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updateLinks="never"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Nuri Ebao\Downloads\"/>
    </mc:Choice>
  </mc:AlternateContent>
  <xr:revisionPtr revIDLastSave="0" documentId="13_ncr:1_{D4FB1BBF-B268-492F-8513-86ACFF124A56}" xr6:coauthVersionLast="47" xr6:coauthVersionMax="47" xr10:uidLastSave="{00000000-0000-0000-0000-000000000000}"/>
  <bookViews>
    <workbookView xWindow="-120" yWindow="-120" windowWidth="29040" windowHeight="15720" tabRatio="961" activeTab="1" xr2:uid="{00000000-000D-0000-FFFF-FFFF00000000}"/>
  </bookViews>
  <sheets>
    <sheet name="Consolidated Master Sheet" sheetId="60" r:id="rId1"/>
    <sheet name="Lead Sheet" sheetId="14" r:id="rId2"/>
    <sheet name="Quote Sheet" sheetId="46" r:id="rId3"/>
    <sheet name="MI Fittings" sheetId="33" r:id="rId4"/>
    <sheet name="CS Press Fittings" sheetId="51" r:id="rId5"/>
    <sheet name="Steel Nipples" sheetId="31" r:id="rId6"/>
    <sheet name="Steel Cut Lengths" sheetId="32" r:id="rId7"/>
    <sheet name="Pipe Hangers" sheetId="57" r:id="rId8"/>
    <sheet name="Brass Nipples " sheetId="22" r:id="rId9"/>
    <sheet name="Brass Fittings " sheetId="23" r:id="rId10"/>
    <sheet name="Valves" sheetId="53" r:id="rId11"/>
    <sheet name="PEX Tubing" sheetId="37" r:id="rId12"/>
    <sheet name="PEX Fittings - Brass" sheetId="26" r:id="rId13"/>
    <sheet name="PEX Fittings - EXPN Brass" sheetId="58" r:id="rId14"/>
    <sheet name="PEX Fittings - F1807 PPSU " sheetId="24" r:id="rId15"/>
    <sheet name="PEX Fittings - F1960 EPPSU" sheetId="41" r:id="rId16"/>
    <sheet name="Accessories" sheetId="44" r:id="rId17"/>
    <sheet name="CPVC Adapters" sheetId="65" r:id="rId18"/>
    <sheet name="PVC DWV" sheetId="40" r:id="rId19"/>
    <sheet name="PVC SCH 40" sheetId="42" r:id="rId20"/>
    <sheet name="Push Fittings" sheetId="43" r:id="rId21"/>
    <sheet name="Copper Wrot" sheetId="27" r:id="rId22"/>
    <sheet name="Cast Copper" sheetId="50" r:id="rId23"/>
    <sheet name="Press Copper Fittings" sheetId="25" r:id="rId24"/>
    <sheet name="Supply Stops" sheetId="54" r:id="rId25"/>
    <sheet name="Supply Lines" sheetId="55" r:id="rId26"/>
    <sheet name="Gas Connectors" sheetId="59" r:id="rId27"/>
    <sheet name="CI Fittings" sheetId="38" r:id="rId28"/>
    <sheet name="Steel Couplings" sheetId="36" r:id="rId29"/>
    <sheet name="NHC" sheetId="21" r:id="rId30"/>
    <sheet name="Dielectric Unions" sheetId="56" r:id="rId31"/>
    <sheet name="MI Fittings - XH" sheetId="35" r:id="rId32"/>
    <sheet name="Steel Nipples - XH" sheetId="52" r:id="rId33"/>
  </sheets>
  <definedNames>
    <definedName name="_xlnm._FilterDatabase" localSheetId="16" hidden="1">Accessories!$J$3:$J$24</definedName>
    <definedName name="_xlnm._FilterDatabase" localSheetId="9" hidden="1">'Brass Fittings '!$J$3:$J$338</definedName>
    <definedName name="_xlnm._FilterDatabase" localSheetId="8" hidden="1">'Brass Nipples '!$J$3:$J$140</definedName>
    <definedName name="_xlnm._FilterDatabase" localSheetId="22" hidden="1">'Cast Copper'!$J$3:$J$133</definedName>
    <definedName name="_xlnm._FilterDatabase" localSheetId="27" hidden="1">'CI Fittings'!$J$3:$J$120</definedName>
    <definedName name="_xlnm._FilterDatabase" localSheetId="0" hidden="1">'Consolidated Master Sheet'!$A$1:$J$5410</definedName>
    <definedName name="_xlnm._FilterDatabase" localSheetId="21" hidden="1">'Copper Wrot'!$L$3:$L$513</definedName>
    <definedName name="_xlnm._FilterDatabase" localSheetId="17" hidden="1">'CPVC Adapters'!$J$3:$J$55</definedName>
    <definedName name="_xlnm._FilterDatabase" localSheetId="4" hidden="1">'CS Press Fittings'!$K$3:$K$567</definedName>
    <definedName name="_xlnm._FilterDatabase" localSheetId="30" hidden="1">'Dielectric Unions'!$J$3:$J$35</definedName>
    <definedName name="_xlnm._FilterDatabase" localSheetId="26" hidden="1">'Gas Connectors'!$J$3:$J$175</definedName>
    <definedName name="_xlnm._FilterDatabase" localSheetId="1" hidden="1">'Lead Sheet'!$A$2:$B$31</definedName>
    <definedName name="_xlnm._FilterDatabase" localSheetId="3" hidden="1">'MI Fittings'!$J$3:$J$910</definedName>
    <definedName name="_xlnm._FilterDatabase" localSheetId="31" hidden="1">'MI Fittings - XH'!$J$3:$J$249</definedName>
    <definedName name="_xlnm._FilterDatabase" localSheetId="29" hidden="1">NHC!$J$3:$J$22</definedName>
    <definedName name="_xlnm._FilterDatabase" localSheetId="12" hidden="1">'PEX Fittings - Brass'!$J$3:$J$98</definedName>
    <definedName name="_xlnm._FilterDatabase" localSheetId="13" hidden="1">'PEX Fittings - EXPN Brass'!$J$3:$J$82</definedName>
    <definedName name="_xlnm._FilterDatabase" localSheetId="14" hidden="1">'PEX Fittings - F1807 PPSU '!$J$3:$J$43</definedName>
    <definedName name="_xlnm._FilterDatabase" localSheetId="15" hidden="1">'PEX Fittings - F1960 EPPSU'!$J$3:$J$60</definedName>
    <definedName name="_xlnm._FilterDatabase" localSheetId="11" hidden="1">'PEX Tubing'!$I$3:$I$172</definedName>
    <definedName name="_xlnm._FilterDatabase" localSheetId="7" hidden="1">'Pipe Hangers'!$J$3:$J$173</definedName>
    <definedName name="_xlnm._FilterDatabase" localSheetId="23" hidden="1">'Press Copper Fittings'!$J$3:$J$427</definedName>
    <definedName name="_xlnm._FilterDatabase" localSheetId="20" hidden="1">'Push Fittings'!$J$3:$J$67</definedName>
    <definedName name="_xlnm._FilterDatabase" localSheetId="18" hidden="1">'PVC DWV'!$K$3:$K$472</definedName>
    <definedName name="_xlnm._FilterDatabase" localSheetId="19" hidden="1">'PVC SCH 40'!$K$3:$K$683</definedName>
    <definedName name="_xlnm._FilterDatabase" localSheetId="2" hidden="1">'Quote Sheet'!$D$21:$D$221</definedName>
    <definedName name="_xlnm._FilterDatabase" localSheetId="28" hidden="1">'Steel Couplings'!$J$3:$J$52</definedName>
    <definedName name="_xlnm._FilterDatabase" localSheetId="6" hidden="1">'Steel Cut Lengths'!$J$3:$J$124</definedName>
    <definedName name="_xlnm._FilterDatabase" localSheetId="5" hidden="1">'Steel Nipples'!$J$3:$J$434</definedName>
    <definedName name="_xlnm._FilterDatabase" localSheetId="32" hidden="1">'Steel Nipples - XH'!$J$3:$J$124</definedName>
    <definedName name="_xlnm._FilterDatabase" localSheetId="25" hidden="1">'Supply Lines'!$J$3:$J$55</definedName>
    <definedName name="_xlnm._FilterDatabase" localSheetId="24" hidden="1">'Supply Stops'!$J$3:$J$30</definedName>
    <definedName name="_xlnm._FilterDatabase" localSheetId="10" hidden="1">Valves!$J$3:$J$126</definedName>
    <definedName name="_xlnm.Print_Area" localSheetId="8">'Brass Nipples '!$C$1:$J$140</definedName>
    <definedName name="_xlnm.Print_Area" localSheetId="31">'MI Fittings - XH'!$C$1:$K$249</definedName>
    <definedName name="_xlnm.Print_Area" localSheetId="11">'PEX Tubing'!$C$1:$J$168</definedName>
    <definedName name="_xlnm.Print_Area" localSheetId="28">'Steel Couplings'!$C$1:$K$52</definedName>
    <definedName name="_xlnm.Print_Area" localSheetId="6">'Steel Cut Lengths'!$C$1:$K$124</definedName>
    <definedName name="_xlnm.Print_Area" localSheetId="5">'Steel Nipples'!$C$1:$K$434</definedName>
    <definedName name="_xlnm.Print_Area" localSheetId="10">Valves!$C$1:$K$98</definedName>
    <definedName name="_xlnm.Print_Titles" localSheetId="16">Accessories!$3:$3</definedName>
    <definedName name="_xlnm.Print_Titles" localSheetId="9">'Brass Fittings '!$3:$3</definedName>
    <definedName name="_xlnm.Print_Titles" localSheetId="8">'Brass Nipples '!$3:$3</definedName>
    <definedName name="_xlnm.Print_Titles" localSheetId="22">'Cast Copper'!$3:$3</definedName>
    <definedName name="_xlnm.Print_Titles" localSheetId="27">'CI Fittings'!$3:$3</definedName>
    <definedName name="_xlnm.Print_Titles" localSheetId="21">'Copper Wrot'!$3:$3</definedName>
    <definedName name="_xlnm.Print_Titles" localSheetId="17">'CPVC Adapters'!$3:$3</definedName>
    <definedName name="_xlnm.Print_Titles" localSheetId="4">'CS Press Fittings'!$3:$3</definedName>
    <definedName name="_xlnm.Print_Titles" localSheetId="30">'Dielectric Unions'!$3:$3</definedName>
    <definedName name="_xlnm.Print_Titles" localSheetId="26">'Gas Connectors'!$3:$3</definedName>
    <definedName name="_xlnm.Print_Titles" localSheetId="3">'MI Fittings'!$3:$3</definedName>
    <definedName name="_xlnm.Print_Titles" localSheetId="31">'MI Fittings - XH'!$3:$3</definedName>
    <definedName name="_xlnm.Print_Titles" localSheetId="12">'PEX Fittings - Brass'!$3:$3</definedName>
    <definedName name="_xlnm.Print_Titles" localSheetId="13">'PEX Fittings - EXPN Brass'!$3:$3</definedName>
    <definedName name="_xlnm.Print_Titles" localSheetId="14">'PEX Fittings - F1807 PPSU '!$3:$3</definedName>
    <definedName name="_xlnm.Print_Titles" localSheetId="15">'PEX Fittings - F1960 EPPSU'!$3:$3</definedName>
    <definedName name="_xlnm.Print_Titles" localSheetId="11">'PEX Tubing'!$3:$3</definedName>
    <definedName name="_xlnm.Print_Titles" localSheetId="7">'Pipe Hangers'!$3:$3</definedName>
    <definedName name="_xlnm.Print_Titles" localSheetId="23">'Press Copper Fittings'!$3:$3</definedName>
    <definedName name="_xlnm.Print_Titles" localSheetId="20">'Push Fittings'!$3:$3</definedName>
    <definedName name="_xlnm.Print_Titles" localSheetId="28">'Steel Couplings'!$3:$3</definedName>
    <definedName name="_xlnm.Print_Titles" localSheetId="6">'Steel Cut Lengths'!$3:$3</definedName>
    <definedName name="_xlnm.Print_Titles" localSheetId="5">'Steel Nipples'!$3:$3</definedName>
    <definedName name="_xlnm.Print_Titles" localSheetId="32">'Steel Nipples - XH'!$3:$3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53" l="1"/>
  <c r="F2" i="21"/>
  <c r="E5" i="21"/>
  <c r="F5" i="21" s="1"/>
  <c r="E6" i="59"/>
  <c r="E5" i="59"/>
  <c r="E5410" i="60"/>
  <c r="F5410" i="60" s="1"/>
  <c r="E5409" i="60"/>
  <c r="F5409" i="60" s="1"/>
  <c r="E5408" i="60"/>
  <c r="F5408" i="60" s="1"/>
  <c r="E5407" i="60"/>
  <c r="F5407" i="60" s="1"/>
  <c r="E5406" i="60"/>
  <c r="F5406" i="60" s="1"/>
  <c r="E5405" i="60"/>
  <c r="F5405" i="60" s="1"/>
  <c r="E5404" i="60"/>
  <c r="F5404" i="60" s="1"/>
  <c r="E5403" i="60"/>
  <c r="F5403" i="60" s="1"/>
  <c r="E5402" i="60"/>
  <c r="F5402" i="60" s="1"/>
  <c r="E5401" i="60"/>
  <c r="F5401" i="60" s="1"/>
  <c r="E5400" i="60"/>
  <c r="F5400" i="60" s="1"/>
  <c r="E5399" i="60"/>
  <c r="F5399" i="60" s="1"/>
  <c r="E5398" i="60"/>
  <c r="F5398" i="60" s="1"/>
  <c r="E5397" i="60"/>
  <c r="F5397" i="60" s="1"/>
  <c r="E5396" i="60"/>
  <c r="F5396" i="60" s="1"/>
  <c r="E5395" i="60"/>
  <c r="F5395" i="60" s="1"/>
  <c r="E5394" i="60"/>
  <c r="F5394" i="60" s="1"/>
  <c r="E5393" i="60"/>
  <c r="F5393" i="60" s="1"/>
  <c r="E5392" i="60"/>
  <c r="F5392" i="60" s="1"/>
  <c r="E5391" i="60"/>
  <c r="F5391" i="60" s="1"/>
  <c r="E5390" i="60"/>
  <c r="F5390" i="60" s="1"/>
  <c r="E5389" i="60"/>
  <c r="F5389" i="60" s="1"/>
  <c r="E5388" i="60"/>
  <c r="F5388" i="60" s="1"/>
  <c r="E5387" i="60"/>
  <c r="F5387" i="60" s="1"/>
  <c r="E5386" i="60"/>
  <c r="F5386" i="60" s="1"/>
  <c r="E5385" i="60"/>
  <c r="F5385" i="60" s="1"/>
  <c r="E5384" i="60"/>
  <c r="F5384" i="60" s="1"/>
  <c r="E5383" i="60"/>
  <c r="F5383" i="60" s="1"/>
  <c r="E5382" i="60"/>
  <c r="F5382" i="60" s="1"/>
  <c r="E5381" i="60"/>
  <c r="F5381" i="60" s="1"/>
  <c r="E5380" i="60"/>
  <c r="F5380" i="60" s="1"/>
  <c r="E5379" i="60"/>
  <c r="F5379" i="60" s="1"/>
  <c r="E5378" i="60"/>
  <c r="F5378" i="60" s="1"/>
  <c r="E5377" i="60"/>
  <c r="F5377" i="60" s="1"/>
  <c r="E5376" i="60"/>
  <c r="F5376" i="60" s="1"/>
  <c r="E5375" i="60"/>
  <c r="F5375" i="60" s="1"/>
  <c r="E5374" i="60"/>
  <c r="F5374" i="60" s="1"/>
  <c r="E5373" i="60"/>
  <c r="F5373" i="60" s="1"/>
  <c r="E5372" i="60"/>
  <c r="F5372" i="60" s="1"/>
  <c r="E5371" i="60"/>
  <c r="F5371" i="60" s="1"/>
  <c r="E5370" i="60"/>
  <c r="F5370" i="60" s="1"/>
  <c r="E5369" i="60"/>
  <c r="F5369" i="60" s="1"/>
  <c r="E5368" i="60"/>
  <c r="F5368" i="60" s="1"/>
  <c r="E5367" i="60"/>
  <c r="F5367" i="60" s="1"/>
  <c r="E5366" i="60"/>
  <c r="F5366" i="60" s="1"/>
  <c r="E5365" i="60"/>
  <c r="F5365" i="60" s="1"/>
  <c r="E5364" i="60"/>
  <c r="F5364" i="60" s="1"/>
  <c r="E5363" i="60"/>
  <c r="F5363" i="60" s="1"/>
  <c r="E5362" i="60"/>
  <c r="F5362" i="60" s="1"/>
  <c r="E5361" i="60"/>
  <c r="F5361" i="60" s="1"/>
  <c r="E5360" i="60"/>
  <c r="F5360" i="60" s="1"/>
  <c r="E5359" i="60"/>
  <c r="F5359" i="60" s="1"/>
  <c r="E5358" i="60"/>
  <c r="F5358" i="60" s="1"/>
  <c r="E5357" i="60"/>
  <c r="F5357" i="60" s="1"/>
  <c r="E5356" i="60"/>
  <c r="F5356" i="60" s="1"/>
  <c r="E5355" i="60"/>
  <c r="F5355" i="60" s="1"/>
  <c r="E5354" i="60"/>
  <c r="F5354" i="60" s="1"/>
  <c r="E5353" i="60"/>
  <c r="F5353" i="60" s="1"/>
  <c r="E5352" i="60"/>
  <c r="F5352" i="60" s="1"/>
  <c r="E5351" i="60"/>
  <c r="F5351" i="60" s="1"/>
  <c r="E5350" i="60"/>
  <c r="F5350" i="60" s="1"/>
  <c r="E5349" i="60"/>
  <c r="F5349" i="60" s="1"/>
  <c r="E5348" i="60"/>
  <c r="F5348" i="60" s="1"/>
  <c r="E5347" i="60"/>
  <c r="F5347" i="60" s="1"/>
  <c r="E5346" i="60"/>
  <c r="F5346" i="60" s="1"/>
  <c r="E5345" i="60"/>
  <c r="F5345" i="60" s="1"/>
  <c r="E5344" i="60"/>
  <c r="F5344" i="60" s="1"/>
  <c r="E5343" i="60"/>
  <c r="F5343" i="60" s="1"/>
  <c r="E5342" i="60"/>
  <c r="F5342" i="60" s="1"/>
  <c r="E5341" i="60"/>
  <c r="F5341" i="60" s="1"/>
  <c r="E5340" i="60"/>
  <c r="F5340" i="60" s="1"/>
  <c r="E5339" i="60"/>
  <c r="F5339" i="60" s="1"/>
  <c r="E5338" i="60"/>
  <c r="F5338" i="60" s="1"/>
  <c r="E5337" i="60"/>
  <c r="F5337" i="60" s="1"/>
  <c r="E5336" i="60"/>
  <c r="F5336" i="60" s="1"/>
  <c r="E5335" i="60"/>
  <c r="F5335" i="60" s="1"/>
  <c r="E5334" i="60"/>
  <c r="F5334" i="60" s="1"/>
  <c r="E5333" i="60"/>
  <c r="F5333" i="60" s="1"/>
  <c r="E5332" i="60"/>
  <c r="F5332" i="60" s="1"/>
  <c r="E5331" i="60"/>
  <c r="F5331" i="60" s="1"/>
  <c r="E5330" i="60"/>
  <c r="F5330" i="60" s="1"/>
  <c r="E5329" i="60"/>
  <c r="F5329" i="60" s="1"/>
  <c r="E5328" i="60"/>
  <c r="F5328" i="60" s="1"/>
  <c r="E5327" i="60"/>
  <c r="F5327" i="60" s="1"/>
  <c r="E5326" i="60"/>
  <c r="F5326" i="60" s="1"/>
  <c r="E5325" i="60"/>
  <c r="F5325" i="60" s="1"/>
  <c r="E5324" i="60"/>
  <c r="F5324" i="60" s="1"/>
  <c r="E5323" i="60"/>
  <c r="F5323" i="60" s="1"/>
  <c r="E5322" i="60"/>
  <c r="F5322" i="60" s="1"/>
  <c r="E5321" i="60"/>
  <c r="F5321" i="60" s="1"/>
  <c r="E5320" i="60"/>
  <c r="F5320" i="60" s="1"/>
  <c r="E5319" i="60"/>
  <c r="F5319" i="60" s="1"/>
  <c r="E5318" i="60"/>
  <c r="F5318" i="60" s="1"/>
  <c r="E5317" i="60"/>
  <c r="F5317" i="60" s="1"/>
  <c r="E5316" i="60"/>
  <c r="F5316" i="60" s="1"/>
  <c r="E5315" i="60"/>
  <c r="F5315" i="60" s="1"/>
  <c r="E5314" i="60"/>
  <c r="F5314" i="60" s="1"/>
  <c r="E5313" i="60"/>
  <c r="F5313" i="60" s="1"/>
  <c r="E5312" i="60"/>
  <c r="F5312" i="60" s="1"/>
  <c r="E5311" i="60"/>
  <c r="F5311" i="60" s="1"/>
  <c r="E5310" i="60"/>
  <c r="F5310" i="60" s="1"/>
  <c r="E5309" i="60"/>
  <c r="F5309" i="60" s="1"/>
  <c r="E5308" i="60"/>
  <c r="F5308" i="60" s="1"/>
  <c r="E5307" i="60"/>
  <c r="F5307" i="60" s="1"/>
  <c r="E5306" i="60"/>
  <c r="F5306" i="60" s="1"/>
  <c r="E5305" i="60"/>
  <c r="F5305" i="60" s="1"/>
  <c r="E5304" i="60"/>
  <c r="F5304" i="60" s="1"/>
  <c r="E5303" i="60"/>
  <c r="F5303" i="60" s="1"/>
  <c r="E5302" i="60"/>
  <c r="F5302" i="60" s="1"/>
  <c r="E5301" i="60"/>
  <c r="F5301" i="60" s="1"/>
  <c r="E5300" i="60"/>
  <c r="F5300" i="60" s="1"/>
  <c r="E5299" i="60"/>
  <c r="F5299" i="60" s="1"/>
  <c r="E5298" i="60"/>
  <c r="F5298" i="60" s="1"/>
  <c r="E5297" i="60"/>
  <c r="F5297" i="60" s="1"/>
  <c r="E5296" i="60"/>
  <c r="F5296" i="60" s="1"/>
  <c r="E5295" i="60"/>
  <c r="F5295" i="60" s="1"/>
  <c r="E5294" i="60"/>
  <c r="F5294" i="60" s="1"/>
  <c r="E5293" i="60"/>
  <c r="F5293" i="60" s="1"/>
  <c r="E5292" i="60"/>
  <c r="F5292" i="60" s="1"/>
  <c r="E5291" i="60"/>
  <c r="F5291" i="60" s="1"/>
  <c r="E5290" i="60"/>
  <c r="F5290" i="60" s="1"/>
  <c r="E5289" i="60"/>
  <c r="F5289" i="60" s="1"/>
  <c r="E5288" i="60"/>
  <c r="F5288" i="60" s="1"/>
  <c r="E5287" i="60"/>
  <c r="F5287" i="60" s="1"/>
  <c r="E5286" i="60"/>
  <c r="F5286" i="60" s="1"/>
  <c r="E5285" i="60"/>
  <c r="F5285" i="60" s="1"/>
  <c r="E5284" i="60"/>
  <c r="F5284" i="60" s="1"/>
  <c r="E5283" i="60"/>
  <c r="F5283" i="60" s="1"/>
  <c r="E5282" i="60"/>
  <c r="F5282" i="60" s="1"/>
  <c r="E5281" i="60"/>
  <c r="F5281" i="60" s="1"/>
  <c r="E5280" i="60"/>
  <c r="F5280" i="60" s="1"/>
  <c r="E5279" i="60"/>
  <c r="F5279" i="60" s="1"/>
  <c r="E5278" i="60"/>
  <c r="F5278" i="60" s="1"/>
  <c r="E5277" i="60"/>
  <c r="F5277" i="60" s="1"/>
  <c r="E5276" i="60"/>
  <c r="F5276" i="60" s="1"/>
  <c r="E5275" i="60"/>
  <c r="F5275" i="60" s="1"/>
  <c r="E5274" i="60"/>
  <c r="F5274" i="60" s="1"/>
  <c r="E5273" i="60"/>
  <c r="F5273" i="60" s="1"/>
  <c r="E5272" i="60"/>
  <c r="F5272" i="60" s="1"/>
  <c r="E5271" i="60"/>
  <c r="F5271" i="60" s="1"/>
  <c r="E5270" i="60"/>
  <c r="F5270" i="60" s="1"/>
  <c r="E5269" i="60"/>
  <c r="F5269" i="60" s="1"/>
  <c r="E5268" i="60"/>
  <c r="F5268" i="60" s="1"/>
  <c r="E5267" i="60"/>
  <c r="F5267" i="60" s="1"/>
  <c r="E5266" i="60"/>
  <c r="F5266" i="60" s="1"/>
  <c r="E5265" i="60"/>
  <c r="F5265" i="60" s="1"/>
  <c r="E5264" i="60"/>
  <c r="F5264" i="60" s="1"/>
  <c r="E5263" i="60"/>
  <c r="F5263" i="60" s="1"/>
  <c r="E5262" i="60"/>
  <c r="F5262" i="60" s="1"/>
  <c r="E5261" i="60"/>
  <c r="F5261" i="60" s="1"/>
  <c r="E5260" i="60"/>
  <c r="F5260" i="60" s="1"/>
  <c r="E5259" i="60"/>
  <c r="F5259" i="60" s="1"/>
  <c r="E5258" i="60"/>
  <c r="F5258" i="60" s="1"/>
  <c r="E5257" i="60"/>
  <c r="F5257" i="60" s="1"/>
  <c r="E5256" i="60"/>
  <c r="F5256" i="60" s="1"/>
  <c r="E5255" i="60"/>
  <c r="F5255" i="60" s="1"/>
  <c r="E5254" i="60"/>
  <c r="F5254" i="60" s="1"/>
  <c r="E5253" i="60"/>
  <c r="F5253" i="60" s="1"/>
  <c r="E5252" i="60"/>
  <c r="F5252" i="60" s="1"/>
  <c r="E5251" i="60"/>
  <c r="F5251" i="60" s="1"/>
  <c r="E5250" i="60"/>
  <c r="F5250" i="60" s="1"/>
  <c r="E5249" i="60"/>
  <c r="F5249" i="60" s="1"/>
  <c r="E5248" i="60"/>
  <c r="F5248" i="60" s="1"/>
  <c r="E5247" i="60"/>
  <c r="F5247" i="60" s="1"/>
  <c r="E5246" i="60"/>
  <c r="F5246" i="60" s="1"/>
  <c r="E5245" i="60"/>
  <c r="F5245" i="60" s="1"/>
  <c r="E5244" i="60"/>
  <c r="F5244" i="60" s="1"/>
  <c r="E5243" i="60"/>
  <c r="F5243" i="60" s="1"/>
  <c r="E5242" i="60"/>
  <c r="F5242" i="60" s="1"/>
  <c r="E5241" i="60"/>
  <c r="F5241" i="60" s="1"/>
  <c r="E5240" i="60"/>
  <c r="F5240" i="60" s="1"/>
  <c r="E5239" i="60"/>
  <c r="F5239" i="60" s="1"/>
  <c r="E5238" i="60"/>
  <c r="F5238" i="60" s="1"/>
  <c r="E5237" i="60"/>
  <c r="F5237" i="60" s="1"/>
  <c r="E5236" i="60"/>
  <c r="F5236" i="60" s="1"/>
  <c r="E5235" i="60"/>
  <c r="F5235" i="60" s="1"/>
  <c r="E5234" i="60"/>
  <c r="F5234" i="60" s="1"/>
  <c r="E5233" i="60"/>
  <c r="F5233" i="60" s="1"/>
  <c r="E5232" i="60"/>
  <c r="F5232" i="60" s="1"/>
  <c r="E5231" i="60"/>
  <c r="F5231" i="60" s="1"/>
  <c r="E5230" i="60"/>
  <c r="F5230" i="60" s="1"/>
  <c r="E5229" i="60"/>
  <c r="F5229" i="60" s="1"/>
  <c r="E5228" i="60"/>
  <c r="F5228" i="60" s="1"/>
  <c r="E5227" i="60"/>
  <c r="F5227" i="60" s="1"/>
  <c r="E5226" i="60"/>
  <c r="F5226" i="60" s="1"/>
  <c r="E5225" i="60"/>
  <c r="F5225" i="60" s="1"/>
  <c r="E5224" i="60"/>
  <c r="F5224" i="60" s="1"/>
  <c r="E5223" i="60"/>
  <c r="F5223" i="60" s="1"/>
  <c r="E5222" i="60"/>
  <c r="F5222" i="60" s="1"/>
  <c r="E5221" i="60"/>
  <c r="F5221" i="60" s="1"/>
  <c r="E5220" i="60"/>
  <c r="F5220" i="60" s="1"/>
  <c r="E5219" i="60"/>
  <c r="F5219" i="60" s="1"/>
  <c r="E5218" i="60"/>
  <c r="F5218" i="60" s="1"/>
  <c r="E5217" i="60"/>
  <c r="F5217" i="60" s="1"/>
  <c r="E5216" i="60"/>
  <c r="F5216" i="60" s="1"/>
  <c r="E5215" i="60"/>
  <c r="F5215" i="60" s="1"/>
  <c r="E5214" i="60"/>
  <c r="F5214" i="60" s="1"/>
  <c r="E5213" i="60"/>
  <c r="F5213" i="60" s="1"/>
  <c r="E5212" i="60"/>
  <c r="F5212" i="60" s="1"/>
  <c r="E5211" i="60"/>
  <c r="F5211" i="60" s="1"/>
  <c r="E5210" i="60"/>
  <c r="F5210" i="60" s="1"/>
  <c r="E5209" i="60"/>
  <c r="F5209" i="60" s="1"/>
  <c r="E5208" i="60"/>
  <c r="F5208" i="60" s="1"/>
  <c r="E5207" i="60"/>
  <c r="F5207" i="60" s="1"/>
  <c r="E5206" i="60"/>
  <c r="F5206" i="60" s="1"/>
  <c r="E5205" i="60"/>
  <c r="F5205" i="60" s="1"/>
  <c r="E5204" i="60"/>
  <c r="F5204" i="60" s="1"/>
  <c r="E5203" i="60"/>
  <c r="F5203" i="60" s="1"/>
  <c r="E5202" i="60"/>
  <c r="F5202" i="60" s="1"/>
  <c r="E5201" i="60"/>
  <c r="F5201" i="60" s="1"/>
  <c r="E5200" i="60"/>
  <c r="F5200" i="60" s="1"/>
  <c r="E5199" i="60"/>
  <c r="F5199" i="60" s="1"/>
  <c r="E5198" i="60"/>
  <c r="F5198" i="60" s="1"/>
  <c r="E5197" i="60"/>
  <c r="F5197" i="60" s="1"/>
  <c r="E5196" i="60"/>
  <c r="F5196" i="60" s="1"/>
  <c r="E5195" i="60"/>
  <c r="F5195" i="60" s="1"/>
  <c r="E5194" i="60"/>
  <c r="F5194" i="60" s="1"/>
  <c r="E5193" i="60"/>
  <c r="F5193" i="60" s="1"/>
  <c r="E5192" i="60"/>
  <c r="F5192" i="60" s="1"/>
  <c r="E5191" i="60"/>
  <c r="F5191" i="60" s="1"/>
  <c r="E5190" i="60"/>
  <c r="F5190" i="60" s="1"/>
  <c r="E5189" i="60"/>
  <c r="F5189" i="60" s="1"/>
  <c r="E5188" i="60"/>
  <c r="F5188" i="60" s="1"/>
  <c r="E5187" i="60"/>
  <c r="F5187" i="60" s="1"/>
  <c r="E5186" i="60"/>
  <c r="F5186" i="60" s="1"/>
  <c r="E5185" i="60"/>
  <c r="F5185" i="60" s="1"/>
  <c r="E5184" i="60"/>
  <c r="F5184" i="60" s="1"/>
  <c r="E5183" i="60"/>
  <c r="F5183" i="60" s="1"/>
  <c r="E5182" i="60"/>
  <c r="F5182" i="60" s="1"/>
  <c r="E5181" i="60"/>
  <c r="F5181" i="60" s="1"/>
  <c r="E5180" i="60"/>
  <c r="F5180" i="60" s="1"/>
  <c r="E5179" i="60"/>
  <c r="F5179" i="60" s="1"/>
  <c r="E5178" i="60"/>
  <c r="F5178" i="60" s="1"/>
  <c r="E5177" i="60"/>
  <c r="F5177" i="60" s="1"/>
  <c r="E5176" i="60"/>
  <c r="F5176" i="60" s="1"/>
  <c r="E5175" i="60"/>
  <c r="F5175" i="60" s="1"/>
  <c r="E5174" i="60"/>
  <c r="F5174" i="60" s="1"/>
  <c r="E5173" i="60"/>
  <c r="F5173" i="60" s="1"/>
  <c r="E5172" i="60"/>
  <c r="F5172" i="60" s="1"/>
  <c r="E5171" i="60"/>
  <c r="F5171" i="60" s="1"/>
  <c r="E5170" i="60"/>
  <c r="F5170" i="60" s="1"/>
  <c r="E5169" i="60"/>
  <c r="F5169" i="60" s="1"/>
  <c r="E5168" i="60"/>
  <c r="F5168" i="60" s="1"/>
  <c r="E5167" i="60"/>
  <c r="F5167" i="60" s="1"/>
  <c r="E5166" i="60"/>
  <c r="F5166" i="60" s="1"/>
  <c r="E5165" i="60"/>
  <c r="F5165" i="60" s="1"/>
  <c r="E5164" i="60"/>
  <c r="F5164" i="60" s="1"/>
  <c r="E5163" i="60"/>
  <c r="F5163" i="60" s="1"/>
  <c r="E5162" i="60"/>
  <c r="F5162" i="60" s="1"/>
  <c r="E5161" i="60"/>
  <c r="F5161" i="60" s="1"/>
  <c r="E5160" i="60"/>
  <c r="F5160" i="60" s="1"/>
  <c r="E5159" i="60"/>
  <c r="F5159" i="60" s="1"/>
  <c r="E5158" i="60"/>
  <c r="F5158" i="60" s="1"/>
  <c r="E5157" i="60"/>
  <c r="F5157" i="60" s="1"/>
  <c r="E5156" i="60"/>
  <c r="F5156" i="60" s="1"/>
  <c r="E5155" i="60"/>
  <c r="F5155" i="60" s="1"/>
  <c r="E5154" i="60"/>
  <c r="F5154" i="60" s="1"/>
  <c r="E5153" i="60"/>
  <c r="F5153" i="60" s="1"/>
  <c r="E5152" i="60"/>
  <c r="F5152" i="60" s="1"/>
  <c r="E5151" i="60"/>
  <c r="F5151" i="60" s="1"/>
  <c r="E5150" i="60"/>
  <c r="F5150" i="60" s="1"/>
  <c r="E5149" i="60"/>
  <c r="F5149" i="60" s="1"/>
  <c r="E5148" i="60"/>
  <c r="F5148" i="60" s="1"/>
  <c r="E5147" i="60"/>
  <c r="F5147" i="60" s="1"/>
  <c r="E5146" i="60"/>
  <c r="F5146" i="60" s="1"/>
  <c r="E5145" i="60"/>
  <c r="F5145" i="60" s="1"/>
  <c r="E5144" i="60"/>
  <c r="F5144" i="60" s="1"/>
  <c r="E5143" i="60"/>
  <c r="F5143" i="60" s="1"/>
  <c r="E5142" i="60"/>
  <c r="F5142" i="60" s="1"/>
  <c r="E5141" i="60"/>
  <c r="F5141" i="60" s="1"/>
  <c r="E5140" i="60"/>
  <c r="F5140" i="60" s="1"/>
  <c r="E5139" i="60"/>
  <c r="F5139" i="60" s="1"/>
  <c r="E5138" i="60"/>
  <c r="F5138" i="60" s="1"/>
  <c r="E5137" i="60"/>
  <c r="F5137" i="60" s="1"/>
  <c r="E5136" i="60"/>
  <c r="F5136" i="60" s="1"/>
  <c r="E5135" i="60"/>
  <c r="F5135" i="60" s="1"/>
  <c r="E5134" i="60"/>
  <c r="F5134" i="60" s="1"/>
  <c r="E5133" i="60"/>
  <c r="F5133" i="60" s="1"/>
  <c r="E5132" i="60"/>
  <c r="F5132" i="60" s="1"/>
  <c r="E5131" i="60"/>
  <c r="F5131" i="60" s="1"/>
  <c r="E5130" i="60"/>
  <c r="F5130" i="60" s="1"/>
  <c r="E5129" i="60"/>
  <c r="F5129" i="60" s="1"/>
  <c r="E5128" i="60"/>
  <c r="F5128" i="60" s="1"/>
  <c r="E5127" i="60"/>
  <c r="F5127" i="60" s="1"/>
  <c r="E5126" i="60"/>
  <c r="F5126" i="60" s="1"/>
  <c r="E5125" i="60"/>
  <c r="F5125" i="60" s="1"/>
  <c r="E5124" i="60"/>
  <c r="F5124" i="60" s="1"/>
  <c r="E5123" i="60"/>
  <c r="F5123" i="60" s="1"/>
  <c r="E5122" i="60"/>
  <c r="F5122" i="60" s="1"/>
  <c r="E5121" i="60"/>
  <c r="F5121" i="60" s="1"/>
  <c r="E5120" i="60"/>
  <c r="F5120" i="60" s="1"/>
  <c r="E5119" i="60"/>
  <c r="F5119" i="60" s="1"/>
  <c r="E5118" i="60"/>
  <c r="F5118" i="60" s="1"/>
  <c r="E5117" i="60"/>
  <c r="F5117" i="60" s="1"/>
  <c r="E5116" i="60"/>
  <c r="F5116" i="60" s="1"/>
  <c r="E5115" i="60"/>
  <c r="F5115" i="60" s="1"/>
  <c r="E5114" i="60"/>
  <c r="F5114" i="60" s="1"/>
  <c r="E5113" i="60"/>
  <c r="F5113" i="60" s="1"/>
  <c r="E5112" i="60"/>
  <c r="F5112" i="60" s="1"/>
  <c r="E5111" i="60"/>
  <c r="F5111" i="60" s="1"/>
  <c r="E5110" i="60"/>
  <c r="F5110" i="60" s="1"/>
  <c r="E5109" i="60"/>
  <c r="F5109" i="60" s="1"/>
  <c r="E5108" i="60"/>
  <c r="F5108" i="60" s="1"/>
  <c r="E5107" i="60"/>
  <c r="F5107" i="60" s="1"/>
  <c r="E5106" i="60"/>
  <c r="F5106" i="60" s="1"/>
  <c r="E5105" i="60"/>
  <c r="F5105" i="60" s="1"/>
  <c r="E5104" i="60"/>
  <c r="F5104" i="60" s="1"/>
  <c r="E5103" i="60"/>
  <c r="F5103" i="60" s="1"/>
  <c r="E5102" i="60"/>
  <c r="F5102" i="60" s="1"/>
  <c r="E5101" i="60"/>
  <c r="F5101" i="60" s="1"/>
  <c r="E5100" i="60"/>
  <c r="F5100" i="60" s="1"/>
  <c r="E5099" i="60"/>
  <c r="F5099" i="60" s="1"/>
  <c r="E5098" i="60"/>
  <c r="F5098" i="60" s="1"/>
  <c r="E5097" i="60"/>
  <c r="F5097" i="60" s="1"/>
  <c r="E5096" i="60"/>
  <c r="F5096" i="60" s="1"/>
  <c r="E5095" i="60"/>
  <c r="F5095" i="60" s="1"/>
  <c r="E5094" i="60"/>
  <c r="F5094" i="60" s="1"/>
  <c r="E5093" i="60"/>
  <c r="F5093" i="60" s="1"/>
  <c r="E5092" i="60"/>
  <c r="F5092" i="60" s="1"/>
  <c r="E5091" i="60"/>
  <c r="F5091" i="60" s="1"/>
  <c r="E5090" i="60"/>
  <c r="F5090" i="60" s="1"/>
  <c r="E5089" i="60"/>
  <c r="F5089" i="60" s="1"/>
  <c r="E5088" i="60"/>
  <c r="F5088" i="60" s="1"/>
  <c r="E5087" i="60"/>
  <c r="F5087" i="60" s="1"/>
  <c r="E5086" i="60"/>
  <c r="F5086" i="60" s="1"/>
  <c r="E5085" i="60"/>
  <c r="F5085" i="60" s="1"/>
  <c r="E5084" i="60"/>
  <c r="F5084" i="60" s="1"/>
  <c r="E5083" i="60"/>
  <c r="F5083" i="60" s="1"/>
  <c r="E5082" i="60"/>
  <c r="F5082" i="60" s="1"/>
  <c r="E5081" i="60"/>
  <c r="F5081" i="60" s="1"/>
  <c r="E5080" i="60"/>
  <c r="F5080" i="60" s="1"/>
  <c r="E5079" i="60"/>
  <c r="F5079" i="60" s="1"/>
  <c r="E5078" i="60"/>
  <c r="F5078" i="60" s="1"/>
  <c r="E5077" i="60"/>
  <c r="F5077" i="60" s="1"/>
  <c r="E5076" i="60"/>
  <c r="F5076" i="60" s="1"/>
  <c r="E5075" i="60"/>
  <c r="F5075" i="60" s="1"/>
  <c r="E5074" i="60"/>
  <c r="F5074" i="60" s="1"/>
  <c r="E5073" i="60"/>
  <c r="F5073" i="60" s="1"/>
  <c r="E5072" i="60"/>
  <c r="F5072" i="60" s="1"/>
  <c r="E5071" i="60"/>
  <c r="F5071" i="60" s="1"/>
  <c r="E5070" i="60"/>
  <c r="F5070" i="60" s="1"/>
  <c r="E5069" i="60"/>
  <c r="F5069" i="60" s="1"/>
  <c r="E5068" i="60"/>
  <c r="F5068" i="60" s="1"/>
  <c r="E5067" i="60"/>
  <c r="F5067" i="60" s="1"/>
  <c r="E5066" i="60"/>
  <c r="F5066" i="60" s="1"/>
  <c r="E5065" i="60"/>
  <c r="F5065" i="60" s="1"/>
  <c r="E5064" i="60"/>
  <c r="F5064" i="60" s="1"/>
  <c r="E5063" i="60"/>
  <c r="F5063" i="60" s="1"/>
  <c r="E5062" i="60"/>
  <c r="F5062" i="60" s="1"/>
  <c r="E5061" i="60"/>
  <c r="F5061" i="60" s="1"/>
  <c r="E5060" i="60"/>
  <c r="F5060" i="60" s="1"/>
  <c r="E5059" i="60"/>
  <c r="F5059" i="60" s="1"/>
  <c r="E5058" i="60"/>
  <c r="F5058" i="60" s="1"/>
  <c r="E5057" i="60"/>
  <c r="F5057" i="60" s="1"/>
  <c r="E5056" i="60"/>
  <c r="F5056" i="60" s="1"/>
  <c r="E5055" i="60"/>
  <c r="F5055" i="60" s="1"/>
  <c r="E5054" i="60"/>
  <c r="F5054" i="60" s="1"/>
  <c r="E5053" i="60"/>
  <c r="F5053" i="60" s="1"/>
  <c r="E5052" i="60"/>
  <c r="F5052" i="60" s="1"/>
  <c r="E5051" i="60"/>
  <c r="F5051" i="60" s="1"/>
  <c r="E5050" i="60"/>
  <c r="F5050" i="60" s="1"/>
  <c r="E5049" i="60"/>
  <c r="F5049" i="60" s="1"/>
  <c r="E5048" i="60"/>
  <c r="F5048" i="60" s="1"/>
  <c r="E5047" i="60"/>
  <c r="F5047" i="60" s="1"/>
  <c r="E5046" i="60"/>
  <c r="F5046" i="60" s="1"/>
  <c r="E5045" i="60"/>
  <c r="F5045" i="60" s="1"/>
  <c r="E5044" i="60"/>
  <c r="F5044" i="60" s="1"/>
  <c r="E5043" i="60"/>
  <c r="F5043" i="60" s="1"/>
  <c r="E5042" i="60"/>
  <c r="F5042" i="60" s="1"/>
  <c r="E5041" i="60"/>
  <c r="F5041" i="60" s="1"/>
  <c r="E5040" i="60"/>
  <c r="F5040" i="60" s="1"/>
  <c r="E5039" i="60"/>
  <c r="F5039" i="60" s="1"/>
  <c r="E5038" i="60"/>
  <c r="F5038" i="60" s="1"/>
  <c r="E5037" i="60"/>
  <c r="F5037" i="60" s="1"/>
  <c r="E5036" i="60"/>
  <c r="F5036" i="60" s="1"/>
  <c r="E5035" i="60"/>
  <c r="F5035" i="60" s="1"/>
  <c r="E5034" i="60"/>
  <c r="F5034" i="60" s="1"/>
  <c r="E5033" i="60"/>
  <c r="F5033" i="60" s="1"/>
  <c r="E5032" i="60"/>
  <c r="F5032" i="60" s="1"/>
  <c r="E5031" i="60"/>
  <c r="F5031" i="60" s="1"/>
  <c r="E5030" i="60"/>
  <c r="F5030" i="60" s="1"/>
  <c r="E5029" i="60"/>
  <c r="F5029" i="60" s="1"/>
  <c r="E5028" i="60"/>
  <c r="F5028" i="60" s="1"/>
  <c r="E5027" i="60"/>
  <c r="F5027" i="60" s="1"/>
  <c r="E5026" i="60"/>
  <c r="F5026" i="60" s="1"/>
  <c r="E5025" i="60"/>
  <c r="F5025" i="60" s="1"/>
  <c r="E5024" i="60"/>
  <c r="F5024" i="60" s="1"/>
  <c r="E5023" i="60"/>
  <c r="F5023" i="60" s="1"/>
  <c r="E5022" i="60"/>
  <c r="F5022" i="60" s="1"/>
  <c r="E5021" i="60"/>
  <c r="F5021" i="60" s="1"/>
  <c r="E5020" i="60"/>
  <c r="F5020" i="60" s="1"/>
  <c r="E5019" i="60"/>
  <c r="F5019" i="60" s="1"/>
  <c r="E5018" i="60"/>
  <c r="F5018" i="60" s="1"/>
  <c r="E5017" i="60"/>
  <c r="F5017" i="60" s="1"/>
  <c r="E5016" i="60"/>
  <c r="F5016" i="60" s="1"/>
  <c r="E5015" i="60"/>
  <c r="F5015" i="60" s="1"/>
  <c r="E5014" i="60"/>
  <c r="F5014" i="60" s="1"/>
  <c r="E5013" i="60"/>
  <c r="F5013" i="60" s="1"/>
  <c r="E5012" i="60"/>
  <c r="F5012" i="60" s="1"/>
  <c r="E5011" i="60"/>
  <c r="F5011" i="60" s="1"/>
  <c r="E5010" i="60"/>
  <c r="F5010" i="60" s="1"/>
  <c r="E5009" i="60"/>
  <c r="F5009" i="60" s="1"/>
  <c r="E5008" i="60"/>
  <c r="F5008" i="60" s="1"/>
  <c r="E5007" i="60"/>
  <c r="F5007" i="60" s="1"/>
  <c r="E5006" i="60"/>
  <c r="F5006" i="60" s="1"/>
  <c r="E5005" i="60"/>
  <c r="F5005" i="60" s="1"/>
  <c r="E5004" i="60"/>
  <c r="F5004" i="60" s="1"/>
  <c r="E5003" i="60"/>
  <c r="F5003" i="60" s="1"/>
  <c r="E5002" i="60"/>
  <c r="F5002" i="60" s="1"/>
  <c r="E5001" i="60"/>
  <c r="F5001" i="60" s="1"/>
  <c r="E5000" i="60"/>
  <c r="F5000" i="60" s="1"/>
  <c r="E4999" i="60"/>
  <c r="F4999" i="60" s="1"/>
  <c r="E4998" i="60"/>
  <c r="F4998" i="60" s="1"/>
  <c r="E4997" i="60"/>
  <c r="F4997" i="60" s="1"/>
  <c r="E4996" i="60"/>
  <c r="F4996" i="60" s="1"/>
  <c r="E4995" i="60"/>
  <c r="F4995" i="60" s="1"/>
  <c r="E4994" i="60"/>
  <c r="F4994" i="60" s="1"/>
  <c r="E4993" i="60"/>
  <c r="F4993" i="60" s="1"/>
  <c r="E4992" i="60"/>
  <c r="F4992" i="60" s="1"/>
  <c r="E4991" i="60"/>
  <c r="F4991" i="60" s="1"/>
  <c r="E4990" i="60"/>
  <c r="F4990" i="60" s="1"/>
  <c r="E4989" i="60"/>
  <c r="F4989" i="60" s="1"/>
  <c r="E4988" i="60"/>
  <c r="F4988" i="60" s="1"/>
  <c r="E4987" i="60"/>
  <c r="F4987" i="60" s="1"/>
  <c r="E4986" i="60"/>
  <c r="F4986" i="60" s="1"/>
  <c r="E4985" i="60"/>
  <c r="F4985" i="60" s="1"/>
  <c r="E4984" i="60"/>
  <c r="F4984" i="60" s="1"/>
  <c r="E4983" i="60"/>
  <c r="F4983" i="60" s="1"/>
  <c r="E4982" i="60"/>
  <c r="F4982" i="60" s="1"/>
  <c r="E4981" i="60"/>
  <c r="F4981" i="60" s="1"/>
  <c r="E4980" i="60"/>
  <c r="F4980" i="60" s="1"/>
  <c r="E4979" i="60"/>
  <c r="F4979" i="60" s="1"/>
  <c r="E4978" i="60"/>
  <c r="F4978" i="60" s="1"/>
  <c r="E4977" i="60"/>
  <c r="F4977" i="60" s="1"/>
  <c r="E4976" i="60"/>
  <c r="F4976" i="60" s="1"/>
  <c r="E4975" i="60"/>
  <c r="F4975" i="60" s="1"/>
  <c r="E4974" i="60"/>
  <c r="F4974" i="60" s="1"/>
  <c r="E4973" i="60"/>
  <c r="F4973" i="60" s="1"/>
  <c r="E4972" i="60"/>
  <c r="F4972" i="60" s="1"/>
  <c r="E4971" i="60"/>
  <c r="F4971" i="60" s="1"/>
  <c r="E4970" i="60"/>
  <c r="F4970" i="60" s="1"/>
  <c r="E4969" i="60"/>
  <c r="F4969" i="60" s="1"/>
  <c r="E4968" i="60"/>
  <c r="F4968" i="60" s="1"/>
  <c r="E4967" i="60"/>
  <c r="F4967" i="60" s="1"/>
  <c r="E4966" i="60"/>
  <c r="F4966" i="60" s="1"/>
  <c r="E4965" i="60"/>
  <c r="F4965" i="60" s="1"/>
  <c r="E4964" i="60"/>
  <c r="F4964" i="60" s="1"/>
  <c r="E4963" i="60"/>
  <c r="F4963" i="60" s="1"/>
  <c r="E4962" i="60"/>
  <c r="F4962" i="60" s="1"/>
  <c r="E4961" i="60"/>
  <c r="F4961" i="60" s="1"/>
  <c r="E4960" i="60"/>
  <c r="F4960" i="60" s="1"/>
  <c r="E4959" i="60"/>
  <c r="F4959" i="60" s="1"/>
  <c r="E4958" i="60"/>
  <c r="F4958" i="60" s="1"/>
  <c r="E4957" i="60"/>
  <c r="F4957" i="60" s="1"/>
  <c r="E4956" i="60"/>
  <c r="F4956" i="60" s="1"/>
  <c r="E4955" i="60"/>
  <c r="F4955" i="60" s="1"/>
  <c r="E4954" i="60"/>
  <c r="F4954" i="60" s="1"/>
  <c r="E4953" i="60"/>
  <c r="F4953" i="60" s="1"/>
  <c r="E4952" i="60"/>
  <c r="F4952" i="60" s="1"/>
  <c r="E4951" i="60"/>
  <c r="F4951" i="60" s="1"/>
  <c r="E4950" i="60"/>
  <c r="F4950" i="60" s="1"/>
  <c r="E4949" i="60"/>
  <c r="F4949" i="60" s="1"/>
  <c r="E4948" i="60"/>
  <c r="F4948" i="60" s="1"/>
  <c r="E4947" i="60"/>
  <c r="F4947" i="60" s="1"/>
  <c r="E4946" i="60"/>
  <c r="F4946" i="60" s="1"/>
  <c r="E4945" i="60"/>
  <c r="F4945" i="60" s="1"/>
  <c r="E4944" i="60"/>
  <c r="F4944" i="60" s="1"/>
  <c r="E4943" i="60"/>
  <c r="F4943" i="60" s="1"/>
  <c r="E4942" i="60"/>
  <c r="F4942" i="60" s="1"/>
  <c r="E4941" i="60"/>
  <c r="F4941" i="60" s="1"/>
  <c r="E4940" i="60"/>
  <c r="F4940" i="60" s="1"/>
  <c r="E4939" i="60"/>
  <c r="F4939" i="60" s="1"/>
  <c r="E4938" i="60"/>
  <c r="F4938" i="60" s="1"/>
  <c r="E4937" i="60"/>
  <c r="F4937" i="60" s="1"/>
  <c r="E4936" i="60"/>
  <c r="F4936" i="60" s="1"/>
  <c r="E4935" i="60"/>
  <c r="F4935" i="60" s="1"/>
  <c r="E4934" i="60"/>
  <c r="F4934" i="60" s="1"/>
  <c r="E4933" i="60"/>
  <c r="F4933" i="60" s="1"/>
  <c r="E4932" i="60"/>
  <c r="F4932" i="60" s="1"/>
  <c r="E4931" i="60"/>
  <c r="F4931" i="60" s="1"/>
  <c r="E4930" i="60"/>
  <c r="F4930" i="60" s="1"/>
  <c r="E4929" i="60"/>
  <c r="F4929" i="60" s="1"/>
  <c r="E4928" i="60"/>
  <c r="F4928" i="60" s="1"/>
  <c r="E4927" i="60"/>
  <c r="F4927" i="60" s="1"/>
  <c r="E4926" i="60"/>
  <c r="F4926" i="60" s="1"/>
  <c r="E4925" i="60"/>
  <c r="F4925" i="60" s="1"/>
  <c r="E4924" i="60"/>
  <c r="F4924" i="60" s="1"/>
  <c r="E4923" i="60"/>
  <c r="F4923" i="60" s="1"/>
  <c r="E4922" i="60"/>
  <c r="F4922" i="60" s="1"/>
  <c r="E4921" i="60"/>
  <c r="F4921" i="60" s="1"/>
  <c r="E4920" i="60"/>
  <c r="F4920" i="60" s="1"/>
  <c r="E4919" i="60"/>
  <c r="F4919" i="60" s="1"/>
  <c r="E4918" i="60"/>
  <c r="F4918" i="60" s="1"/>
  <c r="E4917" i="60"/>
  <c r="F4917" i="60" s="1"/>
  <c r="E4916" i="60"/>
  <c r="F4916" i="60" s="1"/>
  <c r="E4915" i="60"/>
  <c r="F4915" i="60" s="1"/>
  <c r="E4914" i="60"/>
  <c r="F4914" i="60" s="1"/>
  <c r="E4913" i="60"/>
  <c r="F4913" i="60" s="1"/>
  <c r="E4912" i="60"/>
  <c r="F4912" i="60" s="1"/>
  <c r="E4911" i="60"/>
  <c r="F4911" i="60" s="1"/>
  <c r="E4910" i="60"/>
  <c r="F4910" i="60" s="1"/>
  <c r="E4909" i="60"/>
  <c r="F4909" i="60" s="1"/>
  <c r="E4908" i="60"/>
  <c r="F4908" i="60" s="1"/>
  <c r="E4907" i="60"/>
  <c r="F4907" i="60" s="1"/>
  <c r="E4906" i="60"/>
  <c r="F4906" i="60" s="1"/>
  <c r="E4905" i="60"/>
  <c r="F4905" i="60" s="1"/>
  <c r="E4904" i="60"/>
  <c r="F4904" i="60" s="1"/>
  <c r="E4903" i="60"/>
  <c r="F4903" i="60" s="1"/>
  <c r="E4902" i="60"/>
  <c r="F4902" i="60" s="1"/>
  <c r="E4901" i="60"/>
  <c r="F4901" i="60" s="1"/>
  <c r="E4900" i="60"/>
  <c r="F4900" i="60" s="1"/>
  <c r="E4899" i="60"/>
  <c r="F4899" i="60" s="1"/>
  <c r="E4898" i="60"/>
  <c r="F4898" i="60" s="1"/>
  <c r="E4897" i="60"/>
  <c r="F4897" i="60" s="1"/>
  <c r="E4896" i="60"/>
  <c r="F4896" i="60" s="1"/>
  <c r="E4895" i="60"/>
  <c r="F4895" i="60" s="1"/>
  <c r="E4894" i="60"/>
  <c r="F4894" i="60" s="1"/>
  <c r="E4893" i="60"/>
  <c r="F4893" i="60" s="1"/>
  <c r="E4892" i="60"/>
  <c r="F4892" i="60" s="1"/>
  <c r="E4891" i="60"/>
  <c r="F4891" i="60" s="1"/>
  <c r="E4890" i="60"/>
  <c r="F4890" i="60" s="1"/>
  <c r="E4889" i="60"/>
  <c r="F4889" i="60" s="1"/>
  <c r="E4888" i="60"/>
  <c r="F4888" i="60" s="1"/>
  <c r="E4887" i="60"/>
  <c r="F4887" i="60" s="1"/>
  <c r="E4886" i="60"/>
  <c r="F4886" i="60" s="1"/>
  <c r="E4885" i="60"/>
  <c r="F4885" i="60" s="1"/>
  <c r="E4884" i="60"/>
  <c r="F4884" i="60" s="1"/>
  <c r="E4883" i="60"/>
  <c r="F4883" i="60" s="1"/>
  <c r="E4882" i="60"/>
  <c r="F4882" i="60" s="1"/>
  <c r="E4881" i="60"/>
  <c r="F4881" i="60" s="1"/>
  <c r="E4880" i="60"/>
  <c r="F4880" i="60" s="1"/>
  <c r="E4879" i="60"/>
  <c r="F4879" i="60" s="1"/>
  <c r="E4878" i="60"/>
  <c r="F4878" i="60" s="1"/>
  <c r="E4877" i="60"/>
  <c r="F4877" i="60" s="1"/>
  <c r="E4876" i="60"/>
  <c r="F4876" i="60" s="1"/>
  <c r="E4875" i="60"/>
  <c r="F4875" i="60" s="1"/>
  <c r="E4874" i="60"/>
  <c r="F4874" i="60" s="1"/>
  <c r="E4873" i="60"/>
  <c r="F4873" i="60" s="1"/>
  <c r="E4872" i="60"/>
  <c r="F4872" i="60" s="1"/>
  <c r="E4871" i="60"/>
  <c r="F4871" i="60" s="1"/>
  <c r="E4870" i="60"/>
  <c r="F4870" i="60" s="1"/>
  <c r="E4869" i="60"/>
  <c r="F4869" i="60" s="1"/>
  <c r="E4868" i="60"/>
  <c r="F4868" i="60" s="1"/>
  <c r="E4867" i="60"/>
  <c r="F4867" i="60" s="1"/>
  <c r="E4866" i="60"/>
  <c r="F4866" i="60" s="1"/>
  <c r="E4865" i="60"/>
  <c r="F4865" i="60" s="1"/>
  <c r="E4864" i="60"/>
  <c r="F4864" i="60" s="1"/>
  <c r="E4863" i="60"/>
  <c r="F4863" i="60" s="1"/>
  <c r="E4862" i="60"/>
  <c r="F4862" i="60" s="1"/>
  <c r="E4861" i="60"/>
  <c r="F4861" i="60" s="1"/>
  <c r="E4860" i="60"/>
  <c r="F4860" i="60" s="1"/>
  <c r="E4859" i="60"/>
  <c r="F4859" i="60" s="1"/>
  <c r="E4858" i="60"/>
  <c r="F4858" i="60" s="1"/>
  <c r="E4857" i="60"/>
  <c r="F4857" i="60" s="1"/>
  <c r="E4856" i="60"/>
  <c r="F4856" i="60" s="1"/>
  <c r="E4855" i="60"/>
  <c r="F4855" i="60" s="1"/>
  <c r="E4854" i="60"/>
  <c r="F4854" i="60" s="1"/>
  <c r="E4853" i="60"/>
  <c r="F4853" i="60" s="1"/>
  <c r="E4852" i="60"/>
  <c r="F4852" i="60" s="1"/>
  <c r="E4851" i="60"/>
  <c r="F4851" i="60" s="1"/>
  <c r="E4850" i="60"/>
  <c r="F4850" i="60" s="1"/>
  <c r="E4849" i="60"/>
  <c r="F4849" i="60" s="1"/>
  <c r="E4848" i="60"/>
  <c r="F4848" i="60" s="1"/>
  <c r="E4847" i="60"/>
  <c r="F4847" i="60" s="1"/>
  <c r="E4846" i="60"/>
  <c r="F4846" i="60" s="1"/>
  <c r="E4845" i="60"/>
  <c r="F4845" i="60" s="1"/>
  <c r="E4844" i="60"/>
  <c r="F4844" i="60" s="1"/>
  <c r="E4843" i="60"/>
  <c r="F4843" i="60" s="1"/>
  <c r="E4842" i="60"/>
  <c r="F4842" i="60" s="1"/>
  <c r="E4841" i="60"/>
  <c r="F4841" i="60" s="1"/>
  <c r="E4840" i="60"/>
  <c r="F4840" i="60" s="1"/>
  <c r="E4839" i="60"/>
  <c r="F4839" i="60" s="1"/>
  <c r="E4838" i="60"/>
  <c r="F4838" i="60" s="1"/>
  <c r="E4837" i="60"/>
  <c r="F4837" i="60" s="1"/>
  <c r="E4836" i="60"/>
  <c r="F4836" i="60" s="1"/>
  <c r="E4835" i="60"/>
  <c r="F4835" i="60" s="1"/>
  <c r="E4834" i="60"/>
  <c r="F4834" i="60" s="1"/>
  <c r="E4833" i="60"/>
  <c r="F4833" i="60" s="1"/>
  <c r="E4832" i="60"/>
  <c r="F4832" i="60" s="1"/>
  <c r="E4831" i="60"/>
  <c r="F4831" i="60" s="1"/>
  <c r="E4830" i="60"/>
  <c r="F4830" i="60" s="1"/>
  <c r="E4829" i="60"/>
  <c r="F4829" i="60" s="1"/>
  <c r="E4828" i="60"/>
  <c r="F4828" i="60" s="1"/>
  <c r="E4827" i="60"/>
  <c r="F4827" i="60" s="1"/>
  <c r="E4826" i="60"/>
  <c r="F4826" i="60" s="1"/>
  <c r="E4825" i="60"/>
  <c r="F4825" i="60" s="1"/>
  <c r="E4824" i="60"/>
  <c r="F4824" i="60" s="1"/>
  <c r="E4823" i="60"/>
  <c r="F4823" i="60" s="1"/>
  <c r="E4822" i="60"/>
  <c r="F4822" i="60" s="1"/>
  <c r="E4821" i="60"/>
  <c r="F4821" i="60" s="1"/>
  <c r="E4820" i="60"/>
  <c r="F4820" i="60" s="1"/>
  <c r="E4819" i="60"/>
  <c r="F4819" i="60" s="1"/>
  <c r="E4818" i="60"/>
  <c r="F4818" i="60" s="1"/>
  <c r="E4817" i="60"/>
  <c r="F4817" i="60" s="1"/>
  <c r="E4816" i="60"/>
  <c r="F4816" i="60" s="1"/>
  <c r="E4815" i="60"/>
  <c r="F4815" i="60" s="1"/>
  <c r="E4814" i="60"/>
  <c r="F4814" i="60" s="1"/>
  <c r="E4813" i="60"/>
  <c r="F4813" i="60" s="1"/>
  <c r="E4812" i="60"/>
  <c r="F4812" i="60" s="1"/>
  <c r="E4811" i="60"/>
  <c r="F4811" i="60" s="1"/>
  <c r="E4810" i="60"/>
  <c r="F4810" i="60" s="1"/>
  <c r="E4809" i="60"/>
  <c r="F4809" i="60" s="1"/>
  <c r="E4808" i="60"/>
  <c r="F4808" i="60" s="1"/>
  <c r="E4807" i="60"/>
  <c r="F4807" i="60" s="1"/>
  <c r="E4806" i="60"/>
  <c r="F4806" i="60" s="1"/>
  <c r="E4805" i="60"/>
  <c r="F4805" i="60" s="1"/>
  <c r="E4804" i="60"/>
  <c r="F4804" i="60" s="1"/>
  <c r="E4803" i="60"/>
  <c r="F4803" i="60" s="1"/>
  <c r="E4802" i="60"/>
  <c r="F4802" i="60" s="1"/>
  <c r="E4801" i="60"/>
  <c r="F4801" i="60" s="1"/>
  <c r="E4800" i="60"/>
  <c r="F4800" i="60" s="1"/>
  <c r="E4799" i="60"/>
  <c r="F4799" i="60" s="1"/>
  <c r="E4798" i="60"/>
  <c r="F4798" i="60" s="1"/>
  <c r="E4797" i="60"/>
  <c r="F4797" i="60" s="1"/>
  <c r="E4796" i="60"/>
  <c r="F4796" i="60" s="1"/>
  <c r="E4795" i="60"/>
  <c r="F4795" i="60" s="1"/>
  <c r="E4794" i="60"/>
  <c r="F4794" i="60" s="1"/>
  <c r="E4793" i="60"/>
  <c r="F4793" i="60" s="1"/>
  <c r="E4792" i="60"/>
  <c r="F4792" i="60" s="1"/>
  <c r="E4791" i="60"/>
  <c r="F4791" i="60" s="1"/>
  <c r="E4790" i="60"/>
  <c r="F4790" i="60" s="1"/>
  <c r="E4789" i="60"/>
  <c r="F4789" i="60" s="1"/>
  <c r="E4788" i="60"/>
  <c r="F4788" i="60" s="1"/>
  <c r="E4787" i="60"/>
  <c r="F4787" i="60" s="1"/>
  <c r="E4786" i="60"/>
  <c r="F4786" i="60" s="1"/>
  <c r="E4785" i="60"/>
  <c r="F4785" i="60" s="1"/>
  <c r="E4784" i="60"/>
  <c r="F4784" i="60" s="1"/>
  <c r="E4783" i="60"/>
  <c r="F4783" i="60" s="1"/>
  <c r="E4782" i="60"/>
  <c r="F4782" i="60" s="1"/>
  <c r="E4781" i="60"/>
  <c r="F4781" i="60" s="1"/>
  <c r="E4780" i="60"/>
  <c r="F4780" i="60" s="1"/>
  <c r="E4779" i="60"/>
  <c r="F4779" i="60" s="1"/>
  <c r="E4778" i="60"/>
  <c r="F4778" i="60" s="1"/>
  <c r="E4777" i="60"/>
  <c r="F4777" i="60" s="1"/>
  <c r="E4776" i="60"/>
  <c r="F4776" i="60" s="1"/>
  <c r="E4775" i="60"/>
  <c r="F4775" i="60" s="1"/>
  <c r="E4774" i="60"/>
  <c r="F4774" i="60" s="1"/>
  <c r="E4773" i="60"/>
  <c r="F4773" i="60" s="1"/>
  <c r="E4772" i="60"/>
  <c r="F4772" i="60" s="1"/>
  <c r="E4771" i="60"/>
  <c r="F4771" i="60" s="1"/>
  <c r="E4770" i="60"/>
  <c r="F4770" i="60" s="1"/>
  <c r="E4769" i="60"/>
  <c r="F4769" i="60" s="1"/>
  <c r="E4768" i="60"/>
  <c r="F4768" i="60" s="1"/>
  <c r="E4767" i="60"/>
  <c r="F4767" i="60" s="1"/>
  <c r="E4766" i="60"/>
  <c r="F4766" i="60" s="1"/>
  <c r="E4765" i="60"/>
  <c r="F4765" i="60" s="1"/>
  <c r="E4764" i="60"/>
  <c r="F4764" i="60" s="1"/>
  <c r="E4763" i="60"/>
  <c r="F4763" i="60" s="1"/>
  <c r="E4762" i="60"/>
  <c r="F4762" i="60" s="1"/>
  <c r="E4761" i="60"/>
  <c r="F4761" i="60" s="1"/>
  <c r="E4760" i="60"/>
  <c r="F4760" i="60" s="1"/>
  <c r="E4759" i="60"/>
  <c r="F4759" i="60" s="1"/>
  <c r="E4758" i="60"/>
  <c r="F4758" i="60" s="1"/>
  <c r="E4757" i="60"/>
  <c r="F4757" i="60" s="1"/>
  <c r="E4756" i="60"/>
  <c r="F4756" i="60" s="1"/>
  <c r="E4755" i="60"/>
  <c r="F4755" i="60" s="1"/>
  <c r="E4754" i="60"/>
  <c r="F4754" i="60" s="1"/>
  <c r="E4753" i="60"/>
  <c r="F4753" i="60" s="1"/>
  <c r="E4752" i="60"/>
  <c r="F4752" i="60" s="1"/>
  <c r="E4751" i="60"/>
  <c r="F4751" i="60" s="1"/>
  <c r="E4750" i="60"/>
  <c r="F4750" i="60" s="1"/>
  <c r="E4749" i="60"/>
  <c r="F4749" i="60" s="1"/>
  <c r="E4748" i="60"/>
  <c r="F4748" i="60" s="1"/>
  <c r="E4747" i="60"/>
  <c r="F4747" i="60" s="1"/>
  <c r="E4746" i="60"/>
  <c r="F4746" i="60" s="1"/>
  <c r="E4745" i="60"/>
  <c r="F4745" i="60" s="1"/>
  <c r="E4744" i="60"/>
  <c r="F4744" i="60" s="1"/>
  <c r="E4743" i="60"/>
  <c r="F4743" i="60" s="1"/>
  <c r="E4742" i="60"/>
  <c r="F4742" i="60" s="1"/>
  <c r="E4741" i="60"/>
  <c r="F4741" i="60" s="1"/>
  <c r="E4740" i="60"/>
  <c r="F4740" i="60" s="1"/>
  <c r="E4739" i="60"/>
  <c r="F4739" i="60" s="1"/>
  <c r="E4738" i="60"/>
  <c r="F4738" i="60" s="1"/>
  <c r="E4737" i="60"/>
  <c r="F4737" i="60" s="1"/>
  <c r="E4736" i="60"/>
  <c r="F4736" i="60" s="1"/>
  <c r="E4735" i="60"/>
  <c r="F4735" i="60" s="1"/>
  <c r="E4734" i="60"/>
  <c r="F4734" i="60" s="1"/>
  <c r="E4733" i="60"/>
  <c r="F4733" i="60" s="1"/>
  <c r="E4732" i="60"/>
  <c r="F4732" i="60" s="1"/>
  <c r="E4731" i="60"/>
  <c r="F4731" i="60" s="1"/>
  <c r="E4730" i="60"/>
  <c r="F4730" i="60" s="1"/>
  <c r="E4729" i="60"/>
  <c r="F4729" i="60" s="1"/>
  <c r="E4728" i="60"/>
  <c r="F4728" i="60" s="1"/>
  <c r="E4727" i="60"/>
  <c r="F4727" i="60" s="1"/>
  <c r="E4726" i="60"/>
  <c r="F4726" i="60" s="1"/>
  <c r="E4725" i="60"/>
  <c r="F4725" i="60" s="1"/>
  <c r="E4724" i="60"/>
  <c r="F4724" i="60" s="1"/>
  <c r="E4723" i="60"/>
  <c r="F4723" i="60" s="1"/>
  <c r="E4722" i="60"/>
  <c r="F4722" i="60" s="1"/>
  <c r="E4721" i="60"/>
  <c r="F4721" i="60" s="1"/>
  <c r="E4720" i="60"/>
  <c r="F4720" i="60" s="1"/>
  <c r="E4719" i="60"/>
  <c r="F4719" i="60" s="1"/>
  <c r="E4718" i="60"/>
  <c r="F4718" i="60" s="1"/>
  <c r="E4717" i="60"/>
  <c r="F4717" i="60" s="1"/>
  <c r="E4716" i="60"/>
  <c r="F4716" i="60" s="1"/>
  <c r="E4715" i="60"/>
  <c r="F4715" i="60" s="1"/>
  <c r="E4714" i="60"/>
  <c r="F4714" i="60" s="1"/>
  <c r="E4713" i="60"/>
  <c r="F4713" i="60" s="1"/>
  <c r="E4712" i="60"/>
  <c r="F4712" i="60" s="1"/>
  <c r="E4711" i="60"/>
  <c r="F4711" i="60" s="1"/>
  <c r="E4710" i="60"/>
  <c r="F4710" i="60" s="1"/>
  <c r="E4709" i="60"/>
  <c r="F4709" i="60" s="1"/>
  <c r="E4708" i="60"/>
  <c r="F4708" i="60" s="1"/>
  <c r="E4707" i="60"/>
  <c r="F4707" i="60" s="1"/>
  <c r="E4706" i="60"/>
  <c r="F4706" i="60" s="1"/>
  <c r="E4705" i="60"/>
  <c r="F4705" i="60" s="1"/>
  <c r="E4704" i="60"/>
  <c r="F4704" i="60" s="1"/>
  <c r="E4703" i="60"/>
  <c r="F4703" i="60" s="1"/>
  <c r="E4702" i="60"/>
  <c r="F4702" i="60" s="1"/>
  <c r="E4701" i="60"/>
  <c r="F4701" i="60" s="1"/>
  <c r="E4700" i="60"/>
  <c r="F4700" i="60" s="1"/>
  <c r="E4699" i="60"/>
  <c r="F4699" i="60" s="1"/>
  <c r="E4698" i="60"/>
  <c r="F4698" i="60" s="1"/>
  <c r="E4697" i="60"/>
  <c r="F4697" i="60" s="1"/>
  <c r="E4696" i="60"/>
  <c r="F4696" i="60" s="1"/>
  <c r="E4695" i="60"/>
  <c r="F4695" i="60" s="1"/>
  <c r="E4694" i="60"/>
  <c r="F4694" i="60" s="1"/>
  <c r="E4693" i="60"/>
  <c r="F4693" i="60" s="1"/>
  <c r="E4692" i="60"/>
  <c r="F4692" i="60" s="1"/>
  <c r="E4691" i="60"/>
  <c r="F4691" i="60" s="1"/>
  <c r="E4690" i="60"/>
  <c r="F4690" i="60" s="1"/>
  <c r="E4689" i="60"/>
  <c r="F4689" i="60" s="1"/>
  <c r="E4688" i="60"/>
  <c r="F4688" i="60" s="1"/>
  <c r="E4687" i="60"/>
  <c r="F4687" i="60" s="1"/>
  <c r="E4686" i="60"/>
  <c r="F4686" i="60" s="1"/>
  <c r="E4685" i="60"/>
  <c r="F4685" i="60" s="1"/>
  <c r="E4684" i="60"/>
  <c r="F4684" i="60" s="1"/>
  <c r="E4683" i="60"/>
  <c r="F4683" i="60" s="1"/>
  <c r="E4682" i="60"/>
  <c r="F4682" i="60" s="1"/>
  <c r="E4681" i="60"/>
  <c r="F4681" i="60" s="1"/>
  <c r="E4680" i="60"/>
  <c r="F4680" i="60" s="1"/>
  <c r="E4679" i="60"/>
  <c r="F4679" i="60" s="1"/>
  <c r="E4678" i="60"/>
  <c r="F4678" i="60" s="1"/>
  <c r="E4677" i="60"/>
  <c r="F4677" i="60" s="1"/>
  <c r="E4676" i="60"/>
  <c r="F4676" i="60" s="1"/>
  <c r="E4675" i="60"/>
  <c r="F4675" i="60" s="1"/>
  <c r="E4674" i="60"/>
  <c r="F4674" i="60" s="1"/>
  <c r="E4673" i="60"/>
  <c r="F4673" i="60" s="1"/>
  <c r="E4672" i="60"/>
  <c r="F4672" i="60" s="1"/>
  <c r="E4671" i="60"/>
  <c r="F4671" i="60" s="1"/>
  <c r="E4670" i="60"/>
  <c r="F4670" i="60" s="1"/>
  <c r="E4669" i="60"/>
  <c r="F4669" i="60" s="1"/>
  <c r="E4668" i="60"/>
  <c r="F4668" i="60" s="1"/>
  <c r="E4667" i="60"/>
  <c r="F4667" i="60" s="1"/>
  <c r="E4666" i="60"/>
  <c r="F4666" i="60" s="1"/>
  <c r="E4665" i="60"/>
  <c r="F4665" i="60" s="1"/>
  <c r="E4664" i="60"/>
  <c r="F4664" i="60" s="1"/>
  <c r="E4663" i="60"/>
  <c r="F4663" i="60" s="1"/>
  <c r="E4662" i="60"/>
  <c r="F4662" i="60" s="1"/>
  <c r="E4661" i="60"/>
  <c r="F4661" i="60" s="1"/>
  <c r="E4660" i="60"/>
  <c r="F4660" i="60" s="1"/>
  <c r="E4659" i="60"/>
  <c r="F4659" i="60" s="1"/>
  <c r="E4658" i="60"/>
  <c r="F4658" i="60" s="1"/>
  <c r="E4657" i="60"/>
  <c r="F4657" i="60" s="1"/>
  <c r="E4656" i="60"/>
  <c r="F4656" i="60" s="1"/>
  <c r="E4655" i="60"/>
  <c r="F4655" i="60" s="1"/>
  <c r="E4654" i="60"/>
  <c r="F4654" i="60" s="1"/>
  <c r="E4653" i="60"/>
  <c r="F4653" i="60" s="1"/>
  <c r="E4652" i="60"/>
  <c r="F4652" i="60" s="1"/>
  <c r="E4651" i="60"/>
  <c r="F4651" i="60" s="1"/>
  <c r="E4650" i="60"/>
  <c r="F4650" i="60" s="1"/>
  <c r="E4649" i="60"/>
  <c r="F4649" i="60" s="1"/>
  <c r="E4648" i="60"/>
  <c r="F4648" i="60" s="1"/>
  <c r="E4647" i="60"/>
  <c r="F4647" i="60" s="1"/>
  <c r="E4646" i="60"/>
  <c r="F4646" i="60" s="1"/>
  <c r="E4645" i="60"/>
  <c r="F4645" i="60" s="1"/>
  <c r="E4644" i="60"/>
  <c r="F4644" i="60" s="1"/>
  <c r="E4643" i="60"/>
  <c r="F4643" i="60" s="1"/>
  <c r="E4642" i="60"/>
  <c r="F4642" i="60" s="1"/>
  <c r="E4641" i="60"/>
  <c r="F4641" i="60" s="1"/>
  <c r="E4640" i="60"/>
  <c r="F4640" i="60" s="1"/>
  <c r="E4639" i="60"/>
  <c r="F4639" i="60" s="1"/>
  <c r="E4638" i="60"/>
  <c r="F4638" i="60" s="1"/>
  <c r="E4637" i="60"/>
  <c r="F4637" i="60" s="1"/>
  <c r="E4636" i="60"/>
  <c r="F4636" i="60" s="1"/>
  <c r="E4635" i="60"/>
  <c r="F4635" i="60" s="1"/>
  <c r="E4634" i="60"/>
  <c r="F4634" i="60" s="1"/>
  <c r="E4633" i="60"/>
  <c r="F4633" i="60" s="1"/>
  <c r="E4632" i="60"/>
  <c r="F4632" i="60" s="1"/>
  <c r="E4631" i="60"/>
  <c r="F4631" i="60" s="1"/>
  <c r="E4630" i="60"/>
  <c r="F4630" i="60" s="1"/>
  <c r="E4629" i="60"/>
  <c r="F4629" i="60" s="1"/>
  <c r="E4628" i="60"/>
  <c r="F4628" i="60" s="1"/>
  <c r="E4627" i="60"/>
  <c r="F4627" i="60" s="1"/>
  <c r="E4626" i="60"/>
  <c r="F4626" i="60" s="1"/>
  <c r="E4625" i="60"/>
  <c r="F4625" i="60" s="1"/>
  <c r="E4624" i="60"/>
  <c r="F4624" i="60" s="1"/>
  <c r="E4623" i="60"/>
  <c r="F4623" i="60" s="1"/>
  <c r="E4622" i="60"/>
  <c r="F4622" i="60" s="1"/>
  <c r="E4621" i="60"/>
  <c r="F4621" i="60" s="1"/>
  <c r="E4620" i="60"/>
  <c r="F4620" i="60" s="1"/>
  <c r="E4619" i="60"/>
  <c r="F4619" i="60" s="1"/>
  <c r="E4618" i="60"/>
  <c r="F4618" i="60" s="1"/>
  <c r="E4617" i="60"/>
  <c r="F4617" i="60" s="1"/>
  <c r="E4616" i="60"/>
  <c r="F4616" i="60" s="1"/>
  <c r="E4615" i="60"/>
  <c r="F4615" i="60" s="1"/>
  <c r="E4614" i="60"/>
  <c r="F4614" i="60" s="1"/>
  <c r="E4613" i="60"/>
  <c r="F4613" i="60" s="1"/>
  <c r="E4612" i="60"/>
  <c r="F4612" i="60" s="1"/>
  <c r="E4611" i="60"/>
  <c r="F4611" i="60" s="1"/>
  <c r="E4610" i="60"/>
  <c r="F4610" i="60" s="1"/>
  <c r="E4609" i="60"/>
  <c r="F4609" i="60" s="1"/>
  <c r="E4608" i="60"/>
  <c r="F4608" i="60" s="1"/>
  <c r="E4607" i="60"/>
  <c r="F4607" i="60" s="1"/>
  <c r="E4606" i="60"/>
  <c r="F4606" i="60" s="1"/>
  <c r="E4605" i="60"/>
  <c r="F4605" i="60" s="1"/>
  <c r="E4604" i="60"/>
  <c r="F4604" i="60" s="1"/>
  <c r="E4603" i="60"/>
  <c r="F4603" i="60" s="1"/>
  <c r="E4602" i="60"/>
  <c r="F4602" i="60" s="1"/>
  <c r="E4601" i="60"/>
  <c r="F4601" i="60" s="1"/>
  <c r="E4600" i="60"/>
  <c r="F4600" i="60" s="1"/>
  <c r="E4599" i="60"/>
  <c r="F4599" i="60" s="1"/>
  <c r="E4598" i="60"/>
  <c r="F4598" i="60" s="1"/>
  <c r="E4597" i="60"/>
  <c r="F4597" i="60" s="1"/>
  <c r="E4596" i="60"/>
  <c r="F4596" i="60" s="1"/>
  <c r="E4595" i="60"/>
  <c r="F4595" i="60" s="1"/>
  <c r="E4594" i="60"/>
  <c r="F4594" i="60" s="1"/>
  <c r="E4593" i="60"/>
  <c r="F4593" i="60" s="1"/>
  <c r="E4592" i="60"/>
  <c r="F4592" i="60" s="1"/>
  <c r="E4591" i="60"/>
  <c r="F4591" i="60" s="1"/>
  <c r="E4590" i="60"/>
  <c r="F4590" i="60" s="1"/>
  <c r="E4589" i="60"/>
  <c r="F4589" i="60" s="1"/>
  <c r="E4588" i="60"/>
  <c r="F4588" i="60" s="1"/>
  <c r="E4587" i="60"/>
  <c r="F4587" i="60" s="1"/>
  <c r="E4586" i="60"/>
  <c r="F4586" i="60" s="1"/>
  <c r="E4585" i="60"/>
  <c r="F4585" i="60" s="1"/>
  <c r="E4584" i="60"/>
  <c r="F4584" i="60" s="1"/>
  <c r="E4583" i="60"/>
  <c r="F4583" i="60" s="1"/>
  <c r="E4582" i="60"/>
  <c r="F4582" i="60" s="1"/>
  <c r="E4581" i="60"/>
  <c r="F4581" i="60" s="1"/>
  <c r="E4580" i="60"/>
  <c r="F4580" i="60" s="1"/>
  <c r="E4579" i="60"/>
  <c r="F4579" i="60" s="1"/>
  <c r="E4578" i="60"/>
  <c r="F4578" i="60" s="1"/>
  <c r="E4577" i="60"/>
  <c r="F4577" i="60" s="1"/>
  <c r="E4576" i="60"/>
  <c r="F4576" i="60" s="1"/>
  <c r="E4575" i="60"/>
  <c r="F4575" i="60" s="1"/>
  <c r="E4574" i="60"/>
  <c r="F4574" i="60" s="1"/>
  <c r="E4573" i="60"/>
  <c r="F4573" i="60" s="1"/>
  <c r="E4572" i="60"/>
  <c r="F4572" i="60" s="1"/>
  <c r="E4571" i="60"/>
  <c r="F4571" i="60" s="1"/>
  <c r="E4570" i="60"/>
  <c r="F4570" i="60" s="1"/>
  <c r="E4569" i="60"/>
  <c r="F4569" i="60" s="1"/>
  <c r="E4568" i="60"/>
  <c r="F4568" i="60" s="1"/>
  <c r="E4567" i="60"/>
  <c r="F4567" i="60" s="1"/>
  <c r="E4566" i="60"/>
  <c r="F4566" i="60" s="1"/>
  <c r="E4565" i="60"/>
  <c r="F4565" i="60" s="1"/>
  <c r="E4564" i="60"/>
  <c r="F4564" i="60" s="1"/>
  <c r="E4563" i="60"/>
  <c r="F4563" i="60" s="1"/>
  <c r="E4562" i="60"/>
  <c r="F4562" i="60" s="1"/>
  <c r="E4561" i="60"/>
  <c r="F4561" i="60" s="1"/>
  <c r="E4560" i="60"/>
  <c r="F4560" i="60" s="1"/>
  <c r="E4559" i="60"/>
  <c r="F4559" i="60" s="1"/>
  <c r="E4558" i="60"/>
  <c r="F4558" i="60" s="1"/>
  <c r="E4557" i="60"/>
  <c r="F4557" i="60" s="1"/>
  <c r="E4556" i="60"/>
  <c r="F4556" i="60" s="1"/>
  <c r="E4555" i="60"/>
  <c r="F4555" i="60" s="1"/>
  <c r="E4554" i="60"/>
  <c r="F4554" i="60" s="1"/>
  <c r="E4553" i="60"/>
  <c r="F4553" i="60" s="1"/>
  <c r="E4552" i="60"/>
  <c r="F4552" i="60" s="1"/>
  <c r="E4551" i="60"/>
  <c r="F4551" i="60" s="1"/>
  <c r="E4550" i="60"/>
  <c r="F4550" i="60" s="1"/>
  <c r="E4549" i="60"/>
  <c r="F4549" i="60" s="1"/>
  <c r="E4548" i="60"/>
  <c r="F4548" i="60" s="1"/>
  <c r="E4547" i="60"/>
  <c r="F4547" i="60" s="1"/>
  <c r="E4546" i="60"/>
  <c r="F4546" i="60" s="1"/>
  <c r="E4545" i="60"/>
  <c r="F4545" i="60" s="1"/>
  <c r="E4544" i="60"/>
  <c r="F4544" i="60" s="1"/>
  <c r="E4543" i="60"/>
  <c r="F4543" i="60" s="1"/>
  <c r="E4542" i="60"/>
  <c r="F4542" i="60" s="1"/>
  <c r="E4541" i="60"/>
  <c r="F4541" i="60" s="1"/>
  <c r="E4540" i="60"/>
  <c r="F4540" i="60" s="1"/>
  <c r="E4539" i="60"/>
  <c r="F4539" i="60" s="1"/>
  <c r="E4538" i="60"/>
  <c r="F4538" i="60" s="1"/>
  <c r="E4537" i="60"/>
  <c r="F4537" i="60" s="1"/>
  <c r="E4536" i="60"/>
  <c r="F4536" i="60" s="1"/>
  <c r="E4535" i="60"/>
  <c r="F4535" i="60" s="1"/>
  <c r="E4534" i="60"/>
  <c r="F4534" i="60" s="1"/>
  <c r="E4533" i="60"/>
  <c r="F4533" i="60" s="1"/>
  <c r="E4532" i="60"/>
  <c r="F4532" i="60" s="1"/>
  <c r="E4531" i="60"/>
  <c r="F4531" i="60" s="1"/>
  <c r="E4530" i="60"/>
  <c r="F4530" i="60" s="1"/>
  <c r="E4529" i="60"/>
  <c r="F4529" i="60" s="1"/>
  <c r="E4528" i="60"/>
  <c r="F4528" i="60" s="1"/>
  <c r="E4527" i="60"/>
  <c r="F4527" i="60" s="1"/>
  <c r="E4526" i="60"/>
  <c r="F4526" i="60" s="1"/>
  <c r="E4525" i="60"/>
  <c r="F4525" i="60" s="1"/>
  <c r="E4524" i="60"/>
  <c r="F4524" i="60" s="1"/>
  <c r="E4523" i="60"/>
  <c r="F4523" i="60" s="1"/>
  <c r="E4522" i="60"/>
  <c r="F4522" i="60" s="1"/>
  <c r="E4521" i="60"/>
  <c r="F4521" i="60" s="1"/>
  <c r="E4520" i="60"/>
  <c r="F4520" i="60" s="1"/>
  <c r="E4519" i="60"/>
  <c r="F4519" i="60" s="1"/>
  <c r="E4518" i="60"/>
  <c r="F4518" i="60" s="1"/>
  <c r="E4517" i="60"/>
  <c r="F4517" i="60" s="1"/>
  <c r="E4516" i="60"/>
  <c r="F4516" i="60" s="1"/>
  <c r="E4515" i="60"/>
  <c r="F4515" i="60" s="1"/>
  <c r="E4514" i="60"/>
  <c r="F4514" i="60" s="1"/>
  <c r="E4513" i="60"/>
  <c r="F4513" i="60" s="1"/>
  <c r="E4512" i="60"/>
  <c r="F4512" i="60" s="1"/>
  <c r="E4511" i="60"/>
  <c r="F4511" i="60" s="1"/>
  <c r="E4510" i="60"/>
  <c r="F4510" i="60" s="1"/>
  <c r="E4509" i="60"/>
  <c r="F4509" i="60" s="1"/>
  <c r="E4508" i="60"/>
  <c r="F4508" i="60" s="1"/>
  <c r="E4507" i="60"/>
  <c r="F4507" i="60" s="1"/>
  <c r="E4506" i="60"/>
  <c r="F4506" i="60" s="1"/>
  <c r="E4505" i="60"/>
  <c r="F4505" i="60" s="1"/>
  <c r="E4504" i="60"/>
  <c r="F4504" i="60" s="1"/>
  <c r="E4503" i="60"/>
  <c r="F4503" i="60" s="1"/>
  <c r="E4502" i="60"/>
  <c r="F4502" i="60" s="1"/>
  <c r="E4501" i="60"/>
  <c r="F4501" i="60" s="1"/>
  <c r="E4500" i="60"/>
  <c r="F4500" i="60" s="1"/>
  <c r="E4499" i="60"/>
  <c r="F4499" i="60" s="1"/>
  <c r="E4498" i="60"/>
  <c r="F4498" i="60" s="1"/>
  <c r="E4497" i="60"/>
  <c r="F4497" i="60" s="1"/>
  <c r="E4496" i="60"/>
  <c r="F4496" i="60" s="1"/>
  <c r="E4495" i="60"/>
  <c r="F4495" i="60" s="1"/>
  <c r="E4494" i="60"/>
  <c r="F4494" i="60" s="1"/>
  <c r="E4493" i="60"/>
  <c r="F4493" i="60" s="1"/>
  <c r="E4492" i="60"/>
  <c r="F4492" i="60" s="1"/>
  <c r="E4491" i="60"/>
  <c r="F4491" i="60" s="1"/>
  <c r="E4490" i="60"/>
  <c r="F4490" i="60" s="1"/>
  <c r="E4489" i="60"/>
  <c r="F4489" i="60" s="1"/>
  <c r="E4488" i="60"/>
  <c r="F4488" i="60" s="1"/>
  <c r="E4487" i="60"/>
  <c r="F4487" i="60" s="1"/>
  <c r="E4486" i="60"/>
  <c r="F4486" i="60" s="1"/>
  <c r="E4485" i="60"/>
  <c r="F4485" i="60" s="1"/>
  <c r="E4484" i="60"/>
  <c r="F4484" i="60" s="1"/>
  <c r="E4483" i="60"/>
  <c r="F4483" i="60" s="1"/>
  <c r="E4482" i="60"/>
  <c r="F4482" i="60" s="1"/>
  <c r="E4481" i="60"/>
  <c r="F4481" i="60" s="1"/>
  <c r="E4480" i="60"/>
  <c r="F4480" i="60" s="1"/>
  <c r="E4479" i="60"/>
  <c r="F4479" i="60" s="1"/>
  <c r="E4478" i="60"/>
  <c r="F4478" i="60" s="1"/>
  <c r="E4477" i="60"/>
  <c r="F4477" i="60" s="1"/>
  <c r="E4476" i="60"/>
  <c r="F4476" i="60" s="1"/>
  <c r="E4475" i="60"/>
  <c r="F4475" i="60" s="1"/>
  <c r="E4474" i="60"/>
  <c r="F4474" i="60" s="1"/>
  <c r="E4473" i="60"/>
  <c r="F4473" i="60" s="1"/>
  <c r="E4472" i="60"/>
  <c r="F4472" i="60" s="1"/>
  <c r="E4471" i="60"/>
  <c r="F4471" i="60" s="1"/>
  <c r="E4470" i="60"/>
  <c r="F4470" i="60" s="1"/>
  <c r="E4469" i="60"/>
  <c r="F4469" i="60" s="1"/>
  <c r="E4468" i="60"/>
  <c r="F4468" i="60" s="1"/>
  <c r="E4467" i="60"/>
  <c r="F4467" i="60" s="1"/>
  <c r="E4466" i="60"/>
  <c r="F4466" i="60" s="1"/>
  <c r="E4465" i="60"/>
  <c r="F4465" i="60" s="1"/>
  <c r="E4464" i="60"/>
  <c r="F4464" i="60" s="1"/>
  <c r="E4463" i="60"/>
  <c r="F4463" i="60" s="1"/>
  <c r="E4462" i="60"/>
  <c r="F4462" i="60" s="1"/>
  <c r="E4461" i="60"/>
  <c r="F4461" i="60" s="1"/>
  <c r="E4460" i="60"/>
  <c r="F4460" i="60" s="1"/>
  <c r="E4459" i="60"/>
  <c r="F4459" i="60" s="1"/>
  <c r="E4458" i="60"/>
  <c r="F4458" i="60" s="1"/>
  <c r="E4457" i="60"/>
  <c r="F4457" i="60" s="1"/>
  <c r="E4456" i="60"/>
  <c r="F4456" i="60" s="1"/>
  <c r="E4455" i="60"/>
  <c r="F4455" i="60" s="1"/>
  <c r="E4454" i="60"/>
  <c r="F4454" i="60" s="1"/>
  <c r="E4453" i="60"/>
  <c r="F4453" i="60" s="1"/>
  <c r="E4452" i="60"/>
  <c r="F4452" i="60" s="1"/>
  <c r="E4451" i="60"/>
  <c r="F4451" i="60" s="1"/>
  <c r="E4450" i="60"/>
  <c r="F4450" i="60" s="1"/>
  <c r="E4449" i="60"/>
  <c r="F4449" i="60" s="1"/>
  <c r="E4448" i="60"/>
  <c r="F4448" i="60" s="1"/>
  <c r="E4447" i="60"/>
  <c r="F4447" i="60" s="1"/>
  <c r="E4446" i="60"/>
  <c r="F4446" i="60" s="1"/>
  <c r="E4445" i="60"/>
  <c r="F4445" i="60" s="1"/>
  <c r="E4444" i="60"/>
  <c r="F4444" i="60" s="1"/>
  <c r="E4443" i="60"/>
  <c r="F4443" i="60" s="1"/>
  <c r="E4442" i="60"/>
  <c r="F4442" i="60" s="1"/>
  <c r="E4441" i="60"/>
  <c r="F4441" i="60" s="1"/>
  <c r="E4440" i="60"/>
  <c r="F4440" i="60" s="1"/>
  <c r="E4439" i="60"/>
  <c r="F4439" i="60" s="1"/>
  <c r="E4438" i="60"/>
  <c r="F4438" i="60" s="1"/>
  <c r="E4437" i="60"/>
  <c r="F4437" i="60" s="1"/>
  <c r="E4436" i="60"/>
  <c r="F4436" i="60" s="1"/>
  <c r="E4435" i="60"/>
  <c r="F4435" i="60" s="1"/>
  <c r="E4434" i="60"/>
  <c r="F4434" i="60" s="1"/>
  <c r="E4433" i="60"/>
  <c r="F4433" i="60" s="1"/>
  <c r="E4432" i="60"/>
  <c r="F4432" i="60" s="1"/>
  <c r="E4431" i="60"/>
  <c r="F4431" i="60" s="1"/>
  <c r="E4430" i="60"/>
  <c r="F4430" i="60" s="1"/>
  <c r="E4429" i="60"/>
  <c r="F4429" i="60" s="1"/>
  <c r="E4428" i="60"/>
  <c r="F4428" i="60" s="1"/>
  <c r="E4427" i="60"/>
  <c r="F4427" i="60" s="1"/>
  <c r="E4426" i="60"/>
  <c r="F4426" i="60" s="1"/>
  <c r="E4425" i="60"/>
  <c r="F4425" i="60" s="1"/>
  <c r="E4424" i="60"/>
  <c r="F4424" i="60" s="1"/>
  <c r="E4423" i="60"/>
  <c r="F4423" i="60" s="1"/>
  <c r="E4422" i="60"/>
  <c r="F4422" i="60" s="1"/>
  <c r="E4421" i="60"/>
  <c r="F4421" i="60" s="1"/>
  <c r="E4420" i="60"/>
  <c r="F4420" i="60" s="1"/>
  <c r="E4419" i="60"/>
  <c r="F4419" i="60" s="1"/>
  <c r="E4418" i="60"/>
  <c r="F4418" i="60" s="1"/>
  <c r="E4417" i="60"/>
  <c r="F4417" i="60" s="1"/>
  <c r="E4416" i="60"/>
  <c r="F4416" i="60" s="1"/>
  <c r="E4415" i="60"/>
  <c r="F4415" i="60" s="1"/>
  <c r="E4414" i="60"/>
  <c r="F4414" i="60" s="1"/>
  <c r="E4413" i="60"/>
  <c r="F4413" i="60" s="1"/>
  <c r="E4412" i="60"/>
  <c r="F4412" i="60" s="1"/>
  <c r="E4411" i="60"/>
  <c r="F4411" i="60" s="1"/>
  <c r="E4410" i="60"/>
  <c r="F4410" i="60" s="1"/>
  <c r="E4409" i="60"/>
  <c r="F4409" i="60" s="1"/>
  <c r="E4408" i="60"/>
  <c r="F4408" i="60" s="1"/>
  <c r="E4407" i="60"/>
  <c r="F4407" i="60" s="1"/>
  <c r="E4406" i="60"/>
  <c r="F4406" i="60" s="1"/>
  <c r="E4405" i="60"/>
  <c r="F4405" i="60" s="1"/>
  <c r="E4404" i="60"/>
  <c r="F4404" i="60" s="1"/>
  <c r="E4403" i="60"/>
  <c r="F4403" i="60" s="1"/>
  <c r="E4402" i="60"/>
  <c r="F4402" i="60" s="1"/>
  <c r="E4401" i="60"/>
  <c r="F4401" i="60" s="1"/>
  <c r="E4400" i="60"/>
  <c r="F4400" i="60" s="1"/>
  <c r="E4399" i="60"/>
  <c r="F4399" i="60" s="1"/>
  <c r="E4398" i="60"/>
  <c r="F4398" i="60" s="1"/>
  <c r="E4397" i="60"/>
  <c r="F4397" i="60" s="1"/>
  <c r="E4396" i="60"/>
  <c r="F4396" i="60" s="1"/>
  <c r="E4395" i="60"/>
  <c r="F4395" i="60" s="1"/>
  <c r="E4394" i="60"/>
  <c r="F4394" i="60" s="1"/>
  <c r="E4393" i="60"/>
  <c r="F4393" i="60" s="1"/>
  <c r="E4392" i="60"/>
  <c r="F4392" i="60" s="1"/>
  <c r="E4391" i="60"/>
  <c r="F4391" i="60" s="1"/>
  <c r="E4390" i="60"/>
  <c r="F4390" i="60" s="1"/>
  <c r="E4389" i="60"/>
  <c r="F4389" i="60" s="1"/>
  <c r="E4388" i="60"/>
  <c r="F4388" i="60" s="1"/>
  <c r="E4387" i="60"/>
  <c r="F4387" i="60" s="1"/>
  <c r="E4386" i="60"/>
  <c r="F4386" i="60" s="1"/>
  <c r="E4385" i="60"/>
  <c r="F4385" i="60" s="1"/>
  <c r="E4384" i="60"/>
  <c r="F4384" i="60" s="1"/>
  <c r="E4383" i="60"/>
  <c r="F4383" i="60" s="1"/>
  <c r="E4382" i="60"/>
  <c r="F4382" i="60" s="1"/>
  <c r="E4381" i="60"/>
  <c r="F4381" i="60" s="1"/>
  <c r="E4380" i="60"/>
  <c r="F4380" i="60" s="1"/>
  <c r="E4379" i="60"/>
  <c r="F4379" i="60" s="1"/>
  <c r="E4378" i="60"/>
  <c r="F4378" i="60" s="1"/>
  <c r="E4377" i="60"/>
  <c r="F4377" i="60" s="1"/>
  <c r="E4376" i="60"/>
  <c r="F4376" i="60" s="1"/>
  <c r="E4375" i="60"/>
  <c r="F4375" i="60" s="1"/>
  <c r="E4374" i="60"/>
  <c r="F4374" i="60" s="1"/>
  <c r="E4373" i="60"/>
  <c r="F4373" i="60" s="1"/>
  <c r="E4372" i="60"/>
  <c r="F4372" i="60" s="1"/>
  <c r="E4371" i="60"/>
  <c r="F4371" i="60" s="1"/>
  <c r="E4370" i="60"/>
  <c r="F4370" i="60" s="1"/>
  <c r="E4369" i="60"/>
  <c r="F4369" i="60" s="1"/>
  <c r="E4368" i="60"/>
  <c r="F4368" i="60" s="1"/>
  <c r="E4367" i="60"/>
  <c r="F4367" i="60" s="1"/>
  <c r="E4366" i="60"/>
  <c r="F4366" i="60" s="1"/>
  <c r="E4365" i="60"/>
  <c r="F4365" i="60" s="1"/>
  <c r="E4364" i="60"/>
  <c r="F4364" i="60" s="1"/>
  <c r="E4363" i="60"/>
  <c r="F4363" i="60" s="1"/>
  <c r="E4362" i="60"/>
  <c r="F4362" i="60" s="1"/>
  <c r="E4361" i="60"/>
  <c r="F4361" i="60" s="1"/>
  <c r="E4360" i="60"/>
  <c r="F4360" i="60" s="1"/>
  <c r="E4359" i="60"/>
  <c r="F4359" i="60" s="1"/>
  <c r="E4358" i="60"/>
  <c r="F4358" i="60" s="1"/>
  <c r="E4357" i="60"/>
  <c r="F4357" i="60" s="1"/>
  <c r="E4356" i="60"/>
  <c r="F4356" i="60" s="1"/>
  <c r="E4355" i="60"/>
  <c r="F4355" i="60" s="1"/>
  <c r="E4354" i="60"/>
  <c r="F4354" i="60" s="1"/>
  <c r="E4353" i="60"/>
  <c r="F4353" i="60" s="1"/>
  <c r="E4352" i="60"/>
  <c r="F4352" i="60" s="1"/>
  <c r="E4351" i="60"/>
  <c r="F4351" i="60" s="1"/>
  <c r="E4350" i="60"/>
  <c r="F4350" i="60" s="1"/>
  <c r="E4349" i="60"/>
  <c r="F4349" i="60" s="1"/>
  <c r="E4348" i="60"/>
  <c r="F4348" i="60" s="1"/>
  <c r="E4347" i="60"/>
  <c r="F4347" i="60" s="1"/>
  <c r="E4346" i="60"/>
  <c r="F4346" i="60" s="1"/>
  <c r="E4345" i="60"/>
  <c r="F4345" i="60" s="1"/>
  <c r="E4344" i="60"/>
  <c r="F4344" i="60" s="1"/>
  <c r="E4343" i="60"/>
  <c r="F4343" i="60" s="1"/>
  <c r="E4342" i="60"/>
  <c r="F4342" i="60" s="1"/>
  <c r="E4341" i="60"/>
  <c r="F4341" i="60" s="1"/>
  <c r="E4340" i="60"/>
  <c r="F4340" i="60" s="1"/>
  <c r="E4339" i="60"/>
  <c r="F4339" i="60" s="1"/>
  <c r="E4338" i="60"/>
  <c r="F4338" i="60" s="1"/>
  <c r="E4337" i="60"/>
  <c r="F4337" i="60" s="1"/>
  <c r="E4336" i="60"/>
  <c r="F4336" i="60" s="1"/>
  <c r="E4335" i="60"/>
  <c r="F4335" i="60" s="1"/>
  <c r="E4334" i="60"/>
  <c r="F4334" i="60" s="1"/>
  <c r="E4333" i="60"/>
  <c r="F4333" i="60" s="1"/>
  <c r="E4332" i="60"/>
  <c r="F4332" i="60" s="1"/>
  <c r="E4331" i="60"/>
  <c r="F4331" i="60" s="1"/>
  <c r="E4330" i="60"/>
  <c r="F4330" i="60" s="1"/>
  <c r="E4329" i="60"/>
  <c r="F4329" i="60" s="1"/>
  <c r="E4328" i="60"/>
  <c r="F4328" i="60" s="1"/>
  <c r="E4327" i="60"/>
  <c r="F4327" i="60" s="1"/>
  <c r="E4326" i="60"/>
  <c r="F4326" i="60" s="1"/>
  <c r="E4325" i="60"/>
  <c r="F4325" i="60" s="1"/>
  <c r="E4324" i="60"/>
  <c r="F4324" i="60" s="1"/>
  <c r="E4323" i="60"/>
  <c r="F4323" i="60" s="1"/>
  <c r="E4322" i="60"/>
  <c r="F4322" i="60" s="1"/>
  <c r="E4321" i="60"/>
  <c r="F4321" i="60" s="1"/>
  <c r="E4320" i="60"/>
  <c r="F4320" i="60" s="1"/>
  <c r="E4319" i="60"/>
  <c r="F4319" i="60" s="1"/>
  <c r="E4318" i="60"/>
  <c r="F4318" i="60" s="1"/>
  <c r="E4317" i="60"/>
  <c r="F4317" i="60" s="1"/>
  <c r="E4316" i="60"/>
  <c r="F4316" i="60" s="1"/>
  <c r="E4315" i="60"/>
  <c r="F4315" i="60" s="1"/>
  <c r="E4314" i="60"/>
  <c r="F4314" i="60" s="1"/>
  <c r="E4313" i="60"/>
  <c r="F4313" i="60" s="1"/>
  <c r="E4312" i="60"/>
  <c r="F4312" i="60" s="1"/>
  <c r="E4311" i="60"/>
  <c r="F4311" i="60" s="1"/>
  <c r="E4310" i="60"/>
  <c r="F4310" i="60" s="1"/>
  <c r="E4309" i="60"/>
  <c r="F4309" i="60" s="1"/>
  <c r="E4308" i="60"/>
  <c r="F4308" i="60" s="1"/>
  <c r="E4307" i="60"/>
  <c r="F4307" i="60" s="1"/>
  <c r="E4306" i="60"/>
  <c r="F4306" i="60" s="1"/>
  <c r="E4305" i="60"/>
  <c r="F4305" i="60" s="1"/>
  <c r="E4304" i="60"/>
  <c r="F4304" i="60" s="1"/>
  <c r="E4303" i="60"/>
  <c r="F4303" i="60" s="1"/>
  <c r="E4302" i="60"/>
  <c r="F4302" i="60" s="1"/>
  <c r="E4301" i="60"/>
  <c r="F4301" i="60" s="1"/>
  <c r="E4300" i="60"/>
  <c r="F4300" i="60" s="1"/>
  <c r="E4299" i="60"/>
  <c r="F4299" i="60" s="1"/>
  <c r="E4298" i="60"/>
  <c r="F4298" i="60" s="1"/>
  <c r="E4297" i="60"/>
  <c r="F4297" i="60" s="1"/>
  <c r="E4296" i="60"/>
  <c r="F4296" i="60" s="1"/>
  <c r="E4295" i="60"/>
  <c r="F4295" i="60" s="1"/>
  <c r="E4294" i="60"/>
  <c r="F4294" i="60" s="1"/>
  <c r="E4293" i="60"/>
  <c r="F4293" i="60" s="1"/>
  <c r="E4292" i="60"/>
  <c r="F4292" i="60" s="1"/>
  <c r="E4291" i="60"/>
  <c r="F4291" i="60" s="1"/>
  <c r="E4290" i="60"/>
  <c r="F4290" i="60" s="1"/>
  <c r="E4289" i="60"/>
  <c r="F4289" i="60" s="1"/>
  <c r="E4288" i="60"/>
  <c r="F4288" i="60" s="1"/>
  <c r="E4287" i="60"/>
  <c r="F4287" i="60" s="1"/>
  <c r="E4286" i="60"/>
  <c r="F4286" i="60" s="1"/>
  <c r="E4285" i="60"/>
  <c r="F4285" i="60" s="1"/>
  <c r="E4284" i="60"/>
  <c r="F4284" i="60" s="1"/>
  <c r="E4283" i="60"/>
  <c r="F4283" i="60" s="1"/>
  <c r="E4282" i="60"/>
  <c r="F4282" i="60" s="1"/>
  <c r="E4281" i="60"/>
  <c r="F4281" i="60" s="1"/>
  <c r="E4280" i="60"/>
  <c r="F4280" i="60" s="1"/>
  <c r="E4279" i="60"/>
  <c r="F4279" i="60" s="1"/>
  <c r="E4278" i="60"/>
  <c r="F4278" i="60" s="1"/>
  <c r="E4277" i="60"/>
  <c r="F4277" i="60" s="1"/>
  <c r="E4276" i="60"/>
  <c r="F4276" i="60" s="1"/>
  <c r="E4275" i="60"/>
  <c r="F4275" i="60" s="1"/>
  <c r="E4274" i="60"/>
  <c r="F4274" i="60" s="1"/>
  <c r="E4273" i="60"/>
  <c r="F4273" i="60" s="1"/>
  <c r="E4272" i="60"/>
  <c r="F4272" i="60" s="1"/>
  <c r="E4271" i="60"/>
  <c r="F4271" i="60" s="1"/>
  <c r="E4270" i="60"/>
  <c r="F4270" i="60" s="1"/>
  <c r="E4269" i="60"/>
  <c r="F4269" i="60" s="1"/>
  <c r="E4268" i="60"/>
  <c r="F4268" i="60" s="1"/>
  <c r="E4267" i="60"/>
  <c r="F4267" i="60" s="1"/>
  <c r="E4266" i="60"/>
  <c r="F4266" i="60" s="1"/>
  <c r="E4265" i="60"/>
  <c r="F4265" i="60" s="1"/>
  <c r="E4264" i="60"/>
  <c r="F4264" i="60" s="1"/>
  <c r="E4263" i="60"/>
  <c r="F4263" i="60" s="1"/>
  <c r="E4262" i="60"/>
  <c r="F4262" i="60" s="1"/>
  <c r="E4261" i="60"/>
  <c r="F4261" i="60" s="1"/>
  <c r="E4260" i="60"/>
  <c r="F4260" i="60" s="1"/>
  <c r="E4259" i="60"/>
  <c r="F4259" i="60" s="1"/>
  <c r="E4258" i="60"/>
  <c r="F4258" i="60" s="1"/>
  <c r="E4257" i="60"/>
  <c r="F4257" i="60" s="1"/>
  <c r="E4256" i="60"/>
  <c r="F4256" i="60" s="1"/>
  <c r="E4255" i="60"/>
  <c r="F4255" i="60" s="1"/>
  <c r="E4254" i="60"/>
  <c r="F4254" i="60" s="1"/>
  <c r="E4253" i="60"/>
  <c r="F4253" i="60" s="1"/>
  <c r="E4252" i="60"/>
  <c r="F4252" i="60" s="1"/>
  <c r="E4251" i="60"/>
  <c r="F4251" i="60" s="1"/>
  <c r="E4250" i="60"/>
  <c r="F4250" i="60" s="1"/>
  <c r="E4249" i="60"/>
  <c r="F4249" i="60" s="1"/>
  <c r="E4248" i="60"/>
  <c r="F4248" i="60" s="1"/>
  <c r="E4247" i="60"/>
  <c r="F4247" i="60" s="1"/>
  <c r="E4246" i="60"/>
  <c r="F4246" i="60" s="1"/>
  <c r="E4245" i="60"/>
  <c r="F4245" i="60" s="1"/>
  <c r="E4244" i="60"/>
  <c r="F4244" i="60" s="1"/>
  <c r="E4243" i="60"/>
  <c r="F4243" i="60" s="1"/>
  <c r="E4242" i="60"/>
  <c r="F4242" i="60" s="1"/>
  <c r="E4241" i="60"/>
  <c r="F4241" i="60" s="1"/>
  <c r="E4240" i="60"/>
  <c r="F4240" i="60" s="1"/>
  <c r="E4239" i="60"/>
  <c r="F4239" i="60" s="1"/>
  <c r="E4238" i="60"/>
  <c r="F4238" i="60" s="1"/>
  <c r="E4237" i="60"/>
  <c r="F4237" i="60" s="1"/>
  <c r="E4236" i="60"/>
  <c r="F4236" i="60" s="1"/>
  <c r="E4235" i="60"/>
  <c r="F4235" i="60" s="1"/>
  <c r="E4234" i="60"/>
  <c r="F4234" i="60" s="1"/>
  <c r="E4233" i="60"/>
  <c r="F4233" i="60" s="1"/>
  <c r="E4232" i="60"/>
  <c r="F4232" i="60" s="1"/>
  <c r="E4231" i="60"/>
  <c r="F4231" i="60" s="1"/>
  <c r="E4230" i="60"/>
  <c r="F4230" i="60" s="1"/>
  <c r="E4229" i="60"/>
  <c r="F4229" i="60" s="1"/>
  <c r="E4228" i="60"/>
  <c r="F4228" i="60" s="1"/>
  <c r="E4227" i="60"/>
  <c r="F4227" i="60" s="1"/>
  <c r="E4226" i="60"/>
  <c r="F4226" i="60" s="1"/>
  <c r="E4225" i="60"/>
  <c r="F4225" i="60" s="1"/>
  <c r="E4224" i="60"/>
  <c r="F4224" i="60" s="1"/>
  <c r="E4223" i="60"/>
  <c r="F4223" i="60" s="1"/>
  <c r="E4222" i="60"/>
  <c r="F4222" i="60" s="1"/>
  <c r="E4221" i="60"/>
  <c r="F4221" i="60" s="1"/>
  <c r="E4220" i="60"/>
  <c r="F4220" i="60" s="1"/>
  <c r="E4219" i="60"/>
  <c r="F4219" i="60" s="1"/>
  <c r="E4218" i="60"/>
  <c r="F4218" i="60" s="1"/>
  <c r="E4217" i="60"/>
  <c r="F4217" i="60" s="1"/>
  <c r="E4216" i="60"/>
  <c r="F4216" i="60" s="1"/>
  <c r="E4215" i="60"/>
  <c r="F4215" i="60" s="1"/>
  <c r="E4214" i="60"/>
  <c r="F4214" i="60" s="1"/>
  <c r="E4213" i="60"/>
  <c r="F4213" i="60" s="1"/>
  <c r="E4212" i="60"/>
  <c r="F4212" i="60" s="1"/>
  <c r="E4211" i="60"/>
  <c r="F4211" i="60" s="1"/>
  <c r="E4210" i="60"/>
  <c r="F4210" i="60" s="1"/>
  <c r="E4209" i="60"/>
  <c r="F4209" i="60" s="1"/>
  <c r="E4208" i="60"/>
  <c r="F4208" i="60" s="1"/>
  <c r="E4207" i="60"/>
  <c r="F4207" i="60" s="1"/>
  <c r="E4206" i="60"/>
  <c r="F4206" i="60" s="1"/>
  <c r="E4205" i="60"/>
  <c r="F4205" i="60" s="1"/>
  <c r="E4204" i="60"/>
  <c r="F4204" i="60" s="1"/>
  <c r="E4203" i="60"/>
  <c r="F4203" i="60" s="1"/>
  <c r="E4202" i="60"/>
  <c r="F4202" i="60" s="1"/>
  <c r="E4201" i="60"/>
  <c r="F4201" i="60" s="1"/>
  <c r="E4200" i="60"/>
  <c r="F4200" i="60" s="1"/>
  <c r="E4199" i="60"/>
  <c r="F4199" i="60" s="1"/>
  <c r="E4198" i="60"/>
  <c r="F4198" i="60" s="1"/>
  <c r="E4197" i="60"/>
  <c r="F4197" i="60" s="1"/>
  <c r="E4196" i="60"/>
  <c r="F4196" i="60" s="1"/>
  <c r="E4195" i="60"/>
  <c r="F4195" i="60" s="1"/>
  <c r="E4194" i="60"/>
  <c r="F4194" i="60" s="1"/>
  <c r="E4193" i="60"/>
  <c r="F4193" i="60" s="1"/>
  <c r="E4192" i="60"/>
  <c r="F4192" i="60" s="1"/>
  <c r="E4191" i="60"/>
  <c r="F4191" i="60" s="1"/>
  <c r="E4190" i="60"/>
  <c r="F4190" i="60" s="1"/>
  <c r="E4189" i="60"/>
  <c r="F4189" i="60" s="1"/>
  <c r="E4188" i="60"/>
  <c r="F4188" i="60" s="1"/>
  <c r="E4187" i="60"/>
  <c r="F4187" i="60" s="1"/>
  <c r="E4186" i="60"/>
  <c r="F4186" i="60" s="1"/>
  <c r="E4185" i="60"/>
  <c r="F4185" i="60" s="1"/>
  <c r="E4184" i="60"/>
  <c r="F4184" i="60" s="1"/>
  <c r="E4183" i="60"/>
  <c r="F4183" i="60" s="1"/>
  <c r="E4182" i="60"/>
  <c r="F4182" i="60" s="1"/>
  <c r="E4181" i="60"/>
  <c r="F4181" i="60" s="1"/>
  <c r="E4180" i="60"/>
  <c r="F4180" i="60" s="1"/>
  <c r="E4179" i="60"/>
  <c r="F4179" i="60" s="1"/>
  <c r="E4178" i="60"/>
  <c r="F4178" i="60" s="1"/>
  <c r="E4177" i="60"/>
  <c r="F4177" i="60" s="1"/>
  <c r="E4176" i="60"/>
  <c r="F4176" i="60" s="1"/>
  <c r="E4175" i="60"/>
  <c r="F4175" i="60" s="1"/>
  <c r="E4174" i="60"/>
  <c r="F4174" i="60" s="1"/>
  <c r="E4173" i="60"/>
  <c r="F4173" i="60" s="1"/>
  <c r="E4172" i="60"/>
  <c r="F4172" i="60" s="1"/>
  <c r="E4171" i="60"/>
  <c r="F4171" i="60" s="1"/>
  <c r="E4170" i="60"/>
  <c r="F4170" i="60" s="1"/>
  <c r="E4169" i="60"/>
  <c r="F4169" i="60" s="1"/>
  <c r="E4168" i="60"/>
  <c r="F4168" i="60" s="1"/>
  <c r="E4167" i="60"/>
  <c r="F4167" i="60" s="1"/>
  <c r="E4166" i="60"/>
  <c r="F4166" i="60" s="1"/>
  <c r="E4165" i="60"/>
  <c r="F4165" i="60" s="1"/>
  <c r="E4164" i="60"/>
  <c r="F4164" i="60" s="1"/>
  <c r="E4163" i="60"/>
  <c r="F4163" i="60" s="1"/>
  <c r="E4162" i="60"/>
  <c r="F4162" i="60" s="1"/>
  <c r="E4161" i="60"/>
  <c r="F4161" i="60" s="1"/>
  <c r="E4160" i="60"/>
  <c r="F4160" i="60" s="1"/>
  <c r="E4159" i="60"/>
  <c r="F4159" i="60" s="1"/>
  <c r="E4158" i="60"/>
  <c r="F4158" i="60" s="1"/>
  <c r="E4157" i="60"/>
  <c r="F4157" i="60" s="1"/>
  <c r="E4156" i="60"/>
  <c r="F4156" i="60" s="1"/>
  <c r="E4155" i="60"/>
  <c r="F4155" i="60" s="1"/>
  <c r="E4154" i="60"/>
  <c r="F4154" i="60" s="1"/>
  <c r="E4153" i="60"/>
  <c r="F4153" i="60" s="1"/>
  <c r="E4152" i="60"/>
  <c r="F4152" i="60" s="1"/>
  <c r="E4151" i="60"/>
  <c r="F4151" i="60" s="1"/>
  <c r="E4150" i="60"/>
  <c r="F4150" i="60" s="1"/>
  <c r="E4149" i="60"/>
  <c r="F4149" i="60" s="1"/>
  <c r="E4148" i="60"/>
  <c r="F4148" i="60" s="1"/>
  <c r="E4147" i="60"/>
  <c r="F4147" i="60" s="1"/>
  <c r="E4146" i="60"/>
  <c r="F4146" i="60" s="1"/>
  <c r="E4145" i="60"/>
  <c r="F4145" i="60" s="1"/>
  <c r="E4144" i="60"/>
  <c r="F4144" i="60" s="1"/>
  <c r="E4143" i="60"/>
  <c r="F4143" i="60" s="1"/>
  <c r="E4142" i="60"/>
  <c r="F4142" i="60" s="1"/>
  <c r="E4141" i="60"/>
  <c r="F4141" i="60" s="1"/>
  <c r="E4140" i="60"/>
  <c r="F4140" i="60" s="1"/>
  <c r="E4139" i="60"/>
  <c r="F4139" i="60" s="1"/>
  <c r="E4138" i="60"/>
  <c r="F4138" i="60" s="1"/>
  <c r="E4137" i="60"/>
  <c r="F4137" i="60" s="1"/>
  <c r="E4136" i="60"/>
  <c r="F4136" i="60" s="1"/>
  <c r="E4135" i="60"/>
  <c r="F4135" i="60" s="1"/>
  <c r="E4134" i="60"/>
  <c r="F4134" i="60" s="1"/>
  <c r="E4133" i="60"/>
  <c r="F4133" i="60" s="1"/>
  <c r="E4132" i="60"/>
  <c r="F4132" i="60" s="1"/>
  <c r="E4131" i="60"/>
  <c r="F4131" i="60" s="1"/>
  <c r="E4130" i="60"/>
  <c r="F4130" i="60" s="1"/>
  <c r="E4129" i="60"/>
  <c r="F4129" i="60" s="1"/>
  <c r="E4128" i="60"/>
  <c r="F4128" i="60" s="1"/>
  <c r="E4127" i="60"/>
  <c r="F4127" i="60" s="1"/>
  <c r="E4126" i="60"/>
  <c r="F4126" i="60" s="1"/>
  <c r="E4125" i="60"/>
  <c r="F4125" i="60" s="1"/>
  <c r="E4124" i="60"/>
  <c r="F4124" i="60" s="1"/>
  <c r="E4123" i="60"/>
  <c r="F4123" i="60" s="1"/>
  <c r="E4122" i="60"/>
  <c r="F4122" i="60" s="1"/>
  <c r="E4121" i="60"/>
  <c r="F4121" i="60" s="1"/>
  <c r="E4120" i="60"/>
  <c r="F4120" i="60" s="1"/>
  <c r="E4119" i="60"/>
  <c r="F4119" i="60" s="1"/>
  <c r="E4118" i="60"/>
  <c r="F4118" i="60" s="1"/>
  <c r="E4117" i="60"/>
  <c r="F4117" i="60" s="1"/>
  <c r="E4116" i="60"/>
  <c r="F4116" i="60" s="1"/>
  <c r="E4115" i="60"/>
  <c r="F4115" i="60" s="1"/>
  <c r="E4114" i="60"/>
  <c r="F4114" i="60" s="1"/>
  <c r="E4113" i="60"/>
  <c r="F4113" i="60" s="1"/>
  <c r="E4112" i="60"/>
  <c r="F4112" i="60" s="1"/>
  <c r="E4111" i="60"/>
  <c r="F4111" i="60" s="1"/>
  <c r="E4110" i="60"/>
  <c r="F4110" i="60" s="1"/>
  <c r="E4109" i="60"/>
  <c r="F4109" i="60" s="1"/>
  <c r="E4108" i="60"/>
  <c r="F4108" i="60" s="1"/>
  <c r="E4107" i="60"/>
  <c r="F4107" i="60" s="1"/>
  <c r="E4106" i="60"/>
  <c r="F4106" i="60" s="1"/>
  <c r="E4105" i="60"/>
  <c r="F4105" i="60" s="1"/>
  <c r="E4104" i="60"/>
  <c r="F4104" i="60" s="1"/>
  <c r="E4103" i="60"/>
  <c r="F4103" i="60" s="1"/>
  <c r="E4102" i="60"/>
  <c r="F4102" i="60" s="1"/>
  <c r="E4101" i="60"/>
  <c r="F4101" i="60" s="1"/>
  <c r="E4100" i="60"/>
  <c r="F4100" i="60" s="1"/>
  <c r="E4099" i="60"/>
  <c r="F4099" i="60" s="1"/>
  <c r="E4098" i="60"/>
  <c r="F4098" i="60" s="1"/>
  <c r="E4097" i="60"/>
  <c r="F4097" i="60" s="1"/>
  <c r="E4096" i="60"/>
  <c r="F4096" i="60" s="1"/>
  <c r="E4095" i="60"/>
  <c r="F4095" i="60" s="1"/>
  <c r="E4094" i="60"/>
  <c r="F4094" i="60" s="1"/>
  <c r="E4093" i="60"/>
  <c r="F4093" i="60" s="1"/>
  <c r="E4092" i="60"/>
  <c r="F4092" i="60" s="1"/>
  <c r="E4091" i="60"/>
  <c r="F4091" i="60" s="1"/>
  <c r="E4090" i="60"/>
  <c r="F4090" i="60" s="1"/>
  <c r="E4089" i="60"/>
  <c r="F4089" i="60" s="1"/>
  <c r="E4088" i="60"/>
  <c r="F4088" i="60" s="1"/>
  <c r="E4087" i="60"/>
  <c r="F4087" i="60" s="1"/>
  <c r="E4086" i="60"/>
  <c r="F4086" i="60" s="1"/>
  <c r="E4085" i="60"/>
  <c r="F4085" i="60" s="1"/>
  <c r="E4084" i="60"/>
  <c r="F4084" i="60" s="1"/>
  <c r="E4083" i="60"/>
  <c r="F4083" i="60" s="1"/>
  <c r="E4082" i="60"/>
  <c r="F4082" i="60" s="1"/>
  <c r="E4081" i="60"/>
  <c r="F4081" i="60" s="1"/>
  <c r="E4080" i="60"/>
  <c r="F4080" i="60" s="1"/>
  <c r="E4079" i="60"/>
  <c r="F4079" i="60" s="1"/>
  <c r="E4078" i="60"/>
  <c r="F4078" i="60" s="1"/>
  <c r="E4077" i="60"/>
  <c r="F4077" i="60" s="1"/>
  <c r="E4076" i="60"/>
  <c r="F4076" i="60" s="1"/>
  <c r="E4075" i="60"/>
  <c r="F4075" i="60" s="1"/>
  <c r="E4074" i="60"/>
  <c r="F4074" i="60" s="1"/>
  <c r="E4073" i="60"/>
  <c r="F4073" i="60" s="1"/>
  <c r="E4072" i="60"/>
  <c r="F4072" i="60" s="1"/>
  <c r="E4071" i="60"/>
  <c r="F4071" i="60" s="1"/>
  <c r="E4070" i="60"/>
  <c r="F4070" i="60" s="1"/>
  <c r="E4069" i="60"/>
  <c r="F4069" i="60" s="1"/>
  <c r="E4068" i="60"/>
  <c r="F4068" i="60" s="1"/>
  <c r="E4067" i="60"/>
  <c r="F4067" i="60" s="1"/>
  <c r="E4066" i="60"/>
  <c r="F4066" i="60" s="1"/>
  <c r="E4065" i="60"/>
  <c r="F4065" i="60" s="1"/>
  <c r="E4064" i="60"/>
  <c r="F4064" i="60" s="1"/>
  <c r="E4063" i="60"/>
  <c r="F4063" i="60" s="1"/>
  <c r="E4062" i="60"/>
  <c r="F4062" i="60" s="1"/>
  <c r="E4061" i="60"/>
  <c r="F4061" i="60" s="1"/>
  <c r="E4060" i="60"/>
  <c r="F4060" i="60" s="1"/>
  <c r="E4059" i="60"/>
  <c r="F4059" i="60" s="1"/>
  <c r="E4058" i="60"/>
  <c r="F4058" i="60" s="1"/>
  <c r="E4057" i="60"/>
  <c r="F4057" i="60" s="1"/>
  <c r="E4056" i="60"/>
  <c r="F4056" i="60" s="1"/>
  <c r="E4055" i="60"/>
  <c r="F4055" i="60" s="1"/>
  <c r="E4054" i="60"/>
  <c r="F4054" i="60" s="1"/>
  <c r="E4053" i="60"/>
  <c r="F4053" i="60" s="1"/>
  <c r="E4052" i="60"/>
  <c r="F4052" i="60" s="1"/>
  <c r="E4051" i="60"/>
  <c r="F4051" i="60" s="1"/>
  <c r="E4050" i="60"/>
  <c r="F4050" i="60" s="1"/>
  <c r="E4049" i="60"/>
  <c r="F4049" i="60" s="1"/>
  <c r="E4048" i="60"/>
  <c r="F4048" i="60" s="1"/>
  <c r="E4047" i="60"/>
  <c r="F4047" i="60" s="1"/>
  <c r="E4046" i="60"/>
  <c r="F4046" i="60" s="1"/>
  <c r="E4045" i="60"/>
  <c r="F4045" i="60" s="1"/>
  <c r="E4044" i="60"/>
  <c r="F4044" i="60" s="1"/>
  <c r="E4043" i="60"/>
  <c r="F4043" i="60" s="1"/>
  <c r="E4042" i="60"/>
  <c r="F4042" i="60" s="1"/>
  <c r="E4041" i="60"/>
  <c r="F4041" i="60" s="1"/>
  <c r="E4040" i="60"/>
  <c r="F4040" i="60" s="1"/>
  <c r="E4039" i="60"/>
  <c r="F4039" i="60" s="1"/>
  <c r="E4038" i="60"/>
  <c r="F4038" i="60" s="1"/>
  <c r="E4037" i="60"/>
  <c r="F4037" i="60" s="1"/>
  <c r="E4036" i="60"/>
  <c r="F4036" i="60" s="1"/>
  <c r="E4035" i="60"/>
  <c r="F4035" i="60" s="1"/>
  <c r="E4034" i="60"/>
  <c r="F4034" i="60" s="1"/>
  <c r="E4033" i="60"/>
  <c r="F4033" i="60" s="1"/>
  <c r="E4032" i="60"/>
  <c r="F4032" i="60" s="1"/>
  <c r="E4031" i="60"/>
  <c r="F4031" i="60" s="1"/>
  <c r="E4030" i="60"/>
  <c r="F4030" i="60" s="1"/>
  <c r="E4029" i="60"/>
  <c r="F4029" i="60" s="1"/>
  <c r="E4028" i="60"/>
  <c r="F4028" i="60" s="1"/>
  <c r="E4027" i="60"/>
  <c r="F4027" i="60" s="1"/>
  <c r="E4026" i="60"/>
  <c r="F4026" i="60" s="1"/>
  <c r="E4025" i="60"/>
  <c r="F4025" i="60" s="1"/>
  <c r="E4024" i="60"/>
  <c r="F4024" i="60" s="1"/>
  <c r="E4023" i="60"/>
  <c r="F4023" i="60" s="1"/>
  <c r="E4022" i="60"/>
  <c r="F4022" i="60" s="1"/>
  <c r="E4021" i="60"/>
  <c r="F4021" i="60" s="1"/>
  <c r="E4020" i="60"/>
  <c r="F4020" i="60" s="1"/>
  <c r="E4019" i="60"/>
  <c r="F4019" i="60" s="1"/>
  <c r="E4018" i="60"/>
  <c r="F4018" i="60" s="1"/>
  <c r="E4017" i="60"/>
  <c r="F4017" i="60" s="1"/>
  <c r="E4016" i="60"/>
  <c r="F4016" i="60" s="1"/>
  <c r="E4015" i="60"/>
  <c r="F4015" i="60" s="1"/>
  <c r="E4014" i="60"/>
  <c r="F4014" i="60" s="1"/>
  <c r="E4013" i="60"/>
  <c r="F4013" i="60" s="1"/>
  <c r="E4012" i="60"/>
  <c r="F4012" i="60" s="1"/>
  <c r="E4011" i="60"/>
  <c r="F4011" i="60" s="1"/>
  <c r="E4010" i="60"/>
  <c r="F4010" i="60" s="1"/>
  <c r="E4009" i="60"/>
  <c r="F4009" i="60" s="1"/>
  <c r="E4008" i="60"/>
  <c r="F4008" i="60" s="1"/>
  <c r="E4007" i="60"/>
  <c r="F4007" i="60" s="1"/>
  <c r="E4006" i="60"/>
  <c r="F4006" i="60" s="1"/>
  <c r="E4005" i="60"/>
  <c r="F4005" i="60" s="1"/>
  <c r="E4004" i="60"/>
  <c r="F4004" i="60" s="1"/>
  <c r="E4003" i="60"/>
  <c r="F4003" i="60" s="1"/>
  <c r="E4002" i="60"/>
  <c r="F4002" i="60" s="1"/>
  <c r="E4001" i="60"/>
  <c r="F4001" i="60" s="1"/>
  <c r="E4000" i="60"/>
  <c r="F4000" i="60" s="1"/>
  <c r="E3999" i="60"/>
  <c r="F3999" i="60" s="1"/>
  <c r="E3998" i="60"/>
  <c r="F3998" i="60" s="1"/>
  <c r="E3997" i="60"/>
  <c r="F3997" i="60" s="1"/>
  <c r="E3996" i="60"/>
  <c r="F3996" i="60" s="1"/>
  <c r="E3995" i="60"/>
  <c r="F3995" i="60" s="1"/>
  <c r="E3994" i="60"/>
  <c r="F3994" i="60" s="1"/>
  <c r="E3993" i="60"/>
  <c r="F3993" i="60" s="1"/>
  <c r="E3992" i="60"/>
  <c r="F3992" i="60" s="1"/>
  <c r="E3991" i="60"/>
  <c r="F3991" i="60" s="1"/>
  <c r="E3990" i="60"/>
  <c r="F3990" i="60" s="1"/>
  <c r="E3989" i="60"/>
  <c r="F3989" i="60" s="1"/>
  <c r="E3988" i="60"/>
  <c r="F3988" i="60" s="1"/>
  <c r="E3987" i="60"/>
  <c r="F3987" i="60" s="1"/>
  <c r="E3986" i="60"/>
  <c r="F3986" i="60" s="1"/>
  <c r="E3985" i="60"/>
  <c r="F3985" i="60" s="1"/>
  <c r="E3984" i="60"/>
  <c r="F3984" i="60" s="1"/>
  <c r="E3983" i="60"/>
  <c r="F3983" i="60" s="1"/>
  <c r="E3982" i="60"/>
  <c r="F3982" i="60" s="1"/>
  <c r="E3981" i="60"/>
  <c r="F3981" i="60" s="1"/>
  <c r="E3980" i="60"/>
  <c r="F3980" i="60" s="1"/>
  <c r="E3979" i="60"/>
  <c r="F3979" i="60" s="1"/>
  <c r="E3978" i="60"/>
  <c r="F3978" i="60" s="1"/>
  <c r="E3977" i="60"/>
  <c r="F3977" i="60" s="1"/>
  <c r="E3976" i="60"/>
  <c r="F3976" i="60" s="1"/>
  <c r="E3975" i="60"/>
  <c r="F3975" i="60" s="1"/>
  <c r="E3974" i="60"/>
  <c r="F3974" i="60" s="1"/>
  <c r="E3973" i="60"/>
  <c r="F3973" i="60" s="1"/>
  <c r="E3972" i="60"/>
  <c r="F3972" i="60" s="1"/>
  <c r="E3971" i="60"/>
  <c r="F3971" i="60" s="1"/>
  <c r="E3970" i="60"/>
  <c r="F3970" i="60" s="1"/>
  <c r="E3969" i="60"/>
  <c r="F3969" i="60" s="1"/>
  <c r="E3968" i="60"/>
  <c r="F3968" i="60" s="1"/>
  <c r="E3967" i="60"/>
  <c r="F3967" i="60" s="1"/>
  <c r="E3966" i="60"/>
  <c r="F3966" i="60" s="1"/>
  <c r="E3965" i="60"/>
  <c r="F3965" i="60" s="1"/>
  <c r="E3964" i="60"/>
  <c r="F3964" i="60" s="1"/>
  <c r="E3963" i="60"/>
  <c r="F3963" i="60" s="1"/>
  <c r="E3962" i="60"/>
  <c r="F3962" i="60" s="1"/>
  <c r="E3961" i="60"/>
  <c r="F3961" i="60" s="1"/>
  <c r="E3960" i="60"/>
  <c r="F3960" i="60" s="1"/>
  <c r="E3959" i="60"/>
  <c r="F3959" i="60" s="1"/>
  <c r="E3958" i="60"/>
  <c r="F3958" i="60" s="1"/>
  <c r="E3957" i="60"/>
  <c r="F3957" i="60" s="1"/>
  <c r="E3956" i="60"/>
  <c r="F3956" i="60" s="1"/>
  <c r="E3955" i="60"/>
  <c r="F3955" i="60" s="1"/>
  <c r="E3954" i="60"/>
  <c r="F3954" i="60" s="1"/>
  <c r="E3953" i="60"/>
  <c r="F3953" i="60" s="1"/>
  <c r="E3952" i="60"/>
  <c r="F3952" i="60" s="1"/>
  <c r="E3951" i="60"/>
  <c r="F3951" i="60" s="1"/>
  <c r="E3950" i="60"/>
  <c r="F3950" i="60" s="1"/>
  <c r="E3949" i="60"/>
  <c r="F3949" i="60" s="1"/>
  <c r="E3948" i="60"/>
  <c r="F3948" i="60" s="1"/>
  <c r="E3947" i="60"/>
  <c r="F3947" i="60" s="1"/>
  <c r="E3946" i="60"/>
  <c r="F3946" i="60" s="1"/>
  <c r="E3945" i="60"/>
  <c r="F3945" i="60" s="1"/>
  <c r="E3944" i="60"/>
  <c r="F3944" i="60" s="1"/>
  <c r="E3943" i="60"/>
  <c r="F3943" i="60" s="1"/>
  <c r="E3942" i="60"/>
  <c r="F3942" i="60" s="1"/>
  <c r="E3941" i="60"/>
  <c r="F3941" i="60" s="1"/>
  <c r="E3940" i="60"/>
  <c r="F3940" i="60" s="1"/>
  <c r="E3939" i="60"/>
  <c r="F3939" i="60" s="1"/>
  <c r="E3938" i="60"/>
  <c r="F3938" i="60" s="1"/>
  <c r="E3937" i="60"/>
  <c r="F3937" i="60" s="1"/>
  <c r="E3936" i="60"/>
  <c r="F3936" i="60" s="1"/>
  <c r="E3935" i="60"/>
  <c r="F3935" i="60" s="1"/>
  <c r="E3934" i="60"/>
  <c r="F3934" i="60" s="1"/>
  <c r="E3933" i="60"/>
  <c r="F3933" i="60" s="1"/>
  <c r="E3932" i="60"/>
  <c r="F3932" i="60" s="1"/>
  <c r="E3931" i="60"/>
  <c r="F3931" i="60" s="1"/>
  <c r="E3930" i="60"/>
  <c r="F3930" i="60" s="1"/>
  <c r="E3929" i="60"/>
  <c r="F3929" i="60" s="1"/>
  <c r="E3928" i="60"/>
  <c r="F3928" i="60" s="1"/>
  <c r="E3927" i="60"/>
  <c r="F3927" i="60" s="1"/>
  <c r="E3926" i="60"/>
  <c r="F3926" i="60" s="1"/>
  <c r="E3925" i="60"/>
  <c r="F3925" i="60" s="1"/>
  <c r="E3924" i="60"/>
  <c r="F3924" i="60" s="1"/>
  <c r="E3923" i="60"/>
  <c r="F3923" i="60" s="1"/>
  <c r="E3922" i="60"/>
  <c r="F3922" i="60" s="1"/>
  <c r="E3921" i="60"/>
  <c r="F3921" i="60" s="1"/>
  <c r="E3920" i="60"/>
  <c r="F3920" i="60" s="1"/>
  <c r="E3919" i="60"/>
  <c r="F3919" i="60" s="1"/>
  <c r="E3918" i="60"/>
  <c r="F3918" i="60" s="1"/>
  <c r="E3917" i="60"/>
  <c r="F3917" i="60" s="1"/>
  <c r="E3916" i="60"/>
  <c r="F3916" i="60" s="1"/>
  <c r="E3915" i="60"/>
  <c r="F3915" i="60" s="1"/>
  <c r="E3914" i="60"/>
  <c r="F3914" i="60" s="1"/>
  <c r="E3913" i="60"/>
  <c r="F3913" i="60" s="1"/>
  <c r="E3912" i="60"/>
  <c r="F3912" i="60" s="1"/>
  <c r="E3911" i="60"/>
  <c r="F3911" i="60" s="1"/>
  <c r="E3910" i="60"/>
  <c r="F3910" i="60" s="1"/>
  <c r="E3909" i="60"/>
  <c r="F3909" i="60" s="1"/>
  <c r="E3908" i="60"/>
  <c r="F3908" i="60" s="1"/>
  <c r="E3907" i="60"/>
  <c r="F3907" i="60" s="1"/>
  <c r="E3906" i="60"/>
  <c r="F3906" i="60" s="1"/>
  <c r="E3905" i="60"/>
  <c r="F3905" i="60" s="1"/>
  <c r="E3904" i="60"/>
  <c r="F3904" i="60" s="1"/>
  <c r="E3903" i="60"/>
  <c r="F3903" i="60" s="1"/>
  <c r="E3902" i="60"/>
  <c r="F3902" i="60" s="1"/>
  <c r="E3901" i="60"/>
  <c r="F3901" i="60" s="1"/>
  <c r="E3900" i="60"/>
  <c r="F3900" i="60" s="1"/>
  <c r="E3899" i="60"/>
  <c r="F3899" i="60" s="1"/>
  <c r="E3898" i="60"/>
  <c r="F3898" i="60" s="1"/>
  <c r="E3897" i="60"/>
  <c r="F3897" i="60" s="1"/>
  <c r="E3896" i="60"/>
  <c r="F3896" i="60" s="1"/>
  <c r="E3895" i="60"/>
  <c r="F3895" i="60" s="1"/>
  <c r="E3894" i="60"/>
  <c r="F3894" i="60" s="1"/>
  <c r="E3893" i="60"/>
  <c r="F3893" i="60" s="1"/>
  <c r="E3892" i="60"/>
  <c r="F3892" i="60" s="1"/>
  <c r="E3891" i="60"/>
  <c r="F3891" i="60" s="1"/>
  <c r="E3890" i="60"/>
  <c r="F3890" i="60" s="1"/>
  <c r="E3889" i="60"/>
  <c r="F3889" i="60" s="1"/>
  <c r="E3888" i="60"/>
  <c r="F3888" i="60" s="1"/>
  <c r="E3887" i="60"/>
  <c r="F3887" i="60" s="1"/>
  <c r="E3886" i="60"/>
  <c r="F3886" i="60" s="1"/>
  <c r="E3885" i="60"/>
  <c r="F3885" i="60" s="1"/>
  <c r="E3884" i="60"/>
  <c r="F3884" i="60" s="1"/>
  <c r="E3883" i="60"/>
  <c r="F3883" i="60" s="1"/>
  <c r="E3882" i="60"/>
  <c r="F3882" i="60" s="1"/>
  <c r="E3881" i="60"/>
  <c r="F3881" i="60" s="1"/>
  <c r="E3880" i="60"/>
  <c r="F3880" i="60" s="1"/>
  <c r="E3879" i="60"/>
  <c r="F3879" i="60" s="1"/>
  <c r="E3878" i="60"/>
  <c r="F3878" i="60" s="1"/>
  <c r="E3877" i="60"/>
  <c r="F3877" i="60" s="1"/>
  <c r="E3876" i="60"/>
  <c r="F3876" i="60" s="1"/>
  <c r="E3875" i="60"/>
  <c r="F3875" i="60" s="1"/>
  <c r="E3874" i="60"/>
  <c r="F3874" i="60" s="1"/>
  <c r="E3873" i="60"/>
  <c r="F3873" i="60" s="1"/>
  <c r="E3872" i="60"/>
  <c r="F3872" i="60" s="1"/>
  <c r="E3871" i="60"/>
  <c r="F3871" i="60" s="1"/>
  <c r="E3870" i="60"/>
  <c r="F3870" i="60" s="1"/>
  <c r="E3869" i="60"/>
  <c r="F3869" i="60" s="1"/>
  <c r="E3868" i="60"/>
  <c r="F3868" i="60" s="1"/>
  <c r="E3867" i="60"/>
  <c r="F3867" i="60" s="1"/>
  <c r="E3866" i="60"/>
  <c r="F3866" i="60" s="1"/>
  <c r="E3865" i="60"/>
  <c r="F3865" i="60" s="1"/>
  <c r="E3864" i="60"/>
  <c r="F3864" i="60" s="1"/>
  <c r="E3863" i="60"/>
  <c r="F3863" i="60" s="1"/>
  <c r="E3862" i="60"/>
  <c r="F3862" i="60" s="1"/>
  <c r="E3861" i="60"/>
  <c r="F3861" i="60" s="1"/>
  <c r="E3860" i="60"/>
  <c r="F3860" i="60" s="1"/>
  <c r="E3859" i="60"/>
  <c r="F3859" i="60" s="1"/>
  <c r="E3858" i="60"/>
  <c r="F3858" i="60" s="1"/>
  <c r="E3857" i="60"/>
  <c r="F3857" i="60" s="1"/>
  <c r="E3856" i="60"/>
  <c r="F3856" i="60" s="1"/>
  <c r="E3855" i="60"/>
  <c r="F3855" i="60" s="1"/>
  <c r="E3854" i="60"/>
  <c r="F3854" i="60" s="1"/>
  <c r="E3853" i="60"/>
  <c r="F3853" i="60" s="1"/>
  <c r="E3852" i="60"/>
  <c r="F3852" i="60" s="1"/>
  <c r="E3851" i="60"/>
  <c r="F3851" i="60" s="1"/>
  <c r="E3850" i="60"/>
  <c r="F3850" i="60" s="1"/>
  <c r="E3849" i="60"/>
  <c r="F3849" i="60" s="1"/>
  <c r="E3848" i="60"/>
  <c r="F3848" i="60" s="1"/>
  <c r="E3847" i="60"/>
  <c r="F3847" i="60" s="1"/>
  <c r="E3846" i="60"/>
  <c r="F3846" i="60" s="1"/>
  <c r="E3845" i="60"/>
  <c r="F3845" i="60" s="1"/>
  <c r="E3844" i="60"/>
  <c r="F3844" i="60" s="1"/>
  <c r="E3843" i="60"/>
  <c r="F3843" i="60" s="1"/>
  <c r="E3842" i="60"/>
  <c r="F3842" i="60" s="1"/>
  <c r="E3841" i="60"/>
  <c r="F3841" i="60" s="1"/>
  <c r="E3840" i="60"/>
  <c r="F3840" i="60" s="1"/>
  <c r="E3839" i="60"/>
  <c r="F3839" i="60" s="1"/>
  <c r="E3838" i="60"/>
  <c r="F3838" i="60" s="1"/>
  <c r="E3837" i="60"/>
  <c r="F3837" i="60" s="1"/>
  <c r="E3836" i="60"/>
  <c r="F3836" i="60" s="1"/>
  <c r="E3835" i="60"/>
  <c r="F3835" i="60" s="1"/>
  <c r="E3834" i="60"/>
  <c r="F3834" i="60" s="1"/>
  <c r="E3833" i="60"/>
  <c r="F3833" i="60" s="1"/>
  <c r="E3832" i="60"/>
  <c r="F3832" i="60" s="1"/>
  <c r="E3831" i="60"/>
  <c r="F3831" i="60" s="1"/>
  <c r="E3830" i="60"/>
  <c r="F3830" i="60" s="1"/>
  <c r="E3829" i="60"/>
  <c r="F3829" i="60" s="1"/>
  <c r="E3828" i="60"/>
  <c r="F3828" i="60" s="1"/>
  <c r="E3827" i="60"/>
  <c r="F3827" i="60" s="1"/>
  <c r="E3826" i="60"/>
  <c r="F3826" i="60" s="1"/>
  <c r="E3825" i="60"/>
  <c r="F3825" i="60" s="1"/>
  <c r="E3824" i="60"/>
  <c r="F3824" i="60" s="1"/>
  <c r="E3823" i="60"/>
  <c r="F3823" i="60" s="1"/>
  <c r="E3822" i="60"/>
  <c r="F3822" i="60" s="1"/>
  <c r="E3821" i="60"/>
  <c r="F3821" i="60" s="1"/>
  <c r="E3820" i="60"/>
  <c r="F3820" i="60" s="1"/>
  <c r="E3819" i="60"/>
  <c r="F3819" i="60" s="1"/>
  <c r="E3818" i="60"/>
  <c r="F3818" i="60" s="1"/>
  <c r="E3817" i="60"/>
  <c r="F3817" i="60" s="1"/>
  <c r="E3816" i="60"/>
  <c r="F3816" i="60" s="1"/>
  <c r="E3815" i="60"/>
  <c r="F3815" i="60" s="1"/>
  <c r="E3814" i="60"/>
  <c r="F3814" i="60" s="1"/>
  <c r="E3813" i="60"/>
  <c r="F3813" i="60" s="1"/>
  <c r="E3812" i="60"/>
  <c r="F3812" i="60" s="1"/>
  <c r="E3811" i="60"/>
  <c r="F3811" i="60" s="1"/>
  <c r="E3810" i="60"/>
  <c r="F3810" i="60" s="1"/>
  <c r="E3809" i="60"/>
  <c r="F3809" i="60" s="1"/>
  <c r="E3808" i="60"/>
  <c r="F3808" i="60" s="1"/>
  <c r="E3807" i="60"/>
  <c r="F3807" i="60" s="1"/>
  <c r="E3806" i="60"/>
  <c r="F3806" i="60" s="1"/>
  <c r="E3805" i="60"/>
  <c r="F3805" i="60" s="1"/>
  <c r="E3804" i="60"/>
  <c r="F3804" i="60" s="1"/>
  <c r="E3803" i="60"/>
  <c r="F3803" i="60" s="1"/>
  <c r="E3802" i="60"/>
  <c r="F3802" i="60" s="1"/>
  <c r="E3801" i="60"/>
  <c r="F3801" i="60" s="1"/>
  <c r="E3800" i="60"/>
  <c r="F3800" i="60" s="1"/>
  <c r="E3799" i="60"/>
  <c r="F3799" i="60" s="1"/>
  <c r="E3798" i="60"/>
  <c r="F3798" i="60" s="1"/>
  <c r="E3797" i="60"/>
  <c r="F3797" i="60" s="1"/>
  <c r="E3796" i="60"/>
  <c r="F3796" i="60" s="1"/>
  <c r="E3795" i="60"/>
  <c r="F3795" i="60" s="1"/>
  <c r="E3794" i="60"/>
  <c r="F3794" i="60" s="1"/>
  <c r="E3793" i="60"/>
  <c r="F3793" i="60" s="1"/>
  <c r="E3792" i="60"/>
  <c r="F3792" i="60" s="1"/>
  <c r="E3791" i="60"/>
  <c r="F3791" i="60" s="1"/>
  <c r="E3790" i="60"/>
  <c r="F3790" i="60" s="1"/>
  <c r="E3789" i="60"/>
  <c r="F3789" i="60" s="1"/>
  <c r="E3788" i="60"/>
  <c r="F3788" i="60" s="1"/>
  <c r="E3787" i="60"/>
  <c r="F3787" i="60" s="1"/>
  <c r="E3786" i="60"/>
  <c r="F3786" i="60" s="1"/>
  <c r="E3785" i="60"/>
  <c r="F3785" i="60" s="1"/>
  <c r="E3784" i="60"/>
  <c r="F3784" i="60" s="1"/>
  <c r="E3783" i="60"/>
  <c r="F3783" i="60" s="1"/>
  <c r="E3782" i="60"/>
  <c r="F3782" i="60" s="1"/>
  <c r="E3781" i="60"/>
  <c r="F3781" i="60" s="1"/>
  <c r="E3780" i="60"/>
  <c r="F3780" i="60" s="1"/>
  <c r="E3779" i="60"/>
  <c r="F3779" i="60" s="1"/>
  <c r="E3778" i="60"/>
  <c r="F3778" i="60" s="1"/>
  <c r="E3777" i="60"/>
  <c r="F3777" i="60" s="1"/>
  <c r="E3776" i="60"/>
  <c r="F3776" i="60" s="1"/>
  <c r="E3775" i="60"/>
  <c r="F3775" i="60" s="1"/>
  <c r="E3774" i="60"/>
  <c r="F3774" i="60" s="1"/>
  <c r="E3773" i="60"/>
  <c r="F3773" i="60" s="1"/>
  <c r="E3772" i="60"/>
  <c r="F3772" i="60" s="1"/>
  <c r="E3771" i="60"/>
  <c r="F3771" i="60" s="1"/>
  <c r="E3770" i="60"/>
  <c r="F3770" i="60" s="1"/>
  <c r="E3769" i="60"/>
  <c r="F3769" i="60" s="1"/>
  <c r="E3768" i="60"/>
  <c r="F3768" i="60" s="1"/>
  <c r="E3767" i="60"/>
  <c r="F3767" i="60" s="1"/>
  <c r="E3766" i="60"/>
  <c r="F3766" i="60" s="1"/>
  <c r="E3765" i="60"/>
  <c r="F3765" i="60" s="1"/>
  <c r="E3764" i="60"/>
  <c r="F3764" i="60" s="1"/>
  <c r="E3763" i="60"/>
  <c r="F3763" i="60" s="1"/>
  <c r="E3762" i="60"/>
  <c r="F3762" i="60" s="1"/>
  <c r="E3761" i="60"/>
  <c r="F3761" i="60" s="1"/>
  <c r="E3760" i="60"/>
  <c r="F3760" i="60" s="1"/>
  <c r="E3759" i="60"/>
  <c r="F3759" i="60" s="1"/>
  <c r="E3758" i="60"/>
  <c r="F3758" i="60" s="1"/>
  <c r="E3757" i="60"/>
  <c r="F3757" i="60" s="1"/>
  <c r="E3756" i="60"/>
  <c r="F3756" i="60" s="1"/>
  <c r="E3755" i="60"/>
  <c r="F3755" i="60" s="1"/>
  <c r="E3754" i="60"/>
  <c r="F3754" i="60" s="1"/>
  <c r="E3753" i="60"/>
  <c r="F3753" i="60" s="1"/>
  <c r="E3752" i="60"/>
  <c r="F3752" i="60" s="1"/>
  <c r="E3751" i="60"/>
  <c r="F3751" i="60" s="1"/>
  <c r="E3750" i="60"/>
  <c r="F3750" i="60" s="1"/>
  <c r="E3749" i="60"/>
  <c r="F3749" i="60" s="1"/>
  <c r="E3748" i="60"/>
  <c r="F3748" i="60" s="1"/>
  <c r="E3747" i="60"/>
  <c r="F3747" i="60" s="1"/>
  <c r="E3746" i="60"/>
  <c r="F3746" i="60" s="1"/>
  <c r="E3745" i="60"/>
  <c r="F3745" i="60" s="1"/>
  <c r="E3744" i="60"/>
  <c r="F3744" i="60" s="1"/>
  <c r="E3743" i="60"/>
  <c r="F3743" i="60" s="1"/>
  <c r="E3742" i="60"/>
  <c r="F3742" i="60" s="1"/>
  <c r="E3741" i="60"/>
  <c r="F3741" i="60" s="1"/>
  <c r="E3740" i="60"/>
  <c r="F3740" i="60" s="1"/>
  <c r="E3739" i="60"/>
  <c r="F3739" i="60" s="1"/>
  <c r="E3738" i="60"/>
  <c r="F3738" i="60" s="1"/>
  <c r="E3737" i="60"/>
  <c r="F3737" i="60" s="1"/>
  <c r="E3736" i="60"/>
  <c r="F3736" i="60" s="1"/>
  <c r="E3735" i="60"/>
  <c r="F3735" i="60" s="1"/>
  <c r="E3734" i="60"/>
  <c r="F3734" i="60" s="1"/>
  <c r="E3733" i="60"/>
  <c r="F3733" i="60" s="1"/>
  <c r="E3732" i="60"/>
  <c r="F3732" i="60" s="1"/>
  <c r="E3731" i="60"/>
  <c r="F3731" i="60" s="1"/>
  <c r="E3730" i="60"/>
  <c r="F3730" i="60" s="1"/>
  <c r="E3729" i="60"/>
  <c r="F3729" i="60" s="1"/>
  <c r="E3728" i="60"/>
  <c r="F3728" i="60" s="1"/>
  <c r="E3727" i="60"/>
  <c r="F3727" i="60" s="1"/>
  <c r="E3726" i="60"/>
  <c r="F3726" i="60" s="1"/>
  <c r="E3725" i="60"/>
  <c r="F3725" i="60" s="1"/>
  <c r="E3724" i="60"/>
  <c r="F3724" i="60" s="1"/>
  <c r="E3723" i="60"/>
  <c r="F3723" i="60" s="1"/>
  <c r="E3722" i="60"/>
  <c r="F3722" i="60" s="1"/>
  <c r="E3721" i="60"/>
  <c r="F3721" i="60" s="1"/>
  <c r="E3720" i="60"/>
  <c r="F3720" i="60" s="1"/>
  <c r="E3719" i="60"/>
  <c r="F3719" i="60" s="1"/>
  <c r="E3718" i="60"/>
  <c r="F3718" i="60" s="1"/>
  <c r="E3717" i="60"/>
  <c r="F3717" i="60" s="1"/>
  <c r="E3716" i="60"/>
  <c r="F3716" i="60" s="1"/>
  <c r="E3715" i="60"/>
  <c r="F3715" i="60" s="1"/>
  <c r="E3714" i="60"/>
  <c r="F3714" i="60" s="1"/>
  <c r="E3713" i="60"/>
  <c r="F3713" i="60" s="1"/>
  <c r="E3712" i="60"/>
  <c r="F3712" i="60" s="1"/>
  <c r="E3711" i="60"/>
  <c r="F3711" i="60" s="1"/>
  <c r="E3710" i="60"/>
  <c r="F3710" i="60" s="1"/>
  <c r="E3709" i="60"/>
  <c r="F3709" i="60" s="1"/>
  <c r="E3708" i="60"/>
  <c r="F3708" i="60" s="1"/>
  <c r="E3707" i="60"/>
  <c r="F3707" i="60" s="1"/>
  <c r="E3706" i="60"/>
  <c r="F3706" i="60" s="1"/>
  <c r="E3705" i="60"/>
  <c r="F3705" i="60" s="1"/>
  <c r="E3704" i="60"/>
  <c r="F3704" i="60" s="1"/>
  <c r="E3703" i="60"/>
  <c r="F3703" i="60" s="1"/>
  <c r="E3702" i="60"/>
  <c r="F3702" i="60" s="1"/>
  <c r="E3701" i="60"/>
  <c r="F3701" i="60" s="1"/>
  <c r="E3700" i="60"/>
  <c r="F3700" i="60" s="1"/>
  <c r="E3699" i="60"/>
  <c r="F3699" i="60" s="1"/>
  <c r="E3698" i="60"/>
  <c r="F3698" i="60" s="1"/>
  <c r="E3697" i="60"/>
  <c r="F3697" i="60" s="1"/>
  <c r="E3696" i="60"/>
  <c r="F3696" i="60" s="1"/>
  <c r="E3695" i="60"/>
  <c r="F3695" i="60" s="1"/>
  <c r="E3694" i="60"/>
  <c r="F3694" i="60" s="1"/>
  <c r="E3693" i="60"/>
  <c r="F3693" i="60" s="1"/>
  <c r="E3692" i="60"/>
  <c r="F3692" i="60" s="1"/>
  <c r="E3691" i="60"/>
  <c r="F3691" i="60" s="1"/>
  <c r="E3690" i="60"/>
  <c r="F3690" i="60" s="1"/>
  <c r="E3689" i="60"/>
  <c r="F3689" i="60" s="1"/>
  <c r="E3688" i="60"/>
  <c r="F3688" i="60" s="1"/>
  <c r="E3687" i="60"/>
  <c r="F3687" i="60" s="1"/>
  <c r="E3686" i="60"/>
  <c r="F3686" i="60" s="1"/>
  <c r="E3685" i="60"/>
  <c r="F3685" i="60" s="1"/>
  <c r="E3684" i="60"/>
  <c r="F3684" i="60" s="1"/>
  <c r="E3683" i="60"/>
  <c r="F3683" i="60" s="1"/>
  <c r="E3682" i="60"/>
  <c r="F3682" i="60" s="1"/>
  <c r="E3681" i="60"/>
  <c r="F3681" i="60" s="1"/>
  <c r="E3680" i="60"/>
  <c r="F3680" i="60" s="1"/>
  <c r="E3679" i="60"/>
  <c r="F3679" i="60" s="1"/>
  <c r="E3678" i="60"/>
  <c r="F3678" i="60" s="1"/>
  <c r="E3677" i="60"/>
  <c r="F3677" i="60" s="1"/>
  <c r="E3676" i="60"/>
  <c r="F3676" i="60" s="1"/>
  <c r="E3675" i="60"/>
  <c r="F3675" i="60" s="1"/>
  <c r="E3674" i="60"/>
  <c r="F3674" i="60" s="1"/>
  <c r="E3673" i="60"/>
  <c r="F3673" i="60" s="1"/>
  <c r="E3672" i="60"/>
  <c r="F3672" i="60" s="1"/>
  <c r="E3671" i="60"/>
  <c r="F3671" i="60" s="1"/>
  <c r="E3670" i="60"/>
  <c r="F3670" i="60" s="1"/>
  <c r="E3669" i="60"/>
  <c r="F3669" i="60" s="1"/>
  <c r="E3668" i="60"/>
  <c r="F3668" i="60" s="1"/>
  <c r="E3667" i="60"/>
  <c r="F3667" i="60" s="1"/>
  <c r="E3666" i="60"/>
  <c r="F3666" i="60" s="1"/>
  <c r="E3665" i="60"/>
  <c r="F3665" i="60" s="1"/>
  <c r="E3664" i="60"/>
  <c r="F3664" i="60" s="1"/>
  <c r="E3663" i="60"/>
  <c r="F3663" i="60" s="1"/>
  <c r="E3662" i="60"/>
  <c r="F3662" i="60" s="1"/>
  <c r="E3661" i="60"/>
  <c r="F3661" i="60" s="1"/>
  <c r="E3660" i="60"/>
  <c r="F3660" i="60" s="1"/>
  <c r="E3659" i="60"/>
  <c r="F3659" i="60" s="1"/>
  <c r="E3658" i="60"/>
  <c r="F3658" i="60" s="1"/>
  <c r="E3657" i="60"/>
  <c r="F3657" i="60" s="1"/>
  <c r="E3656" i="60"/>
  <c r="F3656" i="60" s="1"/>
  <c r="E3655" i="60"/>
  <c r="F3655" i="60" s="1"/>
  <c r="E3654" i="60"/>
  <c r="F3654" i="60" s="1"/>
  <c r="E3653" i="60"/>
  <c r="F3653" i="60" s="1"/>
  <c r="E3652" i="60"/>
  <c r="F3652" i="60" s="1"/>
  <c r="E3651" i="60"/>
  <c r="F3651" i="60" s="1"/>
  <c r="E3650" i="60"/>
  <c r="F3650" i="60" s="1"/>
  <c r="E3649" i="60"/>
  <c r="F3649" i="60" s="1"/>
  <c r="E3648" i="60"/>
  <c r="F3648" i="60" s="1"/>
  <c r="E3647" i="60"/>
  <c r="F3647" i="60" s="1"/>
  <c r="E3646" i="60"/>
  <c r="F3646" i="60" s="1"/>
  <c r="E3645" i="60"/>
  <c r="F3645" i="60" s="1"/>
  <c r="E3644" i="60"/>
  <c r="F3644" i="60" s="1"/>
  <c r="E3643" i="60"/>
  <c r="F3643" i="60" s="1"/>
  <c r="E3642" i="60"/>
  <c r="F3642" i="60" s="1"/>
  <c r="E3641" i="60"/>
  <c r="F3641" i="60" s="1"/>
  <c r="E3640" i="60"/>
  <c r="F3640" i="60" s="1"/>
  <c r="E3639" i="60"/>
  <c r="F3639" i="60" s="1"/>
  <c r="E3638" i="60"/>
  <c r="F3638" i="60" s="1"/>
  <c r="E3637" i="60"/>
  <c r="F3637" i="60" s="1"/>
  <c r="E3636" i="60"/>
  <c r="F3636" i="60" s="1"/>
  <c r="E3635" i="60"/>
  <c r="F3635" i="60" s="1"/>
  <c r="E3634" i="60"/>
  <c r="F3634" i="60" s="1"/>
  <c r="E3633" i="60"/>
  <c r="F3633" i="60" s="1"/>
  <c r="E3632" i="60"/>
  <c r="F3632" i="60" s="1"/>
  <c r="E3631" i="60"/>
  <c r="F3631" i="60" s="1"/>
  <c r="E3630" i="60"/>
  <c r="F3630" i="60" s="1"/>
  <c r="E3629" i="60"/>
  <c r="F3629" i="60" s="1"/>
  <c r="E3628" i="60"/>
  <c r="F3628" i="60" s="1"/>
  <c r="E3627" i="60"/>
  <c r="F3627" i="60" s="1"/>
  <c r="E3626" i="60"/>
  <c r="F3626" i="60" s="1"/>
  <c r="E3625" i="60"/>
  <c r="F3625" i="60" s="1"/>
  <c r="E3624" i="60"/>
  <c r="F3624" i="60" s="1"/>
  <c r="E3623" i="60"/>
  <c r="F3623" i="60" s="1"/>
  <c r="E3622" i="60"/>
  <c r="F3622" i="60" s="1"/>
  <c r="E3621" i="60"/>
  <c r="F3621" i="60" s="1"/>
  <c r="E3620" i="60"/>
  <c r="F3620" i="60" s="1"/>
  <c r="E3619" i="60"/>
  <c r="F3619" i="60" s="1"/>
  <c r="E3618" i="60"/>
  <c r="F3618" i="60" s="1"/>
  <c r="E3617" i="60"/>
  <c r="F3617" i="60" s="1"/>
  <c r="E3616" i="60"/>
  <c r="F3616" i="60" s="1"/>
  <c r="E3615" i="60"/>
  <c r="F3615" i="60" s="1"/>
  <c r="E3614" i="60"/>
  <c r="F3614" i="60" s="1"/>
  <c r="E3613" i="60"/>
  <c r="F3613" i="60" s="1"/>
  <c r="E3612" i="60"/>
  <c r="F3612" i="60" s="1"/>
  <c r="E3611" i="60"/>
  <c r="F3611" i="60" s="1"/>
  <c r="E3610" i="60"/>
  <c r="F3610" i="60" s="1"/>
  <c r="E3609" i="60"/>
  <c r="F3609" i="60" s="1"/>
  <c r="E3608" i="60"/>
  <c r="F3608" i="60" s="1"/>
  <c r="E3607" i="60"/>
  <c r="F3607" i="60" s="1"/>
  <c r="E3606" i="60"/>
  <c r="F3606" i="60" s="1"/>
  <c r="E3605" i="60"/>
  <c r="F3605" i="60" s="1"/>
  <c r="E3604" i="60"/>
  <c r="F3604" i="60" s="1"/>
  <c r="E3603" i="60"/>
  <c r="F3603" i="60" s="1"/>
  <c r="E3602" i="60"/>
  <c r="F3602" i="60" s="1"/>
  <c r="E3601" i="60"/>
  <c r="F3601" i="60" s="1"/>
  <c r="E3600" i="60"/>
  <c r="F3600" i="60" s="1"/>
  <c r="E3599" i="60"/>
  <c r="F3599" i="60" s="1"/>
  <c r="E3598" i="60"/>
  <c r="F3598" i="60" s="1"/>
  <c r="E3597" i="60"/>
  <c r="F3597" i="60" s="1"/>
  <c r="E3596" i="60"/>
  <c r="F3596" i="60" s="1"/>
  <c r="E3595" i="60"/>
  <c r="F3595" i="60" s="1"/>
  <c r="E3594" i="60"/>
  <c r="F3594" i="60" s="1"/>
  <c r="E3593" i="60"/>
  <c r="F3593" i="60" s="1"/>
  <c r="E3592" i="60"/>
  <c r="F3592" i="60" s="1"/>
  <c r="E3591" i="60"/>
  <c r="F3591" i="60" s="1"/>
  <c r="E3590" i="60"/>
  <c r="F3590" i="60" s="1"/>
  <c r="E3589" i="60"/>
  <c r="F3589" i="60" s="1"/>
  <c r="E3588" i="60"/>
  <c r="F3588" i="60" s="1"/>
  <c r="E3587" i="60"/>
  <c r="F3587" i="60" s="1"/>
  <c r="E3586" i="60"/>
  <c r="F3586" i="60" s="1"/>
  <c r="E3585" i="60"/>
  <c r="F3585" i="60" s="1"/>
  <c r="E3584" i="60"/>
  <c r="F3584" i="60" s="1"/>
  <c r="E3583" i="60"/>
  <c r="F3583" i="60" s="1"/>
  <c r="E3582" i="60"/>
  <c r="F3582" i="60" s="1"/>
  <c r="E3581" i="60"/>
  <c r="F3581" i="60" s="1"/>
  <c r="E3580" i="60"/>
  <c r="F3580" i="60" s="1"/>
  <c r="E3579" i="60"/>
  <c r="F3579" i="60" s="1"/>
  <c r="E3578" i="60"/>
  <c r="F3578" i="60" s="1"/>
  <c r="E3577" i="60"/>
  <c r="F3577" i="60" s="1"/>
  <c r="E3576" i="60"/>
  <c r="F3576" i="60" s="1"/>
  <c r="E3575" i="60"/>
  <c r="F3575" i="60" s="1"/>
  <c r="E3574" i="60"/>
  <c r="F3574" i="60" s="1"/>
  <c r="E3573" i="60"/>
  <c r="F3573" i="60" s="1"/>
  <c r="E3572" i="60"/>
  <c r="F3572" i="60" s="1"/>
  <c r="E3571" i="60"/>
  <c r="F3571" i="60" s="1"/>
  <c r="E3570" i="60"/>
  <c r="F3570" i="60" s="1"/>
  <c r="E3569" i="60"/>
  <c r="F3569" i="60" s="1"/>
  <c r="E3568" i="60"/>
  <c r="F3568" i="60" s="1"/>
  <c r="E3567" i="60"/>
  <c r="F3567" i="60" s="1"/>
  <c r="E3566" i="60"/>
  <c r="F3566" i="60" s="1"/>
  <c r="E3565" i="60"/>
  <c r="F3565" i="60" s="1"/>
  <c r="E3564" i="60"/>
  <c r="F3564" i="60" s="1"/>
  <c r="E3563" i="60"/>
  <c r="F3563" i="60" s="1"/>
  <c r="E3562" i="60"/>
  <c r="F3562" i="60" s="1"/>
  <c r="E3561" i="60"/>
  <c r="F3561" i="60" s="1"/>
  <c r="E3560" i="60"/>
  <c r="F3560" i="60" s="1"/>
  <c r="E3559" i="60"/>
  <c r="F3559" i="60" s="1"/>
  <c r="E3558" i="60"/>
  <c r="F3558" i="60" s="1"/>
  <c r="E3557" i="60"/>
  <c r="F3557" i="60" s="1"/>
  <c r="E3556" i="60"/>
  <c r="F3556" i="60" s="1"/>
  <c r="E3555" i="60"/>
  <c r="F3555" i="60" s="1"/>
  <c r="E3554" i="60"/>
  <c r="F3554" i="60" s="1"/>
  <c r="E3553" i="60"/>
  <c r="F3553" i="60" s="1"/>
  <c r="E3552" i="60"/>
  <c r="F3552" i="60" s="1"/>
  <c r="E3551" i="60"/>
  <c r="F3551" i="60" s="1"/>
  <c r="E3550" i="60"/>
  <c r="F3550" i="60" s="1"/>
  <c r="E3549" i="60"/>
  <c r="F3549" i="60" s="1"/>
  <c r="E3548" i="60"/>
  <c r="F3548" i="60" s="1"/>
  <c r="E3547" i="60"/>
  <c r="F3547" i="60" s="1"/>
  <c r="E3546" i="60"/>
  <c r="F3546" i="60" s="1"/>
  <c r="E3545" i="60"/>
  <c r="F3545" i="60" s="1"/>
  <c r="E3544" i="60"/>
  <c r="F3544" i="60" s="1"/>
  <c r="E3543" i="60"/>
  <c r="F3543" i="60" s="1"/>
  <c r="E3542" i="60"/>
  <c r="F3542" i="60" s="1"/>
  <c r="E3541" i="60"/>
  <c r="F3541" i="60" s="1"/>
  <c r="E3540" i="60"/>
  <c r="F3540" i="60" s="1"/>
  <c r="E3539" i="60"/>
  <c r="F3539" i="60" s="1"/>
  <c r="E3538" i="60"/>
  <c r="F3538" i="60" s="1"/>
  <c r="E3537" i="60"/>
  <c r="F3537" i="60" s="1"/>
  <c r="E3536" i="60"/>
  <c r="F3536" i="60" s="1"/>
  <c r="E3535" i="60"/>
  <c r="F3535" i="60" s="1"/>
  <c r="E3534" i="60"/>
  <c r="F3534" i="60" s="1"/>
  <c r="E3533" i="60"/>
  <c r="F3533" i="60" s="1"/>
  <c r="E3532" i="60"/>
  <c r="F3532" i="60" s="1"/>
  <c r="E3531" i="60"/>
  <c r="F3531" i="60" s="1"/>
  <c r="E3530" i="60"/>
  <c r="F3530" i="60" s="1"/>
  <c r="E3529" i="60"/>
  <c r="F3529" i="60" s="1"/>
  <c r="E3528" i="60"/>
  <c r="F3528" i="60" s="1"/>
  <c r="E3527" i="60"/>
  <c r="F3527" i="60" s="1"/>
  <c r="E3526" i="60"/>
  <c r="F3526" i="60" s="1"/>
  <c r="E3525" i="60"/>
  <c r="F3525" i="60" s="1"/>
  <c r="E3524" i="60"/>
  <c r="F3524" i="60" s="1"/>
  <c r="E3523" i="60"/>
  <c r="F3523" i="60" s="1"/>
  <c r="E3522" i="60"/>
  <c r="F3522" i="60" s="1"/>
  <c r="E3521" i="60"/>
  <c r="F3521" i="60" s="1"/>
  <c r="E3520" i="60"/>
  <c r="F3520" i="60" s="1"/>
  <c r="E3519" i="60"/>
  <c r="F3519" i="60" s="1"/>
  <c r="E3518" i="60"/>
  <c r="F3518" i="60" s="1"/>
  <c r="E3517" i="60"/>
  <c r="F3517" i="60" s="1"/>
  <c r="E3516" i="60"/>
  <c r="F3516" i="60" s="1"/>
  <c r="E3515" i="60"/>
  <c r="F3515" i="60" s="1"/>
  <c r="E3514" i="60"/>
  <c r="F3514" i="60" s="1"/>
  <c r="E3513" i="60"/>
  <c r="F3513" i="60" s="1"/>
  <c r="E3512" i="60"/>
  <c r="F3512" i="60" s="1"/>
  <c r="E3511" i="60"/>
  <c r="F3511" i="60" s="1"/>
  <c r="E3510" i="60"/>
  <c r="F3510" i="60" s="1"/>
  <c r="E3509" i="60"/>
  <c r="F3509" i="60" s="1"/>
  <c r="E3508" i="60"/>
  <c r="F3508" i="60" s="1"/>
  <c r="E3507" i="60"/>
  <c r="F3507" i="60" s="1"/>
  <c r="E3506" i="60"/>
  <c r="F3506" i="60" s="1"/>
  <c r="E3505" i="60"/>
  <c r="F3505" i="60" s="1"/>
  <c r="E3504" i="60"/>
  <c r="F3504" i="60" s="1"/>
  <c r="E3503" i="60"/>
  <c r="F3503" i="60" s="1"/>
  <c r="E3502" i="60"/>
  <c r="F3502" i="60" s="1"/>
  <c r="E3501" i="60"/>
  <c r="F3501" i="60" s="1"/>
  <c r="E3500" i="60"/>
  <c r="F3500" i="60" s="1"/>
  <c r="E3499" i="60"/>
  <c r="F3499" i="60" s="1"/>
  <c r="E3498" i="60"/>
  <c r="F3498" i="60" s="1"/>
  <c r="E3497" i="60"/>
  <c r="F3497" i="60" s="1"/>
  <c r="E3496" i="60"/>
  <c r="F3496" i="60" s="1"/>
  <c r="E3495" i="60"/>
  <c r="F3495" i="60" s="1"/>
  <c r="E3494" i="60"/>
  <c r="F3494" i="60" s="1"/>
  <c r="E3493" i="60"/>
  <c r="F3493" i="60" s="1"/>
  <c r="E3492" i="60"/>
  <c r="F3492" i="60" s="1"/>
  <c r="E3491" i="60"/>
  <c r="F3491" i="60" s="1"/>
  <c r="E3490" i="60"/>
  <c r="F3490" i="60" s="1"/>
  <c r="E3489" i="60"/>
  <c r="F3489" i="60" s="1"/>
  <c r="E3488" i="60"/>
  <c r="F3488" i="60" s="1"/>
  <c r="E3487" i="60"/>
  <c r="F3487" i="60" s="1"/>
  <c r="E3486" i="60"/>
  <c r="F3486" i="60" s="1"/>
  <c r="E3485" i="60"/>
  <c r="F3485" i="60" s="1"/>
  <c r="E3484" i="60"/>
  <c r="F3484" i="60" s="1"/>
  <c r="E3483" i="60"/>
  <c r="F3483" i="60" s="1"/>
  <c r="E3482" i="60"/>
  <c r="F3482" i="60" s="1"/>
  <c r="E3481" i="60"/>
  <c r="F3481" i="60" s="1"/>
  <c r="E3480" i="60"/>
  <c r="F3480" i="60" s="1"/>
  <c r="E3479" i="60"/>
  <c r="F3479" i="60" s="1"/>
  <c r="E3478" i="60"/>
  <c r="F3478" i="60" s="1"/>
  <c r="E3477" i="60"/>
  <c r="F3477" i="60" s="1"/>
  <c r="E3476" i="60"/>
  <c r="F3476" i="60" s="1"/>
  <c r="E3475" i="60"/>
  <c r="F3475" i="60" s="1"/>
  <c r="E3474" i="60"/>
  <c r="F3474" i="60" s="1"/>
  <c r="E3473" i="60"/>
  <c r="F3473" i="60" s="1"/>
  <c r="E3472" i="60"/>
  <c r="F3472" i="60" s="1"/>
  <c r="E3471" i="60"/>
  <c r="F3471" i="60" s="1"/>
  <c r="E3470" i="60"/>
  <c r="F3470" i="60" s="1"/>
  <c r="E3469" i="60"/>
  <c r="F3469" i="60" s="1"/>
  <c r="E3468" i="60"/>
  <c r="F3468" i="60" s="1"/>
  <c r="E3467" i="60"/>
  <c r="F3467" i="60" s="1"/>
  <c r="E3466" i="60"/>
  <c r="F3466" i="60" s="1"/>
  <c r="E3465" i="60"/>
  <c r="F3465" i="60" s="1"/>
  <c r="E3464" i="60"/>
  <c r="F3464" i="60" s="1"/>
  <c r="E3463" i="60"/>
  <c r="F3463" i="60" s="1"/>
  <c r="E3462" i="60"/>
  <c r="F3462" i="60" s="1"/>
  <c r="E3461" i="60"/>
  <c r="F3461" i="60" s="1"/>
  <c r="E3460" i="60"/>
  <c r="F3460" i="60" s="1"/>
  <c r="E3459" i="60"/>
  <c r="F3459" i="60" s="1"/>
  <c r="E3458" i="60"/>
  <c r="F3458" i="60" s="1"/>
  <c r="E3457" i="60"/>
  <c r="F3457" i="60" s="1"/>
  <c r="E3456" i="60"/>
  <c r="F3456" i="60" s="1"/>
  <c r="E3455" i="60"/>
  <c r="F3455" i="60" s="1"/>
  <c r="E3454" i="60"/>
  <c r="F3454" i="60" s="1"/>
  <c r="E3453" i="60"/>
  <c r="F3453" i="60" s="1"/>
  <c r="E3452" i="60"/>
  <c r="F3452" i="60" s="1"/>
  <c r="E3451" i="60"/>
  <c r="F3451" i="60" s="1"/>
  <c r="E3450" i="60"/>
  <c r="F3450" i="60" s="1"/>
  <c r="E3449" i="60"/>
  <c r="F3449" i="60" s="1"/>
  <c r="E3448" i="60"/>
  <c r="F3448" i="60" s="1"/>
  <c r="E3447" i="60"/>
  <c r="F3447" i="60" s="1"/>
  <c r="E3446" i="60"/>
  <c r="F3446" i="60" s="1"/>
  <c r="E3445" i="60"/>
  <c r="F3445" i="60" s="1"/>
  <c r="E3444" i="60"/>
  <c r="F3444" i="60" s="1"/>
  <c r="E3443" i="60"/>
  <c r="F3443" i="60" s="1"/>
  <c r="E3442" i="60"/>
  <c r="F3442" i="60" s="1"/>
  <c r="E3441" i="60"/>
  <c r="F3441" i="60" s="1"/>
  <c r="E3440" i="60"/>
  <c r="F3440" i="60" s="1"/>
  <c r="E3439" i="60"/>
  <c r="F3439" i="60" s="1"/>
  <c r="E3438" i="60"/>
  <c r="F3438" i="60" s="1"/>
  <c r="E3437" i="60"/>
  <c r="F3437" i="60" s="1"/>
  <c r="E3436" i="60"/>
  <c r="F3436" i="60" s="1"/>
  <c r="E3435" i="60"/>
  <c r="F3435" i="60" s="1"/>
  <c r="E3434" i="60"/>
  <c r="F3434" i="60" s="1"/>
  <c r="E3433" i="60"/>
  <c r="F3433" i="60" s="1"/>
  <c r="E3432" i="60"/>
  <c r="F3432" i="60" s="1"/>
  <c r="E3431" i="60"/>
  <c r="F3431" i="60" s="1"/>
  <c r="E3430" i="60"/>
  <c r="F3430" i="60" s="1"/>
  <c r="E3429" i="60"/>
  <c r="F3429" i="60" s="1"/>
  <c r="E3428" i="60"/>
  <c r="F3428" i="60" s="1"/>
  <c r="E3427" i="60"/>
  <c r="F3427" i="60" s="1"/>
  <c r="E3426" i="60"/>
  <c r="F3426" i="60" s="1"/>
  <c r="E3425" i="60"/>
  <c r="F3425" i="60" s="1"/>
  <c r="E3424" i="60"/>
  <c r="F3424" i="60" s="1"/>
  <c r="E3423" i="60"/>
  <c r="F3423" i="60" s="1"/>
  <c r="E3422" i="60"/>
  <c r="F3422" i="60" s="1"/>
  <c r="E3421" i="60"/>
  <c r="F3421" i="60" s="1"/>
  <c r="E3420" i="60"/>
  <c r="F3420" i="60" s="1"/>
  <c r="E3419" i="60"/>
  <c r="F3419" i="60" s="1"/>
  <c r="E3418" i="60"/>
  <c r="F3418" i="60" s="1"/>
  <c r="E3417" i="60"/>
  <c r="F3417" i="60" s="1"/>
  <c r="E3416" i="60"/>
  <c r="F3416" i="60" s="1"/>
  <c r="E3415" i="60"/>
  <c r="F3415" i="60" s="1"/>
  <c r="E3414" i="60"/>
  <c r="F3414" i="60" s="1"/>
  <c r="E3413" i="60"/>
  <c r="F3413" i="60" s="1"/>
  <c r="E3412" i="60"/>
  <c r="F3412" i="60" s="1"/>
  <c r="E3411" i="60"/>
  <c r="F3411" i="60" s="1"/>
  <c r="E3410" i="60"/>
  <c r="F3410" i="60" s="1"/>
  <c r="E3409" i="60"/>
  <c r="F3409" i="60" s="1"/>
  <c r="E3408" i="60"/>
  <c r="F3408" i="60" s="1"/>
  <c r="E3407" i="60"/>
  <c r="F3407" i="60" s="1"/>
  <c r="E3406" i="60"/>
  <c r="F3406" i="60" s="1"/>
  <c r="E3405" i="60"/>
  <c r="F3405" i="60" s="1"/>
  <c r="E3404" i="60"/>
  <c r="F3404" i="60" s="1"/>
  <c r="E3403" i="60"/>
  <c r="F3403" i="60" s="1"/>
  <c r="E3402" i="60"/>
  <c r="F3402" i="60" s="1"/>
  <c r="E3401" i="60"/>
  <c r="F3401" i="60" s="1"/>
  <c r="E3400" i="60"/>
  <c r="F3400" i="60" s="1"/>
  <c r="E3399" i="60"/>
  <c r="F3399" i="60" s="1"/>
  <c r="E3398" i="60"/>
  <c r="F3398" i="60" s="1"/>
  <c r="E3397" i="60"/>
  <c r="F3397" i="60" s="1"/>
  <c r="E3396" i="60"/>
  <c r="F3396" i="60" s="1"/>
  <c r="E3395" i="60"/>
  <c r="F3395" i="60" s="1"/>
  <c r="E3394" i="60"/>
  <c r="F3394" i="60" s="1"/>
  <c r="E3393" i="60"/>
  <c r="F3393" i="60" s="1"/>
  <c r="E3392" i="60"/>
  <c r="F3392" i="60" s="1"/>
  <c r="E3391" i="60"/>
  <c r="F3391" i="60" s="1"/>
  <c r="E3390" i="60"/>
  <c r="F3390" i="60" s="1"/>
  <c r="E3389" i="60"/>
  <c r="F3389" i="60" s="1"/>
  <c r="E3388" i="60"/>
  <c r="F3388" i="60" s="1"/>
  <c r="E3387" i="60"/>
  <c r="F3387" i="60" s="1"/>
  <c r="E3386" i="60"/>
  <c r="F3386" i="60" s="1"/>
  <c r="E3385" i="60"/>
  <c r="F3385" i="60" s="1"/>
  <c r="E3384" i="60"/>
  <c r="F3384" i="60" s="1"/>
  <c r="E3383" i="60"/>
  <c r="F3383" i="60" s="1"/>
  <c r="E3382" i="60"/>
  <c r="F3382" i="60" s="1"/>
  <c r="E3381" i="60"/>
  <c r="F3381" i="60" s="1"/>
  <c r="E3380" i="60"/>
  <c r="F3380" i="60" s="1"/>
  <c r="E3379" i="60"/>
  <c r="F3379" i="60" s="1"/>
  <c r="E3378" i="60"/>
  <c r="F3378" i="60" s="1"/>
  <c r="E3377" i="60"/>
  <c r="F3377" i="60" s="1"/>
  <c r="E3376" i="60"/>
  <c r="F3376" i="60" s="1"/>
  <c r="E3375" i="60"/>
  <c r="F3375" i="60" s="1"/>
  <c r="E3374" i="60"/>
  <c r="F3374" i="60" s="1"/>
  <c r="E3373" i="60"/>
  <c r="F3373" i="60" s="1"/>
  <c r="E3372" i="60"/>
  <c r="F3372" i="60" s="1"/>
  <c r="E3371" i="60"/>
  <c r="F3371" i="60" s="1"/>
  <c r="E3370" i="60"/>
  <c r="F3370" i="60" s="1"/>
  <c r="E3369" i="60"/>
  <c r="F3369" i="60" s="1"/>
  <c r="E3368" i="60"/>
  <c r="F3368" i="60" s="1"/>
  <c r="E3367" i="60"/>
  <c r="F3367" i="60" s="1"/>
  <c r="E3366" i="60"/>
  <c r="F3366" i="60" s="1"/>
  <c r="E3365" i="60"/>
  <c r="F3365" i="60" s="1"/>
  <c r="E3364" i="60"/>
  <c r="F3364" i="60" s="1"/>
  <c r="E3363" i="60"/>
  <c r="F3363" i="60" s="1"/>
  <c r="E3362" i="60"/>
  <c r="F3362" i="60" s="1"/>
  <c r="E3361" i="60"/>
  <c r="F3361" i="60" s="1"/>
  <c r="E3360" i="60"/>
  <c r="F3360" i="60" s="1"/>
  <c r="E3359" i="60"/>
  <c r="F3359" i="60" s="1"/>
  <c r="E3358" i="60"/>
  <c r="F3358" i="60" s="1"/>
  <c r="E3357" i="60"/>
  <c r="F3357" i="60" s="1"/>
  <c r="E3356" i="60"/>
  <c r="F3356" i="60" s="1"/>
  <c r="E3355" i="60"/>
  <c r="F3355" i="60" s="1"/>
  <c r="E3354" i="60"/>
  <c r="F3354" i="60" s="1"/>
  <c r="E3353" i="60"/>
  <c r="F3353" i="60" s="1"/>
  <c r="E3352" i="60"/>
  <c r="F3352" i="60" s="1"/>
  <c r="E3351" i="60"/>
  <c r="F3351" i="60" s="1"/>
  <c r="E3350" i="60"/>
  <c r="F3350" i="60" s="1"/>
  <c r="E3349" i="60"/>
  <c r="F3349" i="60" s="1"/>
  <c r="E3348" i="60"/>
  <c r="F3348" i="60" s="1"/>
  <c r="E3347" i="60"/>
  <c r="F3347" i="60" s="1"/>
  <c r="E3346" i="60"/>
  <c r="F3346" i="60" s="1"/>
  <c r="E3345" i="60"/>
  <c r="F3345" i="60" s="1"/>
  <c r="E3344" i="60"/>
  <c r="F3344" i="60" s="1"/>
  <c r="E3343" i="60"/>
  <c r="F3343" i="60" s="1"/>
  <c r="E3342" i="60"/>
  <c r="F3342" i="60" s="1"/>
  <c r="E3341" i="60"/>
  <c r="F3341" i="60" s="1"/>
  <c r="E3340" i="60"/>
  <c r="F3340" i="60" s="1"/>
  <c r="E3339" i="60"/>
  <c r="F3339" i="60" s="1"/>
  <c r="E3338" i="60"/>
  <c r="F3338" i="60" s="1"/>
  <c r="E3337" i="60"/>
  <c r="F3337" i="60" s="1"/>
  <c r="E3336" i="60"/>
  <c r="F3336" i="60" s="1"/>
  <c r="E3335" i="60"/>
  <c r="F3335" i="60" s="1"/>
  <c r="E3334" i="60"/>
  <c r="F3334" i="60" s="1"/>
  <c r="E3333" i="60"/>
  <c r="F3333" i="60" s="1"/>
  <c r="E3332" i="60"/>
  <c r="F3332" i="60" s="1"/>
  <c r="E3331" i="60"/>
  <c r="F3331" i="60" s="1"/>
  <c r="E3330" i="60"/>
  <c r="F3330" i="60" s="1"/>
  <c r="E3329" i="60"/>
  <c r="F3329" i="60" s="1"/>
  <c r="E3328" i="60"/>
  <c r="F3328" i="60" s="1"/>
  <c r="E3327" i="60"/>
  <c r="F3327" i="60" s="1"/>
  <c r="E3326" i="60"/>
  <c r="F3326" i="60" s="1"/>
  <c r="E3325" i="60"/>
  <c r="F3325" i="60" s="1"/>
  <c r="E3324" i="60"/>
  <c r="F3324" i="60" s="1"/>
  <c r="E3323" i="60"/>
  <c r="F3323" i="60" s="1"/>
  <c r="E3322" i="60"/>
  <c r="F3322" i="60" s="1"/>
  <c r="E3321" i="60"/>
  <c r="F3321" i="60" s="1"/>
  <c r="E3320" i="60"/>
  <c r="F3320" i="60" s="1"/>
  <c r="E3319" i="60"/>
  <c r="F3319" i="60" s="1"/>
  <c r="E3318" i="60"/>
  <c r="F3318" i="60" s="1"/>
  <c r="E3317" i="60"/>
  <c r="F3317" i="60" s="1"/>
  <c r="E3316" i="60"/>
  <c r="F3316" i="60" s="1"/>
  <c r="E3315" i="60"/>
  <c r="F3315" i="60" s="1"/>
  <c r="E3314" i="60"/>
  <c r="F3314" i="60" s="1"/>
  <c r="E3313" i="60"/>
  <c r="F3313" i="60" s="1"/>
  <c r="E3312" i="60"/>
  <c r="F3312" i="60" s="1"/>
  <c r="E3311" i="60"/>
  <c r="F3311" i="60" s="1"/>
  <c r="E3310" i="60"/>
  <c r="F3310" i="60" s="1"/>
  <c r="E3309" i="60"/>
  <c r="F3309" i="60" s="1"/>
  <c r="E3308" i="60"/>
  <c r="F3308" i="60" s="1"/>
  <c r="E3307" i="60"/>
  <c r="F3307" i="60" s="1"/>
  <c r="E3306" i="60"/>
  <c r="F3306" i="60" s="1"/>
  <c r="E3305" i="60"/>
  <c r="F3305" i="60" s="1"/>
  <c r="E3304" i="60"/>
  <c r="F3304" i="60" s="1"/>
  <c r="E3303" i="60"/>
  <c r="F3303" i="60" s="1"/>
  <c r="E3302" i="60"/>
  <c r="F3302" i="60" s="1"/>
  <c r="E3301" i="60"/>
  <c r="F3301" i="60" s="1"/>
  <c r="E3300" i="60"/>
  <c r="F3300" i="60" s="1"/>
  <c r="E3299" i="60"/>
  <c r="F3299" i="60" s="1"/>
  <c r="E3298" i="60"/>
  <c r="F3298" i="60" s="1"/>
  <c r="E3297" i="60"/>
  <c r="F3297" i="60" s="1"/>
  <c r="E3296" i="60"/>
  <c r="F3296" i="60" s="1"/>
  <c r="E3295" i="60"/>
  <c r="F3295" i="60" s="1"/>
  <c r="E3294" i="60"/>
  <c r="F3294" i="60" s="1"/>
  <c r="E3293" i="60"/>
  <c r="F3293" i="60" s="1"/>
  <c r="E3292" i="60"/>
  <c r="F3292" i="60" s="1"/>
  <c r="E3291" i="60"/>
  <c r="F3291" i="60" s="1"/>
  <c r="E3290" i="60"/>
  <c r="F3290" i="60" s="1"/>
  <c r="E3289" i="60"/>
  <c r="F3289" i="60" s="1"/>
  <c r="E3288" i="60"/>
  <c r="F3288" i="60" s="1"/>
  <c r="E3287" i="60"/>
  <c r="F3287" i="60" s="1"/>
  <c r="E3286" i="60"/>
  <c r="F3286" i="60" s="1"/>
  <c r="E3285" i="60"/>
  <c r="F3285" i="60" s="1"/>
  <c r="E3284" i="60"/>
  <c r="F3284" i="60" s="1"/>
  <c r="E3283" i="60"/>
  <c r="F3283" i="60" s="1"/>
  <c r="E3282" i="60"/>
  <c r="F3282" i="60" s="1"/>
  <c r="E3281" i="60"/>
  <c r="F3281" i="60" s="1"/>
  <c r="E3280" i="60"/>
  <c r="F3280" i="60" s="1"/>
  <c r="E3279" i="60"/>
  <c r="F3279" i="60" s="1"/>
  <c r="E3278" i="60"/>
  <c r="F3278" i="60" s="1"/>
  <c r="E3277" i="60"/>
  <c r="F3277" i="60" s="1"/>
  <c r="E3276" i="60"/>
  <c r="F3276" i="60" s="1"/>
  <c r="E3275" i="60"/>
  <c r="F3275" i="60" s="1"/>
  <c r="E3274" i="60"/>
  <c r="F3274" i="60" s="1"/>
  <c r="E3273" i="60"/>
  <c r="F3273" i="60" s="1"/>
  <c r="E3272" i="60"/>
  <c r="F3272" i="60" s="1"/>
  <c r="E3271" i="60"/>
  <c r="F3271" i="60" s="1"/>
  <c r="E3270" i="60"/>
  <c r="F3270" i="60" s="1"/>
  <c r="E3269" i="60"/>
  <c r="F3269" i="60" s="1"/>
  <c r="E3268" i="60"/>
  <c r="F3268" i="60" s="1"/>
  <c r="E3267" i="60"/>
  <c r="F3267" i="60" s="1"/>
  <c r="E3266" i="60"/>
  <c r="F3266" i="60" s="1"/>
  <c r="E3265" i="60"/>
  <c r="F3265" i="60" s="1"/>
  <c r="E3264" i="60"/>
  <c r="F3264" i="60" s="1"/>
  <c r="E3263" i="60"/>
  <c r="F3263" i="60" s="1"/>
  <c r="E3262" i="60"/>
  <c r="F3262" i="60" s="1"/>
  <c r="E3261" i="60"/>
  <c r="F3261" i="60" s="1"/>
  <c r="E3260" i="60"/>
  <c r="F3260" i="60" s="1"/>
  <c r="E3259" i="60"/>
  <c r="F3259" i="60" s="1"/>
  <c r="E3258" i="60"/>
  <c r="F3258" i="60" s="1"/>
  <c r="E3257" i="60"/>
  <c r="F3257" i="60" s="1"/>
  <c r="E3256" i="60"/>
  <c r="F3256" i="60" s="1"/>
  <c r="E3255" i="60"/>
  <c r="F3255" i="60" s="1"/>
  <c r="E3254" i="60"/>
  <c r="F3254" i="60" s="1"/>
  <c r="E3253" i="60"/>
  <c r="F3253" i="60" s="1"/>
  <c r="E3252" i="60"/>
  <c r="F3252" i="60" s="1"/>
  <c r="E3251" i="60"/>
  <c r="F3251" i="60" s="1"/>
  <c r="E3250" i="60"/>
  <c r="F3250" i="60" s="1"/>
  <c r="E3249" i="60"/>
  <c r="F3249" i="60" s="1"/>
  <c r="E3248" i="60"/>
  <c r="F3248" i="60" s="1"/>
  <c r="E3247" i="60"/>
  <c r="F3247" i="60" s="1"/>
  <c r="E3246" i="60"/>
  <c r="F3246" i="60" s="1"/>
  <c r="E3245" i="60"/>
  <c r="F3245" i="60" s="1"/>
  <c r="E3244" i="60"/>
  <c r="F3244" i="60" s="1"/>
  <c r="E3243" i="60"/>
  <c r="F3243" i="60" s="1"/>
  <c r="E3242" i="60"/>
  <c r="F3242" i="60" s="1"/>
  <c r="E3241" i="60"/>
  <c r="F3241" i="60" s="1"/>
  <c r="E3240" i="60"/>
  <c r="F3240" i="60" s="1"/>
  <c r="E3239" i="60"/>
  <c r="F3239" i="60" s="1"/>
  <c r="E3238" i="60"/>
  <c r="F3238" i="60" s="1"/>
  <c r="E3237" i="60"/>
  <c r="F3237" i="60" s="1"/>
  <c r="E3236" i="60"/>
  <c r="F3236" i="60" s="1"/>
  <c r="E3235" i="60"/>
  <c r="F3235" i="60" s="1"/>
  <c r="E3234" i="60"/>
  <c r="F3234" i="60" s="1"/>
  <c r="E3233" i="60"/>
  <c r="F3233" i="60" s="1"/>
  <c r="E3232" i="60"/>
  <c r="F3232" i="60" s="1"/>
  <c r="E3231" i="60"/>
  <c r="F3231" i="60" s="1"/>
  <c r="E3230" i="60"/>
  <c r="F3230" i="60" s="1"/>
  <c r="E3229" i="60"/>
  <c r="F3229" i="60" s="1"/>
  <c r="E3228" i="60"/>
  <c r="F3228" i="60" s="1"/>
  <c r="E3227" i="60"/>
  <c r="F3227" i="60" s="1"/>
  <c r="E3226" i="60"/>
  <c r="F3226" i="60" s="1"/>
  <c r="E3225" i="60"/>
  <c r="F3225" i="60" s="1"/>
  <c r="E3224" i="60"/>
  <c r="F3224" i="60" s="1"/>
  <c r="E3223" i="60"/>
  <c r="F3223" i="60" s="1"/>
  <c r="E3222" i="60"/>
  <c r="F3222" i="60" s="1"/>
  <c r="E3221" i="60"/>
  <c r="F3221" i="60" s="1"/>
  <c r="E3220" i="60"/>
  <c r="F3220" i="60" s="1"/>
  <c r="E3219" i="60"/>
  <c r="F3219" i="60" s="1"/>
  <c r="E3218" i="60"/>
  <c r="F3218" i="60" s="1"/>
  <c r="E3217" i="60"/>
  <c r="F3217" i="60" s="1"/>
  <c r="E3216" i="60"/>
  <c r="F3216" i="60" s="1"/>
  <c r="E3215" i="60"/>
  <c r="F3215" i="60" s="1"/>
  <c r="E3214" i="60"/>
  <c r="F3214" i="60" s="1"/>
  <c r="E3213" i="60"/>
  <c r="F3213" i="60" s="1"/>
  <c r="E3212" i="60"/>
  <c r="F3212" i="60" s="1"/>
  <c r="E3211" i="60"/>
  <c r="F3211" i="60" s="1"/>
  <c r="E3210" i="60"/>
  <c r="F3210" i="60" s="1"/>
  <c r="E3209" i="60"/>
  <c r="F3209" i="60" s="1"/>
  <c r="E3208" i="60"/>
  <c r="F3208" i="60" s="1"/>
  <c r="E3207" i="60"/>
  <c r="F3207" i="60" s="1"/>
  <c r="E3206" i="60"/>
  <c r="F3206" i="60" s="1"/>
  <c r="E3205" i="60"/>
  <c r="F3205" i="60" s="1"/>
  <c r="E3204" i="60"/>
  <c r="F3204" i="60" s="1"/>
  <c r="E3203" i="60"/>
  <c r="F3203" i="60" s="1"/>
  <c r="E3202" i="60"/>
  <c r="F3202" i="60" s="1"/>
  <c r="E3201" i="60"/>
  <c r="F3201" i="60" s="1"/>
  <c r="E3200" i="60"/>
  <c r="F3200" i="60" s="1"/>
  <c r="E3199" i="60"/>
  <c r="F3199" i="60" s="1"/>
  <c r="E3198" i="60"/>
  <c r="F3198" i="60" s="1"/>
  <c r="E3197" i="60"/>
  <c r="F3197" i="60" s="1"/>
  <c r="E3196" i="60"/>
  <c r="F3196" i="60" s="1"/>
  <c r="E3195" i="60"/>
  <c r="F3195" i="60" s="1"/>
  <c r="E3194" i="60"/>
  <c r="F3194" i="60" s="1"/>
  <c r="E3193" i="60"/>
  <c r="F3193" i="60" s="1"/>
  <c r="E3192" i="60"/>
  <c r="F3192" i="60" s="1"/>
  <c r="E3191" i="60"/>
  <c r="F3191" i="60" s="1"/>
  <c r="E3190" i="60"/>
  <c r="F3190" i="60" s="1"/>
  <c r="E3189" i="60"/>
  <c r="F3189" i="60" s="1"/>
  <c r="E3188" i="60"/>
  <c r="F3188" i="60" s="1"/>
  <c r="E3187" i="60"/>
  <c r="F3187" i="60" s="1"/>
  <c r="E3186" i="60"/>
  <c r="F3186" i="60" s="1"/>
  <c r="E3185" i="60"/>
  <c r="F3185" i="60" s="1"/>
  <c r="E3184" i="60"/>
  <c r="F3184" i="60" s="1"/>
  <c r="E3183" i="60"/>
  <c r="F3183" i="60" s="1"/>
  <c r="E3182" i="60"/>
  <c r="F3182" i="60" s="1"/>
  <c r="E3181" i="60"/>
  <c r="F3181" i="60" s="1"/>
  <c r="E3180" i="60"/>
  <c r="F3180" i="60" s="1"/>
  <c r="E3179" i="60"/>
  <c r="F3179" i="60" s="1"/>
  <c r="E3178" i="60"/>
  <c r="F3178" i="60" s="1"/>
  <c r="E3177" i="60"/>
  <c r="F3177" i="60" s="1"/>
  <c r="E3176" i="60"/>
  <c r="F3176" i="60" s="1"/>
  <c r="E3175" i="60"/>
  <c r="F3175" i="60" s="1"/>
  <c r="E3174" i="60"/>
  <c r="F3174" i="60" s="1"/>
  <c r="E3173" i="60"/>
  <c r="F3173" i="60" s="1"/>
  <c r="E3172" i="60"/>
  <c r="F3172" i="60" s="1"/>
  <c r="E3171" i="60"/>
  <c r="F3171" i="60" s="1"/>
  <c r="E3170" i="60"/>
  <c r="F3170" i="60" s="1"/>
  <c r="E3169" i="60"/>
  <c r="F3169" i="60" s="1"/>
  <c r="E3168" i="60"/>
  <c r="F3168" i="60" s="1"/>
  <c r="E3167" i="60"/>
  <c r="F3167" i="60" s="1"/>
  <c r="E3166" i="60"/>
  <c r="F3166" i="60" s="1"/>
  <c r="E3165" i="60"/>
  <c r="F3165" i="60" s="1"/>
  <c r="E3164" i="60"/>
  <c r="F3164" i="60" s="1"/>
  <c r="E3163" i="60"/>
  <c r="F3163" i="60" s="1"/>
  <c r="E3162" i="60"/>
  <c r="F3162" i="60" s="1"/>
  <c r="E3161" i="60"/>
  <c r="F3161" i="60" s="1"/>
  <c r="E3160" i="60"/>
  <c r="F3160" i="60" s="1"/>
  <c r="E3159" i="60"/>
  <c r="F3159" i="60" s="1"/>
  <c r="E3158" i="60"/>
  <c r="F3158" i="60" s="1"/>
  <c r="E3157" i="60"/>
  <c r="F3157" i="60" s="1"/>
  <c r="E3156" i="60"/>
  <c r="F3156" i="60" s="1"/>
  <c r="E3155" i="60"/>
  <c r="F3155" i="60" s="1"/>
  <c r="E3154" i="60"/>
  <c r="F3154" i="60" s="1"/>
  <c r="E3153" i="60"/>
  <c r="F3153" i="60" s="1"/>
  <c r="E3152" i="60"/>
  <c r="F3152" i="60" s="1"/>
  <c r="E3151" i="60"/>
  <c r="F3151" i="60" s="1"/>
  <c r="E3150" i="60"/>
  <c r="F3150" i="60" s="1"/>
  <c r="E3149" i="60"/>
  <c r="F3149" i="60" s="1"/>
  <c r="E3148" i="60"/>
  <c r="F3148" i="60" s="1"/>
  <c r="E3147" i="60"/>
  <c r="F3147" i="60" s="1"/>
  <c r="E3146" i="60"/>
  <c r="F3146" i="60" s="1"/>
  <c r="E3145" i="60"/>
  <c r="F3145" i="60" s="1"/>
  <c r="E3144" i="60"/>
  <c r="F3144" i="60" s="1"/>
  <c r="E3143" i="60"/>
  <c r="F3143" i="60" s="1"/>
  <c r="E3142" i="60"/>
  <c r="F3142" i="60" s="1"/>
  <c r="E3141" i="60"/>
  <c r="F3141" i="60" s="1"/>
  <c r="E3140" i="60"/>
  <c r="F3140" i="60" s="1"/>
  <c r="E3139" i="60"/>
  <c r="F3139" i="60" s="1"/>
  <c r="E3138" i="60"/>
  <c r="F3138" i="60" s="1"/>
  <c r="E3137" i="60"/>
  <c r="F3137" i="60" s="1"/>
  <c r="E3136" i="60"/>
  <c r="F3136" i="60" s="1"/>
  <c r="E3135" i="60"/>
  <c r="F3135" i="60" s="1"/>
  <c r="E3134" i="60"/>
  <c r="F3134" i="60" s="1"/>
  <c r="E3133" i="60"/>
  <c r="F3133" i="60" s="1"/>
  <c r="E3132" i="60"/>
  <c r="F3132" i="60" s="1"/>
  <c r="E3131" i="60"/>
  <c r="F3131" i="60" s="1"/>
  <c r="E3130" i="60"/>
  <c r="F3130" i="60" s="1"/>
  <c r="E3129" i="60"/>
  <c r="F3129" i="60" s="1"/>
  <c r="E3128" i="60"/>
  <c r="F3128" i="60" s="1"/>
  <c r="E3127" i="60"/>
  <c r="F3127" i="60" s="1"/>
  <c r="E3126" i="60"/>
  <c r="F3126" i="60" s="1"/>
  <c r="E3125" i="60"/>
  <c r="F3125" i="60" s="1"/>
  <c r="E3124" i="60"/>
  <c r="F3124" i="60" s="1"/>
  <c r="E3123" i="60"/>
  <c r="F3123" i="60" s="1"/>
  <c r="E3122" i="60"/>
  <c r="F3122" i="60" s="1"/>
  <c r="E3121" i="60"/>
  <c r="F3121" i="60" s="1"/>
  <c r="E3120" i="60"/>
  <c r="F3120" i="60" s="1"/>
  <c r="E3119" i="60"/>
  <c r="F3119" i="60" s="1"/>
  <c r="E3118" i="60"/>
  <c r="F3118" i="60" s="1"/>
  <c r="E3117" i="60"/>
  <c r="F3117" i="60" s="1"/>
  <c r="E3116" i="60"/>
  <c r="F3116" i="60" s="1"/>
  <c r="E3115" i="60"/>
  <c r="F3115" i="60" s="1"/>
  <c r="E3114" i="60"/>
  <c r="F3114" i="60" s="1"/>
  <c r="E3113" i="60"/>
  <c r="F3113" i="60" s="1"/>
  <c r="E3112" i="60"/>
  <c r="F3112" i="60" s="1"/>
  <c r="E3111" i="60"/>
  <c r="F3111" i="60" s="1"/>
  <c r="E3110" i="60"/>
  <c r="F3110" i="60" s="1"/>
  <c r="E3109" i="60"/>
  <c r="F3109" i="60" s="1"/>
  <c r="E3108" i="60"/>
  <c r="F3108" i="60" s="1"/>
  <c r="E3107" i="60"/>
  <c r="F3107" i="60" s="1"/>
  <c r="E3106" i="60"/>
  <c r="F3106" i="60" s="1"/>
  <c r="E3105" i="60"/>
  <c r="F3105" i="60" s="1"/>
  <c r="E3104" i="60"/>
  <c r="F3104" i="60" s="1"/>
  <c r="E3103" i="60"/>
  <c r="F3103" i="60" s="1"/>
  <c r="E3102" i="60"/>
  <c r="F3102" i="60" s="1"/>
  <c r="E3101" i="60"/>
  <c r="F3101" i="60" s="1"/>
  <c r="E3100" i="60"/>
  <c r="F3100" i="60" s="1"/>
  <c r="E3099" i="60"/>
  <c r="F3099" i="60" s="1"/>
  <c r="E3098" i="60"/>
  <c r="F3098" i="60" s="1"/>
  <c r="E3097" i="60"/>
  <c r="F3097" i="60" s="1"/>
  <c r="E3096" i="60"/>
  <c r="F3096" i="60" s="1"/>
  <c r="E3095" i="60"/>
  <c r="F3095" i="60" s="1"/>
  <c r="E3094" i="60"/>
  <c r="F3094" i="60" s="1"/>
  <c r="E3093" i="60"/>
  <c r="F3093" i="60" s="1"/>
  <c r="E3092" i="60"/>
  <c r="F3092" i="60" s="1"/>
  <c r="E3091" i="60"/>
  <c r="F3091" i="60" s="1"/>
  <c r="E3090" i="60"/>
  <c r="F3090" i="60" s="1"/>
  <c r="E3089" i="60"/>
  <c r="F3089" i="60" s="1"/>
  <c r="E3088" i="60"/>
  <c r="F3088" i="60" s="1"/>
  <c r="E3087" i="60"/>
  <c r="F3087" i="60" s="1"/>
  <c r="E3086" i="60"/>
  <c r="F3086" i="60" s="1"/>
  <c r="E3085" i="60"/>
  <c r="F3085" i="60" s="1"/>
  <c r="E3084" i="60"/>
  <c r="F3084" i="60" s="1"/>
  <c r="E3083" i="60"/>
  <c r="F3083" i="60" s="1"/>
  <c r="E3082" i="60"/>
  <c r="F3082" i="60" s="1"/>
  <c r="E3081" i="60"/>
  <c r="F3081" i="60" s="1"/>
  <c r="E3080" i="60"/>
  <c r="F3080" i="60" s="1"/>
  <c r="E3079" i="60"/>
  <c r="F3079" i="60" s="1"/>
  <c r="E3078" i="60"/>
  <c r="F3078" i="60" s="1"/>
  <c r="E3077" i="60"/>
  <c r="F3077" i="60" s="1"/>
  <c r="E3076" i="60"/>
  <c r="F3076" i="60" s="1"/>
  <c r="E3075" i="60"/>
  <c r="F3075" i="60" s="1"/>
  <c r="E3074" i="60"/>
  <c r="F3074" i="60" s="1"/>
  <c r="E3073" i="60"/>
  <c r="F3073" i="60" s="1"/>
  <c r="E3072" i="60"/>
  <c r="F3072" i="60" s="1"/>
  <c r="E3071" i="60"/>
  <c r="F3071" i="60" s="1"/>
  <c r="E3070" i="60"/>
  <c r="F3070" i="60" s="1"/>
  <c r="E3069" i="60"/>
  <c r="F3069" i="60" s="1"/>
  <c r="E3068" i="60"/>
  <c r="F3068" i="60" s="1"/>
  <c r="E3067" i="60"/>
  <c r="F3067" i="60" s="1"/>
  <c r="E3066" i="60"/>
  <c r="F3066" i="60" s="1"/>
  <c r="E3065" i="60"/>
  <c r="F3065" i="60" s="1"/>
  <c r="E3064" i="60"/>
  <c r="F3064" i="60" s="1"/>
  <c r="E3063" i="60"/>
  <c r="F3063" i="60" s="1"/>
  <c r="E3062" i="60"/>
  <c r="F3062" i="60" s="1"/>
  <c r="E3061" i="60"/>
  <c r="F3061" i="60" s="1"/>
  <c r="E3060" i="60"/>
  <c r="F3060" i="60" s="1"/>
  <c r="E3059" i="60"/>
  <c r="F3059" i="60" s="1"/>
  <c r="E3058" i="60"/>
  <c r="F3058" i="60" s="1"/>
  <c r="E3057" i="60"/>
  <c r="F3057" i="60" s="1"/>
  <c r="E3056" i="60"/>
  <c r="F3056" i="60" s="1"/>
  <c r="E3055" i="60"/>
  <c r="F3055" i="60" s="1"/>
  <c r="E3054" i="60"/>
  <c r="F3054" i="60" s="1"/>
  <c r="E3053" i="60"/>
  <c r="F3053" i="60" s="1"/>
  <c r="E3052" i="60"/>
  <c r="F3052" i="60" s="1"/>
  <c r="E3051" i="60"/>
  <c r="F3051" i="60" s="1"/>
  <c r="E3050" i="60"/>
  <c r="F3050" i="60" s="1"/>
  <c r="E3049" i="60"/>
  <c r="F3049" i="60" s="1"/>
  <c r="E3048" i="60"/>
  <c r="F3048" i="60" s="1"/>
  <c r="E3047" i="60"/>
  <c r="F3047" i="60" s="1"/>
  <c r="E3046" i="60"/>
  <c r="F3046" i="60" s="1"/>
  <c r="E3045" i="60"/>
  <c r="F3045" i="60" s="1"/>
  <c r="E3044" i="60"/>
  <c r="F3044" i="60" s="1"/>
  <c r="E3043" i="60"/>
  <c r="F3043" i="60" s="1"/>
  <c r="E3042" i="60"/>
  <c r="F3042" i="60" s="1"/>
  <c r="E3041" i="60"/>
  <c r="F3041" i="60" s="1"/>
  <c r="E3040" i="60"/>
  <c r="F3040" i="60" s="1"/>
  <c r="E3039" i="60"/>
  <c r="F3039" i="60" s="1"/>
  <c r="E3038" i="60"/>
  <c r="F3038" i="60" s="1"/>
  <c r="E3037" i="60"/>
  <c r="F3037" i="60" s="1"/>
  <c r="E3036" i="60"/>
  <c r="F3036" i="60" s="1"/>
  <c r="E3035" i="60"/>
  <c r="F3035" i="60" s="1"/>
  <c r="E3034" i="60"/>
  <c r="F3034" i="60" s="1"/>
  <c r="E3033" i="60"/>
  <c r="F3033" i="60" s="1"/>
  <c r="E3032" i="60"/>
  <c r="F3032" i="60" s="1"/>
  <c r="E3031" i="60"/>
  <c r="F3031" i="60" s="1"/>
  <c r="E3030" i="60"/>
  <c r="F3030" i="60" s="1"/>
  <c r="E3029" i="60"/>
  <c r="F3029" i="60" s="1"/>
  <c r="E3028" i="60"/>
  <c r="F3028" i="60" s="1"/>
  <c r="E3027" i="60"/>
  <c r="F3027" i="60" s="1"/>
  <c r="E3026" i="60"/>
  <c r="F3026" i="60" s="1"/>
  <c r="E3025" i="60"/>
  <c r="F3025" i="60" s="1"/>
  <c r="E3024" i="60"/>
  <c r="F3024" i="60" s="1"/>
  <c r="E3023" i="60"/>
  <c r="F3023" i="60" s="1"/>
  <c r="E3022" i="60"/>
  <c r="F3022" i="60" s="1"/>
  <c r="E3021" i="60"/>
  <c r="F3021" i="60" s="1"/>
  <c r="E3020" i="60"/>
  <c r="F3020" i="60" s="1"/>
  <c r="E3019" i="60"/>
  <c r="F3019" i="60" s="1"/>
  <c r="E3018" i="60"/>
  <c r="F3018" i="60" s="1"/>
  <c r="E3017" i="60"/>
  <c r="F3017" i="60" s="1"/>
  <c r="E3016" i="60"/>
  <c r="F3016" i="60" s="1"/>
  <c r="E3015" i="60"/>
  <c r="F3015" i="60" s="1"/>
  <c r="E3014" i="60"/>
  <c r="F3014" i="60" s="1"/>
  <c r="E3013" i="60"/>
  <c r="F3013" i="60" s="1"/>
  <c r="E3012" i="60"/>
  <c r="F3012" i="60" s="1"/>
  <c r="E3011" i="60"/>
  <c r="F3011" i="60" s="1"/>
  <c r="E3010" i="60"/>
  <c r="F3010" i="60" s="1"/>
  <c r="E3009" i="60"/>
  <c r="F3009" i="60" s="1"/>
  <c r="E3008" i="60"/>
  <c r="F3008" i="60" s="1"/>
  <c r="E3007" i="60"/>
  <c r="F3007" i="60" s="1"/>
  <c r="E3006" i="60"/>
  <c r="F3006" i="60" s="1"/>
  <c r="E3005" i="60"/>
  <c r="F3005" i="60" s="1"/>
  <c r="E3004" i="60"/>
  <c r="F3004" i="60" s="1"/>
  <c r="E3003" i="60"/>
  <c r="F3003" i="60" s="1"/>
  <c r="E3002" i="60"/>
  <c r="F3002" i="60" s="1"/>
  <c r="E3001" i="60"/>
  <c r="F3001" i="60" s="1"/>
  <c r="E3000" i="60"/>
  <c r="F3000" i="60" s="1"/>
  <c r="E2999" i="60"/>
  <c r="F2999" i="60" s="1"/>
  <c r="E2998" i="60"/>
  <c r="F2998" i="60" s="1"/>
  <c r="E2997" i="60"/>
  <c r="F2997" i="60" s="1"/>
  <c r="E2996" i="60"/>
  <c r="F2996" i="60" s="1"/>
  <c r="E2995" i="60"/>
  <c r="F2995" i="60" s="1"/>
  <c r="E2994" i="60"/>
  <c r="F2994" i="60" s="1"/>
  <c r="E2993" i="60"/>
  <c r="F2993" i="60" s="1"/>
  <c r="E2992" i="60"/>
  <c r="F2992" i="60" s="1"/>
  <c r="E2991" i="60"/>
  <c r="F2991" i="60" s="1"/>
  <c r="E2990" i="60"/>
  <c r="F2990" i="60" s="1"/>
  <c r="E2989" i="60"/>
  <c r="F2989" i="60" s="1"/>
  <c r="E2988" i="60"/>
  <c r="F2988" i="60" s="1"/>
  <c r="E2987" i="60"/>
  <c r="F2987" i="60" s="1"/>
  <c r="E2986" i="60"/>
  <c r="F2986" i="60" s="1"/>
  <c r="E2985" i="60"/>
  <c r="F2985" i="60" s="1"/>
  <c r="E2984" i="60"/>
  <c r="F2984" i="60" s="1"/>
  <c r="E2983" i="60"/>
  <c r="F2983" i="60" s="1"/>
  <c r="E2982" i="60"/>
  <c r="F2982" i="60" s="1"/>
  <c r="E2981" i="60"/>
  <c r="F2981" i="60" s="1"/>
  <c r="E2980" i="60"/>
  <c r="F2980" i="60" s="1"/>
  <c r="E2979" i="60"/>
  <c r="F2979" i="60" s="1"/>
  <c r="E2978" i="60"/>
  <c r="F2978" i="60" s="1"/>
  <c r="E2977" i="60"/>
  <c r="F2977" i="60" s="1"/>
  <c r="E2976" i="60"/>
  <c r="F2976" i="60" s="1"/>
  <c r="E2975" i="60"/>
  <c r="F2975" i="60" s="1"/>
  <c r="E2974" i="60"/>
  <c r="F2974" i="60" s="1"/>
  <c r="E2973" i="60"/>
  <c r="F2973" i="60" s="1"/>
  <c r="E2972" i="60"/>
  <c r="F2972" i="60" s="1"/>
  <c r="E2971" i="60"/>
  <c r="F2971" i="60" s="1"/>
  <c r="E2970" i="60"/>
  <c r="F2970" i="60" s="1"/>
  <c r="E2969" i="60"/>
  <c r="F2969" i="60" s="1"/>
  <c r="E2968" i="60"/>
  <c r="F2968" i="60" s="1"/>
  <c r="E2967" i="60"/>
  <c r="F2967" i="60" s="1"/>
  <c r="E2966" i="60"/>
  <c r="F2966" i="60" s="1"/>
  <c r="E2965" i="60"/>
  <c r="F2965" i="60" s="1"/>
  <c r="E2964" i="60"/>
  <c r="F2964" i="60" s="1"/>
  <c r="E2963" i="60"/>
  <c r="F2963" i="60" s="1"/>
  <c r="E2962" i="60"/>
  <c r="F2962" i="60" s="1"/>
  <c r="E2961" i="60"/>
  <c r="F2961" i="60" s="1"/>
  <c r="E2960" i="60"/>
  <c r="F2960" i="60" s="1"/>
  <c r="E2959" i="60"/>
  <c r="F2959" i="60" s="1"/>
  <c r="E2958" i="60"/>
  <c r="F2958" i="60" s="1"/>
  <c r="E2957" i="60"/>
  <c r="F2957" i="60" s="1"/>
  <c r="E2956" i="60"/>
  <c r="F2956" i="60" s="1"/>
  <c r="E2955" i="60"/>
  <c r="F2955" i="60" s="1"/>
  <c r="E2954" i="60"/>
  <c r="F2954" i="60" s="1"/>
  <c r="E2953" i="60"/>
  <c r="F2953" i="60" s="1"/>
  <c r="E2952" i="60"/>
  <c r="F2952" i="60" s="1"/>
  <c r="E2951" i="60"/>
  <c r="F2951" i="60" s="1"/>
  <c r="E2950" i="60"/>
  <c r="F2950" i="60" s="1"/>
  <c r="E2949" i="60"/>
  <c r="F2949" i="60" s="1"/>
  <c r="E2948" i="60"/>
  <c r="F2948" i="60" s="1"/>
  <c r="E2947" i="60"/>
  <c r="F2947" i="60" s="1"/>
  <c r="E2946" i="60"/>
  <c r="F2946" i="60" s="1"/>
  <c r="E2945" i="60"/>
  <c r="F2945" i="60" s="1"/>
  <c r="E2944" i="60"/>
  <c r="F2944" i="60" s="1"/>
  <c r="E2943" i="60"/>
  <c r="F2943" i="60" s="1"/>
  <c r="E2942" i="60"/>
  <c r="F2942" i="60" s="1"/>
  <c r="E2941" i="60"/>
  <c r="F2941" i="60" s="1"/>
  <c r="E2940" i="60"/>
  <c r="F2940" i="60" s="1"/>
  <c r="E2939" i="60"/>
  <c r="F2939" i="60" s="1"/>
  <c r="E2938" i="60"/>
  <c r="F2938" i="60" s="1"/>
  <c r="E2937" i="60"/>
  <c r="F2937" i="60" s="1"/>
  <c r="E2936" i="60"/>
  <c r="F2936" i="60" s="1"/>
  <c r="E2935" i="60"/>
  <c r="F2935" i="60" s="1"/>
  <c r="E2934" i="60"/>
  <c r="F2934" i="60" s="1"/>
  <c r="E2933" i="60"/>
  <c r="F2933" i="60" s="1"/>
  <c r="E2932" i="60"/>
  <c r="F2932" i="60" s="1"/>
  <c r="E2931" i="60"/>
  <c r="F2931" i="60" s="1"/>
  <c r="E2930" i="60"/>
  <c r="F2930" i="60" s="1"/>
  <c r="E2929" i="60"/>
  <c r="F2929" i="60" s="1"/>
  <c r="E2928" i="60"/>
  <c r="F2928" i="60" s="1"/>
  <c r="E2927" i="60"/>
  <c r="F2927" i="60" s="1"/>
  <c r="E2926" i="60"/>
  <c r="F2926" i="60" s="1"/>
  <c r="E2925" i="60"/>
  <c r="F2925" i="60" s="1"/>
  <c r="E2924" i="60"/>
  <c r="F2924" i="60" s="1"/>
  <c r="E2923" i="60"/>
  <c r="F2923" i="60" s="1"/>
  <c r="E2922" i="60"/>
  <c r="F2922" i="60" s="1"/>
  <c r="E2921" i="60"/>
  <c r="F2921" i="60" s="1"/>
  <c r="E2920" i="60"/>
  <c r="F2920" i="60" s="1"/>
  <c r="E2919" i="60"/>
  <c r="F2919" i="60" s="1"/>
  <c r="E2918" i="60"/>
  <c r="F2918" i="60" s="1"/>
  <c r="E2917" i="60"/>
  <c r="F2917" i="60" s="1"/>
  <c r="E2916" i="60"/>
  <c r="F2916" i="60" s="1"/>
  <c r="E2915" i="60"/>
  <c r="F2915" i="60" s="1"/>
  <c r="E2914" i="60"/>
  <c r="F2914" i="60" s="1"/>
  <c r="E2913" i="60"/>
  <c r="F2913" i="60" s="1"/>
  <c r="E2912" i="60"/>
  <c r="F2912" i="60" s="1"/>
  <c r="E2911" i="60"/>
  <c r="F2911" i="60" s="1"/>
  <c r="E2910" i="60"/>
  <c r="F2910" i="60" s="1"/>
  <c r="E2909" i="60"/>
  <c r="F2909" i="60" s="1"/>
  <c r="E2908" i="60"/>
  <c r="F2908" i="60" s="1"/>
  <c r="E2907" i="60"/>
  <c r="F2907" i="60" s="1"/>
  <c r="E2906" i="60"/>
  <c r="F2906" i="60" s="1"/>
  <c r="E2905" i="60"/>
  <c r="F2905" i="60" s="1"/>
  <c r="E2904" i="60"/>
  <c r="F2904" i="60" s="1"/>
  <c r="E2903" i="60"/>
  <c r="F2903" i="60" s="1"/>
  <c r="E2902" i="60"/>
  <c r="F2902" i="60" s="1"/>
  <c r="E2901" i="60"/>
  <c r="F2901" i="60" s="1"/>
  <c r="E2900" i="60"/>
  <c r="F2900" i="60" s="1"/>
  <c r="E2899" i="60"/>
  <c r="F2899" i="60" s="1"/>
  <c r="E2898" i="60"/>
  <c r="F2898" i="60" s="1"/>
  <c r="E2897" i="60"/>
  <c r="F2897" i="60" s="1"/>
  <c r="E2896" i="60"/>
  <c r="F2896" i="60" s="1"/>
  <c r="E2895" i="60"/>
  <c r="F2895" i="60" s="1"/>
  <c r="E2894" i="60"/>
  <c r="F2894" i="60" s="1"/>
  <c r="E2893" i="60"/>
  <c r="F2893" i="60" s="1"/>
  <c r="E2892" i="60"/>
  <c r="F2892" i="60" s="1"/>
  <c r="E2891" i="60"/>
  <c r="F2891" i="60" s="1"/>
  <c r="E2890" i="60"/>
  <c r="F2890" i="60" s="1"/>
  <c r="E2889" i="60"/>
  <c r="F2889" i="60" s="1"/>
  <c r="E2888" i="60"/>
  <c r="F2888" i="60" s="1"/>
  <c r="E2887" i="60"/>
  <c r="F2887" i="60" s="1"/>
  <c r="E2886" i="60"/>
  <c r="F2886" i="60" s="1"/>
  <c r="E2885" i="60"/>
  <c r="F2885" i="60" s="1"/>
  <c r="E2884" i="60"/>
  <c r="F2884" i="60" s="1"/>
  <c r="E2883" i="60"/>
  <c r="F2883" i="60" s="1"/>
  <c r="E2882" i="60"/>
  <c r="F2882" i="60" s="1"/>
  <c r="E2881" i="60"/>
  <c r="F2881" i="60" s="1"/>
  <c r="E2880" i="60"/>
  <c r="F2880" i="60" s="1"/>
  <c r="E2879" i="60"/>
  <c r="F2879" i="60" s="1"/>
  <c r="E2878" i="60"/>
  <c r="F2878" i="60" s="1"/>
  <c r="E2877" i="60"/>
  <c r="F2877" i="60" s="1"/>
  <c r="E2876" i="60"/>
  <c r="F2876" i="60" s="1"/>
  <c r="E2875" i="60"/>
  <c r="F2875" i="60" s="1"/>
  <c r="E2874" i="60"/>
  <c r="F2874" i="60" s="1"/>
  <c r="E2873" i="60"/>
  <c r="F2873" i="60" s="1"/>
  <c r="E2872" i="60"/>
  <c r="F2872" i="60" s="1"/>
  <c r="E2871" i="60"/>
  <c r="F2871" i="60" s="1"/>
  <c r="E2870" i="60"/>
  <c r="F2870" i="60" s="1"/>
  <c r="E2869" i="60"/>
  <c r="F2869" i="60" s="1"/>
  <c r="E2868" i="60"/>
  <c r="F2868" i="60" s="1"/>
  <c r="E2867" i="60"/>
  <c r="F2867" i="60" s="1"/>
  <c r="E2866" i="60"/>
  <c r="F2866" i="60" s="1"/>
  <c r="E2865" i="60"/>
  <c r="F2865" i="60" s="1"/>
  <c r="E2864" i="60"/>
  <c r="F2864" i="60" s="1"/>
  <c r="E2863" i="60"/>
  <c r="F2863" i="60" s="1"/>
  <c r="E2862" i="60"/>
  <c r="F2862" i="60" s="1"/>
  <c r="E2861" i="60"/>
  <c r="F2861" i="60" s="1"/>
  <c r="E2860" i="60"/>
  <c r="F2860" i="60" s="1"/>
  <c r="E2859" i="60"/>
  <c r="F2859" i="60" s="1"/>
  <c r="E2858" i="60"/>
  <c r="F2858" i="60" s="1"/>
  <c r="E2857" i="60"/>
  <c r="F2857" i="60" s="1"/>
  <c r="E2856" i="60"/>
  <c r="F2856" i="60" s="1"/>
  <c r="E2855" i="60"/>
  <c r="F2855" i="60" s="1"/>
  <c r="E2854" i="60"/>
  <c r="F2854" i="60" s="1"/>
  <c r="E2853" i="60"/>
  <c r="F2853" i="60" s="1"/>
  <c r="E2852" i="60"/>
  <c r="F2852" i="60" s="1"/>
  <c r="E2851" i="60"/>
  <c r="F2851" i="60" s="1"/>
  <c r="E2850" i="60"/>
  <c r="F2850" i="60" s="1"/>
  <c r="E2849" i="60"/>
  <c r="F2849" i="60" s="1"/>
  <c r="E2848" i="60"/>
  <c r="F2848" i="60" s="1"/>
  <c r="E2847" i="60"/>
  <c r="F2847" i="60" s="1"/>
  <c r="E2846" i="60"/>
  <c r="F2846" i="60" s="1"/>
  <c r="E2845" i="60"/>
  <c r="F2845" i="60" s="1"/>
  <c r="E2844" i="60"/>
  <c r="F2844" i="60" s="1"/>
  <c r="E2843" i="60"/>
  <c r="F2843" i="60" s="1"/>
  <c r="E2842" i="60"/>
  <c r="F2842" i="60" s="1"/>
  <c r="E2841" i="60"/>
  <c r="F2841" i="60" s="1"/>
  <c r="E2840" i="60"/>
  <c r="F2840" i="60" s="1"/>
  <c r="E2839" i="60"/>
  <c r="F2839" i="60" s="1"/>
  <c r="E2838" i="60"/>
  <c r="F2838" i="60" s="1"/>
  <c r="E2837" i="60"/>
  <c r="F2837" i="60" s="1"/>
  <c r="E2836" i="60"/>
  <c r="F2836" i="60" s="1"/>
  <c r="E2835" i="60"/>
  <c r="F2835" i="60" s="1"/>
  <c r="E2834" i="60"/>
  <c r="F2834" i="60" s="1"/>
  <c r="E2833" i="60"/>
  <c r="F2833" i="60" s="1"/>
  <c r="E2832" i="60"/>
  <c r="F2832" i="60" s="1"/>
  <c r="E2831" i="60"/>
  <c r="F2831" i="60" s="1"/>
  <c r="E2830" i="60"/>
  <c r="F2830" i="60" s="1"/>
  <c r="E2829" i="60"/>
  <c r="F2829" i="60" s="1"/>
  <c r="E2828" i="60"/>
  <c r="F2828" i="60" s="1"/>
  <c r="E2827" i="60"/>
  <c r="F2827" i="60" s="1"/>
  <c r="E2826" i="60"/>
  <c r="F2826" i="60" s="1"/>
  <c r="E2825" i="60"/>
  <c r="F2825" i="60" s="1"/>
  <c r="E2824" i="60"/>
  <c r="F2824" i="60" s="1"/>
  <c r="E2823" i="60"/>
  <c r="F2823" i="60" s="1"/>
  <c r="E2822" i="60"/>
  <c r="F2822" i="60" s="1"/>
  <c r="E2821" i="60"/>
  <c r="F2821" i="60" s="1"/>
  <c r="E2820" i="60"/>
  <c r="F2820" i="60" s="1"/>
  <c r="E2819" i="60"/>
  <c r="F2819" i="60" s="1"/>
  <c r="E2818" i="60"/>
  <c r="F2818" i="60" s="1"/>
  <c r="E2817" i="60"/>
  <c r="F2817" i="60" s="1"/>
  <c r="E2816" i="60"/>
  <c r="F2816" i="60" s="1"/>
  <c r="E2815" i="60"/>
  <c r="F2815" i="60" s="1"/>
  <c r="E2814" i="60"/>
  <c r="F2814" i="60" s="1"/>
  <c r="E2813" i="60"/>
  <c r="F2813" i="60" s="1"/>
  <c r="E2812" i="60"/>
  <c r="F2812" i="60" s="1"/>
  <c r="E2811" i="60"/>
  <c r="F2811" i="60" s="1"/>
  <c r="E2810" i="60"/>
  <c r="F2810" i="60" s="1"/>
  <c r="E2809" i="60"/>
  <c r="F2809" i="60" s="1"/>
  <c r="E2808" i="60"/>
  <c r="F2808" i="60" s="1"/>
  <c r="E2807" i="60"/>
  <c r="F2807" i="60" s="1"/>
  <c r="E2806" i="60"/>
  <c r="F2806" i="60" s="1"/>
  <c r="E2805" i="60"/>
  <c r="F2805" i="60" s="1"/>
  <c r="E2804" i="60"/>
  <c r="F2804" i="60" s="1"/>
  <c r="E2803" i="60"/>
  <c r="F2803" i="60" s="1"/>
  <c r="E2802" i="60"/>
  <c r="F2802" i="60" s="1"/>
  <c r="E2801" i="60"/>
  <c r="F2801" i="60" s="1"/>
  <c r="E2800" i="60"/>
  <c r="F2800" i="60" s="1"/>
  <c r="E2799" i="60"/>
  <c r="F2799" i="60" s="1"/>
  <c r="E2798" i="60"/>
  <c r="F2798" i="60" s="1"/>
  <c r="E2797" i="60"/>
  <c r="F2797" i="60" s="1"/>
  <c r="E2796" i="60"/>
  <c r="F2796" i="60" s="1"/>
  <c r="E2795" i="60"/>
  <c r="F2795" i="60" s="1"/>
  <c r="E2794" i="60"/>
  <c r="F2794" i="60" s="1"/>
  <c r="E2793" i="60"/>
  <c r="F2793" i="60" s="1"/>
  <c r="E2792" i="60"/>
  <c r="F2792" i="60" s="1"/>
  <c r="E2791" i="60"/>
  <c r="F2791" i="60" s="1"/>
  <c r="E2790" i="60"/>
  <c r="F2790" i="60" s="1"/>
  <c r="E2789" i="60"/>
  <c r="F2789" i="60" s="1"/>
  <c r="E2788" i="60"/>
  <c r="F2788" i="60" s="1"/>
  <c r="E2787" i="60"/>
  <c r="F2787" i="60" s="1"/>
  <c r="E2786" i="60"/>
  <c r="F2786" i="60" s="1"/>
  <c r="E2785" i="60"/>
  <c r="F2785" i="60" s="1"/>
  <c r="E2784" i="60"/>
  <c r="F2784" i="60" s="1"/>
  <c r="E2783" i="60"/>
  <c r="F2783" i="60" s="1"/>
  <c r="E2782" i="60"/>
  <c r="F2782" i="60" s="1"/>
  <c r="E2781" i="60"/>
  <c r="F2781" i="60" s="1"/>
  <c r="E2780" i="60"/>
  <c r="F2780" i="60" s="1"/>
  <c r="E2779" i="60"/>
  <c r="F2779" i="60" s="1"/>
  <c r="E2778" i="60"/>
  <c r="F2778" i="60" s="1"/>
  <c r="E2777" i="60"/>
  <c r="F2777" i="60" s="1"/>
  <c r="E2776" i="60"/>
  <c r="F2776" i="60" s="1"/>
  <c r="E2775" i="60"/>
  <c r="F2775" i="60" s="1"/>
  <c r="E2774" i="60"/>
  <c r="F2774" i="60" s="1"/>
  <c r="E2773" i="60"/>
  <c r="F2773" i="60" s="1"/>
  <c r="E2772" i="60"/>
  <c r="F2772" i="60" s="1"/>
  <c r="E2771" i="60"/>
  <c r="F2771" i="60" s="1"/>
  <c r="E2770" i="60"/>
  <c r="F2770" i="60" s="1"/>
  <c r="E2769" i="60"/>
  <c r="F2769" i="60" s="1"/>
  <c r="E2768" i="60"/>
  <c r="F2768" i="60" s="1"/>
  <c r="E2767" i="60"/>
  <c r="F2767" i="60" s="1"/>
  <c r="E2766" i="60"/>
  <c r="F2766" i="60" s="1"/>
  <c r="E2765" i="60"/>
  <c r="F2765" i="60" s="1"/>
  <c r="E2764" i="60"/>
  <c r="F2764" i="60" s="1"/>
  <c r="E2763" i="60"/>
  <c r="F2763" i="60" s="1"/>
  <c r="E2762" i="60"/>
  <c r="F2762" i="60" s="1"/>
  <c r="E2761" i="60"/>
  <c r="F2761" i="60" s="1"/>
  <c r="E2760" i="60"/>
  <c r="F2760" i="60" s="1"/>
  <c r="E2759" i="60"/>
  <c r="F2759" i="60" s="1"/>
  <c r="E2758" i="60"/>
  <c r="F2758" i="60" s="1"/>
  <c r="E2757" i="60"/>
  <c r="F2757" i="60" s="1"/>
  <c r="E2756" i="60"/>
  <c r="F2756" i="60" s="1"/>
  <c r="E2755" i="60"/>
  <c r="F2755" i="60" s="1"/>
  <c r="E2754" i="60"/>
  <c r="F2754" i="60" s="1"/>
  <c r="E2753" i="60"/>
  <c r="F2753" i="60" s="1"/>
  <c r="E2752" i="60"/>
  <c r="F2752" i="60" s="1"/>
  <c r="E2751" i="60"/>
  <c r="F2751" i="60" s="1"/>
  <c r="E2750" i="60"/>
  <c r="F2750" i="60" s="1"/>
  <c r="E2749" i="60"/>
  <c r="F2749" i="60" s="1"/>
  <c r="E2748" i="60"/>
  <c r="F2748" i="60" s="1"/>
  <c r="E2747" i="60"/>
  <c r="F2747" i="60" s="1"/>
  <c r="E2746" i="60"/>
  <c r="F2746" i="60" s="1"/>
  <c r="E2745" i="60"/>
  <c r="F2745" i="60" s="1"/>
  <c r="E2744" i="60"/>
  <c r="F2744" i="60" s="1"/>
  <c r="E2743" i="60"/>
  <c r="F2743" i="60" s="1"/>
  <c r="E2742" i="60"/>
  <c r="F2742" i="60" s="1"/>
  <c r="E2741" i="60"/>
  <c r="F2741" i="60" s="1"/>
  <c r="E2740" i="60"/>
  <c r="F2740" i="60" s="1"/>
  <c r="E2739" i="60"/>
  <c r="F2739" i="60" s="1"/>
  <c r="E2738" i="60"/>
  <c r="F2738" i="60" s="1"/>
  <c r="E2737" i="60"/>
  <c r="F2737" i="60" s="1"/>
  <c r="E2736" i="60"/>
  <c r="F2736" i="60" s="1"/>
  <c r="E2735" i="60"/>
  <c r="F2735" i="60" s="1"/>
  <c r="E2734" i="60"/>
  <c r="F2734" i="60" s="1"/>
  <c r="E2733" i="60"/>
  <c r="F2733" i="60" s="1"/>
  <c r="E2732" i="60"/>
  <c r="F2732" i="60" s="1"/>
  <c r="E2731" i="60"/>
  <c r="F2731" i="60" s="1"/>
  <c r="E2730" i="60"/>
  <c r="F2730" i="60" s="1"/>
  <c r="E2729" i="60"/>
  <c r="F2729" i="60" s="1"/>
  <c r="E2728" i="60"/>
  <c r="F2728" i="60" s="1"/>
  <c r="E2727" i="60"/>
  <c r="F2727" i="60" s="1"/>
  <c r="E2726" i="60"/>
  <c r="F2726" i="60" s="1"/>
  <c r="E2725" i="60"/>
  <c r="F2725" i="60" s="1"/>
  <c r="E2724" i="60"/>
  <c r="F2724" i="60" s="1"/>
  <c r="E2723" i="60"/>
  <c r="F2723" i="60" s="1"/>
  <c r="E2722" i="60"/>
  <c r="F2722" i="60" s="1"/>
  <c r="E2721" i="60"/>
  <c r="F2721" i="60" s="1"/>
  <c r="E2720" i="60"/>
  <c r="F2720" i="60" s="1"/>
  <c r="E2719" i="60"/>
  <c r="F2719" i="60" s="1"/>
  <c r="E2718" i="60"/>
  <c r="F2718" i="60" s="1"/>
  <c r="E2717" i="60"/>
  <c r="F2717" i="60" s="1"/>
  <c r="E2716" i="60"/>
  <c r="F2716" i="60" s="1"/>
  <c r="E2715" i="60"/>
  <c r="F2715" i="60" s="1"/>
  <c r="E2714" i="60"/>
  <c r="F2714" i="60" s="1"/>
  <c r="E2713" i="60"/>
  <c r="F2713" i="60" s="1"/>
  <c r="E2712" i="60"/>
  <c r="F2712" i="60" s="1"/>
  <c r="E2711" i="60"/>
  <c r="F2711" i="60" s="1"/>
  <c r="E2710" i="60"/>
  <c r="F2710" i="60" s="1"/>
  <c r="E2709" i="60"/>
  <c r="F2709" i="60" s="1"/>
  <c r="E2708" i="60"/>
  <c r="F2708" i="60" s="1"/>
  <c r="E2707" i="60"/>
  <c r="F2707" i="60" s="1"/>
  <c r="E2706" i="60"/>
  <c r="F2706" i="60" s="1"/>
  <c r="E2705" i="60"/>
  <c r="F2705" i="60" s="1"/>
  <c r="E2704" i="60"/>
  <c r="F2704" i="60" s="1"/>
  <c r="E2703" i="60"/>
  <c r="F2703" i="60" s="1"/>
  <c r="E2702" i="60"/>
  <c r="F2702" i="60" s="1"/>
  <c r="E2701" i="60"/>
  <c r="F2701" i="60" s="1"/>
  <c r="E2700" i="60"/>
  <c r="F2700" i="60" s="1"/>
  <c r="E2699" i="60"/>
  <c r="F2699" i="60" s="1"/>
  <c r="E2698" i="60"/>
  <c r="F2698" i="60" s="1"/>
  <c r="E2697" i="60"/>
  <c r="F2697" i="60" s="1"/>
  <c r="E2696" i="60"/>
  <c r="F2696" i="60" s="1"/>
  <c r="E2695" i="60"/>
  <c r="F2695" i="60" s="1"/>
  <c r="E2694" i="60"/>
  <c r="F2694" i="60" s="1"/>
  <c r="E2693" i="60"/>
  <c r="F2693" i="60" s="1"/>
  <c r="E2692" i="60"/>
  <c r="F2692" i="60" s="1"/>
  <c r="E2691" i="60"/>
  <c r="F2691" i="60" s="1"/>
  <c r="E2690" i="60"/>
  <c r="F2690" i="60" s="1"/>
  <c r="E2689" i="60"/>
  <c r="F2689" i="60" s="1"/>
  <c r="E2688" i="60"/>
  <c r="F2688" i="60" s="1"/>
  <c r="E2687" i="60"/>
  <c r="F2687" i="60" s="1"/>
  <c r="E2686" i="60"/>
  <c r="F2686" i="60" s="1"/>
  <c r="E2685" i="60"/>
  <c r="F2685" i="60" s="1"/>
  <c r="E2684" i="60"/>
  <c r="F2684" i="60" s="1"/>
  <c r="E2683" i="60"/>
  <c r="F2683" i="60" s="1"/>
  <c r="E2682" i="60"/>
  <c r="F2682" i="60" s="1"/>
  <c r="E2681" i="60"/>
  <c r="F2681" i="60" s="1"/>
  <c r="E2680" i="60"/>
  <c r="F2680" i="60" s="1"/>
  <c r="E2679" i="60"/>
  <c r="F2679" i="60" s="1"/>
  <c r="E2678" i="60"/>
  <c r="F2678" i="60" s="1"/>
  <c r="E2677" i="60"/>
  <c r="F2677" i="60" s="1"/>
  <c r="E2676" i="60"/>
  <c r="F2676" i="60" s="1"/>
  <c r="E2675" i="60"/>
  <c r="F2675" i="60" s="1"/>
  <c r="E2674" i="60"/>
  <c r="F2674" i="60" s="1"/>
  <c r="E2673" i="60"/>
  <c r="F2673" i="60" s="1"/>
  <c r="E2672" i="60"/>
  <c r="F2672" i="60" s="1"/>
  <c r="E2671" i="60"/>
  <c r="F2671" i="60" s="1"/>
  <c r="E2670" i="60"/>
  <c r="F2670" i="60" s="1"/>
  <c r="E2669" i="60"/>
  <c r="F2669" i="60" s="1"/>
  <c r="E2668" i="60"/>
  <c r="F2668" i="60" s="1"/>
  <c r="E2667" i="60"/>
  <c r="F2667" i="60" s="1"/>
  <c r="E2666" i="60"/>
  <c r="F2666" i="60" s="1"/>
  <c r="E2665" i="60"/>
  <c r="F2665" i="60" s="1"/>
  <c r="E2664" i="60"/>
  <c r="F2664" i="60" s="1"/>
  <c r="E2663" i="60"/>
  <c r="F2663" i="60" s="1"/>
  <c r="E2662" i="60"/>
  <c r="F2662" i="60" s="1"/>
  <c r="E2661" i="60"/>
  <c r="F2661" i="60" s="1"/>
  <c r="E2660" i="60"/>
  <c r="F2660" i="60" s="1"/>
  <c r="E2659" i="60"/>
  <c r="F2659" i="60" s="1"/>
  <c r="E2658" i="60"/>
  <c r="F2658" i="60" s="1"/>
  <c r="E2657" i="60"/>
  <c r="F2657" i="60" s="1"/>
  <c r="E2656" i="60"/>
  <c r="F2656" i="60" s="1"/>
  <c r="E2655" i="60"/>
  <c r="F2655" i="60" s="1"/>
  <c r="E2654" i="60"/>
  <c r="F2654" i="60" s="1"/>
  <c r="E2653" i="60"/>
  <c r="F2653" i="60" s="1"/>
  <c r="E2652" i="60"/>
  <c r="F2652" i="60" s="1"/>
  <c r="E2651" i="60"/>
  <c r="F2651" i="60" s="1"/>
  <c r="E2650" i="60"/>
  <c r="F2650" i="60" s="1"/>
  <c r="E2649" i="60"/>
  <c r="F2649" i="60" s="1"/>
  <c r="E2648" i="60"/>
  <c r="F2648" i="60" s="1"/>
  <c r="E2647" i="60"/>
  <c r="F2647" i="60" s="1"/>
  <c r="E2646" i="60"/>
  <c r="F2646" i="60" s="1"/>
  <c r="E2645" i="60"/>
  <c r="F2645" i="60" s="1"/>
  <c r="E2644" i="60"/>
  <c r="F2644" i="60" s="1"/>
  <c r="E2643" i="60"/>
  <c r="F2643" i="60" s="1"/>
  <c r="E2642" i="60"/>
  <c r="F2642" i="60" s="1"/>
  <c r="E2641" i="60"/>
  <c r="F2641" i="60" s="1"/>
  <c r="E2640" i="60"/>
  <c r="F2640" i="60" s="1"/>
  <c r="E2639" i="60"/>
  <c r="F2639" i="60" s="1"/>
  <c r="E2638" i="60"/>
  <c r="F2638" i="60" s="1"/>
  <c r="E2637" i="60"/>
  <c r="F2637" i="60" s="1"/>
  <c r="E2636" i="60"/>
  <c r="F2636" i="60" s="1"/>
  <c r="E2635" i="60"/>
  <c r="F2635" i="60" s="1"/>
  <c r="E2634" i="60"/>
  <c r="F2634" i="60" s="1"/>
  <c r="E2633" i="60"/>
  <c r="F2633" i="60" s="1"/>
  <c r="E2632" i="60"/>
  <c r="F2632" i="60" s="1"/>
  <c r="E2631" i="60"/>
  <c r="F2631" i="60" s="1"/>
  <c r="E2630" i="60"/>
  <c r="F2630" i="60" s="1"/>
  <c r="E2629" i="60"/>
  <c r="F2629" i="60" s="1"/>
  <c r="E2628" i="60"/>
  <c r="F2628" i="60" s="1"/>
  <c r="E2627" i="60"/>
  <c r="F2627" i="60" s="1"/>
  <c r="E2626" i="60"/>
  <c r="F2626" i="60" s="1"/>
  <c r="E2625" i="60"/>
  <c r="F2625" i="60" s="1"/>
  <c r="E2624" i="60"/>
  <c r="F2624" i="60" s="1"/>
  <c r="E2623" i="60"/>
  <c r="F2623" i="60" s="1"/>
  <c r="E2622" i="60"/>
  <c r="F2622" i="60" s="1"/>
  <c r="E2621" i="60"/>
  <c r="F2621" i="60" s="1"/>
  <c r="E2620" i="60"/>
  <c r="F2620" i="60" s="1"/>
  <c r="E2619" i="60"/>
  <c r="F2619" i="60" s="1"/>
  <c r="E2618" i="60"/>
  <c r="F2618" i="60" s="1"/>
  <c r="E2617" i="60"/>
  <c r="F2617" i="60" s="1"/>
  <c r="E2616" i="60"/>
  <c r="F2616" i="60" s="1"/>
  <c r="E2615" i="60"/>
  <c r="F2615" i="60" s="1"/>
  <c r="E2614" i="60"/>
  <c r="F2614" i="60" s="1"/>
  <c r="E2613" i="60"/>
  <c r="F2613" i="60" s="1"/>
  <c r="E2612" i="60"/>
  <c r="F2612" i="60" s="1"/>
  <c r="E2611" i="60"/>
  <c r="F2611" i="60" s="1"/>
  <c r="E2610" i="60"/>
  <c r="F2610" i="60" s="1"/>
  <c r="E2609" i="60"/>
  <c r="F2609" i="60" s="1"/>
  <c r="E2608" i="60"/>
  <c r="F2608" i="60" s="1"/>
  <c r="E2607" i="60"/>
  <c r="F2607" i="60" s="1"/>
  <c r="E2606" i="60"/>
  <c r="F2606" i="60" s="1"/>
  <c r="E2605" i="60"/>
  <c r="F2605" i="60" s="1"/>
  <c r="E2604" i="60"/>
  <c r="F2604" i="60" s="1"/>
  <c r="E2603" i="60"/>
  <c r="F2603" i="60" s="1"/>
  <c r="E2602" i="60"/>
  <c r="F2602" i="60" s="1"/>
  <c r="E2601" i="60"/>
  <c r="F2601" i="60" s="1"/>
  <c r="E2600" i="60"/>
  <c r="F2600" i="60" s="1"/>
  <c r="E2599" i="60"/>
  <c r="F2599" i="60" s="1"/>
  <c r="E2598" i="60"/>
  <c r="F2598" i="60" s="1"/>
  <c r="E2597" i="60"/>
  <c r="F2597" i="60" s="1"/>
  <c r="E2596" i="60"/>
  <c r="F2596" i="60" s="1"/>
  <c r="E2595" i="60"/>
  <c r="F2595" i="60" s="1"/>
  <c r="E2594" i="60"/>
  <c r="F2594" i="60" s="1"/>
  <c r="E2593" i="60"/>
  <c r="F2593" i="60" s="1"/>
  <c r="E2592" i="60"/>
  <c r="F2592" i="60" s="1"/>
  <c r="E2591" i="60"/>
  <c r="F2591" i="60" s="1"/>
  <c r="E2590" i="60"/>
  <c r="F2590" i="60" s="1"/>
  <c r="E2589" i="60"/>
  <c r="F2589" i="60" s="1"/>
  <c r="E2588" i="60"/>
  <c r="F2588" i="60" s="1"/>
  <c r="E2587" i="60"/>
  <c r="F2587" i="60" s="1"/>
  <c r="E2586" i="60"/>
  <c r="F2586" i="60" s="1"/>
  <c r="E2585" i="60"/>
  <c r="F2585" i="60" s="1"/>
  <c r="E2584" i="60"/>
  <c r="F2584" i="60" s="1"/>
  <c r="E2583" i="60"/>
  <c r="F2583" i="60" s="1"/>
  <c r="E2582" i="60"/>
  <c r="F2582" i="60" s="1"/>
  <c r="E2581" i="60"/>
  <c r="F2581" i="60" s="1"/>
  <c r="E2580" i="60"/>
  <c r="F2580" i="60" s="1"/>
  <c r="E2579" i="60"/>
  <c r="F2579" i="60" s="1"/>
  <c r="E2578" i="60"/>
  <c r="F2578" i="60" s="1"/>
  <c r="E2577" i="60"/>
  <c r="F2577" i="60" s="1"/>
  <c r="E2576" i="60"/>
  <c r="F2576" i="60" s="1"/>
  <c r="E2575" i="60"/>
  <c r="F2575" i="60" s="1"/>
  <c r="E2574" i="60"/>
  <c r="F2574" i="60" s="1"/>
  <c r="E2573" i="60"/>
  <c r="F2573" i="60" s="1"/>
  <c r="E2572" i="60"/>
  <c r="F2572" i="60" s="1"/>
  <c r="E2571" i="60"/>
  <c r="F2571" i="60" s="1"/>
  <c r="E2570" i="60"/>
  <c r="F2570" i="60" s="1"/>
  <c r="E2569" i="60"/>
  <c r="F2569" i="60" s="1"/>
  <c r="E2568" i="60"/>
  <c r="F2568" i="60" s="1"/>
  <c r="E2567" i="60"/>
  <c r="F2567" i="60" s="1"/>
  <c r="E2566" i="60"/>
  <c r="F2566" i="60" s="1"/>
  <c r="E2565" i="60"/>
  <c r="F2565" i="60" s="1"/>
  <c r="E2564" i="60"/>
  <c r="F2564" i="60" s="1"/>
  <c r="E2563" i="60"/>
  <c r="F2563" i="60" s="1"/>
  <c r="E2562" i="60"/>
  <c r="F2562" i="60" s="1"/>
  <c r="E2561" i="60"/>
  <c r="F2561" i="60" s="1"/>
  <c r="E2560" i="60"/>
  <c r="F2560" i="60" s="1"/>
  <c r="E2559" i="60"/>
  <c r="F2559" i="60" s="1"/>
  <c r="E2558" i="60"/>
  <c r="F2558" i="60" s="1"/>
  <c r="E2557" i="60"/>
  <c r="F2557" i="60" s="1"/>
  <c r="E2556" i="60"/>
  <c r="F2556" i="60" s="1"/>
  <c r="E2555" i="60"/>
  <c r="F2555" i="60" s="1"/>
  <c r="E2554" i="60"/>
  <c r="F2554" i="60" s="1"/>
  <c r="E2553" i="60"/>
  <c r="F2553" i="60" s="1"/>
  <c r="E2552" i="60"/>
  <c r="F2552" i="60" s="1"/>
  <c r="E2551" i="60"/>
  <c r="F2551" i="60" s="1"/>
  <c r="E2550" i="60"/>
  <c r="F2550" i="60" s="1"/>
  <c r="E2549" i="60"/>
  <c r="F2549" i="60" s="1"/>
  <c r="E2548" i="60"/>
  <c r="F2548" i="60" s="1"/>
  <c r="E2547" i="60"/>
  <c r="F2547" i="60" s="1"/>
  <c r="E2546" i="60"/>
  <c r="F2546" i="60" s="1"/>
  <c r="E2545" i="60"/>
  <c r="F2545" i="60" s="1"/>
  <c r="E2544" i="60"/>
  <c r="F2544" i="60" s="1"/>
  <c r="E2543" i="60"/>
  <c r="F2543" i="60" s="1"/>
  <c r="E2542" i="60"/>
  <c r="F2542" i="60" s="1"/>
  <c r="E2541" i="60"/>
  <c r="F2541" i="60" s="1"/>
  <c r="E2540" i="60"/>
  <c r="F2540" i="60" s="1"/>
  <c r="E2539" i="60"/>
  <c r="F2539" i="60" s="1"/>
  <c r="E2538" i="60"/>
  <c r="F2538" i="60" s="1"/>
  <c r="E2537" i="60"/>
  <c r="F2537" i="60" s="1"/>
  <c r="E2536" i="60"/>
  <c r="F2536" i="60" s="1"/>
  <c r="E2535" i="60"/>
  <c r="F2535" i="60" s="1"/>
  <c r="E2534" i="60"/>
  <c r="F2534" i="60" s="1"/>
  <c r="E2533" i="60"/>
  <c r="F2533" i="60" s="1"/>
  <c r="E2532" i="60"/>
  <c r="F2532" i="60" s="1"/>
  <c r="E2531" i="60"/>
  <c r="F2531" i="60" s="1"/>
  <c r="E2530" i="60"/>
  <c r="F2530" i="60" s="1"/>
  <c r="E2529" i="60"/>
  <c r="F2529" i="60" s="1"/>
  <c r="E2528" i="60"/>
  <c r="F2528" i="60" s="1"/>
  <c r="E2527" i="60"/>
  <c r="F2527" i="60" s="1"/>
  <c r="E2526" i="60"/>
  <c r="F2526" i="60" s="1"/>
  <c r="E2525" i="60"/>
  <c r="F2525" i="60" s="1"/>
  <c r="E2524" i="60"/>
  <c r="F2524" i="60" s="1"/>
  <c r="E2523" i="60"/>
  <c r="F2523" i="60" s="1"/>
  <c r="E2522" i="60"/>
  <c r="F2522" i="60" s="1"/>
  <c r="E2521" i="60"/>
  <c r="F2521" i="60" s="1"/>
  <c r="E2520" i="60"/>
  <c r="F2520" i="60" s="1"/>
  <c r="E2519" i="60"/>
  <c r="F2519" i="60" s="1"/>
  <c r="E2518" i="60"/>
  <c r="F2518" i="60" s="1"/>
  <c r="E2517" i="60"/>
  <c r="F2517" i="60" s="1"/>
  <c r="E2516" i="60"/>
  <c r="F2516" i="60" s="1"/>
  <c r="E2515" i="60"/>
  <c r="F2515" i="60" s="1"/>
  <c r="E2514" i="60"/>
  <c r="F2514" i="60" s="1"/>
  <c r="E2513" i="60"/>
  <c r="F2513" i="60" s="1"/>
  <c r="E2512" i="60"/>
  <c r="F2512" i="60" s="1"/>
  <c r="E2511" i="60"/>
  <c r="F2511" i="60" s="1"/>
  <c r="E2510" i="60"/>
  <c r="F2510" i="60" s="1"/>
  <c r="E2509" i="60"/>
  <c r="F2509" i="60" s="1"/>
  <c r="E2508" i="60"/>
  <c r="F2508" i="60" s="1"/>
  <c r="E2507" i="60"/>
  <c r="F2507" i="60" s="1"/>
  <c r="E2506" i="60"/>
  <c r="F2506" i="60" s="1"/>
  <c r="E2505" i="60"/>
  <c r="F2505" i="60" s="1"/>
  <c r="E2504" i="60"/>
  <c r="F2504" i="60" s="1"/>
  <c r="E2503" i="60"/>
  <c r="F2503" i="60" s="1"/>
  <c r="E2502" i="60"/>
  <c r="F2502" i="60" s="1"/>
  <c r="E2501" i="60"/>
  <c r="F2501" i="60" s="1"/>
  <c r="E2500" i="60"/>
  <c r="F2500" i="60" s="1"/>
  <c r="E2499" i="60"/>
  <c r="F2499" i="60" s="1"/>
  <c r="E2498" i="60"/>
  <c r="F2498" i="60" s="1"/>
  <c r="E2497" i="60"/>
  <c r="F2497" i="60" s="1"/>
  <c r="E2496" i="60"/>
  <c r="F2496" i="60" s="1"/>
  <c r="E2495" i="60"/>
  <c r="F2495" i="60" s="1"/>
  <c r="E2494" i="60"/>
  <c r="F2494" i="60" s="1"/>
  <c r="E2493" i="60"/>
  <c r="F2493" i="60" s="1"/>
  <c r="E2492" i="60"/>
  <c r="F2492" i="60" s="1"/>
  <c r="E2491" i="60"/>
  <c r="F2491" i="60" s="1"/>
  <c r="E2490" i="60"/>
  <c r="F2490" i="60" s="1"/>
  <c r="E2489" i="60"/>
  <c r="F2489" i="60" s="1"/>
  <c r="E2488" i="60"/>
  <c r="F2488" i="60" s="1"/>
  <c r="E2487" i="60"/>
  <c r="F2487" i="60" s="1"/>
  <c r="E2486" i="60"/>
  <c r="F2486" i="60" s="1"/>
  <c r="E2485" i="60"/>
  <c r="F2485" i="60" s="1"/>
  <c r="E2484" i="60"/>
  <c r="F2484" i="60" s="1"/>
  <c r="E2483" i="60"/>
  <c r="F2483" i="60" s="1"/>
  <c r="E2482" i="60"/>
  <c r="F2482" i="60" s="1"/>
  <c r="E2481" i="60"/>
  <c r="F2481" i="60" s="1"/>
  <c r="E2480" i="60"/>
  <c r="F2480" i="60" s="1"/>
  <c r="E2479" i="60"/>
  <c r="F2479" i="60" s="1"/>
  <c r="E2478" i="60"/>
  <c r="F2478" i="60" s="1"/>
  <c r="E2477" i="60"/>
  <c r="F2477" i="60" s="1"/>
  <c r="E2476" i="60"/>
  <c r="F2476" i="60" s="1"/>
  <c r="E2475" i="60"/>
  <c r="F2475" i="60" s="1"/>
  <c r="E2474" i="60"/>
  <c r="F2474" i="60" s="1"/>
  <c r="E2473" i="60"/>
  <c r="F2473" i="60" s="1"/>
  <c r="E2472" i="60"/>
  <c r="F2472" i="60" s="1"/>
  <c r="E2471" i="60"/>
  <c r="F2471" i="60" s="1"/>
  <c r="E2470" i="60"/>
  <c r="F2470" i="60" s="1"/>
  <c r="E2469" i="60"/>
  <c r="F2469" i="60" s="1"/>
  <c r="E2468" i="60"/>
  <c r="F2468" i="60" s="1"/>
  <c r="E2467" i="60"/>
  <c r="F2467" i="60" s="1"/>
  <c r="E2466" i="60"/>
  <c r="F2466" i="60" s="1"/>
  <c r="E2465" i="60"/>
  <c r="F2465" i="60" s="1"/>
  <c r="E2464" i="60"/>
  <c r="F2464" i="60" s="1"/>
  <c r="E2463" i="60"/>
  <c r="F2463" i="60" s="1"/>
  <c r="E2462" i="60"/>
  <c r="F2462" i="60" s="1"/>
  <c r="E2461" i="60"/>
  <c r="F2461" i="60" s="1"/>
  <c r="E2460" i="60"/>
  <c r="F2460" i="60" s="1"/>
  <c r="E2459" i="60"/>
  <c r="F2459" i="60" s="1"/>
  <c r="E2458" i="60"/>
  <c r="F2458" i="60" s="1"/>
  <c r="E2457" i="60"/>
  <c r="F2457" i="60" s="1"/>
  <c r="E2456" i="60"/>
  <c r="F2456" i="60" s="1"/>
  <c r="E2455" i="60"/>
  <c r="F2455" i="60" s="1"/>
  <c r="E2454" i="60"/>
  <c r="F2454" i="60" s="1"/>
  <c r="E2453" i="60"/>
  <c r="F2453" i="60" s="1"/>
  <c r="E2452" i="60"/>
  <c r="F2452" i="60" s="1"/>
  <c r="E2451" i="60"/>
  <c r="F2451" i="60" s="1"/>
  <c r="E2450" i="60"/>
  <c r="F2450" i="60" s="1"/>
  <c r="E2449" i="60"/>
  <c r="F2449" i="60" s="1"/>
  <c r="E2448" i="60"/>
  <c r="F2448" i="60" s="1"/>
  <c r="E2447" i="60"/>
  <c r="F2447" i="60" s="1"/>
  <c r="E2446" i="60"/>
  <c r="F2446" i="60" s="1"/>
  <c r="E2445" i="60"/>
  <c r="F2445" i="60" s="1"/>
  <c r="E2444" i="60"/>
  <c r="F2444" i="60" s="1"/>
  <c r="E2443" i="60"/>
  <c r="F2443" i="60" s="1"/>
  <c r="E2442" i="60"/>
  <c r="F2442" i="60" s="1"/>
  <c r="E2441" i="60"/>
  <c r="F2441" i="60" s="1"/>
  <c r="E2440" i="60"/>
  <c r="F2440" i="60" s="1"/>
  <c r="E2439" i="60"/>
  <c r="F2439" i="60" s="1"/>
  <c r="E2438" i="60"/>
  <c r="F2438" i="60" s="1"/>
  <c r="E2437" i="60"/>
  <c r="F2437" i="60" s="1"/>
  <c r="E2436" i="60"/>
  <c r="F2436" i="60" s="1"/>
  <c r="E2435" i="60"/>
  <c r="F2435" i="60" s="1"/>
  <c r="E2434" i="60"/>
  <c r="F2434" i="60" s="1"/>
  <c r="E2433" i="60"/>
  <c r="F2433" i="60" s="1"/>
  <c r="E2432" i="60"/>
  <c r="F2432" i="60" s="1"/>
  <c r="E2431" i="60"/>
  <c r="F2431" i="60" s="1"/>
  <c r="E2430" i="60"/>
  <c r="F2430" i="60" s="1"/>
  <c r="E2429" i="60"/>
  <c r="F2429" i="60" s="1"/>
  <c r="E2428" i="60"/>
  <c r="F2428" i="60" s="1"/>
  <c r="E2427" i="60"/>
  <c r="F2427" i="60" s="1"/>
  <c r="E2426" i="60"/>
  <c r="F2426" i="60" s="1"/>
  <c r="E2425" i="60"/>
  <c r="F2425" i="60" s="1"/>
  <c r="E2424" i="60"/>
  <c r="F2424" i="60" s="1"/>
  <c r="E2423" i="60"/>
  <c r="F2423" i="60" s="1"/>
  <c r="E2422" i="60"/>
  <c r="F2422" i="60" s="1"/>
  <c r="E2421" i="60"/>
  <c r="F2421" i="60" s="1"/>
  <c r="E2420" i="60"/>
  <c r="F2420" i="60" s="1"/>
  <c r="E2419" i="60"/>
  <c r="F2419" i="60" s="1"/>
  <c r="E2418" i="60"/>
  <c r="F2418" i="60" s="1"/>
  <c r="E2417" i="60"/>
  <c r="F2417" i="60" s="1"/>
  <c r="E2416" i="60"/>
  <c r="F2416" i="60" s="1"/>
  <c r="E2415" i="60"/>
  <c r="F2415" i="60" s="1"/>
  <c r="E2414" i="60"/>
  <c r="F2414" i="60" s="1"/>
  <c r="E2413" i="60"/>
  <c r="F2413" i="60" s="1"/>
  <c r="E2412" i="60"/>
  <c r="F2412" i="60" s="1"/>
  <c r="E2411" i="60"/>
  <c r="F2411" i="60" s="1"/>
  <c r="E2410" i="60"/>
  <c r="F2410" i="60" s="1"/>
  <c r="E2409" i="60"/>
  <c r="F2409" i="60" s="1"/>
  <c r="E2408" i="60"/>
  <c r="F2408" i="60" s="1"/>
  <c r="E2407" i="60"/>
  <c r="F2407" i="60" s="1"/>
  <c r="E2406" i="60"/>
  <c r="F2406" i="60" s="1"/>
  <c r="E2405" i="60"/>
  <c r="F2405" i="60" s="1"/>
  <c r="E2404" i="60"/>
  <c r="F2404" i="60" s="1"/>
  <c r="E2403" i="60"/>
  <c r="F2403" i="60" s="1"/>
  <c r="E2402" i="60"/>
  <c r="F2402" i="60" s="1"/>
  <c r="E2401" i="60"/>
  <c r="F2401" i="60" s="1"/>
  <c r="E2400" i="60"/>
  <c r="F2400" i="60" s="1"/>
  <c r="E2399" i="60"/>
  <c r="F2399" i="60" s="1"/>
  <c r="E2398" i="60"/>
  <c r="F2398" i="60" s="1"/>
  <c r="E2397" i="60"/>
  <c r="F2397" i="60" s="1"/>
  <c r="E2396" i="60"/>
  <c r="F2396" i="60" s="1"/>
  <c r="E2395" i="60"/>
  <c r="F2395" i="60" s="1"/>
  <c r="E2394" i="60"/>
  <c r="F2394" i="60" s="1"/>
  <c r="E2393" i="60"/>
  <c r="F2393" i="60" s="1"/>
  <c r="E2392" i="60"/>
  <c r="F2392" i="60" s="1"/>
  <c r="E2391" i="60"/>
  <c r="F2391" i="60" s="1"/>
  <c r="E2390" i="60"/>
  <c r="F2390" i="60" s="1"/>
  <c r="E2389" i="60"/>
  <c r="F2389" i="60" s="1"/>
  <c r="E2388" i="60"/>
  <c r="F2388" i="60" s="1"/>
  <c r="E2387" i="60"/>
  <c r="F2387" i="60" s="1"/>
  <c r="E2386" i="60"/>
  <c r="F2386" i="60" s="1"/>
  <c r="E2385" i="60"/>
  <c r="F2385" i="60" s="1"/>
  <c r="E2384" i="60"/>
  <c r="F2384" i="60" s="1"/>
  <c r="E2383" i="60"/>
  <c r="F2383" i="60" s="1"/>
  <c r="E2382" i="60"/>
  <c r="F2382" i="60" s="1"/>
  <c r="E2381" i="60"/>
  <c r="F2381" i="60" s="1"/>
  <c r="E2380" i="60"/>
  <c r="F2380" i="60" s="1"/>
  <c r="E2379" i="60"/>
  <c r="F2379" i="60" s="1"/>
  <c r="E2378" i="60"/>
  <c r="F2378" i="60" s="1"/>
  <c r="E2377" i="60"/>
  <c r="F2377" i="60" s="1"/>
  <c r="E2376" i="60"/>
  <c r="F2376" i="60" s="1"/>
  <c r="E2375" i="60"/>
  <c r="F2375" i="60" s="1"/>
  <c r="E2374" i="60"/>
  <c r="F2374" i="60" s="1"/>
  <c r="E2373" i="60"/>
  <c r="F2373" i="60" s="1"/>
  <c r="E2372" i="60"/>
  <c r="F2372" i="60" s="1"/>
  <c r="E2371" i="60"/>
  <c r="F2371" i="60" s="1"/>
  <c r="E2370" i="60"/>
  <c r="F2370" i="60" s="1"/>
  <c r="E2369" i="60"/>
  <c r="F2369" i="60" s="1"/>
  <c r="E2368" i="60"/>
  <c r="F2368" i="60" s="1"/>
  <c r="E2367" i="60"/>
  <c r="F2367" i="60" s="1"/>
  <c r="E2366" i="60"/>
  <c r="F2366" i="60" s="1"/>
  <c r="E2365" i="60"/>
  <c r="F2365" i="60" s="1"/>
  <c r="E2364" i="60"/>
  <c r="F2364" i="60" s="1"/>
  <c r="E2363" i="60"/>
  <c r="F2363" i="60" s="1"/>
  <c r="E2362" i="60"/>
  <c r="F2362" i="60" s="1"/>
  <c r="E2361" i="60"/>
  <c r="F2361" i="60" s="1"/>
  <c r="E2360" i="60"/>
  <c r="F2360" i="60" s="1"/>
  <c r="E2359" i="60"/>
  <c r="F2359" i="60" s="1"/>
  <c r="E2358" i="60"/>
  <c r="F2358" i="60" s="1"/>
  <c r="E2357" i="60"/>
  <c r="F2357" i="60" s="1"/>
  <c r="E2356" i="60"/>
  <c r="F2356" i="60" s="1"/>
  <c r="E2355" i="60"/>
  <c r="F2355" i="60" s="1"/>
  <c r="E2354" i="60"/>
  <c r="F2354" i="60" s="1"/>
  <c r="E2353" i="60"/>
  <c r="F2353" i="60" s="1"/>
  <c r="E2352" i="60"/>
  <c r="F2352" i="60" s="1"/>
  <c r="E2351" i="60"/>
  <c r="F2351" i="60" s="1"/>
  <c r="E2350" i="60"/>
  <c r="F2350" i="60" s="1"/>
  <c r="E2349" i="60"/>
  <c r="F2349" i="60" s="1"/>
  <c r="E2348" i="60"/>
  <c r="F2348" i="60" s="1"/>
  <c r="E2347" i="60"/>
  <c r="F2347" i="60" s="1"/>
  <c r="E2346" i="60"/>
  <c r="F2346" i="60" s="1"/>
  <c r="E2345" i="60"/>
  <c r="F2345" i="60" s="1"/>
  <c r="E2344" i="60"/>
  <c r="F2344" i="60" s="1"/>
  <c r="E2343" i="60"/>
  <c r="F2343" i="60" s="1"/>
  <c r="E2342" i="60"/>
  <c r="F2342" i="60" s="1"/>
  <c r="E2341" i="60"/>
  <c r="F2341" i="60" s="1"/>
  <c r="E2340" i="60"/>
  <c r="F2340" i="60" s="1"/>
  <c r="E2339" i="60"/>
  <c r="F2339" i="60" s="1"/>
  <c r="E2338" i="60"/>
  <c r="F2338" i="60" s="1"/>
  <c r="E2337" i="60"/>
  <c r="F2337" i="60" s="1"/>
  <c r="E2336" i="60"/>
  <c r="F2336" i="60" s="1"/>
  <c r="E2335" i="60"/>
  <c r="F2335" i="60" s="1"/>
  <c r="E2334" i="60"/>
  <c r="F2334" i="60" s="1"/>
  <c r="E2333" i="60"/>
  <c r="F2333" i="60" s="1"/>
  <c r="E2332" i="60"/>
  <c r="F2332" i="60" s="1"/>
  <c r="E2331" i="60"/>
  <c r="F2331" i="60" s="1"/>
  <c r="E2330" i="60"/>
  <c r="F2330" i="60" s="1"/>
  <c r="E2329" i="60"/>
  <c r="F2329" i="60" s="1"/>
  <c r="E2328" i="60"/>
  <c r="F2328" i="60" s="1"/>
  <c r="E2327" i="60"/>
  <c r="F2327" i="60" s="1"/>
  <c r="E2326" i="60"/>
  <c r="F2326" i="60" s="1"/>
  <c r="E2325" i="60"/>
  <c r="F2325" i="60" s="1"/>
  <c r="E2324" i="60"/>
  <c r="F2324" i="60" s="1"/>
  <c r="E2323" i="60"/>
  <c r="F2323" i="60" s="1"/>
  <c r="E2322" i="60"/>
  <c r="F2322" i="60" s="1"/>
  <c r="E2321" i="60"/>
  <c r="F2321" i="60" s="1"/>
  <c r="E2320" i="60"/>
  <c r="F2320" i="60" s="1"/>
  <c r="E2319" i="60"/>
  <c r="F2319" i="60" s="1"/>
  <c r="E2318" i="60"/>
  <c r="F2318" i="60" s="1"/>
  <c r="E2317" i="60"/>
  <c r="F2317" i="60" s="1"/>
  <c r="E2316" i="60"/>
  <c r="F2316" i="60" s="1"/>
  <c r="E2315" i="60"/>
  <c r="F2315" i="60" s="1"/>
  <c r="E2314" i="60"/>
  <c r="F2314" i="60" s="1"/>
  <c r="E2313" i="60"/>
  <c r="F2313" i="60" s="1"/>
  <c r="E2312" i="60"/>
  <c r="F2312" i="60" s="1"/>
  <c r="E2311" i="60"/>
  <c r="F2311" i="60" s="1"/>
  <c r="E2310" i="60"/>
  <c r="F2310" i="60" s="1"/>
  <c r="E2309" i="60"/>
  <c r="F2309" i="60" s="1"/>
  <c r="E2308" i="60"/>
  <c r="F2308" i="60" s="1"/>
  <c r="E2307" i="60"/>
  <c r="F2307" i="60" s="1"/>
  <c r="E2306" i="60"/>
  <c r="F2306" i="60" s="1"/>
  <c r="E2305" i="60"/>
  <c r="F2305" i="60" s="1"/>
  <c r="E2304" i="60"/>
  <c r="F2304" i="60" s="1"/>
  <c r="E2303" i="60"/>
  <c r="F2303" i="60" s="1"/>
  <c r="E2302" i="60"/>
  <c r="F2302" i="60" s="1"/>
  <c r="E2301" i="60"/>
  <c r="F2301" i="60" s="1"/>
  <c r="E2300" i="60"/>
  <c r="F2300" i="60" s="1"/>
  <c r="E2299" i="60"/>
  <c r="F2299" i="60" s="1"/>
  <c r="E2298" i="60"/>
  <c r="F2298" i="60" s="1"/>
  <c r="E2297" i="60"/>
  <c r="F2297" i="60" s="1"/>
  <c r="E2296" i="60"/>
  <c r="F2296" i="60" s="1"/>
  <c r="E2295" i="60"/>
  <c r="F2295" i="60" s="1"/>
  <c r="E2294" i="60"/>
  <c r="F2294" i="60" s="1"/>
  <c r="E2293" i="60"/>
  <c r="F2293" i="60" s="1"/>
  <c r="E2292" i="60"/>
  <c r="F2292" i="60" s="1"/>
  <c r="E2291" i="60"/>
  <c r="F2291" i="60" s="1"/>
  <c r="E2290" i="60"/>
  <c r="F2290" i="60" s="1"/>
  <c r="E2289" i="60"/>
  <c r="F2289" i="60" s="1"/>
  <c r="E2288" i="60"/>
  <c r="F2288" i="60" s="1"/>
  <c r="E2287" i="60"/>
  <c r="F2287" i="60" s="1"/>
  <c r="E2286" i="60"/>
  <c r="F2286" i="60" s="1"/>
  <c r="E2285" i="60"/>
  <c r="F2285" i="60" s="1"/>
  <c r="E2284" i="60"/>
  <c r="F2284" i="60" s="1"/>
  <c r="E2283" i="60"/>
  <c r="F2283" i="60" s="1"/>
  <c r="E2282" i="60"/>
  <c r="F2282" i="60" s="1"/>
  <c r="E2281" i="60"/>
  <c r="F2281" i="60" s="1"/>
  <c r="E2280" i="60"/>
  <c r="F2280" i="60" s="1"/>
  <c r="E2279" i="60"/>
  <c r="F2279" i="60" s="1"/>
  <c r="E2278" i="60"/>
  <c r="F2278" i="60" s="1"/>
  <c r="E2277" i="60"/>
  <c r="F2277" i="60" s="1"/>
  <c r="E2276" i="60"/>
  <c r="F2276" i="60" s="1"/>
  <c r="E2275" i="60"/>
  <c r="F2275" i="60" s="1"/>
  <c r="E2274" i="60"/>
  <c r="F2274" i="60" s="1"/>
  <c r="E2273" i="60"/>
  <c r="F2273" i="60" s="1"/>
  <c r="E2272" i="60"/>
  <c r="F2272" i="60" s="1"/>
  <c r="E2271" i="60"/>
  <c r="F2271" i="60" s="1"/>
  <c r="E2270" i="60"/>
  <c r="F2270" i="60" s="1"/>
  <c r="E2269" i="60"/>
  <c r="F2269" i="60" s="1"/>
  <c r="E2268" i="60"/>
  <c r="F2268" i="60" s="1"/>
  <c r="E2267" i="60"/>
  <c r="F2267" i="60" s="1"/>
  <c r="E2266" i="60"/>
  <c r="F2266" i="60" s="1"/>
  <c r="E2265" i="60"/>
  <c r="F2265" i="60" s="1"/>
  <c r="E2264" i="60"/>
  <c r="F2264" i="60" s="1"/>
  <c r="E2263" i="60"/>
  <c r="F2263" i="60" s="1"/>
  <c r="E2262" i="60"/>
  <c r="F2262" i="60" s="1"/>
  <c r="E2261" i="60"/>
  <c r="F2261" i="60" s="1"/>
  <c r="E2260" i="60"/>
  <c r="F2260" i="60" s="1"/>
  <c r="E2259" i="60"/>
  <c r="F2259" i="60" s="1"/>
  <c r="E2258" i="60"/>
  <c r="F2258" i="60" s="1"/>
  <c r="E2257" i="60"/>
  <c r="F2257" i="60" s="1"/>
  <c r="E2256" i="60"/>
  <c r="F2256" i="60" s="1"/>
  <c r="E2255" i="60"/>
  <c r="F2255" i="60" s="1"/>
  <c r="E2254" i="60"/>
  <c r="F2254" i="60" s="1"/>
  <c r="E2253" i="60"/>
  <c r="F2253" i="60" s="1"/>
  <c r="E2252" i="60"/>
  <c r="F2252" i="60" s="1"/>
  <c r="E2251" i="60"/>
  <c r="F2251" i="60" s="1"/>
  <c r="E2250" i="60"/>
  <c r="F2250" i="60" s="1"/>
  <c r="E2249" i="60"/>
  <c r="F2249" i="60" s="1"/>
  <c r="E2248" i="60"/>
  <c r="F2248" i="60" s="1"/>
  <c r="E2247" i="60"/>
  <c r="F2247" i="60" s="1"/>
  <c r="E2246" i="60"/>
  <c r="F2246" i="60" s="1"/>
  <c r="E2245" i="60"/>
  <c r="F2245" i="60" s="1"/>
  <c r="E2244" i="60"/>
  <c r="F2244" i="60" s="1"/>
  <c r="E2243" i="60"/>
  <c r="F2243" i="60" s="1"/>
  <c r="E2242" i="60"/>
  <c r="F2242" i="60" s="1"/>
  <c r="E2241" i="60"/>
  <c r="F2241" i="60" s="1"/>
  <c r="E2240" i="60"/>
  <c r="F2240" i="60" s="1"/>
  <c r="E2239" i="60"/>
  <c r="F2239" i="60" s="1"/>
  <c r="E2238" i="60"/>
  <c r="F2238" i="60" s="1"/>
  <c r="E2237" i="60"/>
  <c r="F2237" i="60" s="1"/>
  <c r="E2236" i="60"/>
  <c r="F2236" i="60" s="1"/>
  <c r="E2235" i="60"/>
  <c r="F2235" i="60" s="1"/>
  <c r="E2234" i="60"/>
  <c r="F2234" i="60" s="1"/>
  <c r="E2233" i="60"/>
  <c r="F2233" i="60" s="1"/>
  <c r="E2232" i="60"/>
  <c r="F2232" i="60" s="1"/>
  <c r="E2231" i="60"/>
  <c r="F2231" i="60" s="1"/>
  <c r="E2230" i="60"/>
  <c r="F2230" i="60" s="1"/>
  <c r="E2229" i="60"/>
  <c r="F2229" i="60" s="1"/>
  <c r="E2228" i="60"/>
  <c r="F2228" i="60" s="1"/>
  <c r="E2227" i="60"/>
  <c r="F2227" i="60" s="1"/>
  <c r="E2226" i="60"/>
  <c r="F2226" i="60" s="1"/>
  <c r="E2225" i="60"/>
  <c r="F2225" i="60" s="1"/>
  <c r="E2224" i="60"/>
  <c r="F2224" i="60" s="1"/>
  <c r="E2223" i="60"/>
  <c r="F2223" i="60" s="1"/>
  <c r="E2222" i="60"/>
  <c r="F2222" i="60" s="1"/>
  <c r="E2221" i="60"/>
  <c r="F2221" i="60" s="1"/>
  <c r="E2220" i="60"/>
  <c r="F2220" i="60" s="1"/>
  <c r="E2219" i="60"/>
  <c r="F2219" i="60" s="1"/>
  <c r="E2218" i="60"/>
  <c r="F2218" i="60" s="1"/>
  <c r="E2217" i="60"/>
  <c r="F2217" i="60" s="1"/>
  <c r="E2216" i="60"/>
  <c r="F2216" i="60" s="1"/>
  <c r="E2215" i="60"/>
  <c r="F2215" i="60" s="1"/>
  <c r="E2214" i="60"/>
  <c r="F2214" i="60" s="1"/>
  <c r="E2213" i="60"/>
  <c r="F2213" i="60" s="1"/>
  <c r="E2212" i="60"/>
  <c r="F2212" i="60" s="1"/>
  <c r="E2211" i="60"/>
  <c r="F2211" i="60" s="1"/>
  <c r="E2210" i="60"/>
  <c r="F2210" i="60" s="1"/>
  <c r="E2209" i="60"/>
  <c r="F2209" i="60" s="1"/>
  <c r="E2208" i="60"/>
  <c r="F2208" i="60" s="1"/>
  <c r="E2207" i="60"/>
  <c r="F2207" i="60" s="1"/>
  <c r="E2206" i="60"/>
  <c r="F2206" i="60" s="1"/>
  <c r="E2205" i="60"/>
  <c r="F2205" i="60" s="1"/>
  <c r="E2204" i="60"/>
  <c r="F2204" i="60" s="1"/>
  <c r="E2203" i="60"/>
  <c r="F2203" i="60" s="1"/>
  <c r="E2202" i="60"/>
  <c r="F2202" i="60" s="1"/>
  <c r="E2201" i="60"/>
  <c r="F2201" i="60" s="1"/>
  <c r="E2200" i="60"/>
  <c r="F2200" i="60" s="1"/>
  <c r="E2199" i="60"/>
  <c r="F2199" i="60" s="1"/>
  <c r="E2198" i="60"/>
  <c r="F2198" i="60" s="1"/>
  <c r="E2197" i="60"/>
  <c r="F2197" i="60" s="1"/>
  <c r="E2196" i="60"/>
  <c r="F2196" i="60" s="1"/>
  <c r="E2195" i="60"/>
  <c r="F2195" i="60" s="1"/>
  <c r="E2194" i="60"/>
  <c r="F2194" i="60" s="1"/>
  <c r="E2193" i="60"/>
  <c r="F2193" i="60" s="1"/>
  <c r="E2192" i="60"/>
  <c r="F2192" i="60" s="1"/>
  <c r="E2191" i="60"/>
  <c r="F2191" i="60" s="1"/>
  <c r="E2190" i="60"/>
  <c r="F2190" i="60" s="1"/>
  <c r="E2189" i="60"/>
  <c r="F2189" i="60" s="1"/>
  <c r="E2188" i="60"/>
  <c r="F2188" i="60" s="1"/>
  <c r="E2187" i="60"/>
  <c r="F2187" i="60" s="1"/>
  <c r="E2186" i="60"/>
  <c r="F2186" i="60" s="1"/>
  <c r="E2185" i="60"/>
  <c r="F2185" i="60" s="1"/>
  <c r="E2184" i="60"/>
  <c r="F2184" i="60" s="1"/>
  <c r="E2183" i="60"/>
  <c r="F2183" i="60" s="1"/>
  <c r="E2182" i="60"/>
  <c r="F2182" i="60" s="1"/>
  <c r="E2181" i="60"/>
  <c r="F2181" i="60" s="1"/>
  <c r="E2180" i="60"/>
  <c r="F2180" i="60" s="1"/>
  <c r="E2179" i="60"/>
  <c r="F2179" i="60" s="1"/>
  <c r="E2178" i="60"/>
  <c r="F2178" i="60" s="1"/>
  <c r="E2177" i="60"/>
  <c r="F2177" i="60" s="1"/>
  <c r="E2176" i="60"/>
  <c r="F2176" i="60" s="1"/>
  <c r="E2175" i="60"/>
  <c r="F2175" i="60" s="1"/>
  <c r="E2174" i="60"/>
  <c r="F2174" i="60" s="1"/>
  <c r="E2173" i="60"/>
  <c r="F2173" i="60" s="1"/>
  <c r="E2172" i="60"/>
  <c r="F2172" i="60" s="1"/>
  <c r="E2171" i="60"/>
  <c r="F2171" i="60" s="1"/>
  <c r="E2170" i="60"/>
  <c r="F2170" i="60" s="1"/>
  <c r="E2169" i="60"/>
  <c r="F2169" i="60" s="1"/>
  <c r="E2168" i="60"/>
  <c r="F2168" i="60" s="1"/>
  <c r="E2167" i="60"/>
  <c r="F2167" i="60" s="1"/>
  <c r="E2166" i="60"/>
  <c r="F2166" i="60" s="1"/>
  <c r="E2165" i="60"/>
  <c r="F2165" i="60" s="1"/>
  <c r="E2164" i="60"/>
  <c r="F2164" i="60" s="1"/>
  <c r="E2163" i="60"/>
  <c r="F2163" i="60" s="1"/>
  <c r="E2162" i="60"/>
  <c r="F2162" i="60" s="1"/>
  <c r="E2161" i="60"/>
  <c r="F2161" i="60" s="1"/>
  <c r="E2160" i="60"/>
  <c r="F2160" i="60" s="1"/>
  <c r="E2159" i="60"/>
  <c r="F2159" i="60" s="1"/>
  <c r="E2158" i="60"/>
  <c r="F2158" i="60" s="1"/>
  <c r="E2157" i="60"/>
  <c r="F2157" i="60" s="1"/>
  <c r="E2156" i="60"/>
  <c r="F2156" i="60" s="1"/>
  <c r="E2155" i="60"/>
  <c r="F2155" i="60" s="1"/>
  <c r="E2154" i="60"/>
  <c r="F2154" i="60" s="1"/>
  <c r="E2153" i="60"/>
  <c r="F2153" i="60" s="1"/>
  <c r="E2152" i="60"/>
  <c r="F2152" i="60" s="1"/>
  <c r="E2151" i="60"/>
  <c r="F2151" i="60" s="1"/>
  <c r="E2150" i="60"/>
  <c r="F2150" i="60" s="1"/>
  <c r="E2149" i="60"/>
  <c r="F2149" i="60" s="1"/>
  <c r="E2148" i="60"/>
  <c r="F2148" i="60" s="1"/>
  <c r="E2147" i="60"/>
  <c r="F2147" i="60" s="1"/>
  <c r="E2146" i="60"/>
  <c r="F2146" i="60" s="1"/>
  <c r="E2145" i="60"/>
  <c r="F2145" i="60" s="1"/>
  <c r="E2144" i="60"/>
  <c r="F2144" i="60" s="1"/>
  <c r="E2143" i="60"/>
  <c r="F2143" i="60" s="1"/>
  <c r="E2142" i="60"/>
  <c r="F2142" i="60" s="1"/>
  <c r="E2141" i="60"/>
  <c r="F2141" i="60" s="1"/>
  <c r="E2140" i="60"/>
  <c r="F2140" i="60" s="1"/>
  <c r="E2139" i="60"/>
  <c r="F2139" i="60" s="1"/>
  <c r="E2138" i="60"/>
  <c r="F2138" i="60" s="1"/>
  <c r="E2137" i="60"/>
  <c r="F2137" i="60" s="1"/>
  <c r="E2136" i="60"/>
  <c r="F2136" i="60" s="1"/>
  <c r="E2135" i="60"/>
  <c r="F2135" i="60" s="1"/>
  <c r="E2134" i="60"/>
  <c r="F2134" i="60" s="1"/>
  <c r="E2133" i="60"/>
  <c r="F2133" i="60" s="1"/>
  <c r="E2132" i="60"/>
  <c r="F2132" i="60" s="1"/>
  <c r="E2131" i="60"/>
  <c r="F2131" i="60" s="1"/>
  <c r="E2130" i="60"/>
  <c r="F2130" i="60" s="1"/>
  <c r="E2129" i="60"/>
  <c r="F2129" i="60" s="1"/>
  <c r="E2128" i="60"/>
  <c r="F2128" i="60" s="1"/>
  <c r="E2127" i="60"/>
  <c r="F2127" i="60" s="1"/>
  <c r="E2126" i="60"/>
  <c r="F2126" i="60" s="1"/>
  <c r="E2125" i="60"/>
  <c r="F2125" i="60" s="1"/>
  <c r="E2124" i="60"/>
  <c r="F2124" i="60" s="1"/>
  <c r="E2123" i="60"/>
  <c r="F2123" i="60" s="1"/>
  <c r="E2122" i="60"/>
  <c r="F2122" i="60" s="1"/>
  <c r="E2121" i="60"/>
  <c r="F2121" i="60" s="1"/>
  <c r="E2120" i="60"/>
  <c r="F2120" i="60" s="1"/>
  <c r="E2119" i="60"/>
  <c r="F2119" i="60" s="1"/>
  <c r="E2118" i="60"/>
  <c r="F2118" i="60" s="1"/>
  <c r="E2117" i="60"/>
  <c r="F2117" i="60" s="1"/>
  <c r="E2116" i="60"/>
  <c r="F2116" i="60" s="1"/>
  <c r="E2115" i="60"/>
  <c r="F2115" i="60" s="1"/>
  <c r="E2114" i="60"/>
  <c r="F2114" i="60" s="1"/>
  <c r="E2113" i="60"/>
  <c r="F2113" i="60" s="1"/>
  <c r="E2112" i="60"/>
  <c r="F2112" i="60" s="1"/>
  <c r="E2111" i="60"/>
  <c r="F2111" i="60" s="1"/>
  <c r="E2110" i="60"/>
  <c r="F2110" i="60" s="1"/>
  <c r="E2109" i="60"/>
  <c r="F2109" i="60" s="1"/>
  <c r="E2108" i="60"/>
  <c r="F2108" i="60" s="1"/>
  <c r="E2107" i="60"/>
  <c r="F2107" i="60" s="1"/>
  <c r="E2106" i="60"/>
  <c r="F2106" i="60" s="1"/>
  <c r="E2105" i="60"/>
  <c r="F2105" i="60" s="1"/>
  <c r="E2104" i="60"/>
  <c r="F2104" i="60" s="1"/>
  <c r="E2103" i="60"/>
  <c r="F2103" i="60" s="1"/>
  <c r="E2102" i="60"/>
  <c r="F2102" i="60" s="1"/>
  <c r="E2101" i="60"/>
  <c r="F2101" i="60" s="1"/>
  <c r="E2100" i="60"/>
  <c r="F2100" i="60" s="1"/>
  <c r="E2099" i="60"/>
  <c r="F2099" i="60" s="1"/>
  <c r="E2098" i="60"/>
  <c r="F2098" i="60" s="1"/>
  <c r="E2097" i="60"/>
  <c r="F2097" i="60" s="1"/>
  <c r="E2096" i="60"/>
  <c r="F2096" i="60" s="1"/>
  <c r="E2095" i="60"/>
  <c r="F2095" i="60" s="1"/>
  <c r="E2094" i="60"/>
  <c r="F2094" i="60" s="1"/>
  <c r="E2093" i="60"/>
  <c r="F2093" i="60" s="1"/>
  <c r="E2092" i="60"/>
  <c r="F2092" i="60" s="1"/>
  <c r="E2091" i="60"/>
  <c r="F2091" i="60" s="1"/>
  <c r="E2090" i="60"/>
  <c r="F2090" i="60" s="1"/>
  <c r="E2089" i="60"/>
  <c r="F2089" i="60" s="1"/>
  <c r="E2088" i="60"/>
  <c r="F2088" i="60" s="1"/>
  <c r="E2087" i="60"/>
  <c r="F2087" i="60" s="1"/>
  <c r="E2086" i="60"/>
  <c r="F2086" i="60" s="1"/>
  <c r="E2085" i="60"/>
  <c r="F2085" i="60" s="1"/>
  <c r="E2084" i="60"/>
  <c r="F2084" i="60" s="1"/>
  <c r="E2083" i="60"/>
  <c r="F2083" i="60" s="1"/>
  <c r="E2082" i="60"/>
  <c r="F2082" i="60" s="1"/>
  <c r="E2081" i="60"/>
  <c r="F2081" i="60" s="1"/>
  <c r="E2080" i="60"/>
  <c r="F2080" i="60" s="1"/>
  <c r="E2079" i="60"/>
  <c r="F2079" i="60" s="1"/>
  <c r="E2078" i="60"/>
  <c r="F2078" i="60" s="1"/>
  <c r="E2077" i="60"/>
  <c r="F2077" i="60" s="1"/>
  <c r="E2076" i="60"/>
  <c r="F2076" i="60" s="1"/>
  <c r="E2075" i="60"/>
  <c r="F2075" i="60" s="1"/>
  <c r="E2074" i="60"/>
  <c r="F2074" i="60" s="1"/>
  <c r="E2073" i="60"/>
  <c r="F2073" i="60" s="1"/>
  <c r="E2072" i="60"/>
  <c r="F2072" i="60" s="1"/>
  <c r="E2071" i="60"/>
  <c r="F2071" i="60" s="1"/>
  <c r="E2070" i="60"/>
  <c r="F2070" i="60" s="1"/>
  <c r="E2069" i="60"/>
  <c r="F2069" i="60" s="1"/>
  <c r="E2068" i="60"/>
  <c r="F2068" i="60" s="1"/>
  <c r="E2067" i="60"/>
  <c r="F2067" i="60" s="1"/>
  <c r="E2066" i="60"/>
  <c r="F2066" i="60" s="1"/>
  <c r="E2065" i="60"/>
  <c r="F2065" i="60" s="1"/>
  <c r="E2064" i="60"/>
  <c r="F2064" i="60" s="1"/>
  <c r="E2063" i="60"/>
  <c r="F2063" i="60" s="1"/>
  <c r="E2062" i="60"/>
  <c r="F2062" i="60" s="1"/>
  <c r="E2061" i="60"/>
  <c r="F2061" i="60" s="1"/>
  <c r="E2060" i="60"/>
  <c r="F2060" i="60" s="1"/>
  <c r="E2059" i="60"/>
  <c r="F2059" i="60" s="1"/>
  <c r="E2058" i="60"/>
  <c r="F2058" i="60" s="1"/>
  <c r="E2057" i="60"/>
  <c r="F2057" i="60" s="1"/>
  <c r="E2056" i="60"/>
  <c r="F2056" i="60" s="1"/>
  <c r="E2055" i="60"/>
  <c r="F2055" i="60" s="1"/>
  <c r="E2054" i="60"/>
  <c r="F2054" i="60" s="1"/>
  <c r="E2053" i="60"/>
  <c r="F2053" i="60" s="1"/>
  <c r="E2052" i="60"/>
  <c r="F2052" i="60" s="1"/>
  <c r="E2051" i="60"/>
  <c r="F2051" i="60" s="1"/>
  <c r="E2050" i="60"/>
  <c r="F2050" i="60" s="1"/>
  <c r="E2049" i="60"/>
  <c r="F2049" i="60" s="1"/>
  <c r="E2048" i="60"/>
  <c r="F2048" i="60" s="1"/>
  <c r="E2047" i="60"/>
  <c r="F2047" i="60" s="1"/>
  <c r="E2046" i="60"/>
  <c r="F2046" i="60" s="1"/>
  <c r="E2045" i="60"/>
  <c r="F2045" i="60" s="1"/>
  <c r="E2044" i="60"/>
  <c r="F2044" i="60" s="1"/>
  <c r="E2043" i="60"/>
  <c r="F2043" i="60" s="1"/>
  <c r="E2042" i="60"/>
  <c r="F2042" i="60" s="1"/>
  <c r="E2041" i="60"/>
  <c r="F2041" i="60" s="1"/>
  <c r="E2040" i="60"/>
  <c r="F2040" i="60" s="1"/>
  <c r="E2039" i="60"/>
  <c r="F2039" i="60" s="1"/>
  <c r="E2038" i="60"/>
  <c r="F2038" i="60" s="1"/>
  <c r="E2037" i="60"/>
  <c r="F2037" i="60" s="1"/>
  <c r="E2036" i="60"/>
  <c r="F2036" i="60" s="1"/>
  <c r="E2035" i="60"/>
  <c r="F2035" i="60" s="1"/>
  <c r="E2034" i="60"/>
  <c r="F2034" i="60" s="1"/>
  <c r="E2033" i="60"/>
  <c r="F2033" i="60" s="1"/>
  <c r="E2032" i="60"/>
  <c r="F2032" i="60" s="1"/>
  <c r="E2031" i="60"/>
  <c r="F2031" i="60" s="1"/>
  <c r="E2030" i="60"/>
  <c r="F2030" i="60" s="1"/>
  <c r="E2029" i="60"/>
  <c r="F2029" i="60" s="1"/>
  <c r="E2028" i="60"/>
  <c r="F2028" i="60" s="1"/>
  <c r="E2027" i="60"/>
  <c r="F2027" i="60" s="1"/>
  <c r="E2026" i="60"/>
  <c r="F2026" i="60" s="1"/>
  <c r="E2025" i="60"/>
  <c r="F2025" i="60" s="1"/>
  <c r="E2024" i="60"/>
  <c r="F2024" i="60" s="1"/>
  <c r="E2023" i="60"/>
  <c r="F2023" i="60" s="1"/>
  <c r="E2022" i="60"/>
  <c r="F2022" i="60" s="1"/>
  <c r="E2021" i="60"/>
  <c r="F2021" i="60" s="1"/>
  <c r="E2020" i="60"/>
  <c r="F2020" i="60" s="1"/>
  <c r="E2019" i="60"/>
  <c r="F2019" i="60" s="1"/>
  <c r="E2018" i="60"/>
  <c r="F2018" i="60" s="1"/>
  <c r="E2017" i="60"/>
  <c r="F2017" i="60" s="1"/>
  <c r="E2016" i="60"/>
  <c r="F2016" i="60" s="1"/>
  <c r="E2015" i="60"/>
  <c r="F2015" i="60" s="1"/>
  <c r="E2014" i="60"/>
  <c r="F2014" i="60" s="1"/>
  <c r="E2013" i="60"/>
  <c r="F2013" i="60" s="1"/>
  <c r="E2012" i="60"/>
  <c r="F2012" i="60" s="1"/>
  <c r="E2011" i="60"/>
  <c r="F2011" i="60" s="1"/>
  <c r="E2010" i="60"/>
  <c r="F2010" i="60" s="1"/>
  <c r="E2009" i="60"/>
  <c r="F2009" i="60" s="1"/>
  <c r="E2008" i="60"/>
  <c r="F2008" i="60" s="1"/>
  <c r="E2007" i="60"/>
  <c r="F2007" i="60" s="1"/>
  <c r="E2006" i="60"/>
  <c r="F2006" i="60" s="1"/>
  <c r="E2005" i="60"/>
  <c r="F2005" i="60" s="1"/>
  <c r="E2004" i="60"/>
  <c r="F2004" i="60" s="1"/>
  <c r="E2003" i="60"/>
  <c r="F2003" i="60" s="1"/>
  <c r="E2002" i="60"/>
  <c r="F2002" i="60" s="1"/>
  <c r="E2001" i="60"/>
  <c r="F2001" i="60" s="1"/>
  <c r="E2000" i="60"/>
  <c r="F2000" i="60" s="1"/>
  <c r="E1999" i="60"/>
  <c r="F1999" i="60" s="1"/>
  <c r="E1998" i="60"/>
  <c r="F1998" i="60" s="1"/>
  <c r="E1997" i="60"/>
  <c r="F1997" i="60" s="1"/>
  <c r="E1996" i="60"/>
  <c r="F1996" i="60" s="1"/>
  <c r="E1995" i="60"/>
  <c r="F1995" i="60" s="1"/>
  <c r="E1994" i="60"/>
  <c r="F1994" i="60" s="1"/>
  <c r="E1993" i="60"/>
  <c r="F1993" i="60" s="1"/>
  <c r="E1992" i="60"/>
  <c r="F1992" i="60" s="1"/>
  <c r="E1991" i="60"/>
  <c r="F1991" i="60" s="1"/>
  <c r="E1990" i="60"/>
  <c r="F1990" i="60" s="1"/>
  <c r="E1989" i="60"/>
  <c r="F1989" i="60" s="1"/>
  <c r="E1988" i="60"/>
  <c r="F1988" i="60" s="1"/>
  <c r="E1987" i="60"/>
  <c r="F1987" i="60" s="1"/>
  <c r="E1986" i="60"/>
  <c r="F1986" i="60" s="1"/>
  <c r="E1985" i="60"/>
  <c r="F1985" i="60" s="1"/>
  <c r="E1984" i="60"/>
  <c r="F1984" i="60" s="1"/>
  <c r="E1983" i="60"/>
  <c r="F1983" i="60" s="1"/>
  <c r="E1982" i="60"/>
  <c r="F1982" i="60" s="1"/>
  <c r="E1981" i="60"/>
  <c r="F1981" i="60" s="1"/>
  <c r="E1980" i="60"/>
  <c r="F1980" i="60" s="1"/>
  <c r="E1979" i="60"/>
  <c r="F1979" i="60" s="1"/>
  <c r="E1978" i="60"/>
  <c r="F1978" i="60" s="1"/>
  <c r="E1977" i="60"/>
  <c r="F1977" i="60" s="1"/>
  <c r="E1976" i="60"/>
  <c r="F1976" i="60" s="1"/>
  <c r="E1975" i="60"/>
  <c r="F1975" i="60" s="1"/>
  <c r="E1974" i="60"/>
  <c r="F1974" i="60" s="1"/>
  <c r="E1973" i="60"/>
  <c r="F1973" i="60" s="1"/>
  <c r="E1972" i="60"/>
  <c r="F1972" i="60" s="1"/>
  <c r="E1971" i="60"/>
  <c r="F1971" i="60" s="1"/>
  <c r="E1970" i="60"/>
  <c r="F1970" i="60" s="1"/>
  <c r="E1969" i="60"/>
  <c r="F1969" i="60" s="1"/>
  <c r="E1968" i="60"/>
  <c r="F1968" i="60" s="1"/>
  <c r="E1967" i="60"/>
  <c r="F1967" i="60" s="1"/>
  <c r="E1966" i="60"/>
  <c r="F1966" i="60" s="1"/>
  <c r="E1965" i="60"/>
  <c r="F1965" i="60" s="1"/>
  <c r="E1964" i="60"/>
  <c r="F1964" i="60" s="1"/>
  <c r="E1963" i="60"/>
  <c r="F1963" i="60" s="1"/>
  <c r="E1962" i="60"/>
  <c r="F1962" i="60" s="1"/>
  <c r="E1961" i="60"/>
  <c r="F1961" i="60" s="1"/>
  <c r="E1960" i="60"/>
  <c r="F1960" i="60" s="1"/>
  <c r="E1959" i="60"/>
  <c r="F1959" i="60" s="1"/>
  <c r="E1958" i="60"/>
  <c r="F1958" i="60" s="1"/>
  <c r="E1957" i="60"/>
  <c r="F1957" i="60" s="1"/>
  <c r="E1956" i="60"/>
  <c r="F1956" i="60" s="1"/>
  <c r="E1955" i="60"/>
  <c r="F1955" i="60" s="1"/>
  <c r="E1954" i="60"/>
  <c r="F1954" i="60" s="1"/>
  <c r="E1953" i="60"/>
  <c r="F1953" i="60" s="1"/>
  <c r="E1952" i="60"/>
  <c r="F1952" i="60" s="1"/>
  <c r="E1951" i="60"/>
  <c r="F1951" i="60" s="1"/>
  <c r="E1950" i="60"/>
  <c r="F1950" i="60" s="1"/>
  <c r="E1949" i="60"/>
  <c r="F1949" i="60" s="1"/>
  <c r="E1948" i="60"/>
  <c r="F1948" i="60" s="1"/>
  <c r="E1947" i="60"/>
  <c r="F1947" i="60" s="1"/>
  <c r="E1946" i="60"/>
  <c r="F1946" i="60" s="1"/>
  <c r="E1945" i="60"/>
  <c r="F1945" i="60" s="1"/>
  <c r="E1944" i="60"/>
  <c r="F1944" i="60" s="1"/>
  <c r="E1943" i="60"/>
  <c r="F1943" i="60" s="1"/>
  <c r="E1942" i="60"/>
  <c r="F1942" i="60" s="1"/>
  <c r="E1941" i="60"/>
  <c r="F1941" i="60" s="1"/>
  <c r="E1940" i="60"/>
  <c r="F1940" i="60" s="1"/>
  <c r="E1939" i="60"/>
  <c r="F1939" i="60" s="1"/>
  <c r="E1938" i="60"/>
  <c r="F1938" i="60" s="1"/>
  <c r="E1937" i="60"/>
  <c r="F1937" i="60" s="1"/>
  <c r="E1936" i="60"/>
  <c r="F1936" i="60" s="1"/>
  <c r="E1935" i="60"/>
  <c r="F1935" i="60" s="1"/>
  <c r="E1934" i="60"/>
  <c r="F1934" i="60" s="1"/>
  <c r="E1933" i="60"/>
  <c r="F1933" i="60" s="1"/>
  <c r="E1932" i="60"/>
  <c r="F1932" i="60" s="1"/>
  <c r="E1931" i="60"/>
  <c r="F1931" i="60" s="1"/>
  <c r="E1930" i="60"/>
  <c r="F1930" i="60" s="1"/>
  <c r="E1929" i="60"/>
  <c r="F1929" i="60" s="1"/>
  <c r="E1928" i="60"/>
  <c r="F1928" i="60" s="1"/>
  <c r="E1927" i="60"/>
  <c r="F1927" i="60" s="1"/>
  <c r="E1926" i="60"/>
  <c r="F1926" i="60" s="1"/>
  <c r="E1925" i="60"/>
  <c r="F1925" i="60" s="1"/>
  <c r="E1924" i="60"/>
  <c r="F1924" i="60" s="1"/>
  <c r="E1923" i="60"/>
  <c r="F1923" i="60" s="1"/>
  <c r="E1922" i="60"/>
  <c r="F1922" i="60" s="1"/>
  <c r="E1921" i="60"/>
  <c r="F1921" i="60" s="1"/>
  <c r="E1920" i="60"/>
  <c r="F1920" i="60" s="1"/>
  <c r="E1919" i="60"/>
  <c r="F1919" i="60" s="1"/>
  <c r="E1918" i="60"/>
  <c r="F1918" i="60" s="1"/>
  <c r="E1917" i="60"/>
  <c r="F1917" i="60" s="1"/>
  <c r="E1916" i="60"/>
  <c r="F1916" i="60" s="1"/>
  <c r="E1915" i="60"/>
  <c r="F1915" i="60" s="1"/>
  <c r="E1914" i="60"/>
  <c r="F1914" i="60" s="1"/>
  <c r="E1913" i="60"/>
  <c r="F1913" i="60" s="1"/>
  <c r="E1912" i="60"/>
  <c r="F1912" i="60" s="1"/>
  <c r="E1911" i="60"/>
  <c r="F1911" i="60" s="1"/>
  <c r="E1910" i="60"/>
  <c r="F1910" i="60" s="1"/>
  <c r="E1909" i="60"/>
  <c r="F1909" i="60" s="1"/>
  <c r="E1908" i="60"/>
  <c r="F1908" i="60" s="1"/>
  <c r="E1907" i="60"/>
  <c r="F1907" i="60" s="1"/>
  <c r="E1906" i="60"/>
  <c r="F1906" i="60" s="1"/>
  <c r="E1905" i="60"/>
  <c r="F1905" i="60" s="1"/>
  <c r="E1904" i="60"/>
  <c r="F1904" i="60" s="1"/>
  <c r="E1903" i="60"/>
  <c r="F1903" i="60" s="1"/>
  <c r="E1902" i="60"/>
  <c r="F1902" i="60" s="1"/>
  <c r="E1901" i="60"/>
  <c r="F1901" i="60" s="1"/>
  <c r="E1900" i="60"/>
  <c r="F1900" i="60" s="1"/>
  <c r="E1899" i="60"/>
  <c r="F1899" i="60" s="1"/>
  <c r="E1898" i="60"/>
  <c r="F1898" i="60" s="1"/>
  <c r="E1897" i="60"/>
  <c r="F1897" i="60" s="1"/>
  <c r="E1896" i="60"/>
  <c r="F1896" i="60" s="1"/>
  <c r="E1895" i="60"/>
  <c r="F1895" i="60" s="1"/>
  <c r="E1894" i="60"/>
  <c r="F1894" i="60" s="1"/>
  <c r="E1893" i="60"/>
  <c r="F1893" i="60" s="1"/>
  <c r="E1892" i="60"/>
  <c r="F1892" i="60" s="1"/>
  <c r="E1891" i="60"/>
  <c r="F1891" i="60" s="1"/>
  <c r="E1890" i="60"/>
  <c r="F1890" i="60" s="1"/>
  <c r="E1889" i="60"/>
  <c r="F1889" i="60" s="1"/>
  <c r="E1888" i="60"/>
  <c r="F1888" i="60" s="1"/>
  <c r="E1887" i="60"/>
  <c r="F1887" i="60" s="1"/>
  <c r="E1886" i="60"/>
  <c r="F1886" i="60" s="1"/>
  <c r="E1885" i="60"/>
  <c r="F1885" i="60" s="1"/>
  <c r="E1884" i="60"/>
  <c r="F1884" i="60" s="1"/>
  <c r="E1883" i="60"/>
  <c r="F1883" i="60" s="1"/>
  <c r="E1882" i="60"/>
  <c r="F1882" i="60" s="1"/>
  <c r="E1881" i="60"/>
  <c r="F1881" i="60" s="1"/>
  <c r="E1880" i="60"/>
  <c r="F1880" i="60" s="1"/>
  <c r="E1879" i="60"/>
  <c r="F1879" i="60" s="1"/>
  <c r="E1878" i="60"/>
  <c r="F1878" i="60" s="1"/>
  <c r="E1877" i="60"/>
  <c r="F1877" i="60" s="1"/>
  <c r="E1876" i="60"/>
  <c r="F1876" i="60" s="1"/>
  <c r="E1875" i="60"/>
  <c r="F1875" i="60" s="1"/>
  <c r="E1874" i="60"/>
  <c r="F1874" i="60" s="1"/>
  <c r="E1873" i="60"/>
  <c r="F1873" i="60" s="1"/>
  <c r="E1872" i="60"/>
  <c r="F1872" i="60" s="1"/>
  <c r="E1871" i="60"/>
  <c r="F1871" i="60" s="1"/>
  <c r="E1870" i="60"/>
  <c r="F1870" i="60" s="1"/>
  <c r="E1869" i="60"/>
  <c r="F1869" i="60" s="1"/>
  <c r="E1868" i="60"/>
  <c r="F1868" i="60" s="1"/>
  <c r="E1867" i="60"/>
  <c r="F1867" i="60" s="1"/>
  <c r="E1866" i="60"/>
  <c r="F1866" i="60" s="1"/>
  <c r="E1865" i="60"/>
  <c r="F1865" i="60" s="1"/>
  <c r="E1864" i="60"/>
  <c r="F1864" i="60" s="1"/>
  <c r="E1863" i="60"/>
  <c r="F1863" i="60" s="1"/>
  <c r="E1862" i="60"/>
  <c r="F1862" i="60" s="1"/>
  <c r="E1861" i="60"/>
  <c r="F1861" i="60" s="1"/>
  <c r="E1860" i="60"/>
  <c r="F1860" i="60" s="1"/>
  <c r="E1859" i="60"/>
  <c r="F1859" i="60" s="1"/>
  <c r="E1858" i="60"/>
  <c r="F1858" i="60" s="1"/>
  <c r="E1857" i="60"/>
  <c r="F1857" i="60" s="1"/>
  <c r="E1856" i="60"/>
  <c r="F1856" i="60" s="1"/>
  <c r="E1855" i="60"/>
  <c r="F1855" i="60" s="1"/>
  <c r="E1854" i="60"/>
  <c r="F1854" i="60" s="1"/>
  <c r="E1853" i="60"/>
  <c r="F1853" i="60" s="1"/>
  <c r="E1852" i="60"/>
  <c r="F1852" i="60" s="1"/>
  <c r="E1851" i="60"/>
  <c r="F1851" i="60" s="1"/>
  <c r="E1850" i="60"/>
  <c r="F1850" i="60" s="1"/>
  <c r="E1849" i="60"/>
  <c r="F1849" i="60" s="1"/>
  <c r="E1848" i="60"/>
  <c r="F1848" i="60" s="1"/>
  <c r="E1847" i="60"/>
  <c r="F1847" i="60" s="1"/>
  <c r="E1846" i="60"/>
  <c r="F1846" i="60" s="1"/>
  <c r="E1845" i="60"/>
  <c r="F1845" i="60" s="1"/>
  <c r="E1844" i="60"/>
  <c r="F1844" i="60" s="1"/>
  <c r="E1843" i="60"/>
  <c r="F1843" i="60" s="1"/>
  <c r="E1842" i="60"/>
  <c r="F1842" i="60" s="1"/>
  <c r="E1841" i="60"/>
  <c r="F1841" i="60" s="1"/>
  <c r="E1840" i="60"/>
  <c r="F1840" i="60" s="1"/>
  <c r="E1839" i="60"/>
  <c r="F1839" i="60" s="1"/>
  <c r="E1838" i="60"/>
  <c r="F1838" i="60" s="1"/>
  <c r="E1837" i="60"/>
  <c r="F1837" i="60" s="1"/>
  <c r="E1836" i="60"/>
  <c r="F1836" i="60" s="1"/>
  <c r="E1835" i="60"/>
  <c r="F1835" i="60" s="1"/>
  <c r="E1834" i="60"/>
  <c r="F1834" i="60" s="1"/>
  <c r="E1833" i="60"/>
  <c r="F1833" i="60" s="1"/>
  <c r="E1832" i="60"/>
  <c r="F1832" i="60" s="1"/>
  <c r="E1831" i="60"/>
  <c r="F1831" i="60" s="1"/>
  <c r="E1830" i="60"/>
  <c r="F1830" i="60" s="1"/>
  <c r="E1829" i="60"/>
  <c r="F1829" i="60" s="1"/>
  <c r="E1828" i="60"/>
  <c r="F1828" i="60" s="1"/>
  <c r="E1827" i="60"/>
  <c r="F1827" i="60" s="1"/>
  <c r="E1826" i="60"/>
  <c r="F1826" i="60" s="1"/>
  <c r="E1825" i="60"/>
  <c r="F1825" i="60" s="1"/>
  <c r="E1824" i="60"/>
  <c r="F1824" i="60" s="1"/>
  <c r="E1823" i="60"/>
  <c r="F1823" i="60" s="1"/>
  <c r="E1822" i="60"/>
  <c r="F1822" i="60" s="1"/>
  <c r="E1821" i="60"/>
  <c r="F1821" i="60" s="1"/>
  <c r="E1820" i="60"/>
  <c r="F1820" i="60" s="1"/>
  <c r="E1819" i="60"/>
  <c r="F1819" i="60" s="1"/>
  <c r="E1818" i="60"/>
  <c r="F1818" i="60" s="1"/>
  <c r="E1817" i="60"/>
  <c r="F1817" i="60" s="1"/>
  <c r="E1816" i="60"/>
  <c r="F1816" i="60" s="1"/>
  <c r="E1815" i="60"/>
  <c r="F1815" i="60" s="1"/>
  <c r="E1814" i="60"/>
  <c r="F1814" i="60" s="1"/>
  <c r="E1813" i="60"/>
  <c r="F1813" i="60" s="1"/>
  <c r="E1812" i="60"/>
  <c r="F1812" i="60" s="1"/>
  <c r="E1811" i="60"/>
  <c r="F1811" i="60" s="1"/>
  <c r="E1810" i="60"/>
  <c r="F1810" i="60" s="1"/>
  <c r="E1809" i="60"/>
  <c r="F1809" i="60" s="1"/>
  <c r="E1808" i="60"/>
  <c r="F1808" i="60" s="1"/>
  <c r="E1807" i="60"/>
  <c r="F1807" i="60" s="1"/>
  <c r="E1806" i="60"/>
  <c r="F1806" i="60" s="1"/>
  <c r="E1805" i="60"/>
  <c r="F1805" i="60" s="1"/>
  <c r="E1804" i="60"/>
  <c r="F1804" i="60" s="1"/>
  <c r="E1803" i="60"/>
  <c r="F1803" i="60" s="1"/>
  <c r="E1802" i="60"/>
  <c r="F1802" i="60" s="1"/>
  <c r="E1801" i="60"/>
  <c r="F1801" i="60" s="1"/>
  <c r="E1800" i="60"/>
  <c r="F1800" i="60" s="1"/>
  <c r="E1799" i="60"/>
  <c r="F1799" i="60" s="1"/>
  <c r="E1798" i="60"/>
  <c r="F1798" i="60" s="1"/>
  <c r="E1797" i="60"/>
  <c r="F1797" i="60" s="1"/>
  <c r="E1796" i="60"/>
  <c r="F1796" i="60" s="1"/>
  <c r="E1795" i="60"/>
  <c r="F1795" i="60" s="1"/>
  <c r="E1794" i="60"/>
  <c r="F1794" i="60" s="1"/>
  <c r="E1793" i="60"/>
  <c r="F1793" i="60" s="1"/>
  <c r="E1792" i="60"/>
  <c r="F1792" i="60" s="1"/>
  <c r="E1791" i="60"/>
  <c r="F1791" i="60" s="1"/>
  <c r="E1790" i="60"/>
  <c r="F1790" i="60" s="1"/>
  <c r="E1789" i="60"/>
  <c r="F1789" i="60" s="1"/>
  <c r="E1788" i="60"/>
  <c r="F1788" i="60" s="1"/>
  <c r="E1787" i="60"/>
  <c r="F1787" i="60" s="1"/>
  <c r="E1786" i="60"/>
  <c r="F1786" i="60" s="1"/>
  <c r="E1785" i="60"/>
  <c r="F1785" i="60" s="1"/>
  <c r="E1784" i="60"/>
  <c r="F1784" i="60" s="1"/>
  <c r="E1783" i="60"/>
  <c r="F1783" i="60" s="1"/>
  <c r="E1782" i="60"/>
  <c r="F1782" i="60" s="1"/>
  <c r="E1781" i="60"/>
  <c r="F1781" i="60" s="1"/>
  <c r="E1780" i="60"/>
  <c r="F1780" i="60" s="1"/>
  <c r="E1779" i="60"/>
  <c r="F1779" i="60" s="1"/>
  <c r="E1778" i="60"/>
  <c r="F1778" i="60" s="1"/>
  <c r="E1777" i="60"/>
  <c r="F1777" i="60" s="1"/>
  <c r="E1776" i="60"/>
  <c r="F1776" i="60" s="1"/>
  <c r="E1775" i="60"/>
  <c r="F1775" i="60" s="1"/>
  <c r="E1774" i="60"/>
  <c r="F1774" i="60" s="1"/>
  <c r="E1773" i="60"/>
  <c r="F1773" i="60" s="1"/>
  <c r="E1772" i="60"/>
  <c r="F1772" i="60" s="1"/>
  <c r="E1771" i="60"/>
  <c r="F1771" i="60" s="1"/>
  <c r="E1770" i="60"/>
  <c r="F1770" i="60" s="1"/>
  <c r="E1769" i="60"/>
  <c r="F1769" i="60" s="1"/>
  <c r="E1768" i="60"/>
  <c r="F1768" i="60" s="1"/>
  <c r="E1767" i="60"/>
  <c r="F1767" i="60" s="1"/>
  <c r="E1766" i="60"/>
  <c r="F1766" i="60" s="1"/>
  <c r="E1765" i="60"/>
  <c r="F1765" i="60" s="1"/>
  <c r="E1764" i="60"/>
  <c r="F1764" i="60" s="1"/>
  <c r="E1763" i="60"/>
  <c r="F1763" i="60" s="1"/>
  <c r="E1762" i="60"/>
  <c r="F1762" i="60" s="1"/>
  <c r="E1761" i="60"/>
  <c r="F1761" i="60" s="1"/>
  <c r="E1760" i="60"/>
  <c r="F1760" i="60" s="1"/>
  <c r="E1759" i="60"/>
  <c r="F1759" i="60" s="1"/>
  <c r="E1758" i="60"/>
  <c r="F1758" i="60" s="1"/>
  <c r="E1757" i="60"/>
  <c r="F1757" i="60" s="1"/>
  <c r="E1756" i="60"/>
  <c r="F1756" i="60" s="1"/>
  <c r="E1755" i="60"/>
  <c r="F1755" i="60" s="1"/>
  <c r="E1754" i="60"/>
  <c r="F1754" i="60" s="1"/>
  <c r="E1753" i="60"/>
  <c r="F1753" i="60" s="1"/>
  <c r="E1752" i="60"/>
  <c r="F1752" i="60" s="1"/>
  <c r="E1751" i="60"/>
  <c r="F1751" i="60" s="1"/>
  <c r="E1750" i="60"/>
  <c r="F1750" i="60" s="1"/>
  <c r="E1749" i="60"/>
  <c r="F1749" i="60" s="1"/>
  <c r="E1748" i="60"/>
  <c r="F1748" i="60" s="1"/>
  <c r="E1747" i="60"/>
  <c r="F1747" i="60" s="1"/>
  <c r="E1746" i="60"/>
  <c r="F1746" i="60" s="1"/>
  <c r="E1745" i="60"/>
  <c r="F1745" i="60" s="1"/>
  <c r="E1744" i="60"/>
  <c r="F1744" i="60" s="1"/>
  <c r="E1743" i="60"/>
  <c r="F1743" i="60" s="1"/>
  <c r="E1742" i="60"/>
  <c r="F1742" i="60" s="1"/>
  <c r="E1741" i="60"/>
  <c r="F1741" i="60" s="1"/>
  <c r="E1740" i="60"/>
  <c r="F1740" i="60" s="1"/>
  <c r="E1739" i="60"/>
  <c r="F1739" i="60" s="1"/>
  <c r="E1738" i="60"/>
  <c r="F1738" i="60" s="1"/>
  <c r="E1737" i="60"/>
  <c r="F1737" i="60" s="1"/>
  <c r="E1736" i="60"/>
  <c r="F1736" i="60" s="1"/>
  <c r="E1735" i="60"/>
  <c r="F1735" i="60" s="1"/>
  <c r="E1734" i="60"/>
  <c r="F1734" i="60" s="1"/>
  <c r="E1733" i="60"/>
  <c r="F1733" i="60" s="1"/>
  <c r="E1732" i="60"/>
  <c r="F1732" i="60" s="1"/>
  <c r="E1731" i="60"/>
  <c r="F1731" i="60" s="1"/>
  <c r="E1730" i="60"/>
  <c r="F1730" i="60" s="1"/>
  <c r="E1729" i="60"/>
  <c r="F1729" i="60" s="1"/>
  <c r="E1728" i="60"/>
  <c r="F1728" i="60" s="1"/>
  <c r="E1727" i="60"/>
  <c r="F1727" i="60" s="1"/>
  <c r="E1726" i="60"/>
  <c r="F1726" i="60" s="1"/>
  <c r="E1725" i="60"/>
  <c r="F1725" i="60" s="1"/>
  <c r="E1724" i="60"/>
  <c r="F1724" i="60" s="1"/>
  <c r="E1723" i="60"/>
  <c r="F1723" i="60" s="1"/>
  <c r="E1722" i="60"/>
  <c r="F1722" i="60" s="1"/>
  <c r="E1721" i="60"/>
  <c r="F1721" i="60" s="1"/>
  <c r="E1720" i="60"/>
  <c r="F1720" i="60" s="1"/>
  <c r="E1719" i="60"/>
  <c r="F1719" i="60" s="1"/>
  <c r="E1718" i="60"/>
  <c r="F1718" i="60" s="1"/>
  <c r="E1717" i="60"/>
  <c r="F1717" i="60" s="1"/>
  <c r="E1716" i="60"/>
  <c r="F1716" i="60" s="1"/>
  <c r="E1715" i="60"/>
  <c r="F1715" i="60" s="1"/>
  <c r="E1714" i="60"/>
  <c r="F1714" i="60" s="1"/>
  <c r="E1713" i="60"/>
  <c r="F1713" i="60" s="1"/>
  <c r="E1712" i="60"/>
  <c r="F1712" i="60" s="1"/>
  <c r="E1711" i="60"/>
  <c r="F1711" i="60" s="1"/>
  <c r="E1710" i="60"/>
  <c r="F1710" i="60" s="1"/>
  <c r="E1709" i="60"/>
  <c r="F1709" i="60" s="1"/>
  <c r="E1708" i="60"/>
  <c r="F1708" i="60" s="1"/>
  <c r="E1707" i="60"/>
  <c r="F1707" i="60" s="1"/>
  <c r="E1706" i="60"/>
  <c r="F1706" i="60" s="1"/>
  <c r="E1705" i="60"/>
  <c r="F1705" i="60" s="1"/>
  <c r="E1704" i="60"/>
  <c r="F1704" i="60" s="1"/>
  <c r="E1703" i="60"/>
  <c r="F1703" i="60" s="1"/>
  <c r="E1702" i="60"/>
  <c r="F1702" i="60" s="1"/>
  <c r="E1701" i="60"/>
  <c r="F1701" i="60" s="1"/>
  <c r="E1700" i="60"/>
  <c r="F1700" i="60" s="1"/>
  <c r="E1699" i="60"/>
  <c r="F1699" i="60" s="1"/>
  <c r="E1698" i="60"/>
  <c r="F1698" i="60" s="1"/>
  <c r="E1697" i="60"/>
  <c r="F1697" i="60" s="1"/>
  <c r="E1696" i="60"/>
  <c r="F1696" i="60" s="1"/>
  <c r="E1695" i="60"/>
  <c r="F1695" i="60" s="1"/>
  <c r="E1694" i="60"/>
  <c r="F1694" i="60" s="1"/>
  <c r="E1693" i="60"/>
  <c r="F1693" i="60" s="1"/>
  <c r="E1692" i="60"/>
  <c r="F1692" i="60" s="1"/>
  <c r="E1691" i="60"/>
  <c r="F1691" i="60" s="1"/>
  <c r="E1690" i="60"/>
  <c r="F1690" i="60" s="1"/>
  <c r="E1689" i="60"/>
  <c r="F1689" i="60" s="1"/>
  <c r="E1688" i="60"/>
  <c r="F1688" i="60" s="1"/>
  <c r="E1687" i="60"/>
  <c r="F1687" i="60" s="1"/>
  <c r="E1686" i="60"/>
  <c r="F1686" i="60" s="1"/>
  <c r="E1685" i="60"/>
  <c r="F1685" i="60" s="1"/>
  <c r="E1684" i="60"/>
  <c r="F1684" i="60" s="1"/>
  <c r="E1683" i="60"/>
  <c r="F1683" i="60" s="1"/>
  <c r="E1682" i="60"/>
  <c r="F1682" i="60" s="1"/>
  <c r="E1681" i="60"/>
  <c r="F1681" i="60" s="1"/>
  <c r="E1680" i="60"/>
  <c r="F1680" i="60" s="1"/>
  <c r="E1679" i="60"/>
  <c r="F1679" i="60" s="1"/>
  <c r="E1678" i="60"/>
  <c r="F1678" i="60" s="1"/>
  <c r="E1677" i="60"/>
  <c r="F1677" i="60" s="1"/>
  <c r="E1676" i="60"/>
  <c r="F1676" i="60" s="1"/>
  <c r="E1675" i="60"/>
  <c r="F1675" i="60" s="1"/>
  <c r="E1674" i="60"/>
  <c r="F1674" i="60" s="1"/>
  <c r="E1673" i="60"/>
  <c r="F1673" i="60" s="1"/>
  <c r="E1672" i="60"/>
  <c r="F1672" i="60" s="1"/>
  <c r="E1671" i="60"/>
  <c r="F1671" i="60" s="1"/>
  <c r="E1670" i="60"/>
  <c r="F1670" i="60" s="1"/>
  <c r="E1669" i="60"/>
  <c r="F1669" i="60" s="1"/>
  <c r="E1668" i="60"/>
  <c r="F1668" i="60" s="1"/>
  <c r="E1667" i="60"/>
  <c r="F1667" i="60" s="1"/>
  <c r="E1666" i="60"/>
  <c r="F1666" i="60" s="1"/>
  <c r="E1665" i="60"/>
  <c r="F1665" i="60" s="1"/>
  <c r="E1664" i="60"/>
  <c r="F1664" i="60" s="1"/>
  <c r="E1663" i="60"/>
  <c r="F1663" i="60" s="1"/>
  <c r="E1662" i="60"/>
  <c r="F1662" i="60" s="1"/>
  <c r="E1661" i="60"/>
  <c r="F1661" i="60" s="1"/>
  <c r="E1660" i="60"/>
  <c r="F1660" i="60" s="1"/>
  <c r="E1659" i="60"/>
  <c r="F1659" i="60" s="1"/>
  <c r="E1658" i="60"/>
  <c r="F1658" i="60" s="1"/>
  <c r="E1657" i="60"/>
  <c r="F1657" i="60" s="1"/>
  <c r="E1656" i="60"/>
  <c r="F1656" i="60" s="1"/>
  <c r="E1655" i="60"/>
  <c r="F1655" i="60" s="1"/>
  <c r="E1654" i="60"/>
  <c r="F1654" i="60" s="1"/>
  <c r="E1653" i="60"/>
  <c r="F1653" i="60" s="1"/>
  <c r="E1652" i="60"/>
  <c r="F1652" i="60" s="1"/>
  <c r="E1651" i="60"/>
  <c r="F1651" i="60" s="1"/>
  <c r="E1650" i="60"/>
  <c r="F1650" i="60" s="1"/>
  <c r="E1649" i="60"/>
  <c r="F1649" i="60" s="1"/>
  <c r="E1648" i="60"/>
  <c r="F1648" i="60" s="1"/>
  <c r="E1647" i="60"/>
  <c r="F1647" i="60" s="1"/>
  <c r="E1646" i="60"/>
  <c r="F1646" i="60" s="1"/>
  <c r="E1645" i="60"/>
  <c r="F1645" i="60" s="1"/>
  <c r="E1644" i="60"/>
  <c r="F1644" i="60" s="1"/>
  <c r="E1643" i="60"/>
  <c r="F1643" i="60" s="1"/>
  <c r="E1642" i="60"/>
  <c r="F1642" i="60" s="1"/>
  <c r="E1641" i="60"/>
  <c r="F1641" i="60" s="1"/>
  <c r="E1640" i="60"/>
  <c r="F1640" i="60" s="1"/>
  <c r="E1639" i="60"/>
  <c r="F1639" i="60" s="1"/>
  <c r="E1638" i="60"/>
  <c r="F1638" i="60" s="1"/>
  <c r="E1637" i="60"/>
  <c r="F1637" i="60" s="1"/>
  <c r="E1636" i="60"/>
  <c r="F1636" i="60" s="1"/>
  <c r="E1635" i="60"/>
  <c r="F1635" i="60" s="1"/>
  <c r="E1634" i="60"/>
  <c r="F1634" i="60" s="1"/>
  <c r="E1633" i="60"/>
  <c r="F1633" i="60" s="1"/>
  <c r="E1632" i="60"/>
  <c r="F1632" i="60" s="1"/>
  <c r="E1631" i="60"/>
  <c r="F1631" i="60" s="1"/>
  <c r="E1630" i="60"/>
  <c r="F1630" i="60" s="1"/>
  <c r="E1629" i="60"/>
  <c r="F1629" i="60" s="1"/>
  <c r="E1628" i="60"/>
  <c r="F1628" i="60" s="1"/>
  <c r="E1627" i="60"/>
  <c r="F1627" i="60" s="1"/>
  <c r="E1626" i="60"/>
  <c r="F1626" i="60" s="1"/>
  <c r="E1625" i="60"/>
  <c r="F1625" i="60" s="1"/>
  <c r="E1624" i="60"/>
  <c r="F1624" i="60" s="1"/>
  <c r="E1623" i="60"/>
  <c r="F1623" i="60" s="1"/>
  <c r="E1622" i="60"/>
  <c r="F1622" i="60" s="1"/>
  <c r="E1621" i="60"/>
  <c r="F1621" i="60" s="1"/>
  <c r="E1620" i="60"/>
  <c r="F1620" i="60" s="1"/>
  <c r="E1619" i="60"/>
  <c r="F1619" i="60" s="1"/>
  <c r="E1618" i="60"/>
  <c r="F1618" i="60" s="1"/>
  <c r="E1617" i="60"/>
  <c r="F1617" i="60" s="1"/>
  <c r="E1616" i="60"/>
  <c r="F1616" i="60" s="1"/>
  <c r="E1615" i="60"/>
  <c r="F1615" i="60" s="1"/>
  <c r="E1614" i="60"/>
  <c r="F1614" i="60" s="1"/>
  <c r="E1613" i="60"/>
  <c r="F1613" i="60" s="1"/>
  <c r="E1612" i="60"/>
  <c r="F1612" i="60" s="1"/>
  <c r="E1611" i="60"/>
  <c r="F1611" i="60" s="1"/>
  <c r="E1610" i="60"/>
  <c r="F1610" i="60" s="1"/>
  <c r="E1609" i="60"/>
  <c r="F1609" i="60" s="1"/>
  <c r="E1608" i="60"/>
  <c r="F1608" i="60" s="1"/>
  <c r="E1607" i="60"/>
  <c r="F1607" i="60" s="1"/>
  <c r="E1606" i="60"/>
  <c r="F1606" i="60" s="1"/>
  <c r="E1605" i="60"/>
  <c r="F1605" i="60" s="1"/>
  <c r="E1604" i="60"/>
  <c r="F1604" i="60" s="1"/>
  <c r="E1603" i="60"/>
  <c r="F1603" i="60" s="1"/>
  <c r="E1602" i="60"/>
  <c r="F1602" i="60" s="1"/>
  <c r="E1601" i="60"/>
  <c r="F1601" i="60" s="1"/>
  <c r="E1600" i="60"/>
  <c r="F1600" i="60" s="1"/>
  <c r="E1599" i="60"/>
  <c r="F1599" i="60" s="1"/>
  <c r="E1598" i="60"/>
  <c r="F1598" i="60" s="1"/>
  <c r="E1597" i="60"/>
  <c r="F1597" i="60" s="1"/>
  <c r="E1596" i="60"/>
  <c r="F1596" i="60" s="1"/>
  <c r="E1595" i="60"/>
  <c r="F1595" i="60" s="1"/>
  <c r="E1594" i="60"/>
  <c r="F1594" i="60" s="1"/>
  <c r="E1593" i="60"/>
  <c r="F1593" i="60" s="1"/>
  <c r="E1592" i="60"/>
  <c r="F1592" i="60" s="1"/>
  <c r="E1591" i="60"/>
  <c r="F1591" i="60" s="1"/>
  <c r="E1590" i="60"/>
  <c r="F1590" i="60" s="1"/>
  <c r="E1589" i="60"/>
  <c r="F1589" i="60" s="1"/>
  <c r="E1588" i="60"/>
  <c r="F1588" i="60" s="1"/>
  <c r="E1587" i="60"/>
  <c r="F1587" i="60" s="1"/>
  <c r="E1586" i="60"/>
  <c r="F1586" i="60" s="1"/>
  <c r="E1585" i="60"/>
  <c r="F1585" i="60" s="1"/>
  <c r="E1584" i="60"/>
  <c r="F1584" i="60" s="1"/>
  <c r="E1583" i="60"/>
  <c r="F1583" i="60" s="1"/>
  <c r="E1582" i="60"/>
  <c r="F1582" i="60" s="1"/>
  <c r="E1581" i="60"/>
  <c r="F1581" i="60" s="1"/>
  <c r="E1580" i="60"/>
  <c r="F1580" i="60" s="1"/>
  <c r="E1579" i="60"/>
  <c r="F1579" i="60" s="1"/>
  <c r="E1578" i="60"/>
  <c r="F1578" i="60" s="1"/>
  <c r="E1577" i="60"/>
  <c r="F1577" i="60" s="1"/>
  <c r="E1576" i="60"/>
  <c r="F1576" i="60" s="1"/>
  <c r="E1575" i="60"/>
  <c r="F1575" i="60" s="1"/>
  <c r="E1574" i="60"/>
  <c r="F1574" i="60" s="1"/>
  <c r="E1573" i="60"/>
  <c r="F1573" i="60" s="1"/>
  <c r="E1572" i="60"/>
  <c r="F1572" i="60" s="1"/>
  <c r="E1571" i="60"/>
  <c r="F1571" i="60" s="1"/>
  <c r="E1570" i="60"/>
  <c r="F1570" i="60" s="1"/>
  <c r="E1569" i="60"/>
  <c r="F1569" i="60" s="1"/>
  <c r="E1568" i="60"/>
  <c r="F1568" i="60" s="1"/>
  <c r="E1567" i="60"/>
  <c r="F1567" i="60" s="1"/>
  <c r="E1566" i="60"/>
  <c r="F1566" i="60" s="1"/>
  <c r="E1565" i="60"/>
  <c r="F1565" i="60" s="1"/>
  <c r="E1564" i="60"/>
  <c r="F1564" i="60" s="1"/>
  <c r="E1563" i="60"/>
  <c r="F1563" i="60" s="1"/>
  <c r="E1562" i="60"/>
  <c r="F1562" i="60" s="1"/>
  <c r="E1561" i="60"/>
  <c r="F1561" i="60" s="1"/>
  <c r="E1560" i="60"/>
  <c r="F1560" i="60" s="1"/>
  <c r="E1559" i="60"/>
  <c r="F1559" i="60" s="1"/>
  <c r="E1558" i="60"/>
  <c r="F1558" i="60" s="1"/>
  <c r="E1557" i="60"/>
  <c r="F1557" i="60" s="1"/>
  <c r="E1556" i="60"/>
  <c r="F1556" i="60" s="1"/>
  <c r="E1555" i="60"/>
  <c r="F1555" i="60" s="1"/>
  <c r="E1554" i="60"/>
  <c r="F1554" i="60" s="1"/>
  <c r="E1553" i="60"/>
  <c r="F1553" i="60" s="1"/>
  <c r="E1552" i="60"/>
  <c r="F1552" i="60" s="1"/>
  <c r="E1551" i="60"/>
  <c r="F1551" i="60" s="1"/>
  <c r="E1550" i="60"/>
  <c r="F1550" i="60" s="1"/>
  <c r="E1549" i="60"/>
  <c r="F1549" i="60" s="1"/>
  <c r="E1548" i="60"/>
  <c r="F1548" i="60" s="1"/>
  <c r="E1547" i="60"/>
  <c r="F1547" i="60" s="1"/>
  <c r="E1546" i="60"/>
  <c r="F1546" i="60" s="1"/>
  <c r="E1545" i="60"/>
  <c r="F1545" i="60" s="1"/>
  <c r="E1544" i="60"/>
  <c r="F1544" i="60" s="1"/>
  <c r="E1543" i="60"/>
  <c r="F1543" i="60" s="1"/>
  <c r="E1542" i="60"/>
  <c r="F1542" i="60" s="1"/>
  <c r="E1541" i="60"/>
  <c r="F1541" i="60" s="1"/>
  <c r="E1540" i="60"/>
  <c r="F1540" i="60" s="1"/>
  <c r="E1539" i="60"/>
  <c r="F1539" i="60" s="1"/>
  <c r="E1538" i="60"/>
  <c r="F1538" i="60" s="1"/>
  <c r="E1537" i="60"/>
  <c r="F1537" i="60" s="1"/>
  <c r="E1536" i="60"/>
  <c r="F1536" i="60" s="1"/>
  <c r="E1535" i="60"/>
  <c r="F1535" i="60" s="1"/>
  <c r="E1534" i="60"/>
  <c r="F1534" i="60" s="1"/>
  <c r="E1533" i="60"/>
  <c r="F1533" i="60" s="1"/>
  <c r="E1532" i="60"/>
  <c r="F1532" i="60" s="1"/>
  <c r="E1531" i="60"/>
  <c r="F1531" i="60" s="1"/>
  <c r="E1530" i="60"/>
  <c r="F1530" i="60" s="1"/>
  <c r="E1529" i="60"/>
  <c r="F1529" i="60" s="1"/>
  <c r="E1528" i="60"/>
  <c r="F1528" i="60" s="1"/>
  <c r="E1527" i="60"/>
  <c r="F1527" i="60" s="1"/>
  <c r="E1526" i="60"/>
  <c r="F1526" i="60" s="1"/>
  <c r="E1525" i="60"/>
  <c r="F1525" i="60" s="1"/>
  <c r="E1524" i="60"/>
  <c r="F1524" i="60" s="1"/>
  <c r="E1523" i="60"/>
  <c r="F1523" i="60" s="1"/>
  <c r="E1522" i="60"/>
  <c r="F1522" i="60" s="1"/>
  <c r="E1521" i="60"/>
  <c r="F1521" i="60" s="1"/>
  <c r="E1520" i="60"/>
  <c r="F1520" i="60" s="1"/>
  <c r="E1519" i="60"/>
  <c r="F1519" i="60" s="1"/>
  <c r="E1518" i="60"/>
  <c r="F1518" i="60" s="1"/>
  <c r="E1517" i="60"/>
  <c r="F1517" i="60" s="1"/>
  <c r="E1516" i="60"/>
  <c r="F1516" i="60" s="1"/>
  <c r="E1515" i="60"/>
  <c r="F1515" i="60" s="1"/>
  <c r="E1514" i="60"/>
  <c r="F1514" i="60" s="1"/>
  <c r="E1513" i="60"/>
  <c r="F1513" i="60" s="1"/>
  <c r="E1512" i="60"/>
  <c r="F1512" i="60" s="1"/>
  <c r="E1511" i="60"/>
  <c r="F1511" i="60" s="1"/>
  <c r="E1510" i="60"/>
  <c r="F1510" i="60" s="1"/>
  <c r="E1509" i="60"/>
  <c r="F1509" i="60" s="1"/>
  <c r="E1508" i="60"/>
  <c r="F1508" i="60" s="1"/>
  <c r="E1507" i="60"/>
  <c r="F1507" i="60" s="1"/>
  <c r="E1506" i="60"/>
  <c r="F1506" i="60" s="1"/>
  <c r="E1505" i="60"/>
  <c r="F1505" i="60" s="1"/>
  <c r="E1504" i="60"/>
  <c r="F1504" i="60" s="1"/>
  <c r="E1503" i="60"/>
  <c r="F1503" i="60" s="1"/>
  <c r="E1502" i="60"/>
  <c r="F1502" i="60" s="1"/>
  <c r="E1501" i="60"/>
  <c r="F1501" i="60" s="1"/>
  <c r="E1500" i="60"/>
  <c r="F1500" i="60" s="1"/>
  <c r="E1499" i="60"/>
  <c r="F1499" i="60" s="1"/>
  <c r="E1498" i="60"/>
  <c r="F1498" i="60" s="1"/>
  <c r="E1497" i="60"/>
  <c r="F1497" i="60" s="1"/>
  <c r="E1496" i="60"/>
  <c r="F1496" i="60" s="1"/>
  <c r="E1495" i="60"/>
  <c r="F1495" i="60" s="1"/>
  <c r="E1494" i="60"/>
  <c r="F1494" i="60" s="1"/>
  <c r="E1493" i="60"/>
  <c r="F1493" i="60" s="1"/>
  <c r="E1492" i="60"/>
  <c r="F1492" i="60" s="1"/>
  <c r="E1491" i="60"/>
  <c r="F1491" i="60" s="1"/>
  <c r="E1490" i="60"/>
  <c r="F1490" i="60" s="1"/>
  <c r="E1489" i="60"/>
  <c r="F1489" i="60" s="1"/>
  <c r="E1488" i="60"/>
  <c r="F1488" i="60" s="1"/>
  <c r="E1487" i="60"/>
  <c r="F1487" i="60" s="1"/>
  <c r="E1486" i="60"/>
  <c r="F1486" i="60" s="1"/>
  <c r="E1485" i="60"/>
  <c r="F1485" i="60" s="1"/>
  <c r="E1484" i="60"/>
  <c r="F1484" i="60" s="1"/>
  <c r="E1483" i="60"/>
  <c r="F1483" i="60" s="1"/>
  <c r="E1482" i="60"/>
  <c r="F1482" i="60" s="1"/>
  <c r="E1481" i="60"/>
  <c r="F1481" i="60" s="1"/>
  <c r="E1480" i="60"/>
  <c r="F1480" i="60" s="1"/>
  <c r="E1479" i="60"/>
  <c r="F1479" i="60" s="1"/>
  <c r="E1478" i="60"/>
  <c r="F1478" i="60" s="1"/>
  <c r="E1477" i="60"/>
  <c r="F1477" i="60" s="1"/>
  <c r="E1476" i="60"/>
  <c r="F1476" i="60" s="1"/>
  <c r="E1475" i="60"/>
  <c r="F1475" i="60" s="1"/>
  <c r="E1474" i="60"/>
  <c r="F1474" i="60" s="1"/>
  <c r="E1473" i="60"/>
  <c r="F1473" i="60" s="1"/>
  <c r="E1472" i="60"/>
  <c r="F1472" i="60" s="1"/>
  <c r="E1471" i="60"/>
  <c r="F1471" i="60" s="1"/>
  <c r="E1470" i="60"/>
  <c r="F1470" i="60" s="1"/>
  <c r="E1469" i="60"/>
  <c r="F1469" i="60" s="1"/>
  <c r="E1468" i="60"/>
  <c r="F1468" i="60" s="1"/>
  <c r="E1467" i="60"/>
  <c r="F1467" i="60" s="1"/>
  <c r="E1466" i="60"/>
  <c r="F1466" i="60" s="1"/>
  <c r="E1465" i="60"/>
  <c r="F1465" i="60" s="1"/>
  <c r="E1464" i="60"/>
  <c r="F1464" i="60" s="1"/>
  <c r="E1463" i="60"/>
  <c r="F1463" i="60" s="1"/>
  <c r="E1462" i="60"/>
  <c r="F1462" i="60" s="1"/>
  <c r="E1461" i="60"/>
  <c r="F1461" i="60" s="1"/>
  <c r="E1460" i="60"/>
  <c r="F1460" i="60" s="1"/>
  <c r="E1459" i="60"/>
  <c r="F1459" i="60" s="1"/>
  <c r="E1458" i="60"/>
  <c r="F1458" i="60" s="1"/>
  <c r="E1457" i="60"/>
  <c r="F1457" i="60" s="1"/>
  <c r="E1456" i="60"/>
  <c r="F1456" i="60" s="1"/>
  <c r="E1455" i="60"/>
  <c r="F1455" i="60" s="1"/>
  <c r="E1454" i="60"/>
  <c r="F1454" i="60" s="1"/>
  <c r="E1453" i="60"/>
  <c r="F1453" i="60" s="1"/>
  <c r="E1452" i="60"/>
  <c r="F1452" i="60" s="1"/>
  <c r="E1451" i="60"/>
  <c r="F1451" i="60" s="1"/>
  <c r="E1450" i="60"/>
  <c r="F1450" i="60" s="1"/>
  <c r="E1449" i="60"/>
  <c r="F1449" i="60" s="1"/>
  <c r="E1448" i="60"/>
  <c r="F1448" i="60" s="1"/>
  <c r="E1447" i="60"/>
  <c r="F1447" i="60" s="1"/>
  <c r="E1446" i="60"/>
  <c r="F1446" i="60" s="1"/>
  <c r="E1445" i="60"/>
  <c r="F1445" i="60" s="1"/>
  <c r="E1444" i="60"/>
  <c r="F1444" i="60" s="1"/>
  <c r="E1443" i="60"/>
  <c r="F1443" i="60" s="1"/>
  <c r="E1442" i="60"/>
  <c r="F1442" i="60" s="1"/>
  <c r="E1441" i="60"/>
  <c r="F1441" i="60" s="1"/>
  <c r="E1440" i="60"/>
  <c r="F1440" i="60" s="1"/>
  <c r="E1439" i="60"/>
  <c r="F1439" i="60" s="1"/>
  <c r="E1438" i="60"/>
  <c r="F1438" i="60" s="1"/>
  <c r="E1437" i="60"/>
  <c r="F1437" i="60" s="1"/>
  <c r="E1436" i="60"/>
  <c r="F1436" i="60" s="1"/>
  <c r="E1435" i="60"/>
  <c r="F1435" i="60" s="1"/>
  <c r="E1434" i="60"/>
  <c r="F1434" i="60" s="1"/>
  <c r="E1433" i="60"/>
  <c r="F1433" i="60" s="1"/>
  <c r="E1432" i="60"/>
  <c r="F1432" i="60" s="1"/>
  <c r="E1431" i="60"/>
  <c r="F1431" i="60" s="1"/>
  <c r="E1430" i="60"/>
  <c r="F1430" i="60" s="1"/>
  <c r="E1429" i="60"/>
  <c r="F1429" i="60" s="1"/>
  <c r="E1428" i="60"/>
  <c r="F1428" i="60" s="1"/>
  <c r="E1427" i="60"/>
  <c r="F1427" i="60" s="1"/>
  <c r="E1426" i="60"/>
  <c r="F1426" i="60" s="1"/>
  <c r="E1425" i="60"/>
  <c r="F1425" i="60" s="1"/>
  <c r="E1424" i="60"/>
  <c r="F1424" i="60" s="1"/>
  <c r="E1423" i="60"/>
  <c r="F1423" i="60" s="1"/>
  <c r="E1422" i="60"/>
  <c r="F1422" i="60" s="1"/>
  <c r="E1421" i="60"/>
  <c r="F1421" i="60" s="1"/>
  <c r="E1420" i="60"/>
  <c r="F1420" i="60" s="1"/>
  <c r="E1419" i="60"/>
  <c r="F1419" i="60" s="1"/>
  <c r="E1418" i="60"/>
  <c r="F1418" i="60" s="1"/>
  <c r="E1417" i="60"/>
  <c r="F1417" i="60" s="1"/>
  <c r="E1416" i="60"/>
  <c r="F1416" i="60" s="1"/>
  <c r="E1415" i="60"/>
  <c r="F1415" i="60" s="1"/>
  <c r="E1414" i="60"/>
  <c r="F1414" i="60" s="1"/>
  <c r="E1413" i="60"/>
  <c r="F1413" i="60" s="1"/>
  <c r="E1412" i="60"/>
  <c r="F1412" i="60" s="1"/>
  <c r="E1411" i="60"/>
  <c r="F1411" i="60" s="1"/>
  <c r="E1410" i="60"/>
  <c r="F1410" i="60" s="1"/>
  <c r="E1409" i="60"/>
  <c r="F1409" i="60" s="1"/>
  <c r="E1408" i="60"/>
  <c r="F1408" i="60" s="1"/>
  <c r="E1407" i="60"/>
  <c r="F1407" i="60" s="1"/>
  <c r="E1406" i="60"/>
  <c r="F1406" i="60" s="1"/>
  <c r="E1405" i="60"/>
  <c r="F1405" i="60" s="1"/>
  <c r="E1404" i="60"/>
  <c r="F1404" i="60" s="1"/>
  <c r="E1403" i="60"/>
  <c r="F1403" i="60" s="1"/>
  <c r="E1402" i="60"/>
  <c r="F1402" i="60" s="1"/>
  <c r="E1401" i="60"/>
  <c r="F1401" i="60" s="1"/>
  <c r="E1400" i="60"/>
  <c r="F1400" i="60" s="1"/>
  <c r="E1399" i="60"/>
  <c r="F1399" i="60" s="1"/>
  <c r="E1398" i="60"/>
  <c r="F1398" i="60" s="1"/>
  <c r="E1397" i="60"/>
  <c r="F1397" i="60" s="1"/>
  <c r="E1396" i="60"/>
  <c r="F1396" i="60" s="1"/>
  <c r="E1395" i="60"/>
  <c r="F1395" i="60" s="1"/>
  <c r="E1394" i="60"/>
  <c r="F1394" i="60" s="1"/>
  <c r="E1393" i="60"/>
  <c r="F1393" i="60" s="1"/>
  <c r="E1392" i="60"/>
  <c r="F1392" i="60" s="1"/>
  <c r="E1391" i="60"/>
  <c r="F1391" i="60" s="1"/>
  <c r="E1390" i="60"/>
  <c r="F1390" i="60" s="1"/>
  <c r="E1389" i="60"/>
  <c r="F1389" i="60" s="1"/>
  <c r="E1388" i="60"/>
  <c r="F1388" i="60" s="1"/>
  <c r="E1387" i="60"/>
  <c r="F1387" i="60" s="1"/>
  <c r="E1386" i="60"/>
  <c r="F1386" i="60" s="1"/>
  <c r="E1385" i="60"/>
  <c r="F1385" i="60" s="1"/>
  <c r="E1384" i="60"/>
  <c r="F1384" i="60" s="1"/>
  <c r="E1383" i="60"/>
  <c r="F1383" i="60" s="1"/>
  <c r="E1382" i="60"/>
  <c r="F1382" i="60" s="1"/>
  <c r="E1381" i="60"/>
  <c r="F1381" i="60" s="1"/>
  <c r="E1380" i="60"/>
  <c r="F1380" i="60" s="1"/>
  <c r="E1379" i="60"/>
  <c r="F1379" i="60" s="1"/>
  <c r="E1378" i="60"/>
  <c r="F1378" i="60" s="1"/>
  <c r="E1377" i="60"/>
  <c r="F1377" i="60" s="1"/>
  <c r="E1376" i="60"/>
  <c r="F1376" i="60" s="1"/>
  <c r="E1375" i="60"/>
  <c r="F1375" i="60" s="1"/>
  <c r="E1374" i="60"/>
  <c r="F1374" i="60" s="1"/>
  <c r="E1373" i="60"/>
  <c r="F1373" i="60" s="1"/>
  <c r="E1372" i="60"/>
  <c r="F1372" i="60" s="1"/>
  <c r="E1371" i="60"/>
  <c r="F1371" i="60" s="1"/>
  <c r="E1370" i="60"/>
  <c r="F1370" i="60" s="1"/>
  <c r="E1369" i="60"/>
  <c r="F1369" i="60" s="1"/>
  <c r="E1368" i="60"/>
  <c r="F1368" i="60" s="1"/>
  <c r="E1367" i="60"/>
  <c r="F1367" i="60" s="1"/>
  <c r="E1366" i="60"/>
  <c r="F1366" i="60" s="1"/>
  <c r="E1365" i="60"/>
  <c r="F1365" i="60" s="1"/>
  <c r="E1364" i="60"/>
  <c r="F1364" i="60" s="1"/>
  <c r="E1363" i="60"/>
  <c r="F1363" i="60" s="1"/>
  <c r="E1362" i="60"/>
  <c r="F1362" i="60" s="1"/>
  <c r="E1361" i="60"/>
  <c r="F1361" i="60" s="1"/>
  <c r="E1360" i="60"/>
  <c r="F1360" i="60" s="1"/>
  <c r="E1359" i="60"/>
  <c r="F1359" i="60" s="1"/>
  <c r="E1358" i="60"/>
  <c r="F1358" i="60" s="1"/>
  <c r="E1357" i="60"/>
  <c r="F1357" i="60" s="1"/>
  <c r="E1356" i="60"/>
  <c r="F1356" i="60" s="1"/>
  <c r="E1355" i="60"/>
  <c r="F1355" i="60" s="1"/>
  <c r="E1354" i="60"/>
  <c r="F1354" i="60" s="1"/>
  <c r="E1353" i="60"/>
  <c r="F1353" i="60" s="1"/>
  <c r="E1352" i="60"/>
  <c r="F1352" i="60" s="1"/>
  <c r="E1351" i="60"/>
  <c r="F1351" i="60" s="1"/>
  <c r="E1350" i="60"/>
  <c r="F1350" i="60" s="1"/>
  <c r="E1349" i="60"/>
  <c r="F1349" i="60" s="1"/>
  <c r="E1348" i="60"/>
  <c r="F1348" i="60" s="1"/>
  <c r="E1347" i="60"/>
  <c r="F1347" i="60" s="1"/>
  <c r="E1346" i="60"/>
  <c r="F1346" i="60" s="1"/>
  <c r="E1345" i="60"/>
  <c r="F1345" i="60" s="1"/>
  <c r="E1344" i="60"/>
  <c r="F1344" i="60" s="1"/>
  <c r="E1343" i="60"/>
  <c r="F1343" i="60" s="1"/>
  <c r="E1342" i="60"/>
  <c r="F1342" i="60" s="1"/>
  <c r="E1341" i="60"/>
  <c r="F1341" i="60" s="1"/>
  <c r="E1340" i="60"/>
  <c r="F1340" i="60" s="1"/>
  <c r="E1339" i="60"/>
  <c r="F1339" i="60" s="1"/>
  <c r="E1338" i="60"/>
  <c r="F1338" i="60" s="1"/>
  <c r="E1337" i="60"/>
  <c r="F1337" i="60" s="1"/>
  <c r="E1336" i="60"/>
  <c r="F1336" i="60" s="1"/>
  <c r="E1335" i="60"/>
  <c r="F1335" i="60" s="1"/>
  <c r="E1334" i="60"/>
  <c r="F1334" i="60" s="1"/>
  <c r="E1333" i="60"/>
  <c r="F1333" i="60" s="1"/>
  <c r="E1332" i="60"/>
  <c r="F1332" i="60" s="1"/>
  <c r="E1331" i="60"/>
  <c r="F1331" i="60" s="1"/>
  <c r="E1330" i="60"/>
  <c r="F1330" i="60" s="1"/>
  <c r="E1329" i="60"/>
  <c r="F1329" i="60" s="1"/>
  <c r="E1328" i="60"/>
  <c r="F1328" i="60" s="1"/>
  <c r="E1327" i="60"/>
  <c r="F1327" i="60" s="1"/>
  <c r="E1326" i="60"/>
  <c r="F1326" i="60" s="1"/>
  <c r="E1325" i="60"/>
  <c r="F1325" i="60" s="1"/>
  <c r="E1324" i="60"/>
  <c r="F1324" i="60" s="1"/>
  <c r="E1323" i="60"/>
  <c r="F1323" i="60" s="1"/>
  <c r="E1322" i="60"/>
  <c r="F1322" i="60" s="1"/>
  <c r="E1321" i="60"/>
  <c r="F1321" i="60" s="1"/>
  <c r="E1320" i="60"/>
  <c r="F1320" i="60" s="1"/>
  <c r="E1319" i="60"/>
  <c r="F1319" i="60" s="1"/>
  <c r="E1318" i="60"/>
  <c r="F1318" i="60" s="1"/>
  <c r="E1317" i="60"/>
  <c r="F1317" i="60" s="1"/>
  <c r="E1316" i="60"/>
  <c r="F1316" i="60" s="1"/>
  <c r="E1315" i="60"/>
  <c r="F1315" i="60" s="1"/>
  <c r="E1314" i="60"/>
  <c r="F1314" i="60" s="1"/>
  <c r="E1313" i="60"/>
  <c r="F1313" i="60" s="1"/>
  <c r="E1312" i="60"/>
  <c r="F1312" i="60" s="1"/>
  <c r="E1311" i="60"/>
  <c r="F1311" i="60" s="1"/>
  <c r="E1310" i="60"/>
  <c r="F1310" i="60" s="1"/>
  <c r="E1309" i="60"/>
  <c r="F1309" i="60" s="1"/>
  <c r="E1308" i="60"/>
  <c r="F1308" i="60" s="1"/>
  <c r="E1307" i="60"/>
  <c r="F1307" i="60" s="1"/>
  <c r="E1306" i="60"/>
  <c r="F1306" i="60" s="1"/>
  <c r="E1305" i="60"/>
  <c r="F1305" i="60" s="1"/>
  <c r="E1304" i="60"/>
  <c r="F1304" i="60" s="1"/>
  <c r="E1303" i="60"/>
  <c r="F1303" i="60" s="1"/>
  <c r="E1302" i="60"/>
  <c r="F1302" i="60" s="1"/>
  <c r="E1301" i="60"/>
  <c r="F1301" i="60" s="1"/>
  <c r="E1300" i="60"/>
  <c r="F1300" i="60" s="1"/>
  <c r="E1299" i="60"/>
  <c r="F1299" i="60" s="1"/>
  <c r="E1298" i="60"/>
  <c r="F1298" i="60" s="1"/>
  <c r="E1297" i="60"/>
  <c r="F1297" i="60" s="1"/>
  <c r="E1296" i="60"/>
  <c r="F1296" i="60" s="1"/>
  <c r="E1295" i="60"/>
  <c r="F1295" i="60" s="1"/>
  <c r="E1294" i="60"/>
  <c r="F1294" i="60" s="1"/>
  <c r="E1293" i="60"/>
  <c r="F1293" i="60" s="1"/>
  <c r="E1292" i="60"/>
  <c r="F1292" i="60" s="1"/>
  <c r="E1291" i="60"/>
  <c r="F1291" i="60" s="1"/>
  <c r="E1290" i="60"/>
  <c r="F1290" i="60" s="1"/>
  <c r="E1289" i="60"/>
  <c r="F1289" i="60" s="1"/>
  <c r="E1288" i="60"/>
  <c r="F1288" i="60" s="1"/>
  <c r="E1287" i="60"/>
  <c r="F1287" i="60" s="1"/>
  <c r="E1286" i="60"/>
  <c r="F1286" i="60" s="1"/>
  <c r="E1285" i="60"/>
  <c r="F1285" i="60" s="1"/>
  <c r="E1284" i="60"/>
  <c r="F1284" i="60" s="1"/>
  <c r="E1283" i="60"/>
  <c r="F1283" i="60" s="1"/>
  <c r="E1282" i="60"/>
  <c r="F1282" i="60" s="1"/>
  <c r="E1281" i="60"/>
  <c r="F1281" i="60" s="1"/>
  <c r="E1280" i="60"/>
  <c r="F1280" i="60" s="1"/>
  <c r="E1279" i="60"/>
  <c r="F1279" i="60" s="1"/>
  <c r="E1278" i="60"/>
  <c r="F1278" i="60" s="1"/>
  <c r="E1277" i="60"/>
  <c r="F1277" i="60" s="1"/>
  <c r="E1276" i="60"/>
  <c r="F1276" i="60" s="1"/>
  <c r="E1275" i="60"/>
  <c r="F1275" i="60" s="1"/>
  <c r="E1274" i="60"/>
  <c r="F1274" i="60" s="1"/>
  <c r="E1273" i="60"/>
  <c r="F1273" i="60" s="1"/>
  <c r="E1272" i="60"/>
  <c r="F1272" i="60" s="1"/>
  <c r="E1271" i="60"/>
  <c r="F1271" i="60" s="1"/>
  <c r="E1270" i="60"/>
  <c r="F1270" i="60" s="1"/>
  <c r="E1269" i="60"/>
  <c r="F1269" i="60" s="1"/>
  <c r="E1268" i="60"/>
  <c r="F1268" i="60" s="1"/>
  <c r="E1267" i="60"/>
  <c r="F1267" i="60" s="1"/>
  <c r="E1266" i="60"/>
  <c r="F1266" i="60" s="1"/>
  <c r="E1265" i="60"/>
  <c r="F1265" i="60" s="1"/>
  <c r="E1264" i="60"/>
  <c r="F1264" i="60" s="1"/>
  <c r="E1263" i="60"/>
  <c r="F1263" i="60" s="1"/>
  <c r="E1262" i="60"/>
  <c r="F1262" i="60" s="1"/>
  <c r="E1261" i="60"/>
  <c r="F1261" i="60" s="1"/>
  <c r="E1260" i="60"/>
  <c r="F1260" i="60" s="1"/>
  <c r="E1259" i="60"/>
  <c r="F1259" i="60" s="1"/>
  <c r="E1258" i="60"/>
  <c r="F1258" i="60" s="1"/>
  <c r="E1257" i="60"/>
  <c r="F1257" i="60" s="1"/>
  <c r="E1256" i="60"/>
  <c r="F1256" i="60" s="1"/>
  <c r="E1255" i="60"/>
  <c r="F1255" i="60" s="1"/>
  <c r="E1254" i="60"/>
  <c r="F1254" i="60" s="1"/>
  <c r="E1253" i="60"/>
  <c r="F1253" i="60" s="1"/>
  <c r="E1252" i="60"/>
  <c r="F1252" i="60" s="1"/>
  <c r="E1251" i="60"/>
  <c r="F1251" i="60" s="1"/>
  <c r="E1250" i="60"/>
  <c r="F1250" i="60" s="1"/>
  <c r="E1249" i="60"/>
  <c r="F1249" i="60" s="1"/>
  <c r="E1248" i="60"/>
  <c r="F1248" i="60" s="1"/>
  <c r="E1247" i="60"/>
  <c r="F1247" i="60" s="1"/>
  <c r="E1246" i="60"/>
  <c r="F1246" i="60" s="1"/>
  <c r="E1245" i="60"/>
  <c r="F1245" i="60" s="1"/>
  <c r="E1244" i="60"/>
  <c r="F1244" i="60" s="1"/>
  <c r="E1243" i="60"/>
  <c r="F1243" i="60" s="1"/>
  <c r="E1242" i="60"/>
  <c r="F1242" i="60" s="1"/>
  <c r="E1241" i="60"/>
  <c r="F1241" i="60" s="1"/>
  <c r="E1240" i="60"/>
  <c r="F1240" i="60" s="1"/>
  <c r="E1239" i="60"/>
  <c r="F1239" i="60" s="1"/>
  <c r="E1238" i="60"/>
  <c r="F1238" i="60" s="1"/>
  <c r="E1237" i="60"/>
  <c r="F1237" i="60" s="1"/>
  <c r="E1236" i="60"/>
  <c r="F1236" i="60" s="1"/>
  <c r="E1235" i="60"/>
  <c r="F1235" i="60" s="1"/>
  <c r="E1234" i="60"/>
  <c r="F1234" i="60" s="1"/>
  <c r="E1233" i="60"/>
  <c r="F1233" i="60" s="1"/>
  <c r="E1232" i="60"/>
  <c r="F1232" i="60" s="1"/>
  <c r="E1231" i="60"/>
  <c r="F1231" i="60" s="1"/>
  <c r="E1230" i="60"/>
  <c r="F1230" i="60" s="1"/>
  <c r="E1229" i="60"/>
  <c r="F1229" i="60" s="1"/>
  <c r="E1228" i="60"/>
  <c r="F1228" i="60" s="1"/>
  <c r="E1227" i="60"/>
  <c r="F1227" i="60" s="1"/>
  <c r="E1226" i="60"/>
  <c r="F1226" i="60" s="1"/>
  <c r="E1225" i="60"/>
  <c r="F1225" i="60" s="1"/>
  <c r="E1224" i="60"/>
  <c r="F1224" i="60" s="1"/>
  <c r="E1223" i="60"/>
  <c r="F1223" i="60" s="1"/>
  <c r="E1222" i="60"/>
  <c r="F1222" i="60" s="1"/>
  <c r="E1221" i="60"/>
  <c r="F1221" i="60" s="1"/>
  <c r="E1220" i="60"/>
  <c r="F1220" i="60" s="1"/>
  <c r="E1219" i="60"/>
  <c r="F1219" i="60" s="1"/>
  <c r="E1218" i="60"/>
  <c r="F1218" i="60" s="1"/>
  <c r="E1217" i="60"/>
  <c r="F1217" i="60" s="1"/>
  <c r="E1216" i="60"/>
  <c r="F1216" i="60" s="1"/>
  <c r="E1215" i="60"/>
  <c r="F1215" i="60" s="1"/>
  <c r="E1214" i="60"/>
  <c r="F1214" i="60" s="1"/>
  <c r="E1213" i="60"/>
  <c r="F1213" i="60" s="1"/>
  <c r="E1212" i="60"/>
  <c r="F1212" i="60" s="1"/>
  <c r="E1211" i="60"/>
  <c r="F1211" i="60" s="1"/>
  <c r="E1210" i="60"/>
  <c r="F1210" i="60" s="1"/>
  <c r="E1209" i="60"/>
  <c r="F1209" i="60" s="1"/>
  <c r="E1208" i="60"/>
  <c r="F1208" i="60" s="1"/>
  <c r="E1207" i="60"/>
  <c r="F1207" i="60" s="1"/>
  <c r="E1206" i="60"/>
  <c r="F1206" i="60" s="1"/>
  <c r="E1205" i="60"/>
  <c r="F1205" i="60" s="1"/>
  <c r="E1204" i="60"/>
  <c r="F1204" i="60" s="1"/>
  <c r="E1203" i="60"/>
  <c r="F1203" i="60" s="1"/>
  <c r="E1202" i="60"/>
  <c r="F1202" i="60" s="1"/>
  <c r="E1201" i="60"/>
  <c r="F1201" i="60" s="1"/>
  <c r="E1200" i="60"/>
  <c r="F1200" i="60" s="1"/>
  <c r="E1199" i="60"/>
  <c r="F1199" i="60" s="1"/>
  <c r="E1198" i="60"/>
  <c r="F1198" i="60" s="1"/>
  <c r="E1197" i="60"/>
  <c r="F1197" i="60" s="1"/>
  <c r="E1196" i="60"/>
  <c r="F1196" i="60" s="1"/>
  <c r="E1195" i="60"/>
  <c r="F1195" i="60" s="1"/>
  <c r="E1194" i="60"/>
  <c r="F1194" i="60" s="1"/>
  <c r="E1193" i="60"/>
  <c r="F1193" i="60" s="1"/>
  <c r="E1192" i="60"/>
  <c r="F1192" i="60" s="1"/>
  <c r="E1191" i="60"/>
  <c r="F1191" i="60" s="1"/>
  <c r="E1190" i="60"/>
  <c r="F1190" i="60" s="1"/>
  <c r="E1189" i="60"/>
  <c r="F1189" i="60" s="1"/>
  <c r="E1188" i="60"/>
  <c r="F1188" i="60" s="1"/>
  <c r="E1187" i="60"/>
  <c r="F1187" i="60" s="1"/>
  <c r="E1186" i="60"/>
  <c r="F1186" i="60" s="1"/>
  <c r="E1185" i="60"/>
  <c r="F1185" i="60" s="1"/>
  <c r="E1184" i="60"/>
  <c r="F1184" i="60" s="1"/>
  <c r="E1183" i="60"/>
  <c r="F1183" i="60" s="1"/>
  <c r="E1182" i="60"/>
  <c r="F1182" i="60" s="1"/>
  <c r="E1181" i="60"/>
  <c r="F1181" i="60" s="1"/>
  <c r="E1180" i="60"/>
  <c r="F1180" i="60" s="1"/>
  <c r="E1179" i="60"/>
  <c r="F1179" i="60" s="1"/>
  <c r="E1178" i="60"/>
  <c r="F1178" i="60" s="1"/>
  <c r="E1177" i="60"/>
  <c r="F1177" i="60" s="1"/>
  <c r="E1176" i="60"/>
  <c r="F1176" i="60" s="1"/>
  <c r="E1175" i="60"/>
  <c r="F1175" i="60" s="1"/>
  <c r="E1174" i="60"/>
  <c r="F1174" i="60" s="1"/>
  <c r="E1173" i="60"/>
  <c r="F1173" i="60" s="1"/>
  <c r="E1172" i="60"/>
  <c r="F1172" i="60" s="1"/>
  <c r="E1171" i="60"/>
  <c r="F1171" i="60" s="1"/>
  <c r="E1170" i="60"/>
  <c r="F1170" i="60" s="1"/>
  <c r="E1169" i="60"/>
  <c r="F1169" i="60" s="1"/>
  <c r="E1168" i="60"/>
  <c r="F1168" i="60" s="1"/>
  <c r="E1167" i="60"/>
  <c r="F1167" i="60" s="1"/>
  <c r="E1166" i="60"/>
  <c r="F1166" i="60" s="1"/>
  <c r="E1165" i="60"/>
  <c r="F1165" i="60" s="1"/>
  <c r="E1164" i="60"/>
  <c r="F1164" i="60" s="1"/>
  <c r="E1163" i="60"/>
  <c r="F1163" i="60" s="1"/>
  <c r="E1162" i="60"/>
  <c r="F1162" i="60" s="1"/>
  <c r="E1161" i="60"/>
  <c r="F1161" i="60" s="1"/>
  <c r="E1160" i="60"/>
  <c r="F1160" i="60" s="1"/>
  <c r="E1159" i="60"/>
  <c r="F1159" i="60" s="1"/>
  <c r="E1158" i="60"/>
  <c r="F1158" i="60" s="1"/>
  <c r="E1157" i="60"/>
  <c r="F1157" i="60" s="1"/>
  <c r="E1156" i="60"/>
  <c r="F1156" i="60" s="1"/>
  <c r="E1155" i="60"/>
  <c r="F1155" i="60" s="1"/>
  <c r="E1154" i="60"/>
  <c r="F1154" i="60" s="1"/>
  <c r="E1153" i="60"/>
  <c r="F1153" i="60" s="1"/>
  <c r="E1152" i="60"/>
  <c r="F1152" i="60" s="1"/>
  <c r="E1151" i="60"/>
  <c r="F1151" i="60" s="1"/>
  <c r="E1150" i="60"/>
  <c r="F1150" i="60" s="1"/>
  <c r="E1149" i="60"/>
  <c r="F1149" i="60" s="1"/>
  <c r="E1148" i="60"/>
  <c r="F1148" i="60" s="1"/>
  <c r="E1147" i="60"/>
  <c r="F1147" i="60" s="1"/>
  <c r="E1146" i="60"/>
  <c r="F1146" i="60" s="1"/>
  <c r="E1145" i="60"/>
  <c r="F1145" i="60" s="1"/>
  <c r="E1144" i="60"/>
  <c r="F1144" i="60" s="1"/>
  <c r="E1143" i="60"/>
  <c r="F1143" i="60" s="1"/>
  <c r="E1142" i="60"/>
  <c r="F1142" i="60" s="1"/>
  <c r="E1141" i="60"/>
  <c r="F1141" i="60" s="1"/>
  <c r="E1140" i="60"/>
  <c r="F1140" i="60" s="1"/>
  <c r="E1139" i="60"/>
  <c r="F1139" i="60" s="1"/>
  <c r="E1138" i="60"/>
  <c r="F1138" i="60" s="1"/>
  <c r="E1137" i="60"/>
  <c r="F1137" i="60" s="1"/>
  <c r="E1136" i="60"/>
  <c r="F1136" i="60" s="1"/>
  <c r="E1135" i="60"/>
  <c r="F1135" i="60" s="1"/>
  <c r="E1134" i="60"/>
  <c r="F1134" i="60" s="1"/>
  <c r="E1133" i="60"/>
  <c r="F1133" i="60" s="1"/>
  <c r="E1132" i="60"/>
  <c r="F1132" i="60" s="1"/>
  <c r="E1131" i="60"/>
  <c r="F1131" i="60" s="1"/>
  <c r="E1130" i="60"/>
  <c r="F1130" i="60" s="1"/>
  <c r="E1129" i="60"/>
  <c r="F1129" i="60" s="1"/>
  <c r="E1128" i="60"/>
  <c r="F1128" i="60" s="1"/>
  <c r="E1127" i="60"/>
  <c r="F1127" i="60" s="1"/>
  <c r="E1126" i="60"/>
  <c r="F1126" i="60" s="1"/>
  <c r="E1125" i="60"/>
  <c r="F1125" i="60" s="1"/>
  <c r="E1124" i="60"/>
  <c r="F1124" i="60" s="1"/>
  <c r="E1123" i="60"/>
  <c r="F1123" i="60" s="1"/>
  <c r="E1122" i="60"/>
  <c r="F1122" i="60" s="1"/>
  <c r="E1121" i="60"/>
  <c r="F1121" i="60" s="1"/>
  <c r="E1120" i="60"/>
  <c r="F1120" i="60" s="1"/>
  <c r="E1119" i="60"/>
  <c r="F1119" i="60" s="1"/>
  <c r="E1118" i="60"/>
  <c r="F1118" i="60" s="1"/>
  <c r="E1117" i="60"/>
  <c r="F1117" i="60" s="1"/>
  <c r="E1116" i="60"/>
  <c r="F1116" i="60" s="1"/>
  <c r="E1115" i="60"/>
  <c r="F1115" i="60" s="1"/>
  <c r="E1114" i="60"/>
  <c r="F1114" i="60" s="1"/>
  <c r="E1113" i="60"/>
  <c r="F1113" i="60" s="1"/>
  <c r="E1112" i="60"/>
  <c r="F1112" i="60" s="1"/>
  <c r="E1111" i="60"/>
  <c r="F1111" i="60" s="1"/>
  <c r="E1110" i="60"/>
  <c r="F1110" i="60" s="1"/>
  <c r="E1109" i="60"/>
  <c r="F1109" i="60" s="1"/>
  <c r="E1108" i="60"/>
  <c r="F1108" i="60" s="1"/>
  <c r="E1107" i="60"/>
  <c r="F1107" i="60" s="1"/>
  <c r="E1106" i="60"/>
  <c r="F1106" i="60" s="1"/>
  <c r="E1105" i="60"/>
  <c r="F1105" i="60" s="1"/>
  <c r="E1104" i="60"/>
  <c r="F1104" i="60" s="1"/>
  <c r="E1103" i="60"/>
  <c r="F1103" i="60" s="1"/>
  <c r="E1102" i="60"/>
  <c r="F1102" i="60" s="1"/>
  <c r="E1101" i="60"/>
  <c r="F1101" i="60" s="1"/>
  <c r="E1100" i="60"/>
  <c r="F1100" i="60" s="1"/>
  <c r="E1099" i="60"/>
  <c r="F1099" i="60" s="1"/>
  <c r="E1098" i="60"/>
  <c r="F1098" i="60" s="1"/>
  <c r="E1097" i="60"/>
  <c r="F1097" i="60" s="1"/>
  <c r="E1096" i="60"/>
  <c r="F1096" i="60" s="1"/>
  <c r="E1095" i="60"/>
  <c r="F1095" i="60" s="1"/>
  <c r="E1094" i="60"/>
  <c r="F1094" i="60" s="1"/>
  <c r="E1093" i="60"/>
  <c r="F1093" i="60" s="1"/>
  <c r="E1092" i="60"/>
  <c r="F1092" i="60" s="1"/>
  <c r="E1091" i="60"/>
  <c r="F1091" i="60" s="1"/>
  <c r="E1090" i="60"/>
  <c r="F1090" i="60" s="1"/>
  <c r="E1089" i="60"/>
  <c r="F1089" i="60" s="1"/>
  <c r="E1088" i="60"/>
  <c r="F1088" i="60" s="1"/>
  <c r="E1087" i="60"/>
  <c r="F1087" i="60" s="1"/>
  <c r="E1086" i="60"/>
  <c r="F1086" i="60" s="1"/>
  <c r="E1085" i="60"/>
  <c r="F1085" i="60" s="1"/>
  <c r="E1084" i="60"/>
  <c r="F1084" i="60" s="1"/>
  <c r="E1083" i="60"/>
  <c r="F1083" i="60" s="1"/>
  <c r="E1082" i="60"/>
  <c r="F1082" i="60" s="1"/>
  <c r="E1081" i="60"/>
  <c r="F1081" i="60" s="1"/>
  <c r="E1080" i="60"/>
  <c r="F1080" i="60" s="1"/>
  <c r="E1079" i="60"/>
  <c r="F1079" i="60" s="1"/>
  <c r="E1078" i="60"/>
  <c r="F1078" i="60" s="1"/>
  <c r="E1077" i="60"/>
  <c r="F1077" i="60" s="1"/>
  <c r="E1076" i="60"/>
  <c r="F1076" i="60" s="1"/>
  <c r="E1075" i="60"/>
  <c r="F1075" i="60" s="1"/>
  <c r="E1074" i="60"/>
  <c r="F1074" i="60" s="1"/>
  <c r="E1073" i="60"/>
  <c r="F1073" i="60" s="1"/>
  <c r="E1072" i="60"/>
  <c r="F1072" i="60" s="1"/>
  <c r="E1071" i="60"/>
  <c r="F1071" i="60" s="1"/>
  <c r="E1070" i="60"/>
  <c r="F1070" i="60" s="1"/>
  <c r="E1069" i="60"/>
  <c r="F1069" i="60" s="1"/>
  <c r="E1068" i="60"/>
  <c r="F1068" i="60" s="1"/>
  <c r="E1067" i="60"/>
  <c r="F1067" i="60" s="1"/>
  <c r="E1066" i="60"/>
  <c r="F1066" i="60" s="1"/>
  <c r="E1065" i="60"/>
  <c r="F1065" i="60" s="1"/>
  <c r="E1064" i="60"/>
  <c r="F1064" i="60" s="1"/>
  <c r="E1063" i="60"/>
  <c r="F1063" i="60" s="1"/>
  <c r="E1062" i="60"/>
  <c r="F1062" i="60" s="1"/>
  <c r="E1061" i="60"/>
  <c r="F1061" i="60" s="1"/>
  <c r="E1060" i="60"/>
  <c r="F1060" i="60" s="1"/>
  <c r="E1059" i="60"/>
  <c r="F1059" i="60" s="1"/>
  <c r="E1058" i="60"/>
  <c r="F1058" i="60" s="1"/>
  <c r="E1057" i="60"/>
  <c r="F1057" i="60" s="1"/>
  <c r="E1056" i="60"/>
  <c r="F1056" i="60" s="1"/>
  <c r="E1055" i="60"/>
  <c r="F1055" i="60" s="1"/>
  <c r="E1054" i="60"/>
  <c r="F1054" i="60" s="1"/>
  <c r="E1053" i="60"/>
  <c r="F1053" i="60" s="1"/>
  <c r="E1052" i="60"/>
  <c r="F1052" i="60" s="1"/>
  <c r="E1051" i="60"/>
  <c r="F1051" i="60" s="1"/>
  <c r="E1050" i="60"/>
  <c r="F1050" i="60" s="1"/>
  <c r="E1049" i="60"/>
  <c r="F1049" i="60" s="1"/>
  <c r="E1048" i="60"/>
  <c r="F1048" i="60" s="1"/>
  <c r="E1047" i="60"/>
  <c r="F1047" i="60" s="1"/>
  <c r="E1046" i="60"/>
  <c r="F1046" i="60" s="1"/>
  <c r="E1045" i="60"/>
  <c r="F1045" i="60" s="1"/>
  <c r="E1044" i="60"/>
  <c r="F1044" i="60" s="1"/>
  <c r="E1043" i="60"/>
  <c r="F1043" i="60" s="1"/>
  <c r="E1042" i="60"/>
  <c r="F1042" i="60" s="1"/>
  <c r="E1041" i="60"/>
  <c r="F1041" i="60" s="1"/>
  <c r="E1040" i="60"/>
  <c r="F1040" i="60" s="1"/>
  <c r="E1039" i="60"/>
  <c r="F1039" i="60" s="1"/>
  <c r="E1038" i="60"/>
  <c r="F1038" i="60" s="1"/>
  <c r="E1037" i="60"/>
  <c r="F1037" i="60" s="1"/>
  <c r="E1036" i="60"/>
  <c r="F1036" i="60" s="1"/>
  <c r="E1035" i="60"/>
  <c r="F1035" i="60" s="1"/>
  <c r="E1034" i="60"/>
  <c r="F1034" i="60" s="1"/>
  <c r="E1033" i="60"/>
  <c r="F1033" i="60" s="1"/>
  <c r="E1032" i="60"/>
  <c r="F1032" i="60" s="1"/>
  <c r="E1031" i="60"/>
  <c r="F1031" i="60" s="1"/>
  <c r="E1030" i="60"/>
  <c r="F1030" i="60" s="1"/>
  <c r="E1029" i="60"/>
  <c r="F1029" i="60" s="1"/>
  <c r="E1028" i="60"/>
  <c r="F1028" i="60" s="1"/>
  <c r="E1027" i="60"/>
  <c r="F1027" i="60" s="1"/>
  <c r="E1026" i="60"/>
  <c r="F1026" i="60" s="1"/>
  <c r="E1025" i="60"/>
  <c r="F1025" i="60" s="1"/>
  <c r="E1024" i="60"/>
  <c r="F1024" i="60" s="1"/>
  <c r="E1023" i="60"/>
  <c r="F1023" i="60" s="1"/>
  <c r="E1022" i="60"/>
  <c r="F1022" i="60" s="1"/>
  <c r="E1021" i="60"/>
  <c r="F1021" i="60" s="1"/>
  <c r="E1020" i="60"/>
  <c r="F1020" i="60" s="1"/>
  <c r="E1019" i="60"/>
  <c r="F1019" i="60" s="1"/>
  <c r="E1018" i="60"/>
  <c r="F1018" i="60" s="1"/>
  <c r="E1017" i="60"/>
  <c r="F1017" i="60" s="1"/>
  <c r="E1016" i="60"/>
  <c r="F1016" i="60" s="1"/>
  <c r="E1015" i="60"/>
  <c r="F1015" i="60" s="1"/>
  <c r="E1014" i="60"/>
  <c r="F1014" i="60" s="1"/>
  <c r="E1013" i="60"/>
  <c r="F1013" i="60" s="1"/>
  <c r="E1012" i="60"/>
  <c r="F1012" i="60" s="1"/>
  <c r="E1011" i="60"/>
  <c r="F1011" i="60" s="1"/>
  <c r="E1010" i="60"/>
  <c r="F1010" i="60" s="1"/>
  <c r="E1009" i="60"/>
  <c r="F1009" i="60" s="1"/>
  <c r="E1008" i="60"/>
  <c r="F1008" i="60" s="1"/>
  <c r="E1007" i="60"/>
  <c r="F1007" i="60" s="1"/>
  <c r="E1006" i="60"/>
  <c r="F1006" i="60" s="1"/>
  <c r="E1005" i="60"/>
  <c r="F1005" i="60" s="1"/>
  <c r="E1004" i="60"/>
  <c r="F1004" i="60" s="1"/>
  <c r="E1003" i="60"/>
  <c r="F1003" i="60" s="1"/>
  <c r="E1002" i="60"/>
  <c r="F1002" i="60" s="1"/>
  <c r="E1001" i="60"/>
  <c r="F1001" i="60" s="1"/>
  <c r="E1000" i="60"/>
  <c r="F1000" i="60" s="1"/>
  <c r="E999" i="60"/>
  <c r="F999" i="60" s="1"/>
  <c r="E998" i="60"/>
  <c r="F998" i="60" s="1"/>
  <c r="E997" i="60"/>
  <c r="F997" i="60" s="1"/>
  <c r="E996" i="60"/>
  <c r="F996" i="60" s="1"/>
  <c r="E995" i="60"/>
  <c r="F995" i="60" s="1"/>
  <c r="E994" i="60"/>
  <c r="F994" i="60" s="1"/>
  <c r="E993" i="60"/>
  <c r="F993" i="60" s="1"/>
  <c r="E992" i="60"/>
  <c r="F992" i="60" s="1"/>
  <c r="E991" i="60"/>
  <c r="F991" i="60" s="1"/>
  <c r="E990" i="60"/>
  <c r="F990" i="60" s="1"/>
  <c r="E989" i="60"/>
  <c r="F989" i="60" s="1"/>
  <c r="E988" i="60"/>
  <c r="F988" i="60" s="1"/>
  <c r="E987" i="60"/>
  <c r="F987" i="60" s="1"/>
  <c r="E986" i="60"/>
  <c r="F986" i="60" s="1"/>
  <c r="E985" i="60"/>
  <c r="F985" i="60" s="1"/>
  <c r="E984" i="60"/>
  <c r="F984" i="60" s="1"/>
  <c r="E983" i="60"/>
  <c r="F983" i="60" s="1"/>
  <c r="E982" i="60"/>
  <c r="F982" i="60" s="1"/>
  <c r="E981" i="60"/>
  <c r="F981" i="60" s="1"/>
  <c r="E980" i="60"/>
  <c r="F980" i="60" s="1"/>
  <c r="E979" i="60"/>
  <c r="F979" i="60" s="1"/>
  <c r="E978" i="60"/>
  <c r="F978" i="60" s="1"/>
  <c r="E977" i="60"/>
  <c r="F977" i="60" s="1"/>
  <c r="E976" i="60"/>
  <c r="F976" i="60" s="1"/>
  <c r="E975" i="60"/>
  <c r="F975" i="60" s="1"/>
  <c r="E974" i="60"/>
  <c r="F974" i="60" s="1"/>
  <c r="E973" i="60"/>
  <c r="F973" i="60" s="1"/>
  <c r="E972" i="60"/>
  <c r="F972" i="60" s="1"/>
  <c r="E971" i="60"/>
  <c r="F971" i="60" s="1"/>
  <c r="E970" i="60"/>
  <c r="F970" i="60" s="1"/>
  <c r="E969" i="60"/>
  <c r="F969" i="60" s="1"/>
  <c r="E968" i="60"/>
  <c r="F968" i="60" s="1"/>
  <c r="E967" i="60"/>
  <c r="F967" i="60" s="1"/>
  <c r="E966" i="60"/>
  <c r="F966" i="60" s="1"/>
  <c r="E965" i="60"/>
  <c r="F965" i="60" s="1"/>
  <c r="E964" i="60"/>
  <c r="F964" i="60" s="1"/>
  <c r="E963" i="60"/>
  <c r="F963" i="60" s="1"/>
  <c r="E962" i="60"/>
  <c r="F962" i="60" s="1"/>
  <c r="E961" i="60"/>
  <c r="F961" i="60" s="1"/>
  <c r="E960" i="60"/>
  <c r="F960" i="60" s="1"/>
  <c r="E959" i="60"/>
  <c r="F959" i="60" s="1"/>
  <c r="E958" i="60"/>
  <c r="F958" i="60" s="1"/>
  <c r="E957" i="60"/>
  <c r="F957" i="60" s="1"/>
  <c r="E956" i="60"/>
  <c r="F956" i="60" s="1"/>
  <c r="E955" i="60"/>
  <c r="F955" i="60" s="1"/>
  <c r="E954" i="60"/>
  <c r="F954" i="60" s="1"/>
  <c r="E953" i="60"/>
  <c r="F953" i="60" s="1"/>
  <c r="E952" i="60"/>
  <c r="F952" i="60" s="1"/>
  <c r="E951" i="60"/>
  <c r="F951" i="60" s="1"/>
  <c r="E950" i="60"/>
  <c r="F950" i="60" s="1"/>
  <c r="E949" i="60"/>
  <c r="F949" i="60" s="1"/>
  <c r="E948" i="60"/>
  <c r="F948" i="60" s="1"/>
  <c r="E947" i="60"/>
  <c r="F947" i="60" s="1"/>
  <c r="E946" i="60"/>
  <c r="F946" i="60" s="1"/>
  <c r="E945" i="60"/>
  <c r="F945" i="60" s="1"/>
  <c r="E944" i="60"/>
  <c r="F944" i="60" s="1"/>
  <c r="E943" i="60"/>
  <c r="F943" i="60" s="1"/>
  <c r="E942" i="60"/>
  <c r="F942" i="60" s="1"/>
  <c r="E941" i="60"/>
  <c r="F941" i="60" s="1"/>
  <c r="E940" i="60"/>
  <c r="F940" i="60" s="1"/>
  <c r="E939" i="60"/>
  <c r="F939" i="60" s="1"/>
  <c r="E938" i="60"/>
  <c r="F938" i="60" s="1"/>
  <c r="E937" i="60"/>
  <c r="F937" i="60" s="1"/>
  <c r="E936" i="60"/>
  <c r="F936" i="60" s="1"/>
  <c r="E935" i="60"/>
  <c r="F935" i="60" s="1"/>
  <c r="E934" i="60"/>
  <c r="F934" i="60" s="1"/>
  <c r="E933" i="60"/>
  <c r="F933" i="60" s="1"/>
  <c r="E932" i="60"/>
  <c r="F932" i="60" s="1"/>
  <c r="E931" i="60"/>
  <c r="F931" i="60" s="1"/>
  <c r="E930" i="60"/>
  <c r="F930" i="60" s="1"/>
  <c r="E929" i="60"/>
  <c r="F929" i="60" s="1"/>
  <c r="E928" i="60"/>
  <c r="F928" i="60" s="1"/>
  <c r="E927" i="60"/>
  <c r="F927" i="60" s="1"/>
  <c r="E926" i="60"/>
  <c r="F926" i="60" s="1"/>
  <c r="E925" i="60"/>
  <c r="F925" i="60" s="1"/>
  <c r="E924" i="60"/>
  <c r="F924" i="60" s="1"/>
  <c r="E923" i="60"/>
  <c r="F923" i="60" s="1"/>
  <c r="E922" i="60"/>
  <c r="F922" i="60" s="1"/>
  <c r="E921" i="60"/>
  <c r="F921" i="60" s="1"/>
  <c r="E920" i="60"/>
  <c r="F920" i="60" s="1"/>
  <c r="E919" i="60"/>
  <c r="F919" i="60" s="1"/>
  <c r="E918" i="60"/>
  <c r="F918" i="60" s="1"/>
  <c r="E917" i="60"/>
  <c r="F917" i="60" s="1"/>
  <c r="E916" i="60"/>
  <c r="F916" i="60" s="1"/>
  <c r="E915" i="60"/>
  <c r="F915" i="60" s="1"/>
  <c r="E914" i="60"/>
  <c r="F914" i="60" s="1"/>
  <c r="E913" i="60"/>
  <c r="F913" i="60" s="1"/>
  <c r="E912" i="60"/>
  <c r="F912" i="60" s="1"/>
  <c r="E911" i="60"/>
  <c r="F911" i="60" s="1"/>
  <c r="E910" i="60"/>
  <c r="F910" i="60" s="1"/>
  <c r="E909" i="60"/>
  <c r="F909" i="60" s="1"/>
  <c r="E908" i="60"/>
  <c r="F908" i="60" s="1"/>
  <c r="E907" i="60"/>
  <c r="F907" i="60" s="1"/>
  <c r="E906" i="60"/>
  <c r="F906" i="60" s="1"/>
  <c r="E905" i="60"/>
  <c r="F905" i="60" s="1"/>
  <c r="E904" i="60"/>
  <c r="F904" i="60" s="1"/>
  <c r="E903" i="60"/>
  <c r="F903" i="60" s="1"/>
  <c r="E902" i="60"/>
  <c r="F902" i="60" s="1"/>
  <c r="E901" i="60"/>
  <c r="F901" i="60" s="1"/>
  <c r="E900" i="60"/>
  <c r="F900" i="60" s="1"/>
  <c r="E899" i="60"/>
  <c r="F899" i="60" s="1"/>
  <c r="E898" i="60"/>
  <c r="F898" i="60" s="1"/>
  <c r="E897" i="60"/>
  <c r="F897" i="60" s="1"/>
  <c r="E896" i="60"/>
  <c r="F896" i="60" s="1"/>
  <c r="E895" i="60"/>
  <c r="F895" i="60" s="1"/>
  <c r="E894" i="60"/>
  <c r="F894" i="60" s="1"/>
  <c r="E893" i="60"/>
  <c r="F893" i="60" s="1"/>
  <c r="E892" i="60"/>
  <c r="F892" i="60" s="1"/>
  <c r="E891" i="60"/>
  <c r="F891" i="60" s="1"/>
  <c r="E890" i="60"/>
  <c r="F890" i="60" s="1"/>
  <c r="E889" i="60"/>
  <c r="F889" i="60" s="1"/>
  <c r="E888" i="60"/>
  <c r="F888" i="60" s="1"/>
  <c r="E887" i="60"/>
  <c r="F887" i="60" s="1"/>
  <c r="E886" i="60"/>
  <c r="F886" i="60" s="1"/>
  <c r="E885" i="60"/>
  <c r="F885" i="60" s="1"/>
  <c r="E884" i="60"/>
  <c r="F884" i="60" s="1"/>
  <c r="E883" i="60"/>
  <c r="F883" i="60" s="1"/>
  <c r="E882" i="60"/>
  <c r="F882" i="60" s="1"/>
  <c r="E881" i="60"/>
  <c r="F881" i="60" s="1"/>
  <c r="E880" i="60"/>
  <c r="F880" i="60" s="1"/>
  <c r="E879" i="60"/>
  <c r="F879" i="60" s="1"/>
  <c r="E878" i="60"/>
  <c r="F878" i="60" s="1"/>
  <c r="E877" i="60"/>
  <c r="F877" i="60" s="1"/>
  <c r="E876" i="60"/>
  <c r="F876" i="60" s="1"/>
  <c r="E875" i="60"/>
  <c r="F875" i="60" s="1"/>
  <c r="E874" i="60"/>
  <c r="F874" i="60" s="1"/>
  <c r="E873" i="60"/>
  <c r="F873" i="60" s="1"/>
  <c r="E872" i="60"/>
  <c r="F872" i="60" s="1"/>
  <c r="E871" i="60"/>
  <c r="F871" i="60" s="1"/>
  <c r="E870" i="60"/>
  <c r="F870" i="60" s="1"/>
  <c r="E869" i="60"/>
  <c r="F869" i="60" s="1"/>
  <c r="E868" i="60"/>
  <c r="F868" i="60" s="1"/>
  <c r="E867" i="60"/>
  <c r="F867" i="60" s="1"/>
  <c r="E866" i="60"/>
  <c r="F866" i="60" s="1"/>
  <c r="E865" i="60"/>
  <c r="F865" i="60" s="1"/>
  <c r="E864" i="60"/>
  <c r="F864" i="60" s="1"/>
  <c r="E863" i="60"/>
  <c r="F863" i="60" s="1"/>
  <c r="E862" i="60"/>
  <c r="F862" i="60" s="1"/>
  <c r="E861" i="60"/>
  <c r="F861" i="60" s="1"/>
  <c r="E860" i="60"/>
  <c r="F860" i="60" s="1"/>
  <c r="E859" i="60"/>
  <c r="F859" i="60" s="1"/>
  <c r="E858" i="60"/>
  <c r="F858" i="60" s="1"/>
  <c r="E857" i="60"/>
  <c r="F857" i="60" s="1"/>
  <c r="E856" i="60"/>
  <c r="F856" i="60" s="1"/>
  <c r="E855" i="60"/>
  <c r="F855" i="60" s="1"/>
  <c r="E854" i="60"/>
  <c r="F854" i="60" s="1"/>
  <c r="E853" i="60"/>
  <c r="F853" i="60" s="1"/>
  <c r="E852" i="60"/>
  <c r="F852" i="60" s="1"/>
  <c r="E851" i="60"/>
  <c r="F851" i="60" s="1"/>
  <c r="E850" i="60"/>
  <c r="F850" i="60" s="1"/>
  <c r="E849" i="60"/>
  <c r="F849" i="60" s="1"/>
  <c r="E848" i="60"/>
  <c r="F848" i="60" s="1"/>
  <c r="E847" i="60"/>
  <c r="F847" i="60" s="1"/>
  <c r="E846" i="60"/>
  <c r="F846" i="60" s="1"/>
  <c r="E845" i="60"/>
  <c r="F845" i="60" s="1"/>
  <c r="E844" i="60"/>
  <c r="F844" i="60" s="1"/>
  <c r="E843" i="60"/>
  <c r="F843" i="60" s="1"/>
  <c r="E842" i="60"/>
  <c r="F842" i="60" s="1"/>
  <c r="E841" i="60"/>
  <c r="F841" i="60" s="1"/>
  <c r="E840" i="60"/>
  <c r="F840" i="60" s="1"/>
  <c r="E839" i="60"/>
  <c r="F839" i="60" s="1"/>
  <c r="E838" i="60"/>
  <c r="F838" i="60" s="1"/>
  <c r="E837" i="60"/>
  <c r="F837" i="60" s="1"/>
  <c r="E836" i="60"/>
  <c r="F836" i="60" s="1"/>
  <c r="E835" i="60"/>
  <c r="F835" i="60" s="1"/>
  <c r="E834" i="60"/>
  <c r="F834" i="60" s="1"/>
  <c r="E833" i="60"/>
  <c r="F833" i="60" s="1"/>
  <c r="E832" i="60"/>
  <c r="F832" i="60" s="1"/>
  <c r="E831" i="60"/>
  <c r="F831" i="60" s="1"/>
  <c r="E830" i="60"/>
  <c r="F830" i="60" s="1"/>
  <c r="E829" i="60"/>
  <c r="F829" i="60" s="1"/>
  <c r="E828" i="60"/>
  <c r="F828" i="60" s="1"/>
  <c r="E827" i="60"/>
  <c r="F827" i="60" s="1"/>
  <c r="E826" i="60"/>
  <c r="F826" i="60" s="1"/>
  <c r="E825" i="60"/>
  <c r="F825" i="60" s="1"/>
  <c r="E824" i="60"/>
  <c r="F824" i="60" s="1"/>
  <c r="E823" i="60"/>
  <c r="F823" i="60" s="1"/>
  <c r="E822" i="60"/>
  <c r="F822" i="60" s="1"/>
  <c r="E821" i="60"/>
  <c r="F821" i="60" s="1"/>
  <c r="E820" i="60"/>
  <c r="F820" i="60" s="1"/>
  <c r="E819" i="60"/>
  <c r="F819" i="60" s="1"/>
  <c r="E818" i="60"/>
  <c r="F818" i="60" s="1"/>
  <c r="E817" i="60"/>
  <c r="F817" i="60" s="1"/>
  <c r="E816" i="60"/>
  <c r="F816" i="60" s="1"/>
  <c r="E815" i="60"/>
  <c r="F815" i="60" s="1"/>
  <c r="E814" i="60"/>
  <c r="F814" i="60" s="1"/>
  <c r="E813" i="60"/>
  <c r="F813" i="60" s="1"/>
  <c r="E812" i="60"/>
  <c r="F812" i="60" s="1"/>
  <c r="E811" i="60"/>
  <c r="F811" i="60" s="1"/>
  <c r="E810" i="60"/>
  <c r="F810" i="60" s="1"/>
  <c r="E809" i="60"/>
  <c r="F809" i="60" s="1"/>
  <c r="E808" i="60"/>
  <c r="F808" i="60" s="1"/>
  <c r="E807" i="60"/>
  <c r="F807" i="60" s="1"/>
  <c r="E806" i="60"/>
  <c r="F806" i="60" s="1"/>
  <c r="E805" i="60"/>
  <c r="F805" i="60" s="1"/>
  <c r="E804" i="60"/>
  <c r="F804" i="60" s="1"/>
  <c r="E803" i="60"/>
  <c r="F803" i="60" s="1"/>
  <c r="E802" i="60"/>
  <c r="F802" i="60" s="1"/>
  <c r="E801" i="60"/>
  <c r="F801" i="60" s="1"/>
  <c r="E800" i="60"/>
  <c r="F800" i="60" s="1"/>
  <c r="E799" i="60"/>
  <c r="F799" i="60" s="1"/>
  <c r="E798" i="60"/>
  <c r="F798" i="60" s="1"/>
  <c r="E797" i="60"/>
  <c r="F797" i="60" s="1"/>
  <c r="E796" i="60"/>
  <c r="F796" i="60" s="1"/>
  <c r="E795" i="60"/>
  <c r="F795" i="60" s="1"/>
  <c r="E794" i="60"/>
  <c r="F794" i="60" s="1"/>
  <c r="E793" i="60"/>
  <c r="F793" i="60" s="1"/>
  <c r="E792" i="60"/>
  <c r="F792" i="60" s="1"/>
  <c r="E791" i="60"/>
  <c r="F791" i="60" s="1"/>
  <c r="E790" i="60"/>
  <c r="F790" i="60" s="1"/>
  <c r="E789" i="60"/>
  <c r="F789" i="60" s="1"/>
  <c r="E788" i="60"/>
  <c r="F788" i="60" s="1"/>
  <c r="E787" i="60"/>
  <c r="F787" i="60" s="1"/>
  <c r="E786" i="60"/>
  <c r="F786" i="60" s="1"/>
  <c r="E785" i="60"/>
  <c r="F785" i="60" s="1"/>
  <c r="E784" i="60"/>
  <c r="F784" i="60" s="1"/>
  <c r="E783" i="60"/>
  <c r="F783" i="60" s="1"/>
  <c r="E782" i="60"/>
  <c r="F782" i="60" s="1"/>
  <c r="E781" i="60"/>
  <c r="F781" i="60" s="1"/>
  <c r="E780" i="60"/>
  <c r="F780" i="60" s="1"/>
  <c r="E779" i="60"/>
  <c r="F779" i="60" s="1"/>
  <c r="E778" i="60"/>
  <c r="F778" i="60" s="1"/>
  <c r="E777" i="60"/>
  <c r="F777" i="60" s="1"/>
  <c r="E776" i="60"/>
  <c r="F776" i="60" s="1"/>
  <c r="E775" i="60"/>
  <c r="F775" i="60" s="1"/>
  <c r="E774" i="60"/>
  <c r="F774" i="60" s="1"/>
  <c r="E773" i="60"/>
  <c r="F773" i="60" s="1"/>
  <c r="E772" i="60"/>
  <c r="F772" i="60" s="1"/>
  <c r="E771" i="60"/>
  <c r="F771" i="60" s="1"/>
  <c r="E770" i="60"/>
  <c r="F770" i="60" s="1"/>
  <c r="E769" i="60"/>
  <c r="F769" i="60" s="1"/>
  <c r="E768" i="60"/>
  <c r="F768" i="60" s="1"/>
  <c r="E767" i="60"/>
  <c r="F767" i="60" s="1"/>
  <c r="E766" i="60"/>
  <c r="F766" i="60" s="1"/>
  <c r="E765" i="60"/>
  <c r="F765" i="60" s="1"/>
  <c r="E764" i="60"/>
  <c r="F764" i="60" s="1"/>
  <c r="E763" i="60"/>
  <c r="F763" i="60" s="1"/>
  <c r="E762" i="60"/>
  <c r="F762" i="60" s="1"/>
  <c r="E761" i="60"/>
  <c r="F761" i="60" s="1"/>
  <c r="E760" i="60"/>
  <c r="F760" i="60" s="1"/>
  <c r="E759" i="60"/>
  <c r="F759" i="60" s="1"/>
  <c r="E758" i="60"/>
  <c r="F758" i="60" s="1"/>
  <c r="E757" i="60"/>
  <c r="F757" i="60" s="1"/>
  <c r="E756" i="60"/>
  <c r="F756" i="60" s="1"/>
  <c r="E755" i="60"/>
  <c r="F755" i="60" s="1"/>
  <c r="E754" i="60"/>
  <c r="F754" i="60" s="1"/>
  <c r="E753" i="60"/>
  <c r="F753" i="60" s="1"/>
  <c r="E752" i="60"/>
  <c r="F752" i="60" s="1"/>
  <c r="E751" i="60"/>
  <c r="F751" i="60" s="1"/>
  <c r="E750" i="60"/>
  <c r="F750" i="60" s="1"/>
  <c r="E749" i="60"/>
  <c r="F749" i="60" s="1"/>
  <c r="E748" i="60"/>
  <c r="F748" i="60" s="1"/>
  <c r="E747" i="60"/>
  <c r="F747" i="60" s="1"/>
  <c r="E746" i="60"/>
  <c r="F746" i="60" s="1"/>
  <c r="E745" i="60"/>
  <c r="F745" i="60" s="1"/>
  <c r="E744" i="60"/>
  <c r="F744" i="60" s="1"/>
  <c r="E743" i="60"/>
  <c r="F743" i="60" s="1"/>
  <c r="E742" i="60"/>
  <c r="F742" i="60" s="1"/>
  <c r="E741" i="60"/>
  <c r="F741" i="60" s="1"/>
  <c r="E740" i="60"/>
  <c r="F740" i="60" s="1"/>
  <c r="E739" i="60"/>
  <c r="F739" i="60" s="1"/>
  <c r="E738" i="60"/>
  <c r="F738" i="60" s="1"/>
  <c r="E737" i="60"/>
  <c r="F737" i="60" s="1"/>
  <c r="E736" i="60"/>
  <c r="F736" i="60" s="1"/>
  <c r="E735" i="60"/>
  <c r="F735" i="60" s="1"/>
  <c r="E734" i="60"/>
  <c r="F734" i="60" s="1"/>
  <c r="E733" i="60"/>
  <c r="F733" i="60" s="1"/>
  <c r="E732" i="60"/>
  <c r="F732" i="60" s="1"/>
  <c r="E731" i="60"/>
  <c r="F731" i="60" s="1"/>
  <c r="E730" i="60"/>
  <c r="F730" i="60" s="1"/>
  <c r="E729" i="60"/>
  <c r="F729" i="60" s="1"/>
  <c r="E728" i="60"/>
  <c r="F728" i="60" s="1"/>
  <c r="E727" i="60"/>
  <c r="F727" i="60" s="1"/>
  <c r="E726" i="60"/>
  <c r="F726" i="60" s="1"/>
  <c r="E725" i="60"/>
  <c r="F725" i="60" s="1"/>
  <c r="E724" i="60"/>
  <c r="F724" i="60" s="1"/>
  <c r="E723" i="60"/>
  <c r="F723" i="60" s="1"/>
  <c r="E722" i="60"/>
  <c r="F722" i="60" s="1"/>
  <c r="E721" i="60"/>
  <c r="F721" i="60" s="1"/>
  <c r="E720" i="60"/>
  <c r="F720" i="60" s="1"/>
  <c r="E719" i="60"/>
  <c r="F719" i="60" s="1"/>
  <c r="E718" i="60"/>
  <c r="F718" i="60" s="1"/>
  <c r="E717" i="60"/>
  <c r="F717" i="60" s="1"/>
  <c r="E716" i="60"/>
  <c r="F716" i="60" s="1"/>
  <c r="E715" i="60"/>
  <c r="F715" i="60" s="1"/>
  <c r="E714" i="60"/>
  <c r="F714" i="60" s="1"/>
  <c r="E713" i="60"/>
  <c r="F713" i="60" s="1"/>
  <c r="E712" i="60"/>
  <c r="F712" i="60" s="1"/>
  <c r="E711" i="60"/>
  <c r="F711" i="60" s="1"/>
  <c r="E710" i="60"/>
  <c r="F710" i="60" s="1"/>
  <c r="E709" i="60"/>
  <c r="F709" i="60" s="1"/>
  <c r="E708" i="60"/>
  <c r="F708" i="60" s="1"/>
  <c r="E707" i="60"/>
  <c r="F707" i="60" s="1"/>
  <c r="E706" i="60"/>
  <c r="F706" i="60" s="1"/>
  <c r="E705" i="60"/>
  <c r="F705" i="60" s="1"/>
  <c r="E704" i="60"/>
  <c r="F704" i="60" s="1"/>
  <c r="E703" i="60"/>
  <c r="F703" i="60" s="1"/>
  <c r="E702" i="60"/>
  <c r="F702" i="60" s="1"/>
  <c r="E701" i="60"/>
  <c r="F701" i="60" s="1"/>
  <c r="E700" i="60"/>
  <c r="F700" i="60" s="1"/>
  <c r="E699" i="60"/>
  <c r="F699" i="60" s="1"/>
  <c r="E698" i="60"/>
  <c r="F698" i="60" s="1"/>
  <c r="E697" i="60"/>
  <c r="F697" i="60" s="1"/>
  <c r="E696" i="60"/>
  <c r="F696" i="60" s="1"/>
  <c r="E695" i="60"/>
  <c r="F695" i="60" s="1"/>
  <c r="E694" i="60"/>
  <c r="F694" i="60" s="1"/>
  <c r="E693" i="60"/>
  <c r="F693" i="60" s="1"/>
  <c r="E692" i="60"/>
  <c r="F692" i="60" s="1"/>
  <c r="E691" i="60"/>
  <c r="F691" i="60" s="1"/>
  <c r="E690" i="60"/>
  <c r="F690" i="60" s="1"/>
  <c r="E689" i="60"/>
  <c r="F689" i="60" s="1"/>
  <c r="E688" i="60"/>
  <c r="F688" i="60" s="1"/>
  <c r="E687" i="60"/>
  <c r="F687" i="60" s="1"/>
  <c r="E686" i="60"/>
  <c r="F686" i="60" s="1"/>
  <c r="E685" i="60"/>
  <c r="F685" i="60" s="1"/>
  <c r="E684" i="60"/>
  <c r="F684" i="60" s="1"/>
  <c r="E683" i="60"/>
  <c r="F683" i="60" s="1"/>
  <c r="E682" i="60"/>
  <c r="F682" i="60" s="1"/>
  <c r="E681" i="60"/>
  <c r="F681" i="60" s="1"/>
  <c r="E680" i="60"/>
  <c r="F680" i="60" s="1"/>
  <c r="E679" i="60"/>
  <c r="F679" i="60" s="1"/>
  <c r="E678" i="60"/>
  <c r="F678" i="60" s="1"/>
  <c r="E677" i="60"/>
  <c r="F677" i="60" s="1"/>
  <c r="E676" i="60"/>
  <c r="F676" i="60" s="1"/>
  <c r="E675" i="60"/>
  <c r="F675" i="60" s="1"/>
  <c r="E674" i="60"/>
  <c r="F674" i="60" s="1"/>
  <c r="E673" i="60"/>
  <c r="F673" i="60" s="1"/>
  <c r="E672" i="60"/>
  <c r="F672" i="60" s="1"/>
  <c r="E671" i="60"/>
  <c r="F671" i="60" s="1"/>
  <c r="E670" i="60"/>
  <c r="F670" i="60" s="1"/>
  <c r="E669" i="60"/>
  <c r="F669" i="60" s="1"/>
  <c r="E668" i="60"/>
  <c r="F668" i="60" s="1"/>
  <c r="E667" i="60"/>
  <c r="F667" i="60" s="1"/>
  <c r="E666" i="60"/>
  <c r="F666" i="60" s="1"/>
  <c r="E665" i="60"/>
  <c r="F665" i="60" s="1"/>
  <c r="E664" i="60"/>
  <c r="F664" i="60" s="1"/>
  <c r="E663" i="60"/>
  <c r="F663" i="60" s="1"/>
  <c r="E662" i="60"/>
  <c r="F662" i="60" s="1"/>
  <c r="E661" i="60"/>
  <c r="F661" i="60" s="1"/>
  <c r="E660" i="60"/>
  <c r="F660" i="60" s="1"/>
  <c r="E659" i="60"/>
  <c r="F659" i="60" s="1"/>
  <c r="E658" i="60"/>
  <c r="F658" i="60" s="1"/>
  <c r="E657" i="60"/>
  <c r="F657" i="60" s="1"/>
  <c r="E656" i="60"/>
  <c r="F656" i="60" s="1"/>
  <c r="E655" i="60"/>
  <c r="F655" i="60" s="1"/>
  <c r="E654" i="60"/>
  <c r="F654" i="60" s="1"/>
  <c r="E653" i="60"/>
  <c r="F653" i="60" s="1"/>
  <c r="E652" i="60"/>
  <c r="F652" i="60" s="1"/>
  <c r="E651" i="60"/>
  <c r="F651" i="60" s="1"/>
  <c r="E650" i="60"/>
  <c r="F650" i="60" s="1"/>
  <c r="E649" i="60"/>
  <c r="F649" i="60" s="1"/>
  <c r="E648" i="60"/>
  <c r="F648" i="60" s="1"/>
  <c r="E647" i="60"/>
  <c r="F647" i="60" s="1"/>
  <c r="E646" i="60"/>
  <c r="F646" i="60" s="1"/>
  <c r="E645" i="60"/>
  <c r="F645" i="60" s="1"/>
  <c r="E644" i="60"/>
  <c r="F644" i="60" s="1"/>
  <c r="E643" i="60"/>
  <c r="F643" i="60" s="1"/>
  <c r="E642" i="60"/>
  <c r="F642" i="60" s="1"/>
  <c r="E641" i="60"/>
  <c r="F641" i="60" s="1"/>
  <c r="E640" i="60"/>
  <c r="F640" i="60" s="1"/>
  <c r="E639" i="60"/>
  <c r="F639" i="60" s="1"/>
  <c r="E638" i="60"/>
  <c r="F638" i="60" s="1"/>
  <c r="E637" i="60"/>
  <c r="F637" i="60" s="1"/>
  <c r="E636" i="60"/>
  <c r="F636" i="60" s="1"/>
  <c r="E635" i="60"/>
  <c r="F635" i="60" s="1"/>
  <c r="E634" i="60"/>
  <c r="F634" i="60" s="1"/>
  <c r="E633" i="60"/>
  <c r="F633" i="60" s="1"/>
  <c r="E632" i="60"/>
  <c r="F632" i="60" s="1"/>
  <c r="E631" i="60"/>
  <c r="F631" i="60" s="1"/>
  <c r="E630" i="60"/>
  <c r="F630" i="60" s="1"/>
  <c r="E629" i="60"/>
  <c r="F629" i="60" s="1"/>
  <c r="E628" i="60"/>
  <c r="F628" i="60" s="1"/>
  <c r="E627" i="60"/>
  <c r="F627" i="60" s="1"/>
  <c r="E626" i="60"/>
  <c r="F626" i="60" s="1"/>
  <c r="E625" i="60"/>
  <c r="F625" i="60" s="1"/>
  <c r="E624" i="60"/>
  <c r="F624" i="60" s="1"/>
  <c r="E623" i="60"/>
  <c r="F623" i="60" s="1"/>
  <c r="E622" i="60"/>
  <c r="F622" i="60" s="1"/>
  <c r="E621" i="60"/>
  <c r="F621" i="60" s="1"/>
  <c r="E620" i="60"/>
  <c r="F620" i="60" s="1"/>
  <c r="E619" i="60"/>
  <c r="F619" i="60" s="1"/>
  <c r="E618" i="60"/>
  <c r="F618" i="60" s="1"/>
  <c r="E617" i="60"/>
  <c r="F617" i="60" s="1"/>
  <c r="E616" i="60"/>
  <c r="F616" i="60" s="1"/>
  <c r="E615" i="60"/>
  <c r="F615" i="60" s="1"/>
  <c r="E614" i="60"/>
  <c r="F614" i="60" s="1"/>
  <c r="E613" i="60"/>
  <c r="F613" i="60" s="1"/>
  <c r="E612" i="60"/>
  <c r="F612" i="60" s="1"/>
  <c r="E611" i="60"/>
  <c r="F611" i="60" s="1"/>
  <c r="E610" i="60"/>
  <c r="F610" i="60" s="1"/>
  <c r="E609" i="60"/>
  <c r="F609" i="60" s="1"/>
  <c r="E608" i="60"/>
  <c r="F608" i="60" s="1"/>
  <c r="E607" i="60"/>
  <c r="F607" i="60" s="1"/>
  <c r="E606" i="60"/>
  <c r="F606" i="60" s="1"/>
  <c r="E605" i="60"/>
  <c r="F605" i="60" s="1"/>
  <c r="E604" i="60"/>
  <c r="F604" i="60" s="1"/>
  <c r="E603" i="60"/>
  <c r="F603" i="60" s="1"/>
  <c r="E602" i="60"/>
  <c r="F602" i="60" s="1"/>
  <c r="E601" i="60"/>
  <c r="F601" i="60" s="1"/>
  <c r="E600" i="60"/>
  <c r="F600" i="60" s="1"/>
  <c r="E599" i="60"/>
  <c r="F599" i="60" s="1"/>
  <c r="E598" i="60"/>
  <c r="F598" i="60" s="1"/>
  <c r="E597" i="60"/>
  <c r="F597" i="60" s="1"/>
  <c r="E596" i="60"/>
  <c r="F596" i="60" s="1"/>
  <c r="E595" i="60"/>
  <c r="F595" i="60" s="1"/>
  <c r="E594" i="60"/>
  <c r="F594" i="60" s="1"/>
  <c r="E593" i="60"/>
  <c r="F593" i="60" s="1"/>
  <c r="E592" i="60"/>
  <c r="F592" i="60" s="1"/>
  <c r="E591" i="60"/>
  <c r="F591" i="60" s="1"/>
  <c r="E590" i="60"/>
  <c r="F590" i="60" s="1"/>
  <c r="E589" i="60"/>
  <c r="F589" i="60" s="1"/>
  <c r="E588" i="60"/>
  <c r="F588" i="60" s="1"/>
  <c r="E587" i="60"/>
  <c r="F587" i="60" s="1"/>
  <c r="E586" i="60"/>
  <c r="F586" i="60" s="1"/>
  <c r="E585" i="60"/>
  <c r="F585" i="60" s="1"/>
  <c r="E584" i="60"/>
  <c r="F584" i="60" s="1"/>
  <c r="E583" i="60"/>
  <c r="F583" i="60" s="1"/>
  <c r="E582" i="60"/>
  <c r="F582" i="60" s="1"/>
  <c r="E581" i="60"/>
  <c r="F581" i="60" s="1"/>
  <c r="E580" i="60"/>
  <c r="F580" i="60" s="1"/>
  <c r="E579" i="60"/>
  <c r="F579" i="60" s="1"/>
  <c r="E578" i="60"/>
  <c r="F578" i="60" s="1"/>
  <c r="E577" i="60"/>
  <c r="F577" i="60" s="1"/>
  <c r="E576" i="60"/>
  <c r="F576" i="60" s="1"/>
  <c r="E575" i="60"/>
  <c r="F575" i="60" s="1"/>
  <c r="E574" i="60"/>
  <c r="F574" i="60" s="1"/>
  <c r="E573" i="60"/>
  <c r="F573" i="60" s="1"/>
  <c r="E572" i="60"/>
  <c r="F572" i="60" s="1"/>
  <c r="E571" i="60"/>
  <c r="F571" i="60" s="1"/>
  <c r="E570" i="60"/>
  <c r="F570" i="60" s="1"/>
  <c r="E569" i="60"/>
  <c r="F569" i="60" s="1"/>
  <c r="E568" i="60"/>
  <c r="F568" i="60" s="1"/>
  <c r="E567" i="60"/>
  <c r="F567" i="60" s="1"/>
  <c r="E566" i="60"/>
  <c r="F566" i="60" s="1"/>
  <c r="E565" i="60"/>
  <c r="F565" i="60" s="1"/>
  <c r="E564" i="60"/>
  <c r="F564" i="60" s="1"/>
  <c r="E563" i="60"/>
  <c r="F563" i="60" s="1"/>
  <c r="E562" i="60"/>
  <c r="F562" i="60" s="1"/>
  <c r="E561" i="60"/>
  <c r="F561" i="60" s="1"/>
  <c r="E560" i="60"/>
  <c r="F560" i="60" s="1"/>
  <c r="E559" i="60"/>
  <c r="F559" i="60" s="1"/>
  <c r="E558" i="60"/>
  <c r="F558" i="60" s="1"/>
  <c r="E557" i="60"/>
  <c r="F557" i="60" s="1"/>
  <c r="E556" i="60"/>
  <c r="F556" i="60" s="1"/>
  <c r="E555" i="60"/>
  <c r="F555" i="60" s="1"/>
  <c r="E554" i="60"/>
  <c r="F554" i="60" s="1"/>
  <c r="E553" i="60"/>
  <c r="F553" i="60" s="1"/>
  <c r="E552" i="60"/>
  <c r="F552" i="60" s="1"/>
  <c r="E551" i="60"/>
  <c r="F551" i="60" s="1"/>
  <c r="E550" i="60"/>
  <c r="F550" i="60" s="1"/>
  <c r="E549" i="60"/>
  <c r="F549" i="60" s="1"/>
  <c r="E548" i="60"/>
  <c r="F548" i="60" s="1"/>
  <c r="E547" i="60"/>
  <c r="F547" i="60" s="1"/>
  <c r="E546" i="60"/>
  <c r="F546" i="60" s="1"/>
  <c r="E545" i="60"/>
  <c r="F545" i="60" s="1"/>
  <c r="E544" i="60"/>
  <c r="F544" i="60" s="1"/>
  <c r="E543" i="60"/>
  <c r="F543" i="60" s="1"/>
  <c r="E542" i="60"/>
  <c r="F542" i="60" s="1"/>
  <c r="E541" i="60"/>
  <c r="F541" i="60" s="1"/>
  <c r="E540" i="60"/>
  <c r="F540" i="60" s="1"/>
  <c r="E539" i="60"/>
  <c r="F539" i="60" s="1"/>
  <c r="E538" i="60"/>
  <c r="F538" i="60" s="1"/>
  <c r="E537" i="60"/>
  <c r="F537" i="60" s="1"/>
  <c r="E536" i="60"/>
  <c r="F536" i="60" s="1"/>
  <c r="E535" i="60"/>
  <c r="F535" i="60" s="1"/>
  <c r="E534" i="60"/>
  <c r="F534" i="60" s="1"/>
  <c r="E533" i="60"/>
  <c r="F533" i="60" s="1"/>
  <c r="E532" i="60"/>
  <c r="F532" i="60" s="1"/>
  <c r="E531" i="60"/>
  <c r="F531" i="60" s="1"/>
  <c r="E530" i="60"/>
  <c r="F530" i="60" s="1"/>
  <c r="E529" i="60"/>
  <c r="F529" i="60" s="1"/>
  <c r="E528" i="60"/>
  <c r="F528" i="60" s="1"/>
  <c r="E527" i="60"/>
  <c r="F527" i="60" s="1"/>
  <c r="E526" i="60"/>
  <c r="F526" i="60" s="1"/>
  <c r="E525" i="60"/>
  <c r="F525" i="60" s="1"/>
  <c r="E524" i="60"/>
  <c r="F524" i="60" s="1"/>
  <c r="E523" i="60"/>
  <c r="F523" i="60" s="1"/>
  <c r="E522" i="60"/>
  <c r="F522" i="60" s="1"/>
  <c r="E521" i="60"/>
  <c r="F521" i="60" s="1"/>
  <c r="E520" i="60"/>
  <c r="F520" i="60" s="1"/>
  <c r="E519" i="60"/>
  <c r="F519" i="60" s="1"/>
  <c r="E518" i="60"/>
  <c r="F518" i="60" s="1"/>
  <c r="E517" i="60"/>
  <c r="F517" i="60" s="1"/>
  <c r="E516" i="60"/>
  <c r="F516" i="60" s="1"/>
  <c r="E515" i="60"/>
  <c r="F515" i="60" s="1"/>
  <c r="E514" i="60"/>
  <c r="F514" i="60" s="1"/>
  <c r="E513" i="60"/>
  <c r="F513" i="60" s="1"/>
  <c r="E512" i="60"/>
  <c r="F512" i="60" s="1"/>
  <c r="E511" i="60"/>
  <c r="F511" i="60" s="1"/>
  <c r="E510" i="60"/>
  <c r="F510" i="60" s="1"/>
  <c r="E509" i="60"/>
  <c r="F509" i="60" s="1"/>
  <c r="E508" i="60"/>
  <c r="F508" i="60" s="1"/>
  <c r="E507" i="60"/>
  <c r="F507" i="60" s="1"/>
  <c r="E506" i="60"/>
  <c r="F506" i="60" s="1"/>
  <c r="E505" i="60"/>
  <c r="F505" i="60" s="1"/>
  <c r="E504" i="60"/>
  <c r="F504" i="60" s="1"/>
  <c r="E503" i="60"/>
  <c r="F503" i="60" s="1"/>
  <c r="E502" i="60"/>
  <c r="F502" i="60" s="1"/>
  <c r="E501" i="60"/>
  <c r="F501" i="60" s="1"/>
  <c r="E500" i="60"/>
  <c r="F500" i="60" s="1"/>
  <c r="E499" i="60"/>
  <c r="F499" i="60" s="1"/>
  <c r="E498" i="60"/>
  <c r="F498" i="60" s="1"/>
  <c r="E497" i="60"/>
  <c r="F497" i="60" s="1"/>
  <c r="E496" i="60"/>
  <c r="F496" i="60" s="1"/>
  <c r="E495" i="60"/>
  <c r="F495" i="60" s="1"/>
  <c r="E494" i="60"/>
  <c r="F494" i="60" s="1"/>
  <c r="E493" i="60"/>
  <c r="F493" i="60" s="1"/>
  <c r="E492" i="60"/>
  <c r="F492" i="60" s="1"/>
  <c r="E491" i="60"/>
  <c r="F491" i="60" s="1"/>
  <c r="E490" i="60"/>
  <c r="F490" i="60" s="1"/>
  <c r="E489" i="60"/>
  <c r="F489" i="60" s="1"/>
  <c r="E488" i="60"/>
  <c r="F488" i="60" s="1"/>
  <c r="E487" i="60"/>
  <c r="F487" i="60" s="1"/>
  <c r="E486" i="60"/>
  <c r="F486" i="60" s="1"/>
  <c r="E485" i="60"/>
  <c r="F485" i="60" s="1"/>
  <c r="E484" i="60"/>
  <c r="F484" i="60" s="1"/>
  <c r="E483" i="60"/>
  <c r="F483" i="60" s="1"/>
  <c r="E482" i="60"/>
  <c r="F482" i="60" s="1"/>
  <c r="E481" i="60"/>
  <c r="F481" i="60" s="1"/>
  <c r="E480" i="60"/>
  <c r="F480" i="60" s="1"/>
  <c r="E479" i="60"/>
  <c r="F479" i="60" s="1"/>
  <c r="E478" i="60"/>
  <c r="F478" i="60" s="1"/>
  <c r="E477" i="60"/>
  <c r="F477" i="60" s="1"/>
  <c r="E476" i="60"/>
  <c r="F476" i="60" s="1"/>
  <c r="E475" i="60"/>
  <c r="F475" i="60" s="1"/>
  <c r="E474" i="60"/>
  <c r="F474" i="60" s="1"/>
  <c r="E473" i="60"/>
  <c r="F473" i="60" s="1"/>
  <c r="E472" i="60"/>
  <c r="F472" i="60" s="1"/>
  <c r="E471" i="60"/>
  <c r="F471" i="60" s="1"/>
  <c r="E470" i="60"/>
  <c r="F470" i="60" s="1"/>
  <c r="E469" i="60"/>
  <c r="F469" i="60" s="1"/>
  <c r="E468" i="60"/>
  <c r="F468" i="60" s="1"/>
  <c r="E467" i="60"/>
  <c r="F467" i="60" s="1"/>
  <c r="E466" i="60"/>
  <c r="F466" i="60" s="1"/>
  <c r="E465" i="60"/>
  <c r="F465" i="60" s="1"/>
  <c r="E464" i="60"/>
  <c r="F464" i="60" s="1"/>
  <c r="E463" i="60"/>
  <c r="F463" i="60" s="1"/>
  <c r="E462" i="60"/>
  <c r="F462" i="60" s="1"/>
  <c r="E461" i="60"/>
  <c r="F461" i="60" s="1"/>
  <c r="E460" i="60"/>
  <c r="F460" i="60" s="1"/>
  <c r="E459" i="60"/>
  <c r="F459" i="60" s="1"/>
  <c r="E458" i="60"/>
  <c r="F458" i="60" s="1"/>
  <c r="E457" i="60"/>
  <c r="F457" i="60" s="1"/>
  <c r="E456" i="60"/>
  <c r="F456" i="60" s="1"/>
  <c r="E455" i="60"/>
  <c r="F455" i="60" s="1"/>
  <c r="E454" i="60"/>
  <c r="F454" i="60" s="1"/>
  <c r="E453" i="60"/>
  <c r="F453" i="60" s="1"/>
  <c r="E452" i="60"/>
  <c r="F452" i="60" s="1"/>
  <c r="E451" i="60"/>
  <c r="F451" i="60" s="1"/>
  <c r="E450" i="60"/>
  <c r="F450" i="60" s="1"/>
  <c r="E449" i="60"/>
  <c r="F449" i="60" s="1"/>
  <c r="E448" i="60"/>
  <c r="F448" i="60" s="1"/>
  <c r="E447" i="60"/>
  <c r="F447" i="60" s="1"/>
  <c r="E446" i="60"/>
  <c r="F446" i="60" s="1"/>
  <c r="E445" i="60"/>
  <c r="F445" i="60" s="1"/>
  <c r="E444" i="60"/>
  <c r="F444" i="60" s="1"/>
  <c r="E443" i="60"/>
  <c r="F443" i="60" s="1"/>
  <c r="E442" i="60"/>
  <c r="F442" i="60" s="1"/>
  <c r="E441" i="60"/>
  <c r="F441" i="60" s="1"/>
  <c r="E440" i="60"/>
  <c r="F440" i="60" s="1"/>
  <c r="E439" i="60"/>
  <c r="F439" i="60" s="1"/>
  <c r="E438" i="60"/>
  <c r="F438" i="60" s="1"/>
  <c r="E437" i="60"/>
  <c r="F437" i="60" s="1"/>
  <c r="E436" i="60"/>
  <c r="F436" i="60" s="1"/>
  <c r="E435" i="60"/>
  <c r="F435" i="60" s="1"/>
  <c r="E434" i="60"/>
  <c r="F434" i="60" s="1"/>
  <c r="E433" i="60"/>
  <c r="F433" i="60" s="1"/>
  <c r="E432" i="60"/>
  <c r="F432" i="60" s="1"/>
  <c r="E431" i="60"/>
  <c r="F431" i="60" s="1"/>
  <c r="E430" i="60"/>
  <c r="F430" i="60" s="1"/>
  <c r="E429" i="60"/>
  <c r="F429" i="60" s="1"/>
  <c r="E428" i="60"/>
  <c r="F428" i="60" s="1"/>
  <c r="E427" i="60"/>
  <c r="F427" i="60" s="1"/>
  <c r="E426" i="60"/>
  <c r="F426" i="60" s="1"/>
  <c r="E425" i="60"/>
  <c r="F425" i="60" s="1"/>
  <c r="E424" i="60"/>
  <c r="F424" i="60" s="1"/>
  <c r="E423" i="60"/>
  <c r="F423" i="60" s="1"/>
  <c r="E422" i="60"/>
  <c r="F422" i="60" s="1"/>
  <c r="E421" i="60"/>
  <c r="F421" i="60" s="1"/>
  <c r="E420" i="60"/>
  <c r="F420" i="60" s="1"/>
  <c r="E419" i="60"/>
  <c r="F419" i="60" s="1"/>
  <c r="E418" i="60"/>
  <c r="F418" i="60" s="1"/>
  <c r="E417" i="60"/>
  <c r="F417" i="60" s="1"/>
  <c r="E416" i="60"/>
  <c r="F416" i="60" s="1"/>
  <c r="E415" i="60"/>
  <c r="F415" i="60" s="1"/>
  <c r="E414" i="60"/>
  <c r="F414" i="60" s="1"/>
  <c r="E413" i="60"/>
  <c r="F413" i="60" s="1"/>
  <c r="E412" i="60"/>
  <c r="F412" i="60" s="1"/>
  <c r="E411" i="60"/>
  <c r="F411" i="60" s="1"/>
  <c r="E410" i="60"/>
  <c r="F410" i="60" s="1"/>
  <c r="E409" i="60"/>
  <c r="F409" i="60" s="1"/>
  <c r="E408" i="60"/>
  <c r="F408" i="60" s="1"/>
  <c r="E407" i="60"/>
  <c r="F407" i="60" s="1"/>
  <c r="E406" i="60"/>
  <c r="F406" i="60" s="1"/>
  <c r="E405" i="60"/>
  <c r="F405" i="60" s="1"/>
  <c r="E404" i="60"/>
  <c r="F404" i="60" s="1"/>
  <c r="E403" i="60"/>
  <c r="F403" i="60" s="1"/>
  <c r="E402" i="60"/>
  <c r="F402" i="60" s="1"/>
  <c r="E401" i="60"/>
  <c r="F401" i="60" s="1"/>
  <c r="E400" i="60"/>
  <c r="F400" i="60" s="1"/>
  <c r="E399" i="60"/>
  <c r="F399" i="60" s="1"/>
  <c r="E398" i="60"/>
  <c r="F398" i="60" s="1"/>
  <c r="E397" i="60"/>
  <c r="F397" i="60" s="1"/>
  <c r="E396" i="60"/>
  <c r="F396" i="60" s="1"/>
  <c r="E395" i="60"/>
  <c r="F395" i="60" s="1"/>
  <c r="E394" i="60"/>
  <c r="F394" i="60" s="1"/>
  <c r="E393" i="60"/>
  <c r="F393" i="60" s="1"/>
  <c r="E392" i="60"/>
  <c r="F392" i="60" s="1"/>
  <c r="E391" i="60"/>
  <c r="F391" i="60" s="1"/>
  <c r="E390" i="60"/>
  <c r="F390" i="60" s="1"/>
  <c r="E389" i="60"/>
  <c r="F389" i="60" s="1"/>
  <c r="E388" i="60"/>
  <c r="F388" i="60" s="1"/>
  <c r="E387" i="60"/>
  <c r="F387" i="60" s="1"/>
  <c r="E386" i="60"/>
  <c r="F386" i="60" s="1"/>
  <c r="E385" i="60"/>
  <c r="F385" i="60" s="1"/>
  <c r="E384" i="60"/>
  <c r="F384" i="60" s="1"/>
  <c r="E383" i="60"/>
  <c r="F383" i="60" s="1"/>
  <c r="E382" i="60"/>
  <c r="F382" i="60" s="1"/>
  <c r="E381" i="60"/>
  <c r="F381" i="60" s="1"/>
  <c r="E380" i="60"/>
  <c r="F380" i="60" s="1"/>
  <c r="E379" i="60"/>
  <c r="F379" i="60" s="1"/>
  <c r="E378" i="60"/>
  <c r="F378" i="60" s="1"/>
  <c r="E377" i="60"/>
  <c r="F377" i="60" s="1"/>
  <c r="E376" i="60"/>
  <c r="F376" i="60" s="1"/>
  <c r="E375" i="60"/>
  <c r="F375" i="60" s="1"/>
  <c r="E374" i="60"/>
  <c r="F374" i="60" s="1"/>
  <c r="E373" i="60"/>
  <c r="F373" i="60" s="1"/>
  <c r="E372" i="60"/>
  <c r="F372" i="60" s="1"/>
  <c r="E371" i="60"/>
  <c r="F371" i="60" s="1"/>
  <c r="E370" i="60"/>
  <c r="F370" i="60" s="1"/>
  <c r="E369" i="60"/>
  <c r="F369" i="60" s="1"/>
  <c r="E368" i="60"/>
  <c r="F368" i="60" s="1"/>
  <c r="E367" i="60"/>
  <c r="F367" i="60" s="1"/>
  <c r="E366" i="60"/>
  <c r="F366" i="60" s="1"/>
  <c r="E365" i="60"/>
  <c r="F365" i="60" s="1"/>
  <c r="E364" i="60"/>
  <c r="F364" i="60" s="1"/>
  <c r="E363" i="60"/>
  <c r="F363" i="60" s="1"/>
  <c r="E362" i="60"/>
  <c r="F362" i="60" s="1"/>
  <c r="E361" i="60"/>
  <c r="F361" i="60" s="1"/>
  <c r="E360" i="60"/>
  <c r="F360" i="60" s="1"/>
  <c r="E359" i="60"/>
  <c r="F359" i="60" s="1"/>
  <c r="E358" i="60"/>
  <c r="F358" i="60" s="1"/>
  <c r="E357" i="60"/>
  <c r="F357" i="60" s="1"/>
  <c r="E356" i="60"/>
  <c r="F356" i="60" s="1"/>
  <c r="E355" i="60"/>
  <c r="F355" i="60" s="1"/>
  <c r="E354" i="60"/>
  <c r="F354" i="60" s="1"/>
  <c r="E353" i="60"/>
  <c r="F353" i="60" s="1"/>
  <c r="E352" i="60"/>
  <c r="F352" i="60" s="1"/>
  <c r="E351" i="60"/>
  <c r="F351" i="60" s="1"/>
  <c r="E350" i="60"/>
  <c r="F350" i="60" s="1"/>
  <c r="E349" i="60"/>
  <c r="F349" i="60" s="1"/>
  <c r="E348" i="60"/>
  <c r="F348" i="60" s="1"/>
  <c r="E347" i="60"/>
  <c r="F347" i="60" s="1"/>
  <c r="E346" i="60"/>
  <c r="F346" i="60" s="1"/>
  <c r="E345" i="60"/>
  <c r="F345" i="60" s="1"/>
  <c r="E344" i="60"/>
  <c r="F344" i="60" s="1"/>
  <c r="E343" i="60"/>
  <c r="F343" i="60" s="1"/>
  <c r="E342" i="60"/>
  <c r="F342" i="60" s="1"/>
  <c r="E341" i="60"/>
  <c r="F341" i="60" s="1"/>
  <c r="E340" i="60"/>
  <c r="F340" i="60" s="1"/>
  <c r="E339" i="60"/>
  <c r="F339" i="60" s="1"/>
  <c r="E338" i="60"/>
  <c r="F338" i="60" s="1"/>
  <c r="E337" i="60"/>
  <c r="F337" i="60" s="1"/>
  <c r="E336" i="60"/>
  <c r="F336" i="60" s="1"/>
  <c r="E335" i="60"/>
  <c r="F335" i="60" s="1"/>
  <c r="E334" i="60"/>
  <c r="F334" i="60" s="1"/>
  <c r="E333" i="60"/>
  <c r="F333" i="60" s="1"/>
  <c r="E332" i="60"/>
  <c r="F332" i="60" s="1"/>
  <c r="E331" i="60"/>
  <c r="F331" i="60" s="1"/>
  <c r="E330" i="60"/>
  <c r="F330" i="60" s="1"/>
  <c r="E329" i="60"/>
  <c r="F329" i="60" s="1"/>
  <c r="E328" i="60"/>
  <c r="F328" i="60" s="1"/>
  <c r="E327" i="60"/>
  <c r="F327" i="60" s="1"/>
  <c r="E326" i="60"/>
  <c r="F326" i="60" s="1"/>
  <c r="E325" i="60"/>
  <c r="F325" i="60" s="1"/>
  <c r="E324" i="60"/>
  <c r="F324" i="60" s="1"/>
  <c r="E323" i="60"/>
  <c r="F323" i="60" s="1"/>
  <c r="E322" i="60"/>
  <c r="F322" i="60" s="1"/>
  <c r="E321" i="60"/>
  <c r="F321" i="60" s="1"/>
  <c r="E320" i="60"/>
  <c r="F320" i="60" s="1"/>
  <c r="E319" i="60"/>
  <c r="F319" i="60" s="1"/>
  <c r="E318" i="60"/>
  <c r="F318" i="60" s="1"/>
  <c r="E317" i="60"/>
  <c r="F317" i="60" s="1"/>
  <c r="E316" i="60"/>
  <c r="F316" i="60" s="1"/>
  <c r="E315" i="60"/>
  <c r="F315" i="60" s="1"/>
  <c r="E314" i="60"/>
  <c r="F314" i="60" s="1"/>
  <c r="E313" i="60"/>
  <c r="F313" i="60" s="1"/>
  <c r="E312" i="60"/>
  <c r="F312" i="60" s="1"/>
  <c r="E311" i="60"/>
  <c r="F311" i="60" s="1"/>
  <c r="E310" i="60"/>
  <c r="F310" i="60" s="1"/>
  <c r="E309" i="60"/>
  <c r="F309" i="60" s="1"/>
  <c r="E308" i="60"/>
  <c r="F308" i="60" s="1"/>
  <c r="E307" i="60"/>
  <c r="F307" i="60" s="1"/>
  <c r="E306" i="60"/>
  <c r="F306" i="60" s="1"/>
  <c r="E305" i="60"/>
  <c r="F305" i="60" s="1"/>
  <c r="E304" i="60"/>
  <c r="F304" i="60" s="1"/>
  <c r="E303" i="60"/>
  <c r="F303" i="60" s="1"/>
  <c r="E302" i="60"/>
  <c r="F302" i="60" s="1"/>
  <c r="E301" i="60"/>
  <c r="F301" i="60" s="1"/>
  <c r="E300" i="60"/>
  <c r="F300" i="60" s="1"/>
  <c r="E299" i="60"/>
  <c r="F299" i="60" s="1"/>
  <c r="E298" i="60"/>
  <c r="F298" i="60" s="1"/>
  <c r="E297" i="60"/>
  <c r="F297" i="60" s="1"/>
  <c r="E296" i="60"/>
  <c r="F296" i="60" s="1"/>
  <c r="E295" i="60"/>
  <c r="F295" i="60" s="1"/>
  <c r="E294" i="60"/>
  <c r="F294" i="60" s="1"/>
  <c r="E293" i="60"/>
  <c r="F293" i="60" s="1"/>
  <c r="E292" i="60"/>
  <c r="F292" i="60" s="1"/>
  <c r="E291" i="60"/>
  <c r="F291" i="60" s="1"/>
  <c r="E290" i="60"/>
  <c r="F290" i="60" s="1"/>
  <c r="E289" i="60"/>
  <c r="F289" i="60" s="1"/>
  <c r="E288" i="60"/>
  <c r="F288" i="60" s="1"/>
  <c r="E287" i="60"/>
  <c r="F287" i="60" s="1"/>
  <c r="E286" i="60"/>
  <c r="F286" i="60" s="1"/>
  <c r="E285" i="60"/>
  <c r="F285" i="60" s="1"/>
  <c r="E284" i="60"/>
  <c r="F284" i="60" s="1"/>
  <c r="E283" i="60"/>
  <c r="F283" i="60" s="1"/>
  <c r="E282" i="60"/>
  <c r="F282" i="60" s="1"/>
  <c r="E281" i="60"/>
  <c r="F281" i="60" s="1"/>
  <c r="E280" i="60"/>
  <c r="F280" i="60" s="1"/>
  <c r="E279" i="60"/>
  <c r="F279" i="60" s="1"/>
  <c r="E278" i="60"/>
  <c r="F278" i="60" s="1"/>
  <c r="E277" i="60"/>
  <c r="F277" i="60" s="1"/>
  <c r="E276" i="60"/>
  <c r="F276" i="60" s="1"/>
  <c r="E275" i="60"/>
  <c r="F275" i="60" s="1"/>
  <c r="E274" i="60"/>
  <c r="F274" i="60" s="1"/>
  <c r="E273" i="60"/>
  <c r="F273" i="60" s="1"/>
  <c r="E272" i="60"/>
  <c r="F272" i="60" s="1"/>
  <c r="E271" i="60"/>
  <c r="F271" i="60" s="1"/>
  <c r="E270" i="60"/>
  <c r="F270" i="60" s="1"/>
  <c r="E269" i="60"/>
  <c r="F269" i="60" s="1"/>
  <c r="E268" i="60"/>
  <c r="F268" i="60" s="1"/>
  <c r="E267" i="60"/>
  <c r="F267" i="60" s="1"/>
  <c r="E266" i="60"/>
  <c r="F266" i="60" s="1"/>
  <c r="E265" i="60"/>
  <c r="F265" i="60" s="1"/>
  <c r="E264" i="60"/>
  <c r="F264" i="60" s="1"/>
  <c r="E263" i="60"/>
  <c r="F263" i="60" s="1"/>
  <c r="E262" i="60"/>
  <c r="F262" i="60" s="1"/>
  <c r="E261" i="60"/>
  <c r="F261" i="60" s="1"/>
  <c r="E260" i="60"/>
  <c r="F260" i="60" s="1"/>
  <c r="E259" i="60"/>
  <c r="F259" i="60" s="1"/>
  <c r="E258" i="60"/>
  <c r="F258" i="60" s="1"/>
  <c r="E257" i="60"/>
  <c r="F257" i="60" s="1"/>
  <c r="E256" i="60"/>
  <c r="F256" i="60" s="1"/>
  <c r="E255" i="60"/>
  <c r="F255" i="60" s="1"/>
  <c r="E254" i="60"/>
  <c r="F254" i="60" s="1"/>
  <c r="E253" i="60"/>
  <c r="F253" i="60" s="1"/>
  <c r="E252" i="60"/>
  <c r="F252" i="60" s="1"/>
  <c r="E251" i="60"/>
  <c r="F251" i="60" s="1"/>
  <c r="E250" i="60"/>
  <c r="F250" i="60" s="1"/>
  <c r="E249" i="60"/>
  <c r="F249" i="60" s="1"/>
  <c r="E248" i="60"/>
  <c r="F248" i="60" s="1"/>
  <c r="E247" i="60"/>
  <c r="F247" i="60" s="1"/>
  <c r="E246" i="60"/>
  <c r="F246" i="60" s="1"/>
  <c r="E245" i="60"/>
  <c r="F245" i="60" s="1"/>
  <c r="E244" i="60"/>
  <c r="F244" i="60" s="1"/>
  <c r="E243" i="60"/>
  <c r="F243" i="60" s="1"/>
  <c r="E242" i="60"/>
  <c r="F242" i="60" s="1"/>
  <c r="E241" i="60"/>
  <c r="F241" i="60" s="1"/>
  <c r="E240" i="60"/>
  <c r="F240" i="60" s="1"/>
  <c r="E239" i="60"/>
  <c r="F239" i="60" s="1"/>
  <c r="E238" i="60"/>
  <c r="F238" i="60" s="1"/>
  <c r="E237" i="60"/>
  <c r="F237" i="60" s="1"/>
  <c r="E236" i="60"/>
  <c r="F236" i="60" s="1"/>
  <c r="E235" i="60"/>
  <c r="F235" i="60" s="1"/>
  <c r="E234" i="60"/>
  <c r="F234" i="60" s="1"/>
  <c r="E233" i="60"/>
  <c r="F233" i="60" s="1"/>
  <c r="E232" i="60"/>
  <c r="F232" i="60" s="1"/>
  <c r="E231" i="60"/>
  <c r="F231" i="60" s="1"/>
  <c r="E230" i="60"/>
  <c r="F230" i="60" s="1"/>
  <c r="E229" i="60"/>
  <c r="F229" i="60" s="1"/>
  <c r="E228" i="60"/>
  <c r="F228" i="60" s="1"/>
  <c r="E227" i="60"/>
  <c r="F227" i="60" s="1"/>
  <c r="E226" i="60"/>
  <c r="F226" i="60" s="1"/>
  <c r="E225" i="60"/>
  <c r="F225" i="60" s="1"/>
  <c r="E224" i="60"/>
  <c r="F224" i="60" s="1"/>
  <c r="E223" i="60"/>
  <c r="F223" i="60" s="1"/>
  <c r="E222" i="60"/>
  <c r="F222" i="60" s="1"/>
  <c r="E221" i="60"/>
  <c r="F221" i="60" s="1"/>
  <c r="E220" i="60"/>
  <c r="F220" i="60" s="1"/>
  <c r="E219" i="60"/>
  <c r="F219" i="60" s="1"/>
  <c r="E218" i="60"/>
  <c r="F218" i="60" s="1"/>
  <c r="E217" i="60"/>
  <c r="F217" i="60" s="1"/>
  <c r="E216" i="60"/>
  <c r="F216" i="60" s="1"/>
  <c r="E215" i="60"/>
  <c r="F215" i="60" s="1"/>
  <c r="E214" i="60"/>
  <c r="F214" i="60" s="1"/>
  <c r="E213" i="60"/>
  <c r="F213" i="60" s="1"/>
  <c r="E212" i="60"/>
  <c r="F212" i="60" s="1"/>
  <c r="E211" i="60"/>
  <c r="F211" i="60" s="1"/>
  <c r="E210" i="60"/>
  <c r="F210" i="60" s="1"/>
  <c r="E209" i="60"/>
  <c r="F209" i="60" s="1"/>
  <c r="E208" i="60"/>
  <c r="F208" i="60" s="1"/>
  <c r="E207" i="60"/>
  <c r="F207" i="60" s="1"/>
  <c r="E206" i="60"/>
  <c r="F206" i="60" s="1"/>
  <c r="E205" i="60"/>
  <c r="F205" i="60" s="1"/>
  <c r="E204" i="60"/>
  <c r="F204" i="60" s="1"/>
  <c r="E203" i="60"/>
  <c r="F203" i="60" s="1"/>
  <c r="E202" i="60"/>
  <c r="F202" i="60" s="1"/>
  <c r="E201" i="60"/>
  <c r="F201" i="60" s="1"/>
  <c r="E200" i="60"/>
  <c r="F200" i="60" s="1"/>
  <c r="E199" i="60"/>
  <c r="F199" i="60" s="1"/>
  <c r="E198" i="60"/>
  <c r="F198" i="60" s="1"/>
  <c r="E197" i="60"/>
  <c r="F197" i="60" s="1"/>
  <c r="E196" i="60"/>
  <c r="F196" i="60" s="1"/>
  <c r="E195" i="60"/>
  <c r="F195" i="60" s="1"/>
  <c r="E194" i="60"/>
  <c r="F194" i="60" s="1"/>
  <c r="E193" i="60"/>
  <c r="F193" i="60" s="1"/>
  <c r="E192" i="60"/>
  <c r="F192" i="60" s="1"/>
  <c r="E191" i="60"/>
  <c r="F191" i="60" s="1"/>
  <c r="E190" i="60"/>
  <c r="F190" i="60" s="1"/>
  <c r="E189" i="60"/>
  <c r="F189" i="60" s="1"/>
  <c r="E188" i="60"/>
  <c r="F188" i="60" s="1"/>
  <c r="E187" i="60"/>
  <c r="F187" i="60" s="1"/>
  <c r="E186" i="60"/>
  <c r="F186" i="60" s="1"/>
  <c r="E185" i="60"/>
  <c r="F185" i="60" s="1"/>
  <c r="E184" i="60"/>
  <c r="F184" i="60" s="1"/>
  <c r="E183" i="60"/>
  <c r="F183" i="60" s="1"/>
  <c r="E182" i="60"/>
  <c r="F182" i="60" s="1"/>
  <c r="E181" i="60"/>
  <c r="F181" i="60" s="1"/>
  <c r="E180" i="60"/>
  <c r="F180" i="60" s="1"/>
  <c r="E179" i="60"/>
  <c r="F179" i="60" s="1"/>
  <c r="E178" i="60"/>
  <c r="F178" i="60" s="1"/>
  <c r="E177" i="60"/>
  <c r="F177" i="60" s="1"/>
  <c r="E176" i="60"/>
  <c r="F176" i="60" s="1"/>
  <c r="E175" i="60"/>
  <c r="F175" i="60" s="1"/>
  <c r="E174" i="60"/>
  <c r="F174" i="60" s="1"/>
  <c r="E173" i="60"/>
  <c r="F173" i="60" s="1"/>
  <c r="E172" i="60"/>
  <c r="F172" i="60" s="1"/>
  <c r="E171" i="60"/>
  <c r="F171" i="60" s="1"/>
  <c r="E170" i="60"/>
  <c r="F170" i="60" s="1"/>
  <c r="E169" i="60"/>
  <c r="F169" i="60" s="1"/>
  <c r="E168" i="60"/>
  <c r="F168" i="60" s="1"/>
  <c r="E167" i="60"/>
  <c r="F167" i="60" s="1"/>
  <c r="E166" i="60"/>
  <c r="F166" i="60" s="1"/>
  <c r="E165" i="60"/>
  <c r="F165" i="60" s="1"/>
  <c r="E164" i="60"/>
  <c r="F164" i="60" s="1"/>
  <c r="E163" i="60"/>
  <c r="F163" i="60" s="1"/>
  <c r="E162" i="60"/>
  <c r="F162" i="60" s="1"/>
  <c r="E161" i="60"/>
  <c r="F161" i="60" s="1"/>
  <c r="E160" i="60"/>
  <c r="F160" i="60" s="1"/>
  <c r="E159" i="60"/>
  <c r="F159" i="60" s="1"/>
  <c r="E158" i="60"/>
  <c r="F158" i="60" s="1"/>
  <c r="E157" i="60"/>
  <c r="F157" i="60" s="1"/>
  <c r="E156" i="60"/>
  <c r="F156" i="60" s="1"/>
  <c r="E155" i="60"/>
  <c r="F155" i="60" s="1"/>
  <c r="E154" i="60"/>
  <c r="F154" i="60" s="1"/>
  <c r="E153" i="60"/>
  <c r="F153" i="60" s="1"/>
  <c r="E152" i="60"/>
  <c r="F152" i="60" s="1"/>
  <c r="E151" i="60"/>
  <c r="F151" i="60" s="1"/>
  <c r="E150" i="60"/>
  <c r="F150" i="60" s="1"/>
  <c r="E149" i="60"/>
  <c r="F149" i="60" s="1"/>
  <c r="E148" i="60"/>
  <c r="F148" i="60" s="1"/>
  <c r="E147" i="60"/>
  <c r="F147" i="60" s="1"/>
  <c r="E146" i="60"/>
  <c r="F146" i="60" s="1"/>
  <c r="E145" i="60"/>
  <c r="F145" i="60" s="1"/>
  <c r="E144" i="60"/>
  <c r="F144" i="60" s="1"/>
  <c r="E143" i="60"/>
  <c r="F143" i="60" s="1"/>
  <c r="E142" i="60"/>
  <c r="F142" i="60" s="1"/>
  <c r="E141" i="60"/>
  <c r="F141" i="60" s="1"/>
  <c r="E140" i="60"/>
  <c r="F140" i="60" s="1"/>
  <c r="E139" i="60"/>
  <c r="F139" i="60" s="1"/>
  <c r="E138" i="60"/>
  <c r="F138" i="60" s="1"/>
  <c r="E137" i="60"/>
  <c r="F137" i="60" s="1"/>
  <c r="E136" i="60"/>
  <c r="F136" i="60" s="1"/>
  <c r="E135" i="60"/>
  <c r="F135" i="60" s="1"/>
  <c r="E134" i="60"/>
  <c r="F134" i="60" s="1"/>
  <c r="E133" i="60"/>
  <c r="F133" i="60" s="1"/>
  <c r="E132" i="60"/>
  <c r="F132" i="60" s="1"/>
  <c r="E131" i="60"/>
  <c r="F131" i="60" s="1"/>
  <c r="E130" i="60"/>
  <c r="F130" i="60" s="1"/>
  <c r="E129" i="60"/>
  <c r="F129" i="60" s="1"/>
  <c r="E128" i="60"/>
  <c r="F128" i="60" s="1"/>
  <c r="E127" i="60"/>
  <c r="F127" i="60" s="1"/>
  <c r="E126" i="60"/>
  <c r="F126" i="60" s="1"/>
  <c r="E125" i="60"/>
  <c r="F125" i="60" s="1"/>
  <c r="E124" i="60"/>
  <c r="F124" i="60" s="1"/>
  <c r="E123" i="60"/>
  <c r="F123" i="60" s="1"/>
  <c r="E122" i="60"/>
  <c r="F122" i="60" s="1"/>
  <c r="E121" i="60"/>
  <c r="F121" i="60" s="1"/>
  <c r="E120" i="60"/>
  <c r="F120" i="60" s="1"/>
  <c r="E119" i="60"/>
  <c r="F119" i="60" s="1"/>
  <c r="E118" i="60"/>
  <c r="F118" i="60" s="1"/>
  <c r="E117" i="60"/>
  <c r="F117" i="60" s="1"/>
  <c r="E116" i="60"/>
  <c r="F116" i="60" s="1"/>
  <c r="E115" i="60"/>
  <c r="F115" i="60" s="1"/>
  <c r="E114" i="60"/>
  <c r="F114" i="60" s="1"/>
  <c r="E113" i="60"/>
  <c r="F113" i="60" s="1"/>
  <c r="E112" i="60"/>
  <c r="F112" i="60" s="1"/>
  <c r="E111" i="60"/>
  <c r="F111" i="60" s="1"/>
  <c r="E110" i="60"/>
  <c r="F110" i="60" s="1"/>
  <c r="E109" i="60"/>
  <c r="F109" i="60" s="1"/>
  <c r="E108" i="60"/>
  <c r="F108" i="60" s="1"/>
  <c r="E107" i="60"/>
  <c r="F107" i="60" s="1"/>
  <c r="E106" i="60"/>
  <c r="F106" i="60" s="1"/>
  <c r="E105" i="60"/>
  <c r="F105" i="60" s="1"/>
  <c r="E104" i="60"/>
  <c r="F104" i="60" s="1"/>
  <c r="E103" i="60"/>
  <c r="F103" i="60" s="1"/>
  <c r="E102" i="60"/>
  <c r="F102" i="60" s="1"/>
  <c r="E101" i="60"/>
  <c r="F101" i="60" s="1"/>
  <c r="E100" i="60"/>
  <c r="F100" i="60" s="1"/>
  <c r="E99" i="60"/>
  <c r="F99" i="60" s="1"/>
  <c r="E98" i="60"/>
  <c r="F98" i="60" s="1"/>
  <c r="E97" i="60"/>
  <c r="F97" i="60" s="1"/>
  <c r="E96" i="60"/>
  <c r="F96" i="60" s="1"/>
  <c r="E95" i="60"/>
  <c r="F95" i="60" s="1"/>
  <c r="E94" i="60"/>
  <c r="F94" i="60" s="1"/>
  <c r="E93" i="60"/>
  <c r="F93" i="60" s="1"/>
  <c r="E92" i="60"/>
  <c r="F92" i="60" s="1"/>
  <c r="E91" i="60"/>
  <c r="F91" i="60" s="1"/>
  <c r="E90" i="60"/>
  <c r="F90" i="60" s="1"/>
  <c r="E89" i="60"/>
  <c r="F89" i="60" s="1"/>
  <c r="E88" i="60"/>
  <c r="F88" i="60" s="1"/>
  <c r="E87" i="60"/>
  <c r="F87" i="60" s="1"/>
  <c r="E86" i="60"/>
  <c r="F86" i="60" s="1"/>
  <c r="E85" i="60"/>
  <c r="F85" i="60" s="1"/>
  <c r="E84" i="60"/>
  <c r="F84" i="60" s="1"/>
  <c r="E83" i="60"/>
  <c r="F83" i="60" s="1"/>
  <c r="E82" i="60"/>
  <c r="F82" i="60" s="1"/>
  <c r="E81" i="60"/>
  <c r="F81" i="60" s="1"/>
  <c r="E80" i="60"/>
  <c r="F80" i="60" s="1"/>
  <c r="E79" i="60"/>
  <c r="F79" i="60" s="1"/>
  <c r="E78" i="60"/>
  <c r="F78" i="60" s="1"/>
  <c r="E77" i="60"/>
  <c r="F77" i="60" s="1"/>
  <c r="E76" i="60"/>
  <c r="F76" i="60" s="1"/>
  <c r="E75" i="60"/>
  <c r="F75" i="60" s="1"/>
  <c r="E74" i="60"/>
  <c r="F74" i="60" s="1"/>
  <c r="E73" i="60"/>
  <c r="F73" i="60" s="1"/>
  <c r="E72" i="60"/>
  <c r="F72" i="60" s="1"/>
  <c r="E71" i="60"/>
  <c r="F71" i="60" s="1"/>
  <c r="E70" i="60"/>
  <c r="F70" i="60" s="1"/>
  <c r="E69" i="60"/>
  <c r="F69" i="60" s="1"/>
  <c r="E68" i="60"/>
  <c r="F68" i="60" s="1"/>
  <c r="E67" i="60"/>
  <c r="F67" i="60" s="1"/>
  <c r="E66" i="60"/>
  <c r="F66" i="60" s="1"/>
  <c r="E65" i="60"/>
  <c r="F65" i="60" s="1"/>
  <c r="E64" i="60"/>
  <c r="F64" i="60" s="1"/>
  <c r="E63" i="60"/>
  <c r="F63" i="60" s="1"/>
  <c r="E62" i="60"/>
  <c r="F62" i="60" s="1"/>
  <c r="E61" i="60"/>
  <c r="F61" i="60" s="1"/>
  <c r="E60" i="60"/>
  <c r="F60" i="60" s="1"/>
  <c r="E59" i="60"/>
  <c r="F59" i="60" s="1"/>
  <c r="E58" i="60"/>
  <c r="F58" i="60" s="1"/>
  <c r="E57" i="60"/>
  <c r="F57" i="60" s="1"/>
  <c r="E56" i="60"/>
  <c r="F56" i="60" s="1"/>
  <c r="E55" i="60"/>
  <c r="F55" i="60" s="1"/>
  <c r="E54" i="60"/>
  <c r="F54" i="60" s="1"/>
  <c r="E53" i="60"/>
  <c r="F53" i="60" s="1"/>
  <c r="E52" i="60"/>
  <c r="F52" i="60" s="1"/>
  <c r="E51" i="60"/>
  <c r="F51" i="60" s="1"/>
  <c r="E50" i="60"/>
  <c r="F50" i="60" s="1"/>
  <c r="E49" i="60"/>
  <c r="F49" i="60" s="1"/>
  <c r="E48" i="60"/>
  <c r="F48" i="60" s="1"/>
  <c r="E47" i="60"/>
  <c r="F47" i="60" s="1"/>
  <c r="E46" i="60"/>
  <c r="F46" i="60" s="1"/>
  <c r="E45" i="60"/>
  <c r="F45" i="60" s="1"/>
  <c r="E44" i="60"/>
  <c r="F44" i="60" s="1"/>
  <c r="E43" i="60"/>
  <c r="F43" i="60" s="1"/>
  <c r="E42" i="60"/>
  <c r="F42" i="60" s="1"/>
  <c r="E41" i="60"/>
  <c r="F41" i="60" s="1"/>
  <c r="E40" i="60"/>
  <c r="F40" i="60" s="1"/>
  <c r="E39" i="60"/>
  <c r="F39" i="60" s="1"/>
  <c r="E38" i="60"/>
  <c r="F38" i="60" s="1"/>
  <c r="E37" i="60"/>
  <c r="F37" i="60" s="1"/>
  <c r="E36" i="60"/>
  <c r="F36" i="60" s="1"/>
  <c r="E35" i="60"/>
  <c r="F35" i="60" s="1"/>
  <c r="E34" i="60"/>
  <c r="F34" i="60" s="1"/>
  <c r="E33" i="60"/>
  <c r="F33" i="60" s="1"/>
  <c r="E32" i="60"/>
  <c r="F32" i="60" s="1"/>
  <c r="E31" i="60"/>
  <c r="F31" i="60" s="1"/>
  <c r="E30" i="60"/>
  <c r="F30" i="60" s="1"/>
  <c r="E29" i="60"/>
  <c r="F29" i="60" s="1"/>
  <c r="E28" i="60"/>
  <c r="F28" i="60" s="1"/>
  <c r="E27" i="60"/>
  <c r="F27" i="60" s="1"/>
  <c r="E26" i="60"/>
  <c r="F26" i="60" s="1"/>
  <c r="E25" i="60"/>
  <c r="F25" i="60" s="1"/>
  <c r="E24" i="60"/>
  <c r="F24" i="60" s="1"/>
  <c r="E23" i="60"/>
  <c r="F23" i="60" s="1"/>
  <c r="E22" i="60"/>
  <c r="F22" i="60" s="1"/>
  <c r="E21" i="60"/>
  <c r="F21" i="60" s="1"/>
  <c r="E20" i="60"/>
  <c r="F20" i="60" s="1"/>
  <c r="E19" i="60"/>
  <c r="F19" i="60" s="1"/>
  <c r="E18" i="60"/>
  <c r="F18" i="60" s="1"/>
  <c r="E17" i="60"/>
  <c r="F17" i="60" s="1"/>
  <c r="E16" i="60"/>
  <c r="F16" i="60" s="1"/>
  <c r="E15" i="60"/>
  <c r="F15" i="60" s="1"/>
  <c r="E14" i="60"/>
  <c r="F14" i="60" s="1"/>
  <c r="E13" i="60"/>
  <c r="F13" i="60" s="1"/>
  <c r="E12" i="60"/>
  <c r="F12" i="60" s="1"/>
  <c r="E11" i="60"/>
  <c r="F11" i="60" s="1"/>
  <c r="E10" i="60"/>
  <c r="F10" i="60" s="1"/>
  <c r="E9" i="60"/>
  <c r="F9" i="60" s="1"/>
  <c r="E8" i="60"/>
  <c r="F8" i="60" s="1"/>
  <c r="E7" i="60"/>
  <c r="F7" i="60" s="1"/>
  <c r="E6" i="60"/>
  <c r="F6" i="60" s="1"/>
  <c r="E5" i="60"/>
  <c r="F5" i="60" s="1"/>
  <c r="E4" i="60"/>
  <c r="F4" i="60" s="1"/>
  <c r="E3" i="60"/>
  <c r="F3" i="60" s="1"/>
  <c r="E2" i="60"/>
  <c r="A513" i="27" l="1"/>
  <c r="A512" i="27"/>
  <c r="A511" i="27"/>
  <c r="A510" i="27"/>
  <c r="A509" i="27"/>
  <c r="A508" i="27"/>
  <c r="A507" i="27"/>
  <c r="A506" i="27"/>
  <c r="A505" i="27"/>
  <c r="A504" i="27"/>
  <c r="A503" i="27"/>
  <c r="A502" i="27"/>
  <c r="A501" i="27"/>
  <c r="A500" i="27"/>
  <c r="A499" i="27"/>
  <c r="A498" i="27"/>
  <c r="A497" i="27"/>
  <c r="A496" i="27"/>
  <c r="A495" i="27"/>
  <c r="A494" i="27"/>
  <c r="A493" i="27"/>
  <c r="A492" i="27"/>
  <c r="A491" i="27"/>
  <c r="A490" i="27"/>
  <c r="A489" i="27"/>
  <c r="A488" i="27"/>
  <c r="A487" i="27"/>
  <c r="A486" i="27"/>
  <c r="A485" i="27"/>
  <c r="A484" i="27"/>
  <c r="A483" i="27"/>
  <c r="A482" i="27"/>
  <c r="A481" i="27"/>
  <c r="A480" i="27"/>
  <c r="A479" i="27"/>
  <c r="A478" i="27"/>
  <c r="A477" i="27"/>
  <c r="A476" i="27"/>
  <c r="A475" i="27"/>
  <c r="A474" i="27"/>
  <c r="A473" i="27"/>
  <c r="A472" i="27"/>
  <c r="A471" i="27"/>
  <c r="A470" i="27"/>
  <c r="A469" i="27"/>
  <c r="A468" i="27"/>
  <c r="A467" i="27"/>
  <c r="A466" i="27"/>
  <c r="A465" i="27"/>
  <c r="A464" i="27"/>
  <c r="A463" i="27"/>
  <c r="A462" i="27"/>
  <c r="A461" i="27"/>
  <c r="A460" i="27"/>
  <c r="A459" i="27"/>
  <c r="A458" i="27"/>
  <c r="A457" i="27"/>
  <c r="A456" i="27"/>
  <c r="A455" i="27"/>
  <c r="A454" i="27"/>
  <c r="A453" i="27"/>
  <c r="A452" i="27"/>
  <c r="A451" i="27"/>
  <c r="A450" i="27"/>
  <c r="A449" i="27"/>
  <c r="A448" i="27"/>
  <c r="A447" i="27"/>
  <c r="A446" i="27"/>
  <c r="A445" i="27"/>
  <c r="A444" i="27"/>
  <c r="A443" i="27"/>
  <c r="A442" i="27"/>
  <c r="A441" i="27"/>
  <c r="A440" i="27"/>
  <c r="A439" i="27"/>
  <c r="A438" i="27"/>
  <c r="A437" i="27"/>
  <c r="A436" i="27"/>
  <c r="A435" i="27"/>
  <c r="A434" i="27"/>
  <c r="A433" i="27"/>
  <c r="A432" i="27"/>
  <c r="A431" i="27"/>
  <c r="A430" i="27"/>
  <c r="A429" i="27"/>
  <c r="A428" i="27"/>
  <c r="A427" i="27"/>
  <c r="A426" i="27"/>
  <c r="A425" i="27"/>
  <c r="A424" i="27"/>
  <c r="A423" i="27"/>
  <c r="A422" i="27"/>
  <c r="A421" i="27"/>
  <c r="A420" i="27"/>
  <c r="A419" i="27"/>
  <c r="A418" i="27"/>
  <c r="A417" i="27"/>
  <c r="A416" i="27"/>
  <c r="A415" i="27"/>
  <c r="A414" i="27"/>
  <c r="A413" i="27"/>
  <c r="A412" i="27"/>
  <c r="A411" i="27"/>
  <c r="A410" i="27"/>
  <c r="A409" i="27"/>
  <c r="A408" i="27"/>
  <c r="A407" i="27"/>
  <c r="A406" i="27"/>
  <c r="A405" i="27"/>
  <c r="A404" i="27"/>
  <c r="A403" i="27"/>
  <c r="A402" i="27"/>
  <c r="A401" i="27"/>
  <c r="A400" i="27"/>
  <c r="A399" i="27"/>
  <c r="A398" i="27"/>
  <c r="A397" i="27"/>
  <c r="A396" i="27"/>
  <c r="A395" i="27"/>
  <c r="A394" i="27"/>
  <c r="A393" i="27"/>
  <c r="A392" i="27"/>
  <c r="A391" i="27"/>
  <c r="A390" i="27"/>
  <c r="A389" i="27"/>
  <c r="A388" i="27"/>
  <c r="A387" i="27"/>
  <c r="A386" i="27"/>
  <c r="A385" i="27"/>
  <c r="A384" i="27"/>
  <c r="A383" i="27"/>
  <c r="A382" i="27"/>
  <c r="A381" i="27"/>
  <c r="A380" i="27"/>
  <c r="A379" i="27"/>
  <c r="A378" i="27"/>
  <c r="A377" i="27"/>
  <c r="A376" i="27"/>
  <c r="A375" i="27"/>
  <c r="E55" i="65" l="1"/>
  <c r="E54" i="65"/>
  <c r="E53" i="65"/>
  <c r="E52" i="65"/>
  <c r="E51" i="65"/>
  <c r="E50" i="65"/>
  <c r="E49" i="65"/>
  <c r="E48" i="65"/>
  <c r="E47" i="65"/>
  <c r="E46" i="65"/>
  <c r="E45" i="65"/>
  <c r="E44" i="65"/>
  <c r="E43" i="65"/>
  <c r="E42" i="65"/>
  <c r="E41" i="65"/>
  <c r="E40" i="65"/>
  <c r="E39" i="65"/>
  <c r="E38" i="65"/>
  <c r="E37" i="65"/>
  <c r="E36" i="65"/>
  <c r="E35" i="65"/>
  <c r="E34" i="65"/>
  <c r="E33" i="65"/>
  <c r="E32" i="65"/>
  <c r="E31" i="65"/>
  <c r="E30" i="65"/>
  <c r="E29" i="65"/>
  <c r="E28" i="65"/>
  <c r="E27" i="65"/>
  <c r="E26" i="65"/>
  <c r="E25" i="65"/>
  <c r="E24" i="65"/>
  <c r="E23" i="65"/>
  <c r="E22" i="65"/>
  <c r="E21" i="65"/>
  <c r="E20" i="65"/>
  <c r="E19" i="65"/>
  <c r="E18" i="65"/>
  <c r="E17" i="65"/>
  <c r="E16" i="65"/>
  <c r="E15" i="65"/>
  <c r="E14" i="65"/>
  <c r="E13" i="65"/>
  <c r="E12" i="65"/>
  <c r="E11" i="65"/>
  <c r="E10" i="65"/>
  <c r="E9" i="65"/>
  <c r="E8" i="65"/>
  <c r="E7" i="65"/>
  <c r="E6" i="65"/>
  <c r="F2" i="59"/>
  <c r="F23" i="21"/>
  <c r="G23" i="21" s="1"/>
  <c r="I49" i="44"/>
  <c r="H49" i="44"/>
  <c r="E49" i="44"/>
  <c r="F49" i="44" s="1"/>
  <c r="G49" i="44" s="1"/>
  <c r="K49" i="44" s="1"/>
  <c r="A49" i="44"/>
  <c r="F2" i="23"/>
  <c r="I56" i="44"/>
  <c r="H56" i="44"/>
  <c r="E56" i="44"/>
  <c r="F56" i="44" s="1"/>
  <c r="G56" i="44" s="1"/>
  <c r="K56" i="44" s="1"/>
  <c r="A56" i="44"/>
  <c r="I55" i="44"/>
  <c r="H55" i="44"/>
  <c r="E55" i="44"/>
  <c r="F55" i="44" s="1"/>
  <c r="G55" i="44" s="1"/>
  <c r="K55" i="44" s="1"/>
  <c r="A55" i="44"/>
  <c r="I54" i="44"/>
  <c r="H54" i="44"/>
  <c r="E54" i="44"/>
  <c r="F54" i="44" s="1"/>
  <c r="G54" i="44" s="1"/>
  <c r="K54" i="44" s="1"/>
  <c r="A54" i="44"/>
  <c r="I53" i="44"/>
  <c r="H53" i="44"/>
  <c r="E53" i="44"/>
  <c r="A53" i="44"/>
  <c r="I52" i="44"/>
  <c r="H52" i="44"/>
  <c r="E52" i="44"/>
  <c r="F52" i="44" s="1"/>
  <c r="G52" i="44" s="1"/>
  <c r="K52" i="44" s="1"/>
  <c r="A52" i="44"/>
  <c r="I51" i="44"/>
  <c r="H51" i="44"/>
  <c r="E51" i="44"/>
  <c r="A51" i="44"/>
  <c r="I50" i="44"/>
  <c r="H50" i="44"/>
  <c r="E50" i="44"/>
  <c r="F50" i="44" s="1"/>
  <c r="G50" i="44" s="1"/>
  <c r="K50" i="44" s="1"/>
  <c r="A50" i="44"/>
  <c r="I48" i="44"/>
  <c r="H48" i="44"/>
  <c r="E48" i="44"/>
  <c r="A48" i="44"/>
  <c r="I285" i="25"/>
  <c r="H285" i="25"/>
  <c r="E285" i="25"/>
  <c r="A285" i="25"/>
  <c r="I286" i="25"/>
  <c r="H286" i="25"/>
  <c r="E286" i="25"/>
  <c r="A286" i="25"/>
  <c r="I284" i="25"/>
  <c r="H284" i="25"/>
  <c r="E284" i="25"/>
  <c r="A284" i="25"/>
  <c r="I283" i="25"/>
  <c r="H283" i="25"/>
  <c r="E283" i="25"/>
  <c r="A283" i="25"/>
  <c r="I282" i="25"/>
  <c r="H282" i="25"/>
  <c r="E282" i="25"/>
  <c r="F282" i="25" s="1"/>
  <c r="G282" i="25" s="1"/>
  <c r="A282" i="25"/>
  <c r="I281" i="25"/>
  <c r="H281" i="25"/>
  <c r="E281" i="25"/>
  <c r="F281" i="25" s="1"/>
  <c r="G281" i="25" s="1"/>
  <c r="A281" i="25"/>
  <c r="I280" i="25"/>
  <c r="H280" i="25"/>
  <c r="E280" i="25"/>
  <c r="F280" i="25" s="1"/>
  <c r="G280" i="25" s="1"/>
  <c r="A280" i="25"/>
  <c r="I279" i="25"/>
  <c r="H279" i="25"/>
  <c r="E279" i="25"/>
  <c r="F279" i="25" s="1"/>
  <c r="G279" i="25" s="1"/>
  <c r="A279" i="25"/>
  <c r="I278" i="25"/>
  <c r="H278" i="25"/>
  <c r="E278" i="25"/>
  <c r="A278" i="25"/>
  <c r="I147" i="22"/>
  <c r="H147" i="22"/>
  <c r="E147" i="22"/>
  <c r="A147" i="22"/>
  <c r="I146" i="22"/>
  <c r="H146" i="22"/>
  <c r="E146" i="22"/>
  <c r="A146" i="22"/>
  <c r="I145" i="22"/>
  <c r="H145" i="22"/>
  <c r="E145" i="22"/>
  <c r="A145" i="22"/>
  <c r="I144" i="22"/>
  <c r="H144" i="22"/>
  <c r="E144" i="22"/>
  <c r="A144" i="22"/>
  <c r="I143" i="22"/>
  <c r="H143" i="22"/>
  <c r="E143" i="22"/>
  <c r="A143" i="22"/>
  <c r="I142" i="22"/>
  <c r="H142" i="22"/>
  <c r="E142" i="22"/>
  <c r="A142" i="22"/>
  <c r="I141" i="22"/>
  <c r="H141" i="22"/>
  <c r="E141" i="22"/>
  <c r="A141" i="22"/>
  <c r="I259" i="23"/>
  <c r="H259" i="23"/>
  <c r="E259" i="23"/>
  <c r="A259" i="23"/>
  <c r="I95" i="53"/>
  <c r="H95" i="53"/>
  <c r="E95" i="53"/>
  <c r="A95" i="53"/>
  <c r="I94" i="53"/>
  <c r="H94" i="53"/>
  <c r="E94" i="53"/>
  <c r="A94" i="53"/>
  <c r="I93" i="53"/>
  <c r="H93" i="53"/>
  <c r="E93" i="53"/>
  <c r="F93" i="53" s="1"/>
  <c r="G93" i="53" s="1"/>
  <c r="A93" i="53"/>
  <c r="I92" i="53"/>
  <c r="H92" i="53"/>
  <c r="E92" i="53"/>
  <c r="A92" i="53"/>
  <c r="F43" i="21" l="1"/>
  <c r="G43" i="21" s="1"/>
  <c r="F5" i="59"/>
  <c r="G5" i="59" s="1"/>
  <c r="F6" i="59"/>
  <c r="G6" i="59" s="1"/>
  <c r="F259" i="23"/>
  <c r="G259" i="23" s="1"/>
  <c r="I42" i="53"/>
  <c r="H42" i="53"/>
  <c r="E42" i="53"/>
  <c r="A42" i="53"/>
  <c r="I41" i="53"/>
  <c r="H41" i="53"/>
  <c r="E41" i="53"/>
  <c r="A41" i="53"/>
  <c r="I40" i="53"/>
  <c r="H40" i="53"/>
  <c r="E40" i="53"/>
  <c r="A40" i="53"/>
  <c r="I39" i="53"/>
  <c r="H39" i="53"/>
  <c r="E39" i="53"/>
  <c r="A39" i="53"/>
  <c r="I53" i="53"/>
  <c r="H53" i="53"/>
  <c r="E53" i="53"/>
  <c r="A53" i="53"/>
  <c r="I52" i="53"/>
  <c r="H52" i="53"/>
  <c r="E52" i="53"/>
  <c r="A52" i="53"/>
  <c r="I51" i="53"/>
  <c r="H51" i="53"/>
  <c r="E51" i="53"/>
  <c r="A51" i="53"/>
  <c r="I50" i="53"/>
  <c r="H50" i="53"/>
  <c r="E50" i="53"/>
  <c r="A50" i="53"/>
  <c r="I4" i="56"/>
  <c r="H4" i="56"/>
  <c r="E4" i="56"/>
  <c r="A4" i="56"/>
  <c r="F41" i="53" l="1"/>
  <c r="G41" i="53" s="1"/>
  <c r="F42" i="53"/>
  <c r="G42" i="53" s="1"/>
  <c r="F40" i="53"/>
  <c r="G40" i="53" s="1"/>
  <c r="I34" i="56"/>
  <c r="H34" i="56"/>
  <c r="E34" i="56"/>
  <c r="A34" i="56"/>
  <c r="I30" i="56"/>
  <c r="H30" i="56"/>
  <c r="E30" i="56"/>
  <c r="A30" i="56"/>
  <c r="I33" i="56"/>
  <c r="H33" i="56"/>
  <c r="E33" i="56"/>
  <c r="A33" i="56"/>
  <c r="I31" i="56"/>
  <c r="H31" i="56"/>
  <c r="E31" i="56"/>
  <c r="A31" i="56"/>
  <c r="I32" i="56"/>
  <c r="H32" i="56"/>
  <c r="E32" i="56"/>
  <c r="A32" i="56"/>
  <c r="I29" i="56"/>
  <c r="H29" i="56"/>
  <c r="E29" i="56"/>
  <c r="A29" i="56"/>
  <c r="I28" i="56"/>
  <c r="H28" i="56"/>
  <c r="E28" i="56"/>
  <c r="A28" i="56"/>
  <c r="I26" i="56"/>
  <c r="H26" i="56"/>
  <c r="E26" i="56"/>
  <c r="A26" i="56"/>
  <c r="I27" i="56"/>
  <c r="H27" i="56"/>
  <c r="E27" i="56"/>
  <c r="A27" i="56"/>
  <c r="I23" i="56"/>
  <c r="H23" i="56"/>
  <c r="E23" i="56"/>
  <c r="A23" i="56"/>
  <c r="I25" i="56"/>
  <c r="H25" i="56"/>
  <c r="E25" i="56"/>
  <c r="A25" i="56"/>
  <c r="I22" i="56"/>
  <c r="H22" i="56"/>
  <c r="E22" i="56"/>
  <c r="A22" i="56"/>
  <c r="I21" i="56"/>
  <c r="H21" i="56"/>
  <c r="E21" i="56"/>
  <c r="A21" i="56"/>
  <c r="I20" i="56"/>
  <c r="H20" i="56"/>
  <c r="E20" i="56"/>
  <c r="A20" i="56"/>
  <c r="I19" i="56"/>
  <c r="H19" i="56"/>
  <c r="E19" i="56"/>
  <c r="A19" i="56"/>
  <c r="I17" i="56"/>
  <c r="H17" i="56"/>
  <c r="E17" i="56"/>
  <c r="A17" i="56"/>
  <c r="I35" i="56"/>
  <c r="H35" i="56"/>
  <c r="E35" i="56"/>
  <c r="A35" i="56"/>
  <c r="I24" i="56"/>
  <c r="H24" i="56"/>
  <c r="E24" i="56"/>
  <c r="A24" i="56"/>
  <c r="I18" i="56"/>
  <c r="H18" i="56"/>
  <c r="E18" i="56"/>
  <c r="A18" i="56"/>
  <c r="I16" i="56"/>
  <c r="H16" i="56"/>
  <c r="E16" i="56"/>
  <c r="A16" i="56"/>
  <c r="I15" i="56"/>
  <c r="H15" i="56"/>
  <c r="E15" i="56"/>
  <c r="A15" i="56"/>
  <c r="I14" i="56"/>
  <c r="H14" i="56"/>
  <c r="E14" i="56"/>
  <c r="A14" i="56"/>
  <c r="A36" i="56"/>
  <c r="I108" i="53"/>
  <c r="H108" i="53"/>
  <c r="E108" i="53"/>
  <c r="A108" i="53"/>
  <c r="I111" i="53"/>
  <c r="H111" i="53"/>
  <c r="E111" i="53"/>
  <c r="A111" i="53"/>
  <c r="A52" i="65"/>
  <c r="A48" i="65"/>
  <c r="A44" i="65"/>
  <c r="A37" i="65"/>
  <c r="A30" i="65"/>
  <c r="A27" i="65"/>
  <c r="A23" i="65"/>
  <c r="A19" i="65"/>
  <c r="A12" i="65"/>
  <c r="A5" i="65"/>
  <c r="I33" i="44" l="1"/>
  <c r="H33" i="44"/>
  <c r="E33" i="44"/>
  <c r="A33" i="44"/>
  <c r="F2" i="57"/>
  <c r="I125" i="53" l="1"/>
  <c r="H125" i="53"/>
  <c r="E125" i="53"/>
  <c r="A125" i="53"/>
  <c r="I124" i="53"/>
  <c r="H124" i="53"/>
  <c r="E124" i="53"/>
  <c r="A124" i="53"/>
  <c r="I123" i="53"/>
  <c r="H123" i="53"/>
  <c r="E123" i="53"/>
  <c r="A123" i="53"/>
  <c r="I122" i="53"/>
  <c r="H122" i="53"/>
  <c r="E122" i="53"/>
  <c r="A122" i="53"/>
  <c r="I121" i="53"/>
  <c r="H121" i="53"/>
  <c r="E121" i="53"/>
  <c r="A121" i="53"/>
  <c r="I120" i="53"/>
  <c r="H120" i="53"/>
  <c r="E120" i="53"/>
  <c r="A120" i="53"/>
  <c r="I119" i="53"/>
  <c r="H119" i="53"/>
  <c r="E119" i="53"/>
  <c r="A119" i="53"/>
  <c r="I117" i="53"/>
  <c r="H117" i="53"/>
  <c r="E117" i="53"/>
  <c r="A117" i="53"/>
  <c r="I116" i="53"/>
  <c r="H116" i="53"/>
  <c r="E116" i="53"/>
  <c r="A116" i="53"/>
  <c r="I115" i="53"/>
  <c r="H115" i="53"/>
  <c r="E115" i="53"/>
  <c r="A115" i="53"/>
  <c r="I114" i="53"/>
  <c r="H114" i="53"/>
  <c r="E114" i="53"/>
  <c r="A114" i="53"/>
  <c r="I118" i="53"/>
  <c r="H118" i="53"/>
  <c r="E118" i="53"/>
  <c r="A118" i="53"/>
  <c r="I113" i="53"/>
  <c r="H113" i="53"/>
  <c r="E113" i="53"/>
  <c r="A113" i="53"/>
  <c r="I112" i="53"/>
  <c r="H112" i="53"/>
  <c r="E112" i="53"/>
  <c r="A112" i="53"/>
  <c r="A126" i="53"/>
  <c r="J457" i="51"/>
  <c r="I457" i="51"/>
  <c r="F457" i="51"/>
  <c r="A457" i="51"/>
  <c r="J461" i="51"/>
  <c r="I461" i="51"/>
  <c r="F461" i="51"/>
  <c r="A461" i="51"/>
  <c r="J460" i="51"/>
  <c r="I460" i="51"/>
  <c r="F460" i="51"/>
  <c r="A460" i="51"/>
  <c r="J465" i="51"/>
  <c r="I465" i="51"/>
  <c r="F465" i="51"/>
  <c r="A465" i="51"/>
  <c r="J445" i="51"/>
  <c r="I445" i="51"/>
  <c r="F445" i="51"/>
  <c r="A445" i="51"/>
  <c r="J444" i="51"/>
  <c r="I444" i="51"/>
  <c r="F444" i="51"/>
  <c r="A444" i="51"/>
  <c r="J442" i="51"/>
  <c r="I442" i="51"/>
  <c r="F442" i="51"/>
  <c r="A442" i="51"/>
  <c r="J441" i="51"/>
  <c r="I441" i="51"/>
  <c r="F441" i="51"/>
  <c r="A441" i="51"/>
  <c r="J183" i="51" l="1"/>
  <c r="I183" i="51"/>
  <c r="F183" i="51"/>
  <c r="A183" i="51"/>
  <c r="J182" i="51"/>
  <c r="I182" i="51"/>
  <c r="F182" i="51"/>
  <c r="A182" i="51"/>
  <c r="J181" i="51"/>
  <c r="I181" i="51"/>
  <c r="F181" i="51"/>
  <c r="A181" i="51"/>
  <c r="J180" i="51"/>
  <c r="I180" i="51"/>
  <c r="F180" i="51"/>
  <c r="A180" i="51"/>
  <c r="J158" i="51"/>
  <c r="I158" i="51"/>
  <c r="F158" i="51"/>
  <c r="A158" i="51"/>
  <c r="J157" i="51"/>
  <c r="I157" i="51"/>
  <c r="F157" i="51"/>
  <c r="A157" i="51"/>
  <c r="J156" i="51"/>
  <c r="I156" i="51"/>
  <c r="F156" i="51"/>
  <c r="A156" i="51"/>
  <c r="J155" i="51"/>
  <c r="I155" i="51"/>
  <c r="F155" i="51"/>
  <c r="A155" i="51"/>
  <c r="J154" i="51"/>
  <c r="I154" i="51"/>
  <c r="F154" i="51"/>
  <c r="A154" i="51"/>
  <c r="J153" i="51"/>
  <c r="I153" i="51"/>
  <c r="F153" i="51"/>
  <c r="A153" i="51"/>
  <c r="J152" i="51"/>
  <c r="I152" i="51"/>
  <c r="F152" i="51"/>
  <c r="A152" i="51"/>
  <c r="J151" i="51"/>
  <c r="I151" i="51"/>
  <c r="F151" i="51"/>
  <c r="A151" i="51"/>
  <c r="J150" i="51"/>
  <c r="I150" i="51"/>
  <c r="F150" i="51"/>
  <c r="A150" i="51"/>
  <c r="J149" i="51"/>
  <c r="I149" i="51"/>
  <c r="F149" i="51"/>
  <c r="A149" i="51"/>
  <c r="J148" i="51"/>
  <c r="I148" i="51"/>
  <c r="F148" i="51"/>
  <c r="A148" i="51"/>
  <c r="J147" i="51"/>
  <c r="I147" i="51"/>
  <c r="F147" i="51"/>
  <c r="A147" i="51"/>
  <c r="J146" i="51"/>
  <c r="I146" i="51"/>
  <c r="F146" i="51"/>
  <c r="A146" i="51"/>
  <c r="J145" i="51"/>
  <c r="I145" i="51"/>
  <c r="F145" i="51"/>
  <c r="A145" i="51"/>
  <c r="J144" i="51"/>
  <c r="I144" i="51"/>
  <c r="F144" i="51"/>
  <c r="A144" i="51"/>
  <c r="J123" i="51"/>
  <c r="I123" i="51"/>
  <c r="F123" i="51"/>
  <c r="A123" i="51"/>
  <c r="J122" i="51"/>
  <c r="I122" i="51"/>
  <c r="F122" i="51"/>
  <c r="A122" i="51"/>
  <c r="J121" i="51"/>
  <c r="I121" i="51"/>
  <c r="F121" i="51"/>
  <c r="A121" i="51"/>
  <c r="J120" i="51"/>
  <c r="I120" i="51"/>
  <c r="F120" i="51"/>
  <c r="A120" i="51"/>
  <c r="J70" i="51"/>
  <c r="I70" i="51"/>
  <c r="F70" i="51"/>
  <c r="A70" i="51"/>
  <c r="J69" i="51"/>
  <c r="I69" i="51"/>
  <c r="F69" i="51"/>
  <c r="A69" i="51"/>
  <c r="J68" i="51"/>
  <c r="I68" i="51"/>
  <c r="F68" i="51"/>
  <c r="A68" i="51"/>
  <c r="J67" i="51"/>
  <c r="I67" i="51"/>
  <c r="F67" i="51"/>
  <c r="A67" i="51"/>
  <c r="J81" i="51"/>
  <c r="I81" i="51"/>
  <c r="F81" i="51"/>
  <c r="A81" i="51"/>
  <c r="J80" i="51"/>
  <c r="I80" i="51"/>
  <c r="F80" i="51"/>
  <c r="A80" i="51"/>
  <c r="J79" i="51"/>
  <c r="I79" i="51"/>
  <c r="F79" i="51"/>
  <c r="A79" i="51"/>
  <c r="J78" i="51"/>
  <c r="I78" i="51"/>
  <c r="F78" i="51"/>
  <c r="A78" i="51"/>
  <c r="J26" i="51"/>
  <c r="I26" i="51"/>
  <c r="F26" i="51"/>
  <c r="A26" i="51"/>
  <c r="J25" i="51"/>
  <c r="I25" i="51"/>
  <c r="F25" i="51"/>
  <c r="A25" i="51"/>
  <c r="J24" i="51"/>
  <c r="I24" i="51"/>
  <c r="F24" i="51"/>
  <c r="A24" i="51"/>
  <c r="J23" i="51"/>
  <c r="I23" i="51"/>
  <c r="F23" i="51"/>
  <c r="A23" i="51"/>
  <c r="J48" i="51"/>
  <c r="I48" i="51"/>
  <c r="F48" i="51"/>
  <c r="A48" i="51"/>
  <c r="J47" i="51"/>
  <c r="I47" i="51"/>
  <c r="F47" i="51"/>
  <c r="A47" i="51"/>
  <c r="J46" i="51"/>
  <c r="I46" i="51"/>
  <c r="F46" i="51"/>
  <c r="A46" i="51"/>
  <c r="J45" i="51"/>
  <c r="I45" i="51"/>
  <c r="F45" i="51"/>
  <c r="A45" i="51"/>
  <c r="J284" i="51"/>
  <c r="I284" i="51"/>
  <c r="F284" i="51"/>
  <c r="A284" i="51"/>
  <c r="J287" i="51"/>
  <c r="I287" i="51"/>
  <c r="F287" i="51"/>
  <c r="A287" i="51"/>
  <c r="J286" i="51"/>
  <c r="I286" i="51"/>
  <c r="F286" i="51"/>
  <c r="A286" i="51"/>
  <c r="J285" i="51"/>
  <c r="I285" i="51"/>
  <c r="F285" i="51"/>
  <c r="A285" i="51"/>
  <c r="J92" i="51"/>
  <c r="I92" i="51"/>
  <c r="F92" i="51"/>
  <c r="A92" i="51"/>
  <c r="J91" i="51"/>
  <c r="I91" i="51"/>
  <c r="F91" i="51"/>
  <c r="A91" i="51"/>
  <c r="J93" i="51"/>
  <c r="I93" i="51"/>
  <c r="F93" i="51"/>
  <c r="A93" i="51"/>
  <c r="J90" i="51"/>
  <c r="I90" i="51"/>
  <c r="F90" i="51"/>
  <c r="A90" i="51"/>
  <c r="J89" i="51"/>
  <c r="I89" i="51"/>
  <c r="F89" i="51"/>
  <c r="A89" i="51"/>
  <c r="J112" i="51"/>
  <c r="I112" i="51"/>
  <c r="F112" i="51"/>
  <c r="A112" i="51"/>
  <c r="J269" i="51"/>
  <c r="I269" i="51"/>
  <c r="F269" i="51"/>
  <c r="A269" i="51"/>
  <c r="J268" i="51"/>
  <c r="I268" i="51"/>
  <c r="F268" i="51"/>
  <c r="A268" i="51"/>
  <c r="J267" i="51"/>
  <c r="I267" i="51"/>
  <c r="F267" i="51"/>
  <c r="A267" i="51"/>
  <c r="J266" i="51"/>
  <c r="I266" i="51"/>
  <c r="F266" i="51"/>
  <c r="A266" i="51"/>
  <c r="J265" i="51"/>
  <c r="I265" i="51"/>
  <c r="F265" i="51"/>
  <c r="A265" i="51"/>
  <c r="J264" i="51"/>
  <c r="I264" i="51"/>
  <c r="F264" i="51"/>
  <c r="A264" i="51"/>
  <c r="J263" i="51"/>
  <c r="I263" i="51"/>
  <c r="F263" i="51"/>
  <c r="A263" i="51"/>
  <c r="J262" i="51"/>
  <c r="I262" i="51"/>
  <c r="F262" i="51"/>
  <c r="A262" i="51"/>
  <c r="J261" i="51"/>
  <c r="I261" i="51"/>
  <c r="F261" i="51"/>
  <c r="A261" i="51"/>
  <c r="J260" i="51"/>
  <c r="I260" i="51"/>
  <c r="F260" i="51"/>
  <c r="A260" i="51"/>
  <c r="A270" i="51"/>
  <c r="F270" i="51"/>
  <c r="I270" i="51"/>
  <c r="J270" i="51"/>
  <c r="J259" i="51"/>
  <c r="I259" i="51"/>
  <c r="F259" i="51"/>
  <c r="A259" i="51"/>
  <c r="J258" i="51"/>
  <c r="I258" i="51"/>
  <c r="F258" i="51"/>
  <c r="A258" i="51"/>
  <c r="J257" i="51"/>
  <c r="I257" i="51"/>
  <c r="F257" i="51"/>
  <c r="A257" i="51"/>
  <c r="J256" i="51"/>
  <c r="I256" i="51"/>
  <c r="F256" i="51"/>
  <c r="A256" i="51"/>
  <c r="J255" i="51"/>
  <c r="I255" i="51"/>
  <c r="F255" i="51"/>
  <c r="A255" i="51"/>
  <c r="J254" i="51"/>
  <c r="I254" i="51"/>
  <c r="F254" i="51"/>
  <c r="A254" i="51"/>
  <c r="J59" i="51"/>
  <c r="I59" i="51"/>
  <c r="F59" i="51"/>
  <c r="A59" i="51"/>
  <c r="J58" i="51"/>
  <c r="I58" i="51"/>
  <c r="F58" i="51"/>
  <c r="A58" i="51"/>
  <c r="J57" i="51"/>
  <c r="I57" i="51"/>
  <c r="F57" i="51"/>
  <c r="A57" i="51"/>
  <c r="J56" i="51"/>
  <c r="I56" i="51"/>
  <c r="F56" i="51"/>
  <c r="A56" i="51"/>
  <c r="J250" i="51"/>
  <c r="I250" i="51"/>
  <c r="F250" i="51"/>
  <c r="A250" i="51"/>
  <c r="J249" i="51"/>
  <c r="I249" i="51"/>
  <c r="F249" i="51"/>
  <c r="A249" i="51"/>
  <c r="J94" i="51"/>
  <c r="I94" i="51"/>
  <c r="F94" i="51"/>
  <c r="A94" i="51"/>
  <c r="J194" i="51"/>
  <c r="I194" i="51"/>
  <c r="F194" i="51"/>
  <c r="A194" i="51"/>
  <c r="J193" i="51"/>
  <c r="I193" i="51"/>
  <c r="F193" i="51"/>
  <c r="A193" i="51"/>
  <c r="J192" i="51"/>
  <c r="I192" i="51"/>
  <c r="F192" i="51"/>
  <c r="A192" i="51"/>
  <c r="J191" i="51"/>
  <c r="I191" i="51"/>
  <c r="F191" i="51"/>
  <c r="A191" i="51"/>
  <c r="J238" i="51"/>
  <c r="I238" i="51"/>
  <c r="F238" i="51"/>
  <c r="A238" i="51"/>
  <c r="J237" i="51"/>
  <c r="I237" i="51"/>
  <c r="F237" i="51"/>
  <c r="A237" i="51"/>
  <c r="J236" i="51"/>
  <c r="I236" i="51"/>
  <c r="F236" i="51"/>
  <c r="A236" i="51"/>
  <c r="J235" i="51"/>
  <c r="I235" i="51"/>
  <c r="F235" i="51"/>
  <c r="A235" i="51"/>
  <c r="J234" i="51"/>
  <c r="I234" i="51"/>
  <c r="F234" i="51"/>
  <c r="A234" i="51"/>
  <c r="J233" i="51"/>
  <c r="I233" i="51"/>
  <c r="F233" i="51"/>
  <c r="A233" i="51"/>
  <c r="J232" i="51"/>
  <c r="I232" i="51"/>
  <c r="F232" i="51"/>
  <c r="A232" i="51"/>
  <c r="J231" i="51"/>
  <c r="I231" i="51"/>
  <c r="F231" i="51"/>
  <c r="A231" i="51"/>
  <c r="J230" i="51"/>
  <c r="I230" i="51"/>
  <c r="F230" i="51"/>
  <c r="A230" i="51"/>
  <c r="J229" i="51"/>
  <c r="I229" i="51"/>
  <c r="F229" i="51"/>
  <c r="A229" i="51"/>
  <c r="J228" i="51"/>
  <c r="I228" i="51"/>
  <c r="F228" i="51"/>
  <c r="A228" i="51"/>
  <c r="J227" i="51"/>
  <c r="I227" i="51"/>
  <c r="F227" i="51"/>
  <c r="A227" i="51"/>
  <c r="J226" i="51"/>
  <c r="I226" i="51"/>
  <c r="F226" i="51"/>
  <c r="A226" i="51"/>
  <c r="J225" i="51"/>
  <c r="I225" i="51"/>
  <c r="F225" i="51"/>
  <c r="A225" i="51"/>
  <c r="J224" i="51"/>
  <c r="I224" i="51"/>
  <c r="F224" i="51"/>
  <c r="A224" i="51"/>
  <c r="J216" i="51"/>
  <c r="I216" i="51"/>
  <c r="F216" i="51"/>
  <c r="A216" i="51"/>
  <c r="J15" i="51"/>
  <c r="I15" i="51"/>
  <c r="F15" i="51"/>
  <c r="A15" i="51"/>
  <c r="J14" i="51"/>
  <c r="I14" i="51"/>
  <c r="F14" i="51"/>
  <c r="A14" i="51"/>
  <c r="J13" i="51"/>
  <c r="I13" i="51"/>
  <c r="F13" i="51"/>
  <c r="A13" i="51"/>
  <c r="J12" i="51"/>
  <c r="I12" i="51"/>
  <c r="F12" i="51"/>
  <c r="A12" i="51"/>
  <c r="J37" i="51"/>
  <c r="I37" i="51"/>
  <c r="F37" i="51"/>
  <c r="A37" i="51"/>
  <c r="J36" i="51"/>
  <c r="I36" i="51"/>
  <c r="F36" i="51"/>
  <c r="A36" i="51"/>
  <c r="J35" i="51"/>
  <c r="I35" i="51"/>
  <c r="F35" i="51"/>
  <c r="A35" i="51"/>
  <c r="I183" i="57"/>
  <c r="H183" i="57"/>
  <c r="E183" i="57"/>
  <c r="A183" i="57"/>
  <c r="I637" i="33"/>
  <c r="H637" i="33"/>
  <c r="E637" i="33"/>
  <c r="A637" i="33"/>
  <c r="E30" i="21"/>
  <c r="F30" i="21" s="1"/>
  <c r="G30" i="21" s="1"/>
  <c r="E29" i="21"/>
  <c r="F29" i="21" s="1"/>
  <c r="G29" i="21" s="1"/>
  <c r="E28" i="21"/>
  <c r="F28" i="21" s="1"/>
  <c r="G28" i="21" s="1"/>
  <c r="E27" i="21"/>
  <c r="F27" i="21" s="1"/>
  <c r="G27" i="21" s="1"/>
  <c r="E26" i="21"/>
  <c r="F26" i="21" s="1"/>
  <c r="G26" i="21" s="1"/>
  <c r="E25" i="21"/>
  <c r="F25" i="21" s="1"/>
  <c r="G25" i="21" s="1"/>
  <c r="E24" i="21"/>
  <c r="F24" i="21" s="1"/>
  <c r="G24" i="21" s="1"/>
  <c r="E56" i="37"/>
  <c r="E55" i="37"/>
  <c r="E53" i="37"/>
  <c r="E52" i="37"/>
  <c r="E50" i="37"/>
  <c r="E49" i="37"/>
  <c r="E47" i="37"/>
  <c r="E46" i="37"/>
  <c r="E44" i="37"/>
  <c r="E43" i="37"/>
  <c r="E41" i="37"/>
  <c r="E40" i="37"/>
  <c r="E38" i="37"/>
  <c r="E37" i="37"/>
  <c r="E36" i="37"/>
  <c r="E34" i="37"/>
  <c r="E33" i="37"/>
  <c r="E32" i="37"/>
  <c r="E30" i="37"/>
  <c r="E29" i="37"/>
  <c r="E28" i="37"/>
  <c r="E26" i="37"/>
  <c r="E25" i="37"/>
  <c r="E24" i="37"/>
  <c r="E23" i="37"/>
  <c r="E20" i="37"/>
  <c r="E19" i="37"/>
  <c r="E18" i="37"/>
  <c r="E16" i="37"/>
  <c r="E15" i="37"/>
  <c r="E14" i="37"/>
  <c r="E12" i="37"/>
  <c r="E11" i="37"/>
  <c r="E10" i="37"/>
  <c r="E8" i="37"/>
  <c r="E7" i="37"/>
  <c r="E6" i="37"/>
  <c r="H142" i="33"/>
  <c r="G18" i="46"/>
  <c r="H181" i="37"/>
  <c r="H177" i="37"/>
  <c r="H173" i="37"/>
  <c r="H170" i="37"/>
  <c r="H166" i="37"/>
  <c r="H158" i="37"/>
  <c r="H154" i="37"/>
  <c r="H150" i="37"/>
  <c r="H147" i="37"/>
  <c r="H144" i="37"/>
  <c r="H136" i="37"/>
  <c r="H132" i="37"/>
  <c r="H128" i="37"/>
  <c r="H125" i="37"/>
  <c r="H122" i="37"/>
  <c r="H114" i="37"/>
  <c r="H110" i="37"/>
  <c r="H106" i="37"/>
  <c r="H103" i="37"/>
  <c r="H100" i="37"/>
  <c r="H88" i="37"/>
  <c r="H81" i="37"/>
  <c r="H74" i="37"/>
  <c r="H62" i="37"/>
  <c r="H58" i="37"/>
  <c r="H51" i="37"/>
  <c r="H48" i="37"/>
  <c r="H42" i="37"/>
  <c r="H39" i="37"/>
  <c r="H31" i="37"/>
  <c r="H27" i="37"/>
  <c r="H17" i="37"/>
  <c r="H13" i="37"/>
  <c r="H9" i="37"/>
  <c r="H184" i="37"/>
  <c r="H183" i="37"/>
  <c r="H182" i="37"/>
  <c r="H180" i="37"/>
  <c r="H179" i="37"/>
  <c r="H178" i="37"/>
  <c r="H176" i="37"/>
  <c r="H175" i="37"/>
  <c r="H174" i="37"/>
  <c r="H172" i="37"/>
  <c r="H171" i="37"/>
  <c r="H169" i="37"/>
  <c r="H168" i="37"/>
  <c r="H167" i="37"/>
  <c r="H165" i="37"/>
  <c r="H164" i="37"/>
  <c r="H163" i="37"/>
  <c r="H162" i="37"/>
  <c r="H161" i="37"/>
  <c r="H160" i="37"/>
  <c r="H159" i="37"/>
  <c r="H157" i="37"/>
  <c r="H156" i="37"/>
  <c r="H155" i="37"/>
  <c r="H153" i="37"/>
  <c r="H152" i="37"/>
  <c r="H151" i="37"/>
  <c r="H149" i="37"/>
  <c r="H148" i="37"/>
  <c r="H146" i="37"/>
  <c r="H145" i="37"/>
  <c r="H143" i="37"/>
  <c r="H142" i="37"/>
  <c r="H141" i="37"/>
  <c r="H140" i="37"/>
  <c r="H139" i="37"/>
  <c r="H138" i="37"/>
  <c r="H137" i="37"/>
  <c r="H135" i="37"/>
  <c r="H134" i="37"/>
  <c r="H133" i="37"/>
  <c r="H131" i="37"/>
  <c r="H130" i="37"/>
  <c r="H129" i="37"/>
  <c r="H127" i="37"/>
  <c r="H126" i="37"/>
  <c r="H124" i="37"/>
  <c r="H123" i="37"/>
  <c r="H121" i="37"/>
  <c r="H120" i="37"/>
  <c r="H119" i="37"/>
  <c r="H118" i="37"/>
  <c r="H117" i="37"/>
  <c r="H116" i="37"/>
  <c r="H115" i="37"/>
  <c r="H113" i="37"/>
  <c r="H112" i="37"/>
  <c r="H111" i="37"/>
  <c r="H109" i="37"/>
  <c r="H108" i="37"/>
  <c r="H107" i="37"/>
  <c r="H105" i="37"/>
  <c r="H104" i="37"/>
  <c r="H102" i="37"/>
  <c r="H101" i="37"/>
  <c r="H99" i="37"/>
  <c r="H98" i="37"/>
  <c r="H97" i="37"/>
  <c r="H96" i="37"/>
  <c r="H95" i="37"/>
  <c r="H94" i="37"/>
  <c r="H93" i="37"/>
  <c r="H92" i="37"/>
  <c r="H91" i="37"/>
  <c r="H90" i="37"/>
  <c r="H89" i="37"/>
  <c r="H87" i="37"/>
  <c r="H86" i="37"/>
  <c r="H85" i="37"/>
  <c r="H84" i="37"/>
  <c r="H83" i="37"/>
  <c r="H82" i="37"/>
  <c r="H80" i="37"/>
  <c r="H79" i="37"/>
  <c r="H78" i="37"/>
  <c r="H77" i="37"/>
  <c r="H76" i="37"/>
  <c r="H75" i="37"/>
  <c r="H73" i="37"/>
  <c r="H72" i="37"/>
  <c r="H71" i="37"/>
  <c r="H70" i="37"/>
  <c r="H69" i="37"/>
  <c r="H68" i="37"/>
  <c r="H67" i="37"/>
  <c r="H66" i="37"/>
  <c r="H65" i="37"/>
  <c r="H64" i="37"/>
  <c r="H63" i="37"/>
  <c r="H61" i="37"/>
  <c r="H60" i="37"/>
  <c r="H59" i="37"/>
  <c r="H57" i="37"/>
  <c r="H56" i="37"/>
  <c r="H55" i="37"/>
  <c r="H54" i="37"/>
  <c r="H53" i="37"/>
  <c r="H52" i="37"/>
  <c r="H50" i="37"/>
  <c r="H49" i="37"/>
  <c r="H47" i="37"/>
  <c r="H46" i="37"/>
  <c r="H45" i="37"/>
  <c r="H44" i="37"/>
  <c r="H43" i="37"/>
  <c r="H41" i="37"/>
  <c r="H40" i="37"/>
  <c r="H38" i="37"/>
  <c r="H37" i="37"/>
  <c r="H36" i="37"/>
  <c r="H35" i="37"/>
  <c r="H34" i="37"/>
  <c r="H33" i="37"/>
  <c r="H32" i="37"/>
  <c r="H30" i="37"/>
  <c r="H29" i="37"/>
  <c r="H28" i="37"/>
  <c r="H26" i="37"/>
  <c r="H25" i="37"/>
  <c r="H24" i="37"/>
  <c r="H23" i="37"/>
  <c r="H22" i="37"/>
  <c r="H21" i="37"/>
  <c r="H20" i="37"/>
  <c r="H19" i="37"/>
  <c r="H18" i="37"/>
  <c r="H16" i="37"/>
  <c r="H15" i="37"/>
  <c r="H14" i="37"/>
  <c r="H12" i="37"/>
  <c r="H11" i="37"/>
  <c r="H10" i="37"/>
  <c r="H8" i="37"/>
  <c r="H7" i="37"/>
  <c r="H6" i="37"/>
  <c r="E184" i="37"/>
  <c r="E183" i="37"/>
  <c r="E182" i="37"/>
  <c r="E181" i="37"/>
  <c r="E180" i="37"/>
  <c r="E179" i="37"/>
  <c r="E178" i="37"/>
  <c r="E177" i="37"/>
  <c r="E176" i="37"/>
  <c r="E175" i="37"/>
  <c r="E174" i="37"/>
  <c r="E173" i="37"/>
  <c r="E172" i="37"/>
  <c r="E171" i="37"/>
  <c r="E170" i="37"/>
  <c r="E169" i="37"/>
  <c r="E168" i="37"/>
  <c r="E167" i="37"/>
  <c r="E166" i="37"/>
  <c r="E165" i="37"/>
  <c r="E164" i="37"/>
  <c r="E163" i="37"/>
  <c r="E162" i="37"/>
  <c r="E161" i="37"/>
  <c r="E160" i="37"/>
  <c r="E159" i="37"/>
  <c r="E158" i="37"/>
  <c r="E157" i="37"/>
  <c r="E156" i="37"/>
  <c r="E155" i="37"/>
  <c r="E154" i="37"/>
  <c r="E153" i="37"/>
  <c r="E152" i="37"/>
  <c r="E151" i="37"/>
  <c r="E150" i="37"/>
  <c r="E149" i="37"/>
  <c r="E148" i="37"/>
  <c r="E147" i="37"/>
  <c r="E146" i="37"/>
  <c r="E145" i="37"/>
  <c r="E144" i="37"/>
  <c r="E143" i="37"/>
  <c r="E142" i="37"/>
  <c r="E141" i="37"/>
  <c r="E140" i="37"/>
  <c r="E139" i="37"/>
  <c r="E138" i="37"/>
  <c r="E137" i="37"/>
  <c r="E136" i="37"/>
  <c r="E135" i="37"/>
  <c r="E134" i="37"/>
  <c r="E133" i="37"/>
  <c r="E132" i="37"/>
  <c r="E131" i="37"/>
  <c r="E130" i="37"/>
  <c r="E129" i="37"/>
  <c r="E128" i="37"/>
  <c r="E127" i="37"/>
  <c r="E126" i="37"/>
  <c r="E125" i="37"/>
  <c r="E124" i="37"/>
  <c r="E123" i="37"/>
  <c r="E122" i="37"/>
  <c r="E121" i="37"/>
  <c r="E120" i="37"/>
  <c r="E119" i="37"/>
  <c r="E118" i="37"/>
  <c r="E117" i="37"/>
  <c r="E116" i="37"/>
  <c r="E115" i="37"/>
  <c r="E114" i="37"/>
  <c r="E113" i="37"/>
  <c r="E112" i="37"/>
  <c r="E111" i="37"/>
  <c r="E110" i="37"/>
  <c r="E109" i="37"/>
  <c r="E108" i="37"/>
  <c r="E107" i="37"/>
  <c r="E106" i="37"/>
  <c r="E105" i="37"/>
  <c r="E104" i="37"/>
  <c r="E103" i="37"/>
  <c r="E102" i="37"/>
  <c r="E101" i="37"/>
  <c r="E100" i="37"/>
  <c r="E99" i="37"/>
  <c r="E98" i="37"/>
  <c r="E97" i="37"/>
  <c r="E96" i="37"/>
  <c r="E95" i="37"/>
  <c r="E94" i="37"/>
  <c r="E93" i="37"/>
  <c r="E92" i="37"/>
  <c r="E91" i="37"/>
  <c r="E90" i="37"/>
  <c r="E89" i="37"/>
  <c r="E88" i="37"/>
  <c r="E87" i="37"/>
  <c r="E86" i="37"/>
  <c r="E85" i="37"/>
  <c r="E84" i="37"/>
  <c r="E83" i="37"/>
  <c r="E82" i="37"/>
  <c r="E81" i="37"/>
  <c r="E80" i="37"/>
  <c r="E79" i="37"/>
  <c r="E78" i="37"/>
  <c r="E77" i="37"/>
  <c r="E76" i="37"/>
  <c r="E75" i="37"/>
  <c r="E74" i="37"/>
  <c r="E73" i="37"/>
  <c r="E72" i="37"/>
  <c r="E71" i="37"/>
  <c r="E70" i="37"/>
  <c r="E69" i="37"/>
  <c r="E68" i="37"/>
  <c r="E67" i="37"/>
  <c r="E66" i="37"/>
  <c r="E65" i="37"/>
  <c r="E64" i="37"/>
  <c r="E63" i="37"/>
  <c r="E62" i="37"/>
  <c r="E61" i="37"/>
  <c r="E60" i="37"/>
  <c r="E59" i="37"/>
  <c r="E58" i="37"/>
  <c r="E57" i="37"/>
  <c r="E54" i="37"/>
  <c r="E51" i="37"/>
  <c r="E48" i="37"/>
  <c r="E45" i="37"/>
  <c r="E42" i="37"/>
  <c r="E39" i="37"/>
  <c r="E35" i="37"/>
  <c r="E31" i="37"/>
  <c r="E27" i="37"/>
  <c r="E22" i="37"/>
  <c r="E21" i="37"/>
  <c r="E17" i="37"/>
  <c r="E13" i="37"/>
  <c r="E9" i="37"/>
  <c r="I3" i="37"/>
  <c r="F2" i="37"/>
  <c r="A55" i="65"/>
  <c r="A54" i="65"/>
  <c r="A53" i="65"/>
  <c r="A51" i="65"/>
  <c r="A50" i="65"/>
  <c r="A49" i="65"/>
  <c r="A47" i="65"/>
  <c r="A46" i="65"/>
  <c r="A45" i="65"/>
  <c r="A43" i="65"/>
  <c r="A42" i="65"/>
  <c r="A41" i="65"/>
  <c r="A40" i="65"/>
  <c r="A39" i="65"/>
  <c r="A38" i="65"/>
  <c r="A36" i="65"/>
  <c r="A35" i="65"/>
  <c r="A34" i="65"/>
  <c r="A33" i="65"/>
  <c r="A32" i="65"/>
  <c r="A31" i="65"/>
  <c r="A29" i="65"/>
  <c r="A28" i="65"/>
  <c r="A26" i="65"/>
  <c r="A25" i="65"/>
  <c r="A24" i="65"/>
  <c r="A22" i="65"/>
  <c r="A21" i="65"/>
  <c r="A20" i="65"/>
  <c r="A18" i="65"/>
  <c r="A17" i="65"/>
  <c r="A16" i="65"/>
  <c r="A15" i="65"/>
  <c r="A14" i="65"/>
  <c r="A13" i="65"/>
  <c r="A11" i="65"/>
  <c r="A10" i="65"/>
  <c r="A9" i="65"/>
  <c r="A8" i="65"/>
  <c r="A7" i="65"/>
  <c r="F2" i="65"/>
  <c r="F8" i="65" s="1"/>
  <c r="D32" i="14"/>
  <c r="I55" i="65"/>
  <c r="H55" i="65"/>
  <c r="I54" i="65"/>
  <c r="H54" i="65"/>
  <c r="I53" i="65"/>
  <c r="H53" i="65"/>
  <c r="I51" i="65"/>
  <c r="H51" i="65"/>
  <c r="I50" i="65"/>
  <c r="H50" i="65"/>
  <c r="I49" i="65"/>
  <c r="H49" i="65"/>
  <c r="I47" i="65"/>
  <c r="H47" i="65"/>
  <c r="I46" i="65"/>
  <c r="H46" i="65"/>
  <c r="I45" i="65"/>
  <c r="H45" i="65"/>
  <c r="I43" i="65"/>
  <c r="H43" i="65"/>
  <c r="I42" i="65"/>
  <c r="H42" i="65"/>
  <c r="I41" i="65"/>
  <c r="H41" i="65"/>
  <c r="I40" i="65"/>
  <c r="H40" i="65"/>
  <c r="I39" i="65"/>
  <c r="H39" i="65"/>
  <c r="I38" i="65"/>
  <c r="H38" i="65"/>
  <c r="I36" i="65"/>
  <c r="H36" i="65"/>
  <c r="I35" i="65"/>
  <c r="H35" i="65"/>
  <c r="I34" i="65"/>
  <c r="H34" i="65"/>
  <c r="I33" i="65"/>
  <c r="H33" i="65"/>
  <c r="I32" i="65"/>
  <c r="H32" i="65"/>
  <c r="I31" i="65"/>
  <c r="H31" i="65"/>
  <c r="I28" i="65"/>
  <c r="H28" i="65"/>
  <c r="I26" i="65"/>
  <c r="H26" i="65"/>
  <c r="I25" i="65"/>
  <c r="H25" i="65"/>
  <c r="I24" i="65"/>
  <c r="H24" i="65"/>
  <c r="I22" i="65"/>
  <c r="H22" i="65"/>
  <c r="I21" i="65"/>
  <c r="H21" i="65"/>
  <c r="I20" i="65"/>
  <c r="H20" i="65"/>
  <c r="I18" i="65"/>
  <c r="H18" i="65"/>
  <c r="I17" i="65"/>
  <c r="H17" i="65"/>
  <c r="I16" i="65"/>
  <c r="H16" i="65"/>
  <c r="I15" i="65"/>
  <c r="H15" i="65"/>
  <c r="I14" i="65"/>
  <c r="H14" i="65"/>
  <c r="I13" i="65"/>
  <c r="H13" i="65"/>
  <c r="I11" i="65"/>
  <c r="H11" i="65"/>
  <c r="I10" i="65"/>
  <c r="H10" i="65"/>
  <c r="I9" i="65"/>
  <c r="H9" i="65"/>
  <c r="I8" i="65"/>
  <c r="H8" i="65"/>
  <c r="I7" i="65"/>
  <c r="H7" i="65"/>
  <c r="H6" i="65"/>
  <c r="I6" i="65"/>
  <c r="A345" i="65"/>
  <c r="A344" i="65"/>
  <c r="A343" i="65"/>
  <c r="A342" i="65"/>
  <c r="A341" i="65"/>
  <c r="A340" i="65"/>
  <c r="A339" i="65"/>
  <c r="A338" i="65"/>
  <c r="A337" i="65"/>
  <c r="A336" i="65"/>
  <c r="A335" i="65"/>
  <c r="A334" i="65"/>
  <c r="A333" i="65"/>
  <c r="A332" i="65"/>
  <c r="A331" i="65"/>
  <c r="A330" i="65"/>
  <c r="A329" i="65"/>
  <c r="A328" i="65"/>
  <c r="A327" i="65"/>
  <c r="A326" i="65"/>
  <c r="A325" i="65"/>
  <c r="A324" i="65"/>
  <c r="A323" i="65"/>
  <c r="A322" i="65"/>
  <c r="A321" i="65"/>
  <c r="A320" i="65"/>
  <c r="A319" i="65"/>
  <c r="A318" i="65"/>
  <c r="A317" i="65"/>
  <c r="A316" i="65"/>
  <c r="A315" i="65"/>
  <c r="A314" i="65"/>
  <c r="A313" i="65"/>
  <c r="A312" i="65"/>
  <c r="A311" i="65"/>
  <c r="A310" i="65"/>
  <c r="A309" i="65"/>
  <c r="A308" i="65"/>
  <c r="A307" i="65"/>
  <c r="A306" i="65"/>
  <c r="A305" i="65"/>
  <c r="A304" i="65"/>
  <c r="A303" i="65"/>
  <c r="A302" i="65"/>
  <c r="A301" i="65"/>
  <c r="A300" i="65"/>
  <c r="A299" i="65"/>
  <c r="A298" i="65"/>
  <c r="A297" i="65"/>
  <c r="A296" i="65"/>
  <c r="A295" i="65"/>
  <c r="A294" i="65"/>
  <c r="A293" i="65"/>
  <c r="A292" i="65"/>
  <c r="A291" i="65"/>
  <c r="A290" i="65"/>
  <c r="A289" i="65"/>
  <c r="A288" i="65"/>
  <c r="A287" i="65"/>
  <c r="A286" i="65"/>
  <c r="A285" i="65"/>
  <c r="A284" i="65"/>
  <c r="A283" i="65"/>
  <c r="A282" i="65"/>
  <c r="A281" i="65"/>
  <c r="A280" i="65"/>
  <c r="A279" i="65"/>
  <c r="A278" i="65"/>
  <c r="A277" i="65"/>
  <c r="A276" i="65"/>
  <c r="A275" i="65"/>
  <c r="A274" i="65"/>
  <c r="A273" i="65"/>
  <c r="A272" i="65"/>
  <c r="A271" i="65"/>
  <c r="A270" i="65"/>
  <c r="A269" i="65"/>
  <c r="A268" i="65"/>
  <c r="A267" i="65"/>
  <c r="A266" i="65"/>
  <c r="A265" i="65"/>
  <c r="A264" i="65"/>
  <c r="A263" i="65"/>
  <c r="A262" i="65"/>
  <c r="A261" i="65"/>
  <c r="A260" i="65"/>
  <c r="A259" i="65"/>
  <c r="A258" i="65"/>
  <c r="A257" i="65"/>
  <c r="A256" i="65"/>
  <c r="A255" i="65"/>
  <c r="A254" i="65"/>
  <c r="A253" i="65"/>
  <c r="A252" i="65"/>
  <c r="A251" i="65"/>
  <c r="A250" i="65"/>
  <c r="A249" i="65"/>
  <c r="A248" i="65"/>
  <c r="A247" i="65"/>
  <c r="A246" i="65"/>
  <c r="A245" i="65"/>
  <c r="A244" i="65"/>
  <c r="A243" i="65"/>
  <c r="A242" i="65"/>
  <c r="A241" i="65"/>
  <c r="A240" i="65"/>
  <c r="A239" i="65"/>
  <c r="A238" i="65"/>
  <c r="A237" i="65"/>
  <c r="A236" i="65"/>
  <c r="A235" i="65"/>
  <c r="A234" i="65"/>
  <c r="A233" i="65"/>
  <c r="A232" i="65"/>
  <c r="A231" i="65"/>
  <c r="A230" i="65"/>
  <c r="A229" i="65"/>
  <c r="A228" i="65"/>
  <c r="A227" i="65"/>
  <c r="A226" i="65"/>
  <c r="A225" i="65"/>
  <c r="A224" i="65"/>
  <c r="A223" i="65"/>
  <c r="A222" i="65"/>
  <c r="A221" i="65"/>
  <c r="A220" i="65"/>
  <c r="A219" i="65"/>
  <c r="A218" i="65"/>
  <c r="A217" i="65"/>
  <c r="A216" i="65"/>
  <c r="A215" i="65"/>
  <c r="A214" i="65"/>
  <c r="A213" i="65"/>
  <c r="A212" i="65"/>
  <c r="A211" i="65"/>
  <c r="A210" i="65"/>
  <c r="A209" i="65"/>
  <c r="A208" i="65"/>
  <c r="A207" i="65"/>
  <c r="A206" i="65"/>
  <c r="A205" i="65"/>
  <c r="A204" i="65"/>
  <c r="A203" i="65"/>
  <c r="A202" i="65"/>
  <c r="A201" i="65"/>
  <c r="A200" i="65"/>
  <c r="A199" i="65"/>
  <c r="A198" i="65"/>
  <c r="A197" i="65"/>
  <c r="A196" i="65"/>
  <c r="A195" i="65"/>
  <c r="A194" i="65"/>
  <c r="A193" i="65"/>
  <c r="A192" i="65"/>
  <c r="A191" i="65"/>
  <c r="A190" i="65"/>
  <c r="A189" i="65"/>
  <c r="A188" i="65"/>
  <c r="A187" i="65"/>
  <c r="A186" i="65"/>
  <c r="A185" i="65"/>
  <c r="A184" i="65"/>
  <c r="A183" i="65"/>
  <c r="A182" i="65"/>
  <c r="A181" i="65"/>
  <c r="A180" i="65"/>
  <c r="A179" i="65"/>
  <c r="A178" i="65"/>
  <c r="A177" i="65"/>
  <c r="A176" i="65"/>
  <c r="A175" i="65"/>
  <c r="A174" i="65"/>
  <c r="A173" i="65"/>
  <c r="A172" i="65"/>
  <c r="A171" i="65"/>
  <c r="A170" i="65"/>
  <c r="A169" i="65"/>
  <c r="A168" i="65"/>
  <c r="A167" i="65"/>
  <c r="A166" i="65"/>
  <c r="A165" i="65"/>
  <c r="A164" i="65"/>
  <c r="A163" i="65"/>
  <c r="A162" i="65"/>
  <c r="A161" i="65"/>
  <c r="A160" i="65"/>
  <c r="A159" i="65"/>
  <c r="A158" i="65"/>
  <c r="A157" i="65"/>
  <c r="A156" i="65"/>
  <c r="A155" i="65"/>
  <c r="A154" i="65"/>
  <c r="A153" i="65"/>
  <c r="A152" i="65"/>
  <c r="A151" i="65"/>
  <c r="A150" i="65"/>
  <c r="A149" i="65"/>
  <c r="A148" i="65"/>
  <c r="A147" i="65"/>
  <c r="A146" i="65"/>
  <c r="A145" i="65"/>
  <c r="A144" i="65"/>
  <c r="A143" i="65"/>
  <c r="A142" i="65"/>
  <c r="A141" i="65"/>
  <c r="A140" i="65"/>
  <c r="A139" i="65"/>
  <c r="A138" i="65"/>
  <c r="A137" i="65"/>
  <c r="A136" i="65"/>
  <c r="A135" i="65"/>
  <c r="A134" i="65"/>
  <c r="A133" i="65"/>
  <c r="A132" i="65"/>
  <c r="A131" i="65"/>
  <c r="A130" i="65"/>
  <c r="A129" i="65"/>
  <c r="A128" i="65"/>
  <c r="A127" i="65"/>
  <c r="A126" i="65"/>
  <c r="A125" i="65"/>
  <c r="A124" i="65"/>
  <c r="A123" i="65"/>
  <c r="A122" i="65"/>
  <c r="A121" i="65"/>
  <c r="A120" i="65"/>
  <c r="A119" i="65"/>
  <c r="A118" i="65"/>
  <c r="A117" i="65"/>
  <c r="A116" i="65"/>
  <c r="A115" i="65"/>
  <c r="A114" i="65"/>
  <c r="A113" i="65"/>
  <c r="A112" i="65"/>
  <c r="A111" i="65"/>
  <c r="A110" i="65"/>
  <c r="A109" i="65"/>
  <c r="A108" i="65"/>
  <c r="A107" i="65"/>
  <c r="A106" i="65"/>
  <c r="A105" i="65"/>
  <c r="A104" i="65"/>
  <c r="A103" i="65"/>
  <c r="A102" i="65"/>
  <c r="A101" i="65"/>
  <c r="A100" i="65"/>
  <c r="A99" i="65"/>
  <c r="A98" i="65"/>
  <c r="A97" i="65"/>
  <c r="A96" i="65"/>
  <c r="A95" i="65"/>
  <c r="A94" i="65"/>
  <c r="A93" i="65"/>
  <c r="A92" i="65"/>
  <c r="A91" i="65"/>
  <c r="A90" i="65"/>
  <c r="A89" i="65"/>
  <c r="A88" i="65"/>
  <c r="A87" i="65"/>
  <c r="A86" i="65"/>
  <c r="A85" i="65"/>
  <c r="A84" i="65"/>
  <c r="A83" i="65"/>
  <c r="A82" i="65"/>
  <c r="A81" i="65"/>
  <c r="A80" i="65"/>
  <c r="A79" i="65"/>
  <c r="A78" i="65"/>
  <c r="A77" i="65"/>
  <c r="A76" i="65"/>
  <c r="A75" i="65"/>
  <c r="A74" i="65"/>
  <c r="A73" i="65"/>
  <c r="A72" i="65"/>
  <c r="A71" i="65"/>
  <c r="A70" i="65"/>
  <c r="A69" i="65"/>
  <c r="A68" i="65"/>
  <c r="A67" i="65"/>
  <c r="A66" i="65"/>
  <c r="A65" i="65"/>
  <c r="A64" i="65"/>
  <c r="A63" i="65"/>
  <c r="A62" i="65"/>
  <c r="A61" i="65"/>
  <c r="A60" i="65"/>
  <c r="A59" i="65"/>
  <c r="A58" i="65"/>
  <c r="A57" i="65"/>
  <c r="A56" i="65"/>
  <c r="A4" i="65"/>
  <c r="F52" i="65" l="1"/>
  <c r="G52" i="65" s="1"/>
  <c r="F55" i="65"/>
  <c r="G55" i="65" s="1"/>
  <c r="K55" i="65" s="1"/>
  <c r="F47" i="65"/>
  <c r="G47" i="65" s="1"/>
  <c r="K47" i="65" s="1"/>
  <c r="F50" i="65"/>
  <c r="G50" i="65" s="1"/>
  <c r="K50" i="65" s="1"/>
  <c r="F53" i="65"/>
  <c r="G53" i="65" s="1"/>
  <c r="K53" i="65" s="1"/>
  <c r="F32" i="65"/>
  <c r="G32" i="65" s="1"/>
  <c r="K32" i="65" s="1"/>
  <c r="F12" i="65"/>
  <c r="G12" i="65" s="1"/>
  <c r="F11" i="65"/>
  <c r="G11" i="65" s="1"/>
  <c r="K11" i="65" s="1"/>
  <c r="F18" i="65"/>
  <c r="G18" i="65" s="1"/>
  <c r="K18" i="65" s="1"/>
  <c r="F44" i="65"/>
  <c r="G44" i="65" s="1"/>
  <c r="F24" i="65"/>
  <c r="G24" i="65" s="1"/>
  <c r="K24" i="65" s="1"/>
  <c r="F39" i="65"/>
  <c r="G39" i="65" s="1"/>
  <c r="K39" i="65" s="1"/>
  <c r="F30" i="65"/>
  <c r="G30" i="65" s="1"/>
  <c r="F9" i="65"/>
  <c r="G9" i="65" s="1"/>
  <c r="K9" i="65" s="1"/>
  <c r="F36" i="65"/>
  <c r="G36" i="65" s="1"/>
  <c r="K36" i="65" s="1"/>
  <c r="F13" i="65"/>
  <c r="G13" i="65" s="1"/>
  <c r="K13" i="65" s="1"/>
  <c r="F27" i="65"/>
  <c r="G27" i="65" s="1"/>
  <c r="F7" i="65"/>
  <c r="G7" i="65" s="1"/>
  <c r="K7" i="65" s="1"/>
  <c r="F45" i="65"/>
  <c r="G45" i="65" s="1"/>
  <c r="K45" i="65" s="1"/>
  <c r="F10" i="65"/>
  <c r="G10" i="65" s="1"/>
  <c r="K10" i="65" s="1"/>
  <c r="F25" i="65"/>
  <c r="G25" i="65" s="1"/>
  <c r="K25" i="65" s="1"/>
  <c r="F16" i="65"/>
  <c r="G16" i="65" s="1"/>
  <c r="K16" i="65" s="1"/>
  <c r="F19" i="65"/>
  <c r="G19" i="65" s="1"/>
  <c r="F51" i="65"/>
  <c r="G51" i="65" s="1"/>
  <c r="K51" i="65" s="1"/>
  <c r="F42" i="65"/>
  <c r="G42" i="65" s="1"/>
  <c r="K42" i="65" s="1"/>
  <c r="F21" i="65"/>
  <c r="G21" i="65" s="1"/>
  <c r="K21" i="65" s="1"/>
  <c r="F48" i="65"/>
  <c r="G48" i="65" s="1"/>
  <c r="F35" i="65"/>
  <c r="G35" i="65" s="1"/>
  <c r="K35" i="65" s="1"/>
  <c r="F54" i="65"/>
  <c r="G54" i="65" s="1"/>
  <c r="K54" i="65" s="1"/>
  <c r="F33" i="65"/>
  <c r="G33" i="65" s="1"/>
  <c r="K33" i="65" s="1"/>
  <c r="F49" i="65"/>
  <c r="G49" i="65" s="1"/>
  <c r="K49" i="65" s="1"/>
  <c r="F28" i="65"/>
  <c r="G28" i="65" s="1"/>
  <c r="K28" i="65" s="1"/>
  <c r="F31" i="65"/>
  <c r="G31" i="65" s="1"/>
  <c r="K31" i="65" s="1"/>
  <c r="F22" i="65"/>
  <c r="G22" i="65" s="1"/>
  <c r="K22" i="65" s="1"/>
  <c r="F23" i="65"/>
  <c r="G23" i="65" s="1"/>
  <c r="F40" i="65"/>
  <c r="G40" i="65" s="1"/>
  <c r="K40" i="65" s="1"/>
  <c r="F43" i="65"/>
  <c r="G43" i="65" s="1"/>
  <c r="K43" i="65" s="1"/>
  <c r="F34" i="65"/>
  <c r="G34" i="65" s="1"/>
  <c r="K34" i="65" s="1"/>
  <c r="F14" i="65"/>
  <c r="G14" i="65" s="1"/>
  <c r="K14" i="65" s="1"/>
  <c r="F17" i="65"/>
  <c r="G17" i="65" s="1"/>
  <c r="K17" i="65" s="1"/>
  <c r="F15" i="65"/>
  <c r="G15" i="65" s="1"/>
  <c r="K15" i="65" s="1"/>
  <c r="F46" i="65"/>
  <c r="G46" i="65" s="1"/>
  <c r="K46" i="65" s="1"/>
  <c r="F38" i="65"/>
  <c r="G38" i="65" s="1"/>
  <c r="K38" i="65" s="1"/>
  <c r="F37" i="65"/>
  <c r="G37" i="65" s="1"/>
  <c r="F26" i="65"/>
  <c r="G26" i="65" s="1"/>
  <c r="K26" i="65" s="1"/>
  <c r="F29" i="65"/>
  <c r="G29" i="65" s="1"/>
  <c r="G8" i="65"/>
  <c r="K8" i="65" s="1"/>
  <c r="F41" i="65"/>
  <c r="G41" i="65" s="1"/>
  <c r="K41" i="65" s="1"/>
  <c r="F20" i="65"/>
  <c r="G20" i="65" s="1"/>
  <c r="K20" i="65" s="1"/>
  <c r="F15" i="37"/>
  <c r="G15" i="37" s="1"/>
  <c r="F32" i="37"/>
  <c r="G32" i="37" s="1"/>
  <c r="F49" i="37"/>
  <c r="G49" i="37" s="1"/>
  <c r="F64" i="37"/>
  <c r="G64" i="37" s="1"/>
  <c r="F76" i="37"/>
  <c r="G76" i="37" s="1"/>
  <c r="F100" i="37"/>
  <c r="G100" i="37" s="1"/>
  <c r="F112" i="37"/>
  <c r="G112" i="37" s="1"/>
  <c r="F124" i="37"/>
  <c r="G124" i="37" s="1"/>
  <c r="F148" i="37"/>
  <c r="G148" i="37" s="1"/>
  <c r="F160" i="37"/>
  <c r="G160" i="37" s="1"/>
  <c r="F184" i="37"/>
  <c r="G184" i="37" s="1"/>
  <c r="F19" i="37"/>
  <c r="G19" i="37" s="1"/>
  <c r="F36" i="37"/>
  <c r="G36" i="37" s="1"/>
  <c r="F53" i="37"/>
  <c r="G53" i="37" s="1"/>
  <c r="F173" i="37"/>
  <c r="G173" i="37" s="1"/>
  <c r="F17" i="37"/>
  <c r="G17" i="37" s="1"/>
  <c r="F57" i="37"/>
  <c r="G57" i="37" s="1"/>
  <c r="F69" i="37"/>
  <c r="G69" i="37" s="1"/>
  <c r="F81" i="37"/>
  <c r="G81" i="37" s="1"/>
  <c r="F93" i="37"/>
  <c r="G93" i="37" s="1"/>
  <c r="F105" i="37"/>
  <c r="G105" i="37" s="1"/>
  <c r="F117" i="37"/>
  <c r="G117" i="37" s="1"/>
  <c r="F129" i="37"/>
  <c r="G129" i="37" s="1"/>
  <c r="F141" i="37"/>
  <c r="G141" i="37" s="1"/>
  <c r="F153" i="37"/>
  <c r="G153" i="37" s="1"/>
  <c r="F165" i="37"/>
  <c r="G165" i="37" s="1"/>
  <c r="F177" i="37"/>
  <c r="G177" i="37" s="1"/>
  <c r="F10" i="37"/>
  <c r="G10" i="37" s="1"/>
  <c r="F26" i="37"/>
  <c r="G26" i="37" s="1"/>
  <c r="F43" i="37"/>
  <c r="G43" i="37" s="1"/>
  <c r="F35" i="37"/>
  <c r="G35" i="37" s="1"/>
  <c r="F62" i="37"/>
  <c r="G62" i="37" s="1"/>
  <c r="F74" i="37"/>
  <c r="G74" i="37" s="1"/>
  <c r="F86" i="37"/>
  <c r="G86" i="37" s="1"/>
  <c r="F98" i="37"/>
  <c r="G98" i="37" s="1"/>
  <c r="F110" i="37"/>
  <c r="G110" i="37" s="1"/>
  <c r="F122" i="37"/>
  <c r="G122" i="37" s="1"/>
  <c r="F134" i="37"/>
  <c r="G134" i="37" s="1"/>
  <c r="F146" i="37"/>
  <c r="G146" i="37" s="1"/>
  <c r="F158" i="37"/>
  <c r="G158" i="37" s="1"/>
  <c r="F170" i="37"/>
  <c r="G170" i="37" s="1"/>
  <c r="F182" i="37"/>
  <c r="G182" i="37" s="1"/>
  <c r="F16" i="37"/>
  <c r="G16" i="37" s="1"/>
  <c r="F33" i="37"/>
  <c r="G33" i="37" s="1"/>
  <c r="F50" i="37"/>
  <c r="G50" i="37" s="1"/>
  <c r="F39" i="37"/>
  <c r="G39" i="37" s="1"/>
  <c r="F63" i="37"/>
  <c r="G63" i="37" s="1"/>
  <c r="F75" i="37"/>
  <c r="G75" i="37" s="1"/>
  <c r="F87" i="37"/>
  <c r="G87" i="37" s="1"/>
  <c r="F99" i="37"/>
  <c r="G99" i="37" s="1"/>
  <c r="F111" i="37"/>
  <c r="G111" i="37" s="1"/>
  <c r="F123" i="37"/>
  <c r="G123" i="37" s="1"/>
  <c r="F135" i="37"/>
  <c r="G135" i="37" s="1"/>
  <c r="F147" i="37"/>
  <c r="G147" i="37" s="1"/>
  <c r="F159" i="37"/>
  <c r="G159" i="37" s="1"/>
  <c r="F171" i="37"/>
  <c r="G171" i="37" s="1"/>
  <c r="F183" i="37"/>
  <c r="G183" i="37" s="1"/>
  <c r="F18" i="37"/>
  <c r="G18" i="37" s="1"/>
  <c r="F34" i="37"/>
  <c r="G34" i="37" s="1"/>
  <c r="F52" i="37"/>
  <c r="G52" i="37" s="1"/>
  <c r="F42" i="37"/>
  <c r="G42" i="37" s="1"/>
  <c r="F88" i="37"/>
  <c r="G88" i="37" s="1"/>
  <c r="F136" i="37"/>
  <c r="G136" i="37" s="1"/>
  <c r="F172" i="37"/>
  <c r="G172" i="37" s="1"/>
  <c r="F89" i="37"/>
  <c r="G89" i="37" s="1"/>
  <c r="F149" i="37"/>
  <c r="G149" i="37" s="1"/>
  <c r="F78" i="37"/>
  <c r="G78" i="37" s="1"/>
  <c r="F150" i="37"/>
  <c r="G150" i="37" s="1"/>
  <c r="F23" i="37"/>
  <c r="G23" i="37" s="1"/>
  <c r="F79" i="37"/>
  <c r="G79" i="37" s="1"/>
  <c r="F139" i="37"/>
  <c r="G139" i="37" s="1"/>
  <c r="F80" i="37"/>
  <c r="G80" i="37" s="1"/>
  <c r="F116" i="37"/>
  <c r="G116" i="37" s="1"/>
  <c r="F164" i="37"/>
  <c r="G164" i="37" s="1"/>
  <c r="F8" i="37"/>
  <c r="G8" i="37" s="1"/>
  <c r="F25" i="37"/>
  <c r="G25" i="37" s="1"/>
  <c r="F41" i="37"/>
  <c r="G41" i="37" s="1"/>
  <c r="F21" i="37"/>
  <c r="G21" i="37" s="1"/>
  <c r="F58" i="37"/>
  <c r="G58" i="37" s="1"/>
  <c r="F70" i="37"/>
  <c r="G70" i="37" s="1"/>
  <c r="F82" i="37"/>
  <c r="G82" i="37" s="1"/>
  <c r="F94" i="37"/>
  <c r="G94" i="37" s="1"/>
  <c r="F106" i="37"/>
  <c r="G106" i="37" s="1"/>
  <c r="F118" i="37"/>
  <c r="G118" i="37" s="1"/>
  <c r="F130" i="37"/>
  <c r="G130" i="37" s="1"/>
  <c r="F142" i="37"/>
  <c r="G142" i="37" s="1"/>
  <c r="F154" i="37"/>
  <c r="G154" i="37" s="1"/>
  <c r="F166" i="37"/>
  <c r="G166" i="37" s="1"/>
  <c r="F178" i="37"/>
  <c r="G178" i="37" s="1"/>
  <c r="F11" i="37"/>
  <c r="G11" i="37" s="1"/>
  <c r="F28" i="37"/>
  <c r="G28" i="37" s="1"/>
  <c r="F44" i="37"/>
  <c r="G44" i="37" s="1"/>
  <c r="F65" i="37"/>
  <c r="G65" i="37" s="1"/>
  <c r="F101" i="37"/>
  <c r="G101" i="37" s="1"/>
  <c r="F125" i="37"/>
  <c r="G125" i="37" s="1"/>
  <c r="F161" i="37"/>
  <c r="G161" i="37" s="1"/>
  <c r="F37" i="37"/>
  <c r="G37" i="37" s="1"/>
  <c r="F66" i="37"/>
  <c r="G66" i="37" s="1"/>
  <c r="F102" i="37"/>
  <c r="G102" i="37" s="1"/>
  <c r="F126" i="37"/>
  <c r="G126" i="37" s="1"/>
  <c r="F162" i="37"/>
  <c r="G162" i="37" s="1"/>
  <c r="F6" i="37"/>
  <c r="G6" i="37" s="1"/>
  <c r="F56" i="37"/>
  <c r="G56" i="37" s="1"/>
  <c r="F51" i="37"/>
  <c r="G51" i="37" s="1"/>
  <c r="F91" i="37"/>
  <c r="G91" i="37" s="1"/>
  <c r="F115" i="37"/>
  <c r="G115" i="37" s="1"/>
  <c r="F151" i="37"/>
  <c r="G151" i="37" s="1"/>
  <c r="F175" i="37"/>
  <c r="G175" i="37" s="1"/>
  <c r="F7" i="37"/>
  <c r="G7" i="37" s="1"/>
  <c r="F40" i="37"/>
  <c r="G40" i="37" s="1"/>
  <c r="F54" i="37"/>
  <c r="G54" i="37" s="1"/>
  <c r="F92" i="37"/>
  <c r="G92" i="37" s="1"/>
  <c r="F128" i="37"/>
  <c r="G128" i="37" s="1"/>
  <c r="F152" i="37"/>
  <c r="G152" i="37" s="1"/>
  <c r="F176" i="37"/>
  <c r="G176" i="37" s="1"/>
  <c r="F22" i="37"/>
  <c r="G22" i="37" s="1"/>
  <c r="F59" i="37"/>
  <c r="G59" i="37" s="1"/>
  <c r="F71" i="37"/>
  <c r="G71" i="37" s="1"/>
  <c r="F83" i="37"/>
  <c r="G83" i="37" s="1"/>
  <c r="F95" i="37"/>
  <c r="G95" i="37" s="1"/>
  <c r="F107" i="37"/>
  <c r="G107" i="37" s="1"/>
  <c r="F119" i="37"/>
  <c r="G119" i="37" s="1"/>
  <c r="F131" i="37"/>
  <c r="G131" i="37" s="1"/>
  <c r="F143" i="37"/>
  <c r="G143" i="37" s="1"/>
  <c r="F155" i="37"/>
  <c r="G155" i="37" s="1"/>
  <c r="F167" i="37"/>
  <c r="G167" i="37" s="1"/>
  <c r="F179" i="37"/>
  <c r="G179" i="37" s="1"/>
  <c r="F12" i="37"/>
  <c r="G12" i="37" s="1"/>
  <c r="F29" i="37"/>
  <c r="G29" i="37" s="1"/>
  <c r="F46" i="37"/>
  <c r="G46" i="37" s="1"/>
  <c r="F31" i="37"/>
  <c r="G31" i="37" s="1"/>
  <c r="F61" i="37"/>
  <c r="G61" i="37" s="1"/>
  <c r="F73" i="37"/>
  <c r="G73" i="37" s="1"/>
  <c r="F85" i="37"/>
  <c r="G85" i="37" s="1"/>
  <c r="F97" i="37"/>
  <c r="G97" i="37" s="1"/>
  <c r="F109" i="37"/>
  <c r="G109" i="37" s="1"/>
  <c r="F121" i="37"/>
  <c r="G121" i="37" s="1"/>
  <c r="F133" i="37"/>
  <c r="G133" i="37" s="1"/>
  <c r="F145" i="37"/>
  <c r="G145" i="37" s="1"/>
  <c r="F157" i="37"/>
  <c r="G157" i="37" s="1"/>
  <c r="F169" i="37"/>
  <c r="G169" i="37" s="1"/>
  <c r="F181" i="37"/>
  <c r="G181" i="37" s="1"/>
  <c r="F45" i="37"/>
  <c r="G45" i="37" s="1"/>
  <c r="F77" i="37"/>
  <c r="G77" i="37" s="1"/>
  <c r="F113" i="37"/>
  <c r="G113" i="37" s="1"/>
  <c r="F137" i="37"/>
  <c r="G137" i="37" s="1"/>
  <c r="F20" i="37"/>
  <c r="G20" i="37" s="1"/>
  <c r="F55" i="37"/>
  <c r="G55" i="37" s="1"/>
  <c r="F48" i="37"/>
  <c r="G48" i="37" s="1"/>
  <c r="F90" i="37"/>
  <c r="G90" i="37" s="1"/>
  <c r="F114" i="37"/>
  <c r="G114" i="37" s="1"/>
  <c r="F138" i="37"/>
  <c r="G138" i="37" s="1"/>
  <c r="F174" i="37"/>
  <c r="G174" i="37" s="1"/>
  <c r="F38" i="37"/>
  <c r="G38" i="37" s="1"/>
  <c r="F9" i="37"/>
  <c r="G9" i="37" s="1"/>
  <c r="F67" i="37"/>
  <c r="G67" i="37" s="1"/>
  <c r="F103" i="37"/>
  <c r="G103" i="37" s="1"/>
  <c r="F127" i="37"/>
  <c r="G127" i="37" s="1"/>
  <c r="F163" i="37"/>
  <c r="G163" i="37" s="1"/>
  <c r="F24" i="37"/>
  <c r="G24" i="37" s="1"/>
  <c r="F13" i="37"/>
  <c r="G13" i="37" s="1"/>
  <c r="F68" i="37"/>
  <c r="G68" i="37" s="1"/>
  <c r="F104" i="37"/>
  <c r="G104" i="37" s="1"/>
  <c r="F140" i="37"/>
  <c r="G140" i="37" s="1"/>
  <c r="F27" i="37"/>
  <c r="G27" i="37" s="1"/>
  <c r="F60" i="37"/>
  <c r="G60" i="37" s="1"/>
  <c r="F72" i="37"/>
  <c r="G72" i="37" s="1"/>
  <c r="F84" i="37"/>
  <c r="G84" i="37" s="1"/>
  <c r="F96" i="37"/>
  <c r="G96" i="37" s="1"/>
  <c r="F108" i="37"/>
  <c r="G108" i="37" s="1"/>
  <c r="F120" i="37"/>
  <c r="G120" i="37" s="1"/>
  <c r="F132" i="37"/>
  <c r="G132" i="37" s="1"/>
  <c r="F144" i="37"/>
  <c r="G144" i="37" s="1"/>
  <c r="F156" i="37"/>
  <c r="G156" i="37" s="1"/>
  <c r="F168" i="37"/>
  <c r="G168" i="37" s="1"/>
  <c r="F180" i="37"/>
  <c r="G180" i="37" s="1"/>
  <c r="F14" i="37"/>
  <c r="G14" i="37" s="1"/>
  <c r="F30" i="37"/>
  <c r="G30" i="37" s="1"/>
  <c r="F47" i="37"/>
  <c r="G47" i="37" s="1"/>
  <c r="F6" i="65"/>
  <c r="G6" i="65" s="1"/>
  <c r="K6" i="65" s="1"/>
  <c r="F183" i="57"/>
  <c r="G183" i="57" s="1"/>
  <c r="M3" i="65" l="1"/>
  <c r="I22" i="55"/>
  <c r="H22" i="55"/>
  <c r="E22" i="55"/>
  <c r="A22" i="55"/>
  <c r="I21" i="55"/>
  <c r="H21" i="55"/>
  <c r="E21" i="55"/>
  <c r="A21" i="55"/>
  <c r="I20" i="55"/>
  <c r="H20" i="55"/>
  <c r="E20" i="55"/>
  <c r="A20" i="55"/>
  <c r="I19" i="55"/>
  <c r="H19" i="55"/>
  <c r="E19" i="55"/>
  <c r="A19" i="55"/>
  <c r="I18" i="55"/>
  <c r="H18" i="55"/>
  <c r="E18" i="55"/>
  <c r="A18" i="55"/>
  <c r="A43" i="21"/>
  <c r="I38" i="21"/>
  <c r="H38" i="21"/>
  <c r="E38" i="21"/>
  <c r="F38" i="21" s="1"/>
  <c r="G38" i="21" s="1"/>
  <c r="I31" i="21" l="1"/>
  <c r="H31" i="21"/>
  <c r="E31" i="21"/>
  <c r="F31" i="21" s="1"/>
  <c r="G31" i="21" s="1"/>
  <c r="I49" i="21"/>
  <c r="H49" i="21"/>
  <c r="E49" i="21"/>
  <c r="F49" i="21" s="1"/>
  <c r="G49" i="21" s="1"/>
  <c r="A49" i="21"/>
  <c r="I48" i="21"/>
  <c r="H48" i="21"/>
  <c r="E48" i="21"/>
  <c r="F48" i="21" s="1"/>
  <c r="G48" i="21" s="1"/>
  <c r="A48" i="21"/>
  <c r="I47" i="21"/>
  <c r="H47" i="21"/>
  <c r="E47" i="21"/>
  <c r="F47" i="21" s="1"/>
  <c r="G47" i="21" s="1"/>
  <c r="A47" i="21"/>
  <c r="I46" i="21"/>
  <c r="H46" i="21"/>
  <c r="E46" i="21"/>
  <c r="F46" i="21" s="1"/>
  <c r="G46" i="21" s="1"/>
  <c r="A46" i="21"/>
  <c r="I45" i="21"/>
  <c r="H45" i="21"/>
  <c r="E45" i="21"/>
  <c r="F45" i="21" s="1"/>
  <c r="G45" i="21" s="1"/>
  <c r="A45" i="21"/>
  <c r="I44" i="21"/>
  <c r="H44" i="21"/>
  <c r="E44" i="21"/>
  <c r="F44" i="21" s="1"/>
  <c r="G44" i="21" s="1"/>
  <c r="A44" i="21"/>
  <c r="A38" i="21"/>
  <c r="I40" i="21"/>
  <c r="H40" i="21"/>
  <c r="E40" i="21"/>
  <c r="F40" i="21" s="1"/>
  <c r="G40" i="21" s="1"/>
  <c r="A40" i="21"/>
  <c r="I42" i="21"/>
  <c r="H42" i="21"/>
  <c r="E42" i="21"/>
  <c r="F42" i="21" s="1"/>
  <c r="G42" i="21" s="1"/>
  <c r="A42" i="21"/>
  <c r="I39" i="21"/>
  <c r="H39" i="21"/>
  <c r="E39" i="21"/>
  <c r="F39" i="21" s="1"/>
  <c r="G39" i="21" s="1"/>
  <c r="A39" i="21"/>
  <c r="I41" i="21"/>
  <c r="H41" i="21"/>
  <c r="E41" i="21"/>
  <c r="F41" i="21" s="1"/>
  <c r="G41" i="21" s="1"/>
  <c r="A41" i="21"/>
  <c r="A31" i="21"/>
  <c r="I37" i="21"/>
  <c r="H37" i="21"/>
  <c r="E37" i="21"/>
  <c r="F37" i="21" s="1"/>
  <c r="G37" i="21" s="1"/>
  <c r="A37" i="21"/>
  <c r="I36" i="21"/>
  <c r="H36" i="21"/>
  <c r="E36" i="21"/>
  <c r="F36" i="21" s="1"/>
  <c r="G36" i="21" s="1"/>
  <c r="A36" i="21"/>
  <c r="I35" i="21"/>
  <c r="H35" i="21"/>
  <c r="E35" i="21"/>
  <c r="F35" i="21" s="1"/>
  <c r="G35" i="21" s="1"/>
  <c r="A35" i="21"/>
  <c r="I34" i="21"/>
  <c r="H34" i="21"/>
  <c r="E34" i="21"/>
  <c r="F34" i="21" s="1"/>
  <c r="G34" i="21" s="1"/>
  <c r="A34" i="21"/>
  <c r="I33" i="21"/>
  <c r="H33" i="21"/>
  <c r="E33" i="21"/>
  <c r="F33" i="21" s="1"/>
  <c r="G33" i="21" s="1"/>
  <c r="A33" i="21"/>
  <c r="I32" i="21"/>
  <c r="H32" i="21"/>
  <c r="E32" i="21"/>
  <c r="F32" i="21" s="1"/>
  <c r="G32" i="21" s="1"/>
  <c r="A32" i="21"/>
  <c r="I30" i="21"/>
  <c r="H30" i="21"/>
  <c r="A30" i="21"/>
  <c r="I29" i="21"/>
  <c r="H29" i="21"/>
  <c r="A29" i="21"/>
  <c r="I28" i="21"/>
  <c r="H28" i="21"/>
  <c r="A28" i="21"/>
  <c r="I27" i="21"/>
  <c r="H27" i="21"/>
  <c r="A27" i="21"/>
  <c r="I26" i="21"/>
  <c r="H26" i="21"/>
  <c r="A26" i="21"/>
  <c r="I25" i="21"/>
  <c r="H25" i="21"/>
  <c r="A25" i="21"/>
  <c r="I24" i="21"/>
  <c r="H24" i="21"/>
  <c r="A24" i="21"/>
  <c r="A23" i="21"/>
  <c r="E222" i="31"/>
  <c r="E220" i="31"/>
  <c r="E219" i="31"/>
  <c r="E218" i="31"/>
  <c r="I221" i="31"/>
  <c r="H221" i="31"/>
  <c r="H220" i="31"/>
  <c r="I219" i="31"/>
  <c r="H219" i="31"/>
  <c r="I218" i="31"/>
  <c r="H218" i="31"/>
  <c r="I217" i="31"/>
  <c r="H217" i="31"/>
  <c r="E217" i="31"/>
  <c r="I222" i="31"/>
  <c r="H222" i="31"/>
  <c r="A222" i="31"/>
  <c r="E221" i="31"/>
  <c r="A221" i="31"/>
  <c r="I220" i="31"/>
  <c r="A220" i="31"/>
  <c r="A219" i="31"/>
  <c r="A218" i="31"/>
  <c r="A217" i="31"/>
  <c r="I216" i="31"/>
  <c r="H216" i="31"/>
  <c r="E216" i="31"/>
  <c r="A216" i="31"/>
  <c r="E463" i="33"/>
  <c r="E462" i="33"/>
  <c r="E461" i="33"/>
  <c r="E460" i="33"/>
  <c r="E459" i="33"/>
  <c r="H461" i="33"/>
  <c r="H460" i="33"/>
  <c r="I459" i="33"/>
  <c r="H459" i="33"/>
  <c r="I458" i="33"/>
  <c r="H458" i="33"/>
  <c r="E458" i="33"/>
  <c r="I463" i="33"/>
  <c r="H463" i="33"/>
  <c r="A463" i="33"/>
  <c r="I462" i="33"/>
  <c r="H462" i="33"/>
  <c r="A462" i="33"/>
  <c r="I461" i="33"/>
  <c r="A461" i="33"/>
  <c r="I460" i="33"/>
  <c r="A460" i="33"/>
  <c r="A459" i="33"/>
  <c r="A458" i="33"/>
  <c r="I457" i="33"/>
  <c r="H457" i="33"/>
  <c r="E457" i="33"/>
  <c r="A457" i="33"/>
  <c r="H16" i="44"/>
  <c r="I16" i="44"/>
  <c r="H17" i="44"/>
  <c r="I17" i="44"/>
  <c r="H18" i="44"/>
  <c r="I18" i="44"/>
  <c r="A5" i="50" l="1"/>
  <c r="A6" i="50"/>
  <c r="A7" i="50"/>
  <c r="A8" i="50"/>
  <c r="A9" i="50"/>
  <c r="A10" i="50"/>
  <c r="A11" i="50"/>
  <c r="A12" i="50"/>
  <c r="A13" i="50"/>
  <c r="A14" i="50"/>
  <c r="A15" i="50"/>
  <c r="A16" i="50"/>
  <c r="A17" i="50"/>
  <c r="A18" i="50"/>
  <c r="A19" i="50"/>
  <c r="A20" i="50"/>
  <c r="A21" i="50"/>
  <c r="A22" i="50"/>
  <c r="A23" i="50"/>
  <c r="A24" i="50"/>
  <c r="A25" i="50"/>
  <c r="A26" i="50"/>
  <c r="A27" i="50"/>
  <c r="A28" i="50"/>
  <c r="A29" i="50"/>
  <c r="A30" i="50"/>
  <c r="A31" i="50"/>
  <c r="A32" i="50"/>
  <c r="A33" i="50"/>
  <c r="A34" i="50"/>
  <c r="A35" i="50"/>
  <c r="A36" i="50"/>
  <c r="A37" i="50"/>
  <c r="A38" i="50"/>
  <c r="A39" i="50"/>
  <c r="A40" i="50"/>
  <c r="A41" i="50"/>
  <c r="A42" i="50"/>
  <c r="A43" i="50"/>
  <c r="A44" i="50"/>
  <c r="A45" i="50"/>
  <c r="A46" i="50"/>
  <c r="A47" i="50"/>
  <c r="A48" i="50"/>
  <c r="A49" i="50"/>
  <c r="A50" i="50"/>
  <c r="A51" i="50"/>
  <c r="A52" i="50"/>
  <c r="A53" i="50"/>
  <c r="A54" i="50"/>
  <c r="A55" i="50"/>
  <c r="A56" i="50"/>
  <c r="A57" i="50"/>
  <c r="A58" i="50"/>
  <c r="A59" i="50"/>
  <c r="A60" i="50"/>
  <c r="A61" i="50"/>
  <c r="A62" i="50"/>
  <c r="A63" i="50"/>
  <c r="A64" i="50"/>
  <c r="A65" i="50"/>
  <c r="A66" i="50"/>
  <c r="A67" i="50"/>
  <c r="A68" i="50"/>
  <c r="A69" i="50"/>
  <c r="A70" i="50"/>
  <c r="A71" i="50"/>
  <c r="A72" i="50"/>
  <c r="A73" i="50"/>
  <c r="A74" i="50"/>
  <c r="A75" i="50"/>
  <c r="A76" i="50"/>
  <c r="A77" i="50"/>
  <c r="A78" i="50"/>
  <c r="A79" i="50"/>
  <c r="A80" i="50"/>
  <c r="A81" i="50"/>
  <c r="A82" i="50"/>
  <c r="A83" i="50"/>
  <c r="A84" i="50"/>
  <c r="A85" i="50"/>
  <c r="A86" i="50"/>
  <c r="A87" i="50"/>
  <c r="A88" i="50"/>
  <c r="A89" i="50"/>
  <c r="A90" i="50"/>
  <c r="A91" i="50"/>
  <c r="A92" i="50"/>
  <c r="A93" i="50"/>
  <c r="A94" i="50"/>
  <c r="A95" i="50"/>
  <c r="A96" i="50"/>
  <c r="A97" i="50"/>
  <c r="A98" i="50"/>
  <c r="A99" i="50"/>
  <c r="A100" i="50"/>
  <c r="A101" i="50"/>
  <c r="A102" i="50"/>
  <c r="A103" i="50"/>
  <c r="A104" i="50"/>
  <c r="A105" i="50"/>
  <c r="A106" i="50"/>
  <c r="A107" i="50"/>
  <c r="A108" i="50"/>
  <c r="A109" i="50"/>
  <c r="A110" i="50"/>
  <c r="A111" i="50"/>
  <c r="A112" i="50"/>
  <c r="A113" i="50"/>
  <c r="A114" i="50"/>
  <c r="A115" i="50"/>
  <c r="A116" i="50"/>
  <c r="A117" i="50"/>
  <c r="A118" i="50"/>
  <c r="A119" i="50"/>
  <c r="A120" i="50"/>
  <c r="A121" i="50"/>
  <c r="A122" i="50"/>
  <c r="A123" i="50"/>
  <c r="A124" i="50"/>
  <c r="A125" i="50"/>
  <c r="A126" i="50"/>
  <c r="A127" i="50"/>
  <c r="A128" i="50"/>
  <c r="A129" i="50"/>
  <c r="A130" i="50"/>
  <c r="A131" i="50"/>
  <c r="A132" i="50"/>
  <c r="A133" i="50"/>
  <c r="A134" i="50"/>
  <c r="A135" i="50"/>
  <c r="A136" i="50"/>
  <c r="A137" i="50"/>
  <c r="A138" i="50"/>
  <c r="A139" i="50"/>
  <c r="A140" i="50"/>
  <c r="A141" i="50"/>
  <c r="A142" i="50"/>
  <c r="A143" i="50"/>
  <c r="A144" i="50"/>
  <c r="A145" i="50"/>
  <c r="A146" i="50"/>
  <c r="A147" i="50"/>
  <c r="A148" i="50"/>
  <c r="A149" i="50"/>
  <c r="A150" i="50"/>
  <c r="A151" i="50"/>
  <c r="A152" i="50"/>
  <c r="A153" i="50"/>
  <c r="A154" i="50"/>
  <c r="A155" i="50"/>
  <c r="A156" i="50"/>
  <c r="A157" i="50"/>
  <c r="A158" i="50"/>
  <c r="A159" i="50"/>
  <c r="A160" i="50"/>
  <c r="A161" i="50"/>
  <c r="A162" i="50"/>
  <c r="A163" i="50"/>
  <c r="A164" i="50"/>
  <c r="A165" i="50"/>
  <c r="A166" i="50"/>
  <c r="A167" i="50"/>
  <c r="A168" i="50"/>
  <c r="A169" i="50"/>
  <c r="A170" i="50"/>
  <c r="A171" i="50"/>
  <c r="A172" i="50"/>
  <c r="A173" i="50"/>
  <c r="A174" i="50"/>
  <c r="A175" i="50"/>
  <c r="A176" i="50"/>
  <c r="A177" i="50"/>
  <c r="A178" i="50"/>
  <c r="A179" i="50"/>
  <c r="A180" i="50"/>
  <c r="A181" i="50"/>
  <c r="A182" i="50"/>
  <c r="A183" i="50"/>
  <c r="A184" i="50"/>
  <c r="A185" i="50"/>
  <c r="A186" i="50"/>
  <c r="A187" i="50"/>
  <c r="A188" i="50"/>
  <c r="A189" i="50"/>
  <c r="A190" i="50"/>
  <c r="A191" i="50"/>
  <c r="A192" i="50"/>
  <c r="A193" i="50"/>
  <c r="A194" i="50"/>
  <c r="A195" i="50"/>
  <c r="A196" i="50"/>
  <c r="A197" i="50"/>
  <c r="A198" i="50"/>
  <c r="A199" i="50"/>
  <c r="A200" i="50"/>
  <c r="A201" i="50"/>
  <c r="A202" i="50"/>
  <c r="A203" i="50"/>
  <c r="A204" i="50"/>
  <c r="A205" i="50"/>
  <c r="A206" i="50"/>
  <c r="A207" i="50"/>
  <c r="A208" i="50"/>
  <c r="A209" i="50"/>
  <c r="A210" i="50"/>
  <c r="A211" i="50"/>
  <c r="A212" i="50"/>
  <c r="A213" i="50"/>
  <c r="A214" i="50"/>
  <c r="A215" i="50"/>
  <c r="A216" i="50"/>
  <c r="A217" i="50"/>
  <c r="A218" i="50"/>
  <c r="A219" i="50"/>
  <c r="A220" i="50"/>
  <c r="A221" i="50"/>
  <c r="A222" i="50"/>
  <c r="A223" i="50"/>
  <c r="A224" i="50"/>
  <c r="A225" i="50"/>
  <c r="A226" i="50"/>
  <c r="A227" i="50"/>
  <c r="A228" i="50"/>
  <c r="A229" i="50"/>
  <c r="A230" i="50"/>
  <c r="A231" i="50"/>
  <c r="A232" i="50"/>
  <c r="A233" i="50"/>
  <c r="A234" i="50"/>
  <c r="A235" i="50"/>
  <c r="A236" i="50"/>
  <c r="A237" i="50"/>
  <c r="A238" i="50"/>
  <c r="A239" i="50"/>
  <c r="A240" i="50"/>
  <c r="A241" i="50"/>
  <c r="A242" i="50"/>
  <c r="A243" i="50"/>
  <c r="A244" i="50"/>
  <c r="A245" i="50"/>
  <c r="A246" i="50"/>
  <c r="A247" i="50"/>
  <c r="A248" i="50"/>
  <c r="A249" i="50"/>
  <c r="A250" i="50"/>
  <c r="A251" i="50"/>
  <c r="A252" i="50"/>
  <c r="A253" i="50"/>
  <c r="A254" i="50"/>
  <c r="A255" i="50"/>
  <c r="A256" i="50"/>
  <c r="A257" i="50"/>
  <c r="A258" i="50"/>
  <c r="A259" i="50"/>
  <c r="A260" i="50"/>
  <c r="A261" i="50"/>
  <c r="A262" i="50"/>
  <c r="A263" i="50"/>
  <c r="A264" i="50"/>
  <c r="A265" i="50"/>
  <c r="A266" i="50"/>
  <c r="A267" i="50"/>
  <c r="A268" i="50"/>
  <c r="A269" i="50"/>
  <c r="A270" i="50"/>
  <c r="A271" i="50"/>
  <c r="A272" i="50"/>
  <c r="A273" i="50"/>
  <c r="A274" i="50"/>
  <c r="A275" i="50"/>
  <c r="A276" i="50"/>
  <c r="A277" i="50"/>
  <c r="A278" i="50"/>
  <c r="A279" i="50"/>
  <c r="A280" i="50"/>
  <c r="A281" i="50"/>
  <c r="A282" i="50"/>
  <c r="A283" i="50"/>
  <c r="A284" i="50"/>
  <c r="A285" i="50"/>
  <c r="A286" i="50"/>
  <c r="A287" i="50"/>
  <c r="A288" i="50"/>
  <c r="A289" i="50"/>
  <c r="A290" i="50"/>
  <c r="A291" i="50"/>
  <c r="A292" i="50"/>
  <c r="A293" i="50"/>
  <c r="A294" i="50"/>
  <c r="A295" i="50"/>
  <c r="A296" i="50"/>
  <c r="A297" i="50"/>
  <c r="A298" i="50"/>
  <c r="A299" i="50"/>
  <c r="A300" i="50"/>
  <c r="A301" i="50"/>
  <c r="A302" i="50"/>
  <c r="A303" i="50"/>
  <c r="A304" i="50"/>
  <c r="A305" i="50"/>
  <c r="A306" i="50"/>
  <c r="A307" i="50"/>
  <c r="A308" i="50"/>
  <c r="A309" i="50"/>
  <c r="A310" i="50"/>
  <c r="A311" i="50"/>
  <c r="A312" i="50"/>
  <c r="A313" i="50"/>
  <c r="A314" i="50"/>
  <c r="A315" i="50"/>
  <c r="A316" i="50"/>
  <c r="A317" i="50"/>
  <c r="A318" i="50"/>
  <c r="A319" i="50"/>
  <c r="A320" i="50"/>
  <c r="A321" i="50"/>
  <c r="A322" i="50"/>
  <c r="A323" i="50"/>
  <c r="A324" i="50"/>
  <c r="A325" i="50"/>
  <c r="A326" i="50"/>
  <c r="A327" i="50"/>
  <c r="A328" i="50"/>
  <c r="A329" i="50"/>
  <c r="A330" i="50"/>
  <c r="A331" i="50"/>
  <c r="A332" i="50"/>
  <c r="A333" i="50"/>
  <c r="A334" i="50"/>
  <c r="A335" i="50"/>
  <c r="A336" i="50"/>
  <c r="A337" i="50"/>
  <c r="A338" i="50"/>
  <c r="A339" i="50"/>
  <c r="A340" i="50"/>
  <c r="A341" i="50"/>
  <c r="A342" i="50"/>
  <c r="A343" i="50"/>
  <c r="A344" i="50"/>
  <c r="A345" i="50"/>
  <c r="A346" i="50"/>
  <c r="A347" i="50"/>
  <c r="A348" i="50"/>
  <c r="A349" i="50"/>
  <c r="A350" i="50"/>
  <c r="A351" i="50"/>
  <c r="A352" i="50"/>
  <c r="A353" i="50"/>
  <c r="A354" i="50"/>
  <c r="A355" i="50"/>
  <c r="A356" i="50"/>
  <c r="A357" i="50"/>
  <c r="A358" i="50"/>
  <c r="A359" i="50"/>
  <c r="A360" i="50"/>
  <c r="A361" i="50"/>
  <c r="A362" i="50"/>
  <c r="I45" i="52"/>
  <c r="I39" i="52"/>
  <c r="I33" i="52"/>
  <c r="H31" i="52"/>
  <c r="H24" i="52"/>
  <c r="H18" i="52"/>
  <c r="H11" i="52"/>
  <c r="H5" i="52"/>
  <c r="H244" i="35"/>
  <c r="I238" i="35"/>
  <c r="H237" i="35"/>
  <c r="I232" i="35"/>
  <c r="H227" i="35"/>
  <c r="I219" i="35"/>
  <c r="H218" i="35"/>
  <c r="I213" i="35"/>
  <c r="H212" i="35"/>
  <c r="H207" i="35"/>
  <c r="I203" i="35"/>
  <c r="H201" i="35"/>
  <c r="H195" i="35"/>
  <c r="H189" i="35"/>
  <c r="H182" i="35"/>
  <c r="H175" i="35"/>
  <c r="I170" i="35"/>
  <c r="H169" i="35"/>
  <c r="H162" i="35"/>
  <c r="I156" i="35"/>
  <c r="H144" i="35"/>
  <c r="I138" i="35"/>
  <c r="H137" i="35"/>
  <c r="I133" i="35"/>
  <c r="I132" i="35"/>
  <c r="H131" i="35"/>
  <c r="I125" i="35"/>
  <c r="H123" i="35"/>
  <c r="I119" i="35"/>
  <c r="H117" i="35"/>
  <c r="H109" i="35"/>
  <c r="I100" i="35"/>
  <c r="H97" i="35"/>
  <c r="H90" i="35"/>
  <c r="H79" i="35"/>
  <c r="H73" i="35"/>
  <c r="H67" i="35"/>
  <c r="I61" i="35"/>
  <c r="H60" i="35"/>
  <c r="I55" i="35"/>
  <c r="H54" i="35"/>
  <c r="I49" i="35"/>
  <c r="H47" i="35"/>
  <c r="I43" i="35"/>
  <c r="I36" i="35"/>
  <c r="H33" i="35"/>
  <c r="I29" i="35"/>
  <c r="H29" i="35"/>
  <c r="H24" i="35"/>
  <c r="I12" i="35"/>
  <c r="H11" i="35"/>
  <c r="H9" i="56"/>
  <c r="H7" i="56"/>
  <c r="I20" i="21"/>
  <c r="I19" i="21"/>
  <c r="H19" i="21"/>
  <c r="I13" i="21"/>
  <c r="H12" i="21"/>
  <c r="I7" i="21"/>
  <c r="H5" i="21"/>
  <c r="H48" i="36"/>
  <c r="H42" i="36"/>
  <c r="H35" i="36"/>
  <c r="H29" i="36"/>
  <c r="H23" i="36"/>
  <c r="H16" i="36"/>
  <c r="H10" i="36"/>
  <c r="H120" i="38"/>
  <c r="I117" i="38"/>
  <c r="H114" i="38"/>
  <c r="H109" i="38"/>
  <c r="I104" i="38"/>
  <c r="H103" i="38"/>
  <c r="I100" i="38"/>
  <c r="H99" i="38"/>
  <c r="I96" i="38"/>
  <c r="I95" i="38"/>
  <c r="H93" i="38"/>
  <c r="I89" i="38"/>
  <c r="I85" i="38"/>
  <c r="I84" i="38"/>
  <c r="H83" i="38"/>
  <c r="I81" i="38"/>
  <c r="I80" i="38"/>
  <c r="H79" i="38"/>
  <c r="I74" i="38"/>
  <c r="H73" i="38"/>
  <c r="H69" i="38"/>
  <c r="I64" i="38"/>
  <c r="H64" i="38"/>
  <c r="I63" i="38"/>
  <c r="H62" i="38"/>
  <c r="I57" i="38"/>
  <c r="H55" i="38"/>
  <c r="I48" i="38"/>
  <c r="H47" i="38"/>
  <c r="I42" i="38"/>
  <c r="H40" i="38"/>
  <c r="I34" i="38"/>
  <c r="H34" i="38"/>
  <c r="I33" i="38"/>
  <c r="I28" i="38"/>
  <c r="H26" i="38"/>
  <c r="I22" i="38"/>
  <c r="H20" i="38"/>
  <c r="I13" i="38"/>
  <c r="H13" i="38"/>
  <c r="H11" i="38"/>
  <c r="H7" i="38"/>
  <c r="I6" i="38"/>
  <c r="I172" i="59"/>
  <c r="I171" i="59"/>
  <c r="H170" i="59"/>
  <c r="I165" i="59"/>
  <c r="H163" i="59"/>
  <c r="I157" i="59"/>
  <c r="H156" i="59"/>
  <c r="I151" i="59"/>
  <c r="I150" i="59"/>
  <c r="H149" i="59"/>
  <c r="I144" i="59"/>
  <c r="I143" i="59"/>
  <c r="H142" i="59"/>
  <c r="I137" i="59"/>
  <c r="I136" i="59"/>
  <c r="H135" i="59"/>
  <c r="I130" i="59"/>
  <c r="H130" i="59"/>
  <c r="I129" i="59"/>
  <c r="H128" i="59"/>
  <c r="I123" i="59"/>
  <c r="H121" i="59"/>
  <c r="I114" i="59"/>
  <c r="H113" i="59"/>
  <c r="I108" i="59"/>
  <c r="I107" i="59"/>
  <c r="H106" i="59"/>
  <c r="I101" i="59"/>
  <c r="H99" i="59"/>
  <c r="H94" i="59"/>
  <c r="H92" i="59"/>
  <c r="I86" i="59"/>
  <c r="H85" i="59"/>
  <c r="I80" i="59"/>
  <c r="I79" i="59"/>
  <c r="H78" i="59"/>
  <c r="I73" i="59"/>
  <c r="H71" i="59"/>
  <c r="I65" i="59"/>
  <c r="H64" i="59"/>
  <c r="H58" i="59"/>
  <c r="H56" i="59"/>
  <c r="H49" i="59"/>
  <c r="I43" i="59"/>
  <c r="H42" i="59"/>
  <c r="I37" i="59"/>
  <c r="I36" i="59"/>
  <c r="H35" i="59"/>
  <c r="I30" i="59"/>
  <c r="I29" i="59"/>
  <c r="H28" i="59"/>
  <c r="I23" i="59"/>
  <c r="I22" i="59"/>
  <c r="H21" i="59"/>
  <c r="I16" i="59"/>
  <c r="H16" i="59"/>
  <c r="I15" i="59"/>
  <c r="H14" i="59"/>
  <c r="I9" i="59"/>
  <c r="H7" i="59"/>
  <c r="I51" i="55"/>
  <c r="H48" i="55"/>
  <c r="I40" i="55"/>
  <c r="H38" i="55"/>
  <c r="I33" i="55"/>
  <c r="H30" i="55"/>
  <c r="H17" i="55"/>
  <c r="I12" i="55"/>
  <c r="I11" i="55"/>
  <c r="H9" i="55"/>
  <c r="I5" i="55"/>
  <c r="H29" i="54"/>
  <c r="I25" i="54"/>
  <c r="H23" i="54"/>
  <c r="I21" i="54"/>
  <c r="H21" i="54"/>
  <c r="I20" i="54"/>
  <c r="H19" i="54"/>
  <c r="I12" i="54"/>
  <c r="I11" i="54"/>
  <c r="H10" i="54"/>
  <c r="I6" i="54"/>
  <c r="H293" i="25"/>
  <c r="I289" i="25"/>
  <c r="I288" i="25"/>
  <c r="I287" i="25"/>
  <c r="H287" i="25"/>
  <c r="H277" i="25"/>
  <c r="I270" i="25"/>
  <c r="H267" i="25"/>
  <c r="I260" i="25"/>
  <c r="I259" i="25"/>
  <c r="H258" i="25"/>
  <c r="I253" i="25"/>
  <c r="I252" i="25"/>
  <c r="H251" i="25"/>
  <c r="I246" i="25"/>
  <c r="H243" i="25"/>
  <c r="H237" i="25"/>
  <c r="H232" i="25"/>
  <c r="H230" i="25"/>
  <c r="I224" i="25"/>
  <c r="H223" i="25"/>
  <c r="I218" i="25"/>
  <c r="H216" i="25"/>
  <c r="I212" i="25"/>
  <c r="I211" i="25"/>
  <c r="H209" i="25"/>
  <c r="I205" i="25"/>
  <c r="H202" i="25"/>
  <c r="I196" i="25"/>
  <c r="H195" i="25"/>
  <c r="I191" i="25"/>
  <c r="I189" i="25"/>
  <c r="H188" i="25"/>
  <c r="I184" i="25"/>
  <c r="H184" i="25"/>
  <c r="I182" i="25"/>
  <c r="H181" i="25"/>
  <c r="I176" i="25"/>
  <c r="H174" i="25"/>
  <c r="I170" i="25"/>
  <c r="I169" i="25"/>
  <c r="H168" i="25"/>
  <c r="I163" i="25"/>
  <c r="H161" i="25"/>
  <c r="H152" i="25"/>
  <c r="H148" i="25"/>
  <c r="H146" i="25"/>
  <c r="I140" i="25"/>
  <c r="H139" i="25"/>
  <c r="I134" i="25"/>
  <c r="H132" i="25"/>
  <c r="I127" i="25"/>
  <c r="H124" i="25"/>
  <c r="I120" i="25"/>
  <c r="I119" i="25"/>
  <c r="H118" i="25"/>
  <c r="I113" i="25"/>
  <c r="H111" i="25"/>
  <c r="I107" i="25"/>
  <c r="H105" i="25"/>
  <c r="H100" i="25"/>
  <c r="H98" i="25"/>
  <c r="I92" i="25"/>
  <c r="H91" i="25"/>
  <c r="I86" i="25"/>
  <c r="H85" i="25"/>
  <c r="H77" i="25"/>
  <c r="I72" i="25"/>
  <c r="I71" i="25"/>
  <c r="H70" i="25"/>
  <c r="I65" i="25"/>
  <c r="I64" i="25"/>
  <c r="H62" i="25"/>
  <c r="I57" i="25"/>
  <c r="H53" i="25"/>
  <c r="I48" i="25"/>
  <c r="H45" i="25"/>
  <c r="I40" i="25"/>
  <c r="H40" i="25"/>
  <c r="I39" i="25"/>
  <c r="H38" i="25"/>
  <c r="I33" i="25"/>
  <c r="H30" i="25"/>
  <c r="I22" i="25"/>
  <c r="H21" i="25"/>
  <c r="I17" i="25"/>
  <c r="I16" i="25"/>
  <c r="H15" i="25"/>
  <c r="I10" i="25"/>
  <c r="H10" i="25"/>
  <c r="I9" i="25"/>
  <c r="H8" i="25"/>
  <c r="I124" i="50"/>
  <c r="H122" i="50"/>
  <c r="H114" i="50"/>
  <c r="I110" i="50"/>
  <c r="H107" i="50"/>
  <c r="I103" i="50"/>
  <c r="I102" i="50"/>
  <c r="H100" i="50"/>
  <c r="I94" i="50"/>
  <c r="I93" i="50"/>
  <c r="H91" i="50"/>
  <c r="I83" i="50"/>
  <c r="H81" i="50"/>
  <c r="I76" i="50"/>
  <c r="I75" i="50"/>
  <c r="H73" i="50"/>
  <c r="I68" i="50"/>
  <c r="H65" i="50"/>
  <c r="I59" i="50"/>
  <c r="I58" i="50"/>
  <c r="H56" i="50"/>
  <c r="I51" i="50"/>
  <c r="I50" i="50"/>
  <c r="H49" i="50"/>
  <c r="I44" i="50"/>
  <c r="I38" i="50"/>
  <c r="H36" i="50"/>
  <c r="I29" i="50"/>
  <c r="H28" i="50"/>
  <c r="I24" i="50"/>
  <c r="I22" i="50"/>
  <c r="H21" i="50"/>
  <c r="I17" i="50"/>
  <c r="I14" i="50"/>
  <c r="H12" i="50"/>
  <c r="I8" i="50"/>
  <c r="I6" i="50"/>
  <c r="H5" i="50"/>
  <c r="J508" i="27"/>
  <c r="J502" i="27"/>
  <c r="K496" i="27"/>
  <c r="K494" i="27"/>
  <c r="J492" i="27"/>
  <c r="K487" i="27"/>
  <c r="K486" i="27"/>
  <c r="J484" i="27"/>
  <c r="K477" i="27"/>
  <c r="J476" i="27"/>
  <c r="K471" i="27"/>
  <c r="J469" i="27"/>
  <c r="K464" i="27"/>
  <c r="K463" i="27"/>
  <c r="J462" i="27"/>
  <c r="K457" i="27"/>
  <c r="J455" i="27"/>
  <c r="K451" i="27"/>
  <c r="K450" i="27"/>
  <c r="J449" i="27"/>
  <c r="K445" i="27"/>
  <c r="K444" i="27"/>
  <c r="J442" i="27"/>
  <c r="K438" i="27"/>
  <c r="K437" i="27"/>
  <c r="J436" i="27"/>
  <c r="K432" i="27"/>
  <c r="J429" i="27"/>
  <c r="K425" i="27"/>
  <c r="J423" i="27"/>
  <c r="K419" i="27"/>
  <c r="K418" i="27"/>
  <c r="J417" i="27"/>
  <c r="K413" i="27"/>
  <c r="K412" i="27"/>
  <c r="J411" i="27"/>
  <c r="K406" i="27"/>
  <c r="J404" i="27"/>
  <c r="K400" i="27"/>
  <c r="K399" i="27"/>
  <c r="J398" i="27"/>
  <c r="K394" i="27"/>
  <c r="J392" i="27"/>
  <c r="K388" i="27"/>
  <c r="J386" i="27"/>
  <c r="J381" i="27"/>
  <c r="J379" i="27"/>
  <c r="K375" i="27"/>
  <c r="J375" i="27"/>
  <c r="K367" i="27"/>
  <c r="J366" i="27"/>
  <c r="K362" i="27"/>
  <c r="K361" i="27"/>
  <c r="J360" i="27"/>
  <c r="K355" i="27"/>
  <c r="K354" i="27"/>
  <c r="J353" i="27"/>
  <c r="K348" i="27"/>
  <c r="J345" i="27"/>
  <c r="K340" i="27"/>
  <c r="J338" i="27"/>
  <c r="K334" i="27"/>
  <c r="J332" i="27"/>
  <c r="K328" i="27"/>
  <c r="J325" i="27"/>
  <c r="K320" i="27"/>
  <c r="K319" i="27"/>
  <c r="J318" i="27"/>
  <c r="K313" i="27"/>
  <c r="K312" i="27"/>
  <c r="J311" i="27"/>
  <c r="K307" i="27"/>
  <c r="K306" i="27"/>
  <c r="J305" i="27"/>
  <c r="K300" i="27"/>
  <c r="K299" i="27"/>
  <c r="J298" i="27"/>
  <c r="K294" i="27"/>
  <c r="K293" i="27"/>
  <c r="J292" i="27"/>
  <c r="K285" i="27"/>
  <c r="J285" i="27"/>
  <c r="K283" i="27"/>
  <c r="J282" i="27"/>
  <c r="K275" i="27"/>
  <c r="K273" i="27"/>
  <c r="J272" i="27"/>
  <c r="K268" i="27"/>
  <c r="J266" i="27"/>
  <c r="K262" i="27"/>
  <c r="J260" i="27"/>
  <c r="J255" i="27"/>
  <c r="J253" i="27"/>
  <c r="J249" i="27"/>
  <c r="J247" i="27"/>
  <c r="K241" i="27"/>
  <c r="J240" i="27"/>
  <c r="K235" i="27"/>
  <c r="J234" i="27"/>
  <c r="K230" i="27"/>
  <c r="J226" i="27"/>
  <c r="J220" i="27"/>
  <c r="K213" i="27"/>
  <c r="J212" i="27"/>
  <c r="K206" i="27"/>
  <c r="K205" i="27"/>
  <c r="J204" i="27"/>
  <c r="K198" i="27"/>
  <c r="K197" i="27"/>
  <c r="J196" i="27"/>
  <c r="K190" i="27"/>
  <c r="J190" i="27"/>
  <c r="K189" i="27"/>
  <c r="J188" i="27"/>
  <c r="K184" i="27"/>
  <c r="J184" i="27"/>
  <c r="K183" i="27"/>
  <c r="J182" i="27"/>
  <c r="K177" i="27"/>
  <c r="K176" i="27"/>
  <c r="J175" i="27"/>
  <c r="K170" i="27"/>
  <c r="K168" i="27"/>
  <c r="J167" i="27"/>
  <c r="J159" i="27"/>
  <c r="K153" i="27"/>
  <c r="K152" i="27"/>
  <c r="J151" i="27"/>
  <c r="K144" i="27"/>
  <c r="K143" i="27"/>
  <c r="J142" i="27"/>
  <c r="K138" i="27"/>
  <c r="J136" i="27"/>
  <c r="K131" i="27"/>
  <c r="K130" i="27"/>
  <c r="J129" i="27"/>
  <c r="K125" i="27"/>
  <c r="K124" i="27"/>
  <c r="K118" i="27"/>
  <c r="J118" i="27"/>
  <c r="J115" i="27"/>
  <c r="K110" i="27"/>
  <c r="J108" i="27"/>
  <c r="K102" i="27"/>
  <c r="J101" i="27"/>
  <c r="K95" i="27"/>
  <c r="K94" i="27"/>
  <c r="J93" i="27"/>
  <c r="K88" i="27"/>
  <c r="J88" i="27"/>
  <c r="K87" i="27"/>
  <c r="J85" i="27"/>
  <c r="K80" i="27"/>
  <c r="J77" i="27"/>
  <c r="K70" i="27"/>
  <c r="J70" i="27"/>
  <c r="K68" i="27"/>
  <c r="J67" i="27"/>
  <c r="K62" i="27"/>
  <c r="K60" i="27"/>
  <c r="J59" i="27"/>
  <c r="K55" i="27"/>
  <c r="K54" i="27"/>
  <c r="J53" i="27"/>
  <c r="K48" i="27"/>
  <c r="K47" i="27"/>
  <c r="J45" i="27"/>
  <c r="K40" i="27"/>
  <c r="J40" i="27"/>
  <c r="K32" i="27"/>
  <c r="K31" i="27"/>
  <c r="J30" i="27"/>
  <c r="J21" i="27"/>
  <c r="K16" i="27"/>
  <c r="J16" i="27"/>
  <c r="K15" i="27"/>
  <c r="J14" i="27"/>
  <c r="J10" i="27"/>
  <c r="K9" i="27"/>
  <c r="J8" i="27"/>
  <c r="I67" i="43"/>
  <c r="H65" i="43"/>
  <c r="I59" i="43"/>
  <c r="H59" i="43"/>
  <c r="H56" i="43"/>
  <c r="I50" i="43"/>
  <c r="I49" i="43"/>
  <c r="H47" i="43"/>
  <c r="I41" i="43"/>
  <c r="H41" i="43"/>
  <c r="I40" i="43"/>
  <c r="H38" i="43"/>
  <c r="I31" i="43"/>
  <c r="H29" i="43"/>
  <c r="I23" i="43"/>
  <c r="H23" i="43"/>
  <c r="I21" i="43"/>
  <c r="H19" i="43"/>
  <c r="H10" i="43"/>
  <c r="I5" i="43"/>
  <c r="J683" i="42"/>
  <c r="I682" i="42"/>
  <c r="J678" i="42"/>
  <c r="J677" i="42"/>
  <c r="I676" i="42"/>
  <c r="J672" i="42"/>
  <c r="J671" i="42"/>
  <c r="I670" i="42"/>
  <c r="J666" i="42"/>
  <c r="J665" i="42"/>
  <c r="I664" i="42"/>
  <c r="J660" i="42"/>
  <c r="J659" i="42"/>
  <c r="I658" i="42"/>
  <c r="J654" i="42"/>
  <c r="J653" i="42"/>
  <c r="I652" i="42"/>
  <c r="J648" i="42"/>
  <c r="J647" i="42"/>
  <c r="I646" i="42"/>
  <c r="J642" i="42"/>
  <c r="J641" i="42"/>
  <c r="I640" i="42"/>
  <c r="J636" i="42"/>
  <c r="J635" i="42"/>
  <c r="I634" i="42"/>
  <c r="J630" i="42"/>
  <c r="J629" i="42"/>
  <c r="I628" i="42"/>
  <c r="J624" i="42"/>
  <c r="I622" i="42"/>
  <c r="J618" i="42"/>
  <c r="I616" i="42"/>
  <c r="J612" i="42"/>
  <c r="J611" i="42"/>
  <c r="I610" i="42"/>
  <c r="J606" i="42"/>
  <c r="J605" i="42"/>
  <c r="I604" i="42"/>
  <c r="J600" i="42"/>
  <c r="J599" i="42"/>
  <c r="I598" i="42"/>
  <c r="J594" i="42"/>
  <c r="J593" i="42"/>
  <c r="I592" i="42"/>
  <c r="J588" i="42"/>
  <c r="J587" i="42"/>
  <c r="I586" i="42"/>
  <c r="J582" i="42"/>
  <c r="I580" i="42"/>
  <c r="J576" i="42"/>
  <c r="I574" i="42"/>
  <c r="J570" i="42"/>
  <c r="J569" i="42"/>
  <c r="I568" i="42"/>
  <c r="J564" i="42"/>
  <c r="I562" i="42"/>
  <c r="J558" i="42"/>
  <c r="I556" i="42"/>
  <c r="J552" i="42"/>
  <c r="I550" i="42"/>
  <c r="J546" i="42"/>
  <c r="I544" i="42"/>
  <c r="J540" i="42"/>
  <c r="J539" i="42"/>
  <c r="I538" i="42"/>
  <c r="J534" i="42"/>
  <c r="J533" i="42"/>
  <c r="I532" i="42"/>
  <c r="J528" i="42"/>
  <c r="J527" i="42"/>
  <c r="I526" i="42"/>
  <c r="J522" i="42"/>
  <c r="J521" i="42"/>
  <c r="I520" i="42"/>
  <c r="J516" i="42"/>
  <c r="J515" i="42"/>
  <c r="I514" i="42"/>
  <c r="J510" i="42"/>
  <c r="I508" i="42"/>
  <c r="J504" i="42"/>
  <c r="I502" i="42"/>
  <c r="J498" i="42"/>
  <c r="J497" i="42"/>
  <c r="I496" i="42"/>
  <c r="J492" i="42"/>
  <c r="I490" i="42"/>
  <c r="I484" i="42"/>
  <c r="I478" i="42"/>
  <c r="I472" i="42"/>
  <c r="I466" i="42"/>
  <c r="I460" i="42"/>
  <c r="I454" i="42"/>
  <c r="I448" i="42"/>
  <c r="I442" i="42"/>
  <c r="I436" i="42"/>
  <c r="I430" i="42"/>
  <c r="I424" i="42"/>
  <c r="I418" i="42"/>
  <c r="I412" i="42"/>
  <c r="I406" i="42"/>
  <c r="I400" i="42"/>
  <c r="I394" i="42"/>
  <c r="I388" i="42"/>
  <c r="I382" i="42"/>
  <c r="I376" i="42"/>
  <c r="I370" i="42"/>
  <c r="I364" i="42"/>
  <c r="I358" i="42"/>
  <c r="I352" i="42"/>
  <c r="I346" i="42"/>
  <c r="I340" i="42"/>
  <c r="I334" i="42"/>
  <c r="I328" i="42"/>
  <c r="I322" i="42"/>
  <c r="I316" i="42"/>
  <c r="I310" i="42"/>
  <c r="I304" i="42"/>
  <c r="I298" i="42"/>
  <c r="I292" i="42"/>
  <c r="I286" i="42"/>
  <c r="I280" i="42"/>
  <c r="I274" i="42"/>
  <c r="I268" i="42"/>
  <c r="I262" i="42"/>
  <c r="I256" i="42"/>
  <c r="I250" i="42"/>
  <c r="I244" i="42"/>
  <c r="I238" i="42"/>
  <c r="I232" i="42"/>
  <c r="I226" i="42"/>
  <c r="I220" i="42"/>
  <c r="I214" i="42"/>
  <c r="I208" i="42"/>
  <c r="I202" i="42"/>
  <c r="I196" i="42"/>
  <c r="I190" i="42"/>
  <c r="I184" i="42"/>
  <c r="I178" i="42"/>
  <c r="I172" i="42"/>
  <c r="I166" i="42"/>
  <c r="I160" i="42"/>
  <c r="I154" i="42"/>
  <c r="I148" i="42"/>
  <c r="I142" i="42"/>
  <c r="I136" i="42"/>
  <c r="I130" i="42"/>
  <c r="I124" i="42"/>
  <c r="I118" i="42"/>
  <c r="I112" i="42"/>
  <c r="I106" i="42"/>
  <c r="I100" i="42"/>
  <c r="I94" i="42"/>
  <c r="I88" i="42"/>
  <c r="I82" i="42"/>
  <c r="I76" i="42"/>
  <c r="I70" i="42"/>
  <c r="I64" i="42"/>
  <c r="I58" i="42"/>
  <c r="I52" i="42"/>
  <c r="I46" i="42"/>
  <c r="I40" i="42"/>
  <c r="I34" i="42"/>
  <c r="I28" i="42"/>
  <c r="I22" i="42"/>
  <c r="I16" i="42"/>
  <c r="I10" i="42"/>
  <c r="I4" i="42"/>
  <c r="J469" i="40"/>
  <c r="J468" i="40"/>
  <c r="I467" i="40"/>
  <c r="J462" i="40"/>
  <c r="I461" i="40"/>
  <c r="J456" i="40"/>
  <c r="I455" i="40"/>
  <c r="J450" i="40"/>
  <c r="I449" i="40"/>
  <c r="J445" i="40"/>
  <c r="J444" i="40"/>
  <c r="I443" i="40"/>
  <c r="J439" i="40"/>
  <c r="J438" i="40"/>
  <c r="I437" i="40"/>
  <c r="J433" i="40"/>
  <c r="J432" i="40"/>
  <c r="I431" i="40"/>
  <c r="J427" i="40"/>
  <c r="J426" i="40"/>
  <c r="I425" i="40"/>
  <c r="J421" i="40"/>
  <c r="J420" i="40"/>
  <c r="I419" i="40"/>
  <c r="J414" i="40"/>
  <c r="I413" i="40"/>
  <c r="J408" i="40"/>
  <c r="I407" i="40"/>
  <c r="J403" i="40"/>
  <c r="J402" i="40"/>
  <c r="I401" i="40"/>
  <c r="J396" i="40"/>
  <c r="I395" i="40"/>
  <c r="J390" i="40"/>
  <c r="I389" i="40"/>
  <c r="J384" i="40"/>
  <c r="I383" i="40"/>
  <c r="I377" i="40"/>
  <c r="I371" i="40"/>
  <c r="I365" i="40"/>
  <c r="I359" i="40"/>
  <c r="I353" i="40"/>
  <c r="I347" i="40"/>
  <c r="I341" i="40"/>
  <c r="I335" i="40"/>
  <c r="I329" i="40"/>
  <c r="I323" i="40"/>
  <c r="I317" i="40"/>
  <c r="I311" i="40"/>
  <c r="I305" i="40"/>
  <c r="I299" i="40"/>
  <c r="I293" i="40"/>
  <c r="I287" i="40"/>
  <c r="I281" i="40"/>
  <c r="I275" i="40"/>
  <c r="I269" i="40"/>
  <c r="I263" i="40"/>
  <c r="I257" i="40"/>
  <c r="I251" i="40"/>
  <c r="I245" i="40"/>
  <c r="I239" i="40"/>
  <c r="I233" i="40"/>
  <c r="I227" i="40"/>
  <c r="I221" i="40"/>
  <c r="I215" i="40"/>
  <c r="I209" i="40"/>
  <c r="I203" i="40"/>
  <c r="I197" i="40"/>
  <c r="I191" i="40"/>
  <c r="I185" i="40"/>
  <c r="I179" i="40"/>
  <c r="I173" i="40"/>
  <c r="I167" i="40"/>
  <c r="I161" i="40"/>
  <c r="I155" i="40"/>
  <c r="I149" i="40"/>
  <c r="I143" i="40"/>
  <c r="I137" i="40"/>
  <c r="I131" i="40"/>
  <c r="I126" i="40"/>
  <c r="I120" i="40"/>
  <c r="I114" i="40"/>
  <c r="I108" i="40"/>
  <c r="I102" i="40"/>
  <c r="I96" i="40"/>
  <c r="I90" i="40"/>
  <c r="I84" i="40"/>
  <c r="I78" i="40"/>
  <c r="I72" i="40"/>
  <c r="I66" i="40"/>
  <c r="I60" i="40"/>
  <c r="I54" i="40"/>
  <c r="I48" i="40"/>
  <c r="I42" i="40"/>
  <c r="I36" i="40"/>
  <c r="I30" i="40"/>
  <c r="I24" i="40"/>
  <c r="I18" i="40"/>
  <c r="I12" i="40"/>
  <c r="I6" i="40"/>
  <c r="H44" i="44"/>
  <c r="I36" i="44"/>
  <c r="H36" i="44"/>
  <c r="I35" i="44"/>
  <c r="H34" i="44"/>
  <c r="I30" i="44"/>
  <c r="H30" i="44"/>
  <c r="H27" i="44"/>
  <c r="H21" i="44"/>
  <c r="H15" i="44"/>
  <c r="I10" i="44"/>
  <c r="H10" i="44"/>
  <c r="I9" i="44"/>
  <c r="H7" i="44"/>
  <c r="I75" i="41"/>
  <c r="H75" i="41"/>
  <c r="I74" i="41"/>
  <c r="H73" i="41"/>
  <c r="I70" i="41"/>
  <c r="I68" i="41"/>
  <c r="H68" i="41"/>
  <c r="I67" i="41"/>
  <c r="H65" i="41"/>
  <c r="I60" i="41"/>
  <c r="H58" i="41"/>
  <c r="H53" i="41"/>
  <c r="I51" i="41"/>
  <c r="H49" i="41"/>
  <c r="I44" i="41"/>
  <c r="H41" i="41"/>
  <c r="H33" i="41"/>
  <c r="H31" i="41"/>
  <c r="I27" i="41"/>
  <c r="H27" i="41"/>
  <c r="H25" i="41"/>
  <c r="I20" i="41"/>
  <c r="H20" i="41"/>
  <c r="I19" i="41"/>
  <c r="H18" i="41"/>
  <c r="I11" i="41"/>
  <c r="H10" i="41"/>
  <c r="I43" i="24"/>
  <c r="H42" i="24"/>
  <c r="I37" i="24"/>
  <c r="H37" i="24"/>
  <c r="H33" i="24"/>
  <c r="I27" i="24"/>
  <c r="H25" i="24"/>
  <c r="I19" i="24"/>
  <c r="H19" i="24"/>
  <c r="I18" i="24"/>
  <c r="H16" i="24"/>
  <c r="I9" i="24"/>
  <c r="H7" i="24"/>
  <c r="H80" i="58"/>
  <c r="H77" i="58"/>
  <c r="I71" i="58"/>
  <c r="H71" i="58"/>
  <c r="I70" i="58"/>
  <c r="H68" i="58"/>
  <c r="H62" i="58"/>
  <c r="H59" i="58"/>
  <c r="I53" i="58"/>
  <c r="H52" i="58"/>
  <c r="I46" i="58"/>
  <c r="H44" i="58"/>
  <c r="I36" i="58"/>
  <c r="H34" i="58"/>
  <c r="I28" i="58"/>
  <c r="H25" i="58"/>
  <c r="H20" i="58"/>
  <c r="H18" i="58"/>
  <c r="I12" i="58"/>
  <c r="H12" i="58"/>
  <c r="I10" i="58"/>
  <c r="H9" i="58"/>
  <c r="H95" i="26"/>
  <c r="I89" i="26"/>
  <c r="H89" i="26"/>
  <c r="I87" i="26"/>
  <c r="I81" i="26"/>
  <c r="H78" i="26"/>
  <c r="H73" i="26"/>
  <c r="I70" i="26"/>
  <c r="H69" i="26"/>
  <c r="I64" i="26"/>
  <c r="H64" i="26"/>
  <c r="I63" i="26"/>
  <c r="H62" i="26"/>
  <c r="I57" i="26"/>
  <c r="H54" i="26"/>
  <c r="H49" i="26"/>
  <c r="H46" i="26"/>
  <c r="I40" i="26"/>
  <c r="H40" i="26"/>
  <c r="H37" i="26"/>
  <c r="H31" i="26"/>
  <c r="H28" i="26"/>
  <c r="I23" i="26"/>
  <c r="H23" i="26"/>
  <c r="I21" i="26"/>
  <c r="H20" i="26"/>
  <c r="I15" i="26"/>
  <c r="H12" i="26"/>
  <c r="H7" i="26"/>
  <c r="I6" i="26"/>
  <c r="I110" i="53"/>
  <c r="I109" i="53"/>
  <c r="H109" i="53"/>
  <c r="H105" i="53"/>
  <c r="H97" i="53"/>
  <c r="I87" i="53"/>
  <c r="H87" i="53"/>
  <c r="I86" i="53"/>
  <c r="H85" i="53"/>
  <c r="I80" i="53"/>
  <c r="H80" i="53"/>
  <c r="I79" i="53"/>
  <c r="H78" i="53"/>
  <c r="I73" i="53"/>
  <c r="H71" i="53"/>
  <c r="H64" i="53"/>
  <c r="H60" i="53"/>
  <c r="H58" i="53"/>
  <c r="I49" i="53"/>
  <c r="H49" i="53"/>
  <c r="I48" i="53"/>
  <c r="H47" i="53"/>
  <c r="I34" i="53"/>
  <c r="H34" i="53"/>
  <c r="I33" i="53"/>
  <c r="H32" i="53"/>
  <c r="I27" i="53"/>
  <c r="H25" i="53"/>
  <c r="H18" i="53"/>
  <c r="H12" i="53"/>
  <c r="H7" i="53"/>
  <c r="H5" i="53"/>
  <c r="I288" i="23"/>
  <c r="H286" i="23"/>
  <c r="H274" i="23"/>
  <c r="H272" i="23"/>
  <c r="H268" i="23"/>
  <c r="I263" i="23"/>
  <c r="H262" i="23"/>
  <c r="I256" i="23"/>
  <c r="H254" i="23"/>
  <c r="I250" i="23"/>
  <c r="H250" i="23"/>
  <c r="I249" i="23"/>
  <c r="H248" i="23"/>
  <c r="I244" i="23"/>
  <c r="H244" i="23"/>
  <c r="I243" i="23"/>
  <c r="I240" i="23"/>
  <c r="H238" i="23"/>
  <c r="H232" i="23"/>
  <c r="I228" i="23"/>
  <c r="I226" i="23"/>
  <c r="H226" i="23"/>
  <c r="H220" i="23"/>
  <c r="I214" i="23"/>
  <c r="I208" i="23"/>
  <c r="H208" i="23"/>
  <c r="I207" i="23"/>
  <c r="I202" i="23"/>
  <c r="H200" i="23"/>
  <c r="I196" i="23"/>
  <c r="H194" i="23"/>
  <c r="H188" i="23"/>
  <c r="H182" i="23"/>
  <c r="H177" i="23"/>
  <c r="I172" i="23"/>
  <c r="I167" i="23"/>
  <c r="H167" i="23"/>
  <c r="I165" i="23"/>
  <c r="H164" i="23"/>
  <c r="I159" i="23"/>
  <c r="H157" i="23"/>
  <c r="H153" i="23"/>
  <c r="I151" i="23"/>
  <c r="I147" i="23"/>
  <c r="H147" i="23"/>
  <c r="I146" i="23"/>
  <c r="H145" i="23"/>
  <c r="I141" i="23"/>
  <c r="H141" i="23"/>
  <c r="I140" i="23"/>
  <c r="H139" i="23"/>
  <c r="I134" i="23"/>
  <c r="H132" i="23"/>
  <c r="H126" i="23"/>
  <c r="H120" i="23"/>
  <c r="H114" i="23"/>
  <c r="H107" i="23"/>
  <c r="I102" i="23"/>
  <c r="H102" i="23"/>
  <c r="I101" i="23"/>
  <c r="H100" i="23"/>
  <c r="I95" i="23"/>
  <c r="H93" i="23"/>
  <c r="H87" i="23"/>
  <c r="H85" i="23"/>
  <c r="I79" i="23"/>
  <c r="H77" i="23"/>
  <c r="H69" i="23"/>
  <c r="H63" i="23"/>
  <c r="H56" i="23"/>
  <c r="I51" i="23"/>
  <c r="H51" i="23"/>
  <c r="I50" i="23"/>
  <c r="H48" i="23"/>
  <c r="I44" i="23"/>
  <c r="H44" i="23"/>
  <c r="H41" i="23"/>
  <c r="H33" i="23"/>
  <c r="I27" i="23"/>
  <c r="H25" i="23"/>
  <c r="I20" i="23"/>
  <c r="H20" i="23"/>
  <c r="H133" i="22"/>
  <c r="H129" i="22"/>
  <c r="H127" i="22"/>
  <c r="I121" i="22"/>
  <c r="H120" i="22"/>
  <c r="I115" i="22"/>
  <c r="H115" i="22"/>
  <c r="I114" i="22"/>
  <c r="H113" i="22"/>
  <c r="I109" i="22"/>
  <c r="H109" i="22"/>
  <c r="I108" i="22"/>
  <c r="H107" i="22"/>
  <c r="I102" i="22"/>
  <c r="H102" i="22"/>
  <c r="I101" i="22"/>
  <c r="H100" i="22"/>
  <c r="I96" i="22"/>
  <c r="H96" i="22"/>
  <c r="H93" i="22"/>
  <c r="I89" i="22"/>
  <c r="H87" i="22"/>
  <c r="H82" i="22"/>
  <c r="H80" i="22"/>
  <c r="H76" i="22"/>
  <c r="H74" i="22"/>
  <c r="H69" i="22"/>
  <c r="H67" i="22"/>
  <c r="H63" i="22"/>
  <c r="H61" i="22"/>
  <c r="H56" i="22"/>
  <c r="I55" i="22"/>
  <c r="H54" i="22"/>
  <c r="I49" i="22"/>
  <c r="H48" i="22"/>
  <c r="I43" i="22"/>
  <c r="H41" i="22"/>
  <c r="I37" i="22"/>
  <c r="H37" i="22"/>
  <c r="I36" i="22"/>
  <c r="H35" i="22"/>
  <c r="I31" i="22"/>
  <c r="H31" i="22"/>
  <c r="I29" i="22"/>
  <c r="H28" i="22"/>
  <c r="I24" i="22"/>
  <c r="I23" i="22"/>
  <c r="H22" i="22"/>
  <c r="I18" i="22"/>
  <c r="I17" i="22"/>
  <c r="H15" i="22"/>
  <c r="I12" i="22"/>
  <c r="H10" i="22"/>
  <c r="I6" i="22"/>
  <c r="H4" i="22"/>
  <c r="I185" i="57"/>
  <c r="H185" i="57"/>
  <c r="I184" i="57"/>
  <c r="H182" i="57"/>
  <c r="I177" i="57"/>
  <c r="H177" i="57"/>
  <c r="I176" i="57"/>
  <c r="I169" i="57"/>
  <c r="H169" i="57"/>
  <c r="H166" i="57"/>
  <c r="I161" i="57"/>
  <c r="H158" i="57"/>
  <c r="I151" i="57"/>
  <c r="H149" i="57"/>
  <c r="I142" i="57"/>
  <c r="H141" i="57"/>
  <c r="H135" i="57"/>
  <c r="I134" i="57"/>
  <c r="H133" i="57"/>
  <c r="I128" i="57"/>
  <c r="H126" i="57"/>
  <c r="H121" i="57"/>
  <c r="I120" i="57"/>
  <c r="H120" i="57"/>
  <c r="H118" i="57"/>
  <c r="I113" i="57"/>
  <c r="H111" i="57"/>
  <c r="I107" i="57"/>
  <c r="H107" i="57"/>
  <c r="I106" i="57"/>
  <c r="H105" i="57"/>
  <c r="I95" i="57"/>
  <c r="H94" i="57"/>
  <c r="I90" i="57"/>
  <c r="I89" i="57"/>
  <c r="H88" i="57"/>
  <c r="I83" i="57"/>
  <c r="H81" i="57"/>
  <c r="I74" i="57"/>
  <c r="H73" i="57"/>
  <c r="I69" i="57"/>
  <c r="H69" i="57"/>
  <c r="H67" i="57"/>
  <c r="H62" i="57"/>
  <c r="H60" i="57"/>
  <c r="I56" i="57"/>
  <c r="H56" i="57"/>
  <c r="I55" i="57"/>
  <c r="H51" i="57"/>
  <c r="H47" i="57"/>
  <c r="H45" i="57"/>
  <c r="H41" i="57"/>
  <c r="I40" i="57"/>
  <c r="H40" i="57"/>
  <c r="H38" i="57"/>
  <c r="I34" i="57"/>
  <c r="H32" i="57"/>
  <c r="I24" i="57"/>
  <c r="H23" i="57"/>
  <c r="I19" i="57"/>
  <c r="H17" i="57"/>
  <c r="I12" i="57"/>
  <c r="H12" i="57"/>
  <c r="H10" i="57"/>
  <c r="I6" i="57"/>
  <c r="I120" i="32"/>
  <c r="I119" i="32"/>
  <c r="H118" i="32"/>
  <c r="H111" i="32"/>
  <c r="I106" i="32"/>
  <c r="H104" i="32"/>
  <c r="I102" i="32"/>
  <c r="H100" i="32"/>
  <c r="I99" i="32"/>
  <c r="H98" i="32"/>
  <c r="H94" i="32"/>
  <c r="H93" i="32"/>
  <c r="H91" i="32"/>
  <c r="I86" i="32"/>
  <c r="H86" i="32"/>
  <c r="I85" i="32"/>
  <c r="H84" i="32"/>
  <c r="I78" i="32"/>
  <c r="H77" i="32"/>
  <c r="I75" i="32"/>
  <c r="I71" i="32"/>
  <c r="H70" i="32"/>
  <c r="I68" i="32"/>
  <c r="H64" i="32"/>
  <c r="H60" i="32"/>
  <c r="H57" i="32"/>
  <c r="H53" i="32"/>
  <c r="H50" i="32"/>
  <c r="H46" i="32"/>
  <c r="H43" i="32"/>
  <c r="I41" i="32"/>
  <c r="I39" i="32"/>
  <c r="H37" i="32"/>
  <c r="I32" i="32"/>
  <c r="H32" i="32"/>
  <c r="I25" i="32"/>
  <c r="H25" i="32"/>
  <c r="I24" i="32"/>
  <c r="H23" i="32"/>
  <c r="I17" i="32"/>
  <c r="H16" i="32"/>
  <c r="H11" i="32"/>
  <c r="H9" i="32"/>
  <c r="I434" i="31"/>
  <c r="H433" i="31"/>
  <c r="H426" i="31"/>
  <c r="I421" i="31"/>
  <c r="H419" i="31"/>
  <c r="I415" i="31"/>
  <c r="H415" i="31"/>
  <c r="I414" i="31"/>
  <c r="H413" i="31"/>
  <c r="H408" i="31"/>
  <c r="I407" i="31"/>
  <c r="H406" i="31"/>
  <c r="H402" i="31"/>
  <c r="H400" i="31"/>
  <c r="I398" i="31"/>
  <c r="I394" i="31"/>
  <c r="H393" i="31"/>
  <c r="I391" i="31"/>
  <c r="H389" i="31"/>
  <c r="H387" i="31"/>
  <c r="I383" i="31"/>
  <c r="H383" i="31"/>
  <c r="H381" i="31"/>
  <c r="H376" i="31"/>
  <c r="I375" i="31"/>
  <c r="H374" i="31"/>
  <c r="I372" i="31"/>
  <c r="I370" i="31"/>
  <c r="H370" i="31"/>
  <c r="H368" i="31"/>
  <c r="I366" i="31"/>
  <c r="H363" i="31"/>
  <c r="H361" i="31"/>
  <c r="H357" i="31"/>
  <c r="H355" i="31"/>
  <c r="I351" i="31"/>
  <c r="H349" i="31"/>
  <c r="I344" i="31"/>
  <c r="H342" i="31"/>
  <c r="I337" i="31"/>
  <c r="H336" i="31"/>
  <c r="H332" i="31"/>
  <c r="H329" i="31"/>
  <c r="I325" i="31"/>
  <c r="I324" i="31"/>
  <c r="H323" i="31"/>
  <c r="I319" i="31"/>
  <c r="H319" i="31"/>
  <c r="H317" i="31"/>
  <c r="I315" i="31"/>
  <c r="I312" i="31"/>
  <c r="H312" i="31"/>
  <c r="H310" i="31"/>
  <c r="H306" i="31"/>
  <c r="I305" i="31"/>
  <c r="H304" i="31"/>
  <c r="H298" i="31"/>
  <c r="H291" i="31"/>
  <c r="I289" i="31"/>
  <c r="I287" i="31"/>
  <c r="H287" i="31"/>
  <c r="H285" i="31"/>
  <c r="H279" i="31"/>
  <c r="I274" i="31"/>
  <c r="H274" i="31"/>
  <c r="H272" i="31"/>
  <c r="I268" i="31"/>
  <c r="I267" i="31"/>
  <c r="H266" i="31"/>
  <c r="H262" i="31"/>
  <c r="H260" i="31"/>
  <c r="H255" i="31"/>
  <c r="H253" i="31"/>
  <c r="H247" i="31"/>
  <c r="H240" i="31"/>
  <c r="H234" i="31"/>
  <c r="H230" i="31"/>
  <c r="I229" i="31"/>
  <c r="H228" i="31"/>
  <c r="I224" i="31"/>
  <c r="I215" i="31"/>
  <c r="H214" i="31"/>
  <c r="I210" i="31"/>
  <c r="H210" i="31"/>
  <c r="H207" i="31"/>
  <c r="H200" i="31"/>
  <c r="H196" i="31"/>
  <c r="H194" i="31"/>
  <c r="H187" i="31"/>
  <c r="H183" i="31"/>
  <c r="H181" i="31"/>
  <c r="H177" i="31"/>
  <c r="H174" i="31"/>
  <c r="H170" i="31"/>
  <c r="H168" i="31"/>
  <c r="H162" i="31"/>
  <c r="H155" i="31"/>
  <c r="H149" i="31"/>
  <c r="I144" i="31"/>
  <c r="H144" i="31"/>
  <c r="H142" i="31"/>
  <c r="I138" i="31"/>
  <c r="H138" i="31"/>
  <c r="H136" i="31"/>
  <c r="I132" i="31"/>
  <c r="H130" i="31"/>
  <c r="I125" i="31"/>
  <c r="H123" i="31"/>
  <c r="I118" i="31"/>
  <c r="H117" i="31"/>
  <c r="H113" i="31"/>
  <c r="H110" i="31"/>
  <c r="H104" i="31"/>
  <c r="H98" i="31"/>
  <c r="H93" i="31"/>
  <c r="H91" i="31"/>
  <c r="H85" i="31"/>
  <c r="H81" i="31"/>
  <c r="H79" i="31"/>
  <c r="H74" i="31"/>
  <c r="H72" i="31"/>
  <c r="H66" i="31"/>
  <c r="H62" i="31"/>
  <c r="H60" i="31"/>
  <c r="H55" i="31"/>
  <c r="H53" i="31"/>
  <c r="H47" i="31"/>
  <c r="I43" i="31"/>
  <c r="H41" i="31"/>
  <c r="I36" i="31"/>
  <c r="I35" i="31"/>
  <c r="H34" i="31"/>
  <c r="I30" i="31"/>
  <c r="H30" i="31"/>
  <c r="H28" i="31"/>
  <c r="I24" i="31"/>
  <c r="H24" i="31"/>
  <c r="H21" i="31"/>
  <c r="H17" i="31"/>
  <c r="H15" i="31"/>
  <c r="H9" i="31"/>
  <c r="J479" i="51"/>
  <c r="I478" i="51"/>
  <c r="I471" i="51"/>
  <c r="I463" i="51"/>
  <c r="J453" i="51"/>
  <c r="J447" i="51"/>
  <c r="I437" i="51"/>
  <c r="I429" i="51"/>
  <c r="I422" i="51"/>
  <c r="I415" i="51"/>
  <c r="I410" i="51"/>
  <c r="I408" i="51"/>
  <c r="I400" i="51"/>
  <c r="I391" i="51"/>
  <c r="I384" i="51"/>
  <c r="I379" i="51"/>
  <c r="I376" i="51"/>
  <c r="I368" i="51"/>
  <c r="J363" i="51"/>
  <c r="I363" i="51"/>
  <c r="I361" i="51"/>
  <c r="J356" i="51"/>
  <c r="I353" i="51"/>
  <c r="I348" i="51"/>
  <c r="I344" i="51"/>
  <c r="I337" i="51"/>
  <c r="J335" i="51"/>
  <c r="I330" i="51"/>
  <c r="I326" i="51"/>
  <c r="I323" i="51"/>
  <c r="J319" i="51"/>
  <c r="I319" i="51"/>
  <c r="I316" i="51"/>
  <c r="J314" i="51"/>
  <c r="I312" i="51"/>
  <c r="I309" i="51"/>
  <c r="J307" i="51"/>
  <c r="I305" i="51"/>
  <c r="J304" i="51"/>
  <c r="I302" i="51"/>
  <c r="J297" i="51"/>
  <c r="I295" i="51"/>
  <c r="I283" i="51"/>
  <c r="I279" i="51"/>
  <c r="I276" i="51"/>
  <c r="I272" i="51"/>
  <c r="I253" i="51"/>
  <c r="J248" i="51"/>
  <c r="I245" i="51"/>
  <c r="I242" i="51"/>
  <c r="I221" i="51"/>
  <c r="I218" i="51"/>
  <c r="J210" i="51"/>
  <c r="I208" i="51"/>
  <c r="J203" i="51"/>
  <c r="I201" i="51"/>
  <c r="J196" i="51"/>
  <c r="I190" i="51"/>
  <c r="I186" i="51"/>
  <c r="J185" i="51"/>
  <c r="I179" i="51"/>
  <c r="J177" i="51"/>
  <c r="I172" i="51"/>
  <c r="I167" i="51"/>
  <c r="I164" i="51"/>
  <c r="I141" i="51"/>
  <c r="I134" i="51"/>
  <c r="I128" i="51"/>
  <c r="I125" i="51"/>
  <c r="I114" i="51"/>
  <c r="I108" i="51"/>
  <c r="I105" i="51"/>
  <c r="I97" i="51"/>
  <c r="I85" i="51"/>
  <c r="I74" i="51"/>
  <c r="I63" i="51"/>
  <c r="I54" i="51"/>
  <c r="I52" i="51"/>
  <c r="I41" i="51"/>
  <c r="I30" i="51"/>
  <c r="I19" i="51"/>
  <c r="I8" i="51"/>
  <c r="H910" i="33"/>
  <c r="H906" i="33"/>
  <c r="I905" i="33"/>
  <c r="H904" i="33"/>
  <c r="I898" i="33"/>
  <c r="H897" i="33"/>
  <c r="H887" i="33"/>
  <c r="H880" i="33"/>
  <c r="H876" i="33"/>
  <c r="H874" i="33"/>
  <c r="H870" i="33"/>
  <c r="H868" i="33"/>
  <c r="I863" i="33"/>
  <c r="H861" i="33"/>
  <c r="I859" i="33"/>
  <c r="H855" i="33"/>
  <c r="I853" i="33"/>
  <c r="I847" i="33"/>
  <c r="H846" i="33"/>
  <c r="I840" i="33"/>
  <c r="H839" i="33"/>
  <c r="H833" i="33"/>
  <c r="I831" i="33"/>
  <c r="I827" i="33"/>
  <c r="H826" i="33"/>
  <c r="I820" i="33"/>
  <c r="H819" i="33"/>
  <c r="H816" i="33"/>
  <c r="H814" i="33"/>
  <c r="I812" i="33"/>
  <c r="I810" i="33"/>
  <c r="H810" i="33"/>
  <c r="H808" i="33"/>
  <c r="I803" i="33"/>
  <c r="H803" i="33"/>
  <c r="H801" i="33"/>
  <c r="I796" i="33"/>
  <c r="H795" i="33"/>
  <c r="I789" i="33"/>
  <c r="H788" i="33"/>
  <c r="I782" i="33"/>
  <c r="H781" i="33"/>
  <c r="H777" i="33"/>
  <c r="H775" i="33"/>
  <c r="I772" i="33"/>
  <c r="I769" i="33"/>
  <c r="H767" i="33"/>
  <c r="I765" i="33"/>
  <c r="I763" i="33"/>
  <c r="H760" i="33"/>
  <c r="H756" i="33"/>
  <c r="H754" i="33"/>
  <c r="H746" i="33"/>
  <c r="I743" i="33"/>
  <c r="I741" i="33"/>
  <c r="H738" i="33"/>
  <c r="H733" i="33"/>
  <c r="I729" i="33"/>
  <c r="H727" i="33"/>
  <c r="H721" i="33"/>
  <c r="I720" i="33"/>
  <c r="H719" i="33"/>
  <c r="H715" i="33"/>
  <c r="H713" i="33"/>
  <c r="H705" i="33"/>
  <c r="H702" i="33"/>
  <c r="I696" i="33"/>
  <c r="H694" i="33"/>
  <c r="I689" i="33"/>
  <c r="H687" i="33"/>
  <c r="I684" i="33"/>
  <c r="I680" i="33"/>
  <c r="H679" i="33"/>
  <c r="I673" i="33"/>
  <c r="I672" i="33"/>
  <c r="H670" i="33"/>
  <c r="H665" i="33"/>
  <c r="H663" i="33"/>
  <c r="I661" i="33"/>
  <c r="H659" i="33"/>
  <c r="I658" i="33"/>
  <c r="H657" i="33"/>
  <c r="I655" i="33"/>
  <c r="H650" i="33"/>
  <c r="H646" i="33"/>
  <c r="H644" i="33"/>
  <c r="H640" i="33"/>
  <c r="H638" i="33"/>
  <c r="H633" i="33"/>
  <c r="H631" i="33"/>
  <c r="H626" i="33"/>
  <c r="H617" i="33"/>
  <c r="H610" i="33"/>
  <c r="H603" i="33"/>
  <c r="H596" i="33"/>
  <c r="H589" i="33"/>
  <c r="I587" i="33"/>
  <c r="H582" i="33"/>
  <c r="I580" i="33"/>
  <c r="H577" i="33"/>
  <c r="H575" i="33"/>
  <c r="I571" i="33"/>
  <c r="H571" i="33"/>
  <c r="H569" i="33"/>
  <c r="H564" i="33"/>
  <c r="H561" i="33"/>
  <c r="I559" i="33"/>
  <c r="I556" i="33"/>
  <c r="H556" i="33"/>
  <c r="H552" i="33"/>
  <c r="H546" i="33"/>
  <c r="I542" i="33"/>
  <c r="H542" i="33"/>
  <c r="H539" i="33"/>
  <c r="H535" i="33"/>
  <c r="H533" i="33"/>
  <c r="I529" i="33"/>
  <c r="H529" i="33"/>
  <c r="H527" i="33"/>
  <c r="H523" i="33"/>
  <c r="H521" i="33"/>
  <c r="I515" i="33"/>
  <c r="H514" i="33"/>
  <c r="I508" i="33"/>
  <c r="H506" i="33"/>
  <c r="I501" i="33"/>
  <c r="H501" i="33"/>
  <c r="H499" i="33"/>
  <c r="I494" i="33"/>
  <c r="H494" i="33"/>
  <c r="H491" i="33"/>
  <c r="H486" i="33"/>
  <c r="H483" i="33"/>
  <c r="H476" i="33"/>
  <c r="H470" i="33"/>
  <c r="H466" i="33"/>
  <c r="H455" i="33"/>
  <c r="H449" i="33"/>
  <c r="H443" i="33"/>
  <c r="I441" i="33"/>
  <c r="I439" i="33"/>
  <c r="H439" i="33"/>
  <c r="H436" i="33"/>
  <c r="H434" i="33"/>
  <c r="I430" i="33"/>
  <c r="H430" i="33"/>
  <c r="H428" i="33"/>
  <c r="I423" i="33"/>
  <c r="H422" i="33"/>
  <c r="I420" i="33"/>
  <c r="H418" i="33"/>
  <c r="H416" i="33"/>
  <c r="H412" i="33"/>
  <c r="H409" i="33"/>
  <c r="H405" i="33"/>
  <c r="H403" i="33"/>
  <c r="H399" i="33"/>
  <c r="H397" i="33"/>
  <c r="H393" i="33"/>
  <c r="H391" i="33"/>
  <c r="H388" i="33"/>
  <c r="H385" i="33"/>
  <c r="I383" i="33"/>
  <c r="I380" i="33"/>
  <c r="I374" i="33"/>
  <c r="H374" i="33"/>
  <c r="H372" i="33"/>
  <c r="I367" i="33"/>
  <c r="H367" i="33"/>
  <c r="H365" i="33"/>
  <c r="I360" i="33"/>
  <c r="H359" i="33"/>
  <c r="H356" i="33"/>
  <c r="I354" i="33"/>
  <c r="H353" i="33"/>
  <c r="H349" i="33"/>
  <c r="I347" i="33"/>
  <c r="H346" i="33"/>
  <c r="I342" i="33"/>
  <c r="H340" i="33"/>
  <c r="H336" i="33"/>
  <c r="H334" i="33"/>
  <c r="I330" i="33"/>
  <c r="H328" i="33"/>
  <c r="I325" i="33"/>
  <c r="I323" i="33"/>
  <c r="H321" i="33"/>
  <c r="H315" i="33"/>
  <c r="H308" i="33"/>
  <c r="I305" i="33"/>
  <c r="H303" i="33"/>
  <c r="H301" i="33"/>
  <c r="H296" i="33"/>
  <c r="H294" i="33"/>
  <c r="H286" i="33"/>
  <c r="H282" i="33"/>
  <c r="H279" i="33"/>
  <c r="H270" i="33"/>
  <c r="I265" i="33"/>
  <c r="H264" i="33"/>
  <c r="H258" i="33"/>
  <c r="H251" i="33"/>
  <c r="H245" i="33"/>
  <c r="H240" i="33"/>
  <c r="H235" i="33"/>
  <c r="H232" i="33"/>
  <c r="H230" i="33"/>
  <c r="H223" i="33"/>
  <c r="H208" i="33"/>
  <c r="H203" i="33"/>
  <c r="I201" i="33"/>
  <c r="H199" i="33"/>
  <c r="I194" i="33"/>
  <c r="H193" i="33"/>
  <c r="H189" i="33"/>
  <c r="H187" i="33"/>
  <c r="I181" i="33"/>
  <c r="H180" i="33"/>
  <c r="H176" i="33"/>
  <c r="H174" i="33"/>
  <c r="H169" i="33"/>
  <c r="H167" i="33"/>
  <c r="H161" i="33"/>
  <c r="H157" i="33"/>
  <c r="H152" i="33"/>
  <c r="H146" i="33"/>
  <c r="H139" i="33"/>
  <c r="H132" i="33"/>
  <c r="H125" i="33"/>
  <c r="H118" i="33"/>
  <c r="H112" i="33"/>
  <c r="I110" i="33"/>
  <c r="H105" i="33"/>
  <c r="I98" i="33"/>
  <c r="H97" i="33"/>
  <c r="I91" i="33"/>
  <c r="H89" i="33"/>
  <c r="I85" i="33"/>
  <c r="H83" i="33"/>
  <c r="I80" i="33"/>
  <c r="I77" i="33"/>
  <c r="H76" i="33"/>
  <c r="I74" i="33"/>
  <c r="H71" i="33"/>
  <c r="H67" i="33"/>
  <c r="H64" i="33"/>
  <c r="I60" i="33"/>
  <c r="H60" i="33"/>
  <c r="H57" i="33"/>
  <c r="H50" i="33"/>
  <c r="H43" i="33"/>
  <c r="I37" i="33"/>
  <c r="H35" i="33"/>
  <c r="H30" i="33"/>
  <c r="H27" i="33"/>
  <c r="I70" i="33"/>
  <c r="I95" i="33"/>
  <c r="I104" i="33"/>
  <c r="I117" i="33"/>
  <c r="I124" i="33"/>
  <c r="I131" i="33"/>
  <c r="I138" i="33"/>
  <c r="I145" i="33"/>
  <c r="I150" i="33"/>
  <c r="I151" i="33"/>
  <c r="I160" i="33"/>
  <c r="I166" i="33"/>
  <c r="I172" i="33"/>
  <c r="I178" i="33"/>
  <c r="I179" i="33"/>
  <c r="I184" i="33"/>
  <c r="I186" i="33"/>
  <c r="I192" i="33"/>
  <c r="I198" i="33"/>
  <c r="I207" i="33"/>
  <c r="I215" i="33"/>
  <c r="I221" i="33"/>
  <c r="I228" i="33"/>
  <c r="I229" i="33"/>
  <c r="I234" i="33"/>
  <c r="I239" i="33"/>
  <c r="I250" i="33"/>
  <c r="I256" i="33"/>
  <c r="I263" i="33"/>
  <c r="I269" i="33"/>
  <c r="I277" i="33"/>
  <c r="I278" i="33"/>
  <c r="I285" i="33"/>
  <c r="I292" i="33"/>
  <c r="I293" i="33"/>
  <c r="I300" i="33"/>
  <c r="I307" i="33"/>
  <c r="I313" i="33"/>
  <c r="I314" i="33"/>
  <c r="I319" i="33"/>
  <c r="I320" i="33"/>
  <c r="I327" i="33"/>
  <c r="I352" i="33"/>
  <c r="I364" i="33"/>
  <c r="I371" i="33"/>
  <c r="I378" i="33"/>
  <c r="I384" i="33"/>
  <c r="I390" i="33"/>
  <c r="I402" i="33"/>
  <c r="I408" i="33"/>
  <c r="I414" i="33"/>
  <c r="I415" i="33"/>
  <c r="I421" i="33"/>
  <c r="I427" i="33"/>
  <c r="I432" i="33"/>
  <c r="I442" i="33"/>
  <c r="I468" i="33"/>
  <c r="I469" i="33"/>
  <c r="I474" i="33"/>
  <c r="I475" i="33"/>
  <c r="I482" i="33"/>
  <c r="I489" i="33"/>
  <c r="I490" i="33"/>
  <c r="I497" i="33"/>
  <c r="I505" i="33"/>
  <c r="I512" i="33"/>
  <c r="I518" i="33"/>
  <c r="I520" i="33"/>
  <c r="I526" i="33"/>
  <c r="I531" i="33"/>
  <c r="I537" i="33"/>
  <c r="I538" i="33"/>
  <c r="I545" i="33"/>
  <c r="I551" i="33"/>
  <c r="I560" i="33"/>
  <c r="I566" i="33"/>
  <c r="I568" i="33"/>
  <c r="I574" i="33"/>
  <c r="I581" i="33"/>
  <c r="I593" i="33"/>
  <c r="I595" i="33"/>
  <c r="I600" i="33"/>
  <c r="I602" i="33"/>
  <c r="I607" i="33"/>
  <c r="I608" i="33"/>
  <c r="I616" i="33"/>
  <c r="I623" i="33"/>
  <c r="I630" i="33"/>
  <c r="I635" i="33"/>
  <c r="I636" i="33"/>
  <c r="I643" i="33"/>
  <c r="I649" i="33"/>
  <c r="I656" i="33"/>
  <c r="I662" i="33"/>
  <c r="I667" i="33"/>
  <c r="I668" i="33"/>
  <c r="I677" i="33"/>
  <c r="I685" i="33"/>
  <c r="I693" i="33"/>
  <c r="I699" i="33"/>
  <c r="I700" i="33"/>
  <c r="I711" i="33"/>
  <c r="I712" i="33"/>
  <c r="I718" i="33"/>
  <c r="I725" i="33"/>
  <c r="I726" i="33"/>
  <c r="I731" i="33"/>
  <c r="I732" i="33"/>
  <c r="I745" i="33"/>
  <c r="I752" i="33"/>
  <c r="I758" i="33"/>
  <c r="I759" i="33"/>
  <c r="I766" i="33"/>
  <c r="I773" i="33"/>
  <c r="I780" i="33"/>
  <c r="I786" i="33"/>
  <c r="I794" i="33"/>
  <c r="I800" i="33"/>
  <c r="I807" i="33"/>
  <c r="I817" i="33"/>
  <c r="I818" i="33"/>
  <c r="I825" i="33"/>
  <c r="I832" i="33"/>
  <c r="I838" i="33"/>
  <c r="I844" i="33"/>
  <c r="I845" i="33"/>
  <c r="I854" i="33"/>
  <c r="I860" i="33"/>
  <c r="I865" i="33"/>
  <c r="I867" i="33"/>
  <c r="I873" i="33"/>
  <c r="I878" i="33"/>
  <c r="I879" i="33"/>
  <c r="I885" i="33"/>
  <c r="I886" i="33"/>
  <c r="I891" i="33"/>
  <c r="I892" i="33"/>
  <c r="I896" i="33"/>
  <c r="I902" i="33"/>
  <c r="I908" i="33"/>
  <c r="I909" i="33"/>
  <c r="J6" i="51"/>
  <c r="J7" i="51"/>
  <c r="J18" i="51"/>
  <c r="J28" i="51"/>
  <c r="J29" i="51"/>
  <c r="J39" i="51"/>
  <c r="J40" i="51"/>
  <c r="J50" i="51"/>
  <c r="J51" i="51"/>
  <c r="J61" i="51"/>
  <c r="J62" i="51"/>
  <c r="J72" i="51"/>
  <c r="J73" i="51"/>
  <c r="J84" i="51"/>
  <c r="J96" i="51"/>
  <c r="J104" i="51"/>
  <c r="J110" i="51"/>
  <c r="J111" i="51"/>
  <c r="J118" i="51"/>
  <c r="J119" i="51"/>
  <c r="J131" i="51"/>
  <c r="J132" i="51"/>
  <c r="J140" i="51"/>
  <c r="J161" i="51"/>
  <c r="J163" i="51"/>
  <c r="J170" i="51"/>
  <c r="J171" i="51"/>
  <c r="J189" i="51"/>
  <c r="J200" i="51"/>
  <c r="J207" i="51"/>
  <c r="J215" i="51"/>
  <c r="J217" i="51"/>
  <c r="J252" i="51"/>
  <c r="J275" i="51"/>
  <c r="J282" i="51"/>
  <c r="J293" i="51"/>
  <c r="J294" i="51"/>
  <c r="J301" i="51"/>
  <c r="J308" i="51"/>
  <c r="J315" i="51"/>
  <c r="J321" i="51"/>
  <c r="J322" i="51"/>
  <c r="J328" i="51"/>
  <c r="J329" i="51"/>
  <c r="J336" i="51"/>
  <c r="J343" i="51"/>
  <c r="J351" i="51"/>
  <c r="J352" i="51"/>
  <c r="J360" i="51"/>
  <c r="J366" i="51"/>
  <c r="J367" i="51"/>
  <c r="J375" i="51"/>
  <c r="J383" i="51"/>
  <c r="J389" i="51"/>
  <c r="J390" i="51"/>
  <c r="J397" i="51"/>
  <c r="J399" i="51"/>
  <c r="J405" i="51"/>
  <c r="J406" i="51"/>
  <c r="J412" i="51"/>
  <c r="J414" i="51"/>
  <c r="J419" i="51"/>
  <c r="J421" i="51"/>
  <c r="J428" i="51"/>
  <c r="J435" i="51"/>
  <c r="J448" i="51"/>
  <c r="J459" i="51"/>
  <c r="J469" i="51"/>
  <c r="J470" i="51"/>
  <c r="J476" i="51"/>
  <c r="J477" i="51"/>
  <c r="I7" i="31"/>
  <c r="I8" i="31"/>
  <c r="I13" i="31"/>
  <c r="I14" i="31"/>
  <c r="I19" i="31"/>
  <c r="I26" i="31"/>
  <c r="I32" i="31"/>
  <c r="I33" i="31"/>
  <c r="I38" i="31"/>
  <c r="I39" i="31"/>
  <c r="I45" i="31"/>
  <c r="I46" i="31"/>
  <c r="I51" i="31"/>
  <c r="I52" i="31"/>
  <c r="I57" i="31"/>
  <c r="I59" i="31"/>
  <c r="I65" i="31"/>
  <c r="I71" i="31"/>
  <c r="I78" i="31"/>
  <c r="I84" i="31"/>
  <c r="I90" i="31"/>
  <c r="I96" i="31"/>
  <c r="I97" i="31"/>
  <c r="I102" i="31"/>
  <c r="I103" i="31"/>
  <c r="I108" i="31"/>
  <c r="I109" i="31"/>
  <c r="I116" i="31"/>
  <c r="I122" i="31"/>
  <c r="I129" i="31"/>
  <c r="I135" i="31"/>
  <c r="I141" i="31"/>
  <c r="I148" i="31"/>
  <c r="I154" i="31"/>
  <c r="I160" i="31"/>
  <c r="I167" i="31"/>
  <c r="I173" i="31"/>
  <c r="I180" i="31"/>
  <c r="I186" i="31"/>
  <c r="I192" i="31"/>
  <c r="I193" i="31"/>
  <c r="I198" i="31"/>
  <c r="I199" i="31"/>
  <c r="I204" i="31"/>
  <c r="I206" i="31"/>
  <c r="I213" i="31"/>
  <c r="I226" i="31"/>
  <c r="I227" i="31"/>
  <c r="I232" i="31"/>
  <c r="I233" i="31"/>
  <c r="I238" i="31"/>
  <c r="I239" i="31"/>
  <c r="I246" i="31"/>
  <c r="I252" i="31"/>
  <c r="I258" i="31"/>
  <c r="I264" i="31"/>
  <c r="I265" i="31"/>
  <c r="I271" i="31"/>
  <c r="I276" i="31"/>
  <c r="I278" i="31"/>
  <c r="I283" i="31"/>
  <c r="I284" i="31"/>
  <c r="I290" i="31"/>
  <c r="I297" i="31"/>
  <c r="I303" i="31"/>
  <c r="I309" i="31"/>
  <c r="I316" i="31"/>
  <c r="I321" i="31"/>
  <c r="I322" i="31"/>
  <c r="I328" i="31"/>
  <c r="I334" i="31"/>
  <c r="I335" i="31"/>
  <c r="I340" i="31"/>
  <c r="I341" i="31"/>
  <c r="I346" i="31"/>
  <c r="I353" i="31"/>
  <c r="I354" i="31"/>
  <c r="I359" i="31"/>
  <c r="I360" i="31"/>
  <c r="I367" i="31"/>
  <c r="I373" i="31"/>
  <c r="I378" i="31"/>
  <c r="I379" i="31"/>
  <c r="I385" i="31"/>
  <c r="I386" i="31"/>
  <c r="I392" i="31"/>
  <c r="I399" i="31"/>
  <c r="I404" i="31"/>
  <c r="I405" i="31"/>
  <c r="I411" i="31"/>
  <c r="I412" i="31"/>
  <c r="I417" i="31"/>
  <c r="I418" i="31"/>
  <c r="I423" i="31"/>
  <c r="I425" i="31"/>
  <c r="I431" i="31"/>
  <c r="I432" i="31"/>
  <c r="I7" i="32"/>
  <c r="I8" i="32"/>
  <c r="I14" i="32"/>
  <c r="I15" i="32"/>
  <c r="H19" i="32"/>
  <c r="I21" i="32"/>
  <c r="I27" i="32"/>
  <c r="H30" i="32"/>
  <c r="I34" i="32"/>
  <c r="I35" i="32"/>
  <c r="I42" i="32"/>
  <c r="I48" i="32"/>
  <c r="I56" i="32"/>
  <c r="I62" i="32"/>
  <c r="I63" i="32"/>
  <c r="I69" i="32"/>
  <c r="I83" i="32"/>
  <c r="H87" i="32"/>
  <c r="I88" i="32"/>
  <c r="I90" i="32"/>
  <c r="I95" i="32"/>
  <c r="I110" i="32"/>
  <c r="I116" i="32"/>
  <c r="I117" i="32"/>
  <c r="I123" i="32"/>
  <c r="I124" i="32"/>
  <c r="I8" i="57"/>
  <c r="I9" i="57"/>
  <c r="I16" i="57"/>
  <c r="I21" i="57"/>
  <c r="I22" i="57"/>
  <c r="I30" i="57"/>
  <c r="I31" i="57"/>
  <c r="I36" i="57"/>
  <c r="I37" i="57"/>
  <c r="I43" i="57"/>
  <c r="I44" i="57"/>
  <c r="I49" i="57"/>
  <c r="I50" i="57"/>
  <c r="I58" i="57"/>
  <c r="I59" i="57"/>
  <c r="I64" i="57"/>
  <c r="I65" i="57"/>
  <c r="H70" i="57"/>
  <c r="I72" i="57"/>
  <c r="I79" i="57"/>
  <c r="I80" i="57"/>
  <c r="I86" i="57"/>
  <c r="I93" i="57"/>
  <c r="I101" i="57"/>
  <c r="I102" i="57"/>
  <c r="I109" i="57"/>
  <c r="I110" i="57"/>
  <c r="I115" i="57"/>
  <c r="I117" i="57"/>
  <c r="I122" i="57"/>
  <c r="I125" i="57"/>
  <c r="I130" i="57"/>
  <c r="H132" i="57"/>
  <c r="I132" i="57"/>
  <c r="I137" i="57"/>
  <c r="I140" i="57"/>
  <c r="I145" i="57"/>
  <c r="I148" i="57"/>
  <c r="I155" i="57"/>
  <c r="I157" i="57"/>
  <c r="I163" i="57"/>
  <c r="I164" i="57"/>
  <c r="I172" i="57"/>
  <c r="I173" i="57"/>
  <c r="E112" i="52"/>
  <c r="E98" i="52"/>
  <c r="E86" i="52"/>
  <c r="E73" i="52"/>
  <c r="E47" i="52"/>
  <c r="E34" i="52"/>
  <c r="E21" i="52"/>
  <c r="E8" i="52"/>
  <c r="E241" i="35"/>
  <c r="E229" i="35"/>
  <c r="E215" i="35"/>
  <c r="E204" i="35"/>
  <c r="E192" i="35"/>
  <c r="E179" i="35"/>
  <c r="E166" i="35"/>
  <c r="E153" i="35"/>
  <c r="E141" i="35"/>
  <c r="E126" i="35"/>
  <c r="E113" i="35"/>
  <c r="E102" i="35"/>
  <c r="E88" i="35"/>
  <c r="E87" i="35"/>
  <c r="E78" i="35"/>
  <c r="E77" i="35"/>
  <c r="E66" i="35"/>
  <c r="E65" i="35"/>
  <c r="E63" i="35"/>
  <c r="E53" i="35"/>
  <c r="E50" i="35"/>
  <c r="E38" i="35"/>
  <c r="E27" i="35"/>
  <c r="E16" i="35"/>
  <c r="E15" i="35"/>
  <c r="E14" i="35"/>
  <c r="E10" i="56"/>
  <c r="E16" i="21"/>
  <c r="F16" i="21" s="1"/>
  <c r="G16" i="21" s="1"/>
  <c r="E4" i="21"/>
  <c r="F4" i="21" s="1"/>
  <c r="G4" i="21" s="1"/>
  <c r="E52" i="36"/>
  <c r="E51" i="36"/>
  <c r="E41" i="36"/>
  <c r="E39" i="36"/>
  <c r="E29" i="36"/>
  <c r="E26" i="36"/>
  <c r="E14" i="36"/>
  <c r="E13" i="36"/>
  <c r="E118" i="38"/>
  <c r="E108" i="38"/>
  <c r="E107" i="38"/>
  <c r="E106" i="38"/>
  <c r="E98" i="38"/>
  <c r="E97" i="38"/>
  <c r="E88" i="38"/>
  <c r="E87" i="38"/>
  <c r="E86" i="38"/>
  <c r="E78" i="38"/>
  <c r="E76" i="38"/>
  <c r="E75" i="38"/>
  <c r="E68" i="38"/>
  <c r="E65" i="38"/>
  <c r="E51" i="38"/>
  <c r="E35" i="38"/>
  <c r="E25" i="38"/>
  <c r="E24" i="38"/>
  <c r="E10" i="38"/>
  <c r="E8" i="38"/>
  <c r="E167" i="59"/>
  <c r="F167" i="59" s="1"/>
  <c r="G167" i="59" s="1"/>
  <c r="E166" i="59"/>
  <c r="F166" i="59" s="1"/>
  <c r="G166" i="59" s="1"/>
  <c r="E154" i="59"/>
  <c r="F154" i="59" s="1"/>
  <c r="G154" i="59" s="1"/>
  <c r="E152" i="59"/>
  <c r="F152" i="59" s="1"/>
  <c r="G152" i="59" s="1"/>
  <c r="E139" i="59"/>
  <c r="F139" i="59" s="1"/>
  <c r="G139" i="59" s="1"/>
  <c r="E138" i="59"/>
  <c r="F138" i="59" s="1"/>
  <c r="G138" i="59" s="1"/>
  <c r="E126" i="59"/>
  <c r="F126" i="59" s="1"/>
  <c r="G126" i="59" s="1"/>
  <c r="E125" i="59"/>
  <c r="F125" i="59" s="1"/>
  <c r="G125" i="59" s="1"/>
  <c r="E124" i="59"/>
  <c r="F124" i="59" s="1"/>
  <c r="G124" i="59" s="1"/>
  <c r="E111" i="59"/>
  <c r="F111" i="59" s="1"/>
  <c r="G111" i="59" s="1"/>
  <c r="E109" i="59"/>
  <c r="F109" i="59" s="1"/>
  <c r="G109" i="59" s="1"/>
  <c r="E95" i="59"/>
  <c r="F95" i="59" s="1"/>
  <c r="G95" i="59" s="1"/>
  <c r="E83" i="59"/>
  <c r="F83" i="59" s="1"/>
  <c r="G83" i="59" s="1"/>
  <c r="E81" i="59"/>
  <c r="F81" i="59" s="1"/>
  <c r="G81" i="59" s="1"/>
  <c r="E71" i="59"/>
  <c r="F71" i="59" s="1"/>
  <c r="G71" i="59" s="1"/>
  <c r="E67" i="59"/>
  <c r="F67" i="59" s="1"/>
  <c r="G67" i="59" s="1"/>
  <c r="E52" i="59"/>
  <c r="F52" i="59" s="1"/>
  <c r="G52" i="59" s="1"/>
  <c r="E40" i="59"/>
  <c r="F40" i="59" s="1"/>
  <c r="G40" i="59" s="1"/>
  <c r="E39" i="59"/>
  <c r="F39" i="59" s="1"/>
  <c r="G39" i="59" s="1"/>
  <c r="E38" i="59"/>
  <c r="F38" i="59" s="1"/>
  <c r="G38" i="59" s="1"/>
  <c r="E26" i="59"/>
  <c r="F26" i="59" s="1"/>
  <c r="G26" i="59" s="1"/>
  <c r="E25" i="59"/>
  <c r="F25" i="59" s="1"/>
  <c r="G25" i="59" s="1"/>
  <c r="E24" i="59"/>
  <c r="F24" i="59" s="1"/>
  <c r="G24" i="59" s="1"/>
  <c r="E12" i="59"/>
  <c r="F12" i="59" s="1"/>
  <c r="G12" i="59" s="1"/>
  <c r="E11" i="59"/>
  <c r="F11" i="59" s="1"/>
  <c r="G11" i="59" s="1"/>
  <c r="E10" i="59"/>
  <c r="F10" i="59" s="1"/>
  <c r="G10" i="59" s="1"/>
  <c r="E46" i="55"/>
  <c r="E44" i="55"/>
  <c r="E43" i="55"/>
  <c r="E26" i="55"/>
  <c r="E8" i="55"/>
  <c r="E6" i="55"/>
  <c r="E22" i="54"/>
  <c r="E17" i="54"/>
  <c r="E16" i="54"/>
  <c r="E8" i="54"/>
  <c r="E7" i="54"/>
  <c r="E291" i="25"/>
  <c r="E287" i="25"/>
  <c r="E275" i="25"/>
  <c r="E271" i="25"/>
  <c r="E257" i="25"/>
  <c r="E256" i="25"/>
  <c r="E255" i="25"/>
  <c r="E240" i="25"/>
  <c r="E226" i="25"/>
  <c r="E214" i="25"/>
  <c r="E199" i="25"/>
  <c r="E187" i="25"/>
  <c r="E186" i="25"/>
  <c r="E185" i="25"/>
  <c r="E173" i="25"/>
  <c r="E172" i="25"/>
  <c r="E171" i="25"/>
  <c r="E161" i="25"/>
  <c r="E160" i="25"/>
  <c r="E158" i="25"/>
  <c r="E157" i="25"/>
  <c r="E145" i="25"/>
  <c r="E144" i="25"/>
  <c r="E142" i="25"/>
  <c r="E132" i="25"/>
  <c r="E128" i="25"/>
  <c r="E115" i="25"/>
  <c r="E103" i="25"/>
  <c r="E101" i="25"/>
  <c r="E90" i="25"/>
  <c r="E89" i="25"/>
  <c r="E88" i="25"/>
  <c r="E77" i="25"/>
  <c r="E76" i="25"/>
  <c r="E73" i="25"/>
  <c r="E61" i="25"/>
  <c r="E60" i="25"/>
  <c r="E58" i="25"/>
  <c r="E45" i="25"/>
  <c r="E42" i="25"/>
  <c r="E28" i="25"/>
  <c r="E25" i="25"/>
  <c r="E13" i="25"/>
  <c r="E12" i="25"/>
  <c r="E11" i="25"/>
  <c r="E132" i="50"/>
  <c r="E128" i="50"/>
  <c r="E112" i="50"/>
  <c r="E111" i="50"/>
  <c r="E100" i="50"/>
  <c r="E99" i="50"/>
  <c r="F99" i="50" s="1"/>
  <c r="G99" i="50" s="1"/>
  <c r="E98" i="50"/>
  <c r="E96" i="50"/>
  <c r="E80" i="50"/>
  <c r="E77" i="50"/>
  <c r="E62" i="50"/>
  <c r="E61" i="50"/>
  <c r="E49" i="50"/>
  <c r="E48" i="50"/>
  <c r="E45" i="50"/>
  <c r="E36" i="50"/>
  <c r="E33" i="50"/>
  <c r="E21" i="50"/>
  <c r="E18" i="50"/>
  <c r="E5" i="50"/>
  <c r="F5" i="50" s="1"/>
  <c r="G513" i="27"/>
  <c r="G512" i="27"/>
  <c r="G511" i="27"/>
  <c r="G502" i="27"/>
  <c r="G501" i="27"/>
  <c r="G500" i="27"/>
  <c r="G498" i="27"/>
  <c r="G484" i="27"/>
  <c r="G480" i="27"/>
  <c r="G465" i="27"/>
  <c r="G453" i="27"/>
  <c r="G452" i="27"/>
  <c r="G441" i="27"/>
  <c r="G440" i="27"/>
  <c r="G439" i="27"/>
  <c r="G429" i="27"/>
  <c r="G428" i="27"/>
  <c r="G427" i="27"/>
  <c r="G426" i="27"/>
  <c r="G417" i="27"/>
  <c r="G416" i="27"/>
  <c r="G415" i="27"/>
  <c r="G414" i="27"/>
  <c r="G404" i="27"/>
  <c r="G403" i="27"/>
  <c r="G402" i="27"/>
  <c r="G401" i="27"/>
  <c r="G392" i="27"/>
  <c r="G391" i="27"/>
  <c r="G390" i="27"/>
  <c r="G389" i="27"/>
  <c r="G379" i="27"/>
  <c r="G378" i="27"/>
  <c r="G377" i="27"/>
  <c r="G376" i="27"/>
  <c r="G366" i="27"/>
  <c r="G365" i="27"/>
  <c r="G364" i="27"/>
  <c r="G363" i="27"/>
  <c r="G353" i="27"/>
  <c r="G352" i="27"/>
  <c r="G350" i="27"/>
  <c r="G349" i="27"/>
  <c r="G338" i="27"/>
  <c r="G335" i="27"/>
  <c r="G309" i="27"/>
  <c r="G308" i="27"/>
  <c r="G297" i="27"/>
  <c r="G295" i="27"/>
  <c r="G282" i="27"/>
  <c r="G280" i="27"/>
  <c r="G278" i="27"/>
  <c r="G277" i="27"/>
  <c r="G266" i="27"/>
  <c r="G265" i="27"/>
  <c r="G263" i="27"/>
  <c r="G253" i="27"/>
  <c r="G250" i="27"/>
  <c r="G239" i="27"/>
  <c r="G237" i="27"/>
  <c r="G225" i="27"/>
  <c r="G224" i="27"/>
  <c r="G223" i="27"/>
  <c r="G210" i="27"/>
  <c r="G209" i="27"/>
  <c r="G208" i="27"/>
  <c r="G196" i="27"/>
  <c r="G195" i="27"/>
  <c r="G193" i="27"/>
  <c r="G191" i="27"/>
  <c r="G182" i="27"/>
  <c r="G181" i="27"/>
  <c r="G180" i="27"/>
  <c r="G164" i="27"/>
  <c r="G163" i="27"/>
  <c r="G149" i="27"/>
  <c r="G148" i="27"/>
  <c r="G146" i="27"/>
  <c r="G136" i="27"/>
  <c r="G135" i="27"/>
  <c r="G133" i="27"/>
  <c r="G132" i="27"/>
  <c r="G123" i="27"/>
  <c r="G122" i="27"/>
  <c r="G121" i="27"/>
  <c r="G108" i="27"/>
  <c r="G107" i="27"/>
  <c r="G104" i="27"/>
  <c r="G90" i="27"/>
  <c r="G89" i="27"/>
  <c r="G77" i="27"/>
  <c r="G73" i="27"/>
  <c r="G71" i="27"/>
  <c r="G59" i="27"/>
  <c r="G58" i="27"/>
  <c r="G57" i="27"/>
  <c r="G56" i="27"/>
  <c r="G44" i="27"/>
  <c r="G43" i="27"/>
  <c r="G41" i="27"/>
  <c r="G28" i="27"/>
  <c r="G27" i="27"/>
  <c r="G26" i="27"/>
  <c r="G13" i="27"/>
  <c r="G12" i="27"/>
  <c r="G11" i="27"/>
  <c r="E62" i="43"/>
  <c r="E61" i="43"/>
  <c r="E46" i="43"/>
  <c r="E45" i="43"/>
  <c r="E43" i="43"/>
  <c r="E29" i="43"/>
  <c r="E24" i="43"/>
  <c r="E9" i="43"/>
  <c r="E7" i="43"/>
  <c r="E6" i="43"/>
  <c r="F676" i="42"/>
  <c r="F675" i="42"/>
  <c r="F674" i="42"/>
  <c r="F673" i="42"/>
  <c r="F664" i="42"/>
  <c r="F663" i="42"/>
  <c r="F662" i="42"/>
  <c r="F661" i="42"/>
  <c r="F652" i="42"/>
  <c r="F651" i="42"/>
  <c r="F650" i="42"/>
  <c r="F649" i="42"/>
  <c r="F640" i="42"/>
  <c r="F639" i="42"/>
  <c r="F638" i="42"/>
  <c r="F637" i="42"/>
  <c r="F628" i="42"/>
  <c r="F627" i="42"/>
  <c r="F626" i="42"/>
  <c r="F625" i="42"/>
  <c r="F615" i="42"/>
  <c r="F614" i="42"/>
  <c r="F613" i="42"/>
  <c r="F602" i="42"/>
  <c r="F601" i="42"/>
  <c r="F592" i="42"/>
  <c r="F591" i="42"/>
  <c r="F590" i="42"/>
  <c r="F589" i="42"/>
  <c r="F579" i="42"/>
  <c r="F578" i="42"/>
  <c r="F577" i="42"/>
  <c r="F566" i="42"/>
  <c r="F565" i="42"/>
  <c r="F554" i="42"/>
  <c r="F553" i="42"/>
  <c r="F543" i="42"/>
  <c r="F542" i="42"/>
  <c r="F541" i="42"/>
  <c r="F532" i="42"/>
  <c r="F530" i="42"/>
  <c r="F520" i="42"/>
  <c r="F519" i="42"/>
  <c r="F518" i="42"/>
  <c r="F517" i="42"/>
  <c r="F508" i="42"/>
  <c r="F507" i="42"/>
  <c r="F506" i="42"/>
  <c r="F505" i="42"/>
  <c r="F496" i="42"/>
  <c r="F495" i="42"/>
  <c r="F494" i="42"/>
  <c r="F493" i="42"/>
  <c r="F484" i="42"/>
  <c r="F483" i="42"/>
  <c r="F482" i="42"/>
  <c r="F481" i="42"/>
  <c r="F471" i="42"/>
  <c r="F470" i="42"/>
  <c r="F469" i="42"/>
  <c r="F459" i="42"/>
  <c r="F458" i="42"/>
  <c r="F457" i="42"/>
  <c r="F446" i="42"/>
  <c r="F445" i="42"/>
  <c r="F435" i="42"/>
  <c r="F434" i="42"/>
  <c r="F422" i="42"/>
  <c r="F421" i="42"/>
  <c r="F410" i="42"/>
  <c r="F409" i="42"/>
  <c r="F398" i="42"/>
  <c r="F397" i="42"/>
  <c r="F388" i="42"/>
  <c r="F387" i="42"/>
  <c r="F386" i="42"/>
  <c r="F385" i="42"/>
  <c r="F376" i="42"/>
  <c r="F375" i="42"/>
  <c r="F374" i="42"/>
  <c r="F373" i="42"/>
  <c r="F364" i="42"/>
  <c r="F363" i="42"/>
  <c r="F362" i="42"/>
  <c r="F361" i="42"/>
  <c r="F352" i="42"/>
  <c r="F351" i="42"/>
  <c r="F350" i="42"/>
  <c r="F349" i="42"/>
  <c r="F340" i="42"/>
  <c r="F339" i="42"/>
  <c r="F338" i="42"/>
  <c r="F337" i="42"/>
  <c r="F327" i="42"/>
  <c r="F326" i="42"/>
  <c r="F325" i="42"/>
  <c r="F315" i="42"/>
  <c r="F314" i="42"/>
  <c r="F313" i="42"/>
  <c r="F302" i="42"/>
  <c r="F301" i="42"/>
  <c r="F290" i="42"/>
  <c r="F289" i="42"/>
  <c r="F280" i="42"/>
  <c r="F278" i="42"/>
  <c r="F277" i="42"/>
  <c r="F268" i="42"/>
  <c r="F267" i="42"/>
  <c r="F266" i="42"/>
  <c r="F256" i="42"/>
  <c r="F255" i="42"/>
  <c r="F254" i="42"/>
  <c r="F253" i="42"/>
  <c r="F244" i="42"/>
  <c r="F243" i="42"/>
  <c r="F242" i="42"/>
  <c r="F241" i="42"/>
  <c r="F232" i="42"/>
  <c r="F231" i="42"/>
  <c r="F230" i="42"/>
  <c r="F229" i="42"/>
  <c r="F220" i="42"/>
  <c r="F219" i="42"/>
  <c r="F218" i="42"/>
  <c r="F217" i="42"/>
  <c r="F208" i="42"/>
  <c r="F207" i="42"/>
  <c r="F206" i="42"/>
  <c r="F205" i="42"/>
  <c r="F196" i="42"/>
  <c r="F195" i="42"/>
  <c r="F194" i="42"/>
  <c r="F193" i="42"/>
  <c r="F183" i="42"/>
  <c r="F182" i="42"/>
  <c r="F181" i="42"/>
  <c r="F171" i="42"/>
  <c r="F170" i="42"/>
  <c r="F169" i="42"/>
  <c r="F160" i="42"/>
  <c r="F159" i="42"/>
  <c r="F158" i="42"/>
  <c r="F157" i="42"/>
  <c r="F147" i="42"/>
  <c r="F146" i="42"/>
  <c r="F145" i="42"/>
  <c r="F135" i="42"/>
  <c r="F134" i="42"/>
  <c r="F133" i="42"/>
  <c r="F123" i="42"/>
  <c r="F122" i="42"/>
  <c r="F121" i="42"/>
  <c r="F112" i="42"/>
  <c r="F111" i="42"/>
  <c r="F110" i="42"/>
  <c r="F109" i="42"/>
  <c r="F99" i="42"/>
  <c r="F98" i="42"/>
  <c r="F97" i="42"/>
  <c r="F87" i="42"/>
  <c r="F86" i="42"/>
  <c r="F85" i="42"/>
  <c r="F75" i="42"/>
  <c r="F74" i="42"/>
  <c r="F73" i="42"/>
  <c r="F64" i="42"/>
  <c r="F63" i="42"/>
  <c r="F62" i="42"/>
  <c r="F61" i="42"/>
  <c r="F51" i="42"/>
  <c r="F50" i="42"/>
  <c r="F49" i="42"/>
  <c r="F39" i="42"/>
  <c r="F38" i="42"/>
  <c r="F37" i="42"/>
  <c r="F27" i="42"/>
  <c r="F26" i="42"/>
  <c r="F25" i="42"/>
  <c r="F16" i="42"/>
  <c r="F15" i="42"/>
  <c r="F14" i="42"/>
  <c r="F13" i="42"/>
  <c r="F4" i="42"/>
  <c r="F472" i="40"/>
  <c r="F471" i="40"/>
  <c r="F470" i="40"/>
  <c r="F461" i="40"/>
  <c r="F460" i="40"/>
  <c r="F459" i="40"/>
  <c r="F458" i="40"/>
  <c r="F449" i="40"/>
  <c r="F448" i="40"/>
  <c r="F447" i="40"/>
  <c r="F446" i="40"/>
  <c r="F437" i="40"/>
  <c r="F436" i="40"/>
  <c r="F435" i="40"/>
  <c r="F434" i="40"/>
  <c r="F425" i="40"/>
  <c r="F424" i="40"/>
  <c r="F423" i="40"/>
  <c r="F422" i="40"/>
  <c r="F413" i="40"/>
  <c r="F412" i="40"/>
  <c r="F411" i="40"/>
  <c r="F410" i="40"/>
  <c r="F401" i="40"/>
  <c r="F400" i="40"/>
  <c r="F399" i="40"/>
  <c r="F398" i="40"/>
  <c r="F389" i="40"/>
  <c r="F388" i="40"/>
  <c r="F387" i="40"/>
  <c r="F386" i="40"/>
  <c r="F377" i="40"/>
  <c r="F376" i="40"/>
  <c r="F375" i="40"/>
  <c r="F374" i="40"/>
  <c r="F365" i="40"/>
  <c r="F364" i="40"/>
  <c r="F363" i="40"/>
  <c r="F362" i="40"/>
  <c r="F353" i="40"/>
  <c r="F352" i="40"/>
  <c r="F351" i="40"/>
  <c r="F350" i="40"/>
  <c r="F341" i="40"/>
  <c r="F340" i="40"/>
  <c r="F339" i="40"/>
  <c r="F338" i="40"/>
  <c r="F329" i="40"/>
  <c r="F328" i="40"/>
  <c r="F327" i="40"/>
  <c r="F326" i="40"/>
  <c r="F317" i="40"/>
  <c r="F316" i="40"/>
  <c r="F315" i="40"/>
  <c r="F314" i="40"/>
  <c r="F305" i="40"/>
  <c r="F304" i="40"/>
  <c r="F303" i="40"/>
  <c r="F302" i="40"/>
  <c r="F293" i="40"/>
  <c r="F292" i="40"/>
  <c r="F291" i="40"/>
  <c r="F290" i="40"/>
  <c r="F281" i="40"/>
  <c r="F280" i="40"/>
  <c r="F279" i="40"/>
  <c r="F278" i="40"/>
  <c r="F269" i="40"/>
  <c r="F268" i="40"/>
  <c r="F266" i="40"/>
  <c r="F257" i="40"/>
  <c r="F256" i="40"/>
  <c r="F255" i="40"/>
  <c r="F254" i="40"/>
  <c r="F245" i="40"/>
  <c r="F244" i="40"/>
  <c r="F243" i="40"/>
  <c r="F242" i="40"/>
  <c r="F232" i="40"/>
  <c r="F231" i="40"/>
  <c r="F230" i="40"/>
  <c r="F220" i="40"/>
  <c r="F219" i="40"/>
  <c r="F218" i="40"/>
  <c r="F208" i="40"/>
  <c r="F207" i="40"/>
  <c r="F206" i="40"/>
  <c r="F196" i="40"/>
  <c r="F194" i="40"/>
  <c r="F184" i="40"/>
  <c r="F182" i="40"/>
  <c r="F172" i="40"/>
  <c r="F171" i="40"/>
  <c r="F170" i="40"/>
  <c r="F160" i="40"/>
  <c r="F158" i="40"/>
  <c r="F148" i="40"/>
  <c r="F136" i="40"/>
  <c r="F134" i="40"/>
  <c r="F129" i="40"/>
  <c r="F119" i="40"/>
  <c r="F118" i="40"/>
  <c r="F117" i="40"/>
  <c r="F107" i="40"/>
  <c r="F106" i="40"/>
  <c r="F105" i="40"/>
  <c r="F95" i="40"/>
  <c r="F94" i="40"/>
  <c r="F93" i="40"/>
  <c r="F83" i="40"/>
  <c r="F82" i="40"/>
  <c r="F81" i="40"/>
  <c r="F71" i="40"/>
  <c r="F70" i="40"/>
  <c r="F69" i="40"/>
  <c r="F59" i="40"/>
  <c r="F57" i="40"/>
  <c r="F47" i="40"/>
  <c r="F45" i="40"/>
  <c r="F35" i="40"/>
  <c r="F34" i="40"/>
  <c r="F33" i="40"/>
  <c r="F23" i="40"/>
  <c r="F21" i="40"/>
  <c r="F11" i="40"/>
  <c r="E40" i="44"/>
  <c r="F40" i="44" s="1"/>
  <c r="G40" i="44" s="1"/>
  <c r="E27" i="44"/>
  <c r="E26" i="44"/>
  <c r="F26" i="44" s="1"/>
  <c r="G26" i="44" s="1"/>
  <c r="E24" i="44"/>
  <c r="F24" i="44" s="1"/>
  <c r="G24" i="44" s="1"/>
  <c r="E23" i="44"/>
  <c r="E6" i="44"/>
  <c r="E5" i="44"/>
  <c r="E76" i="41"/>
  <c r="E69" i="41"/>
  <c r="E65" i="41"/>
  <c r="E64" i="41"/>
  <c r="E63" i="41"/>
  <c r="E62" i="41"/>
  <c r="E49" i="41"/>
  <c r="E48" i="41"/>
  <c r="E47" i="41"/>
  <c r="E45" i="41"/>
  <c r="E31" i="41"/>
  <c r="E30" i="41"/>
  <c r="E29" i="41"/>
  <c r="E18" i="41"/>
  <c r="E17" i="41"/>
  <c r="E14" i="41"/>
  <c r="E41" i="24"/>
  <c r="E38" i="24"/>
  <c r="E25" i="24"/>
  <c r="E23" i="24"/>
  <c r="E22" i="24"/>
  <c r="E21" i="24"/>
  <c r="E82" i="58"/>
  <c r="E66" i="58"/>
  <c r="E63" i="58"/>
  <c r="E52" i="58"/>
  <c r="E51" i="58"/>
  <c r="E50" i="58"/>
  <c r="E48" i="58"/>
  <c r="E32" i="58"/>
  <c r="E30" i="58"/>
  <c r="E18" i="58"/>
  <c r="E16" i="58"/>
  <c r="E15" i="58"/>
  <c r="E14" i="58"/>
  <c r="E94" i="26"/>
  <c r="E92" i="26"/>
  <c r="E90" i="26"/>
  <c r="E78" i="26"/>
  <c r="E77" i="26"/>
  <c r="E75" i="26"/>
  <c r="E74" i="26"/>
  <c r="E44" i="26"/>
  <c r="E43" i="26"/>
  <c r="E41" i="26"/>
  <c r="E27" i="26"/>
  <c r="E24" i="26"/>
  <c r="E12" i="26"/>
  <c r="E11" i="26"/>
  <c r="E9" i="26"/>
  <c r="E8" i="26"/>
  <c r="E110" i="53"/>
  <c r="E104" i="53"/>
  <c r="E103" i="53"/>
  <c r="E101" i="53"/>
  <c r="E85" i="53"/>
  <c r="E83" i="53"/>
  <c r="E82" i="53"/>
  <c r="E81" i="53"/>
  <c r="E71" i="53"/>
  <c r="E69" i="53"/>
  <c r="E67" i="53"/>
  <c r="E55" i="53"/>
  <c r="E47" i="53"/>
  <c r="E38" i="53"/>
  <c r="E37" i="53"/>
  <c r="E36" i="53"/>
  <c r="E25" i="53"/>
  <c r="E23" i="53"/>
  <c r="E22" i="53"/>
  <c r="E11" i="53"/>
  <c r="E10" i="53"/>
  <c r="E8" i="53"/>
  <c r="E286" i="23"/>
  <c r="F286" i="23" s="1"/>
  <c r="G286" i="23" s="1"/>
  <c r="E284" i="23"/>
  <c r="F284" i="23" s="1"/>
  <c r="G284" i="23" s="1"/>
  <c r="E282" i="23"/>
  <c r="F282" i="23" s="1"/>
  <c r="G282" i="23" s="1"/>
  <c r="E272" i="23"/>
  <c r="F272" i="23" s="1"/>
  <c r="G272" i="23" s="1"/>
  <c r="E258" i="23"/>
  <c r="F258" i="23" s="1"/>
  <c r="G258" i="23" s="1"/>
  <c r="E247" i="23"/>
  <c r="F247" i="23" s="1"/>
  <c r="G247" i="23" s="1"/>
  <c r="E245" i="23"/>
  <c r="F245" i="23" s="1"/>
  <c r="G245" i="23" s="1"/>
  <c r="E238" i="23"/>
  <c r="F238" i="23" s="1"/>
  <c r="G238" i="23" s="1"/>
  <c r="E237" i="23"/>
  <c r="F237" i="23" s="1"/>
  <c r="G237" i="23" s="1"/>
  <c r="E230" i="23"/>
  <c r="E223" i="23"/>
  <c r="F223" i="23" s="1"/>
  <c r="G223" i="23" s="1"/>
  <c r="E212" i="23"/>
  <c r="F212" i="23" s="1"/>
  <c r="G212" i="23" s="1"/>
  <c r="E211" i="23"/>
  <c r="F211" i="23" s="1"/>
  <c r="G211" i="23" s="1"/>
  <c r="E210" i="23"/>
  <c r="F210" i="23" s="1"/>
  <c r="G210" i="23" s="1"/>
  <c r="E193" i="23"/>
  <c r="E191" i="23"/>
  <c r="F191" i="23" s="1"/>
  <c r="G191" i="23" s="1"/>
  <c r="E182" i="23"/>
  <c r="E179" i="23"/>
  <c r="F179" i="23" s="1"/>
  <c r="G179" i="23" s="1"/>
  <c r="E170" i="23"/>
  <c r="E169" i="23"/>
  <c r="E168" i="23"/>
  <c r="F168" i="23" s="1"/>
  <c r="G168" i="23" s="1"/>
  <c r="E157" i="23"/>
  <c r="E156" i="23"/>
  <c r="F156" i="23" s="1"/>
  <c r="G156" i="23" s="1"/>
  <c r="E154" i="23"/>
  <c r="F154" i="23" s="1"/>
  <c r="G154" i="23" s="1"/>
  <c r="E143" i="23"/>
  <c r="F143" i="23" s="1"/>
  <c r="G143" i="23" s="1"/>
  <c r="E142" i="23"/>
  <c r="F142" i="23" s="1"/>
  <c r="G142" i="23" s="1"/>
  <c r="E131" i="23"/>
  <c r="F131" i="23" s="1"/>
  <c r="G131" i="23" s="1"/>
  <c r="E129" i="23"/>
  <c r="F129" i="23" s="1"/>
  <c r="G129" i="23" s="1"/>
  <c r="E120" i="23"/>
  <c r="F120" i="23" s="1"/>
  <c r="G120" i="23" s="1"/>
  <c r="E117" i="23"/>
  <c r="F117" i="23" s="1"/>
  <c r="G117" i="23" s="1"/>
  <c r="E107" i="23"/>
  <c r="F107" i="23" s="1"/>
  <c r="G107" i="23" s="1"/>
  <c r="E106" i="23"/>
  <c r="F106" i="23" s="1"/>
  <c r="G106" i="23" s="1"/>
  <c r="E105" i="23"/>
  <c r="F105" i="23" s="1"/>
  <c r="G105" i="23" s="1"/>
  <c r="E104" i="23"/>
  <c r="F104" i="23" s="1"/>
  <c r="G104" i="23" s="1"/>
  <c r="E93" i="23"/>
  <c r="F93" i="23" s="1"/>
  <c r="G93" i="23" s="1"/>
  <c r="E91" i="23"/>
  <c r="F91" i="23" s="1"/>
  <c r="G91" i="23" s="1"/>
  <c r="E89" i="23"/>
  <c r="F89" i="23" s="1"/>
  <c r="G89" i="23" s="1"/>
  <c r="E73" i="23"/>
  <c r="E63" i="23"/>
  <c r="E60" i="23"/>
  <c r="F60" i="23" s="1"/>
  <c r="G60" i="23" s="1"/>
  <c r="E48" i="23"/>
  <c r="F48" i="23" s="1"/>
  <c r="G48" i="23" s="1"/>
  <c r="E47" i="23"/>
  <c r="F47" i="23" s="1"/>
  <c r="G47" i="23" s="1"/>
  <c r="E46" i="23"/>
  <c r="F46" i="23" s="1"/>
  <c r="G46" i="23" s="1"/>
  <c r="E45" i="23"/>
  <c r="F45" i="23" s="1"/>
  <c r="G45" i="23" s="1"/>
  <c r="E33" i="23"/>
  <c r="F33" i="23" s="1"/>
  <c r="G33" i="23" s="1"/>
  <c r="E29" i="23"/>
  <c r="F29" i="23" s="1"/>
  <c r="G29" i="23" s="1"/>
  <c r="E16" i="23"/>
  <c r="F16" i="23" s="1"/>
  <c r="G16" i="23" s="1"/>
  <c r="E13" i="23"/>
  <c r="E140" i="22"/>
  <c r="E138" i="22"/>
  <c r="E137" i="22"/>
  <c r="E124" i="22"/>
  <c r="E123" i="22"/>
  <c r="E113" i="22"/>
  <c r="E112" i="22"/>
  <c r="E111" i="22"/>
  <c r="E110" i="22"/>
  <c r="E100" i="22"/>
  <c r="E99" i="22"/>
  <c r="E98" i="22"/>
  <c r="E97" i="22"/>
  <c r="E87" i="22"/>
  <c r="E86" i="22"/>
  <c r="E85" i="22"/>
  <c r="E84" i="22"/>
  <c r="E74" i="22"/>
  <c r="E73" i="22"/>
  <c r="E71" i="22"/>
  <c r="E61" i="22"/>
  <c r="E57" i="22"/>
  <c r="E45" i="22"/>
  <c r="E32" i="22"/>
  <c r="E20" i="22"/>
  <c r="E19" i="22"/>
  <c r="E9" i="22"/>
  <c r="E7" i="22"/>
  <c r="E186" i="57"/>
  <c r="E184" i="57"/>
  <c r="E182" i="57"/>
  <c r="E181" i="57"/>
  <c r="E179" i="57"/>
  <c r="E178" i="57"/>
  <c r="E176" i="57"/>
  <c r="E25" i="31"/>
  <c r="E37" i="31"/>
  <c r="E400" i="31"/>
  <c r="E403" i="31"/>
  <c r="E413" i="31"/>
  <c r="E416" i="31"/>
  <c r="E426" i="31"/>
  <c r="E9" i="32"/>
  <c r="E80" i="32"/>
  <c r="E91" i="32"/>
  <c r="E104" i="32"/>
  <c r="E48" i="57"/>
  <c r="E60" i="57"/>
  <c r="E73" i="57"/>
  <c r="E108" i="57"/>
  <c r="E118" i="57"/>
  <c r="E121" i="57"/>
  <c r="E133" i="57"/>
  <c r="E166" i="57"/>
  <c r="H110" i="53"/>
  <c r="A110" i="53"/>
  <c r="E109" i="53"/>
  <c r="A109" i="53"/>
  <c r="I107" i="53"/>
  <c r="H107" i="53"/>
  <c r="E107" i="53"/>
  <c r="A107" i="53"/>
  <c r="E49" i="53"/>
  <c r="A49" i="53"/>
  <c r="H48" i="53"/>
  <c r="E48" i="53"/>
  <c r="A48" i="53"/>
  <c r="I47" i="53"/>
  <c r="A47" i="53"/>
  <c r="I189" i="57"/>
  <c r="H189" i="57"/>
  <c r="E189" i="57"/>
  <c r="A189" i="57"/>
  <c r="I188" i="57"/>
  <c r="H188" i="57"/>
  <c r="E188" i="57"/>
  <c r="A188" i="57"/>
  <c r="I187" i="57"/>
  <c r="H187" i="57"/>
  <c r="E187" i="57"/>
  <c r="A187" i="57"/>
  <c r="I186" i="57"/>
  <c r="H186" i="57"/>
  <c r="A186" i="57"/>
  <c r="E185" i="57"/>
  <c r="A185" i="57"/>
  <c r="H184" i="57"/>
  <c r="A184" i="57"/>
  <c r="I182" i="57"/>
  <c r="A182" i="57"/>
  <c r="I181" i="57"/>
  <c r="H181" i="57"/>
  <c r="A181" i="57"/>
  <c r="H176" i="57"/>
  <c r="A176" i="57"/>
  <c r="E177" i="57"/>
  <c r="E175" i="57"/>
  <c r="I180" i="57"/>
  <c r="H180" i="57"/>
  <c r="E180" i="57"/>
  <c r="A180" i="57"/>
  <c r="I179" i="57"/>
  <c r="H179" i="57"/>
  <c r="A179" i="57"/>
  <c r="I178" i="57"/>
  <c r="H178" i="57"/>
  <c r="A178" i="57"/>
  <c r="A177" i="57"/>
  <c r="I175" i="57"/>
  <c r="H175" i="57"/>
  <c r="A175" i="57"/>
  <c r="I174" i="57"/>
  <c r="H174" i="57"/>
  <c r="E174" i="57"/>
  <c r="A174" i="57"/>
  <c r="I17" i="54"/>
  <c r="H17" i="54"/>
  <c r="A17" i="54"/>
  <c r="I16" i="54"/>
  <c r="H16" i="54"/>
  <c r="A16" i="54"/>
  <c r="I290" i="25"/>
  <c r="H290" i="25"/>
  <c r="E290" i="25"/>
  <c r="A290" i="25"/>
  <c r="H289" i="25"/>
  <c r="E289" i="25"/>
  <c r="A289" i="25"/>
  <c r="H288" i="25"/>
  <c r="E288" i="25"/>
  <c r="A288" i="25"/>
  <c r="A287" i="25"/>
  <c r="I293" i="25"/>
  <c r="E293" i="25"/>
  <c r="A293" i="25"/>
  <c r="I292" i="25"/>
  <c r="H292" i="25"/>
  <c r="E292" i="25"/>
  <c r="A292" i="25"/>
  <c r="I291" i="25"/>
  <c r="H291" i="25"/>
  <c r="A291" i="25"/>
  <c r="E18" i="44"/>
  <c r="F18" i="44" s="1"/>
  <c r="G18" i="44" s="1"/>
  <c r="K18" i="44" s="1"/>
  <c r="E17" i="44"/>
  <c r="E16" i="44"/>
  <c r="F16" i="44" s="1"/>
  <c r="G16" i="44" s="1"/>
  <c r="K16" i="44" s="1"/>
  <c r="A18" i="44"/>
  <c r="A17" i="44"/>
  <c r="A16" i="44"/>
  <c r="I41" i="41"/>
  <c r="E41" i="41"/>
  <c r="A41" i="41"/>
  <c r="I40" i="41"/>
  <c r="H40" i="41"/>
  <c r="E40" i="41"/>
  <c r="A40" i="41"/>
  <c r="I39" i="41"/>
  <c r="H39" i="41"/>
  <c r="E39" i="41"/>
  <c r="A39" i="41"/>
  <c r="I38" i="41"/>
  <c r="H38" i="41"/>
  <c r="E38" i="41"/>
  <c r="A38" i="41"/>
  <c r="I32" i="41"/>
  <c r="H32" i="41"/>
  <c r="E32" i="41"/>
  <c r="A32" i="41"/>
  <c r="I31" i="41"/>
  <c r="A31" i="41"/>
  <c r="I30" i="41"/>
  <c r="H30" i="41"/>
  <c r="A30" i="41"/>
  <c r="I29" i="41"/>
  <c r="H29" i="41"/>
  <c r="A29" i="41"/>
  <c r="I21" i="41"/>
  <c r="H21" i="41"/>
  <c r="E21" i="41"/>
  <c r="A21" i="41"/>
  <c r="E20" i="41"/>
  <c r="A20" i="41"/>
  <c r="H19" i="41"/>
  <c r="E19" i="41"/>
  <c r="A19" i="41"/>
  <c r="I18" i="41"/>
  <c r="A18" i="41"/>
  <c r="I17" i="41"/>
  <c r="H17" i="41"/>
  <c r="A17" i="41"/>
  <c r="I16" i="41"/>
  <c r="H16" i="41"/>
  <c r="E16" i="41"/>
  <c r="A16" i="41"/>
  <c r="I12" i="41"/>
  <c r="H12" i="41"/>
  <c r="E12" i="41"/>
  <c r="A12" i="41"/>
  <c r="H11" i="41"/>
  <c r="E11" i="41"/>
  <c r="A11" i="41"/>
  <c r="I10" i="41"/>
  <c r="E10" i="41"/>
  <c r="A10" i="41"/>
  <c r="I9" i="41"/>
  <c r="H9" i="41"/>
  <c r="E9" i="41"/>
  <c r="A9" i="41"/>
  <c r="I69" i="41"/>
  <c r="H69" i="41"/>
  <c r="A69" i="41"/>
  <c r="I65" i="41"/>
  <c r="A65" i="41"/>
  <c r="I64" i="41"/>
  <c r="H64" i="41"/>
  <c r="A64" i="41"/>
  <c r="I63" i="41"/>
  <c r="H63" i="41"/>
  <c r="A63" i="41"/>
  <c r="I62" i="41"/>
  <c r="H62" i="41"/>
  <c r="A62" i="41"/>
  <c r="I61" i="41"/>
  <c r="H61" i="41"/>
  <c r="E61" i="41"/>
  <c r="A61" i="41"/>
  <c r="I71" i="41"/>
  <c r="H71" i="41"/>
  <c r="E71" i="41"/>
  <c r="A71" i="41"/>
  <c r="H70" i="41"/>
  <c r="E70" i="41"/>
  <c r="A70" i="41"/>
  <c r="E68" i="41"/>
  <c r="A68" i="41"/>
  <c r="H67" i="41"/>
  <c r="E67" i="41"/>
  <c r="A67" i="41"/>
  <c r="I66" i="41"/>
  <c r="H66" i="41"/>
  <c r="E66" i="41"/>
  <c r="A66" i="41"/>
  <c r="I76" i="41"/>
  <c r="H76" i="41"/>
  <c r="A76" i="41"/>
  <c r="E75" i="41"/>
  <c r="A75" i="41"/>
  <c r="H74" i="41"/>
  <c r="E74" i="41"/>
  <c r="A74" i="41"/>
  <c r="I73" i="41"/>
  <c r="E73" i="41"/>
  <c r="A73" i="41"/>
  <c r="I72" i="41"/>
  <c r="H72" i="41"/>
  <c r="E72" i="41"/>
  <c r="A72" i="41"/>
  <c r="I50" i="41"/>
  <c r="H50" i="41"/>
  <c r="E50" i="41"/>
  <c r="A50" i="41"/>
  <c r="I49" i="41"/>
  <c r="A49" i="41"/>
  <c r="I48" i="41"/>
  <c r="H48" i="41"/>
  <c r="A48" i="41"/>
  <c r="I47" i="41"/>
  <c r="H47" i="41"/>
  <c r="A47" i="41"/>
  <c r="A161" i="37"/>
  <c r="A160" i="37"/>
  <c r="A159" i="37"/>
  <c r="A158" i="37"/>
  <c r="A157" i="37"/>
  <c r="A156" i="37"/>
  <c r="A155" i="37"/>
  <c r="A154" i="37"/>
  <c r="A153" i="37"/>
  <c r="A152" i="37"/>
  <c r="A151" i="37"/>
  <c r="A150" i="37"/>
  <c r="A149" i="37"/>
  <c r="A148" i="37"/>
  <c r="A147" i="37"/>
  <c r="A146" i="37"/>
  <c r="A145" i="37"/>
  <c r="A144" i="37"/>
  <c r="A143" i="37"/>
  <c r="A142" i="37"/>
  <c r="A141" i="37"/>
  <c r="A140" i="37"/>
  <c r="A184" i="37"/>
  <c r="A183" i="37"/>
  <c r="A182" i="37"/>
  <c r="A181" i="37"/>
  <c r="A180" i="37"/>
  <c r="A179" i="37"/>
  <c r="A178" i="37"/>
  <c r="A177" i="37"/>
  <c r="A176" i="37"/>
  <c r="A175" i="37"/>
  <c r="A174" i="37"/>
  <c r="A173" i="37"/>
  <c r="A139" i="37"/>
  <c r="A138" i="37"/>
  <c r="A137" i="37"/>
  <c r="A136" i="37"/>
  <c r="A135" i="37"/>
  <c r="A134" i="37"/>
  <c r="A133" i="37"/>
  <c r="A132" i="37"/>
  <c r="A131" i="37"/>
  <c r="A130" i="37"/>
  <c r="A129" i="37"/>
  <c r="A128" i="37"/>
  <c r="A117" i="37"/>
  <c r="A116" i="37"/>
  <c r="A115" i="37"/>
  <c r="A114" i="37"/>
  <c r="A113" i="37"/>
  <c r="A112" i="37"/>
  <c r="A111" i="37"/>
  <c r="A110" i="37"/>
  <c r="A106" i="37"/>
  <c r="A109" i="37"/>
  <c r="A108" i="37"/>
  <c r="A107" i="37"/>
  <c r="A87" i="37"/>
  <c r="A86" i="37"/>
  <c r="A85" i="37"/>
  <c r="A84" i="37"/>
  <c r="A83" i="37"/>
  <c r="A82" i="37"/>
  <c r="A81" i="37"/>
  <c r="A94" i="37"/>
  <c r="A93" i="37"/>
  <c r="A92" i="37"/>
  <c r="A80" i="37"/>
  <c r="A79" i="37"/>
  <c r="A78" i="37"/>
  <c r="A73" i="37"/>
  <c r="A72" i="37"/>
  <c r="A71" i="37"/>
  <c r="A47" i="44"/>
  <c r="A46" i="44"/>
  <c r="A45" i="44"/>
  <c r="A44" i="44"/>
  <c r="A43" i="44"/>
  <c r="A42" i="44"/>
  <c r="A41" i="44"/>
  <c r="A40" i="44"/>
  <c r="A39" i="44"/>
  <c r="A38" i="44"/>
  <c r="A37" i="44"/>
  <c r="A36" i="44"/>
  <c r="A35" i="44"/>
  <c r="A34" i="44"/>
  <c r="A32" i="44"/>
  <c r="A31" i="44"/>
  <c r="A30" i="44"/>
  <c r="A29" i="44"/>
  <c r="A28" i="44"/>
  <c r="A27" i="44"/>
  <c r="A26" i="44"/>
  <c r="A25" i="44"/>
  <c r="A24" i="44"/>
  <c r="A23" i="44"/>
  <c r="A22" i="44"/>
  <c r="A21" i="44"/>
  <c r="A20" i="44"/>
  <c r="A19" i="44"/>
  <c r="A15" i="44"/>
  <c r="A14" i="44"/>
  <c r="A13" i="44"/>
  <c r="A12" i="44"/>
  <c r="A11" i="44"/>
  <c r="A10" i="44"/>
  <c r="A9" i="44"/>
  <c r="A8" i="44"/>
  <c r="A7" i="44"/>
  <c r="A6" i="44"/>
  <c r="I124" i="52"/>
  <c r="H124" i="52"/>
  <c r="I123" i="52"/>
  <c r="H123" i="52"/>
  <c r="I122" i="52"/>
  <c r="H122" i="52"/>
  <c r="I121" i="52"/>
  <c r="H121" i="52"/>
  <c r="I120" i="52"/>
  <c r="H120" i="52"/>
  <c r="I119" i="52"/>
  <c r="H119" i="52"/>
  <c r="I118" i="52"/>
  <c r="H118" i="52"/>
  <c r="I117" i="52"/>
  <c r="H117" i="52"/>
  <c r="I116" i="52"/>
  <c r="H116" i="52"/>
  <c r="I115" i="52"/>
  <c r="H115" i="52"/>
  <c r="I114" i="52"/>
  <c r="H114" i="52"/>
  <c r="I113" i="52"/>
  <c r="H113" i="52"/>
  <c r="I112" i="52"/>
  <c r="H112" i="52"/>
  <c r="I111" i="52"/>
  <c r="H111" i="52"/>
  <c r="I110" i="52"/>
  <c r="H110" i="52"/>
  <c r="I109" i="52"/>
  <c r="H109" i="52"/>
  <c r="I108" i="52"/>
  <c r="H108" i="52"/>
  <c r="I107" i="52"/>
  <c r="H107" i="52"/>
  <c r="I106" i="52"/>
  <c r="H106" i="52"/>
  <c r="I105" i="52"/>
  <c r="H105" i="52"/>
  <c r="I104" i="52"/>
  <c r="H104" i="52"/>
  <c r="I103" i="52"/>
  <c r="H103" i="52"/>
  <c r="I102" i="52"/>
  <c r="H102" i="52"/>
  <c r="I101" i="52"/>
  <c r="H101" i="52"/>
  <c r="I100" i="52"/>
  <c r="H100" i="52"/>
  <c r="I99" i="52"/>
  <c r="H99" i="52"/>
  <c r="I98" i="52"/>
  <c r="H98" i="52"/>
  <c r="I97" i="52"/>
  <c r="H97" i="52"/>
  <c r="I96" i="52"/>
  <c r="H96" i="52"/>
  <c r="I95" i="52"/>
  <c r="H95" i="52"/>
  <c r="I94" i="52"/>
  <c r="H94" i="52"/>
  <c r="I93" i="52"/>
  <c r="H93" i="52"/>
  <c r="I92" i="52"/>
  <c r="H92" i="52"/>
  <c r="I91" i="52"/>
  <c r="H91" i="52"/>
  <c r="I90" i="52"/>
  <c r="H90" i="52"/>
  <c r="I89" i="52"/>
  <c r="H89" i="52"/>
  <c r="I88" i="52"/>
  <c r="H88" i="52"/>
  <c r="I87" i="52"/>
  <c r="H87" i="52"/>
  <c r="I86" i="52"/>
  <c r="H86" i="52"/>
  <c r="I85" i="52"/>
  <c r="H85" i="52"/>
  <c r="I84" i="52"/>
  <c r="H84" i="52"/>
  <c r="I83" i="52"/>
  <c r="H83" i="52"/>
  <c r="I82" i="52"/>
  <c r="H82" i="52"/>
  <c r="I81" i="52"/>
  <c r="H81" i="52"/>
  <c r="I80" i="52"/>
  <c r="H80" i="52"/>
  <c r="I79" i="52"/>
  <c r="H79" i="52"/>
  <c r="I78" i="52"/>
  <c r="H78" i="52"/>
  <c r="I77" i="52"/>
  <c r="H77" i="52"/>
  <c r="I76" i="52"/>
  <c r="H76" i="52"/>
  <c r="I75" i="52"/>
  <c r="H75" i="52"/>
  <c r="I74" i="52"/>
  <c r="H74" i="52"/>
  <c r="I73" i="52"/>
  <c r="H73" i="52"/>
  <c r="I72" i="52"/>
  <c r="H72" i="52"/>
  <c r="I71" i="52"/>
  <c r="H71" i="52"/>
  <c r="I70" i="52"/>
  <c r="H70" i="52"/>
  <c r="I69" i="52"/>
  <c r="H69" i="52"/>
  <c r="I68" i="52"/>
  <c r="H68" i="52"/>
  <c r="I67" i="52"/>
  <c r="H67" i="52"/>
  <c r="I66" i="52"/>
  <c r="H66" i="52"/>
  <c r="I65" i="52"/>
  <c r="H65" i="52"/>
  <c r="I64" i="52"/>
  <c r="H64" i="52"/>
  <c r="I63" i="52"/>
  <c r="H63" i="52"/>
  <c r="I62" i="52"/>
  <c r="H62" i="52"/>
  <c r="I61" i="52"/>
  <c r="H61" i="52"/>
  <c r="I60" i="52"/>
  <c r="H60" i="52"/>
  <c r="I59" i="52"/>
  <c r="H59" i="52"/>
  <c r="I58" i="52"/>
  <c r="H58" i="52"/>
  <c r="I57" i="52"/>
  <c r="H57" i="52"/>
  <c r="I56" i="52"/>
  <c r="H56" i="52"/>
  <c r="I55" i="52"/>
  <c r="H55" i="52"/>
  <c r="I54" i="52"/>
  <c r="H54" i="52"/>
  <c r="I53" i="52"/>
  <c r="H53" i="52"/>
  <c r="I52" i="52"/>
  <c r="H52" i="52"/>
  <c r="I51" i="52"/>
  <c r="H51" i="52"/>
  <c r="I50" i="52"/>
  <c r="H50" i="52"/>
  <c r="I49" i="52"/>
  <c r="H49" i="52"/>
  <c r="I48" i="52"/>
  <c r="H48" i="52"/>
  <c r="I47" i="52"/>
  <c r="H47" i="52"/>
  <c r="I46" i="52"/>
  <c r="H46" i="52"/>
  <c r="H45" i="52"/>
  <c r="I44" i="52"/>
  <c r="H44" i="52"/>
  <c r="I43" i="52"/>
  <c r="H43" i="52"/>
  <c r="I42" i="52"/>
  <c r="H42" i="52"/>
  <c r="I41" i="52"/>
  <c r="H41" i="52"/>
  <c r="I40" i="52"/>
  <c r="H40" i="52"/>
  <c r="H39" i="52"/>
  <c r="I38" i="52"/>
  <c r="H38" i="52"/>
  <c r="I37" i="52"/>
  <c r="H37" i="52"/>
  <c r="I36" i="52"/>
  <c r="H36" i="52"/>
  <c r="I35" i="52"/>
  <c r="H35" i="52"/>
  <c r="I34" i="52"/>
  <c r="H34" i="52"/>
  <c r="H33" i="52"/>
  <c r="I32" i="52"/>
  <c r="H32" i="52"/>
  <c r="I31" i="52"/>
  <c r="I30" i="52"/>
  <c r="H30" i="52"/>
  <c r="I29" i="52"/>
  <c r="H29" i="52"/>
  <c r="I28" i="52"/>
  <c r="H28" i="52"/>
  <c r="I27" i="52"/>
  <c r="H27" i="52"/>
  <c r="I26" i="52"/>
  <c r="H26" i="52"/>
  <c r="I25" i="52"/>
  <c r="H25" i="52"/>
  <c r="I24" i="52"/>
  <c r="I23" i="52"/>
  <c r="H23" i="52"/>
  <c r="I22" i="52"/>
  <c r="H22" i="52"/>
  <c r="I21" i="52"/>
  <c r="H21" i="52"/>
  <c r="I20" i="52"/>
  <c r="H20" i="52"/>
  <c r="I19" i="52"/>
  <c r="H19" i="52"/>
  <c r="I18" i="52"/>
  <c r="I17" i="52"/>
  <c r="H17" i="52"/>
  <c r="I16" i="52"/>
  <c r="H16" i="52"/>
  <c r="I15" i="52"/>
  <c r="H15" i="52"/>
  <c r="I14" i="52"/>
  <c r="H14" i="52"/>
  <c r="I13" i="52"/>
  <c r="H13" i="52"/>
  <c r="I12" i="52"/>
  <c r="H12" i="52"/>
  <c r="I11" i="52"/>
  <c r="I10" i="52"/>
  <c r="H10" i="52"/>
  <c r="I9" i="52"/>
  <c r="H9" i="52"/>
  <c r="I8" i="52"/>
  <c r="H8" i="52"/>
  <c r="I7" i="52"/>
  <c r="H7" i="52"/>
  <c r="I6" i="52"/>
  <c r="H6" i="52"/>
  <c r="E124" i="52"/>
  <c r="E123" i="52"/>
  <c r="E122" i="52"/>
  <c r="E121" i="52"/>
  <c r="E120" i="52"/>
  <c r="E119" i="52"/>
  <c r="E118" i="52"/>
  <c r="E117" i="52"/>
  <c r="E116" i="52"/>
  <c r="E115" i="52"/>
  <c r="E114" i="52"/>
  <c r="E113" i="52"/>
  <c r="E111" i="52"/>
  <c r="E110" i="52"/>
  <c r="E109" i="52"/>
  <c r="E108" i="52"/>
  <c r="E107" i="52"/>
  <c r="E106" i="52"/>
  <c r="E105" i="52"/>
  <c r="E104" i="52"/>
  <c r="E103" i="52"/>
  <c r="E102" i="52"/>
  <c r="E101" i="52"/>
  <c r="E100" i="52"/>
  <c r="E99" i="52"/>
  <c r="E97" i="52"/>
  <c r="E96" i="52"/>
  <c r="E95" i="52"/>
  <c r="E94" i="52"/>
  <c r="E93" i="52"/>
  <c r="E92" i="52"/>
  <c r="E91" i="52"/>
  <c r="E90" i="52"/>
  <c r="E89" i="52"/>
  <c r="E88" i="52"/>
  <c r="E87" i="52"/>
  <c r="E85" i="52"/>
  <c r="E84" i="52"/>
  <c r="E83" i="52"/>
  <c r="E82" i="52"/>
  <c r="E81" i="52"/>
  <c r="E80" i="52"/>
  <c r="E79" i="52"/>
  <c r="E78" i="52"/>
  <c r="E77" i="52"/>
  <c r="E76" i="52"/>
  <c r="E75" i="52"/>
  <c r="E74" i="52"/>
  <c r="E72" i="52"/>
  <c r="E71" i="52"/>
  <c r="E70" i="52"/>
  <c r="E69" i="52"/>
  <c r="E68" i="52"/>
  <c r="E67" i="52"/>
  <c r="E66" i="52"/>
  <c r="E65" i="52"/>
  <c r="E64" i="52"/>
  <c r="E63" i="52"/>
  <c r="E62" i="52"/>
  <c r="E61" i="52"/>
  <c r="E60" i="52"/>
  <c r="E59" i="52"/>
  <c r="E58" i="52"/>
  <c r="E57" i="52"/>
  <c r="E56" i="52"/>
  <c r="E55" i="52"/>
  <c r="E54" i="52"/>
  <c r="E53" i="52"/>
  <c r="E52" i="52"/>
  <c r="E51" i="52"/>
  <c r="E50" i="52"/>
  <c r="E49" i="52"/>
  <c r="E48" i="52"/>
  <c r="E46" i="52"/>
  <c r="E45" i="52"/>
  <c r="E44" i="52"/>
  <c r="E43" i="52"/>
  <c r="E42" i="52"/>
  <c r="E41" i="52"/>
  <c r="E40" i="52"/>
  <c r="E39" i="52"/>
  <c r="E38" i="52"/>
  <c r="E37" i="52"/>
  <c r="E36" i="52"/>
  <c r="E35" i="52"/>
  <c r="E33" i="52"/>
  <c r="E32" i="52"/>
  <c r="E31" i="52"/>
  <c r="E30" i="52"/>
  <c r="E29" i="52"/>
  <c r="E28" i="52"/>
  <c r="E27" i="52"/>
  <c r="E26" i="52"/>
  <c r="E25" i="52"/>
  <c r="E24" i="52"/>
  <c r="E23" i="52"/>
  <c r="E22" i="52"/>
  <c r="E20" i="52"/>
  <c r="E19" i="52"/>
  <c r="E18" i="52"/>
  <c r="E17" i="52"/>
  <c r="E16" i="52"/>
  <c r="E15" i="52"/>
  <c r="E14" i="52"/>
  <c r="E13" i="52"/>
  <c r="E12" i="52"/>
  <c r="E11" i="52"/>
  <c r="E10" i="52"/>
  <c r="E9" i="52"/>
  <c r="E7" i="52"/>
  <c r="E6" i="52"/>
  <c r="I5" i="52"/>
  <c r="E5" i="52"/>
  <c r="I249" i="35"/>
  <c r="H249" i="35"/>
  <c r="I248" i="35"/>
  <c r="H248" i="35"/>
  <c r="I247" i="35"/>
  <c r="H247" i="35"/>
  <c r="I246" i="35"/>
  <c r="H246" i="35"/>
  <c r="I245" i="35"/>
  <c r="H245" i="35"/>
  <c r="I244" i="35"/>
  <c r="I243" i="35"/>
  <c r="H243" i="35"/>
  <c r="I242" i="35"/>
  <c r="H242" i="35"/>
  <c r="I241" i="35"/>
  <c r="H241" i="35"/>
  <c r="I240" i="35"/>
  <c r="H240" i="35"/>
  <c r="I239" i="35"/>
  <c r="H239" i="35"/>
  <c r="H238" i="35"/>
  <c r="I237" i="35"/>
  <c r="I236" i="35"/>
  <c r="H236" i="35"/>
  <c r="I235" i="35"/>
  <c r="H235" i="35"/>
  <c r="I234" i="35"/>
  <c r="H234" i="35"/>
  <c r="I233" i="35"/>
  <c r="H233" i="35"/>
  <c r="H232" i="35"/>
  <c r="I231" i="35"/>
  <c r="H231" i="35"/>
  <c r="I230" i="35"/>
  <c r="H230" i="35"/>
  <c r="I229" i="35"/>
  <c r="H229" i="35"/>
  <c r="I228" i="35"/>
  <c r="H228" i="35"/>
  <c r="I227" i="35"/>
  <c r="I226" i="35"/>
  <c r="H226" i="35"/>
  <c r="I225" i="35"/>
  <c r="H225" i="35"/>
  <c r="I224" i="35"/>
  <c r="H224" i="35"/>
  <c r="I223" i="35"/>
  <c r="H223" i="35"/>
  <c r="I222" i="35"/>
  <c r="H222" i="35"/>
  <c r="I221" i="35"/>
  <c r="H221" i="35"/>
  <c r="I220" i="35"/>
  <c r="H220" i="35"/>
  <c r="H219" i="35"/>
  <c r="I218" i="35"/>
  <c r="I217" i="35"/>
  <c r="H217" i="35"/>
  <c r="I216" i="35"/>
  <c r="H216" i="35"/>
  <c r="I215" i="35"/>
  <c r="H215" i="35"/>
  <c r="I214" i="35"/>
  <c r="H214" i="35"/>
  <c r="H213" i="35"/>
  <c r="I212" i="35"/>
  <c r="I211" i="35"/>
  <c r="H211" i="35"/>
  <c r="I210" i="35"/>
  <c r="H210" i="35"/>
  <c r="I209" i="35"/>
  <c r="H209" i="35"/>
  <c r="I208" i="35"/>
  <c r="H208" i="35"/>
  <c r="I207" i="35"/>
  <c r="I206" i="35"/>
  <c r="H206" i="35"/>
  <c r="I205" i="35"/>
  <c r="H205" i="35"/>
  <c r="I204" i="35"/>
  <c r="H204" i="35"/>
  <c r="H203" i="35"/>
  <c r="I202" i="35"/>
  <c r="H202" i="35"/>
  <c r="I201" i="35"/>
  <c r="I200" i="35"/>
  <c r="H200" i="35"/>
  <c r="I199" i="35"/>
  <c r="H199" i="35"/>
  <c r="I198" i="35"/>
  <c r="H198" i="35"/>
  <c r="I197" i="35"/>
  <c r="H197" i="35"/>
  <c r="I196" i="35"/>
  <c r="H196" i="35"/>
  <c r="I195" i="35"/>
  <c r="I194" i="35"/>
  <c r="H194" i="35"/>
  <c r="I193" i="35"/>
  <c r="H193" i="35"/>
  <c r="I192" i="35"/>
  <c r="H192" i="35"/>
  <c r="I191" i="35"/>
  <c r="H191" i="35"/>
  <c r="I190" i="35"/>
  <c r="H190" i="35"/>
  <c r="I189" i="35"/>
  <c r="I188" i="35"/>
  <c r="H188" i="35"/>
  <c r="I187" i="35"/>
  <c r="H187" i="35"/>
  <c r="I186" i="35"/>
  <c r="H186" i="35"/>
  <c r="I185" i="35"/>
  <c r="H185" i="35"/>
  <c r="I184" i="35"/>
  <c r="H184" i="35"/>
  <c r="I183" i="35"/>
  <c r="H183" i="35"/>
  <c r="I182" i="35"/>
  <c r="I181" i="35"/>
  <c r="H181" i="35"/>
  <c r="I180" i="35"/>
  <c r="H180" i="35"/>
  <c r="I179" i="35"/>
  <c r="H179" i="35"/>
  <c r="I178" i="35"/>
  <c r="H178" i="35"/>
  <c r="I177" i="35"/>
  <c r="H177" i="35"/>
  <c r="I176" i="35"/>
  <c r="H176" i="35"/>
  <c r="I175" i="35"/>
  <c r="I174" i="35"/>
  <c r="H174" i="35"/>
  <c r="I173" i="35"/>
  <c r="H173" i="35"/>
  <c r="I172" i="35"/>
  <c r="H172" i="35"/>
  <c r="I171" i="35"/>
  <c r="H171" i="35"/>
  <c r="H170" i="35"/>
  <c r="I169" i="35"/>
  <c r="I168" i="35"/>
  <c r="H168" i="35"/>
  <c r="I167" i="35"/>
  <c r="H167" i="35"/>
  <c r="I166" i="35"/>
  <c r="H166" i="35"/>
  <c r="I165" i="35"/>
  <c r="H165" i="35"/>
  <c r="I164" i="35"/>
  <c r="H164" i="35"/>
  <c r="I163" i="35"/>
  <c r="H163" i="35"/>
  <c r="I162" i="35"/>
  <c r="I161" i="35"/>
  <c r="H161" i="35"/>
  <c r="I160" i="35"/>
  <c r="H160" i="35"/>
  <c r="I159" i="35"/>
  <c r="H159" i="35"/>
  <c r="I158" i="35"/>
  <c r="H158" i="35"/>
  <c r="I157" i="35"/>
  <c r="H157" i="35"/>
  <c r="H156" i="35"/>
  <c r="I155" i="35"/>
  <c r="H155" i="35"/>
  <c r="I154" i="35"/>
  <c r="H154" i="35"/>
  <c r="I153" i="35"/>
  <c r="H153" i="35"/>
  <c r="I152" i="35"/>
  <c r="H152" i="35"/>
  <c r="I151" i="35"/>
  <c r="H151" i="35"/>
  <c r="I150" i="35"/>
  <c r="H150" i="35"/>
  <c r="I149" i="35"/>
  <c r="H149" i="35"/>
  <c r="I148" i="35"/>
  <c r="H148" i="35"/>
  <c r="I147" i="35"/>
  <c r="H147" i="35"/>
  <c r="I146" i="35"/>
  <c r="H146" i="35"/>
  <c r="I145" i="35"/>
  <c r="H145" i="35"/>
  <c r="I144" i="35"/>
  <c r="I143" i="35"/>
  <c r="H143" i="35"/>
  <c r="I142" i="35"/>
  <c r="H142" i="35"/>
  <c r="I141" i="35"/>
  <c r="H141" i="35"/>
  <c r="I140" i="35"/>
  <c r="H140" i="35"/>
  <c r="I139" i="35"/>
  <c r="H139" i="35"/>
  <c r="H138" i="35"/>
  <c r="I137" i="35"/>
  <c r="I136" i="35"/>
  <c r="H136" i="35"/>
  <c r="I135" i="35"/>
  <c r="H135" i="35"/>
  <c r="I134" i="35"/>
  <c r="H134" i="35"/>
  <c r="H133" i="35"/>
  <c r="H132" i="35"/>
  <c r="I131" i="35"/>
  <c r="I130" i="35"/>
  <c r="H130" i="35"/>
  <c r="I129" i="35"/>
  <c r="H129" i="35"/>
  <c r="I128" i="35"/>
  <c r="H128" i="35"/>
  <c r="I127" i="35"/>
  <c r="H127" i="35"/>
  <c r="I126" i="35"/>
  <c r="H126" i="35"/>
  <c r="H125" i="35"/>
  <c r="I124" i="35"/>
  <c r="H124" i="35"/>
  <c r="I123" i="35"/>
  <c r="I122" i="35"/>
  <c r="H122" i="35"/>
  <c r="I121" i="35"/>
  <c r="H121" i="35"/>
  <c r="I120" i="35"/>
  <c r="H120" i="35"/>
  <c r="H119" i="35"/>
  <c r="I118" i="35"/>
  <c r="H118" i="35"/>
  <c r="I117" i="35"/>
  <c r="I116" i="35"/>
  <c r="H116" i="35"/>
  <c r="I115" i="35"/>
  <c r="H115" i="35"/>
  <c r="I114" i="35"/>
  <c r="H114" i="35"/>
  <c r="I113" i="35"/>
  <c r="H113" i="35"/>
  <c r="I112" i="35"/>
  <c r="H112" i="35"/>
  <c r="I111" i="35"/>
  <c r="H111" i="35"/>
  <c r="I110" i="35"/>
  <c r="H110" i="35"/>
  <c r="I109" i="35"/>
  <c r="I108" i="35"/>
  <c r="H108" i="35"/>
  <c r="I107" i="35"/>
  <c r="H107" i="35"/>
  <c r="I106" i="35"/>
  <c r="H106" i="35"/>
  <c r="I105" i="35"/>
  <c r="H105" i="35"/>
  <c r="I104" i="35"/>
  <c r="H104" i="35"/>
  <c r="I103" i="35"/>
  <c r="H103" i="35"/>
  <c r="I102" i="35"/>
  <c r="H102" i="35"/>
  <c r="I101" i="35"/>
  <c r="H101" i="35"/>
  <c r="H100" i="35"/>
  <c r="I99" i="35"/>
  <c r="H99" i="35"/>
  <c r="I98" i="35"/>
  <c r="H98" i="35"/>
  <c r="I97" i="35"/>
  <c r="I96" i="35"/>
  <c r="H96" i="35"/>
  <c r="I95" i="35"/>
  <c r="H95" i="35"/>
  <c r="I94" i="35"/>
  <c r="H94" i="35"/>
  <c r="I93" i="35"/>
  <c r="H93" i="35"/>
  <c r="I92" i="35"/>
  <c r="H92" i="35"/>
  <c r="I91" i="35"/>
  <c r="H91" i="35"/>
  <c r="I90" i="35"/>
  <c r="I89" i="35"/>
  <c r="H89" i="35"/>
  <c r="I88" i="35"/>
  <c r="H88" i="35"/>
  <c r="I87" i="35"/>
  <c r="H87" i="35"/>
  <c r="I86" i="35"/>
  <c r="H86" i="35"/>
  <c r="I85" i="35"/>
  <c r="H85" i="35"/>
  <c r="I84" i="35"/>
  <c r="H84" i="35"/>
  <c r="I83" i="35"/>
  <c r="H83" i="35"/>
  <c r="I82" i="35"/>
  <c r="H82" i="35"/>
  <c r="I81" i="35"/>
  <c r="H81" i="35"/>
  <c r="I80" i="35"/>
  <c r="H80" i="35"/>
  <c r="I79" i="35"/>
  <c r="I78" i="35"/>
  <c r="H78" i="35"/>
  <c r="I77" i="35"/>
  <c r="H77" i="35"/>
  <c r="I76" i="35"/>
  <c r="H76" i="35"/>
  <c r="I75" i="35"/>
  <c r="H75" i="35"/>
  <c r="I74" i="35"/>
  <c r="H74" i="35"/>
  <c r="I73" i="35"/>
  <c r="I72" i="35"/>
  <c r="H72" i="35"/>
  <c r="I71" i="35"/>
  <c r="H71" i="35"/>
  <c r="I70" i="35"/>
  <c r="H70" i="35"/>
  <c r="I69" i="35"/>
  <c r="H69" i="35"/>
  <c r="I68" i="35"/>
  <c r="H68" i="35"/>
  <c r="I67" i="35"/>
  <c r="I66" i="35"/>
  <c r="H66" i="35"/>
  <c r="I65" i="35"/>
  <c r="H65" i="35"/>
  <c r="I64" i="35"/>
  <c r="H64" i="35"/>
  <c r="I63" i="35"/>
  <c r="H63" i="35"/>
  <c r="I62" i="35"/>
  <c r="H62" i="35"/>
  <c r="H61" i="35"/>
  <c r="I60" i="35"/>
  <c r="I59" i="35"/>
  <c r="H59" i="35"/>
  <c r="I58" i="35"/>
  <c r="H58" i="35"/>
  <c r="I57" i="35"/>
  <c r="H57" i="35"/>
  <c r="I56" i="35"/>
  <c r="H56" i="35"/>
  <c r="H55" i="35"/>
  <c r="I54" i="35"/>
  <c r="I53" i="35"/>
  <c r="H53" i="35"/>
  <c r="I52" i="35"/>
  <c r="H52" i="35"/>
  <c r="I51" i="35"/>
  <c r="H51" i="35"/>
  <c r="I50" i="35"/>
  <c r="H50" i="35"/>
  <c r="H49" i="35"/>
  <c r="I48" i="35"/>
  <c r="H48" i="35"/>
  <c r="I47" i="35"/>
  <c r="I46" i="35"/>
  <c r="H46" i="35"/>
  <c r="I45" i="35"/>
  <c r="H45" i="35"/>
  <c r="I44" i="35"/>
  <c r="H44" i="35"/>
  <c r="H43" i="35"/>
  <c r="I42" i="35"/>
  <c r="H42" i="35"/>
  <c r="I41" i="35"/>
  <c r="H41" i="35"/>
  <c r="I40" i="35"/>
  <c r="H40" i="35"/>
  <c r="I39" i="35"/>
  <c r="H39" i="35"/>
  <c r="I38" i="35"/>
  <c r="H38" i="35"/>
  <c r="I37" i="35"/>
  <c r="H37" i="35"/>
  <c r="H36" i="35"/>
  <c r="I35" i="35"/>
  <c r="H35" i="35"/>
  <c r="I34" i="35"/>
  <c r="H34" i="35"/>
  <c r="I33" i="35"/>
  <c r="I32" i="35"/>
  <c r="H32" i="35"/>
  <c r="I31" i="35"/>
  <c r="H31" i="35"/>
  <c r="I30" i="35"/>
  <c r="H30" i="35"/>
  <c r="I28" i="35"/>
  <c r="H28" i="35"/>
  <c r="I27" i="35"/>
  <c r="H27" i="35"/>
  <c r="I26" i="35"/>
  <c r="H26" i="35"/>
  <c r="I25" i="35"/>
  <c r="H25" i="35"/>
  <c r="I24" i="35"/>
  <c r="I23" i="35"/>
  <c r="H23" i="35"/>
  <c r="I22" i="35"/>
  <c r="H22" i="35"/>
  <c r="I21" i="35"/>
  <c r="H21" i="35"/>
  <c r="I20" i="35"/>
  <c r="H20" i="35"/>
  <c r="I19" i="35"/>
  <c r="H19" i="35"/>
  <c r="I18" i="35"/>
  <c r="H18" i="35"/>
  <c r="I17" i="35"/>
  <c r="H17" i="35"/>
  <c r="I16" i="35"/>
  <c r="H16" i="35"/>
  <c r="I15" i="35"/>
  <c r="H15" i="35"/>
  <c r="I14" i="35"/>
  <c r="H14" i="35"/>
  <c r="I13" i="35"/>
  <c r="H13" i="35"/>
  <c r="H12" i="35"/>
  <c r="I11" i="35"/>
  <c r="I10" i="35"/>
  <c r="H10" i="35"/>
  <c r="I9" i="35"/>
  <c r="H9" i="35"/>
  <c r="I8" i="35"/>
  <c r="H8" i="35"/>
  <c r="I7" i="35"/>
  <c r="H7" i="35"/>
  <c r="E249" i="35"/>
  <c r="E248" i="35"/>
  <c r="E247" i="35"/>
  <c r="E246" i="35"/>
  <c r="E245" i="35"/>
  <c r="E244" i="35"/>
  <c r="E243" i="35"/>
  <c r="E242" i="35"/>
  <c r="E240" i="35"/>
  <c r="E239" i="35"/>
  <c r="E238" i="35"/>
  <c r="E237" i="35"/>
  <c r="E236" i="35"/>
  <c r="E235" i="35"/>
  <c r="E234" i="35"/>
  <c r="E233" i="35"/>
  <c r="E232" i="35"/>
  <c r="E231" i="35"/>
  <c r="E230" i="35"/>
  <c r="E228" i="35"/>
  <c r="E227" i="35"/>
  <c r="E226" i="35"/>
  <c r="E225" i="35"/>
  <c r="E224" i="35"/>
  <c r="E223" i="35"/>
  <c r="E222" i="35"/>
  <c r="E221" i="35"/>
  <c r="E220" i="35"/>
  <c r="E219" i="35"/>
  <c r="E218" i="35"/>
  <c r="E217" i="35"/>
  <c r="E216" i="35"/>
  <c r="E214" i="35"/>
  <c r="E213" i="35"/>
  <c r="E212" i="35"/>
  <c r="E211" i="35"/>
  <c r="E210" i="35"/>
  <c r="E209" i="35"/>
  <c r="E208" i="35"/>
  <c r="E207" i="35"/>
  <c r="E206" i="35"/>
  <c r="E205" i="35"/>
  <c r="E203" i="35"/>
  <c r="E202" i="35"/>
  <c r="E201" i="35"/>
  <c r="E200" i="35"/>
  <c r="E199" i="35"/>
  <c r="E198" i="35"/>
  <c r="E197" i="35"/>
  <c r="E196" i="35"/>
  <c r="E195" i="35"/>
  <c r="E194" i="35"/>
  <c r="E193" i="35"/>
  <c r="E191" i="35"/>
  <c r="E190" i="35"/>
  <c r="E189" i="35"/>
  <c r="E188" i="35"/>
  <c r="E187" i="35"/>
  <c r="E186" i="35"/>
  <c r="E185" i="35"/>
  <c r="E184" i="35"/>
  <c r="E183" i="35"/>
  <c r="E182" i="35"/>
  <c r="E181" i="35"/>
  <c r="E180" i="35"/>
  <c r="E178" i="35"/>
  <c r="E177" i="35"/>
  <c r="E176" i="35"/>
  <c r="E175" i="35"/>
  <c r="E174" i="35"/>
  <c r="E173" i="35"/>
  <c r="E172" i="35"/>
  <c r="E171" i="35"/>
  <c r="E170" i="35"/>
  <c r="E169" i="35"/>
  <c r="E168" i="35"/>
  <c r="E167" i="35"/>
  <c r="E165" i="35"/>
  <c r="E164" i="35"/>
  <c r="E163" i="35"/>
  <c r="E162" i="35"/>
  <c r="E161" i="35"/>
  <c r="E160" i="35"/>
  <c r="E159" i="35"/>
  <c r="E158" i="35"/>
  <c r="E157" i="35"/>
  <c r="E156" i="35"/>
  <c r="E155" i="35"/>
  <c r="E154" i="35"/>
  <c r="E152" i="35"/>
  <c r="E151" i="35"/>
  <c r="E150" i="35"/>
  <c r="E149" i="35"/>
  <c r="E148" i="35"/>
  <c r="E147" i="35"/>
  <c r="E146" i="35"/>
  <c r="E145" i="35"/>
  <c r="E144" i="35"/>
  <c r="E143" i="35"/>
  <c r="E142" i="35"/>
  <c r="E140" i="35"/>
  <c r="E139" i="35"/>
  <c r="E138" i="35"/>
  <c r="E137" i="35"/>
  <c r="E136" i="35"/>
  <c r="E135" i="35"/>
  <c r="E134" i="35"/>
  <c r="E133" i="35"/>
  <c r="E132" i="35"/>
  <c r="E131" i="35"/>
  <c r="E130" i="35"/>
  <c r="E129" i="35"/>
  <c r="E128" i="35"/>
  <c r="E127" i="35"/>
  <c r="E125" i="35"/>
  <c r="E124" i="35"/>
  <c r="E123" i="35"/>
  <c r="E122" i="35"/>
  <c r="E121" i="35"/>
  <c r="E120" i="35"/>
  <c r="E119" i="35"/>
  <c r="E118" i="35"/>
  <c r="E117" i="35"/>
  <c r="E116" i="35"/>
  <c r="E115" i="35"/>
  <c r="E114" i="35"/>
  <c r="E112" i="35"/>
  <c r="E111" i="35"/>
  <c r="E110" i="35"/>
  <c r="E109" i="35"/>
  <c r="E108" i="35"/>
  <c r="E107" i="35"/>
  <c r="E106" i="35"/>
  <c r="E105" i="35"/>
  <c r="E104" i="35"/>
  <c r="E103" i="35"/>
  <c r="E101" i="35"/>
  <c r="E100" i="35"/>
  <c r="E99" i="35"/>
  <c r="E98" i="35"/>
  <c r="E97" i="35"/>
  <c r="E96" i="35"/>
  <c r="E95" i="35"/>
  <c r="E94" i="35"/>
  <c r="E93" i="35"/>
  <c r="E92" i="35"/>
  <c r="E91" i="35"/>
  <c r="E90" i="35"/>
  <c r="E89" i="35"/>
  <c r="E86" i="35"/>
  <c r="E85" i="35"/>
  <c r="E84" i="35"/>
  <c r="E83" i="35"/>
  <c r="E82" i="35"/>
  <c r="E81" i="35"/>
  <c r="E80" i="35"/>
  <c r="E79" i="35"/>
  <c r="E76" i="35"/>
  <c r="E75" i="35"/>
  <c r="E74" i="35"/>
  <c r="E73" i="35"/>
  <c r="E72" i="35"/>
  <c r="E71" i="35"/>
  <c r="E70" i="35"/>
  <c r="E69" i="35"/>
  <c r="E68" i="35"/>
  <c r="E67" i="35"/>
  <c r="E64" i="35"/>
  <c r="E62" i="35"/>
  <c r="E61" i="35"/>
  <c r="E60" i="35"/>
  <c r="E59" i="35"/>
  <c r="E58" i="35"/>
  <c r="E57" i="35"/>
  <c r="E56" i="35"/>
  <c r="E55" i="35"/>
  <c r="E54" i="35"/>
  <c r="E52" i="35"/>
  <c r="E51" i="35"/>
  <c r="E49" i="35"/>
  <c r="E48" i="35"/>
  <c r="E47" i="35"/>
  <c r="E46" i="35"/>
  <c r="E45" i="35"/>
  <c r="E44" i="35"/>
  <c r="E43" i="35"/>
  <c r="E42" i="35"/>
  <c r="E41" i="35"/>
  <c r="E40" i="35"/>
  <c r="E39" i="35"/>
  <c r="E37" i="35"/>
  <c r="E36" i="35"/>
  <c r="E35" i="35"/>
  <c r="E34" i="35"/>
  <c r="E33" i="35"/>
  <c r="E32" i="35"/>
  <c r="E31" i="35"/>
  <c r="E30" i="35"/>
  <c r="E29" i="35"/>
  <c r="E28" i="35"/>
  <c r="E26" i="35"/>
  <c r="E25" i="35"/>
  <c r="E24" i="35"/>
  <c r="E23" i="35"/>
  <c r="E22" i="35"/>
  <c r="E21" i="35"/>
  <c r="E20" i="35"/>
  <c r="E19" i="35"/>
  <c r="E18" i="35"/>
  <c r="E17" i="35"/>
  <c r="E13" i="35"/>
  <c r="E12" i="35"/>
  <c r="E11" i="35"/>
  <c r="E10" i="35"/>
  <c r="E9" i="35"/>
  <c r="E8" i="35"/>
  <c r="E7" i="35"/>
  <c r="I6" i="35"/>
  <c r="H6" i="35"/>
  <c r="E6" i="35"/>
  <c r="I13" i="56"/>
  <c r="H13" i="56"/>
  <c r="I12" i="56"/>
  <c r="H12" i="56"/>
  <c r="I11" i="56"/>
  <c r="H11" i="56"/>
  <c r="I10" i="56"/>
  <c r="H10" i="56"/>
  <c r="I9" i="56"/>
  <c r="I8" i="56"/>
  <c r="H8" i="56"/>
  <c r="I7" i="56"/>
  <c r="I6" i="56"/>
  <c r="H6" i="56"/>
  <c r="E13" i="56"/>
  <c r="E12" i="56"/>
  <c r="E11" i="56"/>
  <c r="E9" i="56"/>
  <c r="E8" i="56"/>
  <c r="E7" i="56"/>
  <c r="E6" i="56"/>
  <c r="F6" i="56" s="1"/>
  <c r="I5" i="56"/>
  <c r="H5" i="56"/>
  <c r="E5" i="56"/>
  <c r="I22" i="21"/>
  <c r="H22" i="21"/>
  <c r="I21" i="21"/>
  <c r="H21" i="21"/>
  <c r="H20" i="21"/>
  <c r="I18" i="21"/>
  <c r="H18" i="21"/>
  <c r="I17" i="21"/>
  <c r="H17" i="21"/>
  <c r="I16" i="21"/>
  <c r="H16" i="21"/>
  <c r="I15" i="21"/>
  <c r="H15" i="21"/>
  <c r="I14" i="21"/>
  <c r="H14" i="21"/>
  <c r="H13" i="21"/>
  <c r="I12" i="21"/>
  <c r="I11" i="21"/>
  <c r="H11" i="21"/>
  <c r="I10" i="21"/>
  <c r="H10" i="21"/>
  <c r="I9" i="21"/>
  <c r="H9" i="21"/>
  <c r="I8" i="21"/>
  <c r="H8" i="21"/>
  <c r="H7" i="21"/>
  <c r="I6" i="21"/>
  <c r="H6" i="21"/>
  <c r="I5" i="21"/>
  <c r="E22" i="21"/>
  <c r="F22" i="21" s="1"/>
  <c r="G22" i="21" s="1"/>
  <c r="E21" i="21"/>
  <c r="F21" i="21" s="1"/>
  <c r="G21" i="21" s="1"/>
  <c r="E20" i="21"/>
  <c r="F20" i="21" s="1"/>
  <c r="G20" i="21" s="1"/>
  <c r="E19" i="21"/>
  <c r="E18" i="21"/>
  <c r="F18" i="21" s="1"/>
  <c r="G18" i="21" s="1"/>
  <c r="E17" i="21"/>
  <c r="F17" i="21" s="1"/>
  <c r="G17" i="21" s="1"/>
  <c r="E15" i="21"/>
  <c r="F15" i="21" s="1"/>
  <c r="G15" i="21" s="1"/>
  <c r="E14" i="21"/>
  <c r="F14" i="21" s="1"/>
  <c r="G14" i="21" s="1"/>
  <c r="E13" i="21"/>
  <c r="F13" i="21" s="1"/>
  <c r="G13" i="21" s="1"/>
  <c r="E12" i="21"/>
  <c r="F12" i="21" s="1"/>
  <c r="G12" i="21" s="1"/>
  <c r="E11" i="21"/>
  <c r="F11" i="21" s="1"/>
  <c r="G11" i="21" s="1"/>
  <c r="E10" i="21"/>
  <c r="F10" i="21" s="1"/>
  <c r="G10" i="21" s="1"/>
  <c r="E9" i="21"/>
  <c r="F9" i="21" s="1"/>
  <c r="G9" i="21" s="1"/>
  <c r="E8" i="21"/>
  <c r="E7" i="21"/>
  <c r="F7" i="21" s="1"/>
  <c r="G7" i="21" s="1"/>
  <c r="E6" i="21"/>
  <c r="G5" i="21"/>
  <c r="I4" i="21"/>
  <c r="H4" i="21"/>
  <c r="I52" i="36"/>
  <c r="H52" i="36"/>
  <c r="I51" i="36"/>
  <c r="H51" i="36"/>
  <c r="I50" i="36"/>
  <c r="H50" i="36"/>
  <c r="I49" i="36"/>
  <c r="H49" i="36"/>
  <c r="I48" i="36"/>
  <c r="I47" i="36"/>
  <c r="H47" i="36"/>
  <c r="I46" i="36"/>
  <c r="H46" i="36"/>
  <c r="I45" i="36"/>
  <c r="H45" i="36"/>
  <c r="I44" i="36"/>
  <c r="H44" i="36"/>
  <c r="I43" i="36"/>
  <c r="H43" i="36"/>
  <c r="I42" i="36"/>
  <c r="I41" i="36"/>
  <c r="H41" i="36"/>
  <c r="I40" i="36"/>
  <c r="H40" i="36"/>
  <c r="I39" i="36"/>
  <c r="H39" i="36"/>
  <c r="I38" i="36"/>
  <c r="H38" i="36"/>
  <c r="I37" i="36"/>
  <c r="H37" i="36"/>
  <c r="I36" i="36"/>
  <c r="H36" i="36"/>
  <c r="I35" i="36"/>
  <c r="I34" i="36"/>
  <c r="H34" i="36"/>
  <c r="I33" i="36"/>
  <c r="H33" i="36"/>
  <c r="I32" i="36"/>
  <c r="H32" i="36"/>
  <c r="I31" i="36"/>
  <c r="H31" i="36"/>
  <c r="I30" i="36"/>
  <c r="H30" i="36"/>
  <c r="I29" i="36"/>
  <c r="I28" i="36"/>
  <c r="H28" i="36"/>
  <c r="I27" i="36"/>
  <c r="H27" i="36"/>
  <c r="I26" i="36"/>
  <c r="H26" i="36"/>
  <c r="I25" i="36"/>
  <c r="H25" i="36"/>
  <c r="I24" i="36"/>
  <c r="H24" i="36"/>
  <c r="I23" i="36"/>
  <c r="I22" i="36"/>
  <c r="H22" i="36"/>
  <c r="I21" i="36"/>
  <c r="H21" i="36"/>
  <c r="I20" i="36"/>
  <c r="H20" i="36"/>
  <c r="I19" i="36"/>
  <c r="H19" i="36"/>
  <c r="I18" i="36"/>
  <c r="H18" i="36"/>
  <c r="I17" i="36"/>
  <c r="H17" i="36"/>
  <c r="I16" i="36"/>
  <c r="I15" i="36"/>
  <c r="H15" i="36"/>
  <c r="I14" i="36"/>
  <c r="H14" i="36"/>
  <c r="I13" i="36"/>
  <c r="H13" i="36"/>
  <c r="I12" i="36"/>
  <c r="H12" i="36"/>
  <c r="I11" i="36"/>
  <c r="H11" i="36"/>
  <c r="I10" i="36"/>
  <c r="I9" i="36"/>
  <c r="H9" i="36"/>
  <c r="I8" i="36"/>
  <c r="H8" i="36"/>
  <c r="I7" i="36"/>
  <c r="H7" i="36"/>
  <c r="I6" i="36"/>
  <c r="H6" i="36"/>
  <c r="E50" i="36"/>
  <c r="E49" i="36"/>
  <c r="E48" i="36"/>
  <c r="E47" i="36"/>
  <c r="E46" i="36"/>
  <c r="E45" i="36"/>
  <c r="E44" i="36"/>
  <c r="E43" i="36"/>
  <c r="E42" i="36"/>
  <c r="E40" i="36"/>
  <c r="E38" i="36"/>
  <c r="E37" i="36"/>
  <c r="E36" i="36"/>
  <c r="E35" i="36"/>
  <c r="E34" i="36"/>
  <c r="E33" i="36"/>
  <c r="E32" i="36"/>
  <c r="E31" i="36"/>
  <c r="E30" i="36"/>
  <c r="E28" i="36"/>
  <c r="E27" i="36"/>
  <c r="E25" i="36"/>
  <c r="E24" i="36"/>
  <c r="E23" i="36"/>
  <c r="E22" i="36"/>
  <c r="E21" i="36"/>
  <c r="E20" i="36"/>
  <c r="E19" i="36"/>
  <c r="E18" i="36"/>
  <c r="E17" i="36"/>
  <c r="E16" i="36"/>
  <c r="E15" i="36"/>
  <c r="E12" i="36"/>
  <c r="E11" i="36"/>
  <c r="E10" i="36"/>
  <c r="E9" i="36"/>
  <c r="F9" i="36" s="1"/>
  <c r="E8" i="36"/>
  <c r="E7" i="36"/>
  <c r="E6" i="36"/>
  <c r="I5" i="36"/>
  <c r="H5" i="36"/>
  <c r="E5" i="36"/>
  <c r="I120" i="38"/>
  <c r="I119" i="38"/>
  <c r="H119" i="38"/>
  <c r="I118" i="38"/>
  <c r="H118" i="38"/>
  <c r="H117" i="38"/>
  <c r="I116" i="38"/>
  <c r="H116" i="38"/>
  <c r="I115" i="38"/>
  <c r="H115" i="38"/>
  <c r="I114" i="38"/>
  <c r="I113" i="38"/>
  <c r="H113" i="38"/>
  <c r="I112" i="38"/>
  <c r="H112" i="38"/>
  <c r="I111" i="38"/>
  <c r="H111" i="38"/>
  <c r="I110" i="38"/>
  <c r="H110" i="38"/>
  <c r="I109" i="38"/>
  <c r="I108" i="38"/>
  <c r="H108" i="38"/>
  <c r="I107" i="38"/>
  <c r="H107" i="38"/>
  <c r="I106" i="38"/>
  <c r="H106" i="38"/>
  <c r="I105" i="38"/>
  <c r="H105" i="38"/>
  <c r="H104" i="38"/>
  <c r="I103" i="38"/>
  <c r="I102" i="38"/>
  <c r="H102" i="38"/>
  <c r="I101" i="38"/>
  <c r="H101" i="38"/>
  <c r="H100" i="38"/>
  <c r="I99" i="38"/>
  <c r="I98" i="38"/>
  <c r="H98" i="38"/>
  <c r="I97" i="38"/>
  <c r="H97" i="38"/>
  <c r="H96" i="38"/>
  <c r="H95" i="38"/>
  <c r="I94" i="38"/>
  <c r="H94" i="38"/>
  <c r="I93" i="38"/>
  <c r="I92" i="38"/>
  <c r="H92" i="38"/>
  <c r="I91" i="38"/>
  <c r="H91" i="38"/>
  <c r="I90" i="38"/>
  <c r="H90" i="38"/>
  <c r="H89" i="38"/>
  <c r="I88" i="38"/>
  <c r="H88" i="38"/>
  <c r="I87" i="38"/>
  <c r="H87" i="38"/>
  <c r="I86" i="38"/>
  <c r="H86" i="38"/>
  <c r="H85" i="38"/>
  <c r="H84" i="38"/>
  <c r="I83" i="38"/>
  <c r="I82" i="38"/>
  <c r="H82" i="38"/>
  <c r="H81" i="38"/>
  <c r="H80" i="38"/>
  <c r="I79" i="38"/>
  <c r="I78" i="38"/>
  <c r="H78" i="38"/>
  <c r="I77" i="38"/>
  <c r="H77" i="38"/>
  <c r="I76" i="38"/>
  <c r="H76" i="38"/>
  <c r="I75" i="38"/>
  <c r="H75" i="38"/>
  <c r="H74" i="38"/>
  <c r="I73" i="38"/>
  <c r="I72" i="38"/>
  <c r="H72" i="38"/>
  <c r="I71" i="38"/>
  <c r="H71" i="38"/>
  <c r="I70" i="38"/>
  <c r="H70" i="38"/>
  <c r="I69" i="38"/>
  <c r="I68" i="38"/>
  <c r="H68" i="38"/>
  <c r="I67" i="38"/>
  <c r="H67" i="38"/>
  <c r="I66" i="38"/>
  <c r="H66" i="38"/>
  <c r="I65" i="38"/>
  <c r="H65" i="38"/>
  <c r="H63" i="38"/>
  <c r="I62" i="38"/>
  <c r="I61" i="38"/>
  <c r="H61" i="38"/>
  <c r="I60" i="38"/>
  <c r="H60" i="38"/>
  <c r="I59" i="38"/>
  <c r="H59" i="38"/>
  <c r="I58" i="38"/>
  <c r="H58" i="38"/>
  <c r="H57" i="38"/>
  <c r="I56" i="38"/>
  <c r="H56" i="38"/>
  <c r="I55" i="38"/>
  <c r="I54" i="38"/>
  <c r="H54" i="38"/>
  <c r="I53" i="38"/>
  <c r="H53" i="38"/>
  <c r="I52" i="38"/>
  <c r="H52" i="38"/>
  <c r="I51" i="38"/>
  <c r="H51" i="38"/>
  <c r="I50" i="38"/>
  <c r="H50" i="38"/>
  <c r="I49" i="38"/>
  <c r="H49" i="38"/>
  <c r="H48" i="38"/>
  <c r="I47" i="38"/>
  <c r="I46" i="38"/>
  <c r="H46" i="38"/>
  <c r="I45" i="38"/>
  <c r="H45" i="38"/>
  <c r="I44" i="38"/>
  <c r="H44" i="38"/>
  <c r="I43" i="38"/>
  <c r="H43" i="38"/>
  <c r="H42" i="38"/>
  <c r="I41" i="38"/>
  <c r="H41" i="38"/>
  <c r="I40" i="38"/>
  <c r="I39" i="38"/>
  <c r="H39" i="38"/>
  <c r="I38" i="38"/>
  <c r="H38" i="38"/>
  <c r="I37" i="38"/>
  <c r="H37" i="38"/>
  <c r="I36" i="38"/>
  <c r="H36" i="38"/>
  <c r="I35" i="38"/>
  <c r="H35" i="38"/>
  <c r="H33" i="38"/>
  <c r="I32" i="38"/>
  <c r="H32" i="38"/>
  <c r="I31" i="38"/>
  <c r="H31" i="38"/>
  <c r="I30" i="38"/>
  <c r="H30" i="38"/>
  <c r="I29" i="38"/>
  <c r="H29" i="38"/>
  <c r="H28" i="38"/>
  <c r="I27" i="38"/>
  <c r="H27" i="38"/>
  <c r="I26" i="38"/>
  <c r="I25" i="38"/>
  <c r="H25" i="38"/>
  <c r="I24" i="38"/>
  <c r="H24" i="38"/>
  <c r="I23" i="38"/>
  <c r="H23" i="38"/>
  <c r="H22" i="38"/>
  <c r="I21" i="38"/>
  <c r="H21" i="38"/>
  <c r="I20" i="38"/>
  <c r="I19" i="38"/>
  <c r="H19" i="38"/>
  <c r="I18" i="38"/>
  <c r="H18" i="38"/>
  <c r="I17" i="38"/>
  <c r="H17" i="38"/>
  <c r="I16" i="38"/>
  <c r="H16" i="38"/>
  <c r="I15" i="38"/>
  <c r="H15" i="38"/>
  <c r="I14" i="38"/>
  <c r="H14" i="38"/>
  <c r="I12" i="38"/>
  <c r="H12" i="38"/>
  <c r="I11" i="38"/>
  <c r="I10" i="38"/>
  <c r="H10" i="38"/>
  <c r="I9" i="38"/>
  <c r="H9" i="38"/>
  <c r="I8" i="38"/>
  <c r="H8" i="38"/>
  <c r="I7" i="38"/>
  <c r="H6" i="38"/>
  <c r="E120" i="38"/>
  <c r="E119" i="38"/>
  <c r="E117" i="38"/>
  <c r="E116" i="38"/>
  <c r="E115" i="38"/>
  <c r="E114" i="38"/>
  <c r="E113" i="38"/>
  <c r="E112" i="38"/>
  <c r="E111" i="38"/>
  <c r="E110" i="38"/>
  <c r="E109" i="38"/>
  <c r="E105" i="38"/>
  <c r="E104" i="38"/>
  <c r="E103" i="38"/>
  <c r="E102" i="38"/>
  <c r="E101" i="38"/>
  <c r="E100" i="38"/>
  <c r="E99" i="38"/>
  <c r="E96" i="38"/>
  <c r="E95" i="38"/>
  <c r="E94" i="38"/>
  <c r="E93" i="38"/>
  <c r="E92" i="38"/>
  <c r="E91" i="38"/>
  <c r="E90" i="38"/>
  <c r="E89" i="38"/>
  <c r="E85" i="38"/>
  <c r="E84" i="38"/>
  <c r="E83" i="38"/>
  <c r="E82" i="38"/>
  <c r="E81" i="38"/>
  <c r="E80" i="38"/>
  <c r="E79" i="38"/>
  <c r="E77" i="38"/>
  <c r="E74" i="38"/>
  <c r="E73" i="38"/>
  <c r="E72" i="38"/>
  <c r="E71" i="38"/>
  <c r="E70" i="38"/>
  <c r="E69" i="38"/>
  <c r="E67" i="38"/>
  <c r="E66" i="38"/>
  <c r="E64" i="38"/>
  <c r="E63" i="38"/>
  <c r="E62" i="38"/>
  <c r="E61" i="38"/>
  <c r="E60" i="38"/>
  <c r="E59" i="38"/>
  <c r="E58" i="38"/>
  <c r="E57" i="38"/>
  <c r="E56" i="38"/>
  <c r="E55" i="38"/>
  <c r="E54" i="38"/>
  <c r="E53" i="38"/>
  <c r="E52" i="38"/>
  <c r="E50" i="38"/>
  <c r="E49" i="38"/>
  <c r="E48" i="38"/>
  <c r="E47" i="38"/>
  <c r="E46" i="38"/>
  <c r="E45" i="38"/>
  <c r="E44" i="38"/>
  <c r="E43" i="38"/>
  <c r="E42" i="38"/>
  <c r="E41" i="38"/>
  <c r="E40" i="38"/>
  <c r="E39" i="38"/>
  <c r="E38" i="38"/>
  <c r="E37" i="38"/>
  <c r="E36" i="38"/>
  <c r="E34" i="38"/>
  <c r="E33" i="38"/>
  <c r="E32" i="38"/>
  <c r="E31" i="38"/>
  <c r="E30" i="38"/>
  <c r="E29" i="38"/>
  <c r="E28" i="38"/>
  <c r="E27" i="38"/>
  <c r="E26" i="38"/>
  <c r="E23" i="38"/>
  <c r="E22" i="38"/>
  <c r="E21" i="38"/>
  <c r="E20" i="38"/>
  <c r="E19" i="38"/>
  <c r="E18" i="38"/>
  <c r="E17" i="38"/>
  <c r="E16" i="38"/>
  <c r="E15" i="38"/>
  <c r="E14" i="38"/>
  <c r="E13" i="38"/>
  <c r="E12" i="38"/>
  <c r="E11" i="38"/>
  <c r="E9" i="38"/>
  <c r="E7" i="38"/>
  <c r="E6" i="38"/>
  <c r="I5" i="38"/>
  <c r="H5" i="38"/>
  <c r="E5" i="38"/>
  <c r="E7" i="59"/>
  <c r="F7" i="59" s="1"/>
  <c r="G7" i="59" s="1"/>
  <c r="I175" i="59"/>
  <c r="H175" i="59"/>
  <c r="I174" i="59"/>
  <c r="H174" i="59"/>
  <c r="I173" i="59"/>
  <c r="H173" i="59"/>
  <c r="H172" i="59"/>
  <c r="H171" i="59"/>
  <c r="I170" i="59"/>
  <c r="I169" i="59"/>
  <c r="H169" i="59"/>
  <c r="I168" i="59"/>
  <c r="H168" i="59"/>
  <c r="I167" i="59"/>
  <c r="H167" i="59"/>
  <c r="I166" i="59"/>
  <c r="H166" i="59"/>
  <c r="H165" i="59"/>
  <c r="I164" i="59"/>
  <c r="H164" i="59"/>
  <c r="I163" i="59"/>
  <c r="I162" i="59"/>
  <c r="H162" i="59"/>
  <c r="I161" i="59"/>
  <c r="H161" i="59"/>
  <c r="I160" i="59"/>
  <c r="H160" i="59"/>
  <c r="I159" i="59"/>
  <c r="H159" i="59"/>
  <c r="I158" i="59"/>
  <c r="H158" i="59"/>
  <c r="H157" i="59"/>
  <c r="I156" i="59"/>
  <c r="I155" i="59"/>
  <c r="H155" i="59"/>
  <c r="I154" i="59"/>
  <c r="H154" i="59"/>
  <c r="I153" i="59"/>
  <c r="H153" i="59"/>
  <c r="I152" i="59"/>
  <c r="H152" i="59"/>
  <c r="H151" i="59"/>
  <c r="H150" i="59"/>
  <c r="I149" i="59"/>
  <c r="I148" i="59"/>
  <c r="H148" i="59"/>
  <c r="I147" i="59"/>
  <c r="H147" i="59"/>
  <c r="I146" i="59"/>
  <c r="H146" i="59"/>
  <c r="I145" i="59"/>
  <c r="H145" i="59"/>
  <c r="H144" i="59"/>
  <c r="H143" i="59"/>
  <c r="I142" i="59"/>
  <c r="I141" i="59"/>
  <c r="H141" i="59"/>
  <c r="I140" i="59"/>
  <c r="H140" i="59"/>
  <c r="I139" i="59"/>
  <c r="H139" i="59"/>
  <c r="I138" i="59"/>
  <c r="H138" i="59"/>
  <c r="H137" i="59"/>
  <c r="H136" i="59"/>
  <c r="I135" i="59"/>
  <c r="I134" i="59"/>
  <c r="H134" i="59"/>
  <c r="I133" i="59"/>
  <c r="H133" i="59"/>
  <c r="I132" i="59"/>
  <c r="H132" i="59"/>
  <c r="I131" i="59"/>
  <c r="H131" i="59"/>
  <c r="H129" i="59"/>
  <c r="I128" i="59"/>
  <c r="I127" i="59"/>
  <c r="H127" i="59"/>
  <c r="I126" i="59"/>
  <c r="H126" i="59"/>
  <c r="I125" i="59"/>
  <c r="H125" i="59"/>
  <c r="I124" i="59"/>
  <c r="H124" i="59"/>
  <c r="H123" i="59"/>
  <c r="I122" i="59"/>
  <c r="H122" i="59"/>
  <c r="I121" i="59"/>
  <c r="I120" i="59"/>
  <c r="H120" i="59"/>
  <c r="I119" i="59"/>
  <c r="H119" i="59"/>
  <c r="I118" i="59"/>
  <c r="H118" i="59"/>
  <c r="I117" i="59"/>
  <c r="H117" i="59"/>
  <c r="I116" i="59"/>
  <c r="H116" i="59"/>
  <c r="I115" i="59"/>
  <c r="H115" i="59"/>
  <c r="H114" i="59"/>
  <c r="I113" i="59"/>
  <c r="I112" i="59"/>
  <c r="H112" i="59"/>
  <c r="I111" i="59"/>
  <c r="H111" i="59"/>
  <c r="I110" i="59"/>
  <c r="H110" i="59"/>
  <c r="I109" i="59"/>
  <c r="H109" i="59"/>
  <c r="H108" i="59"/>
  <c r="H107" i="59"/>
  <c r="I106" i="59"/>
  <c r="I105" i="59"/>
  <c r="H105" i="59"/>
  <c r="I104" i="59"/>
  <c r="H104" i="59"/>
  <c r="I103" i="59"/>
  <c r="H103" i="59"/>
  <c r="I102" i="59"/>
  <c r="H102" i="59"/>
  <c r="H101" i="59"/>
  <c r="I100" i="59"/>
  <c r="H100" i="59"/>
  <c r="I99" i="59"/>
  <c r="I98" i="59"/>
  <c r="H98" i="59"/>
  <c r="I97" i="59"/>
  <c r="H97" i="59"/>
  <c r="I96" i="59"/>
  <c r="H96" i="59"/>
  <c r="I95" i="59"/>
  <c r="H95" i="59"/>
  <c r="I94" i="59"/>
  <c r="I93" i="59"/>
  <c r="H93" i="59"/>
  <c r="I92" i="59"/>
  <c r="I91" i="59"/>
  <c r="H91" i="59"/>
  <c r="I90" i="59"/>
  <c r="H90" i="59"/>
  <c r="I89" i="59"/>
  <c r="H89" i="59"/>
  <c r="I88" i="59"/>
  <c r="H88" i="59"/>
  <c r="I87" i="59"/>
  <c r="H87" i="59"/>
  <c r="H86" i="59"/>
  <c r="I85" i="59"/>
  <c r="I84" i="59"/>
  <c r="H84" i="59"/>
  <c r="I83" i="59"/>
  <c r="H83" i="59"/>
  <c r="I82" i="59"/>
  <c r="H82" i="59"/>
  <c r="I81" i="59"/>
  <c r="H81" i="59"/>
  <c r="H80" i="59"/>
  <c r="H79" i="59"/>
  <c r="I78" i="59"/>
  <c r="I77" i="59"/>
  <c r="H77" i="59"/>
  <c r="I76" i="59"/>
  <c r="H76" i="59"/>
  <c r="I75" i="59"/>
  <c r="H75" i="59"/>
  <c r="I74" i="59"/>
  <c r="H74" i="59"/>
  <c r="H73" i="59"/>
  <c r="I72" i="59"/>
  <c r="H72" i="59"/>
  <c r="I71" i="59"/>
  <c r="I70" i="59"/>
  <c r="H70" i="59"/>
  <c r="I69" i="59"/>
  <c r="H69" i="59"/>
  <c r="I68" i="59"/>
  <c r="H68" i="59"/>
  <c r="I67" i="59"/>
  <c r="H67" i="59"/>
  <c r="I66" i="59"/>
  <c r="H66" i="59"/>
  <c r="H65" i="59"/>
  <c r="I64" i="59"/>
  <c r="I63" i="59"/>
  <c r="H63" i="59"/>
  <c r="I62" i="59"/>
  <c r="H62" i="59"/>
  <c r="I61" i="59"/>
  <c r="H61" i="59"/>
  <c r="I60" i="59"/>
  <c r="H60" i="59"/>
  <c r="I59" i="59"/>
  <c r="H59" i="59"/>
  <c r="I58" i="59"/>
  <c r="I57" i="59"/>
  <c r="H57" i="59"/>
  <c r="I56" i="59"/>
  <c r="I55" i="59"/>
  <c r="H55" i="59"/>
  <c r="I54" i="59"/>
  <c r="H54" i="59"/>
  <c r="I53" i="59"/>
  <c r="H53" i="59"/>
  <c r="I52" i="59"/>
  <c r="H52" i="59"/>
  <c r="I51" i="59"/>
  <c r="H51" i="59"/>
  <c r="I50" i="59"/>
  <c r="H50" i="59"/>
  <c r="I49" i="59"/>
  <c r="I48" i="59"/>
  <c r="H48" i="59"/>
  <c r="I47" i="59"/>
  <c r="H47" i="59"/>
  <c r="I46" i="59"/>
  <c r="H46" i="59"/>
  <c r="I45" i="59"/>
  <c r="H45" i="59"/>
  <c r="I44" i="59"/>
  <c r="H44" i="59"/>
  <c r="H43" i="59"/>
  <c r="I42" i="59"/>
  <c r="I41" i="59"/>
  <c r="H41" i="59"/>
  <c r="I40" i="59"/>
  <c r="H40" i="59"/>
  <c r="I39" i="59"/>
  <c r="H39" i="59"/>
  <c r="I38" i="59"/>
  <c r="H38" i="59"/>
  <c r="H37" i="59"/>
  <c r="H36" i="59"/>
  <c r="I35" i="59"/>
  <c r="I34" i="59"/>
  <c r="H34" i="59"/>
  <c r="I33" i="59"/>
  <c r="H33" i="59"/>
  <c r="I32" i="59"/>
  <c r="H32" i="59"/>
  <c r="I31" i="59"/>
  <c r="H31" i="59"/>
  <c r="H30" i="59"/>
  <c r="H29" i="59"/>
  <c r="I28" i="59"/>
  <c r="I27" i="59"/>
  <c r="H27" i="59"/>
  <c r="I26" i="59"/>
  <c r="H26" i="59"/>
  <c r="I25" i="59"/>
  <c r="H25" i="59"/>
  <c r="I24" i="59"/>
  <c r="H24" i="59"/>
  <c r="H23" i="59"/>
  <c r="H22" i="59"/>
  <c r="I21" i="59"/>
  <c r="I20" i="59"/>
  <c r="H20" i="59"/>
  <c r="I19" i="59"/>
  <c r="H19" i="59"/>
  <c r="I18" i="59"/>
  <c r="H18" i="59"/>
  <c r="I17" i="59"/>
  <c r="H17" i="59"/>
  <c r="H15" i="59"/>
  <c r="I14" i="59"/>
  <c r="I13" i="59"/>
  <c r="H13" i="59"/>
  <c r="I12" i="59"/>
  <c r="H12" i="59"/>
  <c r="I11" i="59"/>
  <c r="H11" i="59"/>
  <c r="I10" i="59"/>
  <c r="H10" i="59"/>
  <c r="H9" i="59"/>
  <c r="I8" i="59"/>
  <c r="H8" i="59"/>
  <c r="E175" i="59"/>
  <c r="F175" i="59" s="1"/>
  <c r="G175" i="59" s="1"/>
  <c r="E174" i="59"/>
  <c r="F174" i="59" s="1"/>
  <c r="G174" i="59" s="1"/>
  <c r="E173" i="59"/>
  <c r="F173" i="59" s="1"/>
  <c r="G173" i="59" s="1"/>
  <c r="E172" i="59"/>
  <c r="F172" i="59" s="1"/>
  <c r="G172" i="59" s="1"/>
  <c r="E171" i="59"/>
  <c r="F171" i="59" s="1"/>
  <c r="G171" i="59" s="1"/>
  <c r="E170" i="59"/>
  <c r="F170" i="59" s="1"/>
  <c r="G170" i="59" s="1"/>
  <c r="E169" i="59"/>
  <c r="F169" i="59" s="1"/>
  <c r="G169" i="59" s="1"/>
  <c r="E168" i="59"/>
  <c r="F168" i="59" s="1"/>
  <c r="G168" i="59" s="1"/>
  <c r="E165" i="59"/>
  <c r="F165" i="59" s="1"/>
  <c r="G165" i="59" s="1"/>
  <c r="E164" i="59"/>
  <c r="F164" i="59" s="1"/>
  <c r="G164" i="59" s="1"/>
  <c r="E163" i="59"/>
  <c r="F163" i="59" s="1"/>
  <c r="G163" i="59" s="1"/>
  <c r="E162" i="59"/>
  <c r="F162" i="59" s="1"/>
  <c r="G162" i="59" s="1"/>
  <c r="E161" i="59"/>
  <c r="F161" i="59" s="1"/>
  <c r="G161" i="59" s="1"/>
  <c r="E160" i="59"/>
  <c r="F160" i="59" s="1"/>
  <c r="G160" i="59" s="1"/>
  <c r="E159" i="59"/>
  <c r="F159" i="59" s="1"/>
  <c r="G159" i="59" s="1"/>
  <c r="E158" i="59"/>
  <c r="F158" i="59" s="1"/>
  <c r="G158" i="59" s="1"/>
  <c r="E157" i="59"/>
  <c r="F157" i="59" s="1"/>
  <c r="G157" i="59" s="1"/>
  <c r="E156" i="59"/>
  <c r="F156" i="59" s="1"/>
  <c r="G156" i="59" s="1"/>
  <c r="E155" i="59"/>
  <c r="F155" i="59" s="1"/>
  <c r="G155" i="59" s="1"/>
  <c r="E153" i="59"/>
  <c r="F153" i="59" s="1"/>
  <c r="G153" i="59" s="1"/>
  <c r="E151" i="59"/>
  <c r="F151" i="59" s="1"/>
  <c r="G151" i="59" s="1"/>
  <c r="E150" i="59"/>
  <c r="F150" i="59" s="1"/>
  <c r="G150" i="59" s="1"/>
  <c r="E149" i="59"/>
  <c r="F149" i="59" s="1"/>
  <c r="G149" i="59" s="1"/>
  <c r="E148" i="59"/>
  <c r="F148" i="59" s="1"/>
  <c r="G148" i="59" s="1"/>
  <c r="E147" i="59"/>
  <c r="F147" i="59" s="1"/>
  <c r="G147" i="59" s="1"/>
  <c r="E146" i="59"/>
  <c r="F146" i="59" s="1"/>
  <c r="G146" i="59" s="1"/>
  <c r="E145" i="59"/>
  <c r="F145" i="59" s="1"/>
  <c r="G145" i="59" s="1"/>
  <c r="E144" i="59"/>
  <c r="F144" i="59" s="1"/>
  <c r="G144" i="59" s="1"/>
  <c r="E143" i="59"/>
  <c r="F143" i="59" s="1"/>
  <c r="G143" i="59" s="1"/>
  <c r="E142" i="59"/>
  <c r="F142" i="59" s="1"/>
  <c r="G142" i="59" s="1"/>
  <c r="E141" i="59"/>
  <c r="F141" i="59" s="1"/>
  <c r="G141" i="59" s="1"/>
  <c r="E140" i="59"/>
  <c r="F140" i="59" s="1"/>
  <c r="G140" i="59" s="1"/>
  <c r="E137" i="59"/>
  <c r="F137" i="59" s="1"/>
  <c r="G137" i="59" s="1"/>
  <c r="E136" i="59"/>
  <c r="F136" i="59" s="1"/>
  <c r="G136" i="59" s="1"/>
  <c r="E135" i="59"/>
  <c r="F135" i="59" s="1"/>
  <c r="G135" i="59" s="1"/>
  <c r="E134" i="59"/>
  <c r="F134" i="59" s="1"/>
  <c r="G134" i="59" s="1"/>
  <c r="E133" i="59"/>
  <c r="E132" i="59"/>
  <c r="F132" i="59" s="1"/>
  <c r="G132" i="59" s="1"/>
  <c r="E131" i="59"/>
  <c r="F131" i="59" s="1"/>
  <c r="G131" i="59" s="1"/>
  <c r="E130" i="59"/>
  <c r="F130" i="59" s="1"/>
  <c r="G130" i="59" s="1"/>
  <c r="E129" i="59"/>
  <c r="F129" i="59" s="1"/>
  <c r="G129" i="59" s="1"/>
  <c r="E128" i="59"/>
  <c r="F128" i="59" s="1"/>
  <c r="G128" i="59" s="1"/>
  <c r="E127" i="59"/>
  <c r="F127" i="59" s="1"/>
  <c r="G127" i="59" s="1"/>
  <c r="E123" i="59"/>
  <c r="E122" i="59"/>
  <c r="F122" i="59" s="1"/>
  <c r="G122" i="59" s="1"/>
  <c r="E121" i="59"/>
  <c r="F121" i="59" s="1"/>
  <c r="G121" i="59" s="1"/>
  <c r="E120" i="59"/>
  <c r="F120" i="59" s="1"/>
  <c r="G120" i="59" s="1"/>
  <c r="E119" i="59"/>
  <c r="F119" i="59" s="1"/>
  <c r="G119" i="59" s="1"/>
  <c r="E118" i="59"/>
  <c r="F118" i="59" s="1"/>
  <c r="G118" i="59" s="1"/>
  <c r="E117" i="59"/>
  <c r="F117" i="59" s="1"/>
  <c r="G117" i="59" s="1"/>
  <c r="E116" i="59"/>
  <c r="F116" i="59" s="1"/>
  <c r="G116" i="59" s="1"/>
  <c r="E115" i="59"/>
  <c r="F115" i="59" s="1"/>
  <c r="G115" i="59" s="1"/>
  <c r="E114" i="59"/>
  <c r="F114" i="59" s="1"/>
  <c r="G114" i="59" s="1"/>
  <c r="E113" i="59"/>
  <c r="F113" i="59" s="1"/>
  <c r="G113" i="59" s="1"/>
  <c r="E112" i="59"/>
  <c r="F112" i="59" s="1"/>
  <c r="G112" i="59" s="1"/>
  <c r="E110" i="59"/>
  <c r="F110" i="59" s="1"/>
  <c r="G110" i="59" s="1"/>
  <c r="E108" i="59"/>
  <c r="F108" i="59" s="1"/>
  <c r="G108" i="59" s="1"/>
  <c r="E107" i="59"/>
  <c r="F107" i="59" s="1"/>
  <c r="G107" i="59" s="1"/>
  <c r="E106" i="59"/>
  <c r="F106" i="59" s="1"/>
  <c r="G106" i="59" s="1"/>
  <c r="E105" i="59"/>
  <c r="F105" i="59" s="1"/>
  <c r="G105" i="59" s="1"/>
  <c r="E104" i="59"/>
  <c r="F104" i="59" s="1"/>
  <c r="G104" i="59" s="1"/>
  <c r="E103" i="59"/>
  <c r="F103" i="59" s="1"/>
  <c r="G103" i="59" s="1"/>
  <c r="E102" i="59"/>
  <c r="F102" i="59" s="1"/>
  <c r="G102" i="59" s="1"/>
  <c r="E101" i="59"/>
  <c r="F101" i="59" s="1"/>
  <c r="G101" i="59" s="1"/>
  <c r="E100" i="59"/>
  <c r="F100" i="59" s="1"/>
  <c r="G100" i="59" s="1"/>
  <c r="E99" i="59"/>
  <c r="F99" i="59" s="1"/>
  <c r="G99" i="59" s="1"/>
  <c r="E98" i="59"/>
  <c r="F98" i="59" s="1"/>
  <c r="G98" i="59" s="1"/>
  <c r="E97" i="59"/>
  <c r="F97" i="59" s="1"/>
  <c r="G97" i="59" s="1"/>
  <c r="E96" i="59"/>
  <c r="F96" i="59" s="1"/>
  <c r="G96" i="59" s="1"/>
  <c r="E94" i="59"/>
  <c r="F94" i="59" s="1"/>
  <c r="G94" i="59" s="1"/>
  <c r="E93" i="59"/>
  <c r="F93" i="59" s="1"/>
  <c r="G93" i="59" s="1"/>
  <c r="E92" i="59"/>
  <c r="F92" i="59" s="1"/>
  <c r="G92" i="59" s="1"/>
  <c r="E91" i="59"/>
  <c r="F91" i="59" s="1"/>
  <c r="G91" i="59" s="1"/>
  <c r="E90" i="59"/>
  <c r="F90" i="59" s="1"/>
  <c r="G90" i="59" s="1"/>
  <c r="E89" i="59"/>
  <c r="F89" i="59" s="1"/>
  <c r="G89" i="59" s="1"/>
  <c r="E88" i="59"/>
  <c r="F88" i="59" s="1"/>
  <c r="G88" i="59" s="1"/>
  <c r="E87" i="59"/>
  <c r="F87" i="59" s="1"/>
  <c r="G87" i="59" s="1"/>
  <c r="E86" i="59"/>
  <c r="F86" i="59" s="1"/>
  <c r="G86" i="59" s="1"/>
  <c r="E85" i="59"/>
  <c r="E84" i="59"/>
  <c r="F84" i="59" s="1"/>
  <c r="G84" i="59" s="1"/>
  <c r="E82" i="59"/>
  <c r="F82" i="59" s="1"/>
  <c r="G82" i="59" s="1"/>
  <c r="E80" i="59"/>
  <c r="F80" i="59" s="1"/>
  <c r="G80" i="59" s="1"/>
  <c r="E79" i="59"/>
  <c r="F79" i="59" s="1"/>
  <c r="G79" i="59" s="1"/>
  <c r="E78" i="59"/>
  <c r="F78" i="59" s="1"/>
  <c r="G78" i="59" s="1"/>
  <c r="E77" i="59"/>
  <c r="F77" i="59" s="1"/>
  <c r="G77" i="59" s="1"/>
  <c r="E76" i="59"/>
  <c r="F76" i="59" s="1"/>
  <c r="G76" i="59" s="1"/>
  <c r="E75" i="59"/>
  <c r="E74" i="59"/>
  <c r="F74" i="59" s="1"/>
  <c r="G74" i="59" s="1"/>
  <c r="E73" i="59"/>
  <c r="F73" i="59" s="1"/>
  <c r="G73" i="59" s="1"/>
  <c r="E72" i="59"/>
  <c r="F72" i="59" s="1"/>
  <c r="G72" i="59" s="1"/>
  <c r="E70" i="59"/>
  <c r="F70" i="59" s="1"/>
  <c r="G70" i="59" s="1"/>
  <c r="E69" i="59"/>
  <c r="F69" i="59" s="1"/>
  <c r="G69" i="59" s="1"/>
  <c r="E68" i="59"/>
  <c r="F68" i="59" s="1"/>
  <c r="G68" i="59" s="1"/>
  <c r="E66" i="59"/>
  <c r="F66" i="59" s="1"/>
  <c r="G66" i="59" s="1"/>
  <c r="E65" i="59"/>
  <c r="F65" i="59" s="1"/>
  <c r="G65" i="59" s="1"/>
  <c r="E64" i="59"/>
  <c r="F64" i="59" s="1"/>
  <c r="G64" i="59" s="1"/>
  <c r="E63" i="59"/>
  <c r="F63" i="59" s="1"/>
  <c r="G63" i="59" s="1"/>
  <c r="E62" i="59"/>
  <c r="F62" i="59" s="1"/>
  <c r="G62" i="59" s="1"/>
  <c r="E61" i="59"/>
  <c r="F61" i="59" s="1"/>
  <c r="G61" i="59" s="1"/>
  <c r="E60" i="59"/>
  <c r="F60" i="59" s="1"/>
  <c r="G60" i="59" s="1"/>
  <c r="E59" i="59"/>
  <c r="F59" i="59" s="1"/>
  <c r="G59" i="59" s="1"/>
  <c r="E58" i="59"/>
  <c r="F58" i="59" s="1"/>
  <c r="G58" i="59" s="1"/>
  <c r="E57" i="59"/>
  <c r="F57" i="59" s="1"/>
  <c r="G57" i="59" s="1"/>
  <c r="E56" i="59"/>
  <c r="F56" i="59" s="1"/>
  <c r="G56" i="59" s="1"/>
  <c r="E55" i="59"/>
  <c r="F55" i="59" s="1"/>
  <c r="G55" i="59" s="1"/>
  <c r="E54" i="59"/>
  <c r="F54" i="59" s="1"/>
  <c r="G54" i="59" s="1"/>
  <c r="E53" i="59"/>
  <c r="F53" i="59" s="1"/>
  <c r="G53" i="59" s="1"/>
  <c r="E51" i="59"/>
  <c r="F51" i="59" s="1"/>
  <c r="G51" i="59" s="1"/>
  <c r="E50" i="59"/>
  <c r="F50" i="59" s="1"/>
  <c r="G50" i="59" s="1"/>
  <c r="E49" i="59"/>
  <c r="F49" i="59" s="1"/>
  <c r="G49" i="59" s="1"/>
  <c r="E48" i="59"/>
  <c r="F48" i="59" s="1"/>
  <c r="G48" i="59" s="1"/>
  <c r="E47" i="59"/>
  <c r="F47" i="59" s="1"/>
  <c r="G47" i="59" s="1"/>
  <c r="E46" i="59"/>
  <c r="F46" i="59" s="1"/>
  <c r="G46" i="59" s="1"/>
  <c r="E45" i="59"/>
  <c r="F45" i="59" s="1"/>
  <c r="G45" i="59" s="1"/>
  <c r="E44" i="59"/>
  <c r="F44" i="59" s="1"/>
  <c r="G44" i="59" s="1"/>
  <c r="E43" i="59"/>
  <c r="F43" i="59" s="1"/>
  <c r="G43" i="59" s="1"/>
  <c r="E42" i="59"/>
  <c r="F42" i="59" s="1"/>
  <c r="G42" i="59" s="1"/>
  <c r="E41" i="59"/>
  <c r="F41" i="59" s="1"/>
  <c r="G41" i="59" s="1"/>
  <c r="E37" i="59"/>
  <c r="E36" i="59"/>
  <c r="F36" i="59" s="1"/>
  <c r="G36" i="59" s="1"/>
  <c r="E35" i="59"/>
  <c r="F35" i="59" s="1"/>
  <c r="G35" i="59" s="1"/>
  <c r="E34" i="59"/>
  <c r="F34" i="59" s="1"/>
  <c r="G34" i="59" s="1"/>
  <c r="E33" i="59"/>
  <c r="F33" i="59" s="1"/>
  <c r="G33" i="59" s="1"/>
  <c r="E32" i="59"/>
  <c r="F32" i="59" s="1"/>
  <c r="G32" i="59" s="1"/>
  <c r="E31" i="59"/>
  <c r="F31" i="59" s="1"/>
  <c r="G31" i="59" s="1"/>
  <c r="E30" i="59"/>
  <c r="F30" i="59" s="1"/>
  <c r="G30" i="59" s="1"/>
  <c r="E29" i="59"/>
  <c r="F29" i="59" s="1"/>
  <c r="G29" i="59" s="1"/>
  <c r="E28" i="59"/>
  <c r="F28" i="59" s="1"/>
  <c r="G28" i="59" s="1"/>
  <c r="E27" i="59"/>
  <c r="E23" i="59"/>
  <c r="F23" i="59" s="1"/>
  <c r="G23" i="59" s="1"/>
  <c r="E22" i="59"/>
  <c r="F22" i="59" s="1"/>
  <c r="G22" i="59" s="1"/>
  <c r="E21" i="59"/>
  <c r="F21" i="59" s="1"/>
  <c r="G21" i="59" s="1"/>
  <c r="E20" i="59"/>
  <c r="F20" i="59" s="1"/>
  <c r="G20" i="59" s="1"/>
  <c r="E19" i="59"/>
  <c r="F19" i="59" s="1"/>
  <c r="G19" i="59" s="1"/>
  <c r="E18" i="59"/>
  <c r="F18" i="59" s="1"/>
  <c r="G18" i="59" s="1"/>
  <c r="E17" i="59"/>
  <c r="F17" i="59" s="1"/>
  <c r="G17" i="59" s="1"/>
  <c r="E16" i="59"/>
  <c r="F16" i="59" s="1"/>
  <c r="G16" i="59" s="1"/>
  <c r="E15" i="59"/>
  <c r="F15" i="59" s="1"/>
  <c r="G15" i="59" s="1"/>
  <c r="E14" i="59"/>
  <c r="F14" i="59" s="1"/>
  <c r="G14" i="59" s="1"/>
  <c r="E13" i="59"/>
  <c r="E9" i="59"/>
  <c r="F9" i="59" s="1"/>
  <c r="G9" i="59" s="1"/>
  <c r="E8" i="59"/>
  <c r="F8" i="59" s="1"/>
  <c r="G8" i="59" s="1"/>
  <c r="I7" i="59"/>
  <c r="I55" i="55"/>
  <c r="H55" i="55"/>
  <c r="I54" i="55"/>
  <c r="H54" i="55"/>
  <c r="I53" i="55"/>
  <c r="H53" i="55"/>
  <c r="I52" i="55"/>
  <c r="H52" i="55"/>
  <c r="H51" i="55"/>
  <c r="I50" i="55"/>
  <c r="H50" i="55"/>
  <c r="I49" i="55"/>
  <c r="H49" i="55"/>
  <c r="I48" i="55"/>
  <c r="I47" i="55"/>
  <c r="H47" i="55"/>
  <c r="I46" i="55"/>
  <c r="H46" i="55"/>
  <c r="I45" i="55"/>
  <c r="H45" i="55"/>
  <c r="I44" i="55"/>
  <c r="H44" i="55"/>
  <c r="I43" i="55"/>
  <c r="H43" i="55"/>
  <c r="I42" i="55"/>
  <c r="H42" i="55"/>
  <c r="I41" i="55"/>
  <c r="H41" i="55"/>
  <c r="H40" i="55"/>
  <c r="I39" i="55"/>
  <c r="H39" i="55"/>
  <c r="I38" i="55"/>
  <c r="I37" i="55"/>
  <c r="H37" i="55"/>
  <c r="I36" i="55"/>
  <c r="H36" i="55"/>
  <c r="I35" i="55"/>
  <c r="H35" i="55"/>
  <c r="I34" i="55"/>
  <c r="H34" i="55"/>
  <c r="H33" i="55"/>
  <c r="I32" i="55"/>
  <c r="H32" i="55"/>
  <c r="I31" i="55"/>
  <c r="H31" i="55"/>
  <c r="I30" i="55"/>
  <c r="I29" i="55"/>
  <c r="H29" i="55"/>
  <c r="I28" i="55"/>
  <c r="H28" i="55"/>
  <c r="I27" i="55"/>
  <c r="H27" i="55"/>
  <c r="I26" i="55"/>
  <c r="H26" i="55"/>
  <c r="I25" i="55"/>
  <c r="H25" i="55"/>
  <c r="I24" i="55"/>
  <c r="H24" i="55"/>
  <c r="I23" i="55"/>
  <c r="H23" i="55"/>
  <c r="I17" i="55"/>
  <c r="I16" i="55"/>
  <c r="H16" i="55"/>
  <c r="I15" i="55"/>
  <c r="H15" i="55"/>
  <c r="I14" i="55"/>
  <c r="H14" i="55"/>
  <c r="I13" i="55"/>
  <c r="H13" i="55"/>
  <c r="H12" i="55"/>
  <c r="H11" i="55"/>
  <c r="I10" i="55"/>
  <c r="H10" i="55"/>
  <c r="I9" i="55"/>
  <c r="I8" i="55"/>
  <c r="H8" i="55"/>
  <c r="I7" i="55"/>
  <c r="H7" i="55"/>
  <c r="I6" i="55"/>
  <c r="H6" i="55"/>
  <c r="E55" i="55"/>
  <c r="E54" i="55"/>
  <c r="E53" i="55"/>
  <c r="E52" i="55"/>
  <c r="E51" i="55"/>
  <c r="E50" i="55"/>
  <c r="E49" i="55"/>
  <c r="E48" i="55"/>
  <c r="E47" i="55"/>
  <c r="E45" i="55"/>
  <c r="E42" i="55"/>
  <c r="E41" i="55"/>
  <c r="E40" i="55"/>
  <c r="E39" i="55"/>
  <c r="E38" i="55"/>
  <c r="E37" i="55"/>
  <c r="E36" i="55"/>
  <c r="E35" i="55"/>
  <c r="E34" i="55"/>
  <c r="E33" i="55"/>
  <c r="E32" i="55"/>
  <c r="E31" i="55"/>
  <c r="E30" i="55"/>
  <c r="E29" i="55"/>
  <c r="E28" i="55"/>
  <c r="E27" i="55"/>
  <c r="E25" i="55"/>
  <c r="E24" i="55"/>
  <c r="E23" i="55"/>
  <c r="E17" i="55"/>
  <c r="E16" i="55"/>
  <c r="E15" i="55"/>
  <c r="E14" i="55"/>
  <c r="E13" i="55"/>
  <c r="E12" i="55"/>
  <c r="E11" i="55"/>
  <c r="E10" i="55"/>
  <c r="E9" i="55"/>
  <c r="E7" i="55"/>
  <c r="H5" i="55"/>
  <c r="E5" i="55"/>
  <c r="I30" i="54"/>
  <c r="H30" i="54"/>
  <c r="I29" i="54"/>
  <c r="I28" i="54"/>
  <c r="H28" i="54"/>
  <c r="I27" i="54"/>
  <c r="H27" i="54"/>
  <c r="I26" i="54"/>
  <c r="H26" i="54"/>
  <c r="H25" i="54"/>
  <c r="I24" i="54"/>
  <c r="H24" i="54"/>
  <c r="I23" i="54"/>
  <c r="I22" i="54"/>
  <c r="H22" i="54"/>
  <c r="H20" i="54"/>
  <c r="I19" i="54"/>
  <c r="I18" i="54"/>
  <c r="H18" i="54"/>
  <c r="I15" i="54"/>
  <c r="H15" i="54"/>
  <c r="I14" i="54"/>
  <c r="H14" i="54"/>
  <c r="I13" i="54"/>
  <c r="H13" i="54"/>
  <c r="H12" i="54"/>
  <c r="H11" i="54"/>
  <c r="I10" i="54"/>
  <c r="I9" i="54"/>
  <c r="H9" i="54"/>
  <c r="I8" i="54"/>
  <c r="H8" i="54"/>
  <c r="I7" i="54"/>
  <c r="H7" i="54"/>
  <c r="H6" i="54"/>
  <c r="E30" i="54"/>
  <c r="E29" i="54"/>
  <c r="E28" i="54"/>
  <c r="E27" i="54"/>
  <c r="E26" i="54"/>
  <c r="E25" i="54"/>
  <c r="E24" i="54"/>
  <c r="E23" i="54"/>
  <c r="E21" i="54"/>
  <c r="E20" i="54"/>
  <c r="E19" i="54"/>
  <c r="E18" i="54"/>
  <c r="E15" i="54"/>
  <c r="E14" i="54"/>
  <c r="E13" i="54"/>
  <c r="E12" i="54"/>
  <c r="E11" i="54"/>
  <c r="E10" i="54"/>
  <c r="E9" i="54"/>
  <c r="E6" i="54"/>
  <c r="I5" i="54"/>
  <c r="H5" i="54"/>
  <c r="E5" i="54"/>
  <c r="I277" i="25"/>
  <c r="I276" i="25"/>
  <c r="H276" i="25"/>
  <c r="I275" i="25"/>
  <c r="H275" i="25"/>
  <c r="I274" i="25"/>
  <c r="H274" i="25"/>
  <c r="I273" i="25"/>
  <c r="H273" i="25"/>
  <c r="I272" i="25"/>
  <c r="H272" i="25"/>
  <c r="I271" i="25"/>
  <c r="H271" i="25"/>
  <c r="H270" i="25"/>
  <c r="I269" i="25"/>
  <c r="H269" i="25"/>
  <c r="I268" i="25"/>
  <c r="H268" i="25"/>
  <c r="I267" i="25"/>
  <c r="I266" i="25"/>
  <c r="H266" i="25"/>
  <c r="I265" i="25"/>
  <c r="H265" i="25"/>
  <c r="I264" i="25"/>
  <c r="H264" i="25"/>
  <c r="I263" i="25"/>
  <c r="H263" i="25"/>
  <c r="I262" i="25"/>
  <c r="H262" i="25"/>
  <c r="I261" i="25"/>
  <c r="H261" i="25"/>
  <c r="H260" i="25"/>
  <c r="H259" i="25"/>
  <c r="I258" i="25"/>
  <c r="I257" i="25"/>
  <c r="H257" i="25"/>
  <c r="I256" i="25"/>
  <c r="H256" i="25"/>
  <c r="I255" i="25"/>
  <c r="H255" i="25"/>
  <c r="I254" i="25"/>
  <c r="H254" i="25"/>
  <c r="H253" i="25"/>
  <c r="H252" i="25"/>
  <c r="I251" i="25"/>
  <c r="I250" i="25"/>
  <c r="H250" i="25"/>
  <c r="I249" i="25"/>
  <c r="H249" i="25"/>
  <c r="I248" i="25"/>
  <c r="H248" i="25"/>
  <c r="I247" i="25"/>
  <c r="H247" i="25"/>
  <c r="H246" i="25"/>
  <c r="I245" i="25"/>
  <c r="H245" i="25"/>
  <c r="I244" i="25"/>
  <c r="H244" i="25"/>
  <c r="I243" i="25"/>
  <c r="I242" i="25"/>
  <c r="H242" i="25"/>
  <c r="I241" i="25"/>
  <c r="H241" i="25"/>
  <c r="I240" i="25"/>
  <c r="H240" i="25"/>
  <c r="I239" i="25"/>
  <c r="H239" i="25"/>
  <c r="I238" i="25"/>
  <c r="H238" i="25"/>
  <c r="I237" i="25"/>
  <c r="I236" i="25"/>
  <c r="H236" i="25"/>
  <c r="I235" i="25"/>
  <c r="H235" i="25"/>
  <c r="I234" i="25"/>
  <c r="H234" i="25"/>
  <c r="I233" i="25"/>
  <c r="H233" i="25"/>
  <c r="I232" i="25"/>
  <c r="I231" i="25"/>
  <c r="H231" i="25"/>
  <c r="I230" i="25"/>
  <c r="I229" i="25"/>
  <c r="H229" i="25"/>
  <c r="I228" i="25"/>
  <c r="H228" i="25"/>
  <c r="I227" i="25"/>
  <c r="H227" i="25"/>
  <c r="I226" i="25"/>
  <c r="H226" i="25"/>
  <c r="I225" i="25"/>
  <c r="H225" i="25"/>
  <c r="H224" i="25"/>
  <c r="I223" i="25"/>
  <c r="I222" i="25"/>
  <c r="H222" i="25"/>
  <c r="I221" i="25"/>
  <c r="H221" i="25"/>
  <c r="I220" i="25"/>
  <c r="H220" i="25"/>
  <c r="I219" i="25"/>
  <c r="H219" i="25"/>
  <c r="H218" i="25"/>
  <c r="I217" i="25"/>
  <c r="H217" i="25"/>
  <c r="I216" i="25"/>
  <c r="I215" i="25"/>
  <c r="H215" i="25"/>
  <c r="I214" i="25"/>
  <c r="H214" i="25"/>
  <c r="I213" i="25"/>
  <c r="H213" i="25"/>
  <c r="H212" i="25"/>
  <c r="H211" i="25"/>
  <c r="I210" i="25"/>
  <c r="H210" i="25"/>
  <c r="I209" i="25"/>
  <c r="I208" i="25"/>
  <c r="H208" i="25"/>
  <c r="I207" i="25"/>
  <c r="H207" i="25"/>
  <c r="I206" i="25"/>
  <c r="H206" i="25"/>
  <c r="H205" i="25"/>
  <c r="I204" i="25"/>
  <c r="H204" i="25"/>
  <c r="I203" i="25"/>
  <c r="H203" i="25"/>
  <c r="I202" i="25"/>
  <c r="I201" i="25"/>
  <c r="H201" i="25"/>
  <c r="I200" i="25"/>
  <c r="H200" i="25"/>
  <c r="I199" i="25"/>
  <c r="H199" i="25"/>
  <c r="I198" i="25"/>
  <c r="H198" i="25"/>
  <c r="I197" i="25"/>
  <c r="H197" i="25"/>
  <c r="H196" i="25"/>
  <c r="I195" i="25"/>
  <c r="I194" i="25"/>
  <c r="H194" i="25"/>
  <c r="I193" i="25"/>
  <c r="H193" i="25"/>
  <c r="I192" i="25"/>
  <c r="H192" i="25"/>
  <c r="H191" i="25"/>
  <c r="I190" i="25"/>
  <c r="H190" i="25"/>
  <c r="H189" i="25"/>
  <c r="I188" i="25"/>
  <c r="I187" i="25"/>
  <c r="H187" i="25"/>
  <c r="I186" i="25"/>
  <c r="H186" i="25"/>
  <c r="I185" i="25"/>
  <c r="H185" i="25"/>
  <c r="I183" i="25"/>
  <c r="H183" i="25"/>
  <c r="H182" i="25"/>
  <c r="I181" i="25"/>
  <c r="I180" i="25"/>
  <c r="H180" i="25"/>
  <c r="I179" i="25"/>
  <c r="H179" i="25"/>
  <c r="I178" i="25"/>
  <c r="H178" i="25"/>
  <c r="I177" i="25"/>
  <c r="H177" i="25"/>
  <c r="H176" i="25"/>
  <c r="I175" i="25"/>
  <c r="H175" i="25"/>
  <c r="I174" i="25"/>
  <c r="I173" i="25"/>
  <c r="H173" i="25"/>
  <c r="I172" i="25"/>
  <c r="H172" i="25"/>
  <c r="I171" i="25"/>
  <c r="H171" i="25"/>
  <c r="H170" i="25"/>
  <c r="H169" i="25"/>
  <c r="I168" i="25"/>
  <c r="I167" i="25"/>
  <c r="H167" i="25"/>
  <c r="I166" i="25"/>
  <c r="H166" i="25"/>
  <c r="I165" i="25"/>
  <c r="H165" i="25"/>
  <c r="I164" i="25"/>
  <c r="H164" i="25"/>
  <c r="H163" i="25"/>
  <c r="I162" i="25"/>
  <c r="H162" i="25"/>
  <c r="I161" i="25"/>
  <c r="I160" i="25"/>
  <c r="H160" i="25"/>
  <c r="I159" i="25"/>
  <c r="H159" i="25"/>
  <c r="I158" i="25"/>
  <c r="H158" i="25"/>
  <c r="I157" i="25"/>
  <c r="H157" i="25"/>
  <c r="I156" i="25"/>
  <c r="H156" i="25"/>
  <c r="I155" i="25"/>
  <c r="H155" i="25"/>
  <c r="I154" i="25"/>
  <c r="H154" i="25"/>
  <c r="I153" i="25"/>
  <c r="H153" i="25"/>
  <c r="I152" i="25"/>
  <c r="I151" i="25"/>
  <c r="H151" i="25"/>
  <c r="I150" i="25"/>
  <c r="H150" i="25"/>
  <c r="I149" i="25"/>
  <c r="H149" i="25"/>
  <c r="I148" i="25"/>
  <c r="I147" i="25"/>
  <c r="H147" i="25"/>
  <c r="I146" i="25"/>
  <c r="I145" i="25"/>
  <c r="H145" i="25"/>
  <c r="I144" i="25"/>
  <c r="H144" i="25"/>
  <c r="I143" i="25"/>
  <c r="H143" i="25"/>
  <c r="I142" i="25"/>
  <c r="H142" i="25"/>
  <c r="I141" i="25"/>
  <c r="H141" i="25"/>
  <c r="H140" i="25"/>
  <c r="I139" i="25"/>
  <c r="I138" i="25"/>
  <c r="H138" i="25"/>
  <c r="I137" i="25"/>
  <c r="H137" i="25"/>
  <c r="I136" i="25"/>
  <c r="H136" i="25"/>
  <c r="I135" i="25"/>
  <c r="H135" i="25"/>
  <c r="H134" i="25"/>
  <c r="I133" i="25"/>
  <c r="H133" i="25"/>
  <c r="I132" i="25"/>
  <c r="I131" i="25"/>
  <c r="H131" i="25"/>
  <c r="I130" i="25"/>
  <c r="H130" i="25"/>
  <c r="I129" i="25"/>
  <c r="H129" i="25"/>
  <c r="I128" i="25"/>
  <c r="H128" i="25"/>
  <c r="H127" i="25"/>
  <c r="I126" i="25"/>
  <c r="H126" i="25"/>
  <c r="I125" i="25"/>
  <c r="H125" i="25"/>
  <c r="I124" i="25"/>
  <c r="I123" i="25"/>
  <c r="H123" i="25"/>
  <c r="I122" i="25"/>
  <c r="H122" i="25"/>
  <c r="I121" i="25"/>
  <c r="H121" i="25"/>
  <c r="H120" i="25"/>
  <c r="H119" i="25"/>
  <c r="I118" i="25"/>
  <c r="I117" i="25"/>
  <c r="H117" i="25"/>
  <c r="I116" i="25"/>
  <c r="H116" i="25"/>
  <c r="I115" i="25"/>
  <c r="H115" i="25"/>
  <c r="I114" i="25"/>
  <c r="H114" i="25"/>
  <c r="H113" i="25"/>
  <c r="I112" i="25"/>
  <c r="H112" i="25"/>
  <c r="I111" i="25"/>
  <c r="I110" i="25"/>
  <c r="H110" i="25"/>
  <c r="I109" i="25"/>
  <c r="H109" i="25"/>
  <c r="I108" i="25"/>
  <c r="H108" i="25"/>
  <c r="H107" i="25"/>
  <c r="I106" i="25"/>
  <c r="H106" i="25"/>
  <c r="I105" i="25"/>
  <c r="I104" i="25"/>
  <c r="H104" i="25"/>
  <c r="I103" i="25"/>
  <c r="H103" i="25"/>
  <c r="I102" i="25"/>
  <c r="H102" i="25"/>
  <c r="I101" i="25"/>
  <c r="H101" i="25"/>
  <c r="I100" i="25"/>
  <c r="I99" i="25"/>
  <c r="H99" i="25"/>
  <c r="I98" i="25"/>
  <c r="I97" i="25"/>
  <c r="H97" i="25"/>
  <c r="I96" i="25"/>
  <c r="H96" i="25"/>
  <c r="I95" i="25"/>
  <c r="H95" i="25"/>
  <c r="I94" i="25"/>
  <c r="H94" i="25"/>
  <c r="I93" i="25"/>
  <c r="H93" i="25"/>
  <c r="H92" i="25"/>
  <c r="I91" i="25"/>
  <c r="I90" i="25"/>
  <c r="H90" i="25"/>
  <c r="I89" i="25"/>
  <c r="H89" i="25"/>
  <c r="I88" i="25"/>
  <c r="H88" i="25"/>
  <c r="I87" i="25"/>
  <c r="H87" i="25"/>
  <c r="H86" i="25"/>
  <c r="I85" i="25"/>
  <c r="I84" i="25"/>
  <c r="H84" i="25"/>
  <c r="I83" i="25"/>
  <c r="H83" i="25"/>
  <c r="I82" i="25"/>
  <c r="H82" i="25"/>
  <c r="I81" i="25"/>
  <c r="H81" i="25"/>
  <c r="I80" i="25"/>
  <c r="H80" i="25"/>
  <c r="I79" i="25"/>
  <c r="H79" i="25"/>
  <c r="I78" i="25"/>
  <c r="H78" i="25"/>
  <c r="I77" i="25"/>
  <c r="I76" i="25"/>
  <c r="H76" i="25"/>
  <c r="I75" i="25"/>
  <c r="H75" i="25"/>
  <c r="I74" i="25"/>
  <c r="H74" i="25"/>
  <c r="I73" i="25"/>
  <c r="H73" i="25"/>
  <c r="H72" i="25"/>
  <c r="H71" i="25"/>
  <c r="I70" i="25"/>
  <c r="I69" i="25"/>
  <c r="H69" i="25"/>
  <c r="I68" i="25"/>
  <c r="H68" i="25"/>
  <c r="I67" i="25"/>
  <c r="H67" i="25"/>
  <c r="I66" i="25"/>
  <c r="H66" i="25"/>
  <c r="H65" i="25"/>
  <c r="H64" i="25"/>
  <c r="I63" i="25"/>
  <c r="H63" i="25"/>
  <c r="I62" i="25"/>
  <c r="I61" i="25"/>
  <c r="H61" i="25"/>
  <c r="I60" i="25"/>
  <c r="H60" i="25"/>
  <c r="I59" i="25"/>
  <c r="H59" i="25"/>
  <c r="I58" i="25"/>
  <c r="H58" i="25"/>
  <c r="H57" i="25"/>
  <c r="I56" i="25"/>
  <c r="H56" i="25"/>
  <c r="I55" i="25"/>
  <c r="H55" i="25"/>
  <c r="I54" i="25"/>
  <c r="H54" i="25"/>
  <c r="I53" i="25"/>
  <c r="I52" i="25"/>
  <c r="H52" i="25"/>
  <c r="I51" i="25"/>
  <c r="H51" i="25"/>
  <c r="I50" i="25"/>
  <c r="H50" i="25"/>
  <c r="I49" i="25"/>
  <c r="H49" i="25"/>
  <c r="H48" i="25"/>
  <c r="I47" i="25"/>
  <c r="H47" i="25"/>
  <c r="I46" i="25"/>
  <c r="H46" i="25"/>
  <c r="I45" i="25"/>
  <c r="I44" i="25"/>
  <c r="H44" i="25"/>
  <c r="I43" i="25"/>
  <c r="H43" i="25"/>
  <c r="I42" i="25"/>
  <c r="H42" i="25"/>
  <c r="I41" i="25"/>
  <c r="H41" i="25"/>
  <c r="H39" i="25"/>
  <c r="I38" i="25"/>
  <c r="I37" i="25"/>
  <c r="H37" i="25"/>
  <c r="I36" i="25"/>
  <c r="H36" i="25"/>
  <c r="I35" i="25"/>
  <c r="H35" i="25"/>
  <c r="I34" i="25"/>
  <c r="H34" i="25"/>
  <c r="H33" i="25"/>
  <c r="I32" i="25"/>
  <c r="H32" i="25"/>
  <c r="I31" i="25"/>
  <c r="H31" i="25"/>
  <c r="I30" i="25"/>
  <c r="I29" i="25"/>
  <c r="H29" i="25"/>
  <c r="I28" i="25"/>
  <c r="H28" i="25"/>
  <c r="I27" i="25"/>
  <c r="H27" i="25"/>
  <c r="I26" i="25"/>
  <c r="H26" i="25"/>
  <c r="I25" i="25"/>
  <c r="H25" i="25"/>
  <c r="I24" i="25"/>
  <c r="H24" i="25"/>
  <c r="I23" i="25"/>
  <c r="H23" i="25"/>
  <c r="H22" i="25"/>
  <c r="I21" i="25"/>
  <c r="I20" i="25"/>
  <c r="H20" i="25"/>
  <c r="I19" i="25"/>
  <c r="H19" i="25"/>
  <c r="I18" i="25"/>
  <c r="H18" i="25"/>
  <c r="H17" i="25"/>
  <c r="H16" i="25"/>
  <c r="I15" i="25"/>
  <c r="I14" i="25"/>
  <c r="H14" i="25"/>
  <c r="I13" i="25"/>
  <c r="H13" i="25"/>
  <c r="I12" i="25"/>
  <c r="H12" i="25"/>
  <c r="I11" i="25"/>
  <c r="H11" i="25"/>
  <c r="H9" i="25"/>
  <c r="I8" i="25"/>
  <c r="I7" i="25"/>
  <c r="H7" i="25"/>
  <c r="I6" i="25"/>
  <c r="H6" i="25"/>
  <c r="E277" i="25"/>
  <c r="E276" i="25"/>
  <c r="E274" i="25"/>
  <c r="E273" i="25"/>
  <c r="E272" i="25"/>
  <c r="E270" i="25"/>
  <c r="E269" i="25"/>
  <c r="E268" i="25"/>
  <c r="E267" i="25"/>
  <c r="E266" i="25"/>
  <c r="E265" i="25"/>
  <c r="E264" i="25"/>
  <c r="E263" i="25"/>
  <c r="E262" i="25"/>
  <c r="E261" i="25"/>
  <c r="E260" i="25"/>
  <c r="E259" i="25"/>
  <c r="E258" i="25"/>
  <c r="E254" i="25"/>
  <c r="E253" i="25"/>
  <c r="E252" i="25"/>
  <c r="E251" i="25"/>
  <c r="E250" i="25"/>
  <c r="E249" i="25"/>
  <c r="E248" i="25"/>
  <c r="E247" i="25"/>
  <c r="E246" i="25"/>
  <c r="E245" i="25"/>
  <c r="E244" i="25"/>
  <c r="E243" i="25"/>
  <c r="E242" i="25"/>
  <c r="E241" i="25"/>
  <c r="E239" i="25"/>
  <c r="E238" i="25"/>
  <c r="E237" i="25"/>
  <c r="E236" i="25"/>
  <c r="E235" i="25"/>
  <c r="E234" i="25"/>
  <c r="E233" i="25"/>
  <c r="E232" i="25"/>
  <c r="E231" i="25"/>
  <c r="E230" i="25"/>
  <c r="E229" i="25"/>
  <c r="E228" i="25"/>
  <c r="E227" i="25"/>
  <c r="E225" i="25"/>
  <c r="E224" i="25"/>
  <c r="E223" i="25"/>
  <c r="E222" i="25"/>
  <c r="E221" i="25"/>
  <c r="E220" i="25"/>
  <c r="E219" i="25"/>
  <c r="E218" i="25"/>
  <c r="E217" i="25"/>
  <c r="E216" i="25"/>
  <c r="E215" i="25"/>
  <c r="E213" i="25"/>
  <c r="E212" i="25"/>
  <c r="E211" i="25"/>
  <c r="E210" i="25"/>
  <c r="E209" i="25"/>
  <c r="E208" i="25"/>
  <c r="E207" i="25"/>
  <c r="E206" i="25"/>
  <c r="E205" i="25"/>
  <c r="E204" i="25"/>
  <c r="E203" i="25"/>
  <c r="E202" i="25"/>
  <c r="E201" i="25"/>
  <c r="E200" i="25"/>
  <c r="E198" i="25"/>
  <c r="E197" i="25"/>
  <c r="E196" i="25"/>
  <c r="E195" i="25"/>
  <c r="E194" i="25"/>
  <c r="E193" i="25"/>
  <c r="E192" i="25"/>
  <c r="E191" i="25"/>
  <c r="E190" i="25"/>
  <c r="E189" i="25"/>
  <c r="E188" i="25"/>
  <c r="E184" i="25"/>
  <c r="E183" i="25"/>
  <c r="E182" i="25"/>
  <c r="E181" i="25"/>
  <c r="E180" i="25"/>
  <c r="E179" i="25"/>
  <c r="E178" i="25"/>
  <c r="E177" i="25"/>
  <c r="E176" i="25"/>
  <c r="E175" i="25"/>
  <c r="E174" i="25"/>
  <c r="E170" i="25"/>
  <c r="E169" i="25"/>
  <c r="E168" i="25"/>
  <c r="E167" i="25"/>
  <c r="E166" i="25"/>
  <c r="E165" i="25"/>
  <c r="E164" i="25"/>
  <c r="E163" i="25"/>
  <c r="E162" i="25"/>
  <c r="E159" i="25"/>
  <c r="E156" i="25"/>
  <c r="E155" i="25"/>
  <c r="E154" i="25"/>
  <c r="E153" i="25"/>
  <c r="E152" i="25"/>
  <c r="E151" i="25"/>
  <c r="E150" i="25"/>
  <c r="E149" i="25"/>
  <c r="E148" i="25"/>
  <c r="E147" i="25"/>
  <c r="E146" i="25"/>
  <c r="E143" i="25"/>
  <c r="E141" i="25"/>
  <c r="E140" i="25"/>
  <c r="E139" i="25"/>
  <c r="E138" i="25"/>
  <c r="E137" i="25"/>
  <c r="E136" i="25"/>
  <c r="E135" i="25"/>
  <c r="E134" i="25"/>
  <c r="E133" i="25"/>
  <c r="E131" i="25"/>
  <c r="E130" i="25"/>
  <c r="E129" i="25"/>
  <c r="E127" i="25"/>
  <c r="E126" i="25"/>
  <c r="E125" i="25"/>
  <c r="E124" i="25"/>
  <c r="E123" i="25"/>
  <c r="E122" i="25"/>
  <c r="E121" i="25"/>
  <c r="E120" i="25"/>
  <c r="E119" i="25"/>
  <c r="E118" i="25"/>
  <c r="E117" i="25"/>
  <c r="E116" i="25"/>
  <c r="E114" i="25"/>
  <c r="E113" i="25"/>
  <c r="E112" i="25"/>
  <c r="E111" i="25"/>
  <c r="E110" i="25"/>
  <c r="E109" i="25"/>
  <c r="E108" i="25"/>
  <c r="E107" i="25"/>
  <c r="E106" i="25"/>
  <c r="E105" i="25"/>
  <c r="E104" i="25"/>
  <c r="E102" i="25"/>
  <c r="E100" i="25"/>
  <c r="E99" i="25"/>
  <c r="E98" i="25"/>
  <c r="E97" i="25"/>
  <c r="E96" i="25"/>
  <c r="E95" i="25"/>
  <c r="E94" i="25"/>
  <c r="E93" i="25"/>
  <c r="E92" i="25"/>
  <c r="E91" i="25"/>
  <c r="E87" i="25"/>
  <c r="E86" i="25"/>
  <c r="E85" i="25"/>
  <c r="E84" i="25"/>
  <c r="E83" i="25"/>
  <c r="E82" i="25"/>
  <c r="E81" i="25"/>
  <c r="E80" i="25"/>
  <c r="E79" i="25"/>
  <c r="E78" i="25"/>
  <c r="E75" i="25"/>
  <c r="E74" i="25"/>
  <c r="E72" i="25"/>
  <c r="E71" i="25"/>
  <c r="E70" i="25"/>
  <c r="E69" i="25"/>
  <c r="E68" i="25"/>
  <c r="E67" i="25"/>
  <c r="E66" i="25"/>
  <c r="E65" i="25"/>
  <c r="E64" i="25"/>
  <c r="E63" i="25"/>
  <c r="E62" i="25"/>
  <c r="E59" i="25"/>
  <c r="E57" i="25"/>
  <c r="E56" i="25"/>
  <c r="E55" i="25"/>
  <c r="E54" i="25"/>
  <c r="E53" i="25"/>
  <c r="E52" i="25"/>
  <c r="E51" i="25"/>
  <c r="E50" i="25"/>
  <c r="E49" i="25"/>
  <c r="E48" i="25"/>
  <c r="E47" i="25"/>
  <c r="E46" i="25"/>
  <c r="E44" i="25"/>
  <c r="E43" i="25"/>
  <c r="E41" i="25"/>
  <c r="E40" i="25"/>
  <c r="E39" i="25"/>
  <c r="E38" i="25"/>
  <c r="E37" i="25"/>
  <c r="E36" i="25"/>
  <c r="E35" i="25"/>
  <c r="E34" i="25"/>
  <c r="E33" i="25"/>
  <c r="E32" i="25"/>
  <c r="E31" i="25"/>
  <c r="E30" i="25"/>
  <c r="E29" i="25"/>
  <c r="E27" i="25"/>
  <c r="E26" i="25"/>
  <c r="E24" i="25"/>
  <c r="E23" i="25"/>
  <c r="E22" i="25"/>
  <c r="E21" i="25"/>
  <c r="E20" i="25"/>
  <c r="E19" i="25"/>
  <c r="E18" i="25"/>
  <c r="E17" i="25"/>
  <c r="E16" i="25"/>
  <c r="E15" i="25"/>
  <c r="E14" i="25"/>
  <c r="E10" i="25"/>
  <c r="E9" i="25"/>
  <c r="E8" i="25"/>
  <c r="E7" i="25"/>
  <c r="E6" i="25"/>
  <c r="I5" i="25"/>
  <c r="H5" i="25"/>
  <c r="E5" i="25"/>
  <c r="H133" i="50"/>
  <c r="I132" i="50"/>
  <c r="H132" i="50"/>
  <c r="I131" i="50"/>
  <c r="H131" i="50"/>
  <c r="I130" i="50"/>
  <c r="H130" i="50"/>
  <c r="I129" i="50"/>
  <c r="H129" i="50"/>
  <c r="I128" i="50"/>
  <c r="H128" i="50"/>
  <c r="I127" i="50"/>
  <c r="H127" i="50"/>
  <c r="I126" i="50"/>
  <c r="H126" i="50"/>
  <c r="I125" i="50"/>
  <c r="H125" i="50"/>
  <c r="H124" i="50"/>
  <c r="I123" i="50"/>
  <c r="H123" i="50"/>
  <c r="I122" i="50"/>
  <c r="I121" i="50"/>
  <c r="H121" i="50"/>
  <c r="I120" i="50"/>
  <c r="H120" i="50"/>
  <c r="I119" i="50"/>
  <c r="H119" i="50"/>
  <c r="I118" i="50"/>
  <c r="H118" i="50"/>
  <c r="I117" i="50"/>
  <c r="H117" i="50"/>
  <c r="I116" i="50"/>
  <c r="H116" i="50"/>
  <c r="I115" i="50"/>
  <c r="H115" i="50"/>
  <c r="I114" i="50"/>
  <c r="I113" i="50"/>
  <c r="H113" i="50"/>
  <c r="I112" i="50"/>
  <c r="H112" i="50"/>
  <c r="I111" i="50"/>
  <c r="H111" i="50"/>
  <c r="H110" i="50"/>
  <c r="I109" i="50"/>
  <c r="H109" i="50"/>
  <c r="I108" i="50"/>
  <c r="H108" i="50"/>
  <c r="I107" i="50"/>
  <c r="I106" i="50"/>
  <c r="H106" i="50"/>
  <c r="I105" i="50"/>
  <c r="H105" i="50"/>
  <c r="I104" i="50"/>
  <c r="H104" i="50"/>
  <c r="H103" i="50"/>
  <c r="H102" i="50"/>
  <c r="I101" i="50"/>
  <c r="H101" i="50"/>
  <c r="I100" i="50"/>
  <c r="I99" i="50"/>
  <c r="H99" i="50"/>
  <c r="I98" i="50"/>
  <c r="H98" i="50"/>
  <c r="I97" i="50"/>
  <c r="H97" i="50"/>
  <c r="I96" i="50"/>
  <c r="H96" i="50"/>
  <c r="I95" i="50"/>
  <c r="H95" i="50"/>
  <c r="H94" i="50"/>
  <c r="H93" i="50"/>
  <c r="I92" i="50"/>
  <c r="H92" i="50"/>
  <c r="I91" i="50"/>
  <c r="I90" i="50"/>
  <c r="H90" i="50"/>
  <c r="I89" i="50"/>
  <c r="H89" i="50"/>
  <c r="I88" i="50"/>
  <c r="H88" i="50"/>
  <c r="I87" i="50"/>
  <c r="H87" i="50"/>
  <c r="I86" i="50"/>
  <c r="H86" i="50"/>
  <c r="I85" i="50"/>
  <c r="H85" i="50"/>
  <c r="I84" i="50"/>
  <c r="H84" i="50"/>
  <c r="H83" i="50"/>
  <c r="I82" i="50"/>
  <c r="H82" i="50"/>
  <c r="I81" i="50"/>
  <c r="I80" i="50"/>
  <c r="H80" i="50"/>
  <c r="I79" i="50"/>
  <c r="H79" i="50"/>
  <c r="I78" i="50"/>
  <c r="H78" i="50"/>
  <c r="I77" i="50"/>
  <c r="H77" i="50"/>
  <c r="H76" i="50"/>
  <c r="H75" i="50"/>
  <c r="I74" i="50"/>
  <c r="H74" i="50"/>
  <c r="I73" i="50"/>
  <c r="I72" i="50"/>
  <c r="H72" i="50"/>
  <c r="I71" i="50"/>
  <c r="H71" i="50"/>
  <c r="I70" i="50"/>
  <c r="H70" i="50"/>
  <c r="I69" i="50"/>
  <c r="H69" i="50"/>
  <c r="H68" i="50"/>
  <c r="I67" i="50"/>
  <c r="H67" i="50"/>
  <c r="I66" i="50"/>
  <c r="H66" i="50"/>
  <c r="I65" i="50"/>
  <c r="I64" i="50"/>
  <c r="H64" i="50"/>
  <c r="I63" i="50"/>
  <c r="H63" i="50"/>
  <c r="I62" i="50"/>
  <c r="H62" i="50"/>
  <c r="I61" i="50"/>
  <c r="H61" i="50"/>
  <c r="I60" i="50"/>
  <c r="H60" i="50"/>
  <c r="H59" i="50"/>
  <c r="H58" i="50"/>
  <c r="I57" i="50"/>
  <c r="H57" i="50"/>
  <c r="I56" i="50"/>
  <c r="I55" i="50"/>
  <c r="H55" i="50"/>
  <c r="I54" i="50"/>
  <c r="H54" i="50"/>
  <c r="I53" i="50"/>
  <c r="H53" i="50"/>
  <c r="I52" i="50"/>
  <c r="H52" i="50"/>
  <c r="H51" i="50"/>
  <c r="H50" i="50"/>
  <c r="I49" i="50"/>
  <c r="I48" i="50"/>
  <c r="H48" i="50"/>
  <c r="I47" i="50"/>
  <c r="H47" i="50"/>
  <c r="I46" i="50"/>
  <c r="H46" i="50"/>
  <c r="I45" i="50"/>
  <c r="H45" i="50"/>
  <c r="H44" i="50"/>
  <c r="I43" i="50"/>
  <c r="H43" i="50"/>
  <c r="I42" i="50"/>
  <c r="H42" i="50"/>
  <c r="I41" i="50"/>
  <c r="H41" i="50"/>
  <c r="I40" i="50"/>
  <c r="H40" i="50"/>
  <c r="I39" i="50"/>
  <c r="H39" i="50"/>
  <c r="H38" i="50"/>
  <c r="I37" i="50"/>
  <c r="H37" i="50"/>
  <c r="I36" i="50"/>
  <c r="I35" i="50"/>
  <c r="H35" i="50"/>
  <c r="I34" i="50"/>
  <c r="H34" i="50"/>
  <c r="I33" i="50"/>
  <c r="H33" i="50"/>
  <c r="I32" i="50"/>
  <c r="H32" i="50"/>
  <c r="I31" i="50"/>
  <c r="H31" i="50"/>
  <c r="I30" i="50"/>
  <c r="H30" i="50"/>
  <c r="H29" i="50"/>
  <c r="I28" i="50"/>
  <c r="I27" i="50"/>
  <c r="H27" i="50"/>
  <c r="I26" i="50"/>
  <c r="H26" i="50"/>
  <c r="I25" i="50"/>
  <c r="H25" i="50"/>
  <c r="H24" i="50"/>
  <c r="I23" i="50"/>
  <c r="H23" i="50"/>
  <c r="H22" i="50"/>
  <c r="I21" i="50"/>
  <c r="I20" i="50"/>
  <c r="H20" i="50"/>
  <c r="I19" i="50"/>
  <c r="H19" i="50"/>
  <c r="I18" i="50"/>
  <c r="H18" i="50"/>
  <c r="H17" i="50"/>
  <c r="I16" i="50"/>
  <c r="H16" i="50"/>
  <c r="I15" i="50"/>
  <c r="H15" i="50"/>
  <c r="H14" i="50"/>
  <c r="I13" i="50"/>
  <c r="H13" i="50"/>
  <c r="I12" i="50"/>
  <c r="I11" i="50"/>
  <c r="H11" i="50"/>
  <c r="I10" i="50"/>
  <c r="H10" i="50"/>
  <c r="I9" i="50"/>
  <c r="H9" i="50"/>
  <c r="H8" i="50"/>
  <c r="I7" i="50"/>
  <c r="H7" i="50"/>
  <c r="H6" i="50"/>
  <c r="I5" i="50"/>
  <c r="E133" i="50"/>
  <c r="E131" i="50"/>
  <c r="E130" i="50"/>
  <c r="F130" i="50" s="1"/>
  <c r="G130" i="50" s="1"/>
  <c r="E129" i="50"/>
  <c r="E127" i="50"/>
  <c r="E126" i="50"/>
  <c r="E125" i="50"/>
  <c r="E124" i="50"/>
  <c r="E123" i="50"/>
  <c r="E122" i="50"/>
  <c r="F122" i="50" s="1"/>
  <c r="G122" i="50" s="1"/>
  <c r="E121" i="50"/>
  <c r="E120" i="50"/>
  <c r="E119" i="50"/>
  <c r="E118" i="50"/>
  <c r="E117" i="50"/>
  <c r="E116" i="50"/>
  <c r="E115" i="50"/>
  <c r="E114" i="50"/>
  <c r="E113" i="50"/>
  <c r="E110" i="50"/>
  <c r="E109" i="50"/>
  <c r="E108" i="50"/>
  <c r="E107" i="50"/>
  <c r="E106" i="50"/>
  <c r="E105" i="50"/>
  <c r="E104" i="50"/>
  <c r="E103" i="50"/>
  <c r="E102" i="50"/>
  <c r="E101" i="50"/>
  <c r="E97" i="50"/>
  <c r="E95" i="50"/>
  <c r="E94" i="50"/>
  <c r="E93" i="50"/>
  <c r="E92" i="50"/>
  <c r="E91" i="50"/>
  <c r="E90" i="50"/>
  <c r="E89" i="50"/>
  <c r="E88" i="50"/>
  <c r="E87" i="50"/>
  <c r="E86" i="50"/>
  <c r="E85" i="50"/>
  <c r="E84" i="50"/>
  <c r="E83" i="50"/>
  <c r="E82" i="50"/>
  <c r="E81" i="50"/>
  <c r="E79" i="50"/>
  <c r="E78" i="50"/>
  <c r="E76" i="50"/>
  <c r="E75" i="50"/>
  <c r="E74" i="50"/>
  <c r="E73" i="50"/>
  <c r="E72" i="50"/>
  <c r="E71" i="50"/>
  <c r="E70" i="50"/>
  <c r="E69" i="50"/>
  <c r="E68" i="50"/>
  <c r="E67" i="50"/>
  <c r="E66" i="50"/>
  <c r="E65" i="50"/>
  <c r="E64" i="50"/>
  <c r="E63" i="50"/>
  <c r="E60" i="50"/>
  <c r="E59" i="50"/>
  <c r="E58" i="50"/>
  <c r="E57" i="50"/>
  <c r="E56" i="50"/>
  <c r="E55" i="50"/>
  <c r="E54" i="50"/>
  <c r="E53" i="50"/>
  <c r="E52" i="50"/>
  <c r="E51" i="50"/>
  <c r="E50" i="50"/>
  <c r="E47" i="50"/>
  <c r="E46" i="50"/>
  <c r="E44" i="50"/>
  <c r="E43" i="50"/>
  <c r="E42" i="50"/>
  <c r="E41" i="50"/>
  <c r="E40" i="50"/>
  <c r="E39" i="50"/>
  <c r="E38" i="50"/>
  <c r="E37" i="50"/>
  <c r="E35" i="50"/>
  <c r="E34" i="50"/>
  <c r="E32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7" i="50"/>
  <c r="E16" i="50"/>
  <c r="E15" i="50"/>
  <c r="E14" i="50"/>
  <c r="E13" i="50"/>
  <c r="E12" i="50"/>
  <c r="E11" i="50"/>
  <c r="E10" i="50"/>
  <c r="E9" i="50"/>
  <c r="E8" i="50"/>
  <c r="E7" i="50"/>
  <c r="E6" i="50"/>
  <c r="K513" i="27"/>
  <c r="J513" i="27"/>
  <c r="K512" i="27"/>
  <c r="J512" i="27"/>
  <c r="K511" i="27"/>
  <c r="J511" i="27"/>
  <c r="K510" i="27"/>
  <c r="J510" i="27"/>
  <c r="K509" i="27"/>
  <c r="J509" i="27"/>
  <c r="K508" i="27"/>
  <c r="K507" i="27"/>
  <c r="J507" i="27"/>
  <c r="K506" i="27"/>
  <c r="J506" i="27"/>
  <c r="K505" i="27"/>
  <c r="J505" i="27"/>
  <c r="K504" i="27"/>
  <c r="J504" i="27"/>
  <c r="K503" i="27"/>
  <c r="J503" i="27"/>
  <c r="K502" i="27"/>
  <c r="K501" i="27"/>
  <c r="J501" i="27"/>
  <c r="K500" i="27"/>
  <c r="J500" i="27"/>
  <c r="K499" i="27"/>
  <c r="J499" i="27"/>
  <c r="K498" i="27"/>
  <c r="J498" i="27"/>
  <c r="K497" i="27"/>
  <c r="J497" i="27"/>
  <c r="J496" i="27"/>
  <c r="K495" i="27"/>
  <c r="J495" i="27"/>
  <c r="J494" i="27"/>
  <c r="K493" i="27"/>
  <c r="J493" i="27"/>
  <c r="K492" i="27"/>
  <c r="K491" i="27"/>
  <c r="J491" i="27"/>
  <c r="K490" i="27"/>
  <c r="J490" i="27"/>
  <c r="K489" i="27"/>
  <c r="J489" i="27"/>
  <c r="K488" i="27"/>
  <c r="J488" i="27"/>
  <c r="J487" i="27"/>
  <c r="J486" i="27"/>
  <c r="K485" i="27"/>
  <c r="J485" i="27"/>
  <c r="K484" i="27"/>
  <c r="K483" i="27"/>
  <c r="J483" i="27"/>
  <c r="K482" i="27"/>
  <c r="J482" i="27"/>
  <c r="K481" i="27"/>
  <c r="J481" i="27"/>
  <c r="K480" i="27"/>
  <c r="J480" i="27"/>
  <c r="K479" i="27"/>
  <c r="J479" i="27"/>
  <c r="K478" i="27"/>
  <c r="J478" i="27"/>
  <c r="J477" i="27"/>
  <c r="K476" i="27"/>
  <c r="K475" i="27"/>
  <c r="J475" i="27"/>
  <c r="K474" i="27"/>
  <c r="J474" i="27"/>
  <c r="K473" i="27"/>
  <c r="J473" i="27"/>
  <c r="K472" i="27"/>
  <c r="J472" i="27"/>
  <c r="J471" i="27"/>
  <c r="K470" i="27"/>
  <c r="J470" i="27"/>
  <c r="K469" i="27"/>
  <c r="K468" i="27"/>
  <c r="J468" i="27"/>
  <c r="K467" i="27"/>
  <c r="J467" i="27"/>
  <c r="K466" i="27"/>
  <c r="J466" i="27"/>
  <c r="K465" i="27"/>
  <c r="J465" i="27"/>
  <c r="J464" i="27"/>
  <c r="J463" i="27"/>
  <c r="K462" i="27"/>
  <c r="K461" i="27"/>
  <c r="J461" i="27"/>
  <c r="K460" i="27"/>
  <c r="J460" i="27"/>
  <c r="K459" i="27"/>
  <c r="J459" i="27"/>
  <c r="K458" i="27"/>
  <c r="J458" i="27"/>
  <c r="J457" i="27"/>
  <c r="K456" i="27"/>
  <c r="J456" i="27"/>
  <c r="K455" i="27"/>
  <c r="K454" i="27"/>
  <c r="J454" i="27"/>
  <c r="K453" i="27"/>
  <c r="J453" i="27"/>
  <c r="K452" i="27"/>
  <c r="J452" i="27"/>
  <c r="J451" i="27"/>
  <c r="J450" i="27"/>
  <c r="K449" i="27"/>
  <c r="K448" i="27"/>
  <c r="J448" i="27"/>
  <c r="K447" i="27"/>
  <c r="J447" i="27"/>
  <c r="K446" i="27"/>
  <c r="J446" i="27"/>
  <c r="J445" i="27"/>
  <c r="J444" i="27"/>
  <c r="K443" i="27"/>
  <c r="J443" i="27"/>
  <c r="K442" i="27"/>
  <c r="K441" i="27"/>
  <c r="J441" i="27"/>
  <c r="K440" i="27"/>
  <c r="J440" i="27"/>
  <c r="K439" i="27"/>
  <c r="J439" i="27"/>
  <c r="J438" i="27"/>
  <c r="J437" i="27"/>
  <c r="K436" i="27"/>
  <c r="K435" i="27"/>
  <c r="J435" i="27"/>
  <c r="K434" i="27"/>
  <c r="J434" i="27"/>
  <c r="K433" i="27"/>
  <c r="J433" i="27"/>
  <c r="J432" i="27"/>
  <c r="K431" i="27"/>
  <c r="J431" i="27"/>
  <c r="K430" i="27"/>
  <c r="J430" i="27"/>
  <c r="K429" i="27"/>
  <c r="K428" i="27"/>
  <c r="J428" i="27"/>
  <c r="K427" i="27"/>
  <c r="J427" i="27"/>
  <c r="K426" i="27"/>
  <c r="J426" i="27"/>
  <c r="J425" i="27"/>
  <c r="K424" i="27"/>
  <c r="J424" i="27"/>
  <c r="K423" i="27"/>
  <c r="K422" i="27"/>
  <c r="J422" i="27"/>
  <c r="K421" i="27"/>
  <c r="J421" i="27"/>
  <c r="K420" i="27"/>
  <c r="J420" i="27"/>
  <c r="J419" i="27"/>
  <c r="J418" i="27"/>
  <c r="K417" i="27"/>
  <c r="K416" i="27"/>
  <c r="J416" i="27"/>
  <c r="K415" i="27"/>
  <c r="J415" i="27"/>
  <c r="K414" i="27"/>
  <c r="J414" i="27"/>
  <c r="J413" i="27"/>
  <c r="J412" i="27"/>
  <c r="K411" i="27"/>
  <c r="K410" i="27"/>
  <c r="J410" i="27"/>
  <c r="K409" i="27"/>
  <c r="J409" i="27"/>
  <c r="K408" i="27"/>
  <c r="J408" i="27"/>
  <c r="K407" i="27"/>
  <c r="J407" i="27"/>
  <c r="J406" i="27"/>
  <c r="K405" i="27"/>
  <c r="J405" i="27"/>
  <c r="K404" i="27"/>
  <c r="K403" i="27"/>
  <c r="J403" i="27"/>
  <c r="K402" i="27"/>
  <c r="J402" i="27"/>
  <c r="K401" i="27"/>
  <c r="J401" i="27"/>
  <c r="J400" i="27"/>
  <c r="J399" i="27"/>
  <c r="K398" i="27"/>
  <c r="K397" i="27"/>
  <c r="J397" i="27"/>
  <c r="K396" i="27"/>
  <c r="J396" i="27"/>
  <c r="K395" i="27"/>
  <c r="J395" i="27"/>
  <c r="J394" i="27"/>
  <c r="K393" i="27"/>
  <c r="J393" i="27"/>
  <c r="K392" i="27"/>
  <c r="K391" i="27"/>
  <c r="J391" i="27"/>
  <c r="K390" i="27"/>
  <c r="J390" i="27"/>
  <c r="K389" i="27"/>
  <c r="J389" i="27"/>
  <c r="J388" i="27"/>
  <c r="K387" i="27"/>
  <c r="J387" i="27"/>
  <c r="K386" i="27"/>
  <c r="K385" i="27"/>
  <c r="J385" i="27"/>
  <c r="K384" i="27"/>
  <c r="J384" i="27"/>
  <c r="K383" i="27"/>
  <c r="J383" i="27"/>
  <c r="K382" i="27"/>
  <c r="J382" i="27"/>
  <c r="K381" i="27"/>
  <c r="K380" i="27"/>
  <c r="J380" i="27"/>
  <c r="K379" i="27"/>
  <c r="K378" i="27"/>
  <c r="J378" i="27"/>
  <c r="K377" i="27"/>
  <c r="J377" i="27"/>
  <c r="K376" i="27"/>
  <c r="J376" i="27"/>
  <c r="K374" i="27"/>
  <c r="J374" i="27"/>
  <c r="K373" i="27"/>
  <c r="J373" i="27"/>
  <c r="K372" i="27"/>
  <c r="J372" i="27"/>
  <c r="K371" i="27"/>
  <c r="J371" i="27"/>
  <c r="K370" i="27"/>
  <c r="J370" i="27"/>
  <c r="K369" i="27"/>
  <c r="J369" i="27"/>
  <c r="K368" i="27"/>
  <c r="J368" i="27"/>
  <c r="J367" i="27"/>
  <c r="K366" i="27"/>
  <c r="K365" i="27"/>
  <c r="J365" i="27"/>
  <c r="K364" i="27"/>
  <c r="J364" i="27"/>
  <c r="K363" i="27"/>
  <c r="J363" i="27"/>
  <c r="J362" i="27"/>
  <c r="J361" i="27"/>
  <c r="K360" i="27"/>
  <c r="K359" i="27"/>
  <c r="J359" i="27"/>
  <c r="K358" i="27"/>
  <c r="J358" i="27"/>
  <c r="K357" i="27"/>
  <c r="J357" i="27"/>
  <c r="K356" i="27"/>
  <c r="J356" i="27"/>
  <c r="J355" i="27"/>
  <c r="J354" i="27"/>
  <c r="K353" i="27"/>
  <c r="K352" i="27"/>
  <c r="J352" i="27"/>
  <c r="K351" i="27"/>
  <c r="J351" i="27"/>
  <c r="K350" i="27"/>
  <c r="J350" i="27"/>
  <c r="K349" i="27"/>
  <c r="J349" i="27"/>
  <c r="J348" i="27"/>
  <c r="K347" i="27"/>
  <c r="J347" i="27"/>
  <c r="K346" i="27"/>
  <c r="J346" i="27"/>
  <c r="K345" i="27"/>
  <c r="K344" i="27"/>
  <c r="J344" i="27"/>
  <c r="K343" i="27"/>
  <c r="J343" i="27"/>
  <c r="K342" i="27"/>
  <c r="J342" i="27"/>
  <c r="K341" i="27"/>
  <c r="J341" i="27"/>
  <c r="J340" i="27"/>
  <c r="K339" i="27"/>
  <c r="J339" i="27"/>
  <c r="K338" i="27"/>
  <c r="K337" i="27"/>
  <c r="J337" i="27"/>
  <c r="K336" i="27"/>
  <c r="J336" i="27"/>
  <c r="K335" i="27"/>
  <c r="J335" i="27"/>
  <c r="J334" i="27"/>
  <c r="K333" i="27"/>
  <c r="J333" i="27"/>
  <c r="K332" i="27"/>
  <c r="K331" i="27"/>
  <c r="J331" i="27"/>
  <c r="K330" i="27"/>
  <c r="J330" i="27"/>
  <c r="K329" i="27"/>
  <c r="J329" i="27"/>
  <c r="J328" i="27"/>
  <c r="K327" i="27"/>
  <c r="J327" i="27"/>
  <c r="K326" i="27"/>
  <c r="J326" i="27"/>
  <c r="K325" i="27"/>
  <c r="K324" i="27"/>
  <c r="J324" i="27"/>
  <c r="K323" i="27"/>
  <c r="J323" i="27"/>
  <c r="K322" i="27"/>
  <c r="J322" i="27"/>
  <c r="K321" i="27"/>
  <c r="J321" i="27"/>
  <c r="J320" i="27"/>
  <c r="J319" i="27"/>
  <c r="K318" i="27"/>
  <c r="K317" i="27"/>
  <c r="J317" i="27"/>
  <c r="K316" i="27"/>
  <c r="J316" i="27"/>
  <c r="K315" i="27"/>
  <c r="J315" i="27"/>
  <c r="K314" i="27"/>
  <c r="J314" i="27"/>
  <c r="J313" i="27"/>
  <c r="J312" i="27"/>
  <c r="K311" i="27"/>
  <c r="K310" i="27"/>
  <c r="J310" i="27"/>
  <c r="K309" i="27"/>
  <c r="J309" i="27"/>
  <c r="K308" i="27"/>
  <c r="J308" i="27"/>
  <c r="J307" i="27"/>
  <c r="J306" i="27"/>
  <c r="K305" i="27"/>
  <c r="K304" i="27"/>
  <c r="J304" i="27"/>
  <c r="K303" i="27"/>
  <c r="J303" i="27"/>
  <c r="K302" i="27"/>
  <c r="J302" i="27"/>
  <c r="K301" i="27"/>
  <c r="J301" i="27"/>
  <c r="J300" i="27"/>
  <c r="J299" i="27"/>
  <c r="K298" i="27"/>
  <c r="K297" i="27"/>
  <c r="J297" i="27"/>
  <c r="K296" i="27"/>
  <c r="J296" i="27"/>
  <c r="K295" i="27"/>
  <c r="J295" i="27"/>
  <c r="J294" i="27"/>
  <c r="J293" i="27"/>
  <c r="K292" i="27"/>
  <c r="K291" i="27"/>
  <c r="J291" i="27"/>
  <c r="K290" i="27"/>
  <c r="J290" i="27"/>
  <c r="K289" i="27"/>
  <c r="J289" i="27"/>
  <c r="K288" i="27"/>
  <c r="J288" i="27"/>
  <c r="K287" i="27"/>
  <c r="J287" i="27"/>
  <c r="K286" i="27"/>
  <c r="J286" i="27"/>
  <c r="K284" i="27"/>
  <c r="J284" i="27"/>
  <c r="J283" i="27"/>
  <c r="K282" i="27"/>
  <c r="K281" i="27"/>
  <c r="J281" i="27"/>
  <c r="K280" i="27"/>
  <c r="J280" i="27"/>
  <c r="K279" i="27"/>
  <c r="J279" i="27"/>
  <c r="K278" i="27"/>
  <c r="J278" i="27"/>
  <c r="K277" i="27"/>
  <c r="J277" i="27"/>
  <c r="K276" i="27"/>
  <c r="J276" i="27"/>
  <c r="J275" i="27"/>
  <c r="K274" i="27"/>
  <c r="J274" i="27"/>
  <c r="J273" i="27"/>
  <c r="K272" i="27"/>
  <c r="K271" i="27"/>
  <c r="J271" i="27"/>
  <c r="K270" i="27"/>
  <c r="J270" i="27"/>
  <c r="K269" i="27"/>
  <c r="J269" i="27"/>
  <c r="J268" i="27"/>
  <c r="K267" i="27"/>
  <c r="J267" i="27"/>
  <c r="K266" i="27"/>
  <c r="K265" i="27"/>
  <c r="J265" i="27"/>
  <c r="K264" i="27"/>
  <c r="J264" i="27"/>
  <c r="K263" i="27"/>
  <c r="J263" i="27"/>
  <c r="J262" i="27"/>
  <c r="K261" i="27"/>
  <c r="J261" i="27"/>
  <c r="K260" i="27"/>
  <c r="K259" i="27"/>
  <c r="J259" i="27"/>
  <c r="K258" i="27"/>
  <c r="J258" i="27"/>
  <c r="K257" i="27"/>
  <c r="J257" i="27"/>
  <c r="K256" i="27"/>
  <c r="J256" i="27"/>
  <c r="K255" i="27"/>
  <c r="K254" i="27"/>
  <c r="J254" i="27"/>
  <c r="K253" i="27"/>
  <c r="K252" i="27"/>
  <c r="J252" i="27"/>
  <c r="K251" i="27"/>
  <c r="J251" i="27"/>
  <c r="K250" i="27"/>
  <c r="J250" i="27"/>
  <c r="K249" i="27"/>
  <c r="K248" i="27"/>
  <c r="J248" i="27"/>
  <c r="K247" i="27"/>
  <c r="K246" i="27"/>
  <c r="J246" i="27"/>
  <c r="K245" i="27"/>
  <c r="J245" i="27"/>
  <c r="K244" i="27"/>
  <c r="J244" i="27"/>
  <c r="K243" i="27"/>
  <c r="J243" i="27"/>
  <c r="K242" i="27"/>
  <c r="J242" i="27"/>
  <c r="J241" i="27"/>
  <c r="K240" i="27"/>
  <c r="K239" i="27"/>
  <c r="J239" i="27"/>
  <c r="K238" i="27"/>
  <c r="J238" i="27"/>
  <c r="K237" i="27"/>
  <c r="J237" i="27"/>
  <c r="K236" i="27"/>
  <c r="J236" i="27"/>
  <c r="J235" i="27"/>
  <c r="K234" i="27"/>
  <c r="K233" i="27"/>
  <c r="J233" i="27"/>
  <c r="K232" i="27"/>
  <c r="J232" i="27"/>
  <c r="K231" i="27"/>
  <c r="J231" i="27"/>
  <c r="J230" i="27"/>
  <c r="K229" i="27"/>
  <c r="J229" i="27"/>
  <c r="K228" i="27"/>
  <c r="J228" i="27"/>
  <c r="K227" i="27"/>
  <c r="J227" i="27"/>
  <c r="K226" i="27"/>
  <c r="K225" i="27"/>
  <c r="J225" i="27"/>
  <c r="K224" i="27"/>
  <c r="J224" i="27"/>
  <c r="K223" i="27"/>
  <c r="J223" i="27"/>
  <c r="K222" i="27"/>
  <c r="J222" i="27"/>
  <c r="K221" i="27"/>
  <c r="J221" i="27"/>
  <c r="K220" i="27"/>
  <c r="K219" i="27"/>
  <c r="J219" i="27"/>
  <c r="K218" i="27"/>
  <c r="J218" i="27"/>
  <c r="K217" i="27"/>
  <c r="J217" i="27"/>
  <c r="K216" i="27"/>
  <c r="J216" i="27"/>
  <c r="K215" i="27"/>
  <c r="J215" i="27"/>
  <c r="K214" i="27"/>
  <c r="J214" i="27"/>
  <c r="J213" i="27"/>
  <c r="K212" i="27"/>
  <c r="K211" i="27"/>
  <c r="J211" i="27"/>
  <c r="K210" i="27"/>
  <c r="J210" i="27"/>
  <c r="K209" i="27"/>
  <c r="J209" i="27"/>
  <c r="K208" i="27"/>
  <c r="J208" i="27"/>
  <c r="K207" i="27"/>
  <c r="J207" i="27"/>
  <c r="J206" i="27"/>
  <c r="J205" i="27"/>
  <c r="K204" i="27"/>
  <c r="K203" i="27"/>
  <c r="J203" i="27"/>
  <c r="K202" i="27"/>
  <c r="J202" i="27"/>
  <c r="K201" i="27"/>
  <c r="J201" i="27"/>
  <c r="K200" i="27"/>
  <c r="J200" i="27"/>
  <c r="K199" i="27"/>
  <c r="J199" i="27"/>
  <c r="J198" i="27"/>
  <c r="J197" i="27"/>
  <c r="K196" i="27"/>
  <c r="K195" i="27"/>
  <c r="J195" i="27"/>
  <c r="K194" i="27"/>
  <c r="J194" i="27"/>
  <c r="K193" i="27"/>
  <c r="J193" i="27"/>
  <c r="K192" i="27"/>
  <c r="J192" i="27"/>
  <c r="K191" i="27"/>
  <c r="J191" i="27"/>
  <c r="J189" i="27"/>
  <c r="K188" i="27"/>
  <c r="K187" i="27"/>
  <c r="J187" i="27"/>
  <c r="K186" i="27"/>
  <c r="J186" i="27"/>
  <c r="K185" i="27"/>
  <c r="J185" i="27"/>
  <c r="J183" i="27"/>
  <c r="K182" i="27"/>
  <c r="K181" i="27"/>
  <c r="J181" i="27"/>
  <c r="K180" i="27"/>
  <c r="J180" i="27"/>
  <c r="K179" i="27"/>
  <c r="J179" i="27"/>
  <c r="K178" i="27"/>
  <c r="J178" i="27"/>
  <c r="J177" i="27"/>
  <c r="J176" i="27"/>
  <c r="K175" i="27"/>
  <c r="K174" i="27"/>
  <c r="J174" i="27"/>
  <c r="K173" i="27"/>
  <c r="J173" i="27"/>
  <c r="K172" i="27"/>
  <c r="J172" i="27"/>
  <c r="K171" i="27"/>
  <c r="J171" i="27"/>
  <c r="J170" i="27"/>
  <c r="K169" i="27"/>
  <c r="J169" i="27"/>
  <c r="J168" i="27"/>
  <c r="K167" i="27"/>
  <c r="K166" i="27"/>
  <c r="J166" i="27"/>
  <c r="K165" i="27"/>
  <c r="J165" i="27"/>
  <c r="K164" i="27"/>
  <c r="J164" i="27"/>
  <c r="K163" i="27"/>
  <c r="J163" i="27"/>
  <c r="K162" i="27"/>
  <c r="J162" i="27"/>
  <c r="K161" i="27"/>
  <c r="J161" i="27"/>
  <c r="K160" i="27"/>
  <c r="J160" i="27"/>
  <c r="K159" i="27"/>
  <c r="K158" i="27"/>
  <c r="J158" i="27"/>
  <c r="K157" i="27"/>
  <c r="J157" i="27"/>
  <c r="K156" i="27"/>
  <c r="J156" i="27"/>
  <c r="K155" i="27"/>
  <c r="J155" i="27"/>
  <c r="K154" i="27"/>
  <c r="J154" i="27"/>
  <c r="J153" i="27"/>
  <c r="J152" i="27"/>
  <c r="K151" i="27"/>
  <c r="K150" i="27"/>
  <c r="J150" i="27"/>
  <c r="K149" i="27"/>
  <c r="J149" i="27"/>
  <c r="K148" i="27"/>
  <c r="J148" i="27"/>
  <c r="K147" i="27"/>
  <c r="J147" i="27"/>
  <c r="K146" i="27"/>
  <c r="J146" i="27"/>
  <c r="K145" i="27"/>
  <c r="J145" i="27"/>
  <c r="J144" i="27"/>
  <c r="J143" i="27"/>
  <c r="K142" i="27"/>
  <c r="K141" i="27"/>
  <c r="J141" i="27"/>
  <c r="K140" i="27"/>
  <c r="J140" i="27"/>
  <c r="K139" i="27"/>
  <c r="J139" i="27"/>
  <c r="J138" i="27"/>
  <c r="K137" i="27"/>
  <c r="J137" i="27"/>
  <c r="K136" i="27"/>
  <c r="K135" i="27"/>
  <c r="J135" i="27"/>
  <c r="K134" i="27"/>
  <c r="J134" i="27"/>
  <c r="K133" i="27"/>
  <c r="J133" i="27"/>
  <c r="K132" i="27"/>
  <c r="J132" i="27"/>
  <c r="J131" i="27"/>
  <c r="J130" i="27"/>
  <c r="K129" i="27"/>
  <c r="K128" i="27"/>
  <c r="J128" i="27"/>
  <c r="K127" i="27"/>
  <c r="J127" i="27"/>
  <c r="K126" i="27"/>
  <c r="J126" i="27"/>
  <c r="J125" i="27"/>
  <c r="J124" i="27"/>
  <c r="K123" i="27"/>
  <c r="J123" i="27"/>
  <c r="K122" i="27"/>
  <c r="J122" i="27"/>
  <c r="K121" i="27"/>
  <c r="J121" i="27"/>
  <c r="K120" i="27"/>
  <c r="J120" i="27"/>
  <c r="K119" i="27"/>
  <c r="J119" i="27"/>
  <c r="K117" i="27"/>
  <c r="J117" i="27"/>
  <c r="K116" i="27"/>
  <c r="J116" i="27"/>
  <c r="K115" i="27"/>
  <c r="K114" i="27"/>
  <c r="J114" i="27"/>
  <c r="K113" i="27"/>
  <c r="J113" i="27"/>
  <c r="K112" i="27"/>
  <c r="J112" i="27"/>
  <c r="K111" i="27"/>
  <c r="J111" i="27"/>
  <c r="J110" i="27"/>
  <c r="K109" i="27"/>
  <c r="J109" i="27"/>
  <c r="K108" i="27"/>
  <c r="K107" i="27"/>
  <c r="J107" i="27"/>
  <c r="K106" i="27"/>
  <c r="J106" i="27"/>
  <c r="K105" i="27"/>
  <c r="J105" i="27"/>
  <c r="K104" i="27"/>
  <c r="J104" i="27"/>
  <c r="K103" i="27"/>
  <c r="J103" i="27"/>
  <c r="J102" i="27"/>
  <c r="K101" i="27"/>
  <c r="K100" i="27"/>
  <c r="J100" i="27"/>
  <c r="K99" i="27"/>
  <c r="J99" i="27"/>
  <c r="K98" i="27"/>
  <c r="J98" i="27"/>
  <c r="K97" i="27"/>
  <c r="J97" i="27"/>
  <c r="K96" i="27"/>
  <c r="J96" i="27"/>
  <c r="J95" i="27"/>
  <c r="J94" i="27"/>
  <c r="K93" i="27"/>
  <c r="K92" i="27"/>
  <c r="J92" i="27"/>
  <c r="K91" i="27"/>
  <c r="J91" i="27"/>
  <c r="K90" i="27"/>
  <c r="J90" i="27"/>
  <c r="K89" i="27"/>
  <c r="J89" i="27"/>
  <c r="J87" i="27"/>
  <c r="K86" i="27"/>
  <c r="J86" i="27"/>
  <c r="K85" i="27"/>
  <c r="K84" i="27"/>
  <c r="J84" i="27"/>
  <c r="K83" i="27"/>
  <c r="J83" i="27"/>
  <c r="K82" i="27"/>
  <c r="J82" i="27"/>
  <c r="K81" i="27"/>
  <c r="J81" i="27"/>
  <c r="J80" i="27"/>
  <c r="K79" i="27"/>
  <c r="J79" i="27"/>
  <c r="K78" i="27"/>
  <c r="J78" i="27"/>
  <c r="K77" i="27"/>
  <c r="K76" i="27"/>
  <c r="J76" i="27"/>
  <c r="K75" i="27"/>
  <c r="J75" i="27"/>
  <c r="K74" i="27"/>
  <c r="J74" i="27"/>
  <c r="K73" i="27"/>
  <c r="J73" i="27"/>
  <c r="K72" i="27"/>
  <c r="J72" i="27"/>
  <c r="K71" i="27"/>
  <c r="J71" i="27"/>
  <c r="K69" i="27"/>
  <c r="J69" i="27"/>
  <c r="J68" i="27"/>
  <c r="K67" i="27"/>
  <c r="K66" i="27"/>
  <c r="J66" i="27"/>
  <c r="K65" i="27"/>
  <c r="J65" i="27"/>
  <c r="K64" i="27"/>
  <c r="J64" i="27"/>
  <c r="K63" i="27"/>
  <c r="J63" i="27"/>
  <c r="J62" i="27"/>
  <c r="K61" i="27"/>
  <c r="J61" i="27"/>
  <c r="J60" i="27"/>
  <c r="K59" i="27"/>
  <c r="K58" i="27"/>
  <c r="J58" i="27"/>
  <c r="K57" i="27"/>
  <c r="J57" i="27"/>
  <c r="K56" i="27"/>
  <c r="J56" i="27"/>
  <c r="J55" i="27"/>
  <c r="J54" i="27"/>
  <c r="K53" i="27"/>
  <c r="K52" i="27"/>
  <c r="J52" i="27"/>
  <c r="K51" i="27"/>
  <c r="J51" i="27"/>
  <c r="K50" i="27"/>
  <c r="J50" i="27"/>
  <c r="K49" i="27"/>
  <c r="J49" i="27"/>
  <c r="J48" i="27"/>
  <c r="J47" i="27"/>
  <c r="K46" i="27"/>
  <c r="J46" i="27"/>
  <c r="K45" i="27"/>
  <c r="K44" i="27"/>
  <c r="J44" i="27"/>
  <c r="K43" i="27"/>
  <c r="J43" i="27"/>
  <c r="K42" i="27"/>
  <c r="J42" i="27"/>
  <c r="K41" i="27"/>
  <c r="J41" i="27"/>
  <c r="K39" i="27"/>
  <c r="J39" i="27"/>
  <c r="K38" i="27"/>
  <c r="J38" i="27"/>
  <c r="K37" i="27"/>
  <c r="J37" i="27"/>
  <c r="K36" i="27"/>
  <c r="J36" i="27"/>
  <c r="K35" i="27"/>
  <c r="J35" i="27"/>
  <c r="K34" i="27"/>
  <c r="J34" i="27"/>
  <c r="K33" i="27"/>
  <c r="J33" i="27"/>
  <c r="J32" i="27"/>
  <c r="J31" i="27"/>
  <c r="K30" i="27"/>
  <c r="K29" i="27"/>
  <c r="J29" i="27"/>
  <c r="K28" i="27"/>
  <c r="J28" i="27"/>
  <c r="K27" i="27"/>
  <c r="J27" i="27"/>
  <c r="K26" i="27"/>
  <c r="J26" i="27"/>
  <c r="K25" i="27"/>
  <c r="J25" i="27"/>
  <c r="K24" i="27"/>
  <c r="J24" i="27"/>
  <c r="K23" i="27"/>
  <c r="J23" i="27"/>
  <c r="K22" i="27"/>
  <c r="J22" i="27"/>
  <c r="K21" i="27"/>
  <c r="K20" i="27"/>
  <c r="J20" i="27"/>
  <c r="K19" i="27"/>
  <c r="J19" i="27"/>
  <c r="K18" i="27"/>
  <c r="J18" i="27"/>
  <c r="K17" i="27"/>
  <c r="J17" i="27"/>
  <c r="J15" i="27"/>
  <c r="K14" i="27"/>
  <c r="K13" i="27"/>
  <c r="J13" i="27"/>
  <c r="K12" i="27"/>
  <c r="J12" i="27"/>
  <c r="K11" i="27"/>
  <c r="J11" i="27"/>
  <c r="K10" i="27"/>
  <c r="J9" i="27"/>
  <c r="K8" i="27"/>
  <c r="K7" i="27"/>
  <c r="J7" i="27"/>
  <c r="K6" i="27"/>
  <c r="J6" i="27"/>
  <c r="G510" i="27"/>
  <c r="G509" i="27"/>
  <c r="G508" i="27"/>
  <c r="G507" i="27"/>
  <c r="G506" i="27"/>
  <c r="G505" i="27"/>
  <c r="G504" i="27"/>
  <c r="G503" i="27"/>
  <c r="G499" i="27"/>
  <c r="G497" i="27"/>
  <c r="G496" i="27"/>
  <c r="G495" i="27"/>
  <c r="G494" i="27"/>
  <c r="G493" i="27"/>
  <c r="G492" i="27"/>
  <c r="G491" i="27"/>
  <c r="G490" i="27"/>
  <c r="G489" i="27"/>
  <c r="G488" i="27"/>
  <c r="G487" i="27"/>
  <c r="G486" i="27"/>
  <c r="G485" i="27"/>
  <c r="G483" i="27"/>
  <c r="G482" i="27"/>
  <c r="G481" i="27"/>
  <c r="G479" i="27"/>
  <c r="G478" i="27"/>
  <c r="G477" i="27"/>
  <c r="G476" i="27"/>
  <c r="G475" i="27"/>
  <c r="G474" i="27"/>
  <c r="G473" i="27"/>
  <c r="G472" i="27"/>
  <c r="G471" i="27"/>
  <c r="G470" i="27"/>
  <c r="G469" i="27"/>
  <c r="G468" i="27"/>
  <c r="G467" i="27"/>
  <c r="G466" i="27"/>
  <c r="G464" i="27"/>
  <c r="G463" i="27"/>
  <c r="G462" i="27"/>
  <c r="G461" i="27"/>
  <c r="G460" i="27"/>
  <c r="G459" i="27"/>
  <c r="G458" i="27"/>
  <c r="G457" i="27"/>
  <c r="G456" i="27"/>
  <c r="G455" i="27"/>
  <c r="G454" i="27"/>
  <c r="G451" i="27"/>
  <c r="G450" i="27"/>
  <c r="G449" i="27"/>
  <c r="G448" i="27"/>
  <c r="G447" i="27"/>
  <c r="G446" i="27"/>
  <c r="G445" i="27"/>
  <c r="G444" i="27"/>
  <c r="G443" i="27"/>
  <c r="G442" i="27"/>
  <c r="G438" i="27"/>
  <c r="G437" i="27"/>
  <c r="G436" i="27"/>
  <c r="G435" i="27"/>
  <c r="G434" i="27"/>
  <c r="G433" i="27"/>
  <c r="G432" i="27"/>
  <c r="G431" i="27"/>
  <c r="G430" i="27"/>
  <c r="G425" i="27"/>
  <c r="G424" i="27"/>
  <c r="G423" i="27"/>
  <c r="G422" i="27"/>
  <c r="G421" i="27"/>
  <c r="G420" i="27"/>
  <c r="G419" i="27"/>
  <c r="G418" i="27"/>
  <c r="G413" i="27"/>
  <c r="G412" i="27"/>
  <c r="G411" i="27"/>
  <c r="G410" i="27"/>
  <c r="G409" i="27"/>
  <c r="G408" i="27"/>
  <c r="G407" i="27"/>
  <c r="G406" i="27"/>
  <c r="G405" i="27"/>
  <c r="G400" i="27"/>
  <c r="G399" i="27"/>
  <c r="G398" i="27"/>
  <c r="G397" i="27"/>
  <c r="G396" i="27"/>
  <c r="G395" i="27"/>
  <c r="G394" i="27"/>
  <c r="G393" i="27"/>
  <c r="G388" i="27"/>
  <c r="G387" i="27"/>
  <c r="G386" i="27"/>
  <c r="G385" i="27"/>
  <c r="G384" i="27"/>
  <c r="G383" i="27"/>
  <c r="G382" i="27"/>
  <c r="G381" i="27"/>
  <c r="G380" i="27"/>
  <c r="G375" i="27"/>
  <c r="G374" i="27"/>
  <c r="G373" i="27"/>
  <c r="G372" i="27"/>
  <c r="G371" i="27"/>
  <c r="G370" i="27"/>
  <c r="G369" i="27"/>
  <c r="G368" i="27"/>
  <c r="G367" i="27"/>
  <c r="G362" i="27"/>
  <c r="G361" i="27"/>
  <c r="G360" i="27"/>
  <c r="G359" i="27"/>
  <c r="G358" i="27"/>
  <c r="G357" i="27"/>
  <c r="G356" i="27"/>
  <c r="G355" i="27"/>
  <c r="G354" i="27"/>
  <c r="G351" i="27"/>
  <c r="G348" i="27"/>
  <c r="G347" i="27"/>
  <c r="G346" i="27"/>
  <c r="G345" i="27"/>
  <c r="G344" i="27"/>
  <c r="G343" i="27"/>
  <c r="G342" i="27"/>
  <c r="G341" i="27"/>
  <c r="G340" i="27"/>
  <c r="G339" i="27"/>
  <c r="G337" i="27"/>
  <c r="G336" i="27"/>
  <c r="G334" i="27"/>
  <c r="G333" i="27"/>
  <c r="G332" i="27"/>
  <c r="G331" i="27"/>
  <c r="G330" i="27"/>
  <c r="G329" i="27"/>
  <c r="G328" i="27"/>
  <c r="G327" i="27"/>
  <c r="G326" i="27"/>
  <c r="G325" i="27"/>
  <c r="G324" i="27"/>
  <c r="G323" i="27"/>
  <c r="G322" i="27"/>
  <c r="G321" i="27"/>
  <c r="G320" i="27"/>
  <c r="G319" i="27"/>
  <c r="G318" i="27"/>
  <c r="G317" i="27"/>
  <c r="G316" i="27"/>
  <c r="G315" i="27"/>
  <c r="G314" i="27"/>
  <c r="G313" i="27"/>
  <c r="G312" i="27"/>
  <c r="G311" i="27"/>
  <c r="G310" i="27"/>
  <c r="G307" i="27"/>
  <c r="G306" i="27"/>
  <c r="G305" i="27"/>
  <c r="G304" i="27"/>
  <c r="G303" i="27"/>
  <c r="G302" i="27"/>
  <c r="G301" i="27"/>
  <c r="G300" i="27"/>
  <c r="G299" i="27"/>
  <c r="G298" i="27"/>
  <c r="G296" i="27"/>
  <c r="G294" i="27"/>
  <c r="G293" i="27"/>
  <c r="G292" i="27"/>
  <c r="G291" i="27"/>
  <c r="G290" i="27"/>
  <c r="G289" i="27"/>
  <c r="G288" i="27"/>
  <c r="G287" i="27"/>
  <c r="G286" i="27"/>
  <c r="G285" i="27"/>
  <c r="G284" i="27"/>
  <c r="G283" i="27"/>
  <c r="G281" i="27"/>
  <c r="G279" i="27"/>
  <c r="G276" i="27"/>
  <c r="G275" i="27"/>
  <c r="G274" i="27"/>
  <c r="G273" i="27"/>
  <c r="G272" i="27"/>
  <c r="G271" i="27"/>
  <c r="G270" i="27"/>
  <c r="G269" i="27"/>
  <c r="G268" i="27"/>
  <c r="G267" i="27"/>
  <c r="G264" i="27"/>
  <c r="G262" i="27"/>
  <c r="G261" i="27"/>
  <c r="G260" i="27"/>
  <c r="G259" i="27"/>
  <c r="G258" i="27"/>
  <c r="G257" i="27"/>
  <c r="G256" i="27"/>
  <c r="G255" i="27"/>
  <c r="G254" i="27"/>
  <c r="G252" i="27"/>
  <c r="G251" i="27"/>
  <c r="G249" i="27"/>
  <c r="G248" i="27"/>
  <c r="G247" i="27"/>
  <c r="G246" i="27"/>
  <c r="G245" i="27"/>
  <c r="G244" i="27"/>
  <c r="G243" i="27"/>
  <c r="G242" i="27"/>
  <c r="G241" i="27"/>
  <c r="G240" i="27"/>
  <c r="G238" i="27"/>
  <c r="G236" i="27"/>
  <c r="G235" i="27"/>
  <c r="G234" i="27"/>
  <c r="G233" i="27"/>
  <c r="G232" i="27"/>
  <c r="G231" i="27"/>
  <c r="G230" i="27"/>
  <c r="G229" i="27"/>
  <c r="G228" i="27"/>
  <c r="G227" i="27"/>
  <c r="G226" i="27"/>
  <c r="G222" i="27"/>
  <c r="G221" i="27"/>
  <c r="G220" i="27"/>
  <c r="G219" i="27"/>
  <c r="G218" i="27"/>
  <c r="G217" i="27"/>
  <c r="G216" i="27"/>
  <c r="G215" i="27"/>
  <c r="G214" i="27"/>
  <c r="G213" i="27"/>
  <c r="G212" i="27"/>
  <c r="G211" i="27"/>
  <c r="G207" i="27"/>
  <c r="G206" i="27"/>
  <c r="G205" i="27"/>
  <c r="G204" i="27"/>
  <c r="G203" i="27"/>
  <c r="G202" i="27"/>
  <c r="G201" i="27"/>
  <c r="G200" i="27"/>
  <c r="G199" i="27"/>
  <c r="G198" i="27"/>
  <c r="G197" i="27"/>
  <c r="G194" i="27"/>
  <c r="G192" i="27"/>
  <c r="G190" i="27"/>
  <c r="G189" i="27"/>
  <c r="G188" i="27"/>
  <c r="G187" i="27"/>
  <c r="G186" i="27"/>
  <c r="G185" i="27"/>
  <c r="G184" i="27"/>
  <c r="G183" i="27"/>
  <c r="G179" i="27"/>
  <c r="G178" i="27"/>
  <c r="G177" i="27"/>
  <c r="G176" i="27"/>
  <c r="G175" i="27"/>
  <c r="G174" i="27"/>
  <c r="G173" i="27"/>
  <c r="G172" i="27"/>
  <c r="G171" i="27"/>
  <c r="G170" i="27"/>
  <c r="G169" i="27"/>
  <c r="G168" i="27"/>
  <c r="G167" i="27"/>
  <c r="G166" i="27"/>
  <c r="G165" i="27"/>
  <c r="G162" i="27"/>
  <c r="G161" i="27"/>
  <c r="G160" i="27"/>
  <c r="G159" i="27"/>
  <c r="G158" i="27"/>
  <c r="G157" i="27"/>
  <c r="G156" i="27"/>
  <c r="G155" i="27"/>
  <c r="G154" i="27"/>
  <c r="G153" i="27"/>
  <c r="G152" i="27"/>
  <c r="G151" i="27"/>
  <c r="G150" i="27"/>
  <c r="G147" i="27"/>
  <c r="G145" i="27"/>
  <c r="G144" i="27"/>
  <c r="G143" i="27"/>
  <c r="G142" i="27"/>
  <c r="G141" i="27"/>
  <c r="G140" i="27"/>
  <c r="G139" i="27"/>
  <c r="G138" i="27"/>
  <c r="G137" i="27"/>
  <c r="G134" i="27"/>
  <c r="G131" i="27"/>
  <c r="G130" i="27"/>
  <c r="G129" i="27"/>
  <c r="G128" i="27"/>
  <c r="G127" i="27"/>
  <c r="G126" i="27"/>
  <c r="G125" i="27"/>
  <c r="G124" i="27"/>
  <c r="G120" i="27"/>
  <c r="G119" i="27"/>
  <c r="G118" i="27"/>
  <c r="G117" i="27"/>
  <c r="G116" i="27"/>
  <c r="G115" i="27"/>
  <c r="G114" i="27"/>
  <c r="G113" i="27"/>
  <c r="G112" i="27"/>
  <c r="G111" i="27"/>
  <c r="G110" i="27"/>
  <c r="G109" i="27"/>
  <c r="G106" i="27"/>
  <c r="G105" i="27"/>
  <c r="G103" i="27"/>
  <c r="G102" i="27"/>
  <c r="G101" i="27"/>
  <c r="G100" i="27"/>
  <c r="G99" i="27"/>
  <c r="G98" i="27"/>
  <c r="G97" i="27"/>
  <c r="G96" i="27"/>
  <c r="G95" i="27"/>
  <c r="G94" i="27"/>
  <c r="G93" i="27"/>
  <c r="G92" i="27"/>
  <c r="G91" i="27"/>
  <c r="G88" i="27"/>
  <c r="G87" i="27"/>
  <c r="G86" i="27"/>
  <c r="G85" i="27"/>
  <c r="G84" i="27"/>
  <c r="G83" i="27"/>
  <c r="G82" i="27"/>
  <c r="G81" i="27"/>
  <c r="G80" i="27"/>
  <c r="G79" i="27"/>
  <c r="G78" i="27"/>
  <c r="G76" i="27"/>
  <c r="G75" i="27"/>
  <c r="G74" i="27"/>
  <c r="G72" i="27"/>
  <c r="G70" i="27"/>
  <c r="G69" i="27"/>
  <c r="G68" i="27"/>
  <c r="G67" i="27"/>
  <c r="G66" i="27"/>
  <c r="G65" i="27"/>
  <c r="G64" i="27"/>
  <c r="G63" i="27"/>
  <c r="G62" i="27"/>
  <c r="G61" i="27"/>
  <c r="G60" i="27"/>
  <c r="G55" i="27"/>
  <c r="G54" i="27"/>
  <c r="G53" i="27"/>
  <c r="G52" i="27"/>
  <c r="G51" i="27"/>
  <c r="G50" i="27"/>
  <c r="G49" i="27"/>
  <c r="G48" i="27"/>
  <c r="G47" i="27"/>
  <c r="G46" i="27"/>
  <c r="G45" i="27"/>
  <c r="G42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0" i="27"/>
  <c r="G9" i="27"/>
  <c r="G8" i="27"/>
  <c r="H8" i="27" s="1"/>
  <c r="G7" i="27"/>
  <c r="G6" i="27"/>
  <c r="H6" i="27" s="1"/>
  <c r="K5" i="27"/>
  <c r="J5" i="27"/>
  <c r="G5" i="27"/>
  <c r="H67" i="43"/>
  <c r="I66" i="43"/>
  <c r="H66" i="43"/>
  <c r="I65" i="43"/>
  <c r="I64" i="43"/>
  <c r="H64" i="43"/>
  <c r="I63" i="43"/>
  <c r="H63" i="43"/>
  <c r="I62" i="43"/>
  <c r="H62" i="43"/>
  <c r="I61" i="43"/>
  <c r="H61" i="43"/>
  <c r="I60" i="43"/>
  <c r="H60" i="43"/>
  <c r="I58" i="43"/>
  <c r="H58" i="43"/>
  <c r="I57" i="43"/>
  <c r="H57" i="43"/>
  <c r="I56" i="43"/>
  <c r="I55" i="43"/>
  <c r="H55" i="43"/>
  <c r="I54" i="43"/>
  <c r="H54" i="43"/>
  <c r="I53" i="43"/>
  <c r="H53" i="43"/>
  <c r="I52" i="43"/>
  <c r="H52" i="43"/>
  <c r="I51" i="43"/>
  <c r="H51" i="43"/>
  <c r="H50" i="43"/>
  <c r="H49" i="43"/>
  <c r="I48" i="43"/>
  <c r="H48" i="43"/>
  <c r="I47" i="43"/>
  <c r="I46" i="43"/>
  <c r="H46" i="43"/>
  <c r="I45" i="43"/>
  <c r="H45" i="43"/>
  <c r="I44" i="43"/>
  <c r="H44" i="43"/>
  <c r="I43" i="43"/>
  <c r="H43" i="43"/>
  <c r="I42" i="43"/>
  <c r="H42" i="43"/>
  <c r="H40" i="43"/>
  <c r="I39" i="43"/>
  <c r="H39" i="43"/>
  <c r="I38" i="43"/>
  <c r="I37" i="43"/>
  <c r="H37" i="43"/>
  <c r="I36" i="43"/>
  <c r="H36" i="43"/>
  <c r="I35" i="43"/>
  <c r="H35" i="43"/>
  <c r="I34" i="43"/>
  <c r="H34" i="43"/>
  <c r="I33" i="43"/>
  <c r="H33" i="43"/>
  <c r="I32" i="43"/>
  <c r="H32" i="43"/>
  <c r="H31" i="43"/>
  <c r="I30" i="43"/>
  <c r="H30" i="43"/>
  <c r="I29" i="43"/>
  <c r="I28" i="43"/>
  <c r="H28" i="43"/>
  <c r="I27" i="43"/>
  <c r="H27" i="43"/>
  <c r="I26" i="43"/>
  <c r="H26" i="43"/>
  <c r="I25" i="43"/>
  <c r="H25" i="43"/>
  <c r="I24" i="43"/>
  <c r="H24" i="43"/>
  <c r="I22" i="43"/>
  <c r="H22" i="43"/>
  <c r="H21" i="43"/>
  <c r="I20" i="43"/>
  <c r="H20" i="43"/>
  <c r="I19" i="43"/>
  <c r="I18" i="43"/>
  <c r="H18" i="43"/>
  <c r="I17" i="43"/>
  <c r="H17" i="43"/>
  <c r="I16" i="43"/>
  <c r="H16" i="43"/>
  <c r="I15" i="43"/>
  <c r="H15" i="43"/>
  <c r="I14" i="43"/>
  <c r="H14" i="43"/>
  <c r="I13" i="43"/>
  <c r="H13" i="43"/>
  <c r="I12" i="43"/>
  <c r="H12" i="43"/>
  <c r="I11" i="43"/>
  <c r="H11" i="43"/>
  <c r="I10" i="43"/>
  <c r="I9" i="43"/>
  <c r="H9" i="43"/>
  <c r="I8" i="43"/>
  <c r="H8" i="43"/>
  <c r="I7" i="43"/>
  <c r="H7" i="43"/>
  <c r="I6" i="43"/>
  <c r="H6" i="43"/>
  <c r="E67" i="43"/>
  <c r="E66" i="43"/>
  <c r="E65" i="43"/>
  <c r="E64" i="43"/>
  <c r="E63" i="43"/>
  <c r="E60" i="43"/>
  <c r="E59" i="43"/>
  <c r="E58" i="43"/>
  <c r="E57" i="43"/>
  <c r="E56" i="43"/>
  <c r="E55" i="43"/>
  <c r="E54" i="43"/>
  <c r="E53" i="43"/>
  <c r="E52" i="43"/>
  <c r="E51" i="43"/>
  <c r="E50" i="43"/>
  <c r="E49" i="43"/>
  <c r="E48" i="43"/>
  <c r="E47" i="43"/>
  <c r="E44" i="43"/>
  <c r="E42" i="43"/>
  <c r="E41" i="43"/>
  <c r="E40" i="43"/>
  <c r="E39" i="43"/>
  <c r="E38" i="43"/>
  <c r="E37" i="43"/>
  <c r="E36" i="43"/>
  <c r="E35" i="43"/>
  <c r="E34" i="43"/>
  <c r="E33" i="43"/>
  <c r="E32" i="43"/>
  <c r="E31" i="43"/>
  <c r="E30" i="43"/>
  <c r="E28" i="43"/>
  <c r="E27" i="43"/>
  <c r="E26" i="43"/>
  <c r="E25" i="43"/>
  <c r="E23" i="43"/>
  <c r="E22" i="43"/>
  <c r="E21" i="43"/>
  <c r="E20" i="43"/>
  <c r="E19" i="43"/>
  <c r="E18" i="43"/>
  <c r="E17" i="43"/>
  <c r="E16" i="43"/>
  <c r="E15" i="43"/>
  <c r="E14" i="43"/>
  <c r="E13" i="43"/>
  <c r="E12" i="43"/>
  <c r="E11" i="43"/>
  <c r="E10" i="43"/>
  <c r="E8" i="43"/>
  <c r="H5" i="43"/>
  <c r="E5" i="43"/>
  <c r="I683" i="42"/>
  <c r="J682" i="42"/>
  <c r="J681" i="42"/>
  <c r="I681" i="42"/>
  <c r="J680" i="42"/>
  <c r="I680" i="42"/>
  <c r="J679" i="42"/>
  <c r="I679" i="42"/>
  <c r="I678" i="42"/>
  <c r="I677" i="42"/>
  <c r="J676" i="42"/>
  <c r="J675" i="42"/>
  <c r="I675" i="42"/>
  <c r="J674" i="42"/>
  <c r="I674" i="42"/>
  <c r="J673" i="42"/>
  <c r="I673" i="42"/>
  <c r="I672" i="42"/>
  <c r="I671" i="42"/>
  <c r="J670" i="42"/>
  <c r="J669" i="42"/>
  <c r="I669" i="42"/>
  <c r="J668" i="42"/>
  <c r="I668" i="42"/>
  <c r="J667" i="42"/>
  <c r="I667" i="42"/>
  <c r="I666" i="42"/>
  <c r="I665" i="42"/>
  <c r="J664" i="42"/>
  <c r="J663" i="42"/>
  <c r="I663" i="42"/>
  <c r="J662" i="42"/>
  <c r="I662" i="42"/>
  <c r="J661" i="42"/>
  <c r="I661" i="42"/>
  <c r="I660" i="42"/>
  <c r="I659" i="42"/>
  <c r="J658" i="42"/>
  <c r="J657" i="42"/>
  <c r="I657" i="42"/>
  <c r="J656" i="42"/>
  <c r="I656" i="42"/>
  <c r="J655" i="42"/>
  <c r="I655" i="42"/>
  <c r="I654" i="42"/>
  <c r="I653" i="42"/>
  <c r="J652" i="42"/>
  <c r="J651" i="42"/>
  <c r="I651" i="42"/>
  <c r="J650" i="42"/>
  <c r="I650" i="42"/>
  <c r="J649" i="42"/>
  <c r="I649" i="42"/>
  <c r="I648" i="42"/>
  <c r="I647" i="42"/>
  <c r="J646" i="42"/>
  <c r="J645" i="42"/>
  <c r="I645" i="42"/>
  <c r="J644" i="42"/>
  <c r="I644" i="42"/>
  <c r="J643" i="42"/>
  <c r="I643" i="42"/>
  <c r="I642" i="42"/>
  <c r="I641" i="42"/>
  <c r="J640" i="42"/>
  <c r="J639" i="42"/>
  <c r="I639" i="42"/>
  <c r="J638" i="42"/>
  <c r="I638" i="42"/>
  <c r="J637" i="42"/>
  <c r="I637" i="42"/>
  <c r="I636" i="42"/>
  <c r="I635" i="42"/>
  <c r="J634" i="42"/>
  <c r="J633" i="42"/>
  <c r="I633" i="42"/>
  <c r="J632" i="42"/>
  <c r="I632" i="42"/>
  <c r="J631" i="42"/>
  <c r="I631" i="42"/>
  <c r="I630" i="42"/>
  <c r="I629" i="42"/>
  <c r="J628" i="42"/>
  <c r="J627" i="42"/>
  <c r="I627" i="42"/>
  <c r="J626" i="42"/>
  <c r="I626" i="42"/>
  <c r="J625" i="42"/>
  <c r="I625" i="42"/>
  <c r="I624" i="42"/>
  <c r="J623" i="42"/>
  <c r="I623" i="42"/>
  <c r="J622" i="42"/>
  <c r="J621" i="42"/>
  <c r="I621" i="42"/>
  <c r="J620" i="42"/>
  <c r="I620" i="42"/>
  <c r="J619" i="42"/>
  <c r="I619" i="42"/>
  <c r="I618" i="42"/>
  <c r="J617" i="42"/>
  <c r="I617" i="42"/>
  <c r="J616" i="42"/>
  <c r="J615" i="42"/>
  <c r="I615" i="42"/>
  <c r="J614" i="42"/>
  <c r="I614" i="42"/>
  <c r="J613" i="42"/>
  <c r="I613" i="42"/>
  <c r="I612" i="42"/>
  <c r="I611" i="42"/>
  <c r="J610" i="42"/>
  <c r="J609" i="42"/>
  <c r="I609" i="42"/>
  <c r="J608" i="42"/>
  <c r="I608" i="42"/>
  <c r="J607" i="42"/>
  <c r="I607" i="42"/>
  <c r="I606" i="42"/>
  <c r="I605" i="42"/>
  <c r="J604" i="42"/>
  <c r="J603" i="42"/>
  <c r="I603" i="42"/>
  <c r="J602" i="42"/>
  <c r="I602" i="42"/>
  <c r="J601" i="42"/>
  <c r="I601" i="42"/>
  <c r="I600" i="42"/>
  <c r="I599" i="42"/>
  <c r="J598" i="42"/>
  <c r="J597" i="42"/>
  <c r="I597" i="42"/>
  <c r="J596" i="42"/>
  <c r="I596" i="42"/>
  <c r="J595" i="42"/>
  <c r="I595" i="42"/>
  <c r="I594" i="42"/>
  <c r="I593" i="42"/>
  <c r="J592" i="42"/>
  <c r="J591" i="42"/>
  <c r="I591" i="42"/>
  <c r="J590" i="42"/>
  <c r="I590" i="42"/>
  <c r="J589" i="42"/>
  <c r="I589" i="42"/>
  <c r="I588" i="42"/>
  <c r="I587" i="42"/>
  <c r="J586" i="42"/>
  <c r="J585" i="42"/>
  <c r="I585" i="42"/>
  <c r="J584" i="42"/>
  <c r="I584" i="42"/>
  <c r="J583" i="42"/>
  <c r="I583" i="42"/>
  <c r="I582" i="42"/>
  <c r="J581" i="42"/>
  <c r="I581" i="42"/>
  <c r="J580" i="42"/>
  <c r="J579" i="42"/>
  <c r="I579" i="42"/>
  <c r="J578" i="42"/>
  <c r="I578" i="42"/>
  <c r="J577" i="42"/>
  <c r="I577" i="42"/>
  <c r="I576" i="42"/>
  <c r="J575" i="42"/>
  <c r="I575" i="42"/>
  <c r="J574" i="42"/>
  <c r="J573" i="42"/>
  <c r="I573" i="42"/>
  <c r="J572" i="42"/>
  <c r="I572" i="42"/>
  <c r="J571" i="42"/>
  <c r="I571" i="42"/>
  <c r="I570" i="42"/>
  <c r="I569" i="42"/>
  <c r="J568" i="42"/>
  <c r="J567" i="42"/>
  <c r="I567" i="42"/>
  <c r="J566" i="42"/>
  <c r="I566" i="42"/>
  <c r="J565" i="42"/>
  <c r="I565" i="42"/>
  <c r="I564" i="42"/>
  <c r="J563" i="42"/>
  <c r="I563" i="42"/>
  <c r="J562" i="42"/>
  <c r="J561" i="42"/>
  <c r="I561" i="42"/>
  <c r="J560" i="42"/>
  <c r="I560" i="42"/>
  <c r="J559" i="42"/>
  <c r="I559" i="42"/>
  <c r="I558" i="42"/>
  <c r="J557" i="42"/>
  <c r="I557" i="42"/>
  <c r="J556" i="42"/>
  <c r="J555" i="42"/>
  <c r="I555" i="42"/>
  <c r="J554" i="42"/>
  <c r="I554" i="42"/>
  <c r="J553" i="42"/>
  <c r="I553" i="42"/>
  <c r="I552" i="42"/>
  <c r="J551" i="42"/>
  <c r="I551" i="42"/>
  <c r="J550" i="42"/>
  <c r="J549" i="42"/>
  <c r="I549" i="42"/>
  <c r="J548" i="42"/>
  <c r="I548" i="42"/>
  <c r="J547" i="42"/>
  <c r="I547" i="42"/>
  <c r="I546" i="42"/>
  <c r="J545" i="42"/>
  <c r="I545" i="42"/>
  <c r="J544" i="42"/>
  <c r="J543" i="42"/>
  <c r="I543" i="42"/>
  <c r="J542" i="42"/>
  <c r="I542" i="42"/>
  <c r="J541" i="42"/>
  <c r="I541" i="42"/>
  <c r="I540" i="42"/>
  <c r="I539" i="42"/>
  <c r="J538" i="42"/>
  <c r="J537" i="42"/>
  <c r="I537" i="42"/>
  <c r="J536" i="42"/>
  <c r="I536" i="42"/>
  <c r="J535" i="42"/>
  <c r="I535" i="42"/>
  <c r="I534" i="42"/>
  <c r="I533" i="42"/>
  <c r="J532" i="42"/>
  <c r="J531" i="42"/>
  <c r="I531" i="42"/>
  <c r="J530" i="42"/>
  <c r="I530" i="42"/>
  <c r="J529" i="42"/>
  <c r="I529" i="42"/>
  <c r="I528" i="42"/>
  <c r="I527" i="42"/>
  <c r="J526" i="42"/>
  <c r="J525" i="42"/>
  <c r="I525" i="42"/>
  <c r="J524" i="42"/>
  <c r="I524" i="42"/>
  <c r="J523" i="42"/>
  <c r="I523" i="42"/>
  <c r="I522" i="42"/>
  <c r="I521" i="42"/>
  <c r="J520" i="42"/>
  <c r="J519" i="42"/>
  <c r="I519" i="42"/>
  <c r="J518" i="42"/>
  <c r="I518" i="42"/>
  <c r="J517" i="42"/>
  <c r="I517" i="42"/>
  <c r="I516" i="42"/>
  <c r="I515" i="42"/>
  <c r="J514" i="42"/>
  <c r="J513" i="42"/>
  <c r="I513" i="42"/>
  <c r="J512" i="42"/>
  <c r="I512" i="42"/>
  <c r="J511" i="42"/>
  <c r="I511" i="42"/>
  <c r="I510" i="42"/>
  <c r="J509" i="42"/>
  <c r="I509" i="42"/>
  <c r="J508" i="42"/>
  <c r="J507" i="42"/>
  <c r="I507" i="42"/>
  <c r="J506" i="42"/>
  <c r="I506" i="42"/>
  <c r="J505" i="42"/>
  <c r="I505" i="42"/>
  <c r="I504" i="42"/>
  <c r="J503" i="42"/>
  <c r="I503" i="42"/>
  <c r="J502" i="42"/>
  <c r="J501" i="42"/>
  <c r="I501" i="42"/>
  <c r="J500" i="42"/>
  <c r="I500" i="42"/>
  <c r="J499" i="42"/>
  <c r="I499" i="42"/>
  <c r="I498" i="42"/>
  <c r="I497" i="42"/>
  <c r="J496" i="42"/>
  <c r="J495" i="42"/>
  <c r="I495" i="42"/>
  <c r="J494" i="42"/>
  <c r="I494" i="42"/>
  <c r="J493" i="42"/>
  <c r="I493" i="42"/>
  <c r="I492" i="42"/>
  <c r="J491" i="42"/>
  <c r="I491" i="42"/>
  <c r="J490" i="42"/>
  <c r="J489" i="42"/>
  <c r="I489" i="42"/>
  <c r="J488" i="42"/>
  <c r="I488" i="42"/>
  <c r="J487" i="42"/>
  <c r="I487" i="42"/>
  <c r="J486" i="42"/>
  <c r="I486" i="42"/>
  <c r="J485" i="42"/>
  <c r="I485" i="42"/>
  <c r="J484" i="42"/>
  <c r="J483" i="42"/>
  <c r="I483" i="42"/>
  <c r="J482" i="42"/>
  <c r="I482" i="42"/>
  <c r="J481" i="42"/>
  <c r="I481" i="42"/>
  <c r="J480" i="42"/>
  <c r="I480" i="42"/>
  <c r="J479" i="42"/>
  <c r="I479" i="42"/>
  <c r="J478" i="42"/>
  <c r="J477" i="42"/>
  <c r="I477" i="42"/>
  <c r="J476" i="42"/>
  <c r="I476" i="42"/>
  <c r="J475" i="42"/>
  <c r="I475" i="42"/>
  <c r="J474" i="42"/>
  <c r="I474" i="42"/>
  <c r="J473" i="42"/>
  <c r="I473" i="42"/>
  <c r="J472" i="42"/>
  <c r="J471" i="42"/>
  <c r="I471" i="42"/>
  <c r="J470" i="42"/>
  <c r="I470" i="42"/>
  <c r="J469" i="42"/>
  <c r="I469" i="42"/>
  <c r="J468" i="42"/>
  <c r="I468" i="42"/>
  <c r="J467" i="42"/>
  <c r="I467" i="42"/>
  <c r="J466" i="42"/>
  <c r="J465" i="42"/>
  <c r="I465" i="42"/>
  <c r="J464" i="42"/>
  <c r="I464" i="42"/>
  <c r="J463" i="42"/>
  <c r="I463" i="42"/>
  <c r="J462" i="42"/>
  <c r="I462" i="42"/>
  <c r="J461" i="42"/>
  <c r="I461" i="42"/>
  <c r="J460" i="42"/>
  <c r="J459" i="42"/>
  <c r="I459" i="42"/>
  <c r="J458" i="42"/>
  <c r="I458" i="42"/>
  <c r="J457" i="42"/>
  <c r="I457" i="42"/>
  <c r="J456" i="42"/>
  <c r="I456" i="42"/>
  <c r="J455" i="42"/>
  <c r="I455" i="42"/>
  <c r="J454" i="42"/>
  <c r="J453" i="42"/>
  <c r="I453" i="42"/>
  <c r="J452" i="42"/>
  <c r="I452" i="42"/>
  <c r="J451" i="42"/>
  <c r="I451" i="42"/>
  <c r="J450" i="42"/>
  <c r="I450" i="42"/>
  <c r="J449" i="42"/>
  <c r="I449" i="42"/>
  <c r="J448" i="42"/>
  <c r="J447" i="42"/>
  <c r="I447" i="42"/>
  <c r="J446" i="42"/>
  <c r="I446" i="42"/>
  <c r="J445" i="42"/>
  <c r="I445" i="42"/>
  <c r="J444" i="42"/>
  <c r="I444" i="42"/>
  <c r="J443" i="42"/>
  <c r="I443" i="42"/>
  <c r="J442" i="42"/>
  <c r="J441" i="42"/>
  <c r="I441" i="42"/>
  <c r="J440" i="42"/>
  <c r="I440" i="42"/>
  <c r="J439" i="42"/>
  <c r="I439" i="42"/>
  <c r="J438" i="42"/>
  <c r="I438" i="42"/>
  <c r="J437" i="42"/>
  <c r="I437" i="42"/>
  <c r="J436" i="42"/>
  <c r="J435" i="42"/>
  <c r="I435" i="42"/>
  <c r="J434" i="42"/>
  <c r="I434" i="42"/>
  <c r="J433" i="42"/>
  <c r="I433" i="42"/>
  <c r="J432" i="42"/>
  <c r="I432" i="42"/>
  <c r="J431" i="42"/>
  <c r="I431" i="42"/>
  <c r="J430" i="42"/>
  <c r="J429" i="42"/>
  <c r="I429" i="42"/>
  <c r="J428" i="42"/>
  <c r="I428" i="42"/>
  <c r="J427" i="42"/>
  <c r="I427" i="42"/>
  <c r="J426" i="42"/>
  <c r="I426" i="42"/>
  <c r="J425" i="42"/>
  <c r="I425" i="42"/>
  <c r="J424" i="42"/>
  <c r="J423" i="42"/>
  <c r="I423" i="42"/>
  <c r="J422" i="42"/>
  <c r="I422" i="42"/>
  <c r="J421" i="42"/>
  <c r="I421" i="42"/>
  <c r="J420" i="42"/>
  <c r="I420" i="42"/>
  <c r="J419" i="42"/>
  <c r="I419" i="42"/>
  <c r="J418" i="42"/>
  <c r="J417" i="42"/>
  <c r="I417" i="42"/>
  <c r="J416" i="42"/>
  <c r="I416" i="42"/>
  <c r="J415" i="42"/>
  <c r="I415" i="42"/>
  <c r="J414" i="42"/>
  <c r="I414" i="42"/>
  <c r="J413" i="42"/>
  <c r="I413" i="42"/>
  <c r="J412" i="42"/>
  <c r="J411" i="42"/>
  <c r="I411" i="42"/>
  <c r="J410" i="42"/>
  <c r="I410" i="42"/>
  <c r="J409" i="42"/>
  <c r="I409" i="42"/>
  <c r="J408" i="42"/>
  <c r="I408" i="42"/>
  <c r="J407" i="42"/>
  <c r="I407" i="42"/>
  <c r="J406" i="42"/>
  <c r="J405" i="42"/>
  <c r="I405" i="42"/>
  <c r="J404" i="42"/>
  <c r="I404" i="42"/>
  <c r="J403" i="42"/>
  <c r="I403" i="42"/>
  <c r="J402" i="42"/>
  <c r="I402" i="42"/>
  <c r="J401" i="42"/>
  <c r="I401" i="42"/>
  <c r="J400" i="42"/>
  <c r="J399" i="42"/>
  <c r="I399" i="42"/>
  <c r="J398" i="42"/>
  <c r="I398" i="42"/>
  <c r="J397" i="42"/>
  <c r="I397" i="42"/>
  <c r="J396" i="42"/>
  <c r="I396" i="42"/>
  <c r="J395" i="42"/>
  <c r="I395" i="42"/>
  <c r="J394" i="42"/>
  <c r="J393" i="42"/>
  <c r="I393" i="42"/>
  <c r="J392" i="42"/>
  <c r="I392" i="42"/>
  <c r="J391" i="42"/>
  <c r="I391" i="42"/>
  <c r="J390" i="42"/>
  <c r="I390" i="42"/>
  <c r="J389" i="42"/>
  <c r="I389" i="42"/>
  <c r="J388" i="42"/>
  <c r="J387" i="42"/>
  <c r="I387" i="42"/>
  <c r="J386" i="42"/>
  <c r="I386" i="42"/>
  <c r="J385" i="42"/>
  <c r="I385" i="42"/>
  <c r="J384" i="42"/>
  <c r="I384" i="42"/>
  <c r="J383" i="42"/>
  <c r="I383" i="42"/>
  <c r="J382" i="42"/>
  <c r="J381" i="42"/>
  <c r="I381" i="42"/>
  <c r="J380" i="42"/>
  <c r="I380" i="42"/>
  <c r="J379" i="42"/>
  <c r="I379" i="42"/>
  <c r="J378" i="42"/>
  <c r="I378" i="42"/>
  <c r="J377" i="42"/>
  <c r="I377" i="42"/>
  <c r="J376" i="42"/>
  <c r="J375" i="42"/>
  <c r="I375" i="42"/>
  <c r="J374" i="42"/>
  <c r="I374" i="42"/>
  <c r="J373" i="42"/>
  <c r="I373" i="42"/>
  <c r="J372" i="42"/>
  <c r="I372" i="42"/>
  <c r="J371" i="42"/>
  <c r="I371" i="42"/>
  <c r="J370" i="42"/>
  <c r="J369" i="42"/>
  <c r="I369" i="42"/>
  <c r="J368" i="42"/>
  <c r="I368" i="42"/>
  <c r="J367" i="42"/>
  <c r="I367" i="42"/>
  <c r="J366" i="42"/>
  <c r="I366" i="42"/>
  <c r="J365" i="42"/>
  <c r="I365" i="42"/>
  <c r="J364" i="42"/>
  <c r="J363" i="42"/>
  <c r="I363" i="42"/>
  <c r="J362" i="42"/>
  <c r="I362" i="42"/>
  <c r="J361" i="42"/>
  <c r="I361" i="42"/>
  <c r="J360" i="42"/>
  <c r="I360" i="42"/>
  <c r="J359" i="42"/>
  <c r="I359" i="42"/>
  <c r="J358" i="42"/>
  <c r="J357" i="42"/>
  <c r="I357" i="42"/>
  <c r="J356" i="42"/>
  <c r="I356" i="42"/>
  <c r="J355" i="42"/>
  <c r="I355" i="42"/>
  <c r="J354" i="42"/>
  <c r="I354" i="42"/>
  <c r="J353" i="42"/>
  <c r="I353" i="42"/>
  <c r="J352" i="42"/>
  <c r="J351" i="42"/>
  <c r="I351" i="42"/>
  <c r="J350" i="42"/>
  <c r="I350" i="42"/>
  <c r="J349" i="42"/>
  <c r="I349" i="42"/>
  <c r="J348" i="42"/>
  <c r="I348" i="42"/>
  <c r="J347" i="42"/>
  <c r="I347" i="42"/>
  <c r="J346" i="42"/>
  <c r="J345" i="42"/>
  <c r="I345" i="42"/>
  <c r="J344" i="42"/>
  <c r="I344" i="42"/>
  <c r="J343" i="42"/>
  <c r="I343" i="42"/>
  <c r="J342" i="42"/>
  <c r="I342" i="42"/>
  <c r="J341" i="42"/>
  <c r="I341" i="42"/>
  <c r="J340" i="42"/>
  <c r="J339" i="42"/>
  <c r="I339" i="42"/>
  <c r="J338" i="42"/>
  <c r="I338" i="42"/>
  <c r="J337" i="42"/>
  <c r="I337" i="42"/>
  <c r="J336" i="42"/>
  <c r="I336" i="42"/>
  <c r="J335" i="42"/>
  <c r="I335" i="42"/>
  <c r="J334" i="42"/>
  <c r="J333" i="42"/>
  <c r="I333" i="42"/>
  <c r="J332" i="42"/>
  <c r="I332" i="42"/>
  <c r="J331" i="42"/>
  <c r="I331" i="42"/>
  <c r="J330" i="42"/>
  <c r="I330" i="42"/>
  <c r="J329" i="42"/>
  <c r="I329" i="42"/>
  <c r="J328" i="42"/>
  <c r="J327" i="42"/>
  <c r="I327" i="42"/>
  <c r="J326" i="42"/>
  <c r="I326" i="42"/>
  <c r="J325" i="42"/>
  <c r="I325" i="42"/>
  <c r="J324" i="42"/>
  <c r="I324" i="42"/>
  <c r="J323" i="42"/>
  <c r="I323" i="42"/>
  <c r="J322" i="42"/>
  <c r="J321" i="42"/>
  <c r="I321" i="42"/>
  <c r="J320" i="42"/>
  <c r="I320" i="42"/>
  <c r="J319" i="42"/>
  <c r="I319" i="42"/>
  <c r="J318" i="42"/>
  <c r="I318" i="42"/>
  <c r="J317" i="42"/>
  <c r="I317" i="42"/>
  <c r="J316" i="42"/>
  <c r="J315" i="42"/>
  <c r="I315" i="42"/>
  <c r="J314" i="42"/>
  <c r="I314" i="42"/>
  <c r="J313" i="42"/>
  <c r="I313" i="42"/>
  <c r="J312" i="42"/>
  <c r="I312" i="42"/>
  <c r="J311" i="42"/>
  <c r="I311" i="42"/>
  <c r="J310" i="42"/>
  <c r="J309" i="42"/>
  <c r="I309" i="42"/>
  <c r="J308" i="42"/>
  <c r="I308" i="42"/>
  <c r="J307" i="42"/>
  <c r="I307" i="42"/>
  <c r="J306" i="42"/>
  <c r="I306" i="42"/>
  <c r="J305" i="42"/>
  <c r="I305" i="42"/>
  <c r="J304" i="42"/>
  <c r="J303" i="42"/>
  <c r="I303" i="42"/>
  <c r="J302" i="42"/>
  <c r="I302" i="42"/>
  <c r="J301" i="42"/>
  <c r="I301" i="42"/>
  <c r="J300" i="42"/>
  <c r="I300" i="42"/>
  <c r="J299" i="42"/>
  <c r="I299" i="42"/>
  <c r="J298" i="42"/>
  <c r="J297" i="42"/>
  <c r="I297" i="42"/>
  <c r="J296" i="42"/>
  <c r="I296" i="42"/>
  <c r="J295" i="42"/>
  <c r="I295" i="42"/>
  <c r="J294" i="42"/>
  <c r="I294" i="42"/>
  <c r="J293" i="42"/>
  <c r="I293" i="42"/>
  <c r="J292" i="42"/>
  <c r="J291" i="42"/>
  <c r="I291" i="42"/>
  <c r="J290" i="42"/>
  <c r="I290" i="42"/>
  <c r="J289" i="42"/>
  <c r="I289" i="42"/>
  <c r="J288" i="42"/>
  <c r="I288" i="42"/>
  <c r="J287" i="42"/>
  <c r="I287" i="42"/>
  <c r="J286" i="42"/>
  <c r="J285" i="42"/>
  <c r="I285" i="42"/>
  <c r="J284" i="42"/>
  <c r="I284" i="42"/>
  <c r="J283" i="42"/>
  <c r="I283" i="42"/>
  <c r="J282" i="42"/>
  <c r="I282" i="42"/>
  <c r="J281" i="42"/>
  <c r="I281" i="42"/>
  <c r="J280" i="42"/>
  <c r="J279" i="42"/>
  <c r="I279" i="42"/>
  <c r="J278" i="42"/>
  <c r="I278" i="42"/>
  <c r="J277" i="42"/>
  <c r="I277" i="42"/>
  <c r="J276" i="42"/>
  <c r="I276" i="42"/>
  <c r="J275" i="42"/>
  <c r="I275" i="42"/>
  <c r="J274" i="42"/>
  <c r="J273" i="42"/>
  <c r="I273" i="42"/>
  <c r="J272" i="42"/>
  <c r="I272" i="42"/>
  <c r="J271" i="42"/>
  <c r="I271" i="42"/>
  <c r="J270" i="42"/>
  <c r="I270" i="42"/>
  <c r="J269" i="42"/>
  <c r="I269" i="42"/>
  <c r="J268" i="42"/>
  <c r="J267" i="42"/>
  <c r="I267" i="42"/>
  <c r="J266" i="42"/>
  <c r="I266" i="42"/>
  <c r="J265" i="42"/>
  <c r="I265" i="42"/>
  <c r="J264" i="42"/>
  <c r="I264" i="42"/>
  <c r="J263" i="42"/>
  <c r="I263" i="42"/>
  <c r="J262" i="42"/>
  <c r="J261" i="42"/>
  <c r="I261" i="42"/>
  <c r="J260" i="42"/>
  <c r="I260" i="42"/>
  <c r="J259" i="42"/>
  <c r="I259" i="42"/>
  <c r="J258" i="42"/>
  <c r="I258" i="42"/>
  <c r="J257" i="42"/>
  <c r="I257" i="42"/>
  <c r="J256" i="42"/>
  <c r="J255" i="42"/>
  <c r="I255" i="42"/>
  <c r="J254" i="42"/>
  <c r="I254" i="42"/>
  <c r="J253" i="42"/>
  <c r="I253" i="42"/>
  <c r="J252" i="42"/>
  <c r="I252" i="42"/>
  <c r="J251" i="42"/>
  <c r="I251" i="42"/>
  <c r="J250" i="42"/>
  <c r="J249" i="42"/>
  <c r="I249" i="42"/>
  <c r="J248" i="42"/>
  <c r="I248" i="42"/>
  <c r="J247" i="42"/>
  <c r="I247" i="42"/>
  <c r="J246" i="42"/>
  <c r="I246" i="42"/>
  <c r="J245" i="42"/>
  <c r="I245" i="42"/>
  <c r="J244" i="42"/>
  <c r="J243" i="42"/>
  <c r="I243" i="42"/>
  <c r="J242" i="42"/>
  <c r="I242" i="42"/>
  <c r="J241" i="42"/>
  <c r="I241" i="42"/>
  <c r="J240" i="42"/>
  <c r="I240" i="42"/>
  <c r="J239" i="42"/>
  <c r="I239" i="42"/>
  <c r="J238" i="42"/>
  <c r="J237" i="42"/>
  <c r="I237" i="42"/>
  <c r="J236" i="42"/>
  <c r="I236" i="42"/>
  <c r="J235" i="42"/>
  <c r="I235" i="42"/>
  <c r="J234" i="42"/>
  <c r="I234" i="42"/>
  <c r="J233" i="42"/>
  <c r="I233" i="42"/>
  <c r="J232" i="42"/>
  <c r="J231" i="42"/>
  <c r="I231" i="42"/>
  <c r="J230" i="42"/>
  <c r="I230" i="42"/>
  <c r="J229" i="42"/>
  <c r="I229" i="42"/>
  <c r="J228" i="42"/>
  <c r="I228" i="42"/>
  <c r="J227" i="42"/>
  <c r="I227" i="42"/>
  <c r="J226" i="42"/>
  <c r="J225" i="42"/>
  <c r="I225" i="42"/>
  <c r="J224" i="42"/>
  <c r="I224" i="42"/>
  <c r="J223" i="42"/>
  <c r="I223" i="42"/>
  <c r="J222" i="42"/>
  <c r="I222" i="42"/>
  <c r="J221" i="42"/>
  <c r="I221" i="42"/>
  <c r="J220" i="42"/>
  <c r="J219" i="42"/>
  <c r="I219" i="42"/>
  <c r="J218" i="42"/>
  <c r="I218" i="42"/>
  <c r="J217" i="42"/>
  <c r="I217" i="42"/>
  <c r="J216" i="42"/>
  <c r="I216" i="42"/>
  <c r="J215" i="42"/>
  <c r="I215" i="42"/>
  <c r="J214" i="42"/>
  <c r="J213" i="42"/>
  <c r="I213" i="42"/>
  <c r="J212" i="42"/>
  <c r="I212" i="42"/>
  <c r="J211" i="42"/>
  <c r="I211" i="42"/>
  <c r="J210" i="42"/>
  <c r="I210" i="42"/>
  <c r="J209" i="42"/>
  <c r="I209" i="42"/>
  <c r="J208" i="42"/>
  <c r="J207" i="42"/>
  <c r="I207" i="42"/>
  <c r="J206" i="42"/>
  <c r="I206" i="42"/>
  <c r="J205" i="42"/>
  <c r="I205" i="42"/>
  <c r="J204" i="42"/>
  <c r="I204" i="42"/>
  <c r="J203" i="42"/>
  <c r="I203" i="42"/>
  <c r="J202" i="42"/>
  <c r="J201" i="42"/>
  <c r="I201" i="42"/>
  <c r="J200" i="42"/>
  <c r="I200" i="42"/>
  <c r="J199" i="42"/>
  <c r="I199" i="42"/>
  <c r="J198" i="42"/>
  <c r="I198" i="42"/>
  <c r="J197" i="42"/>
  <c r="I197" i="42"/>
  <c r="J196" i="42"/>
  <c r="J195" i="42"/>
  <c r="I195" i="42"/>
  <c r="J194" i="42"/>
  <c r="I194" i="42"/>
  <c r="J193" i="42"/>
  <c r="I193" i="42"/>
  <c r="J192" i="42"/>
  <c r="I192" i="42"/>
  <c r="J191" i="42"/>
  <c r="I191" i="42"/>
  <c r="J190" i="42"/>
  <c r="J189" i="42"/>
  <c r="I189" i="42"/>
  <c r="J188" i="42"/>
  <c r="I188" i="42"/>
  <c r="J187" i="42"/>
  <c r="I187" i="42"/>
  <c r="J186" i="42"/>
  <c r="I186" i="42"/>
  <c r="J185" i="42"/>
  <c r="I185" i="42"/>
  <c r="J184" i="42"/>
  <c r="J183" i="42"/>
  <c r="I183" i="42"/>
  <c r="J182" i="42"/>
  <c r="I182" i="42"/>
  <c r="J181" i="42"/>
  <c r="I181" i="42"/>
  <c r="J180" i="42"/>
  <c r="I180" i="42"/>
  <c r="J179" i="42"/>
  <c r="I179" i="42"/>
  <c r="J178" i="42"/>
  <c r="J177" i="42"/>
  <c r="I177" i="42"/>
  <c r="J176" i="42"/>
  <c r="I176" i="42"/>
  <c r="J175" i="42"/>
  <c r="I175" i="42"/>
  <c r="J174" i="42"/>
  <c r="I174" i="42"/>
  <c r="J173" i="42"/>
  <c r="I173" i="42"/>
  <c r="J172" i="42"/>
  <c r="J171" i="42"/>
  <c r="I171" i="42"/>
  <c r="J170" i="42"/>
  <c r="I170" i="42"/>
  <c r="J169" i="42"/>
  <c r="I169" i="42"/>
  <c r="J168" i="42"/>
  <c r="I168" i="42"/>
  <c r="J167" i="42"/>
  <c r="I167" i="42"/>
  <c r="J166" i="42"/>
  <c r="J165" i="42"/>
  <c r="I165" i="42"/>
  <c r="J164" i="42"/>
  <c r="I164" i="42"/>
  <c r="J163" i="42"/>
  <c r="I163" i="42"/>
  <c r="J162" i="42"/>
  <c r="I162" i="42"/>
  <c r="J161" i="42"/>
  <c r="I161" i="42"/>
  <c r="J160" i="42"/>
  <c r="J159" i="42"/>
  <c r="I159" i="42"/>
  <c r="J158" i="42"/>
  <c r="I158" i="42"/>
  <c r="J157" i="42"/>
  <c r="I157" i="42"/>
  <c r="J156" i="42"/>
  <c r="I156" i="42"/>
  <c r="J155" i="42"/>
  <c r="I155" i="42"/>
  <c r="J154" i="42"/>
  <c r="J153" i="42"/>
  <c r="I153" i="42"/>
  <c r="J152" i="42"/>
  <c r="I152" i="42"/>
  <c r="J151" i="42"/>
  <c r="I151" i="42"/>
  <c r="J150" i="42"/>
  <c r="I150" i="42"/>
  <c r="J149" i="42"/>
  <c r="I149" i="42"/>
  <c r="J148" i="42"/>
  <c r="J147" i="42"/>
  <c r="I147" i="42"/>
  <c r="J146" i="42"/>
  <c r="I146" i="42"/>
  <c r="J145" i="42"/>
  <c r="I145" i="42"/>
  <c r="J144" i="42"/>
  <c r="I144" i="42"/>
  <c r="J143" i="42"/>
  <c r="I143" i="42"/>
  <c r="J142" i="42"/>
  <c r="J141" i="42"/>
  <c r="I141" i="42"/>
  <c r="J140" i="42"/>
  <c r="I140" i="42"/>
  <c r="J139" i="42"/>
  <c r="I139" i="42"/>
  <c r="J138" i="42"/>
  <c r="I138" i="42"/>
  <c r="J137" i="42"/>
  <c r="I137" i="42"/>
  <c r="J136" i="42"/>
  <c r="J135" i="42"/>
  <c r="I135" i="42"/>
  <c r="J134" i="42"/>
  <c r="I134" i="42"/>
  <c r="J133" i="42"/>
  <c r="I133" i="42"/>
  <c r="J132" i="42"/>
  <c r="I132" i="42"/>
  <c r="J131" i="42"/>
  <c r="I131" i="42"/>
  <c r="J130" i="42"/>
  <c r="J129" i="42"/>
  <c r="I129" i="42"/>
  <c r="J128" i="42"/>
  <c r="I128" i="42"/>
  <c r="J127" i="42"/>
  <c r="I127" i="42"/>
  <c r="J126" i="42"/>
  <c r="I126" i="42"/>
  <c r="J125" i="42"/>
  <c r="I125" i="42"/>
  <c r="J124" i="42"/>
  <c r="J123" i="42"/>
  <c r="I123" i="42"/>
  <c r="J122" i="42"/>
  <c r="I122" i="42"/>
  <c r="J121" i="42"/>
  <c r="I121" i="42"/>
  <c r="J120" i="42"/>
  <c r="I120" i="42"/>
  <c r="J119" i="42"/>
  <c r="I119" i="42"/>
  <c r="J118" i="42"/>
  <c r="J117" i="42"/>
  <c r="I117" i="42"/>
  <c r="J116" i="42"/>
  <c r="I116" i="42"/>
  <c r="J115" i="42"/>
  <c r="I115" i="42"/>
  <c r="J114" i="42"/>
  <c r="I114" i="42"/>
  <c r="J113" i="42"/>
  <c r="I113" i="42"/>
  <c r="J112" i="42"/>
  <c r="J111" i="42"/>
  <c r="I111" i="42"/>
  <c r="J110" i="42"/>
  <c r="I110" i="42"/>
  <c r="J109" i="42"/>
  <c r="I109" i="42"/>
  <c r="J108" i="42"/>
  <c r="I108" i="42"/>
  <c r="J107" i="42"/>
  <c r="I107" i="42"/>
  <c r="J106" i="42"/>
  <c r="J105" i="42"/>
  <c r="I105" i="42"/>
  <c r="J104" i="42"/>
  <c r="I104" i="42"/>
  <c r="J103" i="42"/>
  <c r="I103" i="42"/>
  <c r="J102" i="42"/>
  <c r="I102" i="42"/>
  <c r="J101" i="42"/>
  <c r="I101" i="42"/>
  <c r="J100" i="42"/>
  <c r="J99" i="42"/>
  <c r="I99" i="42"/>
  <c r="J98" i="42"/>
  <c r="I98" i="42"/>
  <c r="J97" i="42"/>
  <c r="I97" i="42"/>
  <c r="J96" i="42"/>
  <c r="I96" i="42"/>
  <c r="J95" i="42"/>
  <c r="I95" i="42"/>
  <c r="J94" i="42"/>
  <c r="J93" i="42"/>
  <c r="I93" i="42"/>
  <c r="J92" i="42"/>
  <c r="I92" i="42"/>
  <c r="J91" i="42"/>
  <c r="I91" i="42"/>
  <c r="J90" i="42"/>
  <c r="I90" i="42"/>
  <c r="J89" i="42"/>
  <c r="I89" i="42"/>
  <c r="J88" i="42"/>
  <c r="J87" i="42"/>
  <c r="I87" i="42"/>
  <c r="J86" i="42"/>
  <c r="I86" i="42"/>
  <c r="J85" i="42"/>
  <c r="I85" i="42"/>
  <c r="J84" i="42"/>
  <c r="I84" i="42"/>
  <c r="J83" i="42"/>
  <c r="I83" i="42"/>
  <c r="J82" i="42"/>
  <c r="J81" i="42"/>
  <c r="I81" i="42"/>
  <c r="J80" i="42"/>
  <c r="I80" i="42"/>
  <c r="J79" i="42"/>
  <c r="I79" i="42"/>
  <c r="J78" i="42"/>
  <c r="I78" i="42"/>
  <c r="J77" i="42"/>
  <c r="I77" i="42"/>
  <c r="J76" i="42"/>
  <c r="J75" i="42"/>
  <c r="I75" i="42"/>
  <c r="J74" i="42"/>
  <c r="I74" i="42"/>
  <c r="J73" i="42"/>
  <c r="I73" i="42"/>
  <c r="J72" i="42"/>
  <c r="I72" i="42"/>
  <c r="J71" i="42"/>
  <c r="I71" i="42"/>
  <c r="J70" i="42"/>
  <c r="J69" i="42"/>
  <c r="I69" i="42"/>
  <c r="J68" i="42"/>
  <c r="I68" i="42"/>
  <c r="J67" i="42"/>
  <c r="I67" i="42"/>
  <c r="J66" i="42"/>
  <c r="I66" i="42"/>
  <c r="J65" i="42"/>
  <c r="I65" i="42"/>
  <c r="J64" i="42"/>
  <c r="J63" i="42"/>
  <c r="I63" i="42"/>
  <c r="J62" i="42"/>
  <c r="I62" i="42"/>
  <c r="J61" i="42"/>
  <c r="I61" i="42"/>
  <c r="J60" i="42"/>
  <c r="I60" i="42"/>
  <c r="J59" i="42"/>
  <c r="I59" i="42"/>
  <c r="J58" i="42"/>
  <c r="J57" i="42"/>
  <c r="I57" i="42"/>
  <c r="J56" i="42"/>
  <c r="I56" i="42"/>
  <c r="J55" i="42"/>
  <c r="I55" i="42"/>
  <c r="J54" i="42"/>
  <c r="I54" i="42"/>
  <c r="J53" i="42"/>
  <c r="I53" i="42"/>
  <c r="J52" i="42"/>
  <c r="J51" i="42"/>
  <c r="I51" i="42"/>
  <c r="J50" i="42"/>
  <c r="I50" i="42"/>
  <c r="J49" i="42"/>
  <c r="I49" i="42"/>
  <c r="J48" i="42"/>
  <c r="I48" i="42"/>
  <c r="J47" i="42"/>
  <c r="I47" i="42"/>
  <c r="J46" i="42"/>
  <c r="J45" i="42"/>
  <c r="I45" i="42"/>
  <c r="J44" i="42"/>
  <c r="I44" i="42"/>
  <c r="J43" i="42"/>
  <c r="I43" i="42"/>
  <c r="J42" i="42"/>
  <c r="I42" i="42"/>
  <c r="J41" i="42"/>
  <c r="I41" i="42"/>
  <c r="J40" i="42"/>
  <c r="J39" i="42"/>
  <c r="I39" i="42"/>
  <c r="J38" i="42"/>
  <c r="I38" i="42"/>
  <c r="J37" i="42"/>
  <c r="I37" i="42"/>
  <c r="J36" i="42"/>
  <c r="I36" i="42"/>
  <c r="J35" i="42"/>
  <c r="I35" i="42"/>
  <c r="J34" i="42"/>
  <c r="J33" i="42"/>
  <c r="I33" i="42"/>
  <c r="J32" i="42"/>
  <c r="I32" i="42"/>
  <c r="J31" i="42"/>
  <c r="I31" i="42"/>
  <c r="J30" i="42"/>
  <c r="I30" i="42"/>
  <c r="J29" i="42"/>
  <c r="I29" i="42"/>
  <c r="J28" i="42"/>
  <c r="J27" i="42"/>
  <c r="I27" i="42"/>
  <c r="J26" i="42"/>
  <c r="I26" i="42"/>
  <c r="J25" i="42"/>
  <c r="I25" i="42"/>
  <c r="J24" i="42"/>
  <c r="I24" i="42"/>
  <c r="J23" i="42"/>
  <c r="I23" i="42"/>
  <c r="J22" i="42"/>
  <c r="J21" i="42"/>
  <c r="I21" i="42"/>
  <c r="J20" i="42"/>
  <c r="I20" i="42"/>
  <c r="J19" i="42"/>
  <c r="I19" i="42"/>
  <c r="J18" i="42"/>
  <c r="I18" i="42"/>
  <c r="J17" i="42"/>
  <c r="I17" i="42"/>
  <c r="J16" i="42"/>
  <c r="J15" i="42"/>
  <c r="I15" i="42"/>
  <c r="J14" i="42"/>
  <c r="I14" i="42"/>
  <c r="J13" i="42"/>
  <c r="I13" i="42"/>
  <c r="J12" i="42"/>
  <c r="I12" i="42"/>
  <c r="J11" i="42"/>
  <c r="I11" i="42"/>
  <c r="J10" i="42"/>
  <c r="J9" i="42"/>
  <c r="I9" i="42"/>
  <c r="J8" i="42"/>
  <c r="I8" i="42"/>
  <c r="J7" i="42"/>
  <c r="I7" i="42"/>
  <c r="J6" i="42"/>
  <c r="I6" i="42"/>
  <c r="J5" i="42"/>
  <c r="I5" i="42"/>
  <c r="F683" i="42"/>
  <c r="F682" i="42"/>
  <c r="F681" i="42"/>
  <c r="F680" i="42"/>
  <c r="F679" i="42"/>
  <c r="F678" i="42"/>
  <c r="F677" i="42"/>
  <c r="F672" i="42"/>
  <c r="F671" i="42"/>
  <c r="F670" i="42"/>
  <c r="F669" i="42"/>
  <c r="F668" i="42"/>
  <c r="F667" i="42"/>
  <c r="F666" i="42"/>
  <c r="F665" i="42"/>
  <c r="F660" i="42"/>
  <c r="F659" i="42"/>
  <c r="F658" i="42"/>
  <c r="F657" i="42"/>
  <c r="F656" i="42"/>
  <c r="F655" i="42"/>
  <c r="F654" i="42"/>
  <c r="F653" i="42"/>
  <c r="F648" i="42"/>
  <c r="F647" i="42"/>
  <c r="F646" i="42"/>
  <c r="F645" i="42"/>
  <c r="F644" i="42"/>
  <c r="F643" i="42"/>
  <c r="F642" i="42"/>
  <c r="F641" i="42"/>
  <c r="F636" i="42"/>
  <c r="F635" i="42"/>
  <c r="F634" i="42"/>
  <c r="F633" i="42"/>
  <c r="F632" i="42"/>
  <c r="F631" i="42"/>
  <c r="F630" i="42"/>
  <c r="F629" i="42"/>
  <c r="F624" i="42"/>
  <c r="F623" i="42"/>
  <c r="F622" i="42"/>
  <c r="F621" i="42"/>
  <c r="F620" i="42"/>
  <c r="F619" i="42"/>
  <c r="F618" i="42"/>
  <c r="F617" i="42"/>
  <c r="F616" i="42"/>
  <c r="F612" i="42"/>
  <c r="F611" i="42"/>
  <c r="F610" i="42"/>
  <c r="F609" i="42"/>
  <c r="F608" i="42"/>
  <c r="F607" i="42"/>
  <c r="F606" i="42"/>
  <c r="F605" i="42"/>
  <c r="F604" i="42"/>
  <c r="F603" i="42"/>
  <c r="F600" i="42"/>
  <c r="F599" i="42"/>
  <c r="F598" i="42"/>
  <c r="F597" i="42"/>
  <c r="F596" i="42"/>
  <c r="F595" i="42"/>
  <c r="F594" i="42"/>
  <c r="F593" i="42"/>
  <c r="F588" i="42"/>
  <c r="F587" i="42"/>
  <c r="F586" i="42"/>
  <c r="F585" i="42"/>
  <c r="F584" i="42"/>
  <c r="F583" i="42"/>
  <c r="F582" i="42"/>
  <c r="F581" i="42"/>
  <c r="F580" i="42"/>
  <c r="F576" i="42"/>
  <c r="F575" i="42"/>
  <c r="F574" i="42"/>
  <c r="F573" i="42"/>
  <c r="F572" i="42"/>
  <c r="F571" i="42"/>
  <c r="F570" i="42"/>
  <c r="F569" i="42"/>
  <c r="F568" i="42"/>
  <c r="F567" i="42"/>
  <c r="F564" i="42"/>
  <c r="F563" i="42"/>
  <c r="F562" i="42"/>
  <c r="F561" i="42"/>
  <c r="F560" i="42"/>
  <c r="F559" i="42"/>
  <c r="F558" i="42"/>
  <c r="F557" i="42"/>
  <c r="F556" i="42"/>
  <c r="F555" i="42"/>
  <c r="F552" i="42"/>
  <c r="F551" i="42"/>
  <c r="F550" i="42"/>
  <c r="F549" i="42"/>
  <c r="F548" i="42"/>
  <c r="F547" i="42"/>
  <c r="F546" i="42"/>
  <c r="F545" i="42"/>
  <c r="F544" i="42"/>
  <c r="F540" i="42"/>
  <c r="F539" i="42"/>
  <c r="F538" i="42"/>
  <c r="F537" i="42"/>
  <c r="F536" i="42"/>
  <c r="F535" i="42"/>
  <c r="F534" i="42"/>
  <c r="F533" i="42"/>
  <c r="F531" i="42"/>
  <c r="F529" i="42"/>
  <c r="F528" i="42"/>
  <c r="F527" i="42"/>
  <c r="F526" i="42"/>
  <c r="F525" i="42"/>
  <c r="F524" i="42"/>
  <c r="F523" i="42"/>
  <c r="F522" i="42"/>
  <c r="F521" i="42"/>
  <c r="F516" i="42"/>
  <c r="F515" i="42"/>
  <c r="F514" i="42"/>
  <c r="F513" i="42"/>
  <c r="F512" i="42"/>
  <c r="F511" i="42"/>
  <c r="F510" i="42"/>
  <c r="F509" i="42"/>
  <c r="F504" i="42"/>
  <c r="F503" i="42"/>
  <c r="F502" i="42"/>
  <c r="F501" i="42"/>
  <c r="F500" i="42"/>
  <c r="F499" i="42"/>
  <c r="F498" i="42"/>
  <c r="F497" i="42"/>
  <c r="F492" i="42"/>
  <c r="F491" i="42"/>
  <c r="F490" i="42"/>
  <c r="F489" i="42"/>
  <c r="F488" i="42"/>
  <c r="F487" i="42"/>
  <c r="F486" i="42"/>
  <c r="F485" i="42"/>
  <c r="F480" i="42"/>
  <c r="F479" i="42"/>
  <c r="F478" i="42"/>
  <c r="F477" i="42"/>
  <c r="F476" i="42"/>
  <c r="F475" i="42"/>
  <c r="F474" i="42"/>
  <c r="F473" i="42"/>
  <c r="F472" i="42"/>
  <c r="F468" i="42"/>
  <c r="F467" i="42"/>
  <c r="F466" i="42"/>
  <c r="F465" i="42"/>
  <c r="F464" i="42"/>
  <c r="F463" i="42"/>
  <c r="F462" i="42"/>
  <c r="F461" i="42"/>
  <c r="F460" i="42"/>
  <c r="F456" i="42"/>
  <c r="F455" i="42"/>
  <c r="F454" i="42"/>
  <c r="F453" i="42"/>
  <c r="F452" i="42"/>
  <c r="F451" i="42"/>
  <c r="F450" i="42"/>
  <c r="F449" i="42"/>
  <c r="F448" i="42"/>
  <c r="F447" i="42"/>
  <c r="F444" i="42"/>
  <c r="F443" i="42"/>
  <c r="F442" i="42"/>
  <c r="F441" i="42"/>
  <c r="F440" i="42"/>
  <c r="F439" i="42"/>
  <c r="F438" i="42"/>
  <c r="F437" i="42"/>
  <c r="F436" i="42"/>
  <c r="F433" i="42"/>
  <c r="F432" i="42"/>
  <c r="F431" i="42"/>
  <c r="F430" i="42"/>
  <c r="F429" i="42"/>
  <c r="F428" i="42"/>
  <c r="F427" i="42"/>
  <c r="F426" i="42"/>
  <c r="F425" i="42"/>
  <c r="F424" i="42"/>
  <c r="F423" i="42"/>
  <c r="F420" i="42"/>
  <c r="F419" i="42"/>
  <c r="F418" i="42"/>
  <c r="F417" i="42"/>
  <c r="F416" i="42"/>
  <c r="F415" i="42"/>
  <c r="F414" i="42"/>
  <c r="F413" i="42"/>
  <c r="F412" i="42"/>
  <c r="F411" i="42"/>
  <c r="F408" i="42"/>
  <c r="F407" i="42"/>
  <c r="F406" i="42"/>
  <c r="F405" i="42"/>
  <c r="F404" i="42"/>
  <c r="F403" i="42"/>
  <c r="F402" i="42"/>
  <c r="F401" i="42"/>
  <c r="F400" i="42"/>
  <c r="F399" i="42"/>
  <c r="F396" i="42"/>
  <c r="F395" i="42"/>
  <c r="F394" i="42"/>
  <c r="F393" i="42"/>
  <c r="F392" i="42"/>
  <c r="F391" i="42"/>
  <c r="F390" i="42"/>
  <c r="F389" i="42"/>
  <c r="F384" i="42"/>
  <c r="F383" i="42"/>
  <c r="F382" i="42"/>
  <c r="F381" i="42"/>
  <c r="F380" i="42"/>
  <c r="F379" i="42"/>
  <c r="F378" i="42"/>
  <c r="F377" i="42"/>
  <c r="F372" i="42"/>
  <c r="F371" i="42"/>
  <c r="F370" i="42"/>
  <c r="F369" i="42"/>
  <c r="F368" i="42"/>
  <c r="F367" i="42"/>
  <c r="F366" i="42"/>
  <c r="F365" i="42"/>
  <c r="F360" i="42"/>
  <c r="F359" i="42"/>
  <c r="F358" i="42"/>
  <c r="F357" i="42"/>
  <c r="F356" i="42"/>
  <c r="F355" i="42"/>
  <c r="F354" i="42"/>
  <c r="F353" i="42"/>
  <c r="F348" i="42"/>
  <c r="F347" i="42"/>
  <c r="F346" i="42"/>
  <c r="F345" i="42"/>
  <c r="F344" i="42"/>
  <c r="F343" i="42"/>
  <c r="F342" i="42"/>
  <c r="F341" i="42"/>
  <c r="F336" i="42"/>
  <c r="F335" i="42"/>
  <c r="F334" i="42"/>
  <c r="F333" i="42"/>
  <c r="F332" i="42"/>
  <c r="F331" i="42"/>
  <c r="F330" i="42"/>
  <c r="F329" i="42"/>
  <c r="F328" i="42"/>
  <c r="F324" i="42"/>
  <c r="F323" i="42"/>
  <c r="F322" i="42"/>
  <c r="F321" i="42"/>
  <c r="F320" i="42"/>
  <c r="F319" i="42"/>
  <c r="F318" i="42"/>
  <c r="F317" i="42"/>
  <c r="F316" i="42"/>
  <c r="F312" i="42"/>
  <c r="F311" i="42"/>
  <c r="F310" i="42"/>
  <c r="F309" i="42"/>
  <c r="F308" i="42"/>
  <c r="F307" i="42"/>
  <c r="F306" i="42"/>
  <c r="F305" i="42"/>
  <c r="F304" i="42"/>
  <c r="F303" i="42"/>
  <c r="F300" i="42"/>
  <c r="F299" i="42"/>
  <c r="F298" i="42"/>
  <c r="F297" i="42"/>
  <c r="F296" i="42"/>
  <c r="F295" i="42"/>
  <c r="F294" i="42"/>
  <c r="F293" i="42"/>
  <c r="F292" i="42"/>
  <c r="F291" i="42"/>
  <c r="F288" i="42"/>
  <c r="F287" i="42"/>
  <c r="F286" i="42"/>
  <c r="F285" i="42"/>
  <c r="F284" i="42"/>
  <c r="F283" i="42"/>
  <c r="F282" i="42"/>
  <c r="F281" i="42"/>
  <c r="F279" i="42"/>
  <c r="F276" i="42"/>
  <c r="F275" i="42"/>
  <c r="F274" i="42"/>
  <c r="F273" i="42"/>
  <c r="F272" i="42"/>
  <c r="F271" i="42"/>
  <c r="F270" i="42"/>
  <c r="F269" i="42"/>
  <c r="F265" i="42"/>
  <c r="F264" i="42"/>
  <c r="F263" i="42"/>
  <c r="F262" i="42"/>
  <c r="F261" i="42"/>
  <c r="F260" i="42"/>
  <c r="F259" i="42"/>
  <c r="F258" i="42"/>
  <c r="F257" i="42"/>
  <c r="F252" i="42"/>
  <c r="F251" i="42"/>
  <c r="F250" i="42"/>
  <c r="F249" i="42"/>
  <c r="F248" i="42"/>
  <c r="F247" i="42"/>
  <c r="F246" i="42"/>
  <c r="F245" i="42"/>
  <c r="F240" i="42"/>
  <c r="F239" i="42"/>
  <c r="F238" i="42"/>
  <c r="F237" i="42"/>
  <c r="F236" i="42"/>
  <c r="F235" i="42"/>
  <c r="F234" i="42"/>
  <c r="F233" i="42"/>
  <c r="F228" i="42"/>
  <c r="F227" i="42"/>
  <c r="F226" i="42"/>
  <c r="F225" i="42"/>
  <c r="F224" i="42"/>
  <c r="F223" i="42"/>
  <c r="F222" i="42"/>
  <c r="F221" i="42"/>
  <c r="F216" i="42"/>
  <c r="F215" i="42"/>
  <c r="F214" i="42"/>
  <c r="F213" i="42"/>
  <c r="F212" i="42"/>
  <c r="F211" i="42"/>
  <c r="F210" i="42"/>
  <c r="F209" i="42"/>
  <c r="F204" i="42"/>
  <c r="F203" i="42"/>
  <c r="F202" i="42"/>
  <c r="F201" i="42"/>
  <c r="F200" i="42"/>
  <c r="F199" i="42"/>
  <c r="F198" i="42"/>
  <c r="F197" i="42"/>
  <c r="F192" i="42"/>
  <c r="F191" i="42"/>
  <c r="F190" i="42"/>
  <c r="F189" i="42"/>
  <c r="F188" i="42"/>
  <c r="F187" i="42"/>
  <c r="F186" i="42"/>
  <c r="F185" i="42"/>
  <c r="F184" i="42"/>
  <c r="F180" i="42"/>
  <c r="F179" i="42"/>
  <c r="F178" i="42"/>
  <c r="F177" i="42"/>
  <c r="F176" i="42"/>
  <c r="F175" i="42"/>
  <c r="F174" i="42"/>
  <c r="F173" i="42"/>
  <c r="F172" i="42"/>
  <c r="F168" i="42"/>
  <c r="F167" i="42"/>
  <c r="F166" i="42"/>
  <c r="F165" i="42"/>
  <c r="F164" i="42"/>
  <c r="F163" i="42"/>
  <c r="F162" i="42"/>
  <c r="F161" i="42"/>
  <c r="F156" i="42"/>
  <c r="F155" i="42"/>
  <c r="F154" i="42"/>
  <c r="F153" i="42"/>
  <c r="F152" i="42"/>
  <c r="F151" i="42"/>
  <c r="F150" i="42"/>
  <c r="F149" i="42"/>
  <c r="F148" i="42"/>
  <c r="F144" i="42"/>
  <c r="F143" i="42"/>
  <c r="F142" i="42"/>
  <c r="F141" i="42"/>
  <c r="F140" i="42"/>
  <c r="F139" i="42"/>
  <c r="F138" i="42"/>
  <c r="F137" i="42"/>
  <c r="F136" i="42"/>
  <c r="F132" i="42"/>
  <c r="F131" i="42"/>
  <c r="F130" i="42"/>
  <c r="F129" i="42"/>
  <c r="F128" i="42"/>
  <c r="F127" i="42"/>
  <c r="F126" i="42"/>
  <c r="F125" i="42"/>
  <c r="F124" i="42"/>
  <c r="F120" i="42"/>
  <c r="F119" i="42"/>
  <c r="F118" i="42"/>
  <c r="F117" i="42"/>
  <c r="F116" i="42"/>
  <c r="F115" i="42"/>
  <c r="F114" i="42"/>
  <c r="F113" i="42"/>
  <c r="F108" i="42"/>
  <c r="F107" i="42"/>
  <c r="F106" i="42"/>
  <c r="F105" i="42"/>
  <c r="F104" i="42"/>
  <c r="F103" i="42"/>
  <c r="F102" i="42"/>
  <c r="F101" i="42"/>
  <c r="F100" i="42"/>
  <c r="F96" i="42"/>
  <c r="F95" i="42"/>
  <c r="F94" i="42"/>
  <c r="F93" i="42"/>
  <c r="F92" i="42"/>
  <c r="F91" i="42"/>
  <c r="F90" i="42"/>
  <c r="F89" i="42"/>
  <c r="F88" i="42"/>
  <c r="F84" i="42"/>
  <c r="F83" i="42"/>
  <c r="F82" i="42"/>
  <c r="F81" i="42"/>
  <c r="F80" i="42"/>
  <c r="F79" i="42"/>
  <c r="F78" i="42"/>
  <c r="F77" i="42"/>
  <c r="F76" i="42"/>
  <c r="F72" i="42"/>
  <c r="F71" i="42"/>
  <c r="F70" i="42"/>
  <c r="F69" i="42"/>
  <c r="F68" i="42"/>
  <c r="F67" i="42"/>
  <c r="F66" i="42"/>
  <c r="F65" i="42"/>
  <c r="F60" i="42"/>
  <c r="F59" i="42"/>
  <c r="F58" i="42"/>
  <c r="F57" i="42"/>
  <c r="F56" i="42"/>
  <c r="F55" i="42"/>
  <c r="F54" i="42"/>
  <c r="F53" i="42"/>
  <c r="F52" i="42"/>
  <c r="F48" i="42"/>
  <c r="F47" i="42"/>
  <c r="F46" i="42"/>
  <c r="F45" i="42"/>
  <c r="F44" i="42"/>
  <c r="F43" i="42"/>
  <c r="F42" i="42"/>
  <c r="F41" i="42"/>
  <c r="F40" i="42"/>
  <c r="F36" i="42"/>
  <c r="F35" i="42"/>
  <c r="F34" i="42"/>
  <c r="F33" i="42"/>
  <c r="F32" i="42"/>
  <c r="F31" i="42"/>
  <c r="F30" i="42"/>
  <c r="F29" i="42"/>
  <c r="F28" i="42"/>
  <c r="F24" i="42"/>
  <c r="F23" i="42"/>
  <c r="F22" i="42"/>
  <c r="F21" i="42"/>
  <c r="F20" i="42"/>
  <c r="F19" i="42"/>
  <c r="F18" i="42"/>
  <c r="F17" i="42"/>
  <c r="F12" i="42"/>
  <c r="F11" i="42"/>
  <c r="F10" i="42"/>
  <c r="F9" i="42"/>
  <c r="F8" i="42"/>
  <c r="F7" i="42"/>
  <c r="F6" i="42"/>
  <c r="F5" i="42"/>
  <c r="J4" i="42"/>
  <c r="F469" i="40"/>
  <c r="F468" i="40"/>
  <c r="F467" i="40"/>
  <c r="F466" i="40"/>
  <c r="F465" i="40"/>
  <c r="F464" i="40"/>
  <c r="F463" i="40"/>
  <c r="F462" i="40"/>
  <c r="F457" i="40"/>
  <c r="F456" i="40"/>
  <c r="F455" i="40"/>
  <c r="F454" i="40"/>
  <c r="F453" i="40"/>
  <c r="F452" i="40"/>
  <c r="F451" i="40"/>
  <c r="F450" i="40"/>
  <c r="F445" i="40"/>
  <c r="F444" i="40"/>
  <c r="F443" i="40"/>
  <c r="F442" i="40"/>
  <c r="F441" i="40"/>
  <c r="F440" i="40"/>
  <c r="F439" i="40"/>
  <c r="F438" i="40"/>
  <c r="F433" i="40"/>
  <c r="F432" i="40"/>
  <c r="F431" i="40"/>
  <c r="F430" i="40"/>
  <c r="F429" i="40"/>
  <c r="F428" i="40"/>
  <c r="F427" i="40"/>
  <c r="F426" i="40"/>
  <c r="F421" i="40"/>
  <c r="F420" i="40"/>
  <c r="F419" i="40"/>
  <c r="F418" i="40"/>
  <c r="F417" i="40"/>
  <c r="F416" i="40"/>
  <c r="F415" i="40"/>
  <c r="F414" i="40"/>
  <c r="F409" i="40"/>
  <c r="F408" i="40"/>
  <c r="F407" i="40"/>
  <c r="F406" i="40"/>
  <c r="F405" i="40"/>
  <c r="F404" i="40"/>
  <c r="F403" i="40"/>
  <c r="F402" i="40"/>
  <c r="F397" i="40"/>
  <c r="F396" i="40"/>
  <c r="F395" i="40"/>
  <c r="F394" i="40"/>
  <c r="F393" i="40"/>
  <c r="F392" i="40"/>
  <c r="F391" i="40"/>
  <c r="F390" i="40"/>
  <c r="F385" i="40"/>
  <c r="F384" i="40"/>
  <c r="F383" i="40"/>
  <c r="F382" i="40"/>
  <c r="F381" i="40"/>
  <c r="F380" i="40"/>
  <c r="F379" i="40"/>
  <c r="F378" i="40"/>
  <c r="F373" i="40"/>
  <c r="F372" i="40"/>
  <c r="F371" i="40"/>
  <c r="F370" i="40"/>
  <c r="F369" i="40"/>
  <c r="F368" i="40"/>
  <c r="F367" i="40"/>
  <c r="F366" i="40"/>
  <c r="F361" i="40"/>
  <c r="F360" i="40"/>
  <c r="F359" i="40"/>
  <c r="F358" i="40"/>
  <c r="F357" i="40"/>
  <c r="F356" i="40"/>
  <c r="F355" i="40"/>
  <c r="F354" i="40"/>
  <c r="F349" i="40"/>
  <c r="F348" i="40"/>
  <c r="F347" i="40"/>
  <c r="F346" i="40"/>
  <c r="F345" i="40"/>
  <c r="F344" i="40"/>
  <c r="F343" i="40"/>
  <c r="F342" i="40"/>
  <c r="F337" i="40"/>
  <c r="F336" i="40"/>
  <c r="F335" i="40"/>
  <c r="F334" i="40"/>
  <c r="F333" i="40"/>
  <c r="F332" i="40"/>
  <c r="F331" i="40"/>
  <c r="F330" i="40"/>
  <c r="F325" i="40"/>
  <c r="F324" i="40"/>
  <c r="F323" i="40"/>
  <c r="F322" i="40"/>
  <c r="F321" i="40"/>
  <c r="F320" i="40"/>
  <c r="F319" i="40"/>
  <c r="F318" i="40"/>
  <c r="F313" i="40"/>
  <c r="F312" i="40"/>
  <c r="F311" i="40"/>
  <c r="F310" i="40"/>
  <c r="F309" i="40"/>
  <c r="F308" i="40"/>
  <c r="F307" i="40"/>
  <c r="F306" i="40"/>
  <c r="F301" i="40"/>
  <c r="F300" i="40"/>
  <c r="F299" i="40"/>
  <c r="F298" i="40"/>
  <c r="F297" i="40"/>
  <c r="F296" i="40"/>
  <c r="F295" i="40"/>
  <c r="F294" i="40"/>
  <c r="F289" i="40"/>
  <c r="F288" i="40"/>
  <c r="F287" i="40"/>
  <c r="F286" i="40"/>
  <c r="F285" i="40"/>
  <c r="F284" i="40"/>
  <c r="F283" i="40"/>
  <c r="F282" i="40"/>
  <c r="F277" i="40"/>
  <c r="F276" i="40"/>
  <c r="F275" i="40"/>
  <c r="F274" i="40"/>
  <c r="F273" i="40"/>
  <c r="F272" i="40"/>
  <c r="F271" i="40"/>
  <c r="F270" i="40"/>
  <c r="F267" i="40"/>
  <c r="F265" i="40"/>
  <c r="F264" i="40"/>
  <c r="F263" i="40"/>
  <c r="F262" i="40"/>
  <c r="F261" i="40"/>
  <c r="F260" i="40"/>
  <c r="F259" i="40"/>
  <c r="F258" i="40"/>
  <c r="F253" i="40"/>
  <c r="F252" i="40"/>
  <c r="F251" i="40"/>
  <c r="F250" i="40"/>
  <c r="F249" i="40"/>
  <c r="F248" i="40"/>
  <c r="F247" i="40"/>
  <c r="F246" i="40"/>
  <c r="F241" i="40"/>
  <c r="F240" i="40"/>
  <c r="F239" i="40"/>
  <c r="F238" i="40"/>
  <c r="F237" i="40"/>
  <c r="F236" i="40"/>
  <c r="F235" i="40"/>
  <c r="F234" i="40"/>
  <c r="F233" i="40"/>
  <c r="F229" i="40"/>
  <c r="F228" i="40"/>
  <c r="F227" i="40"/>
  <c r="F226" i="40"/>
  <c r="F225" i="40"/>
  <c r="F224" i="40"/>
  <c r="F223" i="40"/>
  <c r="F222" i="40"/>
  <c r="F221" i="40"/>
  <c r="F217" i="40"/>
  <c r="F216" i="40"/>
  <c r="F215" i="40"/>
  <c r="F214" i="40"/>
  <c r="F213" i="40"/>
  <c r="F212" i="40"/>
  <c r="F211" i="40"/>
  <c r="F210" i="40"/>
  <c r="F209" i="40"/>
  <c r="F205" i="40"/>
  <c r="F204" i="40"/>
  <c r="F203" i="40"/>
  <c r="F202" i="40"/>
  <c r="F201" i="40"/>
  <c r="F200" i="40"/>
  <c r="F199" i="40"/>
  <c r="F198" i="40"/>
  <c r="F197" i="40"/>
  <c r="F195" i="40"/>
  <c r="F193" i="40"/>
  <c r="F192" i="40"/>
  <c r="F191" i="40"/>
  <c r="F190" i="40"/>
  <c r="F189" i="40"/>
  <c r="F188" i="40"/>
  <c r="F187" i="40"/>
  <c r="F186" i="40"/>
  <c r="F185" i="40"/>
  <c r="F183" i="40"/>
  <c r="F181" i="40"/>
  <c r="F180" i="40"/>
  <c r="F179" i="40"/>
  <c r="F178" i="40"/>
  <c r="F177" i="40"/>
  <c r="F176" i="40"/>
  <c r="F175" i="40"/>
  <c r="F174" i="40"/>
  <c r="F173" i="40"/>
  <c r="F169" i="40"/>
  <c r="F168" i="40"/>
  <c r="F167" i="40"/>
  <c r="F166" i="40"/>
  <c r="F165" i="40"/>
  <c r="F164" i="40"/>
  <c r="F163" i="40"/>
  <c r="F162" i="40"/>
  <c r="F161" i="40"/>
  <c r="F159" i="40"/>
  <c r="F157" i="40"/>
  <c r="F156" i="40"/>
  <c r="F155" i="40"/>
  <c r="F154" i="40"/>
  <c r="F153" i="40"/>
  <c r="F152" i="40"/>
  <c r="F151" i="40"/>
  <c r="F150" i="40"/>
  <c r="F149" i="40"/>
  <c r="F147" i="40"/>
  <c r="F146" i="40"/>
  <c r="F145" i="40"/>
  <c r="F144" i="40"/>
  <c r="F143" i="40"/>
  <c r="F142" i="40"/>
  <c r="F141" i="40"/>
  <c r="F140" i="40"/>
  <c r="F139" i="40"/>
  <c r="F138" i="40"/>
  <c r="F137" i="40"/>
  <c r="F135" i="40"/>
  <c r="F133" i="40"/>
  <c r="F132" i="40"/>
  <c r="F131" i="40"/>
  <c r="F130" i="40"/>
  <c r="F128" i="40"/>
  <c r="F127" i="40"/>
  <c r="F126" i="40"/>
  <c r="F125" i="40"/>
  <c r="F124" i="40"/>
  <c r="F123" i="40"/>
  <c r="F122" i="40"/>
  <c r="F121" i="40"/>
  <c r="F120" i="40"/>
  <c r="F116" i="40"/>
  <c r="F115" i="40"/>
  <c r="F114" i="40"/>
  <c r="F113" i="40"/>
  <c r="F112" i="40"/>
  <c r="F111" i="40"/>
  <c r="F110" i="40"/>
  <c r="F109" i="40"/>
  <c r="F108" i="40"/>
  <c r="F104" i="40"/>
  <c r="F103" i="40"/>
  <c r="F102" i="40"/>
  <c r="F101" i="40"/>
  <c r="F100" i="40"/>
  <c r="F99" i="40"/>
  <c r="F98" i="40"/>
  <c r="F97" i="40"/>
  <c r="F96" i="40"/>
  <c r="F92" i="40"/>
  <c r="F91" i="40"/>
  <c r="F90" i="40"/>
  <c r="F89" i="40"/>
  <c r="F88" i="40"/>
  <c r="F87" i="40"/>
  <c r="F86" i="40"/>
  <c r="F85" i="40"/>
  <c r="F84" i="40"/>
  <c r="F80" i="40"/>
  <c r="F79" i="40"/>
  <c r="F78" i="40"/>
  <c r="F77" i="40"/>
  <c r="F76" i="40"/>
  <c r="F75" i="40"/>
  <c r="F74" i="40"/>
  <c r="F73" i="40"/>
  <c r="F72" i="40"/>
  <c r="F68" i="40"/>
  <c r="F67" i="40"/>
  <c r="F66" i="40"/>
  <c r="F65" i="40"/>
  <c r="F64" i="40"/>
  <c r="F63" i="40"/>
  <c r="F62" i="40"/>
  <c r="F61" i="40"/>
  <c r="F60" i="40"/>
  <c r="F58" i="40"/>
  <c r="F56" i="40"/>
  <c r="F55" i="40"/>
  <c r="F54" i="40"/>
  <c r="F53" i="40"/>
  <c r="F52" i="40"/>
  <c r="F51" i="40"/>
  <c r="F50" i="40"/>
  <c r="F49" i="40"/>
  <c r="F48" i="40"/>
  <c r="F46" i="40"/>
  <c r="F44" i="40"/>
  <c r="F43" i="40"/>
  <c r="F42" i="40"/>
  <c r="F41" i="40"/>
  <c r="F40" i="40"/>
  <c r="F39" i="40"/>
  <c r="F38" i="40"/>
  <c r="F37" i="40"/>
  <c r="F36" i="40"/>
  <c r="F32" i="40"/>
  <c r="F31" i="40"/>
  <c r="F30" i="40"/>
  <c r="F29" i="40"/>
  <c r="F28" i="40"/>
  <c r="F27" i="40"/>
  <c r="F26" i="40"/>
  <c r="F25" i="40"/>
  <c r="F24" i="40"/>
  <c r="F22" i="40"/>
  <c r="F20" i="40"/>
  <c r="F19" i="40"/>
  <c r="F18" i="40"/>
  <c r="F17" i="40"/>
  <c r="F16" i="40"/>
  <c r="F15" i="40"/>
  <c r="F14" i="40"/>
  <c r="F13" i="40"/>
  <c r="F12" i="40"/>
  <c r="F10" i="40"/>
  <c r="F9" i="40"/>
  <c r="F8" i="40"/>
  <c r="F7" i="40"/>
  <c r="F6" i="40"/>
  <c r="F5" i="40"/>
  <c r="J472" i="40"/>
  <c r="I472" i="40"/>
  <c r="J471" i="40"/>
  <c r="I471" i="40"/>
  <c r="J470" i="40"/>
  <c r="I470" i="40"/>
  <c r="I469" i="40"/>
  <c r="I468" i="40"/>
  <c r="J467" i="40"/>
  <c r="J466" i="40"/>
  <c r="I466" i="40"/>
  <c r="J465" i="40"/>
  <c r="I465" i="40"/>
  <c r="J464" i="40"/>
  <c r="I464" i="40"/>
  <c r="J463" i="40"/>
  <c r="I463" i="40"/>
  <c r="I462" i="40"/>
  <c r="J461" i="40"/>
  <c r="J460" i="40"/>
  <c r="I460" i="40"/>
  <c r="J459" i="40"/>
  <c r="I459" i="40"/>
  <c r="J458" i="40"/>
  <c r="I458" i="40"/>
  <c r="J457" i="40"/>
  <c r="I457" i="40"/>
  <c r="I456" i="40"/>
  <c r="J455" i="40"/>
  <c r="J454" i="40"/>
  <c r="I454" i="40"/>
  <c r="J453" i="40"/>
  <c r="I453" i="40"/>
  <c r="J452" i="40"/>
  <c r="I452" i="40"/>
  <c r="J451" i="40"/>
  <c r="I451" i="40"/>
  <c r="I450" i="40"/>
  <c r="J449" i="40"/>
  <c r="J448" i="40"/>
  <c r="I448" i="40"/>
  <c r="J447" i="40"/>
  <c r="I447" i="40"/>
  <c r="J446" i="40"/>
  <c r="I446" i="40"/>
  <c r="I445" i="40"/>
  <c r="I444" i="40"/>
  <c r="J443" i="40"/>
  <c r="J442" i="40"/>
  <c r="I442" i="40"/>
  <c r="J441" i="40"/>
  <c r="I441" i="40"/>
  <c r="J440" i="40"/>
  <c r="I440" i="40"/>
  <c r="I439" i="40"/>
  <c r="I438" i="40"/>
  <c r="J437" i="40"/>
  <c r="J436" i="40"/>
  <c r="I436" i="40"/>
  <c r="J435" i="40"/>
  <c r="I435" i="40"/>
  <c r="J434" i="40"/>
  <c r="I434" i="40"/>
  <c r="I433" i="40"/>
  <c r="I432" i="40"/>
  <c r="J431" i="40"/>
  <c r="J430" i="40"/>
  <c r="I430" i="40"/>
  <c r="J429" i="40"/>
  <c r="I429" i="40"/>
  <c r="J428" i="40"/>
  <c r="I428" i="40"/>
  <c r="I427" i="40"/>
  <c r="I426" i="40"/>
  <c r="J425" i="40"/>
  <c r="J424" i="40"/>
  <c r="I424" i="40"/>
  <c r="J423" i="40"/>
  <c r="I423" i="40"/>
  <c r="J422" i="40"/>
  <c r="I422" i="40"/>
  <c r="I421" i="40"/>
  <c r="I420" i="40"/>
  <c r="J419" i="40"/>
  <c r="J418" i="40"/>
  <c r="I418" i="40"/>
  <c r="J417" i="40"/>
  <c r="I417" i="40"/>
  <c r="J416" i="40"/>
  <c r="I416" i="40"/>
  <c r="J415" i="40"/>
  <c r="I415" i="40"/>
  <c r="I414" i="40"/>
  <c r="J413" i="40"/>
  <c r="J412" i="40"/>
  <c r="I412" i="40"/>
  <c r="J411" i="40"/>
  <c r="I411" i="40"/>
  <c r="J410" i="40"/>
  <c r="I410" i="40"/>
  <c r="J409" i="40"/>
  <c r="I409" i="40"/>
  <c r="I408" i="40"/>
  <c r="J407" i="40"/>
  <c r="J406" i="40"/>
  <c r="I406" i="40"/>
  <c r="J405" i="40"/>
  <c r="I405" i="40"/>
  <c r="J404" i="40"/>
  <c r="I404" i="40"/>
  <c r="I403" i="40"/>
  <c r="I402" i="40"/>
  <c r="J401" i="40"/>
  <c r="J400" i="40"/>
  <c r="I400" i="40"/>
  <c r="J399" i="40"/>
  <c r="I399" i="40"/>
  <c r="J398" i="40"/>
  <c r="I398" i="40"/>
  <c r="J397" i="40"/>
  <c r="I397" i="40"/>
  <c r="I396" i="40"/>
  <c r="J395" i="40"/>
  <c r="J394" i="40"/>
  <c r="I394" i="40"/>
  <c r="J393" i="40"/>
  <c r="I393" i="40"/>
  <c r="J392" i="40"/>
  <c r="I392" i="40"/>
  <c r="J391" i="40"/>
  <c r="I391" i="40"/>
  <c r="I390" i="40"/>
  <c r="J389" i="40"/>
  <c r="J388" i="40"/>
  <c r="I388" i="40"/>
  <c r="J387" i="40"/>
  <c r="I387" i="40"/>
  <c r="J386" i="40"/>
  <c r="I386" i="40"/>
  <c r="J385" i="40"/>
  <c r="I385" i="40"/>
  <c r="I384" i="40"/>
  <c r="J383" i="40"/>
  <c r="J382" i="40"/>
  <c r="I382" i="40"/>
  <c r="J381" i="40"/>
  <c r="I381" i="40"/>
  <c r="J380" i="40"/>
  <c r="I380" i="40"/>
  <c r="J379" i="40"/>
  <c r="I379" i="40"/>
  <c r="J378" i="40"/>
  <c r="I378" i="40"/>
  <c r="J377" i="40"/>
  <c r="J376" i="40"/>
  <c r="I376" i="40"/>
  <c r="J375" i="40"/>
  <c r="I375" i="40"/>
  <c r="J374" i="40"/>
  <c r="I374" i="40"/>
  <c r="J373" i="40"/>
  <c r="I373" i="40"/>
  <c r="J372" i="40"/>
  <c r="I372" i="40"/>
  <c r="J371" i="40"/>
  <c r="J370" i="40"/>
  <c r="I370" i="40"/>
  <c r="J369" i="40"/>
  <c r="I369" i="40"/>
  <c r="J368" i="40"/>
  <c r="I368" i="40"/>
  <c r="J367" i="40"/>
  <c r="I367" i="40"/>
  <c r="J366" i="40"/>
  <c r="I366" i="40"/>
  <c r="J365" i="40"/>
  <c r="J364" i="40"/>
  <c r="I364" i="40"/>
  <c r="J363" i="40"/>
  <c r="I363" i="40"/>
  <c r="J362" i="40"/>
  <c r="I362" i="40"/>
  <c r="J361" i="40"/>
  <c r="I361" i="40"/>
  <c r="J360" i="40"/>
  <c r="I360" i="40"/>
  <c r="J359" i="40"/>
  <c r="J358" i="40"/>
  <c r="I358" i="40"/>
  <c r="J357" i="40"/>
  <c r="I357" i="40"/>
  <c r="J356" i="40"/>
  <c r="I356" i="40"/>
  <c r="J355" i="40"/>
  <c r="I355" i="40"/>
  <c r="J354" i="40"/>
  <c r="I354" i="40"/>
  <c r="J353" i="40"/>
  <c r="J352" i="40"/>
  <c r="I352" i="40"/>
  <c r="J351" i="40"/>
  <c r="I351" i="40"/>
  <c r="J350" i="40"/>
  <c r="I350" i="40"/>
  <c r="J349" i="40"/>
  <c r="I349" i="40"/>
  <c r="J348" i="40"/>
  <c r="I348" i="40"/>
  <c r="J347" i="40"/>
  <c r="J346" i="40"/>
  <c r="I346" i="40"/>
  <c r="J345" i="40"/>
  <c r="I345" i="40"/>
  <c r="J344" i="40"/>
  <c r="I344" i="40"/>
  <c r="J343" i="40"/>
  <c r="I343" i="40"/>
  <c r="J342" i="40"/>
  <c r="I342" i="40"/>
  <c r="J341" i="40"/>
  <c r="J340" i="40"/>
  <c r="I340" i="40"/>
  <c r="J339" i="40"/>
  <c r="I339" i="40"/>
  <c r="J338" i="40"/>
  <c r="I338" i="40"/>
  <c r="J337" i="40"/>
  <c r="I337" i="40"/>
  <c r="J336" i="40"/>
  <c r="I336" i="40"/>
  <c r="J335" i="40"/>
  <c r="J334" i="40"/>
  <c r="I334" i="40"/>
  <c r="J333" i="40"/>
  <c r="I333" i="40"/>
  <c r="J332" i="40"/>
  <c r="I332" i="40"/>
  <c r="J331" i="40"/>
  <c r="I331" i="40"/>
  <c r="J330" i="40"/>
  <c r="I330" i="40"/>
  <c r="J329" i="40"/>
  <c r="J328" i="40"/>
  <c r="I328" i="40"/>
  <c r="J327" i="40"/>
  <c r="I327" i="40"/>
  <c r="J326" i="40"/>
  <c r="I326" i="40"/>
  <c r="J325" i="40"/>
  <c r="I325" i="40"/>
  <c r="J324" i="40"/>
  <c r="I324" i="40"/>
  <c r="J323" i="40"/>
  <c r="J322" i="40"/>
  <c r="I322" i="40"/>
  <c r="J321" i="40"/>
  <c r="I321" i="40"/>
  <c r="J320" i="40"/>
  <c r="I320" i="40"/>
  <c r="J319" i="40"/>
  <c r="I319" i="40"/>
  <c r="J318" i="40"/>
  <c r="I318" i="40"/>
  <c r="J317" i="40"/>
  <c r="J316" i="40"/>
  <c r="I316" i="40"/>
  <c r="J315" i="40"/>
  <c r="I315" i="40"/>
  <c r="J314" i="40"/>
  <c r="I314" i="40"/>
  <c r="J313" i="40"/>
  <c r="I313" i="40"/>
  <c r="J312" i="40"/>
  <c r="I312" i="40"/>
  <c r="J311" i="40"/>
  <c r="J310" i="40"/>
  <c r="I310" i="40"/>
  <c r="J309" i="40"/>
  <c r="I309" i="40"/>
  <c r="J308" i="40"/>
  <c r="I308" i="40"/>
  <c r="J307" i="40"/>
  <c r="I307" i="40"/>
  <c r="J306" i="40"/>
  <c r="I306" i="40"/>
  <c r="J305" i="40"/>
  <c r="J304" i="40"/>
  <c r="I304" i="40"/>
  <c r="J303" i="40"/>
  <c r="I303" i="40"/>
  <c r="J302" i="40"/>
  <c r="I302" i="40"/>
  <c r="J301" i="40"/>
  <c r="I301" i="40"/>
  <c r="J300" i="40"/>
  <c r="I300" i="40"/>
  <c r="J299" i="40"/>
  <c r="J298" i="40"/>
  <c r="I298" i="40"/>
  <c r="J297" i="40"/>
  <c r="I297" i="40"/>
  <c r="J296" i="40"/>
  <c r="I296" i="40"/>
  <c r="J295" i="40"/>
  <c r="I295" i="40"/>
  <c r="J294" i="40"/>
  <c r="I294" i="40"/>
  <c r="J293" i="40"/>
  <c r="J292" i="40"/>
  <c r="I292" i="40"/>
  <c r="J291" i="40"/>
  <c r="I291" i="40"/>
  <c r="J290" i="40"/>
  <c r="I290" i="40"/>
  <c r="J289" i="40"/>
  <c r="I289" i="40"/>
  <c r="J288" i="40"/>
  <c r="I288" i="40"/>
  <c r="J287" i="40"/>
  <c r="J286" i="40"/>
  <c r="I286" i="40"/>
  <c r="J285" i="40"/>
  <c r="I285" i="40"/>
  <c r="J284" i="40"/>
  <c r="I284" i="40"/>
  <c r="J283" i="40"/>
  <c r="I283" i="40"/>
  <c r="J282" i="40"/>
  <c r="I282" i="40"/>
  <c r="J281" i="40"/>
  <c r="J280" i="40"/>
  <c r="I280" i="40"/>
  <c r="J279" i="40"/>
  <c r="I279" i="40"/>
  <c r="J278" i="40"/>
  <c r="I278" i="40"/>
  <c r="J277" i="40"/>
  <c r="I277" i="40"/>
  <c r="J276" i="40"/>
  <c r="I276" i="40"/>
  <c r="J275" i="40"/>
  <c r="J274" i="40"/>
  <c r="I274" i="40"/>
  <c r="J273" i="40"/>
  <c r="I273" i="40"/>
  <c r="J272" i="40"/>
  <c r="I272" i="40"/>
  <c r="J271" i="40"/>
  <c r="I271" i="40"/>
  <c r="J270" i="40"/>
  <c r="I270" i="40"/>
  <c r="J269" i="40"/>
  <c r="J268" i="40"/>
  <c r="I268" i="40"/>
  <c r="J267" i="40"/>
  <c r="I267" i="40"/>
  <c r="J266" i="40"/>
  <c r="I266" i="40"/>
  <c r="J265" i="40"/>
  <c r="I265" i="40"/>
  <c r="J264" i="40"/>
  <c r="I264" i="40"/>
  <c r="J263" i="40"/>
  <c r="J262" i="40"/>
  <c r="I262" i="40"/>
  <c r="J261" i="40"/>
  <c r="I261" i="40"/>
  <c r="J260" i="40"/>
  <c r="I260" i="40"/>
  <c r="J259" i="40"/>
  <c r="I259" i="40"/>
  <c r="J258" i="40"/>
  <c r="I258" i="40"/>
  <c r="J257" i="40"/>
  <c r="J256" i="40"/>
  <c r="I256" i="40"/>
  <c r="J255" i="40"/>
  <c r="I255" i="40"/>
  <c r="J254" i="40"/>
  <c r="I254" i="40"/>
  <c r="J253" i="40"/>
  <c r="I253" i="40"/>
  <c r="J252" i="40"/>
  <c r="I252" i="40"/>
  <c r="J251" i="40"/>
  <c r="J250" i="40"/>
  <c r="I250" i="40"/>
  <c r="J249" i="40"/>
  <c r="I249" i="40"/>
  <c r="J248" i="40"/>
  <c r="I248" i="40"/>
  <c r="J247" i="40"/>
  <c r="I247" i="40"/>
  <c r="J246" i="40"/>
  <c r="I246" i="40"/>
  <c r="J245" i="40"/>
  <c r="J244" i="40"/>
  <c r="I244" i="40"/>
  <c r="J243" i="40"/>
  <c r="I243" i="40"/>
  <c r="J242" i="40"/>
  <c r="I242" i="40"/>
  <c r="J241" i="40"/>
  <c r="I241" i="40"/>
  <c r="J240" i="40"/>
  <c r="I240" i="40"/>
  <c r="J239" i="40"/>
  <c r="J238" i="40"/>
  <c r="I238" i="40"/>
  <c r="J237" i="40"/>
  <c r="I237" i="40"/>
  <c r="J236" i="40"/>
  <c r="I236" i="40"/>
  <c r="J235" i="40"/>
  <c r="I235" i="40"/>
  <c r="J234" i="40"/>
  <c r="I234" i="40"/>
  <c r="J233" i="40"/>
  <c r="J232" i="40"/>
  <c r="I232" i="40"/>
  <c r="J231" i="40"/>
  <c r="I231" i="40"/>
  <c r="J230" i="40"/>
  <c r="I230" i="40"/>
  <c r="J229" i="40"/>
  <c r="I229" i="40"/>
  <c r="J228" i="40"/>
  <c r="I228" i="40"/>
  <c r="J227" i="40"/>
  <c r="J226" i="40"/>
  <c r="I226" i="40"/>
  <c r="J225" i="40"/>
  <c r="I225" i="40"/>
  <c r="J224" i="40"/>
  <c r="I224" i="40"/>
  <c r="J223" i="40"/>
  <c r="I223" i="40"/>
  <c r="J222" i="40"/>
  <c r="I222" i="40"/>
  <c r="J221" i="40"/>
  <c r="J220" i="40"/>
  <c r="I220" i="40"/>
  <c r="J219" i="40"/>
  <c r="I219" i="40"/>
  <c r="J218" i="40"/>
  <c r="I218" i="40"/>
  <c r="J217" i="40"/>
  <c r="I217" i="40"/>
  <c r="J216" i="40"/>
  <c r="I216" i="40"/>
  <c r="J215" i="40"/>
  <c r="J214" i="40"/>
  <c r="I214" i="40"/>
  <c r="J213" i="40"/>
  <c r="I213" i="40"/>
  <c r="J212" i="40"/>
  <c r="I212" i="40"/>
  <c r="J211" i="40"/>
  <c r="I211" i="40"/>
  <c r="J210" i="40"/>
  <c r="I210" i="40"/>
  <c r="J209" i="40"/>
  <c r="J208" i="40"/>
  <c r="I208" i="40"/>
  <c r="J207" i="40"/>
  <c r="I207" i="40"/>
  <c r="J206" i="40"/>
  <c r="I206" i="40"/>
  <c r="J205" i="40"/>
  <c r="I205" i="40"/>
  <c r="J204" i="40"/>
  <c r="I204" i="40"/>
  <c r="J203" i="40"/>
  <c r="J202" i="40"/>
  <c r="I202" i="40"/>
  <c r="J201" i="40"/>
  <c r="I201" i="40"/>
  <c r="J200" i="40"/>
  <c r="I200" i="40"/>
  <c r="J199" i="40"/>
  <c r="I199" i="40"/>
  <c r="J198" i="40"/>
  <c r="I198" i="40"/>
  <c r="J197" i="40"/>
  <c r="J196" i="40"/>
  <c r="I196" i="40"/>
  <c r="J195" i="40"/>
  <c r="I195" i="40"/>
  <c r="J194" i="40"/>
  <c r="I194" i="40"/>
  <c r="J193" i="40"/>
  <c r="I193" i="40"/>
  <c r="J192" i="40"/>
  <c r="I192" i="40"/>
  <c r="J191" i="40"/>
  <c r="J190" i="40"/>
  <c r="I190" i="40"/>
  <c r="J189" i="40"/>
  <c r="I189" i="40"/>
  <c r="J188" i="40"/>
  <c r="I188" i="40"/>
  <c r="J187" i="40"/>
  <c r="I187" i="40"/>
  <c r="J186" i="40"/>
  <c r="I186" i="40"/>
  <c r="J185" i="40"/>
  <c r="J184" i="40"/>
  <c r="I184" i="40"/>
  <c r="J183" i="40"/>
  <c r="I183" i="40"/>
  <c r="J182" i="40"/>
  <c r="I182" i="40"/>
  <c r="J181" i="40"/>
  <c r="I181" i="40"/>
  <c r="J180" i="40"/>
  <c r="I180" i="40"/>
  <c r="J179" i="40"/>
  <c r="J178" i="40"/>
  <c r="I178" i="40"/>
  <c r="J177" i="40"/>
  <c r="I177" i="40"/>
  <c r="J176" i="40"/>
  <c r="I176" i="40"/>
  <c r="J175" i="40"/>
  <c r="I175" i="40"/>
  <c r="J174" i="40"/>
  <c r="I174" i="40"/>
  <c r="J173" i="40"/>
  <c r="J172" i="40"/>
  <c r="I172" i="40"/>
  <c r="J171" i="40"/>
  <c r="I171" i="40"/>
  <c r="J170" i="40"/>
  <c r="I170" i="40"/>
  <c r="J169" i="40"/>
  <c r="I169" i="40"/>
  <c r="J168" i="40"/>
  <c r="I168" i="40"/>
  <c r="J167" i="40"/>
  <c r="J166" i="40"/>
  <c r="I166" i="40"/>
  <c r="J165" i="40"/>
  <c r="I165" i="40"/>
  <c r="J164" i="40"/>
  <c r="I164" i="40"/>
  <c r="J163" i="40"/>
  <c r="I163" i="40"/>
  <c r="J162" i="40"/>
  <c r="I162" i="40"/>
  <c r="J161" i="40"/>
  <c r="J160" i="40"/>
  <c r="I160" i="40"/>
  <c r="J159" i="40"/>
  <c r="I159" i="40"/>
  <c r="J158" i="40"/>
  <c r="I158" i="40"/>
  <c r="J157" i="40"/>
  <c r="I157" i="40"/>
  <c r="J156" i="40"/>
  <c r="I156" i="40"/>
  <c r="J155" i="40"/>
  <c r="J154" i="40"/>
  <c r="I154" i="40"/>
  <c r="J153" i="40"/>
  <c r="I153" i="40"/>
  <c r="J152" i="40"/>
  <c r="I152" i="40"/>
  <c r="J151" i="40"/>
  <c r="I151" i="40"/>
  <c r="J150" i="40"/>
  <c r="I150" i="40"/>
  <c r="J149" i="40"/>
  <c r="J148" i="40"/>
  <c r="I148" i="40"/>
  <c r="J147" i="40"/>
  <c r="I147" i="40"/>
  <c r="J146" i="40"/>
  <c r="I146" i="40"/>
  <c r="J145" i="40"/>
  <c r="I145" i="40"/>
  <c r="J144" i="40"/>
  <c r="I144" i="40"/>
  <c r="J143" i="40"/>
  <c r="J142" i="40"/>
  <c r="I142" i="40"/>
  <c r="J141" i="40"/>
  <c r="I141" i="40"/>
  <c r="J140" i="40"/>
  <c r="I140" i="40"/>
  <c r="J139" i="40"/>
  <c r="I139" i="40"/>
  <c r="J138" i="40"/>
  <c r="I138" i="40"/>
  <c r="J137" i="40"/>
  <c r="J136" i="40"/>
  <c r="I136" i="40"/>
  <c r="J135" i="40"/>
  <c r="I135" i="40"/>
  <c r="J134" i="40"/>
  <c r="I134" i="40"/>
  <c r="J133" i="40"/>
  <c r="I133" i="40"/>
  <c r="J132" i="40"/>
  <c r="I132" i="40"/>
  <c r="J131" i="40"/>
  <c r="J130" i="40"/>
  <c r="I130" i="40"/>
  <c r="J129" i="40"/>
  <c r="I129" i="40"/>
  <c r="J128" i="40"/>
  <c r="I128" i="40"/>
  <c r="J127" i="40"/>
  <c r="I127" i="40"/>
  <c r="J126" i="40"/>
  <c r="J125" i="40"/>
  <c r="I125" i="40"/>
  <c r="J124" i="40"/>
  <c r="I124" i="40"/>
  <c r="J123" i="40"/>
  <c r="I123" i="40"/>
  <c r="J122" i="40"/>
  <c r="I122" i="40"/>
  <c r="J121" i="40"/>
  <c r="I121" i="40"/>
  <c r="J120" i="40"/>
  <c r="J119" i="40"/>
  <c r="I119" i="40"/>
  <c r="J118" i="40"/>
  <c r="I118" i="40"/>
  <c r="J117" i="40"/>
  <c r="I117" i="40"/>
  <c r="J116" i="40"/>
  <c r="I116" i="40"/>
  <c r="J115" i="40"/>
  <c r="I115" i="40"/>
  <c r="J114" i="40"/>
  <c r="J113" i="40"/>
  <c r="I113" i="40"/>
  <c r="J112" i="40"/>
  <c r="I112" i="40"/>
  <c r="J111" i="40"/>
  <c r="I111" i="40"/>
  <c r="J110" i="40"/>
  <c r="I110" i="40"/>
  <c r="J109" i="40"/>
  <c r="I109" i="40"/>
  <c r="J108" i="40"/>
  <c r="J107" i="40"/>
  <c r="I107" i="40"/>
  <c r="J106" i="40"/>
  <c r="I106" i="40"/>
  <c r="J105" i="40"/>
  <c r="I105" i="40"/>
  <c r="J104" i="40"/>
  <c r="I104" i="40"/>
  <c r="J103" i="40"/>
  <c r="I103" i="40"/>
  <c r="J102" i="40"/>
  <c r="J101" i="40"/>
  <c r="I101" i="40"/>
  <c r="J100" i="40"/>
  <c r="I100" i="40"/>
  <c r="J99" i="40"/>
  <c r="I99" i="40"/>
  <c r="J98" i="40"/>
  <c r="I98" i="40"/>
  <c r="J97" i="40"/>
  <c r="I97" i="40"/>
  <c r="J96" i="40"/>
  <c r="J95" i="40"/>
  <c r="I95" i="40"/>
  <c r="J94" i="40"/>
  <c r="I94" i="40"/>
  <c r="J93" i="40"/>
  <c r="I93" i="40"/>
  <c r="J92" i="40"/>
  <c r="I92" i="40"/>
  <c r="J91" i="40"/>
  <c r="I91" i="40"/>
  <c r="J90" i="40"/>
  <c r="J89" i="40"/>
  <c r="I89" i="40"/>
  <c r="J88" i="40"/>
  <c r="I88" i="40"/>
  <c r="J87" i="40"/>
  <c r="I87" i="40"/>
  <c r="J86" i="40"/>
  <c r="I86" i="40"/>
  <c r="J85" i="40"/>
  <c r="I85" i="40"/>
  <c r="J84" i="40"/>
  <c r="J83" i="40"/>
  <c r="I83" i="40"/>
  <c r="J82" i="40"/>
  <c r="I82" i="40"/>
  <c r="J81" i="40"/>
  <c r="I81" i="40"/>
  <c r="J80" i="40"/>
  <c r="I80" i="40"/>
  <c r="J79" i="40"/>
  <c r="I79" i="40"/>
  <c r="J78" i="40"/>
  <c r="J77" i="40"/>
  <c r="I77" i="40"/>
  <c r="J76" i="40"/>
  <c r="I76" i="40"/>
  <c r="J75" i="40"/>
  <c r="I75" i="40"/>
  <c r="J74" i="40"/>
  <c r="I74" i="40"/>
  <c r="J73" i="40"/>
  <c r="I73" i="40"/>
  <c r="J72" i="40"/>
  <c r="J71" i="40"/>
  <c r="I71" i="40"/>
  <c r="J70" i="40"/>
  <c r="I70" i="40"/>
  <c r="J69" i="40"/>
  <c r="I69" i="40"/>
  <c r="J68" i="40"/>
  <c r="I68" i="40"/>
  <c r="J67" i="40"/>
  <c r="I67" i="40"/>
  <c r="J66" i="40"/>
  <c r="J65" i="40"/>
  <c r="I65" i="40"/>
  <c r="J64" i="40"/>
  <c r="I64" i="40"/>
  <c r="J63" i="40"/>
  <c r="I63" i="40"/>
  <c r="J62" i="40"/>
  <c r="I62" i="40"/>
  <c r="J61" i="40"/>
  <c r="I61" i="40"/>
  <c r="J60" i="40"/>
  <c r="J59" i="40"/>
  <c r="I59" i="40"/>
  <c r="J58" i="40"/>
  <c r="I58" i="40"/>
  <c r="J57" i="40"/>
  <c r="I57" i="40"/>
  <c r="J56" i="40"/>
  <c r="I56" i="40"/>
  <c r="J55" i="40"/>
  <c r="I55" i="40"/>
  <c r="J54" i="40"/>
  <c r="J53" i="40"/>
  <c r="I53" i="40"/>
  <c r="J52" i="40"/>
  <c r="I52" i="40"/>
  <c r="J51" i="40"/>
  <c r="I51" i="40"/>
  <c r="J50" i="40"/>
  <c r="I50" i="40"/>
  <c r="J49" i="40"/>
  <c r="I49" i="40"/>
  <c r="J48" i="40"/>
  <c r="J47" i="40"/>
  <c r="I47" i="40"/>
  <c r="J46" i="40"/>
  <c r="I46" i="40"/>
  <c r="J45" i="40"/>
  <c r="I45" i="40"/>
  <c r="J44" i="40"/>
  <c r="I44" i="40"/>
  <c r="J43" i="40"/>
  <c r="I43" i="40"/>
  <c r="J42" i="40"/>
  <c r="J41" i="40"/>
  <c r="I41" i="40"/>
  <c r="J40" i="40"/>
  <c r="I40" i="40"/>
  <c r="J39" i="40"/>
  <c r="I39" i="40"/>
  <c r="J38" i="40"/>
  <c r="I38" i="40"/>
  <c r="J37" i="40"/>
  <c r="I37" i="40"/>
  <c r="J36" i="40"/>
  <c r="J35" i="40"/>
  <c r="I35" i="40"/>
  <c r="J34" i="40"/>
  <c r="I34" i="40"/>
  <c r="J33" i="40"/>
  <c r="I33" i="40"/>
  <c r="J32" i="40"/>
  <c r="I32" i="40"/>
  <c r="J31" i="40"/>
  <c r="I31" i="40"/>
  <c r="J30" i="40"/>
  <c r="J29" i="40"/>
  <c r="I29" i="40"/>
  <c r="J28" i="40"/>
  <c r="I28" i="40"/>
  <c r="J27" i="40"/>
  <c r="I27" i="40"/>
  <c r="J26" i="40"/>
  <c r="I26" i="40"/>
  <c r="J25" i="40"/>
  <c r="I25" i="40"/>
  <c r="J24" i="40"/>
  <c r="J23" i="40"/>
  <c r="I23" i="40"/>
  <c r="J22" i="40"/>
  <c r="I22" i="40"/>
  <c r="J21" i="40"/>
  <c r="I21" i="40"/>
  <c r="J20" i="40"/>
  <c r="I20" i="40"/>
  <c r="J19" i="40"/>
  <c r="I19" i="40"/>
  <c r="J18" i="40"/>
  <c r="J17" i="40"/>
  <c r="I17" i="40"/>
  <c r="J16" i="40"/>
  <c r="I16" i="40"/>
  <c r="J15" i="40"/>
  <c r="I15" i="40"/>
  <c r="J14" i="40"/>
  <c r="I14" i="40"/>
  <c r="J13" i="40"/>
  <c r="I13" i="40"/>
  <c r="J12" i="40"/>
  <c r="J11" i="40"/>
  <c r="I11" i="40"/>
  <c r="J10" i="40"/>
  <c r="I10" i="40"/>
  <c r="J9" i="40"/>
  <c r="I9" i="40"/>
  <c r="J8" i="40"/>
  <c r="I8" i="40"/>
  <c r="J7" i="40"/>
  <c r="I7" i="40"/>
  <c r="J6" i="40"/>
  <c r="J5" i="40"/>
  <c r="I5" i="40"/>
  <c r="J4" i="40"/>
  <c r="I4" i="40"/>
  <c r="F4" i="40"/>
  <c r="I47" i="44"/>
  <c r="H47" i="44"/>
  <c r="I46" i="44"/>
  <c r="H46" i="44"/>
  <c r="I45" i="44"/>
  <c r="H45" i="44"/>
  <c r="I44" i="44"/>
  <c r="I43" i="44"/>
  <c r="H43" i="44"/>
  <c r="I42" i="44"/>
  <c r="H42" i="44"/>
  <c r="I41" i="44"/>
  <c r="H41" i="44"/>
  <c r="I40" i="44"/>
  <c r="H40" i="44"/>
  <c r="I39" i="44"/>
  <c r="H39" i="44"/>
  <c r="I38" i="44"/>
  <c r="H38" i="44"/>
  <c r="I37" i="44"/>
  <c r="H37" i="44"/>
  <c r="H35" i="44"/>
  <c r="I34" i="44"/>
  <c r="I32" i="44"/>
  <c r="H32" i="44"/>
  <c r="I31" i="44"/>
  <c r="H31" i="44"/>
  <c r="I29" i="44"/>
  <c r="H29" i="44"/>
  <c r="I28" i="44"/>
  <c r="H28" i="44"/>
  <c r="I27" i="44"/>
  <c r="I26" i="44"/>
  <c r="H26" i="44"/>
  <c r="I25" i="44"/>
  <c r="H25" i="44"/>
  <c r="I24" i="44"/>
  <c r="H24" i="44"/>
  <c r="I23" i="44"/>
  <c r="H23" i="44"/>
  <c r="I22" i="44"/>
  <c r="H22" i="44"/>
  <c r="I21" i="44"/>
  <c r="I20" i="44"/>
  <c r="H20" i="44"/>
  <c r="I19" i="44"/>
  <c r="H19" i="44"/>
  <c r="I15" i="44"/>
  <c r="I14" i="44"/>
  <c r="H14" i="44"/>
  <c r="I13" i="44"/>
  <c r="H13" i="44"/>
  <c r="I12" i="44"/>
  <c r="H12" i="44"/>
  <c r="I11" i="44"/>
  <c r="H11" i="44"/>
  <c r="H9" i="44"/>
  <c r="I8" i="44"/>
  <c r="H8" i="44"/>
  <c r="I7" i="44"/>
  <c r="I6" i="44"/>
  <c r="H6" i="44"/>
  <c r="I5" i="44"/>
  <c r="H5" i="44"/>
  <c r="E47" i="44"/>
  <c r="F47" i="44" s="1"/>
  <c r="G47" i="44" s="1"/>
  <c r="E46" i="44"/>
  <c r="F46" i="44" s="1"/>
  <c r="G46" i="44" s="1"/>
  <c r="E45" i="44"/>
  <c r="F45" i="44" s="1"/>
  <c r="G45" i="44" s="1"/>
  <c r="E44" i="44"/>
  <c r="E43" i="44"/>
  <c r="E42" i="44"/>
  <c r="E41" i="44"/>
  <c r="F41" i="44" s="1"/>
  <c r="G41" i="44" s="1"/>
  <c r="E39" i="44"/>
  <c r="E38" i="44"/>
  <c r="F38" i="44" s="1"/>
  <c r="G38" i="44" s="1"/>
  <c r="K38" i="44" s="1"/>
  <c r="E37" i="44"/>
  <c r="E36" i="44"/>
  <c r="F36" i="44" s="1"/>
  <c r="G36" i="44" s="1"/>
  <c r="E35" i="44"/>
  <c r="F35" i="44" s="1"/>
  <c r="G35" i="44" s="1"/>
  <c r="E34" i="44"/>
  <c r="E32" i="44"/>
  <c r="E31" i="44"/>
  <c r="F31" i="44" s="1"/>
  <c r="G31" i="44" s="1"/>
  <c r="E30" i="44"/>
  <c r="F30" i="44" s="1"/>
  <c r="G30" i="44" s="1"/>
  <c r="E29" i="44"/>
  <c r="E28" i="44"/>
  <c r="F28" i="44" s="1"/>
  <c r="G28" i="44" s="1"/>
  <c r="E25" i="44"/>
  <c r="E22" i="44"/>
  <c r="E21" i="44"/>
  <c r="E20" i="44"/>
  <c r="F20" i="44" s="1"/>
  <c r="G20" i="44" s="1"/>
  <c r="E19" i="44"/>
  <c r="E15" i="44"/>
  <c r="F15" i="44" s="1"/>
  <c r="G15" i="44" s="1"/>
  <c r="E14" i="44"/>
  <c r="E13" i="44"/>
  <c r="F13" i="44" s="1"/>
  <c r="G13" i="44" s="1"/>
  <c r="E12" i="44"/>
  <c r="E11" i="44"/>
  <c r="E10" i="44"/>
  <c r="F10" i="44" s="1"/>
  <c r="G10" i="44" s="1"/>
  <c r="E9" i="44"/>
  <c r="F9" i="44" s="1"/>
  <c r="G9" i="44" s="1"/>
  <c r="E8" i="44"/>
  <c r="E7" i="44"/>
  <c r="F7" i="44" s="1"/>
  <c r="G7" i="44" s="1"/>
  <c r="H60" i="41"/>
  <c r="I59" i="41"/>
  <c r="H59" i="41"/>
  <c r="I58" i="41"/>
  <c r="I57" i="41"/>
  <c r="H57" i="41"/>
  <c r="I56" i="41"/>
  <c r="H56" i="41"/>
  <c r="I55" i="41"/>
  <c r="H55" i="41"/>
  <c r="I54" i="41"/>
  <c r="H54" i="41"/>
  <c r="I53" i="41"/>
  <c r="I52" i="41"/>
  <c r="H52" i="41"/>
  <c r="H51" i="41"/>
  <c r="I46" i="41"/>
  <c r="H46" i="41"/>
  <c r="I45" i="41"/>
  <c r="H45" i="41"/>
  <c r="H44" i="41"/>
  <c r="I43" i="41"/>
  <c r="H43" i="41"/>
  <c r="I42" i="41"/>
  <c r="H42" i="41"/>
  <c r="I37" i="41"/>
  <c r="H37" i="41"/>
  <c r="I36" i="41"/>
  <c r="H36" i="41"/>
  <c r="I35" i="41"/>
  <c r="H35" i="41"/>
  <c r="I34" i="41"/>
  <c r="H34" i="41"/>
  <c r="I33" i="41"/>
  <c r="I28" i="41"/>
  <c r="H28" i="41"/>
  <c r="I26" i="41"/>
  <c r="H26" i="41"/>
  <c r="I25" i="41"/>
  <c r="I24" i="41"/>
  <c r="H24" i="41"/>
  <c r="I23" i="41"/>
  <c r="H23" i="41"/>
  <c r="I22" i="41"/>
  <c r="H22" i="41"/>
  <c r="I15" i="41"/>
  <c r="H15" i="41"/>
  <c r="I14" i="41"/>
  <c r="H14" i="41"/>
  <c r="I13" i="41"/>
  <c r="H13" i="41"/>
  <c r="I8" i="41"/>
  <c r="H8" i="41"/>
  <c r="I7" i="41"/>
  <c r="H7" i="41"/>
  <c r="I6" i="41"/>
  <c r="H6" i="41"/>
  <c r="E60" i="41"/>
  <c r="E59" i="41"/>
  <c r="E58" i="41"/>
  <c r="E57" i="41"/>
  <c r="E56" i="41"/>
  <c r="E55" i="41"/>
  <c r="E54" i="41"/>
  <c r="E53" i="41"/>
  <c r="E52" i="41"/>
  <c r="E51" i="41"/>
  <c r="E46" i="41"/>
  <c r="E44" i="41"/>
  <c r="E43" i="41"/>
  <c r="E42" i="41"/>
  <c r="E37" i="41"/>
  <c r="E36" i="41"/>
  <c r="E35" i="41"/>
  <c r="E34" i="41"/>
  <c r="E33" i="41"/>
  <c r="E28" i="41"/>
  <c r="E27" i="41"/>
  <c r="E26" i="41"/>
  <c r="E25" i="41"/>
  <c r="E24" i="41"/>
  <c r="E23" i="41"/>
  <c r="E22" i="41"/>
  <c r="E15" i="41"/>
  <c r="E13" i="41"/>
  <c r="E8" i="41"/>
  <c r="E7" i="41"/>
  <c r="E6" i="41"/>
  <c r="I5" i="41"/>
  <c r="H5" i="41"/>
  <c r="E5" i="41"/>
  <c r="H43" i="24"/>
  <c r="I42" i="24"/>
  <c r="I41" i="24"/>
  <c r="H41" i="24"/>
  <c r="I40" i="24"/>
  <c r="H40" i="24"/>
  <c r="I39" i="24"/>
  <c r="H39" i="24"/>
  <c r="I38" i="24"/>
  <c r="H38" i="24"/>
  <c r="I36" i="24"/>
  <c r="H36" i="24"/>
  <c r="I35" i="24"/>
  <c r="H35" i="24"/>
  <c r="I34" i="24"/>
  <c r="H34" i="24"/>
  <c r="I33" i="24"/>
  <c r="I32" i="24"/>
  <c r="H32" i="24"/>
  <c r="I31" i="24"/>
  <c r="H31" i="24"/>
  <c r="I30" i="24"/>
  <c r="H30" i="24"/>
  <c r="I29" i="24"/>
  <c r="H29" i="24"/>
  <c r="I28" i="24"/>
  <c r="H28" i="24"/>
  <c r="H27" i="24"/>
  <c r="I26" i="24"/>
  <c r="H26" i="24"/>
  <c r="I25" i="24"/>
  <c r="I24" i="24"/>
  <c r="H24" i="24"/>
  <c r="I23" i="24"/>
  <c r="H23" i="24"/>
  <c r="I22" i="24"/>
  <c r="H22" i="24"/>
  <c r="I21" i="24"/>
  <c r="H21" i="24"/>
  <c r="I20" i="24"/>
  <c r="H20" i="24"/>
  <c r="H18" i="24"/>
  <c r="I17" i="24"/>
  <c r="H17" i="24"/>
  <c r="I16" i="24"/>
  <c r="I15" i="24"/>
  <c r="H15" i="24"/>
  <c r="I14" i="24"/>
  <c r="H14" i="24"/>
  <c r="I13" i="24"/>
  <c r="H13" i="24"/>
  <c r="I12" i="24"/>
  <c r="H12" i="24"/>
  <c r="I11" i="24"/>
  <c r="H11" i="24"/>
  <c r="I10" i="24"/>
  <c r="H10" i="24"/>
  <c r="H9" i="24"/>
  <c r="I8" i="24"/>
  <c r="H8" i="24"/>
  <c r="I7" i="24"/>
  <c r="I6" i="24"/>
  <c r="H6" i="24"/>
  <c r="E43" i="24"/>
  <c r="E42" i="24"/>
  <c r="E40" i="24"/>
  <c r="E39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4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6" i="24"/>
  <c r="I5" i="24"/>
  <c r="H5" i="24"/>
  <c r="E5" i="24"/>
  <c r="I82" i="58"/>
  <c r="H82" i="58"/>
  <c r="I81" i="58"/>
  <c r="H81" i="58"/>
  <c r="I80" i="58"/>
  <c r="I79" i="58"/>
  <c r="H79" i="58"/>
  <c r="I78" i="58"/>
  <c r="H78" i="58"/>
  <c r="I77" i="58"/>
  <c r="I76" i="58"/>
  <c r="H76" i="58"/>
  <c r="I75" i="58"/>
  <c r="H75" i="58"/>
  <c r="I74" i="58"/>
  <c r="H74" i="58"/>
  <c r="I73" i="58"/>
  <c r="H73" i="58"/>
  <c r="I72" i="58"/>
  <c r="H72" i="58"/>
  <c r="H70" i="58"/>
  <c r="I69" i="58"/>
  <c r="H69" i="58"/>
  <c r="I68" i="58"/>
  <c r="I67" i="58"/>
  <c r="H67" i="58"/>
  <c r="I66" i="58"/>
  <c r="H66" i="58"/>
  <c r="I65" i="58"/>
  <c r="H65" i="58"/>
  <c r="I64" i="58"/>
  <c r="H64" i="58"/>
  <c r="I63" i="58"/>
  <c r="H63" i="58"/>
  <c r="I62" i="58"/>
  <c r="I61" i="58"/>
  <c r="H61" i="58"/>
  <c r="I60" i="58"/>
  <c r="H60" i="58"/>
  <c r="I59" i="58"/>
  <c r="I58" i="58"/>
  <c r="H58" i="58"/>
  <c r="I57" i="58"/>
  <c r="H57" i="58"/>
  <c r="I56" i="58"/>
  <c r="H56" i="58"/>
  <c r="I55" i="58"/>
  <c r="H55" i="58"/>
  <c r="I54" i="58"/>
  <c r="H54" i="58"/>
  <c r="H53" i="58"/>
  <c r="I52" i="58"/>
  <c r="I51" i="58"/>
  <c r="H51" i="58"/>
  <c r="I50" i="58"/>
  <c r="H50" i="58"/>
  <c r="I49" i="58"/>
  <c r="H49" i="58"/>
  <c r="I48" i="58"/>
  <c r="H48" i="58"/>
  <c r="I47" i="58"/>
  <c r="H47" i="58"/>
  <c r="H46" i="58"/>
  <c r="I45" i="58"/>
  <c r="H45" i="58"/>
  <c r="I44" i="58"/>
  <c r="I43" i="58"/>
  <c r="H43" i="58"/>
  <c r="I42" i="58"/>
  <c r="H42" i="58"/>
  <c r="I41" i="58"/>
  <c r="H41" i="58"/>
  <c r="I40" i="58"/>
  <c r="H40" i="58"/>
  <c r="I39" i="58"/>
  <c r="H39" i="58"/>
  <c r="I38" i="58"/>
  <c r="H38" i="58"/>
  <c r="I37" i="58"/>
  <c r="H37" i="58"/>
  <c r="H36" i="58"/>
  <c r="I35" i="58"/>
  <c r="H35" i="58"/>
  <c r="I34" i="58"/>
  <c r="I33" i="58"/>
  <c r="H33" i="58"/>
  <c r="I32" i="58"/>
  <c r="H32" i="58"/>
  <c r="I31" i="58"/>
  <c r="H31" i="58"/>
  <c r="I30" i="58"/>
  <c r="H30" i="58"/>
  <c r="I29" i="58"/>
  <c r="H29" i="58"/>
  <c r="H28" i="58"/>
  <c r="I27" i="58"/>
  <c r="H27" i="58"/>
  <c r="I26" i="58"/>
  <c r="H26" i="58"/>
  <c r="I25" i="58"/>
  <c r="I24" i="58"/>
  <c r="H24" i="58"/>
  <c r="I23" i="58"/>
  <c r="H23" i="58"/>
  <c r="I22" i="58"/>
  <c r="H22" i="58"/>
  <c r="I21" i="58"/>
  <c r="H21" i="58"/>
  <c r="I20" i="58"/>
  <c r="I19" i="58"/>
  <c r="H19" i="58"/>
  <c r="I18" i="58"/>
  <c r="I17" i="58"/>
  <c r="H17" i="58"/>
  <c r="I16" i="58"/>
  <c r="H16" i="58"/>
  <c r="I15" i="58"/>
  <c r="H15" i="58"/>
  <c r="I14" i="58"/>
  <c r="H14" i="58"/>
  <c r="I13" i="58"/>
  <c r="H13" i="58"/>
  <c r="I11" i="58"/>
  <c r="H11" i="58"/>
  <c r="H10" i="58"/>
  <c r="I9" i="58"/>
  <c r="I8" i="58"/>
  <c r="H8" i="58"/>
  <c r="I7" i="58"/>
  <c r="H7" i="58"/>
  <c r="E81" i="58"/>
  <c r="E80" i="58"/>
  <c r="E79" i="58"/>
  <c r="E78" i="58"/>
  <c r="E77" i="58"/>
  <c r="E76" i="58"/>
  <c r="E75" i="58"/>
  <c r="E74" i="58"/>
  <c r="E73" i="58"/>
  <c r="E72" i="58"/>
  <c r="E71" i="58"/>
  <c r="E70" i="58"/>
  <c r="E69" i="58"/>
  <c r="E68" i="58"/>
  <c r="E67" i="58"/>
  <c r="E65" i="58"/>
  <c r="E64" i="58"/>
  <c r="E62" i="58"/>
  <c r="E61" i="58"/>
  <c r="E60" i="58"/>
  <c r="E59" i="58"/>
  <c r="E58" i="58"/>
  <c r="E57" i="58"/>
  <c r="E56" i="58"/>
  <c r="E55" i="58"/>
  <c r="E54" i="58"/>
  <c r="E53" i="58"/>
  <c r="E49" i="58"/>
  <c r="E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1" i="58"/>
  <c r="E29" i="58"/>
  <c r="E28" i="58"/>
  <c r="E27" i="58"/>
  <c r="E26" i="58"/>
  <c r="E25" i="58"/>
  <c r="E24" i="58"/>
  <c r="E23" i="58"/>
  <c r="E22" i="58"/>
  <c r="E21" i="58"/>
  <c r="E20" i="58"/>
  <c r="E19" i="58"/>
  <c r="E17" i="58"/>
  <c r="E13" i="58"/>
  <c r="E12" i="58"/>
  <c r="E11" i="58"/>
  <c r="E10" i="58"/>
  <c r="E9" i="58"/>
  <c r="E8" i="58"/>
  <c r="E7" i="58"/>
  <c r="I6" i="58"/>
  <c r="H6" i="58"/>
  <c r="E6" i="58"/>
  <c r="I98" i="26"/>
  <c r="H98" i="26"/>
  <c r="I97" i="26"/>
  <c r="H97" i="26"/>
  <c r="I96" i="26"/>
  <c r="H96" i="26"/>
  <c r="I95" i="26"/>
  <c r="I94" i="26"/>
  <c r="H94" i="26"/>
  <c r="I93" i="26"/>
  <c r="H93" i="26"/>
  <c r="I92" i="26"/>
  <c r="H92" i="26"/>
  <c r="I91" i="26"/>
  <c r="H91" i="26"/>
  <c r="I90" i="26"/>
  <c r="H90" i="26"/>
  <c r="I88" i="26"/>
  <c r="H88" i="26"/>
  <c r="H87" i="26"/>
  <c r="I86" i="26"/>
  <c r="H86" i="26"/>
  <c r="I85" i="26"/>
  <c r="H85" i="26"/>
  <c r="I84" i="26"/>
  <c r="H84" i="26"/>
  <c r="I83" i="26"/>
  <c r="H83" i="26"/>
  <c r="I82" i="26"/>
  <c r="H82" i="26"/>
  <c r="H81" i="26"/>
  <c r="I80" i="26"/>
  <c r="H80" i="26"/>
  <c r="I79" i="26"/>
  <c r="H79" i="26"/>
  <c r="I78" i="26"/>
  <c r="I77" i="26"/>
  <c r="H77" i="26"/>
  <c r="I76" i="26"/>
  <c r="H76" i="26"/>
  <c r="I75" i="26"/>
  <c r="H75" i="26"/>
  <c r="I74" i="26"/>
  <c r="H74" i="26"/>
  <c r="I73" i="26"/>
  <c r="I72" i="26"/>
  <c r="H72" i="26"/>
  <c r="I71" i="26"/>
  <c r="H71" i="26"/>
  <c r="H70" i="26"/>
  <c r="I69" i="26"/>
  <c r="I68" i="26"/>
  <c r="H68" i="26"/>
  <c r="I67" i="26"/>
  <c r="H67" i="26"/>
  <c r="I66" i="26"/>
  <c r="H66" i="26"/>
  <c r="I65" i="26"/>
  <c r="H65" i="26"/>
  <c r="H63" i="26"/>
  <c r="I62" i="26"/>
  <c r="I61" i="26"/>
  <c r="H61" i="26"/>
  <c r="I60" i="26"/>
  <c r="H60" i="26"/>
  <c r="I59" i="26"/>
  <c r="H59" i="26"/>
  <c r="I58" i="26"/>
  <c r="H58" i="26"/>
  <c r="H57" i="26"/>
  <c r="I56" i="26"/>
  <c r="H56" i="26"/>
  <c r="I55" i="26"/>
  <c r="H55" i="26"/>
  <c r="I54" i="26"/>
  <c r="I53" i="26"/>
  <c r="H53" i="26"/>
  <c r="I52" i="26"/>
  <c r="H52" i="26"/>
  <c r="I51" i="26"/>
  <c r="H51" i="26"/>
  <c r="I50" i="26"/>
  <c r="H50" i="26"/>
  <c r="I49" i="26"/>
  <c r="I48" i="26"/>
  <c r="H48" i="26"/>
  <c r="I47" i="26"/>
  <c r="H47" i="26"/>
  <c r="I46" i="26"/>
  <c r="I45" i="26"/>
  <c r="H45" i="26"/>
  <c r="I44" i="26"/>
  <c r="H44" i="26"/>
  <c r="I43" i="26"/>
  <c r="H43" i="26"/>
  <c r="I42" i="26"/>
  <c r="H42" i="26"/>
  <c r="I41" i="26"/>
  <c r="H41" i="26"/>
  <c r="I39" i="26"/>
  <c r="H39" i="26"/>
  <c r="I38" i="26"/>
  <c r="H38" i="26"/>
  <c r="I37" i="26"/>
  <c r="I36" i="26"/>
  <c r="H36" i="26"/>
  <c r="I35" i="26"/>
  <c r="H35" i="26"/>
  <c r="I34" i="26"/>
  <c r="H34" i="26"/>
  <c r="I33" i="26"/>
  <c r="H33" i="26"/>
  <c r="I32" i="26"/>
  <c r="H32" i="26"/>
  <c r="I31" i="26"/>
  <c r="I30" i="26"/>
  <c r="H30" i="26"/>
  <c r="I29" i="26"/>
  <c r="H29" i="26"/>
  <c r="I28" i="26"/>
  <c r="I27" i="26"/>
  <c r="H27" i="26"/>
  <c r="I26" i="26"/>
  <c r="H26" i="26"/>
  <c r="I25" i="26"/>
  <c r="H25" i="26"/>
  <c r="I24" i="26"/>
  <c r="H24" i="26"/>
  <c r="I22" i="26"/>
  <c r="H22" i="26"/>
  <c r="H21" i="26"/>
  <c r="I20" i="26"/>
  <c r="I19" i="26"/>
  <c r="H19" i="26"/>
  <c r="I18" i="26"/>
  <c r="H18" i="26"/>
  <c r="I17" i="26"/>
  <c r="H17" i="26"/>
  <c r="I16" i="26"/>
  <c r="H16" i="26"/>
  <c r="H15" i="26"/>
  <c r="I14" i="26"/>
  <c r="H14" i="26"/>
  <c r="I13" i="26"/>
  <c r="H13" i="26"/>
  <c r="I12" i="26"/>
  <c r="I11" i="26"/>
  <c r="H11" i="26"/>
  <c r="I10" i="26"/>
  <c r="H10" i="26"/>
  <c r="I9" i="26"/>
  <c r="H9" i="26"/>
  <c r="I8" i="26"/>
  <c r="H8" i="26"/>
  <c r="I7" i="26"/>
  <c r="E98" i="26"/>
  <c r="E97" i="26"/>
  <c r="E96" i="26"/>
  <c r="E95" i="26"/>
  <c r="E93" i="26"/>
  <c r="E91" i="26"/>
  <c r="E89" i="26"/>
  <c r="E88" i="26"/>
  <c r="E87" i="26"/>
  <c r="E86" i="26"/>
  <c r="E85" i="26"/>
  <c r="E84" i="26"/>
  <c r="E83" i="26"/>
  <c r="E82" i="26"/>
  <c r="E81" i="26"/>
  <c r="E80" i="26"/>
  <c r="E79" i="26"/>
  <c r="E76" i="26"/>
  <c r="E73" i="26"/>
  <c r="E72" i="26"/>
  <c r="E71" i="26"/>
  <c r="E70" i="26"/>
  <c r="E69" i="26"/>
  <c r="E68" i="26"/>
  <c r="E67" i="26"/>
  <c r="E66" i="26"/>
  <c r="E65" i="26"/>
  <c r="E64" i="26"/>
  <c r="E63" i="26"/>
  <c r="E62" i="26"/>
  <c r="E61" i="26"/>
  <c r="E60" i="26"/>
  <c r="E59" i="26"/>
  <c r="E58" i="26"/>
  <c r="E57" i="26"/>
  <c r="E56" i="26"/>
  <c r="E55" i="26"/>
  <c r="E54" i="26"/>
  <c r="E53" i="26"/>
  <c r="E52" i="26"/>
  <c r="E51" i="26"/>
  <c r="E50" i="26"/>
  <c r="E49" i="26"/>
  <c r="E48" i="26"/>
  <c r="E47" i="26"/>
  <c r="E46" i="26"/>
  <c r="E45" i="26"/>
  <c r="E42" i="26"/>
  <c r="E40" i="26"/>
  <c r="E39" i="26"/>
  <c r="E38" i="26"/>
  <c r="E37" i="26"/>
  <c r="E36" i="26"/>
  <c r="E35" i="26"/>
  <c r="E34" i="26"/>
  <c r="E33" i="26"/>
  <c r="E32" i="26"/>
  <c r="E31" i="26"/>
  <c r="E30" i="26"/>
  <c r="E29" i="26"/>
  <c r="E28" i="26"/>
  <c r="E26" i="26"/>
  <c r="E25" i="26"/>
  <c r="E23" i="26"/>
  <c r="E22" i="26"/>
  <c r="E21" i="26"/>
  <c r="E20" i="26"/>
  <c r="E19" i="26"/>
  <c r="E18" i="26"/>
  <c r="E17" i="26"/>
  <c r="E16" i="26"/>
  <c r="E15" i="26"/>
  <c r="E14" i="26"/>
  <c r="E13" i="26"/>
  <c r="E10" i="26"/>
  <c r="E7" i="26"/>
  <c r="F7" i="26" s="1"/>
  <c r="H6" i="26"/>
  <c r="E6" i="26"/>
  <c r="H185" i="37"/>
  <c r="I106" i="53"/>
  <c r="H106" i="53"/>
  <c r="I105" i="53"/>
  <c r="I104" i="53"/>
  <c r="H104" i="53"/>
  <c r="I103" i="53"/>
  <c r="H103" i="53"/>
  <c r="I102" i="53"/>
  <c r="H102" i="53"/>
  <c r="I101" i="53"/>
  <c r="H101" i="53"/>
  <c r="I100" i="53"/>
  <c r="H100" i="53"/>
  <c r="I99" i="53"/>
  <c r="H99" i="53"/>
  <c r="I98" i="53"/>
  <c r="H98" i="53"/>
  <c r="I97" i="53"/>
  <c r="I96" i="53"/>
  <c r="H96" i="53"/>
  <c r="I91" i="53"/>
  <c r="H91" i="53"/>
  <c r="I90" i="53"/>
  <c r="H90" i="53"/>
  <c r="I89" i="53"/>
  <c r="H89" i="53"/>
  <c r="I88" i="53"/>
  <c r="H88" i="53"/>
  <c r="H86" i="53"/>
  <c r="I85" i="53"/>
  <c r="I84" i="53"/>
  <c r="H84" i="53"/>
  <c r="I83" i="53"/>
  <c r="H83" i="53"/>
  <c r="I82" i="53"/>
  <c r="H82" i="53"/>
  <c r="I81" i="53"/>
  <c r="H81" i="53"/>
  <c r="H79" i="53"/>
  <c r="I78" i="53"/>
  <c r="I77" i="53"/>
  <c r="H77" i="53"/>
  <c r="I76" i="53"/>
  <c r="H76" i="53"/>
  <c r="I75" i="53"/>
  <c r="H75" i="53"/>
  <c r="I74" i="53"/>
  <c r="H74" i="53"/>
  <c r="H73" i="53"/>
  <c r="I72" i="53"/>
  <c r="H72" i="53"/>
  <c r="I71" i="53"/>
  <c r="I70" i="53"/>
  <c r="H70" i="53"/>
  <c r="I69" i="53"/>
  <c r="H69" i="53"/>
  <c r="I68" i="53"/>
  <c r="H68" i="53"/>
  <c r="I67" i="53"/>
  <c r="H67" i="53"/>
  <c r="I66" i="53"/>
  <c r="H66" i="53"/>
  <c r="I65" i="53"/>
  <c r="H65" i="53"/>
  <c r="I64" i="53"/>
  <c r="I63" i="53"/>
  <c r="H63" i="53"/>
  <c r="I62" i="53"/>
  <c r="H62" i="53"/>
  <c r="I61" i="53"/>
  <c r="H61" i="53"/>
  <c r="I60" i="53"/>
  <c r="I59" i="53"/>
  <c r="H59" i="53"/>
  <c r="I58" i="53"/>
  <c r="I57" i="53"/>
  <c r="H57" i="53"/>
  <c r="I56" i="53"/>
  <c r="H56" i="53"/>
  <c r="I55" i="53"/>
  <c r="H55" i="53"/>
  <c r="I54" i="53"/>
  <c r="H54" i="53"/>
  <c r="I46" i="53"/>
  <c r="H46" i="53"/>
  <c r="I45" i="53"/>
  <c r="H45" i="53"/>
  <c r="I44" i="53"/>
  <c r="H44" i="53"/>
  <c r="I43" i="53"/>
  <c r="H43" i="53"/>
  <c r="I38" i="53"/>
  <c r="H38" i="53"/>
  <c r="I37" i="53"/>
  <c r="H37" i="53"/>
  <c r="I36" i="53"/>
  <c r="H36" i="53"/>
  <c r="I35" i="53"/>
  <c r="H35" i="53"/>
  <c r="H33" i="53"/>
  <c r="I32" i="53"/>
  <c r="I31" i="53"/>
  <c r="H31" i="53"/>
  <c r="I30" i="53"/>
  <c r="H30" i="53"/>
  <c r="I29" i="53"/>
  <c r="H29" i="53"/>
  <c r="I28" i="53"/>
  <c r="H28" i="53"/>
  <c r="H27" i="53"/>
  <c r="I26" i="53"/>
  <c r="H26" i="53"/>
  <c r="I25" i="53"/>
  <c r="I24" i="53"/>
  <c r="H24" i="53"/>
  <c r="I23" i="53"/>
  <c r="H23" i="53"/>
  <c r="I22" i="53"/>
  <c r="H22" i="53"/>
  <c r="I21" i="53"/>
  <c r="H21" i="53"/>
  <c r="I20" i="53"/>
  <c r="H20" i="53"/>
  <c r="I19" i="53"/>
  <c r="H19" i="53"/>
  <c r="I18" i="53"/>
  <c r="I17" i="53"/>
  <c r="H17" i="53"/>
  <c r="I16" i="53"/>
  <c r="H16" i="53"/>
  <c r="I15" i="53"/>
  <c r="H15" i="53"/>
  <c r="I14" i="53"/>
  <c r="H14" i="53"/>
  <c r="I13" i="53"/>
  <c r="H13" i="53"/>
  <c r="I12" i="53"/>
  <c r="I11" i="53"/>
  <c r="H11" i="53"/>
  <c r="I10" i="53"/>
  <c r="H10" i="53"/>
  <c r="I9" i="53"/>
  <c r="H9" i="53"/>
  <c r="I8" i="53"/>
  <c r="H8" i="53"/>
  <c r="I7" i="53"/>
  <c r="I6" i="53"/>
  <c r="H6" i="53"/>
  <c r="E106" i="53"/>
  <c r="E105" i="53"/>
  <c r="E102" i="53"/>
  <c r="E100" i="53"/>
  <c r="E99" i="53"/>
  <c r="E98" i="53"/>
  <c r="E97" i="53"/>
  <c r="E96" i="53"/>
  <c r="E91" i="53"/>
  <c r="E90" i="53"/>
  <c r="E89" i="53"/>
  <c r="E88" i="53"/>
  <c r="E87" i="53"/>
  <c r="E86" i="53"/>
  <c r="E84" i="53"/>
  <c r="E80" i="53"/>
  <c r="E79" i="53"/>
  <c r="E78" i="53"/>
  <c r="E77" i="53"/>
  <c r="E76" i="53"/>
  <c r="E75" i="53"/>
  <c r="E74" i="53"/>
  <c r="E73" i="53"/>
  <c r="E72" i="53"/>
  <c r="E70" i="53"/>
  <c r="E68" i="53"/>
  <c r="E66" i="53"/>
  <c r="E65" i="53"/>
  <c r="E64" i="53"/>
  <c r="E63" i="53"/>
  <c r="E62" i="53"/>
  <c r="E61" i="53"/>
  <c r="E60" i="53"/>
  <c r="E59" i="53"/>
  <c r="E58" i="53"/>
  <c r="E57" i="53"/>
  <c r="E56" i="53"/>
  <c r="E54" i="53"/>
  <c r="E46" i="53"/>
  <c r="E45" i="53"/>
  <c r="E44" i="53"/>
  <c r="E43" i="53"/>
  <c r="E35" i="53"/>
  <c r="E34" i="53"/>
  <c r="E33" i="53"/>
  <c r="E32" i="53"/>
  <c r="E31" i="53"/>
  <c r="E30" i="53"/>
  <c r="E29" i="53"/>
  <c r="E28" i="53"/>
  <c r="E27" i="53"/>
  <c r="E26" i="53"/>
  <c r="E24" i="53"/>
  <c r="E21" i="53"/>
  <c r="E20" i="53"/>
  <c r="E19" i="53"/>
  <c r="E18" i="53"/>
  <c r="E17" i="53"/>
  <c r="E16" i="53"/>
  <c r="E15" i="53"/>
  <c r="E14" i="53"/>
  <c r="E13" i="53"/>
  <c r="E12" i="53"/>
  <c r="E9" i="53"/>
  <c r="E7" i="53"/>
  <c r="E6" i="53"/>
  <c r="I5" i="53"/>
  <c r="E5" i="53"/>
  <c r="I291" i="23"/>
  <c r="H291" i="23"/>
  <c r="I290" i="23"/>
  <c r="H290" i="23"/>
  <c r="I289" i="23"/>
  <c r="H289" i="23"/>
  <c r="H288" i="23"/>
  <c r="I287" i="23"/>
  <c r="H287" i="23"/>
  <c r="I286" i="23"/>
  <c r="I285" i="23"/>
  <c r="H285" i="23"/>
  <c r="I284" i="23"/>
  <c r="H284" i="23"/>
  <c r="I283" i="23"/>
  <c r="H283" i="23"/>
  <c r="I282" i="23"/>
  <c r="H282" i="23"/>
  <c r="I281" i="23"/>
  <c r="H281" i="23"/>
  <c r="I280" i="23"/>
  <c r="H280" i="23"/>
  <c r="I279" i="23"/>
  <c r="H279" i="23"/>
  <c r="I278" i="23"/>
  <c r="H278" i="23"/>
  <c r="I277" i="23"/>
  <c r="H277" i="23"/>
  <c r="I276" i="23"/>
  <c r="H276" i="23"/>
  <c r="I275" i="23"/>
  <c r="H275" i="23"/>
  <c r="I274" i="23"/>
  <c r="I273" i="23"/>
  <c r="H273" i="23"/>
  <c r="I272" i="23"/>
  <c r="I271" i="23"/>
  <c r="H271" i="23"/>
  <c r="I270" i="23"/>
  <c r="H270" i="23"/>
  <c r="I269" i="23"/>
  <c r="H269" i="23"/>
  <c r="I268" i="23"/>
  <c r="I267" i="23"/>
  <c r="H267" i="23"/>
  <c r="I266" i="23"/>
  <c r="H266" i="23"/>
  <c r="I265" i="23"/>
  <c r="H265" i="23"/>
  <c r="I264" i="23"/>
  <c r="H264" i="23"/>
  <c r="H263" i="23"/>
  <c r="I262" i="23"/>
  <c r="I261" i="23"/>
  <c r="H261" i="23"/>
  <c r="I260" i="23"/>
  <c r="H260" i="23"/>
  <c r="I258" i="23"/>
  <c r="H258" i="23"/>
  <c r="I257" i="23"/>
  <c r="H257" i="23"/>
  <c r="H256" i="23"/>
  <c r="I255" i="23"/>
  <c r="H255" i="23"/>
  <c r="I254" i="23"/>
  <c r="I253" i="23"/>
  <c r="H253" i="23"/>
  <c r="I252" i="23"/>
  <c r="H252" i="23"/>
  <c r="I251" i="23"/>
  <c r="H251" i="23"/>
  <c r="H249" i="23"/>
  <c r="I248" i="23"/>
  <c r="I247" i="23"/>
  <c r="H247" i="23"/>
  <c r="I246" i="23"/>
  <c r="H246" i="23"/>
  <c r="I245" i="23"/>
  <c r="H245" i="23"/>
  <c r="H243" i="23"/>
  <c r="I242" i="23"/>
  <c r="H242" i="23"/>
  <c r="I241" i="23"/>
  <c r="H241" i="23"/>
  <c r="H240" i="23"/>
  <c r="I239" i="23"/>
  <c r="H239" i="23"/>
  <c r="I238" i="23"/>
  <c r="I237" i="23"/>
  <c r="H237" i="23"/>
  <c r="I236" i="23"/>
  <c r="H236" i="23"/>
  <c r="I235" i="23"/>
  <c r="H235" i="23"/>
  <c r="I234" i="23"/>
  <c r="H234" i="23"/>
  <c r="I233" i="23"/>
  <c r="H233" i="23"/>
  <c r="I232" i="23"/>
  <c r="I231" i="23"/>
  <c r="H231" i="23"/>
  <c r="I230" i="23"/>
  <c r="H230" i="23"/>
  <c r="I229" i="23"/>
  <c r="H229" i="23"/>
  <c r="H228" i="23"/>
  <c r="I227" i="23"/>
  <c r="H227" i="23"/>
  <c r="I225" i="23"/>
  <c r="H225" i="23"/>
  <c r="I224" i="23"/>
  <c r="H224" i="23"/>
  <c r="I223" i="23"/>
  <c r="H223" i="23"/>
  <c r="I222" i="23"/>
  <c r="H222" i="23"/>
  <c r="I221" i="23"/>
  <c r="H221" i="23"/>
  <c r="I220" i="23"/>
  <c r="I219" i="23"/>
  <c r="H219" i="23"/>
  <c r="I218" i="23"/>
  <c r="H218" i="23"/>
  <c r="I217" i="23"/>
  <c r="H217" i="23"/>
  <c r="I216" i="23"/>
  <c r="H216" i="23"/>
  <c r="I215" i="23"/>
  <c r="H215" i="23"/>
  <c r="H214" i="23"/>
  <c r="I213" i="23"/>
  <c r="H213" i="23"/>
  <c r="I212" i="23"/>
  <c r="H212" i="23"/>
  <c r="I211" i="23"/>
  <c r="H211" i="23"/>
  <c r="I210" i="23"/>
  <c r="H210" i="23"/>
  <c r="I209" i="23"/>
  <c r="H209" i="23"/>
  <c r="H207" i="23"/>
  <c r="I206" i="23"/>
  <c r="H206" i="23"/>
  <c r="I205" i="23"/>
  <c r="H205" i="23"/>
  <c r="I204" i="23"/>
  <c r="H204" i="23"/>
  <c r="I203" i="23"/>
  <c r="H203" i="23"/>
  <c r="H202" i="23"/>
  <c r="I201" i="23"/>
  <c r="H201" i="23"/>
  <c r="I200" i="23"/>
  <c r="I199" i="23"/>
  <c r="H199" i="23"/>
  <c r="I198" i="23"/>
  <c r="H198" i="23"/>
  <c r="I197" i="23"/>
  <c r="H197" i="23"/>
  <c r="H196" i="23"/>
  <c r="I195" i="23"/>
  <c r="H195" i="23"/>
  <c r="I194" i="23"/>
  <c r="I193" i="23"/>
  <c r="H193" i="23"/>
  <c r="I192" i="23"/>
  <c r="H192" i="23"/>
  <c r="I191" i="23"/>
  <c r="H191" i="23"/>
  <c r="I190" i="23"/>
  <c r="H190" i="23"/>
  <c r="I189" i="23"/>
  <c r="H189" i="23"/>
  <c r="I188" i="23"/>
  <c r="I187" i="23"/>
  <c r="H187" i="23"/>
  <c r="I186" i="23"/>
  <c r="H186" i="23"/>
  <c r="I185" i="23"/>
  <c r="H185" i="23"/>
  <c r="I184" i="23"/>
  <c r="H184" i="23"/>
  <c r="I183" i="23"/>
  <c r="H183" i="23"/>
  <c r="I182" i="23"/>
  <c r="I181" i="23"/>
  <c r="H181" i="23"/>
  <c r="I180" i="23"/>
  <c r="H180" i="23"/>
  <c r="I179" i="23"/>
  <c r="H179" i="23"/>
  <c r="I178" i="23"/>
  <c r="H178" i="23"/>
  <c r="I177" i="23"/>
  <c r="I176" i="23"/>
  <c r="H176" i="23"/>
  <c r="I175" i="23"/>
  <c r="H175" i="23"/>
  <c r="I174" i="23"/>
  <c r="H174" i="23"/>
  <c r="I173" i="23"/>
  <c r="H173" i="23"/>
  <c r="H172" i="23"/>
  <c r="I171" i="23"/>
  <c r="H171" i="23"/>
  <c r="I170" i="23"/>
  <c r="H170" i="23"/>
  <c r="I169" i="23"/>
  <c r="H169" i="23"/>
  <c r="I168" i="23"/>
  <c r="H168" i="23"/>
  <c r="I166" i="23"/>
  <c r="H166" i="23"/>
  <c r="H165" i="23"/>
  <c r="I164" i="23"/>
  <c r="I163" i="23"/>
  <c r="H163" i="23"/>
  <c r="I162" i="23"/>
  <c r="H162" i="23"/>
  <c r="I161" i="23"/>
  <c r="H161" i="23"/>
  <c r="I160" i="23"/>
  <c r="H160" i="23"/>
  <c r="H159" i="23"/>
  <c r="I158" i="23"/>
  <c r="H158" i="23"/>
  <c r="I157" i="23"/>
  <c r="I156" i="23"/>
  <c r="H156" i="23"/>
  <c r="I155" i="23"/>
  <c r="H155" i="23"/>
  <c r="I154" i="23"/>
  <c r="H154" i="23"/>
  <c r="I153" i="23"/>
  <c r="I152" i="23"/>
  <c r="H152" i="23"/>
  <c r="H151" i="23"/>
  <c r="I150" i="23"/>
  <c r="H150" i="23"/>
  <c r="I149" i="23"/>
  <c r="H149" i="23"/>
  <c r="I148" i="23"/>
  <c r="H148" i="23"/>
  <c r="H146" i="23"/>
  <c r="I145" i="23"/>
  <c r="I144" i="23"/>
  <c r="H144" i="23"/>
  <c r="I143" i="23"/>
  <c r="H143" i="23"/>
  <c r="I142" i="23"/>
  <c r="H142" i="23"/>
  <c r="H140" i="23"/>
  <c r="I139" i="23"/>
  <c r="I138" i="23"/>
  <c r="H138" i="23"/>
  <c r="I137" i="23"/>
  <c r="H137" i="23"/>
  <c r="I136" i="23"/>
  <c r="H136" i="23"/>
  <c r="I135" i="23"/>
  <c r="H135" i="23"/>
  <c r="H134" i="23"/>
  <c r="I133" i="23"/>
  <c r="H133" i="23"/>
  <c r="I132" i="23"/>
  <c r="I131" i="23"/>
  <c r="H131" i="23"/>
  <c r="I130" i="23"/>
  <c r="H130" i="23"/>
  <c r="I129" i="23"/>
  <c r="H129" i="23"/>
  <c r="I128" i="23"/>
  <c r="H128" i="23"/>
  <c r="I127" i="23"/>
  <c r="H127" i="23"/>
  <c r="I126" i="23"/>
  <c r="I125" i="23"/>
  <c r="H125" i="23"/>
  <c r="I124" i="23"/>
  <c r="H124" i="23"/>
  <c r="I123" i="23"/>
  <c r="H123" i="23"/>
  <c r="I122" i="23"/>
  <c r="H122" i="23"/>
  <c r="I121" i="23"/>
  <c r="H121" i="23"/>
  <c r="I120" i="23"/>
  <c r="I119" i="23"/>
  <c r="H119" i="23"/>
  <c r="I118" i="23"/>
  <c r="H118" i="23"/>
  <c r="I117" i="23"/>
  <c r="H117" i="23"/>
  <c r="I116" i="23"/>
  <c r="H116" i="23"/>
  <c r="I115" i="23"/>
  <c r="H115" i="23"/>
  <c r="I114" i="23"/>
  <c r="I113" i="23"/>
  <c r="H113" i="23"/>
  <c r="I112" i="23"/>
  <c r="H112" i="23"/>
  <c r="I111" i="23"/>
  <c r="H111" i="23"/>
  <c r="I110" i="23"/>
  <c r="H110" i="23"/>
  <c r="I109" i="23"/>
  <c r="H109" i="23"/>
  <c r="I108" i="23"/>
  <c r="H108" i="23"/>
  <c r="I107" i="23"/>
  <c r="I106" i="23"/>
  <c r="H106" i="23"/>
  <c r="I105" i="23"/>
  <c r="H105" i="23"/>
  <c r="I104" i="23"/>
  <c r="H104" i="23"/>
  <c r="I103" i="23"/>
  <c r="H103" i="23"/>
  <c r="H101" i="23"/>
  <c r="I100" i="23"/>
  <c r="I99" i="23"/>
  <c r="H99" i="23"/>
  <c r="I98" i="23"/>
  <c r="H98" i="23"/>
  <c r="I97" i="23"/>
  <c r="H97" i="23"/>
  <c r="I96" i="23"/>
  <c r="H96" i="23"/>
  <c r="H95" i="23"/>
  <c r="I94" i="23"/>
  <c r="H94" i="23"/>
  <c r="I93" i="23"/>
  <c r="I92" i="23"/>
  <c r="H92" i="23"/>
  <c r="I91" i="23"/>
  <c r="H91" i="23"/>
  <c r="I90" i="23"/>
  <c r="H90" i="23"/>
  <c r="I89" i="23"/>
  <c r="H89" i="23"/>
  <c r="I88" i="23"/>
  <c r="H88" i="23"/>
  <c r="I87" i="23"/>
  <c r="I86" i="23"/>
  <c r="H86" i="23"/>
  <c r="I85" i="23"/>
  <c r="I84" i="23"/>
  <c r="H84" i="23"/>
  <c r="I83" i="23"/>
  <c r="H83" i="23"/>
  <c r="I82" i="23"/>
  <c r="H82" i="23"/>
  <c r="I81" i="23"/>
  <c r="H81" i="23"/>
  <c r="I80" i="23"/>
  <c r="H80" i="23"/>
  <c r="H79" i="23"/>
  <c r="I78" i="23"/>
  <c r="H78" i="23"/>
  <c r="I77" i="23"/>
  <c r="I76" i="23"/>
  <c r="H76" i="23"/>
  <c r="I75" i="23"/>
  <c r="H75" i="23"/>
  <c r="I74" i="23"/>
  <c r="H74" i="23"/>
  <c r="I73" i="23"/>
  <c r="H73" i="23"/>
  <c r="I72" i="23"/>
  <c r="H72" i="23"/>
  <c r="I71" i="23"/>
  <c r="H71" i="23"/>
  <c r="I70" i="23"/>
  <c r="H70" i="23"/>
  <c r="I69" i="23"/>
  <c r="I68" i="23"/>
  <c r="H68" i="23"/>
  <c r="I67" i="23"/>
  <c r="H67" i="23"/>
  <c r="I66" i="23"/>
  <c r="H66" i="23"/>
  <c r="I65" i="23"/>
  <c r="H65" i="23"/>
  <c r="I64" i="23"/>
  <c r="H64" i="23"/>
  <c r="I63" i="23"/>
  <c r="I62" i="23"/>
  <c r="H62" i="23"/>
  <c r="I61" i="23"/>
  <c r="H61" i="23"/>
  <c r="I60" i="23"/>
  <c r="H60" i="23"/>
  <c r="I59" i="23"/>
  <c r="H59" i="23"/>
  <c r="I58" i="23"/>
  <c r="H58" i="23"/>
  <c r="I57" i="23"/>
  <c r="H57" i="23"/>
  <c r="I56" i="23"/>
  <c r="I55" i="23"/>
  <c r="H55" i="23"/>
  <c r="I54" i="23"/>
  <c r="H54" i="23"/>
  <c r="I53" i="23"/>
  <c r="H53" i="23"/>
  <c r="I52" i="23"/>
  <c r="H52" i="23"/>
  <c r="H50" i="23"/>
  <c r="I49" i="23"/>
  <c r="H49" i="23"/>
  <c r="I48" i="23"/>
  <c r="I47" i="23"/>
  <c r="H47" i="23"/>
  <c r="I46" i="23"/>
  <c r="H46" i="23"/>
  <c r="I45" i="23"/>
  <c r="H45" i="23"/>
  <c r="I43" i="23"/>
  <c r="H43" i="23"/>
  <c r="I42" i="23"/>
  <c r="H42" i="23"/>
  <c r="I41" i="23"/>
  <c r="I40" i="23"/>
  <c r="H40" i="23"/>
  <c r="I39" i="23"/>
  <c r="H39" i="23"/>
  <c r="I38" i="23"/>
  <c r="H38" i="23"/>
  <c r="I37" i="23"/>
  <c r="H37" i="23"/>
  <c r="I36" i="23"/>
  <c r="H36" i="23"/>
  <c r="I35" i="23"/>
  <c r="H35" i="23"/>
  <c r="I34" i="23"/>
  <c r="H34" i="23"/>
  <c r="I33" i="23"/>
  <c r="I32" i="23"/>
  <c r="H32" i="23"/>
  <c r="I31" i="23"/>
  <c r="H31" i="23"/>
  <c r="I30" i="23"/>
  <c r="H30" i="23"/>
  <c r="I29" i="23"/>
  <c r="H29" i="23"/>
  <c r="I28" i="23"/>
  <c r="H28" i="23"/>
  <c r="H27" i="23"/>
  <c r="I26" i="23"/>
  <c r="H26" i="23"/>
  <c r="I25" i="23"/>
  <c r="I24" i="23"/>
  <c r="H24" i="23"/>
  <c r="I23" i="23"/>
  <c r="H23" i="23"/>
  <c r="I22" i="23"/>
  <c r="H22" i="23"/>
  <c r="I21" i="23"/>
  <c r="H21" i="23"/>
  <c r="I19" i="23"/>
  <c r="H19" i="23"/>
  <c r="I18" i="23"/>
  <c r="H18" i="23"/>
  <c r="I17" i="23"/>
  <c r="H17" i="23"/>
  <c r="I16" i="23"/>
  <c r="H16" i="23"/>
  <c r="I15" i="23"/>
  <c r="H15" i="23"/>
  <c r="I14" i="23"/>
  <c r="H14" i="23"/>
  <c r="I13" i="23"/>
  <c r="H13" i="23"/>
  <c r="I12" i="23"/>
  <c r="H12" i="23"/>
  <c r="I11" i="23"/>
  <c r="H11" i="23"/>
  <c r="I10" i="23"/>
  <c r="H10" i="23"/>
  <c r="I9" i="23"/>
  <c r="H9" i="23"/>
  <c r="I8" i="23"/>
  <c r="H8" i="23"/>
  <c r="I7" i="23"/>
  <c r="H7" i="23"/>
  <c r="I6" i="23"/>
  <c r="H6" i="23"/>
  <c r="I5" i="23"/>
  <c r="H5" i="23"/>
  <c r="I140" i="22"/>
  <c r="H140" i="22"/>
  <c r="I139" i="22"/>
  <c r="H139" i="22"/>
  <c r="I138" i="22"/>
  <c r="H138" i="22"/>
  <c r="I137" i="22"/>
  <c r="H137" i="22"/>
  <c r="I136" i="22"/>
  <c r="H136" i="22"/>
  <c r="I135" i="22"/>
  <c r="H135" i="22"/>
  <c r="I134" i="22"/>
  <c r="H134" i="22"/>
  <c r="I133" i="22"/>
  <c r="I132" i="22"/>
  <c r="H132" i="22"/>
  <c r="I131" i="22"/>
  <c r="H131" i="22"/>
  <c r="I130" i="22"/>
  <c r="H130" i="22"/>
  <c r="I129" i="22"/>
  <c r="I128" i="22"/>
  <c r="H128" i="22"/>
  <c r="I127" i="22"/>
  <c r="I126" i="22"/>
  <c r="H126" i="22"/>
  <c r="I125" i="22"/>
  <c r="H125" i="22"/>
  <c r="I124" i="22"/>
  <c r="H124" i="22"/>
  <c r="I123" i="22"/>
  <c r="H123" i="22"/>
  <c r="I122" i="22"/>
  <c r="H122" i="22"/>
  <c r="H121" i="22"/>
  <c r="I120" i="22"/>
  <c r="I119" i="22"/>
  <c r="H119" i="22"/>
  <c r="I118" i="22"/>
  <c r="H118" i="22"/>
  <c r="I117" i="22"/>
  <c r="H117" i="22"/>
  <c r="I116" i="22"/>
  <c r="H116" i="22"/>
  <c r="H114" i="22"/>
  <c r="I113" i="22"/>
  <c r="I112" i="22"/>
  <c r="H112" i="22"/>
  <c r="I111" i="22"/>
  <c r="H111" i="22"/>
  <c r="I110" i="22"/>
  <c r="H110" i="22"/>
  <c r="H108" i="22"/>
  <c r="I107" i="22"/>
  <c r="I106" i="22"/>
  <c r="H106" i="22"/>
  <c r="I105" i="22"/>
  <c r="H105" i="22"/>
  <c r="I104" i="22"/>
  <c r="H104" i="22"/>
  <c r="I103" i="22"/>
  <c r="H103" i="22"/>
  <c r="H101" i="22"/>
  <c r="I100" i="22"/>
  <c r="I99" i="22"/>
  <c r="H99" i="22"/>
  <c r="I98" i="22"/>
  <c r="H98" i="22"/>
  <c r="I97" i="22"/>
  <c r="H97" i="22"/>
  <c r="I95" i="22"/>
  <c r="H95" i="22"/>
  <c r="I94" i="22"/>
  <c r="H94" i="22"/>
  <c r="I93" i="22"/>
  <c r="I92" i="22"/>
  <c r="H92" i="22"/>
  <c r="I91" i="22"/>
  <c r="H91" i="22"/>
  <c r="I90" i="22"/>
  <c r="H90" i="22"/>
  <c r="H89" i="22"/>
  <c r="I88" i="22"/>
  <c r="H88" i="22"/>
  <c r="I87" i="22"/>
  <c r="I86" i="22"/>
  <c r="H86" i="22"/>
  <c r="I85" i="22"/>
  <c r="H85" i="22"/>
  <c r="I84" i="22"/>
  <c r="H84" i="22"/>
  <c r="I83" i="22"/>
  <c r="H83" i="22"/>
  <c r="I82" i="22"/>
  <c r="I81" i="22"/>
  <c r="H81" i="22"/>
  <c r="I80" i="22"/>
  <c r="I79" i="22"/>
  <c r="H79" i="22"/>
  <c r="I78" i="22"/>
  <c r="H78" i="22"/>
  <c r="I77" i="22"/>
  <c r="H77" i="22"/>
  <c r="I76" i="22"/>
  <c r="I75" i="22"/>
  <c r="H75" i="22"/>
  <c r="I74" i="22"/>
  <c r="I73" i="22"/>
  <c r="H73" i="22"/>
  <c r="I72" i="22"/>
  <c r="H72" i="22"/>
  <c r="I71" i="22"/>
  <c r="H71" i="22"/>
  <c r="I70" i="22"/>
  <c r="H70" i="22"/>
  <c r="I69" i="22"/>
  <c r="I68" i="22"/>
  <c r="H68" i="22"/>
  <c r="I67" i="22"/>
  <c r="I66" i="22"/>
  <c r="H66" i="22"/>
  <c r="I65" i="22"/>
  <c r="H65" i="22"/>
  <c r="I64" i="22"/>
  <c r="H64" i="22"/>
  <c r="I63" i="22"/>
  <c r="I62" i="22"/>
  <c r="H62" i="22"/>
  <c r="I61" i="22"/>
  <c r="I60" i="22"/>
  <c r="H60" i="22"/>
  <c r="I59" i="22"/>
  <c r="H59" i="22"/>
  <c r="I58" i="22"/>
  <c r="H58" i="22"/>
  <c r="I57" i="22"/>
  <c r="H57" i="22"/>
  <c r="I56" i="22"/>
  <c r="H55" i="22"/>
  <c r="I54" i="22"/>
  <c r="I53" i="22"/>
  <c r="H53" i="22"/>
  <c r="I52" i="22"/>
  <c r="H52" i="22"/>
  <c r="I51" i="22"/>
  <c r="H51" i="22"/>
  <c r="I50" i="22"/>
  <c r="H50" i="22"/>
  <c r="H49" i="22"/>
  <c r="I48" i="22"/>
  <c r="I47" i="22"/>
  <c r="H47" i="22"/>
  <c r="I46" i="22"/>
  <c r="H46" i="22"/>
  <c r="I45" i="22"/>
  <c r="H45" i="22"/>
  <c r="I44" i="22"/>
  <c r="H44" i="22"/>
  <c r="H43" i="22"/>
  <c r="I42" i="22"/>
  <c r="H42" i="22"/>
  <c r="I41" i="22"/>
  <c r="I40" i="22"/>
  <c r="H40" i="22"/>
  <c r="I39" i="22"/>
  <c r="H39" i="22"/>
  <c r="I38" i="22"/>
  <c r="H38" i="22"/>
  <c r="H36" i="22"/>
  <c r="I35" i="22"/>
  <c r="I34" i="22"/>
  <c r="H34" i="22"/>
  <c r="I33" i="22"/>
  <c r="H33" i="22"/>
  <c r="I32" i="22"/>
  <c r="H32" i="22"/>
  <c r="I30" i="22"/>
  <c r="H30" i="22"/>
  <c r="H29" i="22"/>
  <c r="I28" i="22"/>
  <c r="I27" i="22"/>
  <c r="H27" i="22"/>
  <c r="I26" i="22"/>
  <c r="H26" i="22"/>
  <c r="I25" i="22"/>
  <c r="H25" i="22"/>
  <c r="H24" i="22"/>
  <c r="H23" i="22"/>
  <c r="I22" i="22"/>
  <c r="I21" i="22"/>
  <c r="H21" i="22"/>
  <c r="I20" i="22"/>
  <c r="H20" i="22"/>
  <c r="I19" i="22"/>
  <c r="H19" i="22"/>
  <c r="H18" i="22"/>
  <c r="H17" i="22"/>
  <c r="I16" i="22"/>
  <c r="H16" i="22"/>
  <c r="I15" i="22"/>
  <c r="I14" i="22"/>
  <c r="H14" i="22"/>
  <c r="I13" i="22"/>
  <c r="H13" i="22"/>
  <c r="H12" i="22"/>
  <c r="I11" i="22"/>
  <c r="H11" i="22"/>
  <c r="I10" i="22"/>
  <c r="I9" i="22"/>
  <c r="H9" i="22"/>
  <c r="I8" i="22"/>
  <c r="H8" i="22"/>
  <c r="I7" i="22"/>
  <c r="H7" i="22"/>
  <c r="H6" i="22"/>
  <c r="I5" i="22"/>
  <c r="H5" i="22"/>
  <c r="I4" i="22"/>
  <c r="H173" i="57"/>
  <c r="H172" i="57"/>
  <c r="I171" i="57"/>
  <c r="H171" i="57"/>
  <c r="I170" i="57"/>
  <c r="H170" i="57"/>
  <c r="I168" i="57"/>
  <c r="H168" i="57"/>
  <c r="I167" i="57"/>
  <c r="H167" i="57"/>
  <c r="I166" i="57"/>
  <c r="I165" i="57"/>
  <c r="H165" i="57"/>
  <c r="H164" i="57"/>
  <c r="H163" i="57"/>
  <c r="I162" i="57"/>
  <c r="H162" i="57"/>
  <c r="H161" i="57"/>
  <c r="I160" i="57"/>
  <c r="H160" i="57"/>
  <c r="I159" i="57"/>
  <c r="H159" i="57"/>
  <c r="I158" i="57"/>
  <c r="H157" i="57"/>
  <c r="I156" i="57"/>
  <c r="H156" i="57"/>
  <c r="H155" i="57"/>
  <c r="I154" i="57"/>
  <c r="H154" i="57"/>
  <c r="I153" i="57"/>
  <c r="H153" i="57"/>
  <c r="I152" i="57"/>
  <c r="H152" i="57"/>
  <c r="H151" i="57"/>
  <c r="I150" i="57"/>
  <c r="H150" i="57"/>
  <c r="I149" i="57"/>
  <c r="H148" i="57"/>
  <c r="I147" i="57"/>
  <c r="H147" i="57"/>
  <c r="I146" i="57"/>
  <c r="H146" i="57"/>
  <c r="H145" i="57"/>
  <c r="I144" i="57"/>
  <c r="H144" i="57"/>
  <c r="I143" i="57"/>
  <c r="H143" i="57"/>
  <c r="H142" i="57"/>
  <c r="I141" i="57"/>
  <c r="H140" i="57"/>
  <c r="I139" i="57"/>
  <c r="H139" i="57"/>
  <c r="I138" i="57"/>
  <c r="H138" i="57"/>
  <c r="H137" i="57"/>
  <c r="I136" i="57"/>
  <c r="H136" i="57"/>
  <c r="I135" i="57"/>
  <c r="H134" i="57"/>
  <c r="I133" i="57"/>
  <c r="I131" i="57"/>
  <c r="H131" i="57"/>
  <c r="H130" i="57"/>
  <c r="I129" i="57"/>
  <c r="H129" i="57"/>
  <c r="H128" i="57"/>
  <c r="I127" i="57"/>
  <c r="H127" i="57"/>
  <c r="I126" i="57"/>
  <c r="H125" i="57"/>
  <c r="I124" i="57"/>
  <c r="H124" i="57"/>
  <c r="I123" i="57"/>
  <c r="H123" i="57"/>
  <c r="H122" i="57"/>
  <c r="I121" i="57"/>
  <c r="I119" i="57"/>
  <c r="H119" i="57"/>
  <c r="I118" i="57"/>
  <c r="H117" i="57"/>
  <c r="I116" i="57"/>
  <c r="H116" i="57"/>
  <c r="H115" i="57"/>
  <c r="I114" i="57"/>
  <c r="H114" i="57"/>
  <c r="H113" i="57"/>
  <c r="I112" i="57"/>
  <c r="H112" i="57"/>
  <c r="I111" i="57"/>
  <c r="H110" i="57"/>
  <c r="H109" i="57"/>
  <c r="I108" i="57"/>
  <c r="H108" i="57"/>
  <c r="H106" i="57"/>
  <c r="I105" i="57"/>
  <c r="I104" i="57"/>
  <c r="H104" i="57"/>
  <c r="I103" i="57"/>
  <c r="H103" i="57"/>
  <c r="H102" i="57"/>
  <c r="H101" i="57"/>
  <c r="I100" i="57"/>
  <c r="H100" i="57"/>
  <c r="I99" i="57"/>
  <c r="H99" i="57"/>
  <c r="I98" i="57"/>
  <c r="H98" i="57"/>
  <c r="I97" i="57"/>
  <c r="H97" i="57"/>
  <c r="I96" i="57"/>
  <c r="H96" i="57"/>
  <c r="H95" i="57"/>
  <c r="I94" i="57"/>
  <c r="H93" i="57"/>
  <c r="I92" i="57"/>
  <c r="H92" i="57"/>
  <c r="I91" i="57"/>
  <c r="H91" i="57"/>
  <c r="H90" i="57"/>
  <c r="H89" i="57"/>
  <c r="I88" i="57"/>
  <c r="I87" i="57"/>
  <c r="H87" i="57"/>
  <c r="H86" i="57"/>
  <c r="I85" i="57"/>
  <c r="H85" i="57"/>
  <c r="I84" i="57"/>
  <c r="H84" i="57"/>
  <c r="H83" i="57"/>
  <c r="I82" i="57"/>
  <c r="H82" i="57"/>
  <c r="I81" i="57"/>
  <c r="H80" i="57"/>
  <c r="H79" i="57"/>
  <c r="I78" i="57"/>
  <c r="H78" i="57"/>
  <c r="I77" i="57"/>
  <c r="H77" i="57"/>
  <c r="I76" i="57"/>
  <c r="H76" i="57"/>
  <c r="I75" i="57"/>
  <c r="H75" i="57"/>
  <c r="H74" i="57"/>
  <c r="I73" i="57"/>
  <c r="H72" i="57"/>
  <c r="I71" i="57"/>
  <c r="H71" i="57"/>
  <c r="I70" i="57"/>
  <c r="I68" i="57"/>
  <c r="H68" i="57"/>
  <c r="I67" i="57"/>
  <c r="I66" i="57"/>
  <c r="H66" i="57"/>
  <c r="H65" i="57"/>
  <c r="H64" i="57"/>
  <c r="I63" i="57"/>
  <c r="H63" i="57"/>
  <c r="I62" i="57"/>
  <c r="I61" i="57"/>
  <c r="H61" i="57"/>
  <c r="I60" i="57"/>
  <c r="H59" i="57"/>
  <c r="H58" i="57"/>
  <c r="I57" i="57"/>
  <c r="H57" i="57"/>
  <c r="H55" i="57"/>
  <c r="I54" i="57"/>
  <c r="H54" i="57"/>
  <c r="I53" i="57"/>
  <c r="H53" i="57"/>
  <c r="I52" i="57"/>
  <c r="H52" i="57"/>
  <c r="I51" i="57"/>
  <c r="H50" i="57"/>
  <c r="H49" i="57"/>
  <c r="I48" i="57"/>
  <c r="H48" i="57"/>
  <c r="I47" i="57"/>
  <c r="I46" i="57"/>
  <c r="H46" i="57"/>
  <c r="I45" i="57"/>
  <c r="H44" i="57"/>
  <c r="H43" i="57"/>
  <c r="I42" i="57"/>
  <c r="H42" i="57"/>
  <c r="I41" i="57"/>
  <c r="I39" i="57"/>
  <c r="H39" i="57"/>
  <c r="I38" i="57"/>
  <c r="H37" i="57"/>
  <c r="H36" i="57"/>
  <c r="I35" i="57"/>
  <c r="H35" i="57"/>
  <c r="H34" i="57"/>
  <c r="I33" i="57"/>
  <c r="H33" i="57"/>
  <c r="I32" i="57"/>
  <c r="H31" i="57"/>
  <c r="H30" i="57"/>
  <c r="I29" i="57"/>
  <c r="H29" i="57"/>
  <c r="I28" i="57"/>
  <c r="H28" i="57"/>
  <c r="I27" i="57"/>
  <c r="H27" i="57"/>
  <c r="I26" i="57"/>
  <c r="H26" i="57"/>
  <c r="I25" i="57"/>
  <c r="H25" i="57"/>
  <c r="H24" i="57"/>
  <c r="I23" i="57"/>
  <c r="H22" i="57"/>
  <c r="H21" i="57"/>
  <c r="I20" i="57"/>
  <c r="H20" i="57"/>
  <c r="H19" i="57"/>
  <c r="I18" i="57"/>
  <c r="H18" i="57"/>
  <c r="I17" i="57"/>
  <c r="H16" i="57"/>
  <c r="I15" i="57"/>
  <c r="H15" i="57"/>
  <c r="I14" i="57"/>
  <c r="H14" i="57"/>
  <c r="I13" i="57"/>
  <c r="H13" i="57"/>
  <c r="I11" i="57"/>
  <c r="H11" i="57"/>
  <c r="I10" i="57"/>
  <c r="H9" i="57"/>
  <c r="H8" i="57"/>
  <c r="I7" i="57"/>
  <c r="H7" i="57"/>
  <c r="H6" i="57"/>
  <c r="H124" i="32"/>
  <c r="H123" i="32"/>
  <c r="I122" i="32"/>
  <c r="H122" i="32"/>
  <c r="I121" i="32"/>
  <c r="H121" i="32"/>
  <c r="H120" i="32"/>
  <c r="H119" i="32"/>
  <c r="I118" i="32"/>
  <c r="H117" i="32"/>
  <c r="H116" i="32"/>
  <c r="I115" i="32"/>
  <c r="H115" i="32"/>
  <c r="I114" i="32"/>
  <c r="H114" i="32"/>
  <c r="I113" i="32"/>
  <c r="H113" i="32"/>
  <c r="I112" i="32"/>
  <c r="H112" i="32"/>
  <c r="I111" i="32"/>
  <c r="H110" i="32"/>
  <c r="I109" i="32"/>
  <c r="H109" i="32"/>
  <c r="I108" i="32"/>
  <c r="H108" i="32"/>
  <c r="I107" i="32"/>
  <c r="H107" i="32"/>
  <c r="H106" i="32"/>
  <c r="I105" i="32"/>
  <c r="H105" i="32"/>
  <c r="I104" i="32"/>
  <c r="I103" i="32"/>
  <c r="H103" i="32"/>
  <c r="H102" i="32"/>
  <c r="I101" i="32"/>
  <c r="H101" i="32"/>
  <c r="I100" i="32"/>
  <c r="H99" i="32"/>
  <c r="I98" i="32"/>
  <c r="I97" i="32"/>
  <c r="H97" i="32"/>
  <c r="I96" i="32"/>
  <c r="H96" i="32"/>
  <c r="H95" i="32"/>
  <c r="I94" i="32"/>
  <c r="I93" i="32"/>
  <c r="I92" i="32"/>
  <c r="H92" i="32"/>
  <c r="I91" i="32"/>
  <c r="H90" i="32"/>
  <c r="I89" i="32"/>
  <c r="H89" i="32"/>
  <c r="H88" i="32"/>
  <c r="I87" i="32"/>
  <c r="H85" i="32"/>
  <c r="I84" i="32"/>
  <c r="H83" i="32"/>
  <c r="I82" i="32"/>
  <c r="H82" i="32"/>
  <c r="I81" i="32"/>
  <c r="H81" i="32"/>
  <c r="I80" i="32"/>
  <c r="H80" i="32"/>
  <c r="I79" i="32"/>
  <c r="H79" i="32"/>
  <c r="H78" i="32"/>
  <c r="I77" i="32"/>
  <c r="I76" i="32"/>
  <c r="H76" i="32"/>
  <c r="H75" i="32"/>
  <c r="I74" i="32"/>
  <c r="H74" i="32"/>
  <c r="I73" i="32"/>
  <c r="H73" i="32"/>
  <c r="I72" i="32"/>
  <c r="H72" i="32"/>
  <c r="H71" i="32"/>
  <c r="I70" i="32"/>
  <c r="H69" i="32"/>
  <c r="H68" i="32"/>
  <c r="I67" i="32"/>
  <c r="H67" i="32"/>
  <c r="I66" i="32"/>
  <c r="H66" i="32"/>
  <c r="I65" i="32"/>
  <c r="H65" i="32"/>
  <c r="I64" i="32"/>
  <c r="H63" i="32"/>
  <c r="H62" i="32"/>
  <c r="I61" i="32"/>
  <c r="H61" i="32"/>
  <c r="I60" i="32"/>
  <c r="I59" i="32"/>
  <c r="H59" i="32"/>
  <c r="I58" i="32"/>
  <c r="H58" i="32"/>
  <c r="I57" i="32"/>
  <c r="H56" i="32"/>
  <c r="I55" i="32"/>
  <c r="H55" i="32"/>
  <c r="I54" i="32"/>
  <c r="H54" i="32"/>
  <c r="I53" i="32"/>
  <c r="I52" i="32"/>
  <c r="H52" i="32"/>
  <c r="I51" i="32"/>
  <c r="H51" i="32"/>
  <c r="I50" i="32"/>
  <c r="I49" i="32"/>
  <c r="H49" i="32"/>
  <c r="H48" i="32"/>
  <c r="I47" i="32"/>
  <c r="H47" i="32"/>
  <c r="I46" i="32"/>
  <c r="I45" i="32"/>
  <c r="H45" i="32"/>
  <c r="I44" i="32"/>
  <c r="H44" i="32"/>
  <c r="I43" i="32"/>
  <c r="H42" i="32"/>
  <c r="H41" i="32"/>
  <c r="I40" i="32"/>
  <c r="H40" i="32"/>
  <c r="H39" i="32"/>
  <c r="I38" i="32"/>
  <c r="H38" i="32"/>
  <c r="I37" i="32"/>
  <c r="I36" i="32"/>
  <c r="H36" i="32"/>
  <c r="H35" i="32"/>
  <c r="H34" i="32"/>
  <c r="I33" i="32"/>
  <c r="H33" i="32"/>
  <c r="I31" i="32"/>
  <c r="H31" i="32"/>
  <c r="I30" i="32"/>
  <c r="I29" i="32"/>
  <c r="H29" i="32"/>
  <c r="I28" i="32"/>
  <c r="H28" i="32"/>
  <c r="H27" i="32"/>
  <c r="I26" i="32"/>
  <c r="H26" i="32"/>
  <c r="H24" i="32"/>
  <c r="I23" i="32"/>
  <c r="I22" i="32"/>
  <c r="H22" i="32"/>
  <c r="H21" i="32"/>
  <c r="I20" i="32"/>
  <c r="H20" i="32"/>
  <c r="I19" i="32"/>
  <c r="I18" i="32"/>
  <c r="H18" i="32"/>
  <c r="H17" i="32"/>
  <c r="I16" i="32"/>
  <c r="H15" i="32"/>
  <c r="H14" i="32"/>
  <c r="I13" i="32"/>
  <c r="H13" i="32"/>
  <c r="I12" i="32"/>
  <c r="H12" i="32"/>
  <c r="I11" i="32"/>
  <c r="I10" i="32"/>
  <c r="H10" i="32"/>
  <c r="I9" i="32"/>
  <c r="H8" i="32"/>
  <c r="H7" i="32"/>
  <c r="I6" i="32"/>
  <c r="H6" i="32"/>
  <c r="I5" i="32"/>
  <c r="H5" i="32"/>
  <c r="H434" i="31"/>
  <c r="I433" i="31"/>
  <c r="H432" i="31"/>
  <c r="H431" i="31"/>
  <c r="I430" i="31"/>
  <c r="H430" i="31"/>
  <c r="I429" i="31"/>
  <c r="H429" i="31"/>
  <c r="I428" i="31"/>
  <c r="H428" i="31"/>
  <c r="I427" i="31"/>
  <c r="H427" i="31"/>
  <c r="I426" i="31"/>
  <c r="H425" i="31"/>
  <c r="I424" i="31"/>
  <c r="H424" i="31"/>
  <c r="H423" i="31"/>
  <c r="I422" i="31"/>
  <c r="H422" i="31"/>
  <c r="H421" i="31"/>
  <c r="I420" i="31"/>
  <c r="H420" i="31"/>
  <c r="I419" i="31"/>
  <c r="H418" i="31"/>
  <c r="H417" i="31"/>
  <c r="I416" i="31"/>
  <c r="H416" i="31"/>
  <c r="H414" i="31"/>
  <c r="I413" i="31"/>
  <c r="H412" i="31"/>
  <c r="H411" i="31"/>
  <c r="I410" i="31"/>
  <c r="H410" i="31"/>
  <c r="I409" i="31"/>
  <c r="H409" i="31"/>
  <c r="I408" i="31"/>
  <c r="H407" i="31"/>
  <c r="I406" i="31"/>
  <c r="H405" i="31"/>
  <c r="H404" i="31"/>
  <c r="I403" i="31"/>
  <c r="H403" i="31"/>
  <c r="I402" i="31"/>
  <c r="I401" i="31"/>
  <c r="H401" i="31"/>
  <c r="I400" i="31"/>
  <c r="H399" i="31"/>
  <c r="H398" i="31"/>
  <c r="I397" i="31"/>
  <c r="H397" i="31"/>
  <c r="I396" i="31"/>
  <c r="H396" i="31"/>
  <c r="I395" i="31"/>
  <c r="H395" i="31"/>
  <c r="H394" i="31"/>
  <c r="I393" i="31"/>
  <c r="H392" i="31"/>
  <c r="H391" i="31"/>
  <c r="I390" i="31"/>
  <c r="H390" i="31"/>
  <c r="I389" i="31"/>
  <c r="I388" i="31"/>
  <c r="H388" i="31"/>
  <c r="I387" i="31"/>
  <c r="H386" i="31"/>
  <c r="H385" i="31"/>
  <c r="I384" i="31"/>
  <c r="H384" i="31"/>
  <c r="I382" i="31"/>
  <c r="H382" i="31"/>
  <c r="I381" i="31"/>
  <c r="I380" i="31"/>
  <c r="H380" i="31"/>
  <c r="H379" i="31"/>
  <c r="H378" i="31"/>
  <c r="I377" i="31"/>
  <c r="H377" i="31"/>
  <c r="I376" i="31"/>
  <c r="H375" i="31"/>
  <c r="I374" i="31"/>
  <c r="H373" i="31"/>
  <c r="H372" i="31"/>
  <c r="I371" i="31"/>
  <c r="H371" i="31"/>
  <c r="I369" i="31"/>
  <c r="H369" i="31"/>
  <c r="I368" i="31"/>
  <c r="H367" i="31"/>
  <c r="H366" i="31"/>
  <c r="I365" i="31"/>
  <c r="H365" i="31"/>
  <c r="I364" i="31"/>
  <c r="H364" i="31"/>
  <c r="I363" i="31"/>
  <c r="I362" i="31"/>
  <c r="H362" i="31"/>
  <c r="I361" i="31"/>
  <c r="H360" i="31"/>
  <c r="H359" i="31"/>
  <c r="I358" i="31"/>
  <c r="H358" i="31"/>
  <c r="I357" i="31"/>
  <c r="I356" i="31"/>
  <c r="H356" i="31"/>
  <c r="I355" i="31"/>
  <c r="H354" i="31"/>
  <c r="H353" i="31"/>
  <c r="I352" i="31"/>
  <c r="H352" i="31"/>
  <c r="H351" i="31"/>
  <c r="I350" i="31"/>
  <c r="H350" i="31"/>
  <c r="I349" i="31"/>
  <c r="I348" i="31"/>
  <c r="H348" i="31"/>
  <c r="I347" i="31"/>
  <c r="H347" i="31"/>
  <c r="H346" i="31"/>
  <c r="I345" i="31"/>
  <c r="H345" i="31"/>
  <c r="H344" i="31"/>
  <c r="I343" i="31"/>
  <c r="H343" i="31"/>
  <c r="I342" i="31"/>
  <c r="H341" i="31"/>
  <c r="H340" i="31"/>
  <c r="I339" i="31"/>
  <c r="H339" i="31"/>
  <c r="I338" i="31"/>
  <c r="H338" i="31"/>
  <c r="H337" i="31"/>
  <c r="I336" i="31"/>
  <c r="H335" i="31"/>
  <c r="H334" i="31"/>
  <c r="I333" i="31"/>
  <c r="H333" i="31"/>
  <c r="I332" i="31"/>
  <c r="I331" i="31"/>
  <c r="H331" i="31"/>
  <c r="I330" i="31"/>
  <c r="H330" i="31"/>
  <c r="I329" i="31"/>
  <c r="H328" i="31"/>
  <c r="I327" i="31"/>
  <c r="H327" i="31"/>
  <c r="I326" i="31"/>
  <c r="H326" i="31"/>
  <c r="H325" i="31"/>
  <c r="H324" i="31"/>
  <c r="I323" i="31"/>
  <c r="H322" i="31"/>
  <c r="H321" i="31"/>
  <c r="I320" i="31"/>
  <c r="H320" i="31"/>
  <c r="I318" i="31"/>
  <c r="H318" i="31"/>
  <c r="I317" i="31"/>
  <c r="H316" i="31"/>
  <c r="H315" i="31"/>
  <c r="I314" i="31"/>
  <c r="H314" i="31"/>
  <c r="I313" i="31"/>
  <c r="H313" i="31"/>
  <c r="I311" i="31"/>
  <c r="H311" i="31"/>
  <c r="I310" i="31"/>
  <c r="H309" i="31"/>
  <c r="I308" i="31"/>
  <c r="H308" i="31"/>
  <c r="I307" i="31"/>
  <c r="H307" i="31"/>
  <c r="I306" i="31"/>
  <c r="H305" i="31"/>
  <c r="I304" i="31"/>
  <c r="H303" i="31"/>
  <c r="I302" i="31"/>
  <c r="H302" i="31"/>
  <c r="I301" i="31"/>
  <c r="H301" i="31"/>
  <c r="I300" i="31"/>
  <c r="H300" i="31"/>
  <c r="I299" i="31"/>
  <c r="H299" i="31"/>
  <c r="I298" i="31"/>
  <c r="H297" i="31"/>
  <c r="I296" i="31"/>
  <c r="H296" i="31"/>
  <c r="I295" i="31"/>
  <c r="H295" i="31"/>
  <c r="I294" i="31"/>
  <c r="H294" i="31"/>
  <c r="I293" i="31"/>
  <c r="H293" i="31"/>
  <c r="I292" i="31"/>
  <c r="H292" i="31"/>
  <c r="I291" i="31"/>
  <c r="H290" i="31"/>
  <c r="H289" i="31"/>
  <c r="I288" i="31"/>
  <c r="H288" i="31"/>
  <c r="I286" i="31"/>
  <c r="H286" i="31"/>
  <c r="I285" i="31"/>
  <c r="H284" i="31"/>
  <c r="H283" i="31"/>
  <c r="I282" i="31"/>
  <c r="H282" i="31"/>
  <c r="I281" i="31"/>
  <c r="H281" i="31"/>
  <c r="I280" i="31"/>
  <c r="H280" i="31"/>
  <c r="I279" i="31"/>
  <c r="H278" i="31"/>
  <c r="I277" i="31"/>
  <c r="H277" i="31"/>
  <c r="H276" i="31"/>
  <c r="I275" i="31"/>
  <c r="H275" i="31"/>
  <c r="I273" i="31"/>
  <c r="H273" i="31"/>
  <c r="I272" i="31"/>
  <c r="H271" i="31"/>
  <c r="I270" i="31"/>
  <c r="H270" i="31"/>
  <c r="I269" i="31"/>
  <c r="H269" i="31"/>
  <c r="H268" i="31"/>
  <c r="H267" i="31"/>
  <c r="I266" i="31"/>
  <c r="H265" i="31"/>
  <c r="H264" i="31"/>
  <c r="I263" i="31"/>
  <c r="H263" i="31"/>
  <c r="I262" i="31"/>
  <c r="I261" i="31"/>
  <c r="H261" i="31"/>
  <c r="I260" i="31"/>
  <c r="I259" i="31"/>
  <c r="H259" i="31"/>
  <c r="H258" i="31"/>
  <c r="I257" i="31"/>
  <c r="H257" i="31"/>
  <c r="I256" i="31"/>
  <c r="H256" i="31"/>
  <c r="I255" i="31"/>
  <c r="I254" i="31"/>
  <c r="H254" i="31"/>
  <c r="I253" i="31"/>
  <c r="H252" i="31"/>
  <c r="I251" i="31"/>
  <c r="H251" i="31"/>
  <c r="I250" i="31"/>
  <c r="H250" i="31"/>
  <c r="I249" i="31"/>
  <c r="H249" i="31"/>
  <c r="I248" i="31"/>
  <c r="H248" i="31"/>
  <c r="I247" i="31"/>
  <c r="H246" i="31"/>
  <c r="I245" i="31"/>
  <c r="H245" i="31"/>
  <c r="I244" i="31"/>
  <c r="H244" i="31"/>
  <c r="I243" i="31"/>
  <c r="H243" i="31"/>
  <c r="I242" i="31"/>
  <c r="H242" i="31"/>
  <c r="I241" i="31"/>
  <c r="H241" i="31"/>
  <c r="I240" i="31"/>
  <c r="H239" i="31"/>
  <c r="H238" i="31"/>
  <c r="I237" i="31"/>
  <c r="H237" i="31"/>
  <c r="I236" i="31"/>
  <c r="H236" i="31"/>
  <c r="I235" i="31"/>
  <c r="H235" i="31"/>
  <c r="I234" i="31"/>
  <c r="H233" i="31"/>
  <c r="H232" i="31"/>
  <c r="I231" i="31"/>
  <c r="H231" i="31"/>
  <c r="I230" i="31"/>
  <c r="H229" i="31"/>
  <c r="I228" i="31"/>
  <c r="H227" i="31"/>
  <c r="H226" i="31"/>
  <c r="I225" i="31"/>
  <c r="H225" i="31"/>
  <c r="H224" i="31"/>
  <c r="I223" i="31"/>
  <c r="H223" i="31"/>
  <c r="H215" i="31"/>
  <c r="I214" i="31"/>
  <c r="H213" i="31"/>
  <c r="I212" i="31"/>
  <c r="H212" i="31"/>
  <c r="I211" i="31"/>
  <c r="H211" i="31"/>
  <c r="I209" i="31"/>
  <c r="H209" i="31"/>
  <c r="I208" i="31"/>
  <c r="H208" i="31"/>
  <c r="I207" i="31"/>
  <c r="H206" i="31"/>
  <c r="I205" i="31"/>
  <c r="H205" i="31"/>
  <c r="H204" i="31"/>
  <c r="I203" i="31"/>
  <c r="H203" i="31"/>
  <c r="I202" i="31"/>
  <c r="H202" i="31"/>
  <c r="I201" i="31"/>
  <c r="H201" i="31"/>
  <c r="I200" i="31"/>
  <c r="H199" i="31"/>
  <c r="H198" i="31"/>
  <c r="I197" i="31"/>
  <c r="H197" i="31"/>
  <c r="I196" i="31"/>
  <c r="I195" i="31"/>
  <c r="H195" i="31"/>
  <c r="I194" i="31"/>
  <c r="H193" i="31"/>
  <c r="H192" i="31"/>
  <c r="I191" i="31"/>
  <c r="H191" i="31"/>
  <c r="I190" i="31"/>
  <c r="H190" i="31"/>
  <c r="I189" i="31"/>
  <c r="H189" i="31"/>
  <c r="I188" i="31"/>
  <c r="H188" i="31"/>
  <c r="I187" i="31"/>
  <c r="H186" i="31"/>
  <c r="I185" i="31"/>
  <c r="H185" i="31"/>
  <c r="I184" i="31"/>
  <c r="H184" i="31"/>
  <c r="I183" i="31"/>
  <c r="I182" i="31"/>
  <c r="H182" i="31"/>
  <c r="I181" i="31"/>
  <c r="H180" i="31"/>
  <c r="I179" i="31"/>
  <c r="H179" i="31"/>
  <c r="I178" i="31"/>
  <c r="H178" i="31"/>
  <c r="I177" i="31"/>
  <c r="I176" i="31"/>
  <c r="H176" i="31"/>
  <c r="I175" i="31"/>
  <c r="H175" i="31"/>
  <c r="I174" i="31"/>
  <c r="H173" i="31"/>
  <c r="I172" i="31"/>
  <c r="H172" i="31"/>
  <c r="I171" i="31"/>
  <c r="H171" i="31"/>
  <c r="I170" i="31"/>
  <c r="I169" i="31"/>
  <c r="H169" i="31"/>
  <c r="I168" i="31"/>
  <c r="H167" i="31"/>
  <c r="I166" i="31"/>
  <c r="H166" i="31"/>
  <c r="I165" i="31"/>
  <c r="H165" i="31"/>
  <c r="I164" i="31"/>
  <c r="H164" i="31"/>
  <c r="I163" i="31"/>
  <c r="H163" i="31"/>
  <c r="I162" i="31"/>
  <c r="I161" i="31"/>
  <c r="H161" i="31"/>
  <c r="H160" i="31"/>
  <c r="I159" i="31"/>
  <c r="H159" i="31"/>
  <c r="I158" i="31"/>
  <c r="H158" i="31"/>
  <c r="I157" i="31"/>
  <c r="H157" i="31"/>
  <c r="I156" i="31"/>
  <c r="H156" i="31"/>
  <c r="I155" i="31"/>
  <c r="H154" i="31"/>
  <c r="I153" i="31"/>
  <c r="H153" i="31"/>
  <c r="I152" i="31"/>
  <c r="H152" i="31"/>
  <c r="I151" i="31"/>
  <c r="H151" i="31"/>
  <c r="I150" i="31"/>
  <c r="H150" i="31"/>
  <c r="I149" i="31"/>
  <c r="H148" i="31"/>
  <c r="I147" i="31"/>
  <c r="H147" i="31"/>
  <c r="I146" i="31"/>
  <c r="H146" i="31"/>
  <c r="I145" i="31"/>
  <c r="H145" i="31"/>
  <c r="I143" i="31"/>
  <c r="H143" i="31"/>
  <c r="I142" i="31"/>
  <c r="H141" i="31"/>
  <c r="I140" i="31"/>
  <c r="H140" i="31"/>
  <c r="I139" i="31"/>
  <c r="H139" i="31"/>
  <c r="I137" i="31"/>
  <c r="H137" i="31"/>
  <c r="I136" i="31"/>
  <c r="H135" i="31"/>
  <c r="I134" i="31"/>
  <c r="H134" i="31"/>
  <c r="I133" i="31"/>
  <c r="H133" i="31"/>
  <c r="H132" i="31"/>
  <c r="I131" i="31"/>
  <c r="H131" i="31"/>
  <c r="I130" i="31"/>
  <c r="H129" i="31"/>
  <c r="I128" i="31"/>
  <c r="H128" i="31"/>
  <c r="I127" i="31"/>
  <c r="H127" i="31"/>
  <c r="I126" i="31"/>
  <c r="H126" i="31"/>
  <c r="H125" i="31"/>
  <c r="I124" i="31"/>
  <c r="H124" i="31"/>
  <c r="I123" i="31"/>
  <c r="H122" i="31"/>
  <c r="I121" i="31"/>
  <c r="H121" i="31"/>
  <c r="I120" i="31"/>
  <c r="H120" i="31"/>
  <c r="I119" i="31"/>
  <c r="H119" i="31"/>
  <c r="H118" i="31"/>
  <c r="I117" i="31"/>
  <c r="H116" i="31"/>
  <c r="I115" i="31"/>
  <c r="H115" i="31"/>
  <c r="I114" i="31"/>
  <c r="H114" i="31"/>
  <c r="I113" i="31"/>
  <c r="I112" i="31"/>
  <c r="H112" i="31"/>
  <c r="I111" i="31"/>
  <c r="H111" i="31"/>
  <c r="I110" i="31"/>
  <c r="H109" i="31"/>
  <c r="H108" i="31"/>
  <c r="I107" i="31"/>
  <c r="H107" i="31"/>
  <c r="I106" i="31"/>
  <c r="H106" i="31"/>
  <c r="I105" i="31"/>
  <c r="H105" i="31"/>
  <c r="I104" i="31"/>
  <c r="H103" i="31"/>
  <c r="H102" i="31"/>
  <c r="I101" i="31"/>
  <c r="H101" i="31"/>
  <c r="I100" i="31"/>
  <c r="H100" i="31"/>
  <c r="I99" i="31"/>
  <c r="H99" i="31"/>
  <c r="I98" i="31"/>
  <c r="H97" i="31"/>
  <c r="H96" i="31"/>
  <c r="I95" i="31"/>
  <c r="H95" i="31"/>
  <c r="I94" i="31"/>
  <c r="H94" i="31"/>
  <c r="I93" i="31"/>
  <c r="I92" i="31"/>
  <c r="H92" i="31"/>
  <c r="I91" i="31"/>
  <c r="H90" i="31"/>
  <c r="I89" i="31"/>
  <c r="H89" i="31"/>
  <c r="I88" i="31"/>
  <c r="H88" i="31"/>
  <c r="I87" i="31"/>
  <c r="H87" i="31"/>
  <c r="I86" i="31"/>
  <c r="H86" i="31"/>
  <c r="I85" i="31"/>
  <c r="H84" i="31"/>
  <c r="I83" i="31"/>
  <c r="H83" i="31"/>
  <c r="I82" i="31"/>
  <c r="H82" i="31"/>
  <c r="I81" i="31"/>
  <c r="I80" i="31"/>
  <c r="H80" i="31"/>
  <c r="I79" i="31"/>
  <c r="H78" i="31"/>
  <c r="I77" i="31"/>
  <c r="H77" i="31"/>
  <c r="I76" i="31"/>
  <c r="H76" i="31"/>
  <c r="I75" i="31"/>
  <c r="H75" i="31"/>
  <c r="I74" i="31"/>
  <c r="I73" i="31"/>
  <c r="H73" i="31"/>
  <c r="I72" i="31"/>
  <c r="H71" i="31"/>
  <c r="I70" i="31"/>
  <c r="H70" i="31"/>
  <c r="I69" i="31"/>
  <c r="H69" i="31"/>
  <c r="I68" i="31"/>
  <c r="H68" i="31"/>
  <c r="I67" i="31"/>
  <c r="H67" i="31"/>
  <c r="I66" i="31"/>
  <c r="H65" i="31"/>
  <c r="I64" i="31"/>
  <c r="H64" i="31"/>
  <c r="I63" i="31"/>
  <c r="H63" i="31"/>
  <c r="I62" i="31"/>
  <c r="I61" i="31"/>
  <c r="H61" i="31"/>
  <c r="I60" i="31"/>
  <c r="H59" i="31"/>
  <c r="I58" i="31"/>
  <c r="H58" i="31"/>
  <c r="H57" i="31"/>
  <c r="I56" i="31"/>
  <c r="H56" i="31"/>
  <c r="I55" i="31"/>
  <c r="I54" i="31"/>
  <c r="H54" i="31"/>
  <c r="I53" i="31"/>
  <c r="H52" i="31"/>
  <c r="H51" i="31"/>
  <c r="I50" i="31"/>
  <c r="H50" i="31"/>
  <c r="I49" i="31"/>
  <c r="H49" i="31"/>
  <c r="I48" i="31"/>
  <c r="H48" i="31"/>
  <c r="I47" i="31"/>
  <c r="H46" i="31"/>
  <c r="H45" i="31"/>
  <c r="I44" i="31"/>
  <c r="H44" i="31"/>
  <c r="H43" i="31"/>
  <c r="I42" i="31"/>
  <c r="H42" i="31"/>
  <c r="I41" i="31"/>
  <c r="I40" i="31"/>
  <c r="H40" i="31"/>
  <c r="H39" i="31"/>
  <c r="H38" i="31"/>
  <c r="I37" i="31"/>
  <c r="H37" i="31"/>
  <c r="H36" i="31"/>
  <c r="H35" i="31"/>
  <c r="I34" i="31"/>
  <c r="H33" i="31"/>
  <c r="H32" i="31"/>
  <c r="I31" i="31"/>
  <c r="H31" i="31"/>
  <c r="I29" i="31"/>
  <c r="H29" i="31"/>
  <c r="I28" i="31"/>
  <c r="I27" i="31"/>
  <c r="H27" i="31"/>
  <c r="H26" i="31"/>
  <c r="I25" i="31"/>
  <c r="H25" i="31"/>
  <c r="I23" i="31"/>
  <c r="H23" i="31"/>
  <c r="I22" i="31"/>
  <c r="H22" i="31"/>
  <c r="I21" i="31"/>
  <c r="I20" i="31"/>
  <c r="H20" i="31"/>
  <c r="H19" i="31"/>
  <c r="I18" i="31"/>
  <c r="H18" i="31"/>
  <c r="I17" i="31"/>
  <c r="I16" i="31"/>
  <c r="H16" i="31"/>
  <c r="I15" i="31"/>
  <c r="H14" i="31"/>
  <c r="H13" i="31"/>
  <c r="I12" i="31"/>
  <c r="H12" i="31"/>
  <c r="I11" i="31"/>
  <c r="H11" i="31"/>
  <c r="I10" i="31"/>
  <c r="H10" i="31"/>
  <c r="I9" i="31"/>
  <c r="H8" i="31"/>
  <c r="H7" i="31"/>
  <c r="I6" i="31"/>
  <c r="H6" i="31"/>
  <c r="I5" i="31"/>
  <c r="H5" i="31"/>
  <c r="I479" i="51"/>
  <c r="J478" i="51"/>
  <c r="I477" i="51"/>
  <c r="I476" i="51"/>
  <c r="J475" i="51"/>
  <c r="I475" i="51"/>
  <c r="J474" i="51"/>
  <c r="I474" i="51"/>
  <c r="J473" i="51"/>
  <c r="I473" i="51"/>
  <c r="J472" i="51"/>
  <c r="I472" i="51"/>
  <c r="J471" i="51"/>
  <c r="I470" i="51"/>
  <c r="I469" i="51"/>
  <c r="J468" i="51"/>
  <c r="I468" i="51"/>
  <c r="J467" i="51"/>
  <c r="I467" i="51"/>
  <c r="J466" i="51"/>
  <c r="I466" i="51"/>
  <c r="J464" i="51"/>
  <c r="I464" i="51"/>
  <c r="J463" i="51"/>
  <c r="J462" i="51"/>
  <c r="I462" i="51"/>
  <c r="I459" i="51"/>
  <c r="J458" i="51"/>
  <c r="I458" i="51"/>
  <c r="J456" i="51"/>
  <c r="I456" i="51"/>
  <c r="J455" i="51"/>
  <c r="I455" i="51"/>
  <c r="J454" i="51"/>
  <c r="I454" i="51"/>
  <c r="I453" i="51"/>
  <c r="J452" i="51"/>
  <c r="I452" i="51"/>
  <c r="J451" i="51"/>
  <c r="I451" i="51"/>
  <c r="J450" i="51"/>
  <c r="I450" i="51"/>
  <c r="J449" i="51"/>
  <c r="I449" i="51"/>
  <c r="I448" i="51"/>
  <c r="I447" i="51"/>
  <c r="J446" i="51"/>
  <c r="I446" i="51"/>
  <c r="J443" i="51"/>
  <c r="I443" i="51"/>
  <c r="J440" i="51"/>
  <c r="I440" i="51"/>
  <c r="J439" i="51"/>
  <c r="I439" i="51"/>
  <c r="J438" i="51"/>
  <c r="I438" i="51"/>
  <c r="J437" i="51"/>
  <c r="J436" i="51"/>
  <c r="I436" i="51"/>
  <c r="I435" i="51"/>
  <c r="J434" i="51"/>
  <c r="I434" i="51"/>
  <c r="J433" i="51"/>
  <c r="I433" i="51"/>
  <c r="J432" i="51"/>
  <c r="I432" i="51"/>
  <c r="J431" i="51"/>
  <c r="I431" i="51"/>
  <c r="J430" i="51"/>
  <c r="I430" i="51"/>
  <c r="J429" i="51"/>
  <c r="I428" i="51"/>
  <c r="J427" i="51"/>
  <c r="I427" i="51"/>
  <c r="J426" i="51"/>
  <c r="I426" i="51"/>
  <c r="J425" i="51"/>
  <c r="I425" i="51"/>
  <c r="J424" i="51"/>
  <c r="I424" i="51"/>
  <c r="J423" i="51"/>
  <c r="I423" i="51"/>
  <c r="J422" i="51"/>
  <c r="I421" i="51"/>
  <c r="J420" i="51"/>
  <c r="I420" i="51"/>
  <c r="I419" i="51"/>
  <c r="J418" i="51"/>
  <c r="I418" i="51"/>
  <c r="J417" i="51"/>
  <c r="I417" i="51"/>
  <c r="J416" i="51"/>
  <c r="I416" i="51"/>
  <c r="J415" i="51"/>
  <c r="I414" i="51"/>
  <c r="J413" i="51"/>
  <c r="I413" i="51"/>
  <c r="I412" i="51"/>
  <c r="J411" i="51"/>
  <c r="I411" i="51"/>
  <c r="J410" i="51"/>
  <c r="J409" i="51"/>
  <c r="I409" i="51"/>
  <c r="J408" i="51"/>
  <c r="J407" i="51"/>
  <c r="I407" i="51"/>
  <c r="I406" i="51"/>
  <c r="I405" i="51"/>
  <c r="J404" i="51"/>
  <c r="I404" i="51"/>
  <c r="J403" i="51"/>
  <c r="I403" i="51"/>
  <c r="J402" i="51"/>
  <c r="I402" i="51"/>
  <c r="J401" i="51"/>
  <c r="I401" i="51"/>
  <c r="J400" i="51"/>
  <c r="I399" i="51"/>
  <c r="J398" i="51"/>
  <c r="I398" i="51"/>
  <c r="I397" i="51"/>
  <c r="J396" i="51"/>
  <c r="I396" i="51"/>
  <c r="J395" i="51"/>
  <c r="I395" i="51"/>
  <c r="J394" i="51"/>
  <c r="I394" i="51"/>
  <c r="J393" i="51"/>
  <c r="I393" i="51"/>
  <c r="J392" i="51"/>
  <c r="I392" i="51"/>
  <c r="J391" i="51"/>
  <c r="I390" i="51"/>
  <c r="I389" i="51"/>
  <c r="J388" i="51"/>
  <c r="I388" i="51"/>
  <c r="J387" i="51"/>
  <c r="I387" i="51"/>
  <c r="J386" i="51"/>
  <c r="I386" i="51"/>
  <c r="J385" i="51"/>
  <c r="I385" i="51"/>
  <c r="J384" i="51"/>
  <c r="I383" i="51"/>
  <c r="J382" i="51"/>
  <c r="I382" i="51"/>
  <c r="J381" i="51"/>
  <c r="I381" i="51"/>
  <c r="J380" i="51"/>
  <c r="I380" i="51"/>
  <c r="J379" i="51"/>
  <c r="J378" i="51"/>
  <c r="I378" i="51"/>
  <c r="J377" i="51"/>
  <c r="I377" i="51"/>
  <c r="J376" i="51"/>
  <c r="I375" i="51"/>
  <c r="J374" i="51"/>
  <c r="I374" i="51"/>
  <c r="J373" i="51"/>
  <c r="I373" i="51"/>
  <c r="J372" i="51"/>
  <c r="I372" i="51"/>
  <c r="J371" i="51"/>
  <c r="I371" i="51"/>
  <c r="J370" i="51"/>
  <c r="I370" i="51"/>
  <c r="J369" i="51"/>
  <c r="I369" i="51"/>
  <c r="J368" i="51"/>
  <c r="I367" i="51"/>
  <c r="I366" i="51"/>
  <c r="J365" i="51"/>
  <c r="I365" i="51"/>
  <c r="J364" i="51"/>
  <c r="I364" i="51"/>
  <c r="J362" i="51"/>
  <c r="I362" i="51"/>
  <c r="J361" i="51"/>
  <c r="I360" i="51"/>
  <c r="J359" i="51"/>
  <c r="I359" i="51"/>
  <c r="J358" i="51"/>
  <c r="I358" i="51"/>
  <c r="J357" i="51"/>
  <c r="I357" i="51"/>
  <c r="I356" i="51"/>
  <c r="J355" i="51"/>
  <c r="I355" i="51"/>
  <c r="J354" i="51"/>
  <c r="I354" i="51"/>
  <c r="J353" i="51"/>
  <c r="I352" i="51"/>
  <c r="I351" i="51"/>
  <c r="J350" i="51"/>
  <c r="I350" i="51"/>
  <c r="J349" i="51"/>
  <c r="I349" i="51"/>
  <c r="J348" i="51"/>
  <c r="J347" i="51"/>
  <c r="I347" i="51"/>
  <c r="J346" i="51"/>
  <c r="I346" i="51"/>
  <c r="J345" i="51"/>
  <c r="I345" i="51"/>
  <c r="J344" i="51"/>
  <c r="I343" i="51"/>
  <c r="J342" i="51"/>
  <c r="I342" i="51"/>
  <c r="J341" i="51"/>
  <c r="I341" i="51"/>
  <c r="J340" i="51"/>
  <c r="I340" i="51"/>
  <c r="J339" i="51"/>
  <c r="I339" i="51"/>
  <c r="J338" i="51"/>
  <c r="I338" i="51"/>
  <c r="J337" i="51"/>
  <c r="I336" i="51"/>
  <c r="I335" i="51"/>
  <c r="J334" i="51"/>
  <c r="I334" i="51"/>
  <c r="J333" i="51"/>
  <c r="I333" i="51"/>
  <c r="J332" i="51"/>
  <c r="I332" i="51"/>
  <c r="J331" i="51"/>
  <c r="I331" i="51"/>
  <c r="J330" i="51"/>
  <c r="I329" i="51"/>
  <c r="I328" i="51"/>
  <c r="J327" i="51"/>
  <c r="I327" i="51"/>
  <c r="J326" i="51"/>
  <c r="J325" i="51"/>
  <c r="I325" i="51"/>
  <c r="J324" i="51"/>
  <c r="I324" i="51"/>
  <c r="J323" i="51"/>
  <c r="I322" i="51"/>
  <c r="I321" i="51"/>
  <c r="J320" i="51"/>
  <c r="I320" i="51"/>
  <c r="J318" i="51"/>
  <c r="I318" i="51"/>
  <c r="J317" i="51"/>
  <c r="I317" i="51"/>
  <c r="J316" i="51"/>
  <c r="I315" i="51"/>
  <c r="I314" i="51"/>
  <c r="J313" i="51"/>
  <c r="I313" i="51"/>
  <c r="J312" i="51"/>
  <c r="J311" i="51"/>
  <c r="I311" i="51"/>
  <c r="J310" i="51"/>
  <c r="I310" i="51"/>
  <c r="J309" i="51"/>
  <c r="I308" i="51"/>
  <c r="I307" i="51"/>
  <c r="J306" i="51"/>
  <c r="I306" i="51"/>
  <c r="J305" i="51"/>
  <c r="I304" i="51"/>
  <c r="J303" i="51"/>
  <c r="I303" i="51"/>
  <c r="J302" i="51"/>
  <c r="I301" i="51"/>
  <c r="J300" i="51"/>
  <c r="I300" i="51"/>
  <c r="J299" i="51"/>
  <c r="I299" i="51"/>
  <c r="J298" i="51"/>
  <c r="I298" i="51"/>
  <c r="I297" i="51"/>
  <c r="J296" i="51"/>
  <c r="I296" i="51"/>
  <c r="J295" i="51"/>
  <c r="I294" i="51"/>
  <c r="I293" i="51"/>
  <c r="J292" i="51"/>
  <c r="I292" i="51"/>
  <c r="J291" i="51"/>
  <c r="I291" i="51"/>
  <c r="J290" i="51"/>
  <c r="I290" i="51"/>
  <c r="J289" i="51"/>
  <c r="I289" i="51"/>
  <c r="J288" i="51"/>
  <c r="I288" i="51"/>
  <c r="J283" i="51"/>
  <c r="I282" i="51"/>
  <c r="J281" i="51"/>
  <c r="I281" i="51"/>
  <c r="J280" i="51"/>
  <c r="I280" i="51"/>
  <c r="J279" i="51"/>
  <c r="J278" i="51"/>
  <c r="I278" i="51"/>
  <c r="J277" i="51"/>
  <c r="I277" i="51"/>
  <c r="J276" i="51"/>
  <c r="I275" i="51"/>
  <c r="J274" i="51"/>
  <c r="I274" i="51"/>
  <c r="J273" i="51"/>
  <c r="I273" i="51"/>
  <c r="J272" i="51"/>
  <c r="J271" i="51"/>
  <c r="I271" i="51"/>
  <c r="J253" i="51"/>
  <c r="I252" i="51"/>
  <c r="J251" i="51"/>
  <c r="I251" i="51"/>
  <c r="I248" i="51"/>
  <c r="J247" i="51"/>
  <c r="I247" i="51"/>
  <c r="J246" i="51"/>
  <c r="I246" i="51"/>
  <c r="J245" i="51"/>
  <c r="J244" i="51"/>
  <c r="I244" i="51"/>
  <c r="J243" i="51"/>
  <c r="I243" i="51"/>
  <c r="J242" i="51"/>
  <c r="J241" i="51"/>
  <c r="I241" i="51"/>
  <c r="J240" i="51"/>
  <c r="I240" i="51"/>
  <c r="J239" i="51"/>
  <c r="I239" i="51"/>
  <c r="J223" i="51"/>
  <c r="I223" i="51"/>
  <c r="J222" i="51"/>
  <c r="I222" i="51"/>
  <c r="J221" i="51"/>
  <c r="J220" i="51"/>
  <c r="I220" i="51"/>
  <c r="J219" i="51"/>
  <c r="I219" i="51"/>
  <c r="J218" i="51"/>
  <c r="I217" i="51"/>
  <c r="I215" i="51"/>
  <c r="J214" i="51"/>
  <c r="I214" i="51"/>
  <c r="J213" i="51"/>
  <c r="I213" i="51"/>
  <c r="J212" i="51"/>
  <c r="I212" i="51"/>
  <c r="J211" i="51"/>
  <c r="I211" i="51"/>
  <c r="I210" i="51"/>
  <c r="J209" i="51"/>
  <c r="I209" i="51"/>
  <c r="J208" i="51"/>
  <c r="I207" i="51"/>
  <c r="J206" i="51"/>
  <c r="I206" i="51"/>
  <c r="J205" i="51"/>
  <c r="I205" i="51"/>
  <c r="J204" i="51"/>
  <c r="I204" i="51"/>
  <c r="I203" i="51"/>
  <c r="J202" i="51"/>
  <c r="I202" i="51"/>
  <c r="J201" i="51"/>
  <c r="I200" i="51"/>
  <c r="J199" i="51"/>
  <c r="I199" i="51"/>
  <c r="J198" i="51"/>
  <c r="I198" i="51"/>
  <c r="J197" i="51"/>
  <c r="I197" i="51"/>
  <c r="I196" i="51"/>
  <c r="J195" i="51"/>
  <c r="I195" i="51"/>
  <c r="J190" i="51"/>
  <c r="I189" i="51"/>
  <c r="J188" i="51"/>
  <c r="I188" i="51"/>
  <c r="J187" i="51"/>
  <c r="I187" i="51"/>
  <c r="J186" i="51"/>
  <c r="I185" i="51"/>
  <c r="J184" i="51"/>
  <c r="I184" i="51"/>
  <c r="J179" i="51"/>
  <c r="J178" i="51"/>
  <c r="I178" i="51"/>
  <c r="I177" i="51"/>
  <c r="J176" i="51"/>
  <c r="I176" i="51"/>
  <c r="J175" i="51"/>
  <c r="I175" i="51"/>
  <c r="J174" i="51"/>
  <c r="I174" i="51"/>
  <c r="J173" i="51"/>
  <c r="I173" i="51"/>
  <c r="J172" i="51"/>
  <c r="I171" i="51"/>
  <c r="I170" i="51"/>
  <c r="J169" i="51"/>
  <c r="I169" i="51"/>
  <c r="J168" i="51"/>
  <c r="I168" i="51"/>
  <c r="J167" i="51"/>
  <c r="J166" i="51"/>
  <c r="I166" i="51"/>
  <c r="J165" i="51"/>
  <c r="I165" i="51"/>
  <c r="J164" i="51"/>
  <c r="I163" i="51"/>
  <c r="J162" i="51"/>
  <c r="I162" i="51"/>
  <c r="I161" i="51"/>
  <c r="J160" i="51"/>
  <c r="I160" i="51"/>
  <c r="J159" i="51"/>
  <c r="I159" i="51"/>
  <c r="J143" i="51"/>
  <c r="I143" i="51"/>
  <c r="J142" i="51"/>
  <c r="I142" i="51"/>
  <c r="J141" i="51"/>
  <c r="I140" i="51"/>
  <c r="J139" i="51"/>
  <c r="I139" i="51"/>
  <c r="J138" i="51"/>
  <c r="I138" i="51"/>
  <c r="J137" i="51"/>
  <c r="I137" i="51"/>
  <c r="J136" i="51"/>
  <c r="I136" i="51"/>
  <c r="J135" i="51"/>
  <c r="I135" i="51"/>
  <c r="J134" i="51"/>
  <c r="J133" i="51"/>
  <c r="I133" i="51"/>
  <c r="I132" i="51"/>
  <c r="I131" i="51"/>
  <c r="J130" i="51"/>
  <c r="I130" i="51"/>
  <c r="J129" i="51"/>
  <c r="I129" i="51"/>
  <c r="J128" i="51"/>
  <c r="J127" i="51"/>
  <c r="I127" i="51"/>
  <c r="J126" i="51"/>
  <c r="I126" i="51"/>
  <c r="J125" i="51"/>
  <c r="J124" i="51"/>
  <c r="I124" i="51"/>
  <c r="I119" i="51"/>
  <c r="I118" i="51"/>
  <c r="J117" i="51"/>
  <c r="I117" i="51"/>
  <c r="J116" i="51"/>
  <c r="I116" i="51"/>
  <c r="J115" i="51"/>
  <c r="I115" i="51"/>
  <c r="J114" i="51"/>
  <c r="J113" i="51"/>
  <c r="I113" i="51"/>
  <c r="I111" i="51"/>
  <c r="I110" i="51"/>
  <c r="J109" i="51"/>
  <c r="I109" i="51"/>
  <c r="J108" i="51"/>
  <c r="J107" i="51"/>
  <c r="I107" i="51"/>
  <c r="J106" i="51"/>
  <c r="I106" i="51"/>
  <c r="J105" i="51"/>
  <c r="I104" i="51"/>
  <c r="J103" i="51"/>
  <c r="I103" i="51"/>
  <c r="J102" i="51"/>
  <c r="I102" i="51"/>
  <c r="J101" i="51"/>
  <c r="I101" i="51"/>
  <c r="J100" i="51"/>
  <c r="I100" i="51"/>
  <c r="J99" i="51"/>
  <c r="I99" i="51"/>
  <c r="J98" i="51"/>
  <c r="I98" i="51"/>
  <c r="J97" i="51"/>
  <c r="I96" i="51"/>
  <c r="J95" i="51"/>
  <c r="I95" i="51"/>
  <c r="J34" i="51"/>
  <c r="I34" i="51"/>
  <c r="J88" i="51"/>
  <c r="I88" i="51"/>
  <c r="J87" i="51"/>
  <c r="I87" i="51"/>
  <c r="J86" i="51"/>
  <c r="I86" i="51"/>
  <c r="J85" i="51"/>
  <c r="I84" i="51"/>
  <c r="J83" i="51"/>
  <c r="I83" i="51"/>
  <c r="J82" i="51"/>
  <c r="I82" i="51"/>
  <c r="J77" i="51"/>
  <c r="I77" i="51"/>
  <c r="J76" i="51"/>
  <c r="I76" i="51"/>
  <c r="J75" i="51"/>
  <c r="I75" i="51"/>
  <c r="J74" i="51"/>
  <c r="I73" i="51"/>
  <c r="I72" i="51"/>
  <c r="J71" i="51"/>
  <c r="I71" i="51"/>
  <c r="J66" i="51"/>
  <c r="I66" i="51"/>
  <c r="J65" i="51"/>
  <c r="I65" i="51"/>
  <c r="J64" i="51"/>
  <c r="I64" i="51"/>
  <c r="J63" i="51"/>
  <c r="I62" i="51"/>
  <c r="I61" i="51"/>
  <c r="J60" i="51"/>
  <c r="I60" i="51"/>
  <c r="J55" i="51"/>
  <c r="I55" i="51"/>
  <c r="J54" i="51"/>
  <c r="J53" i="51"/>
  <c r="I53" i="51"/>
  <c r="J52" i="51"/>
  <c r="I51" i="51"/>
  <c r="I50" i="51"/>
  <c r="J49" i="51"/>
  <c r="I49" i="51"/>
  <c r="J44" i="51"/>
  <c r="I44" i="51"/>
  <c r="J43" i="51"/>
  <c r="I43" i="51"/>
  <c r="J42" i="51"/>
  <c r="I42" i="51"/>
  <c r="J41" i="51"/>
  <c r="I40" i="51"/>
  <c r="I39" i="51"/>
  <c r="J38" i="51"/>
  <c r="I38" i="51"/>
  <c r="J33" i="51"/>
  <c r="I33" i="51"/>
  <c r="J32" i="51"/>
  <c r="I32" i="51"/>
  <c r="J31" i="51"/>
  <c r="I31" i="51"/>
  <c r="J30" i="51"/>
  <c r="I29" i="51"/>
  <c r="I28" i="51"/>
  <c r="J27" i="51"/>
  <c r="I27" i="51"/>
  <c r="J22" i="51"/>
  <c r="I22" i="51"/>
  <c r="J21" i="51"/>
  <c r="I21" i="51"/>
  <c r="J20" i="51"/>
  <c r="I20" i="51"/>
  <c r="J19" i="51"/>
  <c r="I18" i="51"/>
  <c r="J17" i="51"/>
  <c r="I17" i="51"/>
  <c r="J16" i="51"/>
  <c r="I16" i="51"/>
  <c r="J11" i="51"/>
  <c r="I11" i="51"/>
  <c r="J10" i="51"/>
  <c r="I10" i="51"/>
  <c r="J9" i="51"/>
  <c r="I9" i="51"/>
  <c r="J8" i="51"/>
  <c r="I7" i="51"/>
  <c r="I6" i="51"/>
  <c r="I910" i="33"/>
  <c r="H909" i="33"/>
  <c r="H908" i="33"/>
  <c r="I907" i="33"/>
  <c r="H907" i="33"/>
  <c r="I906" i="33"/>
  <c r="H905" i="33"/>
  <c r="I904" i="33"/>
  <c r="I903" i="33"/>
  <c r="H903" i="33"/>
  <c r="H902" i="33"/>
  <c r="I901" i="33"/>
  <c r="H901" i="33"/>
  <c r="I900" i="33"/>
  <c r="H900" i="33"/>
  <c r="I899" i="33"/>
  <c r="H899" i="33"/>
  <c r="H898" i="33"/>
  <c r="I897" i="33"/>
  <c r="H896" i="33"/>
  <c r="I895" i="33"/>
  <c r="H895" i="33"/>
  <c r="I894" i="33"/>
  <c r="H894" i="33"/>
  <c r="I893" i="33"/>
  <c r="H893" i="33"/>
  <c r="H892" i="33"/>
  <c r="H891" i="33"/>
  <c r="I890" i="33"/>
  <c r="H890" i="33"/>
  <c r="I889" i="33"/>
  <c r="H889" i="33"/>
  <c r="I888" i="33"/>
  <c r="H888" i="33"/>
  <c r="I887" i="33"/>
  <c r="H886" i="33"/>
  <c r="H885" i="33"/>
  <c r="I884" i="33"/>
  <c r="H884" i="33"/>
  <c r="I883" i="33"/>
  <c r="H883" i="33"/>
  <c r="I882" i="33"/>
  <c r="H882" i="33"/>
  <c r="I881" i="33"/>
  <c r="H881" i="33"/>
  <c r="I880" i="33"/>
  <c r="H879" i="33"/>
  <c r="H878" i="33"/>
  <c r="I877" i="33"/>
  <c r="H877" i="33"/>
  <c r="I876" i="33"/>
  <c r="I875" i="33"/>
  <c r="H875" i="33"/>
  <c r="I874" i="33"/>
  <c r="H873" i="33"/>
  <c r="I872" i="33"/>
  <c r="H872" i="33"/>
  <c r="I871" i="33"/>
  <c r="H871" i="33"/>
  <c r="I870" i="33"/>
  <c r="I869" i="33"/>
  <c r="H869" i="33"/>
  <c r="I868" i="33"/>
  <c r="H867" i="33"/>
  <c r="I866" i="33"/>
  <c r="H866" i="33"/>
  <c r="H865" i="33"/>
  <c r="I864" i="33"/>
  <c r="H864" i="33"/>
  <c r="H863" i="33"/>
  <c r="I862" i="33"/>
  <c r="H862" i="33"/>
  <c r="I861" i="33"/>
  <c r="H860" i="33"/>
  <c r="H859" i="33"/>
  <c r="I858" i="33"/>
  <c r="H858" i="33"/>
  <c r="I857" i="33"/>
  <c r="H857" i="33"/>
  <c r="I856" i="33"/>
  <c r="H856" i="33"/>
  <c r="I855" i="33"/>
  <c r="H854" i="33"/>
  <c r="H853" i="33"/>
  <c r="I852" i="33"/>
  <c r="H852" i="33"/>
  <c r="I851" i="33"/>
  <c r="H851" i="33"/>
  <c r="I850" i="33"/>
  <c r="H850" i="33"/>
  <c r="I849" i="33"/>
  <c r="H849" i="33"/>
  <c r="I848" i="33"/>
  <c r="H848" i="33"/>
  <c r="H847" i="33"/>
  <c r="I846" i="33"/>
  <c r="H845" i="33"/>
  <c r="H844" i="33"/>
  <c r="I843" i="33"/>
  <c r="H843" i="33"/>
  <c r="I842" i="33"/>
  <c r="H842" i="33"/>
  <c r="I841" i="33"/>
  <c r="H841" i="33"/>
  <c r="H840" i="33"/>
  <c r="I839" i="33"/>
  <c r="H838" i="33"/>
  <c r="I837" i="33"/>
  <c r="H837" i="33"/>
  <c r="I836" i="33"/>
  <c r="H836" i="33"/>
  <c r="I835" i="33"/>
  <c r="H835" i="33"/>
  <c r="I834" i="33"/>
  <c r="H834" i="33"/>
  <c r="I833" i="33"/>
  <c r="H832" i="33"/>
  <c r="H831" i="33"/>
  <c r="I830" i="33"/>
  <c r="H830" i="33"/>
  <c r="I829" i="33"/>
  <c r="H829" i="33"/>
  <c r="I828" i="33"/>
  <c r="H828" i="33"/>
  <c r="H827" i="33"/>
  <c r="I826" i="33"/>
  <c r="H825" i="33"/>
  <c r="I824" i="33"/>
  <c r="H824" i="33"/>
  <c r="I823" i="33"/>
  <c r="H823" i="33"/>
  <c r="I822" i="33"/>
  <c r="H822" i="33"/>
  <c r="I821" i="33"/>
  <c r="H821" i="33"/>
  <c r="H820" i="33"/>
  <c r="I819" i="33"/>
  <c r="H818" i="33"/>
  <c r="H817" i="33"/>
  <c r="I816" i="33"/>
  <c r="I815" i="33"/>
  <c r="H815" i="33"/>
  <c r="I814" i="33"/>
  <c r="I813" i="33"/>
  <c r="H813" i="33"/>
  <c r="H812" i="33"/>
  <c r="I811" i="33"/>
  <c r="H811" i="33"/>
  <c r="I809" i="33"/>
  <c r="H809" i="33"/>
  <c r="I808" i="33"/>
  <c r="H807" i="33"/>
  <c r="I806" i="33"/>
  <c r="H806" i="33"/>
  <c r="I805" i="33"/>
  <c r="H805" i="33"/>
  <c r="I804" i="33"/>
  <c r="H804" i="33"/>
  <c r="I802" i="33"/>
  <c r="H802" i="33"/>
  <c r="I801" i="33"/>
  <c r="H800" i="33"/>
  <c r="I799" i="33"/>
  <c r="H799" i="33"/>
  <c r="I798" i="33"/>
  <c r="H798" i="33"/>
  <c r="I797" i="33"/>
  <c r="H797" i="33"/>
  <c r="H796" i="33"/>
  <c r="I795" i="33"/>
  <c r="H794" i="33"/>
  <c r="I793" i="33"/>
  <c r="H793" i="33"/>
  <c r="I792" i="33"/>
  <c r="H792" i="33"/>
  <c r="I791" i="33"/>
  <c r="H791" i="33"/>
  <c r="I790" i="33"/>
  <c r="H790" i="33"/>
  <c r="H789" i="33"/>
  <c r="I788" i="33"/>
  <c r="I787" i="33"/>
  <c r="H787" i="33"/>
  <c r="H786" i="33"/>
  <c r="I785" i="33"/>
  <c r="H785" i="33"/>
  <c r="I784" i="33"/>
  <c r="H784" i="33"/>
  <c r="I783" i="33"/>
  <c r="H783" i="33"/>
  <c r="H782" i="33"/>
  <c r="I781" i="33"/>
  <c r="H780" i="33"/>
  <c r="I779" i="33"/>
  <c r="H779" i="33"/>
  <c r="I778" i="33"/>
  <c r="H778" i="33"/>
  <c r="I777" i="33"/>
  <c r="I776" i="33"/>
  <c r="H776" i="33"/>
  <c r="I775" i="33"/>
  <c r="I774" i="33"/>
  <c r="H774" i="33"/>
  <c r="H773" i="33"/>
  <c r="H772" i="33"/>
  <c r="I771" i="33"/>
  <c r="H771" i="33"/>
  <c r="I770" i="33"/>
  <c r="H770" i="33"/>
  <c r="H769" i="33"/>
  <c r="I768" i="33"/>
  <c r="H768" i="33"/>
  <c r="I767" i="33"/>
  <c r="H766" i="33"/>
  <c r="H765" i="33"/>
  <c r="I764" i="33"/>
  <c r="H764" i="33"/>
  <c r="H763" i="33"/>
  <c r="I762" i="33"/>
  <c r="H762" i="33"/>
  <c r="I761" i="33"/>
  <c r="H761" i="33"/>
  <c r="I760" i="33"/>
  <c r="H759" i="33"/>
  <c r="H758" i="33"/>
  <c r="I757" i="33"/>
  <c r="H757" i="33"/>
  <c r="I756" i="33"/>
  <c r="I755" i="33"/>
  <c r="H755" i="33"/>
  <c r="I754" i="33"/>
  <c r="I753" i="33"/>
  <c r="H753" i="33"/>
  <c r="H752" i="33"/>
  <c r="I751" i="33"/>
  <c r="H751" i="33"/>
  <c r="I750" i="33"/>
  <c r="H750" i="33"/>
  <c r="I749" i="33"/>
  <c r="H749" i="33"/>
  <c r="I748" i="33"/>
  <c r="H748" i="33"/>
  <c r="I747" i="33"/>
  <c r="H747" i="33"/>
  <c r="I746" i="33"/>
  <c r="H745" i="33"/>
  <c r="I744" i="33"/>
  <c r="H744" i="33"/>
  <c r="H743" i="33"/>
  <c r="I742" i="33"/>
  <c r="H742" i="33"/>
  <c r="H741" i="33"/>
  <c r="I740" i="33"/>
  <c r="H740" i="33"/>
  <c r="I739" i="33"/>
  <c r="H739" i="33"/>
  <c r="I738" i="33"/>
  <c r="I737" i="33"/>
  <c r="H737" i="33"/>
  <c r="I736" i="33"/>
  <c r="H736" i="33"/>
  <c r="I735" i="33"/>
  <c r="H735" i="33"/>
  <c r="I734" i="33"/>
  <c r="H734" i="33"/>
  <c r="I733" i="33"/>
  <c r="H732" i="33"/>
  <c r="H731" i="33"/>
  <c r="I730" i="33"/>
  <c r="H730" i="33"/>
  <c r="H729" i="33"/>
  <c r="I728" i="33"/>
  <c r="H728" i="33"/>
  <c r="I727" i="33"/>
  <c r="H726" i="33"/>
  <c r="H725" i="33"/>
  <c r="I724" i="33"/>
  <c r="H724" i="33"/>
  <c r="I723" i="33"/>
  <c r="H723" i="33"/>
  <c r="I722" i="33"/>
  <c r="H722" i="33"/>
  <c r="I721" i="33"/>
  <c r="H720" i="33"/>
  <c r="I719" i="33"/>
  <c r="H718" i="33"/>
  <c r="I717" i="33"/>
  <c r="H717" i="33"/>
  <c r="I716" i="33"/>
  <c r="H716" i="33"/>
  <c r="I715" i="33"/>
  <c r="I714" i="33"/>
  <c r="H714" i="33"/>
  <c r="I713" i="33"/>
  <c r="H712" i="33"/>
  <c r="H711" i="33"/>
  <c r="I710" i="33"/>
  <c r="H710" i="33"/>
  <c r="I709" i="33"/>
  <c r="H709" i="33"/>
  <c r="I708" i="33"/>
  <c r="H708" i="33"/>
  <c r="I707" i="33"/>
  <c r="H707" i="33"/>
  <c r="I706" i="33"/>
  <c r="H706" i="33"/>
  <c r="I705" i="33"/>
  <c r="I704" i="33"/>
  <c r="H704" i="33"/>
  <c r="I703" i="33"/>
  <c r="H703" i="33"/>
  <c r="I702" i="33"/>
  <c r="I701" i="33"/>
  <c r="H701" i="33"/>
  <c r="H700" i="33"/>
  <c r="H699" i="33"/>
  <c r="I698" i="33"/>
  <c r="H698" i="33"/>
  <c r="I697" i="33"/>
  <c r="H697" i="33"/>
  <c r="H696" i="33"/>
  <c r="I695" i="33"/>
  <c r="H695" i="33"/>
  <c r="I694" i="33"/>
  <c r="H693" i="33"/>
  <c r="I692" i="33"/>
  <c r="H692" i="33"/>
  <c r="I691" i="33"/>
  <c r="H691" i="33"/>
  <c r="I690" i="33"/>
  <c r="H690" i="33"/>
  <c r="H689" i="33"/>
  <c r="I688" i="33"/>
  <c r="H688" i="33"/>
  <c r="I687" i="33"/>
  <c r="I686" i="33"/>
  <c r="H686" i="33"/>
  <c r="H685" i="33"/>
  <c r="H684" i="33"/>
  <c r="I683" i="33"/>
  <c r="H683" i="33"/>
  <c r="I682" i="33"/>
  <c r="H682" i="33"/>
  <c r="I681" i="33"/>
  <c r="H681" i="33"/>
  <c r="H680" i="33"/>
  <c r="I679" i="33"/>
  <c r="I678" i="33"/>
  <c r="H678" i="33"/>
  <c r="H677" i="33"/>
  <c r="I676" i="33"/>
  <c r="H676" i="33"/>
  <c r="I675" i="33"/>
  <c r="H675" i="33"/>
  <c r="I674" i="33"/>
  <c r="H674" i="33"/>
  <c r="H673" i="33"/>
  <c r="H672" i="33"/>
  <c r="I671" i="33"/>
  <c r="H671" i="33"/>
  <c r="I670" i="33"/>
  <c r="I669" i="33"/>
  <c r="H669" i="33"/>
  <c r="H668" i="33"/>
  <c r="H667" i="33"/>
  <c r="I666" i="33"/>
  <c r="H666" i="33"/>
  <c r="I665" i="33"/>
  <c r="I664" i="33"/>
  <c r="H664" i="33"/>
  <c r="I663" i="33"/>
  <c r="H662" i="33"/>
  <c r="H661" i="33"/>
  <c r="I660" i="33"/>
  <c r="H660" i="33"/>
  <c r="I659" i="33"/>
  <c r="H658" i="33"/>
  <c r="I657" i="33"/>
  <c r="H656" i="33"/>
  <c r="H655" i="33"/>
  <c r="I654" i="33"/>
  <c r="H654" i="33"/>
  <c r="I653" i="33"/>
  <c r="H653" i="33"/>
  <c r="I652" i="33"/>
  <c r="H652" i="33"/>
  <c r="I651" i="33"/>
  <c r="H651" i="33"/>
  <c r="I650" i="33"/>
  <c r="H649" i="33"/>
  <c r="I648" i="33"/>
  <c r="H648" i="33"/>
  <c r="I647" i="33"/>
  <c r="H647" i="33"/>
  <c r="I646" i="33"/>
  <c r="I645" i="33"/>
  <c r="H645" i="33"/>
  <c r="I644" i="33"/>
  <c r="H643" i="33"/>
  <c r="I642" i="33"/>
  <c r="H642" i="33"/>
  <c r="I641" i="33"/>
  <c r="H641" i="33"/>
  <c r="I640" i="33"/>
  <c r="I639" i="33"/>
  <c r="H639" i="33"/>
  <c r="I638" i="33"/>
  <c r="H636" i="33"/>
  <c r="H635" i="33"/>
  <c r="I634" i="33"/>
  <c r="H634" i="33"/>
  <c r="I633" i="33"/>
  <c r="I632" i="33"/>
  <c r="H632" i="33"/>
  <c r="I631" i="33"/>
  <c r="H630" i="33"/>
  <c r="I629" i="33"/>
  <c r="H629" i="33"/>
  <c r="I628" i="33"/>
  <c r="H628" i="33"/>
  <c r="I627" i="33"/>
  <c r="H627" i="33"/>
  <c r="I626" i="33"/>
  <c r="I625" i="33"/>
  <c r="H625" i="33"/>
  <c r="I624" i="33"/>
  <c r="H624" i="33"/>
  <c r="H623" i="33"/>
  <c r="I622" i="33"/>
  <c r="H622" i="33"/>
  <c r="I621" i="33"/>
  <c r="H621" i="33"/>
  <c r="I620" i="33"/>
  <c r="H620" i="33"/>
  <c r="I619" i="33"/>
  <c r="H619" i="33"/>
  <c r="I618" i="33"/>
  <c r="H618" i="33"/>
  <c r="I617" i="33"/>
  <c r="H616" i="33"/>
  <c r="I615" i="33"/>
  <c r="H615" i="33"/>
  <c r="I614" i="33"/>
  <c r="H614" i="33"/>
  <c r="I613" i="33"/>
  <c r="H613" i="33"/>
  <c r="I612" i="33"/>
  <c r="H612" i="33"/>
  <c r="I611" i="33"/>
  <c r="H611" i="33"/>
  <c r="I610" i="33"/>
  <c r="I609" i="33"/>
  <c r="H609" i="33"/>
  <c r="H608" i="33"/>
  <c r="H607" i="33"/>
  <c r="I606" i="33"/>
  <c r="H606" i="33"/>
  <c r="I605" i="33"/>
  <c r="H605" i="33"/>
  <c r="I604" i="33"/>
  <c r="H604" i="33"/>
  <c r="I603" i="33"/>
  <c r="H602" i="33"/>
  <c r="I601" i="33"/>
  <c r="H601" i="33"/>
  <c r="H600" i="33"/>
  <c r="I599" i="33"/>
  <c r="H599" i="33"/>
  <c r="I598" i="33"/>
  <c r="H598" i="33"/>
  <c r="I597" i="33"/>
  <c r="H597" i="33"/>
  <c r="I596" i="33"/>
  <c r="H595" i="33"/>
  <c r="I594" i="33"/>
  <c r="H594" i="33"/>
  <c r="H593" i="33"/>
  <c r="I592" i="33"/>
  <c r="H592" i="33"/>
  <c r="I591" i="33"/>
  <c r="H591" i="33"/>
  <c r="I590" i="33"/>
  <c r="H590" i="33"/>
  <c r="I589" i="33"/>
  <c r="I588" i="33"/>
  <c r="H588" i="33"/>
  <c r="H587" i="33"/>
  <c r="I586" i="33"/>
  <c r="H586" i="33"/>
  <c r="I585" i="33"/>
  <c r="H585" i="33"/>
  <c r="I584" i="33"/>
  <c r="H584" i="33"/>
  <c r="I583" i="33"/>
  <c r="H583" i="33"/>
  <c r="I582" i="33"/>
  <c r="H581" i="33"/>
  <c r="H580" i="33"/>
  <c r="I579" i="33"/>
  <c r="H579" i="33"/>
  <c r="I578" i="33"/>
  <c r="H578" i="33"/>
  <c r="I577" i="33"/>
  <c r="I576" i="33"/>
  <c r="H576" i="33"/>
  <c r="I575" i="33"/>
  <c r="H574" i="33"/>
  <c r="I573" i="33"/>
  <c r="H573" i="33"/>
  <c r="I572" i="33"/>
  <c r="H572" i="33"/>
  <c r="I570" i="33"/>
  <c r="H570" i="33"/>
  <c r="I569" i="33"/>
  <c r="H568" i="33"/>
  <c r="I567" i="33"/>
  <c r="H567" i="33"/>
  <c r="H566" i="33"/>
  <c r="I565" i="33"/>
  <c r="H565" i="33"/>
  <c r="I564" i="33"/>
  <c r="I563" i="33"/>
  <c r="H563" i="33"/>
  <c r="I562" i="33"/>
  <c r="H562" i="33"/>
  <c r="I561" i="33"/>
  <c r="H560" i="33"/>
  <c r="H559" i="33"/>
  <c r="I558" i="33"/>
  <c r="H558" i="33"/>
  <c r="I557" i="33"/>
  <c r="H557" i="33"/>
  <c r="I555" i="33"/>
  <c r="H555" i="33"/>
  <c r="I554" i="33"/>
  <c r="H554" i="33"/>
  <c r="I553" i="33"/>
  <c r="H553" i="33"/>
  <c r="I552" i="33"/>
  <c r="H551" i="33"/>
  <c r="I550" i="33"/>
  <c r="H550" i="33"/>
  <c r="I549" i="33"/>
  <c r="H549" i="33"/>
  <c r="I548" i="33"/>
  <c r="H548" i="33"/>
  <c r="I547" i="33"/>
  <c r="H547" i="33"/>
  <c r="I546" i="33"/>
  <c r="H545" i="33"/>
  <c r="I544" i="33"/>
  <c r="H544" i="33"/>
  <c r="I543" i="33"/>
  <c r="H543" i="33"/>
  <c r="I541" i="33"/>
  <c r="H541" i="33"/>
  <c r="I540" i="33"/>
  <c r="H540" i="33"/>
  <c r="I539" i="33"/>
  <c r="H538" i="33"/>
  <c r="H537" i="33"/>
  <c r="I536" i="33"/>
  <c r="H536" i="33"/>
  <c r="I535" i="33"/>
  <c r="I534" i="33"/>
  <c r="H534" i="33"/>
  <c r="I533" i="33"/>
  <c r="I532" i="33"/>
  <c r="H532" i="33"/>
  <c r="H531" i="33"/>
  <c r="I530" i="33"/>
  <c r="H530" i="33"/>
  <c r="I528" i="33"/>
  <c r="H528" i="33"/>
  <c r="I527" i="33"/>
  <c r="H526" i="33"/>
  <c r="I525" i="33"/>
  <c r="H525" i="33"/>
  <c r="I524" i="33"/>
  <c r="H524" i="33"/>
  <c r="I523" i="33"/>
  <c r="I522" i="33"/>
  <c r="H522" i="33"/>
  <c r="I521" i="33"/>
  <c r="H520" i="33"/>
  <c r="I519" i="33"/>
  <c r="H519" i="33"/>
  <c r="H518" i="33"/>
  <c r="I517" i="33"/>
  <c r="H517" i="33"/>
  <c r="I516" i="33"/>
  <c r="H516" i="33"/>
  <c r="H515" i="33"/>
  <c r="I514" i="33"/>
  <c r="I513" i="33"/>
  <c r="H513" i="33"/>
  <c r="H512" i="33"/>
  <c r="I511" i="33"/>
  <c r="H511" i="33"/>
  <c r="I510" i="33"/>
  <c r="H510" i="33"/>
  <c r="I509" i="33"/>
  <c r="H509" i="33"/>
  <c r="H508" i="33"/>
  <c r="I507" i="33"/>
  <c r="H507" i="33"/>
  <c r="I506" i="33"/>
  <c r="H505" i="33"/>
  <c r="I504" i="33"/>
  <c r="H504" i="33"/>
  <c r="I503" i="33"/>
  <c r="H503" i="33"/>
  <c r="I502" i="33"/>
  <c r="H502" i="33"/>
  <c r="I500" i="33"/>
  <c r="H500" i="33"/>
  <c r="I499" i="33"/>
  <c r="I498" i="33"/>
  <c r="H498" i="33"/>
  <c r="H497" i="33"/>
  <c r="I496" i="33"/>
  <c r="H496" i="33"/>
  <c r="I495" i="33"/>
  <c r="H495" i="33"/>
  <c r="I493" i="33"/>
  <c r="H493" i="33"/>
  <c r="I492" i="33"/>
  <c r="H492" i="33"/>
  <c r="I491" i="33"/>
  <c r="H490" i="33"/>
  <c r="H489" i="33"/>
  <c r="I488" i="33"/>
  <c r="H488" i="33"/>
  <c r="I487" i="33"/>
  <c r="H487" i="33"/>
  <c r="I486" i="33"/>
  <c r="I485" i="33"/>
  <c r="H485" i="33"/>
  <c r="I484" i="33"/>
  <c r="H484" i="33"/>
  <c r="I483" i="33"/>
  <c r="H482" i="33"/>
  <c r="I481" i="33"/>
  <c r="H481" i="33"/>
  <c r="I480" i="33"/>
  <c r="H480" i="33"/>
  <c r="I479" i="33"/>
  <c r="H479" i="33"/>
  <c r="I478" i="33"/>
  <c r="H478" i="33"/>
  <c r="I477" i="33"/>
  <c r="H477" i="33"/>
  <c r="I476" i="33"/>
  <c r="H475" i="33"/>
  <c r="H474" i="33"/>
  <c r="I473" i="33"/>
  <c r="H473" i="33"/>
  <c r="I472" i="33"/>
  <c r="H472" i="33"/>
  <c r="I471" i="33"/>
  <c r="H471" i="33"/>
  <c r="I470" i="33"/>
  <c r="H469" i="33"/>
  <c r="H468" i="33"/>
  <c r="I467" i="33"/>
  <c r="H467" i="33"/>
  <c r="I466" i="33"/>
  <c r="I465" i="33"/>
  <c r="H465" i="33"/>
  <c r="I464" i="33"/>
  <c r="H464" i="33"/>
  <c r="I456" i="33"/>
  <c r="H456" i="33"/>
  <c r="I455" i="33"/>
  <c r="I454" i="33"/>
  <c r="H454" i="33"/>
  <c r="I453" i="33"/>
  <c r="H453" i="33"/>
  <c r="I452" i="33"/>
  <c r="H452" i="33"/>
  <c r="I451" i="33"/>
  <c r="H451" i="33"/>
  <c r="I450" i="33"/>
  <c r="H450" i="33"/>
  <c r="I449" i="33"/>
  <c r="I448" i="33"/>
  <c r="H448" i="33"/>
  <c r="I447" i="33"/>
  <c r="H447" i="33"/>
  <c r="I446" i="33"/>
  <c r="H446" i="33"/>
  <c r="I445" i="33"/>
  <c r="H445" i="33"/>
  <c r="I444" i="33"/>
  <c r="H444" i="33"/>
  <c r="I443" i="33"/>
  <c r="H442" i="33"/>
  <c r="H441" i="33"/>
  <c r="I440" i="33"/>
  <c r="H440" i="33"/>
  <c r="I438" i="33"/>
  <c r="H438" i="33"/>
  <c r="I437" i="33"/>
  <c r="H437" i="33"/>
  <c r="I436" i="33"/>
  <c r="I435" i="33"/>
  <c r="H435" i="33"/>
  <c r="I434" i="33"/>
  <c r="I433" i="33"/>
  <c r="H433" i="33"/>
  <c r="H432" i="33"/>
  <c r="I431" i="33"/>
  <c r="H431" i="33"/>
  <c r="I429" i="33"/>
  <c r="H429" i="33"/>
  <c r="I428" i="33"/>
  <c r="H427" i="33"/>
  <c r="I426" i="33"/>
  <c r="H426" i="33"/>
  <c r="I425" i="33"/>
  <c r="H425" i="33"/>
  <c r="I424" i="33"/>
  <c r="H424" i="33"/>
  <c r="H423" i="33"/>
  <c r="I422" i="33"/>
  <c r="H421" i="33"/>
  <c r="H420" i="33"/>
  <c r="I419" i="33"/>
  <c r="H419" i="33"/>
  <c r="I418" i="33"/>
  <c r="I417" i="33"/>
  <c r="H417" i="33"/>
  <c r="I416" i="33"/>
  <c r="H415" i="33"/>
  <c r="H414" i="33"/>
  <c r="I413" i="33"/>
  <c r="H413" i="33"/>
  <c r="I412" i="33"/>
  <c r="I411" i="33"/>
  <c r="H411" i="33"/>
  <c r="I410" i="33"/>
  <c r="H410" i="33"/>
  <c r="I409" i="33"/>
  <c r="H408" i="33"/>
  <c r="I407" i="33"/>
  <c r="H407" i="33"/>
  <c r="I406" i="33"/>
  <c r="H406" i="33"/>
  <c r="I405" i="33"/>
  <c r="I404" i="33"/>
  <c r="H404" i="33"/>
  <c r="I403" i="33"/>
  <c r="H402" i="33"/>
  <c r="I401" i="33"/>
  <c r="H401" i="33"/>
  <c r="I400" i="33"/>
  <c r="H400" i="33"/>
  <c r="I399" i="33"/>
  <c r="I398" i="33"/>
  <c r="H398" i="33"/>
  <c r="I397" i="33"/>
  <c r="I396" i="33"/>
  <c r="H396" i="33"/>
  <c r="I395" i="33"/>
  <c r="H395" i="33"/>
  <c r="I394" i="33"/>
  <c r="H394" i="33"/>
  <c r="I393" i="33"/>
  <c r="I392" i="33"/>
  <c r="H392" i="33"/>
  <c r="I391" i="33"/>
  <c r="H390" i="33"/>
  <c r="I389" i="33"/>
  <c r="H389" i="33"/>
  <c r="I388" i="33"/>
  <c r="I387" i="33"/>
  <c r="H387" i="33"/>
  <c r="I386" i="33"/>
  <c r="H386" i="33"/>
  <c r="I385" i="33"/>
  <c r="H384" i="33"/>
  <c r="H383" i="33"/>
  <c r="I382" i="33"/>
  <c r="H382" i="33"/>
  <c r="I381" i="33"/>
  <c r="H381" i="33"/>
  <c r="H380" i="33"/>
  <c r="I379" i="33"/>
  <c r="H379" i="33"/>
  <c r="H378" i="33"/>
  <c r="I377" i="33"/>
  <c r="H377" i="33"/>
  <c r="I376" i="33"/>
  <c r="H376" i="33"/>
  <c r="I375" i="33"/>
  <c r="H375" i="33"/>
  <c r="I373" i="33"/>
  <c r="H373" i="33"/>
  <c r="I372" i="33"/>
  <c r="H371" i="33"/>
  <c r="I370" i="33"/>
  <c r="H370" i="33"/>
  <c r="I369" i="33"/>
  <c r="H369" i="33"/>
  <c r="I368" i="33"/>
  <c r="H368" i="33"/>
  <c r="I366" i="33"/>
  <c r="H366" i="33"/>
  <c r="I365" i="33"/>
  <c r="H364" i="33"/>
  <c r="I363" i="33"/>
  <c r="H363" i="33"/>
  <c r="I362" i="33"/>
  <c r="H362" i="33"/>
  <c r="I361" i="33"/>
  <c r="H361" i="33"/>
  <c r="H360" i="33"/>
  <c r="I359" i="33"/>
  <c r="I358" i="33"/>
  <c r="H358" i="33"/>
  <c r="I357" i="33"/>
  <c r="H357" i="33"/>
  <c r="I356" i="33"/>
  <c r="I355" i="33"/>
  <c r="H355" i="33"/>
  <c r="H354" i="33"/>
  <c r="I353" i="33"/>
  <c r="H352" i="33"/>
  <c r="I351" i="33"/>
  <c r="H351" i="33"/>
  <c r="I350" i="33"/>
  <c r="H350" i="33"/>
  <c r="I349" i="33"/>
  <c r="I348" i="33"/>
  <c r="H348" i="33"/>
  <c r="H347" i="33"/>
  <c r="I346" i="33"/>
  <c r="I345" i="33"/>
  <c r="H345" i="33"/>
  <c r="I344" i="33"/>
  <c r="H344" i="33"/>
  <c r="I343" i="33"/>
  <c r="H343" i="33"/>
  <c r="H342" i="33"/>
  <c r="I341" i="33"/>
  <c r="H341" i="33"/>
  <c r="I340" i="33"/>
  <c r="I339" i="33"/>
  <c r="H339" i="33"/>
  <c r="I338" i="33"/>
  <c r="H338" i="33"/>
  <c r="I337" i="33"/>
  <c r="H337" i="33"/>
  <c r="I336" i="33"/>
  <c r="I335" i="33"/>
  <c r="H335" i="33"/>
  <c r="I334" i="33"/>
  <c r="I333" i="33"/>
  <c r="H333" i="33"/>
  <c r="I332" i="33"/>
  <c r="H332" i="33"/>
  <c r="I331" i="33"/>
  <c r="H331" i="33"/>
  <c r="H330" i="33"/>
  <c r="I329" i="33"/>
  <c r="H329" i="33"/>
  <c r="I328" i="33"/>
  <c r="H327" i="33"/>
  <c r="I326" i="33"/>
  <c r="H326" i="33"/>
  <c r="H325" i="33"/>
  <c r="I324" i="33"/>
  <c r="H324" i="33"/>
  <c r="H323" i="33"/>
  <c r="I322" i="33"/>
  <c r="H322" i="33"/>
  <c r="I321" i="33"/>
  <c r="H320" i="33"/>
  <c r="H319" i="33"/>
  <c r="I318" i="33"/>
  <c r="H318" i="33"/>
  <c r="I317" i="33"/>
  <c r="H317" i="33"/>
  <c r="I316" i="33"/>
  <c r="H316" i="33"/>
  <c r="I315" i="33"/>
  <c r="H314" i="33"/>
  <c r="H313" i="33"/>
  <c r="I312" i="33"/>
  <c r="H312" i="33"/>
  <c r="I311" i="33"/>
  <c r="H311" i="33"/>
  <c r="I310" i="33"/>
  <c r="H310" i="33"/>
  <c r="I309" i="33"/>
  <c r="H309" i="33"/>
  <c r="I308" i="33"/>
  <c r="H307" i="33"/>
  <c r="I306" i="33"/>
  <c r="H306" i="33"/>
  <c r="H305" i="33"/>
  <c r="I304" i="33"/>
  <c r="H304" i="33"/>
  <c r="I303" i="33"/>
  <c r="I302" i="33"/>
  <c r="H302" i="33"/>
  <c r="I301" i="33"/>
  <c r="H300" i="33"/>
  <c r="I299" i="33"/>
  <c r="H299" i="33"/>
  <c r="I298" i="33"/>
  <c r="H298" i="33"/>
  <c r="I297" i="33"/>
  <c r="H297" i="33"/>
  <c r="I296" i="33"/>
  <c r="I295" i="33"/>
  <c r="H295" i="33"/>
  <c r="I294" i="33"/>
  <c r="H293" i="33"/>
  <c r="H292" i="33"/>
  <c r="I291" i="33"/>
  <c r="H291" i="33"/>
  <c r="I290" i="33"/>
  <c r="H290" i="33"/>
  <c r="I289" i="33"/>
  <c r="H289" i="33"/>
  <c r="I288" i="33"/>
  <c r="H288" i="33"/>
  <c r="I287" i="33"/>
  <c r="H287" i="33"/>
  <c r="I286" i="33"/>
  <c r="H285" i="33"/>
  <c r="I284" i="33"/>
  <c r="H284" i="33"/>
  <c r="I283" i="33"/>
  <c r="H283" i="33"/>
  <c r="I282" i="33"/>
  <c r="I281" i="33"/>
  <c r="H281" i="33"/>
  <c r="I280" i="33"/>
  <c r="H280" i="33"/>
  <c r="I279" i="33"/>
  <c r="H278" i="33"/>
  <c r="H277" i="33"/>
  <c r="I276" i="33"/>
  <c r="H276" i="33"/>
  <c r="I275" i="33"/>
  <c r="H275" i="33"/>
  <c r="I274" i="33"/>
  <c r="H274" i="33"/>
  <c r="I273" i="33"/>
  <c r="H273" i="33"/>
  <c r="I272" i="33"/>
  <c r="H272" i="33"/>
  <c r="I271" i="33"/>
  <c r="H271" i="33"/>
  <c r="I270" i="33"/>
  <c r="H269" i="33"/>
  <c r="I268" i="33"/>
  <c r="H268" i="33"/>
  <c r="I267" i="33"/>
  <c r="H267" i="33"/>
  <c r="I266" i="33"/>
  <c r="H266" i="33"/>
  <c r="H265" i="33"/>
  <c r="I264" i="33"/>
  <c r="H263" i="33"/>
  <c r="I262" i="33"/>
  <c r="H262" i="33"/>
  <c r="I261" i="33"/>
  <c r="H261" i="33"/>
  <c r="I260" i="33"/>
  <c r="H260" i="33"/>
  <c r="I259" i="33"/>
  <c r="H259" i="33"/>
  <c r="I258" i="33"/>
  <c r="I257" i="33"/>
  <c r="H257" i="33"/>
  <c r="H256" i="33"/>
  <c r="I255" i="33"/>
  <c r="H255" i="33"/>
  <c r="I254" i="33"/>
  <c r="H254" i="33"/>
  <c r="I253" i="33"/>
  <c r="H253" i="33"/>
  <c r="I252" i="33"/>
  <c r="H252" i="33"/>
  <c r="I251" i="33"/>
  <c r="H250" i="33"/>
  <c r="I249" i="33"/>
  <c r="H249" i="33"/>
  <c r="I248" i="33"/>
  <c r="H248" i="33"/>
  <c r="I247" i="33"/>
  <c r="H247" i="33"/>
  <c r="I246" i="33"/>
  <c r="H246" i="33"/>
  <c r="I245" i="33"/>
  <c r="I244" i="33"/>
  <c r="H244" i="33"/>
  <c r="I243" i="33"/>
  <c r="H243" i="33"/>
  <c r="I242" i="33"/>
  <c r="H242" i="33"/>
  <c r="I241" i="33"/>
  <c r="H241" i="33"/>
  <c r="I240" i="33"/>
  <c r="H239" i="33"/>
  <c r="I238" i="33"/>
  <c r="H238" i="33"/>
  <c r="I237" i="33"/>
  <c r="H237" i="33"/>
  <c r="I236" i="33"/>
  <c r="H236" i="33"/>
  <c r="I235" i="33"/>
  <c r="H234" i="33"/>
  <c r="I233" i="33"/>
  <c r="H233" i="33"/>
  <c r="I232" i="33"/>
  <c r="I231" i="33"/>
  <c r="H231" i="33"/>
  <c r="I230" i="33"/>
  <c r="H229" i="33"/>
  <c r="H228" i="33"/>
  <c r="I227" i="33"/>
  <c r="H227" i="33"/>
  <c r="I226" i="33"/>
  <c r="H226" i="33"/>
  <c r="I225" i="33"/>
  <c r="H225" i="33"/>
  <c r="I224" i="33"/>
  <c r="H224" i="33"/>
  <c r="I223" i="33"/>
  <c r="I222" i="33"/>
  <c r="H222" i="33"/>
  <c r="H221" i="33"/>
  <c r="I220" i="33"/>
  <c r="H220" i="33"/>
  <c r="I219" i="33"/>
  <c r="H219" i="33"/>
  <c r="I218" i="33"/>
  <c r="H218" i="33"/>
  <c r="I217" i="33"/>
  <c r="H217" i="33"/>
  <c r="I216" i="33"/>
  <c r="H216" i="33"/>
  <c r="H215" i="33"/>
  <c r="I214" i="33"/>
  <c r="H214" i="33"/>
  <c r="I213" i="33"/>
  <c r="H213" i="33"/>
  <c r="I212" i="33"/>
  <c r="H212" i="33"/>
  <c r="I211" i="33"/>
  <c r="H211" i="33"/>
  <c r="I210" i="33"/>
  <c r="H210" i="33"/>
  <c r="I209" i="33"/>
  <c r="H209" i="33"/>
  <c r="I208" i="33"/>
  <c r="H207" i="33"/>
  <c r="I206" i="33"/>
  <c r="H206" i="33"/>
  <c r="I205" i="33"/>
  <c r="H205" i="33"/>
  <c r="I204" i="33"/>
  <c r="H204" i="33"/>
  <c r="I203" i="33"/>
  <c r="I202" i="33"/>
  <c r="H202" i="33"/>
  <c r="H201" i="33"/>
  <c r="I200" i="33"/>
  <c r="H200" i="33"/>
  <c r="I199" i="33"/>
  <c r="H198" i="33"/>
  <c r="I197" i="33"/>
  <c r="H197" i="33"/>
  <c r="I196" i="33"/>
  <c r="H196" i="33"/>
  <c r="I195" i="33"/>
  <c r="H195" i="33"/>
  <c r="H194" i="33"/>
  <c r="I193" i="33"/>
  <c r="H192" i="33"/>
  <c r="I191" i="33"/>
  <c r="H191" i="33"/>
  <c r="I190" i="33"/>
  <c r="H190" i="33"/>
  <c r="I189" i="33"/>
  <c r="I188" i="33"/>
  <c r="H188" i="33"/>
  <c r="I187" i="33"/>
  <c r="H186" i="33"/>
  <c r="I185" i="33"/>
  <c r="H185" i="33"/>
  <c r="H184" i="33"/>
  <c r="I183" i="33"/>
  <c r="H183" i="33"/>
  <c r="I182" i="33"/>
  <c r="H182" i="33"/>
  <c r="H181" i="33"/>
  <c r="I180" i="33"/>
  <c r="H179" i="33"/>
  <c r="H178" i="33"/>
  <c r="I177" i="33"/>
  <c r="H177" i="33"/>
  <c r="I176" i="33"/>
  <c r="I175" i="33"/>
  <c r="H175" i="33"/>
  <c r="I174" i="33"/>
  <c r="I173" i="33"/>
  <c r="H173" i="33"/>
  <c r="H172" i="33"/>
  <c r="I171" i="33"/>
  <c r="H171" i="33"/>
  <c r="I170" i="33"/>
  <c r="H170" i="33"/>
  <c r="I169" i="33"/>
  <c r="I168" i="33"/>
  <c r="H168" i="33"/>
  <c r="I167" i="33"/>
  <c r="H166" i="33"/>
  <c r="I165" i="33"/>
  <c r="H165" i="33"/>
  <c r="I164" i="33"/>
  <c r="H164" i="33"/>
  <c r="I163" i="33"/>
  <c r="H163" i="33"/>
  <c r="I162" i="33"/>
  <c r="H162" i="33"/>
  <c r="I161" i="33"/>
  <c r="H160" i="33"/>
  <c r="I159" i="33"/>
  <c r="H159" i="33"/>
  <c r="I158" i="33"/>
  <c r="H158" i="33"/>
  <c r="I157" i="33"/>
  <c r="I156" i="33"/>
  <c r="H156" i="33"/>
  <c r="I155" i="33"/>
  <c r="H155" i="33"/>
  <c r="I154" i="33"/>
  <c r="H154" i="33"/>
  <c r="I153" i="33"/>
  <c r="H153" i="33"/>
  <c r="I152" i="33"/>
  <c r="H151" i="33"/>
  <c r="H150" i="33"/>
  <c r="I149" i="33"/>
  <c r="H149" i="33"/>
  <c r="I148" i="33"/>
  <c r="H148" i="33"/>
  <c r="I147" i="33"/>
  <c r="H147" i="33"/>
  <c r="I146" i="33"/>
  <c r="H145" i="33"/>
  <c r="I144" i="33"/>
  <c r="H144" i="33"/>
  <c r="I143" i="33"/>
  <c r="H143" i="33"/>
  <c r="I142" i="33"/>
  <c r="I141" i="33"/>
  <c r="H141" i="33"/>
  <c r="I140" i="33"/>
  <c r="H140" i="33"/>
  <c r="I139" i="33"/>
  <c r="H138" i="33"/>
  <c r="I137" i="33"/>
  <c r="H137" i="33"/>
  <c r="I136" i="33"/>
  <c r="H136" i="33"/>
  <c r="I135" i="33"/>
  <c r="H135" i="33"/>
  <c r="I134" i="33"/>
  <c r="H134" i="33"/>
  <c r="I133" i="33"/>
  <c r="H133" i="33"/>
  <c r="I132" i="33"/>
  <c r="H131" i="33"/>
  <c r="I130" i="33"/>
  <c r="H130" i="33"/>
  <c r="I129" i="33"/>
  <c r="H129" i="33"/>
  <c r="I128" i="33"/>
  <c r="H128" i="33"/>
  <c r="I127" i="33"/>
  <c r="H127" i="33"/>
  <c r="I126" i="33"/>
  <c r="H126" i="33"/>
  <c r="I125" i="33"/>
  <c r="H124" i="33"/>
  <c r="I123" i="33"/>
  <c r="H123" i="33"/>
  <c r="I122" i="33"/>
  <c r="H122" i="33"/>
  <c r="I121" i="33"/>
  <c r="H121" i="33"/>
  <c r="I120" i="33"/>
  <c r="H120" i="33"/>
  <c r="I119" i="33"/>
  <c r="H119" i="33"/>
  <c r="I118" i="33"/>
  <c r="H117" i="33"/>
  <c r="I116" i="33"/>
  <c r="H116" i="33"/>
  <c r="I115" i="33"/>
  <c r="H115" i="33"/>
  <c r="I114" i="33"/>
  <c r="H114" i="33"/>
  <c r="I113" i="33"/>
  <c r="H113" i="33"/>
  <c r="I112" i="33"/>
  <c r="I111" i="33"/>
  <c r="H111" i="33"/>
  <c r="H110" i="33"/>
  <c r="I109" i="33"/>
  <c r="H109" i="33"/>
  <c r="I108" i="33"/>
  <c r="H108" i="33"/>
  <c r="I107" i="33"/>
  <c r="H107" i="33"/>
  <c r="I106" i="33"/>
  <c r="H106" i="33"/>
  <c r="I105" i="33"/>
  <c r="H104" i="33"/>
  <c r="I103" i="33"/>
  <c r="H103" i="33"/>
  <c r="I102" i="33"/>
  <c r="H102" i="33"/>
  <c r="I101" i="33"/>
  <c r="H101" i="33"/>
  <c r="I100" i="33"/>
  <c r="H100" i="33"/>
  <c r="I99" i="33"/>
  <c r="H99" i="33"/>
  <c r="H98" i="33"/>
  <c r="I97" i="33"/>
  <c r="I96" i="33"/>
  <c r="H96" i="33"/>
  <c r="H95" i="33"/>
  <c r="I94" i="33"/>
  <c r="H94" i="33"/>
  <c r="I93" i="33"/>
  <c r="H93" i="33"/>
  <c r="I92" i="33"/>
  <c r="H92" i="33"/>
  <c r="H91" i="33"/>
  <c r="I90" i="33"/>
  <c r="H90" i="33"/>
  <c r="I89" i="33"/>
  <c r="I88" i="33"/>
  <c r="H88" i="33"/>
  <c r="I87" i="33"/>
  <c r="H87" i="33"/>
  <c r="I86" i="33"/>
  <c r="H86" i="33"/>
  <c r="H85" i="33"/>
  <c r="I84" i="33"/>
  <c r="H84" i="33"/>
  <c r="I83" i="33"/>
  <c r="I82" i="33"/>
  <c r="H82" i="33"/>
  <c r="I81" i="33"/>
  <c r="H81" i="33"/>
  <c r="H80" i="33"/>
  <c r="I79" i="33"/>
  <c r="H79" i="33"/>
  <c r="I78" i="33"/>
  <c r="H78" i="33"/>
  <c r="H77" i="33"/>
  <c r="I76" i="33"/>
  <c r="I75" i="33"/>
  <c r="H75" i="33"/>
  <c r="H74" i="33"/>
  <c r="I73" i="33"/>
  <c r="H73" i="33"/>
  <c r="I72" i="33"/>
  <c r="H72" i="33"/>
  <c r="I71" i="33"/>
  <c r="H70" i="33"/>
  <c r="I69" i="33"/>
  <c r="H69" i="33"/>
  <c r="I68" i="33"/>
  <c r="H68" i="33"/>
  <c r="I67" i="33"/>
  <c r="I66" i="33"/>
  <c r="H66" i="33"/>
  <c r="I65" i="33"/>
  <c r="H65" i="33"/>
  <c r="I64" i="33"/>
  <c r="I63" i="33"/>
  <c r="H63" i="33"/>
  <c r="I62" i="33"/>
  <c r="H62" i="33"/>
  <c r="I61" i="33"/>
  <c r="H61" i="33"/>
  <c r="I59" i="33"/>
  <c r="H59" i="33"/>
  <c r="I58" i="33"/>
  <c r="H58" i="33"/>
  <c r="I57" i="33"/>
  <c r="I56" i="33"/>
  <c r="H56" i="33"/>
  <c r="I55" i="33"/>
  <c r="H55" i="33"/>
  <c r="I54" i="33"/>
  <c r="H54" i="33"/>
  <c r="I53" i="33"/>
  <c r="H53" i="33"/>
  <c r="I52" i="33"/>
  <c r="H52" i="33"/>
  <c r="I51" i="33"/>
  <c r="H51" i="33"/>
  <c r="I50" i="33"/>
  <c r="I49" i="33"/>
  <c r="H49" i="33"/>
  <c r="I48" i="33"/>
  <c r="H48" i="33"/>
  <c r="I47" i="33"/>
  <c r="H47" i="33"/>
  <c r="I46" i="33"/>
  <c r="H46" i="33"/>
  <c r="I45" i="33"/>
  <c r="H45" i="33"/>
  <c r="I44" i="33"/>
  <c r="H44" i="33"/>
  <c r="I43" i="33"/>
  <c r="I42" i="33"/>
  <c r="H42" i="33"/>
  <c r="I41" i="33"/>
  <c r="H41" i="33"/>
  <c r="I40" i="33"/>
  <c r="H40" i="33"/>
  <c r="I39" i="33"/>
  <c r="H39" i="33"/>
  <c r="I38" i="33"/>
  <c r="H38" i="33"/>
  <c r="H37" i="33"/>
  <c r="I36" i="33"/>
  <c r="H36" i="33"/>
  <c r="I35" i="33"/>
  <c r="I34" i="33"/>
  <c r="H34" i="33"/>
  <c r="I33" i="33"/>
  <c r="H33" i="33"/>
  <c r="I32" i="33"/>
  <c r="H32" i="33"/>
  <c r="I31" i="33"/>
  <c r="H31" i="33"/>
  <c r="I30" i="33"/>
  <c r="I29" i="33"/>
  <c r="H29" i="33"/>
  <c r="I28" i="33"/>
  <c r="H28" i="33"/>
  <c r="I27" i="33"/>
  <c r="I26" i="33"/>
  <c r="H26" i="33"/>
  <c r="I25" i="33"/>
  <c r="H25" i="33"/>
  <c r="I24" i="33"/>
  <c r="H24" i="33"/>
  <c r="I23" i="33"/>
  <c r="H23" i="33"/>
  <c r="I22" i="33"/>
  <c r="H22" i="33"/>
  <c r="I21" i="33"/>
  <c r="H21" i="33"/>
  <c r="I20" i="33"/>
  <c r="H20" i="33"/>
  <c r="I19" i="33"/>
  <c r="H19" i="33"/>
  <c r="I18" i="33"/>
  <c r="H18" i="33"/>
  <c r="I17" i="33"/>
  <c r="H17" i="33"/>
  <c r="I16" i="33"/>
  <c r="H16" i="33"/>
  <c r="I15" i="33"/>
  <c r="H15" i="33"/>
  <c r="I14" i="33"/>
  <c r="H14" i="33"/>
  <c r="I13" i="33"/>
  <c r="H13" i="33"/>
  <c r="I12" i="33"/>
  <c r="H12" i="33"/>
  <c r="I11" i="33"/>
  <c r="H11" i="33"/>
  <c r="I10" i="33"/>
  <c r="H10" i="33"/>
  <c r="I9" i="33"/>
  <c r="H9" i="33"/>
  <c r="I8" i="33"/>
  <c r="H8" i="33"/>
  <c r="I7" i="33"/>
  <c r="H7" i="33"/>
  <c r="I6" i="33"/>
  <c r="H6" i="33"/>
  <c r="E291" i="23"/>
  <c r="E290" i="23"/>
  <c r="E289" i="23"/>
  <c r="E288" i="23"/>
  <c r="F288" i="23" s="1"/>
  <c r="G288" i="23" s="1"/>
  <c r="E287" i="23"/>
  <c r="F287" i="23" s="1"/>
  <c r="G287" i="23" s="1"/>
  <c r="E285" i="23"/>
  <c r="F285" i="23" s="1"/>
  <c r="G285" i="23" s="1"/>
  <c r="E283" i="23"/>
  <c r="F283" i="23" s="1"/>
  <c r="G283" i="23" s="1"/>
  <c r="E281" i="23"/>
  <c r="F281" i="23" s="1"/>
  <c r="G281" i="23" s="1"/>
  <c r="E280" i="23"/>
  <c r="F280" i="23" s="1"/>
  <c r="G280" i="23" s="1"/>
  <c r="E279" i="23"/>
  <c r="E278" i="23"/>
  <c r="E277" i="23"/>
  <c r="E276" i="23"/>
  <c r="F276" i="23" s="1"/>
  <c r="G276" i="23" s="1"/>
  <c r="E275" i="23"/>
  <c r="F275" i="23" s="1"/>
  <c r="G275" i="23" s="1"/>
  <c r="E274" i="23"/>
  <c r="F274" i="23" s="1"/>
  <c r="G274" i="23" s="1"/>
  <c r="E273" i="23"/>
  <c r="F273" i="23" s="1"/>
  <c r="G273" i="23" s="1"/>
  <c r="E271" i="23"/>
  <c r="F271" i="23" s="1"/>
  <c r="G271" i="23" s="1"/>
  <c r="E270" i="23"/>
  <c r="F270" i="23" s="1"/>
  <c r="G270" i="23" s="1"/>
  <c r="E269" i="23"/>
  <c r="F269" i="23" s="1"/>
  <c r="G269" i="23" s="1"/>
  <c r="E268" i="23"/>
  <c r="F268" i="23" s="1"/>
  <c r="G268" i="23" s="1"/>
  <c r="E267" i="23"/>
  <c r="E266" i="23"/>
  <c r="E265" i="23"/>
  <c r="E264" i="23"/>
  <c r="F264" i="23" s="1"/>
  <c r="G264" i="23" s="1"/>
  <c r="E263" i="23"/>
  <c r="F263" i="23" s="1"/>
  <c r="G263" i="23" s="1"/>
  <c r="E262" i="23"/>
  <c r="F262" i="23" s="1"/>
  <c r="G262" i="23" s="1"/>
  <c r="E261" i="23"/>
  <c r="F261" i="23" s="1"/>
  <c r="G261" i="23" s="1"/>
  <c r="E260" i="23"/>
  <c r="F260" i="23" s="1"/>
  <c r="G260" i="23" s="1"/>
  <c r="E257" i="23"/>
  <c r="F257" i="23" s="1"/>
  <c r="G257" i="23" s="1"/>
  <c r="E256" i="23"/>
  <c r="F256" i="23" s="1"/>
  <c r="G256" i="23" s="1"/>
  <c r="E255" i="23"/>
  <c r="E254" i="23"/>
  <c r="E253" i="23"/>
  <c r="E252" i="23"/>
  <c r="F252" i="23" s="1"/>
  <c r="G252" i="23" s="1"/>
  <c r="E251" i="23"/>
  <c r="F251" i="23" s="1"/>
  <c r="G251" i="23" s="1"/>
  <c r="E250" i="23"/>
  <c r="F250" i="23" s="1"/>
  <c r="G250" i="23" s="1"/>
  <c r="E249" i="23"/>
  <c r="F249" i="23" s="1"/>
  <c r="G249" i="23" s="1"/>
  <c r="E248" i="23"/>
  <c r="F248" i="23" s="1"/>
  <c r="G248" i="23" s="1"/>
  <c r="E246" i="23"/>
  <c r="F246" i="23" s="1"/>
  <c r="G246" i="23" s="1"/>
  <c r="E244" i="23"/>
  <c r="F244" i="23" s="1"/>
  <c r="G244" i="23" s="1"/>
  <c r="E243" i="23"/>
  <c r="E242" i="23"/>
  <c r="E241" i="23"/>
  <c r="E240" i="23"/>
  <c r="F240" i="23" s="1"/>
  <c r="G240" i="23" s="1"/>
  <c r="E239" i="23"/>
  <c r="F239" i="23" s="1"/>
  <c r="G239" i="23" s="1"/>
  <c r="E236" i="23"/>
  <c r="F236" i="23" s="1"/>
  <c r="G236" i="23" s="1"/>
  <c r="E235" i="23"/>
  <c r="F235" i="23" s="1"/>
  <c r="G235" i="23" s="1"/>
  <c r="E234" i="23"/>
  <c r="F234" i="23" s="1"/>
  <c r="G234" i="23" s="1"/>
  <c r="E233" i="23"/>
  <c r="F233" i="23" s="1"/>
  <c r="G233" i="23" s="1"/>
  <c r="E232" i="23"/>
  <c r="F232" i="23" s="1"/>
  <c r="G232" i="23" s="1"/>
  <c r="E231" i="23"/>
  <c r="E229" i="23"/>
  <c r="E228" i="23"/>
  <c r="F228" i="23" s="1"/>
  <c r="G228" i="23" s="1"/>
  <c r="E227" i="23"/>
  <c r="F227" i="23" s="1"/>
  <c r="G227" i="23" s="1"/>
  <c r="E226" i="23"/>
  <c r="F226" i="23" s="1"/>
  <c r="G226" i="23" s="1"/>
  <c r="E225" i="23"/>
  <c r="F225" i="23" s="1"/>
  <c r="G225" i="23" s="1"/>
  <c r="E224" i="23"/>
  <c r="F224" i="23" s="1"/>
  <c r="G224" i="23" s="1"/>
  <c r="E222" i="23"/>
  <c r="F222" i="23" s="1"/>
  <c r="G222" i="23" s="1"/>
  <c r="E221" i="23"/>
  <c r="F221" i="23" s="1"/>
  <c r="G221" i="23" s="1"/>
  <c r="E220" i="23"/>
  <c r="F220" i="23" s="1"/>
  <c r="G220" i="23" s="1"/>
  <c r="E219" i="23"/>
  <c r="E218" i="23"/>
  <c r="E217" i="23"/>
  <c r="E216" i="23"/>
  <c r="F216" i="23" s="1"/>
  <c r="G216" i="23" s="1"/>
  <c r="E215" i="23"/>
  <c r="F215" i="23" s="1"/>
  <c r="G215" i="23" s="1"/>
  <c r="E214" i="23"/>
  <c r="F214" i="23" s="1"/>
  <c r="G214" i="23" s="1"/>
  <c r="E213" i="23"/>
  <c r="F213" i="23" s="1"/>
  <c r="G213" i="23" s="1"/>
  <c r="E209" i="23"/>
  <c r="F209" i="23" s="1"/>
  <c r="G209" i="23" s="1"/>
  <c r="E208" i="23"/>
  <c r="F208" i="23" s="1"/>
  <c r="G208" i="23" s="1"/>
  <c r="E207" i="23"/>
  <c r="E206" i="23"/>
  <c r="E205" i="23"/>
  <c r="E204" i="23"/>
  <c r="F204" i="23" s="1"/>
  <c r="G204" i="23" s="1"/>
  <c r="E203" i="23"/>
  <c r="F203" i="23" s="1"/>
  <c r="G203" i="23" s="1"/>
  <c r="E202" i="23"/>
  <c r="F202" i="23" s="1"/>
  <c r="G202" i="23" s="1"/>
  <c r="E201" i="23"/>
  <c r="F201" i="23" s="1"/>
  <c r="G201" i="23" s="1"/>
  <c r="E200" i="23"/>
  <c r="F200" i="23" s="1"/>
  <c r="G200" i="23" s="1"/>
  <c r="E199" i="23"/>
  <c r="F199" i="23" s="1"/>
  <c r="G199" i="23" s="1"/>
  <c r="E198" i="23"/>
  <c r="F198" i="23" s="1"/>
  <c r="G198" i="23" s="1"/>
  <c r="E197" i="23"/>
  <c r="F197" i="23" s="1"/>
  <c r="G197" i="23" s="1"/>
  <c r="E196" i="23"/>
  <c r="F196" i="23" s="1"/>
  <c r="G196" i="23" s="1"/>
  <c r="E195" i="23"/>
  <c r="E194" i="23"/>
  <c r="E192" i="23"/>
  <c r="F192" i="23" s="1"/>
  <c r="G192" i="23" s="1"/>
  <c r="E190" i="23"/>
  <c r="F190" i="23" s="1"/>
  <c r="G190" i="23" s="1"/>
  <c r="E189" i="23"/>
  <c r="F189" i="23" s="1"/>
  <c r="G189" i="23" s="1"/>
  <c r="E188" i="23"/>
  <c r="F188" i="23" s="1"/>
  <c r="G188" i="23" s="1"/>
  <c r="E187" i="23"/>
  <c r="F187" i="23" s="1"/>
  <c r="G187" i="23" s="1"/>
  <c r="E186" i="23"/>
  <c r="F186" i="23" s="1"/>
  <c r="G186" i="23" s="1"/>
  <c r="E185" i="23"/>
  <c r="F185" i="23" s="1"/>
  <c r="G185" i="23" s="1"/>
  <c r="E184" i="23"/>
  <c r="F184" i="23" s="1"/>
  <c r="G184" i="23" s="1"/>
  <c r="E183" i="23"/>
  <c r="E181" i="23"/>
  <c r="E180" i="23"/>
  <c r="F180" i="23" s="1"/>
  <c r="G180" i="23" s="1"/>
  <c r="E178" i="23"/>
  <c r="F178" i="23" s="1"/>
  <c r="G178" i="23" s="1"/>
  <c r="E177" i="23"/>
  <c r="F177" i="23" s="1"/>
  <c r="G177" i="23" s="1"/>
  <c r="E176" i="23"/>
  <c r="F176" i="23" s="1"/>
  <c r="G176" i="23" s="1"/>
  <c r="E175" i="23"/>
  <c r="F175" i="23" s="1"/>
  <c r="G175" i="23" s="1"/>
  <c r="E174" i="23"/>
  <c r="F174" i="23" s="1"/>
  <c r="G174" i="23" s="1"/>
  <c r="E173" i="23"/>
  <c r="F173" i="23" s="1"/>
  <c r="G173" i="23" s="1"/>
  <c r="E172" i="23"/>
  <c r="F172" i="23" s="1"/>
  <c r="G172" i="23" s="1"/>
  <c r="E171" i="23"/>
  <c r="E167" i="23"/>
  <c r="F167" i="23" s="1"/>
  <c r="G167" i="23" s="1"/>
  <c r="E166" i="23"/>
  <c r="F166" i="23" s="1"/>
  <c r="G166" i="23" s="1"/>
  <c r="E165" i="23"/>
  <c r="F165" i="23" s="1"/>
  <c r="G165" i="23" s="1"/>
  <c r="E164" i="23"/>
  <c r="F164" i="23" s="1"/>
  <c r="G164" i="23" s="1"/>
  <c r="E163" i="23"/>
  <c r="F163" i="23" s="1"/>
  <c r="G163" i="23" s="1"/>
  <c r="E162" i="23"/>
  <c r="F162" i="23" s="1"/>
  <c r="G162" i="23" s="1"/>
  <c r="E161" i="23"/>
  <c r="F161" i="23" s="1"/>
  <c r="G161" i="23" s="1"/>
  <c r="E160" i="23"/>
  <c r="F160" i="23" s="1"/>
  <c r="G160" i="23" s="1"/>
  <c r="E159" i="23"/>
  <c r="E158" i="23"/>
  <c r="E155" i="23"/>
  <c r="F155" i="23" s="1"/>
  <c r="G155" i="23" s="1"/>
  <c r="E153" i="23"/>
  <c r="F153" i="23" s="1"/>
  <c r="G153" i="23" s="1"/>
  <c r="E152" i="23"/>
  <c r="F152" i="23" s="1"/>
  <c r="G152" i="23" s="1"/>
  <c r="E151" i="23"/>
  <c r="F151" i="23" s="1"/>
  <c r="G151" i="23" s="1"/>
  <c r="E150" i="23"/>
  <c r="F150" i="23" s="1"/>
  <c r="G150" i="23" s="1"/>
  <c r="E149" i="23"/>
  <c r="F149" i="23" s="1"/>
  <c r="G149" i="23" s="1"/>
  <c r="E148" i="23"/>
  <c r="F148" i="23" s="1"/>
  <c r="G148" i="23" s="1"/>
  <c r="E147" i="23"/>
  <c r="E146" i="23"/>
  <c r="E145" i="23"/>
  <c r="E144" i="23"/>
  <c r="F144" i="23" s="1"/>
  <c r="G144" i="23" s="1"/>
  <c r="E141" i="23"/>
  <c r="F141" i="23" s="1"/>
  <c r="G141" i="23" s="1"/>
  <c r="E140" i="23"/>
  <c r="F140" i="23" s="1"/>
  <c r="G140" i="23" s="1"/>
  <c r="E139" i="23"/>
  <c r="F139" i="23" s="1"/>
  <c r="G139" i="23" s="1"/>
  <c r="E138" i="23"/>
  <c r="F138" i="23" s="1"/>
  <c r="G138" i="23" s="1"/>
  <c r="E137" i="23"/>
  <c r="F137" i="23" s="1"/>
  <c r="G137" i="23" s="1"/>
  <c r="E136" i="23"/>
  <c r="F136" i="23" s="1"/>
  <c r="G136" i="23" s="1"/>
  <c r="E135" i="23"/>
  <c r="E134" i="23"/>
  <c r="E133" i="23"/>
  <c r="E132" i="23"/>
  <c r="F132" i="23" s="1"/>
  <c r="G132" i="23" s="1"/>
  <c r="E130" i="23"/>
  <c r="F130" i="23" s="1"/>
  <c r="G130" i="23" s="1"/>
  <c r="E128" i="23"/>
  <c r="F128" i="23" s="1"/>
  <c r="G128" i="23" s="1"/>
  <c r="E127" i="23"/>
  <c r="F127" i="23" s="1"/>
  <c r="G127" i="23" s="1"/>
  <c r="E126" i="23"/>
  <c r="F126" i="23" s="1"/>
  <c r="G126" i="23" s="1"/>
  <c r="E125" i="23"/>
  <c r="F125" i="23" s="1"/>
  <c r="G125" i="23" s="1"/>
  <c r="E124" i="23"/>
  <c r="F124" i="23" s="1"/>
  <c r="G124" i="23" s="1"/>
  <c r="E123" i="23"/>
  <c r="E122" i="23"/>
  <c r="E121" i="23"/>
  <c r="E119" i="23"/>
  <c r="F119" i="23" s="1"/>
  <c r="G119" i="23" s="1"/>
  <c r="E118" i="23"/>
  <c r="F118" i="23" s="1"/>
  <c r="G118" i="23" s="1"/>
  <c r="E116" i="23"/>
  <c r="F116" i="23" s="1"/>
  <c r="G116" i="23" s="1"/>
  <c r="E115" i="23"/>
  <c r="F115" i="23" s="1"/>
  <c r="G115" i="23" s="1"/>
  <c r="E114" i="23"/>
  <c r="F114" i="23" s="1"/>
  <c r="G114" i="23" s="1"/>
  <c r="E113" i="23"/>
  <c r="F113" i="23" s="1"/>
  <c r="G113" i="23" s="1"/>
  <c r="E112" i="23"/>
  <c r="F112" i="23" s="1"/>
  <c r="G112" i="23" s="1"/>
  <c r="E111" i="23"/>
  <c r="E110" i="23"/>
  <c r="E109" i="23"/>
  <c r="E108" i="23"/>
  <c r="F108" i="23" s="1"/>
  <c r="G108" i="23" s="1"/>
  <c r="E103" i="23"/>
  <c r="F103" i="23" s="1"/>
  <c r="G103" i="23" s="1"/>
  <c r="E102" i="23"/>
  <c r="F102" i="23" s="1"/>
  <c r="G102" i="23" s="1"/>
  <c r="E101" i="23"/>
  <c r="F101" i="23" s="1"/>
  <c r="G101" i="23" s="1"/>
  <c r="E100" i="23"/>
  <c r="F100" i="23" s="1"/>
  <c r="G100" i="23" s="1"/>
  <c r="E99" i="23"/>
  <c r="E98" i="23"/>
  <c r="E97" i="23"/>
  <c r="E96" i="23"/>
  <c r="F96" i="23" s="1"/>
  <c r="G96" i="23" s="1"/>
  <c r="E95" i="23"/>
  <c r="F95" i="23" s="1"/>
  <c r="G95" i="23" s="1"/>
  <c r="E94" i="23"/>
  <c r="F94" i="23" s="1"/>
  <c r="G94" i="23" s="1"/>
  <c r="E92" i="23"/>
  <c r="F92" i="23" s="1"/>
  <c r="G92" i="23" s="1"/>
  <c r="E90" i="23"/>
  <c r="F90" i="23" s="1"/>
  <c r="G90" i="23" s="1"/>
  <c r="E88" i="23"/>
  <c r="F88" i="23" s="1"/>
  <c r="G88" i="23" s="1"/>
  <c r="E87" i="23"/>
  <c r="E86" i="23"/>
  <c r="E85" i="23"/>
  <c r="E84" i="23"/>
  <c r="F84" i="23" s="1"/>
  <c r="G84" i="23" s="1"/>
  <c r="E83" i="23"/>
  <c r="F83" i="23" s="1"/>
  <c r="G83" i="23" s="1"/>
  <c r="E82" i="23"/>
  <c r="F82" i="23" s="1"/>
  <c r="G82" i="23" s="1"/>
  <c r="E81" i="23"/>
  <c r="F81" i="23" s="1"/>
  <c r="G81" i="23" s="1"/>
  <c r="E80" i="23"/>
  <c r="F80" i="23" s="1"/>
  <c r="G80" i="23" s="1"/>
  <c r="E79" i="23"/>
  <c r="F79" i="23" s="1"/>
  <c r="G79" i="23" s="1"/>
  <c r="E78" i="23"/>
  <c r="F78" i="23" s="1"/>
  <c r="G78" i="23" s="1"/>
  <c r="E77" i="23"/>
  <c r="F77" i="23" s="1"/>
  <c r="G77" i="23" s="1"/>
  <c r="E76" i="23"/>
  <c r="F76" i="23" s="1"/>
  <c r="G76" i="23" s="1"/>
  <c r="E75" i="23"/>
  <c r="E74" i="23"/>
  <c r="E72" i="23"/>
  <c r="F72" i="23" s="1"/>
  <c r="G72" i="23" s="1"/>
  <c r="E71" i="23"/>
  <c r="F71" i="23" s="1"/>
  <c r="G71" i="23" s="1"/>
  <c r="E70" i="23"/>
  <c r="F70" i="23" s="1"/>
  <c r="G70" i="23" s="1"/>
  <c r="E69" i="23"/>
  <c r="F69" i="23" s="1"/>
  <c r="G69" i="23" s="1"/>
  <c r="E68" i="23"/>
  <c r="F68" i="23" s="1"/>
  <c r="G68" i="23" s="1"/>
  <c r="E67" i="23"/>
  <c r="F67" i="23" s="1"/>
  <c r="G67" i="23" s="1"/>
  <c r="E66" i="23"/>
  <c r="F66" i="23" s="1"/>
  <c r="G66" i="23" s="1"/>
  <c r="E65" i="23"/>
  <c r="F65" i="23" s="1"/>
  <c r="G65" i="23" s="1"/>
  <c r="E64" i="23"/>
  <c r="F64" i="23" s="1"/>
  <c r="G64" i="23" s="1"/>
  <c r="E62" i="23"/>
  <c r="E61" i="23"/>
  <c r="E59" i="23"/>
  <c r="F59" i="23" s="1"/>
  <c r="G59" i="23" s="1"/>
  <c r="E58" i="23"/>
  <c r="F58" i="23" s="1"/>
  <c r="G58" i="23" s="1"/>
  <c r="E57" i="23"/>
  <c r="F57" i="23" s="1"/>
  <c r="G57" i="23" s="1"/>
  <c r="E56" i="23"/>
  <c r="F56" i="23" s="1"/>
  <c r="G56" i="23" s="1"/>
  <c r="E55" i="23"/>
  <c r="F55" i="23" s="1"/>
  <c r="G55" i="23" s="1"/>
  <c r="E54" i="23"/>
  <c r="F54" i="23" s="1"/>
  <c r="G54" i="23" s="1"/>
  <c r="E53" i="23"/>
  <c r="F53" i="23" s="1"/>
  <c r="G53" i="23" s="1"/>
  <c r="E52" i="23"/>
  <c r="F52" i="23" s="1"/>
  <c r="G52" i="23" s="1"/>
  <c r="E51" i="23"/>
  <c r="E50" i="23"/>
  <c r="E49" i="23"/>
  <c r="E44" i="23"/>
  <c r="F44" i="23" s="1"/>
  <c r="G44" i="23" s="1"/>
  <c r="E43" i="23"/>
  <c r="F43" i="23" s="1"/>
  <c r="G43" i="23" s="1"/>
  <c r="E42" i="23"/>
  <c r="F42" i="23" s="1"/>
  <c r="G42" i="23" s="1"/>
  <c r="E41" i="23"/>
  <c r="F41" i="23" s="1"/>
  <c r="G41" i="23" s="1"/>
  <c r="E40" i="23"/>
  <c r="F40" i="23" s="1"/>
  <c r="G40" i="23" s="1"/>
  <c r="E39" i="23"/>
  <c r="E38" i="23"/>
  <c r="E37" i="23"/>
  <c r="E36" i="23"/>
  <c r="F36" i="23" s="1"/>
  <c r="G36" i="23" s="1"/>
  <c r="E35" i="23"/>
  <c r="F35" i="23" s="1"/>
  <c r="G35" i="23" s="1"/>
  <c r="E34" i="23"/>
  <c r="F34" i="23" s="1"/>
  <c r="G34" i="23" s="1"/>
  <c r="E32" i="23"/>
  <c r="F32" i="23" s="1"/>
  <c r="G32" i="23" s="1"/>
  <c r="E31" i="23"/>
  <c r="F31" i="23" s="1"/>
  <c r="G31" i="23" s="1"/>
  <c r="E30" i="23"/>
  <c r="F30" i="23" s="1"/>
  <c r="G30" i="23" s="1"/>
  <c r="E28" i="23"/>
  <c r="F28" i="23" s="1"/>
  <c r="G28" i="23" s="1"/>
  <c r="E27" i="23"/>
  <c r="E26" i="23"/>
  <c r="E25" i="23"/>
  <c r="E24" i="23"/>
  <c r="F24" i="23" s="1"/>
  <c r="G24" i="23" s="1"/>
  <c r="E23" i="23"/>
  <c r="F23" i="23" s="1"/>
  <c r="G23" i="23" s="1"/>
  <c r="E22" i="23"/>
  <c r="F22" i="23" s="1"/>
  <c r="G22" i="23" s="1"/>
  <c r="E21" i="23"/>
  <c r="F21" i="23" s="1"/>
  <c r="G21" i="23" s="1"/>
  <c r="E20" i="23"/>
  <c r="F20" i="23" s="1"/>
  <c r="G20" i="23" s="1"/>
  <c r="E19" i="23"/>
  <c r="F19" i="23" s="1"/>
  <c r="G19" i="23" s="1"/>
  <c r="E18" i="23"/>
  <c r="F18" i="23" s="1"/>
  <c r="G18" i="23" s="1"/>
  <c r="E17" i="23"/>
  <c r="F17" i="23" s="1"/>
  <c r="G17" i="23" s="1"/>
  <c r="E15" i="23"/>
  <c r="E14" i="23"/>
  <c r="E12" i="23"/>
  <c r="F12" i="23" s="1"/>
  <c r="G12" i="23" s="1"/>
  <c r="E11" i="23"/>
  <c r="F11" i="23" s="1"/>
  <c r="G11" i="23" s="1"/>
  <c r="E10" i="23"/>
  <c r="F10" i="23" s="1"/>
  <c r="G10" i="23" s="1"/>
  <c r="E9" i="23"/>
  <c r="F9" i="23" s="1"/>
  <c r="G9" i="23" s="1"/>
  <c r="E8" i="23"/>
  <c r="F8" i="23" s="1"/>
  <c r="G8" i="23" s="1"/>
  <c r="E7" i="23"/>
  <c r="F7" i="23" s="1"/>
  <c r="G7" i="23" s="1"/>
  <c r="E6" i="23"/>
  <c r="F6" i="23" s="1"/>
  <c r="G6" i="23" s="1"/>
  <c r="E5" i="23"/>
  <c r="E139" i="22"/>
  <c r="E136" i="22"/>
  <c r="E135" i="22"/>
  <c r="E134" i="22"/>
  <c r="E133" i="22"/>
  <c r="E132" i="22"/>
  <c r="E131" i="22"/>
  <c r="E130" i="22"/>
  <c r="E129" i="22"/>
  <c r="E128" i="22"/>
  <c r="E127" i="22"/>
  <c r="E126" i="22"/>
  <c r="E125" i="22"/>
  <c r="E122" i="22"/>
  <c r="E121" i="22"/>
  <c r="E120" i="22"/>
  <c r="E119" i="22"/>
  <c r="E118" i="22"/>
  <c r="E117" i="22"/>
  <c r="E116" i="22"/>
  <c r="E115" i="22"/>
  <c r="E114" i="22"/>
  <c r="E109" i="22"/>
  <c r="E108" i="22"/>
  <c r="E107" i="22"/>
  <c r="E106" i="22"/>
  <c r="E105" i="22"/>
  <c r="E104" i="22"/>
  <c r="E103" i="22"/>
  <c r="E102" i="22"/>
  <c r="E101" i="22"/>
  <c r="E96" i="22"/>
  <c r="E95" i="22"/>
  <c r="E94" i="22"/>
  <c r="E93" i="22"/>
  <c r="E92" i="22"/>
  <c r="E91" i="22"/>
  <c r="E90" i="22"/>
  <c r="E89" i="22"/>
  <c r="E88" i="22"/>
  <c r="E83" i="22"/>
  <c r="E82" i="22"/>
  <c r="E81" i="22"/>
  <c r="E80" i="22"/>
  <c r="E79" i="22"/>
  <c r="E78" i="22"/>
  <c r="E77" i="22"/>
  <c r="E76" i="22"/>
  <c r="E75" i="22"/>
  <c r="E72" i="22"/>
  <c r="E70" i="22"/>
  <c r="E69" i="22"/>
  <c r="E68" i="22"/>
  <c r="E67" i="22"/>
  <c r="E66" i="22"/>
  <c r="E65" i="22"/>
  <c r="E64" i="22"/>
  <c r="E63" i="22"/>
  <c r="E62" i="22"/>
  <c r="E60" i="22"/>
  <c r="E59" i="22"/>
  <c r="E58" i="22"/>
  <c r="E56" i="22"/>
  <c r="E55" i="22"/>
  <c r="E54" i="22"/>
  <c r="E53" i="22"/>
  <c r="E52" i="22"/>
  <c r="E51" i="22"/>
  <c r="E50" i="22"/>
  <c r="E49" i="22"/>
  <c r="E48" i="22"/>
  <c r="E47" i="22"/>
  <c r="E46" i="22"/>
  <c r="E44" i="22"/>
  <c r="E43" i="22"/>
  <c r="E42" i="22"/>
  <c r="E41" i="22"/>
  <c r="E40" i="22"/>
  <c r="E39" i="22"/>
  <c r="E38" i="22"/>
  <c r="E37" i="22"/>
  <c r="E36" i="22"/>
  <c r="E35" i="22"/>
  <c r="E34" i="22"/>
  <c r="E33" i="22"/>
  <c r="E31" i="22"/>
  <c r="E30" i="22"/>
  <c r="E29" i="22"/>
  <c r="E28" i="22"/>
  <c r="E27" i="22"/>
  <c r="E26" i="22"/>
  <c r="E25" i="22"/>
  <c r="E24" i="22"/>
  <c r="E23" i="22"/>
  <c r="E22" i="22"/>
  <c r="E21" i="22"/>
  <c r="E18" i="22"/>
  <c r="E17" i="22"/>
  <c r="E16" i="22"/>
  <c r="E15" i="22"/>
  <c r="E14" i="22"/>
  <c r="E13" i="22"/>
  <c r="E12" i="22"/>
  <c r="E11" i="22"/>
  <c r="E10" i="22"/>
  <c r="E8" i="22"/>
  <c r="E6" i="22"/>
  <c r="E5" i="22"/>
  <c r="E4" i="22"/>
  <c r="E173" i="57"/>
  <c r="E172" i="57"/>
  <c r="E171" i="57"/>
  <c r="E170" i="57"/>
  <c r="E169" i="57"/>
  <c r="E168" i="57"/>
  <c r="E167" i="57"/>
  <c r="E165" i="57"/>
  <c r="E164" i="57"/>
  <c r="E163" i="57"/>
  <c r="E162" i="57"/>
  <c r="E161" i="57"/>
  <c r="E160" i="57"/>
  <c r="E159" i="57"/>
  <c r="E158" i="57"/>
  <c r="E157" i="57"/>
  <c r="E156" i="57"/>
  <c r="E155" i="57"/>
  <c r="E154" i="57"/>
  <c r="E153" i="57"/>
  <c r="E152" i="57"/>
  <c r="E151" i="57"/>
  <c r="E150" i="57"/>
  <c r="E149" i="57"/>
  <c r="E148" i="57"/>
  <c r="E147" i="57"/>
  <c r="E146" i="57"/>
  <c r="E145" i="57"/>
  <c r="E144" i="57"/>
  <c r="E143" i="57"/>
  <c r="E142" i="57"/>
  <c r="E141" i="57"/>
  <c r="E140" i="57"/>
  <c r="E139" i="57"/>
  <c r="E138" i="57"/>
  <c r="E137" i="57"/>
  <c r="E136" i="57"/>
  <c r="E135" i="57"/>
  <c r="E134" i="57"/>
  <c r="E132" i="57"/>
  <c r="E131" i="57"/>
  <c r="E130" i="57"/>
  <c r="E129" i="57"/>
  <c r="E128" i="57"/>
  <c r="E127" i="57"/>
  <c r="E126" i="57"/>
  <c r="E125" i="57"/>
  <c r="E124" i="57"/>
  <c r="E123" i="57"/>
  <c r="E122" i="57"/>
  <c r="E120" i="57"/>
  <c r="E119" i="57"/>
  <c r="E117" i="57"/>
  <c r="E116" i="57"/>
  <c r="E115" i="57"/>
  <c r="E114" i="57"/>
  <c r="E113" i="57"/>
  <c r="E112" i="57"/>
  <c r="E111" i="57"/>
  <c r="E110" i="57"/>
  <c r="E109" i="57"/>
  <c r="E107" i="57"/>
  <c r="E106" i="57"/>
  <c r="E105" i="57"/>
  <c r="E104" i="57"/>
  <c r="E103" i="57"/>
  <c r="E102" i="57"/>
  <c r="E101" i="57"/>
  <c r="E100" i="57"/>
  <c r="E99" i="57"/>
  <c r="E98" i="57"/>
  <c r="E97" i="57"/>
  <c r="E96" i="57"/>
  <c r="E95" i="57"/>
  <c r="E94" i="57"/>
  <c r="E93" i="57"/>
  <c r="E92" i="57"/>
  <c r="E91" i="57"/>
  <c r="E90" i="57"/>
  <c r="E89" i="57"/>
  <c r="E88" i="57"/>
  <c r="E87" i="57"/>
  <c r="E86" i="57"/>
  <c r="E85" i="57"/>
  <c r="E84" i="57"/>
  <c r="E83" i="57"/>
  <c r="E82" i="57"/>
  <c r="E81" i="57"/>
  <c r="E80" i="57"/>
  <c r="E79" i="57"/>
  <c r="E78" i="57"/>
  <c r="E77" i="57"/>
  <c r="E76" i="57"/>
  <c r="E75" i="57"/>
  <c r="E74" i="57"/>
  <c r="E72" i="57"/>
  <c r="E71" i="57"/>
  <c r="E70" i="57"/>
  <c r="E69" i="57"/>
  <c r="E68" i="57"/>
  <c r="E67" i="57"/>
  <c r="E66" i="57"/>
  <c r="E65" i="57"/>
  <c r="E64" i="57"/>
  <c r="E63" i="57"/>
  <c r="E62" i="57"/>
  <c r="E61" i="57"/>
  <c r="E59" i="57"/>
  <c r="E58" i="57"/>
  <c r="E57" i="57"/>
  <c r="E56" i="57"/>
  <c r="E55" i="57"/>
  <c r="E54" i="57"/>
  <c r="E53" i="57"/>
  <c r="E52" i="57"/>
  <c r="E51" i="57"/>
  <c r="E50" i="57"/>
  <c r="E49" i="57"/>
  <c r="E47" i="57"/>
  <c r="E46" i="57"/>
  <c r="E45" i="57"/>
  <c r="E44" i="57"/>
  <c r="E43" i="57"/>
  <c r="E42" i="57"/>
  <c r="E41" i="57"/>
  <c r="E40" i="57"/>
  <c r="E39" i="57"/>
  <c r="E38" i="57"/>
  <c r="E37" i="57"/>
  <c r="E36" i="57"/>
  <c r="E35" i="57"/>
  <c r="E34" i="57"/>
  <c r="E33" i="57"/>
  <c r="E32" i="57"/>
  <c r="E31" i="57"/>
  <c r="E30" i="57"/>
  <c r="E29" i="57"/>
  <c r="E28" i="57"/>
  <c r="E27" i="57"/>
  <c r="E26" i="57"/>
  <c r="E25" i="57"/>
  <c r="E24" i="57"/>
  <c r="E23" i="57"/>
  <c r="E22" i="57"/>
  <c r="E21" i="57"/>
  <c r="E20" i="57"/>
  <c r="E19" i="57"/>
  <c r="E18" i="57"/>
  <c r="E17" i="57"/>
  <c r="E16" i="57"/>
  <c r="E15" i="57"/>
  <c r="E14" i="57"/>
  <c r="E13" i="57"/>
  <c r="E12" i="57"/>
  <c r="E11" i="57"/>
  <c r="E10" i="57"/>
  <c r="E9" i="57"/>
  <c r="E8" i="57"/>
  <c r="E7" i="57"/>
  <c r="E6" i="57"/>
  <c r="E124" i="32"/>
  <c r="E123" i="32"/>
  <c r="E122" i="32"/>
  <c r="E121" i="32"/>
  <c r="E120" i="32"/>
  <c r="E119" i="32"/>
  <c r="E118" i="32"/>
  <c r="E117" i="32"/>
  <c r="E116" i="32"/>
  <c r="E115" i="32"/>
  <c r="E114" i="32"/>
  <c r="E113" i="32"/>
  <c r="E112" i="32"/>
  <c r="E111" i="32"/>
  <c r="E110" i="32"/>
  <c r="E109" i="32"/>
  <c r="E108" i="32"/>
  <c r="E107" i="32"/>
  <c r="E106" i="32"/>
  <c r="E105" i="32"/>
  <c r="E103" i="32"/>
  <c r="E102" i="32"/>
  <c r="E101" i="32"/>
  <c r="E100" i="32"/>
  <c r="E99" i="32"/>
  <c r="E98" i="32"/>
  <c r="E97" i="32"/>
  <c r="E96" i="32"/>
  <c r="E95" i="32"/>
  <c r="E94" i="32"/>
  <c r="E93" i="32"/>
  <c r="E92" i="32"/>
  <c r="E90" i="32"/>
  <c r="E89" i="32"/>
  <c r="E88" i="32"/>
  <c r="E87" i="32"/>
  <c r="E86" i="32"/>
  <c r="E85" i="32"/>
  <c r="E84" i="32"/>
  <c r="E83" i="32"/>
  <c r="E82" i="32"/>
  <c r="E81" i="32"/>
  <c r="E79" i="32"/>
  <c r="E78" i="32"/>
  <c r="E77" i="32"/>
  <c r="E76" i="32"/>
  <c r="E75" i="32"/>
  <c r="E74" i="32"/>
  <c r="E73" i="32"/>
  <c r="E72" i="32"/>
  <c r="E71" i="32"/>
  <c r="E70" i="32"/>
  <c r="E69" i="32"/>
  <c r="E68" i="32"/>
  <c r="E67" i="32"/>
  <c r="E66" i="32"/>
  <c r="E65" i="32"/>
  <c r="E64" i="32"/>
  <c r="E63" i="32"/>
  <c r="E62" i="32"/>
  <c r="E61" i="32"/>
  <c r="E60" i="32"/>
  <c r="E59" i="32"/>
  <c r="E58" i="32"/>
  <c r="E57" i="32"/>
  <c r="E56" i="32"/>
  <c r="E55" i="32"/>
  <c r="E54" i="32"/>
  <c r="E53" i="32"/>
  <c r="E52" i="32"/>
  <c r="E51" i="32"/>
  <c r="E50" i="32"/>
  <c r="E49" i="32"/>
  <c r="E48" i="32"/>
  <c r="E47" i="32"/>
  <c r="E46" i="32"/>
  <c r="E45" i="32"/>
  <c r="E44" i="32"/>
  <c r="E43" i="32"/>
  <c r="E42" i="32"/>
  <c r="E41" i="32"/>
  <c r="E40" i="32"/>
  <c r="E39" i="32"/>
  <c r="E38" i="32"/>
  <c r="E37" i="32"/>
  <c r="E36" i="32"/>
  <c r="E35" i="32"/>
  <c r="E34" i="32"/>
  <c r="E33" i="32"/>
  <c r="E32" i="32"/>
  <c r="E31" i="32"/>
  <c r="E30" i="32"/>
  <c r="E29" i="32"/>
  <c r="E28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E8" i="32"/>
  <c r="E7" i="32"/>
  <c r="E6" i="32"/>
  <c r="E5" i="32"/>
  <c r="E434" i="31"/>
  <c r="E433" i="31"/>
  <c r="E432" i="31"/>
  <c r="E431" i="31"/>
  <c r="E430" i="31"/>
  <c r="E429" i="31"/>
  <c r="E428" i="31"/>
  <c r="E427" i="31"/>
  <c r="E425" i="31"/>
  <c r="E424" i="31"/>
  <c r="E423" i="31"/>
  <c r="E422" i="31"/>
  <c r="E421" i="31"/>
  <c r="E420" i="31"/>
  <c r="E419" i="31"/>
  <c r="E418" i="31"/>
  <c r="E417" i="31"/>
  <c r="E415" i="31"/>
  <c r="E414" i="31"/>
  <c r="E412" i="31"/>
  <c r="E411" i="31"/>
  <c r="E410" i="31"/>
  <c r="E409" i="31"/>
  <c r="E408" i="31"/>
  <c r="E407" i="31"/>
  <c r="E406" i="31"/>
  <c r="E405" i="31"/>
  <c r="E404" i="31"/>
  <c r="E402" i="31"/>
  <c r="E401" i="31"/>
  <c r="E399" i="31"/>
  <c r="E398" i="31"/>
  <c r="E397" i="31"/>
  <c r="E396" i="31"/>
  <c r="E395" i="31"/>
  <c r="E394" i="31"/>
  <c r="E393" i="31"/>
  <c r="E392" i="31"/>
  <c r="E391" i="31"/>
  <c r="E390" i="31"/>
  <c r="E389" i="31"/>
  <c r="E388" i="31"/>
  <c r="E387" i="31"/>
  <c r="E386" i="31"/>
  <c r="E385" i="31"/>
  <c r="E384" i="31"/>
  <c r="E383" i="31"/>
  <c r="E382" i="31"/>
  <c r="E381" i="31"/>
  <c r="E380" i="31"/>
  <c r="E379" i="31"/>
  <c r="E378" i="31"/>
  <c r="E377" i="31"/>
  <c r="E376" i="31"/>
  <c r="E375" i="31"/>
  <c r="E374" i="31"/>
  <c r="E373" i="31"/>
  <c r="E372" i="31"/>
  <c r="E371" i="31"/>
  <c r="E370" i="31"/>
  <c r="E369" i="31"/>
  <c r="E368" i="31"/>
  <c r="E367" i="31"/>
  <c r="E366" i="31"/>
  <c r="E365" i="31"/>
  <c r="E364" i="31"/>
  <c r="E363" i="31"/>
  <c r="E362" i="31"/>
  <c r="E361" i="31"/>
  <c r="E360" i="31"/>
  <c r="E359" i="31"/>
  <c r="E358" i="31"/>
  <c r="E357" i="31"/>
  <c r="E356" i="31"/>
  <c r="E355" i="31"/>
  <c r="E354" i="31"/>
  <c r="E353" i="31"/>
  <c r="E352" i="31"/>
  <c r="E351" i="31"/>
  <c r="E350" i="31"/>
  <c r="E349" i="31"/>
  <c r="E348" i="31"/>
  <c r="E347" i="31"/>
  <c r="E346" i="31"/>
  <c r="E345" i="31"/>
  <c r="E344" i="31"/>
  <c r="E343" i="31"/>
  <c r="E342" i="31"/>
  <c r="E341" i="31"/>
  <c r="E340" i="31"/>
  <c r="E339" i="31"/>
  <c r="E338" i="31"/>
  <c r="E337" i="31"/>
  <c r="E336" i="31"/>
  <c r="E335" i="31"/>
  <c r="E334" i="31"/>
  <c r="E333" i="31"/>
  <c r="E332" i="31"/>
  <c r="E331" i="31"/>
  <c r="E330" i="31"/>
  <c r="E329" i="31"/>
  <c r="E328" i="31"/>
  <c r="E327" i="31"/>
  <c r="E326" i="31"/>
  <c r="E325" i="31"/>
  <c r="E324" i="31"/>
  <c r="E323" i="31"/>
  <c r="E322" i="31"/>
  <c r="E321" i="31"/>
  <c r="E320" i="31"/>
  <c r="E319" i="31"/>
  <c r="E318" i="31"/>
  <c r="E317" i="31"/>
  <c r="E316" i="31"/>
  <c r="E315" i="31"/>
  <c r="E314" i="31"/>
  <c r="E313" i="31"/>
  <c r="E312" i="31"/>
  <c r="E311" i="31"/>
  <c r="E310" i="31"/>
  <c r="E309" i="31"/>
  <c r="E308" i="31"/>
  <c r="E307" i="31"/>
  <c r="E306" i="31"/>
  <c r="E305" i="31"/>
  <c r="E304" i="31"/>
  <c r="E303" i="31"/>
  <c r="E302" i="31"/>
  <c r="E301" i="31"/>
  <c r="E300" i="31"/>
  <c r="E299" i="31"/>
  <c r="E298" i="31"/>
  <c r="E297" i="31"/>
  <c r="E296" i="31"/>
  <c r="E295" i="31"/>
  <c r="E294" i="31"/>
  <c r="E293" i="31"/>
  <c r="E292" i="31"/>
  <c r="E291" i="31"/>
  <c r="E290" i="31"/>
  <c r="E289" i="31"/>
  <c r="E288" i="31"/>
  <c r="E287" i="31"/>
  <c r="E286" i="31"/>
  <c r="E285" i="31"/>
  <c r="E284" i="31"/>
  <c r="E283" i="31"/>
  <c r="E282" i="31"/>
  <c r="E281" i="31"/>
  <c r="E280" i="31"/>
  <c r="E279" i="31"/>
  <c r="E278" i="31"/>
  <c r="E277" i="31"/>
  <c r="E276" i="31"/>
  <c r="E275" i="31"/>
  <c r="E274" i="31"/>
  <c r="E273" i="31"/>
  <c r="E272" i="31"/>
  <c r="E271" i="31"/>
  <c r="E270" i="31"/>
  <c r="E269" i="31"/>
  <c r="E268" i="31"/>
  <c r="E267" i="31"/>
  <c r="E266" i="31"/>
  <c r="E265" i="31"/>
  <c r="E264" i="31"/>
  <c r="E263" i="31"/>
  <c r="E262" i="31"/>
  <c r="E261" i="31"/>
  <c r="E260" i="31"/>
  <c r="E259" i="31"/>
  <c r="E258" i="31"/>
  <c r="E257" i="31"/>
  <c r="E256" i="31"/>
  <c r="E255" i="31"/>
  <c r="E254" i="31"/>
  <c r="E253" i="31"/>
  <c r="E252" i="31"/>
  <c r="E251" i="31"/>
  <c r="E250" i="31"/>
  <c r="E249" i="31"/>
  <c r="E248" i="31"/>
  <c r="E247" i="31"/>
  <c r="E246" i="31"/>
  <c r="E245" i="31"/>
  <c r="E244" i="31"/>
  <c r="E243" i="31"/>
  <c r="E242" i="31"/>
  <c r="E241" i="31"/>
  <c r="E240" i="31"/>
  <c r="E239" i="31"/>
  <c r="E238" i="31"/>
  <c r="E237" i="31"/>
  <c r="E236" i="31"/>
  <c r="E235" i="31"/>
  <c r="E234" i="31"/>
  <c r="E233" i="31"/>
  <c r="E232" i="31"/>
  <c r="E231" i="31"/>
  <c r="E230" i="31"/>
  <c r="E229" i="31"/>
  <c r="E228" i="31"/>
  <c r="E227" i="31"/>
  <c r="E226" i="31"/>
  <c r="E225" i="31"/>
  <c r="E224" i="31"/>
  <c r="E223" i="31"/>
  <c r="E215" i="31"/>
  <c r="E214" i="31"/>
  <c r="E213" i="31"/>
  <c r="E212" i="31"/>
  <c r="E211" i="31"/>
  <c r="E210" i="31"/>
  <c r="E209" i="31"/>
  <c r="E208" i="31"/>
  <c r="E207" i="31"/>
  <c r="E206" i="31"/>
  <c r="E205" i="31"/>
  <c r="E204" i="31"/>
  <c r="E203" i="31"/>
  <c r="E202" i="31"/>
  <c r="E201" i="31"/>
  <c r="E200" i="31"/>
  <c r="E199" i="31"/>
  <c r="E198" i="31"/>
  <c r="E197" i="31"/>
  <c r="E196" i="31"/>
  <c r="E195" i="31"/>
  <c r="E194" i="31"/>
  <c r="E193" i="31"/>
  <c r="E192" i="31"/>
  <c r="E191" i="31"/>
  <c r="E190" i="31"/>
  <c r="E189" i="31"/>
  <c r="E188" i="31"/>
  <c r="E187" i="31"/>
  <c r="E186" i="31"/>
  <c r="E185" i="31"/>
  <c r="E184" i="31"/>
  <c r="E183" i="31"/>
  <c r="E182" i="31"/>
  <c r="E181" i="31"/>
  <c r="E180" i="31"/>
  <c r="E179" i="31"/>
  <c r="E178" i="31"/>
  <c r="E177" i="31"/>
  <c r="E176" i="31"/>
  <c r="E175" i="31"/>
  <c r="E174" i="31"/>
  <c r="E173" i="31"/>
  <c r="E172" i="31"/>
  <c r="E171" i="31"/>
  <c r="E170" i="31"/>
  <c r="E169" i="31"/>
  <c r="E168" i="31"/>
  <c r="E167" i="31"/>
  <c r="E166" i="31"/>
  <c r="E165" i="31"/>
  <c r="E164" i="31"/>
  <c r="E163" i="31"/>
  <c r="E162" i="31"/>
  <c r="E161" i="31"/>
  <c r="E160" i="31"/>
  <c r="E159" i="31"/>
  <c r="E158" i="31"/>
  <c r="E157" i="31"/>
  <c r="E156" i="31"/>
  <c r="E155" i="31"/>
  <c r="E154" i="31"/>
  <c r="E153" i="31"/>
  <c r="E152" i="31"/>
  <c r="E151" i="31"/>
  <c r="E150" i="31"/>
  <c r="E149" i="31"/>
  <c r="E148" i="31"/>
  <c r="E147" i="31"/>
  <c r="E146" i="31"/>
  <c r="E145" i="31"/>
  <c r="E144" i="31"/>
  <c r="E143" i="31"/>
  <c r="E142" i="31"/>
  <c r="E141" i="31"/>
  <c r="E140" i="31"/>
  <c r="E139" i="31"/>
  <c r="E138" i="31"/>
  <c r="E137" i="31"/>
  <c r="E136" i="31"/>
  <c r="E135" i="31"/>
  <c r="E134" i="31"/>
  <c r="E133" i="31"/>
  <c r="E132" i="31"/>
  <c r="E131" i="31"/>
  <c r="E130" i="31"/>
  <c r="E129" i="31"/>
  <c r="E128" i="31"/>
  <c r="E127" i="31"/>
  <c r="E126" i="31"/>
  <c r="E125" i="31"/>
  <c r="E124" i="31"/>
  <c r="E123" i="31"/>
  <c r="E122" i="31"/>
  <c r="E121" i="31"/>
  <c r="E120" i="31"/>
  <c r="E119" i="31"/>
  <c r="E118" i="31"/>
  <c r="E117" i="31"/>
  <c r="E116" i="31"/>
  <c r="E115" i="31"/>
  <c r="E114" i="31"/>
  <c r="E113" i="31"/>
  <c r="E112" i="31"/>
  <c r="E111" i="31"/>
  <c r="E110" i="31"/>
  <c r="E109" i="31"/>
  <c r="E108" i="31"/>
  <c r="E107" i="31"/>
  <c r="E106" i="31"/>
  <c r="E105" i="31"/>
  <c r="E104" i="31"/>
  <c r="E103" i="31"/>
  <c r="E102" i="31"/>
  <c r="E101" i="31"/>
  <c r="E100" i="31"/>
  <c r="E99" i="31"/>
  <c r="E98" i="31"/>
  <c r="E97" i="31"/>
  <c r="E96" i="31"/>
  <c r="E95" i="31"/>
  <c r="E94" i="31"/>
  <c r="E93" i="31"/>
  <c r="E92" i="31"/>
  <c r="E91" i="31"/>
  <c r="E90" i="31"/>
  <c r="E89" i="31"/>
  <c r="E88" i="31"/>
  <c r="E87" i="31"/>
  <c r="E86" i="31"/>
  <c r="E85" i="31"/>
  <c r="E84" i="31"/>
  <c r="E83" i="31"/>
  <c r="E82" i="31"/>
  <c r="E81" i="31"/>
  <c r="E80" i="31"/>
  <c r="E79" i="31"/>
  <c r="E78" i="31"/>
  <c r="E77" i="31"/>
  <c r="E76" i="31"/>
  <c r="E75" i="31"/>
  <c r="E74" i="31"/>
  <c r="E73" i="31"/>
  <c r="E72" i="31"/>
  <c r="E71" i="31"/>
  <c r="E70" i="31"/>
  <c r="E69" i="31"/>
  <c r="E68" i="31"/>
  <c r="E67" i="31"/>
  <c r="E66" i="31"/>
  <c r="E65" i="31"/>
  <c r="E64" i="31"/>
  <c r="E63" i="31"/>
  <c r="E62" i="31"/>
  <c r="E61" i="31"/>
  <c r="E60" i="31"/>
  <c r="E59" i="31"/>
  <c r="E58" i="31"/>
  <c r="E57" i="31"/>
  <c r="E56" i="31"/>
  <c r="E55" i="31"/>
  <c r="E54" i="31"/>
  <c r="E53" i="31"/>
  <c r="E52" i="31"/>
  <c r="E51" i="31"/>
  <c r="E50" i="31"/>
  <c r="E49" i="31"/>
  <c r="E48" i="31"/>
  <c r="E47" i="31"/>
  <c r="E46" i="31"/>
  <c r="E45" i="31"/>
  <c r="E44" i="31"/>
  <c r="E43" i="31"/>
  <c r="E42" i="31"/>
  <c r="E41" i="31"/>
  <c r="E40" i="31"/>
  <c r="E39" i="31"/>
  <c r="E38" i="31"/>
  <c r="E36" i="31"/>
  <c r="E35" i="31"/>
  <c r="E34" i="31"/>
  <c r="E33" i="31"/>
  <c r="E32" i="31"/>
  <c r="E31" i="31"/>
  <c r="E30" i="31"/>
  <c r="E29" i="31"/>
  <c r="E28" i="31"/>
  <c r="E27" i="31"/>
  <c r="E26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E10" i="31"/>
  <c r="E9" i="31"/>
  <c r="E8" i="31"/>
  <c r="E7" i="31"/>
  <c r="E6" i="31"/>
  <c r="E5" i="31"/>
  <c r="F479" i="51"/>
  <c r="F478" i="51"/>
  <c r="F477" i="51"/>
  <c r="F476" i="51"/>
  <c r="F475" i="51"/>
  <c r="F474" i="51"/>
  <c r="F473" i="51"/>
  <c r="F472" i="51"/>
  <c r="F471" i="51"/>
  <c r="F470" i="51"/>
  <c r="F469" i="51"/>
  <c r="F468" i="51"/>
  <c r="F467" i="51"/>
  <c r="F466" i="51"/>
  <c r="F464" i="51"/>
  <c r="F463" i="51"/>
  <c r="F462" i="51"/>
  <c r="F459" i="51"/>
  <c r="F458" i="51"/>
  <c r="F456" i="51"/>
  <c r="F455" i="51"/>
  <c r="F454" i="51"/>
  <c r="F453" i="51"/>
  <c r="F452" i="51"/>
  <c r="F451" i="51"/>
  <c r="F450" i="51"/>
  <c r="F449" i="51"/>
  <c r="F448" i="51"/>
  <c r="F447" i="51"/>
  <c r="F446" i="51"/>
  <c r="F443" i="51"/>
  <c r="F440" i="51"/>
  <c r="F439" i="51"/>
  <c r="F438" i="51"/>
  <c r="F437" i="51"/>
  <c r="F436" i="51"/>
  <c r="F435" i="51"/>
  <c r="F434" i="51"/>
  <c r="F433" i="51"/>
  <c r="F432" i="51"/>
  <c r="F431" i="51"/>
  <c r="F430" i="51"/>
  <c r="F429" i="51"/>
  <c r="F428" i="51"/>
  <c r="F427" i="51"/>
  <c r="F426" i="51"/>
  <c r="F425" i="51"/>
  <c r="F424" i="51"/>
  <c r="F423" i="51"/>
  <c r="F422" i="51"/>
  <c r="F421" i="51"/>
  <c r="F420" i="51"/>
  <c r="F419" i="51"/>
  <c r="F418" i="51"/>
  <c r="F417" i="51"/>
  <c r="F416" i="51"/>
  <c r="F415" i="51"/>
  <c r="F414" i="51"/>
  <c r="F413" i="51"/>
  <c r="F412" i="51"/>
  <c r="F411" i="51"/>
  <c r="F410" i="51"/>
  <c r="F409" i="51"/>
  <c r="F408" i="51"/>
  <c r="F407" i="51"/>
  <c r="F406" i="51"/>
  <c r="F405" i="51"/>
  <c r="F404" i="51"/>
  <c r="F403" i="51"/>
  <c r="F402" i="51"/>
  <c r="F401" i="51"/>
  <c r="F400" i="51"/>
  <c r="F399" i="51"/>
  <c r="F398" i="51"/>
  <c r="F397" i="51"/>
  <c r="F396" i="51"/>
  <c r="F395" i="51"/>
  <c r="F394" i="51"/>
  <c r="F393" i="51"/>
  <c r="F392" i="51"/>
  <c r="F391" i="51"/>
  <c r="F390" i="51"/>
  <c r="F389" i="51"/>
  <c r="F388" i="51"/>
  <c r="F387" i="51"/>
  <c r="F386" i="51"/>
  <c r="F385" i="51"/>
  <c r="F384" i="51"/>
  <c r="F383" i="51"/>
  <c r="F382" i="51"/>
  <c r="F381" i="51"/>
  <c r="F380" i="51"/>
  <c r="F379" i="51"/>
  <c r="F378" i="51"/>
  <c r="F377" i="51"/>
  <c r="F376" i="51"/>
  <c r="F375" i="51"/>
  <c r="F374" i="51"/>
  <c r="F373" i="51"/>
  <c r="F372" i="51"/>
  <c r="F371" i="51"/>
  <c r="F370" i="51"/>
  <c r="F369" i="51"/>
  <c r="F368" i="51"/>
  <c r="F367" i="51"/>
  <c r="F366" i="51"/>
  <c r="F365" i="51"/>
  <c r="F364" i="51"/>
  <c r="F363" i="51"/>
  <c r="F362" i="51"/>
  <c r="F361" i="51"/>
  <c r="F360" i="51"/>
  <c r="F359" i="51"/>
  <c r="F358" i="51"/>
  <c r="F357" i="51"/>
  <c r="F356" i="51"/>
  <c r="F355" i="51"/>
  <c r="F354" i="51"/>
  <c r="F353" i="51"/>
  <c r="F352" i="51"/>
  <c r="F351" i="51"/>
  <c r="F350" i="51"/>
  <c r="F349" i="51"/>
  <c r="F348" i="51"/>
  <c r="F347" i="51"/>
  <c r="F346" i="51"/>
  <c r="F345" i="51"/>
  <c r="F344" i="51"/>
  <c r="F343" i="51"/>
  <c r="F342" i="51"/>
  <c r="F341" i="51"/>
  <c r="F340" i="51"/>
  <c r="F339" i="51"/>
  <c r="F338" i="51"/>
  <c r="F337" i="51"/>
  <c r="F336" i="51"/>
  <c r="F335" i="51"/>
  <c r="F334" i="51"/>
  <c r="F333" i="51"/>
  <c r="F332" i="51"/>
  <c r="F331" i="51"/>
  <c r="F330" i="51"/>
  <c r="F329" i="51"/>
  <c r="F328" i="51"/>
  <c r="F327" i="51"/>
  <c r="F326" i="51"/>
  <c r="F325" i="51"/>
  <c r="F324" i="51"/>
  <c r="F323" i="51"/>
  <c r="F322" i="51"/>
  <c r="F321" i="51"/>
  <c r="F320" i="51"/>
  <c r="F319" i="51"/>
  <c r="F318" i="51"/>
  <c r="F317" i="51"/>
  <c r="F316" i="51"/>
  <c r="F315" i="51"/>
  <c r="F314" i="51"/>
  <c r="F313" i="51"/>
  <c r="F312" i="51"/>
  <c r="F311" i="51"/>
  <c r="F310" i="51"/>
  <c r="F309" i="51"/>
  <c r="F308" i="51"/>
  <c r="F307" i="51"/>
  <c r="F306" i="51"/>
  <c r="F305" i="51"/>
  <c r="F304" i="51"/>
  <c r="F303" i="51"/>
  <c r="F302" i="51"/>
  <c r="F301" i="51"/>
  <c r="F300" i="51"/>
  <c r="F299" i="51"/>
  <c r="F298" i="51"/>
  <c r="F297" i="51"/>
  <c r="F296" i="51"/>
  <c r="F295" i="51"/>
  <c r="F294" i="51"/>
  <c r="F293" i="51"/>
  <c r="F292" i="51"/>
  <c r="F291" i="51"/>
  <c r="F290" i="51"/>
  <c r="F289" i="51"/>
  <c r="F288" i="51"/>
  <c r="F283" i="51"/>
  <c r="F282" i="51"/>
  <c r="F281" i="51"/>
  <c r="F280" i="51"/>
  <c r="F279" i="51"/>
  <c r="F278" i="51"/>
  <c r="F277" i="51"/>
  <c r="F276" i="51"/>
  <c r="F275" i="51"/>
  <c r="F274" i="51"/>
  <c r="F273" i="51"/>
  <c r="F272" i="51"/>
  <c r="F271" i="51"/>
  <c r="F253" i="51"/>
  <c r="F252" i="51"/>
  <c r="F251" i="51"/>
  <c r="F248" i="51"/>
  <c r="F247" i="51"/>
  <c r="F246" i="51"/>
  <c r="F245" i="51"/>
  <c r="F244" i="51"/>
  <c r="F243" i="51"/>
  <c r="F242" i="51"/>
  <c r="F241" i="51"/>
  <c r="F240" i="51"/>
  <c r="F239" i="51"/>
  <c r="F223" i="51"/>
  <c r="F222" i="51"/>
  <c r="F221" i="51"/>
  <c r="F220" i="51"/>
  <c r="F219" i="51"/>
  <c r="F218" i="51"/>
  <c r="F217" i="51"/>
  <c r="F215" i="51"/>
  <c r="F214" i="51"/>
  <c r="F213" i="51"/>
  <c r="F212" i="51"/>
  <c r="F211" i="51"/>
  <c r="F210" i="51"/>
  <c r="F209" i="51"/>
  <c r="F208" i="51"/>
  <c r="F207" i="51"/>
  <c r="F206" i="51"/>
  <c r="F205" i="51"/>
  <c r="F204" i="51"/>
  <c r="F203" i="51"/>
  <c r="F202" i="51"/>
  <c r="F201" i="51"/>
  <c r="F200" i="51"/>
  <c r="F199" i="51"/>
  <c r="F198" i="51"/>
  <c r="F197" i="51"/>
  <c r="F196" i="51"/>
  <c r="F195" i="51"/>
  <c r="F190" i="51"/>
  <c r="F189" i="51"/>
  <c r="F188" i="51"/>
  <c r="F187" i="51"/>
  <c r="F186" i="51"/>
  <c r="F185" i="51"/>
  <c r="F184" i="51"/>
  <c r="F179" i="51"/>
  <c r="F178" i="51"/>
  <c r="F177" i="51"/>
  <c r="F176" i="51"/>
  <c r="F175" i="51"/>
  <c r="F174" i="51"/>
  <c r="F173" i="51"/>
  <c r="F172" i="51"/>
  <c r="F171" i="51"/>
  <c r="F170" i="51"/>
  <c r="F169" i="51"/>
  <c r="F168" i="51"/>
  <c r="F167" i="51"/>
  <c r="F166" i="51"/>
  <c r="F165" i="51"/>
  <c r="F164" i="51"/>
  <c r="F163" i="51"/>
  <c r="F162" i="51"/>
  <c r="F161" i="51"/>
  <c r="F160" i="51"/>
  <c r="F159" i="51"/>
  <c r="F143" i="51"/>
  <c r="F142" i="51"/>
  <c r="F141" i="51"/>
  <c r="F140" i="51"/>
  <c r="F139" i="51"/>
  <c r="F138" i="51"/>
  <c r="F137" i="51"/>
  <c r="F136" i="51"/>
  <c r="F135" i="51"/>
  <c r="F134" i="51"/>
  <c r="F133" i="51"/>
  <c r="F132" i="51"/>
  <c r="F131" i="51"/>
  <c r="F130" i="51"/>
  <c r="F129" i="51"/>
  <c r="F128" i="51"/>
  <c r="F127" i="51"/>
  <c r="F126" i="51"/>
  <c r="F125" i="51"/>
  <c r="F124" i="51"/>
  <c r="F119" i="51"/>
  <c r="F118" i="51"/>
  <c r="F117" i="51"/>
  <c r="F116" i="51"/>
  <c r="F115" i="51"/>
  <c r="F114" i="51"/>
  <c r="F113" i="51"/>
  <c r="F111" i="51"/>
  <c r="F110" i="51"/>
  <c r="F109" i="51"/>
  <c r="F108" i="51"/>
  <c r="F107" i="51"/>
  <c r="F106" i="51"/>
  <c r="F105" i="51"/>
  <c r="F104" i="51"/>
  <c r="F103" i="51"/>
  <c r="F102" i="51"/>
  <c r="F101" i="51"/>
  <c r="F100" i="51"/>
  <c r="F99" i="51"/>
  <c r="F98" i="51"/>
  <c r="F97" i="51"/>
  <c r="F96" i="51"/>
  <c r="F95" i="51"/>
  <c r="F34" i="51"/>
  <c r="F88" i="51"/>
  <c r="F87" i="51"/>
  <c r="F86" i="51"/>
  <c r="F85" i="51"/>
  <c r="F84" i="51"/>
  <c r="F83" i="51"/>
  <c r="F82" i="51"/>
  <c r="F77" i="51"/>
  <c r="F76" i="51"/>
  <c r="F75" i="51"/>
  <c r="F74" i="51"/>
  <c r="F73" i="51"/>
  <c r="F72" i="51"/>
  <c r="F71" i="51"/>
  <c r="F66" i="51"/>
  <c r="F65" i="51"/>
  <c r="F64" i="51"/>
  <c r="F63" i="51"/>
  <c r="F62" i="51"/>
  <c r="F61" i="51"/>
  <c r="F60" i="51"/>
  <c r="F55" i="51"/>
  <c r="F54" i="51"/>
  <c r="F53" i="51"/>
  <c r="F52" i="51"/>
  <c r="F51" i="51"/>
  <c r="F50" i="51"/>
  <c r="F49" i="51"/>
  <c r="F44" i="51"/>
  <c r="F43" i="51"/>
  <c r="F42" i="51"/>
  <c r="F41" i="51"/>
  <c r="F40" i="51"/>
  <c r="F39" i="51"/>
  <c r="F38" i="51"/>
  <c r="F33" i="51"/>
  <c r="F32" i="51"/>
  <c r="F31" i="51"/>
  <c r="F30" i="51"/>
  <c r="F29" i="51"/>
  <c r="F28" i="51"/>
  <c r="F27" i="51"/>
  <c r="F22" i="51"/>
  <c r="F21" i="51"/>
  <c r="F20" i="51"/>
  <c r="F19" i="51"/>
  <c r="F18" i="51"/>
  <c r="F17" i="51"/>
  <c r="F16" i="51"/>
  <c r="F11" i="51"/>
  <c r="F10" i="51"/>
  <c r="F9" i="51"/>
  <c r="F8" i="51"/>
  <c r="F7" i="51"/>
  <c r="F6" i="51"/>
  <c r="E910" i="33"/>
  <c r="E909" i="33"/>
  <c r="E908" i="33"/>
  <c r="E907" i="33"/>
  <c r="E906" i="33"/>
  <c r="E905" i="33"/>
  <c r="E904" i="33"/>
  <c r="E903" i="33"/>
  <c r="E902" i="33"/>
  <c r="E901" i="33"/>
  <c r="E900" i="33"/>
  <c r="E899" i="33"/>
  <c r="E898" i="33"/>
  <c r="E897" i="33"/>
  <c r="E896" i="33"/>
  <c r="E895" i="33"/>
  <c r="E894" i="33"/>
  <c r="E893" i="33"/>
  <c r="E892" i="33"/>
  <c r="E891" i="33"/>
  <c r="E890" i="33"/>
  <c r="E889" i="33"/>
  <c r="E888" i="33"/>
  <c r="E887" i="33"/>
  <c r="E886" i="33"/>
  <c r="E885" i="33"/>
  <c r="E884" i="33"/>
  <c r="E883" i="33"/>
  <c r="E882" i="33"/>
  <c r="E881" i="33"/>
  <c r="E880" i="33"/>
  <c r="E879" i="33"/>
  <c r="E878" i="33"/>
  <c r="E877" i="33"/>
  <c r="E876" i="33"/>
  <c r="E875" i="33"/>
  <c r="E874" i="33"/>
  <c r="E873" i="33"/>
  <c r="E872" i="33"/>
  <c r="E871" i="33"/>
  <c r="E870" i="33"/>
  <c r="E869" i="33"/>
  <c r="E868" i="33"/>
  <c r="E867" i="33"/>
  <c r="E866" i="33"/>
  <c r="E865" i="33"/>
  <c r="E864" i="33"/>
  <c r="E863" i="33"/>
  <c r="E862" i="33"/>
  <c r="E861" i="33"/>
  <c r="E860" i="33"/>
  <c r="E859" i="33"/>
  <c r="E858" i="33"/>
  <c r="E857" i="33"/>
  <c r="E856" i="33"/>
  <c r="E855" i="33"/>
  <c r="E854" i="33"/>
  <c r="E853" i="33"/>
  <c r="E852" i="33"/>
  <c r="E851" i="33"/>
  <c r="E850" i="33"/>
  <c r="E849" i="33"/>
  <c r="E848" i="33"/>
  <c r="E847" i="33"/>
  <c r="E846" i="33"/>
  <c r="E845" i="33"/>
  <c r="E844" i="33"/>
  <c r="E843" i="33"/>
  <c r="E842" i="33"/>
  <c r="E841" i="33"/>
  <c r="E840" i="33"/>
  <c r="E839" i="33"/>
  <c r="E838" i="33"/>
  <c r="E837" i="33"/>
  <c r="E836" i="33"/>
  <c r="E835" i="33"/>
  <c r="E834" i="33"/>
  <c r="E833" i="33"/>
  <c r="E832" i="33"/>
  <c r="E831" i="33"/>
  <c r="E830" i="33"/>
  <c r="E829" i="33"/>
  <c r="E828" i="33"/>
  <c r="E827" i="33"/>
  <c r="E826" i="33"/>
  <c r="E825" i="33"/>
  <c r="E824" i="33"/>
  <c r="E823" i="33"/>
  <c r="E822" i="33"/>
  <c r="E821" i="33"/>
  <c r="E820" i="33"/>
  <c r="E819" i="33"/>
  <c r="E818" i="33"/>
  <c r="E817" i="33"/>
  <c r="E816" i="33"/>
  <c r="E815" i="33"/>
  <c r="E814" i="33"/>
  <c r="E813" i="33"/>
  <c r="E812" i="33"/>
  <c r="E811" i="33"/>
  <c r="E810" i="33"/>
  <c r="E809" i="33"/>
  <c r="E808" i="33"/>
  <c r="E807" i="33"/>
  <c r="E806" i="33"/>
  <c r="E805" i="33"/>
  <c r="E804" i="33"/>
  <c r="E803" i="33"/>
  <c r="E802" i="33"/>
  <c r="E801" i="33"/>
  <c r="E800" i="33"/>
  <c r="E799" i="33"/>
  <c r="E798" i="33"/>
  <c r="E797" i="33"/>
  <c r="E796" i="33"/>
  <c r="E795" i="33"/>
  <c r="E794" i="33"/>
  <c r="E793" i="33"/>
  <c r="E792" i="33"/>
  <c r="E791" i="33"/>
  <c r="E790" i="33"/>
  <c r="E789" i="33"/>
  <c r="E788" i="33"/>
  <c r="E787" i="33"/>
  <c r="E786" i="33"/>
  <c r="E785" i="33"/>
  <c r="E784" i="33"/>
  <c r="E783" i="33"/>
  <c r="E782" i="33"/>
  <c r="E781" i="33"/>
  <c r="E780" i="33"/>
  <c r="E779" i="33"/>
  <c r="E778" i="33"/>
  <c r="E777" i="33"/>
  <c r="E776" i="33"/>
  <c r="E775" i="33"/>
  <c r="E774" i="33"/>
  <c r="E773" i="33"/>
  <c r="E772" i="33"/>
  <c r="E771" i="33"/>
  <c r="E770" i="33"/>
  <c r="E769" i="33"/>
  <c r="E768" i="33"/>
  <c r="E767" i="33"/>
  <c r="E766" i="33"/>
  <c r="E765" i="33"/>
  <c r="E764" i="33"/>
  <c r="E763" i="33"/>
  <c r="E762" i="33"/>
  <c r="E761" i="33"/>
  <c r="E760" i="33"/>
  <c r="E759" i="33"/>
  <c r="E758" i="33"/>
  <c r="E757" i="33"/>
  <c r="E756" i="33"/>
  <c r="E755" i="33"/>
  <c r="E754" i="33"/>
  <c r="E753" i="33"/>
  <c r="E752" i="33"/>
  <c r="E751" i="33"/>
  <c r="E750" i="33"/>
  <c r="E749" i="33"/>
  <c r="E748" i="33"/>
  <c r="E747" i="33"/>
  <c r="E746" i="33"/>
  <c r="E745" i="33"/>
  <c r="E744" i="33"/>
  <c r="E743" i="33"/>
  <c r="E742" i="33"/>
  <c r="E741" i="33"/>
  <c r="E740" i="33"/>
  <c r="E739" i="33"/>
  <c r="E738" i="33"/>
  <c r="E737" i="33"/>
  <c r="E736" i="33"/>
  <c r="E735" i="33"/>
  <c r="E734" i="33"/>
  <c r="E733" i="33"/>
  <c r="E732" i="33"/>
  <c r="E731" i="33"/>
  <c r="E730" i="33"/>
  <c r="E729" i="33"/>
  <c r="E728" i="33"/>
  <c r="E727" i="33"/>
  <c r="E726" i="33"/>
  <c r="E725" i="33"/>
  <c r="E724" i="33"/>
  <c r="E723" i="33"/>
  <c r="E722" i="33"/>
  <c r="E721" i="33"/>
  <c r="E720" i="33"/>
  <c r="E719" i="33"/>
  <c r="E718" i="33"/>
  <c r="E717" i="33"/>
  <c r="E716" i="33"/>
  <c r="E715" i="33"/>
  <c r="E714" i="33"/>
  <c r="E713" i="33"/>
  <c r="E712" i="33"/>
  <c r="E711" i="33"/>
  <c r="E710" i="33"/>
  <c r="E709" i="33"/>
  <c r="E708" i="33"/>
  <c r="E707" i="33"/>
  <c r="E706" i="33"/>
  <c r="E705" i="33"/>
  <c r="E704" i="33"/>
  <c r="E703" i="33"/>
  <c r="E702" i="33"/>
  <c r="E701" i="33"/>
  <c r="E700" i="33"/>
  <c r="E699" i="33"/>
  <c r="E698" i="33"/>
  <c r="E697" i="33"/>
  <c r="E696" i="33"/>
  <c r="E695" i="33"/>
  <c r="E694" i="33"/>
  <c r="E693" i="33"/>
  <c r="E692" i="33"/>
  <c r="E691" i="33"/>
  <c r="E690" i="33"/>
  <c r="E689" i="33"/>
  <c r="E688" i="33"/>
  <c r="E687" i="33"/>
  <c r="E686" i="33"/>
  <c r="E685" i="33"/>
  <c r="E684" i="33"/>
  <c r="E683" i="33"/>
  <c r="E682" i="33"/>
  <c r="E681" i="33"/>
  <c r="E680" i="33"/>
  <c r="E679" i="33"/>
  <c r="E678" i="33"/>
  <c r="E677" i="33"/>
  <c r="E676" i="33"/>
  <c r="E675" i="33"/>
  <c r="E674" i="33"/>
  <c r="E673" i="33"/>
  <c r="E672" i="33"/>
  <c r="E671" i="33"/>
  <c r="E670" i="33"/>
  <c r="E669" i="33"/>
  <c r="E668" i="33"/>
  <c r="E667" i="33"/>
  <c r="E666" i="33"/>
  <c r="E665" i="33"/>
  <c r="E664" i="33"/>
  <c r="E663" i="33"/>
  <c r="E662" i="33"/>
  <c r="E661" i="33"/>
  <c r="E660" i="33"/>
  <c r="E659" i="33"/>
  <c r="E658" i="33"/>
  <c r="E657" i="33"/>
  <c r="E656" i="33"/>
  <c r="E655" i="33"/>
  <c r="E654" i="33"/>
  <c r="E653" i="33"/>
  <c r="E652" i="33"/>
  <c r="E651" i="33"/>
  <c r="E650" i="33"/>
  <c r="E649" i="33"/>
  <c r="E648" i="33"/>
  <c r="E647" i="33"/>
  <c r="E646" i="33"/>
  <c r="E645" i="33"/>
  <c r="E644" i="33"/>
  <c r="E643" i="33"/>
  <c r="E642" i="33"/>
  <c r="E641" i="33"/>
  <c r="E640" i="33"/>
  <c r="E639" i="33"/>
  <c r="E638" i="33"/>
  <c r="E636" i="33"/>
  <c r="E635" i="33"/>
  <c r="E634" i="33"/>
  <c r="E633" i="33"/>
  <c r="E632" i="33"/>
  <c r="E631" i="33"/>
  <c r="E630" i="33"/>
  <c r="E629" i="33"/>
  <c r="E628" i="33"/>
  <c r="E627" i="33"/>
  <c r="E626" i="33"/>
  <c r="E625" i="33"/>
  <c r="E624" i="33"/>
  <c r="E623" i="33"/>
  <c r="E622" i="33"/>
  <c r="E621" i="33"/>
  <c r="E620" i="33"/>
  <c r="E619" i="33"/>
  <c r="E618" i="33"/>
  <c r="E617" i="33"/>
  <c r="E616" i="33"/>
  <c r="E615" i="33"/>
  <c r="E614" i="33"/>
  <c r="E613" i="33"/>
  <c r="E612" i="33"/>
  <c r="E611" i="33"/>
  <c r="E610" i="33"/>
  <c r="E609" i="33"/>
  <c r="E608" i="33"/>
  <c r="E607" i="33"/>
  <c r="E606" i="33"/>
  <c r="E605" i="33"/>
  <c r="E604" i="33"/>
  <c r="E603" i="33"/>
  <c r="E602" i="33"/>
  <c r="E601" i="33"/>
  <c r="E600" i="33"/>
  <c r="E599" i="33"/>
  <c r="E598" i="33"/>
  <c r="E597" i="33"/>
  <c r="E596" i="33"/>
  <c r="E595" i="33"/>
  <c r="E594" i="33"/>
  <c r="E593" i="33"/>
  <c r="E592" i="33"/>
  <c r="E591" i="33"/>
  <c r="E590" i="33"/>
  <c r="E589" i="33"/>
  <c r="E588" i="33"/>
  <c r="E587" i="33"/>
  <c r="E586" i="33"/>
  <c r="E585" i="33"/>
  <c r="E584" i="33"/>
  <c r="E583" i="33"/>
  <c r="E582" i="33"/>
  <c r="E581" i="33"/>
  <c r="E580" i="33"/>
  <c r="E579" i="33"/>
  <c r="E578" i="33"/>
  <c r="E577" i="33"/>
  <c r="E576" i="33"/>
  <c r="E575" i="33"/>
  <c r="E574" i="33"/>
  <c r="E573" i="33"/>
  <c r="E572" i="33"/>
  <c r="E571" i="33"/>
  <c r="E570" i="33"/>
  <c r="E569" i="33"/>
  <c r="E568" i="33"/>
  <c r="E567" i="33"/>
  <c r="E566" i="33"/>
  <c r="E565" i="33"/>
  <c r="E564" i="33"/>
  <c r="E563" i="33"/>
  <c r="E562" i="33"/>
  <c r="E561" i="33"/>
  <c r="E560" i="33"/>
  <c r="E559" i="33"/>
  <c r="E558" i="33"/>
  <c r="E557" i="33"/>
  <c r="E556" i="33"/>
  <c r="E555" i="33"/>
  <c r="E554" i="33"/>
  <c r="E553" i="33"/>
  <c r="E552" i="33"/>
  <c r="E551" i="33"/>
  <c r="E550" i="33"/>
  <c r="E549" i="33"/>
  <c r="E548" i="33"/>
  <c r="E547" i="33"/>
  <c r="E546" i="33"/>
  <c r="E545" i="33"/>
  <c r="E544" i="33"/>
  <c r="E543" i="33"/>
  <c r="E542" i="33"/>
  <c r="E541" i="33"/>
  <c r="E540" i="33"/>
  <c r="E539" i="33"/>
  <c r="E538" i="33"/>
  <c r="E537" i="33"/>
  <c r="E536" i="33"/>
  <c r="E535" i="33"/>
  <c r="E534" i="33"/>
  <c r="E533" i="33"/>
  <c r="E532" i="33"/>
  <c r="E531" i="33"/>
  <c r="E530" i="33"/>
  <c r="E529" i="33"/>
  <c r="E528" i="33"/>
  <c r="E527" i="33"/>
  <c r="E526" i="33"/>
  <c r="E525" i="33"/>
  <c r="E524" i="33"/>
  <c r="E523" i="33"/>
  <c r="E522" i="33"/>
  <c r="E521" i="33"/>
  <c r="E520" i="33"/>
  <c r="E519" i="33"/>
  <c r="E518" i="33"/>
  <c r="E517" i="33"/>
  <c r="E516" i="33"/>
  <c r="E515" i="33"/>
  <c r="E514" i="33"/>
  <c r="E513" i="33"/>
  <c r="E512" i="33"/>
  <c r="E511" i="33"/>
  <c r="E510" i="33"/>
  <c r="E509" i="33"/>
  <c r="E508" i="33"/>
  <c r="E507" i="33"/>
  <c r="E506" i="33"/>
  <c r="E505" i="33"/>
  <c r="E504" i="33"/>
  <c r="E503" i="33"/>
  <c r="E502" i="33"/>
  <c r="E501" i="33"/>
  <c r="E500" i="33"/>
  <c r="E499" i="33"/>
  <c r="E498" i="33"/>
  <c r="E497" i="33"/>
  <c r="E496" i="33"/>
  <c r="E495" i="33"/>
  <c r="E494" i="33"/>
  <c r="E493" i="33"/>
  <c r="E492" i="33"/>
  <c r="E491" i="33"/>
  <c r="E490" i="33"/>
  <c r="E489" i="33"/>
  <c r="E488" i="33"/>
  <c r="E487" i="33"/>
  <c r="E486" i="33"/>
  <c r="E485" i="33"/>
  <c r="E484" i="33"/>
  <c r="E483" i="33"/>
  <c r="E482" i="33"/>
  <c r="E481" i="33"/>
  <c r="E480" i="33"/>
  <c r="E479" i="33"/>
  <c r="E478" i="33"/>
  <c r="E477" i="33"/>
  <c r="E476" i="33"/>
  <c r="E475" i="33"/>
  <c r="E474" i="33"/>
  <c r="E473" i="33"/>
  <c r="E472" i="33"/>
  <c r="E471" i="33"/>
  <c r="E470" i="33"/>
  <c r="E469" i="33"/>
  <c r="E468" i="33"/>
  <c r="E467" i="33"/>
  <c r="E466" i="33"/>
  <c r="E465" i="33"/>
  <c r="E464" i="33"/>
  <c r="E456" i="33"/>
  <c r="E455" i="33"/>
  <c r="E454" i="33"/>
  <c r="E453" i="33"/>
  <c r="E452" i="33"/>
  <c r="E451" i="33"/>
  <c r="E450" i="33"/>
  <c r="E449" i="33"/>
  <c r="E448" i="33"/>
  <c r="E447" i="33"/>
  <c r="E446" i="33"/>
  <c r="E445" i="33"/>
  <c r="E444" i="33"/>
  <c r="E443" i="33"/>
  <c r="E442" i="33"/>
  <c r="E441" i="33"/>
  <c r="E440" i="33"/>
  <c r="E439" i="33"/>
  <c r="E438" i="33"/>
  <c r="E437" i="33"/>
  <c r="E436" i="33"/>
  <c r="E435" i="33"/>
  <c r="E434" i="33"/>
  <c r="E433" i="33"/>
  <c r="E432" i="33"/>
  <c r="E431" i="33"/>
  <c r="E430" i="33"/>
  <c r="E429" i="33"/>
  <c r="E428" i="33"/>
  <c r="E427" i="33"/>
  <c r="E426" i="33"/>
  <c r="E425" i="33"/>
  <c r="E424" i="33"/>
  <c r="E423" i="33"/>
  <c r="E422" i="33"/>
  <c r="E421" i="33"/>
  <c r="E420" i="33"/>
  <c r="E419" i="33"/>
  <c r="E418" i="33"/>
  <c r="E417" i="33"/>
  <c r="E416" i="33"/>
  <c r="E415" i="33"/>
  <c r="E414" i="33"/>
  <c r="E413" i="33"/>
  <c r="E412" i="33"/>
  <c r="E411" i="33"/>
  <c r="E410" i="33"/>
  <c r="E409" i="33"/>
  <c r="E408" i="33"/>
  <c r="E407" i="33"/>
  <c r="E406" i="33"/>
  <c r="E405" i="33"/>
  <c r="E404" i="33"/>
  <c r="E403" i="33"/>
  <c r="E402" i="33"/>
  <c r="E401" i="33"/>
  <c r="E400" i="33"/>
  <c r="E399" i="33"/>
  <c r="E398" i="33"/>
  <c r="E397" i="33"/>
  <c r="E396" i="33"/>
  <c r="E395" i="33"/>
  <c r="E394" i="33"/>
  <c r="E393" i="33"/>
  <c r="E392" i="33"/>
  <c r="E391" i="33"/>
  <c r="E390" i="33"/>
  <c r="E389" i="33"/>
  <c r="E388" i="33"/>
  <c r="E387" i="33"/>
  <c r="E386" i="33"/>
  <c r="E385" i="33"/>
  <c r="E384" i="33"/>
  <c r="E383" i="33"/>
  <c r="E382" i="33"/>
  <c r="E381" i="33"/>
  <c r="E380" i="33"/>
  <c r="E379" i="33"/>
  <c r="E378" i="33"/>
  <c r="E377" i="33"/>
  <c r="E376" i="33"/>
  <c r="E375" i="33"/>
  <c r="E374" i="33"/>
  <c r="E373" i="33"/>
  <c r="E372" i="33"/>
  <c r="E371" i="33"/>
  <c r="E370" i="33"/>
  <c r="E369" i="33"/>
  <c r="E368" i="33"/>
  <c r="E367" i="33"/>
  <c r="E366" i="33"/>
  <c r="E365" i="33"/>
  <c r="E364" i="33"/>
  <c r="E363" i="33"/>
  <c r="E362" i="33"/>
  <c r="E361" i="33"/>
  <c r="E360" i="33"/>
  <c r="E359" i="33"/>
  <c r="E358" i="33"/>
  <c r="E357" i="33"/>
  <c r="E356" i="33"/>
  <c r="E355" i="33"/>
  <c r="E354" i="33"/>
  <c r="E353" i="33"/>
  <c r="E352" i="33"/>
  <c r="E351" i="33"/>
  <c r="E350" i="33"/>
  <c r="E349" i="33"/>
  <c r="E348" i="33"/>
  <c r="E347" i="33"/>
  <c r="E346" i="33"/>
  <c r="E345" i="33"/>
  <c r="E344" i="33"/>
  <c r="E343" i="33"/>
  <c r="E342" i="33"/>
  <c r="E341" i="33"/>
  <c r="E340" i="33"/>
  <c r="E339" i="33"/>
  <c r="E338" i="33"/>
  <c r="E337" i="33"/>
  <c r="E336" i="33"/>
  <c r="E335" i="33"/>
  <c r="E334" i="33"/>
  <c r="E333" i="33"/>
  <c r="E332" i="33"/>
  <c r="E331" i="33"/>
  <c r="E330" i="33"/>
  <c r="E329" i="33"/>
  <c r="E328" i="33"/>
  <c r="E327" i="33"/>
  <c r="E326" i="33"/>
  <c r="E325" i="33"/>
  <c r="E324" i="33"/>
  <c r="E323" i="33"/>
  <c r="E322" i="33"/>
  <c r="E321" i="33"/>
  <c r="E320" i="33"/>
  <c r="E319" i="33"/>
  <c r="E318" i="33"/>
  <c r="E317" i="33"/>
  <c r="E316" i="33"/>
  <c r="E315" i="33"/>
  <c r="E314" i="33"/>
  <c r="E313" i="33"/>
  <c r="E312" i="33"/>
  <c r="E311" i="33"/>
  <c r="E310" i="33"/>
  <c r="E309" i="33"/>
  <c r="E308" i="33"/>
  <c r="E307" i="33"/>
  <c r="E306" i="33"/>
  <c r="E305" i="33"/>
  <c r="E304" i="33"/>
  <c r="E303" i="33"/>
  <c r="E302" i="33"/>
  <c r="E301" i="33"/>
  <c r="E300" i="33"/>
  <c r="E299" i="33"/>
  <c r="E298" i="33"/>
  <c r="E297" i="33"/>
  <c r="E296" i="33"/>
  <c r="E295" i="33"/>
  <c r="E294" i="33"/>
  <c r="E293" i="33"/>
  <c r="E292" i="33"/>
  <c r="E291" i="33"/>
  <c r="E290" i="33"/>
  <c r="E289" i="33"/>
  <c r="E288" i="33"/>
  <c r="E287" i="33"/>
  <c r="E286" i="33"/>
  <c r="E285" i="33"/>
  <c r="E284" i="33"/>
  <c r="E283" i="33"/>
  <c r="E282" i="33"/>
  <c r="E281" i="33"/>
  <c r="E280" i="33"/>
  <c r="E279" i="33"/>
  <c r="E278" i="33"/>
  <c r="E277" i="33"/>
  <c r="E276" i="33"/>
  <c r="E275" i="33"/>
  <c r="E274" i="33"/>
  <c r="E273" i="33"/>
  <c r="E272" i="33"/>
  <c r="E271" i="33"/>
  <c r="E270" i="33"/>
  <c r="E269" i="33"/>
  <c r="E268" i="33"/>
  <c r="E267" i="33"/>
  <c r="E266" i="33"/>
  <c r="E265" i="33"/>
  <c r="E264" i="33"/>
  <c r="E263" i="33"/>
  <c r="E262" i="33"/>
  <c r="E261" i="33"/>
  <c r="E260" i="33"/>
  <c r="E259" i="33"/>
  <c r="E258" i="33"/>
  <c r="E257" i="33"/>
  <c r="E256" i="33"/>
  <c r="E255" i="33"/>
  <c r="E254" i="33"/>
  <c r="E253" i="33"/>
  <c r="E252" i="33"/>
  <c r="E251" i="33"/>
  <c r="E250" i="33"/>
  <c r="E249" i="33"/>
  <c r="E248" i="33"/>
  <c r="E247" i="33"/>
  <c r="E246" i="33"/>
  <c r="E245" i="33"/>
  <c r="E244" i="33"/>
  <c r="E243" i="33"/>
  <c r="E242" i="33"/>
  <c r="E241" i="33"/>
  <c r="E240" i="33"/>
  <c r="E239" i="33"/>
  <c r="E238" i="33"/>
  <c r="E237" i="33"/>
  <c r="E236" i="33"/>
  <c r="E235" i="33"/>
  <c r="E234" i="33"/>
  <c r="E233" i="33"/>
  <c r="E232" i="33"/>
  <c r="E231" i="33"/>
  <c r="E230" i="33"/>
  <c r="E229" i="33"/>
  <c r="E228" i="33"/>
  <c r="E227" i="33"/>
  <c r="E226" i="33"/>
  <c r="E225" i="33"/>
  <c r="E224" i="33"/>
  <c r="E223" i="33"/>
  <c r="E222" i="33"/>
  <c r="E221" i="33"/>
  <c r="E220" i="33"/>
  <c r="E219" i="33"/>
  <c r="E218" i="33"/>
  <c r="E217" i="33"/>
  <c r="E216" i="33"/>
  <c r="E215" i="33"/>
  <c r="E214" i="33"/>
  <c r="E213" i="33"/>
  <c r="E212" i="33"/>
  <c r="E211" i="33"/>
  <c r="E210" i="33"/>
  <c r="E209" i="33"/>
  <c r="E208" i="33"/>
  <c r="E207" i="33"/>
  <c r="E206" i="33"/>
  <c r="E205" i="33"/>
  <c r="E204" i="33"/>
  <c r="E203" i="33"/>
  <c r="E202" i="33"/>
  <c r="E201" i="33"/>
  <c r="E200" i="33"/>
  <c r="E199" i="33"/>
  <c r="E198" i="33"/>
  <c r="E197" i="33"/>
  <c r="E196" i="33"/>
  <c r="E195" i="33"/>
  <c r="E194" i="33"/>
  <c r="E193" i="33"/>
  <c r="E192" i="33"/>
  <c r="E191" i="33"/>
  <c r="E190" i="33"/>
  <c r="E189" i="33"/>
  <c r="E188" i="33"/>
  <c r="E187" i="33"/>
  <c r="E186" i="33"/>
  <c r="E185" i="33"/>
  <c r="E184" i="33"/>
  <c r="E183" i="33"/>
  <c r="E182" i="33"/>
  <c r="E181" i="33"/>
  <c r="E180" i="33"/>
  <c r="E179" i="33"/>
  <c r="E178" i="33"/>
  <c r="E177" i="33"/>
  <c r="E176" i="33"/>
  <c r="E175" i="33"/>
  <c r="E174" i="33"/>
  <c r="E173" i="33"/>
  <c r="E172" i="33"/>
  <c r="E171" i="33"/>
  <c r="E170" i="33"/>
  <c r="E169" i="33"/>
  <c r="E168" i="33"/>
  <c r="E167" i="33"/>
  <c r="E166" i="33"/>
  <c r="E165" i="33"/>
  <c r="E164" i="33"/>
  <c r="E163" i="33"/>
  <c r="E162" i="33"/>
  <c r="E161" i="33"/>
  <c r="E160" i="33"/>
  <c r="E159" i="33"/>
  <c r="E158" i="33"/>
  <c r="E157" i="33"/>
  <c r="E156" i="33"/>
  <c r="E155" i="33"/>
  <c r="E154" i="33"/>
  <c r="E153" i="33"/>
  <c r="E152" i="33"/>
  <c r="E151" i="33"/>
  <c r="E150" i="33"/>
  <c r="E149" i="33"/>
  <c r="E148" i="33"/>
  <c r="E147" i="33"/>
  <c r="E146" i="33"/>
  <c r="E145" i="33"/>
  <c r="E144" i="33"/>
  <c r="E143" i="33"/>
  <c r="E142" i="33"/>
  <c r="E141" i="33"/>
  <c r="E140" i="33"/>
  <c r="E139" i="33"/>
  <c r="E138" i="33"/>
  <c r="E137" i="33"/>
  <c r="E136" i="33"/>
  <c r="E135" i="33"/>
  <c r="E134" i="33"/>
  <c r="E133" i="33"/>
  <c r="E132" i="33"/>
  <c r="E131" i="33"/>
  <c r="E130" i="33"/>
  <c r="E129" i="33"/>
  <c r="E128" i="33"/>
  <c r="E127" i="33"/>
  <c r="E126" i="33"/>
  <c r="E125" i="33"/>
  <c r="E124" i="33"/>
  <c r="E123" i="33"/>
  <c r="E122" i="33"/>
  <c r="E121" i="33"/>
  <c r="E120" i="33"/>
  <c r="E119" i="33"/>
  <c r="E118" i="33"/>
  <c r="E117" i="33"/>
  <c r="E116" i="33"/>
  <c r="E115" i="33"/>
  <c r="E114" i="33"/>
  <c r="E113" i="33"/>
  <c r="E112" i="33"/>
  <c r="E111" i="33"/>
  <c r="E110" i="33"/>
  <c r="E109" i="33"/>
  <c r="E108" i="33"/>
  <c r="E107" i="33"/>
  <c r="E106" i="33"/>
  <c r="E105" i="33"/>
  <c r="E104" i="33"/>
  <c r="E103" i="33"/>
  <c r="E102" i="33"/>
  <c r="E101" i="33"/>
  <c r="E100" i="33"/>
  <c r="E99" i="33"/>
  <c r="E98" i="33"/>
  <c r="E97" i="33"/>
  <c r="E96" i="33"/>
  <c r="E95" i="33"/>
  <c r="E94" i="33"/>
  <c r="E93" i="33"/>
  <c r="E92" i="33"/>
  <c r="E91" i="33"/>
  <c r="E90" i="33"/>
  <c r="E89" i="33"/>
  <c r="E88" i="33"/>
  <c r="E87" i="33"/>
  <c r="E86" i="33"/>
  <c r="E85" i="33"/>
  <c r="E84" i="33"/>
  <c r="E83" i="33"/>
  <c r="E82" i="33"/>
  <c r="E81" i="33"/>
  <c r="E80" i="33"/>
  <c r="E79" i="33"/>
  <c r="E78" i="33"/>
  <c r="E77" i="33"/>
  <c r="E76" i="33"/>
  <c r="E75" i="33"/>
  <c r="E74" i="33"/>
  <c r="E73" i="33"/>
  <c r="E72" i="33"/>
  <c r="E71" i="33"/>
  <c r="E70" i="33"/>
  <c r="E69" i="33"/>
  <c r="E68" i="33"/>
  <c r="E67" i="33"/>
  <c r="E66" i="33"/>
  <c r="E65" i="33"/>
  <c r="E64" i="33"/>
  <c r="E63" i="33"/>
  <c r="E62" i="33"/>
  <c r="E61" i="33"/>
  <c r="E60" i="33"/>
  <c r="E59" i="33"/>
  <c r="E58" i="33"/>
  <c r="E57" i="33"/>
  <c r="E56" i="33"/>
  <c r="E55" i="33"/>
  <c r="E54" i="33"/>
  <c r="E53" i="33"/>
  <c r="E52" i="33"/>
  <c r="E51" i="33"/>
  <c r="E50" i="33"/>
  <c r="E49" i="33"/>
  <c r="E48" i="33"/>
  <c r="E47" i="33"/>
  <c r="E46" i="33"/>
  <c r="E45" i="33"/>
  <c r="E44" i="33"/>
  <c r="E43" i="33"/>
  <c r="E42" i="33"/>
  <c r="E41" i="33"/>
  <c r="E40" i="33"/>
  <c r="E39" i="33"/>
  <c r="E38" i="33"/>
  <c r="E37" i="33"/>
  <c r="E36" i="33"/>
  <c r="E35" i="33"/>
  <c r="E34" i="33"/>
  <c r="E33" i="33"/>
  <c r="E32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E11" i="33"/>
  <c r="E10" i="33"/>
  <c r="E9" i="33"/>
  <c r="E8" i="33"/>
  <c r="E7" i="33"/>
  <c r="E6" i="33"/>
  <c r="F2" i="60"/>
  <c r="F6" i="21" l="1"/>
  <c r="G6" i="21" s="1"/>
  <c r="F8" i="21"/>
  <c r="G8" i="21" s="1"/>
  <c r="F13" i="59"/>
  <c r="G13" i="59" s="1"/>
  <c r="F133" i="59"/>
  <c r="G133" i="59" s="1"/>
  <c r="F19" i="21"/>
  <c r="G19" i="21" s="1"/>
  <c r="F126" i="50"/>
  <c r="G126" i="50" s="1"/>
  <c r="F37" i="59"/>
  <c r="G37" i="59" s="1"/>
  <c r="F85" i="59"/>
  <c r="G85" i="59" s="1"/>
  <c r="F132" i="50"/>
  <c r="G132" i="50" s="1"/>
  <c r="F75" i="59"/>
  <c r="G75" i="59" s="1"/>
  <c r="F27" i="59"/>
  <c r="G27" i="59" s="1"/>
  <c r="F123" i="59"/>
  <c r="G123" i="59" s="1"/>
  <c r="F44" i="44"/>
  <c r="G44" i="44" s="1"/>
  <c r="F14" i="44"/>
  <c r="G14" i="44" s="1"/>
  <c r="F34" i="44"/>
  <c r="G34" i="44" s="1"/>
  <c r="F5" i="44"/>
  <c r="G5" i="44" s="1"/>
  <c r="F6" i="44"/>
  <c r="G6" i="44" s="1"/>
  <c r="F23" i="44"/>
  <c r="G23" i="44" s="1"/>
  <c r="F21" i="44"/>
  <c r="G21" i="44" s="1"/>
  <c r="F17" i="44"/>
  <c r="G17" i="44" s="1"/>
  <c r="K17" i="44" s="1"/>
  <c r="F27" i="44"/>
  <c r="G27" i="44" s="1"/>
  <c r="F42" i="44"/>
  <c r="G42" i="44" s="1"/>
  <c r="F11" i="44"/>
  <c r="G11" i="44" s="1"/>
  <c r="F32" i="44"/>
  <c r="G32" i="44" s="1"/>
  <c r="F20" i="57"/>
  <c r="G20" i="57" s="1"/>
  <c r="F70" i="57"/>
  <c r="G70" i="57" s="1"/>
  <c r="F107" i="57"/>
  <c r="G107" i="57" s="1"/>
  <c r="F159" i="57"/>
  <c r="G159" i="57" s="1"/>
  <c r="F21" i="57"/>
  <c r="G21" i="57" s="1"/>
  <c r="F71" i="57"/>
  <c r="G71" i="57" s="1"/>
  <c r="F136" i="57"/>
  <c r="G136" i="57" s="1"/>
  <c r="F74" i="23"/>
  <c r="G74" i="23" s="1"/>
  <c r="F121" i="57"/>
  <c r="G121" i="57" s="1"/>
  <c r="F46" i="57"/>
  <c r="G46" i="57" s="1"/>
  <c r="F110" i="57"/>
  <c r="G110" i="57" s="1"/>
  <c r="F161" i="57"/>
  <c r="G161" i="57" s="1"/>
  <c r="F75" i="23"/>
  <c r="G75" i="23" s="1"/>
  <c r="F134" i="23"/>
  <c r="G134" i="23" s="1"/>
  <c r="F278" i="23"/>
  <c r="G278" i="23" s="1"/>
  <c r="F193" i="23"/>
  <c r="G193" i="23" s="1"/>
  <c r="F8" i="57"/>
  <c r="G8" i="57" s="1"/>
  <c r="F135" i="57"/>
  <c r="G135" i="57" s="1"/>
  <c r="F33" i="57"/>
  <c r="G33" i="57" s="1"/>
  <c r="F173" i="57"/>
  <c r="G173" i="57" s="1"/>
  <c r="F86" i="23"/>
  <c r="G86" i="23" s="1"/>
  <c r="F205" i="23"/>
  <c r="G205" i="23" s="1"/>
  <c r="F174" i="57"/>
  <c r="G174" i="57" s="1"/>
  <c r="F48" i="57"/>
  <c r="G48" i="57" s="1"/>
  <c r="F176" i="57"/>
  <c r="G176" i="57" s="1"/>
  <c r="F15" i="57"/>
  <c r="G15" i="57" s="1"/>
  <c r="F27" i="57"/>
  <c r="G27" i="57" s="1"/>
  <c r="F39" i="57"/>
  <c r="G39" i="57" s="1"/>
  <c r="F52" i="57"/>
  <c r="G52" i="57" s="1"/>
  <c r="F65" i="57"/>
  <c r="G65" i="57" s="1"/>
  <c r="F78" i="57"/>
  <c r="G78" i="57" s="1"/>
  <c r="F90" i="57"/>
  <c r="G90" i="57" s="1"/>
  <c r="F102" i="57"/>
  <c r="G102" i="57" s="1"/>
  <c r="F115" i="57"/>
  <c r="G115" i="57" s="1"/>
  <c r="F129" i="57"/>
  <c r="G129" i="57" s="1"/>
  <c r="F142" i="57"/>
  <c r="G142" i="57" s="1"/>
  <c r="F154" i="57"/>
  <c r="G154" i="57" s="1"/>
  <c r="F167" i="57"/>
  <c r="G167" i="57" s="1"/>
  <c r="F37" i="23"/>
  <c r="G37" i="23" s="1"/>
  <c r="F111" i="23"/>
  <c r="G111" i="23" s="1"/>
  <c r="F171" i="23"/>
  <c r="G171" i="23" s="1"/>
  <c r="F242" i="23"/>
  <c r="G242" i="23" s="1"/>
  <c r="F178" i="57"/>
  <c r="G178" i="57" s="1"/>
  <c r="F157" i="23"/>
  <c r="G157" i="23" s="1"/>
  <c r="F230" i="23"/>
  <c r="G230" i="23" s="1"/>
  <c r="F123" i="57"/>
  <c r="G123" i="57" s="1"/>
  <c r="F34" i="57"/>
  <c r="G34" i="57" s="1"/>
  <c r="F87" i="23"/>
  <c r="G87" i="23" s="1"/>
  <c r="F194" i="23"/>
  <c r="G194" i="23" s="1"/>
  <c r="F61" i="57"/>
  <c r="G61" i="57" s="1"/>
  <c r="F73" i="23"/>
  <c r="G73" i="23" s="1"/>
  <c r="F44" i="57"/>
  <c r="G44" i="57" s="1"/>
  <c r="F83" i="57"/>
  <c r="G83" i="57" s="1"/>
  <c r="F122" i="57"/>
  <c r="G122" i="57" s="1"/>
  <c r="F172" i="57"/>
  <c r="G172" i="57" s="1"/>
  <c r="F15" i="23"/>
  <c r="G15" i="23" s="1"/>
  <c r="F146" i="23"/>
  <c r="G146" i="23" s="1"/>
  <c r="F133" i="57"/>
  <c r="G133" i="57" s="1"/>
  <c r="F182" i="23"/>
  <c r="G182" i="23" s="1"/>
  <c r="F58" i="57"/>
  <c r="G58" i="57" s="1"/>
  <c r="F96" i="57"/>
  <c r="G96" i="57" s="1"/>
  <c r="F160" i="57"/>
  <c r="G160" i="57" s="1"/>
  <c r="F133" i="23"/>
  <c r="G133" i="23" s="1"/>
  <c r="F277" i="23"/>
  <c r="G277" i="23" s="1"/>
  <c r="F59" i="57"/>
  <c r="G59" i="57" s="1"/>
  <c r="F97" i="57"/>
  <c r="G97" i="57" s="1"/>
  <c r="F149" i="57"/>
  <c r="G149" i="57" s="1"/>
  <c r="F61" i="23"/>
  <c r="G61" i="23" s="1"/>
  <c r="F23" i="57"/>
  <c r="G23" i="57" s="1"/>
  <c r="F74" i="57"/>
  <c r="G74" i="57" s="1"/>
  <c r="F111" i="57"/>
  <c r="G111" i="57" s="1"/>
  <c r="F162" i="57"/>
  <c r="G162" i="57" s="1"/>
  <c r="F5" i="23"/>
  <c r="G5" i="23" s="1"/>
  <c r="F195" i="23"/>
  <c r="G195" i="23" s="1"/>
  <c r="F207" i="23"/>
  <c r="G207" i="23" s="1"/>
  <c r="F279" i="23"/>
  <c r="G279" i="23" s="1"/>
  <c r="F108" i="57"/>
  <c r="G108" i="57" s="1"/>
  <c r="F24" i="57"/>
  <c r="G24" i="57" s="1"/>
  <c r="F62" i="57"/>
  <c r="G62" i="57" s="1"/>
  <c r="F99" i="57"/>
  <c r="G99" i="57" s="1"/>
  <c r="F139" i="57"/>
  <c r="G139" i="57" s="1"/>
  <c r="F50" i="23"/>
  <c r="G50" i="23" s="1"/>
  <c r="F122" i="23"/>
  <c r="G122" i="23" s="1"/>
  <c r="F181" i="23"/>
  <c r="G181" i="23" s="1"/>
  <c r="F73" i="57"/>
  <c r="G73" i="57" s="1"/>
  <c r="F13" i="57"/>
  <c r="G13" i="57" s="1"/>
  <c r="F50" i="57"/>
  <c r="G50" i="57" s="1"/>
  <c r="F88" i="57"/>
  <c r="G88" i="57" s="1"/>
  <c r="F127" i="57"/>
  <c r="G127" i="57" s="1"/>
  <c r="F164" i="57"/>
  <c r="G164" i="57" s="1"/>
  <c r="F183" i="23"/>
  <c r="G183" i="23" s="1"/>
  <c r="F14" i="57"/>
  <c r="G14" i="57" s="1"/>
  <c r="F51" i="57"/>
  <c r="G51" i="57" s="1"/>
  <c r="F89" i="57"/>
  <c r="G89" i="57" s="1"/>
  <c r="F128" i="57"/>
  <c r="G128" i="57" s="1"/>
  <c r="F165" i="57"/>
  <c r="G165" i="57" s="1"/>
  <c r="F110" i="23"/>
  <c r="G110" i="23" s="1"/>
  <c r="F241" i="23"/>
  <c r="G241" i="23" s="1"/>
  <c r="F255" i="23"/>
  <c r="G255" i="23" s="1"/>
  <c r="F16" i="57"/>
  <c r="G16" i="57" s="1"/>
  <c r="F53" i="57"/>
  <c r="G53" i="57" s="1"/>
  <c r="F91" i="57"/>
  <c r="G91" i="57" s="1"/>
  <c r="F130" i="57"/>
  <c r="G130" i="57" s="1"/>
  <c r="F168" i="57"/>
  <c r="G168" i="57" s="1"/>
  <c r="F38" i="23"/>
  <c r="G38" i="23" s="1"/>
  <c r="F17" i="57"/>
  <c r="G17" i="57" s="1"/>
  <c r="F54" i="57"/>
  <c r="G54" i="57" s="1"/>
  <c r="F92" i="57"/>
  <c r="G92" i="57" s="1"/>
  <c r="F131" i="57"/>
  <c r="G131" i="57" s="1"/>
  <c r="F169" i="57"/>
  <c r="G169" i="57" s="1"/>
  <c r="F25" i="23"/>
  <c r="G25" i="23" s="1"/>
  <c r="F32" i="57"/>
  <c r="G32" i="57" s="1"/>
  <c r="F57" i="57"/>
  <c r="G57" i="57" s="1"/>
  <c r="F95" i="57"/>
  <c r="G95" i="57" s="1"/>
  <c r="F147" i="57"/>
  <c r="G147" i="57" s="1"/>
  <c r="F85" i="23"/>
  <c r="G85" i="23" s="1"/>
  <c r="F219" i="23"/>
  <c r="G219" i="23" s="1"/>
  <c r="F177" i="57"/>
  <c r="G177" i="57" s="1"/>
  <c r="F189" i="57"/>
  <c r="G189" i="57" s="1"/>
  <c r="F45" i="57"/>
  <c r="G45" i="57" s="1"/>
  <c r="F109" i="57"/>
  <c r="G109" i="57" s="1"/>
  <c r="F147" i="23"/>
  <c r="G147" i="23" s="1"/>
  <c r="F22" i="57"/>
  <c r="G22" i="57" s="1"/>
  <c r="F72" i="57"/>
  <c r="G72" i="57" s="1"/>
  <c r="F124" i="57"/>
  <c r="G124" i="57" s="1"/>
  <c r="F206" i="23"/>
  <c r="G206" i="23" s="1"/>
  <c r="F265" i="23"/>
  <c r="G265" i="23" s="1"/>
  <c r="F118" i="57"/>
  <c r="G118" i="57" s="1"/>
  <c r="F63" i="23"/>
  <c r="G63" i="23" s="1"/>
  <c r="F35" i="57"/>
  <c r="G35" i="57" s="1"/>
  <c r="F86" i="57"/>
  <c r="G86" i="57" s="1"/>
  <c r="F138" i="57"/>
  <c r="G138" i="57" s="1"/>
  <c r="F49" i="23"/>
  <c r="G49" i="23" s="1"/>
  <c r="F62" i="23"/>
  <c r="G62" i="23" s="1"/>
  <c r="F121" i="23"/>
  <c r="G121" i="23" s="1"/>
  <c r="F36" i="57"/>
  <c r="G36" i="57" s="1"/>
  <c r="F75" i="57"/>
  <c r="G75" i="57" s="1"/>
  <c r="F112" i="57"/>
  <c r="G112" i="57" s="1"/>
  <c r="F151" i="57"/>
  <c r="G151" i="57" s="1"/>
  <c r="F253" i="23"/>
  <c r="G253" i="23" s="1"/>
  <c r="F187" i="57"/>
  <c r="G187" i="57" s="1"/>
  <c r="F37" i="57"/>
  <c r="G37" i="57" s="1"/>
  <c r="F76" i="57"/>
  <c r="G76" i="57" s="1"/>
  <c r="F113" i="57"/>
  <c r="G113" i="57" s="1"/>
  <c r="F152" i="57"/>
  <c r="G152" i="57" s="1"/>
  <c r="F109" i="23"/>
  <c r="G109" i="23" s="1"/>
  <c r="F254" i="23"/>
  <c r="G254" i="23" s="1"/>
  <c r="F13" i="23"/>
  <c r="G13" i="23" s="1"/>
  <c r="F38" i="57"/>
  <c r="G38" i="57" s="1"/>
  <c r="F77" i="57"/>
  <c r="G77" i="57" s="1"/>
  <c r="F114" i="57"/>
  <c r="G114" i="57" s="1"/>
  <c r="F153" i="57"/>
  <c r="G153" i="57" s="1"/>
  <c r="F28" i="57"/>
  <c r="G28" i="57" s="1"/>
  <c r="F66" i="57"/>
  <c r="G66" i="57" s="1"/>
  <c r="F103" i="57"/>
  <c r="G103" i="57" s="1"/>
  <c r="F143" i="57"/>
  <c r="G143" i="57" s="1"/>
  <c r="F188" i="57"/>
  <c r="G188" i="57" s="1"/>
  <c r="F179" i="57"/>
  <c r="G179" i="57" s="1"/>
  <c r="F41" i="57"/>
  <c r="G41" i="57" s="1"/>
  <c r="F80" i="57"/>
  <c r="G80" i="57" s="1"/>
  <c r="F117" i="57"/>
  <c r="G117" i="57" s="1"/>
  <c r="F156" i="57"/>
  <c r="G156" i="57" s="1"/>
  <c r="F97" i="23"/>
  <c r="G97" i="23" s="1"/>
  <c r="F158" i="23"/>
  <c r="G158" i="23" s="1"/>
  <c r="F229" i="23"/>
  <c r="G229" i="23" s="1"/>
  <c r="F181" i="57"/>
  <c r="G181" i="57" s="1"/>
  <c r="F169" i="23"/>
  <c r="G169" i="23" s="1"/>
  <c r="F6" i="57"/>
  <c r="G6" i="57" s="1"/>
  <c r="F18" i="57"/>
  <c r="G18" i="57" s="1"/>
  <c r="F30" i="57"/>
  <c r="G30" i="57" s="1"/>
  <c r="F42" i="57"/>
  <c r="G42" i="57" s="1"/>
  <c r="F55" i="57"/>
  <c r="G55" i="57" s="1"/>
  <c r="F68" i="57"/>
  <c r="G68" i="57" s="1"/>
  <c r="F81" i="57"/>
  <c r="G81" i="57" s="1"/>
  <c r="F93" i="57"/>
  <c r="G93" i="57" s="1"/>
  <c r="F105" i="57"/>
  <c r="G105" i="57" s="1"/>
  <c r="F119" i="57"/>
  <c r="G119" i="57" s="1"/>
  <c r="F132" i="57"/>
  <c r="G132" i="57" s="1"/>
  <c r="F145" i="57"/>
  <c r="G145" i="57" s="1"/>
  <c r="F157" i="57"/>
  <c r="G157" i="57" s="1"/>
  <c r="F170" i="57"/>
  <c r="G170" i="57" s="1"/>
  <c r="F26" i="23"/>
  <c r="G26" i="23" s="1"/>
  <c r="F98" i="23"/>
  <c r="G98" i="23" s="1"/>
  <c r="F159" i="23"/>
  <c r="G159" i="23" s="1"/>
  <c r="F217" i="23"/>
  <c r="G217" i="23" s="1"/>
  <c r="F231" i="23"/>
  <c r="G231" i="23" s="1"/>
  <c r="F289" i="23"/>
  <c r="G289" i="23" s="1"/>
  <c r="F182" i="57"/>
  <c r="G182" i="57" s="1"/>
  <c r="F170" i="23"/>
  <c r="G170" i="23" s="1"/>
  <c r="F291" i="23"/>
  <c r="G291" i="23" s="1"/>
  <c r="F186" i="57"/>
  <c r="G186" i="57" s="1"/>
  <c r="F9" i="57"/>
  <c r="G9" i="57" s="1"/>
  <c r="F84" i="57"/>
  <c r="G84" i="57" s="1"/>
  <c r="F148" i="57"/>
  <c r="G148" i="57" s="1"/>
  <c r="F10" i="57"/>
  <c r="G10" i="57" s="1"/>
  <c r="F85" i="57"/>
  <c r="G85" i="57" s="1"/>
  <c r="F137" i="57"/>
  <c r="G137" i="57" s="1"/>
  <c r="F11" i="57"/>
  <c r="G11" i="57" s="1"/>
  <c r="F47" i="57"/>
  <c r="G47" i="57" s="1"/>
  <c r="F98" i="57"/>
  <c r="G98" i="57" s="1"/>
  <c r="F125" i="57"/>
  <c r="G125" i="57" s="1"/>
  <c r="F150" i="57"/>
  <c r="G150" i="57" s="1"/>
  <c r="F135" i="23"/>
  <c r="G135" i="23" s="1"/>
  <c r="F266" i="23"/>
  <c r="G266" i="23" s="1"/>
  <c r="F12" i="57"/>
  <c r="G12" i="57" s="1"/>
  <c r="F49" i="57"/>
  <c r="G49" i="57" s="1"/>
  <c r="F87" i="57"/>
  <c r="G87" i="57" s="1"/>
  <c r="F126" i="57"/>
  <c r="G126" i="57" s="1"/>
  <c r="F163" i="57"/>
  <c r="G163" i="57" s="1"/>
  <c r="F267" i="23"/>
  <c r="G267" i="23" s="1"/>
  <c r="F25" i="57"/>
  <c r="G25" i="57" s="1"/>
  <c r="F63" i="57"/>
  <c r="G63" i="57" s="1"/>
  <c r="F100" i="57"/>
  <c r="G100" i="57" s="1"/>
  <c r="F140" i="57"/>
  <c r="G140" i="57" s="1"/>
  <c r="F51" i="23"/>
  <c r="G51" i="23" s="1"/>
  <c r="F123" i="23"/>
  <c r="G123" i="23" s="1"/>
  <c r="F60" i="57"/>
  <c r="G60" i="57" s="1"/>
  <c r="F26" i="57"/>
  <c r="G26" i="57" s="1"/>
  <c r="F64" i="57"/>
  <c r="G64" i="57" s="1"/>
  <c r="F101" i="57"/>
  <c r="G101" i="57" s="1"/>
  <c r="F141" i="57"/>
  <c r="G141" i="57" s="1"/>
  <c r="F40" i="57"/>
  <c r="G40" i="57" s="1"/>
  <c r="F79" i="57"/>
  <c r="G79" i="57" s="1"/>
  <c r="F116" i="57"/>
  <c r="G116" i="57" s="1"/>
  <c r="F155" i="57"/>
  <c r="G155" i="57" s="1"/>
  <c r="F243" i="23"/>
  <c r="G243" i="23" s="1"/>
  <c r="F180" i="57"/>
  <c r="G180" i="57" s="1"/>
  <c r="F29" i="57"/>
  <c r="G29" i="57" s="1"/>
  <c r="F67" i="57"/>
  <c r="G67" i="57" s="1"/>
  <c r="F104" i="57"/>
  <c r="G104" i="57" s="1"/>
  <c r="F144" i="57"/>
  <c r="G144" i="57" s="1"/>
  <c r="F39" i="23"/>
  <c r="G39" i="23" s="1"/>
  <c r="F7" i="57"/>
  <c r="G7" i="57" s="1"/>
  <c r="F19" i="57"/>
  <c r="G19" i="57" s="1"/>
  <c r="F31" i="57"/>
  <c r="G31" i="57" s="1"/>
  <c r="F43" i="57"/>
  <c r="G43" i="57" s="1"/>
  <c r="F56" i="57"/>
  <c r="G56" i="57" s="1"/>
  <c r="F69" i="57"/>
  <c r="G69" i="57" s="1"/>
  <c r="F82" i="57"/>
  <c r="G82" i="57" s="1"/>
  <c r="F94" i="57"/>
  <c r="G94" i="57" s="1"/>
  <c r="F106" i="57"/>
  <c r="G106" i="57" s="1"/>
  <c r="F120" i="57"/>
  <c r="G120" i="57" s="1"/>
  <c r="F134" i="57"/>
  <c r="G134" i="57" s="1"/>
  <c r="F146" i="57"/>
  <c r="G146" i="57" s="1"/>
  <c r="F158" i="57"/>
  <c r="G158" i="57" s="1"/>
  <c r="F171" i="57"/>
  <c r="G171" i="57" s="1"/>
  <c r="F14" i="23"/>
  <c r="G14" i="23" s="1"/>
  <c r="F27" i="23"/>
  <c r="G27" i="23" s="1"/>
  <c r="F99" i="23"/>
  <c r="G99" i="23" s="1"/>
  <c r="F145" i="23"/>
  <c r="G145" i="23" s="1"/>
  <c r="F218" i="23"/>
  <c r="G218" i="23" s="1"/>
  <c r="F290" i="23"/>
  <c r="G290" i="23" s="1"/>
  <c r="F175" i="57"/>
  <c r="G175" i="57" s="1"/>
  <c r="F185" i="57"/>
  <c r="G185" i="57" s="1"/>
  <c r="F166" i="57"/>
  <c r="G166" i="57" s="1"/>
  <c r="F184" i="57"/>
  <c r="G184" i="57" s="1"/>
  <c r="K49" i="21"/>
  <c r="K47" i="21"/>
  <c r="K48" i="21"/>
  <c r="K46" i="21"/>
  <c r="K44" i="21"/>
  <c r="K45" i="21"/>
  <c r="K39" i="21"/>
  <c r="K42" i="21"/>
  <c r="K41" i="21"/>
  <c r="K40" i="21"/>
  <c r="K33" i="21"/>
  <c r="K35" i="21"/>
  <c r="K37" i="21"/>
  <c r="K32" i="21"/>
  <c r="K36" i="21"/>
  <c r="K34" i="21"/>
  <c r="K28" i="21"/>
  <c r="K24" i="21"/>
  <c r="K29" i="21"/>
  <c r="K27" i="21"/>
  <c r="K25" i="21"/>
  <c r="K26" i="21"/>
  <c r="K30" i="21"/>
  <c r="I133" i="50"/>
  <c r="A30" i="54"/>
  <c r="A29" i="54"/>
  <c r="A28" i="54"/>
  <c r="A73" i="53" l="1"/>
  <c r="A72" i="53"/>
  <c r="A71" i="53"/>
  <c r="A70" i="53"/>
  <c r="K183" i="57" l="1"/>
  <c r="K188" i="57" l="1"/>
  <c r="K189" i="57"/>
  <c r="K184" i="57"/>
  <c r="K181" i="57"/>
  <c r="K185" i="57"/>
  <c r="K182" i="57"/>
  <c r="K186" i="57"/>
  <c r="K178" i="57"/>
  <c r="K177" i="57"/>
  <c r="K175" i="57"/>
  <c r="K176" i="57"/>
  <c r="K179" i="57"/>
  <c r="F2" i="53"/>
  <c r="F92" i="53" l="1"/>
  <c r="G92" i="53" s="1"/>
  <c r="F95" i="53"/>
  <c r="G95" i="53" s="1"/>
  <c r="K95" i="53" s="1"/>
  <c r="F94" i="53"/>
  <c r="G94" i="53" s="1"/>
  <c r="K94" i="53" s="1"/>
  <c r="F50" i="53"/>
  <c r="G50" i="53" s="1"/>
  <c r="F53" i="53"/>
  <c r="G53" i="53" s="1"/>
  <c r="K53" i="53" s="1"/>
  <c r="F51" i="53"/>
  <c r="G51" i="53" s="1"/>
  <c r="K51" i="53" s="1"/>
  <c r="F39" i="53"/>
  <c r="G39" i="53" s="1"/>
  <c r="F52" i="53"/>
  <c r="G52" i="53" s="1"/>
  <c r="F111" i="53"/>
  <c r="G111" i="53" s="1"/>
  <c r="F108" i="53"/>
  <c r="G108" i="53" s="1"/>
  <c r="F125" i="53"/>
  <c r="G125" i="53" s="1"/>
  <c r="F119" i="53"/>
  <c r="G119" i="53" s="1"/>
  <c r="F116" i="53"/>
  <c r="G116" i="53" s="1"/>
  <c r="K116" i="53" s="1"/>
  <c r="F113" i="53"/>
  <c r="G113" i="53" s="1"/>
  <c r="F118" i="53"/>
  <c r="G118" i="53" s="1"/>
  <c r="K118" i="53" s="1"/>
  <c r="F122" i="53"/>
  <c r="G122" i="53" s="1"/>
  <c r="K122" i="53" s="1"/>
  <c r="F120" i="53"/>
  <c r="G120" i="53" s="1"/>
  <c r="K120" i="53" s="1"/>
  <c r="F123" i="53"/>
  <c r="G123" i="53" s="1"/>
  <c r="K123" i="53" s="1"/>
  <c r="F121" i="53"/>
  <c r="G121" i="53" s="1"/>
  <c r="F115" i="53"/>
  <c r="G115" i="53" s="1"/>
  <c r="F114" i="53"/>
  <c r="G114" i="53" s="1"/>
  <c r="F124" i="53"/>
  <c r="G124" i="53" s="1"/>
  <c r="K124" i="53" s="1"/>
  <c r="F112" i="53"/>
  <c r="G112" i="53" s="1"/>
  <c r="F117" i="53"/>
  <c r="G117" i="53" s="1"/>
  <c r="K117" i="53" s="1"/>
  <c r="F103" i="53"/>
  <c r="G103" i="53" s="1"/>
  <c r="F71" i="53"/>
  <c r="G71" i="53" s="1"/>
  <c r="G5" i="53"/>
  <c r="F25" i="53"/>
  <c r="G25" i="53" s="1"/>
  <c r="F7" i="53"/>
  <c r="G7" i="53" s="1"/>
  <c r="F18" i="53"/>
  <c r="G18" i="53" s="1"/>
  <c r="F61" i="53"/>
  <c r="G61" i="53" s="1"/>
  <c r="F85" i="53"/>
  <c r="G85" i="53" s="1"/>
  <c r="F33" i="53"/>
  <c r="G33" i="53" s="1"/>
  <c r="F43" i="53"/>
  <c r="G43" i="53" s="1"/>
  <c r="F13" i="53"/>
  <c r="G13" i="53" s="1"/>
  <c r="F15" i="53"/>
  <c r="G15" i="53" s="1"/>
  <c r="F21" i="53"/>
  <c r="G21" i="53" s="1"/>
  <c r="F79" i="53"/>
  <c r="G79" i="53" s="1"/>
  <c r="F73" i="53"/>
  <c r="G73" i="53" s="1"/>
  <c r="K73" i="53" s="1"/>
  <c r="F91" i="53"/>
  <c r="G91" i="53" s="1"/>
  <c r="F98" i="53"/>
  <c r="G98" i="53" s="1"/>
  <c r="F68" i="53"/>
  <c r="G68" i="53" s="1"/>
  <c r="F30" i="53"/>
  <c r="G30" i="53" s="1"/>
  <c r="F11" i="53"/>
  <c r="G11" i="53" s="1"/>
  <c r="F6" i="53"/>
  <c r="G6" i="53" s="1"/>
  <c r="F48" i="53"/>
  <c r="G48" i="53" s="1"/>
  <c r="K48" i="53" s="1"/>
  <c r="F63" i="53"/>
  <c r="G63" i="53" s="1"/>
  <c r="F37" i="53"/>
  <c r="G37" i="53" s="1"/>
  <c r="F23" i="53"/>
  <c r="G23" i="53" s="1"/>
  <c r="F31" i="53"/>
  <c r="G31" i="53" s="1"/>
  <c r="F57" i="53"/>
  <c r="G57" i="53" s="1"/>
  <c r="F81" i="53"/>
  <c r="G81" i="53" s="1"/>
  <c r="F8" i="53"/>
  <c r="G8" i="53" s="1"/>
  <c r="F75" i="53"/>
  <c r="G75" i="53" s="1"/>
  <c r="F17" i="53"/>
  <c r="G17" i="53" s="1"/>
  <c r="F58" i="53"/>
  <c r="G58" i="53" s="1"/>
  <c r="F77" i="53"/>
  <c r="G77" i="53" s="1"/>
  <c r="F47" i="53"/>
  <c r="G47" i="53" s="1"/>
  <c r="K47" i="53" s="1"/>
  <c r="F66" i="53"/>
  <c r="G66" i="53" s="1"/>
  <c r="F29" i="53"/>
  <c r="G29" i="53" s="1"/>
  <c r="F84" i="53"/>
  <c r="G84" i="53" s="1"/>
  <c r="F88" i="53"/>
  <c r="G88" i="53" s="1"/>
  <c r="F97" i="53"/>
  <c r="G97" i="53" s="1"/>
  <c r="F9" i="53"/>
  <c r="G9" i="53" s="1"/>
  <c r="F19" i="53"/>
  <c r="G19" i="53" s="1"/>
  <c r="F28" i="53"/>
  <c r="G28" i="53" s="1"/>
  <c r="F56" i="53"/>
  <c r="G56" i="53" s="1"/>
  <c r="F35" i="53"/>
  <c r="G35" i="53" s="1"/>
  <c r="F90" i="53"/>
  <c r="G90" i="53" s="1"/>
  <c r="F109" i="53"/>
  <c r="G109" i="53" s="1"/>
  <c r="K109" i="53" s="1"/>
  <c r="F45" i="53"/>
  <c r="G45" i="53" s="1"/>
  <c r="F60" i="53"/>
  <c r="G60" i="53" s="1"/>
  <c r="F87" i="53"/>
  <c r="G87" i="53" s="1"/>
  <c r="F32" i="53"/>
  <c r="G32" i="53" s="1"/>
  <c r="F102" i="53"/>
  <c r="G102" i="53" s="1"/>
  <c r="F110" i="53"/>
  <c r="G110" i="53" s="1"/>
  <c r="K110" i="53" s="1"/>
  <c r="F26" i="53"/>
  <c r="G26" i="53" s="1"/>
  <c r="F59" i="53"/>
  <c r="G59" i="53" s="1"/>
  <c r="F16" i="53"/>
  <c r="G16" i="53" s="1"/>
  <c r="F76" i="53"/>
  <c r="G76" i="53" s="1"/>
  <c r="F67" i="53"/>
  <c r="G67" i="53" s="1"/>
  <c r="F86" i="53"/>
  <c r="G86" i="53" s="1"/>
  <c r="F62" i="53"/>
  <c r="G62" i="53" s="1"/>
  <c r="F83" i="53"/>
  <c r="G83" i="53" s="1"/>
  <c r="F70" i="53"/>
  <c r="G70" i="53" s="1"/>
  <c r="F82" i="53"/>
  <c r="G82" i="53" s="1"/>
  <c r="F99" i="53"/>
  <c r="G99" i="53" s="1"/>
  <c r="F78" i="53"/>
  <c r="G78" i="53" s="1"/>
  <c r="F20" i="53"/>
  <c r="G20" i="53" s="1"/>
  <c r="F105" i="53"/>
  <c r="G105" i="53" s="1"/>
  <c r="F69" i="53"/>
  <c r="G69" i="53" s="1"/>
  <c r="F72" i="53"/>
  <c r="G72" i="53" s="1"/>
  <c r="F89" i="53"/>
  <c r="G89" i="53" s="1"/>
  <c r="F36" i="53"/>
  <c r="G36" i="53" s="1"/>
  <c r="F10" i="53"/>
  <c r="G10" i="53" s="1"/>
  <c r="F65" i="53"/>
  <c r="G65" i="53" s="1"/>
  <c r="F107" i="53"/>
  <c r="G107" i="53" s="1"/>
  <c r="F27" i="53"/>
  <c r="G27" i="53" s="1"/>
  <c r="F106" i="53"/>
  <c r="G106" i="53" s="1"/>
  <c r="F104" i="53"/>
  <c r="G104" i="53" s="1"/>
  <c r="F34" i="53"/>
  <c r="G34" i="53" s="1"/>
  <c r="F24" i="53"/>
  <c r="G24" i="53" s="1"/>
  <c r="F80" i="53"/>
  <c r="G80" i="53" s="1"/>
  <c r="F64" i="53"/>
  <c r="G64" i="53" s="1"/>
  <c r="F38" i="53"/>
  <c r="G38" i="53" s="1"/>
  <c r="F44" i="53"/>
  <c r="G44" i="53" s="1"/>
  <c r="F96" i="53"/>
  <c r="G96" i="53" s="1"/>
  <c r="F49" i="53"/>
  <c r="G49" i="53" s="1"/>
  <c r="K49" i="53" s="1"/>
  <c r="F100" i="53"/>
  <c r="G100" i="53" s="1"/>
  <c r="F22" i="53"/>
  <c r="G22" i="53" s="1"/>
  <c r="F55" i="53"/>
  <c r="G55" i="53" s="1"/>
  <c r="F101" i="53"/>
  <c r="G101" i="53" s="1"/>
  <c r="F74" i="53"/>
  <c r="G74" i="53" s="1"/>
  <c r="F54" i="53"/>
  <c r="G54" i="53" s="1"/>
  <c r="F12" i="53"/>
  <c r="G12" i="53" s="1"/>
  <c r="F14" i="53"/>
  <c r="G14" i="53" s="1"/>
  <c r="F46" i="53"/>
  <c r="G46" i="53" s="1"/>
  <c r="K93" i="53"/>
  <c r="K41" i="53"/>
  <c r="K42" i="53"/>
  <c r="K40" i="53"/>
  <c r="K52" i="53"/>
  <c r="K125" i="53"/>
  <c r="K121" i="53"/>
  <c r="K114" i="53"/>
  <c r="K115" i="53"/>
  <c r="K113" i="53"/>
  <c r="K71" i="53"/>
  <c r="K72" i="53"/>
  <c r="F2" i="33"/>
  <c r="A91" i="53"/>
  <c r="A90" i="53"/>
  <c r="A89" i="53"/>
  <c r="A88" i="53"/>
  <c r="A101" i="53"/>
  <c r="A100" i="53"/>
  <c r="A99" i="53"/>
  <c r="A87" i="53"/>
  <c r="A86" i="53"/>
  <c r="A85" i="53"/>
  <c r="A84" i="53"/>
  <c r="A5" i="59"/>
  <c r="A6" i="59"/>
  <c r="A7" i="59"/>
  <c r="A8" i="59"/>
  <c r="A9" i="59"/>
  <c r="A10" i="59"/>
  <c r="A11" i="59"/>
  <c r="A12" i="59"/>
  <c r="A13" i="59"/>
  <c r="A14" i="59"/>
  <c r="A15" i="59"/>
  <c r="A16" i="59"/>
  <c r="A17" i="59"/>
  <c r="A18" i="59"/>
  <c r="A19" i="59"/>
  <c r="A20" i="59"/>
  <c r="A21" i="59"/>
  <c r="A22" i="59"/>
  <c r="A23" i="59"/>
  <c r="A24" i="59"/>
  <c r="A25" i="59"/>
  <c r="A26" i="59"/>
  <c r="A27" i="59"/>
  <c r="A28" i="59"/>
  <c r="A29" i="59"/>
  <c r="A30" i="59"/>
  <c r="A31" i="59"/>
  <c r="A32" i="59"/>
  <c r="A33" i="59"/>
  <c r="A34" i="59"/>
  <c r="A35" i="59"/>
  <c r="A36" i="59"/>
  <c r="A37" i="59"/>
  <c r="A38" i="59"/>
  <c r="A39" i="59"/>
  <c r="A40" i="59"/>
  <c r="A41" i="59"/>
  <c r="A42" i="59"/>
  <c r="A43" i="59"/>
  <c r="A44" i="59"/>
  <c r="A45" i="59"/>
  <c r="A46" i="59"/>
  <c r="A47" i="59"/>
  <c r="A48" i="59"/>
  <c r="A49" i="59"/>
  <c r="A50" i="59"/>
  <c r="A51" i="59"/>
  <c r="A52" i="59"/>
  <c r="A53" i="59"/>
  <c r="A54" i="59"/>
  <c r="A55" i="59"/>
  <c r="A56" i="59"/>
  <c r="A57" i="59"/>
  <c r="A58" i="59"/>
  <c r="A59" i="59"/>
  <c r="A60" i="59"/>
  <c r="A61" i="59"/>
  <c r="A62" i="59"/>
  <c r="A63" i="59"/>
  <c r="A64" i="59"/>
  <c r="A65" i="59"/>
  <c r="A66" i="59"/>
  <c r="A67" i="59"/>
  <c r="A68" i="59"/>
  <c r="A69" i="59"/>
  <c r="A70" i="59"/>
  <c r="A71" i="59"/>
  <c r="A72" i="59"/>
  <c r="A73" i="59"/>
  <c r="A74" i="59"/>
  <c r="A75" i="59"/>
  <c r="A76" i="59"/>
  <c r="A77" i="59"/>
  <c r="A78" i="59"/>
  <c r="A79" i="59"/>
  <c r="A80" i="59"/>
  <c r="A81" i="59"/>
  <c r="A82" i="59"/>
  <c r="A83" i="59"/>
  <c r="A84" i="59"/>
  <c r="A85" i="59"/>
  <c r="A86" i="59"/>
  <c r="A87" i="59"/>
  <c r="A88" i="59"/>
  <c r="A89" i="59"/>
  <c r="A90" i="59"/>
  <c r="A91" i="59"/>
  <c r="A92" i="59"/>
  <c r="A93" i="59"/>
  <c r="A94" i="59"/>
  <c r="A95" i="59"/>
  <c r="A96" i="59"/>
  <c r="A97" i="59"/>
  <c r="A98" i="59"/>
  <c r="A99" i="59"/>
  <c r="A100" i="59"/>
  <c r="A101" i="59"/>
  <c r="A102" i="59"/>
  <c r="A103" i="59"/>
  <c r="A104" i="59"/>
  <c r="A105" i="59"/>
  <c r="A106" i="59"/>
  <c r="A107" i="59"/>
  <c r="A108" i="59"/>
  <c r="A109" i="59"/>
  <c r="A110" i="59"/>
  <c r="A111" i="59"/>
  <c r="A112" i="59"/>
  <c r="A113" i="59"/>
  <c r="A114" i="59"/>
  <c r="A115" i="59"/>
  <c r="A116" i="59"/>
  <c r="A117" i="59"/>
  <c r="A118" i="59"/>
  <c r="A119" i="59"/>
  <c r="A120" i="59"/>
  <c r="A121" i="59"/>
  <c r="A122" i="59"/>
  <c r="A123" i="59"/>
  <c r="A124" i="59"/>
  <c r="A125" i="59"/>
  <c r="A126" i="59"/>
  <c r="A127" i="59"/>
  <c r="A128" i="59"/>
  <c r="A129" i="59"/>
  <c r="A130" i="59"/>
  <c r="A131" i="59"/>
  <c r="A132" i="59"/>
  <c r="A133" i="59"/>
  <c r="A134" i="59"/>
  <c r="A135" i="59"/>
  <c r="A136" i="59"/>
  <c r="A137" i="59"/>
  <c r="A138" i="59"/>
  <c r="A139" i="59"/>
  <c r="A140" i="59"/>
  <c r="A141" i="59"/>
  <c r="A142" i="59"/>
  <c r="A143" i="59"/>
  <c r="A144" i="59"/>
  <c r="A145" i="59"/>
  <c r="A146" i="59"/>
  <c r="A147" i="59"/>
  <c r="A148" i="59"/>
  <c r="A149" i="59"/>
  <c r="A150" i="59"/>
  <c r="A151" i="59"/>
  <c r="A152" i="59"/>
  <c r="A153" i="59"/>
  <c r="A154" i="59"/>
  <c r="A155" i="59"/>
  <c r="A156" i="59"/>
  <c r="A157" i="59"/>
  <c r="A158" i="59"/>
  <c r="A159" i="59"/>
  <c r="A160" i="59"/>
  <c r="A161" i="59"/>
  <c r="A162" i="59"/>
  <c r="A163" i="59"/>
  <c r="A164" i="59"/>
  <c r="A165" i="59"/>
  <c r="A166" i="59"/>
  <c r="A167" i="59"/>
  <c r="A168" i="59"/>
  <c r="A169" i="59"/>
  <c r="A170" i="59"/>
  <c r="A171" i="59"/>
  <c r="A172" i="59"/>
  <c r="A173" i="59"/>
  <c r="A174" i="59"/>
  <c r="A175" i="59"/>
  <c r="A176" i="59"/>
  <c r="A177" i="59"/>
  <c r="A178" i="59"/>
  <c r="A179" i="59"/>
  <c r="A180" i="59"/>
  <c r="A181" i="59"/>
  <c r="A182" i="59"/>
  <c r="A183" i="59"/>
  <c r="A184" i="59"/>
  <c r="A185" i="59"/>
  <c r="A186" i="59"/>
  <c r="A187" i="59"/>
  <c r="A188" i="59"/>
  <c r="A189" i="59"/>
  <c r="A190" i="59"/>
  <c r="A191" i="59"/>
  <c r="A192" i="59"/>
  <c r="A193" i="59"/>
  <c r="A194" i="59"/>
  <c r="A195" i="59"/>
  <c r="A196" i="59"/>
  <c r="A197" i="59"/>
  <c r="A198" i="59"/>
  <c r="A199" i="59"/>
  <c r="A200" i="59"/>
  <c r="A201" i="59"/>
  <c r="A202" i="59"/>
  <c r="A203" i="59"/>
  <c r="A204" i="59"/>
  <c r="A205" i="59"/>
  <c r="A206" i="59"/>
  <c r="A207" i="59"/>
  <c r="A208" i="59"/>
  <c r="A209" i="59"/>
  <c r="A210" i="59"/>
  <c r="A211" i="59"/>
  <c r="A212" i="59"/>
  <c r="A213" i="59"/>
  <c r="A214" i="59"/>
  <c r="A215" i="59"/>
  <c r="A216" i="59"/>
  <c r="A217" i="59"/>
  <c r="A218" i="59"/>
  <c r="A219" i="59"/>
  <c r="A220" i="59"/>
  <c r="A221" i="59"/>
  <c r="A222" i="59"/>
  <c r="A223" i="59"/>
  <c r="A224" i="59"/>
  <c r="A225" i="59"/>
  <c r="A226" i="59"/>
  <c r="A227" i="59"/>
  <c r="A228" i="59"/>
  <c r="A229" i="59"/>
  <c r="A230" i="59"/>
  <c r="A231" i="59"/>
  <c r="A232" i="59"/>
  <c r="A233" i="59"/>
  <c r="A234" i="59"/>
  <c r="A235" i="59"/>
  <c r="A236" i="59"/>
  <c r="A237" i="59"/>
  <c r="A238" i="59"/>
  <c r="A239" i="59"/>
  <c r="A240" i="59"/>
  <c r="A241" i="59"/>
  <c r="A242" i="59"/>
  <c r="A243" i="59"/>
  <c r="A244" i="59"/>
  <c r="A245" i="59"/>
  <c r="A246" i="59"/>
  <c r="A247" i="59"/>
  <c r="A248" i="59"/>
  <c r="A249" i="59"/>
  <c r="A250" i="59"/>
  <c r="A251" i="59"/>
  <c r="A252" i="59"/>
  <c r="A253" i="59"/>
  <c r="A254" i="59"/>
  <c r="A255" i="59"/>
  <c r="A256" i="59"/>
  <c r="A257" i="59"/>
  <c r="A258" i="59"/>
  <c r="A259" i="59"/>
  <c r="A260" i="59"/>
  <c r="A261" i="59"/>
  <c r="A262" i="59"/>
  <c r="A263" i="59"/>
  <c r="A264" i="59"/>
  <c r="A265" i="59"/>
  <c r="A266" i="59"/>
  <c r="A267" i="59"/>
  <c r="A268" i="59"/>
  <c r="A269" i="59"/>
  <c r="A270" i="59"/>
  <c r="A271" i="59"/>
  <c r="A272" i="59"/>
  <c r="A273" i="59"/>
  <c r="A274" i="59"/>
  <c r="A275" i="59"/>
  <c r="A276" i="59"/>
  <c r="A277" i="59"/>
  <c r="A278" i="59"/>
  <c r="A279" i="59"/>
  <c r="A280" i="59"/>
  <c r="A281" i="59"/>
  <c r="A282" i="59"/>
  <c r="A283" i="59"/>
  <c r="A284" i="59"/>
  <c r="A285" i="59"/>
  <c r="A286" i="59"/>
  <c r="A287" i="59"/>
  <c r="A288" i="59"/>
  <c r="A289" i="59"/>
  <c r="A290" i="59"/>
  <c r="A291" i="59"/>
  <c r="A292" i="59"/>
  <c r="A293" i="59"/>
  <c r="A294" i="59"/>
  <c r="A295" i="59"/>
  <c r="A296" i="59"/>
  <c r="A297" i="59"/>
  <c r="A298" i="59"/>
  <c r="A299" i="59"/>
  <c r="A300" i="59"/>
  <c r="A301" i="59"/>
  <c r="A302" i="59"/>
  <c r="A303" i="59"/>
  <c r="A304" i="59"/>
  <c r="A305" i="59"/>
  <c r="A306" i="59"/>
  <c r="A307" i="59"/>
  <c r="A308" i="59"/>
  <c r="A309" i="59"/>
  <c r="A310" i="59"/>
  <c r="A311" i="59"/>
  <c r="A312" i="59"/>
  <c r="A313" i="59"/>
  <c r="A314" i="59"/>
  <c r="A315" i="59"/>
  <c r="A316" i="59"/>
  <c r="A317" i="59"/>
  <c r="A318" i="59"/>
  <c r="A319" i="59"/>
  <c r="A320" i="59"/>
  <c r="A321" i="59"/>
  <c r="A322" i="59"/>
  <c r="A323" i="59"/>
  <c r="A324" i="59"/>
  <c r="A325" i="59"/>
  <c r="A326" i="59"/>
  <c r="A327" i="59"/>
  <c r="A328" i="59"/>
  <c r="A329" i="59"/>
  <c r="A330" i="59"/>
  <c r="A331" i="59"/>
  <c r="A332" i="59"/>
  <c r="A333" i="59"/>
  <c r="A334" i="59"/>
  <c r="A335" i="59"/>
  <c r="A336" i="59"/>
  <c r="A337" i="59"/>
  <c r="A338" i="59"/>
  <c r="A339" i="59"/>
  <c r="A340" i="59"/>
  <c r="A341" i="59"/>
  <c r="A342" i="59"/>
  <c r="A343" i="59"/>
  <c r="A344" i="59"/>
  <c r="A345" i="59"/>
  <c r="A346" i="59"/>
  <c r="A347" i="59"/>
  <c r="A348" i="59"/>
  <c r="A349" i="59"/>
  <c r="A350" i="59"/>
  <c r="A351" i="59"/>
  <c r="A352" i="59"/>
  <c r="A353" i="59"/>
  <c r="A354" i="59"/>
  <c r="A355" i="59"/>
  <c r="A356" i="59"/>
  <c r="A357" i="59"/>
  <c r="A358" i="59"/>
  <c r="A359" i="59"/>
  <c r="A360" i="59"/>
  <c r="A361" i="59"/>
  <c r="A362" i="59"/>
  <c r="A363" i="59"/>
  <c r="A364" i="59"/>
  <c r="A365" i="59"/>
  <c r="A366" i="59"/>
  <c r="A367" i="59"/>
  <c r="A368" i="59"/>
  <c r="A369" i="59"/>
  <c r="A370" i="59"/>
  <c r="A371" i="59"/>
  <c r="A372" i="59"/>
  <c r="A373" i="59"/>
  <c r="A374" i="59"/>
  <c r="A375" i="59"/>
  <c r="A376" i="59"/>
  <c r="A377" i="59"/>
  <c r="A378" i="59"/>
  <c r="A379" i="59"/>
  <c r="A380" i="59"/>
  <c r="A381" i="59"/>
  <c r="A382" i="59"/>
  <c r="A383" i="59"/>
  <c r="A384" i="59"/>
  <c r="A385" i="59"/>
  <c r="A386" i="59"/>
  <c r="A387" i="59"/>
  <c r="A388" i="59"/>
  <c r="A389" i="59"/>
  <c r="A390" i="59"/>
  <c r="A391" i="59"/>
  <c r="A392" i="59"/>
  <c r="A393" i="59"/>
  <c r="A394" i="59"/>
  <c r="A395" i="59"/>
  <c r="A396" i="59"/>
  <c r="A397" i="59"/>
  <c r="A398" i="59"/>
  <c r="A399" i="59"/>
  <c r="A400" i="59"/>
  <c r="A401" i="59"/>
  <c r="A402" i="59"/>
  <c r="A403" i="59"/>
  <c r="A404" i="59"/>
  <c r="A405" i="59"/>
  <c r="A406" i="59"/>
  <c r="A407" i="59"/>
  <c r="A408" i="59"/>
  <c r="A409" i="59"/>
  <c r="A410" i="59"/>
  <c r="A411" i="59"/>
  <c r="A412" i="59"/>
  <c r="A413" i="59"/>
  <c r="A414" i="59"/>
  <c r="A4" i="59"/>
  <c r="A6" i="52"/>
  <c r="A7" i="52"/>
  <c r="A8" i="52"/>
  <c r="A9" i="52"/>
  <c r="A10" i="52"/>
  <c r="A11" i="52"/>
  <c r="A12" i="52"/>
  <c r="A13" i="52"/>
  <c r="A14" i="52"/>
  <c r="A15" i="52"/>
  <c r="A16" i="52"/>
  <c r="A17" i="52"/>
  <c r="A18" i="52"/>
  <c r="A19" i="52"/>
  <c r="A20" i="52"/>
  <c r="A21" i="52"/>
  <c r="A22" i="52"/>
  <c r="A23" i="52"/>
  <c r="A24" i="52"/>
  <c r="A25" i="52"/>
  <c r="A26" i="52"/>
  <c r="A27" i="52"/>
  <c r="A28" i="52"/>
  <c r="A29" i="52"/>
  <c r="A30" i="52"/>
  <c r="A31" i="52"/>
  <c r="A32" i="52"/>
  <c r="A33" i="52"/>
  <c r="A34" i="52"/>
  <c r="A35" i="52"/>
  <c r="A36" i="52"/>
  <c r="A37" i="52"/>
  <c r="A38" i="52"/>
  <c r="A39" i="52"/>
  <c r="A40" i="52"/>
  <c r="A41" i="52"/>
  <c r="A42" i="52"/>
  <c r="A43" i="52"/>
  <c r="A44" i="52"/>
  <c r="A45" i="52"/>
  <c r="A46" i="52"/>
  <c r="A47" i="52"/>
  <c r="A48" i="52"/>
  <c r="A49" i="52"/>
  <c r="A50" i="52"/>
  <c r="A51" i="52"/>
  <c r="A52" i="52"/>
  <c r="A53" i="52"/>
  <c r="A54" i="52"/>
  <c r="A55" i="52"/>
  <c r="A56" i="52"/>
  <c r="A57" i="52"/>
  <c r="A58" i="52"/>
  <c r="A59" i="52"/>
  <c r="A60" i="52"/>
  <c r="A61" i="52"/>
  <c r="A62" i="52"/>
  <c r="A63" i="52"/>
  <c r="A64" i="52"/>
  <c r="A65" i="52"/>
  <c r="A66" i="52"/>
  <c r="A67" i="52"/>
  <c r="A68" i="52"/>
  <c r="A69" i="52"/>
  <c r="A70" i="52"/>
  <c r="A71" i="52"/>
  <c r="A72" i="52"/>
  <c r="A73" i="52"/>
  <c r="A74" i="52"/>
  <c r="A75" i="52"/>
  <c r="A76" i="52"/>
  <c r="A77" i="52"/>
  <c r="A78" i="52"/>
  <c r="A79" i="52"/>
  <c r="A80" i="52"/>
  <c r="A81" i="52"/>
  <c r="A82" i="52"/>
  <c r="A83" i="52"/>
  <c r="A84" i="52"/>
  <c r="A85" i="52"/>
  <c r="A86" i="52"/>
  <c r="A87" i="52"/>
  <c r="A88" i="52"/>
  <c r="A89" i="52"/>
  <c r="A90" i="52"/>
  <c r="A91" i="52"/>
  <c r="A92" i="52"/>
  <c r="A93" i="52"/>
  <c r="A94" i="52"/>
  <c r="A95" i="52"/>
  <c r="A96" i="52"/>
  <c r="A97" i="52"/>
  <c r="A98" i="52"/>
  <c r="A99" i="52"/>
  <c r="A100" i="52"/>
  <c r="A101" i="52"/>
  <c r="A102" i="52"/>
  <c r="A103" i="52"/>
  <c r="A104" i="52"/>
  <c r="A105" i="52"/>
  <c r="A106" i="52"/>
  <c r="A107" i="52"/>
  <c r="A108" i="52"/>
  <c r="A109" i="52"/>
  <c r="A110" i="52"/>
  <c r="A111" i="52"/>
  <c r="A112" i="52"/>
  <c r="A113" i="52"/>
  <c r="A114" i="52"/>
  <c r="A115" i="52"/>
  <c r="A116" i="52"/>
  <c r="A117" i="52"/>
  <c r="A118" i="52"/>
  <c r="A119" i="52"/>
  <c r="A120" i="52"/>
  <c r="A121" i="52"/>
  <c r="A122" i="52"/>
  <c r="A123" i="52"/>
  <c r="A124" i="52"/>
  <c r="A125" i="52"/>
  <c r="A126" i="52"/>
  <c r="A127" i="52"/>
  <c r="A128" i="52"/>
  <c r="A129" i="52"/>
  <c r="A130" i="52"/>
  <c r="A131" i="52"/>
  <c r="A132" i="52"/>
  <c r="A133" i="52"/>
  <c r="A134" i="52"/>
  <c r="A135" i="52"/>
  <c r="A136" i="52"/>
  <c r="A137" i="52"/>
  <c r="A138" i="52"/>
  <c r="A139" i="52"/>
  <c r="A140" i="52"/>
  <c r="A141" i="52"/>
  <c r="A142" i="52"/>
  <c r="A143" i="52"/>
  <c r="A144" i="52"/>
  <c r="A145" i="52"/>
  <c r="A146" i="52"/>
  <c r="A147" i="52"/>
  <c r="A148" i="52"/>
  <c r="A149" i="52"/>
  <c r="A150" i="52"/>
  <c r="A151" i="52"/>
  <c r="A152" i="52"/>
  <c r="A153" i="52"/>
  <c r="A154" i="52"/>
  <c r="A155" i="52"/>
  <c r="A156" i="52"/>
  <c r="A157" i="52"/>
  <c r="A158" i="52"/>
  <c r="A159" i="52"/>
  <c r="A160" i="52"/>
  <c r="A161" i="52"/>
  <c r="A162" i="52"/>
  <c r="A163" i="52"/>
  <c r="A164" i="52"/>
  <c r="A165" i="52"/>
  <c r="A166" i="52"/>
  <c r="A167" i="52"/>
  <c r="A168" i="52"/>
  <c r="A169" i="52"/>
  <c r="A170" i="52"/>
  <c r="A171" i="52"/>
  <c r="A172" i="52"/>
  <c r="A173" i="52"/>
  <c r="A174" i="52"/>
  <c r="A175" i="52"/>
  <c r="A176" i="52"/>
  <c r="A177" i="52"/>
  <c r="A178" i="52"/>
  <c r="A179" i="52"/>
  <c r="A180" i="52"/>
  <c r="A181" i="52"/>
  <c r="A182" i="52"/>
  <c r="A183" i="52"/>
  <c r="A184" i="52"/>
  <c r="A185" i="52"/>
  <c r="A186" i="52"/>
  <c r="A187" i="52"/>
  <c r="A188" i="52"/>
  <c r="A189" i="52"/>
  <c r="A190" i="52"/>
  <c r="A191" i="52"/>
  <c r="A192" i="52"/>
  <c r="A193" i="52"/>
  <c r="A194" i="52"/>
  <c r="A195" i="52"/>
  <c r="A196" i="52"/>
  <c r="A197" i="52"/>
  <c r="A198" i="52"/>
  <c r="A199" i="52"/>
  <c r="A200" i="52"/>
  <c r="A201" i="52"/>
  <c r="A202" i="52"/>
  <c r="A203" i="52"/>
  <c r="A204" i="52"/>
  <c r="A205" i="52"/>
  <c r="A206" i="52"/>
  <c r="A207" i="52"/>
  <c r="A208" i="52"/>
  <c r="A209" i="52"/>
  <c r="A210" i="52"/>
  <c r="A211" i="52"/>
  <c r="A212" i="52"/>
  <c r="A213" i="52"/>
  <c r="A214" i="52"/>
  <c r="A215" i="52"/>
  <c r="A216" i="52"/>
  <c r="A217" i="52"/>
  <c r="A218" i="52"/>
  <c r="A219" i="52"/>
  <c r="A220" i="52"/>
  <c r="A221" i="52"/>
  <c r="A222" i="52"/>
  <c r="A223" i="52"/>
  <c r="A224" i="52"/>
  <c r="A225" i="52"/>
  <c r="A226" i="52"/>
  <c r="A227" i="52"/>
  <c r="A228" i="52"/>
  <c r="A229" i="52"/>
  <c r="A230" i="52"/>
  <c r="A231" i="52"/>
  <c r="A232" i="52"/>
  <c r="A233" i="52"/>
  <c r="A234" i="52"/>
  <c r="A235" i="52"/>
  <c r="A236" i="52"/>
  <c r="A237" i="52"/>
  <c r="A238" i="52"/>
  <c r="A239" i="52"/>
  <c r="A240" i="52"/>
  <c r="A241" i="52"/>
  <c r="A242" i="52"/>
  <c r="A243" i="52"/>
  <c r="A244" i="52"/>
  <c r="A245" i="52"/>
  <c r="A246" i="52"/>
  <c r="A247" i="52"/>
  <c r="A248" i="52"/>
  <c r="A249" i="52"/>
  <c r="A250" i="52"/>
  <c r="A251" i="52"/>
  <c r="A252" i="52"/>
  <c r="A253" i="52"/>
  <c r="A254" i="52"/>
  <c r="A255" i="52"/>
  <c r="A256" i="52"/>
  <c r="A257" i="52"/>
  <c r="A258" i="52"/>
  <c r="A259" i="52"/>
  <c r="A260" i="52"/>
  <c r="A261" i="52"/>
  <c r="A262" i="52"/>
  <c r="A263" i="52"/>
  <c r="A264" i="52"/>
  <c r="A265" i="52"/>
  <c r="A266" i="52"/>
  <c r="A267" i="52"/>
  <c r="A268" i="52"/>
  <c r="A269" i="52"/>
  <c r="A270" i="52"/>
  <c r="A271" i="52"/>
  <c r="A272" i="52"/>
  <c r="A273" i="52"/>
  <c r="A274" i="52"/>
  <c r="A275" i="52"/>
  <c r="A276" i="52"/>
  <c r="A277" i="52"/>
  <c r="A278" i="52"/>
  <c r="A279" i="52"/>
  <c r="A280" i="52"/>
  <c r="A281" i="52"/>
  <c r="A282" i="52"/>
  <c r="A283" i="52"/>
  <c r="A284" i="52"/>
  <c r="A285" i="52"/>
  <c r="A286" i="52"/>
  <c r="A287" i="52"/>
  <c r="A288" i="52"/>
  <c r="A289" i="52"/>
  <c r="A290" i="52"/>
  <c r="A291" i="52"/>
  <c r="A292" i="52"/>
  <c r="A293" i="52"/>
  <c r="A294" i="52"/>
  <c r="A295" i="52"/>
  <c r="A296" i="52"/>
  <c r="A297" i="52"/>
  <c r="A298" i="52"/>
  <c r="A299" i="52"/>
  <c r="A300" i="52"/>
  <c r="A301" i="52"/>
  <c r="A302" i="52"/>
  <c r="A303" i="52"/>
  <c r="A304" i="52"/>
  <c r="A305" i="52"/>
  <c r="A306" i="52"/>
  <c r="A307" i="52"/>
  <c r="A308" i="52"/>
  <c r="A309" i="52"/>
  <c r="A310" i="52"/>
  <c r="A311" i="52"/>
  <c r="A312" i="52"/>
  <c r="A313" i="52"/>
  <c r="A314" i="52"/>
  <c r="A315" i="52"/>
  <c r="A316" i="52"/>
  <c r="A317" i="52"/>
  <c r="A318" i="52"/>
  <c r="A319" i="52"/>
  <c r="A320" i="52"/>
  <c r="A321" i="52"/>
  <c r="A322" i="52"/>
  <c r="A323" i="52"/>
  <c r="A324" i="52"/>
  <c r="A325" i="52"/>
  <c r="A326" i="52"/>
  <c r="A327" i="52"/>
  <c r="A328" i="52"/>
  <c r="A329" i="52"/>
  <c r="A330" i="52"/>
  <c r="A331" i="52"/>
  <c r="A332" i="52"/>
  <c r="A333" i="52"/>
  <c r="A334" i="52"/>
  <c r="A335" i="52"/>
  <c r="A336" i="52"/>
  <c r="A337" i="52"/>
  <c r="A338" i="52"/>
  <c r="A339" i="52"/>
  <c r="A340" i="52"/>
  <c r="A341" i="52"/>
  <c r="A342" i="52"/>
  <c r="A343" i="52"/>
  <c r="A344" i="52"/>
  <c r="A345" i="52"/>
  <c r="A346" i="52"/>
  <c r="A347" i="52"/>
  <c r="A348" i="52"/>
  <c r="A349" i="52"/>
  <c r="A350" i="52"/>
  <c r="A351" i="52"/>
  <c r="A352" i="52"/>
  <c r="A353" i="52"/>
  <c r="A354" i="52"/>
  <c r="A355" i="52"/>
  <c r="A356" i="52"/>
  <c r="A357" i="52"/>
  <c r="A358" i="52"/>
  <c r="A359" i="52"/>
  <c r="A360" i="52"/>
  <c r="A361" i="52"/>
  <c r="A362" i="52"/>
  <c r="A363" i="52"/>
  <c r="A364" i="52"/>
  <c r="A365" i="52"/>
  <c r="A366" i="52"/>
  <c r="A367" i="52"/>
  <c r="A368" i="52"/>
  <c r="A369" i="52"/>
  <c r="A370" i="52"/>
  <c r="A371" i="52"/>
  <c r="A372" i="52"/>
  <c r="A373" i="52"/>
  <c r="A374" i="52"/>
  <c r="A375" i="52"/>
  <c r="A376" i="52"/>
  <c r="A377" i="52"/>
  <c r="A378" i="52"/>
  <c r="A379" i="52"/>
  <c r="A380" i="52"/>
  <c r="A381" i="52"/>
  <c r="A382" i="52"/>
  <c r="A383" i="52"/>
  <c r="A384" i="52"/>
  <c r="A385" i="52"/>
  <c r="A386" i="52"/>
  <c r="A387" i="52"/>
  <c r="A388" i="52"/>
  <c r="A389" i="52"/>
  <c r="A390" i="52"/>
  <c r="A391" i="52"/>
  <c r="A392" i="52"/>
  <c r="A393" i="52"/>
  <c r="A394" i="52"/>
  <c r="A395" i="52"/>
  <c r="A396" i="52"/>
  <c r="A397" i="52"/>
  <c r="A398" i="52"/>
  <c r="A399" i="52"/>
  <c r="A400" i="52"/>
  <c r="A401" i="52"/>
  <c r="A402" i="52"/>
  <c r="A403" i="52"/>
  <c r="A404" i="52"/>
  <c r="A405" i="52"/>
  <c r="A406" i="52"/>
  <c r="A407" i="52"/>
  <c r="A408" i="52"/>
  <c r="A409" i="52"/>
  <c r="A410" i="52"/>
  <c r="A411" i="52"/>
  <c r="A412" i="52"/>
  <c r="A413" i="52"/>
  <c r="A414" i="52"/>
  <c r="A4" i="52"/>
  <c r="A5" i="35"/>
  <c r="A6" i="35"/>
  <c r="A7" i="35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23" i="35"/>
  <c r="A24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A52" i="35"/>
  <c r="A53" i="35"/>
  <c r="A54" i="35"/>
  <c r="A55" i="35"/>
  <c r="A56" i="35"/>
  <c r="A57" i="35"/>
  <c r="A58" i="35"/>
  <c r="A59" i="35"/>
  <c r="A60" i="35"/>
  <c r="A61" i="35"/>
  <c r="A62" i="35"/>
  <c r="A63" i="35"/>
  <c r="A64" i="35"/>
  <c r="A65" i="35"/>
  <c r="A66" i="35"/>
  <c r="A67" i="35"/>
  <c r="A68" i="35"/>
  <c r="A69" i="35"/>
  <c r="A70" i="35"/>
  <c r="A71" i="35"/>
  <c r="A72" i="35"/>
  <c r="A73" i="35"/>
  <c r="A74" i="35"/>
  <c r="A75" i="35"/>
  <c r="A76" i="35"/>
  <c r="A77" i="35"/>
  <c r="A78" i="35"/>
  <c r="A79" i="35"/>
  <c r="A80" i="35"/>
  <c r="A81" i="35"/>
  <c r="A82" i="35"/>
  <c r="A83" i="35"/>
  <c r="A84" i="35"/>
  <c r="A85" i="35"/>
  <c r="A86" i="35"/>
  <c r="A87" i="35"/>
  <c r="A88" i="35"/>
  <c r="A89" i="35"/>
  <c r="A90" i="35"/>
  <c r="A91" i="35"/>
  <c r="A92" i="35"/>
  <c r="A93" i="35"/>
  <c r="A94" i="35"/>
  <c r="A95" i="35"/>
  <c r="A96" i="35"/>
  <c r="A97" i="35"/>
  <c r="A98" i="35"/>
  <c r="A99" i="35"/>
  <c r="A100" i="35"/>
  <c r="A101" i="35"/>
  <c r="A102" i="35"/>
  <c r="A103" i="35"/>
  <c r="A104" i="35"/>
  <c r="A105" i="35"/>
  <c r="A106" i="35"/>
  <c r="A107" i="35"/>
  <c r="A108" i="35"/>
  <c r="A109" i="35"/>
  <c r="A110" i="35"/>
  <c r="A111" i="35"/>
  <c r="A112" i="35"/>
  <c r="A113" i="35"/>
  <c r="A114" i="35"/>
  <c r="A115" i="35"/>
  <c r="A116" i="35"/>
  <c r="A117" i="35"/>
  <c r="A118" i="35"/>
  <c r="A119" i="35"/>
  <c r="A120" i="35"/>
  <c r="A121" i="35"/>
  <c r="A122" i="35"/>
  <c r="A123" i="35"/>
  <c r="A124" i="35"/>
  <c r="A125" i="35"/>
  <c r="A126" i="35"/>
  <c r="A127" i="35"/>
  <c r="A128" i="35"/>
  <c r="A129" i="35"/>
  <c r="A130" i="35"/>
  <c r="A131" i="35"/>
  <c r="A132" i="35"/>
  <c r="A133" i="35"/>
  <c r="A134" i="35"/>
  <c r="A135" i="35"/>
  <c r="A136" i="35"/>
  <c r="A137" i="35"/>
  <c r="A138" i="35"/>
  <c r="A139" i="35"/>
  <c r="A140" i="35"/>
  <c r="A141" i="35"/>
  <c r="A142" i="35"/>
  <c r="A143" i="35"/>
  <c r="A144" i="35"/>
  <c r="A145" i="35"/>
  <c r="A146" i="35"/>
  <c r="A147" i="35"/>
  <c r="A148" i="35"/>
  <c r="A149" i="35"/>
  <c r="A150" i="35"/>
  <c r="A151" i="35"/>
  <c r="A152" i="35"/>
  <c r="A153" i="35"/>
  <c r="A154" i="35"/>
  <c r="A155" i="35"/>
  <c r="A156" i="35"/>
  <c r="A157" i="35"/>
  <c r="A158" i="35"/>
  <c r="A159" i="35"/>
  <c r="A160" i="35"/>
  <c r="A161" i="35"/>
  <c r="A162" i="35"/>
  <c r="A163" i="35"/>
  <c r="A164" i="35"/>
  <c r="A165" i="35"/>
  <c r="A166" i="35"/>
  <c r="A167" i="35"/>
  <c r="A168" i="35"/>
  <c r="A169" i="35"/>
  <c r="A170" i="35"/>
  <c r="A171" i="35"/>
  <c r="A172" i="35"/>
  <c r="A173" i="35"/>
  <c r="A174" i="35"/>
  <c r="A175" i="35"/>
  <c r="A176" i="35"/>
  <c r="A177" i="35"/>
  <c r="A178" i="35"/>
  <c r="A179" i="35"/>
  <c r="A180" i="35"/>
  <c r="A181" i="35"/>
  <c r="A182" i="35"/>
  <c r="A183" i="35"/>
  <c r="A184" i="35"/>
  <c r="A185" i="35"/>
  <c r="A186" i="35"/>
  <c r="A187" i="35"/>
  <c r="A188" i="35"/>
  <c r="A189" i="35"/>
  <c r="A190" i="35"/>
  <c r="A191" i="35"/>
  <c r="A192" i="35"/>
  <c r="A193" i="35"/>
  <c r="A194" i="35"/>
  <c r="A195" i="35"/>
  <c r="A196" i="35"/>
  <c r="A197" i="35"/>
  <c r="A198" i="35"/>
  <c r="A199" i="35"/>
  <c r="A200" i="35"/>
  <c r="A201" i="35"/>
  <c r="A202" i="35"/>
  <c r="A203" i="35"/>
  <c r="A204" i="35"/>
  <c r="A205" i="35"/>
  <c r="A206" i="35"/>
  <c r="A207" i="35"/>
  <c r="A208" i="35"/>
  <c r="A209" i="35"/>
  <c r="A210" i="35"/>
  <c r="A211" i="35"/>
  <c r="A212" i="35"/>
  <c r="A213" i="35"/>
  <c r="A214" i="35"/>
  <c r="A215" i="35"/>
  <c r="A216" i="35"/>
  <c r="A217" i="35"/>
  <c r="A218" i="35"/>
  <c r="A219" i="35"/>
  <c r="A220" i="35"/>
  <c r="A221" i="35"/>
  <c r="A222" i="35"/>
  <c r="A223" i="35"/>
  <c r="A224" i="35"/>
  <c r="A225" i="35"/>
  <c r="A226" i="35"/>
  <c r="A227" i="35"/>
  <c r="A228" i="35"/>
  <c r="A229" i="35"/>
  <c r="A230" i="35"/>
  <c r="A231" i="35"/>
  <c r="A232" i="35"/>
  <c r="A233" i="35"/>
  <c r="A234" i="35"/>
  <c r="A235" i="35"/>
  <c r="A236" i="35"/>
  <c r="A237" i="35"/>
  <c r="A238" i="35"/>
  <c r="A239" i="35"/>
  <c r="A240" i="35"/>
  <c r="A241" i="35"/>
  <c r="A242" i="35"/>
  <c r="A243" i="35"/>
  <c r="A244" i="35"/>
  <c r="A245" i="35"/>
  <c r="A246" i="35"/>
  <c r="A247" i="35"/>
  <c r="A248" i="35"/>
  <c r="A249" i="35"/>
  <c r="A250" i="35"/>
  <c r="A251" i="35"/>
  <c r="A252" i="35"/>
  <c r="A253" i="35"/>
  <c r="A254" i="35"/>
  <c r="A255" i="35"/>
  <c r="A256" i="35"/>
  <c r="A257" i="35"/>
  <c r="A258" i="35"/>
  <c r="A259" i="35"/>
  <c r="A260" i="35"/>
  <c r="A261" i="35"/>
  <c r="A262" i="35"/>
  <c r="A263" i="35"/>
  <c r="A264" i="35"/>
  <c r="A265" i="35"/>
  <c r="A266" i="35"/>
  <c r="A267" i="35"/>
  <c r="A268" i="35"/>
  <c r="A269" i="35"/>
  <c r="A270" i="35"/>
  <c r="A271" i="35"/>
  <c r="A272" i="35"/>
  <c r="A273" i="35"/>
  <c r="A274" i="35"/>
  <c r="A275" i="35"/>
  <c r="A276" i="35"/>
  <c r="A277" i="35"/>
  <c r="A278" i="35"/>
  <c r="A279" i="35"/>
  <c r="A280" i="35"/>
  <c r="A281" i="35"/>
  <c r="A282" i="35"/>
  <c r="A283" i="35"/>
  <c r="A284" i="35"/>
  <c r="A285" i="35"/>
  <c r="A286" i="35"/>
  <c r="A287" i="35"/>
  <c r="A288" i="35"/>
  <c r="A289" i="35"/>
  <c r="A290" i="35"/>
  <c r="A291" i="35"/>
  <c r="A292" i="35"/>
  <c r="A293" i="35"/>
  <c r="A294" i="35"/>
  <c r="A295" i="35"/>
  <c r="A296" i="35"/>
  <c r="A297" i="35"/>
  <c r="A298" i="35"/>
  <c r="A299" i="35"/>
  <c r="A300" i="35"/>
  <c r="A301" i="35"/>
  <c r="A302" i="35"/>
  <c r="A303" i="35"/>
  <c r="A304" i="35"/>
  <c r="A305" i="35"/>
  <c r="A306" i="35"/>
  <c r="A307" i="35"/>
  <c r="A308" i="35"/>
  <c r="A309" i="35"/>
  <c r="A310" i="35"/>
  <c r="A311" i="35"/>
  <c r="A312" i="35"/>
  <c r="A313" i="35"/>
  <c r="A314" i="35"/>
  <c r="A315" i="35"/>
  <c r="A316" i="35"/>
  <c r="A317" i="35"/>
  <c r="A318" i="35"/>
  <c r="A319" i="35"/>
  <c r="A320" i="35"/>
  <c r="A321" i="35"/>
  <c r="A322" i="35"/>
  <c r="A323" i="35"/>
  <c r="A324" i="35"/>
  <c r="A325" i="35"/>
  <c r="A326" i="35"/>
  <c r="A327" i="35"/>
  <c r="A328" i="35"/>
  <c r="A329" i="35"/>
  <c r="A330" i="35"/>
  <c r="A331" i="35"/>
  <c r="A332" i="35"/>
  <c r="A333" i="35"/>
  <c r="A334" i="35"/>
  <c r="A335" i="35"/>
  <c r="A336" i="35"/>
  <c r="A337" i="35"/>
  <c r="A338" i="35"/>
  <c r="A339" i="35"/>
  <c r="A340" i="35"/>
  <c r="A341" i="35"/>
  <c r="A342" i="35"/>
  <c r="A343" i="35"/>
  <c r="A344" i="35"/>
  <c r="A345" i="35"/>
  <c r="A346" i="35"/>
  <c r="A347" i="35"/>
  <c r="A348" i="35"/>
  <c r="A349" i="35"/>
  <c r="A350" i="35"/>
  <c r="A351" i="35"/>
  <c r="A352" i="35"/>
  <c r="A353" i="35"/>
  <c r="A354" i="35"/>
  <c r="A355" i="35"/>
  <c r="A356" i="35"/>
  <c r="A357" i="35"/>
  <c r="A358" i="35"/>
  <c r="A359" i="35"/>
  <c r="A360" i="35"/>
  <c r="A361" i="35"/>
  <c r="A362" i="35"/>
  <c r="A363" i="35"/>
  <c r="A364" i="35"/>
  <c r="A365" i="35"/>
  <c r="A366" i="35"/>
  <c r="A367" i="35"/>
  <c r="A368" i="35"/>
  <c r="A369" i="35"/>
  <c r="A370" i="35"/>
  <c r="A371" i="35"/>
  <c r="A372" i="35"/>
  <c r="A373" i="35"/>
  <c r="A374" i="35"/>
  <c r="A375" i="35"/>
  <c r="A376" i="35"/>
  <c r="A377" i="35"/>
  <c r="A378" i="35"/>
  <c r="A379" i="35"/>
  <c r="A380" i="35"/>
  <c r="A381" i="35"/>
  <c r="A382" i="35"/>
  <c r="A383" i="35"/>
  <c r="A384" i="35"/>
  <c r="A385" i="35"/>
  <c r="A4" i="35"/>
  <c r="A6" i="56"/>
  <c r="A7" i="56"/>
  <c r="A8" i="56"/>
  <c r="A9" i="56"/>
  <c r="A10" i="56"/>
  <c r="A11" i="56"/>
  <c r="A12" i="56"/>
  <c r="A13" i="56"/>
  <c r="A37" i="56"/>
  <c r="A38" i="56"/>
  <c r="A39" i="56"/>
  <c r="A40" i="56"/>
  <c r="A41" i="56"/>
  <c r="A42" i="56"/>
  <c r="A43" i="56"/>
  <c r="A44" i="56"/>
  <c r="A45" i="56"/>
  <c r="A46" i="56"/>
  <c r="A47" i="56"/>
  <c r="A48" i="56"/>
  <c r="A49" i="56"/>
  <c r="A50" i="56"/>
  <c r="A51" i="56"/>
  <c r="A52" i="56"/>
  <c r="A53" i="56"/>
  <c r="A54" i="56"/>
  <c r="A55" i="56"/>
  <c r="A56" i="56"/>
  <c r="A57" i="56"/>
  <c r="A58" i="56"/>
  <c r="A59" i="56"/>
  <c r="A60" i="56"/>
  <c r="A61" i="56"/>
  <c r="A62" i="56"/>
  <c r="A63" i="56"/>
  <c r="A64" i="56"/>
  <c r="A65" i="56"/>
  <c r="A66" i="56"/>
  <c r="A67" i="56"/>
  <c r="A68" i="56"/>
  <c r="A69" i="56"/>
  <c r="A70" i="56"/>
  <c r="A71" i="56"/>
  <c r="A72" i="56"/>
  <c r="A73" i="56"/>
  <c r="A74" i="56"/>
  <c r="A75" i="56"/>
  <c r="A76" i="56"/>
  <c r="A77" i="56"/>
  <c r="A78" i="56"/>
  <c r="A79" i="56"/>
  <c r="A80" i="56"/>
  <c r="A81" i="56"/>
  <c r="A82" i="56"/>
  <c r="A83" i="56"/>
  <c r="A84" i="56"/>
  <c r="A85" i="56"/>
  <c r="A86" i="56"/>
  <c r="A87" i="56"/>
  <c r="A88" i="56"/>
  <c r="A89" i="56"/>
  <c r="A90" i="56"/>
  <c r="A91" i="56"/>
  <c r="A92" i="56"/>
  <c r="A93" i="56"/>
  <c r="A94" i="56"/>
  <c r="A95" i="56"/>
  <c r="A96" i="56"/>
  <c r="A97" i="56"/>
  <c r="A98" i="56"/>
  <c r="A99" i="56"/>
  <c r="A100" i="56"/>
  <c r="A101" i="56"/>
  <c r="A102" i="56"/>
  <c r="A103" i="56"/>
  <c r="A104" i="56"/>
  <c r="A105" i="56"/>
  <c r="A106" i="56"/>
  <c r="A107" i="56"/>
  <c r="A108" i="56"/>
  <c r="A109" i="56"/>
  <c r="A110" i="56"/>
  <c r="A111" i="56"/>
  <c r="A112" i="56"/>
  <c r="A113" i="56"/>
  <c r="A114" i="56"/>
  <c r="A115" i="56"/>
  <c r="A116" i="56"/>
  <c r="A117" i="56"/>
  <c r="A118" i="56"/>
  <c r="A119" i="56"/>
  <c r="A120" i="56"/>
  <c r="A121" i="56"/>
  <c r="A122" i="56"/>
  <c r="A123" i="56"/>
  <c r="A124" i="56"/>
  <c r="A125" i="56"/>
  <c r="A126" i="56"/>
  <c r="A127" i="56"/>
  <c r="A128" i="56"/>
  <c r="A129" i="56"/>
  <c r="A130" i="56"/>
  <c r="A131" i="56"/>
  <c r="A132" i="56"/>
  <c r="A133" i="56"/>
  <c r="A134" i="56"/>
  <c r="A135" i="56"/>
  <c r="A136" i="56"/>
  <c r="A137" i="56"/>
  <c r="A138" i="56"/>
  <c r="A139" i="56"/>
  <c r="A140" i="56"/>
  <c r="A141" i="56"/>
  <c r="A142" i="56"/>
  <c r="A143" i="56"/>
  <c r="A144" i="56"/>
  <c r="A145" i="56"/>
  <c r="A146" i="56"/>
  <c r="A147" i="56"/>
  <c r="A148" i="56"/>
  <c r="A149" i="56"/>
  <c r="A150" i="56"/>
  <c r="A151" i="56"/>
  <c r="A152" i="56"/>
  <c r="A153" i="56"/>
  <c r="A154" i="56"/>
  <c r="A155" i="56"/>
  <c r="A156" i="56"/>
  <c r="A157" i="56"/>
  <c r="A158" i="56"/>
  <c r="A159" i="56"/>
  <c r="A160" i="56"/>
  <c r="A161" i="56"/>
  <c r="A162" i="56"/>
  <c r="A163" i="56"/>
  <c r="A164" i="56"/>
  <c r="A165" i="56"/>
  <c r="A166" i="56"/>
  <c r="A167" i="56"/>
  <c r="A168" i="56"/>
  <c r="A169" i="56"/>
  <c r="A170" i="56"/>
  <c r="A171" i="56"/>
  <c r="A172" i="56"/>
  <c r="A173" i="56"/>
  <c r="A174" i="56"/>
  <c r="A175" i="56"/>
  <c r="A176" i="56"/>
  <c r="A177" i="56"/>
  <c r="A178" i="56"/>
  <c r="A179" i="56"/>
  <c r="A180" i="56"/>
  <c r="A181" i="56"/>
  <c r="A182" i="56"/>
  <c r="A183" i="56"/>
  <c r="A184" i="56"/>
  <c r="A185" i="56"/>
  <c r="A186" i="56"/>
  <c r="A187" i="56"/>
  <c r="A188" i="56"/>
  <c r="A189" i="56"/>
  <c r="A190" i="56"/>
  <c r="A191" i="56"/>
  <c r="A192" i="56"/>
  <c r="A193" i="56"/>
  <c r="A194" i="56"/>
  <c r="A195" i="56"/>
  <c r="A196" i="56"/>
  <c r="A197" i="56"/>
  <c r="A198" i="56"/>
  <c r="A199" i="56"/>
  <c r="A200" i="56"/>
  <c r="A201" i="56"/>
  <c r="A202" i="56"/>
  <c r="A203" i="56"/>
  <c r="A204" i="56"/>
  <c r="A205" i="56"/>
  <c r="A206" i="56"/>
  <c r="A207" i="56"/>
  <c r="A208" i="56"/>
  <c r="A209" i="56"/>
  <c r="A210" i="56"/>
  <c r="A211" i="56"/>
  <c r="A212" i="56"/>
  <c r="A213" i="56"/>
  <c r="A214" i="56"/>
  <c r="A215" i="56"/>
  <c r="A216" i="56"/>
  <c r="A217" i="56"/>
  <c r="A218" i="56"/>
  <c r="A219" i="56"/>
  <c r="A220" i="56"/>
  <c r="A221" i="56"/>
  <c r="A222" i="56"/>
  <c r="A223" i="56"/>
  <c r="A224" i="56"/>
  <c r="A225" i="56"/>
  <c r="A226" i="56"/>
  <c r="A227" i="56"/>
  <c r="A228" i="56"/>
  <c r="A229" i="56"/>
  <c r="A230" i="56"/>
  <c r="A231" i="56"/>
  <c r="A232" i="56"/>
  <c r="A233" i="56"/>
  <c r="A234" i="56"/>
  <c r="A235" i="56"/>
  <c r="A236" i="56"/>
  <c r="A237" i="56"/>
  <c r="A238" i="56"/>
  <c r="A239" i="56"/>
  <c r="A240" i="56"/>
  <c r="A241" i="56"/>
  <c r="A242" i="56"/>
  <c r="A243" i="56"/>
  <c r="A244" i="56"/>
  <c r="A245" i="56"/>
  <c r="A246" i="56"/>
  <c r="A247" i="56"/>
  <c r="A248" i="56"/>
  <c r="A249" i="56"/>
  <c r="A250" i="56"/>
  <c r="A251" i="56"/>
  <c r="A252" i="56"/>
  <c r="A253" i="56"/>
  <c r="A254" i="56"/>
  <c r="A255" i="56"/>
  <c r="A256" i="56"/>
  <c r="A257" i="56"/>
  <c r="A258" i="56"/>
  <c r="A259" i="56"/>
  <c r="A260" i="56"/>
  <c r="A261" i="56"/>
  <c r="A262" i="56"/>
  <c r="A263" i="56"/>
  <c r="A264" i="56"/>
  <c r="A265" i="56"/>
  <c r="A266" i="56"/>
  <c r="A267" i="56"/>
  <c r="A268" i="56"/>
  <c r="A269" i="56"/>
  <c r="A270" i="56"/>
  <c r="A271" i="56"/>
  <c r="A272" i="56"/>
  <c r="A273" i="56"/>
  <c r="A274" i="56"/>
  <c r="A275" i="56"/>
  <c r="A276" i="56"/>
  <c r="A277" i="56"/>
  <c r="A278" i="56"/>
  <c r="A279" i="56"/>
  <c r="A280" i="56"/>
  <c r="A281" i="56"/>
  <c r="A282" i="56"/>
  <c r="A283" i="56"/>
  <c r="A284" i="56"/>
  <c r="A285" i="56"/>
  <c r="A286" i="56"/>
  <c r="A287" i="56"/>
  <c r="A288" i="56"/>
  <c r="A289" i="56"/>
  <c r="A290" i="56"/>
  <c r="A291" i="56"/>
  <c r="A292" i="56"/>
  <c r="A293" i="56"/>
  <c r="A294" i="56"/>
  <c r="A295" i="56"/>
  <c r="A296" i="56"/>
  <c r="A297" i="56"/>
  <c r="A298" i="56"/>
  <c r="A299" i="56"/>
  <c r="A300" i="56"/>
  <c r="A301" i="56"/>
  <c r="A302" i="56"/>
  <c r="A303" i="56"/>
  <c r="A304" i="56"/>
  <c r="A305" i="56"/>
  <c r="A306" i="56"/>
  <c r="A307" i="56"/>
  <c r="A308" i="56"/>
  <c r="A309" i="56"/>
  <c r="A310" i="56"/>
  <c r="A311" i="56"/>
  <c r="A312" i="56"/>
  <c r="A313" i="56"/>
  <c r="A314" i="56"/>
  <c r="A315" i="56"/>
  <c r="A316" i="56"/>
  <c r="A317" i="56"/>
  <c r="A318" i="56"/>
  <c r="A319" i="56"/>
  <c r="A320" i="56"/>
  <c r="A321" i="56"/>
  <c r="A322" i="56"/>
  <c r="A323" i="56"/>
  <c r="A324" i="56"/>
  <c r="A325" i="56"/>
  <c r="A326" i="56"/>
  <c r="A327" i="56"/>
  <c r="A328" i="56"/>
  <c r="A329" i="56"/>
  <c r="A330" i="56"/>
  <c r="A331" i="56"/>
  <c r="A332" i="56"/>
  <c r="A333" i="56"/>
  <c r="A334" i="56"/>
  <c r="A335" i="56"/>
  <c r="A336" i="56"/>
  <c r="A337" i="56"/>
  <c r="A338" i="56"/>
  <c r="A339" i="56"/>
  <c r="A340" i="56"/>
  <c r="A341" i="56"/>
  <c r="A342" i="56"/>
  <c r="A343" i="56"/>
  <c r="A344" i="56"/>
  <c r="A345" i="56"/>
  <c r="A346" i="56"/>
  <c r="A347" i="56"/>
  <c r="A348" i="56"/>
  <c r="A349" i="56"/>
  <c r="A350" i="56"/>
  <c r="A351" i="56"/>
  <c r="A352" i="56"/>
  <c r="A353" i="56"/>
  <c r="A354" i="56"/>
  <c r="A355" i="56"/>
  <c r="A356" i="56"/>
  <c r="A357" i="56"/>
  <c r="A358" i="56"/>
  <c r="A359" i="56"/>
  <c r="A360" i="56"/>
  <c r="A361" i="56"/>
  <c r="A362" i="56"/>
  <c r="A363" i="56"/>
  <c r="A364" i="56"/>
  <c r="A365" i="56"/>
  <c r="A366" i="56"/>
  <c r="A367" i="56"/>
  <c r="A368" i="56"/>
  <c r="A369" i="56"/>
  <c r="A370" i="56"/>
  <c r="A371" i="56"/>
  <c r="A372" i="56"/>
  <c r="A373" i="56"/>
  <c r="A374" i="56"/>
  <c r="A375" i="56"/>
  <c r="A376" i="56"/>
  <c r="A377" i="56"/>
  <c r="A378" i="56"/>
  <c r="A379" i="56"/>
  <c r="A380" i="56"/>
  <c r="A381" i="56"/>
  <c r="A382" i="56"/>
  <c r="A383" i="56"/>
  <c r="A384" i="56"/>
  <c r="A385" i="56"/>
  <c r="A386" i="56"/>
  <c r="A387" i="56"/>
  <c r="A388" i="56"/>
  <c r="A389" i="56"/>
  <c r="A390" i="56"/>
  <c r="A391" i="56"/>
  <c r="A392" i="56"/>
  <c r="A393" i="56"/>
  <c r="A394" i="56"/>
  <c r="A395" i="56"/>
  <c r="A396" i="56"/>
  <c r="A397" i="56"/>
  <c r="A398" i="56"/>
  <c r="A399" i="56"/>
  <c r="A400" i="56"/>
  <c r="A401" i="56"/>
  <c r="A402" i="56"/>
  <c r="A403" i="56"/>
  <c r="A404" i="56"/>
  <c r="A405" i="56"/>
  <c r="A406" i="56"/>
  <c r="A407" i="56"/>
  <c r="A408" i="56"/>
  <c r="A409" i="56"/>
  <c r="A410" i="56"/>
  <c r="A411" i="56"/>
  <c r="A412" i="56"/>
  <c r="A413" i="56"/>
  <c r="A414" i="56"/>
  <c r="A415" i="56"/>
  <c r="A416" i="56"/>
  <c r="A417" i="56"/>
  <c r="A418" i="56"/>
  <c r="A419" i="56"/>
  <c r="A420" i="56"/>
  <c r="A421" i="56"/>
  <c r="A422" i="56"/>
  <c r="A423" i="56"/>
  <c r="A424" i="56"/>
  <c r="A425" i="56"/>
  <c r="A426" i="56"/>
  <c r="A427" i="56"/>
  <c r="A428" i="56"/>
  <c r="A429" i="56"/>
  <c r="A430" i="56"/>
  <c r="A431" i="56"/>
  <c r="A432" i="56"/>
  <c r="A433" i="56"/>
  <c r="A434" i="56"/>
  <c r="A435" i="56"/>
  <c r="A436" i="56"/>
  <c r="A5" i="56"/>
  <c r="A5" i="36"/>
  <c r="A6" i="36"/>
  <c r="A7" i="36"/>
  <c r="A8" i="36"/>
  <c r="A9" i="36"/>
  <c r="A10" i="36"/>
  <c r="A11" i="36"/>
  <c r="A12" i="36"/>
  <c r="A13" i="36"/>
  <c r="A14" i="36"/>
  <c r="A15" i="36"/>
  <c r="A16" i="36"/>
  <c r="A17" i="36"/>
  <c r="A18" i="36"/>
  <c r="A19" i="36"/>
  <c r="A20" i="36"/>
  <c r="A21" i="36"/>
  <c r="A22" i="36"/>
  <c r="A23" i="36"/>
  <c r="A24" i="36"/>
  <c r="A25" i="36"/>
  <c r="A26" i="36"/>
  <c r="A27" i="36"/>
  <c r="A28" i="36"/>
  <c r="A29" i="36"/>
  <c r="A30" i="36"/>
  <c r="A31" i="36"/>
  <c r="A32" i="36"/>
  <c r="A33" i="36"/>
  <c r="A34" i="36"/>
  <c r="A35" i="36"/>
  <c r="A36" i="36"/>
  <c r="A37" i="36"/>
  <c r="A38" i="36"/>
  <c r="A39" i="36"/>
  <c r="A40" i="36"/>
  <c r="A41" i="36"/>
  <c r="A42" i="36"/>
  <c r="A43" i="36"/>
  <c r="A44" i="36"/>
  <c r="A45" i="36"/>
  <c r="A46" i="36"/>
  <c r="A47" i="36"/>
  <c r="A48" i="36"/>
  <c r="A49" i="36"/>
  <c r="A50" i="36"/>
  <c r="A51" i="36"/>
  <c r="A52" i="36"/>
  <c r="A53" i="36"/>
  <c r="A54" i="36"/>
  <c r="A55" i="36"/>
  <c r="A56" i="36"/>
  <c r="A57" i="36"/>
  <c r="A58" i="36"/>
  <c r="A59" i="36"/>
  <c r="A60" i="36"/>
  <c r="A61" i="36"/>
  <c r="A62" i="36"/>
  <c r="A63" i="36"/>
  <c r="A64" i="36"/>
  <c r="A65" i="36"/>
  <c r="A66" i="36"/>
  <c r="A67" i="36"/>
  <c r="A68" i="36"/>
  <c r="A69" i="36"/>
  <c r="A70" i="36"/>
  <c r="A71" i="36"/>
  <c r="A72" i="36"/>
  <c r="A73" i="36"/>
  <c r="A74" i="36"/>
  <c r="A75" i="36"/>
  <c r="A76" i="36"/>
  <c r="A77" i="36"/>
  <c r="A78" i="36"/>
  <c r="A79" i="36"/>
  <c r="A80" i="36"/>
  <c r="A81" i="36"/>
  <c r="A82" i="36"/>
  <c r="A83" i="36"/>
  <c r="A84" i="36"/>
  <c r="A85" i="36"/>
  <c r="A86" i="36"/>
  <c r="A87" i="36"/>
  <c r="A88" i="36"/>
  <c r="A89" i="36"/>
  <c r="A90" i="36"/>
  <c r="A91" i="36"/>
  <c r="A92" i="36"/>
  <c r="A93" i="36"/>
  <c r="A94" i="36"/>
  <c r="A95" i="36"/>
  <c r="A96" i="36"/>
  <c r="A97" i="36"/>
  <c r="A98" i="36"/>
  <c r="A99" i="36"/>
  <c r="A100" i="36"/>
  <c r="A101" i="36"/>
  <c r="A102" i="36"/>
  <c r="A103" i="36"/>
  <c r="A104" i="36"/>
  <c r="A105" i="36"/>
  <c r="A106" i="36"/>
  <c r="A107" i="36"/>
  <c r="A108" i="36"/>
  <c r="A109" i="36"/>
  <c r="A110" i="36"/>
  <c r="A111" i="36"/>
  <c r="A112" i="36"/>
  <c r="A113" i="36"/>
  <c r="A114" i="36"/>
  <c r="A115" i="36"/>
  <c r="A116" i="36"/>
  <c r="A117" i="36"/>
  <c r="A118" i="36"/>
  <c r="A119" i="36"/>
  <c r="A120" i="36"/>
  <c r="A121" i="36"/>
  <c r="A122" i="36"/>
  <c r="A123" i="36"/>
  <c r="A124" i="36"/>
  <c r="A125" i="36"/>
  <c r="A126" i="36"/>
  <c r="A127" i="36"/>
  <c r="A128" i="36"/>
  <c r="A129" i="36"/>
  <c r="A130" i="36"/>
  <c r="A131" i="36"/>
  <c r="A132" i="36"/>
  <c r="A133" i="36"/>
  <c r="A134" i="36"/>
  <c r="A135" i="36"/>
  <c r="A136" i="36"/>
  <c r="A137" i="36"/>
  <c r="A138" i="36"/>
  <c r="A139" i="36"/>
  <c r="A140" i="36"/>
  <c r="A141" i="36"/>
  <c r="A142" i="36"/>
  <c r="A143" i="36"/>
  <c r="A144" i="36"/>
  <c r="A145" i="36"/>
  <c r="A146" i="36"/>
  <c r="A147" i="36"/>
  <c r="A148" i="36"/>
  <c r="A149" i="36"/>
  <c r="A150" i="36"/>
  <c r="A151" i="36"/>
  <c r="A152" i="36"/>
  <c r="A153" i="36"/>
  <c r="A154" i="36"/>
  <c r="A155" i="36"/>
  <c r="A156" i="36"/>
  <c r="A157" i="36"/>
  <c r="A158" i="36"/>
  <c r="A159" i="36"/>
  <c r="A160" i="36"/>
  <c r="A161" i="36"/>
  <c r="A162" i="36"/>
  <c r="A163" i="36"/>
  <c r="A164" i="36"/>
  <c r="A165" i="36"/>
  <c r="A166" i="36"/>
  <c r="A167" i="36"/>
  <c r="A168" i="36"/>
  <c r="A169" i="36"/>
  <c r="A170" i="36"/>
  <c r="A171" i="36"/>
  <c r="A172" i="36"/>
  <c r="A173" i="36"/>
  <c r="A174" i="36"/>
  <c r="A175" i="36"/>
  <c r="A176" i="36"/>
  <c r="A177" i="36"/>
  <c r="A178" i="36"/>
  <c r="A179" i="36"/>
  <c r="A180" i="36"/>
  <c r="A181" i="36"/>
  <c r="A182" i="36"/>
  <c r="A183" i="36"/>
  <c r="A184" i="36"/>
  <c r="A185" i="36"/>
  <c r="A186" i="36"/>
  <c r="A187" i="36"/>
  <c r="A188" i="36"/>
  <c r="A189" i="36"/>
  <c r="A190" i="36"/>
  <c r="A191" i="36"/>
  <c r="A192" i="36"/>
  <c r="A193" i="36"/>
  <c r="A194" i="36"/>
  <c r="A195" i="36"/>
  <c r="A196" i="36"/>
  <c r="A197" i="36"/>
  <c r="A198" i="36"/>
  <c r="A199" i="36"/>
  <c r="A200" i="36"/>
  <c r="A201" i="36"/>
  <c r="A202" i="36"/>
  <c r="A203" i="36"/>
  <c r="A204" i="36"/>
  <c r="A205" i="36"/>
  <c r="A206" i="36"/>
  <c r="A207" i="36"/>
  <c r="A208" i="36"/>
  <c r="A209" i="36"/>
  <c r="A210" i="36"/>
  <c r="A211" i="36"/>
  <c r="A212" i="36"/>
  <c r="A213" i="36"/>
  <c r="A214" i="36"/>
  <c r="A215" i="36"/>
  <c r="A216" i="36"/>
  <c r="A217" i="36"/>
  <c r="A218" i="36"/>
  <c r="A219" i="36"/>
  <c r="A220" i="36"/>
  <c r="A221" i="36"/>
  <c r="A222" i="36"/>
  <c r="A223" i="36"/>
  <c r="A224" i="36"/>
  <c r="A225" i="36"/>
  <c r="A226" i="36"/>
  <c r="A227" i="36"/>
  <c r="A228" i="36"/>
  <c r="A229" i="36"/>
  <c r="A230" i="36"/>
  <c r="A231" i="36"/>
  <c r="A232" i="36"/>
  <c r="A233" i="36"/>
  <c r="A234" i="36"/>
  <c r="A235" i="36"/>
  <c r="A236" i="36"/>
  <c r="A237" i="36"/>
  <c r="A238" i="36"/>
  <c r="A239" i="36"/>
  <c r="A240" i="36"/>
  <c r="A241" i="36"/>
  <c r="A242" i="36"/>
  <c r="A243" i="36"/>
  <c r="A244" i="36"/>
  <c r="A245" i="36"/>
  <c r="A246" i="36"/>
  <c r="A247" i="36"/>
  <c r="A248" i="36"/>
  <c r="A249" i="36"/>
  <c r="A250" i="36"/>
  <c r="A251" i="36"/>
  <c r="A252" i="36"/>
  <c r="A253" i="36"/>
  <c r="A254" i="36"/>
  <c r="A255" i="36"/>
  <c r="A256" i="36"/>
  <c r="A257" i="36"/>
  <c r="A258" i="36"/>
  <c r="A259" i="36"/>
  <c r="A260" i="36"/>
  <c r="A261" i="36"/>
  <c r="A262" i="36"/>
  <c r="A263" i="36"/>
  <c r="A264" i="36"/>
  <c r="A265" i="36"/>
  <c r="A266" i="36"/>
  <c r="A267" i="36"/>
  <c r="A268" i="36"/>
  <c r="A269" i="36"/>
  <c r="A270" i="36"/>
  <c r="A271" i="36"/>
  <c r="A272" i="36"/>
  <c r="A273" i="36"/>
  <c r="A274" i="36"/>
  <c r="A275" i="36"/>
  <c r="A276" i="36"/>
  <c r="A277" i="36"/>
  <c r="A278" i="36"/>
  <c r="A279" i="36"/>
  <c r="A280" i="36"/>
  <c r="A281" i="36"/>
  <c r="A282" i="36"/>
  <c r="A283" i="36"/>
  <c r="A284" i="36"/>
  <c r="A285" i="36"/>
  <c r="A286" i="36"/>
  <c r="A287" i="36"/>
  <c r="A288" i="36"/>
  <c r="A289" i="36"/>
  <c r="A290" i="36"/>
  <c r="A291" i="36"/>
  <c r="A292" i="36"/>
  <c r="A293" i="36"/>
  <c r="A294" i="36"/>
  <c r="A295" i="36"/>
  <c r="A296" i="36"/>
  <c r="A297" i="36"/>
  <c r="A298" i="36"/>
  <c r="A299" i="36"/>
  <c r="A300" i="36"/>
  <c r="A301" i="36"/>
  <c r="A302" i="36"/>
  <c r="A303" i="36"/>
  <c r="A304" i="36"/>
  <c r="A305" i="36"/>
  <c r="A306" i="36"/>
  <c r="A307" i="36"/>
  <c r="A308" i="36"/>
  <c r="A309" i="36"/>
  <c r="A310" i="36"/>
  <c r="A311" i="36"/>
  <c r="A312" i="36"/>
  <c r="A313" i="36"/>
  <c r="A314" i="36"/>
  <c r="A315" i="36"/>
  <c r="A316" i="36"/>
  <c r="A317" i="36"/>
  <c r="A318" i="36"/>
  <c r="A319" i="36"/>
  <c r="A320" i="36"/>
  <c r="A321" i="36"/>
  <c r="A322" i="36"/>
  <c r="A323" i="36"/>
  <c r="A324" i="36"/>
  <c r="A325" i="36"/>
  <c r="A326" i="36"/>
  <c r="A327" i="36"/>
  <c r="A328" i="36"/>
  <c r="A329" i="36"/>
  <c r="A330" i="36"/>
  <c r="A331" i="36"/>
  <c r="A332" i="36"/>
  <c r="A333" i="36"/>
  <c r="A334" i="36"/>
  <c r="A335" i="36"/>
  <c r="A336" i="36"/>
  <c r="A337" i="36"/>
  <c r="A338" i="36"/>
  <c r="A339" i="36"/>
  <c r="A340" i="36"/>
  <c r="A341" i="36"/>
  <c r="A342" i="36"/>
  <c r="A343" i="36"/>
  <c r="A344" i="36"/>
  <c r="A345" i="36"/>
  <c r="A346" i="36"/>
  <c r="A347" i="36"/>
  <c r="A348" i="36"/>
  <c r="A349" i="36"/>
  <c r="A350" i="36"/>
  <c r="A351" i="36"/>
  <c r="A352" i="36"/>
  <c r="A353" i="36"/>
  <c r="A354" i="36"/>
  <c r="A355" i="36"/>
  <c r="A356" i="36"/>
  <c r="A357" i="36"/>
  <c r="A358" i="36"/>
  <c r="A359" i="36"/>
  <c r="A360" i="36"/>
  <c r="A361" i="36"/>
  <c r="A362" i="36"/>
  <c r="A363" i="36"/>
  <c r="A364" i="36"/>
  <c r="A365" i="36"/>
  <c r="A366" i="36"/>
  <c r="A367" i="36"/>
  <c r="A368" i="36"/>
  <c r="A369" i="36"/>
  <c r="A370" i="36"/>
  <c r="A371" i="36"/>
  <c r="A372" i="36"/>
  <c r="A373" i="36"/>
  <c r="A374" i="36"/>
  <c r="A375" i="36"/>
  <c r="A376" i="36"/>
  <c r="A377" i="36"/>
  <c r="A378" i="36"/>
  <c r="A379" i="36"/>
  <c r="A380" i="36"/>
  <c r="A381" i="36"/>
  <c r="A382" i="36"/>
  <c r="A383" i="36"/>
  <c r="A384" i="36"/>
  <c r="A385" i="36"/>
  <c r="A386" i="36"/>
  <c r="A387" i="36"/>
  <c r="A388" i="36"/>
  <c r="A389" i="36"/>
  <c r="A390" i="36"/>
  <c r="A391" i="36"/>
  <c r="A392" i="36"/>
  <c r="A393" i="36"/>
  <c r="A394" i="36"/>
  <c r="A395" i="36"/>
  <c r="A396" i="36"/>
  <c r="A397" i="36"/>
  <c r="A398" i="36"/>
  <c r="A399" i="36"/>
  <c r="A400" i="36"/>
  <c r="A401" i="36"/>
  <c r="A402" i="36"/>
  <c r="A403" i="36"/>
  <c r="A404" i="36"/>
  <c r="A405" i="36"/>
  <c r="A406" i="36"/>
  <c r="A407" i="36"/>
  <c r="A408" i="36"/>
  <c r="A409" i="36"/>
  <c r="A410" i="36"/>
  <c r="A411" i="36"/>
  <c r="A412" i="36"/>
  <c r="A413" i="36"/>
  <c r="A414" i="36"/>
  <c r="A4" i="36"/>
  <c r="A5" i="21"/>
  <c r="A6" i="21"/>
  <c r="A7" i="21"/>
  <c r="A8" i="21"/>
  <c r="A9" i="21"/>
  <c r="A10" i="21"/>
  <c r="A11" i="21"/>
  <c r="A12" i="21"/>
  <c r="A13" i="21"/>
  <c r="A14" i="21"/>
  <c r="A15" i="21"/>
  <c r="A16" i="21"/>
  <c r="A17" i="21"/>
  <c r="A18" i="21"/>
  <c r="A19" i="21"/>
  <c r="A20" i="21"/>
  <c r="A21" i="21"/>
  <c r="A22" i="21"/>
  <c r="A50" i="21"/>
  <c r="A51" i="21"/>
  <c r="A52" i="21"/>
  <c r="A53" i="21"/>
  <c r="A54" i="21"/>
  <c r="A55" i="21"/>
  <c r="A56" i="21"/>
  <c r="A57" i="21"/>
  <c r="A58" i="21"/>
  <c r="A59" i="21"/>
  <c r="A60" i="21"/>
  <c r="A61" i="21"/>
  <c r="A62" i="21"/>
  <c r="A63" i="21"/>
  <c r="A64" i="21"/>
  <c r="A65" i="21"/>
  <c r="A66" i="21"/>
  <c r="A67" i="21"/>
  <c r="A68" i="21"/>
  <c r="A69" i="21"/>
  <c r="A70" i="21"/>
  <c r="A71" i="21"/>
  <c r="A72" i="21"/>
  <c r="A73" i="21"/>
  <c r="A74" i="21"/>
  <c r="A75" i="21"/>
  <c r="A76" i="21"/>
  <c r="A77" i="21"/>
  <c r="A78" i="21"/>
  <c r="A79" i="21"/>
  <c r="A80" i="21"/>
  <c r="A81" i="21"/>
  <c r="A82" i="21"/>
  <c r="A83" i="21"/>
  <c r="A84" i="21"/>
  <c r="A85" i="21"/>
  <c r="A86" i="21"/>
  <c r="A87" i="21"/>
  <c r="A88" i="21"/>
  <c r="A89" i="21"/>
  <c r="A90" i="21"/>
  <c r="A91" i="21"/>
  <c r="A92" i="21"/>
  <c r="A93" i="21"/>
  <c r="A94" i="21"/>
  <c r="A95" i="21"/>
  <c r="A96" i="21"/>
  <c r="A97" i="21"/>
  <c r="A98" i="21"/>
  <c r="A99" i="21"/>
  <c r="A100" i="21"/>
  <c r="A101" i="21"/>
  <c r="A102" i="21"/>
  <c r="A103" i="21"/>
  <c r="A104" i="21"/>
  <c r="A105" i="21"/>
  <c r="A106" i="21"/>
  <c r="A107" i="21"/>
  <c r="A108" i="21"/>
  <c r="A109" i="21"/>
  <c r="A110" i="21"/>
  <c r="A111" i="21"/>
  <c r="A112" i="21"/>
  <c r="A113" i="21"/>
  <c r="A114" i="21"/>
  <c r="A115" i="21"/>
  <c r="A116" i="21"/>
  <c r="A117" i="21"/>
  <c r="A118" i="21"/>
  <c r="A119" i="21"/>
  <c r="A120" i="21"/>
  <c r="A121" i="21"/>
  <c r="A122" i="21"/>
  <c r="A123" i="21"/>
  <c r="A124" i="21"/>
  <c r="A125" i="21"/>
  <c r="A126" i="21"/>
  <c r="A127" i="21"/>
  <c r="A128" i="21"/>
  <c r="A129" i="21"/>
  <c r="A130" i="21"/>
  <c r="A131" i="21"/>
  <c r="A132" i="21"/>
  <c r="A133" i="21"/>
  <c r="A134" i="21"/>
  <c r="A135" i="21"/>
  <c r="A136" i="21"/>
  <c r="A137" i="21"/>
  <c r="A138" i="21"/>
  <c r="A139" i="21"/>
  <c r="A140" i="21"/>
  <c r="A141" i="21"/>
  <c r="A142" i="21"/>
  <c r="A143" i="21"/>
  <c r="A144" i="21"/>
  <c r="A145" i="21"/>
  <c r="A146" i="21"/>
  <c r="A147" i="21"/>
  <c r="A148" i="21"/>
  <c r="A149" i="21"/>
  <c r="A150" i="21"/>
  <c r="A151" i="21"/>
  <c r="A152" i="21"/>
  <c r="A153" i="21"/>
  <c r="A154" i="21"/>
  <c r="A155" i="21"/>
  <c r="A156" i="21"/>
  <c r="A157" i="21"/>
  <c r="A158" i="21"/>
  <c r="A159" i="21"/>
  <c r="A160" i="21"/>
  <c r="A161" i="21"/>
  <c r="A162" i="21"/>
  <c r="A163" i="21"/>
  <c r="A164" i="21"/>
  <c r="A165" i="21"/>
  <c r="A166" i="21"/>
  <c r="A167" i="21"/>
  <c r="A168" i="21"/>
  <c r="A169" i="21"/>
  <c r="A170" i="21"/>
  <c r="A171" i="21"/>
  <c r="A172" i="21"/>
  <c r="A173" i="21"/>
  <c r="A174" i="21"/>
  <c r="A175" i="21"/>
  <c r="A176" i="21"/>
  <c r="A177" i="21"/>
  <c r="A178" i="21"/>
  <c r="A179" i="21"/>
  <c r="A180" i="21"/>
  <c r="A181" i="21"/>
  <c r="A182" i="21"/>
  <c r="A183" i="21"/>
  <c r="A184" i="21"/>
  <c r="A185" i="21"/>
  <c r="A186" i="21"/>
  <c r="A187" i="21"/>
  <c r="A188" i="21"/>
  <c r="A189" i="21"/>
  <c r="A190" i="21"/>
  <c r="A191" i="21"/>
  <c r="A192" i="21"/>
  <c r="A193" i="21"/>
  <c r="A194" i="21"/>
  <c r="A195" i="21"/>
  <c r="A196" i="21"/>
  <c r="A197" i="21"/>
  <c r="A198" i="21"/>
  <c r="A199" i="21"/>
  <c r="A200" i="21"/>
  <c r="A201" i="21"/>
  <c r="A202" i="21"/>
  <c r="A203" i="21"/>
  <c r="A204" i="21"/>
  <c r="A205" i="21"/>
  <c r="A206" i="21"/>
  <c r="A207" i="21"/>
  <c r="A208" i="21"/>
  <c r="A209" i="21"/>
  <c r="A210" i="21"/>
  <c r="A211" i="21"/>
  <c r="A212" i="21"/>
  <c r="A213" i="21"/>
  <c r="A214" i="21"/>
  <c r="A215" i="21"/>
  <c r="A216" i="21"/>
  <c r="A217" i="21"/>
  <c r="A218" i="21"/>
  <c r="A219" i="21"/>
  <c r="A220" i="21"/>
  <c r="A221" i="21"/>
  <c r="A222" i="21"/>
  <c r="A223" i="21"/>
  <c r="A224" i="21"/>
  <c r="A225" i="21"/>
  <c r="A226" i="21"/>
  <c r="A227" i="21"/>
  <c r="A228" i="21"/>
  <c r="A229" i="21"/>
  <c r="A230" i="21"/>
  <c r="A231" i="21"/>
  <c r="A232" i="21"/>
  <c r="A233" i="21"/>
  <c r="A234" i="21"/>
  <c r="A235" i="21"/>
  <c r="A236" i="21"/>
  <c r="A237" i="21"/>
  <c r="A238" i="21"/>
  <c r="A239" i="21"/>
  <c r="A240" i="21"/>
  <c r="A241" i="21"/>
  <c r="A242" i="21"/>
  <c r="A243" i="21"/>
  <c r="A244" i="21"/>
  <c r="A245" i="21"/>
  <c r="A246" i="21"/>
  <c r="A247" i="21"/>
  <c r="A248" i="21"/>
  <c r="A249" i="21"/>
  <c r="A250" i="21"/>
  <c r="A251" i="21"/>
  <c r="A252" i="21"/>
  <c r="A253" i="21"/>
  <c r="A254" i="21"/>
  <c r="A255" i="21"/>
  <c r="A256" i="21"/>
  <c r="A257" i="21"/>
  <c r="A258" i="21"/>
  <c r="A259" i="21"/>
  <c r="A260" i="21"/>
  <c r="A261" i="21"/>
  <c r="A262" i="21"/>
  <c r="A263" i="21"/>
  <c r="A264" i="21"/>
  <c r="A265" i="21"/>
  <c r="A266" i="21"/>
  <c r="A267" i="21"/>
  <c r="A268" i="21"/>
  <c r="A269" i="21"/>
  <c r="A270" i="21"/>
  <c r="A271" i="21"/>
  <c r="A272" i="21"/>
  <c r="A273" i="21"/>
  <c r="A274" i="21"/>
  <c r="A275" i="21"/>
  <c r="A276" i="21"/>
  <c r="A277" i="21"/>
  <c r="A278" i="21"/>
  <c r="A279" i="21"/>
  <c r="A280" i="21"/>
  <c r="A281" i="21"/>
  <c r="A282" i="21"/>
  <c r="A283" i="21"/>
  <c r="A284" i="21"/>
  <c r="A285" i="21"/>
  <c r="A286" i="21"/>
  <c r="A287" i="21"/>
  <c r="A288" i="21"/>
  <c r="A289" i="21"/>
  <c r="A290" i="21"/>
  <c r="A291" i="21"/>
  <c r="A292" i="21"/>
  <c r="A293" i="21"/>
  <c r="A294" i="21"/>
  <c r="A295" i="21"/>
  <c r="A296" i="21"/>
  <c r="A297" i="21"/>
  <c r="A298" i="21"/>
  <c r="A299" i="21"/>
  <c r="A300" i="21"/>
  <c r="A301" i="21"/>
  <c r="A302" i="21"/>
  <c r="A303" i="21"/>
  <c r="A304" i="21"/>
  <c r="A305" i="21"/>
  <c r="A306" i="21"/>
  <c r="A307" i="21"/>
  <c r="A308" i="21"/>
  <c r="A309" i="21"/>
  <c r="A310" i="21"/>
  <c r="A311" i="21"/>
  <c r="A312" i="21"/>
  <c r="A313" i="21"/>
  <c r="A314" i="21"/>
  <c r="A315" i="21"/>
  <c r="A316" i="21"/>
  <c r="A317" i="21"/>
  <c r="A318" i="21"/>
  <c r="A319" i="21"/>
  <c r="A320" i="21"/>
  <c r="A321" i="21"/>
  <c r="A322" i="21"/>
  <c r="A323" i="21"/>
  <c r="A324" i="21"/>
  <c r="A325" i="21"/>
  <c r="A326" i="21"/>
  <c r="A327" i="21"/>
  <c r="A328" i="21"/>
  <c r="A329" i="21"/>
  <c r="A330" i="21"/>
  <c r="A331" i="21"/>
  <c r="A332" i="21"/>
  <c r="A333" i="21"/>
  <c r="A334" i="21"/>
  <c r="A335" i="21"/>
  <c r="A336" i="21"/>
  <c r="A337" i="21"/>
  <c r="A338" i="21"/>
  <c r="A339" i="21"/>
  <c r="A340" i="21"/>
  <c r="A341" i="21"/>
  <c r="A342" i="21"/>
  <c r="A343" i="21"/>
  <c r="A344" i="21"/>
  <c r="A345" i="21"/>
  <c r="A346" i="21"/>
  <c r="A347" i="21"/>
  <c r="A348" i="21"/>
  <c r="A349" i="21"/>
  <c r="A350" i="21"/>
  <c r="A351" i="21"/>
  <c r="A352" i="21"/>
  <c r="A353" i="21"/>
  <c r="A354" i="21"/>
  <c r="A355" i="21"/>
  <c r="A356" i="21"/>
  <c r="A357" i="21"/>
  <c r="A358" i="21"/>
  <c r="A359" i="21"/>
  <c r="A360" i="21"/>
  <c r="A361" i="21"/>
  <c r="A362" i="21"/>
  <c r="A363" i="21"/>
  <c r="A364" i="21"/>
  <c r="A365" i="21"/>
  <c r="A366" i="21"/>
  <c r="A367" i="21"/>
  <c r="A368" i="21"/>
  <c r="A369" i="21"/>
  <c r="A370" i="21"/>
  <c r="A371" i="21"/>
  <c r="A372" i="21"/>
  <c r="A373" i="21"/>
  <c r="A374" i="21"/>
  <c r="A375" i="21"/>
  <c r="A376" i="21"/>
  <c r="A377" i="21"/>
  <c r="A378" i="21"/>
  <c r="A379" i="21"/>
  <c r="A380" i="21"/>
  <c r="A381" i="21"/>
  <c r="A382" i="21"/>
  <c r="A383" i="21"/>
  <c r="A384" i="21"/>
  <c r="A385" i="21"/>
  <c r="A386" i="21"/>
  <c r="A387" i="21"/>
  <c r="A388" i="21"/>
  <c r="A389" i="21"/>
  <c r="A390" i="21"/>
  <c r="A391" i="21"/>
  <c r="A392" i="21"/>
  <c r="A393" i="21"/>
  <c r="A394" i="21"/>
  <c r="A395" i="21"/>
  <c r="A396" i="21"/>
  <c r="A397" i="21"/>
  <c r="A398" i="21"/>
  <c r="A399" i="21"/>
  <c r="A400" i="21"/>
  <c r="A401" i="21"/>
  <c r="A402" i="21"/>
  <c r="A403" i="21"/>
  <c r="A404" i="21"/>
  <c r="A405" i="21"/>
  <c r="A406" i="21"/>
  <c r="A407" i="21"/>
  <c r="A408" i="21"/>
  <c r="A409" i="21"/>
  <c r="A410" i="21"/>
  <c r="A411" i="21"/>
  <c r="A412" i="21"/>
  <c r="A413" i="21"/>
  <c r="A414" i="21"/>
  <c r="A415" i="21"/>
  <c r="A416" i="21"/>
  <c r="A417" i="21"/>
  <c r="A418" i="21"/>
  <c r="A419" i="21"/>
  <c r="A420" i="21"/>
  <c r="A421" i="21"/>
  <c r="A422" i="21"/>
  <c r="A423" i="21"/>
  <c r="A424" i="21"/>
  <c r="A425" i="21"/>
  <c r="A426" i="21"/>
  <c r="A427" i="21"/>
  <c r="A428" i="21"/>
  <c r="A429" i="21"/>
  <c r="A430" i="21"/>
  <c r="A431" i="21"/>
  <c r="A432" i="21"/>
  <c r="A433" i="21"/>
  <c r="A434" i="21"/>
  <c r="A435" i="21"/>
  <c r="A436" i="21"/>
  <c r="A437" i="21"/>
  <c r="A438" i="21"/>
  <c r="A439" i="21"/>
  <c r="A440" i="21"/>
  <c r="A441" i="21"/>
  <c r="A4" i="21"/>
  <c r="A6" i="38"/>
  <c r="A7" i="38"/>
  <c r="A8" i="38"/>
  <c r="A9" i="38"/>
  <c r="A10" i="38"/>
  <c r="A11" i="38"/>
  <c r="A12" i="38"/>
  <c r="A13" i="38"/>
  <c r="A14" i="38"/>
  <c r="A15" i="38"/>
  <c r="A16" i="38"/>
  <c r="A17" i="38"/>
  <c r="A18" i="38"/>
  <c r="A19" i="38"/>
  <c r="A20" i="38"/>
  <c r="A21" i="38"/>
  <c r="A22" i="38"/>
  <c r="A23" i="38"/>
  <c r="A24" i="38"/>
  <c r="A25" i="38"/>
  <c r="A26" i="38"/>
  <c r="A27" i="38"/>
  <c r="A28" i="38"/>
  <c r="A29" i="38"/>
  <c r="A30" i="38"/>
  <c r="A31" i="38"/>
  <c r="A32" i="38"/>
  <c r="A33" i="38"/>
  <c r="A34" i="38"/>
  <c r="A35" i="38"/>
  <c r="A36" i="38"/>
  <c r="A37" i="38"/>
  <c r="A38" i="38"/>
  <c r="A39" i="38"/>
  <c r="A40" i="38"/>
  <c r="A41" i="38"/>
  <c r="A42" i="38"/>
  <c r="A43" i="38"/>
  <c r="A44" i="38"/>
  <c r="A45" i="38"/>
  <c r="A46" i="38"/>
  <c r="A47" i="38"/>
  <c r="A48" i="38"/>
  <c r="A49" i="38"/>
  <c r="A50" i="38"/>
  <c r="A51" i="38"/>
  <c r="A52" i="38"/>
  <c r="A53" i="38"/>
  <c r="A54" i="38"/>
  <c r="A55" i="38"/>
  <c r="A56" i="38"/>
  <c r="A57" i="38"/>
  <c r="A58" i="38"/>
  <c r="A59" i="38"/>
  <c r="A60" i="38"/>
  <c r="A61" i="38"/>
  <c r="A62" i="38"/>
  <c r="A63" i="38"/>
  <c r="A64" i="38"/>
  <c r="A65" i="38"/>
  <c r="A66" i="38"/>
  <c r="A67" i="38"/>
  <c r="A68" i="38"/>
  <c r="A69" i="38"/>
  <c r="A70" i="38"/>
  <c r="A71" i="38"/>
  <c r="A72" i="38"/>
  <c r="A73" i="38"/>
  <c r="A74" i="38"/>
  <c r="A75" i="38"/>
  <c r="A76" i="38"/>
  <c r="A77" i="38"/>
  <c r="A78" i="38"/>
  <c r="A79" i="38"/>
  <c r="A80" i="38"/>
  <c r="A81" i="38"/>
  <c r="A82" i="38"/>
  <c r="A83" i="38"/>
  <c r="A84" i="38"/>
  <c r="A85" i="38"/>
  <c r="A86" i="38"/>
  <c r="A87" i="38"/>
  <c r="A88" i="38"/>
  <c r="A89" i="38"/>
  <c r="A90" i="38"/>
  <c r="A91" i="38"/>
  <c r="A92" i="38"/>
  <c r="A93" i="38"/>
  <c r="A94" i="38"/>
  <c r="A95" i="38"/>
  <c r="A96" i="38"/>
  <c r="A97" i="38"/>
  <c r="A98" i="38"/>
  <c r="A99" i="38"/>
  <c r="A100" i="38"/>
  <c r="A101" i="38"/>
  <c r="A102" i="38"/>
  <c r="A103" i="38"/>
  <c r="A104" i="38"/>
  <c r="A105" i="38"/>
  <c r="A106" i="38"/>
  <c r="A107" i="38"/>
  <c r="A108" i="38"/>
  <c r="A109" i="38"/>
  <c r="A110" i="38"/>
  <c r="A111" i="38"/>
  <c r="A112" i="38"/>
  <c r="A113" i="38"/>
  <c r="A114" i="38"/>
  <c r="A115" i="38"/>
  <c r="A116" i="38"/>
  <c r="A117" i="38"/>
  <c r="A118" i="38"/>
  <c r="A119" i="38"/>
  <c r="A120" i="38"/>
  <c r="A121" i="38"/>
  <c r="A122" i="38"/>
  <c r="A123" i="38"/>
  <c r="A124" i="38"/>
  <c r="A125" i="38"/>
  <c r="A126" i="38"/>
  <c r="A127" i="38"/>
  <c r="A128" i="38"/>
  <c r="A129" i="38"/>
  <c r="A130" i="38"/>
  <c r="A131" i="38"/>
  <c r="A132" i="38"/>
  <c r="A133" i="38"/>
  <c r="A134" i="38"/>
  <c r="A135" i="38"/>
  <c r="A136" i="38"/>
  <c r="A137" i="38"/>
  <c r="A138" i="38"/>
  <c r="A139" i="38"/>
  <c r="A140" i="38"/>
  <c r="A141" i="38"/>
  <c r="A142" i="38"/>
  <c r="A143" i="38"/>
  <c r="A144" i="38"/>
  <c r="A145" i="38"/>
  <c r="A146" i="38"/>
  <c r="A147" i="38"/>
  <c r="A148" i="38"/>
  <c r="A149" i="38"/>
  <c r="A150" i="38"/>
  <c r="A151" i="38"/>
  <c r="A152" i="38"/>
  <c r="A153" i="38"/>
  <c r="A154" i="38"/>
  <c r="A155" i="38"/>
  <c r="A156" i="38"/>
  <c r="A157" i="38"/>
  <c r="A158" i="38"/>
  <c r="A159" i="38"/>
  <c r="A160" i="38"/>
  <c r="A161" i="38"/>
  <c r="A162" i="38"/>
  <c r="A163" i="38"/>
  <c r="A164" i="38"/>
  <c r="A165" i="38"/>
  <c r="A166" i="38"/>
  <c r="A167" i="38"/>
  <c r="A168" i="38"/>
  <c r="A169" i="38"/>
  <c r="A170" i="38"/>
  <c r="A171" i="38"/>
  <c r="A172" i="38"/>
  <c r="A173" i="38"/>
  <c r="A174" i="38"/>
  <c r="A175" i="38"/>
  <c r="A176" i="38"/>
  <c r="A177" i="38"/>
  <c r="A178" i="38"/>
  <c r="A179" i="38"/>
  <c r="A180" i="38"/>
  <c r="A181" i="38"/>
  <c r="A182" i="38"/>
  <c r="A183" i="38"/>
  <c r="A184" i="38"/>
  <c r="A185" i="38"/>
  <c r="A186" i="38"/>
  <c r="A187" i="38"/>
  <c r="A188" i="38"/>
  <c r="A189" i="38"/>
  <c r="A190" i="38"/>
  <c r="A191" i="38"/>
  <c r="A192" i="38"/>
  <c r="A193" i="38"/>
  <c r="A194" i="38"/>
  <c r="A195" i="38"/>
  <c r="A196" i="38"/>
  <c r="A197" i="38"/>
  <c r="A198" i="38"/>
  <c r="A199" i="38"/>
  <c r="A200" i="38"/>
  <c r="A201" i="38"/>
  <c r="A202" i="38"/>
  <c r="A203" i="38"/>
  <c r="A204" i="38"/>
  <c r="A205" i="38"/>
  <c r="A206" i="38"/>
  <c r="A207" i="38"/>
  <c r="A208" i="38"/>
  <c r="A209" i="38"/>
  <c r="A210" i="38"/>
  <c r="A211" i="38"/>
  <c r="A212" i="38"/>
  <c r="A213" i="38"/>
  <c r="A214" i="38"/>
  <c r="A215" i="38"/>
  <c r="A216" i="38"/>
  <c r="A217" i="38"/>
  <c r="A218" i="38"/>
  <c r="A219" i="38"/>
  <c r="A220" i="38"/>
  <c r="A221" i="38"/>
  <c r="A222" i="38"/>
  <c r="A223" i="38"/>
  <c r="A224" i="38"/>
  <c r="A225" i="38"/>
  <c r="A226" i="38"/>
  <c r="A227" i="38"/>
  <c r="A228" i="38"/>
  <c r="A229" i="38"/>
  <c r="A230" i="38"/>
  <c r="A231" i="38"/>
  <c r="A232" i="38"/>
  <c r="A233" i="38"/>
  <c r="A234" i="38"/>
  <c r="A235" i="38"/>
  <c r="A236" i="38"/>
  <c r="A237" i="38"/>
  <c r="A238" i="38"/>
  <c r="A239" i="38"/>
  <c r="A240" i="38"/>
  <c r="A241" i="38"/>
  <c r="A242" i="38"/>
  <c r="A243" i="38"/>
  <c r="A244" i="38"/>
  <c r="A245" i="38"/>
  <c r="A246" i="38"/>
  <c r="A247" i="38"/>
  <c r="A248" i="38"/>
  <c r="A249" i="38"/>
  <c r="A250" i="38"/>
  <c r="A251" i="38"/>
  <c r="A252" i="38"/>
  <c r="A253" i="38"/>
  <c r="A254" i="38"/>
  <c r="A255" i="38"/>
  <c r="A256" i="38"/>
  <c r="A257" i="38"/>
  <c r="A258" i="38"/>
  <c r="A259" i="38"/>
  <c r="A260" i="38"/>
  <c r="A261" i="38"/>
  <c r="A262" i="38"/>
  <c r="A263" i="38"/>
  <c r="A264" i="38"/>
  <c r="A265" i="38"/>
  <c r="A266" i="38"/>
  <c r="A267" i="38"/>
  <c r="A268" i="38"/>
  <c r="A269" i="38"/>
  <c r="A270" i="38"/>
  <c r="A271" i="38"/>
  <c r="A272" i="38"/>
  <c r="A273" i="38"/>
  <c r="A274" i="38"/>
  <c r="A275" i="38"/>
  <c r="A276" i="38"/>
  <c r="A277" i="38"/>
  <c r="A278" i="38"/>
  <c r="A279" i="38"/>
  <c r="A280" i="38"/>
  <c r="A281" i="38"/>
  <c r="A282" i="38"/>
  <c r="A283" i="38"/>
  <c r="A284" i="38"/>
  <c r="A285" i="38"/>
  <c r="A286" i="38"/>
  <c r="A287" i="38"/>
  <c r="A288" i="38"/>
  <c r="A289" i="38"/>
  <c r="A290" i="38"/>
  <c r="A291" i="38"/>
  <c r="A292" i="38"/>
  <c r="A293" i="38"/>
  <c r="A294" i="38"/>
  <c r="A295" i="38"/>
  <c r="A296" i="38"/>
  <c r="A297" i="38"/>
  <c r="A298" i="38"/>
  <c r="A299" i="38"/>
  <c r="A300" i="38"/>
  <c r="A301" i="38"/>
  <c r="A302" i="38"/>
  <c r="A303" i="38"/>
  <c r="A304" i="38"/>
  <c r="A305" i="38"/>
  <c r="A306" i="38"/>
  <c r="A307" i="38"/>
  <c r="A308" i="38"/>
  <c r="A309" i="38"/>
  <c r="A310" i="38"/>
  <c r="A311" i="38"/>
  <c r="A312" i="38"/>
  <c r="A313" i="38"/>
  <c r="A314" i="38"/>
  <c r="A315" i="38"/>
  <c r="A316" i="38"/>
  <c r="A317" i="38"/>
  <c r="A318" i="38"/>
  <c r="A319" i="38"/>
  <c r="A320" i="38"/>
  <c r="A321" i="38"/>
  <c r="A322" i="38"/>
  <c r="A323" i="38"/>
  <c r="A324" i="38"/>
  <c r="A325" i="38"/>
  <c r="A326" i="38"/>
  <c r="A327" i="38"/>
  <c r="A328" i="38"/>
  <c r="A329" i="38"/>
  <c r="A330" i="38"/>
  <c r="A331" i="38"/>
  <c r="A332" i="38"/>
  <c r="A333" i="38"/>
  <c r="A334" i="38"/>
  <c r="A335" i="38"/>
  <c r="A336" i="38"/>
  <c r="A337" i="38"/>
  <c r="A338" i="38"/>
  <c r="A339" i="38"/>
  <c r="A340" i="38"/>
  <c r="A341" i="38"/>
  <c r="A342" i="38"/>
  <c r="A343" i="38"/>
  <c r="A344" i="38"/>
  <c r="A345" i="38"/>
  <c r="A346" i="38"/>
  <c r="A347" i="38"/>
  <c r="A348" i="38"/>
  <c r="A349" i="38"/>
  <c r="A350" i="38"/>
  <c r="A351" i="38"/>
  <c r="A352" i="38"/>
  <c r="A353" i="38"/>
  <c r="A354" i="38"/>
  <c r="A355" i="38"/>
  <c r="A356" i="38"/>
  <c r="A357" i="38"/>
  <c r="A358" i="38"/>
  <c r="A359" i="38"/>
  <c r="A360" i="38"/>
  <c r="A361" i="38"/>
  <c r="A362" i="38"/>
  <c r="A363" i="38"/>
  <c r="A364" i="38"/>
  <c r="A365" i="38"/>
  <c r="A366" i="38"/>
  <c r="A367" i="38"/>
  <c r="A368" i="38"/>
  <c r="A369" i="38"/>
  <c r="A370" i="38"/>
  <c r="A371" i="38"/>
  <c r="A372" i="38"/>
  <c r="A373" i="38"/>
  <c r="A374" i="38"/>
  <c r="A375" i="38"/>
  <c r="A376" i="38"/>
  <c r="A377" i="38"/>
  <c r="A378" i="38"/>
  <c r="A379" i="38"/>
  <c r="A380" i="38"/>
  <c r="A381" i="38"/>
  <c r="A382" i="38"/>
  <c r="A383" i="38"/>
  <c r="A384" i="38"/>
  <c r="A385" i="38"/>
  <c r="A386" i="38"/>
  <c r="A387" i="38"/>
  <c r="A388" i="38"/>
  <c r="A389" i="38"/>
  <c r="A390" i="38"/>
  <c r="A391" i="38"/>
  <c r="A392" i="38"/>
  <c r="A393" i="38"/>
  <c r="A394" i="38"/>
  <c r="A395" i="38"/>
  <c r="A396" i="38"/>
  <c r="A397" i="38"/>
  <c r="A398" i="38"/>
  <c r="A4" i="38"/>
  <c r="F19" i="33" l="1"/>
  <c r="F11" i="33"/>
  <c r="G11" i="33" s="1"/>
  <c r="F637" i="33"/>
  <c r="G637" i="33" s="1"/>
  <c r="F901" i="33"/>
  <c r="G901" i="33" s="1"/>
  <c r="F887" i="33"/>
  <c r="G887" i="33" s="1"/>
  <c r="F875" i="33"/>
  <c r="G875" i="33" s="1"/>
  <c r="F863" i="33"/>
  <c r="G863" i="33" s="1"/>
  <c r="F851" i="33"/>
  <c r="G851" i="33" s="1"/>
  <c r="F841" i="33"/>
  <c r="G841" i="33" s="1"/>
  <c r="F830" i="33"/>
  <c r="G830" i="33" s="1"/>
  <c r="F818" i="33"/>
  <c r="G818" i="33" s="1"/>
  <c r="F808" i="33"/>
  <c r="G808" i="33" s="1"/>
  <c r="F796" i="33"/>
  <c r="G796" i="33" s="1"/>
  <c r="F784" i="33"/>
  <c r="G784" i="33" s="1"/>
  <c r="F772" i="33"/>
  <c r="G772" i="33" s="1"/>
  <c r="F760" i="33"/>
  <c r="G760" i="33" s="1"/>
  <c r="F748" i="33"/>
  <c r="G748" i="33" s="1"/>
  <c r="F727" i="33"/>
  <c r="G727" i="33" s="1"/>
  <c r="F721" i="33"/>
  <c r="G721" i="33" s="1"/>
  <c r="F709" i="33"/>
  <c r="G709" i="33" s="1"/>
  <c r="F701" i="33"/>
  <c r="G701" i="33" s="1"/>
  <c r="F689" i="33"/>
  <c r="G689" i="33" s="1"/>
  <c r="F677" i="33"/>
  <c r="G677" i="33" s="1"/>
  <c r="F665" i="33"/>
  <c r="G665" i="33" s="1"/>
  <c r="F653" i="33"/>
  <c r="G653" i="33" s="1"/>
  <c r="F641" i="33"/>
  <c r="G641" i="33" s="1"/>
  <c r="F629" i="33"/>
  <c r="G629" i="33" s="1"/>
  <c r="F618" i="33"/>
  <c r="G618" i="33" s="1"/>
  <c r="F606" i="33"/>
  <c r="G606" i="33" s="1"/>
  <c r="F594" i="33"/>
  <c r="G594" i="33" s="1"/>
  <c r="F582" i="33"/>
  <c r="G582" i="33" s="1"/>
  <c r="F571" i="33"/>
  <c r="G571" i="33" s="1"/>
  <c r="F559" i="33"/>
  <c r="G559" i="33" s="1"/>
  <c r="F547" i="33"/>
  <c r="G547" i="33" s="1"/>
  <c r="F535" i="33"/>
  <c r="G535" i="33" s="1"/>
  <c r="F514" i="33"/>
  <c r="G514" i="33" s="1"/>
  <c r="F502" i="33"/>
  <c r="G502" i="33" s="1"/>
  <c r="F490" i="33"/>
  <c r="G490" i="33" s="1"/>
  <c r="F467" i="33"/>
  <c r="G467" i="33" s="1"/>
  <c r="F455" i="33"/>
  <c r="G455" i="33" s="1"/>
  <c r="F444" i="33"/>
  <c r="G444" i="33" s="1"/>
  <c r="F431" i="33"/>
  <c r="G431" i="33" s="1"/>
  <c r="F420" i="33"/>
  <c r="G420" i="33" s="1"/>
  <c r="F408" i="33"/>
  <c r="G408" i="33" s="1"/>
  <c r="F396" i="33"/>
  <c r="G396" i="33" s="1"/>
  <c r="F379" i="33"/>
  <c r="G379" i="33" s="1"/>
  <c r="F367" i="33"/>
  <c r="G367" i="33" s="1"/>
  <c r="F356" i="33"/>
  <c r="G356" i="33" s="1"/>
  <c r="F344" i="33"/>
  <c r="G344" i="33" s="1"/>
  <c r="F321" i="33"/>
  <c r="G321" i="33" s="1"/>
  <c r="F309" i="33"/>
  <c r="G309" i="33" s="1"/>
  <c r="F297" i="33"/>
  <c r="G297" i="33" s="1"/>
  <c r="F285" i="33"/>
  <c r="G285" i="33" s="1"/>
  <c r="F273" i="33"/>
  <c r="G273" i="33" s="1"/>
  <c r="F261" i="33"/>
  <c r="G261" i="33" s="1"/>
  <c r="F256" i="33"/>
  <c r="G256" i="33" s="1"/>
  <c r="F244" i="33"/>
  <c r="G244" i="33" s="1"/>
  <c r="F237" i="33"/>
  <c r="G237" i="33" s="1"/>
  <c r="F227" i="33"/>
  <c r="G227" i="33" s="1"/>
  <c r="F204" i="33"/>
  <c r="G204" i="33" s="1"/>
  <c r="F192" i="33"/>
  <c r="G192" i="33" s="1"/>
  <c r="F180" i="33"/>
  <c r="G180" i="33" s="1"/>
  <c r="F168" i="33"/>
  <c r="G168" i="33" s="1"/>
  <c r="F151" i="33"/>
  <c r="G151" i="33" s="1"/>
  <c r="F140" i="33"/>
  <c r="G140" i="33" s="1"/>
  <c r="F128" i="33"/>
  <c r="G128" i="33" s="1"/>
  <c r="F116" i="33"/>
  <c r="G116" i="33" s="1"/>
  <c r="F105" i="33"/>
  <c r="G105" i="33" s="1"/>
  <c r="F93" i="33"/>
  <c r="G93" i="33" s="1"/>
  <c r="F81" i="33"/>
  <c r="G81" i="33" s="1"/>
  <c r="F72" i="33"/>
  <c r="G72" i="33" s="1"/>
  <c r="F60" i="33"/>
  <c r="G60" i="33" s="1"/>
  <c r="F48" i="33"/>
  <c r="G48" i="33" s="1"/>
  <c r="F36" i="33"/>
  <c r="G36" i="33" s="1"/>
  <c r="F24" i="33"/>
  <c r="G24" i="33" s="1"/>
  <c r="F12" i="33"/>
  <c r="G12" i="33" s="1"/>
  <c r="F900" i="33"/>
  <c r="G900" i="33" s="1"/>
  <c r="F886" i="33"/>
  <c r="G886" i="33" s="1"/>
  <c r="F874" i="33"/>
  <c r="G874" i="33" s="1"/>
  <c r="F862" i="33"/>
  <c r="G862" i="33" s="1"/>
  <c r="F850" i="33"/>
  <c r="G850" i="33" s="1"/>
  <c r="F840" i="33"/>
  <c r="G840" i="33" s="1"/>
  <c r="F829" i="33"/>
  <c r="G829" i="33" s="1"/>
  <c r="F817" i="33"/>
  <c r="G817" i="33" s="1"/>
  <c r="F807" i="33"/>
  <c r="G807" i="33" s="1"/>
  <c r="F795" i="33"/>
  <c r="G795" i="33" s="1"/>
  <c r="F783" i="33"/>
  <c r="G783" i="33" s="1"/>
  <c r="F771" i="33"/>
  <c r="G771" i="33" s="1"/>
  <c r="F759" i="33"/>
  <c r="G759" i="33" s="1"/>
  <c r="F747" i="33"/>
  <c r="G747" i="33" s="1"/>
  <c r="F726" i="33"/>
  <c r="G726" i="33" s="1"/>
  <c r="F720" i="33"/>
  <c r="G720" i="33" s="1"/>
  <c r="F708" i="33"/>
  <c r="G708" i="33" s="1"/>
  <c r="F700" i="33"/>
  <c r="G700" i="33" s="1"/>
  <c r="F688" i="33"/>
  <c r="G688" i="33" s="1"/>
  <c r="F676" i="33"/>
  <c r="G676" i="33" s="1"/>
  <c r="F664" i="33"/>
  <c r="G664" i="33" s="1"/>
  <c r="F652" i="33"/>
  <c r="G652" i="33" s="1"/>
  <c r="F628" i="33"/>
  <c r="G628" i="33" s="1"/>
  <c r="F617" i="33"/>
  <c r="G617" i="33" s="1"/>
  <c r="F605" i="33"/>
  <c r="G605" i="33" s="1"/>
  <c r="F593" i="33"/>
  <c r="G593" i="33" s="1"/>
  <c r="F581" i="33"/>
  <c r="G581" i="33" s="1"/>
  <c r="F570" i="33"/>
  <c r="G570" i="33" s="1"/>
  <c r="F558" i="33"/>
  <c r="G558" i="33" s="1"/>
  <c r="F546" i="33"/>
  <c r="G546" i="33" s="1"/>
  <c r="F534" i="33"/>
  <c r="G534" i="33" s="1"/>
  <c r="F525" i="33"/>
  <c r="G525" i="33" s="1"/>
  <c r="F513" i="33"/>
  <c r="G513" i="33" s="1"/>
  <c r="F501" i="33"/>
  <c r="G501" i="33" s="1"/>
  <c r="F489" i="33"/>
  <c r="G489" i="33" s="1"/>
  <c r="F478" i="33"/>
  <c r="G478" i="33" s="1"/>
  <c r="F466" i="33"/>
  <c r="G466" i="33" s="1"/>
  <c r="F454" i="33"/>
  <c r="G454" i="33" s="1"/>
  <c r="F443" i="33"/>
  <c r="G443" i="33" s="1"/>
  <c r="F430" i="33"/>
  <c r="G430" i="33" s="1"/>
  <c r="F419" i="33"/>
  <c r="G419" i="33" s="1"/>
  <c r="F407" i="33"/>
  <c r="G407" i="33" s="1"/>
  <c r="F389" i="33"/>
  <c r="G389" i="33" s="1"/>
  <c r="F378" i="33"/>
  <c r="G378" i="33" s="1"/>
  <c r="F366" i="33"/>
  <c r="G366" i="33" s="1"/>
  <c r="F355" i="33"/>
  <c r="G355" i="33" s="1"/>
  <c r="F343" i="33"/>
  <c r="G343" i="33" s="1"/>
  <c r="F332" i="33"/>
  <c r="G332" i="33" s="1"/>
  <c r="F320" i="33"/>
  <c r="G320" i="33" s="1"/>
  <c r="F308" i="33"/>
  <c r="G308" i="33" s="1"/>
  <c r="F296" i="33"/>
  <c r="G296" i="33" s="1"/>
  <c r="F284" i="33"/>
  <c r="G284" i="33" s="1"/>
  <c r="F272" i="33"/>
  <c r="G272" i="33" s="1"/>
  <c r="F260" i="33"/>
  <c r="G260" i="33" s="1"/>
  <c r="F255" i="33"/>
  <c r="G255" i="33" s="1"/>
  <c r="F236" i="33"/>
  <c r="G236" i="33" s="1"/>
  <c r="F226" i="33"/>
  <c r="G226" i="33" s="1"/>
  <c r="F215" i="33"/>
  <c r="G215" i="33" s="1"/>
  <c r="F203" i="33"/>
  <c r="G203" i="33" s="1"/>
  <c r="F191" i="33"/>
  <c r="G191" i="33" s="1"/>
  <c r="F179" i="33"/>
  <c r="G179" i="33" s="1"/>
  <c r="F167" i="33"/>
  <c r="G167" i="33" s="1"/>
  <c r="F157" i="33"/>
  <c r="G157" i="33" s="1"/>
  <c r="F150" i="33"/>
  <c r="G150" i="33" s="1"/>
  <c r="F139" i="33"/>
  <c r="G139" i="33" s="1"/>
  <c r="F127" i="33"/>
  <c r="G127" i="33" s="1"/>
  <c r="F115" i="33"/>
  <c r="G115" i="33" s="1"/>
  <c r="F104" i="33"/>
  <c r="G104" i="33" s="1"/>
  <c r="F92" i="33"/>
  <c r="G92" i="33" s="1"/>
  <c r="F80" i="33"/>
  <c r="G80" i="33" s="1"/>
  <c r="F71" i="33"/>
  <c r="G71" i="33" s="1"/>
  <c r="F59" i="33"/>
  <c r="G59" i="33" s="1"/>
  <c r="F47" i="33"/>
  <c r="G47" i="33" s="1"/>
  <c r="F35" i="33"/>
  <c r="G35" i="33" s="1"/>
  <c r="F23" i="33"/>
  <c r="G23" i="33" s="1"/>
  <c r="F899" i="33"/>
  <c r="G899" i="33" s="1"/>
  <c r="F885" i="33"/>
  <c r="G885" i="33" s="1"/>
  <c r="F873" i="33"/>
  <c r="G873" i="33" s="1"/>
  <c r="F861" i="33"/>
  <c r="G861" i="33" s="1"/>
  <c r="F839" i="33"/>
  <c r="G839" i="33" s="1"/>
  <c r="F828" i="33"/>
  <c r="G828" i="33" s="1"/>
  <c r="F806" i="33"/>
  <c r="G806" i="33" s="1"/>
  <c r="F794" i="33"/>
  <c r="G794" i="33" s="1"/>
  <c r="F782" i="33"/>
  <c r="G782" i="33" s="1"/>
  <c r="F770" i="33"/>
  <c r="G770" i="33" s="1"/>
  <c r="F758" i="33"/>
  <c r="G758" i="33" s="1"/>
  <c r="F746" i="33"/>
  <c r="G746" i="33" s="1"/>
  <c r="F737" i="33"/>
  <c r="G737" i="33" s="1"/>
  <c r="F725" i="33"/>
  <c r="G725" i="33" s="1"/>
  <c r="F719" i="33"/>
  <c r="G719" i="33" s="1"/>
  <c r="F707" i="33"/>
  <c r="G707" i="33" s="1"/>
  <c r="F699" i="33"/>
  <c r="G699" i="33" s="1"/>
  <c r="F687" i="33"/>
  <c r="G687" i="33" s="1"/>
  <c r="F675" i="33"/>
  <c r="G675" i="33" s="1"/>
  <c r="F663" i="33"/>
  <c r="G663" i="33" s="1"/>
  <c r="F651" i="33"/>
  <c r="G651" i="33" s="1"/>
  <c r="F640" i="33"/>
  <c r="G640" i="33" s="1"/>
  <c r="F627" i="33"/>
  <c r="G627" i="33" s="1"/>
  <c r="F616" i="33"/>
  <c r="G616" i="33" s="1"/>
  <c r="F604" i="33"/>
  <c r="G604" i="33" s="1"/>
  <c r="F592" i="33"/>
  <c r="G592" i="33" s="1"/>
  <c r="F580" i="33"/>
  <c r="G580" i="33" s="1"/>
  <c r="F569" i="33"/>
  <c r="G569" i="33" s="1"/>
  <c r="F557" i="33"/>
  <c r="G557" i="33" s="1"/>
  <c r="F545" i="33"/>
  <c r="G545" i="33" s="1"/>
  <c r="F533" i="33"/>
  <c r="G533" i="33" s="1"/>
  <c r="F524" i="33"/>
  <c r="G524" i="33" s="1"/>
  <c r="F512" i="33"/>
  <c r="G512" i="33" s="1"/>
  <c r="F500" i="33"/>
  <c r="G500" i="33" s="1"/>
  <c r="F488" i="33"/>
  <c r="G488" i="33" s="1"/>
  <c r="F477" i="33"/>
  <c r="G477" i="33" s="1"/>
  <c r="F465" i="33"/>
  <c r="G465" i="33" s="1"/>
  <c r="F453" i="33"/>
  <c r="G453" i="33" s="1"/>
  <c r="F442" i="33"/>
  <c r="G442" i="33" s="1"/>
  <c r="F429" i="33"/>
  <c r="G429" i="33" s="1"/>
  <c r="F418" i="33"/>
  <c r="G418" i="33" s="1"/>
  <c r="F406" i="33"/>
  <c r="G406" i="33" s="1"/>
  <c r="F910" i="33"/>
  <c r="G910" i="33" s="1"/>
  <c r="F898" i="33"/>
  <c r="G898" i="33" s="1"/>
  <c r="F884" i="33"/>
  <c r="G884" i="33" s="1"/>
  <c r="F872" i="33"/>
  <c r="G872" i="33" s="1"/>
  <c r="F860" i="33"/>
  <c r="G860" i="33" s="1"/>
  <c r="F849" i="33"/>
  <c r="G849" i="33" s="1"/>
  <c r="F838" i="33"/>
  <c r="G838" i="33" s="1"/>
  <c r="F827" i="33"/>
  <c r="G827" i="33" s="1"/>
  <c r="F816" i="33"/>
  <c r="G816" i="33" s="1"/>
  <c r="F805" i="33"/>
  <c r="G805" i="33" s="1"/>
  <c r="F793" i="33"/>
  <c r="G793" i="33" s="1"/>
  <c r="F781" i="33"/>
  <c r="G781" i="33" s="1"/>
  <c r="F769" i="33"/>
  <c r="G769" i="33" s="1"/>
  <c r="F757" i="33"/>
  <c r="G757" i="33" s="1"/>
  <c r="F745" i="33"/>
  <c r="G745" i="33" s="1"/>
  <c r="F736" i="33"/>
  <c r="G736" i="33" s="1"/>
  <c r="F724" i="33"/>
  <c r="G724" i="33" s="1"/>
  <c r="F718" i="33"/>
  <c r="G718" i="33" s="1"/>
  <c r="F706" i="33"/>
  <c r="G706" i="33" s="1"/>
  <c r="F698" i="33"/>
  <c r="G698" i="33" s="1"/>
  <c r="F686" i="33"/>
  <c r="G686" i="33" s="1"/>
  <c r="F674" i="33"/>
  <c r="G674" i="33" s="1"/>
  <c r="F662" i="33"/>
  <c r="G662" i="33" s="1"/>
  <c r="F650" i="33"/>
  <c r="G650" i="33" s="1"/>
  <c r="F639" i="33"/>
  <c r="G639" i="33" s="1"/>
  <c r="F626" i="33"/>
  <c r="G626" i="33" s="1"/>
  <c r="F615" i="33"/>
  <c r="G615" i="33" s="1"/>
  <c r="F603" i="33"/>
  <c r="G603" i="33" s="1"/>
  <c r="F591" i="33"/>
  <c r="G591" i="33" s="1"/>
  <c r="F579" i="33"/>
  <c r="G579" i="33" s="1"/>
  <c r="F568" i="33"/>
  <c r="G568" i="33" s="1"/>
  <c r="F556" i="33"/>
  <c r="G556" i="33" s="1"/>
  <c r="F544" i="33"/>
  <c r="G544" i="33" s="1"/>
  <c r="F532" i="33"/>
  <c r="G532" i="33" s="1"/>
  <c r="F523" i="33"/>
  <c r="G523" i="33" s="1"/>
  <c r="F511" i="33"/>
  <c r="G511" i="33" s="1"/>
  <c r="F499" i="33"/>
  <c r="G499" i="33" s="1"/>
  <c r="F487" i="33"/>
  <c r="G487" i="33" s="1"/>
  <c r="F476" i="33"/>
  <c r="G476" i="33" s="1"/>
  <c r="F464" i="33"/>
  <c r="G464" i="33" s="1"/>
  <c r="F452" i="33"/>
  <c r="G452" i="33" s="1"/>
  <c r="F441" i="33"/>
  <c r="G441" i="33" s="1"/>
  <c r="F428" i="33"/>
  <c r="G428" i="33" s="1"/>
  <c r="F417" i="33"/>
  <c r="G417" i="33" s="1"/>
  <c r="F405" i="33"/>
  <c r="G405" i="33" s="1"/>
  <c r="F387" i="33"/>
  <c r="G387" i="33" s="1"/>
  <c r="F376" i="33"/>
  <c r="G376" i="33" s="1"/>
  <c r="F364" i="33"/>
  <c r="G364" i="33" s="1"/>
  <c r="F353" i="33"/>
  <c r="G353" i="33" s="1"/>
  <c r="F341" i="33"/>
  <c r="G341" i="33" s="1"/>
  <c r="F330" i="33"/>
  <c r="G330" i="33" s="1"/>
  <c r="F318" i="33"/>
  <c r="G318" i="33" s="1"/>
  <c r="F306" i="33"/>
  <c r="G306" i="33" s="1"/>
  <c r="F294" i="33"/>
  <c r="G294" i="33" s="1"/>
  <c r="F282" i="33"/>
  <c r="G282" i="33" s="1"/>
  <c r="F270" i="33"/>
  <c r="G270" i="33" s="1"/>
  <c r="F258" i="33"/>
  <c r="G258" i="33" s="1"/>
  <c r="F253" i="33"/>
  <c r="G253" i="33" s="1"/>
  <c r="F234" i="33"/>
  <c r="G234" i="33" s="1"/>
  <c r="F224" i="33"/>
  <c r="G224" i="33" s="1"/>
  <c r="F213" i="33"/>
  <c r="G213" i="33" s="1"/>
  <c r="F201" i="33"/>
  <c r="G201" i="33" s="1"/>
  <c r="F189" i="33"/>
  <c r="G189" i="33" s="1"/>
  <c r="F177" i="33"/>
  <c r="G177" i="33" s="1"/>
  <c r="F165" i="33"/>
  <c r="G165" i="33" s="1"/>
  <c r="F137" i="33"/>
  <c r="G137" i="33" s="1"/>
  <c r="F125" i="33"/>
  <c r="G125" i="33" s="1"/>
  <c r="F114" i="33"/>
  <c r="G114" i="33" s="1"/>
  <c r="F102" i="33"/>
  <c r="G102" i="33" s="1"/>
  <c r="F90" i="33"/>
  <c r="G90" i="33" s="1"/>
  <c r="F78" i="33"/>
  <c r="G78" i="33" s="1"/>
  <c r="F69" i="33"/>
  <c r="G69" i="33" s="1"/>
  <c r="F57" i="33"/>
  <c r="G57" i="33" s="1"/>
  <c r="F45" i="33"/>
  <c r="G45" i="33" s="1"/>
  <c r="F33" i="33"/>
  <c r="G33" i="33" s="1"/>
  <c r="F21" i="33"/>
  <c r="G21" i="33" s="1"/>
  <c r="F9" i="33"/>
  <c r="G9" i="33" s="1"/>
  <c r="F908" i="33"/>
  <c r="G908" i="33" s="1"/>
  <c r="F896" i="33"/>
  <c r="G896" i="33" s="1"/>
  <c r="F882" i="33"/>
  <c r="G882" i="33" s="1"/>
  <c r="F870" i="33"/>
  <c r="G870" i="33" s="1"/>
  <c r="F858" i="33"/>
  <c r="G858" i="33" s="1"/>
  <c r="F847" i="33"/>
  <c r="G847" i="33" s="1"/>
  <c r="F836" i="33"/>
  <c r="G836" i="33" s="1"/>
  <c r="F825" i="33"/>
  <c r="G825" i="33" s="1"/>
  <c r="F814" i="33"/>
  <c r="G814" i="33" s="1"/>
  <c r="F803" i="33"/>
  <c r="G803" i="33" s="1"/>
  <c r="F791" i="33"/>
  <c r="G791" i="33" s="1"/>
  <c r="F779" i="33"/>
  <c r="G779" i="33" s="1"/>
  <c r="F767" i="33"/>
  <c r="G767" i="33" s="1"/>
  <c r="F755" i="33"/>
  <c r="G755" i="33" s="1"/>
  <c r="F743" i="33"/>
  <c r="G743" i="33" s="1"/>
  <c r="F734" i="33"/>
  <c r="G734" i="33" s="1"/>
  <c r="F716" i="33"/>
  <c r="G716" i="33" s="1"/>
  <c r="F696" i="33"/>
  <c r="G696" i="33" s="1"/>
  <c r="F684" i="33"/>
  <c r="G684" i="33" s="1"/>
  <c r="F672" i="33"/>
  <c r="G672" i="33" s="1"/>
  <c r="F660" i="33"/>
  <c r="G660" i="33" s="1"/>
  <c r="F648" i="33"/>
  <c r="G648" i="33" s="1"/>
  <c r="F636" i="33"/>
  <c r="G636" i="33" s="1"/>
  <c r="F613" i="33"/>
  <c r="G613" i="33" s="1"/>
  <c r="F601" i="33"/>
  <c r="G601" i="33" s="1"/>
  <c r="F589" i="33"/>
  <c r="G589" i="33" s="1"/>
  <c r="F577" i="33"/>
  <c r="G577" i="33" s="1"/>
  <c r="F566" i="33"/>
  <c r="G566" i="33" s="1"/>
  <c r="F554" i="33"/>
  <c r="G554" i="33" s="1"/>
  <c r="F542" i="33"/>
  <c r="G542" i="33" s="1"/>
  <c r="F521" i="33"/>
  <c r="G521" i="33" s="1"/>
  <c r="F509" i="33"/>
  <c r="G509" i="33" s="1"/>
  <c r="F497" i="33"/>
  <c r="G497" i="33" s="1"/>
  <c r="F485" i="33"/>
  <c r="G485" i="33" s="1"/>
  <c r="F474" i="33"/>
  <c r="G474" i="33" s="1"/>
  <c r="F462" i="33"/>
  <c r="G462" i="33" s="1"/>
  <c r="K462" i="33" s="1"/>
  <c r="F450" i="33"/>
  <c r="G450" i="33" s="1"/>
  <c r="F439" i="33"/>
  <c r="G439" i="33" s="1"/>
  <c r="F415" i="33"/>
  <c r="G415" i="33" s="1"/>
  <c r="F403" i="33"/>
  <c r="G403" i="33" s="1"/>
  <c r="F395" i="33"/>
  <c r="G395" i="33" s="1"/>
  <c r="F385" i="33"/>
  <c r="G385" i="33" s="1"/>
  <c r="F374" i="33"/>
  <c r="G374" i="33" s="1"/>
  <c r="F362" i="33"/>
  <c r="G362" i="33" s="1"/>
  <c r="F351" i="33"/>
  <c r="G351" i="33" s="1"/>
  <c r="F339" i="33"/>
  <c r="G339" i="33" s="1"/>
  <c r="F328" i="33"/>
  <c r="G328" i="33" s="1"/>
  <c r="F316" i="33"/>
  <c r="G316" i="33" s="1"/>
  <c r="F304" i="33"/>
  <c r="G304" i="33" s="1"/>
  <c r="F292" i="33"/>
  <c r="G292" i="33" s="1"/>
  <c r="F280" i="33"/>
  <c r="G280" i="33" s="1"/>
  <c r="F268" i="33"/>
  <c r="G268" i="33" s="1"/>
  <c r="F251" i="33"/>
  <c r="G251" i="33" s="1"/>
  <c r="F242" i="33"/>
  <c r="G242" i="33" s="1"/>
  <c r="F222" i="33"/>
  <c r="G222" i="33" s="1"/>
  <c r="F211" i="33"/>
  <c r="G211" i="33" s="1"/>
  <c r="F199" i="33"/>
  <c r="G199" i="33" s="1"/>
  <c r="F187" i="33"/>
  <c r="G187" i="33" s="1"/>
  <c r="F175" i="33"/>
  <c r="G175" i="33" s="1"/>
  <c r="F163" i="33"/>
  <c r="G163" i="33" s="1"/>
  <c r="F147" i="33"/>
  <c r="G147" i="33" s="1"/>
  <c r="F135" i="33"/>
  <c r="G135" i="33" s="1"/>
  <c r="F123" i="33"/>
  <c r="G123" i="33" s="1"/>
  <c r="F112" i="33"/>
  <c r="G112" i="33" s="1"/>
  <c r="F100" i="33"/>
  <c r="G100" i="33" s="1"/>
  <c r="F88" i="33"/>
  <c r="G88" i="33" s="1"/>
  <c r="F76" i="33"/>
  <c r="G76" i="33" s="1"/>
  <c r="F67" i="33"/>
  <c r="G67" i="33" s="1"/>
  <c r="F55" i="33"/>
  <c r="G55" i="33" s="1"/>
  <c r="F43" i="33"/>
  <c r="G43" i="33" s="1"/>
  <c r="F31" i="33"/>
  <c r="G31" i="33" s="1"/>
  <c r="G19" i="33"/>
  <c r="F7" i="33"/>
  <c r="G7" i="33" s="1"/>
  <c r="F909" i="33"/>
  <c r="G909" i="33" s="1"/>
  <c r="F879" i="33"/>
  <c r="G879" i="33" s="1"/>
  <c r="F857" i="33"/>
  <c r="G857" i="33" s="1"/>
  <c r="F833" i="33"/>
  <c r="G833" i="33" s="1"/>
  <c r="F813" i="33"/>
  <c r="G813" i="33" s="1"/>
  <c r="F792" i="33"/>
  <c r="G792" i="33" s="1"/>
  <c r="F774" i="33"/>
  <c r="G774" i="33" s="1"/>
  <c r="F752" i="33"/>
  <c r="G752" i="33" s="1"/>
  <c r="F733" i="33"/>
  <c r="G733" i="33" s="1"/>
  <c r="F722" i="33"/>
  <c r="G722" i="33" s="1"/>
  <c r="F702" i="33"/>
  <c r="G702" i="33" s="1"/>
  <c r="F682" i="33"/>
  <c r="G682" i="33" s="1"/>
  <c r="F661" i="33"/>
  <c r="G661" i="33" s="1"/>
  <c r="F643" i="33"/>
  <c r="G643" i="33" s="1"/>
  <c r="F622" i="33"/>
  <c r="G622" i="33" s="1"/>
  <c r="F600" i="33"/>
  <c r="G600" i="33" s="1"/>
  <c r="F583" i="33"/>
  <c r="G583" i="33" s="1"/>
  <c r="F562" i="33"/>
  <c r="G562" i="33" s="1"/>
  <c r="F540" i="33"/>
  <c r="G540" i="33" s="1"/>
  <c r="F522" i="33"/>
  <c r="G522" i="33" s="1"/>
  <c r="F504" i="33"/>
  <c r="G504" i="33" s="1"/>
  <c r="F482" i="33"/>
  <c r="G482" i="33" s="1"/>
  <c r="F461" i="33"/>
  <c r="G461" i="33" s="1"/>
  <c r="K461" i="33" s="1"/>
  <c r="F445" i="33"/>
  <c r="G445" i="33" s="1"/>
  <c r="F434" i="33"/>
  <c r="G434" i="33" s="1"/>
  <c r="F413" i="33"/>
  <c r="G413" i="33" s="1"/>
  <c r="F391" i="33"/>
  <c r="G391" i="33" s="1"/>
  <c r="F375" i="33"/>
  <c r="G375" i="33" s="1"/>
  <c r="F340" i="33"/>
  <c r="G340" i="33" s="1"/>
  <c r="F324" i="33"/>
  <c r="G324" i="33" s="1"/>
  <c r="F305" i="33"/>
  <c r="G305" i="33" s="1"/>
  <c r="F288" i="33"/>
  <c r="G288" i="33" s="1"/>
  <c r="F269" i="33"/>
  <c r="G269" i="33" s="1"/>
  <c r="F243" i="33"/>
  <c r="G243" i="33" s="1"/>
  <c r="F230" i="33"/>
  <c r="G230" i="33" s="1"/>
  <c r="F212" i="33"/>
  <c r="G212" i="33" s="1"/>
  <c r="F195" i="33"/>
  <c r="G195" i="33" s="1"/>
  <c r="F176" i="33"/>
  <c r="G176" i="33" s="1"/>
  <c r="F159" i="33"/>
  <c r="G159" i="33" s="1"/>
  <c r="F148" i="33"/>
  <c r="G148" i="33" s="1"/>
  <c r="F131" i="33"/>
  <c r="G131" i="33" s="1"/>
  <c r="F113" i="33"/>
  <c r="G113" i="33" s="1"/>
  <c r="F96" i="33"/>
  <c r="G96" i="33" s="1"/>
  <c r="F77" i="33"/>
  <c r="G77" i="33" s="1"/>
  <c r="F63" i="33"/>
  <c r="G63" i="33" s="1"/>
  <c r="F44" i="33"/>
  <c r="G44" i="33" s="1"/>
  <c r="F27" i="33"/>
  <c r="G27" i="33" s="1"/>
  <c r="F8" i="33"/>
  <c r="G8" i="33" s="1"/>
  <c r="F907" i="33"/>
  <c r="G907" i="33" s="1"/>
  <c r="F878" i="33"/>
  <c r="G878" i="33" s="1"/>
  <c r="F856" i="33"/>
  <c r="G856" i="33" s="1"/>
  <c r="F848" i="33"/>
  <c r="G848" i="33" s="1"/>
  <c r="F832" i="33"/>
  <c r="G832" i="33" s="1"/>
  <c r="F812" i="33"/>
  <c r="G812" i="33" s="1"/>
  <c r="F790" i="33"/>
  <c r="G790" i="33" s="1"/>
  <c r="F773" i="33"/>
  <c r="G773" i="33" s="1"/>
  <c r="F751" i="33"/>
  <c r="G751" i="33" s="1"/>
  <c r="F732" i="33"/>
  <c r="G732" i="33" s="1"/>
  <c r="F717" i="33"/>
  <c r="G717" i="33" s="1"/>
  <c r="F681" i="33"/>
  <c r="G681" i="33" s="1"/>
  <c r="F659" i="33"/>
  <c r="G659" i="33" s="1"/>
  <c r="F642" i="33"/>
  <c r="G642" i="33" s="1"/>
  <c r="F621" i="33"/>
  <c r="G621" i="33" s="1"/>
  <c r="F599" i="33"/>
  <c r="G599" i="33" s="1"/>
  <c r="F578" i="33"/>
  <c r="G578" i="33" s="1"/>
  <c r="F561" i="33"/>
  <c r="G561" i="33" s="1"/>
  <c r="F539" i="33"/>
  <c r="G539" i="33" s="1"/>
  <c r="F520" i="33"/>
  <c r="G520" i="33" s="1"/>
  <c r="F503" i="33"/>
  <c r="G503" i="33" s="1"/>
  <c r="F481" i="33"/>
  <c r="G481" i="33" s="1"/>
  <c r="F460" i="33"/>
  <c r="G460" i="33" s="1"/>
  <c r="K460" i="33" s="1"/>
  <c r="F440" i="33"/>
  <c r="G440" i="33" s="1"/>
  <c r="F433" i="33"/>
  <c r="G433" i="33" s="1"/>
  <c r="F412" i="33"/>
  <c r="G412" i="33" s="1"/>
  <c r="F390" i="33"/>
  <c r="G390" i="33" s="1"/>
  <c r="F373" i="33"/>
  <c r="G373" i="33" s="1"/>
  <c r="F358" i="33"/>
  <c r="G358" i="33" s="1"/>
  <c r="F338" i="33"/>
  <c r="G338" i="33" s="1"/>
  <c r="F323" i="33"/>
  <c r="G323" i="33" s="1"/>
  <c r="F303" i="33"/>
  <c r="G303" i="33" s="1"/>
  <c r="F287" i="33"/>
  <c r="G287" i="33" s="1"/>
  <c r="F267" i="33"/>
  <c r="G267" i="33" s="1"/>
  <c r="F241" i="33"/>
  <c r="G241" i="33" s="1"/>
  <c r="F229" i="33"/>
  <c r="G229" i="33" s="1"/>
  <c r="F210" i="33"/>
  <c r="G210" i="33" s="1"/>
  <c r="F194" i="33"/>
  <c r="G194" i="33" s="1"/>
  <c r="F174" i="33"/>
  <c r="G174" i="33" s="1"/>
  <c r="F158" i="33"/>
  <c r="G158" i="33" s="1"/>
  <c r="F146" i="33"/>
  <c r="G146" i="33" s="1"/>
  <c r="F130" i="33"/>
  <c r="G130" i="33" s="1"/>
  <c r="F111" i="33"/>
  <c r="G111" i="33" s="1"/>
  <c r="F95" i="33"/>
  <c r="G95" i="33" s="1"/>
  <c r="F75" i="33"/>
  <c r="G75" i="33" s="1"/>
  <c r="F62" i="33"/>
  <c r="G62" i="33" s="1"/>
  <c r="F42" i="33"/>
  <c r="G42" i="33" s="1"/>
  <c r="F26" i="33"/>
  <c r="G26" i="33" s="1"/>
  <c r="F6" i="33"/>
  <c r="G6" i="33" s="1"/>
  <c r="F906" i="33"/>
  <c r="G906" i="33" s="1"/>
  <c r="F877" i="33"/>
  <c r="G877" i="33" s="1"/>
  <c r="F855" i="33"/>
  <c r="G855" i="33" s="1"/>
  <c r="F846" i="33"/>
  <c r="G846" i="33" s="1"/>
  <c r="F831" i="33"/>
  <c r="G831" i="33" s="1"/>
  <c r="F811" i="33"/>
  <c r="G811" i="33" s="1"/>
  <c r="F789" i="33"/>
  <c r="G789" i="33" s="1"/>
  <c r="F768" i="33"/>
  <c r="G768" i="33" s="1"/>
  <c r="F750" i="33"/>
  <c r="G750" i="33" s="1"/>
  <c r="F731" i="33"/>
  <c r="G731" i="33" s="1"/>
  <c r="F715" i="33"/>
  <c r="G715" i="33" s="1"/>
  <c r="F680" i="33"/>
  <c r="G680" i="33" s="1"/>
  <c r="F658" i="33"/>
  <c r="G658" i="33" s="1"/>
  <c r="F638" i="33"/>
  <c r="G638" i="33" s="1"/>
  <c r="F620" i="33"/>
  <c r="G620" i="33" s="1"/>
  <c r="F598" i="33"/>
  <c r="G598" i="33" s="1"/>
  <c r="F576" i="33"/>
  <c r="G576" i="33" s="1"/>
  <c r="F560" i="33"/>
  <c r="G560" i="33" s="1"/>
  <c r="F538" i="33"/>
  <c r="G538" i="33" s="1"/>
  <c r="F519" i="33"/>
  <c r="G519" i="33" s="1"/>
  <c r="F498" i="33"/>
  <c r="G498" i="33" s="1"/>
  <c r="F480" i="33"/>
  <c r="G480" i="33" s="1"/>
  <c r="F459" i="33"/>
  <c r="G459" i="33" s="1"/>
  <c r="K459" i="33" s="1"/>
  <c r="F438" i="33"/>
  <c r="G438" i="33" s="1"/>
  <c r="F432" i="33"/>
  <c r="G432" i="33" s="1"/>
  <c r="F411" i="33"/>
  <c r="G411" i="33" s="1"/>
  <c r="F372" i="33"/>
  <c r="G372" i="33" s="1"/>
  <c r="F357" i="33"/>
  <c r="G357" i="33" s="1"/>
  <c r="F337" i="33"/>
  <c r="G337" i="33" s="1"/>
  <c r="F322" i="33"/>
  <c r="G322" i="33" s="1"/>
  <c r="F302" i="33"/>
  <c r="G302" i="33" s="1"/>
  <c r="F286" i="33"/>
  <c r="G286" i="33" s="1"/>
  <c r="F266" i="33"/>
  <c r="G266" i="33" s="1"/>
  <c r="F240" i="33"/>
  <c r="G240" i="33" s="1"/>
  <c r="F228" i="33"/>
  <c r="G228" i="33" s="1"/>
  <c r="F209" i="33"/>
  <c r="G209" i="33" s="1"/>
  <c r="F193" i="33"/>
  <c r="G193" i="33" s="1"/>
  <c r="F173" i="33"/>
  <c r="G173" i="33" s="1"/>
  <c r="F145" i="33"/>
  <c r="G145" i="33" s="1"/>
  <c r="F129" i="33"/>
  <c r="G129" i="33" s="1"/>
  <c r="F110" i="33"/>
  <c r="G110" i="33" s="1"/>
  <c r="F94" i="33"/>
  <c r="G94" i="33" s="1"/>
  <c r="F74" i="33"/>
  <c r="G74" i="33" s="1"/>
  <c r="F61" i="33"/>
  <c r="G61" i="33" s="1"/>
  <c r="F41" i="33"/>
  <c r="G41" i="33" s="1"/>
  <c r="F25" i="33"/>
  <c r="G25" i="33" s="1"/>
  <c r="F897" i="33"/>
  <c r="G897" i="33" s="1"/>
  <c r="F889" i="33"/>
  <c r="G889" i="33" s="1"/>
  <c r="F867" i="33"/>
  <c r="G867" i="33" s="1"/>
  <c r="F842" i="33"/>
  <c r="G842" i="33" s="1"/>
  <c r="F821" i="33"/>
  <c r="G821" i="33" s="1"/>
  <c r="F801" i="33"/>
  <c r="G801" i="33" s="1"/>
  <c r="F780" i="33"/>
  <c r="G780" i="33" s="1"/>
  <c r="F762" i="33"/>
  <c r="G762" i="33" s="1"/>
  <c r="F740" i="33"/>
  <c r="G740" i="33" s="1"/>
  <c r="F710" i="33"/>
  <c r="G710" i="33" s="1"/>
  <c r="F692" i="33"/>
  <c r="G692" i="33" s="1"/>
  <c r="F670" i="33"/>
  <c r="G670" i="33" s="1"/>
  <c r="F649" i="33"/>
  <c r="G649" i="33" s="1"/>
  <c r="F631" i="33"/>
  <c r="G631" i="33" s="1"/>
  <c r="F610" i="33"/>
  <c r="G610" i="33" s="1"/>
  <c r="F588" i="33"/>
  <c r="G588" i="33" s="1"/>
  <c r="F572" i="33"/>
  <c r="G572" i="33" s="1"/>
  <c r="F550" i="33"/>
  <c r="G550" i="33" s="1"/>
  <c r="F530" i="33"/>
  <c r="G530" i="33" s="1"/>
  <c r="F510" i="33"/>
  <c r="G510" i="33" s="1"/>
  <c r="F492" i="33"/>
  <c r="G492" i="33" s="1"/>
  <c r="F471" i="33"/>
  <c r="G471" i="33" s="1"/>
  <c r="F449" i="33"/>
  <c r="G449" i="33" s="1"/>
  <c r="F423" i="33"/>
  <c r="G423" i="33" s="1"/>
  <c r="F401" i="33"/>
  <c r="G401" i="33" s="1"/>
  <c r="F382" i="33"/>
  <c r="G382" i="33" s="1"/>
  <c r="F365" i="33"/>
  <c r="G365" i="33" s="1"/>
  <c r="F348" i="33"/>
  <c r="G348" i="33" s="1"/>
  <c r="F331" i="33"/>
  <c r="G331" i="33" s="1"/>
  <c r="F905" i="33"/>
  <c r="G905" i="33" s="1"/>
  <c r="F876" i="33"/>
  <c r="G876" i="33" s="1"/>
  <c r="F854" i="33"/>
  <c r="G854" i="33" s="1"/>
  <c r="F845" i="33"/>
  <c r="G845" i="33" s="1"/>
  <c r="F826" i="33"/>
  <c r="G826" i="33" s="1"/>
  <c r="F810" i="33"/>
  <c r="G810" i="33" s="1"/>
  <c r="F788" i="33"/>
  <c r="G788" i="33" s="1"/>
  <c r="F766" i="33"/>
  <c r="G766" i="33" s="1"/>
  <c r="F749" i="33"/>
  <c r="G749" i="33" s="1"/>
  <c r="F730" i="33"/>
  <c r="G730" i="33" s="1"/>
  <c r="F714" i="33"/>
  <c r="G714" i="33" s="1"/>
  <c r="F697" i="33"/>
  <c r="G697" i="33" s="1"/>
  <c r="F679" i="33"/>
  <c r="G679" i="33" s="1"/>
  <c r="F657" i="33"/>
  <c r="G657" i="33" s="1"/>
  <c r="F635" i="33"/>
  <c r="G635" i="33" s="1"/>
  <c r="F619" i="33"/>
  <c r="G619" i="33" s="1"/>
  <c r="F597" i="33"/>
  <c r="G597" i="33" s="1"/>
  <c r="F575" i="33"/>
  <c r="G575" i="33" s="1"/>
  <c r="F555" i="33"/>
  <c r="G555" i="33" s="1"/>
  <c r="F537" i="33"/>
  <c r="G537" i="33" s="1"/>
  <c r="F518" i="33"/>
  <c r="G518" i="33" s="1"/>
  <c r="F496" i="33"/>
  <c r="G496" i="33" s="1"/>
  <c r="F479" i="33"/>
  <c r="G479" i="33" s="1"/>
  <c r="F458" i="33"/>
  <c r="G458" i="33" s="1"/>
  <c r="K458" i="33" s="1"/>
  <c r="F437" i="33"/>
  <c r="G437" i="33" s="1"/>
  <c r="F427" i="33"/>
  <c r="G427" i="33" s="1"/>
  <c r="F410" i="33"/>
  <c r="G410" i="33" s="1"/>
  <c r="F388" i="33"/>
  <c r="G388" i="33" s="1"/>
  <c r="F371" i="33"/>
  <c r="G371" i="33" s="1"/>
  <c r="F354" i="33"/>
  <c r="G354" i="33" s="1"/>
  <c r="F336" i="33"/>
  <c r="G336" i="33" s="1"/>
  <c r="F319" i="33"/>
  <c r="G319" i="33" s="1"/>
  <c r="F301" i="33"/>
  <c r="G301" i="33" s="1"/>
  <c r="F283" i="33"/>
  <c r="G283" i="33" s="1"/>
  <c r="F265" i="33"/>
  <c r="G265" i="33" s="1"/>
  <c r="F254" i="33"/>
  <c r="G254" i="33" s="1"/>
  <c r="F239" i="33"/>
  <c r="G239" i="33" s="1"/>
  <c r="F225" i="33"/>
  <c r="G225" i="33" s="1"/>
  <c r="F208" i="33"/>
  <c r="G208" i="33" s="1"/>
  <c r="F190" i="33"/>
  <c r="G190" i="33" s="1"/>
  <c r="F172" i="33"/>
  <c r="G172" i="33" s="1"/>
  <c r="F156" i="33"/>
  <c r="G156" i="33" s="1"/>
  <c r="F144" i="33"/>
  <c r="G144" i="33" s="1"/>
  <c r="F126" i="33"/>
  <c r="G126" i="33" s="1"/>
  <c r="F109" i="33"/>
  <c r="G109" i="33" s="1"/>
  <c r="F91" i="33"/>
  <c r="G91" i="33" s="1"/>
  <c r="F73" i="33"/>
  <c r="G73" i="33" s="1"/>
  <c r="F58" i="33"/>
  <c r="G58" i="33" s="1"/>
  <c r="F40" i="33"/>
  <c r="G40" i="33" s="1"/>
  <c r="F22" i="33"/>
  <c r="G22" i="33" s="1"/>
  <c r="F904" i="33"/>
  <c r="G904" i="33" s="1"/>
  <c r="F892" i="33"/>
  <c r="G892" i="33" s="1"/>
  <c r="F871" i="33"/>
  <c r="G871" i="33" s="1"/>
  <c r="F853" i="33"/>
  <c r="G853" i="33" s="1"/>
  <c r="F844" i="33"/>
  <c r="G844" i="33" s="1"/>
  <c r="F824" i="33"/>
  <c r="G824" i="33" s="1"/>
  <c r="F809" i="33"/>
  <c r="G809" i="33" s="1"/>
  <c r="F787" i="33"/>
  <c r="G787" i="33" s="1"/>
  <c r="F765" i="33"/>
  <c r="G765" i="33" s="1"/>
  <c r="F744" i="33"/>
  <c r="G744" i="33" s="1"/>
  <c r="F729" i="33"/>
  <c r="G729" i="33" s="1"/>
  <c r="F713" i="33"/>
  <c r="G713" i="33" s="1"/>
  <c r="F695" i="33"/>
  <c r="G695" i="33" s="1"/>
  <c r="F678" i="33"/>
  <c r="G678" i="33" s="1"/>
  <c r="F656" i="33"/>
  <c r="G656" i="33" s="1"/>
  <c r="F634" i="33"/>
  <c r="G634" i="33" s="1"/>
  <c r="F614" i="33"/>
  <c r="G614" i="33" s="1"/>
  <c r="F596" i="33"/>
  <c r="G596" i="33" s="1"/>
  <c r="F574" i="33"/>
  <c r="G574" i="33" s="1"/>
  <c r="F553" i="33"/>
  <c r="G553" i="33" s="1"/>
  <c r="F536" i="33"/>
  <c r="G536" i="33" s="1"/>
  <c r="F517" i="33"/>
  <c r="G517" i="33" s="1"/>
  <c r="F495" i="33"/>
  <c r="G495" i="33" s="1"/>
  <c r="F475" i="33"/>
  <c r="G475" i="33" s="1"/>
  <c r="F457" i="33"/>
  <c r="G457" i="33" s="1"/>
  <c r="F426" i="33"/>
  <c r="G426" i="33" s="1"/>
  <c r="F409" i="33"/>
  <c r="G409" i="33" s="1"/>
  <c r="F386" i="33"/>
  <c r="G386" i="33" s="1"/>
  <c r="F370" i="33"/>
  <c r="G370" i="33" s="1"/>
  <c r="F352" i="33"/>
  <c r="G352" i="33" s="1"/>
  <c r="F335" i="33"/>
  <c r="G335" i="33" s="1"/>
  <c r="F317" i="33"/>
  <c r="G317" i="33" s="1"/>
  <c r="F300" i="33"/>
  <c r="G300" i="33" s="1"/>
  <c r="F281" i="33"/>
  <c r="G281" i="33" s="1"/>
  <c r="F264" i="33"/>
  <c r="G264" i="33" s="1"/>
  <c r="F252" i="33"/>
  <c r="G252" i="33" s="1"/>
  <c r="F223" i="33"/>
  <c r="G223" i="33" s="1"/>
  <c r="F207" i="33"/>
  <c r="G207" i="33" s="1"/>
  <c r="F188" i="33"/>
  <c r="G188" i="33" s="1"/>
  <c r="F171" i="33"/>
  <c r="G171" i="33" s="1"/>
  <c r="F155" i="33"/>
  <c r="G155" i="33" s="1"/>
  <c r="F143" i="33"/>
  <c r="G143" i="33" s="1"/>
  <c r="F124" i="33"/>
  <c r="G124" i="33" s="1"/>
  <c r="F108" i="33"/>
  <c r="G108" i="33" s="1"/>
  <c r="F89" i="33"/>
  <c r="G89" i="33" s="1"/>
  <c r="F56" i="33"/>
  <c r="G56" i="33" s="1"/>
  <c r="F39" i="33"/>
  <c r="G39" i="33" s="1"/>
  <c r="F20" i="33"/>
  <c r="G20" i="33" s="1"/>
  <c r="F903" i="33"/>
  <c r="G903" i="33" s="1"/>
  <c r="F891" i="33"/>
  <c r="G891" i="33" s="1"/>
  <c r="F869" i="33"/>
  <c r="G869" i="33" s="1"/>
  <c r="F852" i="33"/>
  <c r="G852" i="33" s="1"/>
  <c r="F823" i="33"/>
  <c r="G823" i="33" s="1"/>
  <c r="F804" i="33"/>
  <c r="G804" i="33" s="1"/>
  <c r="F786" i="33"/>
  <c r="G786" i="33" s="1"/>
  <c r="F764" i="33"/>
  <c r="G764" i="33" s="1"/>
  <c r="F742" i="33"/>
  <c r="G742" i="33" s="1"/>
  <c r="F728" i="33"/>
  <c r="G728" i="33" s="1"/>
  <c r="F712" i="33"/>
  <c r="G712" i="33" s="1"/>
  <c r="F694" i="33"/>
  <c r="G694" i="33" s="1"/>
  <c r="F673" i="33"/>
  <c r="G673" i="33" s="1"/>
  <c r="F655" i="33"/>
  <c r="G655" i="33" s="1"/>
  <c r="F633" i="33"/>
  <c r="G633" i="33" s="1"/>
  <c r="F612" i="33"/>
  <c r="G612" i="33" s="1"/>
  <c r="F595" i="33"/>
  <c r="G595" i="33" s="1"/>
  <c r="F552" i="33"/>
  <c r="G552" i="33" s="1"/>
  <c r="F531" i="33"/>
  <c r="G531" i="33" s="1"/>
  <c r="F516" i="33"/>
  <c r="G516" i="33" s="1"/>
  <c r="F494" i="33"/>
  <c r="G494" i="33" s="1"/>
  <c r="F473" i="33"/>
  <c r="G473" i="33" s="1"/>
  <c r="F456" i="33"/>
  <c r="G456" i="33" s="1"/>
  <c r="F425" i="33"/>
  <c r="G425" i="33" s="1"/>
  <c r="F404" i="33"/>
  <c r="G404" i="33" s="1"/>
  <c r="F384" i="33"/>
  <c r="G384" i="33" s="1"/>
  <c r="F369" i="33"/>
  <c r="G369" i="33" s="1"/>
  <c r="F350" i="33"/>
  <c r="G350" i="33" s="1"/>
  <c r="F334" i="33"/>
  <c r="G334" i="33" s="1"/>
  <c r="F315" i="33"/>
  <c r="G315" i="33" s="1"/>
  <c r="F299" i="33"/>
  <c r="G299" i="33" s="1"/>
  <c r="F279" i="33"/>
  <c r="G279" i="33" s="1"/>
  <c r="F263" i="33"/>
  <c r="G263" i="33" s="1"/>
  <c r="F250" i="33"/>
  <c r="G250" i="33" s="1"/>
  <c r="F221" i="33"/>
  <c r="G221" i="33" s="1"/>
  <c r="F206" i="33"/>
  <c r="G206" i="33" s="1"/>
  <c r="F186" i="33"/>
  <c r="G186" i="33" s="1"/>
  <c r="F170" i="33"/>
  <c r="G170" i="33" s="1"/>
  <c r="F142" i="33"/>
  <c r="G142" i="33" s="1"/>
  <c r="F122" i="33"/>
  <c r="G122" i="33" s="1"/>
  <c r="F107" i="33"/>
  <c r="G107" i="33" s="1"/>
  <c r="F87" i="33"/>
  <c r="G87" i="33" s="1"/>
  <c r="F54" i="33"/>
  <c r="G54" i="33" s="1"/>
  <c r="F38" i="33"/>
  <c r="G38" i="33" s="1"/>
  <c r="F18" i="33"/>
  <c r="G18" i="33" s="1"/>
  <c r="F902" i="33"/>
  <c r="G902" i="33" s="1"/>
  <c r="F890" i="33"/>
  <c r="G890" i="33" s="1"/>
  <c r="F868" i="33"/>
  <c r="G868" i="33" s="1"/>
  <c r="F843" i="33"/>
  <c r="G843" i="33" s="1"/>
  <c r="F822" i="33"/>
  <c r="G822" i="33" s="1"/>
  <c r="F802" i="33"/>
  <c r="G802" i="33" s="1"/>
  <c r="F785" i="33"/>
  <c r="G785" i="33" s="1"/>
  <c r="F763" i="33"/>
  <c r="G763" i="33" s="1"/>
  <c r="F741" i="33"/>
  <c r="G741" i="33" s="1"/>
  <c r="F723" i="33"/>
  <c r="G723" i="33" s="1"/>
  <c r="F711" i="33"/>
  <c r="G711" i="33" s="1"/>
  <c r="F693" i="33"/>
  <c r="G693" i="33" s="1"/>
  <c r="F671" i="33"/>
  <c r="G671" i="33" s="1"/>
  <c r="F654" i="33"/>
  <c r="G654" i="33" s="1"/>
  <c r="F632" i="33"/>
  <c r="G632" i="33" s="1"/>
  <c r="F611" i="33"/>
  <c r="G611" i="33" s="1"/>
  <c r="F590" i="33"/>
  <c r="G590" i="33" s="1"/>
  <c r="F573" i="33"/>
  <c r="G573" i="33" s="1"/>
  <c r="F551" i="33"/>
  <c r="G551" i="33" s="1"/>
  <c r="F515" i="33"/>
  <c r="G515" i="33" s="1"/>
  <c r="F493" i="33"/>
  <c r="G493" i="33" s="1"/>
  <c r="F472" i="33"/>
  <c r="G472" i="33" s="1"/>
  <c r="F451" i="33"/>
  <c r="G451" i="33" s="1"/>
  <c r="F424" i="33"/>
  <c r="G424" i="33" s="1"/>
  <c r="F402" i="33"/>
  <c r="G402" i="33" s="1"/>
  <c r="F383" i="33"/>
  <c r="G383" i="33" s="1"/>
  <c r="F368" i="33"/>
  <c r="G368" i="33" s="1"/>
  <c r="F349" i="33"/>
  <c r="G349" i="33" s="1"/>
  <c r="F333" i="33"/>
  <c r="G333" i="33" s="1"/>
  <c r="F314" i="33"/>
  <c r="G314" i="33" s="1"/>
  <c r="F298" i="33"/>
  <c r="G298" i="33" s="1"/>
  <c r="F278" i="33"/>
  <c r="G278" i="33" s="1"/>
  <c r="F262" i="33"/>
  <c r="G262" i="33" s="1"/>
  <c r="F249" i="33"/>
  <c r="G249" i="33" s="1"/>
  <c r="F238" i="33"/>
  <c r="G238" i="33" s="1"/>
  <c r="F220" i="33"/>
  <c r="G220" i="33" s="1"/>
  <c r="F205" i="33"/>
  <c r="G205" i="33" s="1"/>
  <c r="F185" i="33"/>
  <c r="G185" i="33" s="1"/>
  <c r="F169" i="33"/>
  <c r="G169" i="33" s="1"/>
  <c r="F141" i="33"/>
  <c r="G141" i="33" s="1"/>
  <c r="F121" i="33"/>
  <c r="G121" i="33" s="1"/>
  <c r="F106" i="33"/>
  <c r="G106" i="33" s="1"/>
  <c r="F86" i="33"/>
  <c r="G86" i="33" s="1"/>
  <c r="F53" i="33"/>
  <c r="G53" i="33" s="1"/>
  <c r="F37" i="33"/>
  <c r="G37" i="33" s="1"/>
  <c r="F17" i="33"/>
  <c r="G17" i="33" s="1"/>
  <c r="F895" i="33"/>
  <c r="G895" i="33" s="1"/>
  <c r="F888" i="33"/>
  <c r="G888" i="33" s="1"/>
  <c r="F866" i="33"/>
  <c r="G866" i="33" s="1"/>
  <c r="F837" i="33"/>
  <c r="G837" i="33" s="1"/>
  <c r="F820" i="33"/>
  <c r="G820" i="33" s="1"/>
  <c r="F800" i="33"/>
  <c r="G800" i="33" s="1"/>
  <c r="F778" i="33"/>
  <c r="G778" i="33" s="1"/>
  <c r="F761" i="33"/>
  <c r="G761" i="33" s="1"/>
  <c r="F739" i="33"/>
  <c r="G739" i="33" s="1"/>
  <c r="F705" i="33"/>
  <c r="G705" i="33" s="1"/>
  <c r="F691" i="33"/>
  <c r="G691" i="33" s="1"/>
  <c r="F669" i="33"/>
  <c r="G669" i="33" s="1"/>
  <c r="F647" i="33"/>
  <c r="G647" i="33" s="1"/>
  <c r="F630" i="33"/>
  <c r="G630" i="33" s="1"/>
  <c r="F609" i="33"/>
  <c r="G609" i="33" s="1"/>
  <c r="F587" i="33"/>
  <c r="G587" i="33" s="1"/>
  <c r="F567" i="33"/>
  <c r="G567" i="33" s="1"/>
  <c r="F549" i="33"/>
  <c r="G549" i="33" s="1"/>
  <c r="F529" i="33"/>
  <c r="G529" i="33" s="1"/>
  <c r="F508" i="33"/>
  <c r="G508" i="33" s="1"/>
  <c r="F491" i="33"/>
  <c r="G491" i="33" s="1"/>
  <c r="F470" i="33"/>
  <c r="G470" i="33" s="1"/>
  <c r="F448" i="33"/>
  <c r="G448" i="33" s="1"/>
  <c r="F422" i="33"/>
  <c r="G422" i="33" s="1"/>
  <c r="F400" i="33"/>
  <c r="G400" i="33" s="1"/>
  <c r="F381" i="33"/>
  <c r="G381" i="33" s="1"/>
  <c r="F363" i="33"/>
  <c r="G363" i="33" s="1"/>
  <c r="F347" i="33"/>
  <c r="G347" i="33" s="1"/>
  <c r="F329" i="33"/>
  <c r="G329" i="33" s="1"/>
  <c r="F312" i="33"/>
  <c r="G312" i="33" s="1"/>
  <c r="F293" i="33"/>
  <c r="G293" i="33" s="1"/>
  <c r="F276" i="33"/>
  <c r="G276" i="33" s="1"/>
  <c r="F257" i="33"/>
  <c r="G257" i="33" s="1"/>
  <c r="F247" i="33"/>
  <c r="G247" i="33" s="1"/>
  <c r="F218" i="33"/>
  <c r="G218" i="33" s="1"/>
  <c r="F200" i="33"/>
  <c r="G200" i="33" s="1"/>
  <c r="F183" i="33"/>
  <c r="G183" i="33" s="1"/>
  <c r="F164" i="33"/>
  <c r="G164" i="33" s="1"/>
  <c r="F154" i="33"/>
  <c r="G154" i="33" s="1"/>
  <c r="F136" i="33"/>
  <c r="G136" i="33" s="1"/>
  <c r="F119" i="33"/>
  <c r="G119" i="33" s="1"/>
  <c r="F101" i="33"/>
  <c r="G101" i="33" s="1"/>
  <c r="F84" i="33"/>
  <c r="G84" i="33" s="1"/>
  <c r="F68" i="33"/>
  <c r="G68" i="33" s="1"/>
  <c r="F51" i="33"/>
  <c r="G51" i="33" s="1"/>
  <c r="F32" i="33"/>
  <c r="G32" i="33" s="1"/>
  <c r="F15" i="33"/>
  <c r="G15" i="33" s="1"/>
  <c r="F894" i="33"/>
  <c r="G894" i="33" s="1"/>
  <c r="F835" i="33"/>
  <c r="G835" i="33" s="1"/>
  <c r="F756" i="33"/>
  <c r="G756" i="33" s="1"/>
  <c r="F690" i="33"/>
  <c r="G690" i="33" s="1"/>
  <c r="F608" i="33"/>
  <c r="G608" i="33" s="1"/>
  <c r="F528" i="33"/>
  <c r="G528" i="33" s="1"/>
  <c r="F394" i="33"/>
  <c r="G394" i="33" s="1"/>
  <c r="F327" i="33"/>
  <c r="G327" i="33" s="1"/>
  <c r="F275" i="33"/>
  <c r="G275" i="33" s="1"/>
  <c r="F233" i="33"/>
  <c r="G233" i="33" s="1"/>
  <c r="F182" i="33"/>
  <c r="G182" i="33" s="1"/>
  <c r="F134" i="33"/>
  <c r="G134" i="33" s="1"/>
  <c r="F30" i="33"/>
  <c r="G30" i="33" s="1"/>
  <c r="F754" i="33"/>
  <c r="G754" i="33" s="1"/>
  <c r="F326" i="33"/>
  <c r="G326" i="33" s="1"/>
  <c r="F232" i="33"/>
  <c r="G232" i="33" s="1"/>
  <c r="F133" i="33"/>
  <c r="G133" i="33" s="1"/>
  <c r="F29" i="33"/>
  <c r="G29" i="33" s="1"/>
  <c r="F834" i="33"/>
  <c r="G834" i="33" s="1"/>
  <c r="F753" i="33"/>
  <c r="G753" i="33" s="1"/>
  <c r="F683" i="33"/>
  <c r="G683" i="33" s="1"/>
  <c r="F602" i="33"/>
  <c r="G602" i="33" s="1"/>
  <c r="F526" i="33"/>
  <c r="G526" i="33" s="1"/>
  <c r="F446" i="33"/>
  <c r="G446" i="33" s="1"/>
  <c r="F392" i="33"/>
  <c r="G392" i="33" s="1"/>
  <c r="F325" i="33"/>
  <c r="G325" i="33" s="1"/>
  <c r="F271" i="33"/>
  <c r="G271" i="33" s="1"/>
  <c r="F231" i="33"/>
  <c r="G231" i="33" s="1"/>
  <c r="F178" i="33"/>
  <c r="G178" i="33" s="1"/>
  <c r="F132" i="33"/>
  <c r="G132" i="33" s="1"/>
  <c r="F79" i="33"/>
  <c r="G79" i="33" s="1"/>
  <c r="F28" i="33"/>
  <c r="G28" i="33" s="1"/>
  <c r="F527" i="33"/>
  <c r="G527" i="33" s="1"/>
  <c r="F883" i="33"/>
  <c r="G883" i="33" s="1"/>
  <c r="F819" i="33"/>
  <c r="G819" i="33" s="1"/>
  <c r="F738" i="33"/>
  <c r="G738" i="33" s="1"/>
  <c r="F668" i="33"/>
  <c r="G668" i="33" s="1"/>
  <c r="F586" i="33"/>
  <c r="G586" i="33" s="1"/>
  <c r="F507" i="33"/>
  <c r="G507" i="33" s="1"/>
  <c r="F380" i="33"/>
  <c r="G380" i="33" s="1"/>
  <c r="F313" i="33"/>
  <c r="G313" i="33" s="1"/>
  <c r="F259" i="33"/>
  <c r="G259" i="33" s="1"/>
  <c r="F219" i="33"/>
  <c r="G219" i="33" s="1"/>
  <c r="F166" i="33"/>
  <c r="G166" i="33" s="1"/>
  <c r="F120" i="33"/>
  <c r="G120" i="33" s="1"/>
  <c r="F70" i="33"/>
  <c r="G70" i="33" s="1"/>
  <c r="F16" i="33"/>
  <c r="G16" i="33" s="1"/>
  <c r="F607" i="33"/>
  <c r="G607" i="33" s="1"/>
  <c r="F881" i="33"/>
  <c r="G881" i="33" s="1"/>
  <c r="F815" i="33"/>
  <c r="G815" i="33" s="1"/>
  <c r="F667" i="33"/>
  <c r="G667" i="33" s="1"/>
  <c r="F585" i="33"/>
  <c r="G585" i="33" s="1"/>
  <c r="F506" i="33"/>
  <c r="G506" i="33" s="1"/>
  <c r="F436" i="33"/>
  <c r="G436" i="33" s="1"/>
  <c r="F311" i="33"/>
  <c r="G311" i="33" s="1"/>
  <c r="F217" i="33"/>
  <c r="G217" i="33" s="1"/>
  <c r="F162" i="33"/>
  <c r="G162" i="33" s="1"/>
  <c r="F118" i="33"/>
  <c r="G118" i="33" s="1"/>
  <c r="F66" i="33"/>
  <c r="G66" i="33" s="1"/>
  <c r="F14" i="33"/>
  <c r="G14" i="33" s="1"/>
  <c r="F685" i="33"/>
  <c r="G685" i="33" s="1"/>
  <c r="F880" i="33"/>
  <c r="G880" i="33" s="1"/>
  <c r="F735" i="33"/>
  <c r="G735" i="33" s="1"/>
  <c r="F666" i="33"/>
  <c r="G666" i="33" s="1"/>
  <c r="F584" i="33"/>
  <c r="G584" i="33" s="1"/>
  <c r="F505" i="33"/>
  <c r="G505" i="33" s="1"/>
  <c r="F435" i="33"/>
  <c r="G435" i="33" s="1"/>
  <c r="F377" i="33"/>
  <c r="G377" i="33" s="1"/>
  <c r="F310" i="33"/>
  <c r="G310" i="33" s="1"/>
  <c r="F216" i="33"/>
  <c r="G216" i="33" s="1"/>
  <c r="F161" i="33"/>
  <c r="G161" i="33" s="1"/>
  <c r="F117" i="33"/>
  <c r="G117" i="33" s="1"/>
  <c r="F65" i="33"/>
  <c r="G65" i="33" s="1"/>
  <c r="F13" i="33"/>
  <c r="G13" i="33" s="1"/>
  <c r="F198" i="33"/>
  <c r="G198" i="33" s="1"/>
  <c r="F447" i="33"/>
  <c r="G447" i="33" s="1"/>
  <c r="F274" i="33"/>
  <c r="G274" i="33" s="1"/>
  <c r="F82" i="33"/>
  <c r="G82" i="33" s="1"/>
  <c r="F865" i="33"/>
  <c r="G865" i="33" s="1"/>
  <c r="F799" i="33"/>
  <c r="G799" i="33" s="1"/>
  <c r="F646" i="33"/>
  <c r="G646" i="33" s="1"/>
  <c r="F565" i="33"/>
  <c r="G565" i="33" s="1"/>
  <c r="F486" i="33"/>
  <c r="G486" i="33" s="1"/>
  <c r="F421" i="33"/>
  <c r="G421" i="33" s="1"/>
  <c r="F361" i="33"/>
  <c r="G361" i="33" s="1"/>
  <c r="F307" i="33"/>
  <c r="G307" i="33" s="1"/>
  <c r="F214" i="33"/>
  <c r="G214" i="33" s="1"/>
  <c r="F160" i="33"/>
  <c r="G160" i="33" s="1"/>
  <c r="F64" i="33"/>
  <c r="G64" i="33" s="1"/>
  <c r="F10" i="33"/>
  <c r="G10" i="33" s="1"/>
  <c r="F99" i="33"/>
  <c r="G99" i="33" s="1"/>
  <c r="F893" i="33"/>
  <c r="G893" i="33" s="1"/>
  <c r="F393" i="33"/>
  <c r="G393" i="33" s="1"/>
  <c r="F181" i="33"/>
  <c r="G181" i="33" s="1"/>
  <c r="F864" i="33"/>
  <c r="G864" i="33" s="1"/>
  <c r="F798" i="33"/>
  <c r="G798" i="33" s="1"/>
  <c r="F645" i="33"/>
  <c r="G645" i="33" s="1"/>
  <c r="F564" i="33"/>
  <c r="G564" i="33" s="1"/>
  <c r="F484" i="33"/>
  <c r="G484" i="33" s="1"/>
  <c r="F416" i="33"/>
  <c r="G416" i="33" s="1"/>
  <c r="F360" i="33"/>
  <c r="G360" i="33" s="1"/>
  <c r="F295" i="33"/>
  <c r="G295" i="33" s="1"/>
  <c r="F248" i="33"/>
  <c r="G248" i="33" s="1"/>
  <c r="F202" i="33"/>
  <c r="G202" i="33" s="1"/>
  <c r="F103" i="33"/>
  <c r="G103" i="33" s="1"/>
  <c r="F52" i="33"/>
  <c r="G52" i="33" s="1"/>
  <c r="F859" i="33"/>
  <c r="G859" i="33" s="1"/>
  <c r="F797" i="33"/>
  <c r="G797" i="33" s="1"/>
  <c r="F644" i="33"/>
  <c r="G644" i="33" s="1"/>
  <c r="F563" i="33"/>
  <c r="G563" i="33" s="1"/>
  <c r="F483" i="33"/>
  <c r="G483" i="33" s="1"/>
  <c r="F414" i="33"/>
  <c r="G414" i="33" s="1"/>
  <c r="F359" i="33"/>
  <c r="G359" i="33" s="1"/>
  <c r="F291" i="33"/>
  <c r="G291" i="33" s="1"/>
  <c r="F246" i="33"/>
  <c r="G246" i="33" s="1"/>
  <c r="F153" i="33"/>
  <c r="G153" i="33" s="1"/>
  <c r="F50" i="33"/>
  <c r="G50" i="33" s="1"/>
  <c r="F777" i="33"/>
  <c r="G777" i="33" s="1"/>
  <c r="F625" i="33"/>
  <c r="G625" i="33" s="1"/>
  <c r="F548" i="33"/>
  <c r="G548" i="33" s="1"/>
  <c r="F469" i="33"/>
  <c r="G469" i="33" s="1"/>
  <c r="F399" i="33"/>
  <c r="G399" i="33" s="1"/>
  <c r="F346" i="33"/>
  <c r="G346" i="33" s="1"/>
  <c r="F290" i="33"/>
  <c r="G290" i="33" s="1"/>
  <c r="F245" i="33"/>
  <c r="G245" i="33" s="1"/>
  <c r="F197" i="33"/>
  <c r="G197" i="33" s="1"/>
  <c r="F152" i="33"/>
  <c r="G152" i="33" s="1"/>
  <c r="F98" i="33"/>
  <c r="G98" i="33" s="1"/>
  <c r="F49" i="33"/>
  <c r="G49" i="33" s="1"/>
  <c r="F776" i="33"/>
  <c r="G776" i="33" s="1"/>
  <c r="F704" i="33"/>
  <c r="G704" i="33" s="1"/>
  <c r="F624" i="33"/>
  <c r="G624" i="33" s="1"/>
  <c r="F543" i="33"/>
  <c r="G543" i="33" s="1"/>
  <c r="F468" i="33"/>
  <c r="G468" i="33" s="1"/>
  <c r="F398" i="33"/>
  <c r="G398" i="33" s="1"/>
  <c r="F345" i="33"/>
  <c r="G345" i="33" s="1"/>
  <c r="F289" i="33"/>
  <c r="G289" i="33" s="1"/>
  <c r="F196" i="33"/>
  <c r="G196" i="33" s="1"/>
  <c r="F149" i="33"/>
  <c r="G149" i="33" s="1"/>
  <c r="F97" i="33"/>
  <c r="G97" i="33" s="1"/>
  <c r="F46" i="33"/>
  <c r="G46" i="33" s="1"/>
  <c r="F775" i="33"/>
  <c r="G775" i="33" s="1"/>
  <c r="F703" i="33"/>
  <c r="G703" i="33" s="1"/>
  <c r="F623" i="33"/>
  <c r="G623" i="33" s="1"/>
  <c r="F541" i="33"/>
  <c r="G541" i="33" s="1"/>
  <c r="F463" i="33"/>
  <c r="G463" i="33" s="1"/>
  <c r="K463" i="33" s="1"/>
  <c r="F397" i="33"/>
  <c r="G397" i="33" s="1"/>
  <c r="F342" i="33"/>
  <c r="G342" i="33" s="1"/>
  <c r="F277" i="33"/>
  <c r="G277" i="33" s="1"/>
  <c r="F235" i="33"/>
  <c r="G235" i="33" s="1"/>
  <c r="F184" i="33"/>
  <c r="G184" i="33" s="1"/>
  <c r="F138" i="33"/>
  <c r="G138" i="33" s="1"/>
  <c r="F85" i="33"/>
  <c r="G85" i="33" s="1"/>
  <c r="F34" i="33"/>
  <c r="G34" i="33" s="1"/>
  <c r="F83" i="33"/>
  <c r="G83" i="33" s="1"/>
  <c r="F4" i="59"/>
  <c r="G4" i="59" s="1"/>
  <c r="K7" i="59"/>
  <c r="K8" i="59"/>
  <c r="K9" i="59"/>
  <c r="K10" i="59"/>
  <c r="K11" i="59"/>
  <c r="K12" i="59"/>
  <c r="K14" i="59"/>
  <c r="K15" i="59"/>
  <c r="K16" i="59"/>
  <c r="K17" i="59"/>
  <c r="K18" i="59"/>
  <c r="K19" i="59"/>
  <c r="K21" i="59"/>
  <c r="K22" i="59"/>
  <c r="K23" i="59"/>
  <c r="K24" i="59"/>
  <c r="K25" i="59"/>
  <c r="K26" i="59"/>
  <c r="K28" i="59"/>
  <c r="K29" i="59"/>
  <c r="K30" i="59"/>
  <c r="K31" i="59"/>
  <c r="K32" i="59"/>
  <c r="K33" i="59"/>
  <c r="K35" i="59"/>
  <c r="K36" i="59"/>
  <c r="K37" i="59"/>
  <c r="K38" i="59"/>
  <c r="K39" i="59"/>
  <c r="K40" i="59"/>
  <c r="K42" i="59"/>
  <c r="K43" i="59"/>
  <c r="K44" i="59"/>
  <c r="K45" i="59"/>
  <c r="K46" i="59"/>
  <c r="K47" i="59"/>
  <c r="K49" i="59"/>
  <c r="K50" i="59"/>
  <c r="K51" i="59"/>
  <c r="K52" i="59"/>
  <c r="K53" i="59"/>
  <c r="K54" i="59"/>
  <c r="K56" i="59"/>
  <c r="K57" i="59"/>
  <c r="K58" i="59"/>
  <c r="K59" i="59"/>
  <c r="K60" i="59"/>
  <c r="K61" i="59"/>
  <c r="K64" i="59"/>
  <c r="K65" i="59"/>
  <c r="K66" i="59"/>
  <c r="K67" i="59"/>
  <c r="K68" i="59"/>
  <c r="K69" i="59"/>
  <c r="K71" i="59"/>
  <c r="K72" i="59"/>
  <c r="K73" i="59"/>
  <c r="K74" i="59"/>
  <c r="K75" i="59"/>
  <c r="K76" i="59"/>
  <c r="K78" i="59"/>
  <c r="K79" i="59"/>
  <c r="K80" i="59"/>
  <c r="K81" i="59"/>
  <c r="K82" i="59"/>
  <c r="K83" i="59"/>
  <c r="K85" i="59"/>
  <c r="K86" i="59"/>
  <c r="K87" i="59"/>
  <c r="K88" i="59"/>
  <c r="K89" i="59"/>
  <c r="K90" i="59"/>
  <c r="K92" i="59"/>
  <c r="K93" i="59"/>
  <c r="K94" i="59"/>
  <c r="K95" i="59"/>
  <c r="K96" i="59"/>
  <c r="K97" i="59"/>
  <c r="K99" i="59"/>
  <c r="K100" i="59"/>
  <c r="K101" i="59"/>
  <c r="K102" i="59"/>
  <c r="K103" i="59"/>
  <c r="K104" i="59"/>
  <c r="K106" i="59"/>
  <c r="K107" i="59"/>
  <c r="K108" i="59"/>
  <c r="K109" i="59"/>
  <c r="K110" i="59"/>
  <c r="K111" i="59"/>
  <c r="K113" i="59"/>
  <c r="K114" i="59"/>
  <c r="K115" i="59"/>
  <c r="K116" i="59"/>
  <c r="K117" i="59"/>
  <c r="K118" i="59"/>
  <c r="K121" i="59"/>
  <c r="K122" i="59"/>
  <c r="K123" i="59"/>
  <c r="K124" i="59"/>
  <c r="K125" i="59"/>
  <c r="K126" i="59"/>
  <c r="K128" i="59"/>
  <c r="K129" i="59"/>
  <c r="K130" i="59"/>
  <c r="K131" i="59"/>
  <c r="K132" i="59"/>
  <c r="K133" i="59"/>
  <c r="K135" i="59"/>
  <c r="K136" i="59"/>
  <c r="K137" i="59"/>
  <c r="K138" i="59"/>
  <c r="K139" i="59"/>
  <c r="K140" i="59"/>
  <c r="K142" i="59"/>
  <c r="K143" i="59"/>
  <c r="K144" i="59"/>
  <c r="K145" i="59"/>
  <c r="K146" i="59"/>
  <c r="K147" i="59"/>
  <c r="K149" i="59"/>
  <c r="K150" i="59"/>
  <c r="K151" i="59"/>
  <c r="K152" i="59"/>
  <c r="K153" i="59"/>
  <c r="K154" i="59"/>
  <c r="K156" i="59"/>
  <c r="K157" i="59"/>
  <c r="K158" i="59"/>
  <c r="K159" i="59"/>
  <c r="K160" i="59"/>
  <c r="K161" i="59"/>
  <c r="K163" i="59"/>
  <c r="K164" i="59"/>
  <c r="K165" i="59"/>
  <c r="K166" i="59"/>
  <c r="K167" i="59"/>
  <c r="K168" i="59"/>
  <c r="K170" i="59"/>
  <c r="K171" i="59"/>
  <c r="K172" i="59"/>
  <c r="K173" i="59"/>
  <c r="K174" i="59"/>
  <c r="K175" i="59"/>
  <c r="A5" i="51"/>
  <c r="A6" i="51"/>
  <c r="A7" i="51"/>
  <c r="A8" i="51"/>
  <c r="A9" i="51"/>
  <c r="A10" i="51"/>
  <c r="A11" i="51"/>
  <c r="A16" i="51"/>
  <c r="A17" i="51"/>
  <c r="A18" i="51"/>
  <c r="A19" i="51"/>
  <c r="A20" i="51"/>
  <c r="A21" i="51"/>
  <c r="A22" i="51"/>
  <c r="A27" i="51"/>
  <c r="A28" i="51"/>
  <c r="A29" i="51"/>
  <c r="A30" i="51"/>
  <c r="A31" i="51"/>
  <c r="A32" i="51"/>
  <c r="A33" i="51"/>
  <c r="A38" i="51"/>
  <c r="A39" i="51"/>
  <c r="A40" i="51"/>
  <c r="A41" i="51"/>
  <c r="A42" i="51"/>
  <c r="A43" i="51"/>
  <c r="A44" i="51"/>
  <c r="A49" i="51"/>
  <c r="A50" i="51"/>
  <c r="A51" i="51"/>
  <c r="A52" i="51"/>
  <c r="A53" i="51"/>
  <c r="A54" i="51"/>
  <c r="A55" i="51"/>
  <c r="A60" i="51"/>
  <c r="A61" i="51"/>
  <c r="A62" i="51"/>
  <c r="A63" i="51"/>
  <c r="A64" i="51"/>
  <c r="A65" i="51"/>
  <c r="A66" i="51"/>
  <c r="A71" i="51"/>
  <c r="A72" i="51"/>
  <c r="A73" i="51"/>
  <c r="A74" i="51"/>
  <c r="A75" i="51"/>
  <c r="A76" i="51"/>
  <c r="A77" i="51"/>
  <c r="A82" i="51"/>
  <c r="A83" i="51"/>
  <c r="A84" i="51"/>
  <c r="A85" i="51"/>
  <c r="A86" i="51"/>
  <c r="A87" i="51"/>
  <c r="A88" i="51"/>
  <c r="A34" i="51"/>
  <c r="A95" i="51"/>
  <c r="A96" i="51"/>
  <c r="A97" i="51"/>
  <c r="A98" i="51"/>
  <c r="A99" i="51"/>
  <c r="A100" i="51"/>
  <c r="A101" i="51"/>
  <c r="A102" i="51"/>
  <c r="A103" i="51"/>
  <c r="A104" i="51"/>
  <c r="A105" i="51"/>
  <c r="A106" i="51"/>
  <c r="A107" i="51"/>
  <c r="A108" i="51"/>
  <c r="A109" i="51"/>
  <c r="A110" i="51"/>
  <c r="A111" i="51"/>
  <c r="A113" i="51"/>
  <c r="A114" i="51"/>
  <c r="A115" i="51"/>
  <c r="A116" i="51"/>
  <c r="A117" i="51"/>
  <c r="A118" i="51"/>
  <c r="A119" i="51"/>
  <c r="A124" i="51"/>
  <c r="A125" i="51"/>
  <c r="A126" i="51"/>
  <c r="A127" i="51"/>
  <c r="A128" i="51"/>
  <c r="A129" i="51"/>
  <c r="A130" i="51"/>
  <c r="A131" i="51"/>
  <c r="A132" i="51"/>
  <c r="A133" i="51"/>
  <c r="A134" i="51"/>
  <c r="A135" i="51"/>
  <c r="A136" i="51"/>
  <c r="A137" i="51"/>
  <c r="A138" i="51"/>
  <c r="A139" i="51"/>
  <c r="A140" i="51"/>
  <c r="A141" i="51"/>
  <c r="A142" i="51"/>
  <c r="A143" i="51"/>
  <c r="A159" i="51"/>
  <c r="A160" i="51"/>
  <c r="A161" i="51"/>
  <c r="A162" i="51"/>
  <c r="A163" i="51"/>
  <c r="A164" i="51"/>
  <c r="A165" i="51"/>
  <c r="A166" i="51"/>
  <c r="A167" i="51"/>
  <c r="A168" i="51"/>
  <c r="A169" i="51"/>
  <c r="A170" i="51"/>
  <c r="A171" i="51"/>
  <c r="A172" i="51"/>
  <c r="A173" i="51"/>
  <c r="A174" i="51"/>
  <c r="A175" i="51"/>
  <c r="A176" i="51"/>
  <c r="A177" i="51"/>
  <c r="A178" i="51"/>
  <c r="A179" i="51"/>
  <c r="A184" i="51"/>
  <c r="A185" i="51"/>
  <c r="A186" i="51"/>
  <c r="A187" i="51"/>
  <c r="A188" i="51"/>
  <c r="A189" i="51"/>
  <c r="A190" i="51"/>
  <c r="A195" i="51"/>
  <c r="A196" i="51"/>
  <c r="A197" i="51"/>
  <c r="A198" i="51"/>
  <c r="A199" i="51"/>
  <c r="A200" i="51"/>
  <c r="A201" i="51"/>
  <c r="A202" i="51"/>
  <c r="A203" i="51"/>
  <c r="A204" i="51"/>
  <c r="A205" i="51"/>
  <c r="A206" i="51"/>
  <c r="A207" i="51"/>
  <c r="A208" i="51"/>
  <c r="A209" i="51"/>
  <c r="A210" i="51"/>
  <c r="A211" i="51"/>
  <c r="A212" i="51"/>
  <c r="A213" i="51"/>
  <c r="A214" i="51"/>
  <c r="A215" i="51"/>
  <c r="A217" i="51"/>
  <c r="A218" i="51"/>
  <c r="A219" i="51"/>
  <c r="A220" i="51"/>
  <c r="A221" i="51"/>
  <c r="A222" i="51"/>
  <c r="A223" i="51"/>
  <c r="A239" i="51"/>
  <c r="A240" i="51"/>
  <c r="A241" i="51"/>
  <c r="A242" i="51"/>
  <c r="A243" i="51"/>
  <c r="A244" i="51"/>
  <c r="A245" i="51"/>
  <c r="A246" i="51"/>
  <c r="A247" i="51"/>
  <c r="A248" i="51"/>
  <c r="A251" i="51"/>
  <c r="A252" i="51"/>
  <c r="A253" i="51"/>
  <c r="A271" i="51"/>
  <c r="A272" i="51"/>
  <c r="A273" i="51"/>
  <c r="A274" i="51"/>
  <c r="A275" i="51"/>
  <c r="A276" i="51"/>
  <c r="A277" i="51"/>
  <c r="A278" i="51"/>
  <c r="A279" i="51"/>
  <c r="A280" i="51"/>
  <c r="A281" i="51"/>
  <c r="A282" i="51"/>
  <c r="A283" i="51"/>
  <c r="A288" i="51"/>
  <c r="A289" i="51"/>
  <c r="A290" i="51"/>
  <c r="A291" i="51"/>
  <c r="A292" i="51"/>
  <c r="A293" i="51"/>
  <c r="A294" i="51"/>
  <c r="A295" i="51"/>
  <c r="A296" i="51"/>
  <c r="A297" i="51"/>
  <c r="A298" i="51"/>
  <c r="A299" i="51"/>
  <c r="A300" i="51"/>
  <c r="A301" i="51"/>
  <c r="A302" i="51"/>
  <c r="A303" i="51"/>
  <c r="A304" i="51"/>
  <c r="A305" i="51"/>
  <c r="A306" i="51"/>
  <c r="A307" i="51"/>
  <c r="A308" i="51"/>
  <c r="A309" i="51"/>
  <c r="A310" i="51"/>
  <c r="A311" i="51"/>
  <c r="A312" i="51"/>
  <c r="A313" i="51"/>
  <c r="A314" i="51"/>
  <c r="A315" i="51"/>
  <c r="A316" i="51"/>
  <c r="A4" i="51"/>
  <c r="A4" i="33"/>
  <c r="A10" i="55"/>
  <c r="A12" i="55"/>
  <c r="A11" i="55"/>
  <c r="A20" i="54"/>
  <c r="G2" i="40"/>
  <c r="K45" i="44"/>
  <c r="K44" i="44"/>
  <c r="F2" i="44"/>
  <c r="F2" i="31"/>
  <c r="G2" i="51"/>
  <c r="F2" i="50"/>
  <c r="A6" i="54"/>
  <c r="F2" i="52"/>
  <c r="F2" i="35"/>
  <c r="F2" i="56"/>
  <c r="F2" i="36"/>
  <c r="A4" i="50"/>
  <c r="F2" i="54"/>
  <c r="H2" i="27"/>
  <c r="F2" i="41"/>
  <c r="F2" i="24"/>
  <c r="F2" i="22"/>
  <c r="F2" i="32"/>
  <c r="F10" i="52" l="1"/>
  <c r="G10" i="52" s="1"/>
  <c r="F89" i="52"/>
  <c r="G89" i="52" s="1"/>
  <c r="F40" i="52"/>
  <c r="G40" i="52" s="1"/>
  <c r="F67" i="52"/>
  <c r="G67" i="52" s="1"/>
  <c r="F31" i="52"/>
  <c r="G31" i="52" s="1"/>
  <c r="F109" i="52"/>
  <c r="G109" i="52" s="1"/>
  <c r="F22" i="52"/>
  <c r="G22" i="52" s="1"/>
  <c r="F6" i="52"/>
  <c r="G6" i="52" s="1"/>
  <c r="F72" i="52"/>
  <c r="G72" i="52" s="1"/>
  <c r="F49" i="52"/>
  <c r="G49" i="52" s="1"/>
  <c r="F11" i="52"/>
  <c r="G11" i="52" s="1"/>
  <c r="F15" i="52"/>
  <c r="G15" i="52" s="1"/>
  <c r="F106" i="52"/>
  <c r="G106" i="52" s="1"/>
  <c r="F69" i="52"/>
  <c r="G69" i="52" s="1"/>
  <c r="F7" i="52"/>
  <c r="G7" i="52" s="1"/>
  <c r="F85" i="52"/>
  <c r="G85" i="52" s="1"/>
  <c r="F78" i="52"/>
  <c r="G78" i="52" s="1"/>
  <c r="F96" i="52"/>
  <c r="G96" i="52" s="1"/>
  <c r="F68" i="52"/>
  <c r="G68" i="52" s="1"/>
  <c r="F56" i="52"/>
  <c r="G56" i="52" s="1"/>
  <c r="F70" i="52"/>
  <c r="G70" i="52" s="1"/>
  <c r="F114" i="52"/>
  <c r="G114" i="52" s="1"/>
  <c r="F55" i="52"/>
  <c r="G55" i="52" s="1"/>
  <c r="F57" i="52"/>
  <c r="G57" i="52" s="1"/>
  <c r="F61" i="52"/>
  <c r="G61" i="52" s="1"/>
  <c r="F101" i="52"/>
  <c r="G101" i="52" s="1"/>
  <c r="F28" i="52"/>
  <c r="G28" i="52" s="1"/>
  <c r="F119" i="52"/>
  <c r="G119" i="52" s="1"/>
  <c r="F82" i="52"/>
  <c r="G82" i="52" s="1"/>
  <c r="F33" i="52"/>
  <c r="G33" i="52" s="1"/>
  <c r="F99" i="52"/>
  <c r="G99" i="52" s="1"/>
  <c r="F104" i="52"/>
  <c r="G104" i="52" s="1"/>
  <c r="F122" i="52"/>
  <c r="G122" i="52" s="1"/>
  <c r="F36" i="52"/>
  <c r="G36" i="52" s="1"/>
  <c r="F120" i="52"/>
  <c r="G120" i="52" s="1"/>
  <c r="F74" i="52"/>
  <c r="G74" i="52" s="1"/>
  <c r="F90" i="52"/>
  <c r="G90" i="52" s="1"/>
  <c r="F76" i="52"/>
  <c r="G76" i="52" s="1"/>
  <c r="F107" i="52"/>
  <c r="G107" i="52" s="1"/>
  <c r="F9" i="52"/>
  <c r="G9" i="52" s="1"/>
  <c r="F60" i="52"/>
  <c r="G60" i="52" s="1"/>
  <c r="F115" i="52"/>
  <c r="G115" i="52" s="1"/>
  <c r="F98" i="52"/>
  <c r="G98" i="52" s="1"/>
  <c r="F87" i="52"/>
  <c r="G87" i="52" s="1"/>
  <c r="F13" i="52"/>
  <c r="G13" i="52" s="1"/>
  <c r="F41" i="52"/>
  <c r="G41" i="52" s="1"/>
  <c r="F27" i="52"/>
  <c r="G27" i="52" s="1"/>
  <c r="F95" i="52"/>
  <c r="G95" i="52" s="1"/>
  <c r="F46" i="52"/>
  <c r="G46" i="52" s="1"/>
  <c r="F111" i="52"/>
  <c r="G111" i="52" s="1"/>
  <c r="F32" i="52"/>
  <c r="G32" i="52" s="1"/>
  <c r="F100" i="52"/>
  <c r="G100" i="52" s="1"/>
  <c r="F39" i="52"/>
  <c r="G39" i="52" s="1"/>
  <c r="F79" i="52"/>
  <c r="G79" i="52" s="1"/>
  <c r="F65" i="52"/>
  <c r="G65" i="52" s="1"/>
  <c r="F121" i="52"/>
  <c r="G121" i="52" s="1"/>
  <c r="F59" i="52"/>
  <c r="G59" i="52" s="1"/>
  <c r="F124" i="52"/>
  <c r="G124" i="52" s="1"/>
  <c r="F54" i="52"/>
  <c r="G54" i="52" s="1"/>
  <c r="F20" i="52"/>
  <c r="G20" i="52" s="1"/>
  <c r="F80" i="52"/>
  <c r="G80" i="52" s="1"/>
  <c r="F108" i="52"/>
  <c r="G108" i="52" s="1"/>
  <c r="F75" i="52"/>
  <c r="G75" i="52" s="1"/>
  <c r="F113" i="52"/>
  <c r="G113" i="52" s="1"/>
  <c r="F52" i="52"/>
  <c r="G52" i="52" s="1"/>
  <c r="F105" i="52"/>
  <c r="G105" i="52" s="1"/>
  <c r="F117" i="52"/>
  <c r="G117" i="52" s="1"/>
  <c r="F88" i="52"/>
  <c r="G88" i="52" s="1"/>
  <c r="F71" i="52"/>
  <c r="G71" i="52" s="1"/>
  <c r="F47" i="52"/>
  <c r="G47" i="52" s="1"/>
  <c r="F66" i="52"/>
  <c r="G66" i="52" s="1"/>
  <c r="F84" i="52"/>
  <c r="G84" i="52" s="1"/>
  <c r="F12" i="52"/>
  <c r="G12" i="52" s="1"/>
  <c r="F29" i="52"/>
  <c r="G29" i="52" s="1"/>
  <c r="F73" i="52"/>
  <c r="G73" i="52" s="1"/>
  <c r="F64" i="52"/>
  <c r="G64" i="52" s="1"/>
  <c r="F118" i="52"/>
  <c r="G118" i="52" s="1"/>
  <c r="F17" i="52"/>
  <c r="G17" i="52" s="1"/>
  <c r="F19" i="52"/>
  <c r="G19" i="52" s="1"/>
  <c r="F97" i="52"/>
  <c r="G97" i="52" s="1"/>
  <c r="F92" i="52"/>
  <c r="G92" i="52" s="1"/>
  <c r="F110" i="52"/>
  <c r="G110" i="52" s="1"/>
  <c r="F24" i="52"/>
  <c r="G24" i="52" s="1"/>
  <c r="F38" i="52"/>
  <c r="G38" i="52" s="1"/>
  <c r="F94" i="52"/>
  <c r="G94" i="52" s="1"/>
  <c r="F116" i="52"/>
  <c r="G116" i="52" s="1"/>
  <c r="F23" i="52"/>
  <c r="G23" i="52" s="1"/>
  <c r="F14" i="52"/>
  <c r="G14" i="52" s="1"/>
  <c r="F25" i="52"/>
  <c r="G25" i="52" s="1"/>
  <c r="F77" i="52"/>
  <c r="G77" i="52" s="1"/>
  <c r="F53" i="52"/>
  <c r="G53" i="52" s="1"/>
  <c r="F43" i="52"/>
  <c r="G43" i="52" s="1"/>
  <c r="F45" i="52"/>
  <c r="G45" i="52" s="1"/>
  <c r="F123" i="52"/>
  <c r="G123" i="52" s="1"/>
  <c r="F8" i="52"/>
  <c r="G8" i="52" s="1"/>
  <c r="F86" i="52"/>
  <c r="G86" i="52" s="1"/>
  <c r="F50" i="52"/>
  <c r="G50" i="52" s="1"/>
  <c r="F102" i="52"/>
  <c r="G102" i="52" s="1"/>
  <c r="F112" i="52"/>
  <c r="G112" i="52" s="1"/>
  <c r="F51" i="52"/>
  <c r="G51" i="52" s="1"/>
  <c r="F103" i="52"/>
  <c r="G103" i="52" s="1"/>
  <c r="F16" i="52"/>
  <c r="G16" i="52" s="1"/>
  <c r="F81" i="52"/>
  <c r="G81" i="52" s="1"/>
  <c r="F58" i="52"/>
  <c r="G58" i="52" s="1"/>
  <c r="F34" i="52"/>
  <c r="G34" i="52" s="1"/>
  <c r="F26" i="52"/>
  <c r="G26" i="52" s="1"/>
  <c r="F5" i="52"/>
  <c r="G5" i="52" s="1"/>
  <c r="F18" i="52"/>
  <c r="G18" i="52" s="1"/>
  <c r="F62" i="52"/>
  <c r="G62" i="52" s="1"/>
  <c r="F44" i="52"/>
  <c r="G44" i="52" s="1"/>
  <c r="F37" i="52"/>
  <c r="G37" i="52" s="1"/>
  <c r="F42" i="52"/>
  <c r="G42" i="52" s="1"/>
  <c r="F91" i="52"/>
  <c r="G91" i="52" s="1"/>
  <c r="F35" i="52"/>
  <c r="G35" i="52" s="1"/>
  <c r="F63" i="52"/>
  <c r="G63" i="52" s="1"/>
  <c r="F48" i="52"/>
  <c r="G48" i="52" s="1"/>
  <c r="F83" i="52"/>
  <c r="G83" i="52" s="1"/>
  <c r="F93" i="52"/>
  <c r="G93" i="52" s="1"/>
  <c r="F21" i="52"/>
  <c r="G21" i="52" s="1"/>
  <c r="F30" i="52"/>
  <c r="G30" i="52" s="1"/>
  <c r="F4" i="56"/>
  <c r="G4" i="56" s="1"/>
  <c r="F14" i="56"/>
  <c r="G14" i="56" s="1"/>
  <c r="K14" i="56" s="1"/>
  <c r="F33" i="56"/>
  <c r="G33" i="56" s="1"/>
  <c r="F21" i="56"/>
  <c r="G21" i="56" s="1"/>
  <c r="K21" i="56" s="1"/>
  <c r="F17" i="56"/>
  <c r="G17" i="56" s="1"/>
  <c r="F31" i="56"/>
  <c r="G31" i="56" s="1"/>
  <c r="F23" i="56"/>
  <c r="G23" i="56" s="1"/>
  <c r="F35" i="56"/>
  <c r="G35" i="56" s="1"/>
  <c r="F15" i="56"/>
  <c r="G15" i="56" s="1"/>
  <c r="F26" i="56"/>
  <c r="G26" i="56" s="1"/>
  <c r="F30" i="56"/>
  <c r="G30" i="56" s="1"/>
  <c r="K30" i="56" s="1"/>
  <c r="F34" i="56"/>
  <c r="G34" i="56" s="1"/>
  <c r="K34" i="56" s="1"/>
  <c r="F20" i="56"/>
  <c r="G20" i="56" s="1"/>
  <c r="F24" i="56"/>
  <c r="G24" i="56" s="1"/>
  <c r="F25" i="56"/>
  <c r="G25" i="56" s="1"/>
  <c r="F19" i="56"/>
  <c r="G19" i="56" s="1"/>
  <c r="K19" i="56" s="1"/>
  <c r="F32" i="56"/>
  <c r="G32" i="56" s="1"/>
  <c r="F22" i="56"/>
  <c r="G22" i="56" s="1"/>
  <c r="K22" i="56" s="1"/>
  <c r="F27" i="56"/>
  <c r="G27" i="56" s="1"/>
  <c r="F28" i="56"/>
  <c r="G28" i="56" s="1"/>
  <c r="F16" i="56"/>
  <c r="G16" i="56" s="1"/>
  <c r="K16" i="56" s="1"/>
  <c r="F29" i="56"/>
  <c r="G29" i="56" s="1"/>
  <c r="F18" i="56"/>
  <c r="G18" i="56" s="1"/>
  <c r="K18" i="56" s="1"/>
  <c r="F8" i="56"/>
  <c r="G8" i="56" s="1"/>
  <c r="F10" i="56"/>
  <c r="G10" i="56" s="1"/>
  <c r="F9" i="56"/>
  <c r="G9" i="56" s="1"/>
  <c r="F11" i="56"/>
  <c r="G11" i="56" s="1"/>
  <c r="F12" i="56"/>
  <c r="G12" i="56" s="1"/>
  <c r="F7" i="56"/>
  <c r="G7" i="56" s="1"/>
  <c r="F5" i="56"/>
  <c r="G5" i="56" s="1"/>
  <c r="G6" i="56"/>
  <c r="F13" i="56"/>
  <c r="G13" i="56" s="1"/>
  <c r="F41" i="36"/>
  <c r="G41" i="36" s="1"/>
  <c r="F31" i="36"/>
  <c r="G31" i="36" s="1"/>
  <c r="F14" i="36"/>
  <c r="G14" i="36" s="1"/>
  <c r="F13" i="36"/>
  <c r="G13" i="36" s="1"/>
  <c r="F15" i="36"/>
  <c r="G15" i="36" s="1"/>
  <c r="F45" i="36"/>
  <c r="G45" i="36" s="1"/>
  <c r="F42" i="36"/>
  <c r="G42" i="36" s="1"/>
  <c r="F11" i="36"/>
  <c r="G11" i="36" s="1"/>
  <c r="F47" i="36"/>
  <c r="G47" i="36" s="1"/>
  <c r="F6" i="36"/>
  <c r="G6" i="36" s="1"/>
  <c r="F43" i="36"/>
  <c r="G43" i="36" s="1"/>
  <c r="F19" i="36"/>
  <c r="G19" i="36" s="1"/>
  <c r="F21" i="36"/>
  <c r="G21" i="36" s="1"/>
  <c r="F25" i="36"/>
  <c r="G25" i="36" s="1"/>
  <c r="F52" i="36"/>
  <c r="G52" i="36" s="1"/>
  <c r="F34" i="36"/>
  <c r="G34" i="36" s="1"/>
  <c r="F51" i="36"/>
  <c r="G51" i="36" s="1"/>
  <c r="F33" i="36"/>
  <c r="G33" i="36" s="1"/>
  <c r="G9" i="36"/>
  <c r="F39" i="36"/>
  <c r="G39" i="36" s="1"/>
  <c r="F30" i="36"/>
  <c r="G30" i="36" s="1"/>
  <c r="F23" i="36"/>
  <c r="G23" i="36" s="1"/>
  <c r="F10" i="36"/>
  <c r="G10" i="36" s="1"/>
  <c r="F44" i="36"/>
  <c r="G44" i="36" s="1"/>
  <c r="F37" i="36"/>
  <c r="G37" i="36" s="1"/>
  <c r="F27" i="36"/>
  <c r="G27" i="36" s="1"/>
  <c r="F20" i="36"/>
  <c r="G20" i="36" s="1"/>
  <c r="F26" i="36"/>
  <c r="G26" i="36" s="1"/>
  <c r="F18" i="36"/>
  <c r="G18" i="36" s="1"/>
  <c r="F48" i="36"/>
  <c r="G48" i="36" s="1"/>
  <c r="F49" i="36"/>
  <c r="G49" i="36" s="1"/>
  <c r="F17" i="36"/>
  <c r="G17" i="36" s="1"/>
  <c r="F50" i="36"/>
  <c r="G50" i="36" s="1"/>
  <c r="F35" i="36"/>
  <c r="G35" i="36" s="1"/>
  <c r="F32" i="36"/>
  <c r="G32" i="36" s="1"/>
  <c r="F7" i="36"/>
  <c r="G7" i="36" s="1"/>
  <c r="F24" i="36"/>
  <c r="G24" i="36" s="1"/>
  <c r="F22" i="36"/>
  <c r="G22" i="36" s="1"/>
  <c r="F12" i="36"/>
  <c r="G12" i="36" s="1"/>
  <c r="F8" i="36"/>
  <c r="G8" i="36" s="1"/>
  <c r="F38" i="36"/>
  <c r="G38" i="36" s="1"/>
  <c r="F28" i="36"/>
  <c r="G28" i="36" s="1"/>
  <c r="F5" i="36"/>
  <c r="G5" i="36" s="1"/>
  <c r="F36" i="36"/>
  <c r="G36" i="36" s="1"/>
  <c r="F29" i="36"/>
  <c r="G29" i="36" s="1"/>
  <c r="F46" i="36"/>
  <c r="G46" i="36" s="1"/>
  <c r="F40" i="36"/>
  <c r="G40" i="36" s="1"/>
  <c r="F16" i="36"/>
  <c r="G16" i="36" s="1"/>
  <c r="F6" i="35"/>
  <c r="G6" i="35" s="1"/>
  <c r="F46" i="35"/>
  <c r="G46" i="35" s="1"/>
  <c r="F208" i="35"/>
  <c r="G208" i="35" s="1"/>
  <c r="F181" i="35"/>
  <c r="G181" i="35" s="1"/>
  <c r="F131" i="35"/>
  <c r="G131" i="35" s="1"/>
  <c r="F22" i="35"/>
  <c r="G22" i="35" s="1"/>
  <c r="F36" i="35"/>
  <c r="G36" i="35" s="1"/>
  <c r="F198" i="35"/>
  <c r="G198" i="35" s="1"/>
  <c r="F158" i="35"/>
  <c r="G158" i="35" s="1"/>
  <c r="F108" i="35"/>
  <c r="G108" i="35" s="1"/>
  <c r="F215" i="35"/>
  <c r="G215" i="35" s="1"/>
  <c r="F161" i="35"/>
  <c r="G161" i="35" s="1"/>
  <c r="F54" i="35"/>
  <c r="G54" i="35" s="1"/>
  <c r="F214" i="35"/>
  <c r="G214" i="35" s="1"/>
  <c r="F85" i="35"/>
  <c r="G85" i="35" s="1"/>
  <c r="F243" i="35"/>
  <c r="G243" i="35" s="1"/>
  <c r="F43" i="35"/>
  <c r="G43" i="35" s="1"/>
  <c r="F205" i="35"/>
  <c r="G205" i="35" s="1"/>
  <c r="F150" i="35"/>
  <c r="G150" i="35" s="1"/>
  <c r="F101" i="35"/>
  <c r="G101" i="35" s="1"/>
  <c r="F50" i="35"/>
  <c r="G50" i="35" s="1"/>
  <c r="F32" i="35"/>
  <c r="G32" i="35" s="1"/>
  <c r="F60" i="35"/>
  <c r="G60" i="35" s="1"/>
  <c r="F221" i="35"/>
  <c r="G221" i="35" s="1"/>
  <c r="F207" i="35"/>
  <c r="G207" i="35" s="1"/>
  <c r="F144" i="35"/>
  <c r="G144" i="35" s="1"/>
  <c r="F48" i="35"/>
  <c r="G48" i="35" s="1"/>
  <c r="F49" i="35"/>
  <c r="G49" i="35" s="1"/>
  <c r="F211" i="35"/>
  <c r="G211" i="35" s="1"/>
  <c r="F184" i="35"/>
  <c r="G184" i="35" s="1"/>
  <c r="F121" i="35"/>
  <c r="G121" i="35" s="1"/>
  <c r="F10" i="35"/>
  <c r="G10" i="35" s="1"/>
  <c r="F174" i="35"/>
  <c r="G174" i="35" s="1"/>
  <c r="F69" i="35"/>
  <c r="G69" i="35" s="1"/>
  <c r="F227" i="35"/>
  <c r="G227" i="35" s="1"/>
  <c r="F99" i="35"/>
  <c r="G99" i="35" s="1"/>
  <c r="F27" i="35"/>
  <c r="G27" i="35" s="1"/>
  <c r="F57" i="35"/>
  <c r="G57" i="35" s="1"/>
  <c r="F218" i="35"/>
  <c r="G218" i="35" s="1"/>
  <c r="F176" i="35"/>
  <c r="G176" i="35" s="1"/>
  <c r="F115" i="35"/>
  <c r="G115" i="35" s="1"/>
  <c r="F141" i="35"/>
  <c r="G141" i="35" s="1"/>
  <c r="F234" i="35"/>
  <c r="G234" i="35" s="1"/>
  <c r="F64" i="35"/>
  <c r="G64" i="35" s="1"/>
  <c r="F83" i="35"/>
  <c r="G83" i="35" s="1"/>
  <c r="F202" i="35"/>
  <c r="G202" i="35" s="1"/>
  <c r="F247" i="35"/>
  <c r="G247" i="35" s="1"/>
  <c r="F39" i="35"/>
  <c r="G39" i="35" s="1"/>
  <c r="F86" i="35"/>
  <c r="G86" i="35" s="1"/>
  <c r="F189" i="35"/>
  <c r="G189" i="35" s="1"/>
  <c r="F116" i="35"/>
  <c r="G116" i="35" s="1"/>
  <c r="F104" i="35"/>
  <c r="G104" i="35" s="1"/>
  <c r="F63" i="35"/>
  <c r="G63" i="35" s="1"/>
  <c r="F21" i="35"/>
  <c r="G21" i="35" s="1"/>
  <c r="F183" i="35"/>
  <c r="G183" i="35" s="1"/>
  <c r="F145" i="35"/>
  <c r="G145" i="35" s="1"/>
  <c r="F94" i="35"/>
  <c r="G94" i="35" s="1"/>
  <c r="F77" i="35"/>
  <c r="G77" i="35" s="1"/>
  <c r="F66" i="35"/>
  <c r="G66" i="35" s="1"/>
  <c r="F160" i="35"/>
  <c r="G160" i="35" s="1"/>
  <c r="F52" i="35"/>
  <c r="G52" i="35" s="1"/>
  <c r="F213" i="35"/>
  <c r="G213" i="35" s="1"/>
  <c r="F110" i="35"/>
  <c r="G110" i="35" s="1"/>
  <c r="F88" i="35"/>
  <c r="G88" i="35" s="1"/>
  <c r="F138" i="35"/>
  <c r="G138" i="35" s="1"/>
  <c r="F70" i="35"/>
  <c r="G70" i="35" s="1"/>
  <c r="F100" i="35"/>
  <c r="G100" i="35" s="1"/>
  <c r="F38" i="35"/>
  <c r="G38" i="35" s="1"/>
  <c r="F242" i="35"/>
  <c r="G242" i="35" s="1"/>
  <c r="F154" i="35"/>
  <c r="G154" i="35" s="1"/>
  <c r="F220" i="35"/>
  <c r="G220" i="35" s="1"/>
  <c r="F142" i="35"/>
  <c r="G142" i="35" s="1"/>
  <c r="F117" i="35"/>
  <c r="G117" i="35" s="1"/>
  <c r="F166" i="35"/>
  <c r="G166" i="35" s="1"/>
  <c r="F34" i="35"/>
  <c r="G34" i="35" s="1"/>
  <c r="F196" i="35"/>
  <c r="G196" i="35" s="1"/>
  <c r="F171" i="35"/>
  <c r="G171" i="35" s="1"/>
  <c r="F107" i="35"/>
  <c r="G107" i="35" s="1"/>
  <c r="F204" i="35"/>
  <c r="G204" i="35" s="1"/>
  <c r="F9" i="35"/>
  <c r="G9" i="35" s="1"/>
  <c r="F173" i="35"/>
  <c r="G173" i="35" s="1"/>
  <c r="F68" i="35"/>
  <c r="G68" i="35" s="1"/>
  <c r="F226" i="35"/>
  <c r="G226" i="35" s="1"/>
  <c r="F123" i="35"/>
  <c r="G123" i="35" s="1"/>
  <c r="F241" i="35"/>
  <c r="G241" i="35" s="1"/>
  <c r="F151" i="35"/>
  <c r="G151" i="35" s="1"/>
  <c r="F111" i="35"/>
  <c r="G111" i="35" s="1"/>
  <c r="F114" i="35"/>
  <c r="G114" i="35" s="1"/>
  <c r="F126" i="35"/>
  <c r="G126" i="35" s="1"/>
  <c r="F16" i="35"/>
  <c r="G16" i="35" s="1"/>
  <c r="F167" i="35"/>
  <c r="G167" i="35" s="1"/>
  <c r="F156" i="35"/>
  <c r="G156" i="35" s="1"/>
  <c r="F235" i="35"/>
  <c r="G235" i="35" s="1"/>
  <c r="F146" i="35"/>
  <c r="G146" i="35" s="1"/>
  <c r="F51" i="35"/>
  <c r="G51" i="35" s="1"/>
  <c r="F109" i="35"/>
  <c r="G109" i="35" s="1"/>
  <c r="F162" i="35"/>
  <c r="G162" i="35" s="1"/>
  <c r="F190" i="35"/>
  <c r="G190" i="35" s="1"/>
  <c r="F55" i="35"/>
  <c r="G55" i="35" s="1"/>
  <c r="F168" i="35"/>
  <c r="G168" i="35" s="1"/>
  <c r="F130" i="35"/>
  <c r="G130" i="35" s="1"/>
  <c r="F19" i="35"/>
  <c r="G19" i="35" s="1"/>
  <c r="F47" i="35"/>
  <c r="G47" i="35" s="1"/>
  <c r="F209" i="35"/>
  <c r="G209" i="35" s="1"/>
  <c r="F197" i="35"/>
  <c r="G197" i="35" s="1"/>
  <c r="F120" i="35"/>
  <c r="G120" i="35" s="1"/>
  <c r="F7" i="35"/>
  <c r="G7" i="35" s="1"/>
  <c r="F24" i="35"/>
  <c r="G24" i="35" s="1"/>
  <c r="F186" i="35"/>
  <c r="G186" i="35" s="1"/>
  <c r="F82" i="35"/>
  <c r="G82" i="35" s="1"/>
  <c r="F14" i="35"/>
  <c r="G14" i="35" s="1"/>
  <c r="F136" i="35"/>
  <c r="G136" i="35" s="1"/>
  <c r="F102" i="35"/>
  <c r="G102" i="35" s="1"/>
  <c r="F164" i="35"/>
  <c r="G164" i="35" s="1"/>
  <c r="F137" i="35"/>
  <c r="G137" i="35" s="1"/>
  <c r="F127" i="35"/>
  <c r="G127" i="35" s="1"/>
  <c r="F12" i="35"/>
  <c r="G12" i="35" s="1"/>
  <c r="F18" i="35"/>
  <c r="G18" i="35" s="1"/>
  <c r="F180" i="35"/>
  <c r="G180" i="35" s="1"/>
  <c r="F194" i="35"/>
  <c r="G194" i="35" s="1"/>
  <c r="F143" i="35"/>
  <c r="G143" i="35" s="1"/>
  <c r="F45" i="35"/>
  <c r="G45" i="35" s="1"/>
  <c r="F61" i="35"/>
  <c r="G61" i="35" s="1"/>
  <c r="F222" i="35"/>
  <c r="G222" i="35" s="1"/>
  <c r="F223" i="35"/>
  <c r="G223" i="35" s="1"/>
  <c r="F133" i="35"/>
  <c r="G133" i="35" s="1"/>
  <c r="F35" i="35"/>
  <c r="G35" i="35" s="1"/>
  <c r="F37" i="35"/>
  <c r="G37" i="35" s="1"/>
  <c r="F199" i="35"/>
  <c r="G199" i="35" s="1"/>
  <c r="F96" i="35"/>
  <c r="G96" i="35" s="1"/>
  <c r="F87" i="35"/>
  <c r="G87" i="35" s="1"/>
  <c r="F149" i="35"/>
  <c r="G149" i="35" s="1"/>
  <c r="F13" i="35"/>
  <c r="G13" i="35" s="1"/>
  <c r="F177" i="35"/>
  <c r="G177" i="35" s="1"/>
  <c r="F163" i="35"/>
  <c r="G163" i="35" s="1"/>
  <c r="F139" i="35"/>
  <c r="G139" i="35" s="1"/>
  <c r="F28" i="35"/>
  <c r="G28" i="35" s="1"/>
  <c r="F31" i="35"/>
  <c r="G31" i="35" s="1"/>
  <c r="F193" i="35"/>
  <c r="G193" i="35" s="1"/>
  <c r="F246" i="35"/>
  <c r="G246" i="35" s="1"/>
  <c r="F74" i="35"/>
  <c r="G74" i="35" s="1"/>
  <c r="F76" i="35"/>
  <c r="G76" i="35" s="1"/>
  <c r="F249" i="35"/>
  <c r="G249" i="35" s="1"/>
  <c r="F62" i="35"/>
  <c r="G62" i="35" s="1"/>
  <c r="F212" i="35"/>
  <c r="G212" i="35" s="1"/>
  <c r="F229" i="35"/>
  <c r="G229" i="35" s="1"/>
  <c r="F29" i="35"/>
  <c r="G29" i="35" s="1"/>
  <c r="F152" i="35"/>
  <c r="G152" i="35" s="1"/>
  <c r="F153" i="35"/>
  <c r="G153" i="35" s="1"/>
  <c r="F169" i="35"/>
  <c r="G169" i="35" s="1"/>
  <c r="F103" i="35"/>
  <c r="G103" i="35" s="1"/>
  <c r="F92" i="35"/>
  <c r="G92" i="35" s="1"/>
  <c r="F248" i="35"/>
  <c r="G248" i="35" s="1"/>
  <c r="F192" i="35"/>
  <c r="G192" i="35" s="1"/>
  <c r="F159" i="35"/>
  <c r="G159" i="35" s="1"/>
  <c r="F93" i="35"/>
  <c r="G93" i="35" s="1"/>
  <c r="F67" i="35"/>
  <c r="G67" i="35" s="1"/>
  <c r="F225" i="35"/>
  <c r="G225" i="35" s="1"/>
  <c r="F122" i="35"/>
  <c r="G122" i="35" s="1"/>
  <c r="F11" i="35"/>
  <c r="G11" i="35" s="1"/>
  <c r="F175" i="35"/>
  <c r="G175" i="35" s="1"/>
  <c r="F42" i="35"/>
  <c r="G42" i="35" s="1"/>
  <c r="F203" i="35"/>
  <c r="G203" i="35" s="1"/>
  <c r="F228" i="35"/>
  <c r="G228" i="35" s="1"/>
  <c r="F165" i="35"/>
  <c r="G165" i="35" s="1"/>
  <c r="F84" i="35"/>
  <c r="G84" i="35" s="1"/>
  <c r="F58" i="35"/>
  <c r="G58" i="35" s="1"/>
  <c r="F219" i="35"/>
  <c r="G219" i="35" s="1"/>
  <c r="F195" i="35"/>
  <c r="G195" i="35" s="1"/>
  <c r="F185" i="35"/>
  <c r="G185" i="35" s="1"/>
  <c r="F95" i="35"/>
  <c r="G95" i="35" s="1"/>
  <c r="F40" i="35"/>
  <c r="G40" i="35" s="1"/>
  <c r="F201" i="35"/>
  <c r="G201" i="35" s="1"/>
  <c r="F230" i="35"/>
  <c r="G230" i="35" s="1"/>
  <c r="F191" i="35"/>
  <c r="G191" i="35" s="1"/>
  <c r="F89" i="35"/>
  <c r="G89" i="35" s="1"/>
  <c r="F75" i="35"/>
  <c r="G75" i="35" s="1"/>
  <c r="F157" i="35"/>
  <c r="G157" i="35" s="1"/>
  <c r="F224" i="35"/>
  <c r="G224" i="35" s="1"/>
  <c r="F25" i="35"/>
  <c r="G25" i="35" s="1"/>
  <c r="F240" i="35"/>
  <c r="G240" i="35" s="1"/>
  <c r="F113" i="35"/>
  <c r="G113" i="35" s="1"/>
  <c r="F231" i="35"/>
  <c r="G231" i="35" s="1"/>
  <c r="F239" i="35"/>
  <c r="G239" i="35" s="1"/>
  <c r="F91" i="35"/>
  <c r="G91" i="35" s="1"/>
  <c r="F170" i="35"/>
  <c r="G170" i="35" s="1"/>
  <c r="F80" i="35"/>
  <c r="G80" i="35" s="1"/>
  <c r="F236" i="35"/>
  <c r="G236" i="35" s="1"/>
  <c r="F200" i="35"/>
  <c r="G200" i="35" s="1"/>
  <c r="F15" i="35"/>
  <c r="G15" i="35" s="1"/>
  <c r="F41" i="35"/>
  <c r="G41" i="35" s="1"/>
  <c r="F216" i="35"/>
  <c r="G216" i="35" s="1"/>
  <c r="F206" i="35"/>
  <c r="G206" i="35" s="1"/>
  <c r="F20" i="35"/>
  <c r="G20" i="35" s="1"/>
  <c r="F182" i="35"/>
  <c r="G182" i="35" s="1"/>
  <c r="F129" i="35"/>
  <c r="G129" i="35" s="1"/>
  <c r="F105" i="35"/>
  <c r="G105" i="35" s="1"/>
  <c r="F65" i="35"/>
  <c r="G65" i="35" s="1"/>
  <c r="F8" i="35"/>
  <c r="G8" i="35" s="1"/>
  <c r="F172" i="35"/>
  <c r="G172" i="35" s="1"/>
  <c r="F119" i="35"/>
  <c r="G119" i="35" s="1"/>
  <c r="F81" i="35"/>
  <c r="G81" i="35" s="1"/>
  <c r="F238" i="35"/>
  <c r="G238" i="35" s="1"/>
  <c r="F135" i="35"/>
  <c r="G135" i="35" s="1"/>
  <c r="F26" i="35"/>
  <c r="G26" i="35" s="1"/>
  <c r="F188" i="35"/>
  <c r="G188" i="35" s="1"/>
  <c r="F56" i="35"/>
  <c r="G56" i="35" s="1"/>
  <c r="F217" i="35"/>
  <c r="G217" i="35" s="1"/>
  <c r="F17" i="35"/>
  <c r="G17" i="35" s="1"/>
  <c r="F178" i="35"/>
  <c r="G178" i="35" s="1"/>
  <c r="F98" i="35"/>
  <c r="G98" i="35" s="1"/>
  <c r="F73" i="35"/>
  <c r="G73" i="35" s="1"/>
  <c r="F232" i="35"/>
  <c r="G232" i="35" s="1"/>
  <c r="F33" i="35"/>
  <c r="G33" i="35" s="1"/>
  <c r="F155" i="35"/>
  <c r="G155" i="35" s="1"/>
  <c r="F118" i="35"/>
  <c r="G118" i="35" s="1"/>
  <c r="F179" i="35"/>
  <c r="G179" i="35" s="1"/>
  <c r="F23" i="35"/>
  <c r="G23" i="35" s="1"/>
  <c r="F132" i="35"/>
  <c r="G132" i="35" s="1"/>
  <c r="F78" i="35"/>
  <c r="G78" i="35" s="1"/>
  <c r="F148" i="35"/>
  <c r="G148" i="35" s="1"/>
  <c r="F71" i="35"/>
  <c r="G71" i="35" s="1"/>
  <c r="F30" i="35"/>
  <c r="G30" i="35" s="1"/>
  <c r="F124" i="35"/>
  <c r="G124" i="35" s="1"/>
  <c r="F245" i="35"/>
  <c r="G245" i="35" s="1"/>
  <c r="F59" i="35"/>
  <c r="G59" i="35" s="1"/>
  <c r="F233" i="35"/>
  <c r="G233" i="35" s="1"/>
  <c r="F79" i="35"/>
  <c r="G79" i="35" s="1"/>
  <c r="F210" i="35"/>
  <c r="G210" i="35" s="1"/>
  <c r="F134" i="35"/>
  <c r="G134" i="35" s="1"/>
  <c r="F187" i="35"/>
  <c r="G187" i="35" s="1"/>
  <c r="F112" i="35"/>
  <c r="G112" i="35" s="1"/>
  <c r="F72" i="35"/>
  <c r="G72" i="35" s="1"/>
  <c r="F128" i="35"/>
  <c r="G128" i="35" s="1"/>
  <c r="F90" i="35"/>
  <c r="G90" i="35" s="1"/>
  <c r="F53" i="35"/>
  <c r="G53" i="35" s="1"/>
  <c r="F106" i="35"/>
  <c r="G106" i="35" s="1"/>
  <c r="F237" i="35"/>
  <c r="G237" i="35" s="1"/>
  <c r="F147" i="35"/>
  <c r="G147" i="35" s="1"/>
  <c r="F97" i="35"/>
  <c r="G97" i="35" s="1"/>
  <c r="F125" i="35"/>
  <c r="G125" i="35" s="1"/>
  <c r="F244" i="35"/>
  <c r="G244" i="35" s="1"/>
  <c r="F140" i="35"/>
  <c r="G140" i="35" s="1"/>
  <c r="F44" i="35"/>
  <c r="G44" i="35" s="1"/>
  <c r="F11" i="54"/>
  <c r="G11" i="54" s="1"/>
  <c r="F23" i="54"/>
  <c r="G23" i="54" s="1"/>
  <c r="F22" i="54"/>
  <c r="G22" i="54" s="1"/>
  <c r="F28" i="54"/>
  <c r="G28" i="54" s="1"/>
  <c r="K28" i="54" s="1"/>
  <c r="F15" i="54"/>
  <c r="G15" i="54" s="1"/>
  <c r="F14" i="54"/>
  <c r="G14" i="54" s="1"/>
  <c r="F16" i="54"/>
  <c r="G16" i="54" s="1"/>
  <c r="K16" i="54" s="1"/>
  <c r="F12" i="54"/>
  <c r="G12" i="54" s="1"/>
  <c r="F24" i="54"/>
  <c r="G24" i="54" s="1"/>
  <c r="F25" i="54"/>
  <c r="G25" i="54" s="1"/>
  <c r="F30" i="54"/>
  <c r="G30" i="54" s="1"/>
  <c r="K30" i="54" s="1"/>
  <c r="F5" i="54"/>
  <c r="G5" i="54" s="1"/>
  <c r="F10" i="54"/>
  <c r="G10" i="54" s="1"/>
  <c r="F26" i="54"/>
  <c r="G26" i="54" s="1"/>
  <c r="F7" i="54"/>
  <c r="G7" i="54" s="1"/>
  <c r="F29" i="54"/>
  <c r="G29" i="54" s="1"/>
  <c r="K29" i="54" s="1"/>
  <c r="F13" i="54"/>
  <c r="G13" i="54" s="1"/>
  <c r="F18" i="54"/>
  <c r="G18" i="54" s="1"/>
  <c r="F17" i="54"/>
  <c r="G17" i="54" s="1"/>
  <c r="K17" i="54" s="1"/>
  <c r="F8" i="54"/>
  <c r="G8" i="54" s="1"/>
  <c r="F19" i="54"/>
  <c r="G19" i="54" s="1"/>
  <c r="F6" i="54"/>
  <c r="G6" i="54" s="1"/>
  <c r="F27" i="54"/>
  <c r="G27" i="54" s="1"/>
  <c r="F20" i="54"/>
  <c r="G20" i="54" s="1"/>
  <c r="K20" i="54" s="1"/>
  <c r="F21" i="54"/>
  <c r="G21" i="54" s="1"/>
  <c r="F9" i="54"/>
  <c r="G9" i="54" s="1"/>
  <c r="F11" i="50"/>
  <c r="G11" i="50" s="1"/>
  <c r="F69" i="50"/>
  <c r="G69" i="50" s="1"/>
  <c r="F80" i="50"/>
  <c r="G80" i="50" s="1"/>
  <c r="F116" i="50"/>
  <c r="G116" i="50" s="1"/>
  <c r="F46" i="50"/>
  <c r="G46" i="50" s="1"/>
  <c r="F63" i="50"/>
  <c r="G63" i="50" s="1"/>
  <c r="F45" i="50"/>
  <c r="G45" i="50" s="1"/>
  <c r="F84" i="50"/>
  <c r="G84" i="50" s="1"/>
  <c r="F66" i="50"/>
  <c r="G66" i="50" s="1"/>
  <c r="F39" i="50"/>
  <c r="G39" i="50" s="1"/>
  <c r="F83" i="50"/>
  <c r="G83" i="50" s="1"/>
  <c r="F14" i="50"/>
  <c r="G14" i="50" s="1"/>
  <c r="F129" i="50"/>
  <c r="G129" i="50" s="1"/>
  <c r="F74" i="50"/>
  <c r="G74" i="50" s="1"/>
  <c r="F75" i="50"/>
  <c r="G75" i="50" s="1"/>
  <c r="F112" i="50"/>
  <c r="G112" i="50" s="1"/>
  <c r="F97" i="50"/>
  <c r="G97" i="50" s="1"/>
  <c r="F78" i="50"/>
  <c r="G78" i="50" s="1"/>
  <c r="F79" i="50"/>
  <c r="G79" i="50" s="1"/>
  <c r="F68" i="50"/>
  <c r="G68" i="50" s="1"/>
  <c r="F95" i="50"/>
  <c r="G95" i="50" s="1"/>
  <c r="F28" i="50"/>
  <c r="G28" i="50" s="1"/>
  <c r="F98" i="50"/>
  <c r="G98" i="50" s="1"/>
  <c r="F88" i="50"/>
  <c r="G88" i="50" s="1"/>
  <c r="F89" i="50"/>
  <c r="G89" i="50" s="1"/>
  <c r="F8" i="50"/>
  <c r="G8" i="50" s="1"/>
  <c r="F114" i="50"/>
  <c r="G114" i="50" s="1"/>
  <c r="F91" i="50"/>
  <c r="G91" i="50" s="1"/>
  <c r="F108" i="50"/>
  <c r="G108" i="50" s="1"/>
  <c r="F24" i="50"/>
  <c r="G24" i="50" s="1"/>
  <c r="F121" i="50"/>
  <c r="G121" i="50" s="1"/>
  <c r="F82" i="50"/>
  <c r="G82" i="50" s="1"/>
  <c r="F113" i="50"/>
  <c r="G113" i="50" s="1"/>
  <c r="F57" i="50"/>
  <c r="G57" i="50" s="1"/>
  <c r="F10" i="50"/>
  <c r="G10" i="50" s="1"/>
  <c r="F104" i="50"/>
  <c r="G104" i="50" s="1"/>
  <c r="F105" i="50"/>
  <c r="G105" i="50" s="1"/>
  <c r="F22" i="50"/>
  <c r="G22" i="50" s="1"/>
  <c r="F94" i="50"/>
  <c r="G94" i="50" s="1"/>
  <c r="F125" i="50"/>
  <c r="G125" i="50" s="1"/>
  <c r="F71" i="50"/>
  <c r="G71" i="50" s="1"/>
  <c r="F16" i="50"/>
  <c r="G16" i="50" s="1"/>
  <c r="F118" i="50"/>
  <c r="G118" i="50" s="1"/>
  <c r="F119" i="50"/>
  <c r="G119" i="50" s="1"/>
  <c r="F35" i="50"/>
  <c r="G35" i="50" s="1"/>
  <c r="F6" i="50"/>
  <c r="G6" i="50" s="1"/>
  <c r="F102" i="50"/>
  <c r="G102" i="50" s="1"/>
  <c r="F109" i="50"/>
  <c r="G109" i="50" s="1"/>
  <c r="F110" i="50"/>
  <c r="G110" i="50" s="1"/>
  <c r="F77" i="50"/>
  <c r="G77" i="50" s="1"/>
  <c r="F101" i="50"/>
  <c r="G101" i="50" s="1"/>
  <c r="F44" i="50"/>
  <c r="G44" i="50" s="1"/>
  <c r="F131" i="50"/>
  <c r="G131" i="50" s="1"/>
  <c r="F111" i="50"/>
  <c r="G111" i="50" s="1"/>
  <c r="F51" i="50"/>
  <c r="G51" i="50" s="1"/>
  <c r="F42" i="50"/>
  <c r="G42" i="50" s="1"/>
  <c r="F19" i="50"/>
  <c r="G19" i="50" s="1"/>
  <c r="F49" i="50"/>
  <c r="G49" i="50" s="1"/>
  <c r="F7" i="50"/>
  <c r="G7" i="50" s="1"/>
  <c r="F96" i="50"/>
  <c r="G96" i="50" s="1"/>
  <c r="F124" i="50"/>
  <c r="G124" i="50" s="1"/>
  <c r="F23" i="50"/>
  <c r="G23" i="50" s="1"/>
  <c r="F52" i="50"/>
  <c r="G52" i="50" s="1"/>
  <c r="F59" i="50"/>
  <c r="G59" i="50" s="1"/>
  <c r="F33" i="50"/>
  <c r="G33" i="50" s="1"/>
  <c r="F20" i="50"/>
  <c r="G20" i="50" s="1"/>
  <c r="F65" i="50"/>
  <c r="G65" i="50" s="1"/>
  <c r="F85" i="50"/>
  <c r="G85" i="50" s="1"/>
  <c r="F133" i="50"/>
  <c r="G133" i="50" s="1"/>
  <c r="F90" i="50"/>
  <c r="G90" i="50" s="1"/>
  <c r="F30" i="50"/>
  <c r="G30" i="50" s="1"/>
  <c r="F48" i="50"/>
  <c r="G48" i="50" s="1"/>
  <c r="F54" i="50"/>
  <c r="G54" i="50" s="1"/>
  <c r="F67" i="50"/>
  <c r="G67" i="50" s="1"/>
  <c r="F62" i="50"/>
  <c r="G62" i="50" s="1"/>
  <c r="F93" i="50"/>
  <c r="G93" i="50" s="1"/>
  <c r="F38" i="50"/>
  <c r="G38" i="50" s="1"/>
  <c r="F87" i="50"/>
  <c r="G87" i="50" s="1"/>
  <c r="F100" i="50"/>
  <c r="G100" i="50" s="1"/>
  <c r="F34" i="50"/>
  <c r="G34" i="50" s="1"/>
  <c r="F107" i="50"/>
  <c r="G107" i="50" s="1"/>
  <c r="F18" i="50"/>
  <c r="G18" i="50" s="1"/>
  <c r="F115" i="50"/>
  <c r="G115" i="50" s="1"/>
  <c r="F120" i="50"/>
  <c r="G120" i="50" s="1"/>
  <c r="F61" i="50"/>
  <c r="G61" i="50" s="1"/>
  <c r="F9" i="50"/>
  <c r="G9" i="50" s="1"/>
  <c r="F27" i="50"/>
  <c r="G27" i="50" s="1"/>
  <c r="F15" i="50"/>
  <c r="G15" i="50" s="1"/>
  <c r="F117" i="50"/>
  <c r="G117" i="50" s="1"/>
  <c r="F92" i="50"/>
  <c r="G92" i="50" s="1"/>
  <c r="F50" i="50"/>
  <c r="G50" i="50" s="1"/>
  <c r="F128" i="50"/>
  <c r="G128" i="50" s="1"/>
  <c r="F127" i="50"/>
  <c r="G127" i="50" s="1"/>
  <c r="F103" i="50"/>
  <c r="G103" i="50" s="1"/>
  <c r="F53" i="50"/>
  <c r="G53" i="50" s="1"/>
  <c r="F41" i="50"/>
  <c r="G41" i="50" s="1"/>
  <c r="F29" i="50"/>
  <c r="G29" i="50" s="1"/>
  <c r="F21" i="50"/>
  <c r="G21" i="50" s="1"/>
  <c r="F123" i="50"/>
  <c r="G123" i="50" s="1"/>
  <c r="F64" i="50"/>
  <c r="G64" i="50" s="1"/>
  <c r="F12" i="50"/>
  <c r="G12" i="50" s="1"/>
  <c r="F36" i="50"/>
  <c r="G36" i="50" s="1"/>
  <c r="F43" i="50"/>
  <c r="G43" i="50" s="1"/>
  <c r="F60" i="50"/>
  <c r="G60" i="50" s="1"/>
  <c r="G5" i="50"/>
  <c r="F26" i="50"/>
  <c r="G26" i="50" s="1"/>
  <c r="F56" i="50"/>
  <c r="G56" i="50" s="1"/>
  <c r="F58" i="50"/>
  <c r="G58" i="50" s="1"/>
  <c r="F81" i="50"/>
  <c r="G81" i="50" s="1"/>
  <c r="F32" i="50"/>
  <c r="G32" i="50" s="1"/>
  <c r="F76" i="50"/>
  <c r="G76" i="50" s="1"/>
  <c r="F55" i="50"/>
  <c r="G55" i="50" s="1"/>
  <c r="F73" i="50"/>
  <c r="G73" i="50" s="1"/>
  <c r="F72" i="50"/>
  <c r="G72" i="50" s="1"/>
  <c r="F25" i="50"/>
  <c r="G25" i="50" s="1"/>
  <c r="F40" i="50"/>
  <c r="G40" i="50" s="1"/>
  <c r="F70" i="50"/>
  <c r="G70" i="50" s="1"/>
  <c r="F86" i="50"/>
  <c r="G86" i="50" s="1"/>
  <c r="F17" i="50"/>
  <c r="G17" i="50" s="1"/>
  <c r="F47" i="50"/>
  <c r="G47" i="50" s="1"/>
  <c r="F106" i="50"/>
  <c r="G106" i="50" s="1"/>
  <c r="F13" i="50"/>
  <c r="G13" i="50" s="1"/>
  <c r="F37" i="50"/>
  <c r="G37" i="50" s="1"/>
  <c r="F31" i="50"/>
  <c r="G31" i="50" s="1"/>
  <c r="H60" i="27"/>
  <c r="I60" i="27" s="1"/>
  <c r="H468" i="27"/>
  <c r="I468" i="27" s="1"/>
  <c r="H312" i="27"/>
  <c r="I312" i="27" s="1"/>
  <c r="H42" i="27"/>
  <c r="I42" i="27" s="1"/>
  <c r="H217" i="27"/>
  <c r="I217" i="27" s="1"/>
  <c r="H309" i="27"/>
  <c r="I309" i="27" s="1"/>
  <c r="H157" i="27"/>
  <c r="I157" i="27" s="1"/>
  <c r="H489" i="27"/>
  <c r="I489" i="27" s="1"/>
  <c r="H103" i="27"/>
  <c r="I103" i="27" s="1"/>
  <c r="H286" i="27"/>
  <c r="I286" i="27" s="1"/>
  <c r="H470" i="27"/>
  <c r="I470" i="27" s="1"/>
  <c r="H30" i="27"/>
  <c r="I30" i="27" s="1"/>
  <c r="H47" i="27"/>
  <c r="I47" i="27" s="1"/>
  <c r="H228" i="27"/>
  <c r="I228" i="27" s="1"/>
  <c r="H409" i="27"/>
  <c r="I409" i="27" s="1"/>
  <c r="H364" i="27"/>
  <c r="I364" i="27" s="1"/>
  <c r="H149" i="27"/>
  <c r="I149" i="27" s="1"/>
  <c r="H139" i="27"/>
  <c r="I139" i="27" s="1"/>
  <c r="H316" i="27"/>
  <c r="I316" i="27" s="1"/>
  <c r="H499" i="27"/>
  <c r="I499" i="27" s="1"/>
  <c r="H194" i="27"/>
  <c r="I194" i="27" s="1"/>
  <c r="H65" i="27"/>
  <c r="I65" i="27" s="1"/>
  <c r="H244" i="27"/>
  <c r="I244" i="27" s="1"/>
  <c r="H431" i="27"/>
  <c r="I431" i="27" s="1"/>
  <c r="H404" i="27"/>
  <c r="I404" i="27" s="1"/>
  <c r="H66" i="27"/>
  <c r="I66" i="27" s="1"/>
  <c r="H245" i="27"/>
  <c r="I245" i="27" s="1"/>
  <c r="H432" i="27"/>
  <c r="I432" i="27" s="1"/>
  <c r="H414" i="27"/>
  <c r="I414" i="27" s="1"/>
  <c r="H158" i="27"/>
  <c r="I158" i="27" s="1"/>
  <c r="H332" i="27"/>
  <c r="I332" i="27" s="1"/>
  <c r="H12" i="27"/>
  <c r="I12" i="27" s="1"/>
  <c r="H53" i="27"/>
  <c r="I53" i="27" s="1"/>
  <c r="H234" i="27"/>
  <c r="I234" i="27" s="1"/>
  <c r="H419" i="27"/>
  <c r="I419" i="27" s="1"/>
  <c r="H338" i="27"/>
  <c r="I338" i="27" s="1"/>
  <c r="H145" i="27"/>
  <c r="I145" i="27" s="1"/>
  <c r="H322" i="27"/>
  <c r="I322" i="27" s="1"/>
  <c r="H508" i="27"/>
  <c r="I508" i="27" s="1"/>
  <c r="H40" i="27"/>
  <c r="I40" i="27" s="1"/>
  <c r="H221" i="27"/>
  <c r="I221" i="27" s="1"/>
  <c r="H405" i="27"/>
  <c r="I405" i="27" s="1"/>
  <c r="H266" i="27"/>
  <c r="I266" i="27" s="1"/>
  <c r="H305" i="27"/>
  <c r="I305" i="27" s="1"/>
  <c r="H473" i="27"/>
  <c r="I473" i="27" s="1"/>
  <c r="H203" i="27"/>
  <c r="I203" i="27" s="1"/>
  <c r="H464" i="27"/>
  <c r="I464" i="27" s="1"/>
  <c r="H136" i="27"/>
  <c r="I136" i="27" s="1"/>
  <c r="H454" i="27"/>
  <c r="I454" i="27" s="1"/>
  <c r="H205" i="27"/>
  <c r="I205" i="27" s="1"/>
  <c r="H162" i="27"/>
  <c r="I162" i="27" s="1"/>
  <c r="H209" i="27"/>
  <c r="I209" i="27" s="1"/>
  <c r="H422" i="27"/>
  <c r="I422" i="27" s="1"/>
  <c r="H131" i="27"/>
  <c r="I131" i="27" s="1"/>
  <c r="H246" i="27"/>
  <c r="I246" i="27" s="1"/>
  <c r="H377" i="27"/>
  <c r="I377" i="27" s="1"/>
  <c r="H171" i="27"/>
  <c r="I171" i="27" s="1"/>
  <c r="H11" i="27"/>
  <c r="I11" i="27" s="1"/>
  <c r="H118" i="27"/>
  <c r="I118" i="27" s="1"/>
  <c r="H300" i="27"/>
  <c r="I300" i="27" s="1"/>
  <c r="H483" i="27"/>
  <c r="I483" i="27" s="1"/>
  <c r="H88" i="27"/>
  <c r="I88" i="27" s="1"/>
  <c r="H63" i="27"/>
  <c r="I63" i="27" s="1"/>
  <c r="H242" i="27"/>
  <c r="I242" i="27" s="1"/>
  <c r="H425" i="27"/>
  <c r="I425" i="27" s="1"/>
  <c r="H402" i="27"/>
  <c r="I402" i="27" s="1"/>
  <c r="H353" i="27"/>
  <c r="I353" i="27" s="1"/>
  <c r="H154" i="27"/>
  <c r="I154" i="27" s="1"/>
  <c r="H328" i="27"/>
  <c r="I328" i="27" s="1"/>
  <c r="H56" i="27"/>
  <c r="I56" i="27" s="1"/>
  <c r="H269" i="27"/>
  <c r="I269" i="27" s="1"/>
  <c r="H80" i="27"/>
  <c r="I80" i="27" s="1"/>
  <c r="H258" i="27"/>
  <c r="I258" i="27" s="1"/>
  <c r="H446" i="27"/>
  <c r="I446" i="27" s="1"/>
  <c r="H452" i="27"/>
  <c r="I452" i="27" s="1"/>
  <c r="H81" i="27"/>
  <c r="I81" i="27" s="1"/>
  <c r="H259" i="27"/>
  <c r="I259" i="27" s="1"/>
  <c r="H447" i="27"/>
  <c r="I447" i="27" s="1"/>
  <c r="H453" i="27"/>
  <c r="I453" i="27" s="1"/>
  <c r="H172" i="27"/>
  <c r="I172" i="27" s="1"/>
  <c r="H346" i="27"/>
  <c r="I346" i="27" s="1"/>
  <c r="H71" i="27"/>
  <c r="I71" i="27" s="1"/>
  <c r="H69" i="27"/>
  <c r="I69" i="27" s="1"/>
  <c r="H248" i="27"/>
  <c r="I248" i="27" s="1"/>
  <c r="H435" i="27"/>
  <c r="I435" i="27" s="1"/>
  <c r="H379" i="27"/>
  <c r="I379" i="27" s="1"/>
  <c r="H160" i="27"/>
  <c r="I160" i="27" s="1"/>
  <c r="H334" i="27"/>
  <c r="I334" i="27" s="1"/>
  <c r="H26" i="27"/>
  <c r="I26" i="27" s="1"/>
  <c r="H55" i="27"/>
  <c r="I55" i="27" s="1"/>
  <c r="H236" i="27"/>
  <c r="I236" i="27" s="1"/>
  <c r="H421" i="27"/>
  <c r="I421" i="27" s="1"/>
  <c r="H350" i="27"/>
  <c r="I350" i="27" s="1"/>
  <c r="H152" i="27"/>
  <c r="I152" i="27" s="1"/>
  <c r="H193" i="27"/>
  <c r="I193" i="27" s="1"/>
  <c r="H196" i="27"/>
  <c r="I196" i="27" s="1"/>
  <c r="H284" i="27"/>
  <c r="I284" i="27" s="1"/>
  <c r="H14" i="27"/>
  <c r="I14" i="27" s="1"/>
  <c r="H494" i="27"/>
  <c r="I494" i="27" s="1"/>
  <c r="H222" i="27"/>
  <c r="I222" i="27" s="1"/>
  <c r="H275" i="27"/>
  <c r="I275" i="27" s="1"/>
  <c r="H415" i="27"/>
  <c r="I415" i="27" s="1"/>
  <c r="H202" i="27"/>
  <c r="I202" i="27" s="1"/>
  <c r="H9" i="27"/>
  <c r="I9" i="27" s="1"/>
  <c r="H137" i="27"/>
  <c r="I137" i="27" s="1"/>
  <c r="H314" i="27"/>
  <c r="I314" i="27" s="1"/>
  <c r="H496" i="27"/>
  <c r="I496" i="27" s="1"/>
  <c r="H151" i="27"/>
  <c r="I151" i="27" s="1"/>
  <c r="H78" i="27"/>
  <c r="I78" i="27" s="1"/>
  <c r="H256" i="27"/>
  <c r="I256" i="27" s="1"/>
  <c r="H444" i="27"/>
  <c r="I444" i="27" s="1"/>
  <c r="H440" i="27"/>
  <c r="I440" i="27" s="1"/>
  <c r="H429" i="27"/>
  <c r="I429" i="27" s="1"/>
  <c r="H168" i="27"/>
  <c r="I168" i="27" s="1"/>
  <c r="H342" i="27"/>
  <c r="I342" i="27" s="1"/>
  <c r="H121" i="27"/>
  <c r="I121" i="27" s="1"/>
  <c r="H313" i="27"/>
  <c r="I313" i="27" s="1"/>
  <c r="H94" i="27"/>
  <c r="I94" i="27" s="1"/>
  <c r="H273" i="27"/>
  <c r="I273" i="27" s="1"/>
  <c r="H460" i="27"/>
  <c r="I460" i="27" s="1"/>
  <c r="H45" i="27"/>
  <c r="I45" i="27" s="1"/>
  <c r="H95" i="27"/>
  <c r="I95" i="27" s="1"/>
  <c r="H274" i="27"/>
  <c r="I274" i="27" s="1"/>
  <c r="H461" i="27"/>
  <c r="I461" i="27" s="1"/>
  <c r="H7" i="27"/>
  <c r="I7" i="27" s="1"/>
  <c r="H187" i="27"/>
  <c r="I187" i="27" s="1"/>
  <c r="H362" i="27"/>
  <c r="I362" i="27" s="1"/>
  <c r="H133" i="27"/>
  <c r="I133" i="27" s="1"/>
  <c r="H84" i="27"/>
  <c r="I84" i="27" s="1"/>
  <c r="H262" i="27"/>
  <c r="I262" i="27" s="1"/>
  <c r="H450" i="27"/>
  <c r="I450" i="27" s="1"/>
  <c r="H417" i="27"/>
  <c r="I417" i="27" s="1"/>
  <c r="H174" i="27"/>
  <c r="I174" i="27" s="1"/>
  <c r="H348" i="27"/>
  <c r="I348" i="27" s="1"/>
  <c r="H77" i="27"/>
  <c r="I77" i="27" s="1"/>
  <c r="H72" i="27"/>
  <c r="I72" i="27" s="1"/>
  <c r="H251" i="27"/>
  <c r="I251" i="27" s="1"/>
  <c r="H437" i="27"/>
  <c r="I437" i="27" s="1"/>
  <c r="H390" i="27"/>
  <c r="I390" i="27" s="1"/>
  <c r="H386" i="27"/>
  <c r="I386" i="27" s="1"/>
  <c r="H232" i="27"/>
  <c r="I232" i="27" s="1"/>
  <c r="H326" i="27"/>
  <c r="I326" i="27" s="1"/>
  <c r="H43" i="27"/>
  <c r="I43" i="27" s="1"/>
  <c r="H92" i="27"/>
  <c r="I92" i="27" s="1"/>
  <c r="H271" i="27"/>
  <c r="I271" i="27" s="1"/>
  <c r="H458" i="27"/>
  <c r="I458" i="27" s="1"/>
  <c r="H512" i="27"/>
  <c r="I512" i="27" s="1"/>
  <c r="H5" i="27"/>
  <c r="I5" i="27" s="1"/>
  <c r="H358" i="27"/>
  <c r="I358" i="27" s="1"/>
  <c r="H180" i="27"/>
  <c r="I180" i="27" s="1"/>
  <c r="H355" i="27"/>
  <c r="I355" i="27" s="1"/>
  <c r="H289" i="27"/>
  <c r="I289" i="27" s="1"/>
  <c r="H117" i="27"/>
  <c r="I117" i="27" s="1"/>
  <c r="H290" i="27"/>
  <c r="I290" i="27" s="1"/>
  <c r="H22" i="27"/>
  <c r="I22" i="27" s="1"/>
  <c r="H382" i="27"/>
  <c r="I382" i="27" s="1"/>
  <c r="H98" i="27"/>
  <c r="I98" i="27" s="1"/>
  <c r="H484" i="27"/>
  <c r="I484" i="27" s="1"/>
  <c r="H267" i="27"/>
  <c r="I267" i="27" s="1"/>
  <c r="H113" i="27"/>
  <c r="I113" i="27" s="1"/>
  <c r="H101" i="27"/>
  <c r="I101" i="27" s="1"/>
  <c r="H324" i="27"/>
  <c r="I324" i="27" s="1"/>
  <c r="H465" i="27"/>
  <c r="I465" i="27" s="1"/>
  <c r="H15" i="27"/>
  <c r="I15" i="27" s="1"/>
  <c r="H211" i="27"/>
  <c r="I211" i="27" s="1"/>
  <c r="H183" i="27"/>
  <c r="I183" i="27" s="1"/>
  <c r="H110" i="27"/>
  <c r="I110" i="27" s="1"/>
  <c r="H189" i="27"/>
  <c r="I189" i="27" s="1"/>
  <c r="H510" i="27"/>
  <c r="I510" i="27" s="1"/>
  <c r="H207" i="27"/>
  <c r="I207" i="27" s="1"/>
  <c r="H87" i="27"/>
  <c r="I87" i="27" s="1"/>
  <c r="H438" i="27"/>
  <c r="I438" i="27" s="1"/>
  <c r="H331" i="27"/>
  <c r="I331" i="27" s="1"/>
  <c r="H21" i="27"/>
  <c r="I21" i="27" s="1"/>
  <c r="H260" i="27"/>
  <c r="I260" i="27" s="1"/>
  <c r="H226" i="27"/>
  <c r="I226" i="27" s="1"/>
  <c r="H166" i="27"/>
  <c r="I166" i="27" s="1"/>
  <c r="H340" i="27"/>
  <c r="I340" i="27" s="1"/>
  <c r="H107" i="27"/>
  <c r="I107" i="27" s="1"/>
  <c r="H285" i="27"/>
  <c r="I285" i="27" s="1"/>
  <c r="H105" i="27"/>
  <c r="I105" i="27" s="1"/>
  <c r="H287" i="27"/>
  <c r="I287" i="27" s="1"/>
  <c r="H471" i="27"/>
  <c r="I471" i="27" s="1"/>
  <c r="H61" i="27"/>
  <c r="I61" i="27" s="1"/>
  <c r="H18" i="27"/>
  <c r="I18" i="27" s="1"/>
  <c r="H199" i="27"/>
  <c r="I199" i="27" s="1"/>
  <c r="H374" i="27"/>
  <c r="I374" i="27" s="1"/>
  <c r="H225" i="27"/>
  <c r="I225" i="27" s="1"/>
  <c r="H423" i="27"/>
  <c r="I423" i="27" s="1"/>
  <c r="H124" i="27"/>
  <c r="I124" i="27" s="1"/>
  <c r="H303" i="27"/>
  <c r="I303" i="27" s="1"/>
  <c r="H487" i="27"/>
  <c r="I487" i="27" s="1"/>
  <c r="H165" i="27"/>
  <c r="I165" i="27" s="1"/>
  <c r="H125" i="27"/>
  <c r="I125" i="27" s="1"/>
  <c r="H304" i="27"/>
  <c r="I304" i="27" s="1"/>
  <c r="H488" i="27"/>
  <c r="I488" i="27" s="1"/>
  <c r="H37" i="27"/>
  <c r="I37" i="27" s="1"/>
  <c r="H218" i="27"/>
  <c r="I218" i="27" s="1"/>
  <c r="H398" i="27"/>
  <c r="I398" i="27" s="1"/>
  <c r="H477" i="27"/>
  <c r="I477" i="27" s="1"/>
  <c r="H100" i="27"/>
  <c r="I100" i="27" s="1"/>
  <c r="H283" i="27"/>
  <c r="I283" i="27" s="1"/>
  <c r="H467" i="27"/>
  <c r="I467" i="27" s="1"/>
  <c r="H500" i="27"/>
  <c r="I500" i="27" s="1"/>
  <c r="H148" i="27"/>
  <c r="I148" i="27" s="1"/>
  <c r="H298" i="27"/>
  <c r="I298" i="27" s="1"/>
  <c r="H176" i="27"/>
  <c r="I176" i="27" s="1"/>
  <c r="H28" i="27"/>
  <c r="I28" i="27" s="1"/>
  <c r="H361" i="27"/>
  <c r="I361" i="27" s="1"/>
  <c r="H475" i="27"/>
  <c r="I475" i="27" s="1"/>
  <c r="H291" i="27"/>
  <c r="I291" i="27" s="1"/>
  <c r="H104" i="27"/>
  <c r="I104" i="27" s="1"/>
  <c r="H178" i="27"/>
  <c r="I178" i="27" s="1"/>
  <c r="H356" i="27"/>
  <c r="I356" i="27" s="1"/>
  <c r="H163" i="27"/>
  <c r="I163" i="27" s="1"/>
  <c r="H339" i="27"/>
  <c r="I339" i="27" s="1"/>
  <c r="H119" i="27"/>
  <c r="I119" i="27" s="1"/>
  <c r="H301" i="27"/>
  <c r="I301" i="27" s="1"/>
  <c r="H485" i="27"/>
  <c r="I485" i="27" s="1"/>
  <c r="H102" i="27"/>
  <c r="I102" i="27" s="1"/>
  <c r="H33" i="27"/>
  <c r="I33" i="27" s="1"/>
  <c r="H214" i="27"/>
  <c r="I214" i="27" s="1"/>
  <c r="H394" i="27"/>
  <c r="I394" i="27" s="1"/>
  <c r="H295" i="27"/>
  <c r="I295" i="27" s="1"/>
  <c r="H482" i="27"/>
  <c r="I482" i="27" s="1"/>
  <c r="H140" i="27"/>
  <c r="I140" i="27" s="1"/>
  <c r="H317" i="27"/>
  <c r="I317" i="27" s="1"/>
  <c r="H503" i="27"/>
  <c r="I503" i="27" s="1"/>
  <c r="H240" i="27"/>
  <c r="I240" i="27" s="1"/>
  <c r="H141" i="27"/>
  <c r="I141" i="27" s="1"/>
  <c r="H318" i="27"/>
  <c r="I318" i="27" s="1"/>
  <c r="H504" i="27"/>
  <c r="I504" i="27" s="1"/>
  <c r="H52" i="27"/>
  <c r="I52" i="27" s="1"/>
  <c r="H233" i="27"/>
  <c r="I233" i="27" s="1"/>
  <c r="H418" i="27"/>
  <c r="I418" i="27" s="1"/>
  <c r="H335" i="27"/>
  <c r="I335" i="27" s="1"/>
  <c r="H128" i="27"/>
  <c r="I128" i="27" s="1"/>
  <c r="H307" i="27"/>
  <c r="I307" i="27" s="1"/>
  <c r="H491" i="27"/>
  <c r="I491" i="27" s="1"/>
  <c r="H39" i="27"/>
  <c r="I39" i="27" s="1"/>
  <c r="H220" i="27"/>
  <c r="I220" i="27" s="1"/>
  <c r="H400" i="27"/>
  <c r="I400" i="27" s="1"/>
  <c r="H265" i="27"/>
  <c r="I265" i="27" s="1"/>
  <c r="H115" i="27"/>
  <c r="I115" i="27" s="1"/>
  <c r="H296" i="27"/>
  <c r="I296" i="27" s="1"/>
  <c r="H479" i="27"/>
  <c r="I479" i="27" s="1"/>
  <c r="H501" i="27"/>
  <c r="I501" i="27" s="1"/>
  <c r="H370" i="27"/>
  <c r="I370" i="27" s="1"/>
  <c r="H252" i="27"/>
  <c r="I252" i="27" s="1"/>
  <c r="H428" i="27"/>
  <c r="I428" i="27" s="1"/>
  <c r="H413" i="27"/>
  <c r="I413" i="27" s="1"/>
  <c r="H191" i="27"/>
  <c r="I191" i="27" s="1"/>
  <c r="H319" i="27"/>
  <c r="I319" i="27" s="1"/>
  <c r="H16" i="27"/>
  <c r="I16" i="27" s="1"/>
  <c r="H197" i="27"/>
  <c r="I197" i="27" s="1"/>
  <c r="H372" i="27"/>
  <c r="I372" i="27" s="1"/>
  <c r="H223" i="27"/>
  <c r="I223" i="27" s="1"/>
  <c r="H407" i="27"/>
  <c r="I407" i="27" s="1"/>
  <c r="H138" i="27"/>
  <c r="I138" i="27" s="1"/>
  <c r="H315" i="27"/>
  <c r="I315" i="27" s="1"/>
  <c r="H497" i="27"/>
  <c r="I497" i="27" s="1"/>
  <c r="H177" i="27"/>
  <c r="I177" i="27" s="1"/>
  <c r="H48" i="27"/>
  <c r="I48" i="27" s="1"/>
  <c r="H229" i="27"/>
  <c r="I229" i="27" s="1"/>
  <c r="H410" i="27"/>
  <c r="I410" i="27" s="1"/>
  <c r="H365" i="27"/>
  <c r="I365" i="27" s="1"/>
  <c r="H41" i="27"/>
  <c r="I41" i="27" s="1"/>
  <c r="H155" i="27"/>
  <c r="I155" i="27" s="1"/>
  <c r="H329" i="27"/>
  <c r="I329" i="27" s="1"/>
  <c r="H57" i="27"/>
  <c r="I57" i="27" s="1"/>
  <c r="H325" i="27"/>
  <c r="I325" i="27" s="1"/>
  <c r="H156" i="27"/>
  <c r="I156" i="27" s="1"/>
  <c r="H330" i="27"/>
  <c r="I330" i="27" s="1"/>
  <c r="H58" i="27"/>
  <c r="I58" i="27" s="1"/>
  <c r="H68" i="27"/>
  <c r="I68" i="27" s="1"/>
  <c r="H247" i="27"/>
  <c r="I247" i="27" s="1"/>
  <c r="H434" i="27"/>
  <c r="I434" i="27" s="1"/>
  <c r="H378" i="27"/>
  <c r="I378" i="27" s="1"/>
  <c r="H144" i="27"/>
  <c r="I144" i="27" s="1"/>
  <c r="H321" i="27"/>
  <c r="I321" i="27" s="1"/>
  <c r="H507" i="27"/>
  <c r="I507" i="27" s="1"/>
  <c r="H54" i="27"/>
  <c r="I54" i="27" s="1"/>
  <c r="H235" i="27"/>
  <c r="I235" i="27" s="1"/>
  <c r="H420" i="27"/>
  <c r="I420" i="27" s="1"/>
  <c r="H349" i="27"/>
  <c r="I349" i="27" s="1"/>
  <c r="H130" i="27"/>
  <c r="I130" i="27" s="1"/>
  <c r="H311" i="27"/>
  <c r="I311" i="27" s="1"/>
  <c r="H493" i="27"/>
  <c r="I493" i="27" s="1"/>
  <c r="H29" i="27"/>
  <c r="I29" i="27" s="1"/>
  <c r="H455" i="27"/>
  <c r="I455" i="27" s="1"/>
  <c r="H337" i="27"/>
  <c r="I337" i="27" s="1"/>
  <c r="H36" i="27"/>
  <c r="I36" i="27" s="1"/>
  <c r="H448" i="27"/>
  <c r="I448" i="27" s="1"/>
  <c r="I6" i="27"/>
  <c r="H345" i="27"/>
  <c r="I345" i="27" s="1"/>
  <c r="H31" i="27"/>
  <c r="I31" i="27" s="1"/>
  <c r="H212" i="27"/>
  <c r="I212" i="27" s="1"/>
  <c r="H388" i="27"/>
  <c r="I388" i="27" s="1"/>
  <c r="H280" i="27"/>
  <c r="I280" i="27" s="1"/>
  <c r="H456" i="27"/>
  <c r="I456" i="27" s="1"/>
  <c r="H153" i="27"/>
  <c r="I153" i="27" s="1"/>
  <c r="H327" i="27"/>
  <c r="I327" i="27" s="1"/>
  <c r="H44" i="27"/>
  <c r="I44" i="27" s="1"/>
  <c r="H254" i="27"/>
  <c r="I254" i="27" s="1"/>
  <c r="H64" i="27"/>
  <c r="I64" i="27" s="1"/>
  <c r="H243" i="27"/>
  <c r="I243" i="27" s="1"/>
  <c r="H430" i="27"/>
  <c r="I430" i="27" s="1"/>
  <c r="H403" i="27"/>
  <c r="I403" i="27" s="1"/>
  <c r="H278" i="27"/>
  <c r="I278" i="27" s="1"/>
  <c r="H169" i="27"/>
  <c r="I169" i="27" s="1"/>
  <c r="H343" i="27"/>
  <c r="I343" i="27" s="1"/>
  <c r="H122" i="27"/>
  <c r="I122" i="27" s="1"/>
  <c r="H387" i="27"/>
  <c r="I387" i="27" s="1"/>
  <c r="H170" i="27"/>
  <c r="I170" i="27" s="1"/>
  <c r="H344" i="27"/>
  <c r="I344" i="27" s="1"/>
  <c r="H123" i="27"/>
  <c r="I123" i="27" s="1"/>
  <c r="H83" i="27"/>
  <c r="I83" i="27" s="1"/>
  <c r="H261" i="27"/>
  <c r="I261" i="27" s="1"/>
  <c r="H449" i="27"/>
  <c r="I449" i="27" s="1"/>
  <c r="H416" i="27"/>
  <c r="I416" i="27" s="1"/>
  <c r="H159" i="27"/>
  <c r="I159" i="27" s="1"/>
  <c r="H333" i="27"/>
  <c r="I333" i="27" s="1"/>
  <c r="H13" i="27"/>
  <c r="I13" i="27" s="1"/>
  <c r="H70" i="27"/>
  <c r="I70" i="27" s="1"/>
  <c r="H249" i="27"/>
  <c r="I249" i="27" s="1"/>
  <c r="H436" i="27"/>
  <c r="I436" i="27" s="1"/>
  <c r="H389" i="27"/>
  <c r="I389" i="27" s="1"/>
  <c r="H147" i="27"/>
  <c r="I147" i="27" s="1"/>
  <c r="H323" i="27"/>
  <c r="I323" i="27" s="1"/>
  <c r="H509" i="27"/>
  <c r="I509" i="27" s="1"/>
  <c r="H116" i="27"/>
  <c r="I116" i="27" s="1"/>
  <c r="H352" i="27"/>
  <c r="I352" i="27" s="1"/>
  <c r="H406" i="27"/>
  <c r="I406" i="27" s="1"/>
  <c r="H82" i="27"/>
  <c r="I82" i="27" s="1"/>
  <c r="H505" i="27"/>
  <c r="I505" i="27" s="1"/>
  <c r="H51" i="27"/>
  <c r="I51" i="27" s="1"/>
  <c r="H381" i="27"/>
  <c r="I381" i="27" s="1"/>
  <c r="H46" i="27"/>
  <c r="I46" i="27" s="1"/>
  <c r="H227" i="27"/>
  <c r="I227" i="27" s="1"/>
  <c r="H408" i="27"/>
  <c r="I408" i="27" s="1"/>
  <c r="H363" i="27"/>
  <c r="I363" i="27" s="1"/>
  <c r="H210" i="27"/>
  <c r="I210" i="27" s="1"/>
  <c r="H167" i="27"/>
  <c r="I167" i="27" s="1"/>
  <c r="H341" i="27"/>
  <c r="I341" i="27" s="1"/>
  <c r="H108" i="27"/>
  <c r="I108" i="27" s="1"/>
  <c r="H299" i="27"/>
  <c r="I299" i="27" s="1"/>
  <c r="H79" i="27"/>
  <c r="I79" i="27" s="1"/>
  <c r="H257" i="27"/>
  <c r="I257" i="27" s="1"/>
  <c r="H445" i="27"/>
  <c r="I445" i="27" s="1"/>
  <c r="H441" i="27"/>
  <c r="I441" i="27" s="1"/>
  <c r="H502" i="27"/>
  <c r="I502" i="27" s="1"/>
  <c r="H184" i="27"/>
  <c r="I184" i="27" s="1"/>
  <c r="H359" i="27"/>
  <c r="I359" i="27" s="1"/>
  <c r="H181" i="27"/>
  <c r="I181" i="27" s="1"/>
  <c r="H469" i="27"/>
  <c r="I469" i="27" s="1"/>
  <c r="H185" i="27"/>
  <c r="I185" i="27" s="1"/>
  <c r="H360" i="27"/>
  <c r="I360" i="27" s="1"/>
  <c r="H182" i="27"/>
  <c r="I182" i="27" s="1"/>
  <c r="H97" i="27"/>
  <c r="I97" i="27" s="1"/>
  <c r="H276" i="27"/>
  <c r="I276" i="27" s="1"/>
  <c r="H463" i="27"/>
  <c r="I463" i="27" s="1"/>
  <c r="H480" i="27"/>
  <c r="I480" i="27" s="1"/>
  <c r="H173" i="27"/>
  <c r="I173" i="27" s="1"/>
  <c r="H347" i="27"/>
  <c r="I347" i="27" s="1"/>
  <c r="H73" i="27"/>
  <c r="I73" i="27" s="1"/>
  <c r="H85" i="27"/>
  <c r="I85" i="27" s="1"/>
  <c r="H264" i="27"/>
  <c r="I264" i="27" s="1"/>
  <c r="H451" i="27"/>
  <c r="I451" i="27" s="1"/>
  <c r="H426" i="27"/>
  <c r="I426" i="27" s="1"/>
  <c r="H161" i="27"/>
  <c r="I161" i="27" s="1"/>
  <c r="H336" i="27"/>
  <c r="I336" i="27" s="1"/>
  <c r="H27" i="27"/>
  <c r="I27" i="27" s="1"/>
  <c r="H279" i="27"/>
  <c r="I279" i="27" s="1"/>
  <c r="H293" i="27"/>
  <c r="I293" i="27" s="1"/>
  <c r="H192" i="27"/>
  <c r="I192" i="27" s="1"/>
  <c r="H74" i="27"/>
  <c r="I74" i="27" s="1"/>
  <c r="H481" i="27"/>
  <c r="I481" i="27" s="1"/>
  <c r="H111" i="27"/>
  <c r="I111" i="27" s="1"/>
  <c r="H59" i="27"/>
  <c r="I59" i="27" s="1"/>
  <c r="H67" i="27"/>
  <c r="I67" i="27" s="1"/>
  <c r="H397" i="27"/>
  <c r="I397" i="27" s="1"/>
  <c r="H62" i="27"/>
  <c r="I62" i="27" s="1"/>
  <c r="H241" i="27"/>
  <c r="I241" i="27" s="1"/>
  <c r="H424" i="27"/>
  <c r="I424" i="27" s="1"/>
  <c r="H401" i="27"/>
  <c r="I401" i="27" s="1"/>
  <c r="H392" i="27"/>
  <c r="I392" i="27" s="1"/>
  <c r="H179" i="27"/>
  <c r="I179" i="27" s="1"/>
  <c r="H357" i="27"/>
  <c r="I357" i="27" s="1"/>
  <c r="H164" i="27"/>
  <c r="I164" i="27" s="1"/>
  <c r="H371" i="27"/>
  <c r="I371" i="27" s="1"/>
  <c r="H93" i="27"/>
  <c r="I93" i="27" s="1"/>
  <c r="H272" i="27"/>
  <c r="I272" i="27" s="1"/>
  <c r="H459" i="27"/>
  <c r="I459" i="27" s="1"/>
  <c r="H513" i="27"/>
  <c r="I513" i="27" s="1"/>
  <c r="H19" i="27"/>
  <c r="I19" i="27" s="1"/>
  <c r="H200" i="27"/>
  <c r="I200" i="27" s="1"/>
  <c r="H375" i="27"/>
  <c r="I375" i="27" s="1"/>
  <c r="H237" i="27"/>
  <c r="I237" i="27" s="1"/>
  <c r="H20" i="27"/>
  <c r="I20" i="27" s="1"/>
  <c r="H201" i="27"/>
  <c r="I201" i="27" s="1"/>
  <c r="H380" i="27"/>
  <c r="I380" i="27" s="1"/>
  <c r="H239" i="27"/>
  <c r="I239" i="27" s="1"/>
  <c r="H112" i="27"/>
  <c r="I112" i="27" s="1"/>
  <c r="H292" i="27"/>
  <c r="I292" i="27" s="1"/>
  <c r="H476" i="27"/>
  <c r="I476" i="27" s="1"/>
  <c r="I8" i="27"/>
  <c r="H188" i="27"/>
  <c r="I188" i="27" s="1"/>
  <c r="H367" i="27"/>
  <c r="I367" i="27" s="1"/>
  <c r="H135" i="27"/>
  <c r="I135" i="27" s="1"/>
  <c r="H99" i="27"/>
  <c r="I99" i="27" s="1"/>
  <c r="H281" i="27"/>
  <c r="I281" i="27" s="1"/>
  <c r="H466" i="27"/>
  <c r="I466" i="27" s="1"/>
  <c r="H498" i="27"/>
  <c r="I498" i="27" s="1"/>
  <c r="H175" i="27"/>
  <c r="I175" i="27" s="1"/>
  <c r="H351" i="27"/>
  <c r="I351" i="27" s="1"/>
  <c r="H89" i="27"/>
  <c r="I89" i="27" s="1"/>
  <c r="H368" i="27"/>
  <c r="I368" i="27" s="1"/>
  <c r="H384" i="27"/>
  <c r="I384" i="27" s="1"/>
  <c r="H268" i="27"/>
  <c r="I268" i="27" s="1"/>
  <c r="H150" i="27"/>
  <c r="I150" i="27" s="1"/>
  <c r="H90" i="27"/>
  <c r="I90" i="27" s="1"/>
  <c r="H142" i="27"/>
  <c r="I142" i="27" s="1"/>
  <c r="H132" i="27"/>
  <c r="I132" i="27" s="1"/>
  <c r="H96" i="27"/>
  <c r="I96" i="27" s="1"/>
  <c r="H433" i="27"/>
  <c r="I433" i="27" s="1"/>
  <c r="H76" i="27"/>
  <c r="I76" i="27" s="1"/>
  <c r="H255" i="27"/>
  <c r="I255" i="27" s="1"/>
  <c r="H443" i="27"/>
  <c r="I443" i="27" s="1"/>
  <c r="H439" i="27"/>
  <c r="I439" i="27" s="1"/>
  <c r="H17" i="27"/>
  <c r="I17" i="27" s="1"/>
  <c r="H198" i="27"/>
  <c r="I198" i="27" s="1"/>
  <c r="H373" i="27"/>
  <c r="I373" i="27" s="1"/>
  <c r="H224" i="27"/>
  <c r="I224" i="27" s="1"/>
  <c r="H442" i="27"/>
  <c r="I442" i="27" s="1"/>
  <c r="H106" i="27"/>
  <c r="I106" i="27" s="1"/>
  <c r="H288" i="27"/>
  <c r="I288" i="27" s="1"/>
  <c r="H472" i="27"/>
  <c r="I472" i="27" s="1"/>
  <c r="H75" i="27"/>
  <c r="I75" i="27" s="1"/>
  <c r="H34" i="27"/>
  <c r="I34" i="27" s="1"/>
  <c r="H215" i="27"/>
  <c r="I215" i="27" s="1"/>
  <c r="H395" i="27"/>
  <c r="I395" i="27" s="1"/>
  <c r="H297" i="27"/>
  <c r="I297" i="27" s="1"/>
  <c r="H35" i="27"/>
  <c r="I35" i="27" s="1"/>
  <c r="H216" i="27"/>
  <c r="I216" i="27" s="1"/>
  <c r="H396" i="27"/>
  <c r="I396" i="27" s="1"/>
  <c r="H308" i="27"/>
  <c r="I308" i="27" s="1"/>
  <c r="H127" i="27"/>
  <c r="I127" i="27" s="1"/>
  <c r="H306" i="27"/>
  <c r="I306" i="27" s="1"/>
  <c r="H490" i="27"/>
  <c r="I490" i="27" s="1"/>
  <c r="H23" i="27"/>
  <c r="I23" i="27" s="1"/>
  <c r="H204" i="27"/>
  <c r="I204" i="27" s="1"/>
  <c r="H383" i="27"/>
  <c r="I383" i="27" s="1"/>
  <c r="H195" i="27"/>
  <c r="I195" i="27" s="1"/>
  <c r="H114" i="27"/>
  <c r="I114" i="27" s="1"/>
  <c r="H294" i="27"/>
  <c r="I294" i="27" s="1"/>
  <c r="H478" i="27"/>
  <c r="I478" i="27" s="1"/>
  <c r="H10" i="27"/>
  <c r="I10" i="27" s="1"/>
  <c r="H190" i="27"/>
  <c r="I190" i="27" s="1"/>
  <c r="H369" i="27"/>
  <c r="I369" i="27" s="1"/>
  <c r="H146" i="27"/>
  <c r="I146" i="27" s="1"/>
  <c r="H109" i="27"/>
  <c r="I109" i="27" s="1"/>
  <c r="H86" i="27"/>
  <c r="I86" i="27" s="1"/>
  <c r="H24" i="27"/>
  <c r="I24" i="27" s="1"/>
  <c r="H354" i="27"/>
  <c r="I354" i="27" s="1"/>
  <c r="H238" i="27"/>
  <c r="I238" i="27" s="1"/>
  <c r="H391" i="27"/>
  <c r="I391" i="27" s="1"/>
  <c r="H186" i="27"/>
  <c r="I186" i="27" s="1"/>
  <c r="H250" i="27"/>
  <c r="I250" i="27" s="1"/>
  <c r="H126" i="27"/>
  <c r="I126" i="27" s="1"/>
  <c r="H462" i="27"/>
  <c r="I462" i="27" s="1"/>
  <c r="H91" i="27"/>
  <c r="I91" i="27" s="1"/>
  <c r="H270" i="27"/>
  <c r="I270" i="27" s="1"/>
  <c r="H457" i="27"/>
  <c r="I457" i="27" s="1"/>
  <c r="H511" i="27"/>
  <c r="I511" i="27" s="1"/>
  <c r="H32" i="27"/>
  <c r="I32" i="27" s="1"/>
  <c r="H213" i="27"/>
  <c r="I213" i="27" s="1"/>
  <c r="H393" i="27"/>
  <c r="I393" i="27" s="1"/>
  <c r="H282" i="27"/>
  <c r="I282" i="27" s="1"/>
  <c r="H495" i="27"/>
  <c r="I495" i="27" s="1"/>
  <c r="H120" i="27"/>
  <c r="I120" i="27" s="1"/>
  <c r="H302" i="27"/>
  <c r="I302" i="27" s="1"/>
  <c r="H486" i="27"/>
  <c r="I486" i="27" s="1"/>
  <c r="H134" i="27"/>
  <c r="I134" i="27" s="1"/>
  <c r="H49" i="27"/>
  <c r="I49" i="27" s="1"/>
  <c r="H230" i="27"/>
  <c r="I230" i="27" s="1"/>
  <c r="H411" i="27"/>
  <c r="I411" i="27" s="1"/>
  <c r="H366" i="27"/>
  <c r="I366" i="27" s="1"/>
  <c r="H50" i="27"/>
  <c r="I50" i="27" s="1"/>
  <c r="H231" i="27"/>
  <c r="I231" i="27" s="1"/>
  <c r="H412" i="27"/>
  <c r="I412" i="27" s="1"/>
  <c r="H376" i="27"/>
  <c r="I376" i="27" s="1"/>
  <c r="H143" i="27"/>
  <c r="I143" i="27" s="1"/>
  <c r="H320" i="27"/>
  <c r="I320" i="27" s="1"/>
  <c r="H506" i="27"/>
  <c r="I506" i="27" s="1"/>
  <c r="H38" i="27"/>
  <c r="I38" i="27" s="1"/>
  <c r="H219" i="27"/>
  <c r="I219" i="27" s="1"/>
  <c r="H399" i="27"/>
  <c r="I399" i="27" s="1"/>
  <c r="H263" i="27"/>
  <c r="I263" i="27" s="1"/>
  <c r="H129" i="27"/>
  <c r="I129" i="27" s="1"/>
  <c r="H310" i="27"/>
  <c r="I310" i="27" s="1"/>
  <c r="H492" i="27"/>
  <c r="I492" i="27" s="1"/>
  <c r="H25" i="27"/>
  <c r="I25" i="27" s="1"/>
  <c r="H206" i="27"/>
  <c r="I206" i="27" s="1"/>
  <c r="H385" i="27"/>
  <c r="I385" i="27" s="1"/>
  <c r="H208" i="27"/>
  <c r="I208" i="27" s="1"/>
  <c r="H277" i="27"/>
  <c r="I277" i="27" s="1"/>
  <c r="H474" i="27"/>
  <c r="I474" i="27" s="1"/>
  <c r="H427" i="27"/>
  <c r="I427" i="27" s="1"/>
  <c r="H253" i="27"/>
  <c r="I253" i="27" s="1"/>
  <c r="G157" i="40"/>
  <c r="H157" i="40" s="1"/>
  <c r="G287" i="40"/>
  <c r="H287" i="40" s="1"/>
  <c r="G71" i="40"/>
  <c r="H71" i="40" s="1"/>
  <c r="G25" i="40"/>
  <c r="H25" i="40" s="1"/>
  <c r="G425" i="40"/>
  <c r="H425" i="40" s="1"/>
  <c r="G325" i="40"/>
  <c r="H325" i="40" s="1"/>
  <c r="G103" i="40"/>
  <c r="H103" i="40" s="1"/>
  <c r="G418" i="40"/>
  <c r="H418" i="40" s="1"/>
  <c r="G193" i="40"/>
  <c r="H193" i="40" s="1"/>
  <c r="G34" i="40"/>
  <c r="H34" i="40" s="1"/>
  <c r="G151" i="40"/>
  <c r="H151" i="40" s="1"/>
  <c r="G130" i="40"/>
  <c r="H130" i="40" s="1"/>
  <c r="G197" i="40"/>
  <c r="H197" i="40" s="1"/>
  <c r="G217" i="40"/>
  <c r="H217" i="40" s="1"/>
  <c r="G406" i="40"/>
  <c r="H406" i="40" s="1"/>
  <c r="G229" i="40"/>
  <c r="H229" i="40" s="1"/>
  <c r="G106" i="40"/>
  <c r="H106" i="40" s="1"/>
  <c r="G127" i="40"/>
  <c r="H127" i="40" s="1"/>
  <c r="G341" i="40"/>
  <c r="H341" i="40" s="1"/>
  <c r="G301" i="40"/>
  <c r="H301" i="40" s="1"/>
  <c r="G147" i="40"/>
  <c r="H147" i="40" s="1"/>
  <c r="G374" i="40"/>
  <c r="H374" i="40" s="1"/>
  <c r="G240" i="40"/>
  <c r="H240" i="40" s="1"/>
  <c r="G447" i="40"/>
  <c r="H447" i="40" s="1"/>
  <c r="G246" i="40"/>
  <c r="H246" i="40" s="1"/>
  <c r="G32" i="40"/>
  <c r="H32" i="40" s="1"/>
  <c r="G279" i="40"/>
  <c r="H279" i="40" s="1"/>
  <c r="G296" i="40"/>
  <c r="H296" i="40" s="1"/>
  <c r="G62" i="40"/>
  <c r="H62" i="40" s="1"/>
  <c r="G300" i="40"/>
  <c r="H300" i="40" s="1"/>
  <c r="G194" i="40"/>
  <c r="H194" i="40" s="1"/>
  <c r="G110" i="40"/>
  <c r="H110" i="40" s="1"/>
  <c r="G201" i="40"/>
  <c r="H201" i="40" s="1"/>
  <c r="G84" i="40"/>
  <c r="H84" i="40" s="1"/>
  <c r="G189" i="40"/>
  <c r="H189" i="40" s="1"/>
  <c r="G363" i="40"/>
  <c r="H363" i="40" s="1"/>
  <c r="G348" i="40"/>
  <c r="H348" i="40" s="1"/>
  <c r="G237" i="40"/>
  <c r="H237" i="40" s="1"/>
  <c r="G468" i="40"/>
  <c r="H468" i="40" s="1"/>
  <c r="G93" i="40"/>
  <c r="H93" i="40" s="1"/>
  <c r="G366" i="40"/>
  <c r="H366" i="40" s="1"/>
  <c r="G236" i="40"/>
  <c r="H236" i="40" s="1"/>
  <c r="G399" i="40"/>
  <c r="H399" i="40" s="1"/>
  <c r="G255" i="40"/>
  <c r="H255" i="40" s="1"/>
  <c r="G42" i="40"/>
  <c r="H42" i="40" s="1"/>
  <c r="G182" i="40"/>
  <c r="H182" i="40" s="1"/>
  <c r="G114" i="40"/>
  <c r="H114" i="40" s="1"/>
  <c r="G53" i="40"/>
  <c r="H53" i="40" s="1"/>
  <c r="G307" i="40"/>
  <c r="H307" i="40" s="1"/>
  <c r="G119" i="40"/>
  <c r="H119" i="40" s="1"/>
  <c r="G40" i="40"/>
  <c r="H40" i="40" s="1"/>
  <c r="G461" i="40"/>
  <c r="H461" i="40" s="1"/>
  <c r="G361" i="40"/>
  <c r="H361" i="40" s="1"/>
  <c r="G121" i="40"/>
  <c r="H121" i="40" s="1"/>
  <c r="G454" i="40"/>
  <c r="H454" i="40" s="1"/>
  <c r="G275" i="40"/>
  <c r="H275" i="40" s="1"/>
  <c r="G148" i="40"/>
  <c r="H148" i="40" s="1"/>
  <c r="G211" i="40"/>
  <c r="H211" i="40" s="1"/>
  <c r="G394" i="40"/>
  <c r="H394" i="40" s="1"/>
  <c r="G227" i="40"/>
  <c r="H227" i="40" s="1"/>
  <c r="G466" i="40"/>
  <c r="H466" i="40" s="1"/>
  <c r="G442" i="40"/>
  <c r="H442" i="40" s="1"/>
  <c r="G283" i="40"/>
  <c r="H283" i="40" s="1"/>
  <c r="G268" i="40"/>
  <c r="H268" i="40" s="1"/>
  <c r="G142" i="40"/>
  <c r="H142" i="40" s="1"/>
  <c r="G377" i="40"/>
  <c r="H377" i="40" s="1"/>
  <c r="G337" i="40"/>
  <c r="H337" i="40" s="1"/>
  <c r="G162" i="40"/>
  <c r="H162" i="40" s="1"/>
  <c r="G410" i="40"/>
  <c r="H410" i="40" s="1"/>
  <c r="G260" i="40"/>
  <c r="H260" i="40" s="1"/>
  <c r="G441" i="40"/>
  <c r="H441" i="40" s="1"/>
  <c r="G63" i="40"/>
  <c r="H63" i="40" s="1"/>
  <c r="G315" i="40"/>
  <c r="H315" i="40" s="1"/>
  <c r="G420" i="40"/>
  <c r="H420" i="40" s="1"/>
  <c r="G282" i="40"/>
  <c r="H282" i="40" s="1"/>
  <c r="G320" i="40"/>
  <c r="H320" i="40" s="1"/>
  <c r="G243" i="40"/>
  <c r="H243" i="40" s="1"/>
  <c r="G198" i="40"/>
  <c r="H198" i="40" s="1"/>
  <c r="G216" i="40"/>
  <c r="H216" i="40" s="1"/>
  <c r="G99" i="40"/>
  <c r="H99" i="40" s="1"/>
  <c r="G404" i="40"/>
  <c r="H404" i="40" s="1"/>
  <c r="G272" i="40"/>
  <c r="H272" i="40" s="1"/>
  <c r="G234" i="40"/>
  <c r="H234" i="40" s="1"/>
  <c r="G252" i="40"/>
  <c r="H252" i="40" s="1"/>
  <c r="G288" i="40"/>
  <c r="H288" i="40" s="1"/>
  <c r="G67" i="40"/>
  <c r="H67" i="40" s="1"/>
  <c r="G323" i="40"/>
  <c r="H323" i="40" s="1"/>
  <c r="G280" i="40"/>
  <c r="H280" i="40" s="1"/>
  <c r="G101" i="40"/>
  <c r="H101" i="40" s="1"/>
  <c r="G251" i="40"/>
  <c r="H251" i="40" s="1"/>
  <c r="G397" i="40"/>
  <c r="H397" i="40" s="1"/>
  <c r="G149" i="40"/>
  <c r="H149" i="40" s="1"/>
  <c r="G83" i="40"/>
  <c r="H83" i="40" s="1"/>
  <c r="G295" i="40"/>
  <c r="H295" i="40" s="1"/>
  <c r="G208" i="40"/>
  <c r="H208" i="40" s="1"/>
  <c r="G226" i="40"/>
  <c r="H226" i="40" s="1"/>
  <c r="G16" i="40"/>
  <c r="H16" i="40" s="1"/>
  <c r="G262" i="40"/>
  <c r="H262" i="40" s="1"/>
  <c r="G17" i="40"/>
  <c r="H17" i="40" s="1"/>
  <c r="G47" i="40"/>
  <c r="H47" i="40" s="1"/>
  <c r="G299" i="40"/>
  <c r="H299" i="40" s="1"/>
  <c r="G304" i="40"/>
  <c r="H304" i="40" s="1"/>
  <c r="G155" i="40"/>
  <c r="H155" i="40" s="1"/>
  <c r="G413" i="40"/>
  <c r="H413" i="40" s="1"/>
  <c r="G373" i="40"/>
  <c r="H373" i="40" s="1"/>
  <c r="G177" i="40"/>
  <c r="H177" i="40" s="1"/>
  <c r="G402" i="40"/>
  <c r="H402" i="40" s="1"/>
  <c r="G446" i="40"/>
  <c r="H446" i="40" s="1"/>
  <c r="G85" i="40"/>
  <c r="H85" i="40" s="1"/>
  <c r="G343" i="40"/>
  <c r="H343" i="40" s="1"/>
  <c r="G316" i="40"/>
  <c r="H316" i="40" s="1"/>
  <c r="G161" i="40"/>
  <c r="H161" i="40" s="1"/>
  <c r="G118" i="40"/>
  <c r="H118" i="40" s="1"/>
  <c r="G433" i="40"/>
  <c r="H433" i="40" s="1"/>
  <c r="G163" i="40"/>
  <c r="H163" i="40" s="1"/>
  <c r="G136" i="40"/>
  <c r="H136" i="40" s="1"/>
  <c r="G311" i="40"/>
  <c r="H311" i="40" s="1"/>
  <c r="G292" i="40"/>
  <c r="H292" i="40" s="1"/>
  <c r="G241" i="40"/>
  <c r="H241" i="40" s="1"/>
  <c r="G46" i="40"/>
  <c r="H46" i="40" s="1"/>
  <c r="G277" i="40"/>
  <c r="H277" i="40" s="1"/>
  <c r="G31" i="40"/>
  <c r="H31" i="40" s="1"/>
  <c r="G220" i="40"/>
  <c r="H220" i="40" s="1"/>
  <c r="G319" i="40"/>
  <c r="H319" i="40" s="1"/>
  <c r="G340" i="40"/>
  <c r="H340" i="40" s="1"/>
  <c r="G169" i="40"/>
  <c r="H169" i="40" s="1"/>
  <c r="G449" i="40"/>
  <c r="H449" i="40" s="1"/>
  <c r="G409" i="40"/>
  <c r="H409" i="40" s="1"/>
  <c r="G258" i="40"/>
  <c r="H258" i="40" s="1"/>
  <c r="G135" i="40"/>
  <c r="H135" i="40" s="1"/>
  <c r="G96" i="40"/>
  <c r="H96" i="40" s="1"/>
  <c r="G387" i="40"/>
  <c r="H387" i="40" s="1"/>
  <c r="G386" i="40"/>
  <c r="H386" i="40" s="1"/>
  <c r="G356" i="40"/>
  <c r="H356" i="40" s="1"/>
  <c r="G462" i="40"/>
  <c r="H462" i="40" s="1"/>
  <c r="G267" i="40"/>
  <c r="H267" i="40" s="1"/>
  <c r="G144" i="40"/>
  <c r="H144" i="40" s="1"/>
  <c r="G312" i="40"/>
  <c r="H312" i="40" s="1"/>
  <c r="G471" i="40"/>
  <c r="H471" i="40" s="1"/>
  <c r="G213" i="40"/>
  <c r="H213" i="40" s="1"/>
  <c r="G54" i="40"/>
  <c r="H54" i="40" s="1"/>
  <c r="G308" i="40"/>
  <c r="H308" i="40" s="1"/>
  <c r="G100" i="40"/>
  <c r="H100" i="40" s="1"/>
  <c r="G359" i="40"/>
  <c r="H359" i="40" s="1"/>
  <c r="G352" i="40"/>
  <c r="H352" i="40" s="1"/>
  <c r="G190" i="40"/>
  <c r="H190" i="40" s="1"/>
  <c r="G41" i="40"/>
  <c r="H41" i="40" s="1"/>
  <c r="G469" i="40"/>
  <c r="H469" i="40" s="1"/>
  <c r="G178" i="40"/>
  <c r="H178" i="40" s="1"/>
  <c r="G202" i="40"/>
  <c r="H202" i="40" s="1"/>
  <c r="G331" i="40"/>
  <c r="H331" i="40" s="1"/>
  <c r="G328" i="40"/>
  <c r="H328" i="40" s="1"/>
  <c r="G35" i="40"/>
  <c r="H35" i="40" s="1"/>
  <c r="G61" i="40"/>
  <c r="H61" i="40" s="1"/>
  <c r="G313" i="40"/>
  <c r="H313" i="40" s="1"/>
  <c r="G77" i="40"/>
  <c r="H77" i="40" s="1"/>
  <c r="G286" i="40"/>
  <c r="H286" i="40" s="1"/>
  <c r="G335" i="40"/>
  <c r="H335" i="40" s="1"/>
  <c r="G376" i="40"/>
  <c r="H376" i="40" s="1"/>
  <c r="G215" i="40"/>
  <c r="H215" i="40" s="1"/>
  <c r="G7" i="40"/>
  <c r="H7" i="40" s="1"/>
  <c r="G445" i="40"/>
  <c r="H445" i="40" s="1"/>
  <c r="G273" i="40"/>
  <c r="H273" i="40" s="1"/>
  <c r="G14" i="40"/>
  <c r="H14" i="40" s="1"/>
  <c r="G294" i="40"/>
  <c r="H294" i="40" s="1"/>
  <c r="G111" i="40"/>
  <c r="H111" i="40" s="1"/>
  <c r="G423" i="40"/>
  <c r="H423" i="40" s="1"/>
  <c r="G4" i="40"/>
  <c r="H4" i="40" s="1"/>
  <c r="G372" i="40"/>
  <c r="H372" i="40" s="1"/>
  <c r="G285" i="40"/>
  <c r="H285" i="40" s="1"/>
  <c r="G192" i="40"/>
  <c r="H192" i="40" s="1"/>
  <c r="G48" i="40"/>
  <c r="H48" i="40" s="1"/>
  <c r="G174" i="40"/>
  <c r="H174" i="40" s="1"/>
  <c r="G134" i="40"/>
  <c r="H134" i="40" s="1"/>
  <c r="G384" i="40"/>
  <c r="H384" i="40" s="1"/>
  <c r="G354" i="40"/>
  <c r="H354" i="40" s="1"/>
  <c r="G68" i="40"/>
  <c r="H68" i="40" s="1"/>
  <c r="G324" i="40"/>
  <c r="H324" i="40" s="1"/>
  <c r="G56" i="40"/>
  <c r="H56" i="40" s="1"/>
  <c r="G30" i="40"/>
  <c r="H30" i="40" s="1"/>
  <c r="G426" i="40"/>
  <c r="H426" i="40" s="1"/>
  <c r="G86" i="40"/>
  <c r="H86" i="40" s="1"/>
  <c r="G344" i="40"/>
  <c r="H344" i="40" s="1"/>
  <c r="G336" i="40"/>
  <c r="H336" i="40" s="1"/>
  <c r="G435" i="40"/>
  <c r="H435" i="40" s="1"/>
  <c r="G153" i="40"/>
  <c r="H153" i="40" s="1"/>
  <c r="G115" i="40"/>
  <c r="H115" i="40" s="1"/>
  <c r="G379" i="40"/>
  <c r="H379" i="40" s="1"/>
  <c r="G388" i="40"/>
  <c r="H388" i="40" s="1"/>
  <c r="G253" i="40"/>
  <c r="H253" i="40" s="1"/>
  <c r="G55" i="40"/>
  <c r="H55" i="40" s="1"/>
  <c r="G23" i="40"/>
  <c r="H23" i="40" s="1"/>
  <c r="G209" i="40"/>
  <c r="H209" i="40" s="1"/>
  <c r="G358" i="40"/>
  <c r="H358" i="40" s="1"/>
  <c r="G347" i="40"/>
  <c r="H347" i="40" s="1"/>
  <c r="G364" i="40"/>
  <c r="H364" i="40" s="1"/>
  <c r="G94" i="40"/>
  <c r="H94" i="40" s="1"/>
  <c r="G76" i="40"/>
  <c r="H76" i="40" s="1"/>
  <c r="G349" i="40"/>
  <c r="H349" i="40" s="1"/>
  <c r="G125" i="40"/>
  <c r="H125" i="40" s="1"/>
  <c r="G430" i="40"/>
  <c r="H430" i="40" s="1"/>
  <c r="G355" i="40"/>
  <c r="H355" i="40" s="1"/>
  <c r="G412" i="40"/>
  <c r="H412" i="40" s="1"/>
  <c r="G233" i="40"/>
  <c r="H233" i="40" s="1"/>
  <c r="G37" i="40"/>
  <c r="H37" i="40" s="1"/>
  <c r="G232" i="40"/>
  <c r="H232" i="40" s="1"/>
  <c r="G309" i="40"/>
  <c r="H309" i="40" s="1"/>
  <c r="G74" i="40"/>
  <c r="H74" i="40" s="1"/>
  <c r="G105" i="40"/>
  <c r="H105" i="40" s="1"/>
  <c r="G44" i="40"/>
  <c r="H44" i="40" s="1"/>
  <c r="G126" i="40"/>
  <c r="H126" i="40" s="1"/>
  <c r="G459" i="40"/>
  <c r="H459" i="40" s="1"/>
  <c r="G6" i="40"/>
  <c r="H6" i="40" s="1"/>
  <c r="G392" i="40"/>
  <c r="H392" i="40" s="1"/>
  <c r="G90" i="40"/>
  <c r="H90" i="40" s="1"/>
  <c r="G278" i="40"/>
  <c r="H278" i="40" s="1"/>
  <c r="G321" i="40"/>
  <c r="H321" i="40" s="1"/>
  <c r="G15" i="40"/>
  <c r="H15" i="40" s="1"/>
  <c r="G92" i="40"/>
  <c r="H92" i="40" s="1"/>
  <c r="G188" i="40"/>
  <c r="H188" i="40" s="1"/>
  <c r="G206" i="40"/>
  <c r="H206" i="40" s="1"/>
  <c r="G69" i="40"/>
  <c r="H69" i="40" s="1"/>
  <c r="G131" i="40"/>
  <c r="H131" i="40" s="1"/>
  <c r="G395" i="40"/>
  <c r="H395" i="40" s="1"/>
  <c r="G424" i="40"/>
  <c r="H424" i="40" s="1"/>
  <c r="G196" i="40"/>
  <c r="H196" i="40" s="1"/>
  <c r="G133" i="40"/>
  <c r="H133" i="40" s="1"/>
  <c r="G82" i="40"/>
  <c r="H82" i="40" s="1"/>
  <c r="G239" i="40"/>
  <c r="H239" i="40" s="1"/>
  <c r="G28" i="40"/>
  <c r="H28" i="40" s="1"/>
  <c r="G367" i="40"/>
  <c r="H367" i="40" s="1"/>
  <c r="G400" i="40"/>
  <c r="H400" i="40" s="1"/>
  <c r="G256" i="40"/>
  <c r="H256" i="40" s="1"/>
  <c r="G91" i="40"/>
  <c r="H91" i="40" s="1"/>
  <c r="G385" i="40"/>
  <c r="H385" i="40" s="1"/>
  <c r="G167" i="40"/>
  <c r="H167" i="40" s="1"/>
  <c r="G5" i="40"/>
  <c r="H5" i="40" s="1"/>
  <c r="G371" i="40"/>
  <c r="H371" i="40" s="1"/>
  <c r="G448" i="40"/>
  <c r="H448" i="40" s="1"/>
  <c r="G265" i="40"/>
  <c r="H265" i="40" s="1"/>
  <c r="G65" i="40"/>
  <c r="H65" i="40" s="1"/>
  <c r="G12" i="40"/>
  <c r="H12" i="40" s="1"/>
  <c r="G345" i="40"/>
  <c r="H345" i="40" s="1"/>
  <c r="G104" i="40"/>
  <c r="H104" i="40" s="1"/>
  <c r="G170" i="40"/>
  <c r="H170" i="40" s="1"/>
  <c r="G123" i="40"/>
  <c r="H123" i="40" s="1"/>
  <c r="G140" i="40"/>
  <c r="H140" i="40" s="1"/>
  <c r="G141" i="40"/>
  <c r="H141" i="40" s="1"/>
  <c r="G333" i="40"/>
  <c r="H333" i="40" s="1"/>
  <c r="G36" i="40"/>
  <c r="H36" i="40" s="1"/>
  <c r="G408" i="40"/>
  <c r="H408" i="40" s="1"/>
  <c r="G368" i="40"/>
  <c r="H368" i="40" s="1"/>
  <c r="G20" i="40"/>
  <c r="H20" i="40" s="1"/>
  <c r="G357" i="40"/>
  <c r="H357" i="40" s="1"/>
  <c r="G108" i="40"/>
  <c r="H108" i="40" s="1"/>
  <c r="G183" i="40"/>
  <c r="H183" i="40" s="1"/>
  <c r="G270" i="40"/>
  <c r="H270" i="40" s="1"/>
  <c r="G290" i="40"/>
  <c r="H290" i="40" s="1"/>
  <c r="G350" i="40"/>
  <c r="H350" i="40" s="1"/>
  <c r="G224" i="40"/>
  <c r="H224" i="40" s="1"/>
  <c r="G297" i="40"/>
  <c r="H297" i="40" s="1"/>
  <c r="G116" i="40"/>
  <c r="H116" i="40" s="1"/>
  <c r="G360" i="40"/>
  <c r="H360" i="40" s="1"/>
  <c r="G415" i="40"/>
  <c r="H415" i="40" s="1"/>
  <c r="G436" i="40"/>
  <c r="H436" i="40" s="1"/>
  <c r="G247" i="40"/>
  <c r="H247" i="40" s="1"/>
  <c r="G391" i="40"/>
  <c r="H391" i="40" s="1"/>
  <c r="G19" i="40"/>
  <c r="H19" i="40" s="1"/>
  <c r="G113" i="40"/>
  <c r="H113" i="40" s="1"/>
  <c r="G26" i="40"/>
  <c r="H26" i="40" s="1"/>
  <c r="G381" i="40"/>
  <c r="H381" i="40" s="1"/>
  <c r="G122" i="40"/>
  <c r="H122" i="40" s="1"/>
  <c r="G266" i="40"/>
  <c r="H266" i="40" s="1"/>
  <c r="G195" i="40"/>
  <c r="H195" i="40" s="1"/>
  <c r="G390" i="40"/>
  <c r="H390" i="40" s="1"/>
  <c r="G168" i="40"/>
  <c r="H168" i="40" s="1"/>
  <c r="G50" i="40"/>
  <c r="H50" i="40" s="1"/>
  <c r="G51" i="40"/>
  <c r="H51" i="40" s="1"/>
  <c r="G306" i="40"/>
  <c r="H306" i="40" s="1"/>
  <c r="G326" i="40"/>
  <c r="H326" i="40" s="1"/>
  <c r="G330" i="40"/>
  <c r="H330" i="40" s="1"/>
  <c r="G444" i="40"/>
  <c r="H444" i="40" s="1"/>
  <c r="G80" i="40"/>
  <c r="H80" i="40" s="1"/>
  <c r="G429" i="40"/>
  <c r="H429" i="40" s="1"/>
  <c r="G276" i="40"/>
  <c r="H276" i="40" s="1"/>
  <c r="G362" i="40"/>
  <c r="H362" i="40" s="1"/>
  <c r="G351" i="40"/>
  <c r="H351" i="40" s="1"/>
  <c r="G145" i="40"/>
  <c r="H145" i="40" s="1"/>
  <c r="G460" i="40"/>
  <c r="H460" i="40" s="1"/>
  <c r="G244" i="40"/>
  <c r="H244" i="40" s="1"/>
  <c r="G191" i="40"/>
  <c r="H191" i="40" s="1"/>
  <c r="G245" i="40"/>
  <c r="H245" i="40" s="1"/>
  <c r="G259" i="40"/>
  <c r="H259" i="40" s="1"/>
  <c r="G43" i="40"/>
  <c r="H43" i="40" s="1"/>
  <c r="G383" i="40"/>
  <c r="H383" i="40" s="1"/>
  <c r="G293" i="40"/>
  <c r="H293" i="40" s="1"/>
  <c r="G109" i="40"/>
  <c r="H109" i="40" s="1"/>
  <c r="G421" i="40"/>
  <c r="H421" i="40" s="1"/>
  <c r="G49" i="40"/>
  <c r="H49" i="40" s="1"/>
  <c r="G59" i="40"/>
  <c r="H59" i="40" s="1"/>
  <c r="G428" i="40"/>
  <c r="H428" i="40" s="1"/>
  <c r="G393" i="40"/>
  <c r="H393" i="40" s="1"/>
  <c r="G180" i="40"/>
  <c r="H180" i="40" s="1"/>
  <c r="G33" i="40"/>
  <c r="H33" i="40" s="1"/>
  <c r="G132" i="40"/>
  <c r="H132" i="40" s="1"/>
  <c r="G380" i="40"/>
  <c r="H380" i="40" s="1"/>
  <c r="G186" i="40"/>
  <c r="H186" i="40" s="1"/>
  <c r="G342" i="40"/>
  <c r="H342" i="40" s="1"/>
  <c r="G207" i="40"/>
  <c r="H207" i="40" s="1"/>
  <c r="G78" i="40"/>
  <c r="H78" i="40" s="1"/>
  <c r="G318" i="40"/>
  <c r="H318" i="40" s="1"/>
  <c r="G138" i="40"/>
  <c r="H138" i="40" s="1"/>
  <c r="G228" i="40"/>
  <c r="H228" i="40" s="1"/>
  <c r="G175" i="40"/>
  <c r="H175" i="40" s="1"/>
  <c r="G431" i="40"/>
  <c r="H431" i="40" s="1"/>
  <c r="G52" i="40"/>
  <c r="H52" i="40" s="1"/>
  <c r="G281" i="40"/>
  <c r="H281" i="40" s="1"/>
  <c r="G205" i="40"/>
  <c r="H205" i="40" s="1"/>
  <c r="G70" i="40"/>
  <c r="H70" i="40" s="1"/>
  <c r="G274" i="40"/>
  <c r="H274" i="40" s="1"/>
  <c r="G58" i="40"/>
  <c r="H58" i="40" s="1"/>
  <c r="G403" i="40"/>
  <c r="H403" i="40" s="1"/>
  <c r="G472" i="40"/>
  <c r="H472" i="40" s="1"/>
  <c r="G329" i="40"/>
  <c r="H329" i="40" s="1"/>
  <c r="G124" i="40"/>
  <c r="H124" i="40" s="1"/>
  <c r="G457" i="40"/>
  <c r="H457" i="40" s="1"/>
  <c r="G263" i="40"/>
  <c r="H263" i="40" s="1"/>
  <c r="G154" i="40"/>
  <c r="H154" i="40" s="1"/>
  <c r="G407" i="40"/>
  <c r="H407" i="40" s="1"/>
  <c r="G64" i="40"/>
  <c r="H64" i="40" s="1"/>
  <c r="G107" i="40"/>
  <c r="H107" i="40" s="1"/>
  <c r="G143" i="40"/>
  <c r="H143" i="40" s="1"/>
  <c r="G72" i="40"/>
  <c r="H72" i="40" s="1"/>
  <c r="G417" i="40"/>
  <c r="H417" i="40" s="1"/>
  <c r="G158" i="40"/>
  <c r="H158" i="40" s="1"/>
  <c r="G45" i="40"/>
  <c r="H45" i="40" s="1"/>
  <c r="G150" i="40"/>
  <c r="H150" i="40" s="1"/>
  <c r="G303" i="40"/>
  <c r="H303" i="40" s="1"/>
  <c r="G332" i="40"/>
  <c r="H332" i="40" s="1"/>
  <c r="G248" i="40"/>
  <c r="H248" i="40" s="1"/>
  <c r="G9" i="40"/>
  <c r="H9" i="40" s="1"/>
  <c r="G438" i="40"/>
  <c r="H438" i="40" s="1"/>
  <c r="G117" i="40"/>
  <c r="H117" i="40" s="1"/>
  <c r="G146" i="40"/>
  <c r="H146" i="40" s="1"/>
  <c r="G396" i="40"/>
  <c r="H396" i="40" s="1"/>
  <c r="G203" i="40"/>
  <c r="H203" i="40" s="1"/>
  <c r="G451" i="40"/>
  <c r="H451" i="40" s="1"/>
  <c r="G235" i="40"/>
  <c r="H235" i="40" s="1"/>
  <c r="G317" i="40"/>
  <c r="H317" i="40" s="1"/>
  <c r="G223" i="40"/>
  <c r="H223" i="40" s="1"/>
  <c r="G13" i="40"/>
  <c r="H13" i="40" s="1"/>
  <c r="G310" i="40"/>
  <c r="H310" i="40" s="1"/>
  <c r="G89" i="40"/>
  <c r="H89" i="40" s="1"/>
  <c r="G419" i="40"/>
  <c r="H419" i="40" s="1"/>
  <c r="G22" i="40"/>
  <c r="H22" i="40" s="1"/>
  <c r="G365" i="40"/>
  <c r="H365" i="40" s="1"/>
  <c r="G139" i="40"/>
  <c r="H139" i="40" s="1"/>
  <c r="G95" i="40"/>
  <c r="H95" i="40" s="1"/>
  <c r="G298" i="40"/>
  <c r="H298" i="40" s="1"/>
  <c r="G185" i="40"/>
  <c r="H185" i="40" s="1"/>
  <c r="G427" i="40"/>
  <c r="H427" i="40" s="1"/>
  <c r="G79" i="40"/>
  <c r="H79" i="40" s="1"/>
  <c r="G172" i="40"/>
  <c r="H172" i="40" s="1"/>
  <c r="G173" i="40"/>
  <c r="H173" i="40" s="1"/>
  <c r="G87" i="40"/>
  <c r="H87" i="40" s="1"/>
  <c r="G453" i="40"/>
  <c r="H453" i="40" s="1"/>
  <c r="G218" i="40"/>
  <c r="H218" i="40" s="1"/>
  <c r="G219" i="40"/>
  <c r="H219" i="40" s="1"/>
  <c r="G164" i="40"/>
  <c r="H164" i="40" s="1"/>
  <c r="G339" i="40"/>
  <c r="H339" i="40" s="1"/>
  <c r="G456" i="40"/>
  <c r="H456" i="40" s="1"/>
  <c r="G264" i="40"/>
  <c r="H264" i="40" s="1"/>
  <c r="G200" i="40"/>
  <c r="H200" i="40" s="1"/>
  <c r="G464" i="40"/>
  <c r="H464" i="40" s="1"/>
  <c r="G230" i="40"/>
  <c r="H230" i="40" s="1"/>
  <c r="G98" i="40"/>
  <c r="H98" i="40" s="1"/>
  <c r="G465" i="40"/>
  <c r="H465" i="40" s="1"/>
  <c r="G21" i="40"/>
  <c r="H21" i="40" s="1"/>
  <c r="G440" i="40"/>
  <c r="H440" i="40" s="1"/>
  <c r="G8" i="40"/>
  <c r="H8" i="40" s="1"/>
  <c r="G378" i="40"/>
  <c r="H378" i="40" s="1"/>
  <c r="G398" i="40"/>
  <c r="H398" i="40" s="1"/>
  <c r="G171" i="40"/>
  <c r="H171" i="40" s="1"/>
  <c r="G24" i="40"/>
  <c r="H24" i="40" s="1"/>
  <c r="G254" i="40"/>
  <c r="H254" i="40" s="1"/>
  <c r="G60" i="40"/>
  <c r="H60" i="40" s="1"/>
  <c r="G314" i="40"/>
  <c r="H314" i="40" s="1"/>
  <c r="G176" i="40"/>
  <c r="H176" i="40" s="1"/>
  <c r="G416" i="40"/>
  <c r="H416" i="40" s="1"/>
  <c r="G411" i="40"/>
  <c r="H411" i="40" s="1"/>
  <c r="G152" i="40"/>
  <c r="H152" i="40" s="1"/>
  <c r="G18" i="40"/>
  <c r="H18" i="40" s="1"/>
  <c r="G242" i="40"/>
  <c r="H242" i="40" s="1"/>
  <c r="G75" i="40"/>
  <c r="H75" i="40" s="1"/>
  <c r="G231" i="40"/>
  <c r="H231" i="40" s="1"/>
  <c r="G284" i="40"/>
  <c r="H284" i="40" s="1"/>
  <c r="G369" i="40"/>
  <c r="H369" i="40" s="1"/>
  <c r="G156" i="40"/>
  <c r="H156" i="40" s="1"/>
  <c r="G129" i="40"/>
  <c r="H129" i="40" s="1"/>
  <c r="G470" i="40"/>
  <c r="H470" i="40" s="1"/>
  <c r="G327" i="40"/>
  <c r="H327" i="40" s="1"/>
  <c r="G261" i="40"/>
  <c r="H261" i="40" s="1"/>
  <c r="G221" i="40"/>
  <c r="H221" i="40" s="1"/>
  <c r="G467" i="40"/>
  <c r="H467" i="40" s="1"/>
  <c r="G184" i="40"/>
  <c r="H184" i="40" s="1"/>
  <c r="G353" i="40"/>
  <c r="H353" i="40" s="1"/>
  <c r="G238" i="40"/>
  <c r="H238" i="40" s="1"/>
  <c r="G73" i="40"/>
  <c r="H73" i="40" s="1"/>
  <c r="G346" i="40"/>
  <c r="H346" i="40" s="1"/>
  <c r="G137" i="40"/>
  <c r="H137" i="40" s="1"/>
  <c r="G439" i="40"/>
  <c r="H439" i="40" s="1"/>
  <c r="G322" i="40"/>
  <c r="H322" i="40" s="1"/>
  <c r="G401" i="40"/>
  <c r="H401" i="40" s="1"/>
  <c r="G166" i="40"/>
  <c r="H166" i="40" s="1"/>
  <c r="G160" i="40"/>
  <c r="H160" i="40" s="1"/>
  <c r="G334" i="40"/>
  <c r="H334" i="40" s="1"/>
  <c r="G199" i="40"/>
  <c r="H199" i="40" s="1"/>
  <c r="G443" i="40"/>
  <c r="H443" i="40" s="1"/>
  <c r="G97" i="40"/>
  <c r="H97" i="40" s="1"/>
  <c r="G269" i="40"/>
  <c r="H269" i="40" s="1"/>
  <c r="G187" i="40"/>
  <c r="H187" i="40" s="1"/>
  <c r="G102" i="40"/>
  <c r="H102" i="40" s="1"/>
  <c r="G302" i="40"/>
  <c r="H302" i="40" s="1"/>
  <c r="G210" i="40"/>
  <c r="H210" i="40" s="1"/>
  <c r="G375" i="40"/>
  <c r="H375" i="40" s="1"/>
  <c r="G458" i="40"/>
  <c r="H458" i="40" s="1"/>
  <c r="G27" i="40"/>
  <c r="H27" i="40" s="1"/>
  <c r="G249" i="40"/>
  <c r="H249" i="40" s="1"/>
  <c r="G212" i="40"/>
  <c r="H212" i="40" s="1"/>
  <c r="G128" i="40"/>
  <c r="H128" i="40" s="1"/>
  <c r="G81" i="40"/>
  <c r="H81" i="40" s="1"/>
  <c r="G38" i="40"/>
  <c r="H38" i="40" s="1"/>
  <c r="G414" i="40"/>
  <c r="H414" i="40" s="1"/>
  <c r="G434" i="40"/>
  <c r="H434" i="40" s="1"/>
  <c r="G405" i="40"/>
  <c r="H405" i="40" s="1"/>
  <c r="G39" i="40"/>
  <c r="H39" i="40" s="1"/>
  <c r="G291" i="40"/>
  <c r="H291" i="40" s="1"/>
  <c r="G165" i="40"/>
  <c r="H165" i="40" s="1"/>
  <c r="G422" i="40"/>
  <c r="H422" i="40" s="1"/>
  <c r="G204" i="40"/>
  <c r="H204" i="40" s="1"/>
  <c r="G432" i="40"/>
  <c r="H432" i="40" s="1"/>
  <c r="G271" i="40"/>
  <c r="H271" i="40" s="1"/>
  <c r="G11" i="40"/>
  <c r="H11" i="40" s="1"/>
  <c r="G10" i="40"/>
  <c r="H10" i="40" s="1"/>
  <c r="G389" i="40"/>
  <c r="H389" i="40" s="1"/>
  <c r="G289" i="40"/>
  <c r="H289" i="40" s="1"/>
  <c r="G88" i="40"/>
  <c r="H88" i="40" s="1"/>
  <c r="G382" i="40"/>
  <c r="H382" i="40" s="1"/>
  <c r="G179" i="40"/>
  <c r="H179" i="40" s="1"/>
  <c r="G455" i="40"/>
  <c r="H455" i="40" s="1"/>
  <c r="G29" i="40"/>
  <c r="H29" i="40" s="1"/>
  <c r="G437" i="40"/>
  <c r="H437" i="40" s="1"/>
  <c r="G181" i="40"/>
  <c r="H181" i="40" s="1"/>
  <c r="G257" i="40"/>
  <c r="H257" i="40" s="1"/>
  <c r="G370" i="40"/>
  <c r="H370" i="40" s="1"/>
  <c r="G214" i="40"/>
  <c r="H214" i="40" s="1"/>
  <c r="G463" i="40"/>
  <c r="H463" i="40" s="1"/>
  <c r="G112" i="40"/>
  <c r="H112" i="40" s="1"/>
  <c r="G305" i="40"/>
  <c r="H305" i="40" s="1"/>
  <c r="G250" i="40"/>
  <c r="H250" i="40" s="1"/>
  <c r="G120" i="40"/>
  <c r="H120" i="40" s="1"/>
  <c r="G338" i="40"/>
  <c r="H338" i="40" s="1"/>
  <c r="G225" i="40"/>
  <c r="H225" i="40" s="1"/>
  <c r="G57" i="40"/>
  <c r="H57" i="40" s="1"/>
  <c r="G66" i="40"/>
  <c r="H66" i="40" s="1"/>
  <c r="G450" i="40"/>
  <c r="H450" i="40" s="1"/>
  <c r="G159" i="40"/>
  <c r="H159" i="40" s="1"/>
  <c r="G222" i="40"/>
  <c r="H222" i="40" s="1"/>
  <c r="G452" i="40"/>
  <c r="H452" i="40" s="1"/>
  <c r="F43" i="41"/>
  <c r="G43" i="41" s="1"/>
  <c r="F41" i="41"/>
  <c r="G41" i="41" s="1"/>
  <c r="K41" i="41" s="1"/>
  <c r="F19" i="41"/>
  <c r="G19" i="41" s="1"/>
  <c r="K19" i="41" s="1"/>
  <c r="F16" i="41"/>
  <c r="G16" i="41" s="1"/>
  <c r="F10" i="41"/>
  <c r="G10" i="41" s="1"/>
  <c r="K10" i="41" s="1"/>
  <c r="F5" i="41"/>
  <c r="G5" i="41" s="1"/>
  <c r="F62" i="41"/>
  <c r="G62" i="41" s="1"/>
  <c r="K62" i="41" s="1"/>
  <c r="F69" i="41"/>
  <c r="G69" i="41" s="1"/>
  <c r="K69" i="41" s="1"/>
  <c r="F44" i="41"/>
  <c r="G44" i="41" s="1"/>
  <c r="F46" i="41"/>
  <c r="G46" i="41" s="1"/>
  <c r="F26" i="41"/>
  <c r="G26" i="41" s="1"/>
  <c r="F8" i="41"/>
  <c r="G8" i="41" s="1"/>
  <c r="F6" i="41"/>
  <c r="G6" i="41" s="1"/>
  <c r="F23" i="41"/>
  <c r="G23" i="41" s="1"/>
  <c r="F25" i="41"/>
  <c r="G25" i="41" s="1"/>
  <c r="F32" i="41"/>
  <c r="G32" i="41" s="1"/>
  <c r="F75" i="41"/>
  <c r="G75" i="41" s="1"/>
  <c r="K75" i="41" s="1"/>
  <c r="F53" i="41"/>
  <c r="G53" i="41" s="1"/>
  <c r="F51" i="41"/>
  <c r="G51" i="41" s="1"/>
  <c r="F12" i="41"/>
  <c r="G12" i="41" s="1"/>
  <c r="F60" i="41"/>
  <c r="G60" i="41" s="1"/>
  <c r="F17" i="41"/>
  <c r="G17" i="41" s="1"/>
  <c r="K17" i="41" s="1"/>
  <c r="F40" i="41"/>
  <c r="G40" i="41" s="1"/>
  <c r="K40" i="41" s="1"/>
  <c r="F54" i="41"/>
  <c r="G54" i="41" s="1"/>
  <c r="F34" i="41"/>
  <c r="G34" i="41" s="1"/>
  <c r="F65" i="41"/>
  <c r="G65" i="41" s="1"/>
  <c r="K65" i="41" s="1"/>
  <c r="F33" i="41"/>
  <c r="G33" i="41" s="1"/>
  <c r="F29" i="41"/>
  <c r="G29" i="41" s="1"/>
  <c r="K29" i="41" s="1"/>
  <c r="F55" i="41"/>
  <c r="G55" i="41" s="1"/>
  <c r="F47" i="41"/>
  <c r="G47" i="41" s="1"/>
  <c r="K47" i="41" s="1"/>
  <c r="F22" i="41"/>
  <c r="G22" i="41" s="1"/>
  <c r="F45" i="41"/>
  <c r="G45" i="41" s="1"/>
  <c r="F30" i="41"/>
  <c r="G30" i="41" s="1"/>
  <c r="K30" i="41" s="1"/>
  <c r="F49" i="41"/>
  <c r="G49" i="41" s="1"/>
  <c r="K49" i="41" s="1"/>
  <c r="F56" i="41"/>
  <c r="G56" i="41" s="1"/>
  <c r="F74" i="41"/>
  <c r="G74" i="41" s="1"/>
  <c r="K74" i="41" s="1"/>
  <c r="F28" i="41"/>
  <c r="G28" i="41" s="1"/>
  <c r="F9" i="41"/>
  <c r="G9" i="41" s="1"/>
  <c r="K9" i="41" s="1"/>
  <c r="F57" i="41"/>
  <c r="G57" i="41" s="1"/>
  <c r="F67" i="41"/>
  <c r="G67" i="41" s="1"/>
  <c r="K67" i="41" s="1"/>
  <c r="F13" i="41"/>
  <c r="G13" i="41" s="1"/>
  <c r="F39" i="41"/>
  <c r="G39" i="41" s="1"/>
  <c r="K39" i="41" s="1"/>
  <c r="F35" i="41"/>
  <c r="G35" i="41" s="1"/>
  <c r="F21" i="41"/>
  <c r="G21" i="41" s="1"/>
  <c r="K21" i="41" s="1"/>
  <c r="F58" i="41"/>
  <c r="G58" i="41" s="1"/>
  <c r="F61" i="41"/>
  <c r="G61" i="41" s="1"/>
  <c r="F50" i="41"/>
  <c r="G50" i="41" s="1"/>
  <c r="F36" i="41"/>
  <c r="G36" i="41" s="1"/>
  <c r="F15" i="41"/>
  <c r="G15" i="41" s="1"/>
  <c r="F63" i="41"/>
  <c r="G63" i="41" s="1"/>
  <c r="K63" i="41" s="1"/>
  <c r="F14" i="41"/>
  <c r="G14" i="41" s="1"/>
  <c r="F42" i="41"/>
  <c r="G42" i="41" s="1"/>
  <c r="F31" i="41"/>
  <c r="G31" i="41" s="1"/>
  <c r="K31" i="41" s="1"/>
  <c r="F11" i="41"/>
  <c r="G11" i="41" s="1"/>
  <c r="K11" i="41" s="1"/>
  <c r="F72" i="41"/>
  <c r="G72" i="41" s="1"/>
  <c r="F37" i="41"/>
  <c r="G37" i="41" s="1"/>
  <c r="F64" i="41"/>
  <c r="G64" i="41" s="1"/>
  <c r="K64" i="41" s="1"/>
  <c r="F66" i="41"/>
  <c r="G66" i="41" s="1"/>
  <c r="F38" i="41"/>
  <c r="G38" i="41" s="1"/>
  <c r="F18" i="41"/>
  <c r="G18" i="41" s="1"/>
  <c r="K18" i="41" s="1"/>
  <c r="F7" i="41"/>
  <c r="G7" i="41" s="1"/>
  <c r="F76" i="41"/>
  <c r="G76" i="41" s="1"/>
  <c r="K76" i="41" s="1"/>
  <c r="F27" i="41"/>
  <c r="G27" i="41" s="1"/>
  <c r="F59" i="41"/>
  <c r="G59" i="41" s="1"/>
  <c r="F52" i="41"/>
  <c r="G52" i="41" s="1"/>
  <c r="F70" i="41"/>
  <c r="G70" i="41" s="1"/>
  <c r="K70" i="41" s="1"/>
  <c r="F71" i="41"/>
  <c r="G71" i="41" s="1"/>
  <c r="K71" i="41" s="1"/>
  <c r="F24" i="41"/>
  <c r="G24" i="41" s="1"/>
  <c r="F73" i="41"/>
  <c r="G73" i="41" s="1"/>
  <c r="K73" i="41" s="1"/>
  <c r="F68" i="41"/>
  <c r="G68" i="41" s="1"/>
  <c r="K68" i="41" s="1"/>
  <c r="F48" i="41"/>
  <c r="G48" i="41" s="1"/>
  <c r="K48" i="41" s="1"/>
  <c r="F20" i="41"/>
  <c r="G20" i="41" s="1"/>
  <c r="K20" i="41" s="1"/>
  <c r="F17" i="24"/>
  <c r="G17" i="24" s="1"/>
  <c r="F28" i="24"/>
  <c r="G28" i="24" s="1"/>
  <c r="F13" i="24"/>
  <c r="G13" i="24" s="1"/>
  <c r="F42" i="24"/>
  <c r="G42" i="24" s="1"/>
  <c r="F29" i="24"/>
  <c r="G29" i="24" s="1"/>
  <c r="F5" i="24"/>
  <c r="G5" i="24" s="1"/>
  <c r="F33" i="24"/>
  <c r="G33" i="24" s="1"/>
  <c r="F41" i="24"/>
  <c r="G41" i="24" s="1"/>
  <c r="F37" i="24"/>
  <c r="G37" i="24" s="1"/>
  <c r="F43" i="24"/>
  <c r="G43" i="24" s="1"/>
  <c r="F30" i="24"/>
  <c r="G30" i="24" s="1"/>
  <c r="F11" i="24"/>
  <c r="G11" i="24" s="1"/>
  <c r="F23" i="24"/>
  <c r="G23" i="24" s="1"/>
  <c r="F21" i="24"/>
  <c r="G21" i="24" s="1"/>
  <c r="F27" i="24"/>
  <c r="G27" i="24" s="1"/>
  <c r="F34" i="24"/>
  <c r="G34" i="24" s="1"/>
  <c r="F40" i="24"/>
  <c r="G40" i="24" s="1"/>
  <c r="F10" i="24"/>
  <c r="G10" i="24" s="1"/>
  <c r="F6" i="24"/>
  <c r="G6" i="24" s="1"/>
  <c r="F20" i="24"/>
  <c r="G20" i="24" s="1"/>
  <c r="F25" i="24"/>
  <c r="G25" i="24" s="1"/>
  <c r="F15" i="24"/>
  <c r="G15" i="24" s="1"/>
  <c r="F16" i="24"/>
  <c r="G16" i="24" s="1"/>
  <c r="F39" i="24"/>
  <c r="G39" i="24" s="1"/>
  <c r="F14" i="24"/>
  <c r="G14" i="24" s="1"/>
  <c r="F32" i="24"/>
  <c r="G32" i="24" s="1"/>
  <c r="F18" i="24"/>
  <c r="G18" i="24" s="1"/>
  <c r="F7" i="24"/>
  <c r="G7" i="24" s="1"/>
  <c r="F9" i="24"/>
  <c r="G9" i="24" s="1"/>
  <c r="F22" i="24"/>
  <c r="G22" i="24" s="1"/>
  <c r="F8" i="24"/>
  <c r="G8" i="24" s="1"/>
  <c r="F24" i="24"/>
  <c r="G24" i="24" s="1"/>
  <c r="F19" i="24"/>
  <c r="G19" i="24" s="1"/>
  <c r="F31" i="24"/>
  <c r="G31" i="24" s="1"/>
  <c r="F35" i="24"/>
  <c r="G35" i="24" s="1"/>
  <c r="F38" i="24"/>
  <c r="G38" i="24" s="1"/>
  <c r="F12" i="24"/>
  <c r="G12" i="24" s="1"/>
  <c r="F36" i="24"/>
  <c r="G36" i="24" s="1"/>
  <c r="F26" i="24"/>
  <c r="G26" i="24" s="1"/>
  <c r="F143" i="22"/>
  <c r="G143" i="22" s="1"/>
  <c r="K143" i="22" s="1"/>
  <c r="F144" i="22"/>
  <c r="G144" i="22" s="1"/>
  <c r="F146" i="22"/>
  <c r="G146" i="22" s="1"/>
  <c r="F145" i="22"/>
  <c r="G145" i="22" s="1"/>
  <c r="F142" i="22"/>
  <c r="G142" i="22" s="1"/>
  <c r="F141" i="22"/>
  <c r="G141" i="22" s="1"/>
  <c r="F147" i="22"/>
  <c r="G147" i="22" s="1"/>
  <c r="K147" i="22" s="1"/>
  <c r="F123" i="22"/>
  <c r="G123" i="22" s="1"/>
  <c r="F59" i="22"/>
  <c r="G59" i="22" s="1"/>
  <c r="F62" i="22"/>
  <c r="G62" i="22" s="1"/>
  <c r="F98" i="22"/>
  <c r="G98" i="22" s="1"/>
  <c r="F110" i="22"/>
  <c r="G110" i="22" s="1"/>
  <c r="F133" i="22"/>
  <c r="G133" i="22" s="1"/>
  <c r="F120" i="22"/>
  <c r="G120" i="22" s="1"/>
  <c r="F31" i="22"/>
  <c r="G31" i="22" s="1"/>
  <c r="F56" i="22"/>
  <c r="G56" i="22" s="1"/>
  <c r="F82" i="22"/>
  <c r="G82" i="22" s="1"/>
  <c r="F102" i="22"/>
  <c r="G102" i="22" s="1"/>
  <c r="F139" i="22"/>
  <c r="G139" i="22" s="1"/>
  <c r="F28" i="22"/>
  <c r="G28" i="22" s="1"/>
  <c r="F70" i="22"/>
  <c r="G70" i="22" s="1"/>
  <c r="F118" i="22"/>
  <c r="G118" i="22" s="1"/>
  <c r="F140" i="22"/>
  <c r="G140" i="22" s="1"/>
  <c r="F104" i="22"/>
  <c r="G104" i="22" s="1"/>
  <c r="F25" i="22"/>
  <c r="G25" i="22" s="1"/>
  <c r="F75" i="22"/>
  <c r="G75" i="22" s="1"/>
  <c r="F77" i="22"/>
  <c r="G77" i="22" s="1"/>
  <c r="F38" i="22"/>
  <c r="G38" i="22" s="1"/>
  <c r="F27" i="22"/>
  <c r="G27" i="22" s="1"/>
  <c r="F73" i="22"/>
  <c r="G73" i="22" s="1"/>
  <c r="F134" i="22"/>
  <c r="G134" i="22" s="1"/>
  <c r="F58" i="22"/>
  <c r="G58" i="22" s="1"/>
  <c r="F106" i="22"/>
  <c r="G106" i="22" s="1"/>
  <c r="F105" i="22"/>
  <c r="G105" i="22" s="1"/>
  <c r="F66" i="22"/>
  <c r="G66" i="22" s="1"/>
  <c r="F30" i="22"/>
  <c r="G30" i="22" s="1"/>
  <c r="F54" i="22"/>
  <c r="G54" i="22" s="1"/>
  <c r="F16" i="22"/>
  <c r="G16" i="22" s="1"/>
  <c r="F42" i="22"/>
  <c r="G42" i="22" s="1"/>
  <c r="F55" i="22"/>
  <c r="G55" i="22" s="1"/>
  <c r="F89" i="22"/>
  <c r="G89" i="22" s="1"/>
  <c r="F107" i="22"/>
  <c r="G107" i="22" s="1"/>
  <c r="F109" i="22"/>
  <c r="G109" i="22" s="1"/>
  <c r="F108" i="22"/>
  <c r="G108" i="22" s="1"/>
  <c r="F71" i="22"/>
  <c r="G71" i="22" s="1"/>
  <c r="F112" i="22"/>
  <c r="G112" i="22" s="1"/>
  <c r="F74" i="22"/>
  <c r="G74" i="22" s="1"/>
  <c r="F18" i="22"/>
  <c r="G18" i="22" s="1"/>
  <c r="F92" i="22"/>
  <c r="G92" i="22" s="1"/>
  <c r="F6" i="22"/>
  <c r="G6" i="22" s="1"/>
  <c r="F81" i="22"/>
  <c r="G81" i="22" s="1"/>
  <c r="F19" i="22"/>
  <c r="G19" i="22" s="1"/>
  <c r="F117" i="22"/>
  <c r="G117" i="22" s="1"/>
  <c r="F116" i="22"/>
  <c r="G116" i="22" s="1"/>
  <c r="F78" i="22"/>
  <c r="G78" i="22" s="1"/>
  <c r="F8" i="22"/>
  <c r="G8" i="22" s="1"/>
  <c r="F10" i="22"/>
  <c r="G10" i="22" s="1"/>
  <c r="F57" i="22"/>
  <c r="G57" i="22" s="1"/>
  <c r="F128" i="22"/>
  <c r="G128" i="22" s="1"/>
  <c r="F114" i="22"/>
  <c r="G114" i="22" s="1"/>
  <c r="F94" i="22"/>
  <c r="G94" i="22" s="1"/>
  <c r="F129" i="22"/>
  <c r="G129" i="22" s="1"/>
  <c r="F22" i="22"/>
  <c r="G22" i="22" s="1"/>
  <c r="F68" i="22"/>
  <c r="G68" i="22" s="1"/>
  <c r="F34" i="22"/>
  <c r="G34" i="22" s="1"/>
  <c r="F9" i="22"/>
  <c r="G9" i="22" s="1"/>
  <c r="F43" i="22"/>
  <c r="G43" i="22" s="1"/>
  <c r="F103" i="22"/>
  <c r="G103" i="22" s="1"/>
  <c r="F127" i="22"/>
  <c r="G127" i="22" s="1"/>
  <c r="F121" i="22"/>
  <c r="G121" i="22" s="1"/>
  <c r="F125" i="22"/>
  <c r="G125" i="22" s="1"/>
  <c r="F97" i="22"/>
  <c r="G97" i="22" s="1"/>
  <c r="F24" i="22"/>
  <c r="G24" i="22" s="1"/>
  <c r="F111" i="22"/>
  <c r="G111" i="22" s="1"/>
  <c r="F26" i="22"/>
  <c r="G26" i="22" s="1"/>
  <c r="F113" i="22"/>
  <c r="G113" i="22" s="1"/>
  <c r="F80" i="22"/>
  <c r="G80" i="22" s="1"/>
  <c r="F84" i="22"/>
  <c r="G84" i="22" s="1"/>
  <c r="F138" i="22"/>
  <c r="G138" i="22" s="1"/>
  <c r="F115" i="22"/>
  <c r="G115" i="22" s="1"/>
  <c r="F33" i="22"/>
  <c r="G33" i="22" s="1"/>
  <c r="F79" i="22"/>
  <c r="G79" i="22" s="1"/>
  <c r="F20" i="22"/>
  <c r="G20" i="22" s="1"/>
  <c r="F21" i="22"/>
  <c r="G21" i="22" s="1"/>
  <c r="F90" i="22"/>
  <c r="G90" i="22" s="1"/>
  <c r="F67" i="22"/>
  <c r="G67" i="22" s="1"/>
  <c r="F135" i="22"/>
  <c r="G135" i="22" s="1"/>
  <c r="F86" i="22"/>
  <c r="G86" i="22" s="1"/>
  <c r="F11" i="22"/>
  <c r="G11" i="22" s="1"/>
  <c r="F37" i="22"/>
  <c r="G37" i="22" s="1"/>
  <c r="F51" i="22"/>
  <c r="G51" i="22" s="1"/>
  <c r="F52" i="22"/>
  <c r="G52" i="22" s="1"/>
  <c r="F130" i="22"/>
  <c r="G130" i="22" s="1"/>
  <c r="F17" i="22"/>
  <c r="G17" i="22" s="1"/>
  <c r="F137" i="22"/>
  <c r="G137" i="22" s="1"/>
  <c r="F96" i="22"/>
  <c r="G96" i="22" s="1"/>
  <c r="F50" i="22"/>
  <c r="G50" i="22" s="1"/>
  <c r="F12" i="22"/>
  <c r="G12" i="22" s="1"/>
  <c r="F131" i="22"/>
  <c r="G131" i="22" s="1"/>
  <c r="F72" i="22"/>
  <c r="G72" i="22" s="1"/>
  <c r="F65" i="22"/>
  <c r="G65" i="22" s="1"/>
  <c r="F60" i="22"/>
  <c r="G60" i="22" s="1"/>
  <c r="F64" i="22"/>
  <c r="G64" i="22" s="1"/>
  <c r="F101" i="22"/>
  <c r="G101" i="22" s="1"/>
  <c r="F13" i="22"/>
  <c r="G13" i="22" s="1"/>
  <c r="F7" i="22"/>
  <c r="G7" i="22" s="1"/>
  <c r="F46" i="22"/>
  <c r="G46" i="22" s="1"/>
  <c r="F93" i="22"/>
  <c r="G93" i="22" s="1"/>
  <c r="F122" i="22"/>
  <c r="G122" i="22" s="1"/>
  <c r="F5" i="22"/>
  <c r="G5" i="22" s="1"/>
  <c r="F87" i="22"/>
  <c r="G87" i="22" s="1"/>
  <c r="F95" i="22"/>
  <c r="G95" i="22" s="1"/>
  <c r="F53" i="22"/>
  <c r="G53" i="22" s="1"/>
  <c r="F40" i="22"/>
  <c r="G40" i="22" s="1"/>
  <c r="F69" i="22"/>
  <c r="G69" i="22" s="1"/>
  <c r="F136" i="22"/>
  <c r="G136" i="22" s="1"/>
  <c r="F47" i="22"/>
  <c r="G47" i="22" s="1"/>
  <c r="F23" i="22"/>
  <c r="G23" i="22" s="1"/>
  <c r="F99" i="22"/>
  <c r="G99" i="22" s="1"/>
  <c r="F14" i="22"/>
  <c r="G14" i="22" s="1"/>
  <c r="F132" i="22"/>
  <c r="G132" i="22" s="1"/>
  <c r="F44" i="22"/>
  <c r="G44" i="22" s="1"/>
  <c r="F45" i="22"/>
  <c r="G45" i="22" s="1"/>
  <c r="F85" i="22"/>
  <c r="G85" i="22" s="1"/>
  <c r="F76" i="22"/>
  <c r="G76" i="22" s="1"/>
  <c r="F36" i="22"/>
  <c r="G36" i="22" s="1"/>
  <c r="F100" i="22"/>
  <c r="G100" i="22" s="1"/>
  <c r="F41" i="22"/>
  <c r="G41" i="22" s="1"/>
  <c r="F15" i="22"/>
  <c r="G15" i="22" s="1"/>
  <c r="F32" i="22"/>
  <c r="G32" i="22" s="1"/>
  <c r="F126" i="22"/>
  <c r="G126" i="22" s="1"/>
  <c r="F91" i="22"/>
  <c r="G91" i="22" s="1"/>
  <c r="F124" i="22"/>
  <c r="G124" i="22" s="1"/>
  <c r="F35" i="22"/>
  <c r="G35" i="22" s="1"/>
  <c r="F49" i="22"/>
  <c r="G49" i="22" s="1"/>
  <c r="F39" i="22"/>
  <c r="G39" i="22" s="1"/>
  <c r="F83" i="22"/>
  <c r="G83" i="22" s="1"/>
  <c r="F29" i="22"/>
  <c r="G29" i="22" s="1"/>
  <c r="F4" i="22"/>
  <c r="G4" i="22" s="1"/>
  <c r="F48" i="22"/>
  <c r="G48" i="22" s="1"/>
  <c r="F63" i="22"/>
  <c r="G63" i="22" s="1"/>
  <c r="F61" i="22"/>
  <c r="G61" i="22" s="1"/>
  <c r="F119" i="22"/>
  <c r="G119" i="22" s="1"/>
  <c r="F88" i="22"/>
  <c r="G88" i="22" s="1"/>
  <c r="F218" i="31"/>
  <c r="G218" i="31" s="1"/>
  <c r="K218" i="31" s="1"/>
  <c r="F219" i="31"/>
  <c r="G219" i="31" s="1"/>
  <c r="F217" i="31"/>
  <c r="G217" i="31" s="1"/>
  <c r="F220" i="31"/>
  <c r="G220" i="31" s="1"/>
  <c r="F222" i="31"/>
  <c r="G222" i="31" s="1"/>
  <c r="K222" i="31" s="1"/>
  <c r="F221" i="31"/>
  <c r="G221" i="31" s="1"/>
  <c r="F216" i="31"/>
  <c r="G216" i="31" s="1"/>
  <c r="F5" i="31"/>
  <c r="F73" i="31"/>
  <c r="G73" i="31" s="1"/>
  <c r="F286" i="31"/>
  <c r="G286" i="31" s="1"/>
  <c r="F98" i="31"/>
  <c r="G98" i="31" s="1"/>
  <c r="F80" i="31"/>
  <c r="G80" i="31" s="1"/>
  <c r="F231" i="31"/>
  <c r="G231" i="31" s="1"/>
  <c r="F375" i="31"/>
  <c r="G375" i="31" s="1"/>
  <c r="F193" i="31"/>
  <c r="G193" i="31" s="1"/>
  <c r="F358" i="31"/>
  <c r="G358" i="31" s="1"/>
  <c r="F148" i="31"/>
  <c r="G148" i="31" s="1"/>
  <c r="F228" i="31"/>
  <c r="G228" i="31" s="1"/>
  <c r="F229" i="31"/>
  <c r="G229" i="31" s="1"/>
  <c r="F266" i="31"/>
  <c r="G266" i="31" s="1"/>
  <c r="F352" i="31"/>
  <c r="G352" i="31" s="1"/>
  <c r="F417" i="31"/>
  <c r="G417" i="31" s="1"/>
  <c r="F121" i="31"/>
  <c r="G121" i="31" s="1"/>
  <c r="F381" i="31"/>
  <c r="G381" i="31" s="1"/>
  <c r="F298" i="31"/>
  <c r="G298" i="31" s="1"/>
  <c r="F403" i="31"/>
  <c r="G403" i="31" s="1"/>
  <c r="F371" i="31"/>
  <c r="G371" i="31" s="1"/>
  <c r="F41" i="31"/>
  <c r="G41" i="31" s="1"/>
  <c r="F126" i="31"/>
  <c r="G126" i="31" s="1"/>
  <c r="F211" i="31"/>
  <c r="G211" i="31" s="1"/>
  <c r="F178" i="31"/>
  <c r="G178" i="31" s="1"/>
  <c r="F47" i="31"/>
  <c r="G47" i="31" s="1"/>
  <c r="F191" i="31"/>
  <c r="G191" i="31" s="1"/>
  <c r="F342" i="31"/>
  <c r="G342" i="31" s="1"/>
  <c r="F359" i="31"/>
  <c r="G359" i="31" s="1"/>
  <c r="F372" i="31"/>
  <c r="G372" i="31" s="1"/>
  <c r="F102" i="31"/>
  <c r="G102" i="31" s="1"/>
  <c r="F91" i="31"/>
  <c r="G91" i="31" s="1"/>
  <c r="F189" i="31"/>
  <c r="G189" i="31" s="1"/>
  <c r="F233" i="31"/>
  <c r="G233" i="31" s="1"/>
  <c r="F108" i="31"/>
  <c r="G108" i="31" s="1"/>
  <c r="F259" i="31"/>
  <c r="G259" i="31" s="1"/>
  <c r="F405" i="31"/>
  <c r="G405" i="31" s="1"/>
  <c r="F248" i="31"/>
  <c r="G248" i="31" s="1"/>
  <c r="F302" i="31"/>
  <c r="G302" i="31" s="1"/>
  <c r="F376" i="31"/>
  <c r="G376" i="31" s="1"/>
  <c r="F421" i="31"/>
  <c r="G421" i="31" s="1"/>
  <c r="F423" i="31"/>
  <c r="G423" i="31" s="1"/>
  <c r="F162" i="31"/>
  <c r="G162" i="31" s="1"/>
  <c r="F254" i="31"/>
  <c r="G254" i="31" s="1"/>
  <c r="F59" i="31"/>
  <c r="G59" i="31" s="1"/>
  <c r="F354" i="31"/>
  <c r="G354" i="31" s="1"/>
  <c r="F12" i="31"/>
  <c r="G12" i="31" s="1"/>
  <c r="F410" i="31"/>
  <c r="G410" i="31" s="1"/>
  <c r="F127" i="31"/>
  <c r="G127" i="31" s="1"/>
  <c r="F269" i="31"/>
  <c r="G269" i="31" s="1"/>
  <c r="F271" i="31"/>
  <c r="G271" i="31" s="1"/>
  <c r="F369" i="31"/>
  <c r="G369" i="31" s="1"/>
  <c r="F48" i="31"/>
  <c r="G48" i="31" s="1"/>
  <c r="F400" i="31"/>
  <c r="G400" i="31" s="1"/>
  <c r="F394" i="31"/>
  <c r="G394" i="31" s="1"/>
  <c r="F316" i="31"/>
  <c r="G316" i="31" s="1"/>
  <c r="F153" i="31"/>
  <c r="G153" i="31" s="1"/>
  <c r="F133" i="31"/>
  <c r="G133" i="31" s="1"/>
  <c r="F382" i="31"/>
  <c r="G382" i="31" s="1"/>
  <c r="F11" i="31"/>
  <c r="G11" i="31" s="1"/>
  <c r="F194" i="31"/>
  <c r="G194" i="31" s="1"/>
  <c r="F92" i="31"/>
  <c r="G92" i="31" s="1"/>
  <c r="F243" i="31"/>
  <c r="G243" i="31" s="1"/>
  <c r="F387" i="31"/>
  <c r="G387" i="31" s="1"/>
  <c r="F422" i="31"/>
  <c r="G422" i="31" s="1"/>
  <c r="F184" i="31"/>
  <c r="G184" i="31" s="1"/>
  <c r="F252" i="31"/>
  <c r="G252" i="31" s="1"/>
  <c r="F265" i="31"/>
  <c r="G265" i="31" s="1"/>
  <c r="F20" i="31"/>
  <c r="G20" i="31" s="1"/>
  <c r="F169" i="31"/>
  <c r="G169" i="31" s="1"/>
  <c r="F334" i="31"/>
  <c r="G334" i="31" s="1"/>
  <c r="F77" i="31"/>
  <c r="G77" i="31" s="1"/>
  <c r="F32" i="31"/>
  <c r="G32" i="31" s="1"/>
  <c r="F214" i="31"/>
  <c r="G214" i="31" s="1"/>
  <c r="F203" i="31"/>
  <c r="G203" i="31" s="1"/>
  <c r="F413" i="31"/>
  <c r="G413" i="31" s="1"/>
  <c r="F409" i="31"/>
  <c r="G409" i="31" s="1"/>
  <c r="F138" i="31"/>
  <c r="G138" i="31" s="1"/>
  <c r="F232" i="31"/>
  <c r="G232" i="31" s="1"/>
  <c r="F120" i="31"/>
  <c r="G120" i="31" s="1"/>
  <c r="F419" i="31"/>
  <c r="G419" i="31" s="1"/>
  <c r="F225" i="31"/>
  <c r="G225" i="31" s="1"/>
  <c r="F256" i="31"/>
  <c r="G256" i="31" s="1"/>
  <c r="F349" i="31"/>
  <c r="G349" i="31" s="1"/>
  <c r="F183" i="31"/>
  <c r="G183" i="31" s="1"/>
  <c r="F151" i="31"/>
  <c r="G151" i="31" s="1"/>
  <c r="F21" i="31"/>
  <c r="G21" i="31" s="1"/>
  <c r="F17" i="31"/>
  <c r="G17" i="31" s="1"/>
  <c r="F100" i="31"/>
  <c r="G100" i="31" s="1"/>
  <c r="F347" i="31"/>
  <c r="G347" i="31" s="1"/>
  <c r="F34" i="31"/>
  <c r="G34" i="31" s="1"/>
  <c r="F181" i="31"/>
  <c r="G181" i="31" s="1"/>
  <c r="F109" i="31"/>
  <c r="G109" i="31" s="1"/>
  <c r="F357" i="31"/>
  <c r="G357" i="31" s="1"/>
  <c r="F104" i="31"/>
  <c r="G104" i="31" s="1"/>
  <c r="F255" i="31"/>
  <c r="G255" i="31" s="1"/>
  <c r="F399" i="31"/>
  <c r="G399" i="31" s="1"/>
  <c r="F74" i="31"/>
  <c r="G74" i="31" s="1"/>
  <c r="F64" i="31"/>
  <c r="G64" i="31" s="1"/>
  <c r="F308" i="31"/>
  <c r="G308" i="31" s="1"/>
  <c r="F251" i="31"/>
  <c r="G251" i="31" s="1"/>
  <c r="F288" i="31"/>
  <c r="G288" i="31" s="1"/>
  <c r="F301" i="31"/>
  <c r="G301" i="31" s="1"/>
  <c r="F338" i="31"/>
  <c r="G338" i="31" s="1"/>
  <c r="F415" i="31"/>
  <c r="G415" i="31" s="1"/>
  <c r="F58" i="31"/>
  <c r="G58" i="31" s="1"/>
  <c r="F224" i="31"/>
  <c r="G224" i="31" s="1"/>
  <c r="F370" i="31"/>
  <c r="G370" i="31" s="1"/>
  <c r="F113" i="31"/>
  <c r="G113" i="31" s="1"/>
  <c r="F198" i="31"/>
  <c r="G198" i="31" s="1"/>
  <c r="F290" i="31"/>
  <c r="G290" i="31" s="1"/>
  <c r="F69" i="31"/>
  <c r="G69" i="31" s="1"/>
  <c r="F257" i="31"/>
  <c r="G257" i="31" s="1"/>
  <c r="F71" i="31"/>
  <c r="G71" i="31" s="1"/>
  <c r="F215" i="31"/>
  <c r="G215" i="31" s="1"/>
  <c r="F366" i="31"/>
  <c r="G366" i="31" s="1"/>
  <c r="F62" i="31"/>
  <c r="G62" i="31" s="1"/>
  <c r="F174" i="31"/>
  <c r="G174" i="31" s="1"/>
  <c r="F163" i="31"/>
  <c r="G163" i="31" s="1"/>
  <c r="F268" i="31"/>
  <c r="G268" i="31" s="1"/>
  <c r="F305" i="31"/>
  <c r="G305" i="31" s="1"/>
  <c r="F132" i="31"/>
  <c r="G132" i="31" s="1"/>
  <c r="F283" i="31"/>
  <c r="G283" i="31" s="1"/>
  <c r="F432" i="31"/>
  <c r="G432" i="31" s="1"/>
  <c r="F136" i="31"/>
  <c r="G136" i="31" s="1"/>
  <c r="F418" i="31"/>
  <c r="G418" i="31" s="1"/>
  <c r="F313" i="31"/>
  <c r="G313" i="31" s="1"/>
  <c r="F380" i="31"/>
  <c r="G380" i="31" s="1"/>
  <c r="F18" i="31"/>
  <c r="G18" i="31" s="1"/>
  <c r="F315" i="31"/>
  <c r="G315" i="31" s="1"/>
  <c r="F51" i="31"/>
  <c r="G51" i="31" s="1"/>
  <c r="F237" i="31"/>
  <c r="G237" i="31" s="1"/>
  <c r="F87" i="31"/>
  <c r="G87" i="31" s="1"/>
  <c r="F53" i="31"/>
  <c r="G53" i="31" s="1"/>
  <c r="F42" i="31"/>
  <c r="G42" i="31" s="1"/>
  <c r="F245" i="31"/>
  <c r="G245" i="31" s="1"/>
  <c r="F13" i="31"/>
  <c r="G13" i="31" s="1"/>
  <c r="F312" i="31"/>
  <c r="G312" i="31" s="1"/>
  <c r="F43" i="31"/>
  <c r="G43" i="31" s="1"/>
  <c r="F282" i="31"/>
  <c r="G282" i="31" s="1"/>
  <c r="F262" i="31"/>
  <c r="G262" i="31" s="1"/>
  <c r="F350" i="31"/>
  <c r="G350" i="31" s="1"/>
  <c r="F192" i="31"/>
  <c r="G192" i="31" s="1"/>
  <c r="F106" i="31"/>
  <c r="G106" i="31" s="1"/>
  <c r="F275" i="31"/>
  <c r="G275" i="31" s="1"/>
  <c r="F68" i="31"/>
  <c r="G68" i="31" s="1"/>
  <c r="F66" i="31"/>
  <c r="G66" i="31" s="1"/>
  <c r="F391" i="31"/>
  <c r="G391" i="31" s="1"/>
  <c r="F236" i="31"/>
  <c r="G236" i="31" s="1"/>
  <c r="F416" i="31"/>
  <c r="G416" i="31" s="1"/>
  <c r="F205" i="31"/>
  <c r="G205" i="31" s="1"/>
  <c r="F116" i="31"/>
  <c r="G116" i="31" s="1"/>
  <c r="F267" i="31"/>
  <c r="G267" i="31" s="1"/>
  <c r="F414" i="31"/>
  <c r="G414" i="31" s="1"/>
  <c r="F206" i="31"/>
  <c r="G206" i="31" s="1"/>
  <c r="F124" i="31"/>
  <c r="G124" i="31" s="1"/>
  <c r="F356" i="31"/>
  <c r="G356" i="31" s="1"/>
  <c r="F287" i="31"/>
  <c r="G287" i="31" s="1"/>
  <c r="F324" i="31"/>
  <c r="G324" i="31" s="1"/>
  <c r="F337" i="31"/>
  <c r="G337" i="31" s="1"/>
  <c r="F374" i="31"/>
  <c r="G374" i="31" s="1"/>
  <c r="F19" i="31"/>
  <c r="G19" i="31" s="1"/>
  <c r="F94" i="31"/>
  <c r="G94" i="31" s="1"/>
  <c r="F272" i="31"/>
  <c r="G272" i="31" s="1"/>
  <c r="F408" i="31"/>
  <c r="G408" i="31" s="1"/>
  <c r="F14" i="31"/>
  <c r="G14" i="31" s="1"/>
  <c r="F149" i="31"/>
  <c r="G149" i="31" s="1"/>
  <c r="F241" i="31"/>
  <c r="G241" i="31" s="1"/>
  <c r="F326" i="31"/>
  <c r="G326" i="31" s="1"/>
  <c r="F105" i="31"/>
  <c r="G105" i="31" s="1"/>
  <c r="F293" i="31"/>
  <c r="G293" i="31" s="1"/>
  <c r="F83" i="31"/>
  <c r="G83" i="31" s="1"/>
  <c r="F234" i="31"/>
  <c r="G234" i="31" s="1"/>
  <c r="F378" i="31"/>
  <c r="G378" i="31" s="1"/>
  <c r="F134" i="31"/>
  <c r="G134" i="31" s="1"/>
  <c r="F63" i="31"/>
  <c r="G63" i="31" s="1"/>
  <c r="F28" i="31"/>
  <c r="G28" i="31" s="1"/>
  <c r="F210" i="31"/>
  <c r="G210" i="31" s="1"/>
  <c r="F199" i="31"/>
  <c r="G199" i="31" s="1"/>
  <c r="F304" i="31"/>
  <c r="G304" i="31" s="1"/>
  <c r="F341" i="31"/>
  <c r="G341" i="31" s="1"/>
  <c r="F144" i="31"/>
  <c r="G144" i="31" s="1"/>
  <c r="F295" i="31"/>
  <c r="G295" i="31" s="1"/>
  <c r="F320" i="31"/>
  <c r="G320" i="31" s="1"/>
  <c r="F368" i="31"/>
  <c r="G368" i="31" s="1"/>
  <c r="F25" i="31"/>
  <c r="G25" i="31" s="1"/>
  <c r="F398" i="31"/>
  <c r="G398" i="31" s="1"/>
  <c r="F107" i="31"/>
  <c r="G107" i="31" s="1"/>
  <c r="F76" i="31"/>
  <c r="G76" i="31" s="1"/>
  <c r="F430" i="31"/>
  <c r="G430" i="31" s="1"/>
  <c r="F158" i="31"/>
  <c r="G158" i="31" s="1"/>
  <c r="F202" i="31"/>
  <c r="G202" i="31" s="1"/>
  <c r="F213" i="31"/>
  <c r="G213" i="31" s="1"/>
  <c r="F226" i="31"/>
  <c r="G226" i="31" s="1"/>
  <c r="F429" i="31"/>
  <c r="G429" i="31" s="1"/>
  <c r="F154" i="31"/>
  <c r="G154" i="31" s="1"/>
  <c r="F187" i="31"/>
  <c r="G187" i="31" s="1"/>
  <c r="F260" i="31"/>
  <c r="G260" i="31" s="1"/>
  <c r="F38" i="31"/>
  <c r="G38" i="31" s="1"/>
  <c r="F296" i="31"/>
  <c r="G296" i="31" s="1"/>
  <c r="F128" i="31"/>
  <c r="G128" i="31" s="1"/>
  <c r="F279" i="31"/>
  <c r="G279" i="31" s="1"/>
  <c r="F428" i="31"/>
  <c r="G428" i="31" s="1"/>
  <c r="F333" i="31"/>
  <c r="G333" i="31" s="1"/>
  <c r="F196" i="31"/>
  <c r="G196" i="31" s="1"/>
  <c r="F406" i="31"/>
  <c r="G406" i="31" s="1"/>
  <c r="F24" i="31"/>
  <c r="G24" i="31" s="1"/>
  <c r="F335" i="31"/>
  <c r="G335" i="31" s="1"/>
  <c r="F360" i="31"/>
  <c r="G360" i="31" s="1"/>
  <c r="F373" i="31"/>
  <c r="G373" i="31" s="1"/>
  <c r="F412" i="31"/>
  <c r="G412" i="31" s="1"/>
  <c r="F57" i="31"/>
  <c r="G57" i="31" s="1"/>
  <c r="F130" i="31"/>
  <c r="G130" i="31" s="1"/>
  <c r="F332" i="31"/>
  <c r="G332" i="31" s="1"/>
  <c r="F52" i="31"/>
  <c r="G52" i="31" s="1"/>
  <c r="F185" i="31"/>
  <c r="G185" i="31" s="1"/>
  <c r="F289" i="31"/>
  <c r="G289" i="31" s="1"/>
  <c r="F362" i="31"/>
  <c r="G362" i="31" s="1"/>
  <c r="F141" i="31"/>
  <c r="G141" i="31" s="1"/>
  <c r="F329" i="31"/>
  <c r="G329" i="31" s="1"/>
  <c r="F95" i="31"/>
  <c r="G95" i="31" s="1"/>
  <c r="F246" i="31"/>
  <c r="G246" i="31" s="1"/>
  <c r="F390" i="31"/>
  <c r="G390" i="31" s="1"/>
  <c r="F170" i="31"/>
  <c r="G170" i="31" s="1"/>
  <c r="F111" i="31"/>
  <c r="G111" i="31" s="1"/>
  <c r="F27" i="31"/>
  <c r="G27" i="31" s="1"/>
  <c r="F65" i="31"/>
  <c r="G65" i="31" s="1"/>
  <c r="F253" i="31"/>
  <c r="G253" i="31" s="1"/>
  <c r="F242" i="31"/>
  <c r="G242" i="31" s="1"/>
  <c r="F340" i="31"/>
  <c r="G340" i="31" s="1"/>
  <c r="F377" i="31"/>
  <c r="G377" i="31" s="1"/>
  <c r="F10" i="31"/>
  <c r="G10" i="31" s="1"/>
  <c r="F156" i="31"/>
  <c r="G156" i="31" s="1"/>
  <c r="F307" i="31"/>
  <c r="G307" i="31" s="1"/>
  <c r="F209" i="31"/>
  <c r="G209" i="31" s="1"/>
  <c r="F258" i="31"/>
  <c r="G258" i="31" s="1"/>
  <c r="F171" i="31"/>
  <c r="G171" i="31" s="1"/>
  <c r="F277" i="31"/>
  <c r="G277" i="31" s="1"/>
  <c r="F388" i="31"/>
  <c r="G388" i="31" s="1"/>
  <c r="F168" i="31"/>
  <c r="G168" i="31" s="1"/>
  <c r="F146" i="31"/>
  <c r="G146" i="31" s="1"/>
  <c r="F420" i="31"/>
  <c r="G420" i="31" s="1"/>
  <c r="F264" i="31"/>
  <c r="G264" i="31" s="1"/>
  <c r="F402" i="31"/>
  <c r="G402" i="31" s="1"/>
  <c r="F270" i="31"/>
  <c r="G270" i="31" s="1"/>
  <c r="F36" i="31"/>
  <c r="G36" i="31" s="1"/>
  <c r="F137" i="31"/>
  <c r="G137" i="31" s="1"/>
  <c r="F314" i="31"/>
  <c r="G314" i="31" s="1"/>
  <c r="F35" i="31"/>
  <c r="G35" i="31" s="1"/>
  <c r="F164" i="31"/>
  <c r="G164" i="31" s="1"/>
  <c r="F67" i="31"/>
  <c r="G67" i="31" s="1"/>
  <c r="F165" i="31"/>
  <c r="G165" i="31" s="1"/>
  <c r="F50" i="31"/>
  <c r="G50" i="31" s="1"/>
  <c r="F172" i="31"/>
  <c r="G172" i="31" s="1"/>
  <c r="F131" i="31"/>
  <c r="G131" i="31" s="1"/>
  <c r="F431" i="31"/>
  <c r="G431" i="31" s="1"/>
  <c r="F97" i="31"/>
  <c r="G97" i="31" s="1"/>
  <c r="F160" i="31"/>
  <c r="G160" i="31" s="1"/>
  <c r="F7" i="31"/>
  <c r="G7" i="31" s="1"/>
  <c r="F46" i="31"/>
  <c r="G46" i="31" s="1"/>
  <c r="F343" i="31"/>
  <c r="G343" i="31" s="1"/>
  <c r="F311" i="31"/>
  <c r="G311" i="31" s="1"/>
  <c r="F318" i="31"/>
  <c r="G318" i="31" s="1"/>
  <c r="F84" i="31"/>
  <c r="G84" i="31" s="1"/>
  <c r="F363" i="31"/>
  <c r="G363" i="31" s="1"/>
  <c r="F426" i="31"/>
  <c r="G426" i="31" s="1"/>
  <c r="F110" i="31"/>
  <c r="G110" i="31" s="1"/>
  <c r="F392" i="31"/>
  <c r="G392" i="31" s="1"/>
  <c r="F140" i="31"/>
  <c r="G140" i="31" s="1"/>
  <c r="F291" i="31"/>
  <c r="G291" i="31" s="1"/>
  <c r="F299" i="31"/>
  <c r="G299" i="31" s="1"/>
  <c r="F86" i="31"/>
  <c r="G86" i="31" s="1"/>
  <c r="F383" i="31"/>
  <c r="G383" i="31" s="1"/>
  <c r="F396" i="31"/>
  <c r="G396" i="31" s="1"/>
  <c r="F411" i="31"/>
  <c r="G411" i="31" s="1"/>
  <c r="F93" i="31"/>
  <c r="G93" i="31" s="1"/>
  <c r="F166" i="31"/>
  <c r="G166" i="31" s="1"/>
  <c r="F88" i="31"/>
  <c r="G88" i="31" s="1"/>
  <c r="F325" i="31"/>
  <c r="G325" i="31" s="1"/>
  <c r="F177" i="31"/>
  <c r="G177" i="31" s="1"/>
  <c r="F365" i="31"/>
  <c r="G365" i="31" s="1"/>
  <c r="F404" i="31"/>
  <c r="G404" i="31" s="1"/>
  <c r="F249" i="31"/>
  <c r="G249" i="31" s="1"/>
  <c r="F101" i="31"/>
  <c r="G101" i="31" s="1"/>
  <c r="F278" i="31"/>
  <c r="G278" i="31" s="1"/>
  <c r="F22" i="31"/>
  <c r="G22" i="31" s="1"/>
  <c r="F319" i="31"/>
  <c r="G319" i="31" s="1"/>
  <c r="F344" i="31"/>
  <c r="G344" i="31" s="1"/>
  <c r="F6" i="31"/>
  <c r="G6" i="31" s="1"/>
  <c r="F303" i="31"/>
  <c r="G303" i="31" s="1"/>
  <c r="F395" i="31"/>
  <c r="G395" i="31" s="1"/>
  <c r="F26" i="31"/>
  <c r="G26" i="31" s="1"/>
  <c r="F15" i="31"/>
  <c r="G15" i="31" s="1"/>
  <c r="F30" i="31"/>
  <c r="G30" i="31" s="1"/>
  <c r="F129" i="31"/>
  <c r="G129" i="31" s="1"/>
  <c r="F361" i="31"/>
  <c r="G361" i="31" s="1"/>
  <c r="F119" i="31"/>
  <c r="G119" i="31" s="1"/>
  <c r="F297" i="31"/>
  <c r="G297" i="31" s="1"/>
  <c r="F112" i="31"/>
  <c r="G112" i="31" s="1"/>
  <c r="F8" i="31"/>
  <c r="G8" i="31" s="1"/>
  <c r="F180" i="31"/>
  <c r="G180" i="31" s="1"/>
  <c r="F173" i="31"/>
  <c r="G173" i="31" s="1"/>
  <c r="F167" i="31"/>
  <c r="G167" i="31" s="1"/>
  <c r="F29" i="31"/>
  <c r="G29" i="31" s="1"/>
  <c r="F235" i="31"/>
  <c r="G235" i="31" s="1"/>
  <c r="F212" i="31"/>
  <c r="G212" i="31" s="1"/>
  <c r="F336" i="31"/>
  <c r="G336" i="31" s="1"/>
  <c r="F96" i="31"/>
  <c r="G96" i="31" s="1"/>
  <c r="F152" i="31"/>
  <c r="G152" i="31" s="1"/>
  <c r="F331" i="31"/>
  <c r="G331" i="31" s="1"/>
  <c r="F397" i="31"/>
  <c r="G397" i="31" s="1"/>
  <c r="F300" i="31"/>
  <c r="G300" i="31" s="1"/>
  <c r="F379" i="31"/>
  <c r="G379" i="31" s="1"/>
  <c r="F186" i="31"/>
  <c r="G186" i="31" s="1"/>
  <c r="F179" i="31"/>
  <c r="G179" i="31" s="1"/>
  <c r="F190" i="31"/>
  <c r="G190" i="31" s="1"/>
  <c r="F433" i="31"/>
  <c r="G433" i="31" s="1"/>
  <c r="F273" i="31"/>
  <c r="G273" i="31" s="1"/>
  <c r="F39" i="31"/>
  <c r="G39" i="31" s="1"/>
  <c r="F31" i="31"/>
  <c r="G31" i="31" s="1"/>
  <c r="F176" i="31"/>
  <c r="G176" i="31" s="1"/>
  <c r="F327" i="31"/>
  <c r="G327" i="31" s="1"/>
  <c r="F147" i="31"/>
  <c r="G147" i="31" s="1"/>
  <c r="F285" i="31"/>
  <c r="G285" i="31" s="1"/>
  <c r="F135" i="31"/>
  <c r="G135" i="31" s="1"/>
  <c r="F89" i="31"/>
  <c r="G89" i="31" s="1"/>
  <c r="F78" i="31"/>
  <c r="G78" i="31" s="1"/>
  <c r="F103" i="31"/>
  <c r="G103" i="31" s="1"/>
  <c r="F201" i="31"/>
  <c r="G201" i="31" s="1"/>
  <c r="F281" i="31"/>
  <c r="G281" i="31" s="1"/>
  <c r="F122" i="31"/>
  <c r="G122" i="31" s="1"/>
  <c r="F75" i="31"/>
  <c r="G75" i="31" s="1"/>
  <c r="F227" i="31"/>
  <c r="G227" i="31" s="1"/>
  <c r="F348" i="31"/>
  <c r="G348" i="31" s="1"/>
  <c r="F37" i="31"/>
  <c r="G37" i="31" s="1"/>
  <c r="F79" i="31"/>
  <c r="G79" i="31" s="1"/>
  <c r="F292" i="31"/>
  <c r="G292" i="31" s="1"/>
  <c r="F33" i="31"/>
  <c r="G33" i="31" s="1"/>
  <c r="F143" i="31"/>
  <c r="G143" i="31" s="1"/>
  <c r="F294" i="31"/>
  <c r="G294" i="31" s="1"/>
  <c r="F157" i="31"/>
  <c r="G157" i="31" s="1"/>
  <c r="F434" i="31"/>
  <c r="G434" i="31" s="1"/>
  <c r="F322" i="31"/>
  <c r="G322" i="31" s="1"/>
  <c r="F208" i="31"/>
  <c r="G208" i="31" s="1"/>
  <c r="F240" i="31"/>
  <c r="G240" i="31" s="1"/>
  <c r="F385" i="31"/>
  <c r="G385" i="31" s="1"/>
  <c r="F386" i="31"/>
  <c r="G386" i="31" s="1"/>
  <c r="F45" i="31"/>
  <c r="G45" i="31" s="1"/>
  <c r="F82" i="31"/>
  <c r="G82" i="31" s="1"/>
  <c r="F60" i="31"/>
  <c r="G60" i="31" s="1"/>
  <c r="F204" i="31"/>
  <c r="G204" i="31" s="1"/>
  <c r="F355" i="31"/>
  <c r="G355" i="31" s="1"/>
  <c r="F393" i="31"/>
  <c r="G393" i="31" s="1"/>
  <c r="F159" i="31"/>
  <c r="G159" i="31" s="1"/>
  <c r="F56" i="31"/>
  <c r="G56" i="31" s="1"/>
  <c r="F200" i="31"/>
  <c r="G200" i="31" s="1"/>
  <c r="F351" i="31"/>
  <c r="G351" i="31" s="1"/>
  <c r="F85" i="31"/>
  <c r="G85" i="31" s="1"/>
  <c r="F407" i="31"/>
  <c r="G407" i="31" s="1"/>
  <c r="F250" i="31"/>
  <c r="G250" i="31" s="1"/>
  <c r="F40" i="31"/>
  <c r="G40" i="31" s="1"/>
  <c r="F161" i="31"/>
  <c r="G161" i="31" s="1"/>
  <c r="F175" i="31"/>
  <c r="G175" i="31" s="1"/>
  <c r="F280" i="31"/>
  <c r="G280" i="31" s="1"/>
  <c r="F353" i="31"/>
  <c r="G353" i="31" s="1"/>
  <c r="F261" i="31"/>
  <c r="G261" i="31" s="1"/>
  <c r="F424" i="31"/>
  <c r="G424" i="31" s="1"/>
  <c r="F364" i="31"/>
  <c r="G364" i="31" s="1"/>
  <c r="F401" i="31"/>
  <c r="G401" i="31" s="1"/>
  <c r="F321" i="31"/>
  <c r="G321" i="31" s="1"/>
  <c r="F99" i="31"/>
  <c r="G99" i="31" s="1"/>
  <c r="F44" i="31"/>
  <c r="G44" i="31" s="1"/>
  <c r="F188" i="31"/>
  <c r="G188" i="31" s="1"/>
  <c r="F339" i="31"/>
  <c r="G339" i="31" s="1"/>
  <c r="F274" i="31"/>
  <c r="G274" i="31" s="1"/>
  <c r="F345" i="31"/>
  <c r="G345" i="31" s="1"/>
  <c r="F195" i="31"/>
  <c r="G195" i="31" s="1"/>
  <c r="F125" i="31"/>
  <c r="G125" i="31" s="1"/>
  <c r="F114" i="31"/>
  <c r="G114" i="31" s="1"/>
  <c r="F139" i="31"/>
  <c r="G139" i="31" s="1"/>
  <c r="F244" i="31"/>
  <c r="G244" i="31" s="1"/>
  <c r="F317" i="31"/>
  <c r="G317" i="31" s="1"/>
  <c r="F182" i="31"/>
  <c r="G182" i="31" s="1"/>
  <c r="F123" i="31"/>
  <c r="G123" i="31" s="1"/>
  <c r="F263" i="31"/>
  <c r="G263" i="31" s="1"/>
  <c r="F384" i="31"/>
  <c r="G384" i="31" s="1"/>
  <c r="F16" i="31"/>
  <c r="G16" i="31" s="1"/>
  <c r="F115" i="31"/>
  <c r="G115" i="31" s="1"/>
  <c r="F328" i="31"/>
  <c r="G328" i="31" s="1"/>
  <c r="F70" i="31"/>
  <c r="G70" i="31" s="1"/>
  <c r="F9" i="31"/>
  <c r="G9" i="31" s="1"/>
  <c r="F155" i="31"/>
  <c r="G155" i="31" s="1"/>
  <c r="F306" i="31"/>
  <c r="G306" i="31" s="1"/>
  <c r="F284" i="31"/>
  <c r="G284" i="31" s="1"/>
  <c r="F346" i="31"/>
  <c r="G346" i="31" s="1"/>
  <c r="F239" i="31"/>
  <c r="G239" i="31" s="1"/>
  <c r="F276" i="31"/>
  <c r="G276" i="31" s="1"/>
  <c r="F425" i="31"/>
  <c r="G425" i="31" s="1"/>
  <c r="F427" i="31"/>
  <c r="G427" i="31" s="1"/>
  <c r="F81" i="31"/>
  <c r="G81" i="31" s="1"/>
  <c r="F118" i="31"/>
  <c r="G118" i="31" s="1"/>
  <c r="F72" i="31"/>
  <c r="G72" i="31" s="1"/>
  <c r="F223" i="31"/>
  <c r="G223" i="31" s="1"/>
  <c r="F367" i="31"/>
  <c r="G367" i="31" s="1"/>
  <c r="F207" i="31"/>
  <c r="G207" i="31" s="1"/>
  <c r="F238" i="31"/>
  <c r="G238" i="31" s="1"/>
  <c r="F330" i="31"/>
  <c r="G330" i="31" s="1"/>
  <c r="F55" i="31"/>
  <c r="G55" i="31" s="1"/>
  <c r="F247" i="31"/>
  <c r="G247" i="31" s="1"/>
  <c r="F150" i="31"/>
  <c r="G150" i="31" s="1"/>
  <c r="F23" i="31"/>
  <c r="G23" i="31" s="1"/>
  <c r="F54" i="31"/>
  <c r="G54" i="31" s="1"/>
  <c r="F117" i="31"/>
  <c r="G117" i="31" s="1"/>
  <c r="F49" i="31"/>
  <c r="G49" i="31" s="1"/>
  <c r="F145" i="31"/>
  <c r="G145" i="31" s="1"/>
  <c r="F310" i="31"/>
  <c r="G310" i="31" s="1"/>
  <c r="F197" i="31"/>
  <c r="G197" i="31" s="1"/>
  <c r="F230" i="31"/>
  <c r="G230" i="31" s="1"/>
  <c r="F389" i="31"/>
  <c r="G389" i="31" s="1"/>
  <c r="F61" i="31"/>
  <c r="G61" i="31" s="1"/>
  <c r="F309" i="31"/>
  <c r="G309" i="31" s="1"/>
  <c r="F90" i="31"/>
  <c r="G90" i="31" s="1"/>
  <c r="F142" i="31"/>
  <c r="G142" i="31" s="1"/>
  <c r="F323" i="31"/>
  <c r="G323" i="31" s="1"/>
  <c r="G442" i="51"/>
  <c r="G465" i="51"/>
  <c r="H465" i="51" s="1"/>
  <c r="L465" i="51" s="1"/>
  <c r="G457" i="51"/>
  <c r="H457" i="51" s="1"/>
  <c r="L457" i="51" s="1"/>
  <c r="G444" i="51"/>
  <c r="H444" i="51" s="1"/>
  <c r="L444" i="51" s="1"/>
  <c r="G460" i="51"/>
  <c r="H460" i="51" s="1"/>
  <c r="L460" i="51" s="1"/>
  <c r="G441" i="51"/>
  <c r="G445" i="51"/>
  <c r="G461" i="51"/>
  <c r="G36" i="51"/>
  <c r="G262" i="51"/>
  <c r="G122" i="51"/>
  <c r="H122" i="51" s="1"/>
  <c r="L122" i="51" s="1"/>
  <c r="G230" i="51"/>
  <c r="G269" i="51"/>
  <c r="G149" i="51"/>
  <c r="H149" i="51" s="1"/>
  <c r="G237" i="51"/>
  <c r="H237" i="51" s="1"/>
  <c r="L237" i="51" s="1"/>
  <c r="G285" i="51"/>
  <c r="H285" i="51" s="1"/>
  <c r="L285" i="51" s="1"/>
  <c r="G156" i="51"/>
  <c r="H156" i="51" s="1"/>
  <c r="L156" i="51" s="1"/>
  <c r="G92" i="51"/>
  <c r="G81" i="51"/>
  <c r="H81" i="51" s="1"/>
  <c r="L81" i="51" s="1"/>
  <c r="G216" i="51"/>
  <c r="G265" i="51"/>
  <c r="G145" i="51"/>
  <c r="H145" i="51" s="1"/>
  <c r="L145" i="51" s="1"/>
  <c r="G233" i="51"/>
  <c r="G90" i="51"/>
  <c r="G152" i="51"/>
  <c r="H152" i="51" s="1"/>
  <c r="L152" i="51" s="1"/>
  <c r="G192" i="51"/>
  <c r="H192" i="51" s="1"/>
  <c r="L192" i="51" s="1"/>
  <c r="G284" i="51"/>
  <c r="H284" i="51" s="1"/>
  <c r="G180" i="51"/>
  <c r="G155" i="51"/>
  <c r="H155" i="51" s="1"/>
  <c r="L155" i="51" s="1"/>
  <c r="G250" i="51"/>
  <c r="G226" i="51"/>
  <c r="H226" i="51" s="1"/>
  <c r="L226" i="51" s="1"/>
  <c r="G268" i="51"/>
  <c r="G148" i="51"/>
  <c r="G236" i="51"/>
  <c r="H236" i="51" s="1"/>
  <c r="L236" i="51" s="1"/>
  <c r="G94" i="51"/>
  <c r="H94" i="51" s="1"/>
  <c r="L94" i="51" s="1"/>
  <c r="G47" i="51"/>
  <c r="G183" i="51"/>
  <c r="H183" i="51" s="1"/>
  <c r="L183" i="51" s="1"/>
  <c r="G23" i="51"/>
  <c r="H23" i="51" s="1"/>
  <c r="G229" i="51"/>
  <c r="G89" i="51"/>
  <c r="H89" i="51" s="1"/>
  <c r="G151" i="51"/>
  <c r="G191" i="51"/>
  <c r="G287" i="51"/>
  <c r="G158" i="51"/>
  <c r="G56" i="51"/>
  <c r="G24" i="51"/>
  <c r="H24" i="51" s="1"/>
  <c r="L24" i="51" s="1"/>
  <c r="G232" i="51"/>
  <c r="H232" i="51" s="1"/>
  <c r="L232" i="51" s="1"/>
  <c r="G91" i="51"/>
  <c r="G154" i="51"/>
  <c r="H154" i="51" s="1"/>
  <c r="G194" i="51"/>
  <c r="H194" i="51" s="1"/>
  <c r="L194" i="51" s="1"/>
  <c r="G46" i="51"/>
  <c r="H46" i="51" s="1"/>
  <c r="L46" i="51" s="1"/>
  <c r="G182" i="51"/>
  <c r="H182" i="51" s="1"/>
  <c r="L182" i="51" s="1"/>
  <c r="G59" i="51"/>
  <c r="H59" i="51" s="1"/>
  <c r="L59" i="51" s="1"/>
  <c r="G78" i="51"/>
  <c r="G256" i="51"/>
  <c r="G238" i="51"/>
  <c r="G45" i="51"/>
  <c r="G181" i="51"/>
  <c r="H181" i="51" s="1"/>
  <c r="L181" i="51" s="1"/>
  <c r="G58" i="51"/>
  <c r="H58" i="51" s="1"/>
  <c r="L58" i="51" s="1"/>
  <c r="G26" i="51"/>
  <c r="G12" i="51"/>
  <c r="H12" i="51" s="1"/>
  <c r="G259" i="51"/>
  <c r="G69" i="51"/>
  <c r="H69" i="51" s="1"/>
  <c r="L69" i="51" s="1"/>
  <c r="G13" i="51"/>
  <c r="H13" i="51" s="1"/>
  <c r="L13" i="51" s="1"/>
  <c r="G224" i="51"/>
  <c r="H224" i="51" s="1"/>
  <c r="G70" i="51"/>
  <c r="G286" i="51"/>
  <c r="G193" i="51"/>
  <c r="G48" i="51"/>
  <c r="G270" i="51"/>
  <c r="H270" i="51" s="1"/>
  <c r="G255" i="51"/>
  <c r="H255" i="51" s="1"/>
  <c r="G80" i="51"/>
  <c r="G15" i="51"/>
  <c r="H15" i="51" s="1"/>
  <c r="L15" i="51" s="1"/>
  <c r="G261" i="51"/>
  <c r="H261" i="51" s="1"/>
  <c r="L261" i="51" s="1"/>
  <c r="G121" i="51"/>
  <c r="H121" i="51" s="1"/>
  <c r="L121" i="51" s="1"/>
  <c r="G254" i="51"/>
  <c r="H254" i="51" s="1"/>
  <c r="L254" i="51" s="1"/>
  <c r="G123" i="51"/>
  <c r="H123" i="51" s="1"/>
  <c r="L123" i="51" s="1"/>
  <c r="G231" i="51"/>
  <c r="G112" i="51"/>
  <c r="G257" i="51"/>
  <c r="G266" i="51"/>
  <c r="G146" i="51"/>
  <c r="H146" i="51" s="1"/>
  <c r="L146" i="51" s="1"/>
  <c r="G234" i="51"/>
  <c r="H234" i="51" s="1"/>
  <c r="G93" i="51"/>
  <c r="G153" i="51"/>
  <c r="H153" i="51" s="1"/>
  <c r="L153" i="51" s="1"/>
  <c r="G157" i="51"/>
  <c r="H157" i="51" s="1"/>
  <c r="L157" i="51" s="1"/>
  <c r="G249" i="51"/>
  <c r="H249" i="51" s="1"/>
  <c r="L249" i="51" s="1"/>
  <c r="G25" i="51"/>
  <c r="H25" i="51" s="1"/>
  <c r="L25" i="51" s="1"/>
  <c r="G37" i="51"/>
  <c r="G258" i="51"/>
  <c r="G68" i="51"/>
  <c r="G225" i="51"/>
  <c r="G264" i="51"/>
  <c r="G144" i="51"/>
  <c r="H144" i="51" s="1"/>
  <c r="G67" i="51"/>
  <c r="H67" i="51" s="1"/>
  <c r="G150" i="51"/>
  <c r="H150" i="51" s="1"/>
  <c r="L150" i="51" s="1"/>
  <c r="G227" i="51"/>
  <c r="H227" i="51" s="1"/>
  <c r="L227" i="51" s="1"/>
  <c r="G35" i="51"/>
  <c r="H35" i="51" s="1"/>
  <c r="L35" i="51" s="1"/>
  <c r="G57" i="51"/>
  <c r="H57" i="51" s="1"/>
  <c r="L57" i="51" s="1"/>
  <c r="G79" i="51"/>
  <c r="H79" i="51" s="1"/>
  <c r="L79" i="51" s="1"/>
  <c r="G14" i="51"/>
  <c r="H14" i="51" s="1"/>
  <c r="L14" i="51" s="1"/>
  <c r="G260" i="51"/>
  <c r="G120" i="51"/>
  <c r="G228" i="51"/>
  <c r="G267" i="51"/>
  <c r="G147" i="51"/>
  <c r="H147" i="51" s="1"/>
  <c r="L147" i="51" s="1"/>
  <c r="G263" i="51"/>
  <c r="H263" i="51" s="1"/>
  <c r="L263" i="51" s="1"/>
  <c r="G235" i="51"/>
  <c r="G53" i="51"/>
  <c r="H53" i="51" s="1"/>
  <c r="G17" i="51"/>
  <c r="H17" i="51" s="1"/>
  <c r="G377" i="51"/>
  <c r="H377" i="51" s="1"/>
  <c r="G354" i="51"/>
  <c r="H354" i="51" s="1"/>
  <c r="G75" i="51"/>
  <c r="H75" i="51" s="1"/>
  <c r="G295" i="51"/>
  <c r="G439" i="51"/>
  <c r="G109" i="51"/>
  <c r="G320" i="51"/>
  <c r="G472" i="51"/>
  <c r="H472" i="51" s="1"/>
  <c r="G178" i="51"/>
  <c r="H178" i="51" s="1"/>
  <c r="G369" i="51"/>
  <c r="G6" i="51"/>
  <c r="G211" i="51"/>
  <c r="G394" i="51"/>
  <c r="H394" i="51" s="1"/>
  <c r="G83" i="51"/>
  <c r="H83" i="51" s="1"/>
  <c r="G299" i="51"/>
  <c r="H299" i="51" s="1"/>
  <c r="G447" i="51"/>
  <c r="G312" i="51"/>
  <c r="G115" i="51"/>
  <c r="G325" i="51"/>
  <c r="G477" i="51"/>
  <c r="G338" i="51"/>
  <c r="H338" i="51" s="1"/>
  <c r="G103" i="51"/>
  <c r="G201" i="51"/>
  <c r="H201" i="51" s="1"/>
  <c r="G66" i="51"/>
  <c r="H66" i="51" s="1"/>
  <c r="G117" i="51"/>
  <c r="H117" i="51" s="1"/>
  <c r="G339" i="51"/>
  <c r="G32" i="51"/>
  <c r="H32" i="51" s="1"/>
  <c r="G245" i="51"/>
  <c r="G412" i="51"/>
  <c r="H412" i="51" s="1"/>
  <c r="G246" i="51"/>
  <c r="G106" i="51"/>
  <c r="G470" i="51"/>
  <c r="G135" i="51"/>
  <c r="H135" i="51" s="1"/>
  <c r="G96" i="51"/>
  <c r="G307" i="51"/>
  <c r="H307" i="51" s="1"/>
  <c r="G455" i="51"/>
  <c r="H455" i="51" s="1"/>
  <c r="G126" i="51"/>
  <c r="H126" i="51" s="1"/>
  <c r="G332" i="51"/>
  <c r="H332" i="51" s="1"/>
  <c r="G247" i="51"/>
  <c r="H247" i="51" s="1"/>
  <c r="G198" i="51"/>
  <c r="G381" i="51"/>
  <c r="G22" i="51"/>
  <c r="G239" i="51"/>
  <c r="G406" i="51"/>
  <c r="G100" i="51"/>
  <c r="H100" i="51" s="1"/>
  <c r="G311" i="51"/>
  <c r="G462" i="51"/>
  <c r="G336" i="51"/>
  <c r="H336" i="51" s="1"/>
  <c r="G131" i="51"/>
  <c r="H131" i="51" s="1"/>
  <c r="G337" i="51"/>
  <c r="H337" i="51" s="1"/>
  <c r="G185" i="51"/>
  <c r="H185" i="51" s="1"/>
  <c r="G350" i="51"/>
  <c r="G104" i="51"/>
  <c r="G241" i="51"/>
  <c r="G116" i="51"/>
  <c r="G133" i="51"/>
  <c r="G351" i="51"/>
  <c r="H351" i="51" s="1"/>
  <c r="G52" i="51"/>
  <c r="G276" i="51"/>
  <c r="G424" i="51"/>
  <c r="H424" i="51" s="1"/>
  <c r="G288" i="51"/>
  <c r="H288" i="51" s="1"/>
  <c r="G425" i="51"/>
  <c r="H425" i="51" s="1"/>
  <c r="G190" i="51"/>
  <c r="H190" i="51" s="1"/>
  <c r="G119" i="51"/>
  <c r="G293" i="51"/>
  <c r="G108" i="51"/>
  <c r="G319" i="51"/>
  <c r="G471" i="51"/>
  <c r="G138" i="51"/>
  <c r="H138" i="51" s="1"/>
  <c r="G344" i="51"/>
  <c r="G378" i="51"/>
  <c r="H378" i="51" s="1"/>
  <c r="G210" i="51"/>
  <c r="H210" i="51" s="1"/>
  <c r="G393" i="51"/>
  <c r="H393" i="51" s="1"/>
  <c r="G42" i="51"/>
  <c r="H42" i="51" s="1"/>
  <c r="G253" i="51"/>
  <c r="H253" i="51" s="1"/>
  <c r="G418" i="51"/>
  <c r="G113" i="51"/>
  <c r="G323" i="51"/>
  <c r="G475" i="51"/>
  <c r="G360" i="51"/>
  <c r="G143" i="51"/>
  <c r="H143" i="51" s="1"/>
  <c r="G349" i="51"/>
  <c r="G10" i="51"/>
  <c r="H10" i="51" s="1"/>
  <c r="G362" i="51"/>
  <c r="G291" i="51"/>
  <c r="H291" i="51" s="1"/>
  <c r="G300" i="51"/>
  <c r="H300" i="51" s="1"/>
  <c r="G132" i="51"/>
  <c r="H132" i="51" s="1"/>
  <c r="G160" i="51"/>
  <c r="G363" i="51"/>
  <c r="G72" i="51"/>
  <c r="G292" i="51"/>
  <c r="G436" i="51"/>
  <c r="H436" i="51" s="1"/>
  <c r="G38" i="51"/>
  <c r="H38" i="51" s="1"/>
  <c r="G305" i="51"/>
  <c r="G206" i="51"/>
  <c r="H206" i="51" s="1"/>
  <c r="G453" i="51"/>
  <c r="G125" i="51"/>
  <c r="H125" i="51" s="1"/>
  <c r="G331" i="51"/>
  <c r="H331" i="51" s="1"/>
  <c r="G175" i="51"/>
  <c r="H175" i="51" s="1"/>
  <c r="G165" i="51"/>
  <c r="G356" i="51"/>
  <c r="H356" i="51" s="1"/>
  <c r="G21" i="51"/>
  <c r="G223" i="51"/>
  <c r="G405" i="51"/>
  <c r="G62" i="51"/>
  <c r="H62" i="51" s="1"/>
  <c r="G282" i="51"/>
  <c r="G430" i="51"/>
  <c r="H430" i="51" s="1"/>
  <c r="G129" i="51"/>
  <c r="H129" i="51" s="1"/>
  <c r="G335" i="51"/>
  <c r="H335" i="51" s="1"/>
  <c r="G220" i="51"/>
  <c r="H220" i="51" s="1"/>
  <c r="G384" i="51"/>
  <c r="H384" i="51" s="1"/>
  <c r="G170" i="51"/>
  <c r="G361" i="51"/>
  <c r="H361" i="51" s="1"/>
  <c r="G86" i="51"/>
  <c r="G374" i="51"/>
  <c r="G467" i="51"/>
  <c r="G324" i="51"/>
  <c r="H324" i="51" s="1"/>
  <c r="G171" i="51"/>
  <c r="G172" i="51"/>
  <c r="G375" i="51"/>
  <c r="G88" i="51"/>
  <c r="H88" i="51" s="1"/>
  <c r="G304" i="51"/>
  <c r="H304" i="51" s="1"/>
  <c r="G452" i="51"/>
  <c r="H452" i="51" s="1"/>
  <c r="G174" i="51"/>
  <c r="G437" i="51"/>
  <c r="G317" i="51"/>
  <c r="G18" i="51"/>
  <c r="G137" i="51"/>
  <c r="G343" i="51"/>
  <c r="H343" i="51" s="1"/>
  <c r="G294" i="51"/>
  <c r="G177" i="51"/>
  <c r="G368" i="51"/>
  <c r="H368" i="51" s="1"/>
  <c r="G41" i="51"/>
  <c r="H41" i="51" s="1"/>
  <c r="G252" i="51"/>
  <c r="H252" i="51" s="1"/>
  <c r="G417" i="51"/>
  <c r="H417" i="51" s="1"/>
  <c r="G82" i="51"/>
  <c r="G298" i="51"/>
  <c r="H298" i="51" s="1"/>
  <c r="G446" i="51"/>
  <c r="G141" i="51"/>
  <c r="G347" i="51"/>
  <c r="G390" i="51"/>
  <c r="H390" i="51" s="1"/>
  <c r="G420" i="51"/>
  <c r="G186" i="51"/>
  <c r="G373" i="51"/>
  <c r="G159" i="51"/>
  <c r="H159" i="51" s="1"/>
  <c r="G386" i="51"/>
  <c r="H386" i="51" s="1"/>
  <c r="G278" i="51"/>
  <c r="H278" i="51" s="1"/>
  <c r="G348" i="51"/>
  <c r="G203" i="51"/>
  <c r="H203" i="51" s="1"/>
  <c r="G188" i="51"/>
  <c r="G387" i="51"/>
  <c r="G105" i="51"/>
  <c r="G316" i="51"/>
  <c r="H316" i="51" s="1"/>
  <c r="G468" i="51"/>
  <c r="G401" i="51"/>
  <c r="H401" i="51" s="1"/>
  <c r="G74" i="51"/>
  <c r="H74" i="51" s="1"/>
  <c r="G365" i="51"/>
  <c r="H365" i="51" s="1"/>
  <c r="G163" i="51"/>
  <c r="G164" i="51"/>
  <c r="H164" i="51" s="1"/>
  <c r="G355" i="51"/>
  <c r="G342" i="51"/>
  <c r="G197" i="51"/>
  <c r="G380" i="51"/>
  <c r="G61" i="51"/>
  <c r="G281" i="51"/>
  <c r="H281" i="51" s="1"/>
  <c r="G429" i="51"/>
  <c r="G99" i="51"/>
  <c r="G310" i="51"/>
  <c r="G459" i="51"/>
  <c r="H459" i="51" s="1"/>
  <c r="G168" i="51"/>
  <c r="H168" i="51" s="1"/>
  <c r="G359" i="51"/>
  <c r="H359" i="51" s="1"/>
  <c r="G8" i="51"/>
  <c r="G476" i="51"/>
  <c r="G202" i="51"/>
  <c r="G385" i="51"/>
  <c r="G187" i="51"/>
  <c r="H187" i="51" s="1"/>
  <c r="G398" i="51"/>
  <c r="H398" i="51" s="1"/>
  <c r="G330" i="51"/>
  <c r="G372" i="51"/>
  <c r="G274" i="51"/>
  <c r="H274" i="51" s="1"/>
  <c r="G204" i="51"/>
  <c r="H204" i="51" s="1"/>
  <c r="G399" i="51"/>
  <c r="H399" i="51" s="1"/>
  <c r="G118" i="51"/>
  <c r="H118" i="51" s="1"/>
  <c r="G328" i="51"/>
  <c r="G95" i="51"/>
  <c r="G341" i="51"/>
  <c r="G469" i="51"/>
  <c r="G195" i="51"/>
  <c r="G176" i="51"/>
  <c r="H176" i="51" s="1"/>
  <c r="G367" i="51"/>
  <c r="G454" i="51"/>
  <c r="G209" i="51"/>
  <c r="H209" i="51" s="1"/>
  <c r="G392" i="51"/>
  <c r="H392" i="51" s="1"/>
  <c r="G77" i="51"/>
  <c r="H77" i="51" s="1"/>
  <c r="G297" i="51"/>
  <c r="H297" i="51" s="1"/>
  <c r="G443" i="51"/>
  <c r="G111" i="51"/>
  <c r="H111" i="51" s="1"/>
  <c r="G322" i="51"/>
  <c r="G474" i="51"/>
  <c r="G184" i="51"/>
  <c r="G371" i="51"/>
  <c r="H371" i="51" s="1"/>
  <c r="G44" i="51"/>
  <c r="G9" i="51"/>
  <c r="H9" i="51" s="1"/>
  <c r="G214" i="51"/>
  <c r="H214" i="51" s="1"/>
  <c r="G397" i="51"/>
  <c r="H397" i="51" s="1"/>
  <c r="G215" i="51"/>
  <c r="G410" i="51"/>
  <c r="H410" i="51" s="1"/>
  <c r="G414" i="51"/>
  <c r="G396" i="51"/>
  <c r="G434" i="51"/>
  <c r="G217" i="51"/>
  <c r="G411" i="51"/>
  <c r="G134" i="51"/>
  <c r="H134" i="51" s="1"/>
  <c r="G340" i="51"/>
  <c r="G34" i="51"/>
  <c r="H34" i="51" s="1"/>
  <c r="G136" i="51"/>
  <c r="H136" i="51" s="1"/>
  <c r="G366" i="51"/>
  <c r="H366" i="51" s="1"/>
  <c r="G306" i="51"/>
  <c r="H306" i="51" s="1"/>
  <c r="G196" i="51"/>
  <c r="H196" i="51" s="1"/>
  <c r="G379" i="51"/>
  <c r="G20" i="51"/>
  <c r="G222" i="51"/>
  <c r="G404" i="51"/>
  <c r="G98" i="51"/>
  <c r="H98" i="51" s="1"/>
  <c r="G309" i="51"/>
  <c r="H309" i="51" s="1"/>
  <c r="G458" i="51"/>
  <c r="G128" i="51"/>
  <c r="G334" i="51"/>
  <c r="H334" i="51" s="1"/>
  <c r="G438" i="51"/>
  <c r="H438" i="51" s="1"/>
  <c r="G200" i="51"/>
  <c r="H200" i="51" s="1"/>
  <c r="G383" i="51"/>
  <c r="H383" i="51" s="1"/>
  <c r="G84" i="51"/>
  <c r="G29" i="51"/>
  <c r="G242" i="51"/>
  <c r="G409" i="51"/>
  <c r="G243" i="51"/>
  <c r="H243" i="51" s="1"/>
  <c r="G422" i="51"/>
  <c r="H422" i="51" s="1"/>
  <c r="G28" i="51"/>
  <c r="G408" i="51"/>
  <c r="G11" i="51"/>
  <c r="H11" i="51" s="1"/>
  <c r="G244" i="51"/>
  <c r="H244" i="51" s="1"/>
  <c r="G423" i="51"/>
  <c r="H423" i="51" s="1"/>
  <c r="G161" i="51"/>
  <c r="H161" i="51" s="1"/>
  <c r="G352" i="51"/>
  <c r="G219" i="51"/>
  <c r="G73" i="51"/>
  <c r="G33" i="51"/>
  <c r="G402" i="51"/>
  <c r="H402" i="51" s="1"/>
  <c r="G208" i="51"/>
  <c r="H208" i="51" s="1"/>
  <c r="G391" i="51"/>
  <c r="G40" i="51"/>
  <c r="G251" i="51"/>
  <c r="H251" i="51" s="1"/>
  <c r="G416" i="51"/>
  <c r="H416" i="51" s="1"/>
  <c r="G110" i="51"/>
  <c r="G321" i="51"/>
  <c r="G473" i="51"/>
  <c r="G140" i="51"/>
  <c r="H140" i="51" s="1"/>
  <c r="G346" i="51"/>
  <c r="G7" i="51"/>
  <c r="G212" i="51"/>
  <c r="G395" i="51"/>
  <c r="H395" i="51" s="1"/>
  <c r="G114" i="51"/>
  <c r="G49" i="51"/>
  <c r="H49" i="51" s="1"/>
  <c r="G273" i="51"/>
  <c r="H273" i="51" s="1"/>
  <c r="G421" i="51"/>
  <c r="H421" i="51" s="1"/>
  <c r="G290" i="51"/>
  <c r="G450" i="51"/>
  <c r="H450" i="51" s="1"/>
  <c r="G64" i="51"/>
  <c r="G432" i="51"/>
  <c r="H432" i="51" s="1"/>
  <c r="G31" i="51"/>
  <c r="G275" i="51"/>
  <c r="G435" i="51"/>
  <c r="G173" i="51"/>
  <c r="H173" i="51" s="1"/>
  <c r="G364" i="51"/>
  <c r="G329" i="51"/>
  <c r="G54" i="51"/>
  <c r="H54" i="51" s="1"/>
  <c r="G162" i="51"/>
  <c r="H162" i="51" s="1"/>
  <c r="G19" i="51"/>
  <c r="H19" i="51" s="1"/>
  <c r="G221" i="51"/>
  <c r="H221" i="51" s="1"/>
  <c r="G403" i="51"/>
  <c r="G60" i="51"/>
  <c r="H60" i="51" s="1"/>
  <c r="G280" i="51"/>
  <c r="G428" i="51"/>
  <c r="G127" i="51"/>
  <c r="H127" i="51" s="1"/>
  <c r="G333" i="51"/>
  <c r="H333" i="51" s="1"/>
  <c r="G207" i="51"/>
  <c r="G167" i="51"/>
  <c r="H167" i="51" s="1"/>
  <c r="G358" i="51"/>
  <c r="H358" i="51" s="1"/>
  <c r="G27" i="51"/>
  <c r="H27" i="51" s="1"/>
  <c r="G240" i="51"/>
  <c r="H240" i="51" s="1"/>
  <c r="G407" i="51"/>
  <c r="G169" i="51"/>
  <c r="G65" i="51"/>
  <c r="G289" i="51"/>
  <c r="G433" i="51"/>
  <c r="G302" i="51"/>
  <c r="G466" i="51"/>
  <c r="H466" i="51" s="1"/>
  <c r="G101" i="51"/>
  <c r="G463" i="51"/>
  <c r="H463" i="51" s="1"/>
  <c r="G51" i="51"/>
  <c r="H51" i="51" s="1"/>
  <c r="G303" i="51"/>
  <c r="H303" i="51" s="1"/>
  <c r="G451" i="51"/>
  <c r="H451" i="51" s="1"/>
  <c r="G189" i="51"/>
  <c r="H189" i="51" s="1"/>
  <c r="G376" i="51"/>
  <c r="G413" i="51"/>
  <c r="G353" i="51"/>
  <c r="G277" i="51"/>
  <c r="G39" i="51"/>
  <c r="G248" i="51"/>
  <c r="H248" i="51" s="1"/>
  <c r="G415" i="51"/>
  <c r="G76" i="51"/>
  <c r="H76" i="51" s="1"/>
  <c r="G296" i="51"/>
  <c r="H296" i="51" s="1"/>
  <c r="G440" i="51"/>
  <c r="H440" i="51" s="1"/>
  <c r="G139" i="51"/>
  <c r="H139" i="51" s="1"/>
  <c r="G345" i="51"/>
  <c r="H345" i="51" s="1"/>
  <c r="G318" i="51"/>
  <c r="G179" i="51"/>
  <c r="H179" i="51" s="1"/>
  <c r="G370" i="51"/>
  <c r="G43" i="51"/>
  <c r="G271" i="51"/>
  <c r="H271" i="51" s="1"/>
  <c r="G419" i="51"/>
  <c r="H419" i="51" s="1"/>
  <c r="G213" i="51"/>
  <c r="G85" i="51"/>
  <c r="G301" i="51"/>
  <c r="G449" i="51"/>
  <c r="H449" i="51" s="1"/>
  <c r="G314" i="51"/>
  <c r="H314" i="51" s="1"/>
  <c r="G478" i="51"/>
  <c r="H478" i="51" s="1"/>
  <c r="G130" i="51"/>
  <c r="G30" i="51"/>
  <c r="G71" i="51"/>
  <c r="G315" i="51"/>
  <c r="G479" i="51"/>
  <c r="H479" i="51" s="1"/>
  <c r="G205" i="51"/>
  <c r="H205" i="51" s="1"/>
  <c r="G388" i="51"/>
  <c r="G124" i="51"/>
  <c r="H124" i="51" s="1"/>
  <c r="G107" i="51"/>
  <c r="G389" i="51"/>
  <c r="H389" i="51" s="1"/>
  <c r="G55" i="51"/>
  <c r="H55" i="51" s="1"/>
  <c r="G279" i="51"/>
  <c r="H279" i="51" s="1"/>
  <c r="G427" i="51"/>
  <c r="G97" i="51"/>
  <c r="G308" i="51"/>
  <c r="G456" i="51"/>
  <c r="G166" i="51"/>
  <c r="H166" i="51" s="1"/>
  <c r="G357" i="51"/>
  <c r="H357" i="51" s="1"/>
  <c r="G426" i="51"/>
  <c r="G199" i="51"/>
  <c r="G382" i="51"/>
  <c r="H382" i="51" s="1"/>
  <c r="G63" i="51"/>
  <c r="H63" i="51" s="1"/>
  <c r="G283" i="51"/>
  <c r="H283" i="51" s="1"/>
  <c r="G431" i="51"/>
  <c r="H431" i="51" s="1"/>
  <c r="G272" i="51"/>
  <c r="G102" i="51"/>
  <c r="G313" i="51"/>
  <c r="G464" i="51"/>
  <c r="G326" i="51"/>
  <c r="H326" i="51" s="1"/>
  <c r="G448" i="51"/>
  <c r="H448" i="51" s="1"/>
  <c r="G142" i="51"/>
  <c r="G50" i="51"/>
  <c r="H50" i="51" s="1"/>
  <c r="G87" i="51"/>
  <c r="H87" i="51" s="1"/>
  <c r="G327" i="51"/>
  <c r="H327" i="51" s="1"/>
  <c r="G16" i="51"/>
  <c r="H16" i="51" s="1"/>
  <c r="G218" i="51"/>
  <c r="H218" i="51" s="1"/>
  <c r="G400" i="51"/>
  <c r="F53" i="44"/>
  <c r="G53" i="44" s="1"/>
  <c r="F48" i="44"/>
  <c r="G48" i="44" s="1"/>
  <c r="F51" i="44"/>
  <c r="G51" i="44" s="1"/>
  <c r="F33" i="44"/>
  <c r="G33" i="44" s="1"/>
  <c r="F43" i="44"/>
  <c r="G43" i="44" s="1"/>
  <c r="F22" i="44"/>
  <c r="G22" i="44" s="1"/>
  <c r="F29" i="44"/>
  <c r="G29" i="44" s="1"/>
  <c r="F12" i="44"/>
  <c r="G12" i="44" s="1"/>
  <c r="F8" i="44"/>
  <c r="G8" i="44" s="1"/>
  <c r="F37" i="44"/>
  <c r="G37" i="44" s="1"/>
  <c r="F25" i="44"/>
  <c r="G25" i="44" s="1"/>
  <c r="F19" i="44"/>
  <c r="G19" i="44" s="1"/>
  <c r="F39" i="44"/>
  <c r="G39" i="44" s="1"/>
  <c r="K144" i="22"/>
  <c r="K142" i="22"/>
  <c r="K145" i="22"/>
  <c r="K146" i="22"/>
  <c r="K31" i="56"/>
  <c r="K29" i="56"/>
  <c r="K32" i="56"/>
  <c r="K26" i="56"/>
  <c r="K23" i="56"/>
  <c r="K27" i="56"/>
  <c r="K25" i="56"/>
  <c r="K20" i="56"/>
  <c r="K17" i="56"/>
  <c r="K24" i="56"/>
  <c r="K35" i="56"/>
  <c r="H461" i="51"/>
  <c r="L461" i="51" s="1"/>
  <c r="H445" i="51"/>
  <c r="L445" i="51" s="1"/>
  <c r="H441" i="51"/>
  <c r="L441" i="51" s="1"/>
  <c r="H442" i="51"/>
  <c r="H180" i="51"/>
  <c r="H158" i="51"/>
  <c r="L158" i="51" s="1"/>
  <c r="H151" i="51"/>
  <c r="L151" i="51" s="1"/>
  <c r="H148" i="51"/>
  <c r="L148" i="51" s="1"/>
  <c r="H120" i="51"/>
  <c r="H70" i="51"/>
  <c r="L70" i="51" s="1"/>
  <c r="H68" i="51"/>
  <c r="L68" i="51" s="1"/>
  <c r="H80" i="51"/>
  <c r="L80" i="51" s="1"/>
  <c r="H78" i="51"/>
  <c r="H26" i="51"/>
  <c r="L26" i="51" s="1"/>
  <c r="H47" i="51"/>
  <c r="L47" i="51" s="1"/>
  <c r="H48" i="51"/>
  <c r="L48" i="51" s="1"/>
  <c r="H45" i="51"/>
  <c r="H286" i="51"/>
  <c r="L286" i="51" s="1"/>
  <c r="H287" i="51"/>
  <c r="L287" i="51" s="1"/>
  <c r="H91" i="51"/>
  <c r="L91" i="51" s="1"/>
  <c r="H92" i="51"/>
  <c r="L92" i="51" s="1"/>
  <c r="H90" i="51"/>
  <c r="L90" i="51" s="1"/>
  <c r="H93" i="51"/>
  <c r="H112" i="51"/>
  <c r="L112" i="51" s="1"/>
  <c r="H265" i="51"/>
  <c r="H266" i="51"/>
  <c r="L266" i="51" s="1"/>
  <c r="H269" i="51"/>
  <c r="L269" i="51" s="1"/>
  <c r="H267" i="51"/>
  <c r="L267" i="51" s="1"/>
  <c r="H268" i="51"/>
  <c r="L268" i="51" s="1"/>
  <c r="H264" i="51"/>
  <c r="L264" i="51" s="1"/>
  <c r="H262" i="51"/>
  <c r="L262" i="51" s="1"/>
  <c r="H260" i="51"/>
  <c r="H258" i="51"/>
  <c r="L258" i="51" s="1"/>
  <c r="H259" i="51"/>
  <c r="L259" i="51" s="1"/>
  <c r="H256" i="51"/>
  <c r="L256" i="51" s="1"/>
  <c r="H257" i="51"/>
  <c r="L257" i="51" s="1"/>
  <c r="H56" i="51"/>
  <c r="H250" i="51"/>
  <c r="L250" i="51" s="1"/>
  <c r="H193" i="51"/>
  <c r="L193" i="51" s="1"/>
  <c r="H191" i="51"/>
  <c r="H235" i="51"/>
  <c r="L235" i="51" s="1"/>
  <c r="H238" i="51"/>
  <c r="L238" i="51" s="1"/>
  <c r="H230" i="51"/>
  <c r="L230" i="51" s="1"/>
  <c r="H233" i="51"/>
  <c r="L233" i="51" s="1"/>
  <c r="H229" i="51"/>
  <c r="H231" i="51"/>
  <c r="L231" i="51" s="1"/>
  <c r="H228" i="51"/>
  <c r="L228" i="51" s="1"/>
  <c r="H225" i="51"/>
  <c r="L225" i="51" s="1"/>
  <c r="H216" i="51"/>
  <c r="L216" i="51" s="1"/>
  <c r="H82" i="51"/>
  <c r="H37" i="51"/>
  <c r="L37" i="51" s="1"/>
  <c r="H36" i="51"/>
  <c r="L36" i="51" s="1"/>
  <c r="F9" i="32"/>
  <c r="G9" i="32" s="1"/>
  <c r="F113" i="32"/>
  <c r="G113" i="32" s="1"/>
  <c r="F100" i="32"/>
  <c r="G100" i="32" s="1"/>
  <c r="F87" i="32"/>
  <c r="G87" i="32" s="1"/>
  <c r="F74" i="32"/>
  <c r="G74" i="32" s="1"/>
  <c r="F62" i="32"/>
  <c r="G62" i="32" s="1"/>
  <c r="F50" i="32"/>
  <c r="G50" i="32" s="1"/>
  <c r="F38" i="32"/>
  <c r="G38" i="32" s="1"/>
  <c r="F26" i="32"/>
  <c r="G26" i="32" s="1"/>
  <c r="F14" i="32"/>
  <c r="G14" i="32" s="1"/>
  <c r="F80" i="32"/>
  <c r="G80" i="32" s="1"/>
  <c r="F124" i="32"/>
  <c r="G124" i="32" s="1"/>
  <c r="F112" i="32"/>
  <c r="G112" i="32" s="1"/>
  <c r="F99" i="32"/>
  <c r="G99" i="32" s="1"/>
  <c r="F86" i="32"/>
  <c r="G86" i="32" s="1"/>
  <c r="F73" i="32"/>
  <c r="G73" i="32" s="1"/>
  <c r="F61" i="32"/>
  <c r="G61" i="32" s="1"/>
  <c r="F49" i="32"/>
  <c r="G49" i="32" s="1"/>
  <c r="F37" i="32"/>
  <c r="G37" i="32" s="1"/>
  <c r="F25" i="32"/>
  <c r="G25" i="32" s="1"/>
  <c r="F13" i="32"/>
  <c r="G13" i="32" s="1"/>
  <c r="F91" i="32"/>
  <c r="G91" i="32" s="1"/>
  <c r="F123" i="32"/>
  <c r="G123" i="32" s="1"/>
  <c r="F111" i="32"/>
  <c r="G111" i="32" s="1"/>
  <c r="F98" i="32"/>
  <c r="G98" i="32" s="1"/>
  <c r="F85" i="32"/>
  <c r="G85" i="32" s="1"/>
  <c r="F72" i="32"/>
  <c r="G72" i="32" s="1"/>
  <c r="F60" i="32"/>
  <c r="G60" i="32" s="1"/>
  <c r="F48" i="32"/>
  <c r="G48" i="32" s="1"/>
  <c r="F36" i="32"/>
  <c r="G36" i="32" s="1"/>
  <c r="F24" i="32"/>
  <c r="G24" i="32" s="1"/>
  <c r="F12" i="32"/>
  <c r="G12" i="32" s="1"/>
  <c r="F104" i="32"/>
  <c r="G104" i="32" s="1"/>
  <c r="F122" i="32"/>
  <c r="G122" i="32" s="1"/>
  <c r="F110" i="32"/>
  <c r="G110" i="32" s="1"/>
  <c r="F97" i="32"/>
  <c r="G97" i="32" s="1"/>
  <c r="F84" i="32"/>
  <c r="G84" i="32" s="1"/>
  <c r="F71" i="32"/>
  <c r="G71" i="32" s="1"/>
  <c r="F59" i="32"/>
  <c r="G59" i="32" s="1"/>
  <c r="F47" i="32"/>
  <c r="G47" i="32" s="1"/>
  <c r="F35" i="32"/>
  <c r="G35" i="32" s="1"/>
  <c r="F23" i="32"/>
  <c r="G23" i="32" s="1"/>
  <c r="F11" i="32"/>
  <c r="G11" i="32" s="1"/>
  <c r="F121" i="32"/>
  <c r="G121" i="32" s="1"/>
  <c r="F109" i="32"/>
  <c r="G109" i="32" s="1"/>
  <c r="F96" i="32"/>
  <c r="G96" i="32" s="1"/>
  <c r="F83" i="32"/>
  <c r="G83" i="32" s="1"/>
  <c r="F70" i="32"/>
  <c r="G70" i="32" s="1"/>
  <c r="F58" i="32"/>
  <c r="G58" i="32" s="1"/>
  <c r="F46" i="32"/>
  <c r="G46" i="32" s="1"/>
  <c r="F34" i="32"/>
  <c r="G34" i="32" s="1"/>
  <c r="F22" i="32"/>
  <c r="G22" i="32" s="1"/>
  <c r="F10" i="32"/>
  <c r="G10" i="32" s="1"/>
  <c r="F120" i="32"/>
  <c r="G120" i="32" s="1"/>
  <c r="F108" i="32"/>
  <c r="G108" i="32" s="1"/>
  <c r="F95" i="32"/>
  <c r="G95" i="32" s="1"/>
  <c r="F82" i="32"/>
  <c r="G82" i="32" s="1"/>
  <c r="F69" i="32"/>
  <c r="G69" i="32" s="1"/>
  <c r="F57" i="32"/>
  <c r="G57" i="32" s="1"/>
  <c r="F45" i="32"/>
  <c r="G45" i="32" s="1"/>
  <c r="F33" i="32"/>
  <c r="G33" i="32" s="1"/>
  <c r="F21" i="32"/>
  <c r="G21" i="32" s="1"/>
  <c r="F8" i="32"/>
  <c r="G8" i="32" s="1"/>
  <c r="F119" i="32"/>
  <c r="G119" i="32" s="1"/>
  <c r="F107" i="32"/>
  <c r="G107" i="32" s="1"/>
  <c r="F94" i="32"/>
  <c r="G94" i="32" s="1"/>
  <c r="F81" i="32"/>
  <c r="G81" i="32" s="1"/>
  <c r="F68" i="32"/>
  <c r="G68" i="32" s="1"/>
  <c r="F56" i="32"/>
  <c r="G56" i="32" s="1"/>
  <c r="F44" i="32"/>
  <c r="G44" i="32" s="1"/>
  <c r="F32" i="32"/>
  <c r="G32" i="32" s="1"/>
  <c r="F20" i="32"/>
  <c r="G20" i="32" s="1"/>
  <c r="F7" i="32"/>
  <c r="G7" i="32" s="1"/>
  <c r="F118" i="32"/>
  <c r="G118" i="32" s="1"/>
  <c r="F106" i="32"/>
  <c r="G106" i="32" s="1"/>
  <c r="F93" i="32"/>
  <c r="G93" i="32" s="1"/>
  <c r="F79" i="32"/>
  <c r="G79" i="32" s="1"/>
  <c r="F67" i="32"/>
  <c r="G67" i="32" s="1"/>
  <c r="F55" i="32"/>
  <c r="G55" i="32" s="1"/>
  <c r="F43" i="32"/>
  <c r="G43" i="32" s="1"/>
  <c r="F92" i="32"/>
  <c r="G92" i="32" s="1"/>
  <c r="F54" i="32"/>
  <c r="G54" i="32" s="1"/>
  <c r="F27" i="32"/>
  <c r="G27" i="32" s="1"/>
  <c r="F90" i="32"/>
  <c r="G90" i="32" s="1"/>
  <c r="F53" i="32"/>
  <c r="G53" i="32" s="1"/>
  <c r="F19" i="32"/>
  <c r="G19" i="32" s="1"/>
  <c r="F89" i="32"/>
  <c r="G89" i="32" s="1"/>
  <c r="F52" i="32"/>
  <c r="G52" i="32" s="1"/>
  <c r="F18" i="32"/>
  <c r="G18" i="32" s="1"/>
  <c r="F88" i="32"/>
  <c r="G88" i="32" s="1"/>
  <c r="F51" i="32"/>
  <c r="G51" i="32" s="1"/>
  <c r="F17" i="32"/>
  <c r="G17" i="32" s="1"/>
  <c r="F117" i="32"/>
  <c r="G117" i="32" s="1"/>
  <c r="F16" i="32"/>
  <c r="G16" i="32" s="1"/>
  <c r="F116" i="32"/>
  <c r="G116" i="32" s="1"/>
  <c r="F77" i="32"/>
  <c r="G77" i="32" s="1"/>
  <c r="F15" i="32"/>
  <c r="G15" i="32" s="1"/>
  <c r="F115" i="32"/>
  <c r="G115" i="32" s="1"/>
  <c r="F76" i="32"/>
  <c r="G76" i="32" s="1"/>
  <c r="F40" i="32"/>
  <c r="G40" i="32" s="1"/>
  <c r="F114" i="32"/>
  <c r="G114" i="32" s="1"/>
  <c r="F39" i="32"/>
  <c r="G39" i="32" s="1"/>
  <c r="F105" i="32"/>
  <c r="G105" i="32" s="1"/>
  <c r="F66" i="32"/>
  <c r="G66" i="32" s="1"/>
  <c r="F103" i="32"/>
  <c r="G103" i="32" s="1"/>
  <c r="F102" i="32"/>
  <c r="G102" i="32" s="1"/>
  <c r="F64" i="32"/>
  <c r="G64" i="32" s="1"/>
  <c r="F78" i="32"/>
  <c r="G78" i="32" s="1"/>
  <c r="F75" i="32"/>
  <c r="G75" i="32" s="1"/>
  <c r="F65" i="32"/>
  <c r="G65" i="32" s="1"/>
  <c r="F101" i="32"/>
  <c r="G101" i="32" s="1"/>
  <c r="F42" i="32"/>
  <c r="G42" i="32" s="1"/>
  <c r="F41" i="32"/>
  <c r="G41" i="32" s="1"/>
  <c r="F6" i="32"/>
  <c r="G6" i="32" s="1"/>
  <c r="F5" i="32"/>
  <c r="G5" i="32" s="1"/>
  <c r="F31" i="32"/>
  <c r="G31" i="32" s="1"/>
  <c r="F30" i="32"/>
  <c r="G30" i="32" s="1"/>
  <c r="F29" i="32"/>
  <c r="G29" i="32" s="1"/>
  <c r="F63" i="32"/>
  <c r="G63" i="32" s="1"/>
  <c r="F28" i="32"/>
  <c r="G28" i="32" s="1"/>
  <c r="K220" i="31"/>
  <c r="K221" i="31"/>
  <c r="K219" i="31"/>
  <c r="K217" i="31"/>
  <c r="M3" i="59"/>
  <c r="D25" i="14" s="1"/>
  <c r="H172" i="51"/>
  <c r="H294" i="51"/>
  <c r="H188" i="51"/>
  <c r="H310" i="51"/>
  <c r="H407" i="51"/>
  <c r="H477" i="51"/>
  <c r="H18" i="51"/>
  <c r="H104" i="51"/>
  <c r="H311" i="51"/>
  <c r="H99" i="51"/>
  <c r="H116" i="51"/>
  <c r="H447" i="51"/>
  <c r="H33" i="51"/>
  <c r="H328" i="51"/>
  <c r="H473" i="51"/>
  <c r="H86" i="51"/>
  <c r="H342" i="51"/>
  <c r="H223" i="51"/>
  <c r="H344" i="51"/>
  <c r="H375" i="51"/>
  <c r="H376" i="51"/>
  <c r="H211" i="51"/>
  <c r="H137" i="51"/>
  <c r="H239" i="51"/>
  <c r="K6" i="54"/>
  <c r="F4" i="50"/>
  <c r="G4" i="50" s="1"/>
  <c r="H64" i="51"/>
  <c r="H245" i="51"/>
  <c r="H317" i="51"/>
  <c r="H456" i="51"/>
  <c r="H21" i="51"/>
  <c r="H43" i="51"/>
  <c r="H106" i="51"/>
  <c r="H174" i="51"/>
  <c r="H198" i="51"/>
  <c r="H215" i="51"/>
  <c r="H246" i="51"/>
  <c r="H280" i="51"/>
  <c r="H318" i="51"/>
  <c r="H435" i="51"/>
  <c r="H458" i="51"/>
  <c r="H380" i="51"/>
  <c r="H197" i="51"/>
  <c r="H350" i="51"/>
  <c r="H44" i="51"/>
  <c r="H128" i="51"/>
  <c r="H199" i="51"/>
  <c r="H217" i="51"/>
  <c r="H352" i="51"/>
  <c r="H400" i="51"/>
  <c r="H418" i="51"/>
  <c r="H347" i="51"/>
  <c r="H453" i="51"/>
  <c r="H20" i="51"/>
  <c r="H302" i="51"/>
  <c r="H22" i="51"/>
  <c r="H108" i="51"/>
  <c r="H320" i="51"/>
  <c r="H72" i="51"/>
  <c r="H109" i="51"/>
  <c r="H177" i="51"/>
  <c r="H202" i="51"/>
  <c r="H289" i="51"/>
  <c r="H305" i="51"/>
  <c r="H321" i="51"/>
  <c r="H353" i="51"/>
  <c r="H369" i="51"/>
  <c r="H437" i="51"/>
  <c r="H462" i="51"/>
  <c r="H364" i="51"/>
  <c r="H105" i="51"/>
  <c r="H381" i="51"/>
  <c r="H434" i="51"/>
  <c r="H71" i="51"/>
  <c r="H160" i="51"/>
  <c r="H28" i="51"/>
  <c r="H73" i="51"/>
  <c r="H96" i="51"/>
  <c r="H110" i="51"/>
  <c r="H219" i="51"/>
  <c r="H322" i="51"/>
  <c r="H339" i="51"/>
  <c r="H370" i="51"/>
  <c r="H387" i="51"/>
  <c r="H404" i="51"/>
  <c r="H413" i="51"/>
  <c r="H7" i="51"/>
  <c r="H30" i="51"/>
  <c r="H52" i="51"/>
  <c r="H97" i="51"/>
  <c r="H133" i="51"/>
  <c r="H292" i="51"/>
  <c r="H308" i="51"/>
  <c r="H323" i="51"/>
  <c r="H340" i="51"/>
  <c r="H388" i="51"/>
  <c r="H405" i="51"/>
  <c r="H443" i="51"/>
  <c r="H467" i="51"/>
  <c r="H8" i="51"/>
  <c r="H31" i="51"/>
  <c r="H115" i="51"/>
  <c r="H165" i="51"/>
  <c r="H186" i="51"/>
  <c r="H222" i="51"/>
  <c r="H272" i="51"/>
  <c r="H293" i="51"/>
  <c r="H341" i="51"/>
  <c r="H374" i="51"/>
  <c r="H406" i="51"/>
  <c r="H446" i="51"/>
  <c r="H469" i="51"/>
  <c r="H428" i="51"/>
  <c r="H474" i="51"/>
  <c r="H61" i="51"/>
  <c r="H102" i="51"/>
  <c r="H170" i="51"/>
  <c r="H242" i="51"/>
  <c r="H275" i="51"/>
  <c r="H329" i="51"/>
  <c r="H362" i="51"/>
  <c r="H411" i="51"/>
  <c r="H429" i="51"/>
  <c r="H475" i="51"/>
  <c r="H40" i="51"/>
  <c r="H84" i="51"/>
  <c r="H103" i="51"/>
  <c r="H119" i="51"/>
  <c r="H171" i="51"/>
  <c r="H276" i="51"/>
  <c r="H315" i="51"/>
  <c r="H330" i="51"/>
  <c r="H346" i="51"/>
  <c r="H363" i="51"/>
  <c r="H468" i="51"/>
  <c r="H470" i="51"/>
  <c r="H414" i="51"/>
  <c r="H426" i="51"/>
  <c r="H454" i="51"/>
  <c r="H39" i="51"/>
  <c r="H95" i="51"/>
  <c r="H107" i="51"/>
  <c r="H163" i="51"/>
  <c r="H195" i="51"/>
  <c r="H207" i="51"/>
  <c r="H277" i="51"/>
  <c r="H295" i="51"/>
  <c r="H319" i="51"/>
  <c r="H355" i="51"/>
  <c r="H367" i="51"/>
  <c r="H379" i="51"/>
  <c r="H391" i="51"/>
  <c r="H403" i="51"/>
  <c r="H415" i="51"/>
  <c r="H427" i="51"/>
  <c r="H439" i="51"/>
  <c r="H471" i="51"/>
  <c r="H113" i="51"/>
  <c r="H141" i="51"/>
  <c r="H184" i="51"/>
  <c r="H212" i="51"/>
  <c r="H282" i="51"/>
  <c r="H312" i="51"/>
  <c r="H348" i="51"/>
  <c r="H360" i="51"/>
  <c r="H372" i="51"/>
  <c r="H396" i="51"/>
  <c r="H408" i="51"/>
  <c r="H420" i="51"/>
  <c r="H476" i="51"/>
  <c r="H29" i="51"/>
  <c r="H65" i="51"/>
  <c r="H85" i="51"/>
  <c r="H101" i="51"/>
  <c r="H114" i="51"/>
  <c r="H130" i="51"/>
  <c r="H142" i="51"/>
  <c r="H169" i="51"/>
  <c r="H213" i="51"/>
  <c r="H241" i="51"/>
  <c r="H301" i="51"/>
  <c r="H313" i="51"/>
  <c r="H325" i="51"/>
  <c r="H349" i="51"/>
  <c r="H373" i="51"/>
  <c r="H385" i="51"/>
  <c r="H409" i="51"/>
  <c r="H433" i="51"/>
  <c r="H464" i="51"/>
  <c r="G5" i="31"/>
  <c r="F4" i="31"/>
  <c r="F5" i="33"/>
  <c r="G5" i="33" s="1"/>
  <c r="F4" i="33"/>
  <c r="K45" i="50" l="1"/>
  <c r="K44" i="50"/>
  <c r="K31" i="50" l="1"/>
  <c r="K132" i="50"/>
  <c r="K130" i="50"/>
  <c r="K83" i="50"/>
  <c r="K81" i="50"/>
  <c r="K68" i="50"/>
  <c r="K67" i="50"/>
  <c r="K54" i="50"/>
  <c r="K53" i="50"/>
  <c r="K17" i="50"/>
  <c r="K20" i="21"/>
  <c r="K21" i="21"/>
  <c r="K19" i="21"/>
  <c r="K16" i="21"/>
  <c r="K42" i="44"/>
  <c r="K41" i="44"/>
  <c r="K40" i="44"/>
  <c r="K47" i="44"/>
  <c r="K46" i="44"/>
  <c r="K36" i="44"/>
  <c r="K35" i="44"/>
  <c r="K34" i="44"/>
  <c r="K32" i="44"/>
  <c r="K31" i="44"/>
  <c r="K30" i="44"/>
  <c r="K28" i="44"/>
  <c r="K27" i="44"/>
  <c r="K26" i="44"/>
  <c r="F2" i="58"/>
  <c r="D13" i="14"/>
  <c r="A5" i="55"/>
  <c r="A6" i="55"/>
  <c r="A7" i="55"/>
  <c r="A8" i="55"/>
  <c r="A9" i="55"/>
  <c r="A13" i="55"/>
  <c r="A14" i="55"/>
  <c r="A15" i="55"/>
  <c r="A16" i="55"/>
  <c r="A17" i="55"/>
  <c r="A23" i="55"/>
  <c r="A24" i="55"/>
  <c r="A25" i="55"/>
  <c r="A26" i="55"/>
  <c r="A27" i="55"/>
  <c r="A28" i="55"/>
  <c r="A29" i="55"/>
  <c r="A30" i="55"/>
  <c r="A31" i="55"/>
  <c r="A32" i="55"/>
  <c r="A33" i="55"/>
  <c r="A34" i="55"/>
  <c r="A35" i="55"/>
  <c r="A36" i="55"/>
  <c r="A37" i="55"/>
  <c r="A38" i="55"/>
  <c r="A39" i="55"/>
  <c r="A40" i="55"/>
  <c r="A41" i="55"/>
  <c r="A42" i="55"/>
  <c r="A43" i="55"/>
  <c r="A44" i="55"/>
  <c r="A45" i="55"/>
  <c r="A46" i="55"/>
  <c r="A47" i="55"/>
  <c r="A48" i="55"/>
  <c r="A49" i="55"/>
  <c r="A50" i="55"/>
  <c r="A51" i="55"/>
  <c r="A52" i="55"/>
  <c r="A53" i="55"/>
  <c r="A54" i="55"/>
  <c r="A55" i="55"/>
  <c r="A56" i="55"/>
  <c r="A57" i="55"/>
  <c r="A58" i="55"/>
  <c r="A59" i="55"/>
  <c r="A60" i="55"/>
  <c r="A61" i="55"/>
  <c r="A62" i="55"/>
  <c r="A63" i="55"/>
  <c r="A64" i="55"/>
  <c r="A65" i="55"/>
  <c r="A66" i="55"/>
  <c r="A67" i="55"/>
  <c r="A68" i="55"/>
  <c r="A69" i="55"/>
  <c r="A70" i="55"/>
  <c r="A71" i="55"/>
  <c r="A72" i="55"/>
  <c r="A73" i="55"/>
  <c r="A74" i="55"/>
  <c r="A75" i="55"/>
  <c r="A76" i="55"/>
  <c r="A77" i="55"/>
  <c r="A78" i="55"/>
  <c r="A79" i="55"/>
  <c r="A80" i="55"/>
  <c r="A81" i="55"/>
  <c r="A82" i="55"/>
  <c r="A83" i="55"/>
  <c r="A84" i="55"/>
  <c r="A85" i="55"/>
  <c r="A86" i="55"/>
  <c r="A87" i="55"/>
  <c r="A88" i="55"/>
  <c r="A89" i="55"/>
  <c r="A90" i="55"/>
  <c r="A91" i="55"/>
  <c r="A92" i="55"/>
  <c r="A93" i="55"/>
  <c r="A94" i="55"/>
  <c r="A95" i="55"/>
  <c r="A96" i="55"/>
  <c r="A97" i="55"/>
  <c r="A98" i="55"/>
  <c r="A99" i="55"/>
  <c r="A100" i="55"/>
  <c r="A101" i="55"/>
  <c r="A102" i="55"/>
  <c r="A103" i="55"/>
  <c r="A104" i="55"/>
  <c r="A105" i="55"/>
  <c r="A106" i="55"/>
  <c r="A107" i="55"/>
  <c r="A108" i="55"/>
  <c r="A109" i="55"/>
  <c r="A110" i="55"/>
  <c r="A111" i="55"/>
  <c r="A112" i="55"/>
  <c r="A113" i="55"/>
  <c r="A114" i="55"/>
  <c r="A115" i="55"/>
  <c r="A116" i="55"/>
  <c r="A117" i="55"/>
  <c r="A118" i="55"/>
  <c r="A119" i="55"/>
  <c r="A120" i="55"/>
  <c r="A121" i="55"/>
  <c r="A122" i="55"/>
  <c r="A123" i="55"/>
  <c r="A124" i="55"/>
  <c r="A125" i="55"/>
  <c r="A126" i="55"/>
  <c r="A127" i="55"/>
  <c r="A128" i="55"/>
  <c r="A129" i="55"/>
  <c r="A130" i="55"/>
  <c r="A131" i="55"/>
  <c r="A132" i="55"/>
  <c r="A133" i="55"/>
  <c r="A134" i="55"/>
  <c r="A135" i="55"/>
  <c r="A136" i="55"/>
  <c r="A137" i="55"/>
  <c r="A138" i="55"/>
  <c r="A139" i="55"/>
  <c r="A140" i="55"/>
  <c r="A141" i="55"/>
  <c r="A142" i="55"/>
  <c r="A143" i="55"/>
  <c r="A144" i="55"/>
  <c r="A145" i="55"/>
  <c r="A146" i="55"/>
  <c r="A147" i="55"/>
  <c r="A148" i="55"/>
  <c r="A149" i="55"/>
  <c r="A150" i="55"/>
  <c r="A151" i="55"/>
  <c r="A152" i="55"/>
  <c r="A153" i="55"/>
  <c r="A154" i="55"/>
  <c r="A155" i="55"/>
  <c r="A156" i="55"/>
  <c r="A157" i="55"/>
  <c r="A158" i="55"/>
  <c r="A159" i="55"/>
  <c r="A160" i="55"/>
  <c r="A161" i="55"/>
  <c r="A162" i="55"/>
  <c r="A163" i="55"/>
  <c r="A164" i="55"/>
  <c r="A165" i="55"/>
  <c r="A166" i="55"/>
  <c r="A167" i="55"/>
  <c r="A168" i="55"/>
  <c r="A169" i="55"/>
  <c r="A170" i="55"/>
  <c r="A171" i="55"/>
  <c r="A172" i="55"/>
  <c r="A173" i="55"/>
  <c r="A174" i="55"/>
  <c r="A175" i="55"/>
  <c r="A176" i="55"/>
  <c r="A177" i="55"/>
  <c r="A178" i="55"/>
  <c r="A179" i="55"/>
  <c r="A180" i="55"/>
  <c r="A181" i="55"/>
  <c r="A182" i="55"/>
  <c r="A183" i="55"/>
  <c r="A184" i="55"/>
  <c r="A185" i="55"/>
  <c r="A186" i="55"/>
  <c r="A187" i="55"/>
  <c r="A188" i="55"/>
  <c r="A189" i="55"/>
  <c r="A190" i="55"/>
  <c r="A191" i="55"/>
  <c r="A192" i="55"/>
  <c r="A193" i="55"/>
  <c r="A194" i="55"/>
  <c r="A195" i="55"/>
  <c r="A196" i="55"/>
  <c r="A197" i="55"/>
  <c r="A198" i="55"/>
  <c r="A199" i="55"/>
  <c r="A200" i="55"/>
  <c r="A201" i="55"/>
  <c r="A202" i="55"/>
  <c r="A203" i="55"/>
  <c r="A204" i="55"/>
  <c r="A205" i="55"/>
  <c r="A206" i="55"/>
  <c r="A207" i="55"/>
  <c r="A208" i="55"/>
  <c r="A209" i="55"/>
  <c r="A210" i="55"/>
  <c r="A211" i="55"/>
  <c r="A212" i="55"/>
  <c r="A213" i="55"/>
  <c r="A214" i="55"/>
  <c r="A215" i="55"/>
  <c r="A216" i="55"/>
  <c r="A217" i="55"/>
  <c r="A218" i="55"/>
  <c r="A219" i="55"/>
  <c r="A220" i="55"/>
  <c r="A221" i="55"/>
  <c r="A222" i="55"/>
  <c r="A223" i="55"/>
  <c r="A224" i="55"/>
  <c r="A225" i="55"/>
  <c r="A226" i="55"/>
  <c r="A227" i="55"/>
  <c r="A228" i="55"/>
  <c r="A229" i="55"/>
  <c r="A230" i="55"/>
  <c r="A231" i="55"/>
  <c r="A232" i="55"/>
  <c r="A233" i="55"/>
  <c r="A234" i="55"/>
  <c r="A235" i="55"/>
  <c r="A236" i="55"/>
  <c r="A237" i="55"/>
  <c r="A238" i="55"/>
  <c r="A239" i="55"/>
  <c r="A240" i="55"/>
  <c r="A241" i="55"/>
  <c r="A242" i="55"/>
  <c r="A243" i="55"/>
  <c r="A244" i="55"/>
  <c r="A245" i="55"/>
  <c r="A246" i="55"/>
  <c r="A247" i="55"/>
  <c r="A248" i="55"/>
  <c r="A249" i="55"/>
  <c r="A250" i="55"/>
  <c r="A251" i="55"/>
  <c r="A252" i="55"/>
  <c r="A253" i="55"/>
  <c r="A254" i="55"/>
  <c r="A255" i="55"/>
  <c r="A256" i="55"/>
  <c r="A257" i="55"/>
  <c r="A258" i="55"/>
  <c r="A259" i="55"/>
  <c r="A260" i="55"/>
  <c r="A261" i="55"/>
  <c r="A262" i="55"/>
  <c r="A263" i="55"/>
  <c r="A264" i="55"/>
  <c r="A265" i="55"/>
  <c r="A266" i="55"/>
  <c r="A267" i="55"/>
  <c r="A268" i="55"/>
  <c r="A269" i="55"/>
  <c r="A270" i="55"/>
  <c r="A271" i="55"/>
  <c r="A272" i="55"/>
  <c r="A273" i="55"/>
  <c r="A274" i="55"/>
  <c r="A275" i="55"/>
  <c r="A276" i="55"/>
  <c r="A277" i="55"/>
  <c r="A278" i="55"/>
  <c r="A279" i="55"/>
  <c r="A280" i="55"/>
  <c r="A281" i="55"/>
  <c r="A282" i="55"/>
  <c r="A283" i="55"/>
  <c r="A284" i="55"/>
  <c r="A285" i="55"/>
  <c r="A286" i="55"/>
  <c r="A287" i="55"/>
  <c r="A288" i="55"/>
  <c r="A289" i="55"/>
  <c r="A290" i="55"/>
  <c r="A291" i="55"/>
  <c r="A292" i="55"/>
  <c r="A293" i="55"/>
  <c r="A294" i="55"/>
  <c r="A295" i="55"/>
  <c r="A296" i="55"/>
  <c r="A297" i="55"/>
  <c r="A298" i="55"/>
  <c r="A299" i="55"/>
  <c r="A300" i="55"/>
  <c r="A301" i="55"/>
  <c r="A302" i="55"/>
  <c r="A303" i="55"/>
  <c r="A304" i="55"/>
  <c r="A305" i="55"/>
  <c r="A306" i="55"/>
  <c r="A307" i="55"/>
  <c r="A308" i="55"/>
  <c r="A309" i="55"/>
  <c r="A310" i="55"/>
  <c r="A311" i="55"/>
  <c r="A312" i="55"/>
  <c r="A313" i="55"/>
  <c r="A314" i="55"/>
  <c r="A315" i="55"/>
  <c r="A316" i="55"/>
  <c r="A317" i="55"/>
  <c r="A318" i="55"/>
  <c r="A319" i="55"/>
  <c r="A320" i="55"/>
  <c r="A321" i="55"/>
  <c r="A322" i="55"/>
  <c r="A323" i="55"/>
  <c r="A324" i="55"/>
  <c r="A325" i="55"/>
  <c r="A326" i="55"/>
  <c r="A327" i="55"/>
  <c r="A328" i="55"/>
  <c r="A329" i="55"/>
  <c r="A330" i="55"/>
  <c r="A331" i="55"/>
  <c r="A332" i="55"/>
  <c r="A333" i="55"/>
  <c r="A334" i="55"/>
  <c r="A335" i="55"/>
  <c r="A336" i="55"/>
  <c r="A337" i="55"/>
  <c r="A338" i="55"/>
  <c r="A339" i="55"/>
  <c r="A340" i="55"/>
  <c r="A341" i="55"/>
  <c r="A342" i="55"/>
  <c r="A343" i="55"/>
  <c r="A344" i="55"/>
  <c r="A345" i="55"/>
  <c r="A346" i="55"/>
  <c r="A347" i="55"/>
  <c r="A348" i="55"/>
  <c r="A349" i="55"/>
  <c r="A350" i="55"/>
  <c r="A351" i="55"/>
  <c r="A352" i="55"/>
  <c r="A353" i="55"/>
  <c r="A354" i="55"/>
  <c r="A355" i="55"/>
  <c r="A356" i="55"/>
  <c r="A357" i="55"/>
  <c r="A358" i="55"/>
  <c r="A359" i="55"/>
  <c r="A360" i="55"/>
  <c r="A361" i="55"/>
  <c r="A362" i="55"/>
  <c r="A363" i="55"/>
  <c r="A364" i="55"/>
  <c r="A365" i="55"/>
  <c r="A366" i="55"/>
  <c r="A367" i="55"/>
  <c r="A368" i="55"/>
  <c r="A369" i="55"/>
  <c r="A370" i="55"/>
  <c r="A371" i="55"/>
  <c r="A372" i="55"/>
  <c r="A373" i="55"/>
  <c r="A374" i="55"/>
  <c r="A375" i="55"/>
  <c r="A376" i="55"/>
  <c r="A377" i="55"/>
  <c r="A378" i="55"/>
  <c r="A379" i="55"/>
  <c r="A380" i="55"/>
  <c r="A381" i="55"/>
  <c r="A382" i="55"/>
  <c r="A383" i="55"/>
  <c r="A384" i="55"/>
  <c r="A385" i="55"/>
  <c r="A386" i="55"/>
  <c r="A387" i="55"/>
  <c r="A388" i="55"/>
  <c r="A389" i="55"/>
  <c r="A390" i="55"/>
  <c r="A391" i="55"/>
  <c r="A392" i="55"/>
  <c r="A393" i="55"/>
  <c r="A394" i="55"/>
  <c r="A395" i="55"/>
  <c r="A396" i="55"/>
  <c r="A397" i="55"/>
  <c r="A398" i="55"/>
  <c r="A399" i="55"/>
  <c r="A400" i="55"/>
  <c r="A401" i="55"/>
  <c r="A402" i="55"/>
  <c r="A403" i="55"/>
  <c r="A404" i="55"/>
  <c r="A405" i="55"/>
  <c r="A406" i="55"/>
  <c r="A407" i="55"/>
  <c r="A408" i="55"/>
  <c r="A409" i="55"/>
  <c r="A410" i="55"/>
  <c r="A411" i="55"/>
  <c r="A412" i="55"/>
  <c r="A413" i="55"/>
  <c r="A414" i="55"/>
  <c r="A415" i="55"/>
  <c r="A416" i="55"/>
  <c r="A417" i="55"/>
  <c r="A418" i="55"/>
  <c r="A419" i="55"/>
  <c r="A4" i="55"/>
  <c r="A5" i="54"/>
  <c r="A7" i="54"/>
  <c r="A8" i="54"/>
  <c r="A9" i="54"/>
  <c r="A10" i="54"/>
  <c r="A11" i="54"/>
  <c r="A12" i="54"/>
  <c r="A13" i="54"/>
  <c r="A14" i="54"/>
  <c r="A15" i="54"/>
  <c r="A18" i="54"/>
  <c r="A19" i="54"/>
  <c r="A21" i="54"/>
  <c r="A22" i="54"/>
  <c r="A23" i="54"/>
  <c r="A24" i="54"/>
  <c r="A25" i="54"/>
  <c r="A26" i="54"/>
  <c r="A27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81" i="54"/>
  <c r="A82" i="54"/>
  <c r="A83" i="54"/>
  <c r="A84" i="54"/>
  <c r="A85" i="54"/>
  <c r="A86" i="54"/>
  <c r="A87" i="54"/>
  <c r="A88" i="54"/>
  <c r="A89" i="54"/>
  <c r="A90" i="54"/>
  <c r="A91" i="54"/>
  <c r="A92" i="54"/>
  <c r="A93" i="54"/>
  <c r="A94" i="54"/>
  <c r="A95" i="54"/>
  <c r="A96" i="54"/>
  <c r="A97" i="54"/>
  <c r="A98" i="54"/>
  <c r="A99" i="54"/>
  <c r="A100" i="54"/>
  <c r="A101" i="54"/>
  <c r="A102" i="54"/>
  <c r="A103" i="54"/>
  <c r="A104" i="54"/>
  <c r="A105" i="54"/>
  <c r="A106" i="54"/>
  <c r="A107" i="54"/>
  <c r="A108" i="54"/>
  <c r="A109" i="54"/>
  <c r="A110" i="54"/>
  <c r="A111" i="54"/>
  <c r="A112" i="54"/>
  <c r="A113" i="54"/>
  <c r="A114" i="54"/>
  <c r="A115" i="54"/>
  <c r="A116" i="54"/>
  <c r="A117" i="54"/>
  <c r="A118" i="54"/>
  <c r="A119" i="54"/>
  <c r="A120" i="54"/>
  <c r="A121" i="54"/>
  <c r="A122" i="54"/>
  <c r="A123" i="54"/>
  <c r="A124" i="54"/>
  <c r="A125" i="54"/>
  <c r="A126" i="54"/>
  <c r="A127" i="54"/>
  <c r="A128" i="54"/>
  <c r="A129" i="54"/>
  <c r="A130" i="54"/>
  <c r="A131" i="54"/>
  <c r="A132" i="54"/>
  <c r="A133" i="54"/>
  <c r="A134" i="54"/>
  <c r="A135" i="54"/>
  <c r="A136" i="54"/>
  <c r="A137" i="54"/>
  <c r="A138" i="54"/>
  <c r="A139" i="54"/>
  <c r="A140" i="54"/>
  <c r="A141" i="54"/>
  <c r="A142" i="54"/>
  <c r="A143" i="54"/>
  <c r="A144" i="54"/>
  <c r="A145" i="54"/>
  <c r="A146" i="54"/>
  <c r="A147" i="54"/>
  <c r="A148" i="54"/>
  <c r="A149" i="54"/>
  <c r="A150" i="54"/>
  <c r="A151" i="54"/>
  <c r="A152" i="54"/>
  <c r="A153" i="54"/>
  <c r="A154" i="54"/>
  <c r="A155" i="54"/>
  <c r="A156" i="54"/>
  <c r="A157" i="54"/>
  <c r="A158" i="54"/>
  <c r="A159" i="54"/>
  <c r="A160" i="54"/>
  <c r="A161" i="54"/>
  <c r="A162" i="54"/>
  <c r="A163" i="54"/>
  <c r="A164" i="54"/>
  <c r="A165" i="54"/>
  <c r="A166" i="54"/>
  <c r="A167" i="54"/>
  <c r="A168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09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1" i="54"/>
  <c r="A242" i="54"/>
  <c r="A243" i="54"/>
  <c r="A244" i="54"/>
  <c r="A245" i="54"/>
  <c r="A246" i="54"/>
  <c r="A247" i="54"/>
  <c r="A248" i="54"/>
  <c r="A249" i="54"/>
  <c r="A250" i="54"/>
  <c r="A251" i="54"/>
  <c r="A252" i="54"/>
  <c r="A253" i="54"/>
  <c r="A254" i="54"/>
  <c r="A255" i="54"/>
  <c r="A256" i="54"/>
  <c r="A257" i="54"/>
  <c r="A258" i="54"/>
  <c r="A259" i="54"/>
  <c r="A260" i="54"/>
  <c r="A261" i="54"/>
  <c r="A262" i="54"/>
  <c r="A263" i="54"/>
  <c r="A264" i="54"/>
  <c r="A265" i="54"/>
  <c r="A266" i="54"/>
  <c r="A267" i="54"/>
  <c r="A268" i="54"/>
  <c r="A269" i="54"/>
  <c r="A270" i="54"/>
  <c r="A271" i="54"/>
  <c r="A272" i="54"/>
  <c r="A273" i="54"/>
  <c r="A274" i="54"/>
  <c r="A275" i="54"/>
  <c r="A276" i="54"/>
  <c r="A277" i="54"/>
  <c r="A278" i="54"/>
  <c r="A279" i="54"/>
  <c r="A280" i="54"/>
  <c r="A281" i="54"/>
  <c r="A282" i="54"/>
  <c r="A283" i="54"/>
  <c r="A284" i="54"/>
  <c r="A285" i="54"/>
  <c r="A286" i="54"/>
  <c r="A287" i="54"/>
  <c r="A288" i="54"/>
  <c r="A289" i="54"/>
  <c r="A290" i="54"/>
  <c r="A291" i="54"/>
  <c r="A292" i="54"/>
  <c r="A293" i="54"/>
  <c r="A294" i="54"/>
  <c r="A295" i="54"/>
  <c r="A296" i="54"/>
  <c r="A297" i="54"/>
  <c r="A298" i="54"/>
  <c r="A299" i="54"/>
  <c r="A300" i="54"/>
  <c r="A301" i="54"/>
  <c r="A302" i="54"/>
  <c r="A303" i="54"/>
  <c r="A304" i="54"/>
  <c r="A305" i="54"/>
  <c r="A306" i="54"/>
  <c r="A307" i="54"/>
  <c r="A308" i="54"/>
  <c r="A309" i="54"/>
  <c r="A310" i="54"/>
  <c r="A311" i="54"/>
  <c r="A312" i="54"/>
  <c r="A313" i="54"/>
  <c r="A314" i="54"/>
  <c r="A315" i="54"/>
  <c r="A316" i="54"/>
  <c r="A317" i="54"/>
  <c r="A318" i="54"/>
  <c r="A319" i="54"/>
  <c r="A320" i="54"/>
  <c r="A321" i="54"/>
  <c r="A322" i="54"/>
  <c r="A323" i="54"/>
  <c r="A324" i="54"/>
  <c r="A325" i="54"/>
  <c r="A326" i="54"/>
  <c r="A327" i="54"/>
  <c r="A328" i="54"/>
  <c r="A329" i="54"/>
  <c r="A330" i="54"/>
  <c r="A331" i="54"/>
  <c r="A332" i="54"/>
  <c r="A333" i="54"/>
  <c r="A334" i="54"/>
  <c r="A335" i="54"/>
  <c r="A336" i="54"/>
  <c r="A337" i="54"/>
  <c r="A338" i="54"/>
  <c r="A339" i="54"/>
  <c r="A340" i="54"/>
  <c r="A341" i="54"/>
  <c r="A342" i="54"/>
  <c r="A343" i="54"/>
  <c r="A344" i="54"/>
  <c r="A345" i="54"/>
  <c r="A346" i="54"/>
  <c r="A347" i="54"/>
  <c r="A348" i="54"/>
  <c r="A349" i="54"/>
  <c r="A350" i="54"/>
  <c r="A351" i="54"/>
  <c r="A352" i="54"/>
  <c r="A353" i="54"/>
  <c r="A354" i="54"/>
  <c r="A355" i="54"/>
  <c r="A356" i="54"/>
  <c r="A357" i="54"/>
  <c r="A358" i="54"/>
  <c r="A359" i="54"/>
  <c r="A360" i="54"/>
  <c r="A361" i="54"/>
  <c r="A362" i="54"/>
  <c r="A363" i="54"/>
  <c r="A364" i="54"/>
  <c r="A365" i="54"/>
  <c r="A366" i="54"/>
  <c r="A367" i="54"/>
  <c r="A368" i="54"/>
  <c r="A369" i="54"/>
  <c r="A370" i="54"/>
  <c r="A371" i="54"/>
  <c r="A372" i="54"/>
  <c r="A373" i="54"/>
  <c r="A374" i="54"/>
  <c r="A375" i="54"/>
  <c r="A376" i="54"/>
  <c r="A377" i="54"/>
  <c r="A378" i="54"/>
  <c r="A379" i="54"/>
  <c r="A380" i="54"/>
  <c r="A381" i="54"/>
  <c r="A382" i="54"/>
  <c r="A383" i="54"/>
  <c r="A384" i="54"/>
  <c r="A385" i="54"/>
  <c r="A386" i="54"/>
  <c r="A387" i="54"/>
  <c r="A388" i="54"/>
  <c r="A389" i="54"/>
  <c r="A390" i="54"/>
  <c r="A391" i="54"/>
  <c r="A392" i="54"/>
  <c r="A393" i="54"/>
  <c r="A394" i="54"/>
  <c r="A395" i="54"/>
  <c r="A396" i="54"/>
  <c r="A397" i="54"/>
  <c r="A398" i="54"/>
  <c r="A399" i="54"/>
  <c r="A400" i="54"/>
  <c r="A401" i="54"/>
  <c r="A402" i="54"/>
  <c r="A403" i="54"/>
  <c r="A404" i="54"/>
  <c r="A405" i="54"/>
  <c r="A406" i="54"/>
  <c r="A407" i="54"/>
  <c r="A408" i="54"/>
  <c r="A409" i="54"/>
  <c r="A410" i="54"/>
  <c r="A411" i="54"/>
  <c r="A412" i="54"/>
  <c r="A413" i="54"/>
  <c r="A414" i="54"/>
  <c r="A415" i="54"/>
  <c r="A416" i="54"/>
  <c r="A417" i="54"/>
  <c r="A418" i="54"/>
  <c r="A4" i="54"/>
  <c r="A4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  <c r="A183" i="25"/>
  <c r="A184" i="25"/>
  <c r="A185" i="25"/>
  <c r="A186" i="25"/>
  <c r="A187" i="25"/>
  <c r="A188" i="25"/>
  <c r="A189" i="25"/>
  <c r="A190" i="25"/>
  <c r="A191" i="25"/>
  <c r="A192" i="25"/>
  <c r="A193" i="25"/>
  <c r="A194" i="25"/>
  <c r="A195" i="25"/>
  <c r="A196" i="25"/>
  <c r="A197" i="25"/>
  <c r="A198" i="25"/>
  <c r="A199" i="25"/>
  <c r="A200" i="25"/>
  <c r="A201" i="25"/>
  <c r="A202" i="25"/>
  <c r="A203" i="25"/>
  <c r="A204" i="25"/>
  <c r="A205" i="25"/>
  <c r="A206" i="25"/>
  <c r="A207" i="25"/>
  <c r="A208" i="25"/>
  <c r="A209" i="25"/>
  <c r="A210" i="25"/>
  <c r="A211" i="25"/>
  <c r="A212" i="25"/>
  <c r="A213" i="25"/>
  <c r="A214" i="25"/>
  <c r="A215" i="25"/>
  <c r="A216" i="25"/>
  <c r="A217" i="25"/>
  <c r="A218" i="25"/>
  <c r="A219" i="25"/>
  <c r="A220" i="25"/>
  <c r="A221" i="25"/>
  <c r="A222" i="25"/>
  <c r="A223" i="25"/>
  <c r="A224" i="25"/>
  <c r="A225" i="25"/>
  <c r="A226" i="25"/>
  <c r="A227" i="25"/>
  <c r="A228" i="25"/>
  <c r="A229" i="25"/>
  <c r="A230" i="25"/>
  <c r="A231" i="25"/>
  <c r="A232" i="25"/>
  <c r="A233" i="25"/>
  <c r="A234" i="25"/>
  <c r="A235" i="25"/>
  <c r="A236" i="25"/>
  <c r="A237" i="25"/>
  <c r="A238" i="25"/>
  <c r="A239" i="25"/>
  <c r="A240" i="25"/>
  <c r="A241" i="25"/>
  <c r="A242" i="25"/>
  <c r="A243" i="25"/>
  <c r="A244" i="25"/>
  <c r="A245" i="25"/>
  <c r="A246" i="25"/>
  <c r="A247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374" i="25"/>
  <c r="A375" i="25"/>
  <c r="A376" i="25"/>
  <c r="A377" i="25"/>
  <c r="A378" i="25"/>
  <c r="A379" i="25"/>
  <c r="A380" i="25"/>
  <c r="A381" i="25"/>
  <c r="A382" i="25"/>
  <c r="A383" i="25"/>
  <c r="A384" i="25"/>
  <c r="A385" i="25"/>
  <c r="A386" i="25"/>
  <c r="A387" i="25"/>
  <c r="A388" i="25"/>
  <c r="A389" i="25"/>
  <c r="A390" i="25"/>
  <c r="A391" i="25"/>
  <c r="A392" i="25"/>
  <c r="A393" i="25"/>
  <c r="A394" i="25"/>
  <c r="A395" i="25"/>
  <c r="A396" i="25"/>
  <c r="A397" i="25"/>
  <c r="A398" i="25"/>
  <c r="A399" i="25"/>
  <c r="A400" i="25"/>
  <c r="A401" i="25"/>
  <c r="A402" i="25"/>
  <c r="A403" i="25"/>
  <c r="A404" i="25"/>
  <c r="A405" i="25"/>
  <c r="A406" i="25"/>
  <c r="A407" i="25"/>
  <c r="A408" i="25"/>
  <c r="A409" i="25"/>
  <c r="A410" i="25"/>
  <c r="A411" i="25"/>
  <c r="A412" i="25"/>
  <c r="A413" i="25"/>
  <c r="A414" i="25"/>
  <c r="A415" i="25"/>
  <c r="A416" i="25"/>
  <c r="A417" i="25"/>
  <c r="A418" i="25"/>
  <c r="A419" i="25"/>
  <c r="A420" i="25"/>
  <c r="A421" i="25"/>
  <c r="A422" i="25"/>
  <c r="A423" i="25"/>
  <c r="A424" i="25"/>
  <c r="A425" i="25"/>
  <c r="A426" i="25"/>
  <c r="A427" i="25"/>
  <c r="A5" i="27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A25" i="27"/>
  <c r="A26" i="27"/>
  <c r="A27" i="27"/>
  <c r="A28" i="27"/>
  <c r="A29" i="27"/>
  <c r="A30" i="27"/>
  <c r="A31" i="27"/>
  <c r="A32" i="27"/>
  <c r="A33" i="27"/>
  <c r="A34" i="27"/>
  <c r="A35" i="27"/>
  <c r="A36" i="27"/>
  <c r="A37" i="27"/>
  <c r="A38" i="27"/>
  <c r="A39" i="27"/>
  <c r="A40" i="27"/>
  <c r="A41" i="27"/>
  <c r="A42" i="27"/>
  <c r="A43" i="27"/>
  <c r="A44" i="27"/>
  <c r="A45" i="27"/>
  <c r="A46" i="27"/>
  <c r="A47" i="27"/>
  <c r="A48" i="27"/>
  <c r="A49" i="27"/>
  <c r="A50" i="27"/>
  <c r="A51" i="27"/>
  <c r="A52" i="27"/>
  <c r="A53" i="27"/>
  <c r="A54" i="27"/>
  <c r="A55" i="27"/>
  <c r="A56" i="27"/>
  <c r="A57" i="27"/>
  <c r="A58" i="27"/>
  <c r="A59" i="27"/>
  <c r="A60" i="27"/>
  <c r="A61" i="27"/>
  <c r="A62" i="27"/>
  <c r="A63" i="27"/>
  <c r="A64" i="27"/>
  <c r="A65" i="27"/>
  <c r="A66" i="27"/>
  <c r="A67" i="27"/>
  <c r="A68" i="27"/>
  <c r="A69" i="27"/>
  <c r="A70" i="27"/>
  <c r="A71" i="27"/>
  <c r="A72" i="27"/>
  <c r="A73" i="27"/>
  <c r="A74" i="27"/>
  <c r="A75" i="27"/>
  <c r="A76" i="27"/>
  <c r="A77" i="27"/>
  <c r="A78" i="27"/>
  <c r="A79" i="27"/>
  <c r="A80" i="27"/>
  <c r="A81" i="27"/>
  <c r="A82" i="27"/>
  <c r="A83" i="27"/>
  <c r="A84" i="27"/>
  <c r="A85" i="27"/>
  <c r="A86" i="27"/>
  <c r="A87" i="27"/>
  <c r="A88" i="27"/>
  <c r="A89" i="27"/>
  <c r="A90" i="27"/>
  <c r="A91" i="27"/>
  <c r="A92" i="27"/>
  <c r="A93" i="27"/>
  <c r="A94" i="27"/>
  <c r="A95" i="27"/>
  <c r="A96" i="27"/>
  <c r="A97" i="27"/>
  <c r="A98" i="27"/>
  <c r="A99" i="27"/>
  <c r="A100" i="27"/>
  <c r="A101" i="27"/>
  <c r="A102" i="27"/>
  <c r="A103" i="27"/>
  <c r="A104" i="27"/>
  <c r="A105" i="27"/>
  <c r="A106" i="27"/>
  <c r="A107" i="27"/>
  <c r="A108" i="27"/>
  <c r="A109" i="27"/>
  <c r="A110" i="27"/>
  <c r="A111" i="27"/>
  <c r="A112" i="27"/>
  <c r="A113" i="27"/>
  <c r="A114" i="27"/>
  <c r="A115" i="27"/>
  <c r="A116" i="27"/>
  <c r="A117" i="27"/>
  <c r="A118" i="27"/>
  <c r="A119" i="27"/>
  <c r="A120" i="27"/>
  <c r="A121" i="27"/>
  <c r="A122" i="27"/>
  <c r="A123" i="27"/>
  <c r="A124" i="27"/>
  <c r="A125" i="27"/>
  <c r="A126" i="27"/>
  <c r="A127" i="27"/>
  <c r="A128" i="27"/>
  <c r="A129" i="27"/>
  <c r="A130" i="27"/>
  <c r="A131" i="27"/>
  <c r="A132" i="27"/>
  <c r="A133" i="27"/>
  <c r="A134" i="27"/>
  <c r="A135" i="27"/>
  <c r="A136" i="27"/>
  <c r="A137" i="27"/>
  <c r="A138" i="27"/>
  <c r="A139" i="27"/>
  <c r="A140" i="27"/>
  <c r="A141" i="27"/>
  <c r="A142" i="27"/>
  <c r="A143" i="27"/>
  <c r="A144" i="27"/>
  <c r="A145" i="27"/>
  <c r="A146" i="27"/>
  <c r="A147" i="27"/>
  <c r="A148" i="27"/>
  <c r="A149" i="27"/>
  <c r="A150" i="27"/>
  <c r="A151" i="27"/>
  <c r="A152" i="27"/>
  <c r="A153" i="27"/>
  <c r="A154" i="27"/>
  <c r="A155" i="27"/>
  <c r="A156" i="27"/>
  <c r="A157" i="27"/>
  <c r="A158" i="27"/>
  <c r="A159" i="27"/>
  <c r="A160" i="27"/>
  <c r="A161" i="27"/>
  <c r="A162" i="27"/>
  <c r="A163" i="27"/>
  <c r="A164" i="27"/>
  <c r="A165" i="27"/>
  <c r="A166" i="27"/>
  <c r="A167" i="27"/>
  <c r="A168" i="27"/>
  <c r="A169" i="27"/>
  <c r="A170" i="27"/>
  <c r="A171" i="27"/>
  <c r="A172" i="27"/>
  <c r="A173" i="27"/>
  <c r="A174" i="27"/>
  <c r="A175" i="27"/>
  <c r="A176" i="27"/>
  <c r="A177" i="27"/>
  <c r="A178" i="27"/>
  <c r="A179" i="27"/>
  <c r="A180" i="27"/>
  <c r="A181" i="27"/>
  <c r="A182" i="27"/>
  <c r="A183" i="27"/>
  <c r="A184" i="27"/>
  <c r="A185" i="27"/>
  <c r="A186" i="27"/>
  <c r="A187" i="27"/>
  <c r="A188" i="27"/>
  <c r="A189" i="27"/>
  <c r="A190" i="27"/>
  <c r="A191" i="27"/>
  <c r="A192" i="27"/>
  <c r="A193" i="27"/>
  <c r="A194" i="27"/>
  <c r="A195" i="27"/>
  <c r="A196" i="27"/>
  <c r="A197" i="27"/>
  <c r="A198" i="27"/>
  <c r="A199" i="27"/>
  <c r="A200" i="27"/>
  <c r="A201" i="27"/>
  <c r="A202" i="27"/>
  <c r="A203" i="27"/>
  <c r="A204" i="27"/>
  <c r="A205" i="27"/>
  <c r="A206" i="27"/>
  <c r="A207" i="27"/>
  <c r="A208" i="27"/>
  <c r="A209" i="27"/>
  <c r="A210" i="27"/>
  <c r="A211" i="27"/>
  <c r="A212" i="27"/>
  <c r="A213" i="27"/>
  <c r="A214" i="27"/>
  <c r="A215" i="27"/>
  <c r="A216" i="27"/>
  <c r="A217" i="27"/>
  <c r="A218" i="27"/>
  <c r="A219" i="27"/>
  <c r="A220" i="27"/>
  <c r="A221" i="27"/>
  <c r="A222" i="27"/>
  <c r="A223" i="27"/>
  <c r="A224" i="27"/>
  <c r="A225" i="27"/>
  <c r="A226" i="27"/>
  <c r="A227" i="27"/>
  <c r="A228" i="27"/>
  <c r="A229" i="27"/>
  <c r="A230" i="27"/>
  <c r="A231" i="27"/>
  <c r="A232" i="27"/>
  <c r="A233" i="27"/>
  <c r="A234" i="27"/>
  <c r="A235" i="27"/>
  <c r="A236" i="27"/>
  <c r="A237" i="27"/>
  <c r="A238" i="27"/>
  <c r="A239" i="27"/>
  <c r="A240" i="27"/>
  <c r="A241" i="27"/>
  <c r="A242" i="27"/>
  <c r="A243" i="27"/>
  <c r="A244" i="27"/>
  <c r="A245" i="27"/>
  <c r="A246" i="27"/>
  <c r="A247" i="27"/>
  <c r="A248" i="27"/>
  <c r="A249" i="27"/>
  <c r="A250" i="27"/>
  <c r="A251" i="27"/>
  <c r="A252" i="27"/>
  <c r="A253" i="27"/>
  <c r="A254" i="27"/>
  <c r="A255" i="27"/>
  <c r="A256" i="27"/>
  <c r="A257" i="27"/>
  <c r="A258" i="27"/>
  <c r="A259" i="27"/>
  <c r="A260" i="27"/>
  <c r="A261" i="27"/>
  <c r="A262" i="27"/>
  <c r="A263" i="27"/>
  <c r="A264" i="27"/>
  <c r="A265" i="27"/>
  <c r="A266" i="27"/>
  <c r="A267" i="27"/>
  <c r="A268" i="27"/>
  <c r="A269" i="27"/>
  <c r="A270" i="27"/>
  <c r="A271" i="27"/>
  <c r="A272" i="27"/>
  <c r="A273" i="27"/>
  <c r="A274" i="27"/>
  <c r="A275" i="27"/>
  <c r="A276" i="27"/>
  <c r="A277" i="27"/>
  <c r="A278" i="27"/>
  <c r="A279" i="27"/>
  <c r="A280" i="27"/>
  <c r="A281" i="27"/>
  <c r="A282" i="27"/>
  <c r="A283" i="27"/>
  <c r="A284" i="27"/>
  <c r="A285" i="27"/>
  <c r="A286" i="27"/>
  <c r="A287" i="27"/>
  <c r="A288" i="27"/>
  <c r="A289" i="27"/>
  <c r="A290" i="27"/>
  <c r="A291" i="27"/>
  <c r="A292" i="27"/>
  <c r="A293" i="27"/>
  <c r="A294" i="27"/>
  <c r="A295" i="27"/>
  <c r="A296" i="27"/>
  <c r="A297" i="27"/>
  <c r="A298" i="27"/>
  <c r="A299" i="27"/>
  <c r="A300" i="27"/>
  <c r="A301" i="27"/>
  <c r="A302" i="27"/>
  <c r="A303" i="27"/>
  <c r="A304" i="27"/>
  <c r="A305" i="27"/>
  <c r="A306" i="27"/>
  <c r="A307" i="27"/>
  <c r="A308" i="27"/>
  <c r="A309" i="27"/>
  <c r="A310" i="27"/>
  <c r="A311" i="27"/>
  <c r="A312" i="27"/>
  <c r="A313" i="27"/>
  <c r="A314" i="27"/>
  <c r="A315" i="27"/>
  <c r="A316" i="27"/>
  <c r="A317" i="27"/>
  <c r="A318" i="27"/>
  <c r="A319" i="27"/>
  <c r="A320" i="27"/>
  <c r="A321" i="27"/>
  <c r="A322" i="27"/>
  <c r="A323" i="27"/>
  <c r="A324" i="27"/>
  <c r="A325" i="27"/>
  <c r="A326" i="27"/>
  <c r="A327" i="27"/>
  <c r="A328" i="27"/>
  <c r="A329" i="27"/>
  <c r="A330" i="27"/>
  <c r="A331" i="27"/>
  <c r="A332" i="27"/>
  <c r="A333" i="27"/>
  <c r="A334" i="27"/>
  <c r="A335" i="27"/>
  <c r="A336" i="27"/>
  <c r="A337" i="27"/>
  <c r="A338" i="27"/>
  <c r="A339" i="27"/>
  <c r="A340" i="27"/>
  <c r="A341" i="27"/>
  <c r="A342" i="27"/>
  <c r="A343" i="27"/>
  <c r="A344" i="27"/>
  <c r="A345" i="27"/>
  <c r="A346" i="27"/>
  <c r="A347" i="27"/>
  <c r="A348" i="27"/>
  <c r="A349" i="27"/>
  <c r="A350" i="27"/>
  <c r="A351" i="27"/>
  <c r="A352" i="27"/>
  <c r="A353" i="27"/>
  <c r="A354" i="27"/>
  <c r="A355" i="27"/>
  <c r="A356" i="27"/>
  <c r="A357" i="27"/>
  <c r="A358" i="27"/>
  <c r="A359" i="27"/>
  <c r="A360" i="27"/>
  <c r="A361" i="27"/>
  <c r="A362" i="27"/>
  <c r="A363" i="27"/>
  <c r="A364" i="27"/>
  <c r="A365" i="27"/>
  <c r="A366" i="27"/>
  <c r="A367" i="27"/>
  <c r="A368" i="27"/>
  <c r="A369" i="27"/>
  <c r="A370" i="27"/>
  <c r="A371" i="27"/>
  <c r="A372" i="27"/>
  <c r="A373" i="27"/>
  <c r="A374" i="27"/>
  <c r="A4" i="27"/>
  <c r="A5" i="43"/>
  <c r="A6" i="43"/>
  <c r="A7" i="43"/>
  <c r="A8" i="43"/>
  <c r="A9" i="43"/>
  <c r="A10" i="43"/>
  <c r="A11" i="43"/>
  <c r="A12" i="43"/>
  <c r="A13" i="43"/>
  <c r="A14" i="43"/>
  <c r="A15" i="43"/>
  <c r="A16" i="43"/>
  <c r="A17" i="43"/>
  <c r="A18" i="43"/>
  <c r="A19" i="43"/>
  <c r="A20" i="43"/>
  <c r="A21" i="43"/>
  <c r="A22" i="43"/>
  <c r="A23" i="43"/>
  <c r="A24" i="43"/>
  <c r="A25" i="43"/>
  <c r="A26" i="43"/>
  <c r="A27" i="43"/>
  <c r="A28" i="43"/>
  <c r="A29" i="43"/>
  <c r="A30" i="43"/>
  <c r="A31" i="43"/>
  <c r="A32" i="43"/>
  <c r="A33" i="43"/>
  <c r="A34" i="43"/>
  <c r="A35" i="43"/>
  <c r="A36" i="43"/>
  <c r="A37" i="43"/>
  <c r="A38" i="43"/>
  <c r="A39" i="43"/>
  <c r="A40" i="43"/>
  <c r="A41" i="43"/>
  <c r="A42" i="43"/>
  <c r="A43" i="43"/>
  <c r="A44" i="43"/>
  <c r="A45" i="43"/>
  <c r="A46" i="43"/>
  <c r="A47" i="43"/>
  <c r="A48" i="43"/>
  <c r="A49" i="43"/>
  <c r="A50" i="43"/>
  <c r="A51" i="43"/>
  <c r="A52" i="43"/>
  <c r="A53" i="43"/>
  <c r="A54" i="43"/>
  <c r="A55" i="43"/>
  <c r="A56" i="43"/>
  <c r="A57" i="43"/>
  <c r="A58" i="43"/>
  <c r="A59" i="43"/>
  <c r="A60" i="43"/>
  <c r="A61" i="43"/>
  <c r="A62" i="43"/>
  <c r="A63" i="43"/>
  <c r="A64" i="43"/>
  <c r="A65" i="43"/>
  <c r="A66" i="43"/>
  <c r="A67" i="43"/>
  <c r="A68" i="43"/>
  <c r="A69" i="43"/>
  <c r="A70" i="43"/>
  <c r="A71" i="43"/>
  <c r="A72" i="43"/>
  <c r="A73" i="43"/>
  <c r="A74" i="43"/>
  <c r="A75" i="43"/>
  <c r="A76" i="43"/>
  <c r="A77" i="43"/>
  <c r="A78" i="43"/>
  <c r="A79" i="43"/>
  <c r="A80" i="43"/>
  <c r="A81" i="43"/>
  <c r="A82" i="43"/>
  <c r="A83" i="43"/>
  <c r="A84" i="43"/>
  <c r="A85" i="43"/>
  <c r="A86" i="43"/>
  <c r="A87" i="43"/>
  <c r="A88" i="43"/>
  <c r="A89" i="43"/>
  <c r="A90" i="43"/>
  <c r="A91" i="43"/>
  <c r="A92" i="43"/>
  <c r="A93" i="43"/>
  <c r="A94" i="43"/>
  <c r="A95" i="43"/>
  <c r="A96" i="43"/>
  <c r="A97" i="43"/>
  <c r="A98" i="43"/>
  <c r="A99" i="43"/>
  <c r="A100" i="43"/>
  <c r="A101" i="43"/>
  <c r="A102" i="43"/>
  <c r="A103" i="43"/>
  <c r="A104" i="43"/>
  <c r="A105" i="43"/>
  <c r="A106" i="43"/>
  <c r="A107" i="43"/>
  <c r="A108" i="43"/>
  <c r="A109" i="43"/>
  <c r="A110" i="43"/>
  <c r="A111" i="43"/>
  <c r="A112" i="43"/>
  <c r="A113" i="43"/>
  <c r="A114" i="43"/>
  <c r="A115" i="43"/>
  <c r="A116" i="43"/>
  <c r="A117" i="43"/>
  <c r="A118" i="43"/>
  <c r="A119" i="43"/>
  <c r="A120" i="43"/>
  <c r="A121" i="43"/>
  <c r="A122" i="43"/>
  <c r="A123" i="43"/>
  <c r="A124" i="43"/>
  <c r="A125" i="43"/>
  <c r="A126" i="43"/>
  <c r="A127" i="43"/>
  <c r="A128" i="43"/>
  <c r="A129" i="43"/>
  <c r="A130" i="43"/>
  <c r="A131" i="43"/>
  <c r="A132" i="43"/>
  <c r="A133" i="43"/>
  <c r="A134" i="43"/>
  <c r="A135" i="43"/>
  <c r="A136" i="43"/>
  <c r="A137" i="43"/>
  <c r="A138" i="43"/>
  <c r="A139" i="43"/>
  <c r="A140" i="43"/>
  <c r="A141" i="43"/>
  <c r="A142" i="43"/>
  <c r="A143" i="43"/>
  <c r="A144" i="43"/>
  <c r="A145" i="43"/>
  <c r="A146" i="43"/>
  <c r="A147" i="43"/>
  <c r="A148" i="43"/>
  <c r="A149" i="43"/>
  <c r="A150" i="43"/>
  <c r="A151" i="43"/>
  <c r="A152" i="43"/>
  <c r="A153" i="43"/>
  <c r="A154" i="43"/>
  <c r="A155" i="43"/>
  <c r="A156" i="43"/>
  <c r="A157" i="43"/>
  <c r="A158" i="43"/>
  <c r="A159" i="43"/>
  <c r="A160" i="43"/>
  <c r="A161" i="43"/>
  <c r="A162" i="43"/>
  <c r="A163" i="43"/>
  <c r="A164" i="43"/>
  <c r="A165" i="43"/>
  <c r="A166" i="43"/>
  <c r="A167" i="43"/>
  <c r="A168" i="43"/>
  <c r="A169" i="43"/>
  <c r="A170" i="43"/>
  <c r="A171" i="43"/>
  <c r="A172" i="43"/>
  <c r="A173" i="43"/>
  <c r="A174" i="43"/>
  <c r="A175" i="43"/>
  <c r="A176" i="43"/>
  <c r="A177" i="43"/>
  <c r="A178" i="43"/>
  <c r="A179" i="43"/>
  <c r="A180" i="43"/>
  <c r="A181" i="43"/>
  <c r="A182" i="43"/>
  <c r="A183" i="43"/>
  <c r="A184" i="43"/>
  <c r="A185" i="43"/>
  <c r="A186" i="43"/>
  <c r="A187" i="43"/>
  <c r="A188" i="43"/>
  <c r="A189" i="43"/>
  <c r="A190" i="43"/>
  <c r="A191" i="43"/>
  <c r="A192" i="43"/>
  <c r="A193" i="43"/>
  <c r="A194" i="43"/>
  <c r="A195" i="43"/>
  <c r="A196" i="43"/>
  <c r="A197" i="43"/>
  <c r="A198" i="43"/>
  <c r="A199" i="43"/>
  <c r="A200" i="43"/>
  <c r="A201" i="43"/>
  <c r="A202" i="43"/>
  <c r="A203" i="43"/>
  <c r="A204" i="43"/>
  <c r="A205" i="43"/>
  <c r="A206" i="43"/>
  <c r="A207" i="43"/>
  <c r="A208" i="43"/>
  <c r="A209" i="43"/>
  <c r="A210" i="43"/>
  <c r="A211" i="43"/>
  <c r="A212" i="43"/>
  <c r="A213" i="43"/>
  <c r="A214" i="43"/>
  <c r="A215" i="43"/>
  <c r="A216" i="43"/>
  <c r="A217" i="43"/>
  <c r="A218" i="43"/>
  <c r="A219" i="43"/>
  <c r="A220" i="43"/>
  <c r="A221" i="43"/>
  <c r="A222" i="43"/>
  <c r="A223" i="43"/>
  <c r="A224" i="43"/>
  <c r="A225" i="43"/>
  <c r="A226" i="43"/>
  <c r="A227" i="43"/>
  <c r="A228" i="43"/>
  <c r="A229" i="43"/>
  <c r="A230" i="43"/>
  <c r="A231" i="43"/>
  <c r="A232" i="43"/>
  <c r="A233" i="43"/>
  <c r="A234" i="43"/>
  <c r="A235" i="43"/>
  <c r="A236" i="43"/>
  <c r="A237" i="43"/>
  <c r="A238" i="43"/>
  <c r="A239" i="43"/>
  <c r="A240" i="43"/>
  <c r="A241" i="43"/>
  <c r="A242" i="43"/>
  <c r="A243" i="43"/>
  <c r="A244" i="43"/>
  <c r="A245" i="43"/>
  <c r="A246" i="43"/>
  <c r="A247" i="43"/>
  <c r="A248" i="43"/>
  <c r="A249" i="43"/>
  <c r="A250" i="43"/>
  <c r="A251" i="43"/>
  <c r="A252" i="43"/>
  <c r="A253" i="43"/>
  <c r="A254" i="43"/>
  <c r="A255" i="43"/>
  <c r="A256" i="43"/>
  <c r="A257" i="43"/>
  <c r="A258" i="43"/>
  <c r="A259" i="43"/>
  <c r="A260" i="43"/>
  <c r="A261" i="43"/>
  <c r="A262" i="43"/>
  <c r="A263" i="43"/>
  <c r="A264" i="43"/>
  <c r="A265" i="43"/>
  <c r="A266" i="43"/>
  <c r="A267" i="43"/>
  <c r="A268" i="43"/>
  <c r="A269" i="43"/>
  <c r="A270" i="43"/>
  <c r="A271" i="43"/>
  <c r="A272" i="43"/>
  <c r="A273" i="43"/>
  <c r="A274" i="43"/>
  <c r="A275" i="43"/>
  <c r="A276" i="43"/>
  <c r="A277" i="43"/>
  <c r="A278" i="43"/>
  <c r="A279" i="43"/>
  <c r="A280" i="43"/>
  <c r="A281" i="43"/>
  <c r="A282" i="43"/>
  <c r="A283" i="43"/>
  <c r="A284" i="43"/>
  <c r="A285" i="43"/>
  <c r="A286" i="43"/>
  <c r="A287" i="43"/>
  <c r="A288" i="43"/>
  <c r="A289" i="43"/>
  <c r="A290" i="43"/>
  <c r="A291" i="43"/>
  <c r="A292" i="43"/>
  <c r="A293" i="43"/>
  <c r="A294" i="43"/>
  <c r="A295" i="43"/>
  <c r="A296" i="43"/>
  <c r="A297" i="43"/>
  <c r="A298" i="43"/>
  <c r="A299" i="43"/>
  <c r="A300" i="43"/>
  <c r="A301" i="43"/>
  <c r="A302" i="43"/>
  <c r="A303" i="43"/>
  <c r="A304" i="43"/>
  <c r="A305" i="43"/>
  <c r="A306" i="43"/>
  <c r="A307" i="43"/>
  <c r="A308" i="43"/>
  <c r="A309" i="43"/>
  <c r="A310" i="43"/>
  <c r="A311" i="43"/>
  <c r="A312" i="43"/>
  <c r="A313" i="43"/>
  <c r="A314" i="43"/>
  <c r="A315" i="43"/>
  <c r="A316" i="43"/>
  <c r="A317" i="43"/>
  <c r="A318" i="43"/>
  <c r="A319" i="43"/>
  <c r="A320" i="43"/>
  <c r="A321" i="43"/>
  <c r="A322" i="43"/>
  <c r="A323" i="43"/>
  <c r="A324" i="43"/>
  <c r="A325" i="43"/>
  <c r="A326" i="43"/>
  <c r="A327" i="43"/>
  <c r="A328" i="43"/>
  <c r="A329" i="43"/>
  <c r="A330" i="43"/>
  <c r="A331" i="43"/>
  <c r="A332" i="43"/>
  <c r="A333" i="43"/>
  <c r="A334" i="43"/>
  <c r="A335" i="43"/>
  <c r="A336" i="43"/>
  <c r="A337" i="43"/>
  <c r="A338" i="43"/>
  <c r="A339" i="43"/>
  <c r="A340" i="43"/>
  <c r="A341" i="43"/>
  <c r="A342" i="43"/>
  <c r="A343" i="43"/>
  <c r="A344" i="43"/>
  <c r="A345" i="43"/>
  <c r="A346" i="43"/>
  <c r="A347" i="43"/>
  <c r="A348" i="43"/>
  <c r="A349" i="43"/>
  <c r="A350" i="43"/>
  <c r="A351" i="43"/>
  <c r="A352" i="43"/>
  <c r="A353" i="43"/>
  <c r="A354" i="43"/>
  <c r="A355" i="43"/>
  <c r="A356" i="43"/>
  <c r="A357" i="43"/>
  <c r="A358" i="43"/>
  <c r="A359" i="43"/>
  <c r="A360" i="43"/>
  <c r="A4" i="43"/>
  <c r="A5" i="42"/>
  <c r="A6" i="42"/>
  <c r="A7" i="42"/>
  <c r="A8" i="42"/>
  <c r="A9" i="42"/>
  <c r="A10" i="42"/>
  <c r="A11" i="42"/>
  <c r="A12" i="42"/>
  <c r="A13" i="42"/>
  <c r="A14" i="42"/>
  <c r="A15" i="42"/>
  <c r="A16" i="42"/>
  <c r="A17" i="42"/>
  <c r="A18" i="42"/>
  <c r="A19" i="42"/>
  <c r="A20" i="42"/>
  <c r="A21" i="42"/>
  <c r="A22" i="42"/>
  <c r="A23" i="42"/>
  <c r="A24" i="42"/>
  <c r="A25" i="42"/>
  <c r="A26" i="42"/>
  <c r="A27" i="42"/>
  <c r="A28" i="42"/>
  <c r="A29" i="42"/>
  <c r="A30" i="42"/>
  <c r="A31" i="42"/>
  <c r="A32" i="42"/>
  <c r="A33" i="42"/>
  <c r="A34" i="42"/>
  <c r="A35" i="42"/>
  <c r="A36" i="42"/>
  <c r="A37" i="42"/>
  <c r="A38" i="42"/>
  <c r="A39" i="42"/>
  <c r="A40" i="42"/>
  <c r="A41" i="42"/>
  <c r="A42" i="42"/>
  <c r="A43" i="42"/>
  <c r="A44" i="42"/>
  <c r="A45" i="42"/>
  <c r="A46" i="42"/>
  <c r="A47" i="42"/>
  <c r="A48" i="42"/>
  <c r="A49" i="42"/>
  <c r="A50" i="42"/>
  <c r="A51" i="42"/>
  <c r="A52" i="42"/>
  <c r="A53" i="42"/>
  <c r="A54" i="42"/>
  <c r="A55" i="42"/>
  <c r="A56" i="42"/>
  <c r="A57" i="42"/>
  <c r="A58" i="42"/>
  <c r="A59" i="42"/>
  <c r="A60" i="42"/>
  <c r="A61" i="42"/>
  <c r="A62" i="42"/>
  <c r="A63" i="42"/>
  <c r="A64" i="42"/>
  <c r="A65" i="42"/>
  <c r="A66" i="42"/>
  <c r="A67" i="42"/>
  <c r="A68" i="42"/>
  <c r="A69" i="42"/>
  <c r="A70" i="42"/>
  <c r="A71" i="42"/>
  <c r="A72" i="42"/>
  <c r="A73" i="42"/>
  <c r="A74" i="42"/>
  <c r="A75" i="42"/>
  <c r="A76" i="42"/>
  <c r="A77" i="42"/>
  <c r="A78" i="42"/>
  <c r="A79" i="42"/>
  <c r="A80" i="42"/>
  <c r="A81" i="42"/>
  <c r="A82" i="42"/>
  <c r="A83" i="42"/>
  <c r="A84" i="42"/>
  <c r="A85" i="42"/>
  <c r="A86" i="42"/>
  <c r="A87" i="42"/>
  <c r="A88" i="42"/>
  <c r="A89" i="42"/>
  <c r="A90" i="42"/>
  <c r="A91" i="42"/>
  <c r="A92" i="42"/>
  <c r="A93" i="42"/>
  <c r="A94" i="42"/>
  <c r="A95" i="42"/>
  <c r="A96" i="42"/>
  <c r="A97" i="42"/>
  <c r="A98" i="42"/>
  <c r="A99" i="42"/>
  <c r="A100" i="42"/>
  <c r="A101" i="42"/>
  <c r="A102" i="42"/>
  <c r="A103" i="42"/>
  <c r="A104" i="42"/>
  <c r="A105" i="42"/>
  <c r="A106" i="42"/>
  <c r="A107" i="42"/>
  <c r="A108" i="42"/>
  <c r="A109" i="42"/>
  <c r="A110" i="42"/>
  <c r="A111" i="42"/>
  <c r="A112" i="42"/>
  <c r="A113" i="42"/>
  <c r="A114" i="42"/>
  <c r="A115" i="42"/>
  <c r="A116" i="42"/>
  <c r="A117" i="42"/>
  <c r="A118" i="42"/>
  <c r="A119" i="42"/>
  <c r="A120" i="42"/>
  <c r="A121" i="42"/>
  <c r="A122" i="42"/>
  <c r="A123" i="42"/>
  <c r="A124" i="42"/>
  <c r="A125" i="42"/>
  <c r="A126" i="42"/>
  <c r="A127" i="42"/>
  <c r="A128" i="42"/>
  <c r="A129" i="42"/>
  <c r="A130" i="42"/>
  <c r="A131" i="42"/>
  <c r="A132" i="42"/>
  <c r="A133" i="42"/>
  <c r="A134" i="42"/>
  <c r="A135" i="42"/>
  <c r="A136" i="42"/>
  <c r="A137" i="42"/>
  <c r="A138" i="42"/>
  <c r="A139" i="42"/>
  <c r="A140" i="42"/>
  <c r="A141" i="42"/>
  <c r="A142" i="42"/>
  <c r="A143" i="42"/>
  <c r="A144" i="42"/>
  <c r="A145" i="42"/>
  <c r="A146" i="42"/>
  <c r="A147" i="42"/>
  <c r="A148" i="42"/>
  <c r="A149" i="42"/>
  <c r="A150" i="42"/>
  <c r="A151" i="42"/>
  <c r="A152" i="42"/>
  <c r="A153" i="42"/>
  <c r="A154" i="42"/>
  <c r="A155" i="42"/>
  <c r="A156" i="42"/>
  <c r="A157" i="42"/>
  <c r="A158" i="42"/>
  <c r="A159" i="42"/>
  <c r="A160" i="42"/>
  <c r="A161" i="42"/>
  <c r="A162" i="42"/>
  <c r="A163" i="42"/>
  <c r="A164" i="42"/>
  <c r="A165" i="42"/>
  <c r="A166" i="42"/>
  <c r="A167" i="42"/>
  <c r="A168" i="42"/>
  <c r="A169" i="42"/>
  <c r="A170" i="42"/>
  <c r="A171" i="42"/>
  <c r="A172" i="42"/>
  <c r="A173" i="42"/>
  <c r="A174" i="42"/>
  <c r="A175" i="42"/>
  <c r="A176" i="42"/>
  <c r="A177" i="42"/>
  <c r="A178" i="42"/>
  <c r="A179" i="42"/>
  <c r="A180" i="42"/>
  <c r="A181" i="42"/>
  <c r="A182" i="42"/>
  <c r="A183" i="42"/>
  <c r="A184" i="42"/>
  <c r="A185" i="42"/>
  <c r="A186" i="42"/>
  <c r="A187" i="42"/>
  <c r="A188" i="42"/>
  <c r="A189" i="42"/>
  <c r="A190" i="42"/>
  <c r="A191" i="42"/>
  <c r="A192" i="42"/>
  <c r="A193" i="42"/>
  <c r="A194" i="42"/>
  <c r="A195" i="42"/>
  <c r="A196" i="42"/>
  <c r="A197" i="42"/>
  <c r="A198" i="42"/>
  <c r="A199" i="42"/>
  <c r="A200" i="42"/>
  <c r="A201" i="42"/>
  <c r="A202" i="42"/>
  <c r="A203" i="42"/>
  <c r="A204" i="42"/>
  <c r="A205" i="42"/>
  <c r="A206" i="42"/>
  <c r="A207" i="42"/>
  <c r="A208" i="42"/>
  <c r="A209" i="42"/>
  <c r="A210" i="42"/>
  <c r="A211" i="42"/>
  <c r="A212" i="42"/>
  <c r="A213" i="42"/>
  <c r="A214" i="42"/>
  <c r="A215" i="42"/>
  <c r="A216" i="42"/>
  <c r="A217" i="42"/>
  <c r="A218" i="42"/>
  <c r="A219" i="42"/>
  <c r="A220" i="42"/>
  <c r="A221" i="42"/>
  <c r="A222" i="42"/>
  <c r="A223" i="42"/>
  <c r="A224" i="42"/>
  <c r="A225" i="42"/>
  <c r="A226" i="42"/>
  <c r="A227" i="42"/>
  <c r="A228" i="42"/>
  <c r="A229" i="42"/>
  <c r="A230" i="42"/>
  <c r="A231" i="42"/>
  <c r="A232" i="42"/>
  <c r="A233" i="42"/>
  <c r="A234" i="42"/>
  <c r="A235" i="42"/>
  <c r="A236" i="42"/>
  <c r="A237" i="42"/>
  <c r="A238" i="42"/>
  <c r="A239" i="42"/>
  <c r="A240" i="42"/>
  <c r="A241" i="42"/>
  <c r="A242" i="42"/>
  <c r="A243" i="42"/>
  <c r="A244" i="42"/>
  <c r="A245" i="42"/>
  <c r="A246" i="42"/>
  <c r="A247" i="42"/>
  <c r="A248" i="42"/>
  <c r="A249" i="42"/>
  <c r="A250" i="42"/>
  <c r="A251" i="42"/>
  <c r="A252" i="42"/>
  <c r="A253" i="42"/>
  <c r="A254" i="42"/>
  <c r="A255" i="42"/>
  <c r="A256" i="42"/>
  <c r="A257" i="42"/>
  <c r="A258" i="42"/>
  <c r="A259" i="42"/>
  <c r="A260" i="42"/>
  <c r="A261" i="42"/>
  <c r="A262" i="42"/>
  <c r="A263" i="42"/>
  <c r="A264" i="42"/>
  <c r="A265" i="42"/>
  <c r="A266" i="42"/>
  <c r="A267" i="42"/>
  <c r="A268" i="42"/>
  <c r="A269" i="42"/>
  <c r="A270" i="42"/>
  <c r="A271" i="42"/>
  <c r="A272" i="42"/>
  <c r="A273" i="42"/>
  <c r="A274" i="42"/>
  <c r="A275" i="42"/>
  <c r="A276" i="42"/>
  <c r="A277" i="42"/>
  <c r="A278" i="42"/>
  <c r="A279" i="42"/>
  <c r="A280" i="42"/>
  <c r="A281" i="42"/>
  <c r="A282" i="42"/>
  <c r="A283" i="42"/>
  <c r="A284" i="42"/>
  <c r="A285" i="42"/>
  <c r="A286" i="42"/>
  <c r="A287" i="42"/>
  <c r="A288" i="42"/>
  <c r="A289" i="42"/>
  <c r="A290" i="42"/>
  <c r="A291" i="42"/>
  <c r="A292" i="42"/>
  <c r="A293" i="42"/>
  <c r="A294" i="42"/>
  <c r="A295" i="42"/>
  <c r="A296" i="42"/>
  <c r="A297" i="42"/>
  <c r="A298" i="42"/>
  <c r="A299" i="42"/>
  <c r="A300" i="42"/>
  <c r="A301" i="42"/>
  <c r="A302" i="42"/>
  <c r="A303" i="42"/>
  <c r="A304" i="42"/>
  <c r="A305" i="42"/>
  <c r="A306" i="42"/>
  <c r="A307" i="42"/>
  <c r="A308" i="42"/>
  <c r="A309" i="42"/>
  <c r="A310" i="42"/>
  <c r="A311" i="42"/>
  <c r="A312" i="42"/>
  <c r="A313" i="42"/>
  <c r="A314" i="42"/>
  <c r="A315" i="42"/>
  <c r="A316" i="42"/>
  <c r="A317" i="42"/>
  <c r="A318" i="42"/>
  <c r="A319" i="42"/>
  <c r="A320" i="42"/>
  <c r="A321" i="42"/>
  <c r="A322" i="42"/>
  <c r="A323" i="42"/>
  <c r="A324" i="42"/>
  <c r="A325" i="42"/>
  <c r="A326" i="42"/>
  <c r="A327" i="42"/>
  <c r="A328" i="42"/>
  <c r="A329" i="42"/>
  <c r="A330" i="42"/>
  <c r="A331" i="42"/>
  <c r="A332" i="42"/>
  <c r="A333" i="42"/>
  <c r="A334" i="42"/>
  <c r="A335" i="42"/>
  <c r="A336" i="42"/>
  <c r="A337" i="42"/>
  <c r="A338" i="42"/>
  <c r="A339" i="42"/>
  <c r="A340" i="42"/>
  <c r="A341" i="42"/>
  <c r="A342" i="42"/>
  <c r="A343" i="42"/>
  <c r="A344" i="42"/>
  <c r="A345" i="42"/>
  <c r="A346" i="42"/>
  <c r="A347" i="42"/>
  <c r="A348" i="42"/>
  <c r="A349" i="42"/>
  <c r="A350" i="42"/>
  <c r="A351" i="42"/>
  <c r="A352" i="42"/>
  <c r="A353" i="42"/>
  <c r="A354" i="42"/>
  <c r="A355" i="42"/>
  <c r="A356" i="42"/>
  <c r="A357" i="42"/>
  <c r="A358" i="42"/>
  <c r="A359" i="42"/>
  <c r="A360" i="42"/>
  <c r="A361" i="42"/>
  <c r="A362" i="42"/>
  <c r="A363" i="42"/>
  <c r="A364" i="42"/>
  <c r="A365" i="42"/>
  <c r="A366" i="42"/>
  <c r="A367" i="42"/>
  <c r="A368" i="42"/>
  <c r="A369" i="42"/>
  <c r="A370" i="42"/>
  <c r="A371" i="42"/>
  <c r="A372" i="42"/>
  <c r="A373" i="42"/>
  <c r="A374" i="42"/>
  <c r="A375" i="42"/>
  <c r="A376" i="42"/>
  <c r="A377" i="42"/>
  <c r="A378" i="42"/>
  <c r="A379" i="42"/>
  <c r="A380" i="42"/>
  <c r="A381" i="42"/>
  <c r="A382" i="42"/>
  <c r="A383" i="42"/>
  <c r="A384" i="42"/>
  <c r="A385" i="42"/>
  <c r="A386" i="42"/>
  <c r="A387" i="42"/>
  <c r="A388" i="42"/>
  <c r="A389" i="42"/>
  <c r="A390" i="42"/>
  <c r="A391" i="42"/>
  <c r="A392" i="42"/>
  <c r="A393" i="42"/>
  <c r="A394" i="42"/>
  <c r="A395" i="42"/>
  <c r="A396" i="42"/>
  <c r="A397" i="42"/>
  <c r="A398" i="42"/>
  <c r="A399" i="42"/>
  <c r="A400" i="42"/>
  <c r="A401" i="42"/>
  <c r="A402" i="42"/>
  <c r="A403" i="42"/>
  <c r="A404" i="42"/>
  <c r="A405" i="42"/>
  <c r="A406" i="42"/>
  <c r="A407" i="42"/>
  <c r="A408" i="42"/>
  <c r="A409" i="42"/>
  <c r="A410" i="42"/>
  <c r="A411" i="42"/>
  <c r="A4" i="42"/>
  <c r="A5" i="40"/>
  <c r="A6" i="40"/>
  <c r="A7" i="40"/>
  <c r="A8" i="40"/>
  <c r="A9" i="40"/>
  <c r="A10" i="40"/>
  <c r="A11" i="40"/>
  <c r="A12" i="40"/>
  <c r="A13" i="40"/>
  <c r="A14" i="40"/>
  <c r="A15" i="40"/>
  <c r="A16" i="40"/>
  <c r="A17" i="40"/>
  <c r="A18" i="40"/>
  <c r="A19" i="40"/>
  <c r="A20" i="40"/>
  <c r="A21" i="40"/>
  <c r="A22" i="40"/>
  <c r="A23" i="40"/>
  <c r="A24" i="40"/>
  <c r="A25" i="40"/>
  <c r="A26" i="40"/>
  <c r="A27" i="40"/>
  <c r="A28" i="40"/>
  <c r="A29" i="40"/>
  <c r="A30" i="40"/>
  <c r="A31" i="40"/>
  <c r="A32" i="40"/>
  <c r="A33" i="40"/>
  <c r="A34" i="40"/>
  <c r="A35" i="40"/>
  <c r="A36" i="40"/>
  <c r="A37" i="40"/>
  <c r="A38" i="40"/>
  <c r="A39" i="40"/>
  <c r="A40" i="40"/>
  <c r="A41" i="40"/>
  <c r="A42" i="40"/>
  <c r="A43" i="40"/>
  <c r="A44" i="40"/>
  <c r="A45" i="40"/>
  <c r="A46" i="40"/>
  <c r="A47" i="40"/>
  <c r="A48" i="40"/>
  <c r="A49" i="40"/>
  <c r="A50" i="40"/>
  <c r="A51" i="40"/>
  <c r="A52" i="40"/>
  <c r="A53" i="40"/>
  <c r="A54" i="40"/>
  <c r="A55" i="40"/>
  <c r="A56" i="40"/>
  <c r="A57" i="40"/>
  <c r="A58" i="40"/>
  <c r="A59" i="40"/>
  <c r="A60" i="40"/>
  <c r="A61" i="40"/>
  <c r="A62" i="40"/>
  <c r="A63" i="40"/>
  <c r="A64" i="40"/>
  <c r="A65" i="40"/>
  <c r="A66" i="40"/>
  <c r="A67" i="40"/>
  <c r="A68" i="40"/>
  <c r="A69" i="40"/>
  <c r="A70" i="40"/>
  <c r="A71" i="40"/>
  <c r="A72" i="40"/>
  <c r="A73" i="40"/>
  <c r="A74" i="40"/>
  <c r="A75" i="40"/>
  <c r="A76" i="40"/>
  <c r="A77" i="40"/>
  <c r="A78" i="40"/>
  <c r="A79" i="40"/>
  <c r="A80" i="40"/>
  <c r="A81" i="40"/>
  <c r="A82" i="40"/>
  <c r="A83" i="40"/>
  <c r="A84" i="40"/>
  <c r="A85" i="40"/>
  <c r="A86" i="40"/>
  <c r="A87" i="40"/>
  <c r="A88" i="40"/>
  <c r="A89" i="40"/>
  <c r="A90" i="40"/>
  <c r="A91" i="40"/>
  <c r="A92" i="40"/>
  <c r="A93" i="40"/>
  <c r="A94" i="40"/>
  <c r="A95" i="40"/>
  <c r="A96" i="40"/>
  <c r="A97" i="40"/>
  <c r="A98" i="40"/>
  <c r="A99" i="40"/>
  <c r="A100" i="40"/>
  <c r="A101" i="40"/>
  <c r="A102" i="40"/>
  <c r="A103" i="40"/>
  <c r="A104" i="40"/>
  <c r="A105" i="40"/>
  <c r="A106" i="40"/>
  <c r="A107" i="40"/>
  <c r="A108" i="40"/>
  <c r="A109" i="40"/>
  <c r="A110" i="40"/>
  <c r="A111" i="40"/>
  <c r="A112" i="40"/>
  <c r="A113" i="40"/>
  <c r="A114" i="40"/>
  <c r="A115" i="40"/>
  <c r="A116" i="40"/>
  <c r="A117" i="40"/>
  <c r="A118" i="40"/>
  <c r="A119" i="40"/>
  <c r="A120" i="40"/>
  <c r="A121" i="40"/>
  <c r="A122" i="40"/>
  <c r="A123" i="40"/>
  <c r="A124" i="40"/>
  <c r="A125" i="40"/>
  <c r="A126" i="40"/>
  <c r="A127" i="40"/>
  <c r="A128" i="40"/>
  <c r="A129" i="40"/>
  <c r="A130" i="40"/>
  <c r="A131" i="40"/>
  <c r="A132" i="40"/>
  <c r="A133" i="40"/>
  <c r="A134" i="40"/>
  <c r="A135" i="40"/>
  <c r="A136" i="40"/>
  <c r="A137" i="40"/>
  <c r="A138" i="40"/>
  <c r="A139" i="40"/>
  <c r="A140" i="40"/>
  <c r="A141" i="40"/>
  <c r="A142" i="40"/>
  <c r="A143" i="40"/>
  <c r="A144" i="40"/>
  <c r="A145" i="40"/>
  <c r="A146" i="40"/>
  <c r="A147" i="40"/>
  <c r="A148" i="40"/>
  <c r="A149" i="40"/>
  <c r="A150" i="40"/>
  <c r="A151" i="40"/>
  <c r="A152" i="40"/>
  <c r="A153" i="40"/>
  <c r="A154" i="40"/>
  <c r="A155" i="40"/>
  <c r="A156" i="40"/>
  <c r="A157" i="40"/>
  <c r="A158" i="40"/>
  <c r="A159" i="40"/>
  <c r="A160" i="40"/>
  <c r="A161" i="40"/>
  <c r="A162" i="40"/>
  <c r="A163" i="40"/>
  <c r="A164" i="40"/>
  <c r="A165" i="40"/>
  <c r="A166" i="40"/>
  <c r="A167" i="40"/>
  <c r="A168" i="40"/>
  <c r="A169" i="40"/>
  <c r="A170" i="40"/>
  <c r="A171" i="40"/>
  <c r="A172" i="40"/>
  <c r="A173" i="40"/>
  <c r="A174" i="40"/>
  <c r="A175" i="40"/>
  <c r="A176" i="40"/>
  <c r="A177" i="40"/>
  <c r="A178" i="40"/>
  <c r="A179" i="40"/>
  <c r="A180" i="40"/>
  <c r="A181" i="40"/>
  <c r="A182" i="40"/>
  <c r="A183" i="40"/>
  <c r="A184" i="40"/>
  <c r="A185" i="40"/>
  <c r="A186" i="40"/>
  <c r="A187" i="40"/>
  <c r="A188" i="40"/>
  <c r="A189" i="40"/>
  <c r="A190" i="40"/>
  <c r="A191" i="40"/>
  <c r="A192" i="40"/>
  <c r="A193" i="40"/>
  <c r="A194" i="40"/>
  <c r="A195" i="40"/>
  <c r="A196" i="40"/>
  <c r="A197" i="40"/>
  <c r="A198" i="40"/>
  <c r="A199" i="40"/>
  <c r="A200" i="40"/>
  <c r="A201" i="40"/>
  <c r="A202" i="40"/>
  <c r="A203" i="40"/>
  <c r="A204" i="40"/>
  <c r="A205" i="40"/>
  <c r="A206" i="40"/>
  <c r="A207" i="40"/>
  <c r="A208" i="40"/>
  <c r="A209" i="40"/>
  <c r="A210" i="40"/>
  <c r="A211" i="40"/>
  <c r="A212" i="40"/>
  <c r="A213" i="40"/>
  <c r="A214" i="40"/>
  <c r="A215" i="40"/>
  <c r="A216" i="40"/>
  <c r="A217" i="40"/>
  <c r="A218" i="40"/>
  <c r="A219" i="40"/>
  <c r="A220" i="40"/>
  <c r="A221" i="40"/>
  <c r="A222" i="40"/>
  <c r="A223" i="40"/>
  <c r="A224" i="40"/>
  <c r="A225" i="40"/>
  <c r="A226" i="40"/>
  <c r="A227" i="40"/>
  <c r="A228" i="40"/>
  <c r="A229" i="40"/>
  <c r="A230" i="40"/>
  <c r="A231" i="40"/>
  <c r="A232" i="40"/>
  <c r="A233" i="40"/>
  <c r="A234" i="40"/>
  <c r="A235" i="40"/>
  <c r="A236" i="40"/>
  <c r="A237" i="40"/>
  <c r="A238" i="40"/>
  <c r="A239" i="40"/>
  <c r="A240" i="40"/>
  <c r="A241" i="40"/>
  <c r="A242" i="40"/>
  <c r="A243" i="40"/>
  <c r="A244" i="40"/>
  <c r="A245" i="40"/>
  <c r="A246" i="40"/>
  <c r="A247" i="40"/>
  <c r="A248" i="40"/>
  <c r="A249" i="40"/>
  <c r="A250" i="40"/>
  <c r="A251" i="40"/>
  <c r="A252" i="40"/>
  <c r="A253" i="40"/>
  <c r="A254" i="40"/>
  <c r="A255" i="40"/>
  <c r="A256" i="40"/>
  <c r="A257" i="40"/>
  <c r="A258" i="40"/>
  <c r="A259" i="40"/>
  <c r="A260" i="40"/>
  <c r="A261" i="40"/>
  <c r="A262" i="40"/>
  <c r="A263" i="40"/>
  <c r="A264" i="40"/>
  <c r="A265" i="40"/>
  <c r="A266" i="40"/>
  <c r="A267" i="40"/>
  <c r="A268" i="40"/>
  <c r="A269" i="40"/>
  <c r="A270" i="40"/>
  <c r="A271" i="40"/>
  <c r="A272" i="40"/>
  <c r="A273" i="40"/>
  <c r="A274" i="40"/>
  <c r="A275" i="40"/>
  <c r="A276" i="40"/>
  <c r="A277" i="40"/>
  <c r="A278" i="40"/>
  <c r="A279" i="40"/>
  <c r="A280" i="40"/>
  <c r="A281" i="40"/>
  <c r="A282" i="40"/>
  <c r="A283" i="40"/>
  <c r="A284" i="40"/>
  <c r="A285" i="40"/>
  <c r="A286" i="40"/>
  <c r="A287" i="40"/>
  <c r="A288" i="40"/>
  <c r="A289" i="40"/>
  <c r="A290" i="40"/>
  <c r="A291" i="40"/>
  <c r="A292" i="40"/>
  <c r="A293" i="40"/>
  <c r="A294" i="40"/>
  <c r="A295" i="40"/>
  <c r="A296" i="40"/>
  <c r="A297" i="40"/>
  <c r="A298" i="40"/>
  <c r="A299" i="40"/>
  <c r="A300" i="40"/>
  <c r="A301" i="40"/>
  <c r="A302" i="40"/>
  <c r="A303" i="40"/>
  <c r="A304" i="40"/>
  <c r="A305" i="40"/>
  <c r="A306" i="40"/>
  <c r="A307" i="40"/>
  <c r="A308" i="40"/>
  <c r="A309" i="40"/>
  <c r="A310" i="40"/>
  <c r="A311" i="40"/>
  <c r="A312" i="40"/>
  <c r="A313" i="40"/>
  <c r="A314" i="40"/>
  <c r="A315" i="40"/>
  <c r="A316" i="40"/>
  <c r="A317" i="40"/>
  <c r="A318" i="40"/>
  <c r="A319" i="40"/>
  <c r="A320" i="40"/>
  <c r="A321" i="40"/>
  <c r="A322" i="40"/>
  <c r="A323" i="40"/>
  <c r="A324" i="40"/>
  <c r="A325" i="40"/>
  <c r="A326" i="40"/>
  <c r="A327" i="40"/>
  <c r="A328" i="40"/>
  <c r="A329" i="40"/>
  <c r="A330" i="40"/>
  <c r="A331" i="40"/>
  <c r="A332" i="40"/>
  <c r="A333" i="40"/>
  <c r="A334" i="40"/>
  <c r="A335" i="40"/>
  <c r="A336" i="40"/>
  <c r="A337" i="40"/>
  <c r="A338" i="40"/>
  <c r="A339" i="40"/>
  <c r="A340" i="40"/>
  <c r="A341" i="40"/>
  <c r="A342" i="40"/>
  <c r="A343" i="40"/>
  <c r="A344" i="40"/>
  <c r="A345" i="40"/>
  <c r="A346" i="40"/>
  <c r="A347" i="40"/>
  <c r="A348" i="40"/>
  <c r="A349" i="40"/>
  <c r="A350" i="40"/>
  <c r="A351" i="40"/>
  <c r="A352" i="40"/>
  <c r="A353" i="40"/>
  <c r="A354" i="40"/>
  <c r="A355" i="40"/>
  <c r="A356" i="40"/>
  <c r="A357" i="40"/>
  <c r="A358" i="40"/>
  <c r="A359" i="40"/>
  <c r="A360" i="40"/>
  <c r="A361" i="40"/>
  <c r="A362" i="40"/>
  <c r="A363" i="40"/>
  <c r="A364" i="40"/>
  <c r="A365" i="40"/>
  <c r="A366" i="40"/>
  <c r="A367" i="40"/>
  <c r="A368" i="40"/>
  <c r="A369" i="40"/>
  <c r="A370" i="40"/>
  <c r="A371" i="40"/>
  <c r="A372" i="40"/>
  <c r="A373" i="40"/>
  <c r="A374" i="40"/>
  <c r="A375" i="40"/>
  <c r="A376" i="40"/>
  <c r="A377" i="40"/>
  <c r="A378" i="40"/>
  <c r="A379" i="40"/>
  <c r="A380" i="40"/>
  <c r="A381" i="40"/>
  <c r="A382" i="40"/>
  <c r="A383" i="40"/>
  <c r="A384" i="40"/>
  <c r="A385" i="40"/>
  <c r="A386" i="40"/>
  <c r="A387" i="40"/>
  <c r="A388" i="40"/>
  <c r="A389" i="40"/>
  <c r="A390" i="40"/>
  <c r="A391" i="40"/>
  <c r="A392" i="40"/>
  <c r="A393" i="40"/>
  <c r="A394" i="40"/>
  <c r="A395" i="40"/>
  <c r="A396" i="40"/>
  <c r="A397" i="40"/>
  <c r="A398" i="40"/>
  <c r="A399" i="40"/>
  <c r="A400" i="40"/>
  <c r="A401" i="40"/>
  <c r="A402" i="40"/>
  <c r="A403" i="40"/>
  <c r="A404" i="40"/>
  <c r="A4" i="40"/>
  <c r="A5" i="44"/>
  <c r="A4" i="44"/>
  <c r="A4" i="41"/>
  <c r="A5" i="41"/>
  <c r="A6" i="41"/>
  <c r="A7" i="41"/>
  <c r="A8" i="41"/>
  <c r="A13" i="41"/>
  <c r="A14" i="41"/>
  <c r="A15" i="41"/>
  <c r="A22" i="41"/>
  <c r="A23" i="41"/>
  <c r="A24" i="41"/>
  <c r="A25" i="41"/>
  <c r="A26" i="41"/>
  <c r="A27" i="41"/>
  <c r="A28" i="41"/>
  <c r="A33" i="41"/>
  <c r="A34" i="41"/>
  <c r="A35" i="41"/>
  <c r="A36" i="41"/>
  <c r="A37" i="41"/>
  <c r="A42" i="41"/>
  <c r="A43" i="41"/>
  <c r="A44" i="41"/>
  <c r="A45" i="41"/>
  <c r="A46" i="41"/>
  <c r="A51" i="41"/>
  <c r="A52" i="41"/>
  <c r="A53" i="41"/>
  <c r="A54" i="41"/>
  <c r="A55" i="41"/>
  <c r="A56" i="41"/>
  <c r="A57" i="41"/>
  <c r="A58" i="41"/>
  <c r="A59" i="41"/>
  <c r="A60" i="41"/>
  <c r="A77" i="41"/>
  <c r="A78" i="41"/>
  <c r="A79" i="41"/>
  <c r="A80" i="41"/>
  <c r="A81" i="41"/>
  <c r="A82" i="41"/>
  <c r="A83" i="41"/>
  <c r="A84" i="41"/>
  <c r="A85" i="41"/>
  <c r="A86" i="41"/>
  <c r="A87" i="41"/>
  <c r="A88" i="41"/>
  <c r="A89" i="41"/>
  <c r="A90" i="41"/>
  <c r="A91" i="41"/>
  <c r="A92" i="41"/>
  <c r="A93" i="41"/>
  <c r="A94" i="41"/>
  <c r="A95" i="41"/>
  <c r="A96" i="41"/>
  <c r="A97" i="41"/>
  <c r="A98" i="41"/>
  <c r="A99" i="41"/>
  <c r="A100" i="41"/>
  <c r="A101" i="41"/>
  <c r="A102" i="41"/>
  <c r="A103" i="41"/>
  <c r="A104" i="41"/>
  <c r="A105" i="41"/>
  <c r="A106" i="41"/>
  <c r="A107" i="41"/>
  <c r="A108" i="41"/>
  <c r="A109" i="41"/>
  <c r="A110" i="41"/>
  <c r="A111" i="41"/>
  <c r="A112" i="41"/>
  <c r="A113" i="41"/>
  <c r="A114" i="41"/>
  <c r="A115" i="41"/>
  <c r="A116" i="41"/>
  <c r="A117" i="41"/>
  <c r="A118" i="41"/>
  <c r="A119" i="41"/>
  <c r="A120" i="41"/>
  <c r="A121" i="41"/>
  <c r="A122" i="41"/>
  <c r="A123" i="41"/>
  <c r="A124" i="41"/>
  <c r="A125" i="41"/>
  <c r="A126" i="41"/>
  <c r="A127" i="41"/>
  <c r="A128" i="41"/>
  <c r="A129" i="41"/>
  <c r="A130" i="41"/>
  <c r="A131" i="41"/>
  <c r="A132" i="41"/>
  <c r="A133" i="41"/>
  <c r="A134" i="41"/>
  <c r="A135" i="41"/>
  <c r="A136" i="41"/>
  <c r="A137" i="41"/>
  <c r="A138" i="41"/>
  <c r="A139" i="41"/>
  <c r="A140" i="41"/>
  <c r="A141" i="41"/>
  <c r="A142" i="41"/>
  <c r="A143" i="41"/>
  <c r="A144" i="41"/>
  <c r="A145" i="41"/>
  <c r="A146" i="41"/>
  <c r="A147" i="41"/>
  <c r="A148" i="41"/>
  <c r="A149" i="41"/>
  <c r="A150" i="41"/>
  <c r="A151" i="41"/>
  <c r="A152" i="41"/>
  <c r="A153" i="41"/>
  <c r="A154" i="41"/>
  <c r="A155" i="41"/>
  <c r="A156" i="41"/>
  <c r="A157" i="41"/>
  <c r="A158" i="41"/>
  <c r="A159" i="41"/>
  <c r="A160" i="41"/>
  <c r="A161" i="41"/>
  <c r="A162" i="41"/>
  <c r="A163" i="41"/>
  <c r="A164" i="41"/>
  <c r="A165" i="41"/>
  <c r="A166" i="41"/>
  <c r="A167" i="41"/>
  <c r="A168" i="41"/>
  <c r="A169" i="41"/>
  <c r="A170" i="41"/>
  <c r="A171" i="41"/>
  <c r="A172" i="41"/>
  <c r="A173" i="41"/>
  <c r="A174" i="41"/>
  <c r="A175" i="41"/>
  <c r="A176" i="41"/>
  <c r="A177" i="41"/>
  <c r="A178" i="41"/>
  <c r="A179" i="41"/>
  <c r="A180" i="41"/>
  <c r="A181" i="41"/>
  <c r="A182" i="41"/>
  <c r="A183" i="41"/>
  <c r="A184" i="41"/>
  <c r="A185" i="41"/>
  <c r="A186" i="41"/>
  <c r="A187" i="41"/>
  <c r="A188" i="41"/>
  <c r="A189" i="41"/>
  <c r="A190" i="41"/>
  <c r="A191" i="41"/>
  <c r="A192" i="41"/>
  <c r="A193" i="41"/>
  <c r="A194" i="41"/>
  <c r="A195" i="41"/>
  <c r="A196" i="41"/>
  <c r="A197" i="41"/>
  <c r="A198" i="41"/>
  <c r="A199" i="41"/>
  <c r="A200" i="41"/>
  <c r="A201" i="41"/>
  <c r="A202" i="41"/>
  <c r="A203" i="41"/>
  <c r="A204" i="41"/>
  <c r="A205" i="41"/>
  <c r="A206" i="41"/>
  <c r="A207" i="41"/>
  <c r="A208" i="41"/>
  <c r="A209" i="41"/>
  <c r="A210" i="41"/>
  <c r="A211" i="41"/>
  <c r="A212" i="41"/>
  <c r="A213" i="41"/>
  <c r="A214" i="41"/>
  <c r="A215" i="41"/>
  <c r="A216" i="41"/>
  <c r="A217" i="41"/>
  <c r="A218" i="41"/>
  <c r="A219" i="41"/>
  <c r="A220" i="41"/>
  <c r="A221" i="41"/>
  <c r="A222" i="41"/>
  <c r="A223" i="41"/>
  <c r="A224" i="41"/>
  <c r="A225" i="41"/>
  <c r="A226" i="41"/>
  <c r="A227" i="41"/>
  <c r="A228" i="41"/>
  <c r="A229" i="41"/>
  <c r="A230" i="41"/>
  <c r="A231" i="41"/>
  <c r="A232" i="41"/>
  <c r="A233" i="41"/>
  <c r="A234" i="41"/>
  <c r="A235" i="41"/>
  <c r="A236" i="41"/>
  <c r="A237" i="41"/>
  <c r="A238" i="41"/>
  <c r="A239" i="41"/>
  <c r="A240" i="41"/>
  <c r="A241" i="41"/>
  <c r="A242" i="41"/>
  <c r="A243" i="41"/>
  <c r="A244" i="41"/>
  <c r="A245" i="41"/>
  <c r="A246" i="41"/>
  <c r="A247" i="41"/>
  <c r="A248" i="41"/>
  <c r="A249" i="41"/>
  <c r="A250" i="41"/>
  <c r="A251" i="41"/>
  <c r="A252" i="41"/>
  <c r="A253" i="41"/>
  <c r="A254" i="41"/>
  <c r="A255" i="41"/>
  <c r="A256" i="41"/>
  <c r="A257" i="41"/>
  <c r="A258" i="41"/>
  <c r="A259" i="41"/>
  <c r="A260" i="41"/>
  <c r="A261" i="41"/>
  <c r="A262" i="41"/>
  <c r="A263" i="41"/>
  <c r="A264" i="41"/>
  <c r="A265" i="41"/>
  <c r="A266" i="41"/>
  <c r="A267" i="41"/>
  <c r="A268" i="41"/>
  <c r="A269" i="41"/>
  <c r="A270" i="41"/>
  <c r="A271" i="41"/>
  <c r="A272" i="41"/>
  <c r="A273" i="41"/>
  <c r="A274" i="41"/>
  <c r="A275" i="41"/>
  <c r="A276" i="41"/>
  <c r="A277" i="41"/>
  <c r="A278" i="41"/>
  <c r="A279" i="41"/>
  <c r="A280" i="41"/>
  <c r="A281" i="41"/>
  <c r="A282" i="41"/>
  <c r="A283" i="41"/>
  <c r="A284" i="41"/>
  <c r="A285" i="41"/>
  <c r="A286" i="41"/>
  <c r="A287" i="41"/>
  <c r="A288" i="41"/>
  <c r="A289" i="41"/>
  <c r="A290" i="41"/>
  <c r="A291" i="41"/>
  <c r="A292" i="41"/>
  <c r="A293" i="41"/>
  <c r="A294" i="41"/>
  <c r="A295" i="41"/>
  <c r="A296" i="41"/>
  <c r="A297" i="41"/>
  <c r="A298" i="41"/>
  <c r="A299" i="41"/>
  <c r="A300" i="41"/>
  <c r="A301" i="41"/>
  <c r="A302" i="41"/>
  <c r="A303" i="41"/>
  <c r="A304" i="41"/>
  <c r="A305" i="41"/>
  <c r="A306" i="41"/>
  <c r="A307" i="41"/>
  <c r="A308" i="41"/>
  <c r="A309" i="41"/>
  <c r="A310" i="41"/>
  <c r="A311" i="41"/>
  <c r="A312" i="41"/>
  <c r="A313" i="41"/>
  <c r="A314" i="41"/>
  <c r="A315" i="41"/>
  <c r="A316" i="41"/>
  <c r="A317" i="41"/>
  <c r="A318" i="41"/>
  <c r="A319" i="41"/>
  <c r="A320" i="41"/>
  <c r="A321" i="41"/>
  <c r="A322" i="41"/>
  <c r="A323" i="41"/>
  <c r="A324" i="41"/>
  <c r="A325" i="41"/>
  <c r="A326" i="41"/>
  <c r="A327" i="41"/>
  <c r="A328" i="41"/>
  <c r="A329" i="41"/>
  <c r="A330" i="41"/>
  <c r="A331" i="41"/>
  <c r="A332" i="41"/>
  <c r="A333" i="41"/>
  <c r="A334" i="41"/>
  <c r="A335" i="41"/>
  <c r="A336" i="41"/>
  <c r="A337" i="41"/>
  <c r="A338" i="41"/>
  <c r="A339" i="41"/>
  <c r="A340" i="41"/>
  <c r="A341" i="41"/>
  <c r="A342" i="41"/>
  <c r="A343" i="41"/>
  <c r="A344" i="41"/>
  <c r="A345" i="41"/>
  <c r="A346" i="41"/>
  <c r="A347" i="41"/>
  <c r="A348" i="41"/>
  <c r="A349" i="41"/>
  <c r="A350" i="41"/>
  <c r="A351" i="41"/>
  <c r="A352" i="41"/>
  <c r="A353" i="41"/>
  <c r="A354" i="41"/>
  <c r="A355" i="41"/>
  <c r="A356" i="41"/>
  <c r="A357" i="41"/>
  <c r="A358" i="41"/>
  <c r="A359" i="41"/>
  <c r="A360" i="41"/>
  <c r="A361" i="41"/>
  <c r="A362" i="41"/>
  <c r="A363" i="41"/>
  <c r="A364" i="41"/>
  <c r="A365" i="41"/>
  <c r="A366" i="41"/>
  <c r="A367" i="41"/>
  <c r="A368" i="41"/>
  <c r="A369" i="41"/>
  <c r="A370" i="41"/>
  <c r="A371" i="41"/>
  <c r="A372" i="41"/>
  <c r="A373" i="41"/>
  <c r="A374" i="41"/>
  <c r="A375" i="41"/>
  <c r="A376" i="41"/>
  <c r="A377" i="41"/>
  <c r="A378" i="41"/>
  <c r="A379" i="41"/>
  <c r="A380" i="41"/>
  <c r="A381" i="41"/>
  <c r="A382" i="41"/>
  <c r="A383" i="41"/>
  <c r="A384" i="41"/>
  <c r="A385" i="41"/>
  <c r="A386" i="41"/>
  <c r="A387" i="41"/>
  <c r="A388" i="41"/>
  <c r="A389" i="41"/>
  <c r="A390" i="41"/>
  <c r="A391" i="41"/>
  <c r="A392" i="41"/>
  <c r="A393" i="41"/>
  <c r="A394" i="41"/>
  <c r="A395" i="41"/>
  <c r="A396" i="41"/>
  <c r="A397" i="41"/>
  <c r="A398" i="41"/>
  <c r="A399" i="41"/>
  <c r="A400" i="41"/>
  <c r="A401" i="41"/>
  <c r="A402" i="41"/>
  <c r="A403" i="41"/>
  <c r="A404" i="41"/>
  <c r="A405" i="41"/>
  <c r="A406" i="41"/>
  <c r="A407" i="41"/>
  <c r="A408" i="41"/>
  <c r="A409" i="41"/>
  <c r="A410" i="41"/>
  <c r="A411" i="41"/>
  <c r="A412" i="41"/>
  <c r="A413" i="41"/>
  <c r="A414" i="41"/>
  <c r="A415" i="41"/>
  <c r="A416" i="41"/>
  <c r="A417" i="41"/>
  <c r="A418" i="41"/>
  <c r="A419" i="41"/>
  <c r="A420" i="41"/>
  <c r="A421" i="41"/>
  <c r="A422" i="41"/>
  <c r="A423" i="41"/>
  <c r="A424" i="41"/>
  <c r="A425" i="41"/>
  <c r="A426" i="41"/>
  <c r="A427" i="41"/>
  <c r="A428" i="41"/>
  <c r="A429" i="41"/>
  <c r="A430" i="41"/>
  <c r="A431" i="41"/>
  <c r="A432" i="41"/>
  <c r="A433" i="41"/>
  <c r="A434" i="41"/>
  <c r="A435" i="41"/>
  <c r="A436" i="41"/>
  <c r="A437" i="41"/>
  <c r="A438" i="41"/>
  <c r="A439" i="41"/>
  <c r="A440" i="41"/>
  <c r="A441" i="41"/>
  <c r="A442" i="41"/>
  <c r="A443" i="41"/>
  <c r="A444" i="41"/>
  <c r="A445" i="41"/>
  <c r="A446" i="41"/>
  <c r="A447" i="41"/>
  <c r="A448" i="41"/>
  <c r="A449" i="41"/>
  <c r="A4" i="24"/>
  <c r="A6" i="24"/>
  <c r="A7" i="24"/>
  <c r="A8" i="24"/>
  <c r="A9" i="24"/>
  <c r="A10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150" i="24"/>
  <c r="A151" i="24"/>
  <c r="A152" i="24"/>
  <c r="A153" i="24"/>
  <c r="A154" i="24"/>
  <c r="A155" i="24"/>
  <c r="A156" i="24"/>
  <c r="A157" i="24"/>
  <c r="A158" i="24"/>
  <c r="A159" i="24"/>
  <c r="A160" i="24"/>
  <c r="A161" i="24"/>
  <c r="A162" i="24"/>
  <c r="A163" i="24"/>
  <c r="A164" i="24"/>
  <c r="A165" i="24"/>
  <c r="A166" i="24"/>
  <c r="A167" i="24"/>
  <c r="A168" i="24"/>
  <c r="A169" i="24"/>
  <c r="A170" i="24"/>
  <c r="A171" i="24"/>
  <c r="A172" i="24"/>
  <c r="A173" i="24"/>
  <c r="A174" i="24"/>
  <c r="A175" i="24"/>
  <c r="A176" i="24"/>
  <c r="A177" i="24"/>
  <c r="A178" i="24"/>
  <c r="A179" i="24"/>
  <c r="A180" i="24"/>
  <c r="A181" i="24"/>
  <c r="A182" i="24"/>
  <c r="A183" i="24"/>
  <c r="A184" i="24"/>
  <c r="A185" i="24"/>
  <c r="A186" i="24"/>
  <c r="A187" i="24"/>
  <c r="A188" i="24"/>
  <c r="A189" i="24"/>
  <c r="A190" i="24"/>
  <c r="A191" i="24"/>
  <c r="A192" i="24"/>
  <c r="A193" i="24"/>
  <c r="A194" i="24"/>
  <c r="A195" i="24"/>
  <c r="A196" i="24"/>
  <c r="A197" i="24"/>
  <c r="A198" i="24"/>
  <c r="A199" i="24"/>
  <c r="A200" i="24"/>
  <c r="A201" i="24"/>
  <c r="A202" i="24"/>
  <c r="A203" i="24"/>
  <c r="A204" i="24"/>
  <c r="A205" i="24"/>
  <c r="A206" i="24"/>
  <c r="A207" i="24"/>
  <c r="A208" i="24"/>
  <c r="A209" i="24"/>
  <c r="A210" i="24"/>
  <c r="A211" i="24"/>
  <c r="A212" i="24"/>
  <c r="A213" i="24"/>
  <c r="A214" i="24"/>
  <c r="A215" i="24"/>
  <c r="A216" i="24"/>
  <c r="A217" i="24"/>
  <c r="A218" i="24"/>
  <c r="A219" i="24"/>
  <c r="A220" i="24"/>
  <c r="A221" i="24"/>
  <c r="A222" i="24"/>
  <c r="A223" i="24"/>
  <c r="A224" i="24"/>
  <c r="A225" i="24"/>
  <c r="A226" i="24"/>
  <c r="A227" i="24"/>
  <c r="A228" i="24"/>
  <c r="A229" i="24"/>
  <c r="A230" i="24"/>
  <c r="A231" i="24"/>
  <c r="A232" i="24"/>
  <c r="A233" i="24"/>
  <c r="A234" i="24"/>
  <c r="A235" i="24"/>
  <c r="A236" i="24"/>
  <c r="A237" i="24"/>
  <c r="A238" i="24"/>
  <c r="A239" i="24"/>
  <c r="A240" i="24"/>
  <c r="A241" i="24"/>
  <c r="A242" i="24"/>
  <c r="A243" i="24"/>
  <c r="A244" i="24"/>
  <c r="A245" i="24"/>
  <c r="A246" i="24"/>
  <c r="A247" i="24"/>
  <c r="A248" i="24"/>
  <c r="A249" i="24"/>
  <c r="A250" i="24"/>
  <c r="A251" i="24"/>
  <c r="A252" i="24"/>
  <c r="A253" i="24"/>
  <c r="A254" i="24"/>
  <c r="A255" i="24"/>
  <c r="A256" i="24"/>
  <c r="A257" i="24"/>
  <c r="A258" i="24"/>
  <c r="A259" i="24"/>
  <c r="A260" i="24"/>
  <c r="A261" i="24"/>
  <c r="A262" i="24"/>
  <c r="A263" i="24"/>
  <c r="A264" i="24"/>
  <c r="A265" i="24"/>
  <c r="A266" i="24"/>
  <c r="A267" i="24"/>
  <c r="A268" i="24"/>
  <c r="A269" i="24"/>
  <c r="A270" i="24"/>
  <c r="A271" i="24"/>
  <c r="A272" i="24"/>
  <c r="A273" i="24"/>
  <c r="A274" i="24"/>
  <c r="A275" i="24"/>
  <c r="A276" i="24"/>
  <c r="A277" i="24"/>
  <c r="A278" i="24"/>
  <c r="A279" i="24"/>
  <c r="A280" i="24"/>
  <c r="A281" i="24"/>
  <c r="A282" i="24"/>
  <c r="A283" i="24"/>
  <c r="A284" i="24"/>
  <c r="A285" i="24"/>
  <c r="A286" i="24"/>
  <c r="A287" i="24"/>
  <c r="A288" i="24"/>
  <c r="A289" i="24"/>
  <c r="A290" i="24"/>
  <c r="A291" i="24"/>
  <c r="A292" i="24"/>
  <c r="A293" i="24"/>
  <c r="A294" i="24"/>
  <c r="A295" i="24"/>
  <c r="A296" i="24"/>
  <c r="A297" i="24"/>
  <c r="A298" i="24"/>
  <c r="A299" i="24"/>
  <c r="A300" i="24"/>
  <c r="A301" i="24"/>
  <c r="A302" i="24"/>
  <c r="A303" i="24"/>
  <c r="A304" i="24"/>
  <c r="A305" i="24"/>
  <c r="A306" i="24"/>
  <c r="A307" i="24"/>
  <c r="A308" i="24"/>
  <c r="A309" i="24"/>
  <c r="A310" i="24"/>
  <c r="A311" i="24"/>
  <c r="A312" i="24"/>
  <c r="A313" i="24"/>
  <c r="A314" i="24"/>
  <c r="A315" i="24"/>
  <c r="A316" i="24"/>
  <c r="A317" i="24"/>
  <c r="A318" i="24"/>
  <c r="A319" i="24"/>
  <c r="A320" i="24"/>
  <c r="A321" i="24"/>
  <c r="A322" i="24"/>
  <c r="A323" i="24"/>
  <c r="A324" i="24"/>
  <c r="A325" i="24"/>
  <c r="A326" i="24"/>
  <c r="A327" i="24"/>
  <c r="A328" i="24"/>
  <c r="A329" i="24"/>
  <c r="A330" i="24"/>
  <c r="A331" i="24"/>
  <c r="A332" i="24"/>
  <c r="A333" i="24"/>
  <c r="A334" i="24"/>
  <c r="A335" i="24"/>
  <c r="A336" i="24"/>
  <c r="A337" i="24"/>
  <c r="A338" i="24"/>
  <c r="A339" i="24"/>
  <c r="A340" i="24"/>
  <c r="A341" i="24"/>
  <c r="A342" i="24"/>
  <c r="A343" i="24"/>
  <c r="A344" i="24"/>
  <c r="A345" i="24"/>
  <c r="A346" i="24"/>
  <c r="A347" i="24"/>
  <c r="A348" i="24"/>
  <c r="A349" i="24"/>
  <c r="A350" i="24"/>
  <c r="A351" i="24"/>
  <c r="A352" i="24"/>
  <c r="A353" i="24"/>
  <c r="A354" i="24"/>
  <c r="A355" i="24"/>
  <c r="A356" i="24"/>
  <c r="A357" i="24"/>
  <c r="A358" i="24"/>
  <c r="A359" i="24"/>
  <c r="A360" i="24"/>
  <c r="A361" i="24"/>
  <c r="A362" i="24"/>
  <c r="A363" i="24"/>
  <c r="A364" i="24"/>
  <c r="A365" i="24"/>
  <c r="A366" i="24"/>
  <c r="A367" i="24"/>
  <c r="A368" i="24"/>
  <c r="A369" i="24"/>
  <c r="A370" i="24"/>
  <c r="A371" i="24"/>
  <c r="A372" i="24"/>
  <c r="A373" i="24"/>
  <c r="A374" i="24"/>
  <c r="A375" i="24"/>
  <c r="A376" i="24"/>
  <c r="A377" i="24"/>
  <c r="A378" i="24"/>
  <c r="A379" i="24"/>
  <c r="A380" i="24"/>
  <c r="A381" i="24"/>
  <c r="A382" i="24"/>
  <c r="A383" i="24"/>
  <c r="A384" i="24"/>
  <c r="A385" i="24"/>
  <c r="A386" i="24"/>
  <c r="A387" i="24"/>
  <c r="A388" i="24"/>
  <c r="A389" i="24"/>
  <c r="A390" i="24"/>
  <c r="A391" i="24"/>
  <c r="A392" i="24"/>
  <c r="A393" i="24"/>
  <c r="A394" i="24"/>
  <c r="A395" i="24"/>
  <c r="A396" i="24"/>
  <c r="A397" i="24"/>
  <c r="A398" i="24"/>
  <c r="A399" i="24"/>
  <c r="A400" i="24"/>
  <c r="A401" i="24"/>
  <c r="A402" i="24"/>
  <c r="A403" i="24"/>
  <c r="A404" i="24"/>
  <c r="A405" i="24"/>
  <c r="A406" i="24"/>
  <c r="A407" i="24"/>
  <c r="A408" i="24"/>
  <c r="A409" i="24"/>
  <c r="A410" i="24"/>
  <c r="A411" i="24"/>
  <c r="A404" i="58"/>
  <c r="A403" i="58"/>
  <c r="A402" i="58"/>
  <c r="A401" i="58"/>
  <c r="A400" i="58"/>
  <c r="A399" i="58"/>
  <c r="A398" i="58"/>
  <c r="A397" i="58"/>
  <c r="A396" i="58"/>
  <c r="A395" i="58"/>
  <c r="A394" i="58"/>
  <c r="A393" i="58"/>
  <c r="A392" i="58"/>
  <c r="A391" i="58"/>
  <c r="A390" i="58"/>
  <c r="A389" i="58"/>
  <c r="A388" i="58"/>
  <c r="A387" i="58"/>
  <c r="A386" i="58"/>
  <c r="A385" i="58"/>
  <c r="A384" i="58"/>
  <c r="A383" i="58"/>
  <c r="A382" i="58"/>
  <c r="A381" i="58"/>
  <c r="A380" i="58"/>
  <c r="A379" i="58"/>
  <c r="A378" i="58"/>
  <c r="A377" i="58"/>
  <c r="A376" i="58"/>
  <c r="A375" i="58"/>
  <c r="A374" i="58"/>
  <c r="A373" i="58"/>
  <c r="A372" i="58"/>
  <c r="A371" i="58"/>
  <c r="A370" i="58"/>
  <c r="A369" i="58"/>
  <c r="A368" i="58"/>
  <c r="A367" i="58"/>
  <c r="A366" i="58"/>
  <c r="A365" i="58"/>
  <c r="A364" i="58"/>
  <c r="A363" i="58"/>
  <c r="A362" i="58"/>
  <c r="A361" i="58"/>
  <c r="A360" i="58"/>
  <c r="A359" i="58"/>
  <c r="A358" i="58"/>
  <c r="A357" i="58"/>
  <c r="A356" i="58"/>
  <c r="A355" i="58"/>
  <c r="A354" i="58"/>
  <c r="A353" i="58"/>
  <c r="A352" i="58"/>
  <c r="A351" i="58"/>
  <c r="A350" i="58"/>
  <c r="A349" i="58"/>
  <c r="A348" i="58"/>
  <c r="A347" i="58"/>
  <c r="A346" i="58"/>
  <c r="A345" i="58"/>
  <c r="A344" i="58"/>
  <c r="A343" i="58"/>
  <c r="A342" i="58"/>
  <c r="A341" i="58"/>
  <c r="A340" i="58"/>
  <c r="A339" i="58"/>
  <c r="A338" i="58"/>
  <c r="A337" i="58"/>
  <c r="A336" i="58"/>
  <c r="A335" i="58"/>
  <c r="A334" i="58"/>
  <c r="A333" i="58"/>
  <c r="A332" i="58"/>
  <c r="A331" i="58"/>
  <c r="A330" i="58"/>
  <c r="A329" i="58"/>
  <c r="A328" i="58"/>
  <c r="A327" i="58"/>
  <c r="A326" i="58"/>
  <c r="A325" i="58"/>
  <c r="A324" i="58"/>
  <c r="A323" i="58"/>
  <c r="A322" i="58"/>
  <c r="A321" i="58"/>
  <c r="A320" i="58"/>
  <c r="A319" i="58"/>
  <c r="A318" i="58"/>
  <c r="A317" i="58"/>
  <c r="A316" i="58"/>
  <c r="A315" i="58"/>
  <c r="A314" i="58"/>
  <c r="A313" i="58"/>
  <c r="A312" i="58"/>
  <c r="A311" i="58"/>
  <c r="A310" i="58"/>
  <c r="A309" i="58"/>
  <c r="A308" i="58"/>
  <c r="A307" i="58"/>
  <c r="A306" i="58"/>
  <c r="A305" i="58"/>
  <c r="A304" i="58"/>
  <c r="A303" i="58"/>
  <c r="A302" i="58"/>
  <c r="A301" i="58"/>
  <c r="A300" i="58"/>
  <c r="A299" i="58"/>
  <c r="A298" i="58"/>
  <c r="A297" i="58"/>
  <c r="A296" i="58"/>
  <c r="A295" i="58"/>
  <c r="A294" i="58"/>
  <c r="A293" i="58"/>
  <c r="A292" i="58"/>
  <c r="A291" i="58"/>
  <c r="A290" i="58"/>
  <c r="A289" i="58"/>
  <c r="A288" i="58"/>
  <c r="A287" i="58"/>
  <c r="A286" i="58"/>
  <c r="A285" i="58"/>
  <c r="A284" i="58"/>
  <c r="A283" i="58"/>
  <c r="A282" i="58"/>
  <c r="A281" i="58"/>
  <c r="A280" i="58"/>
  <c r="A279" i="58"/>
  <c r="A278" i="58"/>
  <c r="A277" i="58"/>
  <c r="A276" i="58"/>
  <c r="A275" i="58"/>
  <c r="A274" i="58"/>
  <c r="A273" i="58"/>
  <c r="A272" i="58"/>
  <c r="A271" i="58"/>
  <c r="A270" i="58"/>
  <c r="A269" i="58"/>
  <c r="A268" i="58"/>
  <c r="A267" i="58"/>
  <c r="A266" i="58"/>
  <c r="A265" i="58"/>
  <c r="A264" i="58"/>
  <c r="A263" i="58"/>
  <c r="A262" i="58"/>
  <c r="A261" i="58"/>
  <c r="A260" i="58"/>
  <c r="A259" i="58"/>
  <c r="A258" i="58"/>
  <c r="A257" i="58"/>
  <c r="A256" i="58"/>
  <c r="A255" i="58"/>
  <c r="A254" i="58"/>
  <c r="A253" i="58"/>
  <c r="A252" i="58"/>
  <c r="A251" i="58"/>
  <c r="A250" i="58"/>
  <c r="A249" i="58"/>
  <c r="A248" i="58"/>
  <c r="A247" i="58"/>
  <c r="A246" i="58"/>
  <c r="A245" i="58"/>
  <c r="A244" i="58"/>
  <c r="A243" i="58"/>
  <c r="A242" i="58"/>
  <c r="A241" i="58"/>
  <c r="A240" i="58"/>
  <c r="A239" i="58"/>
  <c r="A238" i="58"/>
  <c r="A237" i="58"/>
  <c r="A236" i="58"/>
  <c r="A235" i="58"/>
  <c r="A234" i="58"/>
  <c r="A233" i="58"/>
  <c r="A232" i="58"/>
  <c r="A231" i="58"/>
  <c r="A230" i="58"/>
  <c r="A229" i="58"/>
  <c r="A228" i="58"/>
  <c r="A227" i="58"/>
  <c r="A226" i="58"/>
  <c r="A225" i="58"/>
  <c r="A224" i="58"/>
  <c r="A223" i="58"/>
  <c r="A222" i="58"/>
  <c r="A221" i="58"/>
  <c r="A220" i="58"/>
  <c r="A219" i="58"/>
  <c r="A218" i="58"/>
  <c r="A217" i="58"/>
  <c r="A216" i="58"/>
  <c r="A215" i="58"/>
  <c r="A214" i="58"/>
  <c r="A213" i="58"/>
  <c r="A212" i="58"/>
  <c r="A211" i="58"/>
  <c r="A210" i="58"/>
  <c r="A209" i="58"/>
  <c r="A208" i="58"/>
  <c r="A207" i="58"/>
  <c r="A206" i="58"/>
  <c r="A205" i="58"/>
  <c r="A204" i="58"/>
  <c r="A203" i="58"/>
  <c r="A202" i="58"/>
  <c r="A201" i="58"/>
  <c r="A200" i="58"/>
  <c r="A199" i="58"/>
  <c r="A198" i="58"/>
  <c r="A197" i="58"/>
  <c r="A196" i="58"/>
  <c r="A195" i="58"/>
  <c r="A194" i="58"/>
  <c r="A193" i="58"/>
  <c r="A192" i="58"/>
  <c r="A191" i="58"/>
  <c r="A190" i="58"/>
  <c r="A189" i="58"/>
  <c r="A188" i="58"/>
  <c r="A187" i="58"/>
  <c r="A186" i="58"/>
  <c r="A185" i="58"/>
  <c r="A184" i="58"/>
  <c r="A183" i="58"/>
  <c r="A182" i="58"/>
  <c r="A181" i="58"/>
  <c r="A180" i="58"/>
  <c r="A179" i="58"/>
  <c r="A178" i="58"/>
  <c r="A177" i="58"/>
  <c r="A176" i="58"/>
  <c r="A175" i="58"/>
  <c r="A174" i="58"/>
  <c r="A173" i="58"/>
  <c r="A172" i="58"/>
  <c r="A171" i="58"/>
  <c r="A170" i="58"/>
  <c r="A169" i="58"/>
  <c r="A168" i="58"/>
  <c r="A167" i="58"/>
  <c r="A166" i="58"/>
  <c r="A165" i="58"/>
  <c r="A164" i="58"/>
  <c r="A163" i="58"/>
  <c r="A162" i="58"/>
  <c r="A161" i="58"/>
  <c r="A160" i="58"/>
  <c r="A159" i="58"/>
  <c r="A158" i="58"/>
  <c r="A157" i="58"/>
  <c r="A156" i="58"/>
  <c r="A155" i="58"/>
  <c r="A154" i="58"/>
  <c r="A153" i="58"/>
  <c r="A152" i="58"/>
  <c r="A151" i="58"/>
  <c r="A150" i="58"/>
  <c r="A149" i="58"/>
  <c r="A148" i="58"/>
  <c r="A147" i="58"/>
  <c r="A146" i="58"/>
  <c r="A145" i="58"/>
  <c r="A144" i="58"/>
  <c r="A143" i="58"/>
  <c r="A142" i="58"/>
  <c r="A141" i="58"/>
  <c r="A140" i="58"/>
  <c r="A139" i="58"/>
  <c r="A138" i="58"/>
  <c r="A137" i="58"/>
  <c r="A136" i="58"/>
  <c r="A135" i="58"/>
  <c r="A134" i="58"/>
  <c r="A133" i="58"/>
  <c r="A132" i="58"/>
  <c r="A131" i="58"/>
  <c r="A130" i="58"/>
  <c r="A129" i="58"/>
  <c r="A128" i="58"/>
  <c r="A127" i="58"/>
  <c r="A126" i="58"/>
  <c r="A125" i="58"/>
  <c r="A124" i="58"/>
  <c r="A123" i="58"/>
  <c r="A122" i="58"/>
  <c r="A121" i="58"/>
  <c r="A120" i="58"/>
  <c r="A119" i="58"/>
  <c r="A118" i="58"/>
  <c r="A117" i="58"/>
  <c r="A116" i="58"/>
  <c r="A115" i="58"/>
  <c r="A114" i="58"/>
  <c r="A113" i="58"/>
  <c r="A112" i="58"/>
  <c r="A111" i="58"/>
  <c r="A110" i="58"/>
  <c r="A109" i="58"/>
  <c r="A108" i="58"/>
  <c r="A107" i="58"/>
  <c r="A106" i="58"/>
  <c r="A105" i="58"/>
  <c r="A104" i="58"/>
  <c r="A103" i="58"/>
  <c r="A102" i="58"/>
  <c r="A101" i="58"/>
  <c r="A100" i="58"/>
  <c r="A99" i="58"/>
  <c r="A98" i="58"/>
  <c r="A97" i="58"/>
  <c r="A96" i="58"/>
  <c r="A95" i="58"/>
  <c r="A94" i="58"/>
  <c r="A93" i="58"/>
  <c r="A92" i="58"/>
  <c r="A91" i="58"/>
  <c r="A90" i="58"/>
  <c r="A89" i="58"/>
  <c r="A88" i="58"/>
  <c r="A87" i="58"/>
  <c r="A86" i="58"/>
  <c r="A85" i="58"/>
  <c r="A84" i="58"/>
  <c r="A83" i="58"/>
  <c r="A82" i="58"/>
  <c r="A81" i="58"/>
  <c r="A80" i="58"/>
  <c r="A79" i="58"/>
  <c r="A78" i="58"/>
  <c r="A77" i="58"/>
  <c r="A76" i="58"/>
  <c r="A75" i="58"/>
  <c r="A74" i="58"/>
  <c r="A73" i="58"/>
  <c r="A72" i="58"/>
  <c r="A71" i="58"/>
  <c r="A70" i="58"/>
  <c r="A69" i="58"/>
  <c r="A68" i="58"/>
  <c r="A67" i="58"/>
  <c r="A66" i="58"/>
  <c r="A65" i="58"/>
  <c r="A64" i="58"/>
  <c r="A63" i="58"/>
  <c r="A62" i="58"/>
  <c r="A61" i="58"/>
  <c r="A60" i="58"/>
  <c r="A59" i="58"/>
  <c r="A58" i="58"/>
  <c r="A57" i="58"/>
  <c r="A56" i="58"/>
  <c r="A55" i="58"/>
  <c r="A54" i="58"/>
  <c r="A53" i="58"/>
  <c r="A52" i="58"/>
  <c r="A51" i="58"/>
  <c r="A50" i="58"/>
  <c r="A49" i="58"/>
  <c r="A48" i="58"/>
  <c r="A47" i="58"/>
  <c r="A46" i="58"/>
  <c r="A45" i="58"/>
  <c r="A44" i="58"/>
  <c r="A43" i="58"/>
  <c r="A42" i="58"/>
  <c r="A41" i="58"/>
  <c r="A40" i="58"/>
  <c r="A39" i="58"/>
  <c r="A38" i="58"/>
  <c r="A37" i="58"/>
  <c r="A36" i="58"/>
  <c r="A35" i="58"/>
  <c r="A34" i="58"/>
  <c r="A33" i="58"/>
  <c r="A32" i="58"/>
  <c r="A31" i="58"/>
  <c r="A30" i="58"/>
  <c r="A29" i="58"/>
  <c r="A28" i="58"/>
  <c r="A27" i="58"/>
  <c r="A26" i="58"/>
  <c r="A25" i="58"/>
  <c r="A24" i="58"/>
  <c r="A23" i="58"/>
  <c r="A22" i="58"/>
  <c r="A21" i="58"/>
  <c r="A20" i="58"/>
  <c r="A19" i="58"/>
  <c r="A18" i="58"/>
  <c r="A17" i="58"/>
  <c r="A16" i="58"/>
  <c r="A15" i="58"/>
  <c r="A14" i="58"/>
  <c r="A13" i="58"/>
  <c r="A12" i="58"/>
  <c r="A11" i="58"/>
  <c r="A10" i="58"/>
  <c r="A9" i="58"/>
  <c r="A8" i="58"/>
  <c r="A7" i="58"/>
  <c r="A6" i="58"/>
  <c r="A5" i="58"/>
  <c r="A4" i="58"/>
  <c r="A60" i="53"/>
  <c r="A59" i="53"/>
  <c r="A58" i="53"/>
  <c r="K60" i="53"/>
  <c r="K59" i="53"/>
  <c r="K58" i="53"/>
  <c r="A79" i="53"/>
  <c r="A78" i="53"/>
  <c r="F2" i="43"/>
  <c r="F47" i="43" l="1"/>
  <c r="G47" i="43" s="1"/>
  <c r="F64" i="43"/>
  <c r="G64" i="43" s="1"/>
  <c r="F23" i="43"/>
  <c r="G23" i="43" s="1"/>
  <c r="F53" i="43"/>
  <c r="G53" i="43" s="1"/>
  <c r="F15" i="43"/>
  <c r="G15" i="43" s="1"/>
  <c r="F58" i="43"/>
  <c r="G58" i="43" s="1"/>
  <c r="F66" i="43"/>
  <c r="G66" i="43" s="1"/>
  <c r="F61" i="43"/>
  <c r="G61" i="43" s="1"/>
  <c r="F24" i="43"/>
  <c r="G24" i="43" s="1"/>
  <c r="F45" i="43"/>
  <c r="G45" i="43" s="1"/>
  <c r="F37" i="43"/>
  <c r="G37" i="43" s="1"/>
  <c r="F67" i="43"/>
  <c r="G67" i="43" s="1"/>
  <c r="F41" i="43"/>
  <c r="G41" i="43" s="1"/>
  <c r="F9" i="43"/>
  <c r="G9" i="43" s="1"/>
  <c r="F33" i="43"/>
  <c r="G33" i="43" s="1"/>
  <c r="F13" i="43"/>
  <c r="G13" i="43" s="1"/>
  <c r="F30" i="43"/>
  <c r="G30" i="43" s="1"/>
  <c r="F48" i="43"/>
  <c r="G48" i="43" s="1"/>
  <c r="F39" i="43"/>
  <c r="G39" i="43" s="1"/>
  <c r="F19" i="43"/>
  <c r="G19" i="43" s="1"/>
  <c r="F34" i="43"/>
  <c r="G34" i="43" s="1"/>
  <c r="F52" i="43"/>
  <c r="G52" i="43" s="1"/>
  <c r="F62" i="43"/>
  <c r="G62" i="43" s="1"/>
  <c r="F16" i="43"/>
  <c r="G16" i="43" s="1"/>
  <c r="F10" i="43"/>
  <c r="G10" i="43" s="1"/>
  <c r="F42" i="43"/>
  <c r="G42" i="43" s="1"/>
  <c r="F60" i="43"/>
  <c r="G60" i="43" s="1"/>
  <c r="F29" i="43"/>
  <c r="G29" i="43" s="1"/>
  <c r="F51" i="43"/>
  <c r="G51" i="43" s="1"/>
  <c r="F59" i="43"/>
  <c r="G59" i="43" s="1"/>
  <c r="F54" i="43"/>
  <c r="G54" i="43" s="1"/>
  <c r="F7" i="43"/>
  <c r="G7" i="43" s="1"/>
  <c r="F49" i="43"/>
  <c r="G49" i="43" s="1"/>
  <c r="F65" i="43"/>
  <c r="G65" i="43" s="1"/>
  <c r="F20" i="43"/>
  <c r="G20" i="43" s="1"/>
  <c r="F14" i="43"/>
  <c r="G14" i="43" s="1"/>
  <c r="F28" i="43"/>
  <c r="G28" i="43" s="1"/>
  <c r="F5" i="43"/>
  <c r="G5" i="43" s="1"/>
  <c r="F36" i="43"/>
  <c r="G36" i="43" s="1"/>
  <c r="F8" i="43"/>
  <c r="G8" i="43" s="1"/>
  <c r="F46" i="43"/>
  <c r="G46" i="43" s="1"/>
  <c r="F43" i="43"/>
  <c r="G43" i="43" s="1"/>
  <c r="F27" i="43"/>
  <c r="G27" i="43" s="1"/>
  <c r="F56" i="43"/>
  <c r="G56" i="43" s="1"/>
  <c r="F57" i="43"/>
  <c r="G57" i="43" s="1"/>
  <c r="F21" i="43"/>
  <c r="G21" i="43" s="1"/>
  <c r="F32" i="43"/>
  <c r="G32" i="43" s="1"/>
  <c r="F12" i="43"/>
  <c r="G12" i="43" s="1"/>
  <c r="F40" i="43"/>
  <c r="G40" i="43" s="1"/>
  <c r="F17" i="43"/>
  <c r="G17" i="43" s="1"/>
  <c r="F26" i="43"/>
  <c r="G26" i="43" s="1"/>
  <c r="F18" i="43"/>
  <c r="G18" i="43" s="1"/>
  <c r="F35" i="43"/>
  <c r="G35" i="43" s="1"/>
  <c r="F63" i="43"/>
  <c r="G63" i="43" s="1"/>
  <c r="F25" i="43"/>
  <c r="G25" i="43" s="1"/>
  <c r="F55" i="43"/>
  <c r="G55" i="43" s="1"/>
  <c r="F31" i="43"/>
  <c r="G31" i="43" s="1"/>
  <c r="F50" i="43"/>
  <c r="G50" i="43" s="1"/>
  <c r="F11" i="43"/>
  <c r="G11" i="43" s="1"/>
  <c r="F38" i="43"/>
  <c r="G38" i="43" s="1"/>
  <c r="F6" i="43"/>
  <c r="G6" i="43" s="1"/>
  <c r="F44" i="43"/>
  <c r="G44" i="43" s="1"/>
  <c r="F22" i="43"/>
  <c r="G22" i="43" s="1"/>
  <c r="F23" i="58"/>
  <c r="G23" i="58" s="1"/>
  <c r="K23" i="58" s="1"/>
  <c r="F11" i="58"/>
  <c r="G11" i="58" s="1"/>
  <c r="F62" i="58"/>
  <c r="G62" i="58" s="1"/>
  <c r="K62" i="58" s="1"/>
  <c r="F82" i="58"/>
  <c r="G82" i="58" s="1"/>
  <c r="K82" i="58" s="1"/>
  <c r="F42" i="58"/>
  <c r="G42" i="58" s="1"/>
  <c r="K42" i="58" s="1"/>
  <c r="F46" i="58"/>
  <c r="G46" i="58" s="1"/>
  <c r="K46" i="58" s="1"/>
  <c r="F19" i="58"/>
  <c r="G19" i="58" s="1"/>
  <c r="K19" i="58" s="1"/>
  <c r="F37" i="58"/>
  <c r="G37" i="58" s="1"/>
  <c r="K37" i="58" s="1"/>
  <c r="F27" i="58"/>
  <c r="G27" i="58" s="1"/>
  <c r="K27" i="58" s="1"/>
  <c r="F59" i="58"/>
  <c r="G59" i="58" s="1"/>
  <c r="K59" i="58" s="1"/>
  <c r="F58" i="58"/>
  <c r="G58" i="58" s="1"/>
  <c r="K58" i="58" s="1"/>
  <c r="F76" i="58"/>
  <c r="G76" i="58" s="1"/>
  <c r="F43" i="58"/>
  <c r="G43" i="58" s="1"/>
  <c r="F21" i="58"/>
  <c r="G21" i="58" s="1"/>
  <c r="K21" i="58" s="1"/>
  <c r="F7" i="58"/>
  <c r="G7" i="58" s="1"/>
  <c r="K7" i="58" s="1"/>
  <c r="F53" i="58"/>
  <c r="G53" i="58" s="1"/>
  <c r="K53" i="58" s="1"/>
  <c r="F55" i="58"/>
  <c r="G55" i="58" s="1"/>
  <c r="K55" i="58" s="1"/>
  <c r="F74" i="58"/>
  <c r="G74" i="58" s="1"/>
  <c r="K74" i="58" s="1"/>
  <c r="F71" i="58"/>
  <c r="G71" i="58" s="1"/>
  <c r="K71" i="58" s="1"/>
  <c r="F60" i="58"/>
  <c r="G60" i="58" s="1"/>
  <c r="F57" i="58"/>
  <c r="G57" i="58" s="1"/>
  <c r="K57" i="58" s="1"/>
  <c r="F64" i="58"/>
  <c r="G64" i="58" s="1"/>
  <c r="F29" i="58"/>
  <c r="G29" i="58" s="1"/>
  <c r="F24" i="58"/>
  <c r="G24" i="58" s="1"/>
  <c r="K24" i="58" s="1"/>
  <c r="F12" i="58"/>
  <c r="G12" i="58" s="1"/>
  <c r="K12" i="58" s="1"/>
  <c r="F35" i="58"/>
  <c r="G35" i="58" s="1"/>
  <c r="F45" i="58"/>
  <c r="G45" i="58" s="1"/>
  <c r="K45" i="58" s="1"/>
  <c r="F77" i="58"/>
  <c r="G77" i="58" s="1"/>
  <c r="K77" i="58" s="1"/>
  <c r="F67" i="58"/>
  <c r="G67" i="58" s="1"/>
  <c r="K67" i="58" s="1"/>
  <c r="F9" i="58"/>
  <c r="G9" i="58" s="1"/>
  <c r="K9" i="58" s="1"/>
  <c r="F30" i="58"/>
  <c r="G30" i="58" s="1"/>
  <c r="K30" i="58" s="1"/>
  <c r="F52" i="58"/>
  <c r="G52" i="58" s="1"/>
  <c r="K52" i="58" s="1"/>
  <c r="F38" i="58"/>
  <c r="G38" i="58" s="1"/>
  <c r="F72" i="58"/>
  <c r="G72" i="58" s="1"/>
  <c r="F47" i="58"/>
  <c r="G47" i="58" s="1"/>
  <c r="F18" i="58"/>
  <c r="G18" i="58" s="1"/>
  <c r="K18" i="58" s="1"/>
  <c r="F79" i="58"/>
  <c r="G79" i="58" s="1"/>
  <c r="K79" i="58" s="1"/>
  <c r="F69" i="58"/>
  <c r="G69" i="58" s="1"/>
  <c r="F48" i="58"/>
  <c r="G48" i="58" s="1"/>
  <c r="K48" i="58" s="1"/>
  <c r="F63" i="58"/>
  <c r="G63" i="58" s="1"/>
  <c r="K63" i="58" s="1"/>
  <c r="F36" i="58"/>
  <c r="G36" i="58" s="1"/>
  <c r="K36" i="58" s="1"/>
  <c r="F16" i="58"/>
  <c r="G16" i="58" s="1"/>
  <c r="K16" i="58" s="1"/>
  <c r="F25" i="58"/>
  <c r="G25" i="58" s="1"/>
  <c r="K25" i="58" s="1"/>
  <c r="F14" i="58"/>
  <c r="G14" i="58" s="1"/>
  <c r="K14" i="58" s="1"/>
  <c r="F49" i="58"/>
  <c r="G49" i="58" s="1"/>
  <c r="F66" i="58"/>
  <c r="G66" i="58" s="1"/>
  <c r="K66" i="58" s="1"/>
  <c r="F81" i="58"/>
  <c r="G81" i="58" s="1"/>
  <c r="F22" i="58"/>
  <c r="G22" i="58" s="1"/>
  <c r="F41" i="58"/>
  <c r="G41" i="58" s="1"/>
  <c r="K41" i="58" s="1"/>
  <c r="F80" i="58"/>
  <c r="G80" i="58" s="1"/>
  <c r="K80" i="58" s="1"/>
  <c r="F39" i="58"/>
  <c r="G39" i="58" s="1"/>
  <c r="K39" i="58" s="1"/>
  <c r="F61" i="58"/>
  <c r="G61" i="58" s="1"/>
  <c r="K61" i="58" s="1"/>
  <c r="F10" i="58"/>
  <c r="G10" i="58" s="1"/>
  <c r="K10" i="58" s="1"/>
  <c r="F31" i="58"/>
  <c r="G31" i="58" s="1"/>
  <c r="K31" i="58" s="1"/>
  <c r="F50" i="58"/>
  <c r="G50" i="58" s="1"/>
  <c r="K50" i="58" s="1"/>
  <c r="F75" i="58"/>
  <c r="G75" i="58" s="1"/>
  <c r="K75" i="58" s="1"/>
  <c r="F40" i="58"/>
  <c r="G40" i="58" s="1"/>
  <c r="F65" i="58"/>
  <c r="G65" i="58" s="1"/>
  <c r="F8" i="58"/>
  <c r="G8" i="58" s="1"/>
  <c r="F26" i="58"/>
  <c r="G26" i="58" s="1"/>
  <c r="F15" i="58"/>
  <c r="G15" i="58" s="1"/>
  <c r="K15" i="58" s="1"/>
  <c r="F56" i="58"/>
  <c r="G56" i="58" s="1"/>
  <c r="K56" i="58" s="1"/>
  <c r="F78" i="58"/>
  <c r="G78" i="58" s="1"/>
  <c r="F54" i="58"/>
  <c r="G54" i="58" s="1"/>
  <c r="F51" i="58"/>
  <c r="G51" i="58" s="1"/>
  <c r="K51" i="58" s="1"/>
  <c r="F13" i="58"/>
  <c r="G13" i="58" s="1"/>
  <c r="F70" i="58"/>
  <c r="G70" i="58" s="1"/>
  <c r="K70" i="58" s="1"/>
  <c r="F20" i="58"/>
  <c r="G20" i="58" s="1"/>
  <c r="K20" i="58" s="1"/>
  <c r="F32" i="58"/>
  <c r="G32" i="58" s="1"/>
  <c r="K32" i="58" s="1"/>
  <c r="F17" i="58"/>
  <c r="G17" i="58" s="1"/>
  <c r="F68" i="58"/>
  <c r="G68" i="58" s="1"/>
  <c r="K68" i="58" s="1"/>
  <c r="F44" i="58"/>
  <c r="G44" i="58" s="1"/>
  <c r="K44" i="58" s="1"/>
  <c r="F73" i="58"/>
  <c r="G73" i="58" s="1"/>
  <c r="K73" i="58" s="1"/>
  <c r="F6" i="58"/>
  <c r="G6" i="58" s="1"/>
  <c r="K6" i="58" s="1"/>
  <c r="F28" i="58"/>
  <c r="G28" i="58" s="1"/>
  <c r="K28" i="58" s="1"/>
  <c r="F34" i="58"/>
  <c r="G34" i="58" s="1"/>
  <c r="K34" i="58" s="1"/>
  <c r="F33" i="58"/>
  <c r="G33" i="58" s="1"/>
  <c r="K91" i="53"/>
  <c r="K90" i="53"/>
  <c r="K89" i="53"/>
  <c r="K101" i="53"/>
  <c r="K100" i="53"/>
  <c r="A5" i="38"/>
  <c r="A5" i="24"/>
  <c r="J11" i="37" l="1"/>
  <c r="J7" i="37"/>
  <c r="J12" i="37"/>
  <c r="J8" i="37"/>
  <c r="J13" i="37"/>
  <c r="J9" i="37"/>
  <c r="J17" i="37"/>
  <c r="K87" i="53"/>
  <c r="K78" i="53"/>
  <c r="K79" i="53"/>
  <c r="K85" i="53"/>
  <c r="K86" i="53"/>
  <c r="A5" i="25"/>
  <c r="K8" i="58"/>
  <c r="M3" i="58" s="1"/>
  <c r="A5" i="26"/>
  <c r="A7" i="26"/>
  <c r="A8" i="26"/>
  <c r="A9" i="26"/>
  <c r="A10" i="26"/>
  <c r="A11" i="26"/>
  <c r="A12" i="26"/>
  <c r="A13" i="26"/>
  <c r="A14" i="26"/>
  <c r="A15" i="26"/>
  <c r="A16" i="26"/>
  <c r="A17" i="26"/>
  <c r="A18" i="26"/>
  <c r="A19" i="26"/>
  <c r="A20" i="26"/>
  <c r="A21" i="26"/>
  <c r="A22" i="26"/>
  <c r="A23" i="26"/>
  <c r="A24" i="26"/>
  <c r="A25" i="26"/>
  <c r="A26" i="26"/>
  <c r="A27" i="26"/>
  <c r="A28" i="26"/>
  <c r="A29" i="26"/>
  <c r="A30" i="26"/>
  <c r="A31" i="26"/>
  <c r="A32" i="26"/>
  <c r="A33" i="26"/>
  <c r="A34" i="26"/>
  <c r="A35" i="26"/>
  <c r="A36" i="26"/>
  <c r="A37" i="26"/>
  <c r="A38" i="26"/>
  <c r="A39" i="26"/>
  <c r="A40" i="26"/>
  <c r="A41" i="26"/>
  <c r="A42" i="26"/>
  <c r="A43" i="26"/>
  <c r="A44" i="26"/>
  <c r="A45" i="26"/>
  <c r="A46" i="26"/>
  <c r="A47" i="26"/>
  <c r="A48" i="26"/>
  <c r="A49" i="26"/>
  <c r="A50" i="26"/>
  <c r="A51" i="26"/>
  <c r="A52" i="26"/>
  <c r="A53" i="26"/>
  <c r="A54" i="26"/>
  <c r="A55" i="26"/>
  <c r="A56" i="26"/>
  <c r="A57" i="26"/>
  <c r="A58" i="26"/>
  <c r="A59" i="26"/>
  <c r="A60" i="26"/>
  <c r="A61" i="26"/>
  <c r="A62" i="26"/>
  <c r="A63" i="26"/>
  <c r="A64" i="26"/>
  <c r="A65" i="26"/>
  <c r="A66" i="26"/>
  <c r="A67" i="26"/>
  <c r="A68" i="26"/>
  <c r="A69" i="26"/>
  <c r="A70" i="26"/>
  <c r="A71" i="26"/>
  <c r="A72" i="26"/>
  <c r="A73" i="26"/>
  <c r="A74" i="26"/>
  <c r="A75" i="26"/>
  <c r="A76" i="26"/>
  <c r="A77" i="26"/>
  <c r="A78" i="26"/>
  <c r="A79" i="26"/>
  <c r="A80" i="26"/>
  <c r="A81" i="26"/>
  <c r="A82" i="26"/>
  <c r="A83" i="26"/>
  <c r="A84" i="26"/>
  <c r="A85" i="26"/>
  <c r="A86" i="26"/>
  <c r="A87" i="26"/>
  <c r="A88" i="26"/>
  <c r="A89" i="26"/>
  <c r="A90" i="26"/>
  <c r="A91" i="26"/>
  <c r="A92" i="26"/>
  <c r="A93" i="26"/>
  <c r="A94" i="26"/>
  <c r="A95" i="26"/>
  <c r="A96" i="26"/>
  <c r="A97" i="26"/>
  <c r="A98" i="26"/>
  <c r="A99" i="26"/>
  <c r="A100" i="26"/>
  <c r="A101" i="26"/>
  <c r="A102" i="26"/>
  <c r="A103" i="26"/>
  <c r="A104" i="26"/>
  <c r="A105" i="26"/>
  <c r="A106" i="26"/>
  <c r="A107" i="26"/>
  <c r="A108" i="26"/>
  <c r="A109" i="26"/>
  <c r="A110" i="26"/>
  <c r="A111" i="26"/>
  <c r="A112" i="26"/>
  <c r="A113" i="26"/>
  <c r="A114" i="26"/>
  <c r="A115" i="26"/>
  <c r="A116" i="26"/>
  <c r="A117" i="26"/>
  <c r="A118" i="26"/>
  <c r="A119" i="26"/>
  <c r="A120" i="26"/>
  <c r="A121" i="26"/>
  <c r="A122" i="26"/>
  <c r="A123" i="26"/>
  <c r="A124" i="26"/>
  <c r="A125" i="26"/>
  <c r="A126" i="26"/>
  <c r="A127" i="26"/>
  <c r="A128" i="26"/>
  <c r="A129" i="26"/>
  <c r="A130" i="26"/>
  <c r="A131" i="26"/>
  <c r="A132" i="26"/>
  <c r="A133" i="26"/>
  <c r="A134" i="26"/>
  <c r="A135" i="26"/>
  <c r="A136" i="26"/>
  <c r="A137" i="26"/>
  <c r="A138" i="26"/>
  <c r="A139" i="26"/>
  <c r="A140" i="26"/>
  <c r="A141" i="26"/>
  <c r="A142" i="26"/>
  <c r="A143" i="26"/>
  <c r="A144" i="26"/>
  <c r="A145" i="26"/>
  <c r="A146" i="26"/>
  <c r="A147" i="26"/>
  <c r="A148" i="26"/>
  <c r="A149" i="26"/>
  <c r="A150" i="26"/>
  <c r="A151" i="26"/>
  <c r="A152" i="26"/>
  <c r="A153" i="26"/>
  <c r="A154" i="26"/>
  <c r="A155" i="26"/>
  <c r="A156" i="26"/>
  <c r="A157" i="26"/>
  <c r="A158" i="26"/>
  <c r="A159" i="26"/>
  <c r="A160" i="26"/>
  <c r="A161" i="26"/>
  <c r="A162" i="26"/>
  <c r="A163" i="26"/>
  <c r="A164" i="26"/>
  <c r="A165" i="26"/>
  <c r="A166" i="26"/>
  <c r="A167" i="26"/>
  <c r="A168" i="26"/>
  <c r="A169" i="26"/>
  <c r="A170" i="26"/>
  <c r="A171" i="26"/>
  <c r="A172" i="26"/>
  <c r="A173" i="26"/>
  <c r="A174" i="26"/>
  <c r="A175" i="26"/>
  <c r="A176" i="26"/>
  <c r="A177" i="26"/>
  <c r="A178" i="26"/>
  <c r="A179" i="26"/>
  <c r="A180" i="26"/>
  <c r="A181" i="26"/>
  <c r="A182" i="26"/>
  <c r="A183" i="26"/>
  <c r="A184" i="26"/>
  <c r="A185" i="26"/>
  <c r="A186" i="26"/>
  <c r="A187" i="26"/>
  <c r="A188" i="26"/>
  <c r="A189" i="26"/>
  <c r="A190" i="26"/>
  <c r="A191" i="26"/>
  <c r="A192" i="26"/>
  <c r="A193" i="26"/>
  <c r="A194" i="26"/>
  <c r="A195" i="26"/>
  <c r="A196" i="26"/>
  <c r="A197" i="26"/>
  <c r="A198" i="26"/>
  <c r="A199" i="26"/>
  <c r="A200" i="26"/>
  <c r="A201" i="26"/>
  <c r="A202" i="26"/>
  <c r="A203" i="26"/>
  <c r="A204" i="26"/>
  <c r="A205" i="26"/>
  <c r="A206" i="26"/>
  <c r="A207" i="26"/>
  <c r="A208" i="26"/>
  <c r="A209" i="26"/>
  <c r="A210" i="26"/>
  <c r="A211" i="26"/>
  <c r="A212" i="26"/>
  <c r="A213" i="26"/>
  <c r="A214" i="26"/>
  <c r="A215" i="26"/>
  <c r="A216" i="26"/>
  <c r="A217" i="26"/>
  <c r="A218" i="26"/>
  <c r="A219" i="26"/>
  <c r="A220" i="26"/>
  <c r="A221" i="26"/>
  <c r="A222" i="26"/>
  <c r="A223" i="26"/>
  <c r="A224" i="26"/>
  <c r="A225" i="26"/>
  <c r="A226" i="26"/>
  <c r="A227" i="26"/>
  <c r="A228" i="26"/>
  <c r="A229" i="26"/>
  <c r="A230" i="26"/>
  <c r="A231" i="26"/>
  <c r="A232" i="26"/>
  <c r="A233" i="26"/>
  <c r="A234" i="26"/>
  <c r="A235" i="26"/>
  <c r="A236" i="26"/>
  <c r="A237" i="26"/>
  <c r="A238" i="26"/>
  <c r="A239" i="26"/>
  <c r="A240" i="26"/>
  <c r="A241" i="26"/>
  <c r="A242" i="26"/>
  <c r="A243" i="26"/>
  <c r="A244" i="26"/>
  <c r="A245" i="26"/>
  <c r="A246" i="26"/>
  <c r="A247" i="26"/>
  <c r="A248" i="26"/>
  <c r="A249" i="26"/>
  <c r="A250" i="26"/>
  <c r="A251" i="26"/>
  <c r="A252" i="26"/>
  <c r="A253" i="26"/>
  <c r="A254" i="26"/>
  <c r="A255" i="26"/>
  <c r="A256" i="26"/>
  <c r="A257" i="26"/>
  <c r="A258" i="26"/>
  <c r="A259" i="26"/>
  <c r="A260" i="26"/>
  <c r="A261" i="26"/>
  <c r="A262" i="26"/>
  <c r="A263" i="26"/>
  <c r="A264" i="26"/>
  <c r="A265" i="26"/>
  <c r="A266" i="26"/>
  <c r="A267" i="26"/>
  <c r="A268" i="26"/>
  <c r="A269" i="26"/>
  <c r="A270" i="26"/>
  <c r="A271" i="26"/>
  <c r="A272" i="26"/>
  <c r="A273" i="26"/>
  <c r="A274" i="26"/>
  <c r="A275" i="26"/>
  <c r="A276" i="26"/>
  <c r="A277" i="26"/>
  <c r="A278" i="26"/>
  <c r="A279" i="26"/>
  <c r="A280" i="26"/>
  <c r="A281" i="26"/>
  <c r="A282" i="26"/>
  <c r="A283" i="26"/>
  <c r="A284" i="26"/>
  <c r="A285" i="26"/>
  <c r="A286" i="26"/>
  <c r="A287" i="26"/>
  <c r="A288" i="26"/>
  <c r="A289" i="26"/>
  <c r="A290" i="26"/>
  <c r="A291" i="26"/>
  <c r="A292" i="26"/>
  <c r="A293" i="26"/>
  <c r="A294" i="26"/>
  <c r="A295" i="26"/>
  <c r="A296" i="26"/>
  <c r="A297" i="26"/>
  <c r="A298" i="26"/>
  <c r="A299" i="26"/>
  <c r="A300" i="26"/>
  <c r="A301" i="26"/>
  <c r="A302" i="26"/>
  <c r="A303" i="26"/>
  <c r="A304" i="26"/>
  <c r="A305" i="26"/>
  <c r="A306" i="26"/>
  <c r="A307" i="26"/>
  <c r="A308" i="26"/>
  <c r="A309" i="26"/>
  <c r="A310" i="26"/>
  <c r="A311" i="26"/>
  <c r="A312" i="26"/>
  <c r="A313" i="26"/>
  <c r="A314" i="26"/>
  <c r="A315" i="26"/>
  <c r="A316" i="26"/>
  <c r="A317" i="26"/>
  <c r="A318" i="26"/>
  <c r="A319" i="26"/>
  <c r="A320" i="26"/>
  <c r="A321" i="26"/>
  <c r="A322" i="26"/>
  <c r="A323" i="26"/>
  <c r="A324" i="26"/>
  <c r="A325" i="26"/>
  <c r="A326" i="26"/>
  <c r="A327" i="26"/>
  <c r="A328" i="26"/>
  <c r="A329" i="26"/>
  <c r="A330" i="26"/>
  <c r="A331" i="26"/>
  <c r="A332" i="26"/>
  <c r="A333" i="26"/>
  <c r="A334" i="26"/>
  <c r="A335" i="26"/>
  <c r="A336" i="26"/>
  <c r="A337" i="26"/>
  <c r="A338" i="26"/>
  <c r="A339" i="26"/>
  <c r="A340" i="26"/>
  <c r="A341" i="26"/>
  <c r="A342" i="26"/>
  <c r="A343" i="26"/>
  <c r="A344" i="26"/>
  <c r="A345" i="26"/>
  <c r="A346" i="26"/>
  <c r="A347" i="26"/>
  <c r="A348" i="26"/>
  <c r="A349" i="26"/>
  <c r="A350" i="26"/>
  <c r="A351" i="26"/>
  <c r="A352" i="26"/>
  <c r="A353" i="26"/>
  <c r="A354" i="26"/>
  <c r="A355" i="26"/>
  <c r="A356" i="26"/>
  <c r="A357" i="26"/>
  <c r="A358" i="26"/>
  <c r="A359" i="26"/>
  <c r="A360" i="26"/>
  <c r="A361" i="26"/>
  <c r="A362" i="26"/>
  <c r="A363" i="26"/>
  <c r="A364" i="26"/>
  <c r="A365" i="26"/>
  <c r="A366" i="26"/>
  <c r="A367" i="26"/>
  <c r="A368" i="26"/>
  <c r="A369" i="26"/>
  <c r="A370" i="26"/>
  <c r="A371" i="26"/>
  <c r="A372" i="26"/>
  <c r="A373" i="26"/>
  <c r="A374" i="26"/>
  <c r="A375" i="26"/>
  <c r="A376" i="26"/>
  <c r="A377" i="26"/>
  <c r="A378" i="26"/>
  <c r="A379" i="26"/>
  <c r="A380" i="26"/>
  <c r="A381" i="26"/>
  <c r="A382" i="26"/>
  <c r="A383" i="26"/>
  <c r="A384" i="26"/>
  <c r="A385" i="26"/>
  <c r="A386" i="26"/>
  <c r="A387" i="26"/>
  <c r="A388" i="26"/>
  <c r="A389" i="26"/>
  <c r="A390" i="26"/>
  <c r="A391" i="26"/>
  <c r="A392" i="26"/>
  <c r="A393" i="26"/>
  <c r="A394" i="26"/>
  <c r="A395" i="26"/>
  <c r="A396" i="26"/>
  <c r="A397" i="26"/>
  <c r="A398" i="26"/>
  <c r="A399" i="26"/>
  <c r="A400" i="26"/>
  <c r="A401" i="26"/>
  <c r="A402" i="26"/>
  <c r="A403" i="26"/>
  <c r="A404" i="26"/>
  <c r="A405" i="26"/>
  <c r="A406" i="26"/>
  <c r="A407" i="26"/>
  <c r="A408" i="26"/>
  <c r="A409" i="26"/>
  <c r="A410" i="26"/>
  <c r="A411" i="26"/>
  <c r="A4" i="26"/>
  <c r="A5" i="37"/>
  <c r="A7" i="37"/>
  <c r="A8" i="37"/>
  <c r="A9" i="37"/>
  <c r="A10" i="37"/>
  <c r="A11" i="37"/>
  <c r="A12" i="37"/>
  <c r="A13" i="37"/>
  <c r="A14" i="37"/>
  <c r="A15" i="37"/>
  <c r="A16" i="37"/>
  <c r="A17" i="37"/>
  <c r="A18" i="37"/>
  <c r="A19" i="37"/>
  <c r="A20" i="37"/>
  <c r="A21" i="37"/>
  <c r="A22" i="37"/>
  <c r="A23" i="37"/>
  <c r="A24" i="37"/>
  <c r="A25" i="37"/>
  <c r="A26" i="37"/>
  <c r="A27" i="37"/>
  <c r="A28" i="37"/>
  <c r="A29" i="37"/>
  <c r="A30" i="37"/>
  <c r="A31" i="37"/>
  <c r="A32" i="37"/>
  <c r="A33" i="37"/>
  <c r="A34" i="37"/>
  <c r="A35" i="37"/>
  <c r="A36" i="37"/>
  <c r="A37" i="37"/>
  <c r="A38" i="37"/>
  <c r="A39" i="37"/>
  <c r="A40" i="37"/>
  <c r="A41" i="37"/>
  <c r="A42" i="37"/>
  <c r="A43" i="37"/>
  <c r="A44" i="37"/>
  <c r="A45" i="37"/>
  <c r="A46" i="37"/>
  <c r="A47" i="37"/>
  <c r="A48" i="37"/>
  <c r="A49" i="37"/>
  <c r="A50" i="37"/>
  <c r="A51" i="37"/>
  <c r="A52" i="37"/>
  <c r="A53" i="37"/>
  <c r="A54" i="37"/>
  <c r="A55" i="37"/>
  <c r="A56" i="37"/>
  <c r="A57" i="37"/>
  <c r="A58" i="37"/>
  <c r="A59" i="37"/>
  <c r="A60" i="37"/>
  <c r="A61" i="37"/>
  <c r="A62" i="37"/>
  <c r="A63" i="37"/>
  <c r="A64" i="37"/>
  <c r="A65" i="37"/>
  <c r="A66" i="37"/>
  <c r="A67" i="37"/>
  <c r="A68" i="37"/>
  <c r="A69" i="37"/>
  <c r="A70" i="37"/>
  <c r="A74" i="37"/>
  <c r="A75" i="37"/>
  <c r="A76" i="37"/>
  <c r="A77" i="37"/>
  <c r="A88" i="37"/>
  <c r="A89" i="37"/>
  <c r="A90" i="37"/>
  <c r="A91" i="37"/>
  <c r="A95" i="37"/>
  <c r="A96" i="37"/>
  <c r="A97" i="37"/>
  <c r="A98" i="37"/>
  <c r="A99" i="37"/>
  <c r="A100" i="37"/>
  <c r="A101" i="37"/>
  <c r="A102" i="37"/>
  <c r="A103" i="37"/>
  <c r="A104" i="37"/>
  <c r="A105" i="37"/>
  <c r="A118" i="37"/>
  <c r="A119" i="37"/>
  <c r="A120" i="37"/>
  <c r="A121" i="37"/>
  <c r="A122" i="37"/>
  <c r="A123" i="37"/>
  <c r="A124" i="37"/>
  <c r="A125" i="37"/>
  <c r="A126" i="37"/>
  <c r="A127" i="37"/>
  <c r="A162" i="37"/>
  <c r="A163" i="37"/>
  <c r="A164" i="37"/>
  <c r="A165" i="37"/>
  <c r="A166" i="37"/>
  <c r="A167" i="37"/>
  <c r="A168" i="37"/>
  <c r="A169" i="37"/>
  <c r="A170" i="37"/>
  <c r="A171" i="37"/>
  <c r="A172" i="37"/>
  <c r="A185" i="37"/>
  <c r="A186" i="37"/>
  <c r="A187" i="37"/>
  <c r="A188" i="37"/>
  <c r="A189" i="37"/>
  <c r="A190" i="37"/>
  <c r="A191" i="37"/>
  <c r="A192" i="37"/>
  <c r="A193" i="37"/>
  <c r="A194" i="37"/>
  <c r="A195" i="37"/>
  <c r="A196" i="37"/>
  <c r="A197" i="37"/>
  <c r="A198" i="37"/>
  <c r="A199" i="37"/>
  <c r="A200" i="37"/>
  <c r="A201" i="37"/>
  <c r="A202" i="37"/>
  <c r="A203" i="37"/>
  <c r="A204" i="37"/>
  <c r="A205" i="37"/>
  <c r="A206" i="37"/>
  <c r="A207" i="37"/>
  <c r="A208" i="37"/>
  <c r="A209" i="37"/>
  <c r="A210" i="37"/>
  <c r="A211" i="37"/>
  <c r="A212" i="37"/>
  <c r="A213" i="37"/>
  <c r="A214" i="37"/>
  <c r="A215" i="37"/>
  <c r="A216" i="37"/>
  <c r="A217" i="37"/>
  <c r="A218" i="37"/>
  <c r="A219" i="37"/>
  <c r="A220" i="37"/>
  <c r="A221" i="37"/>
  <c r="A222" i="37"/>
  <c r="A223" i="37"/>
  <c r="A224" i="37"/>
  <c r="A225" i="37"/>
  <c r="A226" i="37"/>
  <c r="A227" i="37"/>
  <c r="A228" i="37"/>
  <c r="A229" i="37"/>
  <c r="A230" i="37"/>
  <c r="A231" i="37"/>
  <c r="A232" i="37"/>
  <c r="A233" i="37"/>
  <c r="A234" i="37"/>
  <c r="A235" i="37"/>
  <c r="A236" i="37"/>
  <c r="A237" i="37"/>
  <c r="A238" i="37"/>
  <c r="A239" i="37"/>
  <c r="A240" i="37"/>
  <c r="A241" i="37"/>
  <c r="A242" i="37"/>
  <c r="A243" i="37"/>
  <c r="A244" i="37"/>
  <c r="A245" i="37"/>
  <c r="A246" i="37"/>
  <c r="A247" i="37"/>
  <c r="A248" i="37"/>
  <c r="A249" i="37"/>
  <c r="A250" i="37"/>
  <c r="A251" i="37"/>
  <c r="A252" i="37"/>
  <c r="A253" i="37"/>
  <c r="A254" i="37"/>
  <c r="A255" i="37"/>
  <c r="A256" i="37"/>
  <c r="A257" i="37"/>
  <c r="A258" i="37"/>
  <c r="A259" i="37"/>
  <c r="A260" i="37"/>
  <c r="A261" i="37"/>
  <c r="A262" i="37"/>
  <c r="A263" i="37"/>
  <c r="A264" i="37"/>
  <c r="A265" i="37"/>
  <c r="A266" i="37"/>
  <c r="A267" i="37"/>
  <c r="A268" i="37"/>
  <c r="A269" i="37"/>
  <c r="A270" i="37"/>
  <c r="A271" i="37"/>
  <c r="A272" i="37"/>
  <c r="A273" i="37"/>
  <c r="A274" i="37"/>
  <c r="A275" i="37"/>
  <c r="A276" i="37"/>
  <c r="A277" i="37"/>
  <c r="A278" i="37"/>
  <c r="A279" i="37"/>
  <c r="A280" i="37"/>
  <c r="A281" i="37"/>
  <c r="A282" i="37"/>
  <c r="A283" i="37"/>
  <c r="A284" i="37"/>
  <c r="A285" i="37"/>
  <c r="A286" i="37"/>
  <c r="A287" i="37"/>
  <c r="A288" i="37"/>
  <c r="A289" i="37"/>
  <c r="A290" i="37"/>
  <c r="A291" i="37"/>
  <c r="A292" i="37"/>
  <c r="A293" i="37"/>
  <c r="A294" i="37"/>
  <c r="A295" i="37"/>
  <c r="A296" i="37"/>
  <c r="A297" i="37"/>
  <c r="A298" i="37"/>
  <c r="A299" i="37"/>
  <c r="A300" i="37"/>
  <c r="A301" i="37"/>
  <c r="A302" i="37"/>
  <c r="A303" i="37"/>
  <c r="A304" i="37"/>
  <c r="A305" i="37"/>
  <c r="A306" i="37"/>
  <c r="A307" i="37"/>
  <c r="A308" i="37"/>
  <c r="A309" i="37"/>
  <c r="A310" i="37"/>
  <c r="A311" i="37"/>
  <c r="A312" i="37"/>
  <c r="A313" i="37"/>
  <c r="A314" i="37"/>
  <c r="A315" i="37"/>
  <c r="A316" i="37"/>
  <c r="A317" i="37"/>
  <c r="A318" i="37"/>
  <c r="A319" i="37"/>
  <c r="A320" i="37"/>
  <c r="A321" i="37"/>
  <c r="A322" i="37"/>
  <c r="A323" i="37"/>
  <c r="A324" i="37"/>
  <c r="A325" i="37"/>
  <c r="A326" i="37"/>
  <c r="A327" i="37"/>
  <c r="A328" i="37"/>
  <c r="A329" i="37"/>
  <c r="A330" i="37"/>
  <c r="A331" i="37"/>
  <c r="A332" i="37"/>
  <c r="A333" i="37"/>
  <c r="A334" i="37"/>
  <c r="A335" i="37"/>
  <c r="A336" i="37"/>
  <c r="A337" i="37"/>
  <c r="A338" i="37"/>
  <c r="A339" i="37"/>
  <c r="A340" i="37"/>
  <c r="A341" i="37"/>
  <c r="A342" i="37"/>
  <c r="A343" i="37"/>
  <c r="A344" i="37"/>
  <c r="A345" i="37"/>
  <c r="A346" i="37"/>
  <c r="A347" i="37"/>
  <c r="A348" i="37"/>
  <c r="A349" i="37"/>
  <c r="A350" i="37"/>
  <c r="A351" i="37"/>
  <c r="A352" i="37"/>
  <c r="A353" i="37"/>
  <c r="A354" i="37"/>
  <c r="A355" i="37"/>
  <c r="A356" i="37"/>
  <c r="A357" i="37"/>
  <c r="A358" i="37"/>
  <c r="A359" i="37"/>
  <c r="A360" i="37"/>
  <c r="A361" i="37"/>
  <c r="A362" i="37"/>
  <c r="A363" i="37"/>
  <c r="A364" i="37"/>
  <c r="A365" i="37"/>
  <c r="A366" i="37"/>
  <c r="A367" i="37"/>
  <c r="A368" i="37"/>
  <c r="A369" i="37"/>
  <c r="A370" i="37"/>
  <c r="A371" i="37"/>
  <c r="A372" i="37"/>
  <c r="A373" i="37"/>
  <c r="A374" i="37"/>
  <c r="A375" i="37"/>
  <c r="A376" i="37"/>
  <c r="A377" i="37"/>
  <c r="A378" i="37"/>
  <c r="A379" i="37"/>
  <c r="A380" i="37"/>
  <c r="A381" i="37"/>
  <c r="A382" i="37"/>
  <c r="A383" i="37"/>
  <c r="A384" i="37"/>
  <c r="A385" i="37"/>
  <c r="A386" i="37"/>
  <c r="A387" i="37"/>
  <c r="A388" i="37"/>
  <c r="A389" i="37"/>
  <c r="A390" i="37"/>
  <c r="A391" i="37"/>
  <c r="A392" i="37"/>
  <c r="A393" i="37"/>
  <c r="A394" i="37"/>
  <c r="A395" i="37"/>
  <c r="A396" i="37"/>
  <c r="A397" i="37"/>
  <c r="A398" i="37"/>
  <c r="A399" i="37"/>
  <c r="A400" i="37"/>
  <c r="A401" i="37"/>
  <c r="A402" i="37"/>
  <c r="A403" i="37"/>
  <c r="A404" i="37"/>
  <c r="A405" i="37"/>
  <c r="A406" i="37"/>
  <c r="A407" i="37"/>
  <c r="A408" i="37"/>
  <c r="A409" i="37"/>
  <c r="A410" i="37"/>
  <c r="A411" i="37"/>
  <c r="A412" i="37"/>
  <c r="A413" i="37"/>
  <c r="A414" i="37"/>
  <c r="A415" i="37"/>
  <c r="A416" i="37"/>
  <c r="A417" i="37"/>
  <c r="A418" i="37"/>
  <c r="A419" i="37"/>
  <c r="A420" i="37"/>
  <c r="A421" i="37"/>
  <c r="A422" i="37"/>
  <c r="A423" i="37"/>
  <c r="A424" i="37"/>
  <c r="A425" i="37"/>
  <c r="A426" i="37"/>
  <c r="A427" i="37"/>
  <c r="A428" i="37"/>
  <c r="A429" i="37"/>
  <c r="A430" i="37"/>
  <c r="A431" i="37"/>
  <c r="A432" i="37"/>
  <c r="A433" i="37"/>
  <c r="A434" i="37"/>
  <c r="A435" i="37"/>
  <c r="A436" i="37"/>
  <c r="A437" i="37"/>
  <c r="A438" i="37"/>
  <c r="A439" i="37"/>
  <c r="A440" i="37"/>
  <c r="A441" i="37"/>
  <c r="A442" i="37"/>
  <c r="A443" i="37"/>
  <c r="A444" i="37"/>
  <c r="A445" i="37"/>
  <c r="A446" i="37"/>
  <c r="A447" i="37"/>
  <c r="A448" i="37"/>
  <c r="A449" i="37"/>
  <c r="A450" i="37"/>
  <c r="A451" i="37"/>
  <c r="A452" i="37"/>
  <c r="A453" i="37"/>
  <c r="A454" i="37"/>
  <c r="A455" i="37"/>
  <c r="A456" i="37"/>
  <c r="A457" i="37"/>
  <c r="A458" i="37"/>
  <c r="A459" i="37"/>
  <c r="A460" i="37"/>
  <c r="A461" i="37"/>
  <c r="A462" i="37"/>
  <c r="A463" i="37"/>
  <c r="A4" i="37"/>
  <c r="A6" i="53"/>
  <c r="A7" i="53"/>
  <c r="A8" i="53"/>
  <c r="A9" i="53"/>
  <c r="A10" i="53"/>
  <c r="A11" i="53"/>
  <c r="A12" i="53"/>
  <c r="A13" i="53"/>
  <c r="A14" i="53"/>
  <c r="A15" i="53"/>
  <c r="A16" i="53"/>
  <c r="A17" i="53"/>
  <c r="A18" i="53"/>
  <c r="A19" i="53"/>
  <c r="A20" i="53"/>
  <c r="A21" i="53"/>
  <c r="A22" i="53"/>
  <c r="A23" i="53"/>
  <c r="A24" i="53"/>
  <c r="A25" i="53"/>
  <c r="A26" i="53"/>
  <c r="A27" i="53"/>
  <c r="A28" i="53"/>
  <c r="A29" i="53"/>
  <c r="A30" i="53"/>
  <c r="A31" i="53"/>
  <c r="A32" i="53"/>
  <c r="A33" i="53"/>
  <c r="A34" i="53"/>
  <c r="A35" i="53"/>
  <c r="A36" i="53"/>
  <c r="A37" i="53"/>
  <c r="A38" i="53"/>
  <c r="A43" i="53"/>
  <c r="A44" i="53"/>
  <c r="A45" i="53"/>
  <c r="A46" i="53"/>
  <c r="A54" i="53"/>
  <c r="A55" i="53"/>
  <c r="A56" i="53"/>
  <c r="A57" i="53"/>
  <c r="A61" i="53"/>
  <c r="A62" i="53"/>
  <c r="A63" i="53"/>
  <c r="A64" i="53"/>
  <c r="A65" i="53"/>
  <c r="A66" i="53"/>
  <c r="A67" i="53"/>
  <c r="A68" i="53"/>
  <c r="A69" i="53"/>
  <c r="A74" i="53"/>
  <c r="A75" i="53"/>
  <c r="A76" i="53"/>
  <c r="A77" i="53"/>
  <c r="A80" i="53"/>
  <c r="A81" i="53"/>
  <c r="A82" i="53"/>
  <c r="A83" i="53"/>
  <c r="A96" i="53"/>
  <c r="A97" i="53"/>
  <c r="A98" i="53"/>
  <c r="A102" i="53"/>
  <c r="A103" i="53"/>
  <c r="A104" i="53"/>
  <c r="A105" i="53"/>
  <c r="A106" i="53"/>
  <c r="A127" i="53"/>
  <c r="A128" i="53"/>
  <c r="A129" i="53"/>
  <c r="A130" i="53"/>
  <c r="A131" i="53"/>
  <c r="A132" i="53"/>
  <c r="A133" i="53"/>
  <c r="A134" i="53"/>
  <c r="A135" i="53"/>
  <c r="A136" i="53"/>
  <c r="A137" i="53"/>
  <c r="A138" i="53"/>
  <c r="A139" i="53"/>
  <c r="A140" i="53"/>
  <c r="A141" i="53"/>
  <c r="A142" i="53"/>
  <c r="A143" i="53"/>
  <c r="A144" i="53"/>
  <c r="A145" i="53"/>
  <c r="A146" i="53"/>
  <c r="A147" i="53"/>
  <c r="A148" i="53"/>
  <c r="A149" i="53"/>
  <c r="A150" i="53"/>
  <c r="A151" i="53"/>
  <c r="A152" i="53"/>
  <c r="A153" i="53"/>
  <c r="A154" i="53"/>
  <c r="A155" i="53"/>
  <c r="A156" i="53"/>
  <c r="A157" i="53"/>
  <c r="A158" i="53"/>
  <c r="A159" i="53"/>
  <c r="A160" i="53"/>
  <c r="A161" i="53"/>
  <c r="A162" i="53"/>
  <c r="A163" i="53"/>
  <c r="A164" i="53"/>
  <c r="A165" i="53"/>
  <c r="A166" i="53"/>
  <c r="A167" i="53"/>
  <c r="A168" i="53"/>
  <c r="A169" i="53"/>
  <c r="A170" i="53"/>
  <c r="A171" i="53"/>
  <c r="A172" i="53"/>
  <c r="A173" i="53"/>
  <c r="A174" i="53"/>
  <c r="A175" i="53"/>
  <c r="A176" i="53"/>
  <c r="A177" i="53"/>
  <c r="A178" i="53"/>
  <c r="A179" i="53"/>
  <c r="A180" i="53"/>
  <c r="A181" i="53"/>
  <c r="A182" i="53"/>
  <c r="A183" i="53"/>
  <c r="A184" i="53"/>
  <c r="A185" i="53"/>
  <c r="A186" i="53"/>
  <c r="A187" i="53"/>
  <c r="A188" i="53"/>
  <c r="A189" i="53"/>
  <c r="A190" i="53"/>
  <c r="A191" i="53"/>
  <c r="A192" i="53"/>
  <c r="A193" i="53"/>
  <c r="A194" i="53"/>
  <c r="A195" i="53"/>
  <c r="A196" i="53"/>
  <c r="A197" i="53"/>
  <c r="A198" i="53"/>
  <c r="A199" i="53"/>
  <c r="A200" i="53"/>
  <c r="A201" i="53"/>
  <c r="A202" i="53"/>
  <c r="A203" i="53"/>
  <c r="A204" i="53"/>
  <c r="A205" i="53"/>
  <c r="A206" i="53"/>
  <c r="A207" i="53"/>
  <c r="A208" i="53"/>
  <c r="A209" i="53"/>
  <c r="A210" i="53"/>
  <c r="A211" i="53"/>
  <c r="A212" i="53"/>
  <c r="A213" i="53"/>
  <c r="A214" i="53"/>
  <c r="A215" i="53"/>
  <c r="A216" i="53"/>
  <c r="A217" i="53"/>
  <c r="A218" i="53"/>
  <c r="A219" i="53"/>
  <c r="A220" i="53"/>
  <c r="A221" i="53"/>
  <c r="A222" i="53"/>
  <c r="A223" i="53"/>
  <c r="A224" i="53"/>
  <c r="A225" i="53"/>
  <c r="A226" i="53"/>
  <c r="A227" i="53"/>
  <c r="A228" i="53"/>
  <c r="A229" i="53"/>
  <c r="A230" i="53"/>
  <c r="A231" i="53"/>
  <c r="A232" i="53"/>
  <c r="A233" i="53"/>
  <c r="A234" i="53"/>
  <c r="A235" i="53"/>
  <c r="A236" i="53"/>
  <c r="A237" i="53"/>
  <c r="A238" i="53"/>
  <c r="A239" i="53"/>
  <c r="A240" i="53"/>
  <c r="A241" i="53"/>
  <c r="A242" i="53"/>
  <c r="A243" i="53"/>
  <c r="A244" i="53"/>
  <c r="A245" i="53"/>
  <c r="A246" i="53"/>
  <c r="A247" i="53"/>
  <c r="A248" i="53"/>
  <c r="A249" i="53"/>
  <c r="A250" i="53"/>
  <c r="A251" i="53"/>
  <c r="A252" i="53"/>
  <c r="A253" i="53"/>
  <c r="A254" i="53"/>
  <c r="A255" i="53"/>
  <c r="A256" i="53"/>
  <c r="A257" i="53"/>
  <c r="A258" i="53"/>
  <c r="A259" i="53"/>
  <c r="A260" i="53"/>
  <c r="A261" i="53"/>
  <c r="A262" i="53"/>
  <c r="A263" i="53"/>
  <c r="A264" i="53"/>
  <c r="A265" i="53"/>
  <c r="A266" i="53"/>
  <c r="A267" i="53"/>
  <c r="A268" i="53"/>
  <c r="A269" i="53"/>
  <c r="A270" i="53"/>
  <c r="A271" i="53"/>
  <c r="A272" i="53"/>
  <c r="A273" i="53"/>
  <c r="A274" i="53"/>
  <c r="A275" i="53"/>
  <c r="A276" i="53"/>
  <c r="A277" i="53"/>
  <c r="A278" i="53"/>
  <c r="A279" i="53"/>
  <c r="A280" i="53"/>
  <c r="A281" i="53"/>
  <c r="A282" i="53"/>
  <c r="A283" i="53"/>
  <c r="A284" i="53"/>
  <c r="A285" i="53"/>
  <c r="A286" i="53"/>
  <c r="A287" i="53"/>
  <c r="A288" i="53"/>
  <c r="A289" i="53"/>
  <c r="A290" i="53"/>
  <c r="A291" i="53"/>
  <c r="A292" i="53"/>
  <c r="A293" i="53"/>
  <c r="A294" i="53"/>
  <c r="A295" i="53"/>
  <c r="A296" i="53"/>
  <c r="A297" i="53"/>
  <c r="A298" i="53"/>
  <c r="A299" i="53"/>
  <c r="A300" i="53"/>
  <c r="A301" i="53"/>
  <c r="A302" i="53"/>
  <c r="A303" i="53"/>
  <c r="A304" i="53"/>
  <c r="A305" i="53"/>
  <c r="A306" i="53"/>
  <c r="A307" i="53"/>
  <c r="A308" i="53"/>
  <c r="A309" i="53"/>
  <c r="A310" i="53"/>
  <c r="A311" i="53"/>
  <c r="A312" i="53"/>
  <c r="A313" i="53"/>
  <c r="A314" i="53"/>
  <c r="A315" i="53"/>
  <c r="A316" i="53"/>
  <c r="A317" i="53"/>
  <c r="A318" i="53"/>
  <c r="A319" i="53"/>
  <c r="A320" i="53"/>
  <c r="A321" i="53"/>
  <c r="A322" i="53"/>
  <c r="A323" i="53"/>
  <c r="A324" i="53"/>
  <c r="A325" i="53"/>
  <c r="A326" i="53"/>
  <c r="A327" i="53"/>
  <c r="A328" i="53"/>
  <c r="A329" i="53"/>
  <c r="A330" i="53"/>
  <c r="A331" i="53"/>
  <c r="A332" i="53"/>
  <c r="A333" i="53"/>
  <c r="A334" i="53"/>
  <c r="A335" i="53"/>
  <c r="A336" i="53"/>
  <c r="A337" i="53"/>
  <c r="A338" i="53"/>
  <c r="A339" i="53"/>
  <c r="A340" i="53"/>
  <c r="A341" i="53"/>
  <c r="A342" i="53"/>
  <c r="A343" i="53"/>
  <c r="A344" i="53"/>
  <c r="A345" i="53"/>
  <c r="A346" i="53"/>
  <c r="A347" i="53"/>
  <c r="A348" i="53"/>
  <c r="A349" i="53"/>
  <c r="A350" i="53"/>
  <c r="A351" i="53"/>
  <c r="A352" i="53"/>
  <c r="A353" i="53"/>
  <c r="A354" i="53"/>
  <c r="A355" i="53"/>
  <c r="A356" i="53"/>
  <c r="A357" i="53"/>
  <c r="A358" i="53"/>
  <c r="A359" i="53"/>
  <c r="A360" i="53"/>
  <c r="A361" i="53"/>
  <c r="A362" i="53"/>
  <c r="A363" i="53"/>
  <c r="A364" i="53"/>
  <c r="A365" i="53"/>
  <c r="A366" i="53"/>
  <c r="A367" i="53"/>
  <c r="A368" i="53"/>
  <c r="A369" i="53"/>
  <c r="A370" i="53"/>
  <c r="A371" i="53"/>
  <c r="A372" i="53"/>
  <c r="A373" i="53"/>
  <c r="A374" i="53"/>
  <c r="A375" i="53"/>
  <c r="A376" i="53"/>
  <c r="A377" i="53"/>
  <c r="A378" i="53"/>
  <c r="A379" i="53"/>
  <c r="A380" i="53"/>
  <c r="A381" i="53"/>
  <c r="A382" i="53"/>
  <c r="A383" i="53"/>
  <c r="A384" i="53"/>
  <c r="A385" i="53"/>
  <c r="A386" i="53"/>
  <c r="A387" i="53"/>
  <c r="A388" i="53"/>
  <c r="A389" i="53"/>
  <c r="A390" i="53"/>
  <c r="A391" i="53"/>
  <c r="A392" i="53"/>
  <c r="A393" i="53"/>
  <c r="A394" i="53"/>
  <c r="A395" i="53"/>
  <c r="A396" i="53"/>
  <c r="A397" i="53"/>
  <c r="A398" i="53"/>
  <c r="A399" i="53"/>
  <c r="A400" i="53"/>
  <c r="A401" i="53"/>
  <c r="A402" i="53"/>
  <c r="A403" i="53"/>
  <c r="A404" i="53"/>
  <c r="A405" i="53"/>
  <c r="A406" i="53"/>
  <c r="A407" i="53"/>
  <c r="A408" i="53"/>
  <c r="A409" i="53"/>
  <c r="A410" i="53"/>
  <c r="A411" i="53"/>
  <c r="A412" i="53"/>
  <c r="A413" i="53"/>
  <c r="A414" i="53"/>
  <c r="A415" i="53"/>
  <c r="A416" i="53"/>
  <c r="A417" i="53"/>
  <c r="A418" i="53"/>
  <c r="A419" i="53"/>
  <c r="A420" i="53"/>
  <c r="A421" i="53"/>
  <c r="A422" i="53"/>
  <c r="A423" i="53"/>
  <c r="A424" i="53"/>
  <c r="A425" i="53"/>
  <c r="A426" i="53"/>
  <c r="A427" i="53"/>
  <c r="A428" i="53"/>
  <c r="A429" i="53"/>
  <c r="A430" i="53"/>
  <c r="A431" i="53"/>
  <c r="A432" i="53"/>
  <c r="A433" i="53"/>
  <c r="A434" i="53"/>
  <c r="A435" i="53"/>
  <c r="A436" i="53"/>
  <c r="A437" i="53"/>
  <c r="A438" i="53"/>
  <c r="A439" i="53"/>
  <c r="A440" i="53"/>
  <c r="A441" i="53"/>
  <c r="A442" i="53"/>
  <c r="A443" i="53"/>
  <c r="A444" i="53"/>
  <c r="A445" i="53"/>
  <c r="A446" i="53"/>
  <c r="A447" i="53"/>
  <c r="A448" i="53"/>
  <c r="A449" i="53"/>
  <c r="A450" i="53"/>
  <c r="A451" i="53"/>
  <c r="A452" i="53"/>
  <c r="A453" i="53"/>
  <c r="A454" i="53"/>
  <c r="A455" i="53"/>
  <c r="A456" i="53"/>
  <c r="A457" i="53"/>
  <c r="A458" i="53"/>
  <c r="A459" i="53"/>
  <c r="A460" i="53"/>
  <c r="A4" i="53"/>
  <c r="A291" i="23"/>
  <c r="A290" i="23"/>
  <c r="A289" i="23"/>
  <c r="A288" i="23"/>
  <c r="A287" i="23"/>
  <c r="A286" i="23"/>
  <c r="A285" i="23"/>
  <c r="A284" i="23"/>
  <c r="A283" i="23"/>
  <c r="A282" i="23"/>
  <c r="A281" i="23"/>
  <c r="A280" i="23"/>
  <c r="A279" i="23"/>
  <c r="A278" i="23"/>
  <c r="A277" i="23"/>
  <c r="A276" i="23"/>
  <c r="A275" i="23"/>
  <c r="A274" i="23"/>
  <c r="A273" i="23"/>
  <c r="A272" i="23"/>
  <c r="A271" i="23"/>
  <c r="A270" i="23"/>
  <c r="A269" i="23"/>
  <c r="A268" i="23"/>
  <c r="A267" i="23"/>
  <c r="A266" i="23"/>
  <c r="A265" i="23"/>
  <c r="A264" i="23"/>
  <c r="A263" i="23"/>
  <c r="A262" i="23"/>
  <c r="A261" i="23"/>
  <c r="A260" i="23"/>
  <c r="A258" i="23"/>
  <c r="A257" i="23"/>
  <c r="A256" i="23"/>
  <c r="A255" i="23"/>
  <c r="A254" i="23"/>
  <c r="A253" i="23"/>
  <c r="A252" i="23"/>
  <c r="A251" i="23"/>
  <c r="A250" i="23"/>
  <c r="A249" i="23"/>
  <c r="A248" i="23"/>
  <c r="A247" i="23"/>
  <c r="A246" i="23"/>
  <c r="A245" i="23"/>
  <c r="A244" i="23"/>
  <c r="A243" i="23"/>
  <c r="A242" i="23"/>
  <c r="A241" i="23"/>
  <c r="A240" i="23"/>
  <c r="A239" i="23"/>
  <c r="A238" i="23"/>
  <c r="A237" i="23"/>
  <c r="A236" i="23"/>
  <c r="A235" i="23"/>
  <c r="A234" i="23"/>
  <c r="A233" i="23"/>
  <c r="A232" i="23"/>
  <c r="A231" i="23"/>
  <c r="A230" i="23"/>
  <c r="A229" i="23"/>
  <c r="A228" i="23"/>
  <c r="A227" i="23"/>
  <c r="A226" i="23"/>
  <c r="A225" i="23"/>
  <c r="A224" i="23"/>
  <c r="A223" i="23"/>
  <c r="A222" i="23"/>
  <c r="A221" i="23"/>
  <c r="A220" i="23"/>
  <c r="A219" i="23"/>
  <c r="A218" i="23"/>
  <c r="A217" i="23"/>
  <c r="A216" i="23"/>
  <c r="A215" i="23"/>
  <c r="A214" i="23"/>
  <c r="A213" i="23"/>
  <c r="A212" i="23"/>
  <c r="A211" i="23"/>
  <c r="A210" i="23"/>
  <c r="A209" i="23"/>
  <c r="A208" i="23"/>
  <c r="A207" i="23"/>
  <c r="A206" i="23"/>
  <c r="A205" i="23"/>
  <c r="A204" i="23"/>
  <c r="A203" i="23"/>
  <c r="A202" i="23"/>
  <c r="A201" i="23"/>
  <c r="A200" i="23"/>
  <c r="A199" i="23"/>
  <c r="A198" i="23"/>
  <c r="A197" i="23"/>
  <c r="A196" i="23"/>
  <c r="A195" i="23"/>
  <c r="A194" i="23"/>
  <c r="A193" i="23"/>
  <c r="A192" i="23"/>
  <c r="A191" i="23"/>
  <c r="A190" i="23"/>
  <c r="A189" i="23"/>
  <c r="A188" i="23"/>
  <c r="A187" i="23"/>
  <c r="A186" i="23"/>
  <c r="A185" i="23"/>
  <c r="A184" i="23"/>
  <c r="A183" i="23"/>
  <c r="A182" i="23"/>
  <c r="A181" i="23"/>
  <c r="A180" i="23"/>
  <c r="A179" i="23"/>
  <c r="A178" i="23"/>
  <c r="A177" i="23"/>
  <c r="A176" i="23"/>
  <c r="A175" i="23"/>
  <c r="A174" i="23"/>
  <c r="A173" i="23"/>
  <c r="A172" i="23"/>
  <c r="A171" i="23"/>
  <c r="A170" i="23"/>
  <c r="A169" i="23"/>
  <c r="A168" i="23"/>
  <c r="A167" i="23"/>
  <c r="A166" i="23"/>
  <c r="A165" i="23"/>
  <c r="A164" i="23"/>
  <c r="A163" i="23"/>
  <c r="A162" i="23"/>
  <c r="A161" i="23"/>
  <c r="A160" i="23"/>
  <c r="A159" i="23"/>
  <c r="A158" i="23"/>
  <c r="A157" i="23"/>
  <c r="A156" i="23"/>
  <c r="A155" i="23"/>
  <c r="A154" i="23"/>
  <c r="A153" i="23"/>
  <c r="A152" i="23"/>
  <c r="A151" i="23"/>
  <c r="A150" i="23"/>
  <c r="A149" i="23"/>
  <c r="A148" i="23"/>
  <c r="A147" i="23"/>
  <c r="A146" i="23"/>
  <c r="A145" i="23"/>
  <c r="A144" i="23"/>
  <c r="A143" i="23"/>
  <c r="A142" i="23"/>
  <c r="A141" i="23"/>
  <c r="A140" i="23"/>
  <c r="A139" i="23"/>
  <c r="A138" i="23"/>
  <c r="A137" i="23"/>
  <c r="A136" i="23"/>
  <c r="A135" i="23"/>
  <c r="A134" i="23"/>
  <c r="A133" i="23"/>
  <c r="A132" i="23"/>
  <c r="A131" i="23"/>
  <c r="A130" i="23"/>
  <c r="A129" i="23"/>
  <c r="A128" i="23"/>
  <c r="A127" i="23"/>
  <c r="A126" i="23"/>
  <c r="A125" i="23"/>
  <c r="A124" i="23"/>
  <c r="A123" i="23"/>
  <c r="A122" i="23"/>
  <c r="A121" i="23"/>
  <c r="A120" i="23"/>
  <c r="A119" i="23"/>
  <c r="A118" i="23"/>
  <c r="A117" i="23"/>
  <c r="A116" i="23"/>
  <c r="A115" i="23"/>
  <c r="A114" i="23"/>
  <c r="A113" i="23"/>
  <c r="A112" i="23"/>
  <c r="A111" i="23"/>
  <c r="A110" i="23"/>
  <c r="A109" i="23"/>
  <c r="A108" i="23"/>
  <c r="A107" i="23"/>
  <c r="A106" i="23"/>
  <c r="A105" i="23"/>
  <c r="A104" i="23"/>
  <c r="A103" i="23"/>
  <c r="A102" i="23"/>
  <c r="A101" i="23"/>
  <c r="A100" i="23"/>
  <c r="A99" i="23"/>
  <c r="A98" i="23"/>
  <c r="A97" i="23"/>
  <c r="A96" i="23"/>
  <c r="A95" i="23"/>
  <c r="A94" i="23"/>
  <c r="A93" i="23"/>
  <c r="A92" i="23"/>
  <c r="A91" i="23"/>
  <c r="A90" i="23"/>
  <c r="A89" i="23"/>
  <c r="A88" i="23"/>
  <c r="A87" i="23"/>
  <c r="A86" i="23"/>
  <c r="A85" i="23"/>
  <c r="A84" i="23"/>
  <c r="A83" i="23"/>
  <c r="A82" i="23"/>
  <c r="A81" i="23"/>
  <c r="A80" i="23"/>
  <c r="A79" i="23"/>
  <c r="A78" i="23"/>
  <c r="A77" i="23"/>
  <c r="A76" i="23"/>
  <c r="A75" i="23"/>
  <c r="A74" i="23"/>
  <c r="A73" i="23"/>
  <c r="A72" i="23"/>
  <c r="A71" i="23"/>
  <c r="A70" i="23"/>
  <c r="A69" i="23"/>
  <c r="A68" i="23"/>
  <c r="A67" i="23"/>
  <c r="A66" i="23"/>
  <c r="A65" i="23"/>
  <c r="A64" i="23"/>
  <c r="A63" i="23"/>
  <c r="A62" i="23"/>
  <c r="A61" i="23"/>
  <c r="A60" i="23"/>
  <c r="A59" i="23"/>
  <c r="A58" i="23"/>
  <c r="A57" i="23"/>
  <c r="A56" i="23"/>
  <c r="A55" i="23"/>
  <c r="A54" i="23"/>
  <c r="A53" i="23"/>
  <c r="A52" i="23"/>
  <c r="A51" i="23"/>
  <c r="A50" i="23"/>
  <c r="A49" i="23"/>
  <c r="A48" i="23"/>
  <c r="A47" i="23"/>
  <c r="A46" i="23"/>
  <c r="A45" i="23"/>
  <c r="A44" i="23"/>
  <c r="A43" i="23"/>
  <c r="A42" i="23"/>
  <c r="A41" i="23"/>
  <c r="A40" i="23"/>
  <c r="A39" i="23"/>
  <c r="A38" i="23"/>
  <c r="A37" i="23"/>
  <c r="A36" i="23"/>
  <c r="A35" i="23"/>
  <c r="A34" i="23"/>
  <c r="A33" i="23"/>
  <c r="A32" i="23"/>
  <c r="A31" i="23"/>
  <c r="A30" i="23"/>
  <c r="A29" i="23"/>
  <c r="A28" i="23"/>
  <c r="A27" i="23"/>
  <c r="A26" i="23"/>
  <c r="A25" i="23"/>
  <c r="A24" i="23"/>
  <c r="A23" i="23"/>
  <c r="A22" i="23"/>
  <c r="A21" i="23"/>
  <c r="A20" i="23"/>
  <c r="A19" i="23"/>
  <c r="A18" i="23"/>
  <c r="A17" i="23"/>
  <c r="A16" i="23"/>
  <c r="A15" i="23"/>
  <c r="A14" i="23"/>
  <c r="A13" i="23"/>
  <c r="A12" i="23"/>
  <c r="A11" i="23"/>
  <c r="A10" i="23"/>
  <c r="A9" i="23"/>
  <c r="A8" i="23"/>
  <c r="A6" i="23"/>
  <c r="A5" i="23"/>
  <c r="A4" i="23"/>
  <c r="A6" i="22"/>
  <c r="A7" i="22"/>
  <c r="A8" i="22"/>
  <c r="A9" i="22"/>
  <c r="A10" i="22"/>
  <c r="A11" i="22"/>
  <c r="A12" i="22"/>
  <c r="A13" i="22"/>
  <c r="A14" i="22"/>
  <c r="A15" i="22"/>
  <c r="A16" i="22"/>
  <c r="A17" i="22"/>
  <c r="A18" i="22"/>
  <c r="A19" i="22"/>
  <c r="A20" i="22"/>
  <c r="A21" i="22"/>
  <c r="A22" i="22"/>
  <c r="A23" i="22"/>
  <c r="A24" i="22"/>
  <c r="A25" i="22"/>
  <c r="A26" i="22"/>
  <c r="A27" i="22"/>
  <c r="A28" i="22"/>
  <c r="A29" i="22"/>
  <c r="A30" i="22"/>
  <c r="A31" i="22"/>
  <c r="A32" i="22"/>
  <c r="A33" i="22"/>
  <c r="A34" i="22"/>
  <c r="A35" i="22"/>
  <c r="A36" i="22"/>
  <c r="A37" i="22"/>
  <c r="A38" i="22"/>
  <c r="A39" i="22"/>
  <c r="A40" i="22"/>
  <c r="A41" i="22"/>
  <c r="A42" i="22"/>
  <c r="A43" i="22"/>
  <c r="A44" i="22"/>
  <c r="A45" i="22"/>
  <c r="A46" i="22"/>
  <c r="A47" i="22"/>
  <c r="A48" i="22"/>
  <c r="A49" i="22"/>
  <c r="A50" i="22"/>
  <c r="A51" i="22"/>
  <c r="A52" i="22"/>
  <c r="A53" i="22"/>
  <c r="A54" i="22"/>
  <c r="A55" i="22"/>
  <c r="A56" i="22"/>
  <c r="A57" i="22"/>
  <c r="A58" i="22"/>
  <c r="A59" i="22"/>
  <c r="A60" i="22"/>
  <c r="A61" i="22"/>
  <c r="A62" i="22"/>
  <c r="A63" i="22"/>
  <c r="A64" i="22"/>
  <c r="A65" i="22"/>
  <c r="A66" i="22"/>
  <c r="A67" i="22"/>
  <c r="A68" i="22"/>
  <c r="A69" i="22"/>
  <c r="A70" i="22"/>
  <c r="A71" i="22"/>
  <c r="A72" i="22"/>
  <c r="A73" i="22"/>
  <c r="A74" i="22"/>
  <c r="A75" i="22"/>
  <c r="A76" i="22"/>
  <c r="A77" i="22"/>
  <c r="A78" i="22"/>
  <c r="A79" i="22"/>
  <c r="A80" i="22"/>
  <c r="A81" i="22"/>
  <c r="A82" i="22"/>
  <c r="A83" i="22"/>
  <c r="A84" i="22"/>
  <c r="A85" i="22"/>
  <c r="A86" i="22"/>
  <c r="A87" i="22"/>
  <c r="A88" i="22"/>
  <c r="A89" i="22"/>
  <c r="A90" i="22"/>
  <c r="A91" i="22"/>
  <c r="A92" i="22"/>
  <c r="A93" i="22"/>
  <c r="A94" i="22"/>
  <c r="A95" i="22"/>
  <c r="A96" i="22"/>
  <c r="A97" i="22"/>
  <c r="A98" i="22"/>
  <c r="A99" i="22"/>
  <c r="A100" i="22"/>
  <c r="A101" i="22"/>
  <c r="A102" i="22"/>
  <c r="A103" i="22"/>
  <c r="A104" i="22"/>
  <c r="A105" i="22"/>
  <c r="A106" i="22"/>
  <c r="A107" i="22"/>
  <c r="A108" i="22"/>
  <c r="A109" i="22"/>
  <c r="A110" i="22"/>
  <c r="A111" i="22"/>
  <c r="A112" i="22"/>
  <c r="A113" i="22"/>
  <c r="A114" i="22"/>
  <c r="A115" i="22"/>
  <c r="A116" i="22"/>
  <c r="A117" i="22"/>
  <c r="A118" i="22"/>
  <c r="A119" i="22"/>
  <c r="A120" i="22"/>
  <c r="A121" i="22"/>
  <c r="A122" i="22"/>
  <c r="A123" i="22"/>
  <c r="A124" i="22"/>
  <c r="A125" i="22"/>
  <c r="A126" i="22"/>
  <c r="A127" i="22"/>
  <c r="A128" i="22"/>
  <c r="A129" i="22"/>
  <c r="A130" i="22"/>
  <c r="A131" i="22"/>
  <c r="A132" i="22"/>
  <c r="A133" i="22"/>
  <c r="A134" i="22"/>
  <c r="A135" i="22"/>
  <c r="A136" i="22"/>
  <c r="A137" i="22"/>
  <c r="A138" i="22"/>
  <c r="A139" i="22"/>
  <c r="A140" i="22"/>
  <c r="A4" i="22"/>
  <c r="A4" i="57"/>
  <c r="A5" i="57"/>
  <c r="A8" i="57"/>
  <c r="A9" i="57"/>
  <c r="A10" i="57"/>
  <c r="A11" i="57"/>
  <c r="A12" i="57"/>
  <c r="A13" i="57"/>
  <c r="A14" i="57"/>
  <c r="A15" i="57"/>
  <c r="A16" i="57"/>
  <c r="A17" i="57"/>
  <c r="A18" i="57"/>
  <c r="A19" i="57"/>
  <c r="A20" i="57"/>
  <c r="A21" i="57"/>
  <c r="A22" i="57"/>
  <c r="A23" i="57"/>
  <c r="A24" i="57"/>
  <c r="A25" i="57"/>
  <c r="A26" i="57"/>
  <c r="A27" i="57"/>
  <c r="A28" i="57"/>
  <c r="A29" i="57"/>
  <c r="A30" i="57"/>
  <c r="A31" i="57"/>
  <c r="A32" i="57"/>
  <c r="A33" i="57"/>
  <c r="A34" i="57"/>
  <c r="A35" i="57"/>
  <c r="A36" i="57"/>
  <c r="A37" i="57"/>
  <c r="A38" i="57"/>
  <c r="A39" i="57"/>
  <c r="A40" i="57"/>
  <c r="A41" i="57"/>
  <c r="A42" i="57"/>
  <c r="A43" i="57"/>
  <c r="A44" i="57"/>
  <c r="A45" i="57"/>
  <c r="A46" i="57"/>
  <c r="A47" i="57"/>
  <c r="A48" i="57"/>
  <c r="A49" i="57"/>
  <c r="A50" i="57"/>
  <c r="A51" i="57"/>
  <c r="A52" i="57"/>
  <c r="A53" i="57"/>
  <c r="A54" i="57"/>
  <c r="A55" i="57"/>
  <c r="A56" i="57"/>
  <c r="A57" i="57"/>
  <c r="A58" i="57"/>
  <c r="A59" i="57"/>
  <c r="A60" i="57"/>
  <c r="A61" i="57"/>
  <c r="A62" i="57"/>
  <c r="A63" i="57"/>
  <c r="A64" i="57"/>
  <c r="A65" i="57"/>
  <c r="A66" i="57"/>
  <c r="A67" i="57"/>
  <c r="A68" i="57"/>
  <c r="A69" i="57"/>
  <c r="A70" i="57"/>
  <c r="A71" i="57"/>
  <c r="A72" i="57"/>
  <c r="A73" i="57"/>
  <c r="A74" i="57"/>
  <c r="A75" i="57"/>
  <c r="A76" i="57"/>
  <c r="A77" i="57"/>
  <c r="A78" i="57"/>
  <c r="A79" i="57"/>
  <c r="A80" i="57"/>
  <c r="A81" i="57"/>
  <c r="A82" i="57"/>
  <c r="A83" i="57"/>
  <c r="A84" i="57"/>
  <c r="A85" i="57"/>
  <c r="A86" i="57"/>
  <c r="A87" i="57"/>
  <c r="A88" i="57"/>
  <c r="A89" i="57"/>
  <c r="A90" i="57"/>
  <c r="A91" i="57"/>
  <c r="A92" i="57"/>
  <c r="A93" i="57"/>
  <c r="A94" i="57"/>
  <c r="A95" i="57"/>
  <c r="A96" i="57"/>
  <c r="A97" i="57"/>
  <c r="A98" i="57"/>
  <c r="A99" i="57"/>
  <c r="A100" i="57"/>
  <c r="A101" i="57"/>
  <c r="A102" i="57"/>
  <c r="A103" i="57"/>
  <c r="A104" i="57"/>
  <c r="A105" i="57"/>
  <c r="A106" i="57"/>
  <c r="A107" i="57"/>
  <c r="A108" i="57"/>
  <c r="A109" i="57"/>
  <c r="A110" i="57"/>
  <c r="A111" i="57"/>
  <c r="A112" i="57"/>
  <c r="A113" i="57"/>
  <c r="A114" i="57"/>
  <c r="A115" i="57"/>
  <c r="A116" i="57"/>
  <c r="A117" i="57"/>
  <c r="A118" i="57"/>
  <c r="A119" i="57"/>
  <c r="A120" i="57"/>
  <c r="A121" i="57"/>
  <c r="A122" i="57"/>
  <c r="A123" i="57"/>
  <c r="A124" i="57"/>
  <c r="A125" i="57"/>
  <c r="A126" i="57"/>
  <c r="A127" i="57"/>
  <c r="A128" i="57"/>
  <c r="A129" i="57"/>
  <c r="A130" i="57"/>
  <c r="A131" i="57"/>
  <c r="A132" i="57"/>
  <c r="A133" i="57"/>
  <c r="A134" i="57"/>
  <c r="A135" i="57"/>
  <c r="A136" i="57"/>
  <c r="A137" i="57"/>
  <c r="A138" i="57"/>
  <c r="A139" i="57"/>
  <c r="A140" i="57"/>
  <c r="A141" i="57"/>
  <c r="A142" i="57"/>
  <c r="A143" i="57"/>
  <c r="A144" i="57"/>
  <c r="A145" i="57"/>
  <c r="A146" i="57"/>
  <c r="A147" i="57"/>
  <c r="A148" i="57"/>
  <c r="A149" i="57"/>
  <c r="A150" i="57"/>
  <c r="A151" i="57"/>
  <c r="A152" i="57"/>
  <c r="A153" i="57"/>
  <c r="A154" i="57"/>
  <c r="A155" i="57"/>
  <c r="A156" i="57"/>
  <c r="A157" i="57"/>
  <c r="A158" i="57"/>
  <c r="A159" i="57"/>
  <c r="A160" i="57"/>
  <c r="A161" i="57"/>
  <c r="A162" i="57"/>
  <c r="A163" i="57"/>
  <c r="A164" i="57"/>
  <c r="A165" i="57"/>
  <c r="A166" i="57"/>
  <c r="A167" i="57"/>
  <c r="A168" i="57"/>
  <c r="A169" i="57"/>
  <c r="A170" i="57"/>
  <c r="A171" i="57"/>
  <c r="A172" i="57"/>
  <c r="A173" i="57"/>
  <c r="A190" i="57"/>
  <c r="A191" i="57"/>
  <c r="A192" i="57"/>
  <c r="A193" i="57"/>
  <c r="A194" i="57"/>
  <c r="A195" i="57"/>
  <c r="A196" i="57"/>
  <c r="A197" i="57"/>
  <c r="A198" i="57"/>
  <c r="A199" i="57"/>
  <c r="A200" i="57"/>
  <c r="A201" i="57"/>
  <c r="A202" i="57"/>
  <c r="A203" i="57"/>
  <c r="A204" i="57"/>
  <c r="A205" i="57"/>
  <c r="A206" i="57"/>
  <c r="A207" i="57"/>
  <c r="A208" i="57"/>
  <c r="A209" i="57"/>
  <c r="A210" i="57"/>
  <c r="A211" i="57"/>
  <c r="A212" i="57"/>
  <c r="A213" i="57"/>
  <c r="A214" i="57"/>
  <c r="A215" i="57"/>
  <c r="A216" i="57"/>
  <c r="A217" i="57"/>
  <c r="A218" i="57"/>
  <c r="A219" i="57"/>
  <c r="A220" i="57"/>
  <c r="A221" i="57"/>
  <c r="A222" i="57"/>
  <c r="A223" i="57"/>
  <c r="A224" i="57"/>
  <c r="A225" i="57"/>
  <c r="A226" i="57"/>
  <c r="A227" i="57"/>
  <c r="A228" i="57"/>
  <c r="A229" i="57"/>
  <c r="A230" i="57"/>
  <c r="A231" i="57"/>
  <c r="A232" i="57"/>
  <c r="A233" i="57"/>
  <c r="A234" i="57"/>
  <c r="A235" i="57"/>
  <c r="A236" i="57"/>
  <c r="A237" i="57"/>
  <c r="A238" i="57"/>
  <c r="A239" i="57"/>
  <c r="A240" i="57"/>
  <c r="A241" i="57"/>
  <c r="A242" i="57"/>
  <c r="A243" i="57"/>
  <c r="A244" i="57"/>
  <c r="A245" i="57"/>
  <c r="A246" i="57"/>
  <c r="A247" i="57"/>
  <c r="A248" i="57"/>
  <c r="A249" i="57"/>
  <c r="A250" i="57"/>
  <c r="A251" i="57"/>
  <c r="A252" i="57"/>
  <c r="A253" i="57"/>
  <c r="A254" i="57"/>
  <c r="A255" i="57"/>
  <c r="A256" i="57"/>
  <c r="A257" i="57"/>
  <c r="A258" i="57"/>
  <c r="A259" i="57"/>
  <c r="A260" i="57"/>
  <c r="A261" i="57"/>
  <c r="A262" i="57"/>
  <c r="A263" i="57"/>
  <c r="A264" i="57"/>
  <c r="A265" i="57"/>
  <c r="A266" i="57"/>
  <c r="A267" i="57"/>
  <c r="A268" i="57"/>
  <c r="A269" i="57"/>
  <c r="A270" i="57"/>
  <c r="A271" i="57"/>
  <c r="A272" i="57"/>
  <c r="A273" i="57"/>
  <c r="A274" i="57"/>
  <c r="A275" i="57"/>
  <c r="A276" i="57"/>
  <c r="A277" i="57"/>
  <c r="A278" i="57"/>
  <c r="A279" i="57"/>
  <c r="A280" i="57"/>
  <c r="A281" i="57"/>
  <c r="A282" i="57"/>
  <c r="A283" i="57"/>
  <c r="A284" i="57"/>
  <c r="A285" i="57"/>
  <c r="A286" i="57"/>
  <c r="A287" i="57"/>
  <c r="A288" i="57"/>
  <c r="A289" i="57"/>
  <c r="A290" i="57"/>
  <c r="A291" i="57"/>
  <c r="A292" i="57"/>
  <c r="A293" i="57"/>
  <c r="A294" i="57"/>
  <c r="A295" i="57"/>
  <c r="A296" i="57"/>
  <c r="A297" i="57"/>
  <c r="A298" i="57"/>
  <c r="A299" i="57"/>
  <c r="A300" i="57"/>
  <c r="A301" i="57"/>
  <c r="A302" i="57"/>
  <c r="A303" i="57"/>
  <c r="A304" i="57"/>
  <c r="A305" i="57"/>
  <c r="A306" i="57"/>
  <c r="A307" i="57"/>
  <c r="A308" i="57"/>
  <c r="A309" i="57"/>
  <c r="A310" i="57"/>
  <c r="A311" i="57"/>
  <c r="A312" i="57"/>
  <c r="A313" i="57"/>
  <c r="A314" i="57"/>
  <c r="A315" i="57"/>
  <c r="A316" i="57"/>
  <c r="A317" i="57"/>
  <c r="A318" i="57"/>
  <c r="A319" i="57"/>
  <c r="A320" i="57"/>
  <c r="A321" i="57"/>
  <c r="A322" i="57"/>
  <c r="A323" i="57"/>
  <c r="A324" i="57"/>
  <c r="A325" i="57"/>
  <c r="A326" i="57"/>
  <c r="A327" i="57"/>
  <c r="A328" i="57"/>
  <c r="A329" i="57"/>
  <c r="A330" i="57"/>
  <c r="A331" i="57"/>
  <c r="A332" i="57"/>
  <c r="A333" i="57"/>
  <c r="A334" i="57"/>
  <c r="A335" i="57"/>
  <c r="A336" i="57"/>
  <c r="A337" i="57"/>
  <c r="A338" i="57"/>
  <c r="A339" i="57"/>
  <c r="A340" i="57"/>
  <c r="A341" i="57"/>
  <c r="A342" i="57"/>
  <c r="A343" i="57"/>
  <c r="A344" i="57"/>
  <c r="A345" i="57"/>
  <c r="A346" i="57"/>
  <c r="A347" i="57"/>
  <c r="A348" i="57"/>
  <c r="A349" i="57"/>
  <c r="A350" i="57"/>
  <c r="A351" i="57"/>
  <c r="A352" i="57"/>
  <c r="A353" i="57"/>
  <c r="A354" i="57"/>
  <c r="A355" i="57"/>
  <c r="A356" i="57"/>
  <c r="A357" i="57"/>
  <c r="A358" i="57"/>
  <c r="A359" i="57"/>
  <c r="A360" i="57"/>
  <c r="A361" i="57"/>
  <c r="A362" i="57"/>
  <c r="A363" i="57"/>
  <c r="A364" i="57"/>
  <c r="A365" i="57"/>
  <c r="A366" i="57"/>
  <c r="A367" i="57"/>
  <c r="A368" i="57"/>
  <c r="A369" i="57"/>
  <c r="A370" i="57"/>
  <c r="A371" i="57"/>
  <c r="A372" i="57"/>
  <c r="A373" i="57"/>
  <c r="A374" i="57"/>
  <c r="A375" i="57"/>
  <c r="A376" i="57"/>
  <c r="A377" i="57"/>
  <c r="A378" i="57"/>
  <c r="A379" i="57"/>
  <c r="A380" i="57"/>
  <c r="A381" i="57"/>
  <c r="A382" i="57"/>
  <c r="A383" i="57"/>
  <c r="A384" i="57"/>
  <c r="A385" i="57"/>
  <c r="A386" i="57"/>
  <c r="A387" i="57"/>
  <c r="A388" i="57"/>
  <c r="A389" i="57"/>
  <c r="A390" i="57"/>
  <c r="A391" i="57"/>
  <c r="A392" i="57"/>
  <c r="A393" i="57"/>
  <c r="A394" i="57"/>
  <c r="A395" i="57"/>
  <c r="A396" i="57"/>
  <c r="A397" i="57"/>
  <c r="A398" i="57"/>
  <c r="A399" i="57"/>
  <c r="A400" i="57"/>
  <c r="A401" i="57"/>
  <c r="A402" i="57"/>
  <c r="A403" i="57"/>
  <c r="A404" i="57"/>
  <c r="A405" i="57"/>
  <c r="A406" i="57"/>
  <c r="A407" i="57"/>
  <c r="A408" i="57"/>
  <c r="A409" i="57"/>
  <c r="A410" i="57"/>
  <c r="A411" i="57"/>
  <c r="A412" i="57"/>
  <c r="A413" i="57"/>
  <c r="A414" i="57"/>
  <c r="A415" i="57"/>
  <c r="A416" i="57"/>
  <c r="A417" i="57"/>
  <c r="A418" i="57"/>
  <c r="A419" i="57"/>
  <c r="A420" i="57"/>
  <c r="A421" i="57"/>
  <c r="A422" i="57"/>
  <c r="A423" i="57"/>
  <c r="A424" i="57"/>
  <c r="A425" i="57"/>
  <c r="A426" i="57"/>
  <c r="A427" i="57"/>
  <c r="A428" i="57"/>
  <c r="A429" i="57"/>
  <c r="A430" i="57"/>
  <c r="A431" i="57"/>
  <c r="A432" i="57"/>
  <c r="A433" i="57"/>
  <c r="A434" i="57"/>
  <c r="A435" i="57"/>
  <c r="A436" i="57"/>
  <c r="A437" i="57"/>
  <c r="A438" i="57"/>
  <c r="A439" i="57"/>
  <c r="A440" i="57"/>
  <c r="A441" i="57"/>
  <c r="A6" i="57"/>
  <c r="K173" i="57"/>
  <c r="K172" i="57"/>
  <c r="K170" i="57"/>
  <c r="K169" i="57"/>
  <c r="K167" i="57"/>
  <c r="K166" i="57"/>
  <c r="K164" i="57"/>
  <c r="K163" i="57"/>
  <c r="K162" i="57"/>
  <c r="K161" i="57"/>
  <c r="K159" i="57"/>
  <c r="K158" i="57"/>
  <c r="K157" i="57"/>
  <c r="K155" i="57"/>
  <c r="K154" i="57"/>
  <c r="K152" i="57"/>
  <c r="K151" i="57"/>
  <c r="K149" i="57"/>
  <c r="K148" i="57"/>
  <c r="K145" i="57"/>
  <c r="K144" i="57"/>
  <c r="K143" i="57"/>
  <c r="K142" i="57"/>
  <c r="K141" i="57"/>
  <c r="K140" i="57"/>
  <c r="K137" i="57"/>
  <c r="K136" i="57"/>
  <c r="K135" i="57"/>
  <c r="K134" i="57"/>
  <c r="K133" i="57"/>
  <c r="K132" i="57"/>
  <c r="K130" i="57"/>
  <c r="K129" i="57"/>
  <c r="K128" i="57"/>
  <c r="K127" i="57"/>
  <c r="K126" i="57"/>
  <c r="K125" i="57"/>
  <c r="K122" i="57"/>
  <c r="K121" i="57"/>
  <c r="K120" i="57"/>
  <c r="K119" i="57"/>
  <c r="K118" i="57"/>
  <c r="K117" i="57"/>
  <c r="K115" i="57"/>
  <c r="K114" i="57"/>
  <c r="K113" i="57"/>
  <c r="K112" i="57"/>
  <c r="K111" i="57"/>
  <c r="K110" i="57"/>
  <c r="K109" i="57"/>
  <c r="K108" i="57"/>
  <c r="K107" i="57"/>
  <c r="K106" i="57"/>
  <c r="K105" i="57"/>
  <c r="K102" i="57"/>
  <c r="K101" i="57"/>
  <c r="K99" i="57"/>
  <c r="K98" i="57"/>
  <c r="K95" i="57"/>
  <c r="K94" i="57"/>
  <c r="K93" i="57"/>
  <c r="K92" i="57"/>
  <c r="K91" i="57"/>
  <c r="K90" i="57"/>
  <c r="K89" i="57"/>
  <c r="K88" i="57"/>
  <c r="K86" i="57"/>
  <c r="K85" i="57"/>
  <c r="K84" i="57"/>
  <c r="K83" i="57"/>
  <c r="K82" i="57"/>
  <c r="K81" i="57"/>
  <c r="K80" i="57"/>
  <c r="K79" i="57"/>
  <c r="K78" i="57"/>
  <c r="K75" i="57"/>
  <c r="K74" i="57"/>
  <c r="K73" i="57"/>
  <c r="K72" i="57"/>
  <c r="K71" i="57"/>
  <c r="K70" i="57"/>
  <c r="K69" i="57"/>
  <c r="K68" i="57"/>
  <c r="K67" i="57"/>
  <c r="K65" i="57"/>
  <c r="K64" i="57"/>
  <c r="K63" i="57"/>
  <c r="K62" i="57"/>
  <c r="K61" i="57"/>
  <c r="K60" i="57"/>
  <c r="K59" i="57"/>
  <c r="K58" i="57"/>
  <c r="K57" i="57"/>
  <c r="K56" i="57"/>
  <c r="K55" i="57"/>
  <c r="K51" i="57"/>
  <c r="K50" i="57"/>
  <c r="K49" i="57"/>
  <c r="K48" i="57"/>
  <c r="K47" i="57"/>
  <c r="K46" i="57"/>
  <c r="K45" i="57"/>
  <c r="K44" i="57"/>
  <c r="K43" i="57"/>
  <c r="K41" i="57"/>
  <c r="K40" i="57"/>
  <c r="K39" i="57"/>
  <c r="K38" i="57"/>
  <c r="K37" i="57"/>
  <c r="K36" i="57"/>
  <c r="K35" i="57"/>
  <c r="K34" i="57"/>
  <c r="K33" i="57"/>
  <c r="K32" i="57"/>
  <c r="K31" i="57"/>
  <c r="K30" i="57"/>
  <c r="K29" i="57"/>
  <c r="K28" i="57"/>
  <c r="K24" i="57"/>
  <c r="K23" i="57"/>
  <c r="K22" i="57"/>
  <c r="K21" i="57"/>
  <c r="K20" i="57"/>
  <c r="K19" i="57"/>
  <c r="K18" i="57"/>
  <c r="K17" i="57"/>
  <c r="K16" i="57"/>
  <c r="K14" i="57"/>
  <c r="K13" i="57"/>
  <c r="K12" i="57"/>
  <c r="K11" i="57"/>
  <c r="K10" i="57"/>
  <c r="K9" i="57"/>
  <c r="K8" i="57"/>
  <c r="K7" i="57"/>
  <c r="J15" i="37" l="1"/>
  <c r="J16" i="37"/>
  <c r="J21" i="37"/>
  <c r="K6" i="57"/>
  <c r="M3" i="57" s="1"/>
  <c r="D7" i="14" s="1"/>
  <c r="J20" i="37" l="1"/>
  <c r="J19" i="37"/>
  <c r="F2" i="55"/>
  <c r="K12" i="56"/>
  <c r="K13" i="56"/>
  <c r="K10" i="56"/>
  <c r="K9" i="56"/>
  <c r="K8" i="56"/>
  <c r="K7" i="56"/>
  <c r="K5" i="56"/>
  <c r="F20" i="55" l="1"/>
  <c r="G20" i="55" s="1"/>
  <c r="K20" i="55" s="1"/>
  <c r="F18" i="55"/>
  <c r="G18" i="55" s="1"/>
  <c r="F21" i="55"/>
  <c r="G21" i="55" s="1"/>
  <c r="K21" i="55" s="1"/>
  <c r="F19" i="55"/>
  <c r="G19" i="55" s="1"/>
  <c r="K19" i="55" s="1"/>
  <c r="F22" i="55"/>
  <c r="G22" i="55" s="1"/>
  <c r="K22" i="55" s="1"/>
  <c r="F33" i="55"/>
  <c r="G33" i="55" s="1"/>
  <c r="F48" i="55"/>
  <c r="G48" i="55" s="1"/>
  <c r="F32" i="55"/>
  <c r="G32" i="55" s="1"/>
  <c r="F23" i="55"/>
  <c r="G23" i="55" s="1"/>
  <c r="F38" i="55"/>
  <c r="G38" i="55" s="1"/>
  <c r="F41" i="55"/>
  <c r="G41" i="55" s="1"/>
  <c r="F47" i="55"/>
  <c r="G47" i="55" s="1"/>
  <c r="F36" i="55"/>
  <c r="G36" i="55" s="1"/>
  <c r="F53" i="55"/>
  <c r="G53" i="55" s="1"/>
  <c r="F27" i="55"/>
  <c r="G27" i="55" s="1"/>
  <c r="F43" i="55"/>
  <c r="G43" i="55" s="1"/>
  <c r="F44" i="55"/>
  <c r="G44" i="55" s="1"/>
  <c r="F9" i="55"/>
  <c r="G9" i="55" s="1"/>
  <c r="F16" i="55"/>
  <c r="G16" i="55" s="1"/>
  <c r="F24" i="55"/>
  <c r="G24" i="55" s="1"/>
  <c r="F40" i="55"/>
  <c r="G40" i="55" s="1"/>
  <c r="F13" i="55"/>
  <c r="G13" i="55" s="1"/>
  <c r="F34" i="55"/>
  <c r="G34" i="55" s="1"/>
  <c r="F37" i="55"/>
  <c r="G37" i="55" s="1"/>
  <c r="F55" i="55"/>
  <c r="G55" i="55" s="1"/>
  <c r="F31" i="55"/>
  <c r="G31" i="55" s="1"/>
  <c r="F17" i="55"/>
  <c r="G17" i="55" s="1"/>
  <c r="F26" i="55"/>
  <c r="G26" i="55" s="1"/>
  <c r="F39" i="55"/>
  <c r="G39" i="55" s="1"/>
  <c r="F51" i="55"/>
  <c r="G51" i="55" s="1"/>
  <c r="F12" i="55"/>
  <c r="G12" i="55" s="1"/>
  <c r="K12" i="55" s="1"/>
  <c r="F15" i="55"/>
  <c r="G15" i="55" s="1"/>
  <c r="F10" i="55"/>
  <c r="G10" i="55" s="1"/>
  <c r="F28" i="55"/>
  <c r="G28" i="55" s="1"/>
  <c r="F49" i="55"/>
  <c r="G49" i="55" s="1"/>
  <c r="F52" i="55"/>
  <c r="G52" i="55" s="1"/>
  <c r="F46" i="55"/>
  <c r="G46" i="55" s="1"/>
  <c r="F45" i="55"/>
  <c r="G45" i="55" s="1"/>
  <c r="F42" i="55"/>
  <c r="G42" i="55" s="1"/>
  <c r="F50" i="55"/>
  <c r="G50" i="55" s="1"/>
  <c r="F7" i="55"/>
  <c r="G7" i="55" s="1"/>
  <c r="F11" i="55"/>
  <c r="G11" i="55" s="1"/>
  <c r="K11" i="55" s="1"/>
  <c r="F14" i="55"/>
  <c r="G14" i="55" s="1"/>
  <c r="F5" i="55"/>
  <c r="G5" i="55" s="1"/>
  <c r="F25" i="55"/>
  <c r="G25" i="55" s="1"/>
  <c r="F29" i="55"/>
  <c r="G29" i="55" s="1"/>
  <c r="F54" i="55"/>
  <c r="G54" i="55" s="1"/>
  <c r="F8" i="55"/>
  <c r="G8" i="55" s="1"/>
  <c r="F30" i="55"/>
  <c r="G30" i="55" s="1"/>
  <c r="F35" i="55"/>
  <c r="G35" i="55" s="1"/>
  <c r="F6" i="55"/>
  <c r="G6" i="55" s="1"/>
  <c r="J23" i="37"/>
  <c r="J24" i="37"/>
  <c r="J25" i="37"/>
  <c r="K6" i="56"/>
  <c r="M3" i="56" s="1"/>
  <c r="D30" i="14" s="1"/>
  <c r="J29" i="37" l="1"/>
  <c r="J28" i="37"/>
  <c r="I80" i="55"/>
  <c r="H80" i="55"/>
  <c r="D80" i="55"/>
  <c r="I79" i="55"/>
  <c r="H79" i="55"/>
  <c r="D79" i="55"/>
  <c r="I78" i="55"/>
  <c r="H78" i="55"/>
  <c r="D78" i="55"/>
  <c r="I77" i="55"/>
  <c r="H77" i="55"/>
  <c r="D77" i="55"/>
  <c r="I76" i="55"/>
  <c r="H76" i="55"/>
  <c r="D76" i="55"/>
  <c r="I75" i="55"/>
  <c r="H75" i="55"/>
  <c r="D75" i="55"/>
  <c r="I74" i="55"/>
  <c r="H74" i="55"/>
  <c r="D74" i="55"/>
  <c r="I73" i="55"/>
  <c r="H73" i="55"/>
  <c r="D73" i="55"/>
  <c r="I72" i="55"/>
  <c r="H72" i="55"/>
  <c r="D72" i="55"/>
  <c r="I71" i="55"/>
  <c r="H71" i="55"/>
  <c r="D71" i="55"/>
  <c r="I70" i="55"/>
  <c r="H70" i="55"/>
  <c r="D70" i="55"/>
  <c r="I69" i="55"/>
  <c r="H69" i="55"/>
  <c r="D69" i="55"/>
  <c r="I68" i="55"/>
  <c r="H68" i="55"/>
  <c r="D68" i="55"/>
  <c r="I67" i="55"/>
  <c r="H67" i="55"/>
  <c r="D67" i="55"/>
  <c r="I66" i="55"/>
  <c r="H66" i="55"/>
  <c r="D66" i="55"/>
  <c r="I65" i="55"/>
  <c r="H65" i="55"/>
  <c r="D65" i="55"/>
  <c r="I64" i="55"/>
  <c r="H64" i="55"/>
  <c r="D64" i="55"/>
  <c r="I63" i="55"/>
  <c r="H63" i="55"/>
  <c r="D63" i="55"/>
  <c r="I62" i="55"/>
  <c r="H62" i="55"/>
  <c r="D62" i="55"/>
  <c r="I61" i="55"/>
  <c r="H61" i="55"/>
  <c r="D61" i="55"/>
  <c r="I60" i="55"/>
  <c r="H60" i="55"/>
  <c r="D60" i="55"/>
  <c r="I59" i="55"/>
  <c r="H59" i="55"/>
  <c r="D59" i="55"/>
  <c r="I58" i="55"/>
  <c r="H58" i="55"/>
  <c r="D58" i="55"/>
  <c r="I57" i="55"/>
  <c r="H57" i="55"/>
  <c r="D57" i="55"/>
  <c r="I56" i="55"/>
  <c r="H56" i="55"/>
  <c r="D56" i="55"/>
  <c r="K55" i="55"/>
  <c r="K54" i="55"/>
  <c r="K52" i="55"/>
  <c r="K51" i="55"/>
  <c r="K49" i="55"/>
  <c r="K48" i="55"/>
  <c r="K46" i="55"/>
  <c r="K44" i="55"/>
  <c r="K43" i="55"/>
  <c r="K42" i="55"/>
  <c r="K40" i="55"/>
  <c r="K38" i="55"/>
  <c r="K36" i="55"/>
  <c r="K35" i="55"/>
  <c r="K34" i="55"/>
  <c r="K33" i="55"/>
  <c r="K31" i="55"/>
  <c r="K30" i="55"/>
  <c r="K29" i="55"/>
  <c r="K27" i="55"/>
  <c r="K26" i="55"/>
  <c r="K25" i="55"/>
  <c r="K24" i="55"/>
  <c r="K17" i="55"/>
  <c r="K16" i="55"/>
  <c r="K15" i="55"/>
  <c r="K14" i="55"/>
  <c r="K9" i="55"/>
  <c r="K8" i="55"/>
  <c r="K7" i="55"/>
  <c r="K6" i="55"/>
  <c r="J27" i="37" l="1"/>
  <c r="J32" i="37"/>
  <c r="J33" i="37"/>
  <c r="K5" i="55"/>
  <c r="M3" i="55" s="1"/>
  <c r="D24" i="14" s="1"/>
  <c r="I55" i="54"/>
  <c r="H55" i="54"/>
  <c r="E55" i="54"/>
  <c r="D55" i="54"/>
  <c r="I54" i="54"/>
  <c r="H54" i="54"/>
  <c r="E54" i="54"/>
  <c r="D54" i="54"/>
  <c r="I53" i="54"/>
  <c r="H53" i="54"/>
  <c r="E53" i="54"/>
  <c r="D53" i="54"/>
  <c r="I52" i="54"/>
  <c r="H52" i="54"/>
  <c r="E52" i="54"/>
  <c r="D52" i="54"/>
  <c r="I51" i="54"/>
  <c r="H51" i="54"/>
  <c r="E51" i="54"/>
  <c r="D51" i="54"/>
  <c r="I50" i="54"/>
  <c r="H50" i="54"/>
  <c r="E50" i="54"/>
  <c r="D50" i="54"/>
  <c r="I49" i="54"/>
  <c r="H49" i="54"/>
  <c r="E49" i="54"/>
  <c r="D49" i="54"/>
  <c r="I48" i="54"/>
  <c r="H48" i="54"/>
  <c r="E48" i="54"/>
  <c r="D48" i="54"/>
  <c r="I47" i="54"/>
  <c r="H47" i="54"/>
  <c r="E47" i="54"/>
  <c r="D47" i="54"/>
  <c r="I46" i="54"/>
  <c r="H46" i="54"/>
  <c r="E46" i="54"/>
  <c r="D46" i="54"/>
  <c r="I45" i="54"/>
  <c r="H45" i="54"/>
  <c r="E45" i="54"/>
  <c r="D45" i="54"/>
  <c r="I44" i="54"/>
  <c r="H44" i="54"/>
  <c r="E44" i="54"/>
  <c r="D44" i="54"/>
  <c r="I43" i="54"/>
  <c r="H43" i="54"/>
  <c r="E43" i="54"/>
  <c r="D43" i="54"/>
  <c r="I42" i="54"/>
  <c r="H42" i="54"/>
  <c r="E42" i="54"/>
  <c r="D42" i="54"/>
  <c r="I41" i="54"/>
  <c r="H41" i="54"/>
  <c r="E41" i="54"/>
  <c r="D41" i="54"/>
  <c r="I40" i="54"/>
  <c r="H40" i="54"/>
  <c r="E40" i="54"/>
  <c r="D40" i="54"/>
  <c r="I39" i="54"/>
  <c r="H39" i="54"/>
  <c r="E39" i="54"/>
  <c r="D39" i="54"/>
  <c r="I38" i="54"/>
  <c r="H38" i="54"/>
  <c r="E38" i="54"/>
  <c r="D38" i="54"/>
  <c r="I37" i="54"/>
  <c r="H37" i="54"/>
  <c r="E37" i="54"/>
  <c r="D37" i="54"/>
  <c r="I36" i="54"/>
  <c r="H36" i="54"/>
  <c r="E36" i="54"/>
  <c r="D36" i="54"/>
  <c r="I35" i="54"/>
  <c r="H35" i="54"/>
  <c r="E35" i="54"/>
  <c r="D35" i="54"/>
  <c r="I34" i="54"/>
  <c r="H34" i="54"/>
  <c r="E34" i="54"/>
  <c r="D34" i="54"/>
  <c r="I33" i="54"/>
  <c r="H33" i="54"/>
  <c r="E33" i="54"/>
  <c r="D33" i="54"/>
  <c r="I32" i="54"/>
  <c r="H32" i="54"/>
  <c r="E32" i="54"/>
  <c r="D32" i="54"/>
  <c r="I31" i="54"/>
  <c r="H31" i="54"/>
  <c r="E31" i="54"/>
  <c r="D31" i="54"/>
  <c r="J31" i="37" l="1"/>
  <c r="J35" i="37"/>
  <c r="J37" i="37"/>
  <c r="J36" i="37"/>
  <c r="K21" i="54"/>
  <c r="K5" i="54"/>
  <c r="K23" i="54"/>
  <c r="K24" i="54"/>
  <c r="K25" i="54"/>
  <c r="K10" i="54"/>
  <c r="K26" i="54"/>
  <c r="K13" i="54"/>
  <c r="K14" i="54"/>
  <c r="K22" i="54"/>
  <c r="K7" i="54"/>
  <c r="K8" i="54"/>
  <c r="K9" i="54"/>
  <c r="K11" i="54"/>
  <c r="K27" i="54"/>
  <c r="K12" i="54"/>
  <c r="K15" i="54"/>
  <c r="K19" i="54"/>
  <c r="J39" i="37" l="1"/>
  <c r="J47" i="37"/>
  <c r="J40" i="37"/>
  <c r="J41" i="37"/>
  <c r="M3" i="54"/>
  <c r="D23" i="14" s="1"/>
  <c r="K106" i="53"/>
  <c r="K105" i="53"/>
  <c r="K104" i="53"/>
  <c r="K103" i="53"/>
  <c r="K98" i="53"/>
  <c r="K97" i="53"/>
  <c r="K83" i="53"/>
  <c r="K82" i="53"/>
  <c r="K81" i="53"/>
  <c r="K80" i="53"/>
  <c r="K77" i="53"/>
  <c r="K76" i="53"/>
  <c r="K75" i="53"/>
  <c r="K69" i="53"/>
  <c r="K68" i="53"/>
  <c r="K67" i="53"/>
  <c r="K66" i="53"/>
  <c r="K65" i="53"/>
  <c r="K64" i="53"/>
  <c r="K62" i="53"/>
  <c r="K61" i="53"/>
  <c r="K57" i="53"/>
  <c r="K56" i="53"/>
  <c r="K55" i="53"/>
  <c r="K46" i="53"/>
  <c r="K45" i="53"/>
  <c r="K44" i="53"/>
  <c r="K38" i="53"/>
  <c r="K37" i="53"/>
  <c r="K36" i="53"/>
  <c r="K34" i="53"/>
  <c r="K33" i="53"/>
  <c r="K32" i="53"/>
  <c r="K30" i="53"/>
  <c r="K29" i="53"/>
  <c r="K28" i="53"/>
  <c r="K27" i="53"/>
  <c r="K26" i="53"/>
  <c r="K25" i="53"/>
  <c r="K24" i="53"/>
  <c r="K23" i="53"/>
  <c r="K22" i="53"/>
  <c r="K20" i="53"/>
  <c r="K19" i="53"/>
  <c r="K18" i="53"/>
  <c r="K17" i="53"/>
  <c r="K16" i="53"/>
  <c r="K15" i="53"/>
  <c r="K14" i="53"/>
  <c r="K13" i="53"/>
  <c r="K12" i="53"/>
  <c r="K11" i="53"/>
  <c r="K10" i="53"/>
  <c r="K8" i="53"/>
  <c r="K7" i="53"/>
  <c r="K6" i="53"/>
  <c r="K5" i="53"/>
  <c r="J43" i="37" l="1"/>
  <c r="J45" i="37"/>
  <c r="J44" i="37"/>
  <c r="J51" i="37"/>
  <c r="M3" i="53"/>
  <c r="D10" i="14" s="1"/>
  <c r="J55" i="37" l="1"/>
  <c r="J48" i="37"/>
  <c r="J49" i="37"/>
  <c r="K10" i="21"/>
  <c r="L128" i="51"/>
  <c r="K116" i="52"/>
  <c r="K22" i="21"/>
  <c r="K18" i="21"/>
  <c r="K17" i="21"/>
  <c r="K14" i="21"/>
  <c r="K13" i="21"/>
  <c r="K12" i="21"/>
  <c r="K9" i="21"/>
  <c r="K8" i="21"/>
  <c r="K7" i="21"/>
  <c r="K6" i="21"/>
  <c r="K5" i="21"/>
  <c r="K4" i="21"/>
  <c r="K67" i="35"/>
  <c r="F2" i="38"/>
  <c r="F2" i="25"/>
  <c r="K99" i="50"/>
  <c r="K98" i="50"/>
  <c r="K133" i="50"/>
  <c r="K128" i="50"/>
  <c r="K126" i="50"/>
  <c r="K124" i="50"/>
  <c r="K122" i="50"/>
  <c r="K121" i="50"/>
  <c r="K119" i="50"/>
  <c r="K117" i="50"/>
  <c r="K46" i="50"/>
  <c r="K115" i="50"/>
  <c r="K114" i="50"/>
  <c r="K113" i="50"/>
  <c r="K112" i="50"/>
  <c r="K111" i="50"/>
  <c r="K110" i="50"/>
  <c r="K109" i="50"/>
  <c r="K107" i="50"/>
  <c r="K106" i="50"/>
  <c r="K105" i="50"/>
  <c r="K104" i="50"/>
  <c r="K103" i="50"/>
  <c r="K102" i="50"/>
  <c r="K100" i="50"/>
  <c r="K96" i="50"/>
  <c r="K94" i="50"/>
  <c r="K93" i="50"/>
  <c r="K91" i="50"/>
  <c r="K89" i="50"/>
  <c r="K88" i="50"/>
  <c r="K86" i="50"/>
  <c r="K85" i="50"/>
  <c r="K80" i="50"/>
  <c r="K79" i="50"/>
  <c r="K77" i="50"/>
  <c r="K76" i="50"/>
  <c r="K75" i="50"/>
  <c r="K73" i="50"/>
  <c r="K72" i="50"/>
  <c r="K71" i="50"/>
  <c r="K69" i="50"/>
  <c r="K65" i="50"/>
  <c r="K64" i="50"/>
  <c r="K62" i="50"/>
  <c r="K61" i="50"/>
  <c r="K59" i="50"/>
  <c r="K58" i="50"/>
  <c r="K56" i="50"/>
  <c r="K55" i="50"/>
  <c r="K14" i="50"/>
  <c r="K12" i="50"/>
  <c r="K11" i="50"/>
  <c r="K9" i="50"/>
  <c r="K8" i="50"/>
  <c r="K6" i="50"/>
  <c r="K5" i="50"/>
  <c r="K51" i="50"/>
  <c r="K50" i="50"/>
  <c r="K49" i="50"/>
  <c r="K48" i="50"/>
  <c r="K41" i="50"/>
  <c r="K40" i="50"/>
  <c r="K38" i="50"/>
  <c r="K37" i="50"/>
  <c r="K36" i="50"/>
  <c r="K35" i="50"/>
  <c r="K34" i="50"/>
  <c r="K33" i="50"/>
  <c r="K29" i="50"/>
  <c r="K28" i="50"/>
  <c r="K27" i="50"/>
  <c r="K26" i="50"/>
  <c r="K25" i="50"/>
  <c r="K24" i="50"/>
  <c r="K22" i="50"/>
  <c r="K21" i="50"/>
  <c r="K20" i="50"/>
  <c r="K19" i="50"/>
  <c r="K18" i="50"/>
  <c r="G2" i="42"/>
  <c r="L68" i="40"/>
  <c r="K24" i="44"/>
  <c r="K23" i="44"/>
  <c r="K21" i="44"/>
  <c r="K20" i="44"/>
  <c r="K15" i="44"/>
  <c r="K14" i="44"/>
  <c r="K13" i="44"/>
  <c r="K11" i="44"/>
  <c r="K10" i="44"/>
  <c r="K9" i="44"/>
  <c r="K7" i="44"/>
  <c r="K6" i="44"/>
  <c r="K5" i="44"/>
  <c r="K53" i="41"/>
  <c r="K28" i="24"/>
  <c r="F2" i="26"/>
  <c r="A338" i="23"/>
  <c r="A337" i="23"/>
  <c r="A336" i="23"/>
  <c r="A335" i="23"/>
  <c r="A334" i="23"/>
  <c r="A333" i="23"/>
  <c r="A332" i="23"/>
  <c r="A331" i="23"/>
  <c r="A330" i="23"/>
  <c r="A329" i="23"/>
  <c r="A328" i="23"/>
  <c r="A327" i="23"/>
  <c r="A326" i="23"/>
  <c r="A325" i="23"/>
  <c r="A324" i="23"/>
  <c r="A323" i="23"/>
  <c r="A322" i="23"/>
  <c r="A321" i="23"/>
  <c r="A320" i="23"/>
  <c r="A319" i="23"/>
  <c r="A318" i="23"/>
  <c r="A317" i="23"/>
  <c r="A316" i="23"/>
  <c r="A315" i="23"/>
  <c r="A314" i="23"/>
  <c r="A313" i="23"/>
  <c r="A312" i="23"/>
  <c r="A311" i="23"/>
  <c r="A310" i="23"/>
  <c r="A309" i="23"/>
  <c r="A308" i="23"/>
  <c r="A307" i="23"/>
  <c r="A306" i="23"/>
  <c r="A305" i="23"/>
  <c r="A304" i="23"/>
  <c r="A303" i="23"/>
  <c r="A302" i="23"/>
  <c r="A301" i="23"/>
  <c r="A300" i="23"/>
  <c r="A299" i="23"/>
  <c r="A298" i="23"/>
  <c r="A297" i="23"/>
  <c r="A296" i="23"/>
  <c r="A295" i="23"/>
  <c r="A294" i="23"/>
  <c r="A293" i="23"/>
  <c r="A292" i="23"/>
  <c r="K114" i="22"/>
  <c r="A402" i="32"/>
  <c r="A401" i="32"/>
  <c r="A400" i="32"/>
  <c r="A399" i="32"/>
  <c r="A398" i="32"/>
  <c r="A397" i="32"/>
  <c r="A396" i="32"/>
  <c r="A395" i="32"/>
  <c r="A394" i="32"/>
  <c r="A393" i="32"/>
  <c r="A392" i="32"/>
  <c r="A391" i="32"/>
  <c r="A390" i="32"/>
  <c r="A389" i="32"/>
  <c r="A388" i="32"/>
  <c r="A387" i="32"/>
  <c r="A386" i="32"/>
  <c r="A385" i="32"/>
  <c r="A384" i="32"/>
  <c r="A383" i="32"/>
  <c r="A382" i="32"/>
  <c r="A381" i="32"/>
  <c r="A380" i="32"/>
  <c r="A379" i="32"/>
  <c r="A378" i="32"/>
  <c r="A377" i="32"/>
  <c r="A376" i="32"/>
  <c r="A375" i="32"/>
  <c r="A374" i="32"/>
  <c r="A373" i="32"/>
  <c r="A372" i="32"/>
  <c r="A371" i="32"/>
  <c r="A370" i="32"/>
  <c r="A369" i="32"/>
  <c r="A368" i="32"/>
  <c r="A367" i="32"/>
  <c r="A366" i="32"/>
  <c r="A365" i="32"/>
  <c r="A364" i="32"/>
  <c r="A363" i="32"/>
  <c r="A362" i="32"/>
  <c r="A361" i="32"/>
  <c r="A360" i="32"/>
  <c r="A359" i="32"/>
  <c r="A358" i="32"/>
  <c r="A357" i="32"/>
  <c r="A356" i="32"/>
  <c r="A355" i="32"/>
  <c r="A354" i="32"/>
  <c r="A353" i="32"/>
  <c r="A352" i="32"/>
  <c r="A351" i="32"/>
  <c r="A350" i="32"/>
  <c r="A349" i="32"/>
  <c r="A348" i="32"/>
  <c r="A347" i="32"/>
  <c r="A346" i="32"/>
  <c r="A345" i="32"/>
  <c r="A344" i="32"/>
  <c r="A343" i="32"/>
  <c r="A342" i="32"/>
  <c r="A341" i="32"/>
  <c r="A340" i="32"/>
  <c r="A339" i="32"/>
  <c r="A338" i="32"/>
  <c r="A337" i="32"/>
  <c r="A336" i="32"/>
  <c r="A335" i="32"/>
  <c r="A334" i="32"/>
  <c r="A333" i="32"/>
  <c r="A332" i="32"/>
  <c r="A331" i="32"/>
  <c r="A330" i="32"/>
  <c r="A329" i="32"/>
  <c r="A328" i="32"/>
  <c r="A327" i="32"/>
  <c r="A326" i="32"/>
  <c r="A325" i="32"/>
  <c r="A324" i="32"/>
  <c r="A323" i="32"/>
  <c r="A322" i="32"/>
  <c r="A321" i="32"/>
  <c r="A320" i="32"/>
  <c r="A319" i="32"/>
  <c r="A318" i="32"/>
  <c r="A317" i="32"/>
  <c r="A316" i="32"/>
  <c r="A315" i="32"/>
  <c r="A314" i="32"/>
  <c r="A313" i="32"/>
  <c r="A312" i="32"/>
  <c r="A311" i="32"/>
  <c r="A310" i="32"/>
  <c r="A309" i="32"/>
  <c r="A308" i="32"/>
  <c r="A307" i="32"/>
  <c r="A306" i="32"/>
  <c r="A305" i="32"/>
  <c r="A304" i="32"/>
  <c r="A303" i="32"/>
  <c r="A302" i="32"/>
  <c r="A301" i="32"/>
  <c r="A300" i="32"/>
  <c r="A299" i="32"/>
  <c r="A298" i="32"/>
  <c r="A297" i="32"/>
  <c r="A296" i="32"/>
  <c r="A295" i="32"/>
  <c r="A294" i="32"/>
  <c r="A293" i="32"/>
  <c r="A292" i="32"/>
  <c r="A291" i="32"/>
  <c r="A290" i="32"/>
  <c r="A289" i="32"/>
  <c r="A288" i="32"/>
  <c r="A287" i="32"/>
  <c r="A286" i="32"/>
  <c r="A285" i="32"/>
  <c r="A284" i="32"/>
  <c r="A283" i="32"/>
  <c r="A282" i="32"/>
  <c r="A281" i="32"/>
  <c r="A280" i="32"/>
  <c r="A279" i="32"/>
  <c r="A278" i="32"/>
  <c r="A277" i="32"/>
  <c r="A276" i="32"/>
  <c r="A275" i="32"/>
  <c r="A274" i="32"/>
  <c r="A273" i="32"/>
  <c r="A272" i="32"/>
  <c r="A271" i="32"/>
  <c r="A270" i="32"/>
  <c r="A269" i="32"/>
  <c r="A268" i="32"/>
  <c r="A267" i="32"/>
  <c r="A266" i="32"/>
  <c r="A265" i="32"/>
  <c r="A264" i="32"/>
  <c r="A263" i="32"/>
  <c r="A262" i="32"/>
  <c r="A261" i="32"/>
  <c r="A260" i="32"/>
  <c r="A259" i="32"/>
  <c r="A258" i="32"/>
  <c r="A257" i="32"/>
  <c r="A256" i="32"/>
  <c r="A255" i="32"/>
  <c r="A254" i="32"/>
  <c r="A253" i="32"/>
  <c r="A252" i="32"/>
  <c r="A251" i="32"/>
  <c r="A250" i="32"/>
  <c r="A249" i="32"/>
  <c r="A248" i="32"/>
  <c r="A247" i="32"/>
  <c r="A246" i="32"/>
  <c r="A245" i="32"/>
  <c r="A244" i="32"/>
  <c r="A243" i="32"/>
  <c r="A242" i="32"/>
  <c r="A241" i="32"/>
  <c r="A240" i="32"/>
  <c r="A239" i="32"/>
  <c r="A238" i="32"/>
  <c r="A237" i="32"/>
  <c r="A236" i="32"/>
  <c r="A235" i="32"/>
  <c r="A234" i="32"/>
  <c r="A233" i="32"/>
  <c r="A232" i="32"/>
  <c r="A231" i="32"/>
  <c r="A230" i="32"/>
  <c r="A229" i="32"/>
  <c r="A228" i="32"/>
  <c r="A227" i="32"/>
  <c r="A226" i="32"/>
  <c r="A225" i="32"/>
  <c r="A224" i="32"/>
  <c r="A223" i="32"/>
  <c r="A222" i="32"/>
  <c r="A221" i="32"/>
  <c r="A220" i="32"/>
  <c r="A219" i="32"/>
  <c r="A218" i="32"/>
  <c r="A217" i="32"/>
  <c r="A216" i="32"/>
  <c r="A215" i="32"/>
  <c r="A214" i="32"/>
  <c r="A213" i="32"/>
  <c r="A212" i="32"/>
  <c r="A211" i="32"/>
  <c r="A210" i="32"/>
  <c r="A209" i="32"/>
  <c r="A208" i="32"/>
  <c r="A207" i="32"/>
  <c r="A206" i="32"/>
  <c r="A205" i="32"/>
  <c r="A204" i="32"/>
  <c r="A203" i="32"/>
  <c r="A202" i="32"/>
  <c r="A201" i="32"/>
  <c r="A200" i="32"/>
  <c r="A199" i="32"/>
  <c r="A198" i="32"/>
  <c r="A197" i="32"/>
  <c r="A196" i="32"/>
  <c r="A195" i="32"/>
  <c r="A194" i="32"/>
  <c r="A193" i="32"/>
  <c r="A192" i="32"/>
  <c r="A191" i="32"/>
  <c r="A190" i="32"/>
  <c r="A189" i="32"/>
  <c r="A188" i="32"/>
  <c r="A187" i="32"/>
  <c r="A186" i="32"/>
  <c r="A185" i="32"/>
  <c r="A184" i="32"/>
  <c r="A183" i="32"/>
  <c r="A182" i="32"/>
  <c r="A181" i="32"/>
  <c r="A180" i="32"/>
  <c r="A179" i="32"/>
  <c r="A178" i="32"/>
  <c r="A177" i="32"/>
  <c r="A176" i="32"/>
  <c r="A175" i="32"/>
  <c r="A174" i="32"/>
  <c r="A173" i="32"/>
  <c r="A172" i="32"/>
  <c r="A171" i="32"/>
  <c r="A170" i="32"/>
  <c r="A169" i="32"/>
  <c r="A168" i="32"/>
  <c r="A167" i="32"/>
  <c r="A166" i="32"/>
  <c r="A165" i="32"/>
  <c r="A164" i="32"/>
  <c r="A163" i="32"/>
  <c r="A162" i="32"/>
  <c r="A161" i="32"/>
  <c r="A160" i="32"/>
  <c r="A159" i="32"/>
  <c r="A158" i="32"/>
  <c r="A157" i="32"/>
  <c r="A156" i="32"/>
  <c r="A155" i="32"/>
  <c r="A154" i="32"/>
  <c r="A153" i="32"/>
  <c r="A152" i="32"/>
  <c r="A151" i="32"/>
  <c r="A150" i="32"/>
  <c r="A149" i="32"/>
  <c r="A148" i="32"/>
  <c r="A147" i="32"/>
  <c r="A146" i="32"/>
  <c r="A145" i="32"/>
  <c r="A144" i="32"/>
  <c r="A143" i="32"/>
  <c r="A142" i="32"/>
  <c r="A141" i="32"/>
  <c r="A140" i="32"/>
  <c r="A139" i="32"/>
  <c r="A138" i="32"/>
  <c r="A137" i="32"/>
  <c r="A136" i="32"/>
  <c r="A135" i="32"/>
  <c r="A134" i="32"/>
  <c r="A133" i="32"/>
  <c r="A132" i="32"/>
  <c r="A131" i="32"/>
  <c r="A130" i="32"/>
  <c r="A129" i="32"/>
  <c r="A128" i="32"/>
  <c r="A127" i="32"/>
  <c r="A126" i="32"/>
  <c r="A125" i="32"/>
  <c r="A124" i="32"/>
  <c r="A123" i="32"/>
  <c r="A122" i="32"/>
  <c r="A121" i="32"/>
  <c r="A120" i="32"/>
  <c r="A119" i="32"/>
  <c r="A118" i="32"/>
  <c r="A117" i="32"/>
  <c r="A116" i="32"/>
  <c r="A115" i="32"/>
  <c r="A114" i="32"/>
  <c r="A113" i="32"/>
  <c r="A112" i="32"/>
  <c r="A111" i="32"/>
  <c r="A110" i="32"/>
  <c r="A109" i="32"/>
  <c r="A108" i="32"/>
  <c r="A107" i="32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81" i="32"/>
  <c r="A80" i="32"/>
  <c r="A79" i="32"/>
  <c r="A78" i="32"/>
  <c r="A77" i="32"/>
  <c r="A76" i="32"/>
  <c r="A75" i="32"/>
  <c r="A74" i="32"/>
  <c r="A73" i="32"/>
  <c r="A72" i="32"/>
  <c r="A71" i="32"/>
  <c r="A70" i="32"/>
  <c r="A69" i="32"/>
  <c r="A68" i="32"/>
  <c r="A67" i="32"/>
  <c r="A66" i="32"/>
  <c r="A65" i="32"/>
  <c r="A64" i="32"/>
  <c r="A63" i="32"/>
  <c r="A62" i="32"/>
  <c r="A61" i="32"/>
  <c r="A60" i="32"/>
  <c r="A59" i="32"/>
  <c r="A58" i="32"/>
  <c r="A57" i="32"/>
  <c r="A56" i="32"/>
  <c r="A55" i="32"/>
  <c r="A54" i="32"/>
  <c r="A53" i="32"/>
  <c r="A52" i="32"/>
  <c r="A51" i="32"/>
  <c r="A50" i="32"/>
  <c r="A49" i="32"/>
  <c r="A48" i="32"/>
  <c r="A47" i="32"/>
  <c r="A46" i="32"/>
  <c r="A45" i="32"/>
  <c r="A44" i="32"/>
  <c r="A43" i="32"/>
  <c r="A42" i="32"/>
  <c r="A41" i="32"/>
  <c r="A40" i="32"/>
  <c r="A39" i="32"/>
  <c r="A38" i="32"/>
  <c r="A37" i="32"/>
  <c r="A36" i="32"/>
  <c r="A35" i="32"/>
  <c r="A34" i="32"/>
  <c r="A33" i="32"/>
  <c r="A32" i="32"/>
  <c r="A31" i="32"/>
  <c r="A30" i="32"/>
  <c r="A29" i="32"/>
  <c r="A28" i="32"/>
  <c r="A27" i="32"/>
  <c r="A26" i="32"/>
  <c r="A25" i="32"/>
  <c r="A24" i="32"/>
  <c r="A23" i="32"/>
  <c r="A22" i="32"/>
  <c r="A21" i="32"/>
  <c r="A20" i="32"/>
  <c r="A19" i="32"/>
  <c r="A18" i="32"/>
  <c r="A17" i="32"/>
  <c r="A16" i="32"/>
  <c r="A15" i="32"/>
  <c r="A14" i="32"/>
  <c r="A13" i="32"/>
  <c r="A12" i="32"/>
  <c r="A11" i="32"/>
  <c r="A10" i="32"/>
  <c r="A9" i="32"/>
  <c r="A8" i="32"/>
  <c r="A5" i="32"/>
  <c r="A434" i="31"/>
  <c r="A433" i="31"/>
  <c r="A432" i="31"/>
  <c r="A431" i="31"/>
  <c r="A430" i="31"/>
  <c r="A429" i="31"/>
  <c r="A428" i="31"/>
  <c r="A427" i="31"/>
  <c r="A426" i="31"/>
  <c r="A425" i="31"/>
  <c r="A424" i="31"/>
  <c r="A423" i="31"/>
  <c r="A422" i="31"/>
  <c r="A421" i="31"/>
  <c r="A420" i="31"/>
  <c r="A419" i="31"/>
  <c r="A418" i="31"/>
  <c r="A417" i="31"/>
  <c r="A416" i="31"/>
  <c r="A415" i="31"/>
  <c r="A414" i="31"/>
  <c r="A413" i="31"/>
  <c r="A412" i="31"/>
  <c r="A411" i="31"/>
  <c r="A410" i="31"/>
  <c r="A409" i="31"/>
  <c r="A408" i="31"/>
  <c r="A407" i="31"/>
  <c r="A406" i="31"/>
  <c r="A405" i="31"/>
  <c r="A404" i="31"/>
  <c r="A403" i="31"/>
  <c r="A402" i="31"/>
  <c r="A401" i="31"/>
  <c r="A400" i="31"/>
  <c r="A399" i="31"/>
  <c r="A398" i="31"/>
  <c r="A397" i="31"/>
  <c r="A396" i="31"/>
  <c r="A395" i="31"/>
  <c r="A394" i="31"/>
  <c r="A393" i="31"/>
  <c r="A392" i="31"/>
  <c r="A391" i="31"/>
  <c r="A390" i="31"/>
  <c r="A389" i="31"/>
  <c r="A388" i="31"/>
  <c r="A387" i="31"/>
  <c r="A386" i="31"/>
  <c r="A385" i="31"/>
  <c r="A384" i="31"/>
  <c r="A383" i="31"/>
  <c r="A382" i="31"/>
  <c r="A381" i="31"/>
  <c r="A380" i="31"/>
  <c r="A379" i="31"/>
  <c r="A378" i="31"/>
  <c r="A377" i="31"/>
  <c r="A376" i="31"/>
  <c r="A375" i="31"/>
  <c r="A374" i="31"/>
  <c r="A373" i="31"/>
  <c r="A372" i="31"/>
  <c r="A371" i="31"/>
  <c r="A370" i="31"/>
  <c r="A369" i="31"/>
  <c r="A368" i="31"/>
  <c r="A367" i="31"/>
  <c r="A366" i="31"/>
  <c r="A365" i="31"/>
  <c r="A364" i="31"/>
  <c r="A363" i="31"/>
  <c r="A362" i="31"/>
  <c r="A361" i="31"/>
  <c r="A360" i="31"/>
  <c r="A359" i="31"/>
  <c r="A358" i="31"/>
  <c r="A357" i="31"/>
  <c r="A356" i="31"/>
  <c r="A355" i="31"/>
  <c r="A354" i="31"/>
  <c r="A353" i="31"/>
  <c r="A352" i="31"/>
  <c r="A351" i="31"/>
  <c r="A350" i="31"/>
  <c r="A349" i="31"/>
  <c r="A348" i="31"/>
  <c r="A347" i="31"/>
  <c r="A346" i="31"/>
  <c r="A345" i="31"/>
  <c r="A344" i="31"/>
  <c r="A343" i="31"/>
  <c r="A342" i="31"/>
  <c r="A341" i="31"/>
  <c r="A340" i="31"/>
  <c r="A339" i="31"/>
  <c r="A338" i="31"/>
  <c r="A337" i="31"/>
  <c r="A336" i="31"/>
  <c r="A335" i="31"/>
  <c r="A334" i="31"/>
  <c r="A333" i="31"/>
  <c r="A332" i="31"/>
  <c r="A331" i="31"/>
  <c r="A330" i="31"/>
  <c r="A329" i="31"/>
  <c r="A328" i="31"/>
  <c r="A327" i="31"/>
  <c r="A326" i="31"/>
  <c r="A325" i="31"/>
  <c r="A324" i="31"/>
  <c r="A323" i="31"/>
  <c r="A322" i="31"/>
  <c r="A321" i="31"/>
  <c r="A320" i="31"/>
  <c r="A319" i="31"/>
  <c r="A318" i="31"/>
  <c r="A317" i="31"/>
  <c r="A316" i="31"/>
  <c r="A315" i="31"/>
  <c r="A314" i="31"/>
  <c r="A313" i="31"/>
  <c r="A312" i="31"/>
  <c r="A311" i="31"/>
  <c r="A310" i="31"/>
  <c r="A309" i="31"/>
  <c r="A308" i="31"/>
  <c r="A307" i="31"/>
  <c r="A306" i="31"/>
  <c r="A305" i="31"/>
  <c r="A304" i="31"/>
  <c r="A303" i="31"/>
  <c r="A302" i="31"/>
  <c r="A301" i="31"/>
  <c r="A300" i="31"/>
  <c r="A299" i="31"/>
  <c r="A298" i="31"/>
  <c r="A297" i="31"/>
  <c r="A296" i="31"/>
  <c r="A295" i="31"/>
  <c r="A294" i="31"/>
  <c r="A293" i="31"/>
  <c r="A292" i="31"/>
  <c r="A291" i="31"/>
  <c r="A290" i="31"/>
  <c r="A289" i="31"/>
  <c r="A288" i="31"/>
  <c r="A287" i="31"/>
  <c r="A286" i="31"/>
  <c r="A285" i="31"/>
  <c r="A284" i="31"/>
  <c r="A283" i="31"/>
  <c r="A282" i="31"/>
  <c r="A281" i="31"/>
  <c r="A280" i="31"/>
  <c r="A279" i="31"/>
  <c r="A278" i="31"/>
  <c r="A277" i="31"/>
  <c r="A276" i="31"/>
  <c r="A275" i="31"/>
  <c r="A274" i="31"/>
  <c r="A273" i="31"/>
  <c r="A272" i="31"/>
  <c r="A271" i="31"/>
  <c r="A270" i="31"/>
  <c r="A269" i="31"/>
  <c r="A268" i="31"/>
  <c r="A267" i="31"/>
  <c r="A266" i="31"/>
  <c r="A265" i="31"/>
  <c r="A264" i="31"/>
  <c r="A263" i="31"/>
  <c r="A262" i="31"/>
  <c r="A261" i="31"/>
  <c r="A260" i="31"/>
  <c r="A259" i="31"/>
  <c r="A258" i="31"/>
  <c r="A257" i="31"/>
  <c r="A256" i="31"/>
  <c r="A255" i="31"/>
  <c r="A254" i="31"/>
  <c r="A253" i="31"/>
  <c r="A252" i="31"/>
  <c r="A251" i="31"/>
  <c r="A250" i="31"/>
  <c r="A249" i="31"/>
  <c r="A248" i="31"/>
  <c r="A247" i="31"/>
  <c r="A246" i="31"/>
  <c r="A245" i="31"/>
  <c r="A244" i="31"/>
  <c r="A243" i="31"/>
  <c r="A242" i="31"/>
  <c r="A241" i="31"/>
  <c r="A239" i="31"/>
  <c r="A235" i="31"/>
  <c r="A234" i="31"/>
  <c r="A233" i="31"/>
  <c r="A232" i="31"/>
  <c r="A231" i="31"/>
  <c r="A230" i="31"/>
  <c r="A229" i="31"/>
  <c r="A228" i="31"/>
  <c r="A227" i="31"/>
  <c r="A226" i="31"/>
  <c r="A225" i="31"/>
  <c r="A224" i="31"/>
  <c r="A223" i="31"/>
  <c r="A215" i="31"/>
  <c r="A214" i="31"/>
  <c r="A213" i="31"/>
  <c r="A212" i="31"/>
  <c r="A211" i="31"/>
  <c r="A210" i="31"/>
  <c r="A209" i="31"/>
  <c r="A208" i="31"/>
  <c r="A207" i="31"/>
  <c r="A206" i="31"/>
  <c r="A205" i="31"/>
  <c r="A204" i="31"/>
  <c r="A203" i="31"/>
  <c r="A202" i="31"/>
  <c r="A201" i="31"/>
  <c r="A200" i="31"/>
  <c r="A199" i="31"/>
  <c r="A198" i="31"/>
  <c r="A197" i="31"/>
  <c r="A196" i="31"/>
  <c r="A195" i="31"/>
  <c r="A194" i="31"/>
  <c r="A193" i="31"/>
  <c r="A192" i="31"/>
  <c r="A191" i="31"/>
  <c r="A190" i="31"/>
  <c r="A189" i="31"/>
  <c r="A188" i="31"/>
  <c r="A187" i="31"/>
  <c r="A186" i="31"/>
  <c r="A185" i="31"/>
  <c r="A184" i="31"/>
  <c r="A183" i="31"/>
  <c r="A182" i="31"/>
  <c r="A181" i="31"/>
  <c r="A180" i="31"/>
  <c r="A179" i="31"/>
  <c r="A178" i="31"/>
  <c r="A177" i="31"/>
  <c r="A176" i="31"/>
  <c r="A175" i="31"/>
  <c r="A174" i="31"/>
  <c r="A173" i="31"/>
  <c r="A172" i="31"/>
  <c r="A171" i="31"/>
  <c r="A170" i="31"/>
  <c r="A169" i="31"/>
  <c r="A168" i="31"/>
  <c r="A167" i="31"/>
  <c r="A166" i="31"/>
  <c r="A165" i="31"/>
  <c r="A164" i="31"/>
  <c r="A163" i="31"/>
  <c r="A162" i="31"/>
  <c r="A161" i="31"/>
  <c r="A160" i="31"/>
  <c r="A159" i="31"/>
  <c r="A158" i="31"/>
  <c r="A157" i="31"/>
  <c r="A156" i="31"/>
  <c r="A155" i="31"/>
  <c r="A154" i="31"/>
  <c r="A153" i="31"/>
  <c r="A152" i="31"/>
  <c r="A151" i="31"/>
  <c r="A150" i="31"/>
  <c r="A149" i="31"/>
  <c r="A148" i="31"/>
  <c r="A147" i="31"/>
  <c r="A146" i="31"/>
  <c r="A145" i="31"/>
  <c r="A144" i="31"/>
  <c r="A143" i="31"/>
  <c r="A142" i="31"/>
  <c r="A141" i="31"/>
  <c r="A140" i="31"/>
  <c r="A139" i="31"/>
  <c r="A138" i="31"/>
  <c r="A137" i="31"/>
  <c r="A136" i="31"/>
  <c r="A135" i="31"/>
  <c r="A134" i="31"/>
  <c r="A133" i="31"/>
  <c r="A132" i="31"/>
  <c r="A131" i="31"/>
  <c r="A130" i="31"/>
  <c r="A129" i="31"/>
  <c r="A128" i="31"/>
  <c r="A127" i="31"/>
  <c r="A126" i="31"/>
  <c r="A125" i="31"/>
  <c r="A124" i="31"/>
  <c r="A123" i="31"/>
  <c r="A122" i="31"/>
  <c r="A121" i="31"/>
  <c r="A120" i="31"/>
  <c r="A119" i="31"/>
  <c r="A118" i="31"/>
  <c r="A117" i="31"/>
  <c r="A116" i="31"/>
  <c r="A115" i="31"/>
  <c r="A114" i="31"/>
  <c r="A113" i="31"/>
  <c r="A112" i="31"/>
  <c r="A111" i="31"/>
  <c r="A110" i="31"/>
  <c r="A109" i="31"/>
  <c r="A108" i="31"/>
  <c r="A107" i="31"/>
  <c r="A106" i="31"/>
  <c r="A105" i="31"/>
  <c r="A104" i="31"/>
  <c r="A103" i="31"/>
  <c r="A102" i="31"/>
  <c r="A101" i="31"/>
  <c r="A100" i="31"/>
  <c r="A99" i="31"/>
  <c r="A98" i="31"/>
  <c r="A97" i="31"/>
  <c r="A96" i="31"/>
  <c r="A95" i="31"/>
  <c r="A94" i="31"/>
  <c r="A93" i="31"/>
  <c r="A92" i="31"/>
  <c r="A91" i="31"/>
  <c r="A90" i="31"/>
  <c r="A89" i="31"/>
  <c r="A88" i="31"/>
  <c r="A87" i="31"/>
  <c r="A86" i="31"/>
  <c r="A85" i="31"/>
  <c r="A84" i="31"/>
  <c r="A83" i="31"/>
  <c r="A82" i="31"/>
  <c r="A81" i="31"/>
  <c r="A80" i="31"/>
  <c r="A79" i="31"/>
  <c r="A78" i="31"/>
  <c r="A77" i="31"/>
  <c r="A76" i="31"/>
  <c r="A75" i="31"/>
  <c r="A74" i="31"/>
  <c r="A73" i="31"/>
  <c r="A72" i="31"/>
  <c r="A71" i="31"/>
  <c r="A70" i="31"/>
  <c r="A69" i="31"/>
  <c r="A68" i="31"/>
  <c r="A67" i="31"/>
  <c r="A66" i="31"/>
  <c r="A65" i="31"/>
  <c r="A64" i="31"/>
  <c r="A63" i="31"/>
  <c r="A62" i="31"/>
  <c r="A61" i="31"/>
  <c r="A60" i="31"/>
  <c r="A59" i="31"/>
  <c r="A58" i="31"/>
  <c r="A57" i="31"/>
  <c r="A56" i="31"/>
  <c r="A55" i="31"/>
  <c r="A54" i="31"/>
  <c r="A53" i="31"/>
  <c r="A52" i="31"/>
  <c r="A51" i="31"/>
  <c r="A50" i="31"/>
  <c r="A49" i="31"/>
  <c r="A48" i="31"/>
  <c r="A47" i="31"/>
  <c r="A46" i="31"/>
  <c r="A45" i="31"/>
  <c r="A44" i="31"/>
  <c r="A43" i="31"/>
  <c r="A42" i="31"/>
  <c r="A41" i="31"/>
  <c r="A40" i="31"/>
  <c r="A39" i="31"/>
  <c r="A38" i="31"/>
  <c r="A37" i="31"/>
  <c r="A36" i="31"/>
  <c r="A35" i="31"/>
  <c r="A34" i="31"/>
  <c r="A33" i="31"/>
  <c r="A32" i="31"/>
  <c r="A31" i="31"/>
  <c r="A30" i="31"/>
  <c r="A29" i="31"/>
  <c r="A28" i="31"/>
  <c r="A27" i="31"/>
  <c r="A26" i="31"/>
  <c r="A25" i="31"/>
  <c r="A24" i="31"/>
  <c r="A23" i="31"/>
  <c r="A22" i="31"/>
  <c r="A21" i="31"/>
  <c r="A20" i="31"/>
  <c r="A19" i="31"/>
  <c r="A18" i="31"/>
  <c r="A17" i="31"/>
  <c r="A16" i="31"/>
  <c r="A15" i="31"/>
  <c r="A14" i="31"/>
  <c r="A13" i="31"/>
  <c r="A12" i="31"/>
  <c r="A11" i="31"/>
  <c r="A10" i="31"/>
  <c r="A9" i="31"/>
  <c r="A8" i="31"/>
  <c r="A4" i="31"/>
  <c r="K434" i="31"/>
  <c r="A567" i="51"/>
  <c r="A566" i="51"/>
  <c r="A565" i="51"/>
  <c r="A564" i="51"/>
  <c r="A563" i="51"/>
  <c r="A562" i="51"/>
  <c r="A561" i="51"/>
  <c r="A560" i="51"/>
  <c r="A559" i="51"/>
  <c r="A558" i="51"/>
  <c r="A557" i="51"/>
  <c r="A556" i="51"/>
  <c r="A555" i="51"/>
  <c r="A554" i="51"/>
  <c r="A553" i="51"/>
  <c r="A552" i="51"/>
  <c r="A551" i="51"/>
  <c r="A550" i="51"/>
  <c r="A549" i="51"/>
  <c r="A548" i="51"/>
  <c r="A547" i="51"/>
  <c r="A546" i="51"/>
  <c r="A545" i="51"/>
  <c r="A544" i="51"/>
  <c r="A543" i="51"/>
  <c r="A542" i="51"/>
  <c r="A541" i="51"/>
  <c r="A540" i="51"/>
  <c r="A539" i="51"/>
  <c r="A538" i="51"/>
  <c r="A537" i="51"/>
  <c r="A536" i="51"/>
  <c r="A535" i="51"/>
  <c r="A534" i="51"/>
  <c r="A533" i="51"/>
  <c r="A532" i="51"/>
  <c r="A531" i="51"/>
  <c r="A530" i="51"/>
  <c r="A529" i="51"/>
  <c r="A528" i="51"/>
  <c r="A527" i="51"/>
  <c r="A526" i="51"/>
  <c r="A525" i="51"/>
  <c r="A524" i="51"/>
  <c r="A523" i="51"/>
  <c r="A522" i="51"/>
  <c r="A521" i="51"/>
  <c r="A520" i="51"/>
  <c r="A519" i="51"/>
  <c r="A518" i="51"/>
  <c r="A517" i="51"/>
  <c r="A516" i="51"/>
  <c r="A515" i="51"/>
  <c r="A514" i="51"/>
  <c r="A513" i="51"/>
  <c r="A512" i="51"/>
  <c r="A511" i="51"/>
  <c r="A510" i="51"/>
  <c r="A509" i="51"/>
  <c r="A508" i="51"/>
  <c r="A507" i="51"/>
  <c r="A506" i="51"/>
  <c r="A505" i="51"/>
  <c r="A504" i="51"/>
  <c r="A503" i="51"/>
  <c r="A502" i="51"/>
  <c r="A501" i="51"/>
  <c r="A500" i="51"/>
  <c r="A499" i="51"/>
  <c r="A498" i="51"/>
  <c r="A497" i="51"/>
  <c r="A496" i="51"/>
  <c r="A495" i="51"/>
  <c r="A494" i="51"/>
  <c r="A493" i="51"/>
  <c r="A492" i="51"/>
  <c r="A491" i="51"/>
  <c r="A490" i="51"/>
  <c r="A489" i="51"/>
  <c r="A488" i="51"/>
  <c r="A487" i="51"/>
  <c r="A486" i="51"/>
  <c r="A485" i="51"/>
  <c r="A484" i="51"/>
  <c r="A483" i="51"/>
  <c r="A482" i="51"/>
  <c r="A481" i="51"/>
  <c r="A480" i="51"/>
  <c r="A479" i="51"/>
  <c r="A478" i="51"/>
  <c r="A477" i="51"/>
  <c r="A476" i="51"/>
  <c r="A475" i="51"/>
  <c r="A474" i="51"/>
  <c r="A473" i="51"/>
  <c r="A472" i="51"/>
  <c r="A471" i="51"/>
  <c r="A470" i="51"/>
  <c r="A469" i="51"/>
  <c r="A468" i="51"/>
  <c r="A467" i="51"/>
  <c r="A466" i="51"/>
  <c r="A464" i="51"/>
  <c r="A463" i="51"/>
  <c r="A462" i="51"/>
  <c r="A459" i="51"/>
  <c r="A458" i="51"/>
  <c r="A456" i="51"/>
  <c r="A455" i="51"/>
  <c r="A454" i="51"/>
  <c r="A453" i="51"/>
  <c r="A452" i="51"/>
  <c r="A451" i="51"/>
  <c r="A450" i="51"/>
  <c r="A449" i="51"/>
  <c r="A448" i="51"/>
  <c r="A447" i="51"/>
  <c r="A446" i="51"/>
  <c r="A443" i="51"/>
  <c r="A440" i="51"/>
  <c r="A439" i="51"/>
  <c r="A438" i="51"/>
  <c r="A437" i="51"/>
  <c r="A436" i="51"/>
  <c r="A435" i="51"/>
  <c r="A434" i="51"/>
  <c r="A433" i="51"/>
  <c r="A432" i="51"/>
  <c r="A431" i="51"/>
  <c r="A430" i="51"/>
  <c r="A429" i="51"/>
  <c r="A428" i="51"/>
  <c r="A427" i="51"/>
  <c r="A426" i="51"/>
  <c r="A425" i="51"/>
  <c r="A424" i="51"/>
  <c r="A423" i="51"/>
  <c r="A422" i="51"/>
  <c r="A421" i="51"/>
  <c r="A420" i="51"/>
  <c r="A419" i="51"/>
  <c r="A418" i="51"/>
  <c r="A417" i="51"/>
  <c r="A416" i="51"/>
  <c r="A415" i="51"/>
  <c r="A414" i="51"/>
  <c r="A413" i="51"/>
  <c r="A412" i="51"/>
  <c r="A411" i="51"/>
  <c r="A410" i="51"/>
  <c r="A409" i="51"/>
  <c r="A408" i="51"/>
  <c r="A407" i="51"/>
  <c r="A406" i="51"/>
  <c r="A405" i="51"/>
  <c r="A404" i="51"/>
  <c r="A403" i="51"/>
  <c r="A402" i="51"/>
  <c r="A401" i="51"/>
  <c r="A400" i="51"/>
  <c r="A399" i="51"/>
  <c r="A398" i="51"/>
  <c r="A397" i="51"/>
  <c r="A396" i="51"/>
  <c r="A395" i="51"/>
  <c r="A394" i="51"/>
  <c r="A393" i="51"/>
  <c r="A392" i="51"/>
  <c r="A391" i="51"/>
  <c r="A390" i="51"/>
  <c r="A389" i="51"/>
  <c r="A388" i="51"/>
  <c r="A387" i="51"/>
  <c r="A386" i="51"/>
  <c r="A385" i="51"/>
  <c r="A384" i="51"/>
  <c r="A383" i="51"/>
  <c r="A382" i="51"/>
  <c r="A381" i="51"/>
  <c r="A380" i="51"/>
  <c r="A379" i="51"/>
  <c r="A378" i="51"/>
  <c r="A377" i="51"/>
  <c r="A376" i="51"/>
  <c r="A375" i="51"/>
  <c r="A374" i="51"/>
  <c r="A373" i="51"/>
  <c r="A372" i="51"/>
  <c r="A371" i="51"/>
  <c r="A370" i="51"/>
  <c r="A369" i="51"/>
  <c r="A368" i="51"/>
  <c r="A367" i="51"/>
  <c r="A366" i="51"/>
  <c r="A365" i="51"/>
  <c r="A364" i="51"/>
  <c r="A363" i="51"/>
  <c r="A362" i="51"/>
  <c r="A361" i="51"/>
  <c r="A360" i="51"/>
  <c r="A359" i="51"/>
  <c r="A358" i="51"/>
  <c r="A357" i="51"/>
  <c r="A356" i="51"/>
  <c r="A355" i="51"/>
  <c r="A354" i="51"/>
  <c r="A353" i="51"/>
  <c r="A352" i="51"/>
  <c r="A351" i="51"/>
  <c r="A350" i="51"/>
  <c r="A349" i="51"/>
  <c r="A348" i="51"/>
  <c r="A347" i="51"/>
  <c r="A346" i="51"/>
  <c r="A345" i="51"/>
  <c r="A344" i="51"/>
  <c r="A343" i="51"/>
  <c r="A342" i="51"/>
  <c r="A341" i="51"/>
  <c r="A340" i="51"/>
  <c r="A339" i="51"/>
  <c r="A338" i="51"/>
  <c r="A337" i="51"/>
  <c r="A336" i="51"/>
  <c r="A335" i="51"/>
  <c r="A334" i="51"/>
  <c r="A333" i="51"/>
  <c r="A332" i="51"/>
  <c r="A331" i="51"/>
  <c r="A330" i="51"/>
  <c r="A329" i="51"/>
  <c r="A328" i="51"/>
  <c r="A327" i="51"/>
  <c r="A326" i="51"/>
  <c r="A325" i="51"/>
  <c r="A324" i="51"/>
  <c r="A323" i="51"/>
  <c r="A322" i="51"/>
  <c r="A321" i="51"/>
  <c r="A320" i="51"/>
  <c r="A319" i="51"/>
  <c r="A318" i="51"/>
  <c r="A910" i="33"/>
  <c r="A909" i="33"/>
  <c r="A908" i="33"/>
  <c r="A907" i="33"/>
  <c r="A906" i="33"/>
  <c r="A905" i="33"/>
  <c r="A904" i="33"/>
  <c r="A903" i="33"/>
  <c r="A902" i="33"/>
  <c r="A901" i="33"/>
  <c r="A900" i="33"/>
  <c r="A899" i="33"/>
  <c r="A898" i="33"/>
  <c r="A897" i="33"/>
  <c r="A896" i="33"/>
  <c r="A895" i="33"/>
  <c r="A894" i="33"/>
  <c r="A893" i="33"/>
  <c r="A892" i="33"/>
  <c r="A891" i="33"/>
  <c r="A890" i="33"/>
  <c r="A889" i="33"/>
  <c r="A888" i="33"/>
  <c r="A887" i="33"/>
  <c r="A886" i="33"/>
  <c r="A885" i="33"/>
  <c r="A884" i="33"/>
  <c r="A883" i="33"/>
  <c r="A882" i="33"/>
  <c r="A881" i="33"/>
  <c r="A880" i="33"/>
  <c r="A879" i="33"/>
  <c r="A878" i="33"/>
  <c r="A877" i="33"/>
  <c r="A876" i="33"/>
  <c r="A875" i="33"/>
  <c r="A874" i="33"/>
  <c r="A873" i="33"/>
  <c r="A872" i="33"/>
  <c r="A871" i="33"/>
  <c r="A870" i="33"/>
  <c r="A869" i="33"/>
  <c r="A868" i="33"/>
  <c r="A867" i="33"/>
  <c r="A866" i="33"/>
  <c r="A865" i="33"/>
  <c r="A864" i="33"/>
  <c r="A863" i="33"/>
  <c r="A862" i="33"/>
  <c r="A861" i="33"/>
  <c r="A860" i="33"/>
  <c r="A859" i="33"/>
  <c r="A858" i="33"/>
  <c r="A857" i="33"/>
  <c r="A856" i="33"/>
  <c r="A855" i="33"/>
  <c r="A854" i="33"/>
  <c r="A853" i="33"/>
  <c r="A852" i="33"/>
  <c r="A851" i="33"/>
  <c r="A850" i="33"/>
  <c r="A849" i="33"/>
  <c r="A848" i="33"/>
  <c r="A847" i="33"/>
  <c r="A846" i="33"/>
  <c r="A845" i="33"/>
  <c r="A844" i="33"/>
  <c r="A843" i="33"/>
  <c r="A842" i="33"/>
  <c r="A841" i="33"/>
  <c r="A840" i="33"/>
  <c r="A839" i="33"/>
  <c r="A838" i="33"/>
  <c r="A837" i="33"/>
  <c r="A836" i="33"/>
  <c r="A835" i="33"/>
  <c r="A834" i="33"/>
  <c r="A833" i="33"/>
  <c r="A832" i="33"/>
  <c r="A831" i="33"/>
  <c r="A830" i="33"/>
  <c r="A829" i="33"/>
  <c r="A828" i="33"/>
  <c r="A827" i="33"/>
  <c r="A826" i="33"/>
  <c r="A825" i="33"/>
  <c r="A824" i="33"/>
  <c r="A823" i="33"/>
  <c r="A822" i="33"/>
  <c r="A821" i="33"/>
  <c r="A820" i="33"/>
  <c r="A819" i="33"/>
  <c r="A818" i="33"/>
  <c r="A817" i="33"/>
  <c r="A816" i="33"/>
  <c r="A815" i="33"/>
  <c r="A814" i="33"/>
  <c r="A813" i="33"/>
  <c r="A812" i="33"/>
  <c r="A811" i="33"/>
  <c r="A810" i="33"/>
  <c r="A809" i="33"/>
  <c r="A808" i="33"/>
  <c r="A807" i="33"/>
  <c r="A806" i="33"/>
  <c r="A805" i="33"/>
  <c r="A804" i="33"/>
  <c r="A803" i="33"/>
  <c r="A802" i="33"/>
  <c r="A801" i="33"/>
  <c r="A800" i="33"/>
  <c r="A799" i="33"/>
  <c r="A798" i="33"/>
  <c r="A797" i="33"/>
  <c r="A796" i="33"/>
  <c r="A795" i="33"/>
  <c r="A794" i="33"/>
  <c r="A793" i="33"/>
  <c r="A792" i="33"/>
  <c r="A791" i="33"/>
  <c r="A790" i="33"/>
  <c r="A789" i="33"/>
  <c r="A788" i="33"/>
  <c r="A787" i="33"/>
  <c r="A786" i="33"/>
  <c r="A785" i="33"/>
  <c r="A784" i="33"/>
  <c r="A783" i="33"/>
  <c r="A782" i="33"/>
  <c r="A781" i="33"/>
  <c r="A780" i="33"/>
  <c r="A779" i="33"/>
  <c r="A778" i="33"/>
  <c r="A777" i="33"/>
  <c r="A776" i="33"/>
  <c r="A775" i="33"/>
  <c r="A774" i="33"/>
  <c r="A773" i="33"/>
  <c r="A772" i="33"/>
  <c r="A771" i="33"/>
  <c r="A770" i="33"/>
  <c r="A769" i="33"/>
  <c r="A768" i="33"/>
  <c r="A767" i="33"/>
  <c r="A766" i="33"/>
  <c r="A765" i="33"/>
  <c r="A764" i="33"/>
  <c r="A763" i="33"/>
  <c r="A762" i="33"/>
  <c r="A760" i="33"/>
  <c r="A759" i="33"/>
  <c r="A758" i="33"/>
  <c r="A757" i="33"/>
  <c r="A756" i="33"/>
  <c r="A755" i="33"/>
  <c r="A754" i="33"/>
  <c r="A752" i="33"/>
  <c r="A751" i="33"/>
  <c r="A750" i="33"/>
  <c r="A748" i="33"/>
  <c r="A747" i="33"/>
  <c r="A746" i="33"/>
  <c r="A745" i="33"/>
  <c r="A743" i="33"/>
  <c r="A742" i="33"/>
  <c r="A741" i="33"/>
  <c r="A740" i="33"/>
  <c r="A738" i="33"/>
  <c r="A737" i="33"/>
  <c r="A736" i="33"/>
  <c r="A735" i="33"/>
  <c r="A734" i="33"/>
  <c r="A733" i="33"/>
  <c r="A732" i="33"/>
  <c r="A731" i="33"/>
  <c r="A730" i="33"/>
  <c r="A729" i="33"/>
  <c r="A728" i="33"/>
  <c r="A727" i="33"/>
  <c r="A726" i="33"/>
  <c r="A725" i="33"/>
  <c r="A724" i="33"/>
  <c r="A723" i="33"/>
  <c r="A722" i="33"/>
  <c r="A721" i="33"/>
  <c r="A720" i="33"/>
  <c r="A719" i="33"/>
  <c r="A718" i="33"/>
  <c r="A717" i="33"/>
  <c r="A716" i="33"/>
  <c r="A715" i="33"/>
  <c r="A714" i="33"/>
  <c r="A713" i="33"/>
  <c r="A712" i="33"/>
  <c r="A711" i="33"/>
  <c r="A710" i="33"/>
  <c r="A709" i="33"/>
  <c r="A708" i="33"/>
  <c r="A707" i="33"/>
  <c r="A706" i="33"/>
  <c r="A705" i="33"/>
  <c r="A704" i="33"/>
  <c r="A703" i="33"/>
  <c r="A702" i="33"/>
  <c r="A701" i="33"/>
  <c r="A700" i="33"/>
  <c r="A699" i="33"/>
  <c r="A698" i="33"/>
  <c r="A697" i="33"/>
  <c r="A696" i="33"/>
  <c r="A695" i="33"/>
  <c r="A694" i="33"/>
  <c r="A693" i="33"/>
  <c r="A692" i="33"/>
  <c r="A691" i="33"/>
  <c r="A690" i="33"/>
  <c r="A689" i="33"/>
  <c r="A688" i="33"/>
  <c r="A687" i="33"/>
  <c r="A686" i="33"/>
  <c r="A685" i="33"/>
  <c r="A684" i="33"/>
  <c r="A683" i="33"/>
  <c r="A682" i="33"/>
  <c r="A681" i="33"/>
  <c r="A680" i="33"/>
  <c r="A679" i="33"/>
  <c r="A678" i="33"/>
  <c r="A677" i="33"/>
  <c r="A676" i="33"/>
  <c r="A675" i="33"/>
  <c r="A674" i="33"/>
  <c r="A673" i="33"/>
  <c r="A672" i="33"/>
  <c r="A671" i="33"/>
  <c r="A670" i="33"/>
  <c r="A669" i="33"/>
  <c r="A668" i="33"/>
  <c r="A667" i="33"/>
  <c r="A666" i="33"/>
  <c r="A665" i="33"/>
  <c r="A664" i="33"/>
  <c r="A663" i="33"/>
  <c r="A662" i="33"/>
  <c r="A661" i="33"/>
  <c r="A660" i="33"/>
  <c r="A659" i="33"/>
  <c r="A658" i="33"/>
  <c r="A657" i="33"/>
  <c r="A656" i="33"/>
  <c r="A655" i="33"/>
  <c r="A654" i="33"/>
  <c r="A653" i="33"/>
  <c r="A652" i="33"/>
  <c r="A651" i="33"/>
  <c r="A650" i="33"/>
  <c r="A649" i="33"/>
  <c r="A648" i="33"/>
  <c r="A647" i="33"/>
  <c r="A646" i="33"/>
  <c r="A645" i="33"/>
  <c r="A644" i="33"/>
  <c r="A643" i="33"/>
  <c r="A642" i="33"/>
  <c r="A641" i="33"/>
  <c r="A640" i="33"/>
  <c r="A639" i="33"/>
  <c r="A638" i="33"/>
  <c r="A636" i="33"/>
  <c r="A635" i="33"/>
  <c r="A634" i="33"/>
  <c r="A633" i="33"/>
  <c r="A632" i="33"/>
  <c r="A631" i="33"/>
  <c r="A630" i="33"/>
  <c r="A629" i="33"/>
  <c r="A628" i="33"/>
  <c r="A627" i="33"/>
  <c r="A626" i="33"/>
  <c r="A625" i="33"/>
  <c r="A624" i="33"/>
  <c r="A623" i="33"/>
  <c r="A622" i="33"/>
  <c r="A621" i="33"/>
  <c r="A620" i="33"/>
  <c r="A619" i="33"/>
  <c r="A618" i="33"/>
  <c r="A617" i="33"/>
  <c r="A616" i="33"/>
  <c r="A615" i="33"/>
  <c r="A614" i="33"/>
  <c r="A613" i="33"/>
  <c r="A612" i="33"/>
  <c r="A611" i="33"/>
  <c r="A610" i="33"/>
  <c r="A609" i="33"/>
  <c r="A608" i="33"/>
  <c r="A607" i="33"/>
  <c r="A606" i="33"/>
  <c r="A605" i="33"/>
  <c r="A604" i="33"/>
  <c r="A603" i="33"/>
  <c r="A602" i="33"/>
  <c r="A601" i="33"/>
  <c r="A600" i="33"/>
  <c r="A599" i="33"/>
  <c r="A598" i="33"/>
  <c r="A597" i="33"/>
  <c r="A596" i="33"/>
  <c r="A595" i="33"/>
  <c r="A594" i="33"/>
  <c r="A593" i="33"/>
  <c r="A592" i="33"/>
  <c r="A591" i="33"/>
  <c r="A590" i="33"/>
  <c r="A589" i="33"/>
  <c r="A588" i="33"/>
  <c r="A587" i="33"/>
  <c r="A586" i="33"/>
  <c r="A585" i="33"/>
  <c r="A584" i="33"/>
  <c r="A583" i="33"/>
  <c r="A582" i="33"/>
  <c r="A581" i="33"/>
  <c r="A580" i="33"/>
  <c r="A579" i="33"/>
  <c r="A578" i="33"/>
  <c r="A577" i="33"/>
  <c r="A576" i="33"/>
  <c r="A575" i="33"/>
  <c r="A574" i="33"/>
  <c r="A573" i="33"/>
  <c r="A572" i="33"/>
  <c r="A571" i="33"/>
  <c r="A570" i="33"/>
  <c r="A569" i="33"/>
  <c r="A568" i="33"/>
  <c r="A567" i="33"/>
  <c r="A566" i="33"/>
  <c r="A565" i="33"/>
  <c r="A564" i="33"/>
  <c r="A563" i="33"/>
  <c r="A562" i="33"/>
  <c r="A561" i="33"/>
  <c r="A560" i="33"/>
  <c r="A559" i="33"/>
  <c r="A558" i="33"/>
  <c r="A557" i="33"/>
  <c r="A556" i="33"/>
  <c r="A554" i="33"/>
  <c r="A553" i="33"/>
  <c r="A552" i="33"/>
  <c r="A551" i="33"/>
  <c r="A550" i="33"/>
  <c r="A549" i="33"/>
  <c r="A548" i="33"/>
  <c r="A547" i="33"/>
  <c r="A546" i="33"/>
  <c r="A545" i="33"/>
  <c r="A544" i="33"/>
  <c r="A543" i="33"/>
  <c r="A542" i="33"/>
  <c r="A541" i="33"/>
  <c r="A540" i="33"/>
  <c r="A539" i="33"/>
  <c r="A538" i="33"/>
  <c r="A537" i="33"/>
  <c r="A536" i="33"/>
  <c r="A535" i="33"/>
  <c r="A534" i="33"/>
  <c r="A533" i="33"/>
  <c r="A532" i="33"/>
  <c r="A531" i="33"/>
  <c r="A530" i="33"/>
  <c r="A529" i="33"/>
  <c r="A528" i="33"/>
  <c r="A527" i="33"/>
  <c r="A526" i="33"/>
  <c r="A525" i="33"/>
  <c r="A524" i="33"/>
  <c r="A523" i="33"/>
  <c r="A522" i="33"/>
  <c r="A521" i="33"/>
  <c r="A520" i="33"/>
  <c r="A519" i="33"/>
  <c r="A518" i="33"/>
  <c r="A517" i="33"/>
  <c r="A516" i="33"/>
  <c r="A515" i="33"/>
  <c r="A514" i="33"/>
  <c r="A513" i="33"/>
  <c r="A512" i="33"/>
  <c r="A511" i="33"/>
  <c r="A510" i="33"/>
  <c r="A509" i="33"/>
  <c r="A508" i="33"/>
  <c r="A507" i="33"/>
  <c r="A506" i="33"/>
  <c r="A505" i="33"/>
  <c r="A504" i="33"/>
  <c r="A503" i="33"/>
  <c r="A502" i="33"/>
  <c r="A501" i="33"/>
  <c r="A500" i="33"/>
  <c r="A499" i="33"/>
  <c r="A498" i="33"/>
  <c r="A497" i="33"/>
  <c r="A496" i="33"/>
  <c r="A495" i="33"/>
  <c r="A494" i="33"/>
  <c r="A493" i="33"/>
  <c r="A492" i="33"/>
  <c r="A491" i="33"/>
  <c r="A490" i="33"/>
  <c r="A489" i="33"/>
  <c r="A488" i="33"/>
  <c r="A487" i="33"/>
  <c r="A486" i="33"/>
  <c r="A485" i="33"/>
  <c r="A484" i="33"/>
  <c r="A483" i="33"/>
  <c r="A482" i="33"/>
  <c r="A480" i="33"/>
  <c r="A479" i="33"/>
  <c r="A478" i="33"/>
  <c r="A477" i="33"/>
  <c r="A476" i="33"/>
  <c r="A475" i="33"/>
  <c r="A474" i="33"/>
  <c r="A473" i="33"/>
  <c r="A472" i="33"/>
  <c r="A471" i="33"/>
  <c r="A470" i="33"/>
  <c r="A469" i="33"/>
  <c r="A468" i="33"/>
  <c r="A467" i="33"/>
  <c r="A466" i="33"/>
  <c r="A465" i="33"/>
  <c r="A464" i="33"/>
  <c r="A456" i="33"/>
  <c r="A455" i="33"/>
  <c r="A454" i="33"/>
  <c r="A453" i="33"/>
  <c r="A452" i="33"/>
  <c r="A451" i="33"/>
  <c r="A450" i="33"/>
  <c r="A449" i="33"/>
  <c r="A448" i="33"/>
  <c r="A447" i="33"/>
  <c r="A446" i="33"/>
  <c r="A445" i="33"/>
  <c r="A444" i="33"/>
  <c r="A443" i="33"/>
  <c r="A442" i="33"/>
  <c r="A441" i="33"/>
  <c r="A440" i="33"/>
  <c r="A439" i="33"/>
  <c r="A438" i="33"/>
  <c r="A437" i="33"/>
  <c r="A436" i="33"/>
  <c r="A435" i="33"/>
  <c r="A434" i="33"/>
  <c r="A433" i="33"/>
  <c r="A432" i="33"/>
  <c r="A431" i="33"/>
  <c r="A430" i="33"/>
  <c r="A429" i="33"/>
  <c r="A428" i="33"/>
  <c r="A427" i="33"/>
  <c r="A426" i="33"/>
  <c r="A425" i="33"/>
  <c r="A424" i="33"/>
  <c r="A423" i="33"/>
  <c r="A422" i="33"/>
  <c r="A421" i="33"/>
  <c r="A420" i="33"/>
  <c r="A419" i="33"/>
  <c r="A418" i="33"/>
  <c r="A417" i="33"/>
  <c r="A416" i="33"/>
  <c r="A415" i="33"/>
  <c r="A414" i="33"/>
  <c r="A413" i="33"/>
  <c r="A412" i="33"/>
  <c r="A411" i="33"/>
  <c r="A410" i="33"/>
  <c r="A409" i="33"/>
  <c r="A408" i="33"/>
  <c r="A407" i="33"/>
  <c r="A406" i="33"/>
  <c r="A405" i="33"/>
  <c r="A404" i="33"/>
  <c r="A403" i="33"/>
  <c r="A402" i="33"/>
  <c r="A401" i="33"/>
  <c r="A400" i="33"/>
  <c r="A399" i="33"/>
  <c r="A398" i="33"/>
  <c r="A397" i="33"/>
  <c r="A396" i="33"/>
  <c r="A395" i="33"/>
  <c r="A394" i="33"/>
  <c r="A393" i="33"/>
  <c r="A392" i="33"/>
  <c r="A391" i="33"/>
  <c r="A390" i="33"/>
  <c r="A389" i="33"/>
  <c r="A388" i="33"/>
  <c r="A387" i="33"/>
  <c r="A386" i="33"/>
  <c r="A385" i="33"/>
  <c r="A384" i="33"/>
  <c r="A383" i="33"/>
  <c r="A382" i="33"/>
  <c r="A381" i="33"/>
  <c r="A380" i="33"/>
  <c r="A379" i="33"/>
  <c r="A378" i="33"/>
  <c r="A377" i="33"/>
  <c r="A376" i="33"/>
  <c r="A375" i="33"/>
  <c r="A374" i="33"/>
  <c r="A373" i="33"/>
  <c r="A372" i="33"/>
  <c r="A371" i="33"/>
  <c r="A370" i="33"/>
  <c r="K369" i="33"/>
  <c r="A369" i="33"/>
  <c r="A368" i="33"/>
  <c r="A367" i="33"/>
  <c r="A366" i="33"/>
  <c r="A365" i="33"/>
  <c r="A364" i="33"/>
  <c r="A363" i="33"/>
  <c r="A362" i="33"/>
  <c r="A361" i="33"/>
  <c r="A360" i="33"/>
  <c r="A359" i="33"/>
  <c r="A358" i="33"/>
  <c r="A357" i="33"/>
  <c r="A356" i="33"/>
  <c r="A355" i="33"/>
  <c r="A354" i="33"/>
  <c r="A353" i="33"/>
  <c r="A352" i="33"/>
  <c r="A351" i="33"/>
  <c r="A350" i="33"/>
  <c r="A349" i="33"/>
  <c r="A348" i="33"/>
  <c r="A347" i="33"/>
  <c r="A346" i="33"/>
  <c r="A345" i="33"/>
  <c r="A344" i="33"/>
  <c r="A343" i="33"/>
  <c r="A342" i="33"/>
  <c r="A341" i="33"/>
  <c r="A340" i="33"/>
  <c r="A339" i="33"/>
  <c r="A338" i="33"/>
  <c r="A337" i="33"/>
  <c r="A336" i="33"/>
  <c r="A335" i="33"/>
  <c r="A334" i="33"/>
  <c r="A333" i="33"/>
  <c r="A332" i="33"/>
  <c r="A331" i="33"/>
  <c r="A330" i="33"/>
  <c r="A329" i="33"/>
  <c r="A328" i="33"/>
  <c r="A327" i="33"/>
  <c r="A326" i="33"/>
  <c r="A325" i="33"/>
  <c r="A324" i="33"/>
  <c r="A323" i="33"/>
  <c r="A322" i="33"/>
  <c r="A321" i="33"/>
  <c r="A320" i="33"/>
  <c r="A319" i="33"/>
  <c r="A318" i="33"/>
  <c r="A317" i="33"/>
  <c r="A316" i="33"/>
  <c r="A315" i="33"/>
  <c r="A314" i="33"/>
  <c r="A313" i="33"/>
  <c r="A312" i="33"/>
  <c r="A311" i="33"/>
  <c r="A310" i="33"/>
  <c r="A309" i="33"/>
  <c r="A308" i="33"/>
  <c r="A307" i="33"/>
  <c r="A306" i="33"/>
  <c r="A305" i="33"/>
  <c r="A304" i="33"/>
  <c r="A303" i="33"/>
  <c r="A302" i="33"/>
  <c r="A301" i="33"/>
  <c r="A300" i="33"/>
  <c r="A299" i="33"/>
  <c r="A298" i="33"/>
  <c r="A297" i="33"/>
  <c r="A296" i="33"/>
  <c r="A295" i="33"/>
  <c r="A294" i="33"/>
  <c r="A293" i="33"/>
  <c r="A292" i="33"/>
  <c r="A291" i="33"/>
  <c r="A290" i="33"/>
  <c r="A289" i="33"/>
  <c r="A288" i="33"/>
  <c r="A287" i="33"/>
  <c r="A286" i="33"/>
  <c r="A285" i="33"/>
  <c r="A284" i="33"/>
  <c r="A283" i="33"/>
  <c r="A282" i="33"/>
  <c r="A281" i="33"/>
  <c r="A280" i="33"/>
  <c r="A279" i="33"/>
  <c r="A278" i="33"/>
  <c r="A277" i="33"/>
  <c r="A276" i="33"/>
  <c r="A275" i="33"/>
  <c r="A274" i="33"/>
  <c r="A273" i="33"/>
  <c r="A272" i="33"/>
  <c r="A271" i="33"/>
  <c r="A270" i="33"/>
  <c r="A269" i="33"/>
  <c r="A268" i="33"/>
  <c r="A267" i="33"/>
  <c r="A266" i="33"/>
  <c r="A265" i="33"/>
  <c r="A264" i="33"/>
  <c r="A263" i="33"/>
  <c r="A262" i="33"/>
  <c r="A261" i="33"/>
  <c r="A260" i="33"/>
  <c r="A259" i="33"/>
  <c r="A258" i="33"/>
  <c r="A257" i="33"/>
  <c r="A256" i="33"/>
  <c r="A255" i="33"/>
  <c r="A254" i="33"/>
  <c r="A253" i="33"/>
  <c r="A252" i="33"/>
  <c r="A251" i="33"/>
  <c r="A250" i="33"/>
  <c r="A249" i="33"/>
  <c r="A248" i="33"/>
  <c r="A247" i="33"/>
  <c r="A246" i="33"/>
  <c r="A245" i="33"/>
  <c r="A244" i="33"/>
  <c r="A243" i="33"/>
  <c r="A242" i="33"/>
  <c r="A241" i="33"/>
  <c r="A240" i="33"/>
  <c r="A239" i="33"/>
  <c r="A238" i="33"/>
  <c r="A237" i="33"/>
  <c r="A236" i="33"/>
  <c r="A235" i="33"/>
  <c r="A234" i="33"/>
  <c r="A233" i="33"/>
  <c r="A232" i="33"/>
  <c r="A231" i="33"/>
  <c r="A230" i="33"/>
  <c r="A229" i="33"/>
  <c r="A228" i="33"/>
  <c r="A227" i="33"/>
  <c r="A226" i="33"/>
  <c r="A225" i="33"/>
  <c r="A224" i="33"/>
  <c r="A223" i="33"/>
  <c r="A222" i="33"/>
  <c r="A221" i="33"/>
  <c r="A220" i="33"/>
  <c r="A219" i="33"/>
  <c r="A218" i="33"/>
  <c r="A217" i="33"/>
  <c r="A216" i="33"/>
  <c r="A215" i="33"/>
  <c r="A214" i="33"/>
  <c r="A213" i="33"/>
  <c r="A212" i="33"/>
  <c r="A211" i="33"/>
  <c r="A210" i="33"/>
  <c r="A209" i="33"/>
  <c r="A208" i="33"/>
  <c r="A207" i="33"/>
  <c r="A206" i="33"/>
  <c r="A205" i="33"/>
  <c r="A204" i="33"/>
  <c r="A203" i="33"/>
  <c r="A202" i="33"/>
  <c r="A201" i="33"/>
  <c r="A200" i="33"/>
  <c r="A199" i="33"/>
  <c r="A198" i="33"/>
  <c r="A197" i="33"/>
  <c r="A196" i="33"/>
  <c r="A195" i="33"/>
  <c r="A194" i="33"/>
  <c r="A193" i="33"/>
  <c r="A192" i="33"/>
  <c r="A191" i="33"/>
  <c r="A190" i="33"/>
  <c r="A189" i="33"/>
  <c r="A188" i="33"/>
  <c r="A187" i="33"/>
  <c r="A186" i="33"/>
  <c r="A185" i="33"/>
  <c r="A184" i="33"/>
  <c r="A183" i="33"/>
  <c r="A182" i="33"/>
  <c r="A181" i="33"/>
  <c r="A180" i="33"/>
  <c r="A179" i="33"/>
  <c r="A178" i="33"/>
  <c r="A177" i="33"/>
  <c r="A176" i="33"/>
  <c r="A175" i="33"/>
  <c r="A174" i="33"/>
  <c r="A173" i="33"/>
  <c r="A172" i="33"/>
  <c r="A171" i="33"/>
  <c r="A170" i="33"/>
  <c r="A169" i="33"/>
  <c r="A168" i="33"/>
  <c r="A167" i="33"/>
  <c r="A166" i="33"/>
  <c r="A165" i="33"/>
  <c r="A164" i="33"/>
  <c r="A163" i="33"/>
  <c r="A162" i="33"/>
  <c r="A161" i="33"/>
  <c r="A160" i="33"/>
  <c r="A159" i="33"/>
  <c r="A158" i="33"/>
  <c r="A157" i="33"/>
  <c r="A156" i="33"/>
  <c r="A155" i="33"/>
  <c r="A154" i="33"/>
  <c r="A153" i="33"/>
  <c r="A152" i="33"/>
  <c r="A151" i="33"/>
  <c r="A150" i="33"/>
  <c r="A149" i="33"/>
  <c r="A148" i="33"/>
  <c r="A147" i="33"/>
  <c r="A146" i="33"/>
  <c r="A145" i="33"/>
  <c r="A144" i="33"/>
  <c r="A143" i="33"/>
  <c r="A142" i="33"/>
  <c r="A141" i="33"/>
  <c r="A140" i="33"/>
  <c r="A139" i="33"/>
  <c r="A138" i="33"/>
  <c r="A137" i="33"/>
  <c r="A136" i="33"/>
  <c r="A135" i="33"/>
  <c r="A134" i="33"/>
  <c r="A133" i="33"/>
  <c r="A132" i="33"/>
  <c r="A131" i="33"/>
  <c r="A130" i="33"/>
  <c r="A129" i="33"/>
  <c r="A128" i="33"/>
  <c r="A127" i="33"/>
  <c r="A126" i="33"/>
  <c r="A125" i="33"/>
  <c r="A124" i="33"/>
  <c r="A123" i="33"/>
  <c r="A122" i="33"/>
  <c r="A121" i="33"/>
  <c r="A120" i="33"/>
  <c r="A119" i="33"/>
  <c r="A118" i="33"/>
  <c r="A117" i="33"/>
  <c r="A116" i="33"/>
  <c r="A115" i="33"/>
  <c r="A114" i="33"/>
  <c r="A113" i="33"/>
  <c r="A112" i="33"/>
  <c r="A111" i="33"/>
  <c r="A110" i="33"/>
  <c r="A109" i="33"/>
  <c r="A108" i="33"/>
  <c r="A107" i="33"/>
  <c r="A106" i="33"/>
  <c r="A105" i="33"/>
  <c r="A104" i="33"/>
  <c r="A103" i="33"/>
  <c r="A102" i="33"/>
  <c r="A101" i="33"/>
  <c r="A100" i="33"/>
  <c r="A99" i="33"/>
  <c r="A98" i="33"/>
  <c r="A97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A81" i="33"/>
  <c r="A80" i="33"/>
  <c r="A79" i="33"/>
  <c r="A78" i="33"/>
  <c r="A77" i="33"/>
  <c r="A76" i="33"/>
  <c r="A75" i="33"/>
  <c r="A74" i="33"/>
  <c r="A73" i="33"/>
  <c r="A72" i="33"/>
  <c r="A71" i="33"/>
  <c r="A70" i="33"/>
  <c r="A69" i="33"/>
  <c r="A68" i="33"/>
  <c r="A67" i="33"/>
  <c r="A66" i="33"/>
  <c r="A65" i="33"/>
  <c r="A64" i="33"/>
  <c r="A63" i="33"/>
  <c r="A62" i="33"/>
  <c r="A61" i="33"/>
  <c r="A60" i="33"/>
  <c r="A59" i="33"/>
  <c r="A58" i="33"/>
  <c r="A57" i="33"/>
  <c r="A56" i="33"/>
  <c r="A55" i="33"/>
  <c r="A54" i="33"/>
  <c r="A53" i="33"/>
  <c r="A52" i="33"/>
  <c r="A51" i="33"/>
  <c r="A50" i="33"/>
  <c r="A49" i="33"/>
  <c r="A48" i="33"/>
  <c r="A47" i="33"/>
  <c r="A46" i="33"/>
  <c r="A45" i="33"/>
  <c r="A44" i="33"/>
  <c r="A43" i="33"/>
  <c r="A42" i="33"/>
  <c r="A41" i="33"/>
  <c r="A40" i="33"/>
  <c r="A39" i="33"/>
  <c r="A38" i="33"/>
  <c r="A37" i="33"/>
  <c r="A36" i="33"/>
  <c r="A35" i="33"/>
  <c r="A34" i="33"/>
  <c r="A33" i="33"/>
  <c r="A32" i="33"/>
  <c r="A31" i="33"/>
  <c r="A30" i="33"/>
  <c r="A29" i="33"/>
  <c r="A28" i="33"/>
  <c r="A27" i="33"/>
  <c r="A26" i="33"/>
  <c r="A25" i="33"/>
  <c r="A24" i="33"/>
  <c r="A23" i="33"/>
  <c r="A22" i="33"/>
  <c r="A20" i="33"/>
  <c r="A19" i="33"/>
  <c r="A18" i="33"/>
  <c r="A17" i="33"/>
  <c r="A16" i="33"/>
  <c r="A15" i="33"/>
  <c r="A14" i="33"/>
  <c r="A13" i="33"/>
  <c r="A12" i="33"/>
  <c r="A11" i="33"/>
  <c r="A10" i="33"/>
  <c r="A9" i="33"/>
  <c r="A8" i="33"/>
  <c r="A7" i="33"/>
  <c r="A6" i="33"/>
  <c r="A5" i="33"/>
  <c r="G4" i="46"/>
  <c r="F112" i="38" l="1"/>
  <c r="G112" i="38" s="1"/>
  <c r="F28" i="38"/>
  <c r="G28" i="38" s="1"/>
  <c r="F52" i="38"/>
  <c r="G52" i="38" s="1"/>
  <c r="F64" i="38"/>
  <c r="G64" i="38" s="1"/>
  <c r="K64" i="38" s="1"/>
  <c r="F89" i="38"/>
  <c r="G89" i="38" s="1"/>
  <c r="K89" i="38" s="1"/>
  <c r="F59" i="38"/>
  <c r="G59" i="38" s="1"/>
  <c r="F21" i="38"/>
  <c r="G21" i="38" s="1"/>
  <c r="K21" i="38" s="1"/>
  <c r="F94" i="38"/>
  <c r="G94" i="38" s="1"/>
  <c r="F116" i="38"/>
  <c r="G116" i="38" s="1"/>
  <c r="K116" i="38" s="1"/>
  <c r="F104" i="38"/>
  <c r="G104" i="38" s="1"/>
  <c r="K104" i="38" s="1"/>
  <c r="F50" i="38"/>
  <c r="G50" i="38" s="1"/>
  <c r="K50" i="38" s="1"/>
  <c r="F114" i="38"/>
  <c r="G114" i="38" s="1"/>
  <c r="K114" i="38" s="1"/>
  <c r="F13" i="38"/>
  <c r="G13" i="38" s="1"/>
  <c r="F41" i="38"/>
  <c r="G41" i="38" s="1"/>
  <c r="F113" i="38"/>
  <c r="G113" i="38" s="1"/>
  <c r="F16" i="38"/>
  <c r="G16" i="38" s="1"/>
  <c r="F103" i="38"/>
  <c r="G103" i="38" s="1"/>
  <c r="K103" i="38" s="1"/>
  <c r="F73" i="38"/>
  <c r="G73" i="38" s="1"/>
  <c r="K73" i="38" s="1"/>
  <c r="F36" i="38"/>
  <c r="G36" i="38" s="1"/>
  <c r="F111" i="38"/>
  <c r="G111" i="38" s="1"/>
  <c r="K111" i="38" s="1"/>
  <c r="F62" i="38"/>
  <c r="G62" i="38" s="1"/>
  <c r="K62" i="38" s="1"/>
  <c r="F80" i="38"/>
  <c r="G80" i="38" s="1"/>
  <c r="K80" i="38" s="1"/>
  <c r="F8" i="38"/>
  <c r="G8" i="38" s="1"/>
  <c r="K8" i="38" s="1"/>
  <c r="F27" i="38"/>
  <c r="G27" i="38" s="1"/>
  <c r="F54" i="38"/>
  <c r="G54" i="38" s="1"/>
  <c r="F24" i="38"/>
  <c r="G24" i="38" s="1"/>
  <c r="F30" i="38"/>
  <c r="G30" i="38" s="1"/>
  <c r="K30" i="38" s="1"/>
  <c r="F119" i="38"/>
  <c r="G119" i="38" s="1"/>
  <c r="K119" i="38" s="1"/>
  <c r="F91" i="38"/>
  <c r="G91" i="38" s="1"/>
  <c r="K91" i="38" s="1"/>
  <c r="F48" i="38"/>
  <c r="G48" i="38" s="1"/>
  <c r="K48" i="38" s="1"/>
  <c r="F87" i="38"/>
  <c r="G87" i="38" s="1"/>
  <c r="K87" i="38" s="1"/>
  <c r="F86" i="38"/>
  <c r="G86" i="38" s="1"/>
  <c r="K86" i="38" s="1"/>
  <c r="F40" i="38"/>
  <c r="G40" i="38" s="1"/>
  <c r="K40" i="38" s="1"/>
  <c r="F67" i="38"/>
  <c r="G67" i="38" s="1"/>
  <c r="F15" i="38"/>
  <c r="G15" i="38" s="1"/>
  <c r="K15" i="38" s="1"/>
  <c r="F43" i="38"/>
  <c r="G43" i="38" s="1"/>
  <c r="K43" i="38" s="1"/>
  <c r="F118" i="38"/>
  <c r="G118" i="38" s="1"/>
  <c r="F105" i="38"/>
  <c r="G105" i="38" s="1"/>
  <c r="F61" i="38"/>
  <c r="G61" i="38" s="1"/>
  <c r="K61" i="38" s="1"/>
  <c r="F32" i="38"/>
  <c r="G32" i="38" s="1"/>
  <c r="F44" i="38"/>
  <c r="G44" i="38" s="1"/>
  <c r="K44" i="38" s="1"/>
  <c r="F53" i="38"/>
  <c r="G53" i="38" s="1"/>
  <c r="F83" i="38"/>
  <c r="G83" i="38" s="1"/>
  <c r="K83" i="38" s="1"/>
  <c r="F29" i="38"/>
  <c r="G29" i="38" s="1"/>
  <c r="K29" i="38" s="1"/>
  <c r="F70" i="38"/>
  <c r="G70" i="38" s="1"/>
  <c r="K70" i="38" s="1"/>
  <c r="F10" i="38"/>
  <c r="G10" i="38" s="1"/>
  <c r="K10" i="38" s="1"/>
  <c r="F76" i="38"/>
  <c r="G76" i="38" s="1"/>
  <c r="K76" i="38" s="1"/>
  <c r="F77" i="38"/>
  <c r="G77" i="38" s="1"/>
  <c r="F14" i="38"/>
  <c r="G14" i="38" s="1"/>
  <c r="F120" i="38"/>
  <c r="G120" i="38" s="1"/>
  <c r="F66" i="38"/>
  <c r="G66" i="38" s="1"/>
  <c r="K66" i="38" s="1"/>
  <c r="F100" i="38"/>
  <c r="G100" i="38" s="1"/>
  <c r="K100" i="38" s="1"/>
  <c r="F42" i="38"/>
  <c r="G42" i="38" s="1"/>
  <c r="K42" i="38" s="1"/>
  <c r="F85" i="38"/>
  <c r="G85" i="38" s="1"/>
  <c r="F18" i="38"/>
  <c r="G18" i="38" s="1"/>
  <c r="F11" i="38"/>
  <c r="G11" i="38" s="1"/>
  <c r="K11" i="38" s="1"/>
  <c r="F93" i="38"/>
  <c r="G93" i="38" s="1"/>
  <c r="K93" i="38" s="1"/>
  <c r="F110" i="38"/>
  <c r="G110" i="38" s="1"/>
  <c r="K110" i="38" s="1"/>
  <c r="F82" i="38"/>
  <c r="G82" i="38" s="1"/>
  <c r="K82" i="38" s="1"/>
  <c r="F115" i="38"/>
  <c r="G115" i="38" s="1"/>
  <c r="F55" i="38"/>
  <c r="G55" i="38" s="1"/>
  <c r="F117" i="38"/>
  <c r="G117" i="38" s="1"/>
  <c r="F45" i="38"/>
  <c r="G45" i="38" s="1"/>
  <c r="K45" i="38" s="1"/>
  <c r="F6" i="38"/>
  <c r="G6" i="38" s="1"/>
  <c r="F23" i="38"/>
  <c r="G23" i="38" s="1"/>
  <c r="F56" i="38"/>
  <c r="G56" i="38" s="1"/>
  <c r="F20" i="38"/>
  <c r="G20" i="38" s="1"/>
  <c r="F98" i="38"/>
  <c r="G98" i="38" s="1"/>
  <c r="K98" i="38" s="1"/>
  <c r="F72" i="38"/>
  <c r="G72" i="38" s="1"/>
  <c r="K72" i="38" s="1"/>
  <c r="F99" i="38"/>
  <c r="G99" i="38" s="1"/>
  <c r="K99" i="38" s="1"/>
  <c r="F35" i="38"/>
  <c r="G35" i="38" s="1"/>
  <c r="K35" i="38" s="1"/>
  <c r="F69" i="38"/>
  <c r="G69" i="38" s="1"/>
  <c r="K69" i="38" s="1"/>
  <c r="F65" i="38"/>
  <c r="G65" i="38" s="1"/>
  <c r="F58" i="38"/>
  <c r="G58" i="38" s="1"/>
  <c r="F34" i="38"/>
  <c r="G34" i="38" s="1"/>
  <c r="F9" i="38"/>
  <c r="G9" i="38" s="1"/>
  <c r="K9" i="38" s="1"/>
  <c r="F102" i="38"/>
  <c r="G102" i="38" s="1"/>
  <c r="K102" i="38" s="1"/>
  <c r="F74" i="38"/>
  <c r="G74" i="38" s="1"/>
  <c r="K74" i="38" s="1"/>
  <c r="F90" i="38"/>
  <c r="G90" i="38" s="1"/>
  <c r="K90" i="38" s="1"/>
  <c r="F108" i="38"/>
  <c r="G108" i="38" s="1"/>
  <c r="K108" i="38" s="1"/>
  <c r="F25" i="38"/>
  <c r="G25" i="38" s="1"/>
  <c r="K25" i="38" s="1"/>
  <c r="F106" i="38"/>
  <c r="G106" i="38" s="1"/>
  <c r="K106" i="38" s="1"/>
  <c r="F101" i="38"/>
  <c r="G101" i="38" s="1"/>
  <c r="K101" i="38" s="1"/>
  <c r="F17" i="38"/>
  <c r="G17" i="38" s="1"/>
  <c r="K17" i="38" s="1"/>
  <c r="F75" i="38"/>
  <c r="G75" i="38" s="1"/>
  <c r="F47" i="38"/>
  <c r="G47" i="38" s="1"/>
  <c r="F22" i="38"/>
  <c r="G22" i="38" s="1"/>
  <c r="F92" i="38"/>
  <c r="G92" i="38" s="1"/>
  <c r="K92" i="38" s="1"/>
  <c r="F26" i="38"/>
  <c r="G26" i="38" s="1"/>
  <c r="K26" i="38" s="1"/>
  <c r="F39" i="38"/>
  <c r="G39" i="38" s="1"/>
  <c r="F63" i="38"/>
  <c r="G63" i="38" s="1"/>
  <c r="K63" i="38" s="1"/>
  <c r="F51" i="38"/>
  <c r="G51" i="38" s="1"/>
  <c r="K51" i="38" s="1"/>
  <c r="F31" i="38"/>
  <c r="G31" i="38" s="1"/>
  <c r="K31" i="38" s="1"/>
  <c r="F19" i="38"/>
  <c r="G19" i="38" s="1"/>
  <c r="F60" i="38"/>
  <c r="G60" i="38" s="1"/>
  <c r="F37" i="38"/>
  <c r="G37" i="38" s="1"/>
  <c r="K37" i="38" s="1"/>
  <c r="F68" i="38"/>
  <c r="G68" i="38" s="1"/>
  <c r="F78" i="38"/>
  <c r="G78" i="38" s="1"/>
  <c r="F96" i="38"/>
  <c r="G96" i="38" s="1"/>
  <c r="K96" i="38" s="1"/>
  <c r="F81" i="38"/>
  <c r="G81" i="38" s="1"/>
  <c r="K81" i="38" s="1"/>
  <c r="F88" i="38"/>
  <c r="G88" i="38" s="1"/>
  <c r="K88" i="38" s="1"/>
  <c r="F107" i="38"/>
  <c r="G107" i="38" s="1"/>
  <c r="K107" i="38" s="1"/>
  <c r="F57" i="38"/>
  <c r="G57" i="38" s="1"/>
  <c r="K57" i="38" s="1"/>
  <c r="F33" i="38"/>
  <c r="G33" i="38" s="1"/>
  <c r="K33" i="38" s="1"/>
  <c r="F109" i="38"/>
  <c r="G109" i="38" s="1"/>
  <c r="K109" i="38" s="1"/>
  <c r="F49" i="38"/>
  <c r="G49" i="38" s="1"/>
  <c r="F97" i="38"/>
  <c r="G97" i="38" s="1"/>
  <c r="K97" i="38" s="1"/>
  <c r="F12" i="38"/>
  <c r="G12" i="38" s="1"/>
  <c r="K12" i="38" s="1"/>
  <c r="F95" i="38"/>
  <c r="G95" i="38" s="1"/>
  <c r="F71" i="38"/>
  <c r="G71" i="38" s="1"/>
  <c r="F46" i="38"/>
  <c r="G46" i="38" s="1"/>
  <c r="F7" i="38"/>
  <c r="G7" i="38" s="1"/>
  <c r="K7" i="38" s="1"/>
  <c r="F79" i="38"/>
  <c r="G79" i="38" s="1"/>
  <c r="K79" i="38" s="1"/>
  <c r="F84" i="38"/>
  <c r="G84" i="38" s="1"/>
  <c r="K84" i="38" s="1"/>
  <c r="F5" i="38"/>
  <c r="G5" i="38" s="1"/>
  <c r="F38" i="38"/>
  <c r="G38" i="38" s="1"/>
  <c r="F285" i="25"/>
  <c r="G285" i="25" s="1"/>
  <c r="K285" i="25" s="1"/>
  <c r="F278" i="25"/>
  <c r="G278" i="25" s="1"/>
  <c r="F284" i="25"/>
  <c r="G284" i="25" s="1"/>
  <c r="K284" i="25" s="1"/>
  <c r="F286" i="25"/>
  <c r="G286" i="25" s="1"/>
  <c r="F283" i="25"/>
  <c r="G283" i="25" s="1"/>
  <c r="F117" i="25"/>
  <c r="G117" i="25" s="1"/>
  <c r="F206" i="25"/>
  <c r="G206" i="25" s="1"/>
  <c r="F218" i="25"/>
  <c r="G218" i="25" s="1"/>
  <c r="K218" i="25" s="1"/>
  <c r="F207" i="25"/>
  <c r="G207" i="25" s="1"/>
  <c r="K207" i="25" s="1"/>
  <c r="F146" i="25"/>
  <c r="G146" i="25" s="1"/>
  <c r="K146" i="25" s="1"/>
  <c r="F149" i="25"/>
  <c r="G149" i="25" s="1"/>
  <c r="F255" i="25"/>
  <c r="G255" i="25" s="1"/>
  <c r="K255" i="25" s="1"/>
  <c r="F166" i="25"/>
  <c r="G166" i="25" s="1"/>
  <c r="K166" i="25" s="1"/>
  <c r="F22" i="25"/>
  <c r="G22" i="25" s="1"/>
  <c r="K22" i="25" s="1"/>
  <c r="F249" i="25"/>
  <c r="G249" i="25" s="1"/>
  <c r="K249" i="25" s="1"/>
  <c r="F123" i="25"/>
  <c r="G123" i="25" s="1"/>
  <c r="K123" i="25" s="1"/>
  <c r="F225" i="25"/>
  <c r="G225" i="25" s="1"/>
  <c r="F125" i="25"/>
  <c r="G125" i="25" s="1"/>
  <c r="F185" i="25"/>
  <c r="G185" i="25" s="1"/>
  <c r="K185" i="25" s="1"/>
  <c r="F99" i="25"/>
  <c r="G99" i="25" s="1"/>
  <c r="F132" i="25"/>
  <c r="G132" i="25" s="1"/>
  <c r="K132" i="25" s="1"/>
  <c r="F100" i="25"/>
  <c r="G100" i="25" s="1"/>
  <c r="K100" i="25" s="1"/>
  <c r="F138" i="25"/>
  <c r="G138" i="25" s="1"/>
  <c r="K138" i="25" s="1"/>
  <c r="F159" i="25"/>
  <c r="G159" i="25" s="1"/>
  <c r="F121" i="25"/>
  <c r="G121" i="25" s="1"/>
  <c r="K121" i="25" s="1"/>
  <c r="F80" i="25"/>
  <c r="G80" i="25" s="1"/>
  <c r="F55" i="25"/>
  <c r="G55" i="25" s="1"/>
  <c r="K55" i="25" s="1"/>
  <c r="F67" i="25"/>
  <c r="G67" i="25" s="1"/>
  <c r="F85" i="25"/>
  <c r="G85" i="25" s="1"/>
  <c r="F153" i="25"/>
  <c r="G153" i="25" s="1"/>
  <c r="F277" i="25"/>
  <c r="G277" i="25" s="1"/>
  <c r="K277" i="25" s="1"/>
  <c r="F145" i="25"/>
  <c r="G145" i="25" s="1"/>
  <c r="K145" i="25" s="1"/>
  <c r="F211" i="25"/>
  <c r="G211" i="25" s="1"/>
  <c r="K211" i="25" s="1"/>
  <c r="F139" i="25"/>
  <c r="G139" i="25" s="1"/>
  <c r="K139" i="25" s="1"/>
  <c r="F260" i="25"/>
  <c r="G260" i="25" s="1"/>
  <c r="K260" i="25" s="1"/>
  <c r="F192" i="25"/>
  <c r="G192" i="25" s="1"/>
  <c r="K192" i="25" s="1"/>
  <c r="F219" i="25"/>
  <c r="G219" i="25" s="1"/>
  <c r="K219" i="25" s="1"/>
  <c r="F76" i="25"/>
  <c r="G76" i="25" s="1"/>
  <c r="K76" i="25" s="1"/>
  <c r="F220" i="25"/>
  <c r="G220" i="25" s="1"/>
  <c r="F272" i="25"/>
  <c r="G272" i="25" s="1"/>
  <c r="F165" i="25"/>
  <c r="G165" i="25" s="1"/>
  <c r="F104" i="25"/>
  <c r="G104" i="25" s="1"/>
  <c r="F196" i="25"/>
  <c r="G196" i="25" s="1"/>
  <c r="K196" i="25" s="1"/>
  <c r="F36" i="25"/>
  <c r="G36" i="25" s="1"/>
  <c r="F264" i="25"/>
  <c r="G264" i="25" s="1"/>
  <c r="K264" i="25" s="1"/>
  <c r="F137" i="25"/>
  <c r="G137" i="25" s="1"/>
  <c r="K137" i="25" s="1"/>
  <c r="F288" i="25"/>
  <c r="G288" i="25" s="1"/>
  <c r="K288" i="25" s="1"/>
  <c r="F154" i="25"/>
  <c r="G154" i="25" s="1"/>
  <c r="K154" i="25" s="1"/>
  <c r="F287" i="25"/>
  <c r="G287" i="25" s="1"/>
  <c r="K287" i="25" s="1"/>
  <c r="F113" i="25"/>
  <c r="G113" i="25" s="1"/>
  <c r="K113" i="25" s="1"/>
  <c r="F186" i="25"/>
  <c r="G186" i="25" s="1"/>
  <c r="K186" i="25" s="1"/>
  <c r="F114" i="25"/>
  <c r="G114" i="25" s="1"/>
  <c r="K114" i="25" s="1"/>
  <c r="F200" i="25"/>
  <c r="G200" i="25" s="1"/>
  <c r="F176" i="25"/>
  <c r="G176" i="25" s="1"/>
  <c r="F46" i="25"/>
  <c r="G46" i="25" s="1"/>
  <c r="F18" i="25"/>
  <c r="G18" i="25" s="1"/>
  <c r="K18" i="25" s="1"/>
  <c r="F232" i="25"/>
  <c r="G232" i="25" s="1"/>
  <c r="K232" i="25" s="1"/>
  <c r="F33" i="25"/>
  <c r="G33" i="25" s="1"/>
  <c r="K33" i="25" s="1"/>
  <c r="F233" i="25"/>
  <c r="G233" i="25" s="1"/>
  <c r="K233" i="25" s="1"/>
  <c r="F214" i="25"/>
  <c r="G214" i="25" s="1"/>
  <c r="K214" i="25" s="1"/>
  <c r="F180" i="25"/>
  <c r="G180" i="25" s="1"/>
  <c r="K180" i="25" s="1"/>
  <c r="F177" i="25"/>
  <c r="G177" i="25" s="1"/>
  <c r="K177" i="25" s="1"/>
  <c r="F209" i="25"/>
  <c r="G209" i="25" s="1"/>
  <c r="K209" i="25" s="1"/>
  <c r="F50" i="25"/>
  <c r="G50" i="25" s="1"/>
  <c r="F28" i="25"/>
  <c r="G28" i="25" s="1"/>
  <c r="F152" i="25"/>
  <c r="G152" i="25" s="1"/>
  <c r="F45" i="25"/>
  <c r="G45" i="25" s="1"/>
  <c r="F170" i="25"/>
  <c r="G170" i="25" s="1"/>
  <c r="K170" i="25" s="1"/>
  <c r="F38" i="25"/>
  <c r="G38" i="25" s="1"/>
  <c r="K38" i="25" s="1"/>
  <c r="F126" i="25"/>
  <c r="G126" i="25" s="1"/>
  <c r="F291" i="25"/>
  <c r="G291" i="25" s="1"/>
  <c r="K291" i="25" s="1"/>
  <c r="F141" i="25"/>
  <c r="G141" i="25" s="1"/>
  <c r="K141" i="25" s="1"/>
  <c r="F238" i="25"/>
  <c r="G238" i="25" s="1"/>
  <c r="K238" i="25" s="1"/>
  <c r="F191" i="25"/>
  <c r="G191" i="25" s="1"/>
  <c r="F235" i="25"/>
  <c r="G235" i="25" s="1"/>
  <c r="F151" i="25"/>
  <c r="G151" i="25" s="1"/>
  <c r="K151" i="25" s="1"/>
  <c r="F127" i="25"/>
  <c r="G127" i="25" s="1"/>
  <c r="F61" i="25"/>
  <c r="G61" i="25" s="1"/>
  <c r="F32" i="25"/>
  <c r="G32" i="25" s="1"/>
  <c r="F245" i="25"/>
  <c r="G245" i="25" s="1"/>
  <c r="F47" i="25"/>
  <c r="G47" i="25" s="1"/>
  <c r="K47" i="25" s="1"/>
  <c r="F246" i="25"/>
  <c r="G246" i="25" s="1"/>
  <c r="K246" i="25" s="1"/>
  <c r="F20" i="25"/>
  <c r="G20" i="25" s="1"/>
  <c r="K20" i="25" s="1"/>
  <c r="F195" i="25"/>
  <c r="G195" i="25" s="1"/>
  <c r="K195" i="25" s="1"/>
  <c r="F231" i="25"/>
  <c r="G231" i="25" s="1"/>
  <c r="K231" i="25" s="1"/>
  <c r="F222" i="25"/>
  <c r="G222" i="25" s="1"/>
  <c r="K222" i="25" s="1"/>
  <c r="F65" i="25"/>
  <c r="G65" i="25" s="1"/>
  <c r="K65" i="25" s="1"/>
  <c r="F168" i="25"/>
  <c r="G168" i="25" s="1"/>
  <c r="K168" i="25" s="1"/>
  <c r="F140" i="25"/>
  <c r="G140" i="25" s="1"/>
  <c r="F156" i="25"/>
  <c r="G156" i="25" s="1"/>
  <c r="F16" i="25"/>
  <c r="G16" i="25" s="1"/>
  <c r="F204" i="25"/>
  <c r="G204" i="25" s="1"/>
  <c r="K204" i="25" s="1"/>
  <c r="F43" i="25"/>
  <c r="G43" i="25" s="1"/>
  <c r="K43" i="25" s="1"/>
  <c r="F208" i="25"/>
  <c r="G208" i="25" s="1"/>
  <c r="K208" i="25" s="1"/>
  <c r="F248" i="25"/>
  <c r="G248" i="25" s="1"/>
  <c r="K248" i="25" s="1"/>
  <c r="F59" i="25"/>
  <c r="G59" i="25" s="1"/>
  <c r="F273" i="25"/>
  <c r="G273" i="25" s="1"/>
  <c r="K273" i="25" s="1"/>
  <c r="F92" i="25"/>
  <c r="G92" i="25" s="1"/>
  <c r="K92" i="25" s="1"/>
  <c r="F274" i="25"/>
  <c r="G274" i="25" s="1"/>
  <c r="F48" i="25"/>
  <c r="G48" i="25" s="1"/>
  <c r="K48" i="25" s="1"/>
  <c r="F221" i="25"/>
  <c r="G221" i="25" s="1"/>
  <c r="F21" i="25"/>
  <c r="G21" i="25" s="1"/>
  <c r="F263" i="25"/>
  <c r="G263" i="25" s="1"/>
  <c r="F122" i="25"/>
  <c r="G122" i="25" s="1"/>
  <c r="F257" i="25"/>
  <c r="G257" i="25" s="1"/>
  <c r="K257" i="25" s="1"/>
  <c r="F198" i="25"/>
  <c r="G198" i="25" s="1"/>
  <c r="F10" i="25"/>
  <c r="G10" i="25" s="1"/>
  <c r="K10" i="25" s="1"/>
  <c r="F213" i="25"/>
  <c r="G213" i="25" s="1"/>
  <c r="K213" i="25" s="1"/>
  <c r="F266" i="25"/>
  <c r="G266" i="25" s="1"/>
  <c r="F174" i="25"/>
  <c r="G174" i="25" s="1"/>
  <c r="K174" i="25" s="1"/>
  <c r="F124" i="25"/>
  <c r="G124" i="25" s="1"/>
  <c r="K124" i="25" s="1"/>
  <c r="F203" i="25"/>
  <c r="G203" i="25" s="1"/>
  <c r="F56" i="25"/>
  <c r="G56" i="25" s="1"/>
  <c r="F243" i="25"/>
  <c r="G243" i="25" s="1"/>
  <c r="F253" i="25"/>
  <c r="G253" i="25" s="1"/>
  <c r="K253" i="25" s="1"/>
  <c r="F8" i="25"/>
  <c r="G8" i="25" s="1"/>
  <c r="K8" i="25" s="1"/>
  <c r="F242" i="25"/>
  <c r="G242" i="25" s="1"/>
  <c r="K242" i="25" s="1"/>
  <c r="F5" i="25"/>
  <c r="G5" i="25" s="1"/>
  <c r="F25" i="25"/>
  <c r="G25" i="25" s="1"/>
  <c r="K25" i="25" s="1"/>
  <c r="F73" i="25"/>
  <c r="G73" i="25" s="1"/>
  <c r="K73" i="25" s="1"/>
  <c r="F74" i="25"/>
  <c r="G74" i="25" s="1"/>
  <c r="K74" i="25" s="1"/>
  <c r="F290" i="25"/>
  <c r="G290" i="25" s="1"/>
  <c r="F106" i="25"/>
  <c r="G106" i="25" s="1"/>
  <c r="K106" i="25" s="1"/>
  <c r="F12" i="25"/>
  <c r="G12" i="25" s="1"/>
  <c r="K12" i="25" s="1"/>
  <c r="F63" i="25"/>
  <c r="G63" i="25" s="1"/>
  <c r="F234" i="25"/>
  <c r="G234" i="25" s="1"/>
  <c r="F35" i="25"/>
  <c r="G35" i="25" s="1"/>
  <c r="F90" i="25"/>
  <c r="G90" i="25" s="1"/>
  <c r="F136" i="25"/>
  <c r="G136" i="25" s="1"/>
  <c r="K136" i="25" s="1"/>
  <c r="F23" i="25"/>
  <c r="G23" i="25" s="1"/>
  <c r="F224" i="25"/>
  <c r="G224" i="25" s="1"/>
  <c r="K224" i="25" s="1"/>
  <c r="F39" i="25"/>
  <c r="G39" i="25" s="1"/>
  <c r="K39" i="25" s="1"/>
  <c r="F227" i="25"/>
  <c r="G227" i="25" s="1"/>
  <c r="K227" i="25" s="1"/>
  <c r="F14" i="25"/>
  <c r="G14" i="25" s="1"/>
  <c r="F189" i="25"/>
  <c r="G189" i="25" s="1"/>
  <c r="K189" i="25" s="1"/>
  <c r="F184" i="25"/>
  <c r="G184" i="25" s="1"/>
  <c r="K184" i="25" s="1"/>
  <c r="F216" i="25"/>
  <c r="G216" i="25" s="1"/>
  <c r="F71" i="25"/>
  <c r="G71" i="25" s="1"/>
  <c r="F258" i="25"/>
  <c r="G258" i="25" s="1"/>
  <c r="K258" i="25" s="1"/>
  <c r="F103" i="25"/>
  <c r="G103" i="25" s="1"/>
  <c r="K103" i="25" s="1"/>
  <c r="F187" i="25"/>
  <c r="G187" i="25" s="1"/>
  <c r="K187" i="25" s="1"/>
  <c r="F91" i="25"/>
  <c r="G91" i="25" s="1"/>
  <c r="K91" i="25" s="1"/>
  <c r="F199" i="25"/>
  <c r="G199" i="25" s="1"/>
  <c r="K199" i="25" s="1"/>
  <c r="F105" i="25"/>
  <c r="G105" i="25" s="1"/>
  <c r="K105" i="25" s="1"/>
  <c r="F11" i="25"/>
  <c r="G11" i="25" s="1"/>
  <c r="K11" i="25" s="1"/>
  <c r="F119" i="25"/>
  <c r="G119" i="25" s="1"/>
  <c r="K119" i="25" s="1"/>
  <c r="F88" i="25"/>
  <c r="G88" i="25" s="1"/>
  <c r="K88" i="25" s="1"/>
  <c r="F78" i="25"/>
  <c r="G78" i="25" s="1"/>
  <c r="K78" i="25" s="1"/>
  <c r="F262" i="25"/>
  <c r="G262" i="25" s="1"/>
  <c r="F64" i="25"/>
  <c r="G64" i="25" s="1"/>
  <c r="F161" i="25"/>
  <c r="G161" i="25" s="1"/>
  <c r="K161" i="25" s="1"/>
  <c r="F167" i="25"/>
  <c r="G167" i="25" s="1"/>
  <c r="F51" i="25"/>
  <c r="G51" i="25" s="1"/>
  <c r="K51" i="25" s="1"/>
  <c r="F237" i="25"/>
  <c r="G237" i="25" s="1"/>
  <c r="K237" i="25" s="1"/>
  <c r="F53" i="25"/>
  <c r="G53" i="25" s="1"/>
  <c r="K53" i="25" s="1"/>
  <c r="F239" i="25"/>
  <c r="G239" i="25" s="1"/>
  <c r="K239" i="25" s="1"/>
  <c r="F27" i="25"/>
  <c r="G27" i="25" s="1"/>
  <c r="K27" i="25" s="1"/>
  <c r="F202" i="25"/>
  <c r="G202" i="25" s="1"/>
  <c r="K202" i="25" s="1"/>
  <c r="F251" i="25"/>
  <c r="G251" i="25" s="1"/>
  <c r="K251" i="25" s="1"/>
  <c r="F254" i="25"/>
  <c r="G254" i="25" s="1"/>
  <c r="F86" i="25"/>
  <c r="G86" i="25" s="1"/>
  <c r="F270" i="25"/>
  <c r="G270" i="25" s="1"/>
  <c r="F271" i="25"/>
  <c r="G271" i="25" s="1"/>
  <c r="F26" i="25"/>
  <c r="G26" i="25" s="1"/>
  <c r="F289" i="25"/>
  <c r="G289" i="25" s="1"/>
  <c r="K289" i="25" s="1"/>
  <c r="F163" i="25"/>
  <c r="G163" i="25" s="1"/>
  <c r="K163" i="25" s="1"/>
  <c r="F178" i="25"/>
  <c r="G178" i="25" s="1"/>
  <c r="F134" i="25"/>
  <c r="G134" i="25" s="1"/>
  <c r="K134" i="25" s="1"/>
  <c r="F150" i="25"/>
  <c r="G150" i="25" s="1"/>
  <c r="K150" i="25" s="1"/>
  <c r="F236" i="25"/>
  <c r="G236" i="25" s="1"/>
  <c r="K236" i="25" s="1"/>
  <c r="F112" i="25"/>
  <c r="G112" i="25" s="1"/>
  <c r="K112" i="25" s="1"/>
  <c r="F60" i="25"/>
  <c r="G60" i="25" s="1"/>
  <c r="K60" i="25" s="1"/>
  <c r="F188" i="25"/>
  <c r="G188" i="25" s="1"/>
  <c r="F223" i="25"/>
  <c r="G223" i="25" s="1"/>
  <c r="F75" i="25"/>
  <c r="G75" i="25" s="1"/>
  <c r="F183" i="25"/>
  <c r="G183" i="25" s="1"/>
  <c r="F201" i="25"/>
  <c r="G201" i="25" s="1"/>
  <c r="K201" i="25" s="1"/>
  <c r="F82" i="25"/>
  <c r="G82" i="25" s="1"/>
  <c r="K82" i="25" s="1"/>
  <c r="F30" i="25"/>
  <c r="G30" i="25" s="1"/>
  <c r="K30" i="25" s="1"/>
  <c r="F230" i="25"/>
  <c r="G230" i="25" s="1"/>
  <c r="K230" i="25" s="1"/>
  <c r="F118" i="25"/>
  <c r="G118" i="25" s="1"/>
  <c r="K118" i="25" s="1"/>
  <c r="F77" i="25"/>
  <c r="G77" i="25" s="1"/>
  <c r="K77" i="25" s="1"/>
  <c r="F148" i="25"/>
  <c r="G148" i="25" s="1"/>
  <c r="K148" i="25" s="1"/>
  <c r="F158" i="25"/>
  <c r="G158" i="25" s="1"/>
  <c r="K158" i="25" s="1"/>
  <c r="F93" i="25"/>
  <c r="G93" i="25" s="1"/>
  <c r="F276" i="25"/>
  <c r="G276" i="25" s="1"/>
  <c r="F94" i="25"/>
  <c r="G94" i="25" s="1"/>
  <c r="F256" i="25"/>
  <c r="G256" i="25" s="1"/>
  <c r="F182" i="25"/>
  <c r="G182" i="25" s="1"/>
  <c r="K182" i="25" s="1"/>
  <c r="F66" i="25"/>
  <c r="G66" i="25" s="1"/>
  <c r="F250" i="25"/>
  <c r="G250" i="25" s="1"/>
  <c r="K250" i="25" s="1"/>
  <c r="F68" i="25"/>
  <c r="G68" i="25" s="1"/>
  <c r="K68" i="25" s="1"/>
  <c r="F252" i="25"/>
  <c r="G252" i="25" s="1"/>
  <c r="K252" i="25" s="1"/>
  <c r="F40" i="25"/>
  <c r="G40" i="25" s="1"/>
  <c r="K40" i="25" s="1"/>
  <c r="F215" i="25"/>
  <c r="G215" i="25" s="1"/>
  <c r="K215" i="25" s="1"/>
  <c r="F15" i="25"/>
  <c r="G15" i="25" s="1"/>
  <c r="K15" i="25" s="1"/>
  <c r="F269" i="25"/>
  <c r="G269" i="25" s="1"/>
  <c r="F102" i="25"/>
  <c r="G102" i="25" s="1"/>
  <c r="F292" i="25"/>
  <c r="G292" i="25" s="1"/>
  <c r="K292" i="25" s="1"/>
  <c r="F97" i="25"/>
  <c r="G97" i="25" s="1"/>
  <c r="K97" i="25" s="1"/>
  <c r="F31" i="25"/>
  <c r="G31" i="25" s="1"/>
  <c r="K31" i="25" s="1"/>
  <c r="F13" i="25"/>
  <c r="G13" i="25" s="1"/>
  <c r="K13" i="25" s="1"/>
  <c r="F193" i="25"/>
  <c r="G193" i="25" s="1"/>
  <c r="K193" i="25" s="1"/>
  <c r="F19" i="25"/>
  <c r="G19" i="25" s="1"/>
  <c r="K19" i="25" s="1"/>
  <c r="F131" i="25"/>
  <c r="G131" i="25" s="1"/>
  <c r="K131" i="25" s="1"/>
  <c r="F226" i="25"/>
  <c r="G226" i="25" s="1"/>
  <c r="K226" i="25" s="1"/>
  <c r="F164" i="25"/>
  <c r="G164" i="25" s="1"/>
  <c r="K164" i="25" s="1"/>
  <c r="F240" i="25"/>
  <c r="G240" i="25" s="1"/>
  <c r="K240" i="25" s="1"/>
  <c r="F107" i="25"/>
  <c r="G107" i="25" s="1"/>
  <c r="F293" i="25"/>
  <c r="G293" i="25" s="1"/>
  <c r="F108" i="25"/>
  <c r="G108" i="25" s="1"/>
  <c r="K108" i="25" s="1"/>
  <c r="F57" i="25"/>
  <c r="G57" i="25" s="1"/>
  <c r="K57" i="25" s="1"/>
  <c r="F197" i="25"/>
  <c r="G197" i="25" s="1"/>
  <c r="F81" i="25"/>
  <c r="G81" i="25" s="1"/>
  <c r="F42" i="25"/>
  <c r="G42" i="25" s="1"/>
  <c r="F83" i="25"/>
  <c r="G83" i="25" s="1"/>
  <c r="K83" i="25" s="1"/>
  <c r="F267" i="25"/>
  <c r="G267" i="25" s="1"/>
  <c r="K267" i="25" s="1"/>
  <c r="F54" i="25"/>
  <c r="G54" i="25" s="1"/>
  <c r="F228" i="25"/>
  <c r="G228" i="25" s="1"/>
  <c r="F29" i="25"/>
  <c r="G29" i="25" s="1"/>
  <c r="F142" i="25"/>
  <c r="G142" i="25" s="1"/>
  <c r="F116" i="25"/>
  <c r="G116" i="25" s="1"/>
  <c r="F144" i="25"/>
  <c r="G144" i="25" s="1"/>
  <c r="K144" i="25" s="1"/>
  <c r="F169" i="25"/>
  <c r="G169" i="25" s="1"/>
  <c r="K169" i="25" s="1"/>
  <c r="F44" i="25"/>
  <c r="G44" i="25" s="1"/>
  <c r="K44" i="25" s="1"/>
  <c r="F37" i="25"/>
  <c r="G37" i="25" s="1"/>
  <c r="K37" i="25" s="1"/>
  <c r="F62" i="25"/>
  <c r="G62" i="25" s="1"/>
  <c r="K62" i="25" s="1"/>
  <c r="F87" i="25"/>
  <c r="G87" i="25" s="1"/>
  <c r="K87" i="25" s="1"/>
  <c r="F17" i="25"/>
  <c r="G17" i="25" s="1"/>
  <c r="K17" i="25" s="1"/>
  <c r="F89" i="25"/>
  <c r="G89" i="25" s="1"/>
  <c r="K89" i="25" s="1"/>
  <c r="F135" i="25"/>
  <c r="G135" i="25" s="1"/>
  <c r="K135" i="25" s="1"/>
  <c r="F210" i="25"/>
  <c r="G210" i="25" s="1"/>
  <c r="F96" i="25"/>
  <c r="G96" i="25" s="1"/>
  <c r="F98" i="25"/>
  <c r="G98" i="25" s="1"/>
  <c r="F69" i="25"/>
  <c r="G69" i="25" s="1"/>
  <c r="K69" i="25" s="1"/>
  <c r="F268" i="25"/>
  <c r="G268" i="25" s="1"/>
  <c r="K268" i="25" s="1"/>
  <c r="F52" i="25"/>
  <c r="G52" i="25" s="1"/>
  <c r="K52" i="25" s="1"/>
  <c r="F129" i="25"/>
  <c r="G129" i="25" s="1"/>
  <c r="F49" i="25"/>
  <c r="G49" i="25" s="1"/>
  <c r="K49" i="25" s="1"/>
  <c r="F205" i="25"/>
  <c r="G205" i="25" s="1"/>
  <c r="K205" i="25" s="1"/>
  <c r="F265" i="25"/>
  <c r="G265" i="25" s="1"/>
  <c r="K265" i="25" s="1"/>
  <c r="F133" i="25"/>
  <c r="G133" i="25" s="1"/>
  <c r="F162" i="25"/>
  <c r="G162" i="25" s="1"/>
  <c r="K162" i="25" s="1"/>
  <c r="F72" i="25"/>
  <c r="G72" i="25" s="1"/>
  <c r="K72" i="25" s="1"/>
  <c r="F160" i="25"/>
  <c r="G160" i="25" s="1"/>
  <c r="F244" i="25"/>
  <c r="G244" i="25" s="1"/>
  <c r="F110" i="25"/>
  <c r="G110" i="25" s="1"/>
  <c r="K110" i="25" s="1"/>
  <c r="F9" i="25"/>
  <c r="G9" i="25" s="1"/>
  <c r="F84" i="25"/>
  <c r="G84" i="25" s="1"/>
  <c r="F70" i="25"/>
  <c r="G70" i="25" s="1"/>
  <c r="K70" i="25" s="1"/>
  <c r="F143" i="25"/>
  <c r="G143" i="25" s="1"/>
  <c r="F79" i="25"/>
  <c r="G79" i="25" s="1"/>
  <c r="K79" i="25" s="1"/>
  <c r="F7" i="25"/>
  <c r="G7" i="25" s="1"/>
  <c r="K7" i="25" s="1"/>
  <c r="F259" i="25"/>
  <c r="G259" i="25" s="1"/>
  <c r="K259" i="25" s="1"/>
  <c r="F181" i="25"/>
  <c r="G181" i="25" s="1"/>
  <c r="K181" i="25" s="1"/>
  <c r="F173" i="25"/>
  <c r="G173" i="25" s="1"/>
  <c r="K173" i="25" s="1"/>
  <c r="F261" i="25"/>
  <c r="G261" i="25" s="1"/>
  <c r="F95" i="25"/>
  <c r="G95" i="25" s="1"/>
  <c r="F171" i="25"/>
  <c r="G171" i="25" s="1"/>
  <c r="K171" i="25" s="1"/>
  <c r="F275" i="25"/>
  <c r="G275" i="25" s="1"/>
  <c r="K275" i="25" s="1"/>
  <c r="F212" i="25"/>
  <c r="G212" i="25" s="1"/>
  <c r="K212" i="25" s="1"/>
  <c r="F190" i="25"/>
  <c r="G190" i="25" s="1"/>
  <c r="F247" i="25"/>
  <c r="G247" i="25" s="1"/>
  <c r="F194" i="25"/>
  <c r="G194" i="25" s="1"/>
  <c r="K194" i="25" s="1"/>
  <c r="F111" i="25"/>
  <c r="G111" i="25" s="1"/>
  <c r="K111" i="25" s="1"/>
  <c r="F24" i="25"/>
  <c r="G24" i="25" s="1"/>
  <c r="F6" i="25"/>
  <c r="G6" i="25" s="1"/>
  <c r="K6" i="25" s="1"/>
  <c r="F155" i="25"/>
  <c r="G155" i="25" s="1"/>
  <c r="F147" i="25"/>
  <c r="G147" i="25" s="1"/>
  <c r="F179" i="25"/>
  <c r="G179" i="25" s="1"/>
  <c r="F120" i="25"/>
  <c r="G120" i="25" s="1"/>
  <c r="F130" i="25"/>
  <c r="G130" i="25" s="1"/>
  <c r="K130" i="25" s="1"/>
  <c r="F172" i="25"/>
  <c r="G172" i="25" s="1"/>
  <c r="K172" i="25" s="1"/>
  <c r="F58" i="25"/>
  <c r="G58" i="25" s="1"/>
  <c r="F41" i="25"/>
  <c r="G41" i="25" s="1"/>
  <c r="F115" i="25"/>
  <c r="G115" i="25" s="1"/>
  <c r="K115" i="25" s="1"/>
  <c r="F128" i="25"/>
  <c r="G128" i="25" s="1"/>
  <c r="K128" i="25" s="1"/>
  <c r="F157" i="25"/>
  <c r="G157" i="25" s="1"/>
  <c r="K157" i="25" s="1"/>
  <c r="F109" i="25"/>
  <c r="G109" i="25" s="1"/>
  <c r="K109" i="25" s="1"/>
  <c r="F101" i="25"/>
  <c r="G101" i="25" s="1"/>
  <c r="K101" i="25" s="1"/>
  <c r="F175" i="25"/>
  <c r="G175" i="25" s="1"/>
  <c r="F34" i="25"/>
  <c r="G34" i="25" s="1"/>
  <c r="F229" i="25"/>
  <c r="G229" i="25" s="1"/>
  <c r="K229" i="25" s="1"/>
  <c r="F241" i="25"/>
  <c r="G241" i="25" s="1"/>
  <c r="K241" i="25" s="1"/>
  <c r="F217" i="25"/>
  <c r="G217" i="25" s="1"/>
  <c r="K217" i="25" s="1"/>
  <c r="G132" i="42"/>
  <c r="H132" i="42" s="1"/>
  <c r="G430" i="42"/>
  <c r="H430" i="42" s="1"/>
  <c r="G641" i="42"/>
  <c r="H641" i="42" s="1"/>
  <c r="L641" i="42" s="1"/>
  <c r="G123" i="42"/>
  <c r="H123" i="42" s="1"/>
  <c r="L123" i="42" s="1"/>
  <c r="G20" i="42"/>
  <c r="H20" i="42" s="1"/>
  <c r="L20" i="42" s="1"/>
  <c r="G574" i="42"/>
  <c r="H574" i="42" s="1"/>
  <c r="L574" i="42" s="1"/>
  <c r="G389" i="42"/>
  <c r="H389" i="42" s="1"/>
  <c r="L389" i="42" s="1"/>
  <c r="G529" i="42"/>
  <c r="H529" i="42" s="1"/>
  <c r="G513" i="42"/>
  <c r="H513" i="42" s="1"/>
  <c r="G462" i="42"/>
  <c r="H462" i="42" s="1"/>
  <c r="G427" i="42"/>
  <c r="H427" i="42" s="1"/>
  <c r="G26" i="42"/>
  <c r="H26" i="42" s="1"/>
  <c r="G81" i="42"/>
  <c r="H81" i="42" s="1"/>
  <c r="L81" i="42" s="1"/>
  <c r="G284" i="42"/>
  <c r="H284" i="42" s="1"/>
  <c r="G474" i="42"/>
  <c r="H474" i="42" s="1"/>
  <c r="L474" i="42" s="1"/>
  <c r="G671" i="42"/>
  <c r="H671" i="42" s="1"/>
  <c r="L671" i="42" s="1"/>
  <c r="G518" i="42"/>
  <c r="H518" i="42" s="1"/>
  <c r="L518" i="42" s="1"/>
  <c r="G278" i="42"/>
  <c r="H278" i="42" s="1"/>
  <c r="L278" i="42" s="1"/>
  <c r="G131" i="42"/>
  <c r="H131" i="42" s="1"/>
  <c r="L131" i="42" s="1"/>
  <c r="G331" i="42"/>
  <c r="H331" i="42" s="1"/>
  <c r="G527" i="42"/>
  <c r="H527" i="42" s="1"/>
  <c r="G122" i="42"/>
  <c r="H122" i="42" s="1"/>
  <c r="G662" i="42"/>
  <c r="H662" i="42" s="1"/>
  <c r="G168" i="42"/>
  <c r="H168" i="42" s="1"/>
  <c r="G370" i="42"/>
  <c r="H370" i="42" s="1"/>
  <c r="G561" i="42"/>
  <c r="H561" i="42" s="1"/>
  <c r="G218" i="42"/>
  <c r="H218" i="42" s="1"/>
  <c r="L218" i="42" s="1"/>
  <c r="G22" i="42"/>
  <c r="H22" i="42" s="1"/>
  <c r="L22" i="42" s="1"/>
  <c r="G223" i="42"/>
  <c r="H223" i="42" s="1"/>
  <c r="L223" i="42" s="1"/>
  <c r="G419" i="42"/>
  <c r="H419" i="42" s="1"/>
  <c r="L419" i="42" s="1"/>
  <c r="G609" i="42"/>
  <c r="H609" i="42" s="1"/>
  <c r="L609" i="42" s="1"/>
  <c r="G313" i="42"/>
  <c r="H313" i="42" s="1"/>
  <c r="G56" i="42"/>
  <c r="H56" i="42" s="1"/>
  <c r="G260" i="42"/>
  <c r="H260" i="42" s="1"/>
  <c r="G450" i="42"/>
  <c r="H450" i="42" s="1"/>
  <c r="G645" i="42"/>
  <c r="H645" i="42" s="1"/>
  <c r="G388" i="42"/>
  <c r="H388" i="42" s="1"/>
  <c r="G91" i="42"/>
  <c r="H91" i="42" s="1"/>
  <c r="G293" i="42"/>
  <c r="H293" i="42" s="1"/>
  <c r="L293" i="42" s="1"/>
  <c r="G485" i="42"/>
  <c r="H485" i="42" s="1"/>
  <c r="L485" i="42" s="1"/>
  <c r="G682" i="42"/>
  <c r="H682" i="42" s="1"/>
  <c r="L682" i="42" s="1"/>
  <c r="G505" i="42"/>
  <c r="H505" i="42" s="1"/>
  <c r="L505" i="42" s="1"/>
  <c r="G43" i="42"/>
  <c r="H43" i="42" s="1"/>
  <c r="L43" i="42" s="1"/>
  <c r="G246" i="42"/>
  <c r="H246" i="42" s="1"/>
  <c r="G438" i="42"/>
  <c r="H438" i="42" s="1"/>
  <c r="G631" i="42"/>
  <c r="H631" i="42" s="1"/>
  <c r="G362" i="42"/>
  <c r="H362" i="42" s="1"/>
  <c r="G10" i="42"/>
  <c r="H10" i="42" s="1"/>
  <c r="L10" i="42" s="1"/>
  <c r="G211" i="42"/>
  <c r="H211" i="42" s="1"/>
  <c r="G411" i="42"/>
  <c r="H411" i="42" s="1"/>
  <c r="G599" i="42"/>
  <c r="H599" i="42" s="1"/>
  <c r="L599" i="42" s="1"/>
  <c r="G326" i="42"/>
  <c r="H326" i="42" s="1"/>
  <c r="L326" i="42" s="1"/>
  <c r="G11" i="42"/>
  <c r="H11" i="42" s="1"/>
  <c r="L11" i="42" s="1"/>
  <c r="G212" i="42"/>
  <c r="H212" i="42" s="1"/>
  <c r="L212" i="42" s="1"/>
  <c r="G412" i="42"/>
  <c r="H412" i="42" s="1"/>
  <c r="L412" i="42" s="1"/>
  <c r="G600" i="42"/>
  <c r="H600" i="42" s="1"/>
  <c r="G327" i="42"/>
  <c r="H327" i="42" s="1"/>
  <c r="G317" i="42"/>
  <c r="H317" i="42" s="1"/>
  <c r="G606" i="42"/>
  <c r="H606" i="42" s="1"/>
  <c r="G579" i="42"/>
  <c r="H579" i="42" s="1"/>
  <c r="L579" i="42" s="1"/>
  <c r="G170" i="42"/>
  <c r="H170" i="42" s="1"/>
  <c r="G136" i="42"/>
  <c r="H136" i="42" s="1"/>
  <c r="G166" i="42"/>
  <c r="H166" i="42" s="1"/>
  <c r="L166" i="42" s="1"/>
  <c r="G497" i="42"/>
  <c r="H497" i="42" s="1"/>
  <c r="L497" i="42" s="1"/>
  <c r="G642" i="42"/>
  <c r="H642" i="42" s="1"/>
  <c r="L642" i="42" s="1"/>
  <c r="G593" i="42"/>
  <c r="H593" i="42" s="1"/>
  <c r="L593" i="42" s="1"/>
  <c r="G546" i="42"/>
  <c r="H546" i="42" s="1"/>
  <c r="L546" i="42" s="1"/>
  <c r="G441" i="42"/>
  <c r="H441" i="42" s="1"/>
  <c r="G112" i="42"/>
  <c r="H112" i="42" s="1"/>
  <c r="G96" i="42"/>
  <c r="H96" i="42" s="1"/>
  <c r="G298" i="42"/>
  <c r="H298" i="42" s="1"/>
  <c r="G490" i="42"/>
  <c r="H490" i="42" s="1"/>
  <c r="L490" i="42" s="1"/>
  <c r="G27" i="42"/>
  <c r="H27" i="42" s="1"/>
  <c r="L27" i="42" s="1"/>
  <c r="G577" i="42"/>
  <c r="H577" i="42" s="1"/>
  <c r="G373" i="42"/>
  <c r="H373" i="42" s="1"/>
  <c r="L373" i="42" s="1"/>
  <c r="G149" i="42"/>
  <c r="H149" i="42" s="1"/>
  <c r="L149" i="42" s="1"/>
  <c r="G347" i="42"/>
  <c r="H347" i="42" s="1"/>
  <c r="L347" i="42" s="1"/>
  <c r="G544" i="42"/>
  <c r="H544" i="42" s="1"/>
  <c r="L544" i="42" s="1"/>
  <c r="G169" i="42"/>
  <c r="H169" i="42" s="1"/>
  <c r="L169" i="42" s="1"/>
  <c r="G253" i="42"/>
  <c r="H253" i="42" s="1"/>
  <c r="G186" i="42"/>
  <c r="H186" i="42" s="1"/>
  <c r="G390" i="42"/>
  <c r="H390" i="42" s="1"/>
  <c r="G575" i="42"/>
  <c r="H575" i="42" s="1"/>
  <c r="G254" i="42"/>
  <c r="H254" i="42" s="1"/>
  <c r="L254" i="42" s="1"/>
  <c r="G40" i="42"/>
  <c r="H40" i="42" s="1"/>
  <c r="G239" i="42"/>
  <c r="H239" i="42" s="1"/>
  <c r="G433" i="42"/>
  <c r="H433" i="42" s="1"/>
  <c r="L433" i="42" s="1"/>
  <c r="G624" i="42"/>
  <c r="H624" i="42" s="1"/>
  <c r="L624" i="42" s="1"/>
  <c r="G351" i="42"/>
  <c r="H351" i="42" s="1"/>
  <c r="L351" i="42" s="1"/>
  <c r="G72" i="42"/>
  <c r="H72" i="42" s="1"/>
  <c r="L72" i="42" s="1"/>
  <c r="G275" i="42"/>
  <c r="H275" i="42" s="1"/>
  <c r="L275" i="42" s="1"/>
  <c r="G465" i="42"/>
  <c r="H465" i="42" s="1"/>
  <c r="G665" i="42"/>
  <c r="H665" i="42" s="1"/>
  <c r="G458" i="42"/>
  <c r="H458" i="42" s="1"/>
  <c r="G106" i="42"/>
  <c r="H106" i="42" s="1"/>
  <c r="G307" i="42"/>
  <c r="H307" i="42" s="1"/>
  <c r="L307" i="42" s="1"/>
  <c r="G501" i="42"/>
  <c r="H501" i="42" s="1"/>
  <c r="G14" i="42"/>
  <c r="H14" i="42" s="1"/>
  <c r="G543" i="42"/>
  <c r="H543" i="42" s="1"/>
  <c r="L543" i="42" s="1"/>
  <c r="G58" i="42"/>
  <c r="H58" i="42" s="1"/>
  <c r="L58" i="42" s="1"/>
  <c r="G262" i="42"/>
  <c r="H262" i="42" s="1"/>
  <c r="L262" i="42" s="1"/>
  <c r="G452" i="42"/>
  <c r="H452" i="42" s="1"/>
  <c r="L452" i="42" s="1"/>
  <c r="G647" i="42"/>
  <c r="H647" i="42" s="1"/>
  <c r="L647" i="42" s="1"/>
  <c r="G398" i="42"/>
  <c r="H398" i="42" s="1"/>
  <c r="G29" i="42"/>
  <c r="H29" i="42" s="1"/>
  <c r="G227" i="42"/>
  <c r="H227" i="42" s="1"/>
  <c r="G425" i="42"/>
  <c r="H425" i="42" s="1"/>
  <c r="G616" i="42"/>
  <c r="H616" i="42" s="1"/>
  <c r="G363" i="42"/>
  <c r="H363" i="42" s="1"/>
  <c r="G30" i="42"/>
  <c r="H30" i="42" s="1"/>
  <c r="L30" i="42" s="1"/>
  <c r="G228" i="42"/>
  <c r="H228" i="42" s="1"/>
  <c r="L228" i="42" s="1"/>
  <c r="G426" i="42"/>
  <c r="H426" i="42" s="1"/>
  <c r="L426" i="42" s="1"/>
  <c r="G617" i="42"/>
  <c r="H617" i="42" s="1"/>
  <c r="L617" i="42" s="1"/>
  <c r="G364" i="42"/>
  <c r="H364" i="42" s="1"/>
  <c r="L364" i="42" s="1"/>
  <c r="G444" i="42"/>
  <c r="H444" i="42" s="1"/>
  <c r="L444" i="42" s="1"/>
  <c r="G520" i="42"/>
  <c r="H520" i="42" s="1"/>
  <c r="G31" i="42"/>
  <c r="H31" i="42" s="1"/>
  <c r="G208" i="42"/>
  <c r="H208" i="42" s="1"/>
  <c r="G257" i="42"/>
  <c r="H257" i="42" s="1"/>
  <c r="G528" i="42"/>
  <c r="H528" i="42" s="1"/>
  <c r="L528" i="42" s="1"/>
  <c r="G622" i="42"/>
  <c r="H622" i="42" s="1"/>
  <c r="G34" i="42"/>
  <c r="H34" i="42" s="1"/>
  <c r="G68" i="42"/>
  <c r="H68" i="42" s="1"/>
  <c r="L68" i="42" s="1"/>
  <c r="G658" i="42"/>
  <c r="H658" i="42" s="1"/>
  <c r="L658" i="42" s="1"/>
  <c r="G455" i="42"/>
  <c r="H455" i="42" s="1"/>
  <c r="L455" i="42" s="1"/>
  <c r="G205" i="42"/>
  <c r="H205" i="42" s="1"/>
  <c r="L205" i="42" s="1"/>
  <c r="G115" i="42"/>
  <c r="H115" i="42" s="1"/>
  <c r="L115" i="42" s="1"/>
  <c r="G312" i="42"/>
  <c r="H312" i="42" s="1"/>
  <c r="G510" i="42"/>
  <c r="H510" i="42" s="1"/>
  <c r="G74" i="42"/>
  <c r="H74" i="42" s="1"/>
  <c r="G625" i="42"/>
  <c r="H625" i="42" s="1"/>
  <c r="G481" i="42"/>
  <c r="H481" i="42" s="1"/>
  <c r="L481" i="42" s="1"/>
  <c r="G165" i="42"/>
  <c r="H165" i="42" s="1"/>
  <c r="G367" i="42"/>
  <c r="H367" i="42" s="1"/>
  <c r="G558" i="42"/>
  <c r="H558" i="42" s="1"/>
  <c r="L558" i="42" s="1"/>
  <c r="G207" i="42"/>
  <c r="H207" i="42" s="1"/>
  <c r="L207" i="42" s="1"/>
  <c r="G5" i="42"/>
  <c r="H5" i="42" s="1"/>
  <c r="L5" i="42" s="1"/>
  <c r="G202" i="42"/>
  <c r="H202" i="42" s="1"/>
  <c r="L202" i="42" s="1"/>
  <c r="G404" i="42"/>
  <c r="H404" i="42" s="1"/>
  <c r="L404" i="42" s="1"/>
  <c r="G594" i="42"/>
  <c r="H594" i="42" s="1"/>
  <c r="G302" i="42"/>
  <c r="H302" i="42" s="1"/>
  <c r="G55" i="42"/>
  <c r="H55" i="42" s="1"/>
  <c r="G259" i="42"/>
  <c r="H259" i="42" s="1"/>
  <c r="G449" i="42"/>
  <c r="H449" i="42" s="1"/>
  <c r="L449" i="42" s="1"/>
  <c r="G644" i="42"/>
  <c r="H644" i="42" s="1"/>
  <c r="G387" i="42"/>
  <c r="H387" i="42" s="1"/>
  <c r="G90" i="42"/>
  <c r="H90" i="42" s="1"/>
  <c r="L90" i="42" s="1"/>
  <c r="G292" i="42"/>
  <c r="H292" i="42" s="1"/>
  <c r="L292" i="42" s="1"/>
  <c r="G480" i="42"/>
  <c r="H480" i="42" s="1"/>
  <c r="L480" i="42" s="1"/>
  <c r="G681" i="42"/>
  <c r="H681" i="42" s="1"/>
  <c r="L681" i="42" s="1"/>
  <c r="G496" i="42"/>
  <c r="H496" i="42" s="1"/>
  <c r="L496" i="42" s="1"/>
  <c r="G125" i="42"/>
  <c r="H125" i="42" s="1"/>
  <c r="G322" i="42"/>
  <c r="H322" i="42" s="1"/>
  <c r="G521" i="42"/>
  <c r="H521" i="42" s="1"/>
  <c r="G61" i="42"/>
  <c r="H61" i="42" s="1"/>
  <c r="G601" i="42"/>
  <c r="H601" i="42" s="1"/>
  <c r="L601" i="42" s="1"/>
  <c r="G77" i="42"/>
  <c r="H77" i="42" s="1"/>
  <c r="G279" i="42"/>
  <c r="H279" i="42" s="1"/>
  <c r="G467" i="42"/>
  <c r="H467" i="42" s="1"/>
  <c r="L467" i="42" s="1"/>
  <c r="G667" i="42"/>
  <c r="H667" i="42" s="1"/>
  <c r="L667" i="42" s="1"/>
  <c r="G469" i="42"/>
  <c r="H469" i="42" s="1"/>
  <c r="L469" i="42" s="1"/>
  <c r="G44" i="42"/>
  <c r="H44" i="42" s="1"/>
  <c r="L44" i="42" s="1"/>
  <c r="G247" i="42"/>
  <c r="H247" i="42" s="1"/>
  <c r="L247" i="42" s="1"/>
  <c r="G439" i="42"/>
  <c r="H439" i="42" s="1"/>
  <c r="G632" i="42"/>
  <c r="H632" i="42" s="1"/>
  <c r="G409" i="42"/>
  <c r="H409" i="42" s="1"/>
  <c r="G45" i="42"/>
  <c r="H45" i="42" s="1"/>
  <c r="L45" i="42" s="1"/>
  <c r="G248" i="42"/>
  <c r="H248" i="42" s="1"/>
  <c r="L248" i="42" s="1"/>
  <c r="G440" i="42"/>
  <c r="H440" i="42" s="1"/>
  <c r="G633" i="42"/>
  <c r="H633" i="42" s="1"/>
  <c r="G410" i="42"/>
  <c r="H410" i="42" s="1"/>
  <c r="L410" i="42" s="1"/>
  <c r="G588" i="42"/>
  <c r="H588" i="42" s="1"/>
  <c r="L588" i="42" s="1"/>
  <c r="G12" i="42"/>
  <c r="H12" i="42" s="1"/>
  <c r="L12" i="42" s="1"/>
  <c r="G80" i="42"/>
  <c r="H80" i="42" s="1"/>
  <c r="L80" i="42" s="1"/>
  <c r="G244" i="42"/>
  <c r="H244" i="42" s="1"/>
  <c r="L244" i="42" s="1"/>
  <c r="G333" i="42"/>
  <c r="H333" i="42" s="1"/>
  <c r="G118" i="42"/>
  <c r="H118" i="42" s="1"/>
  <c r="G117" i="42"/>
  <c r="H117" i="42" s="1"/>
  <c r="G216" i="42"/>
  <c r="H216" i="42" s="1"/>
  <c r="G236" i="42"/>
  <c r="H236" i="42" s="1"/>
  <c r="L236" i="42" s="1"/>
  <c r="G249" i="42"/>
  <c r="H249" i="42" s="1"/>
  <c r="G473" i="42"/>
  <c r="H473" i="42" s="1"/>
  <c r="G241" i="42"/>
  <c r="H241" i="42" s="1"/>
  <c r="L241" i="42" s="1"/>
  <c r="G130" i="42"/>
  <c r="H130" i="42" s="1"/>
  <c r="L130" i="42" s="1"/>
  <c r="G330" i="42"/>
  <c r="H330" i="42" s="1"/>
  <c r="L330" i="42" s="1"/>
  <c r="G526" i="42"/>
  <c r="H526" i="42" s="1"/>
  <c r="L526" i="42" s="1"/>
  <c r="G121" i="42"/>
  <c r="H121" i="42" s="1"/>
  <c r="L121" i="42" s="1"/>
  <c r="G661" i="42"/>
  <c r="H661" i="42" s="1"/>
  <c r="G566" i="42"/>
  <c r="H566" i="42" s="1"/>
  <c r="G180" i="42"/>
  <c r="H180" i="42" s="1"/>
  <c r="G383" i="42"/>
  <c r="H383" i="42" s="1"/>
  <c r="G572" i="42"/>
  <c r="H572" i="42" s="1"/>
  <c r="L572" i="42" s="1"/>
  <c r="G243" i="42"/>
  <c r="H243" i="42" s="1"/>
  <c r="G21" i="42"/>
  <c r="H21" i="42" s="1"/>
  <c r="L21" i="42" s="1"/>
  <c r="G222" i="42"/>
  <c r="H222" i="42" s="1"/>
  <c r="L222" i="42" s="1"/>
  <c r="G418" i="42"/>
  <c r="H418" i="42" s="1"/>
  <c r="L418" i="42" s="1"/>
  <c r="G608" i="42"/>
  <c r="H608" i="42" s="1"/>
  <c r="G350" i="42"/>
  <c r="H350" i="42" s="1"/>
  <c r="L350" i="42" s="1"/>
  <c r="G71" i="42"/>
  <c r="H71" i="42" s="1"/>
  <c r="L71" i="42" s="1"/>
  <c r="G274" i="42"/>
  <c r="H274" i="42" s="1"/>
  <c r="G464" i="42"/>
  <c r="H464" i="42" s="1"/>
  <c r="G660" i="42"/>
  <c r="H660" i="42" s="1"/>
  <c r="G457" i="42"/>
  <c r="H457" i="42" s="1"/>
  <c r="G105" i="42"/>
  <c r="H105" i="42" s="1"/>
  <c r="L105" i="42" s="1"/>
  <c r="G306" i="42"/>
  <c r="H306" i="42" s="1"/>
  <c r="G500" i="42"/>
  <c r="H500" i="42" s="1"/>
  <c r="G13" i="42"/>
  <c r="H13" i="42" s="1"/>
  <c r="L13" i="42" s="1"/>
  <c r="G542" i="42"/>
  <c r="H542" i="42" s="1"/>
  <c r="L542" i="42" s="1"/>
  <c r="G140" i="42"/>
  <c r="H140" i="42" s="1"/>
  <c r="L140" i="42" s="1"/>
  <c r="G341" i="42"/>
  <c r="H341" i="42" s="1"/>
  <c r="L341" i="42" s="1"/>
  <c r="G535" i="42"/>
  <c r="H535" i="42" s="1"/>
  <c r="L535" i="42" s="1"/>
  <c r="G99" i="42"/>
  <c r="H99" i="42" s="1"/>
  <c r="G640" i="42"/>
  <c r="H640" i="42" s="1"/>
  <c r="G92" i="42"/>
  <c r="H92" i="42" s="1"/>
  <c r="G294" i="42"/>
  <c r="H294" i="42" s="1"/>
  <c r="G486" i="42"/>
  <c r="H486" i="42" s="1"/>
  <c r="L486" i="42" s="1"/>
  <c r="G683" i="42"/>
  <c r="H683" i="42" s="1"/>
  <c r="G506" i="42"/>
  <c r="H506" i="42" s="1"/>
  <c r="G59" i="42"/>
  <c r="H59" i="42" s="1"/>
  <c r="L59" i="42" s="1"/>
  <c r="G263" i="42"/>
  <c r="H263" i="42" s="1"/>
  <c r="L263" i="42" s="1"/>
  <c r="G453" i="42"/>
  <c r="H453" i="42" s="1"/>
  <c r="L453" i="42" s="1"/>
  <c r="G648" i="42"/>
  <c r="H648" i="42" s="1"/>
  <c r="L648" i="42" s="1"/>
  <c r="G470" i="42"/>
  <c r="H470" i="42" s="1"/>
  <c r="L470" i="42" s="1"/>
  <c r="G60" i="42"/>
  <c r="H60" i="42" s="1"/>
  <c r="G264" i="42"/>
  <c r="H264" i="42" s="1"/>
  <c r="G454" i="42"/>
  <c r="H454" i="42" s="1"/>
  <c r="G653" i="42"/>
  <c r="H653" i="42" s="1"/>
  <c r="G471" i="42"/>
  <c r="H471" i="42" s="1"/>
  <c r="G484" i="42"/>
  <c r="H484" i="42" s="1"/>
  <c r="G65" i="42"/>
  <c r="H65" i="42" s="1"/>
  <c r="G163" i="42"/>
  <c r="H163" i="42" s="1"/>
  <c r="L163" i="42" s="1"/>
  <c r="G340" i="42"/>
  <c r="H340" i="42" s="1"/>
  <c r="L340" i="42" s="1"/>
  <c r="G447" i="42"/>
  <c r="H447" i="42" s="1"/>
  <c r="L447" i="42" s="1"/>
  <c r="G237" i="42"/>
  <c r="H237" i="42" s="1"/>
  <c r="L237" i="42" s="1"/>
  <c r="G286" i="42"/>
  <c r="H286" i="42" s="1"/>
  <c r="L286" i="42" s="1"/>
  <c r="G348" i="42"/>
  <c r="H348" i="42" s="1"/>
  <c r="G384" i="42"/>
  <c r="H384" i="42" s="1"/>
  <c r="G283" i="42"/>
  <c r="H283" i="42" s="1"/>
  <c r="G489" i="42"/>
  <c r="H489" i="42" s="1"/>
  <c r="G337" i="42"/>
  <c r="H337" i="42" s="1"/>
  <c r="L337" i="42" s="1"/>
  <c r="G148" i="42"/>
  <c r="H148" i="42" s="1"/>
  <c r="G346" i="42"/>
  <c r="H346" i="42" s="1"/>
  <c r="G540" i="42"/>
  <c r="H540" i="42" s="1"/>
  <c r="L540" i="42" s="1"/>
  <c r="G160" i="42"/>
  <c r="H160" i="42" s="1"/>
  <c r="L160" i="42" s="1"/>
  <c r="G265" i="42"/>
  <c r="H265" i="42" s="1"/>
  <c r="L265" i="42" s="1"/>
  <c r="G652" i="42"/>
  <c r="H652" i="42" s="1"/>
  <c r="L652" i="42" s="1"/>
  <c r="G199" i="42"/>
  <c r="H199" i="42" s="1"/>
  <c r="L199" i="42" s="1"/>
  <c r="G401" i="42"/>
  <c r="H401" i="42" s="1"/>
  <c r="G587" i="42"/>
  <c r="H587" i="42" s="1"/>
  <c r="G289" i="42"/>
  <c r="H289" i="42" s="1"/>
  <c r="G36" i="42"/>
  <c r="H36" i="42" s="1"/>
  <c r="L36" i="42" s="1"/>
  <c r="G238" i="42"/>
  <c r="H238" i="42" s="1"/>
  <c r="L238" i="42" s="1"/>
  <c r="G432" i="42"/>
  <c r="H432" i="42" s="1"/>
  <c r="G623" i="42"/>
  <c r="H623" i="42" s="1"/>
  <c r="G386" i="42"/>
  <c r="H386" i="42" s="1"/>
  <c r="L386" i="42" s="1"/>
  <c r="G89" i="42"/>
  <c r="H89" i="42" s="1"/>
  <c r="L89" i="42" s="1"/>
  <c r="G291" i="42"/>
  <c r="H291" i="42" s="1"/>
  <c r="L291" i="42" s="1"/>
  <c r="G479" i="42"/>
  <c r="H479" i="42" s="1"/>
  <c r="L479" i="42" s="1"/>
  <c r="G680" i="42"/>
  <c r="H680" i="42" s="1"/>
  <c r="L680" i="42" s="1"/>
  <c r="G495" i="42"/>
  <c r="H495" i="42" s="1"/>
  <c r="G124" i="42"/>
  <c r="H124" i="42" s="1"/>
  <c r="G321" i="42"/>
  <c r="H321" i="42" s="1"/>
  <c r="G516" i="42"/>
  <c r="H516" i="42" s="1"/>
  <c r="G51" i="42"/>
  <c r="H51" i="42" s="1"/>
  <c r="L51" i="42" s="1"/>
  <c r="G592" i="42"/>
  <c r="H592" i="42" s="1"/>
  <c r="G155" i="42"/>
  <c r="H155" i="42" s="1"/>
  <c r="G357" i="42"/>
  <c r="H357" i="42" s="1"/>
  <c r="L357" i="42" s="1"/>
  <c r="G550" i="42"/>
  <c r="H550" i="42" s="1"/>
  <c r="L550" i="42" s="1"/>
  <c r="G146" i="42"/>
  <c r="H146" i="42" s="1"/>
  <c r="L146" i="42" s="1"/>
  <c r="G676" i="42"/>
  <c r="H676" i="42" s="1"/>
  <c r="L676" i="42" s="1"/>
  <c r="G107" i="42"/>
  <c r="H107" i="42" s="1"/>
  <c r="L107" i="42" s="1"/>
  <c r="G308" i="42"/>
  <c r="H308" i="42" s="1"/>
  <c r="G502" i="42"/>
  <c r="H502" i="42" s="1"/>
  <c r="G15" i="42"/>
  <c r="H15" i="42" s="1"/>
  <c r="G553" i="42"/>
  <c r="H553" i="42" s="1"/>
  <c r="G78" i="42"/>
  <c r="H78" i="42" s="1"/>
  <c r="L78" i="42" s="1"/>
  <c r="G281" i="42"/>
  <c r="H281" i="42" s="1"/>
  <c r="G468" i="42"/>
  <c r="H468" i="42" s="1"/>
  <c r="G668" i="42"/>
  <c r="H668" i="42" s="1"/>
  <c r="L668" i="42" s="1"/>
  <c r="G507" i="42"/>
  <c r="H507" i="42" s="1"/>
  <c r="L507" i="42" s="1"/>
  <c r="G79" i="42"/>
  <c r="H79" i="42" s="1"/>
  <c r="L79" i="42" s="1"/>
  <c r="G282" i="42"/>
  <c r="H282" i="42" s="1"/>
  <c r="L282" i="42" s="1"/>
  <c r="G472" i="42"/>
  <c r="H472" i="42" s="1"/>
  <c r="L472" i="42" s="1"/>
  <c r="G669" i="42"/>
  <c r="H669" i="42" s="1"/>
  <c r="G508" i="42"/>
  <c r="H508" i="42" s="1"/>
  <c r="G46" i="42"/>
  <c r="H46" i="42" s="1"/>
  <c r="G114" i="42"/>
  <c r="H114" i="42" s="1"/>
  <c r="G178" i="42"/>
  <c r="H178" i="42" s="1"/>
  <c r="L178" i="42" s="1"/>
  <c r="G627" i="42"/>
  <c r="H627" i="42" s="1"/>
  <c r="G560" i="42"/>
  <c r="H560" i="42" s="1"/>
  <c r="L560" i="42" s="1"/>
  <c r="G353" i="42"/>
  <c r="H353" i="42" s="1"/>
  <c r="L353" i="42" s="1"/>
  <c r="G416" i="42"/>
  <c r="H416" i="42" s="1"/>
  <c r="L416" i="42" s="1"/>
  <c r="G476" i="42"/>
  <c r="H476" i="42" s="1"/>
  <c r="L476" i="42" s="1"/>
  <c r="G512" i="42"/>
  <c r="H512" i="42" s="1"/>
  <c r="L512" i="42" s="1"/>
  <c r="G297" i="42"/>
  <c r="H297" i="42" s="1"/>
  <c r="L297" i="42" s="1"/>
  <c r="G509" i="42"/>
  <c r="H509" i="42" s="1"/>
  <c r="G421" i="42"/>
  <c r="H421" i="42" s="1"/>
  <c r="G164" i="42"/>
  <c r="H164" i="42" s="1"/>
  <c r="G366" i="42"/>
  <c r="H366" i="42" s="1"/>
  <c r="G557" i="42"/>
  <c r="H557" i="42" s="1"/>
  <c r="L557" i="42" s="1"/>
  <c r="G206" i="42"/>
  <c r="H206" i="42" s="1"/>
  <c r="G329" i="42"/>
  <c r="H329" i="42" s="1"/>
  <c r="G18" i="42"/>
  <c r="H18" i="42" s="1"/>
  <c r="L18" i="42" s="1"/>
  <c r="G215" i="42"/>
  <c r="H215" i="42" s="1"/>
  <c r="L215" i="42" s="1"/>
  <c r="G415" i="42"/>
  <c r="H415" i="42" s="1"/>
  <c r="L415" i="42" s="1"/>
  <c r="G605" i="42"/>
  <c r="H605" i="42" s="1"/>
  <c r="L605" i="42" s="1"/>
  <c r="G339" i="42"/>
  <c r="H339" i="42" s="1"/>
  <c r="L339" i="42" s="1"/>
  <c r="G54" i="42"/>
  <c r="H54" i="42" s="1"/>
  <c r="G258" i="42"/>
  <c r="H258" i="42" s="1"/>
  <c r="G448" i="42"/>
  <c r="H448" i="42" s="1"/>
  <c r="G643" i="42"/>
  <c r="H643" i="42" s="1"/>
  <c r="G446" i="42"/>
  <c r="H446" i="42" s="1"/>
  <c r="G104" i="42"/>
  <c r="H104" i="42" s="1"/>
  <c r="G305" i="42"/>
  <c r="H305" i="42" s="1"/>
  <c r="L305" i="42" s="1"/>
  <c r="G499" i="42"/>
  <c r="H499" i="42" s="1"/>
  <c r="L499" i="42" s="1"/>
  <c r="G4" i="42"/>
  <c r="H4" i="42" s="1"/>
  <c r="L4" i="42" s="1"/>
  <c r="G541" i="42"/>
  <c r="H541" i="42" s="1"/>
  <c r="L541" i="42" s="1"/>
  <c r="G139" i="42"/>
  <c r="H139" i="42" s="1"/>
  <c r="L139" i="42" s="1"/>
  <c r="G336" i="42"/>
  <c r="H336" i="42" s="1"/>
  <c r="L336" i="42" s="1"/>
  <c r="G534" i="42"/>
  <c r="H534" i="42" s="1"/>
  <c r="G98" i="42"/>
  <c r="H98" i="42" s="1"/>
  <c r="G639" i="42"/>
  <c r="H639" i="42" s="1"/>
  <c r="G174" i="42"/>
  <c r="H174" i="42" s="1"/>
  <c r="G377" i="42"/>
  <c r="H377" i="42" s="1"/>
  <c r="L377" i="42" s="1"/>
  <c r="G564" i="42"/>
  <c r="H564" i="42" s="1"/>
  <c r="G193" i="42"/>
  <c r="H193" i="42" s="1"/>
  <c r="G39" i="42"/>
  <c r="H39" i="42" s="1"/>
  <c r="L39" i="42" s="1"/>
  <c r="G126" i="42"/>
  <c r="H126" i="42" s="1"/>
  <c r="L126" i="42" s="1"/>
  <c r="G323" i="42"/>
  <c r="H323" i="42" s="1"/>
  <c r="L323" i="42" s="1"/>
  <c r="G522" i="42"/>
  <c r="H522" i="42" s="1"/>
  <c r="L522" i="42" s="1"/>
  <c r="G62" i="42"/>
  <c r="H62" i="42" s="1"/>
  <c r="L62" i="42" s="1"/>
  <c r="G602" i="42"/>
  <c r="H602" i="42" s="1"/>
  <c r="G93" i="42"/>
  <c r="H93" i="42" s="1"/>
  <c r="G295" i="42"/>
  <c r="H295" i="42" s="1"/>
  <c r="G487" i="42"/>
  <c r="H487" i="42" s="1"/>
  <c r="G16" i="42"/>
  <c r="H16" i="42" s="1"/>
  <c r="G554" i="42"/>
  <c r="H554" i="42" s="1"/>
  <c r="G94" i="42"/>
  <c r="H94" i="42" s="1"/>
  <c r="G296" i="42"/>
  <c r="H296" i="42" s="1"/>
  <c r="L296" i="42" s="1"/>
  <c r="G488" i="42"/>
  <c r="H488" i="42" s="1"/>
  <c r="L488" i="42" s="1"/>
  <c r="G25" i="42"/>
  <c r="H25" i="42" s="1"/>
  <c r="L25" i="42" s="1"/>
  <c r="G565" i="42"/>
  <c r="H565" i="42" s="1"/>
  <c r="L565" i="42" s="1"/>
  <c r="G95" i="42"/>
  <c r="H95" i="42" s="1"/>
  <c r="L95" i="42" s="1"/>
  <c r="G144" i="42"/>
  <c r="H144" i="42" s="1"/>
  <c r="G233" i="42"/>
  <c r="H233" i="42" s="1"/>
  <c r="G101" i="42"/>
  <c r="H101" i="42" s="1"/>
  <c r="G678" i="42"/>
  <c r="H678" i="42" s="1"/>
  <c r="G477" i="42"/>
  <c r="H477" i="42" s="1"/>
  <c r="G573" i="42"/>
  <c r="H573" i="42" s="1"/>
  <c r="G621" i="42"/>
  <c r="H621" i="42" s="1"/>
  <c r="G677" i="42"/>
  <c r="H677" i="42" s="1"/>
  <c r="L677" i="42" s="1"/>
  <c r="G311" i="42"/>
  <c r="H311" i="42" s="1"/>
  <c r="L311" i="42" s="1"/>
  <c r="G525" i="42"/>
  <c r="H525" i="42" s="1"/>
  <c r="L525" i="42" s="1"/>
  <c r="G517" i="42"/>
  <c r="H517" i="42" s="1"/>
  <c r="L517" i="42" s="1"/>
  <c r="G179" i="42"/>
  <c r="H179" i="42" s="1"/>
  <c r="L179" i="42" s="1"/>
  <c r="G382" i="42"/>
  <c r="H382" i="42" s="1"/>
  <c r="G571" i="42"/>
  <c r="H571" i="42" s="1"/>
  <c r="G242" i="42"/>
  <c r="H242" i="42" s="1"/>
  <c r="G539" i="42"/>
  <c r="H539" i="42" s="1"/>
  <c r="G33" i="42"/>
  <c r="H33" i="42" s="1"/>
  <c r="L33" i="42" s="1"/>
  <c r="G235" i="42"/>
  <c r="H235" i="42" s="1"/>
  <c r="G429" i="42"/>
  <c r="H429" i="42" s="1"/>
  <c r="L429" i="42" s="1"/>
  <c r="G620" i="42"/>
  <c r="H620" i="42" s="1"/>
  <c r="L620" i="42" s="1"/>
  <c r="G375" i="42"/>
  <c r="H375" i="42" s="1"/>
  <c r="L375" i="42" s="1"/>
  <c r="G70" i="42"/>
  <c r="H70" i="42" s="1"/>
  <c r="L70" i="42" s="1"/>
  <c r="G273" i="42"/>
  <c r="H273" i="42" s="1"/>
  <c r="L273" i="42" s="1"/>
  <c r="G463" i="42"/>
  <c r="H463" i="42" s="1"/>
  <c r="L463" i="42" s="1"/>
  <c r="G659" i="42"/>
  <c r="H659" i="42" s="1"/>
  <c r="G494" i="42"/>
  <c r="H494" i="42" s="1"/>
  <c r="G120" i="42"/>
  <c r="H120" i="42" s="1"/>
  <c r="G320" i="42"/>
  <c r="H320" i="42" s="1"/>
  <c r="L320" i="42" s="1"/>
  <c r="G515" i="42"/>
  <c r="H515" i="42" s="1"/>
  <c r="L515" i="42" s="1"/>
  <c r="G50" i="42"/>
  <c r="H50" i="42" s="1"/>
  <c r="G591" i="42"/>
  <c r="H591" i="42" s="1"/>
  <c r="L591" i="42" s="1"/>
  <c r="G154" i="42"/>
  <c r="H154" i="42" s="1"/>
  <c r="L154" i="42" s="1"/>
  <c r="G356" i="42"/>
  <c r="H356" i="42" s="1"/>
  <c r="L356" i="42" s="1"/>
  <c r="G549" i="42"/>
  <c r="H549" i="42" s="1"/>
  <c r="L549" i="42" s="1"/>
  <c r="G145" i="42"/>
  <c r="H145" i="42" s="1"/>
  <c r="L145" i="42" s="1"/>
  <c r="G675" i="42"/>
  <c r="H675" i="42" s="1"/>
  <c r="L675" i="42" s="1"/>
  <c r="G189" i="42"/>
  <c r="H189" i="42" s="1"/>
  <c r="G393" i="42"/>
  <c r="H393" i="42" s="1"/>
  <c r="G581" i="42"/>
  <c r="H581" i="42" s="1"/>
  <c r="G229" i="42"/>
  <c r="H229" i="42" s="1"/>
  <c r="G171" i="42"/>
  <c r="H171" i="42" s="1"/>
  <c r="L171" i="42" s="1"/>
  <c r="G141" i="42"/>
  <c r="H141" i="42" s="1"/>
  <c r="G342" i="42"/>
  <c r="H342" i="42" s="1"/>
  <c r="L342" i="42" s="1"/>
  <c r="G536" i="42"/>
  <c r="H536" i="42" s="1"/>
  <c r="L536" i="42" s="1"/>
  <c r="G109" i="42"/>
  <c r="H109" i="42" s="1"/>
  <c r="L109" i="42" s="1"/>
  <c r="G649" i="42"/>
  <c r="H649" i="42" s="1"/>
  <c r="L649" i="42" s="1"/>
  <c r="G108" i="42"/>
  <c r="H108" i="42" s="1"/>
  <c r="L108" i="42" s="1"/>
  <c r="G309" i="42"/>
  <c r="H309" i="42" s="1"/>
  <c r="L309" i="42" s="1"/>
  <c r="G503" i="42"/>
  <c r="H503" i="42" s="1"/>
  <c r="G63" i="42"/>
  <c r="H63" i="42" s="1"/>
  <c r="G613" i="42"/>
  <c r="H613" i="42" s="1"/>
  <c r="G113" i="42"/>
  <c r="H113" i="42" s="1"/>
  <c r="G310" i="42"/>
  <c r="H310" i="42" s="1"/>
  <c r="L310" i="42" s="1"/>
  <c r="G504" i="42"/>
  <c r="H504" i="42" s="1"/>
  <c r="G64" i="42"/>
  <c r="H64" i="42" s="1"/>
  <c r="G614" i="42"/>
  <c r="H614" i="42" s="1"/>
  <c r="L614" i="42" s="1"/>
  <c r="G129" i="42"/>
  <c r="H129" i="42" s="1"/>
  <c r="L129" i="42" s="1"/>
  <c r="G213" i="42"/>
  <c r="H213" i="42" s="1"/>
  <c r="L213" i="42" s="1"/>
  <c r="G83" i="42"/>
  <c r="H83" i="42" s="1"/>
  <c r="L83" i="42" s="1"/>
  <c r="G252" i="42"/>
  <c r="H252" i="42" s="1"/>
  <c r="L252" i="42" s="1"/>
  <c r="G38" i="42"/>
  <c r="H38" i="42" s="1"/>
  <c r="G607" i="42"/>
  <c r="H607" i="42" s="1"/>
  <c r="G290" i="42"/>
  <c r="H290" i="42" s="1"/>
  <c r="G663" i="42"/>
  <c r="H663" i="42" s="1"/>
  <c r="G435" i="42"/>
  <c r="H435" i="42" s="1"/>
  <c r="L435" i="42" s="1"/>
  <c r="G345" i="42"/>
  <c r="H345" i="42" s="1"/>
  <c r="G556" i="42"/>
  <c r="H556" i="42" s="1"/>
  <c r="L556" i="42" s="1"/>
  <c r="G615" i="42"/>
  <c r="H615" i="42" s="1"/>
  <c r="L615" i="42" s="1"/>
  <c r="G198" i="42"/>
  <c r="H198" i="42" s="1"/>
  <c r="L198" i="42" s="1"/>
  <c r="G400" i="42"/>
  <c r="H400" i="42" s="1"/>
  <c r="L400" i="42" s="1"/>
  <c r="G586" i="42"/>
  <c r="H586" i="42" s="1"/>
  <c r="L586" i="42" s="1"/>
  <c r="G280" i="42"/>
  <c r="H280" i="42" s="1"/>
  <c r="L280" i="42" s="1"/>
  <c r="G585" i="42"/>
  <c r="H585" i="42" s="1"/>
  <c r="G48" i="42"/>
  <c r="H48" i="42" s="1"/>
  <c r="L48" i="42" s="1"/>
  <c r="G251" i="42"/>
  <c r="H251" i="42" s="1"/>
  <c r="G443" i="42"/>
  <c r="H443" i="42" s="1"/>
  <c r="G636" i="42"/>
  <c r="H636" i="42" s="1"/>
  <c r="L636" i="42" s="1"/>
  <c r="G434" i="42"/>
  <c r="H434" i="42" s="1"/>
  <c r="G88" i="42"/>
  <c r="H88" i="42" s="1"/>
  <c r="G288" i="42"/>
  <c r="H288" i="42" s="1"/>
  <c r="L288" i="42" s="1"/>
  <c r="G478" i="42"/>
  <c r="H478" i="42" s="1"/>
  <c r="L478" i="42" s="1"/>
  <c r="G679" i="42"/>
  <c r="H679" i="42" s="1"/>
  <c r="L679" i="42" s="1"/>
  <c r="G532" i="42"/>
  <c r="H532" i="42" s="1"/>
  <c r="L532" i="42" s="1"/>
  <c r="G138" i="42"/>
  <c r="H138" i="42" s="1"/>
  <c r="L138" i="42" s="1"/>
  <c r="G335" i="42"/>
  <c r="H335" i="42" s="1"/>
  <c r="G533" i="42"/>
  <c r="H533" i="42" s="1"/>
  <c r="G97" i="42"/>
  <c r="H97" i="42" s="1"/>
  <c r="G638" i="42"/>
  <c r="H638" i="42" s="1"/>
  <c r="G173" i="42"/>
  <c r="H173" i="42" s="1"/>
  <c r="L173" i="42" s="1"/>
  <c r="G372" i="42"/>
  <c r="H372" i="42" s="1"/>
  <c r="G563" i="42"/>
  <c r="H563" i="42" s="1"/>
  <c r="G183" i="42"/>
  <c r="H183" i="42" s="1"/>
  <c r="L183" i="42" s="1"/>
  <c r="G8" i="42"/>
  <c r="H8" i="42" s="1"/>
  <c r="L8" i="42" s="1"/>
  <c r="G209" i="42"/>
  <c r="H209" i="42" s="1"/>
  <c r="G407" i="42"/>
  <c r="H407" i="42" s="1"/>
  <c r="L407" i="42" s="1"/>
  <c r="G597" i="42"/>
  <c r="H597" i="42" s="1"/>
  <c r="L597" i="42" s="1"/>
  <c r="G266" i="42"/>
  <c r="H266" i="42" s="1"/>
  <c r="G349" i="42"/>
  <c r="H349" i="42" s="1"/>
  <c r="G156" i="42"/>
  <c r="H156" i="42" s="1"/>
  <c r="G358" i="42"/>
  <c r="H358" i="42" s="1"/>
  <c r="G551" i="42"/>
  <c r="H551" i="42" s="1"/>
  <c r="L551" i="42" s="1"/>
  <c r="G147" i="42"/>
  <c r="H147" i="42" s="1"/>
  <c r="L147" i="42" s="1"/>
  <c r="G86" i="42"/>
  <c r="H86" i="42" s="1"/>
  <c r="G127" i="42"/>
  <c r="H127" i="42" s="1"/>
  <c r="L127" i="42" s="1"/>
  <c r="G324" i="42"/>
  <c r="H324" i="42" s="1"/>
  <c r="L324" i="42" s="1"/>
  <c r="G523" i="42"/>
  <c r="H523" i="42" s="1"/>
  <c r="L523" i="42" s="1"/>
  <c r="G110" i="42"/>
  <c r="H110" i="42" s="1"/>
  <c r="L110" i="42" s="1"/>
  <c r="G650" i="42"/>
  <c r="H650" i="42" s="1"/>
  <c r="L650" i="42" s="1"/>
  <c r="G128" i="42"/>
  <c r="H128" i="42" s="1"/>
  <c r="G328" i="42"/>
  <c r="H328" i="42" s="1"/>
  <c r="G524" i="42"/>
  <c r="H524" i="42" s="1"/>
  <c r="G111" i="42"/>
  <c r="H111" i="42" s="1"/>
  <c r="L111" i="42" s="1"/>
  <c r="G651" i="42"/>
  <c r="H651" i="42" s="1"/>
  <c r="L651" i="42" s="1"/>
  <c r="G197" i="42"/>
  <c r="H197" i="42" s="1"/>
  <c r="G52" i="42"/>
  <c r="H52" i="42" s="1"/>
  <c r="G271" i="42"/>
  <c r="H271" i="42" s="1"/>
  <c r="L271" i="42" s="1"/>
  <c r="G368" i="42"/>
  <c r="H368" i="42" s="1"/>
  <c r="L368" i="42" s="1"/>
  <c r="G53" i="42"/>
  <c r="H53" i="42" s="1"/>
  <c r="L53" i="42" s="1"/>
  <c r="G184" i="42"/>
  <c r="H184" i="42" s="1"/>
  <c r="L184" i="42" s="1"/>
  <c r="G69" i="42"/>
  <c r="H69" i="42" s="1"/>
  <c r="L69" i="42" s="1"/>
  <c r="G84" i="42"/>
  <c r="H84" i="42" s="1"/>
  <c r="G35" i="42"/>
  <c r="H35" i="42" s="1"/>
  <c r="G365" i="42"/>
  <c r="H365" i="42" s="1"/>
  <c r="G570" i="42"/>
  <c r="H570" i="42" s="1"/>
  <c r="G17" i="42"/>
  <c r="H17" i="42" s="1"/>
  <c r="G214" i="42"/>
  <c r="H214" i="42" s="1"/>
  <c r="G414" i="42"/>
  <c r="H414" i="42" s="1"/>
  <c r="L414" i="42" s="1"/>
  <c r="G604" i="42"/>
  <c r="H604" i="42" s="1"/>
  <c r="L604" i="42" s="1"/>
  <c r="G338" i="42"/>
  <c r="H338" i="42" s="1"/>
  <c r="L338" i="42" s="1"/>
  <c r="G618" i="42"/>
  <c r="H618" i="42" s="1"/>
  <c r="L618" i="42" s="1"/>
  <c r="G67" i="42"/>
  <c r="H67" i="42" s="1"/>
  <c r="L67" i="42" s="1"/>
  <c r="G270" i="42"/>
  <c r="H270" i="42" s="1"/>
  <c r="L270" i="42" s="1"/>
  <c r="G460" i="42"/>
  <c r="H460" i="42" s="1"/>
  <c r="G656" i="42"/>
  <c r="H656" i="42" s="1"/>
  <c r="G483" i="42"/>
  <c r="H483" i="42" s="1"/>
  <c r="G103" i="42"/>
  <c r="H103" i="42" s="1"/>
  <c r="G304" i="42"/>
  <c r="H304" i="42" s="1"/>
  <c r="G498" i="42"/>
  <c r="H498" i="42" s="1"/>
  <c r="G49" i="42"/>
  <c r="H49" i="42" s="1"/>
  <c r="L49" i="42" s="1"/>
  <c r="G590" i="42"/>
  <c r="H590" i="42" s="1"/>
  <c r="L590" i="42" s="1"/>
  <c r="G153" i="42"/>
  <c r="H153" i="42" s="1"/>
  <c r="L153" i="42" s="1"/>
  <c r="G355" i="42"/>
  <c r="H355" i="42" s="1"/>
  <c r="L355" i="42" s="1"/>
  <c r="G548" i="42"/>
  <c r="H548" i="42" s="1"/>
  <c r="L548" i="42" s="1"/>
  <c r="G135" i="42"/>
  <c r="H135" i="42" s="1"/>
  <c r="L135" i="42" s="1"/>
  <c r="G674" i="42"/>
  <c r="H674" i="42" s="1"/>
  <c r="G188" i="42"/>
  <c r="H188" i="42" s="1"/>
  <c r="G392" i="42"/>
  <c r="H392" i="42" s="1"/>
  <c r="G580" i="42"/>
  <c r="H580" i="42" s="1"/>
  <c r="G220" i="42"/>
  <c r="H220" i="42" s="1"/>
  <c r="L220" i="42" s="1"/>
  <c r="G24" i="42"/>
  <c r="H24" i="42" s="1"/>
  <c r="L24" i="42" s="1"/>
  <c r="G225" i="42"/>
  <c r="H225" i="42" s="1"/>
  <c r="G423" i="42"/>
  <c r="H423" i="42" s="1"/>
  <c r="L423" i="42" s="1"/>
  <c r="G611" i="42"/>
  <c r="H611" i="42" s="1"/>
  <c r="L611" i="42" s="1"/>
  <c r="G315" i="42"/>
  <c r="H315" i="42" s="1"/>
  <c r="L315" i="42" s="1"/>
  <c r="G530" i="42"/>
  <c r="H530" i="42" s="1"/>
  <c r="L530" i="42" s="1"/>
  <c r="G175" i="42"/>
  <c r="H175" i="42" s="1"/>
  <c r="L175" i="42" s="1"/>
  <c r="G378" i="42"/>
  <c r="H378" i="42" s="1"/>
  <c r="G567" i="42"/>
  <c r="H567" i="42" s="1"/>
  <c r="G194" i="42"/>
  <c r="H194" i="42" s="1"/>
  <c r="G217" i="42"/>
  <c r="H217" i="42" s="1"/>
  <c r="G142" i="42"/>
  <c r="H142" i="42" s="1"/>
  <c r="L142" i="42" s="1"/>
  <c r="G343" i="42"/>
  <c r="H343" i="42" s="1"/>
  <c r="G537" i="42"/>
  <c r="H537" i="42" s="1"/>
  <c r="L537" i="42" s="1"/>
  <c r="G157" i="42"/>
  <c r="H157" i="42" s="1"/>
  <c r="L157" i="42" s="1"/>
  <c r="G133" i="42"/>
  <c r="H133" i="42" s="1"/>
  <c r="L133" i="42" s="1"/>
  <c r="G143" i="42"/>
  <c r="H143" i="42" s="1"/>
  <c r="L143" i="42" s="1"/>
  <c r="G344" i="42"/>
  <c r="H344" i="42" s="1"/>
  <c r="L344" i="42" s="1"/>
  <c r="G538" i="42"/>
  <c r="H538" i="42" s="1"/>
  <c r="L538" i="42" s="1"/>
  <c r="G158" i="42"/>
  <c r="H158" i="42" s="1"/>
  <c r="G19" i="42"/>
  <c r="H19" i="42" s="1"/>
  <c r="G200" i="42"/>
  <c r="H200" i="42" s="1"/>
  <c r="G402" i="42"/>
  <c r="H402" i="42" s="1"/>
  <c r="G492" i="42"/>
  <c r="H492" i="42" s="1"/>
  <c r="G167" i="42"/>
  <c r="H167" i="42" s="1"/>
  <c r="G545" i="42"/>
  <c r="H545" i="42" s="1"/>
  <c r="G185" i="42"/>
  <c r="H185" i="42" s="1"/>
  <c r="L185" i="42" s="1"/>
  <c r="G201" i="42"/>
  <c r="H201" i="42" s="1"/>
  <c r="L201" i="42" s="1"/>
  <c r="G151" i="42"/>
  <c r="H151" i="42" s="1"/>
  <c r="L151" i="42" s="1"/>
  <c r="G381" i="42"/>
  <c r="H381" i="42" s="1"/>
  <c r="L381" i="42" s="1"/>
  <c r="G603" i="42"/>
  <c r="H603" i="42" s="1"/>
  <c r="L603" i="42" s="1"/>
  <c r="G32" i="42"/>
  <c r="H32" i="42" s="1"/>
  <c r="G234" i="42"/>
  <c r="H234" i="42" s="1"/>
  <c r="G428" i="42"/>
  <c r="H428" i="42" s="1"/>
  <c r="G619" i="42"/>
  <c r="H619" i="42" s="1"/>
  <c r="G374" i="42"/>
  <c r="H374" i="42" s="1"/>
  <c r="G654" i="42"/>
  <c r="H654" i="42" s="1"/>
  <c r="G82" i="42"/>
  <c r="H82" i="42" s="1"/>
  <c r="G285" i="42"/>
  <c r="H285" i="42" s="1"/>
  <c r="L285" i="42" s="1"/>
  <c r="G475" i="42"/>
  <c r="H475" i="42" s="1"/>
  <c r="L475" i="42" s="1"/>
  <c r="G672" i="42"/>
  <c r="H672" i="42" s="1"/>
  <c r="L672" i="42" s="1"/>
  <c r="G519" i="42"/>
  <c r="H519" i="42" s="1"/>
  <c r="L519" i="42" s="1"/>
  <c r="G119" i="42"/>
  <c r="H119" i="42" s="1"/>
  <c r="L119" i="42" s="1"/>
  <c r="G319" i="42"/>
  <c r="H319" i="42" s="1"/>
  <c r="G514" i="42"/>
  <c r="H514" i="42" s="1"/>
  <c r="G87" i="42"/>
  <c r="H87" i="42" s="1"/>
  <c r="G637" i="42"/>
  <c r="H637" i="42" s="1"/>
  <c r="G172" i="42"/>
  <c r="H172" i="42" s="1"/>
  <c r="L172" i="42" s="1"/>
  <c r="G371" i="42"/>
  <c r="H371" i="42" s="1"/>
  <c r="G562" i="42"/>
  <c r="H562" i="42" s="1"/>
  <c r="L562" i="42" s="1"/>
  <c r="G182" i="42"/>
  <c r="H182" i="42" s="1"/>
  <c r="L182" i="42" s="1"/>
  <c r="G7" i="42"/>
  <c r="H7" i="42" s="1"/>
  <c r="L7" i="42" s="1"/>
  <c r="G204" i="42"/>
  <c r="H204" i="42" s="1"/>
  <c r="L204" i="42" s="1"/>
  <c r="G406" i="42"/>
  <c r="H406" i="42" s="1"/>
  <c r="L406" i="42" s="1"/>
  <c r="G596" i="42"/>
  <c r="H596" i="42" s="1"/>
  <c r="L596" i="42" s="1"/>
  <c r="G256" i="42"/>
  <c r="H256" i="42" s="1"/>
  <c r="G42" i="42"/>
  <c r="H42" i="42" s="1"/>
  <c r="G245" i="42"/>
  <c r="H245" i="42" s="1"/>
  <c r="G437" i="42"/>
  <c r="H437" i="42" s="1"/>
  <c r="G630" i="42"/>
  <c r="H630" i="42" s="1"/>
  <c r="G361" i="42"/>
  <c r="H361" i="42" s="1"/>
  <c r="G628" i="42"/>
  <c r="H628" i="42" s="1"/>
  <c r="L628" i="42" s="1"/>
  <c r="G190" i="42"/>
  <c r="H190" i="42" s="1"/>
  <c r="L190" i="42" s="1"/>
  <c r="G394" i="42"/>
  <c r="H394" i="42" s="1"/>
  <c r="L394" i="42" s="1"/>
  <c r="G582" i="42"/>
  <c r="H582" i="42" s="1"/>
  <c r="L582" i="42" s="1"/>
  <c r="G230" i="42"/>
  <c r="H230" i="42" s="1"/>
  <c r="L230" i="42" s="1"/>
  <c r="G385" i="42"/>
  <c r="H385" i="42" s="1"/>
  <c r="L385" i="42" s="1"/>
  <c r="G161" i="42"/>
  <c r="H161" i="42" s="1"/>
  <c r="G359" i="42"/>
  <c r="H359" i="42" s="1"/>
  <c r="G552" i="42"/>
  <c r="H552" i="42" s="1"/>
  <c r="G195" i="42"/>
  <c r="H195" i="42" s="1"/>
  <c r="L195" i="42" s="1"/>
  <c r="G301" i="42"/>
  <c r="H301" i="42" s="1"/>
  <c r="L301" i="42" s="1"/>
  <c r="G162" i="42"/>
  <c r="H162" i="42" s="1"/>
  <c r="L162" i="42" s="1"/>
  <c r="G360" i="42"/>
  <c r="H360" i="42" s="1"/>
  <c r="L360" i="42" s="1"/>
  <c r="G555" i="42"/>
  <c r="H555" i="42" s="1"/>
  <c r="L555" i="42" s="1"/>
  <c r="G196" i="42"/>
  <c r="H196" i="42" s="1"/>
  <c r="L196" i="42" s="1"/>
  <c r="G300" i="42"/>
  <c r="H300" i="42" s="1"/>
  <c r="L300" i="42" s="1"/>
  <c r="G461" i="42"/>
  <c r="H461" i="42" s="1"/>
  <c r="L461" i="42" s="1"/>
  <c r="G85" i="42"/>
  <c r="H85" i="42" s="1"/>
  <c r="L85" i="42" s="1"/>
  <c r="G376" i="42"/>
  <c r="H376" i="42" s="1"/>
  <c r="G221" i="42"/>
  <c r="H221" i="42" s="1"/>
  <c r="G417" i="42"/>
  <c r="H417" i="42" s="1"/>
  <c r="G403" i="42"/>
  <c r="H403" i="42" s="1"/>
  <c r="G369" i="42"/>
  <c r="H369" i="42" s="1"/>
  <c r="L369" i="42" s="1"/>
  <c r="G413" i="42"/>
  <c r="H413" i="42" s="1"/>
  <c r="G670" i="42"/>
  <c r="H670" i="42" s="1"/>
  <c r="L670" i="42" s="1"/>
  <c r="G66" i="42"/>
  <c r="H66" i="42" s="1"/>
  <c r="L66" i="42" s="1"/>
  <c r="G269" i="42"/>
  <c r="H269" i="42" s="1"/>
  <c r="L269" i="42" s="1"/>
  <c r="G456" i="42"/>
  <c r="H456" i="42" s="1"/>
  <c r="L456" i="42" s="1"/>
  <c r="G655" i="42"/>
  <c r="H655" i="42" s="1"/>
  <c r="L655" i="42" s="1"/>
  <c r="G482" i="42"/>
  <c r="H482" i="42" s="1"/>
  <c r="L482" i="42" s="1"/>
  <c r="G159" i="42"/>
  <c r="H159" i="42" s="1"/>
  <c r="G116" i="42"/>
  <c r="H116" i="42" s="1"/>
  <c r="G316" i="42"/>
  <c r="H316" i="42" s="1"/>
  <c r="G511" i="42"/>
  <c r="H511" i="42" s="1"/>
  <c r="G75" i="42"/>
  <c r="H75" i="42" s="1"/>
  <c r="L75" i="42" s="1"/>
  <c r="G626" i="42"/>
  <c r="H626" i="42" s="1"/>
  <c r="G152" i="42"/>
  <c r="H152" i="42" s="1"/>
  <c r="L152" i="42" s="1"/>
  <c r="G354" i="42"/>
  <c r="H354" i="42" s="1"/>
  <c r="L354" i="42" s="1"/>
  <c r="G547" i="42"/>
  <c r="H547" i="42" s="1"/>
  <c r="L547" i="42" s="1"/>
  <c r="G181" i="42"/>
  <c r="H181" i="42" s="1"/>
  <c r="L181" i="42" s="1"/>
  <c r="G6" i="42"/>
  <c r="H6" i="42" s="1"/>
  <c r="L6" i="42" s="1"/>
  <c r="G203" i="42"/>
  <c r="H203" i="42" s="1"/>
  <c r="L203" i="42" s="1"/>
  <c r="G405" i="42"/>
  <c r="H405" i="42" s="1"/>
  <c r="G595" i="42"/>
  <c r="H595" i="42" s="1"/>
  <c r="G150" i="42"/>
  <c r="H150" i="42" s="1"/>
  <c r="L150" i="42" s="1"/>
  <c r="G332" i="42"/>
  <c r="H332" i="42" s="1"/>
  <c r="G559" i="42"/>
  <c r="H559" i="42" s="1"/>
  <c r="L559" i="42" s="1"/>
  <c r="G657" i="42"/>
  <c r="H657" i="42" s="1"/>
  <c r="G287" i="42"/>
  <c r="H287" i="42" s="1"/>
  <c r="L287" i="42" s="1"/>
  <c r="G102" i="42"/>
  <c r="H102" i="42" s="1"/>
  <c r="L102" i="42" s="1"/>
  <c r="G318" i="42"/>
  <c r="H318" i="42" s="1"/>
  <c r="L318" i="42" s="1"/>
  <c r="G303" i="42"/>
  <c r="H303" i="42" s="1"/>
  <c r="L303" i="42" s="1"/>
  <c r="G272" i="42"/>
  <c r="H272" i="42" s="1"/>
  <c r="L272" i="42" s="1"/>
  <c r="G399" i="42"/>
  <c r="H399" i="42" s="1"/>
  <c r="L399" i="42" s="1"/>
  <c r="G634" i="42"/>
  <c r="H634" i="42" s="1"/>
  <c r="G47" i="42"/>
  <c r="H47" i="42" s="1"/>
  <c r="G250" i="42"/>
  <c r="H250" i="42" s="1"/>
  <c r="G442" i="42"/>
  <c r="H442" i="42" s="1"/>
  <c r="G635" i="42"/>
  <c r="H635" i="42" s="1"/>
  <c r="L635" i="42" s="1"/>
  <c r="G422" i="42"/>
  <c r="H422" i="42" s="1"/>
  <c r="G73" i="42"/>
  <c r="H73" i="42" s="1"/>
  <c r="G100" i="42"/>
  <c r="H100" i="42" s="1"/>
  <c r="L100" i="42" s="1"/>
  <c r="G299" i="42"/>
  <c r="H299" i="42" s="1"/>
  <c r="L299" i="42" s="1"/>
  <c r="G491" i="42"/>
  <c r="H491" i="42" s="1"/>
  <c r="L491" i="42" s="1"/>
  <c r="G37" i="42"/>
  <c r="H37" i="42" s="1"/>
  <c r="L37" i="42" s="1"/>
  <c r="G578" i="42"/>
  <c r="H578" i="42" s="1"/>
  <c r="L578" i="42" s="1"/>
  <c r="G137" i="42"/>
  <c r="H137" i="42" s="1"/>
  <c r="G334" i="42"/>
  <c r="H334" i="42" s="1"/>
  <c r="G531" i="42"/>
  <c r="H531" i="42" s="1"/>
  <c r="G134" i="42"/>
  <c r="H134" i="42" s="1"/>
  <c r="G673" i="42"/>
  <c r="H673" i="42" s="1"/>
  <c r="L673" i="42" s="1"/>
  <c r="G187" i="42"/>
  <c r="H187" i="42" s="1"/>
  <c r="G391" i="42"/>
  <c r="H391" i="42" s="1"/>
  <c r="L391" i="42" s="1"/>
  <c r="G576" i="42"/>
  <c r="H576" i="42" s="1"/>
  <c r="L576" i="42" s="1"/>
  <c r="G219" i="42"/>
  <c r="H219" i="42" s="1"/>
  <c r="L219" i="42" s="1"/>
  <c r="G23" i="42"/>
  <c r="H23" i="42" s="1"/>
  <c r="L23" i="42" s="1"/>
  <c r="G224" i="42"/>
  <c r="H224" i="42" s="1"/>
  <c r="L224" i="42" s="1"/>
  <c r="G420" i="42"/>
  <c r="H420" i="42" s="1"/>
  <c r="L420" i="42" s="1"/>
  <c r="G610" i="42"/>
  <c r="H610" i="42" s="1"/>
  <c r="G314" i="42"/>
  <c r="H314" i="42" s="1"/>
  <c r="G57" i="42"/>
  <c r="H57" i="42" s="1"/>
  <c r="L57" i="42" s="1"/>
  <c r="G261" i="42"/>
  <c r="H261" i="42" s="1"/>
  <c r="G451" i="42"/>
  <c r="H451" i="42" s="1"/>
  <c r="L451" i="42" s="1"/>
  <c r="G646" i="42"/>
  <c r="H646" i="42" s="1"/>
  <c r="G397" i="42"/>
  <c r="H397" i="42" s="1"/>
  <c r="L397" i="42" s="1"/>
  <c r="G9" i="42"/>
  <c r="H9" i="42" s="1"/>
  <c r="L9" i="42" s="1"/>
  <c r="G210" i="42"/>
  <c r="H210" i="42" s="1"/>
  <c r="L210" i="42" s="1"/>
  <c r="G408" i="42"/>
  <c r="H408" i="42" s="1"/>
  <c r="L408" i="42" s="1"/>
  <c r="G598" i="42"/>
  <c r="H598" i="42" s="1"/>
  <c r="L598" i="42" s="1"/>
  <c r="G267" i="42"/>
  <c r="H267" i="42" s="1"/>
  <c r="L267" i="42" s="1"/>
  <c r="G493" i="42"/>
  <c r="H493" i="42" s="1"/>
  <c r="G176" i="42"/>
  <c r="H176" i="42" s="1"/>
  <c r="G379" i="42"/>
  <c r="H379" i="42" s="1"/>
  <c r="G568" i="42"/>
  <c r="H568" i="42" s="1"/>
  <c r="G231" i="42"/>
  <c r="H231" i="42" s="1"/>
  <c r="L231" i="42" s="1"/>
  <c r="G445" i="42"/>
  <c r="H445" i="42" s="1"/>
  <c r="G177" i="42"/>
  <c r="H177" i="42" s="1"/>
  <c r="L177" i="42" s="1"/>
  <c r="G380" i="42"/>
  <c r="H380" i="42" s="1"/>
  <c r="L380" i="42" s="1"/>
  <c r="G569" i="42"/>
  <c r="H569" i="42" s="1"/>
  <c r="L569" i="42" s="1"/>
  <c r="G232" i="42"/>
  <c r="H232" i="42" s="1"/>
  <c r="L232" i="42" s="1"/>
  <c r="G431" i="42"/>
  <c r="H431" i="42" s="1"/>
  <c r="L431" i="42" s="1"/>
  <c r="G28" i="42"/>
  <c r="H28" i="42" s="1"/>
  <c r="L28" i="42" s="1"/>
  <c r="G396" i="42"/>
  <c r="H396" i="42" s="1"/>
  <c r="G255" i="42"/>
  <c r="H255" i="42" s="1"/>
  <c r="G226" i="42"/>
  <c r="H226" i="42" s="1"/>
  <c r="G584" i="42"/>
  <c r="H584" i="42" s="1"/>
  <c r="G41" i="42"/>
  <c r="H41" i="42" s="1"/>
  <c r="L41" i="42" s="1"/>
  <c r="G424" i="42"/>
  <c r="H424" i="42" s="1"/>
  <c r="G277" i="42"/>
  <c r="H277" i="42" s="1"/>
  <c r="L277" i="42" s="1"/>
  <c r="G240" i="42"/>
  <c r="H240" i="42" s="1"/>
  <c r="L240" i="42" s="1"/>
  <c r="G612" i="42"/>
  <c r="H612" i="42" s="1"/>
  <c r="L612" i="42" s="1"/>
  <c r="G436" i="42"/>
  <c r="H436" i="42" s="1"/>
  <c r="L436" i="42" s="1"/>
  <c r="G325" i="42"/>
  <c r="H325" i="42" s="1"/>
  <c r="L325" i="42" s="1"/>
  <c r="G629" i="42"/>
  <c r="H629" i="42" s="1"/>
  <c r="L629" i="42" s="1"/>
  <c r="G664" i="42"/>
  <c r="H664" i="42" s="1"/>
  <c r="G352" i="42"/>
  <c r="H352" i="42" s="1"/>
  <c r="G191" i="42"/>
  <c r="H191" i="42" s="1"/>
  <c r="G76" i="42"/>
  <c r="H76" i="42" s="1"/>
  <c r="G395" i="42"/>
  <c r="H395" i="42" s="1"/>
  <c r="L395" i="42" s="1"/>
  <c r="G276" i="42"/>
  <c r="H276" i="42" s="1"/>
  <c r="G583" i="42"/>
  <c r="H583" i="42" s="1"/>
  <c r="G466" i="42"/>
  <c r="H466" i="42" s="1"/>
  <c r="L466" i="42" s="1"/>
  <c r="G268" i="42"/>
  <c r="H268" i="42" s="1"/>
  <c r="L268" i="42" s="1"/>
  <c r="G459" i="42"/>
  <c r="H459" i="42" s="1"/>
  <c r="L459" i="42" s="1"/>
  <c r="G192" i="42"/>
  <c r="H192" i="42" s="1"/>
  <c r="L192" i="42" s="1"/>
  <c r="G666" i="42"/>
  <c r="H666" i="42" s="1"/>
  <c r="L666" i="42" s="1"/>
  <c r="G589" i="42"/>
  <c r="H589" i="42" s="1"/>
  <c r="F75" i="26"/>
  <c r="G75" i="26" s="1"/>
  <c r="K75" i="26" s="1"/>
  <c r="F91" i="26"/>
  <c r="G91" i="26" s="1"/>
  <c r="F54" i="26"/>
  <c r="G54" i="26" s="1"/>
  <c r="K54" i="26" s="1"/>
  <c r="F29" i="26"/>
  <c r="G29" i="26" s="1"/>
  <c r="F73" i="26"/>
  <c r="G73" i="26" s="1"/>
  <c r="K73" i="26" s="1"/>
  <c r="F12" i="26"/>
  <c r="G12" i="26" s="1"/>
  <c r="K12" i="26" s="1"/>
  <c r="F19" i="26"/>
  <c r="G19" i="26" s="1"/>
  <c r="K19" i="26" s="1"/>
  <c r="F90" i="26"/>
  <c r="G90" i="26" s="1"/>
  <c r="K90" i="26" s="1"/>
  <c r="F66" i="26"/>
  <c r="G66" i="26" s="1"/>
  <c r="F42" i="26"/>
  <c r="G42" i="26" s="1"/>
  <c r="F94" i="26"/>
  <c r="G94" i="26" s="1"/>
  <c r="K94" i="26" s="1"/>
  <c r="F14" i="26"/>
  <c r="G14" i="26" s="1"/>
  <c r="K14" i="26" s="1"/>
  <c r="F86" i="26"/>
  <c r="G86" i="26" s="1"/>
  <c r="K86" i="26" s="1"/>
  <c r="F48" i="26"/>
  <c r="G48" i="26" s="1"/>
  <c r="K48" i="26" s="1"/>
  <c r="F88" i="26"/>
  <c r="G88" i="26" s="1"/>
  <c r="F51" i="26"/>
  <c r="G51" i="26" s="1"/>
  <c r="K51" i="26" s="1"/>
  <c r="F27" i="26"/>
  <c r="G27" i="26" s="1"/>
  <c r="K27" i="26" s="1"/>
  <c r="F68" i="26"/>
  <c r="G68" i="26" s="1"/>
  <c r="K68" i="26" s="1"/>
  <c r="F83" i="26"/>
  <c r="G83" i="26" s="1"/>
  <c r="K83" i="26" s="1"/>
  <c r="F82" i="26"/>
  <c r="G82" i="26" s="1"/>
  <c r="K82" i="26" s="1"/>
  <c r="F77" i="26"/>
  <c r="G77" i="26" s="1"/>
  <c r="K77" i="26" s="1"/>
  <c r="F63" i="26"/>
  <c r="G63" i="26" s="1"/>
  <c r="K63" i="26" s="1"/>
  <c r="F87" i="26"/>
  <c r="G87" i="26" s="1"/>
  <c r="K87" i="26" s="1"/>
  <c r="F43" i="26"/>
  <c r="G43" i="26" s="1"/>
  <c r="K43" i="26" s="1"/>
  <c r="F98" i="26"/>
  <c r="G98" i="26" s="1"/>
  <c r="K98" i="26" s="1"/>
  <c r="F72" i="26"/>
  <c r="G72" i="26" s="1"/>
  <c r="F31" i="26"/>
  <c r="G31" i="26" s="1"/>
  <c r="K31" i="26" s="1"/>
  <c r="F79" i="26"/>
  <c r="G79" i="26" s="1"/>
  <c r="K79" i="26" s="1"/>
  <c r="G7" i="26"/>
  <c r="K7" i="26" s="1"/>
  <c r="F80" i="26"/>
  <c r="G80" i="26" s="1"/>
  <c r="F74" i="26"/>
  <c r="G74" i="26" s="1"/>
  <c r="K74" i="26" s="1"/>
  <c r="F18" i="26"/>
  <c r="G18" i="26" s="1"/>
  <c r="K18" i="26" s="1"/>
  <c r="F92" i="26"/>
  <c r="G92" i="26" s="1"/>
  <c r="K92" i="26" s="1"/>
  <c r="F28" i="26"/>
  <c r="G28" i="26" s="1"/>
  <c r="K28" i="26" s="1"/>
  <c r="F56" i="26"/>
  <c r="G56" i="26" s="1"/>
  <c r="K56" i="26" s="1"/>
  <c r="F13" i="26"/>
  <c r="G13" i="26" s="1"/>
  <c r="F38" i="26"/>
  <c r="G38" i="26" s="1"/>
  <c r="K38" i="26" s="1"/>
  <c r="F20" i="26"/>
  <c r="G20" i="26" s="1"/>
  <c r="K20" i="26" s="1"/>
  <c r="F17" i="26"/>
  <c r="G17" i="26" s="1"/>
  <c r="F40" i="26"/>
  <c r="G40" i="26" s="1"/>
  <c r="K40" i="26" s="1"/>
  <c r="F16" i="26"/>
  <c r="G16" i="26" s="1"/>
  <c r="K16" i="26" s="1"/>
  <c r="F89" i="26"/>
  <c r="G89" i="26" s="1"/>
  <c r="K89" i="26" s="1"/>
  <c r="F53" i="26"/>
  <c r="G53" i="26" s="1"/>
  <c r="K53" i="26" s="1"/>
  <c r="F67" i="26"/>
  <c r="G67" i="26" s="1"/>
  <c r="K67" i="26" s="1"/>
  <c r="F30" i="26"/>
  <c r="G30" i="26" s="1"/>
  <c r="K30" i="26" s="1"/>
  <c r="F35" i="26"/>
  <c r="G35" i="26" s="1"/>
  <c r="K35" i="26" s="1"/>
  <c r="F81" i="26"/>
  <c r="G81" i="26" s="1"/>
  <c r="K81" i="26" s="1"/>
  <c r="F10" i="26"/>
  <c r="G10" i="26" s="1"/>
  <c r="F33" i="26"/>
  <c r="G33" i="26" s="1"/>
  <c r="K33" i="26" s="1"/>
  <c r="F11" i="26"/>
  <c r="G11" i="26" s="1"/>
  <c r="K11" i="26" s="1"/>
  <c r="F8" i="26"/>
  <c r="G8" i="26" s="1"/>
  <c r="K8" i="26" s="1"/>
  <c r="F65" i="26"/>
  <c r="G65" i="26" s="1"/>
  <c r="K65" i="26" s="1"/>
  <c r="F41" i="26"/>
  <c r="G41" i="26" s="1"/>
  <c r="K41" i="26" s="1"/>
  <c r="F44" i="26"/>
  <c r="G44" i="26" s="1"/>
  <c r="K44" i="26" s="1"/>
  <c r="F45" i="26"/>
  <c r="G45" i="26" s="1"/>
  <c r="F96" i="26"/>
  <c r="G96" i="26" s="1"/>
  <c r="F62" i="26"/>
  <c r="G62" i="26" s="1"/>
  <c r="K62" i="26" s="1"/>
  <c r="F97" i="26"/>
  <c r="G97" i="26" s="1"/>
  <c r="K97" i="26" s="1"/>
  <c r="F37" i="26"/>
  <c r="G37" i="26" s="1"/>
  <c r="K37" i="26" s="1"/>
  <c r="F70" i="26"/>
  <c r="G70" i="26" s="1"/>
  <c r="K70" i="26" s="1"/>
  <c r="F59" i="26"/>
  <c r="G59" i="26" s="1"/>
  <c r="K59" i="26" s="1"/>
  <c r="F71" i="26"/>
  <c r="G71" i="26" s="1"/>
  <c r="F78" i="26"/>
  <c r="G78" i="26" s="1"/>
  <c r="K78" i="26" s="1"/>
  <c r="F32" i="26"/>
  <c r="G32" i="26" s="1"/>
  <c r="K32" i="26" s="1"/>
  <c r="F64" i="26"/>
  <c r="G64" i="26" s="1"/>
  <c r="K64" i="26" s="1"/>
  <c r="F34" i="26"/>
  <c r="G34" i="26" s="1"/>
  <c r="F24" i="26"/>
  <c r="G24" i="26" s="1"/>
  <c r="K24" i="26" s="1"/>
  <c r="F22" i="26"/>
  <c r="G22" i="26" s="1"/>
  <c r="F57" i="26"/>
  <c r="G57" i="26" s="1"/>
  <c r="K57" i="26" s="1"/>
  <c r="F95" i="26"/>
  <c r="G95" i="26" s="1"/>
  <c r="K95" i="26" s="1"/>
  <c r="F9" i="26"/>
  <c r="G9" i="26" s="1"/>
  <c r="K9" i="26" s="1"/>
  <c r="F25" i="26"/>
  <c r="G25" i="26" s="1"/>
  <c r="K25" i="26" s="1"/>
  <c r="F6" i="26"/>
  <c r="G6" i="26" s="1"/>
  <c r="F52" i="26"/>
  <c r="G52" i="26" s="1"/>
  <c r="F55" i="26"/>
  <c r="G55" i="26" s="1"/>
  <c r="F49" i="26"/>
  <c r="G49" i="26" s="1"/>
  <c r="K49" i="26" s="1"/>
  <c r="F21" i="26"/>
  <c r="G21" i="26" s="1"/>
  <c r="K21" i="26" s="1"/>
  <c r="F36" i="26"/>
  <c r="G36" i="26" s="1"/>
  <c r="F84" i="26"/>
  <c r="G84" i="26" s="1"/>
  <c r="F69" i="26"/>
  <c r="G69" i="26" s="1"/>
  <c r="K69" i="26" s="1"/>
  <c r="F46" i="26"/>
  <c r="G46" i="26" s="1"/>
  <c r="K46" i="26" s="1"/>
  <c r="F60" i="26"/>
  <c r="G60" i="26" s="1"/>
  <c r="F76" i="26"/>
  <c r="G76" i="26" s="1"/>
  <c r="F39" i="26"/>
  <c r="G39" i="26" s="1"/>
  <c r="F15" i="26"/>
  <c r="G15" i="26" s="1"/>
  <c r="K15" i="26" s="1"/>
  <c r="F61" i="26"/>
  <c r="G61" i="26" s="1"/>
  <c r="K61" i="26" s="1"/>
  <c r="F93" i="26"/>
  <c r="G93" i="26" s="1"/>
  <c r="F50" i="26"/>
  <c r="G50" i="26" s="1"/>
  <c r="K50" i="26" s="1"/>
  <c r="F26" i="26"/>
  <c r="G26" i="26" s="1"/>
  <c r="F85" i="26"/>
  <c r="G85" i="26" s="1"/>
  <c r="K85" i="26" s="1"/>
  <c r="F58" i="26"/>
  <c r="G58" i="26" s="1"/>
  <c r="K58" i="26" s="1"/>
  <c r="F23" i="26"/>
  <c r="G23" i="26" s="1"/>
  <c r="K23" i="26" s="1"/>
  <c r="F47" i="26"/>
  <c r="G47" i="26" s="1"/>
  <c r="K281" i="25"/>
  <c r="K283" i="25"/>
  <c r="K279" i="25"/>
  <c r="K280" i="25"/>
  <c r="K282" i="25"/>
  <c r="J53" i="37"/>
  <c r="J52" i="37"/>
  <c r="J59" i="37"/>
  <c r="K293" i="25"/>
  <c r="A5" i="31"/>
  <c r="K175" i="25"/>
  <c r="K225" i="25"/>
  <c r="K160" i="25"/>
  <c r="K188" i="25"/>
  <c r="K152" i="25"/>
  <c r="K216" i="25"/>
  <c r="K58" i="25"/>
  <c r="K223" i="25"/>
  <c r="K122" i="25"/>
  <c r="K86" i="25"/>
  <c r="K244" i="25"/>
  <c r="K179" i="25"/>
  <c r="K165" i="25"/>
  <c r="K107" i="25"/>
  <c r="K93" i="25"/>
  <c r="K71" i="25"/>
  <c r="K64" i="25"/>
  <c r="K42" i="25"/>
  <c r="K35" i="25"/>
  <c r="K28" i="25"/>
  <c r="K21" i="25"/>
  <c r="K200" i="25"/>
  <c r="K243" i="25"/>
  <c r="K221" i="25"/>
  <c r="K156" i="25"/>
  <c r="K149" i="25"/>
  <c r="K142" i="25"/>
  <c r="K120" i="25"/>
  <c r="K99" i="25"/>
  <c r="K34" i="25"/>
  <c r="K271" i="25"/>
  <c r="K206" i="25"/>
  <c r="K127" i="25"/>
  <c r="K98" i="25"/>
  <c r="K270" i="25"/>
  <c r="K256" i="25"/>
  <c r="K234" i="25"/>
  <c r="K198" i="25"/>
  <c r="K191" i="25"/>
  <c r="K90" i="25"/>
  <c r="K102" i="25"/>
  <c r="K45" i="25"/>
  <c r="K16" i="25"/>
  <c r="K140" i="25"/>
  <c r="K96" i="25"/>
  <c r="K117" i="25"/>
  <c r="K85" i="25"/>
  <c r="K147" i="25"/>
  <c r="K176" i="25"/>
  <c r="K95" i="25"/>
  <c r="K81" i="25"/>
  <c r="K66" i="25"/>
  <c r="K23" i="25"/>
  <c r="K9" i="25"/>
  <c r="K125" i="25"/>
  <c r="K61" i="25"/>
  <c r="K262" i="25"/>
  <c r="K105" i="38"/>
  <c r="K55" i="38"/>
  <c r="K22" i="38"/>
  <c r="K95" i="38"/>
  <c r="K85" i="38"/>
  <c r="K75" i="38"/>
  <c r="K54" i="38"/>
  <c r="K65" i="38"/>
  <c r="K53" i="38"/>
  <c r="K20" i="38"/>
  <c r="K39" i="38"/>
  <c r="K28" i="38"/>
  <c r="K18" i="38"/>
  <c r="K6" i="38"/>
  <c r="K112" i="38"/>
  <c r="K120" i="38"/>
  <c r="K71" i="38"/>
  <c r="K59" i="38"/>
  <c r="K47" i="38"/>
  <c r="K118" i="38"/>
  <c r="K58" i="38"/>
  <c r="K46" i="38"/>
  <c r="K34" i="38"/>
  <c r="K13" i="38"/>
  <c r="K117" i="38"/>
  <c r="K24" i="38"/>
  <c r="K78" i="38"/>
  <c r="K68" i="38"/>
  <c r="K56" i="38"/>
  <c r="K290" i="23"/>
  <c r="K282" i="23"/>
  <c r="K261" i="23"/>
  <c r="K244" i="23"/>
  <c r="K228" i="23"/>
  <c r="K214" i="23"/>
  <c r="K207" i="23"/>
  <c r="K196" i="23"/>
  <c r="K181" i="23"/>
  <c r="K161" i="23"/>
  <c r="K142" i="23"/>
  <c r="K134" i="23"/>
  <c r="K281" i="23"/>
  <c r="K273" i="23"/>
  <c r="K260" i="23"/>
  <c r="K251" i="23"/>
  <c r="K195" i="23"/>
  <c r="K188" i="23"/>
  <c r="K175" i="23"/>
  <c r="K168" i="23"/>
  <c r="K154" i="23"/>
  <c r="K149" i="23"/>
  <c r="K133" i="23"/>
  <c r="K126" i="23"/>
  <c r="K289" i="23"/>
  <c r="K280" i="23"/>
  <c r="K268" i="23"/>
  <c r="K258" i="23"/>
  <c r="K243" i="23"/>
  <c r="K241" i="23"/>
  <c r="K194" i="23"/>
  <c r="K180" i="23"/>
  <c r="K174" i="23"/>
  <c r="K160" i="23"/>
  <c r="K153" i="23"/>
  <c r="K141" i="23"/>
  <c r="K132" i="23"/>
  <c r="K288" i="23"/>
  <c r="K272" i="23"/>
  <c r="K267" i="23"/>
  <c r="K250" i="23"/>
  <c r="K287" i="23"/>
  <c r="K279" i="23"/>
  <c r="K266" i="23"/>
  <c r="K257" i="23"/>
  <c r="K239" i="23"/>
  <c r="K211" i="23"/>
  <c r="K201" i="23"/>
  <c r="K193" i="23"/>
  <c r="K173" i="23"/>
  <c r="K139" i="23"/>
  <c r="K131" i="23"/>
  <c r="K278" i="23"/>
  <c r="K270" i="23"/>
  <c r="K256" i="23"/>
  <c r="K248" i="23"/>
  <c r="K218" i="23"/>
  <c r="K192" i="23"/>
  <c r="K185" i="23"/>
  <c r="K172" i="23"/>
  <c r="K165" i="23"/>
  <c r="K151" i="23"/>
  <c r="K146" i="23"/>
  <c r="K130" i="23"/>
  <c r="K123" i="23"/>
  <c r="K264" i="23"/>
  <c r="K247" i="23"/>
  <c r="K237" i="23"/>
  <c r="K210" i="23"/>
  <c r="K199" i="23"/>
  <c r="K184" i="23"/>
  <c r="K164" i="23"/>
  <c r="K157" i="23"/>
  <c r="K145" i="23"/>
  <c r="K122" i="23"/>
  <c r="K115" i="23"/>
  <c r="K284" i="23"/>
  <c r="K263" i="23"/>
  <c r="K254" i="23"/>
  <c r="K234" i="23"/>
  <c r="K223" i="23"/>
  <c r="K204" i="23"/>
  <c r="K198" i="23"/>
  <c r="K156" i="23"/>
  <c r="K136" i="23"/>
  <c r="K291" i="23"/>
  <c r="K275" i="23"/>
  <c r="K253" i="23"/>
  <c r="K245" i="23"/>
  <c r="K233" i="23"/>
  <c r="K229" i="23"/>
  <c r="K283" i="23"/>
  <c r="K274" i="23"/>
  <c r="K262" i="23"/>
  <c r="K252" i="23"/>
  <c r="K232" i="23"/>
  <c r="K226" i="23"/>
  <c r="K222" i="23"/>
  <c r="K208" i="23"/>
  <c r="K197" i="23"/>
  <c r="K189" i="23"/>
  <c r="K169" i="23"/>
  <c r="K135" i="23"/>
  <c r="K127" i="23"/>
  <c r="K117" i="23"/>
  <c r="K102" i="23"/>
  <c r="K93" i="23"/>
  <c r="K47" i="23"/>
  <c r="K32" i="23"/>
  <c r="K23" i="23"/>
  <c r="K8" i="23"/>
  <c r="K224" i="23"/>
  <c r="K205" i="23"/>
  <c r="K191" i="23"/>
  <c r="K129" i="23"/>
  <c r="K114" i="23"/>
  <c r="K107" i="23"/>
  <c r="K91" i="23"/>
  <c r="K68" i="23"/>
  <c r="K60" i="23"/>
  <c r="K45" i="23"/>
  <c r="K37" i="23"/>
  <c r="K21" i="23"/>
  <c r="K13" i="23"/>
  <c r="K215" i="23"/>
  <c r="K182" i="23"/>
  <c r="K143" i="23"/>
  <c r="K120" i="23"/>
  <c r="K110" i="23"/>
  <c r="K96" i="23"/>
  <c r="K87" i="23"/>
  <c r="K64" i="23"/>
  <c r="K50" i="23"/>
  <c r="K41" i="23"/>
  <c r="K177" i="23"/>
  <c r="K138" i="23"/>
  <c r="K109" i="23"/>
  <c r="K94" i="23"/>
  <c r="K277" i="23"/>
  <c r="K230" i="23"/>
  <c r="K212" i="23"/>
  <c r="K202" i="23"/>
  <c r="K179" i="23"/>
  <c r="K159" i="23"/>
  <c r="K140" i="23"/>
  <c r="K119" i="23"/>
  <c r="K95" i="23"/>
  <c r="K79" i="23"/>
  <c r="K56" i="23"/>
  <c r="K33" i="23"/>
  <c r="K25" i="23"/>
  <c r="K9" i="23"/>
  <c r="K271" i="23"/>
  <c r="K200" i="23"/>
  <c r="K118" i="23"/>
  <c r="K86" i="23"/>
  <c r="K71" i="23"/>
  <c r="K63" i="23"/>
  <c r="K48" i="23"/>
  <c r="K40" i="23"/>
  <c r="K24" i="23"/>
  <c r="K16" i="23"/>
  <c r="K265" i="23"/>
  <c r="K235" i="23"/>
  <c r="K144" i="23"/>
  <c r="K113" i="23"/>
  <c r="K99" i="23"/>
  <c r="K85" i="23"/>
  <c r="K73" i="23"/>
  <c r="K59" i="23"/>
  <c r="K46" i="23"/>
  <c r="K20" i="23"/>
  <c r="K98" i="23"/>
  <c r="K31" i="23"/>
  <c r="K170" i="23"/>
  <c r="K111" i="23"/>
  <c r="K84" i="23"/>
  <c r="K18" i="23"/>
  <c r="K249" i="23"/>
  <c r="K167" i="23"/>
  <c r="K82" i="23"/>
  <c r="K69" i="23"/>
  <c r="K57" i="23"/>
  <c r="K44" i="23"/>
  <c r="K29" i="23"/>
  <c r="K15" i="23"/>
  <c r="K220" i="23"/>
  <c r="K124" i="23"/>
  <c r="K106" i="23"/>
  <c r="K80" i="23"/>
  <c r="K67" i="23"/>
  <c r="K53" i="23"/>
  <c r="K39" i="23"/>
  <c r="K27" i="23"/>
  <c r="K12" i="23"/>
  <c r="K246" i="23"/>
  <c r="K81" i="23"/>
  <c r="K28" i="23"/>
  <c r="K163" i="23"/>
  <c r="K125" i="23"/>
  <c r="K54" i="23"/>
  <c r="K42" i="23"/>
  <c r="K14" i="23"/>
  <c r="K187" i="23"/>
  <c r="K77" i="23"/>
  <c r="K51" i="23"/>
  <c r="K62" i="23"/>
  <c r="K61" i="23"/>
  <c r="K186" i="23"/>
  <c r="K76" i="23"/>
  <c r="K11" i="23"/>
  <c r="K219" i="23"/>
  <c r="K148" i="23"/>
  <c r="K90" i="23"/>
  <c r="K286" i="23"/>
  <c r="K240" i="23"/>
  <c r="K183" i="23"/>
  <c r="K105" i="23"/>
  <c r="K75" i="23"/>
  <c r="K238" i="23"/>
  <c r="K104" i="23"/>
  <c r="K7" i="23"/>
  <c r="K36" i="23"/>
  <c r="K65" i="23"/>
  <c r="K35" i="23"/>
  <c r="K216" i="23"/>
  <c r="K147" i="23"/>
  <c r="K121" i="23"/>
  <c r="K89" i="23"/>
  <c r="K10" i="23"/>
  <c r="K101" i="23"/>
  <c r="K66" i="23"/>
  <c r="K6" i="23"/>
  <c r="K100" i="23"/>
  <c r="M3" i="50"/>
  <c r="D21" i="14" s="1"/>
  <c r="M500" i="27"/>
  <c r="M489" i="27"/>
  <c r="M483" i="27"/>
  <c r="M477" i="27"/>
  <c r="M471" i="27"/>
  <c r="M445" i="27"/>
  <c r="M432" i="27"/>
  <c r="M419" i="27"/>
  <c r="M406" i="27"/>
  <c r="M399" i="27"/>
  <c r="M386" i="27"/>
  <c r="M373" i="27"/>
  <c r="M360" i="27"/>
  <c r="M347" i="27"/>
  <c r="M334" i="27"/>
  <c r="M327" i="27"/>
  <c r="M314" i="27"/>
  <c r="M301" i="27"/>
  <c r="M275" i="27"/>
  <c r="M262" i="27"/>
  <c r="M255" i="27"/>
  <c r="M242" i="27"/>
  <c r="M204" i="27"/>
  <c r="M191" i="27"/>
  <c r="M184" i="27"/>
  <c r="M132" i="27"/>
  <c r="M119" i="27"/>
  <c r="M112" i="27"/>
  <c r="M99" i="27"/>
  <c r="M73" i="27"/>
  <c r="M60" i="27"/>
  <c r="M47" i="27"/>
  <c r="M40" i="27"/>
  <c r="M27" i="27"/>
  <c r="M14" i="27"/>
  <c r="M513" i="27"/>
  <c r="M506" i="27"/>
  <c r="M464" i="27"/>
  <c r="M451" i="27"/>
  <c r="M438" i="27"/>
  <c r="M425" i="27"/>
  <c r="M412" i="27"/>
  <c r="M405" i="27"/>
  <c r="M392" i="27"/>
  <c r="M379" i="27"/>
  <c r="M366" i="27"/>
  <c r="M353" i="27"/>
  <c r="M340" i="27"/>
  <c r="M333" i="27"/>
  <c r="M320" i="27"/>
  <c r="M307" i="27"/>
  <c r="M294" i="27"/>
  <c r="M268" i="27"/>
  <c r="M261" i="27"/>
  <c r="M248" i="27"/>
  <c r="M235" i="27"/>
  <c r="M222" i="27"/>
  <c r="M210" i="27"/>
  <c r="M197" i="27"/>
  <c r="M190" i="27"/>
  <c r="M177" i="27"/>
  <c r="M164" i="27"/>
  <c r="M151" i="27"/>
  <c r="M138" i="27"/>
  <c r="M125" i="27"/>
  <c r="M118" i="27"/>
  <c r="M105" i="27"/>
  <c r="M92" i="27"/>
  <c r="M66" i="27"/>
  <c r="M53" i="27"/>
  <c r="M7" i="27"/>
  <c r="M488" i="27"/>
  <c r="M482" i="27"/>
  <c r="M476" i="27"/>
  <c r="M457" i="27"/>
  <c r="M444" i="27"/>
  <c r="M431" i="27"/>
  <c r="M418" i="27"/>
  <c r="M411" i="27"/>
  <c r="M398" i="27"/>
  <c r="M372" i="27"/>
  <c r="M359" i="27"/>
  <c r="M339" i="27"/>
  <c r="M313" i="27"/>
  <c r="M300" i="27"/>
  <c r="M287" i="27"/>
  <c r="M267" i="27"/>
  <c r="M254" i="27"/>
  <c r="M241" i="27"/>
  <c r="M228" i="27"/>
  <c r="M215" i="27"/>
  <c r="M203" i="27"/>
  <c r="M196" i="27"/>
  <c r="M183" i="27"/>
  <c r="M170" i="27"/>
  <c r="M157" i="27"/>
  <c r="M144" i="27"/>
  <c r="M131" i="27"/>
  <c r="M124" i="27"/>
  <c r="M98" i="27"/>
  <c r="M85" i="27"/>
  <c r="M59" i="27"/>
  <c r="M52" i="27"/>
  <c r="M39" i="27"/>
  <c r="M26" i="27"/>
  <c r="M13" i="27"/>
  <c r="M512" i="27"/>
  <c r="M505" i="27"/>
  <c r="M498" i="27"/>
  <c r="M463" i="27"/>
  <c r="M450" i="27"/>
  <c r="M437" i="27"/>
  <c r="M424" i="27"/>
  <c r="M417" i="27"/>
  <c r="M404" i="27"/>
  <c r="M391" i="27"/>
  <c r="M378" i="27"/>
  <c r="M365" i="27"/>
  <c r="M352" i="27"/>
  <c r="M345" i="27"/>
  <c r="M332" i="27"/>
  <c r="M319" i="27"/>
  <c r="M306" i="27"/>
  <c r="M293" i="27"/>
  <c r="M280" i="27"/>
  <c r="M273" i="27"/>
  <c r="M260" i="27"/>
  <c r="M247" i="27"/>
  <c r="M234" i="27"/>
  <c r="M221" i="27"/>
  <c r="M209" i="27"/>
  <c r="M189" i="27"/>
  <c r="M176" i="27"/>
  <c r="M163" i="27"/>
  <c r="M137" i="27"/>
  <c r="M130" i="27"/>
  <c r="M117" i="27"/>
  <c r="M104" i="27"/>
  <c r="M78" i="27"/>
  <c r="M58" i="27"/>
  <c r="M45" i="27"/>
  <c r="M32" i="27"/>
  <c r="M19" i="27"/>
  <c r="M6" i="27"/>
  <c r="M511" i="27"/>
  <c r="M504" i="27"/>
  <c r="M492" i="27"/>
  <c r="M487" i="27"/>
  <c r="M475" i="27"/>
  <c r="M469" i="27"/>
  <c r="M456" i="27"/>
  <c r="M423" i="27"/>
  <c r="M410" i="27"/>
  <c r="M397" i="27"/>
  <c r="M384" i="27"/>
  <c r="M371" i="27"/>
  <c r="M358" i="27"/>
  <c r="M338" i="27"/>
  <c r="M325" i="27"/>
  <c r="M312" i="27"/>
  <c r="M299" i="27"/>
  <c r="M266" i="27"/>
  <c r="M253" i="27"/>
  <c r="M240" i="27"/>
  <c r="M208" i="27"/>
  <c r="M195" i="27"/>
  <c r="M182" i="27"/>
  <c r="M156" i="27"/>
  <c r="M143" i="27"/>
  <c r="M136" i="27"/>
  <c r="M123" i="27"/>
  <c r="M110" i="27"/>
  <c r="M97" i="27"/>
  <c r="M84" i="27"/>
  <c r="M71" i="27"/>
  <c r="M64" i="27"/>
  <c r="M12" i="27"/>
  <c r="M462" i="27"/>
  <c r="M449" i="27"/>
  <c r="M510" i="27"/>
  <c r="M503" i="27"/>
  <c r="M486" i="27"/>
  <c r="M480" i="27"/>
  <c r="M474" i="27"/>
  <c r="M455" i="27"/>
  <c r="M442" i="27"/>
  <c r="M435" i="27"/>
  <c r="M422" i="27"/>
  <c r="M409" i="27"/>
  <c r="M396" i="27"/>
  <c r="M383" i="27"/>
  <c r="M370" i="27"/>
  <c r="M363" i="27"/>
  <c r="M350" i="27"/>
  <c r="M337" i="27"/>
  <c r="M324" i="27"/>
  <c r="M311" i="27"/>
  <c r="M298" i="27"/>
  <c r="M291" i="27"/>
  <c r="M278" i="27"/>
  <c r="M265" i="27"/>
  <c r="M252" i="27"/>
  <c r="M239" i="27"/>
  <c r="M226" i="27"/>
  <c r="M219" i="27"/>
  <c r="M181" i="27"/>
  <c r="M168" i="27"/>
  <c r="M148" i="27"/>
  <c r="M135" i="27"/>
  <c r="M122" i="27"/>
  <c r="M109" i="27"/>
  <c r="M83" i="27"/>
  <c r="M63" i="27"/>
  <c r="M50" i="27"/>
  <c r="M37" i="27"/>
  <c r="M24" i="27"/>
  <c r="M11" i="27"/>
  <c r="M509" i="27"/>
  <c r="M496" i="27"/>
  <c r="M461" i="27"/>
  <c r="M448" i="27"/>
  <c r="M441" i="27"/>
  <c r="M428" i="27"/>
  <c r="M415" i="27"/>
  <c r="M402" i="27"/>
  <c r="M389" i="27"/>
  <c r="M376" i="27"/>
  <c r="M356" i="27"/>
  <c r="M343" i="27"/>
  <c r="M330" i="27"/>
  <c r="M317" i="27"/>
  <c r="M304" i="27"/>
  <c r="M297" i="27"/>
  <c r="M271" i="27"/>
  <c r="M258" i="27"/>
  <c r="M245" i="27"/>
  <c r="M232" i="27"/>
  <c r="M225" i="27"/>
  <c r="M213" i="27"/>
  <c r="M200" i="27"/>
  <c r="M187" i="27"/>
  <c r="M174" i="27"/>
  <c r="M161" i="27"/>
  <c r="M154" i="27"/>
  <c r="M141" i="27"/>
  <c r="M128" i="27"/>
  <c r="M115" i="27"/>
  <c r="M102" i="27"/>
  <c r="M89" i="27"/>
  <c r="M56" i="27"/>
  <c r="M43" i="27"/>
  <c r="M30" i="27"/>
  <c r="M17" i="27"/>
  <c r="M10" i="27"/>
  <c r="M502" i="27"/>
  <c r="M491" i="27"/>
  <c r="M473" i="27"/>
  <c r="M467" i="27"/>
  <c r="M454" i="27"/>
  <c r="M447" i="27"/>
  <c r="M434" i="27"/>
  <c r="M421" i="27"/>
  <c r="M408" i="27"/>
  <c r="M395" i="27"/>
  <c r="M382" i="27"/>
  <c r="M375" i="27"/>
  <c r="M362" i="27"/>
  <c r="M349" i="27"/>
  <c r="M336" i="27"/>
  <c r="M323" i="27"/>
  <c r="M310" i="27"/>
  <c r="M277" i="27"/>
  <c r="M264" i="27"/>
  <c r="M251" i="27"/>
  <c r="M238" i="27"/>
  <c r="M231" i="27"/>
  <c r="M206" i="27"/>
  <c r="M193" i="27"/>
  <c r="M180" i="27"/>
  <c r="M167" i="27"/>
  <c r="M160" i="27"/>
  <c r="M121" i="27"/>
  <c r="M108" i="27"/>
  <c r="M95" i="27"/>
  <c r="M88" i="27"/>
  <c r="M75" i="27"/>
  <c r="M62" i="27"/>
  <c r="M49" i="27"/>
  <c r="M36" i="27"/>
  <c r="M23" i="27"/>
  <c r="M16" i="27"/>
  <c r="M494" i="27"/>
  <c r="M508" i="27"/>
  <c r="M460" i="27"/>
  <c r="M453" i="27"/>
  <c r="M440" i="27"/>
  <c r="M427" i="27"/>
  <c r="M414" i="27"/>
  <c r="M401" i="27"/>
  <c r="M388" i="27"/>
  <c r="M381" i="27"/>
  <c r="M368" i="27"/>
  <c r="M355" i="27"/>
  <c r="M329" i="27"/>
  <c r="M309" i="27"/>
  <c r="M296" i="27"/>
  <c r="M283" i="27"/>
  <c r="M270" i="27"/>
  <c r="M237" i="27"/>
  <c r="M224" i="27"/>
  <c r="M212" i="27"/>
  <c r="M186" i="27"/>
  <c r="M173" i="27"/>
  <c r="M153" i="27"/>
  <c r="M140" i="27"/>
  <c r="M127" i="27"/>
  <c r="M114" i="27"/>
  <c r="M101" i="27"/>
  <c r="M94" i="27"/>
  <c r="M81" i="27"/>
  <c r="M68" i="27"/>
  <c r="M55" i="27"/>
  <c r="M9" i="27"/>
  <c r="M465" i="27"/>
  <c r="M452" i="27"/>
  <c r="M501" i="27"/>
  <c r="M484" i="27"/>
  <c r="M478" i="27"/>
  <c r="M472" i="27"/>
  <c r="M466" i="27"/>
  <c r="M459" i="27"/>
  <c r="M446" i="27"/>
  <c r="M433" i="27"/>
  <c r="M420" i="27"/>
  <c r="M394" i="27"/>
  <c r="M387" i="27"/>
  <c r="M374" i="27"/>
  <c r="M361" i="27"/>
  <c r="M348" i="27"/>
  <c r="M335" i="27"/>
  <c r="M322" i="27"/>
  <c r="M315" i="27"/>
  <c r="M302" i="27"/>
  <c r="M289" i="27"/>
  <c r="M263" i="27"/>
  <c r="M250" i="27"/>
  <c r="M243" i="27"/>
  <c r="M230" i="27"/>
  <c r="M217" i="27"/>
  <c r="M205" i="27"/>
  <c r="M172" i="27"/>
  <c r="M159" i="27"/>
  <c r="M146" i="27"/>
  <c r="M133" i="27"/>
  <c r="M107" i="27"/>
  <c r="M87" i="27"/>
  <c r="M48" i="27"/>
  <c r="M35" i="27"/>
  <c r="M28" i="27"/>
  <c r="M15" i="27"/>
  <c r="M507" i="27"/>
  <c r="M413" i="27"/>
  <c r="M295" i="27"/>
  <c r="M256" i="27"/>
  <c r="M178" i="27"/>
  <c r="M139" i="27"/>
  <c r="M21" i="27"/>
  <c r="M152" i="27"/>
  <c r="M331" i="27"/>
  <c r="M292" i="27"/>
  <c r="M175" i="27"/>
  <c r="M57" i="27"/>
  <c r="M18" i="27"/>
  <c r="M367" i="27"/>
  <c r="M328" i="27"/>
  <c r="M249" i="27"/>
  <c r="M93" i="27"/>
  <c r="M54" i="27"/>
  <c r="M308" i="27"/>
  <c r="M344" i="27"/>
  <c r="M403" i="27"/>
  <c r="M364" i="27"/>
  <c r="M285" i="27"/>
  <c r="M246" i="27"/>
  <c r="M129" i="27"/>
  <c r="M90" i="27"/>
  <c r="M390" i="27"/>
  <c r="M426" i="27"/>
  <c r="M113" i="27"/>
  <c r="M34" i="27"/>
  <c r="M149" i="27"/>
  <c r="M70" i="27"/>
  <c r="M439" i="27"/>
  <c r="M400" i="27"/>
  <c r="M282" i="27"/>
  <c r="M165" i="27"/>
  <c r="M126" i="27"/>
  <c r="M8" i="27"/>
  <c r="M233" i="27"/>
  <c r="M269" i="27"/>
  <c r="M436" i="27"/>
  <c r="M318" i="27"/>
  <c r="M201" i="27"/>
  <c r="M44" i="27"/>
  <c r="M272" i="27"/>
  <c r="M393" i="27"/>
  <c r="M354" i="27"/>
  <c r="M236" i="27"/>
  <c r="M198" i="27"/>
  <c r="M80" i="27"/>
  <c r="M41" i="27"/>
  <c r="M429" i="27"/>
  <c r="M77" i="27"/>
  <c r="M188" i="27"/>
  <c r="M31" i="27"/>
  <c r="M380" i="27"/>
  <c r="M341" i="27"/>
  <c r="M223" i="27"/>
  <c r="M185" i="27"/>
  <c r="M67" i="27"/>
  <c r="M416" i="27"/>
  <c r="M377" i="27"/>
  <c r="M259" i="27"/>
  <c r="M220" i="27"/>
  <c r="M142" i="27"/>
  <c r="M103" i="27"/>
  <c r="M305" i="27"/>
  <c r="K71" i="32"/>
  <c r="A7" i="31"/>
  <c r="M3" i="44"/>
  <c r="D16" i="14" s="1"/>
  <c r="K59" i="43"/>
  <c r="K180" i="35"/>
  <c r="M3" i="21"/>
  <c r="D29" i="14" s="1"/>
  <c r="L128" i="40"/>
  <c r="K13" i="43"/>
  <c r="K21" i="43"/>
  <c r="K118" i="22"/>
  <c r="K223" i="35"/>
  <c r="K141" i="35"/>
  <c r="K170" i="35"/>
  <c r="K79" i="35"/>
  <c r="K100" i="35"/>
  <c r="K24" i="43"/>
  <c r="L166" i="40"/>
  <c r="K180" i="31"/>
  <c r="K73" i="22"/>
  <c r="L136" i="40"/>
  <c r="K66" i="43"/>
  <c r="K123" i="31"/>
  <c r="K28" i="22"/>
  <c r="L23" i="40"/>
  <c r="L193" i="40"/>
  <c r="K15" i="43"/>
  <c r="K23" i="35"/>
  <c r="K39" i="35"/>
  <c r="K173" i="35"/>
  <c r="K19" i="22"/>
  <c r="L56" i="40"/>
  <c r="K67" i="43"/>
  <c r="L14" i="40"/>
  <c r="L184" i="40"/>
  <c r="K29" i="43"/>
  <c r="K41" i="43"/>
  <c r="L47" i="40"/>
  <c r="K53" i="43"/>
  <c r="K137" i="35"/>
  <c r="K23" i="52"/>
  <c r="L232" i="40"/>
  <c r="K199" i="35"/>
  <c r="L80" i="40"/>
  <c r="K43" i="43"/>
  <c r="K26" i="35"/>
  <c r="K54" i="35"/>
  <c r="K25" i="52"/>
  <c r="L29" i="40"/>
  <c r="L71" i="40"/>
  <c r="K19" i="35"/>
  <c r="K118" i="35"/>
  <c r="K189" i="31"/>
  <c r="K25" i="22"/>
  <c r="K82" i="22"/>
  <c r="K57" i="41"/>
  <c r="L62" i="40"/>
  <c r="L145" i="40"/>
  <c r="K16" i="24"/>
  <c r="K18" i="36"/>
  <c r="K44" i="36"/>
  <c r="K34" i="36"/>
  <c r="K17" i="36"/>
  <c r="K8" i="36"/>
  <c r="K50" i="36"/>
  <c r="K41" i="36"/>
  <c r="K31" i="36"/>
  <c r="K14" i="36"/>
  <c r="K22" i="36"/>
  <c r="K5" i="36"/>
  <c r="K47" i="36"/>
  <c r="K38" i="36"/>
  <c r="K114" i="31"/>
  <c r="K372" i="31"/>
  <c r="K25" i="24"/>
  <c r="K26" i="41"/>
  <c r="K16" i="32"/>
  <c r="K49" i="32"/>
  <c r="K37" i="24"/>
  <c r="L8" i="40"/>
  <c r="L101" i="40"/>
  <c r="L119" i="40"/>
  <c r="K76" i="22"/>
  <c r="K45" i="41"/>
  <c r="L32" i="40"/>
  <c r="L160" i="40"/>
  <c r="L169" i="40"/>
  <c r="K121" i="22"/>
  <c r="K60" i="41"/>
  <c r="L199" i="40"/>
  <c r="K28" i="36"/>
  <c r="K22" i="22"/>
  <c r="K18" i="24"/>
  <c r="L59" i="40"/>
  <c r="L208" i="40"/>
  <c r="L217" i="40"/>
  <c r="L260" i="40"/>
  <c r="K186" i="31"/>
  <c r="K370" i="31"/>
  <c r="K19" i="32"/>
  <c r="K41" i="24"/>
  <c r="K177" i="31"/>
  <c r="K79" i="22"/>
  <c r="K15" i="41"/>
  <c r="L236" i="40"/>
  <c r="L205" i="40"/>
  <c r="L172" i="40"/>
  <c r="L133" i="40"/>
  <c r="L107" i="40"/>
  <c r="L211" i="40"/>
  <c r="L178" i="40"/>
  <c r="L139" i="40"/>
  <c r="L113" i="40"/>
  <c r="L74" i="40"/>
  <c r="L41" i="40"/>
  <c r="L223" i="40"/>
  <c r="L190" i="40"/>
  <c r="L151" i="40"/>
  <c r="L125" i="40"/>
  <c r="L86" i="40"/>
  <c r="L229" i="40"/>
  <c r="L196" i="40"/>
  <c r="L157" i="40"/>
  <c r="L92" i="40"/>
  <c r="L235" i="40"/>
  <c r="L202" i="40"/>
  <c r="L163" i="40"/>
  <c r="L98" i="40"/>
  <c r="L65" i="40"/>
  <c r="L26" i="40"/>
  <c r="L242" i="40"/>
  <c r="L214" i="40"/>
  <c r="L175" i="40"/>
  <c r="L142" i="40"/>
  <c r="L110" i="40"/>
  <c r="L77" i="40"/>
  <c r="L38" i="40"/>
  <c r="L5" i="40"/>
  <c r="L220" i="40"/>
  <c r="L181" i="40"/>
  <c r="L148" i="40"/>
  <c r="L116" i="40"/>
  <c r="L83" i="40"/>
  <c r="L44" i="40"/>
  <c r="L11" i="40"/>
  <c r="L226" i="40"/>
  <c r="L187" i="40"/>
  <c r="L154" i="40"/>
  <c r="L122" i="40"/>
  <c r="L89" i="40"/>
  <c r="L50" i="40"/>
  <c r="L17" i="40"/>
  <c r="L20" i="40"/>
  <c r="L95" i="40"/>
  <c r="L104" i="40"/>
  <c r="K20" i="36"/>
  <c r="K120" i="31"/>
  <c r="K275" i="31"/>
  <c r="K124" i="22"/>
  <c r="K12" i="24"/>
  <c r="L35" i="40"/>
  <c r="L53" i="40"/>
  <c r="K21" i="24"/>
  <c r="K32" i="24"/>
  <c r="K37" i="41"/>
  <c r="K11" i="36"/>
  <c r="K13" i="32"/>
  <c r="K46" i="32"/>
  <c r="L54" i="42"/>
  <c r="L63" i="42"/>
  <c r="L99" i="42"/>
  <c r="L117" i="42"/>
  <c r="L144" i="42"/>
  <c r="L180" i="42"/>
  <c r="L189" i="42"/>
  <c r="L216" i="42"/>
  <c r="L225" i="42"/>
  <c r="K27" i="43"/>
  <c r="K37" i="43"/>
  <c r="K51" i="43"/>
  <c r="K209" i="35"/>
  <c r="K9" i="43"/>
  <c r="K16" i="43"/>
  <c r="K58" i="43"/>
  <c r="K63" i="35"/>
  <c r="K73" i="35"/>
  <c r="K35" i="35"/>
  <c r="K82" i="35"/>
  <c r="K131" i="35"/>
  <c r="K193" i="35"/>
  <c r="L84" i="42"/>
  <c r="L93" i="42"/>
  <c r="L120" i="42"/>
  <c r="L156" i="42"/>
  <c r="L165" i="42"/>
  <c r="L174" i="42"/>
  <c r="K23" i="43"/>
  <c r="K40" i="43"/>
  <c r="K57" i="35"/>
  <c r="K111" i="35"/>
  <c r="K17" i="43"/>
  <c r="K31" i="43"/>
  <c r="K47" i="43"/>
  <c r="K55" i="43"/>
  <c r="M5" i="27"/>
  <c r="K156" i="35"/>
  <c r="K243" i="35"/>
  <c r="K43" i="52"/>
  <c r="K5" i="38"/>
  <c r="K134" i="35"/>
  <c r="K167" i="35"/>
  <c r="K186" i="35"/>
  <c r="K196" i="35"/>
  <c r="K95" i="52"/>
  <c r="L15" i="42"/>
  <c r="L42" i="42"/>
  <c r="L60" i="42"/>
  <c r="L87" i="42"/>
  <c r="L96" i="42"/>
  <c r="L114" i="42"/>
  <c r="L132" i="42"/>
  <c r="L141" i="42"/>
  <c r="L159" i="42"/>
  <c r="L168" i="42"/>
  <c r="L186" i="42"/>
  <c r="L352" i="42"/>
  <c r="K5" i="43"/>
  <c r="K19" i="43"/>
  <c r="K144" i="35"/>
  <c r="K152" i="35"/>
  <c r="L388" i="42"/>
  <c r="K25" i="43"/>
  <c r="K35" i="43"/>
  <c r="K49" i="43"/>
  <c r="K56" i="43"/>
  <c r="K63" i="43"/>
  <c r="K60" i="35"/>
  <c r="K70" i="35"/>
  <c r="K269" i="31"/>
  <c r="K378" i="31"/>
  <c r="K45" i="31"/>
  <c r="K54" i="31"/>
  <c r="K273" i="31"/>
  <c r="K368" i="31"/>
  <c r="K263" i="31"/>
  <c r="K267" i="31"/>
  <c r="K376" i="31"/>
  <c r="K271" i="31"/>
  <c r="K366" i="31"/>
  <c r="K48" i="31"/>
  <c r="K57" i="31"/>
  <c r="K117" i="31"/>
  <c r="K126" i="31"/>
  <c r="K183" i="31"/>
  <c r="K261" i="31"/>
  <c r="K42" i="31"/>
  <c r="K51" i="31"/>
  <c r="K265" i="31"/>
  <c r="K374" i="31"/>
  <c r="L161" i="51"/>
  <c r="L176" i="51"/>
  <c r="K48" i="52"/>
  <c r="K98" i="52"/>
  <c r="K50" i="52"/>
  <c r="K104" i="52"/>
  <c r="K53" i="52"/>
  <c r="K106" i="52"/>
  <c r="K58" i="52"/>
  <c r="K109" i="52"/>
  <c r="K61" i="52"/>
  <c r="K114" i="52"/>
  <c r="K64" i="52"/>
  <c r="K117" i="52"/>
  <c r="K73" i="52"/>
  <c r="K120" i="52"/>
  <c r="K27" i="52"/>
  <c r="K75" i="52"/>
  <c r="K21" i="52"/>
  <c r="K31" i="52"/>
  <c r="K80" i="52"/>
  <c r="K37" i="52"/>
  <c r="K86" i="52"/>
  <c r="K41" i="52"/>
  <c r="K92" i="52"/>
  <c r="K29" i="52"/>
  <c r="K51" i="52"/>
  <c r="K62" i="52"/>
  <c r="K74" i="52"/>
  <c r="K83" i="52"/>
  <c r="K96" i="52"/>
  <c r="K107" i="52"/>
  <c r="K118" i="52"/>
  <c r="K30" i="52"/>
  <c r="K42" i="52"/>
  <c r="K52" i="52"/>
  <c r="K63" i="52"/>
  <c r="K85" i="52"/>
  <c r="K97" i="52"/>
  <c r="K108" i="52"/>
  <c r="K119" i="52"/>
  <c r="K32" i="52"/>
  <c r="K44" i="52"/>
  <c r="K65" i="52"/>
  <c r="K76" i="52"/>
  <c r="K87" i="52"/>
  <c r="K100" i="52"/>
  <c r="K121" i="52"/>
  <c r="K33" i="52"/>
  <c r="K45" i="52"/>
  <c r="K66" i="52"/>
  <c r="K77" i="52"/>
  <c r="K88" i="52"/>
  <c r="K101" i="52"/>
  <c r="K110" i="52"/>
  <c r="K122" i="52"/>
  <c r="K34" i="52"/>
  <c r="K55" i="52"/>
  <c r="K67" i="52"/>
  <c r="K78" i="52"/>
  <c r="K89" i="52"/>
  <c r="K123" i="52"/>
  <c r="K35" i="52"/>
  <c r="K46" i="52"/>
  <c r="K56" i="52"/>
  <c r="K68" i="52"/>
  <c r="K90" i="52"/>
  <c r="K102" i="52"/>
  <c r="K112" i="52"/>
  <c r="K124" i="52"/>
  <c r="K36" i="52"/>
  <c r="K47" i="52"/>
  <c r="K57" i="52"/>
  <c r="K70" i="52"/>
  <c r="K79" i="52"/>
  <c r="K91" i="52"/>
  <c r="K103" i="52"/>
  <c r="K113" i="52"/>
  <c r="K14" i="52"/>
  <c r="K38" i="52"/>
  <c r="K49" i="52"/>
  <c r="K59" i="52"/>
  <c r="K71" i="52"/>
  <c r="K81" i="52"/>
  <c r="K93" i="52"/>
  <c r="K105" i="52"/>
  <c r="K115" i="52"/>
  <c r="K39" i="52"/>
  <c r="K60" i="52"/>
  <c r="K72" i="52"/>
  <c r="K82" i="52"/>
  <c r="K94" i="52"/>
  <c r="K848" i="33"/>
  <c r="K845" i="33"/>
  <c r="K829" i="33"/>
  <c r="K826" i="33"/>
  <c r="K792" i="33"/>
  <c r="K789" i="33"/>
  <c r="K741" i="33"/>
  <c r="K708" i="33"/>
  <c r="K692" i="33"/>
  <c r="K675" i="33"/>
  <c r="K651" i="33"/>
  <c r="K648" i="33"/>
  <c r="K645" i="33"/>
  <c r="K599" i="33"/>
  <c r="K596" i="33"/>
  <c r="K587" i="33"/>
  <c r="K891" i="33"/>
  <c r="K888" i="33"/>
  <c r="K885" i="33"/>
  <c r="K882" i="33"/>
  <c r="K842" i="33"/>
  <c r="K822" i="33"/>
  <c r="K819" i="33"/>
  <c r="K817" i="33"/>
  <c r="K786" i="33"/>
  <c r="K783" i="33"/>
  <c r="K780" i="33"/>
  <c r="K777" i="33"/>
  <c r="K736" i="33"/>
  <c r="K732" i="33"/>
  <c r="K729" i="33"/>
  <c r="K726" i="33"/>
  <c r="K706" i="33"/>
  <c r="K687" i="33"/>
  <c r="K641" i="33"/>
  <c r="K636" i="33"/>
  <c r="K633" i="33"/>
  <c r="K630" i="33"/>
  <c r="K621" i="33"/>
  <c r="K618" i="33"/>
  <c r="K615" i="33"/>
  <c r="K583" i="33"/>
  <c r="K578" i="33"/>
  <c r="K910" i="33"/>
  <c r="K907" i="33"/>
  <c r="K879" i="33"/>
  <c r="K877" i="33"/>
  <c r="K874" i="33"/>
  <c r="K871" i="33"/>
  <c r="K868" i="33"/>
  <c r="K839" i="33"/>
  <c r="K836" i="33"/>
  <c r="K811" i="33"/>
  <c r="K808" i="33"/>
  <c r="K771" i="33"/>
  <c r="K703" i="33"/>
  <c r="K685" i="33"/>
  <c r="K670" i="33"/>
  <c r="K613" i="33"/>
  <c r="K610" i="33"/>
  <c r="K592" i="33"/>
  <c r="K589" i="33"/>
  <c r="K575" i="33"/>
  <c r="K902" i="33"/>
  <c r="K899" i="33"/>
  <c r="K896" i="33"/>
  <c r="K865" i="33"/>
  <c r="K860" i="33"/>
  <c r="K857" i="33"/>
  <c r="K854" i="33"/>
  <c r="K850" i="33"/>
  <c r="K833" i="33"/>
  <c r="K805" i="33"/>
  <c r="K802" i="33"/>
  <c r="K797" i="33"/>
  <c r="K796" i="33"/>
  <c r="K795" i="33"/>
  <c r="K766" i="33"/>
  <c r="K763" i="33"/>
  <c r="K759" i="33"/>
  <c r="K756" i="33"/>
  <c r="K750" i="33"/>
  <c r="K748" i="33"/>
  <c r="K719" i="33"/>
  <c r="K716" i="33"/>
  <c r="K713" i="33"/>
  <c r="K700" i="33"/>
  <c r="K697" i="33"/>
  <c r="K681" i="33"/>
  <c r="K667" i="33"/>
  <c r="K665" i="33"/>
  <c r="K662" i="33"/>
  <c r="K659" i="33"/>
  <c r="K656" i="33"/>
  <c r="K626" i="33"/>
  <c r="K608" i="33"/>
  <c r="K605" i="33"/>
  <c r="K602" i="33"/>
  <c r="K580" i="33"/>
  <c r="K847" i="33"/>
  <c r="K828" i="33"/>
  <c r="K825" i="33"/>
  <c r="K791" i="33"/>
  <c r="K788" i="33"/>
  <c r="K743" i="33"/>
  <c r="K740" i="33"/>
  <c r="K738" i="33"/>
  <c r="K709" i="33"/>
  <c r="K694" i="33"/>
  <c r="K691" i="33"/>
  <c r="K677" i="33"/>
  <c r="K653" i="33"/>
  <c r="K650" i="33"/>
  <c r="K647" i="33"/>
  <c r="K644" i="33"/>
  <c r="K623" i="33"/>
  <c r="K598" i="33"/>
  <c r="K890" i="33"/>
  <c r="K887" i="33"/>
  <c r="K884" i="33"/>
  <c r="K821" i="33"/>
  <c r="K816" i="33"/>
  <c r="K815" i="33"/>
  <c r="K814" i="33"/>
  <c r="K785" i="33"/>
  <c r="K782" i="33"/>
  <c r="K779" i="33"/>
  <c r="K776" i="33"/>
  <c r="K734" i="33"/>
  <c r="K731" i="33"/>
  <c r="K728" i="33"/>
  <c r="K725" i="33"/>
  <c r="K705" i="33"/>
  <c r="K689" i="33"/>
  <c r="K673" i="33"/>
  <c r="K639" i="33"/>
  <c r="K635" i="33"/>
  <c r="K632" i="33"/>
  <c r="K629" i="33"/>
  <c r="K620" i="33"/>
  <c r="K617" i="33"/>
  <c r="K595" i="33"/>
  <c r="K585" i="33"/>
  <c r="K582" i="33"/>
  <c r="K577" i="33"/>
  <c r="K909" i="33"/>
  <c r="K906" i="33"/>
  <c r="K904" i="33"/>
  <c r="K878" i="33"/>
  <c r="K876" i="33"/>
  <c r="K873" i="33"/>
  <c r="K870" i="33"/>
  <c r="K867" i="33"/>
  <c r="K838" i="33"/>
  <c r="K835" i="33"/>
  <c r="K810" i="33"/>
  <c r="K807" i="33"/>
  <c r="K773" i="33"/>
  <c r="K770" i="33"/>
  <c r="K702" i="33"/>
  <c r="K684" i="33"/>
  <c r="K612" i="33"/>
  <c r="K591" i="33"/>
  <c r="K901" i="33"/>
  <c r="K898" i="33"/>
  <c r="K895" i="33"/>
  <c r="K864" i="33"/>
  <c r="K862" i="33"/>
  <c r="K859" i="33"/>
  <c r="K856" i="33"/>
  <c r="K853" i="33"/>
  <c r="K832" i="33"/>
  <c r="K831" i="33"/>
  <c r="K804" i="33"/>
  <c r="K801" i="33"/>
  <c r="K799" i="33"/>
  <c r="K765" i="33"/>
  <c r="K762" i="33"/>
  <c r="K758" i="33"/>
  <c r="K755" i="33"/>
  <c r="K752" i="33"/>
  <c r="K747" i="33"/>
  <c r="K745" i="33"/>
  <c r="K721" i="33"/>
  <c r="K718" i="33"/>
  <c r="K715" i="33"/>
  <c r="K712" i="33"/>
  <c r="K699" i="33"/>
  <c r="K696" i="33"/>
  <c r="K680" i="33"/>
  <c r="K666" i="33"/>
  <c r="K664" i="33"/>
  <c r="K661" i="33"/>
  <c r="K658" i="33"/>
  <c r="K655" i="33"/>
  <c r="K607" i="33"/>
  <c r="K604" i="33"/>
  <c r="K588" i="33"/>
  <c r="K846" i="33"/>
  <c r="K844" i="33"/>
  <c r="K827" i="33"/>
  <c r="K824" i="33"/>
  <c r="K790" i="33"/>
  <c r="K742" i="33"/>
  <c r="K693" i="33"/>
  <c r="K676" i="33"/>
  <c r="K652" i="33"/>
  <c r="K649" i="33"/>
  <c r="K646" i="33"/>
  <c r="K643" i="33"/>
  <c r="K600" i="33"/>
  <c r="K597" i="33"/>
  <c r="K892" i="33"/>
  <c r="K889" i="33"/>
  <c r="K886" i="33"/>
  <c r="K883" i="33"/>
  <c r="K820" i="33"/>
  <c r="K818" i="33"/>
  <c r="K784" i="33"/>
  <c r="K781" i="33"/>
  <c r="K778" i="33"/>
  <c r="K775" i="33"/>
  <c r="K735" i="33"/>
  <c r="K733" i="33"/>
  <c r="K730" i="33"/>
  <c r="K727" i="33"/>
  <c r="K724" i="33"/>
  <c r="K688" i="33"/>
  <c r="K672" i="33"/>
  <c r="K640" i="33"/>
  <c r="K638" i="33"/>
  <c r="K634" i="33"/>
  <c r="K631" i="33"/>
  <c r="K628" i="33"/>
  <c r="K619" i="33"/>
  <c r="K616" i="33"/>
  <c r="K584" i="33"/>
  <c r="K576" i="33"/>
  <c r="K908" i="33"/>
  <c r="K905" i="33"/>
  <c r="K880" i="33"/>
  <c r="K875" i="33"/>
  <c r="K872" i="33"/>
  <c r="K869" i="33"/>
  <c r="K840" i="33"/>
  <c r="K837" i="33"/>
  <c r="K812" i="33"/>
  <c r="K809" i="33"/>
  <c r="K772" i="33"/>
  <c r="K769" i="33"/>
  <c r="K611" i="33"/>
  <c r="K593" i="33"/>
  <c r="K590" i="33"/>
  <c r="K581" i="33"/>
  <c r="K663" i="33"/>
  <c r="K566" i="33"/>
  <c r="K563" i="33"/>
  <c r="K538" i="33"/>
  <c r="K535" i="33"/>
  <c r="K505" i="33"/>
  <c r="K486" i="33"/>
  <c r="K454" i="33"/>
  <c r="K451" i="33"/>
  <c r="K448" i="33"/>
  <c r="K330" i="33"/>
  <c r="K327" i="33"/>
  <c r="K297" i="33"/>
  <c r="K294" i="33"/>
  <c r="K275" i="33"/>
  <c r="K255" i="33"/>
  <c r="K252" i="33"/>
  <c r="K249" i="33"/>
  <c r="K246" i="33"/>
  <c r="K232" i="33"/>
  <c r="K229" i="33"/>
  <c r="K212" i="33"/>
  <c r="K198" i="33"/>
  <c r="K196" i="33"/>
  <c r="K193" i="33"/>
  <c r="K190" i="33"/>
  <c r="K187" i="33"/>
  <c r="K157" i="33"/>
  <c r="K147" i="33"/>
  <c r="K144" i="33"/>
  <c r="K141" i="33"/>
  <c r="K116" i="33"/>
  <c r="K105" i="33"/>
  <c r="K897" i="33"/>
  <c r="K800" i="33"/>
  <c r="K720" i="33"/>
  <c r="K711" i="33"/>
  <c r="K559" i="33"/>
  <c r="K523" i="33"/>
  <c r="K501" i="33"/>
  <c r="K482" i="33"/>
  <c r="K444" i="33"/>
  <c r="K441" i="33"/>
  <c r="K438" i="33"/>
  <c r="K423" i="33"/>
  <c r="K421" i="33"/>
  <c r="K418" i="33"/>
  <c r="K415" i="33"/>
  <c r="K412" i="33"/>
  <c r="K383" i="33"/>
  <c r="K380" i="33"/>
  <c r="K368" i="33"/>
  <c r="K365" i="33"/>
  <c r="K361" i="33"/>
  <c r="K323" i="33"/>
  <c r="K320" i="33"/>
  <c r="K317" i="33"/>
  <c r="K314" i="33"/>
  <c r="K290" i="33"/>
  <c r="K226" i="33"/>
  <c r="K223" i="33"/>
  <c r="K208" i="33"/>
  <c r="K184" i="33"/>
  <c r="K181" i="33"/>
  <c r="K178" i="33"/>
  <c r="K175" i="33"/>
  <c r="K137" i="33"/>
  <c r="K134" i="33"/>
  <c r="K101" i="33"/>
  <c r="K760" i="33"/>
  <c r="K751" i="33"/>
  <c r="K679" i="33"/>
  <c r="K603" i="33"/>
  <c r="K554" i="33"/>
  <c r="K518" i="33"/>
  <c r="K515" i="33"/>
  <c r="K495" i="33"/>
  <c r="K474" i="33"/>
  <c r="K471" i="33"/>
  <c r="K468" i="33"/>
  <c r="K409" i="33"/>
  <c r="K407" i="33"/>
  <c r="K404" i="33"/>
  <c r="K401" i="33"/>
  <c r="K398" i="33"/>
  <c r="K377" i="33"/>
  <c r="K352" i="33"/>
  <c r="K349" i="33"/>
  <c r="K311" i="33"/>
  <c r="K308" i="33"/>
  <c r="K286" i="33"/>
  <c r="K283" i="33"/>
  <c r="K269" i="33"/>
  <c r="K267" i="33"/>
  <c r="K264" i="33"/>
  <c r="K261" i="33"/>
  <c r="K258" i="33"/>
  <c r="K239" i="33"/>
  <c r="K221" i="33"/>
  <c r="K204" i="33"/>
  <c r="K171" i="33"/>
  <c r="K169" i="33"/>
  <c r="K166" i="33"/>
  <c r="K163" i="33"/>
  <c r="K160" i="33"/>
  <c r="K154" i="33"/>
  <c r="K151" i="33"/>
  <c r="K130" i="33"/>
  <c r="K127" i="33"/>
  <c r="K97" i="33"/>
  <c r="K863" i="33"/>
  <c r="K855" i="33"/>
  <c r="K572" i="33"/>
  <c r="K569" i="33"/>
  <c r="K550" i="33"/>
  <c r="K547" i="33"/>
  <c r="K544" i="33"/>
  <c r="K541" i="33"/>
  <c r="K527" i="33"/>
  <c r="K512" i="33"/>
  <c r="K509" i="33"/>
  <c r="K492" i="33"/>
  <c r="K489" i="33"/>
  <c r="K435" i="33"/>
  <c r="K432" i="33"/>
  <c r="K429" i="33"/>
  <c r="K391" i="33"/>
  <c r="K373" i="33"/>
  <c r="K370" i="33"/>
  <c r="K346" i="33"/>
  <c r="K343" i="33"/>
  <c r="K341" i="33"/>
  <c r="K338" i="33"/>
  <c r="K303" i="33"/>
  <c r="K300" i="33"/>
  <c r="K280" i="33"/>
  <c r="K277" i="33"/>
  <c r="K236" i="33"/>
  <c r="K216" i="33"/>
  <c r="K124" i="33"/>
  <c r="K121" i="33"/>
  <c r="K111" i="33"/>
  <c r="K93" i="33"/>
  <c r="K90" i="33"/>
  <c r="K87" i="33"/>
  <c r="K84" i="33"/>
  <c r="K668" i="33"/>
  <c r="K660" i="33"/>
  <c r="K565" i="33"/>
  <c r="K537" i="33"/>
  <c r="K534" i="33"/>
  <c r="K504" i="33"/>
  <c r="K485" i="33"/>
  <c r="K456" i="33"/>
  <c r="K453" i="33"/>
  <c r="K450" i="33"/>
  <c r="K388" i="33"/>
  <c r="K329" i="33"/>
  <c r="K296" i="33"/>
  <c r="K293" i="33"/>
  <c r="K256" i="33"/>
  <c r="K254" i="33"/>
  <c r="K251" i="33"/>
  <c r="K248" i="33"/>
  <c r="K245" i="33"/>
  <c r="K231" i="33"/>
  <c r="K228" i="33"/>
  <c r="K211" i="33"/>
  <c r="K197" i="33"/>
  <c r="K195" i="33"/>
  <c r="K192" i="33"/>
  <c r="K189" i="33"/>
  <c r="K186" i="33"/>
  <c r="K146" i="33"/>
  <c r="K143" i="33"/>
  <c r="K118" i="33"/>
  <c r="K107" i="33"/>
  <c r="K104" i="33"/>
  <c r="K894" i="33"/>
  <c r="K798" i="33"/>
  <c r="K794" i="33"/>
  <c r="K717" i="33"/>
  <c r="K698" i="33"/>
  <c r="K574" i="33"/>
  <c r="K561" i="33"/>
  <c r="K522" i="33"/>
  <c r="K520" i="33"/>
  <c r="K500" i="33"/>
  <c r="K480" i="33"/>
  <c r="K446" i="33"/>
  <c r="K443" i="33"/>
  <c r="K440" i="33"/>
  <c r="K425" i="33"/>
  <c r="K420" i="33"/>
  <c r="K417" i="33"/>
  <c r="K414" i="33"/>
  <c r="K385" i="33"/>
  <c r="K382" i="33"/>
  <c r="K367" i="33"/>
  <c r="K364" i="33"/>
  <c r="K363" i="33"/>
  <c r="K360" i="33"/>
  <c r="K359" i="33"/>
  <c r="K358" i="33"/>
  <c r="K357" i="33"/>
  <c r="K325" i="33"/>
  <c r="K322" i="33"/>
  <c r="K319" i="33"/>
  <c r="K316" i="33"/>
  <c r="K313" i="33"/>
  <c r="K289" i="33"/>
  <c r="K225" i="33"/>
  <c r="K207" i="33"/>
  <c r="K183" i="33"/>
  <c r="K180" i="33"/>
  <c r="K177" i="33"/>
  <c r="K174" i="33"/>
  <c r="K139" i="33"/>
  <c r="K136" i="33"/>
  <c r="K100" i="33"/>
  <c r="K767" i="33"/>
  <c r="K757" i="33"/>
  <c r="K557" i="33"/>
  <c r="K517" i="33"/>
  <c r="K514" i="33"/>
  <c r="K497" i="33"/>
  <c r="K494" i="33"/>
  <c r="K478" i="33"/>
  <c r="K476" i="33"/>
  <c r="K473" i="33"/>
  <c r="K470" i="33"/>
  <c r="K467" i="33"/>
  <c r="K408" i="33"/>
  <c r="K406" i="33"/>
  <c r="K403" i="33"/>
  <c r="K400" i="33"/>
  <c r="K397" i="33"/>
  <c r="K395" i="33"/>
  <c r="K354" i="33"/>
  <c r="K351" i="33"/>
  <c r="K310" i="33"/>
  <c r="K307" i="33"/>
  <c r="K285" i="33"/>
  <c r="K282" i="33"/>
  <c r="K271" i="33"/>
  <c r="K266" i="33"/>
  <c r="K263" i="33"/>
  <c r="K260" i="33"/>
  <c r="K241" i="33"/>
  <c r="K220" i="33"/>
  <c r="K203" i="33"/>
  <c r="K170" i="33"/>
  <c r="K168" i="33"/>
  <c r="K165" i="33"/>
  <c r="K162" i="33"/>
  <c r="K159" i="33"/>
  <c r="K153" i="33"/>
  <c r="K150" i="33"/>
  <c r="K132" i="33"/>
  <c r="K129" i="33"/>
  <c r="K95" i="33"/>
  <c r="K861" i="33"/>
  <c r="K852" i="33"/>
  <c r="K571" i="33"/>
  <c r="K568" i="33"/>
  <c r="K552" i="33"/>
  <c r="K549" i="33"/>
  <c r="K546" i="33"/>
  <c r="K543" i="33"/>
  <c r="K529" i="33"/>
  <c r="K526" i="33"/>
  <c r="K511" i="33"/>
  <c r="K508" i="33"/>
  <c r="K491" i="33"/>
  <c r="K434" i="33"/>
  <c r="K431" i="33"/>
  <c r="K428" i="33"/>
  <c r="K393" i="33"/>
  <c r="K390" i="33"/>
  <c r="K375" i="33"/>
  <c r="K372" i="33"/>
  <c r="K345" i="33"/>
  <c r="K342" i="33"/>
  <c r="K340" i="33"/>
  <c r="K337" i="33"/>
  <c r="K334" i="33"/>
  <c r="K305" i="33"/>
  <c r="K302" i="33"/>
  <c r="K279" i="33"/>
  <c r="K235" i="33"/>
  <c r="K123" i="33"/>
  <c r="K120" i="33"/>
  <c r="K113" i="33"/>
  <c r="K110" i="33"/>
  <c r="K92" i="33"/>
  <c r="K89" i="33"/>
  <c r="K86" i="33"/>
  <c r="K657" i="33"/>
  <c r="K564" i="33"/>
  <c r="K539" i="33"/>
  <c r="K536" i="33"/>
  <c r="K533" i="33"/>
  <c r="K506" i="33"/>
  <c r="K503" i="33"/>
  <c r="K487" i="33"/>
  <c r="K455" i="33"/>
  <c r="K452" i="33"/>
  <c r="K449" i="33"/>
  <c r="K387" i="33"/>
  <c r="K331" i="33"/>
  <c r="K328" i="33"/>
  <c r="K298" i="33"/>
  <c r="K295" i="33"/>
  <c r="K292" i="33"/>
  <c r="K253" i="33"/>
  <c r="K250" i="33"/>
  <c r="K247" i="33"/>
  <c r="K230" i="33"/>
  <c r="K213" i="33"/>
  <c r="K210" i="33"/>
  <c r="K199" i="33"/>
  <c r="K194" i="33"/>
  <c r="K191" i="33"/>
  <c r="K188" i="33"/>
  <c r="K156" i="33"/>
  <c r="K145" i="33"/>
  <c r="K142" i="33"/>
  <c r="K117" i="33"/>
  <c r="K106" i="33"/>
  <c r="K900" i="33"/>
  <c r="K803" i="33"/>
  <c r="K722" i="33"/>
  <c r="K714" i="33"/>
  <c r="K560" i="33"/>
  <c r="K524" i="33"/>
  <c r="K521" i="33"/>
  <c r="K499" i="33"/>
  <c r="K483" i="33"/>
  <c r="K445" i="33"/>
  <c r="K442" i="33"/>
  <c r="K439" i="33"/>
  <c r="K424" i="33"/>
  <c r="K422" i="33"/>
  <c r="K419" i="33"/>
  <c r="K416" i="33"/>
  <c r="K413" i="33"/>
  <c r="K384" i="33"/>
  <c r="K381" i="33"/>
  <c r="K366" i="33"/>
  <c r="K362" i="33"/>
  <c r="K356" i="33"/>
  <c r="K324" i="33"/>
  <c r="K321" i="33"/>
  <c r="K318" i="33"/>
  <c r="K315" i="33"/>
  <c r="K288" i="33"/>
  <c r="K273" i="33"/>
  <c r="K243" i="33"/>
  <c r="K224" i="33"/>
  <c r="K206" i="33"/>
  <c r="K182" i="33"/>
  <c r="K179" i="33"/>
  <c r="K176" i="33"/>
  <c r="K138" i="33"/>
  <c r="K135" i="33"/>
  <c r="K115" i="33"/>
  <c r="K102" i="33"/>
  <c r="K764" i="33"/>
  <c r="K754" i="33"/>
  <c r="K746" i="33"/>
  <c r="K682" i="33"/>
  <c r="K625" i="33"/>
  <c r="K606" i="33"/>
  <c r="K556" i="33"/>
  <c r="K531" i="33"/>
  <c r="K516" i="33"/>
  <c r="K496" i="33"/>
  <c r="K477" i="33"/>
  <c r="K475" i="33"/>
  <c r="K472" i="33"/>
  <c r="K469" i="33"/>
  <c r="K466" i="33"/>
  <c r="K410" i="33"/>
  <c r="K405" i="33"/>
  <c r="K402" i="33"/>
  <c r="K399" i="33"/>
  <c r="K378" i="33"/>
  <c r="K353" i="33"/>
  <c r="K350" i="33"/>
  <c r="K309" i="33"/>
  <c r="K284" i="33"/>
  <c r="K270" i="33"/>
  <c r="K268" i="33"/>
  <c r="K265" i="33"/>
  <c r="K262" i="33"/>
  <c r="K259" i="33"/>
  <c r="K240" i="33"/>
  <c r="K219" i="33"/>
  <c r="K172" i="33"/>
  <c r="K167" i="33"/>
  <c r="K164" i="33"/>
  <c r="K161" i="33"/>
  <c r="K152" i="33"/>
  <c r="K149" i="33"/>
  <c r="K131" i="33"/>
  <c r="K128" i="33"/>
  <c r="K98" i="33"/>
  <c r="K29" i="33"/>
  <c r="K32" i="33"/>
  <c r="K49" i="33"/>
  <c r="K52" i="33"/>
  <c r="K67" i="33"/>
  <c r="K70" i="33"/>
  <c r="K74" i="33"/>
  <c r="K77" i="33"/>
  <c r="K80" i="33"/>
  <c r="K122" i="33"/>
  <c r="K278" i="33"/>
  <c r="K304" i="33"/>
  <c r="K333" i="33"/>
  <c r="K339" i="33"/>
  <c r="K347" i="33"/>
  <c r="K371" i="33"/>
  <c r="K8" i="33"/>
  <c r="K11" i="33"/>
  <c r="K14" i="33"/>
  <c r="K35" i="33"/>
  <c r="K55" i="33"/>
  <c r="K58" i="33"/>
  <c r="K109" i="33"/>
  <c r="K430" i="33"/>
  <c r="K22" i="33"/>
  <c r="K41" i="33"/>
  <c r="K61" i="33"/>
  <c r="K64" i="33"/>
  <c r="K234" i="33"/>
  <c r="K26" i="33"/>
  <c r="K45" i="33"/>
  <c r="K85" i="33"/>
  <c r="K91" i="33"/>
  <c r="K545" i="33"/>
  <c r="K30" i="33"/>
  <c r="K50" i="33"/>
  <c r="K68" i="33"/>
  <c r="K71" i="33"/>
  <c r="K75" i="33"/>
  <c r="K78" i="33"/>
  <c r="K125" i="33"/>
  <c r="K335" i="33"/>
  <c r="K374" i="33"/>
  <c r="K858" i="33"/>
  <c r="K9" i="33"/>
  <c r="K12" i="33"/>
  <c r="K15" i="33"/>
  <c r="K17" i="33"/>
  <c r="K36" i="33"/>
  <c r="K56" i="33"/>
  <c r="K82" i="33"/>
  <c r="K112" i="33"/>
  <c r="K215" i="33"/>
  <c r="K433" i="33"/>
  <c r="K490" i="33"/>
  <c r="K23" i="33"/>
  <c r="K39" i="33"/>
  <c r="K62" i="33"/>
  <c r="K65" i="33"/>
  <c r="K237" i="33"/>
  <c r="K27" i="33"/>
  <c r="K43" i="33"/>
  <c r="K46" i="33"/>
  <c r="K392" i="33"/>
  <c r="K548" i="33"/>
  <c r="K31" i="33"/>
  <c r="K48" i="33"/>
  <c r="K51" i="33"/>
  <c r="K69" i="33"/>
  <c r="K72" i="33"/>
  <c r="K76" i="33"/>
  <c r="K79" i="33"/>
  <c r="K301" i="33"/>
  <c r="K336" i="33"/>
  <c r="K344" i="33"/>
  <c r="K7" i="33"/>
  <c r="K10" i="33"/>
  <c r="K13" i="33"/>
  <c r="K16" i="33"/>
  <c r="K18" i="33"/>
  <c r="K34" i="33"/>
  <c r="K37" i="33"/>
  <c r="K54" i="33"/>
  <c r="K57" i="33"/>
  <c r="K83" i="33"/>
  <c r="K217" i="33"/>
  <c r="K427" i="33"/>
  <c r="K436" i="33"/>
  <c r="K570" i="33"/>
  <c r="K20" i="33"/>
  <c r="K40" i="33"/>
  <c r="K60" i="33"/>
  <c r="K63" i="33"/>
  <c r="K88" i="33"/>
  <c r="K510" i="33"/>
  <c r="K528" i="33"/>
  <c r="K25" i="33"/>
  <c r="K44" i="33"/>
  <c r="K201" i="33"/>
  <c r="K542" i="33"/>
  <c r="K551" i="33"/>
  <c r="L83" i="51"/>
  <c r="L40" i="51"/>
  <c r="L179" i="51"/>
  <c r="L86" i="51"/>
  <c r="L43" i="51"/>
  <c r="L478" i="51"/>
  <c r="L475" i="51"/>
  <c r="L456" i="51"/>
  <c r="L440" i="51"/>
  <c r="L425" i="51"/>
  <c r="L422" i="51"/>
  <c r="L401" i="51"/>
  <c r="L383" i="51"/>
  <c r="L371" i="51"/>
  <c r="L368" i="51"/>
  <c r="L329" i="51"/>
  <c r="L326" i="51"/>
  <c r="L295" i="51"/>
  <c r="L292" i="51"/>
  <c r="L240" i="51"/>
  <c r="L471" i="51"/>
  <c r="L468" i="51"/>
  <c r="L418" i="51"/>
  <c r="L415" i="51"/>
  <c r="L397" i="51"/>
  <c r="L379" i="51"/>
  <c r="L364" i="51"/>
  <c r="L361" i="51"/>
  <c r="L346" i="51"/>
  <c r="L322" i="51"/>
  <c r="L319" i="51"/>
  <c r="L315" i="51"/>
  <c r="L312" i="51"/>
  <c r="L248" i="51"/>
  <c r="L463" i="51"/>
  <c r="L451" i="51"/>
  <c r="L435" i="51"/>
  <c r="L411" i="51"/>
  <c r="L408" i="51"/>
  <c r="L393" i="51"/>
  <c r="L375" i="51"/>
  <c r="L357" i="51"/>
  <c r="L342" i="51"/>
  <c r="L339" i="51"/>
  <c r="L308" i="51"/>
  <c r="L305" i="51"/>
  <c r="L283" i="51"/>
  <c r="L280" i="51"/>
  <c r="L447" i="51"/>
  <c r="L431" i="51"/>
  <c r="L428" i="51"/>
  <c r="L404" i="51"/>
  <c r="L389" i="51"/>
  <c r="L353" i="51"/>
  <c r="L335" i="51"/>
  <c r="L332" i="51"/>
  <c r="L301" i="51"/>
  <c r="L298" i="51"/>
  <c r="L276" i="51"/>
  <c r="L273" i="51"/>
  <c r="L243" i="51"/>
  <c r="L477" i="51"/>
  <c r="L474" i="51"/>
  <c r="L424" i="51"/>
  <c r="L421" i="51"/>
  <c r="L400" i="51"/>
  <c r="L385" i="51"/>
  <c r="L382" i="51"/>
  <c r="L370" i="51"/>
  <c r="L367" i="51"/>
  <c r="L349" i="51"/>
  <c r="L328" i="51"/>
  <c r="L325" i="51"/>
  <c r="L294" i="51"/>
  <c r="L291" i="51"/>
  <c r="L253" i="51"/>
  <c r="L470" i="51"/>
  <c r="L467" i="51"/>
  <c r="L454" i="51"/>
  <c r="L438" i="51"/>
  <c r="L417" i="51"/>
  <c r="L414" i="51"/>
  <c r="L396" i="51"/>
  <c r="L378" i="51"/>
  <c r="L363" i="51"/>
  <c r="L360" i="51"/>
  <c r="L321" i="51"/>
  <c r="L318" i="51"/>
  <c r="L314" i="51"/>
  <c r="L311" i="51"/>
  <c r="L410" i="51"/>
  <c r="L356" i="51"/>
  <c r="L344" i="51"/>
  <c r="L341" i="51"/>
  <c r="L307" i="51"/>
  <c r="L459" i="51"/>
  <c r="L449" i="51"/>
  <c r="L433" i="51"/>
  <c r="L430" i="51"/>
  <c r="L406" i="51"/>
  <c r="L403" i="51"/>
  <c r="L391" i="51"/>
  <c r="L388" i="51"/>
  <c r="L373" i="51"/>
  <c r="L352" i="51"/>
  <c r="L337" i="51"/>
  <c r="L334" i="51"/>
  <c r="L300" i="51"/>
  <c r="L297" i="51"/>
  <c r="L275" i="51"/>
  <c r="L272" i="51"/>
  <c r="L242" i="51"/>
  <c r="L479" i="51"/>
  <c r="L476" i="51"/>
  <c r="L443" i="51"/>
  <c r="L426" i="51"/>
  <c r="L423" i="51"/>
  <c r="L399" i="51"/>
  <c r="L384" i="51"/>
  <c r="L369" i="51"/>
  <c r="L366" i="51"/>
  <c r="L348" i="51"/>
  <c r="L330" i="51"/>
  <c r="L327" i="51"/>
  <c r="L293" i="51"/>
  <c r="H290" i="51"/>
  <c r="L252" i="51"/>
  <c r="L472" i="51"/>
  <c r="L469" i="51"/>
  <c r="L453" i="51"/>
  <c r="L437" i="51"/>
  <c r="L419" i="51"/>
  <c r="L416" i="51"/>
  <c r="L380" i="51"/>
  <c r="L362" i="51"/>
  <c r="L323" i="51"/>
  <c r="L320" i="51"/>
  <c r="L316" i="51"/>
  <c r="L313" i="51"/>
  <c r="L222" i="51"/>
  <c r="L464" i="51"/>
  <c r="L412" i="51"/>
  <c r="L409" i="51"/>
  <c r="L394" i="51"/>
  <c r="L376" i="51"/>
  <c r="L358" i="51"/>
  <c r="L355" i="51"/>
  <c r="L343" i="51"/>
  <c r="L340" i="51"/>
  <c r="L309" i="51"/>
  <c r="L306" i="51"/>
  <c r="L281" i="51"/>
  <c r="L278" i="51"/>
  <c r="L245" i="51"/>
  <c r="L432" i="51"/>
  <c r="L274" i="51"/>
  <c r="L207" i="51"/>
  <c r="L204" i="51"/>
  <c r="L172" i="51"/>
  <c r="L142" i="51"/>
  <c r="L139" i="51"/>
  <c r="L101" i="51"/>
  <c r="L75" i="51"/>
  <c r="L72" i="51"/>
  <c r="L32" i="51"/>
  <c r="L29" i="51"/>
  <c r="L302" i="51"/>
  <c r="L282" i="51"/>
  <c r="L219" i="51"/>
  <c r="L215" i="51"/>
  <c r="L200" i="51"/>
  <c r="L197" i="51"/>
  <c r="L168" i="51"/>
  <c r="L135" i="51"/>
  <c r="L119" i="51"/>
  <c r="L116" i="51"/>
  <c r="L97" i="51"/>
  <c r="L64" i="51"/>
  <c r="L61" i="51"/>
  <c r="L21" i="51"/>
  <c r="L18" i="51"/>
  <c r="L351" i="51"/>
  <c r="L223" i="51"/>
  <c r="L189" i="51"/>
  <c r="L186" i="51"/>
  <c r="L164" i="51"/>
  <c r="L131" i="51"/>
  <c r="L111" i="51"/>
  <c r="L108" i="51"/>
  <c r="L53" i="51"/>
  <c r="L50" i="51"/>
  <c r="L10" i="51"/>
  <c r="L7" i="51"/>
  <c r="L390" i="51"/>
  <c r="L246" i="51"/>
  <c r="L210" i="51"/>
  <c r="L178" i="51"/>
  <c r="L175" i="51"/>
  <c r="L160" i="51"/>
  <c r="L127" i="51"/>
  <c r="L104" i="51"/>
  <c r="L88" i="51"/>
  <c r="L85" i="51"/>
  <c r="L42" i="51"/>
  <c r="L39" i="51"/>
  <c r="L429" i="51"/>
  <c r="L206" i="51"/>
  <c r="L203" i="51"/>
  <c r="L171" i="51"/>
  <c r="L141" i="51"/>
  <c r="L100" i="51"/>
  <c r="L77" i="51"/>
  <c r="L74" i="51"/>
  <c r="L31" i="51"/>
  <c r="L28" i="51"/>
  <c r="L279" i="51"/>
  <c r="L271" i="51"/>
  <c r="L218" i="51"/>
  <c r="L199" i="51"/>
  <c r="L196" i="51"/>
  <c r="L167" i="51"/>
  <c r="L137" i="51"/>
  <c r="L134" i="51"/>
  <c r="L118" i="51"/>
  <c r="L115" i="51"/>
  <c r="L96" i="51"/>
  <c r="L66" i="51"/>
  <c r="L63" i="51"/>
  <c r="L20" i="51"/>
  <c r="L17" i="51"/>
  <c r="L299" i="51"/>
  <c r="L213" i="51"/>
  <c r="L188" i="51"/>
  <c r="L185" i="51"/>
  <c r="L163" i="51"/>
  <c r="L130" i="51"/>
  <c r="L110" i="51"/>
  <c r="L55" i="51"/>
  <c r="L52" i="51"/>
  <c r="L9" i="51"/>
  <c r="L387" i="51"/>
  <c r="L336" i="51"/>
  <c r="L177" i="51"/>
  <c r="L106" i="51"/>
  <c r="L103" i="51"/>
  <c r="L87" i="51"/>
  <c r="L84" i="51"/>
  <c r="L44" i="51"/>
  <c r="L41" i="51"/>
  <c r="L221" i="51"/>
  <c r="L208" i="51"/>
  <c r="L205" i="51"/>
  <c r="L173" i="51"/>
  <c r="L170" i="51"/>
  <c r="L143" i="51"/>
  <c r="L140" i="51"/>
  <c r="L125" i="51"/>
  <c r="L99" i="51"/>
  <c r="L76" i="51"/>
  <c r="L73" i="51"/>
  <c r="L33" i="51"/>
  <c r="L30" i="51"/>
  <c r="L405" i="51"/>
  <c r="L217" i="51"/>
  <c r="L201" i="51"/>
  <c r="L198" i="51"/>
  <c r="L166" i="51"/>
  <c r="L136" i="51"/>
  <c r="L117" i="51"/>
  <c r="L114" i="51"/>
  <c r="L65" i="51"/>
  <c r="L62" i="51"/>
  <c r="L22" i="51"/>
  <c r="L19" i="51"/>
  <c r="L448" i="51"/>
  <c r="L304" i="51"/>
  <c r="L212" i="51"/>
  <c r="L190" i="51"/>
  <c r="L187" i="51"/>
  <c r="L132" i="51"/>
  <c r="L109" i="51"/>
  <c r="L54" i="51"/>
  <c r="L51" i="51"/>
  <c r="L11" i="51"/>
  <c r="L8" i="51"/>
  <c r="L105" i="51"/>
  <c r="L333" i="51"/>
  <c r="K61" i="31"/>
  <c r="K64" i="31"/>
  <c r="K67" i="31"/>
  <c r="K70" i="31"/>
  <c r="K73" i="31"/>
  <c r="K130" i="31"/>
  <c r="K133" i="31"/>
  <c r="K136" i="31"/>
  <c r="K139" i="31"/>
  <c r="K142" i="31"/>
  <c r="K193" i="31"/>
  <c r="K196" i="31"/>
  <c r="K199" i="31"/>
  <c r="K202" i="31"/>
  <c r="K239" i="31"/>
  <c r="K278" i="31"/>
  <c r="K280" i="31"/>
  <c r="K282" i="31"/>
  <c r="K284" i="31"/>
  <c r="K286" i="31"/>
  <c r="K288" i="31"/>
  <c r="K290" i="31"/>
  <c r="K292" i="31"/>
  <c r="K294" i="31"/>
  <c r="K381" i="31"/>
  <c r="K383" i="31"/>
  <c r="K385" i="31"/>
  <c r="K387" i="31"/>
  <c r="K389" i="31"/>
  <c r="K391" i="31"/>
  <c r="K393" i="31"/>
  <c r="K23" i="32"/>
  <c r="K26" i="32"/>
  <c r="K53" i="32"/>
  <c r="K56" i="32"/>
  <c r="K5" i="31"/>
  <c r="K8" i="31"/>
  <c r="K11" i="31"/>
  <c r="K14" i="31"/>
  <c r="K17" i="31"/>
  <c r="K20" i="31"/>
  <c r="K77" i="31"/>
  <c r="K80" i="31"/>
  <c r="K83" i="31"/>
  <c r="K86" i="31"/>
  <c r="K89" i="31"/>
  <c r="K92" i="31"/>
  <c r="K146" i="31"/>
  <c r="K149" i="31"/>
  <c r="K152" i="31"/>
  <c r="K155" i="31"/>
  <c r="K158" i="31"/>
  <c r="K206" i="31"/>
  <c r="K297" i="31"/>
  <c r="K299" i="31"/>
  <c r="K301" i="31"/>
  <c r="K303" i="31"/>
  <c r="K305" i="31"/>
  <c r="K307" i="31"/>
  <c r="K309" i="31"/>
  <c r="K311" i="31"/>
  <c r="K396" i="31"/>
  <c r="K398" i="31"/>
  <c r="K400" i="31"/>
  <c r="K402" i="31"/>
  <c r="K404" i="31"/>
  <c r="K406" i="31"/>
  <c r="K408" i="31"/>
  <c r="K30" i="32"/>
  <c r="K33" i="32"/>
  <c r="K62" i="32"/>
  <c r="K65" i="32"/>
  <c r="K107" i="32"/>
  <c r="K24" i="31"/>
  <c r="K27" i="31"/>
  <c r="K30" i="31"/>
  <c r="K33" i="31"/>
  <c r="K36" i="31"/>
  <c r="K39" i="31"/>
  <c r="K96" i="31"/>
  <c r="K99" i="31"/>
  <c r="K102" i="31"/>
  <c r="K105" i="31"/>
  <c r="K108" i="31"/>
  <c r="K162" i="31"/>
  <c r="K165" i="31"/>
  <c r="K168" i="31"/>
  <c r="K171" i="31"/>
  <c r="K174" i="31"/>
  <c r="K210" i="31"/>
  <c r="K213" i="31"/>
  <c r="K236" i="31"/>
  <c r="K314" i="31"/>
  <c r="K316" i="31"/>
  <c r="K318" i="31"/>
  <c r="K320" i="31"/>
  <c r="K322" i="31"/>
  <c r="K324" i="31"/>
  <c r="K326" i="31"/>
  <c r="K328" i="31"/>
  <c r="K411" i="31"/>
  <c r="K413" i="31"/>
  <c r="K415" i="31"/>
  <c r="K417" i="31"/>
  <c r="K419" i="31"/>
  <c r="K421" i="31"/>
  <c r="K423" i="31"/>
  <c r="K7" i="32"/>
  <c r="K10" i="32"/>
  <c r="K37" i="32"/>
  <c r="K40" i="32"/>
  <c r="K43" i="32"/>
  <c r="K68" i="32"/>
  <c r="K43" i="31"/>
  <c r="K46" i="31"/>
  <c r="K49" i="31"/>
  <c r="K52" i="31"/>
  <c r="K55" i="31"/>
  <c r="K112" i="31"/>
  <c r="K115" i="31"/>
  <c r="K118" i="31"/>
  <c r="K121" i="31"/>
  <c r="K124" i="31"/>
  <c r="K127" i="31"/>
  <c r="K178" i="31"/>
  <c r="K181" i="31"/>
  <c r="K184" i="31"/>
  <c r="K187" i="31"/>
  <c r="K190" i="31"/>
  <c r="K224" i="31"/>
  <c r="K226" i="31"/>
  <c r="K228" i="31"/>
  <c r="K230" i="31"/>
  <c r="K232" i="31"/>
  <c r="K234" i="31"/>
  <c r="K331" i="31"/>
  <c r="K333" i="31"/>
  <c r="K335" i="31"/>
  <c r="K337" i="31"/>
  <c r="K339" i="31"/>
  <c r="K341" i="31"/>
  <c r="K343" i="31"/>
  <c r="K345" i="31"/>
  <c r="K426" i="31"/>
  <c r="K104" i="32"/>
  <c r="K102" i="32"/>
  <c r="K100" i="32"/>
  <c r="K98" i="32"/>
  <c r="K95" i="32"/>
  <c r="K93" i="32"/>
  <c r="K91" i="32"/>
  <c r="K124" i="32"/>
  <c r="K123" i="32"/>
  <c r="K88" i="32"/>
  <c r="K119" i="32"/>
  <c r="K117" i="32"/>
  <c r="K115" i="32"/>
  <c r="K112" i="32"/>
  <c r="K110" i="32"/>
  <c r="K108" i="32"/>
  <c r="K106" i="32"/>
  <c r="K103" i="32"/>
  <c r="K101" i="32"/>
  <c r="K99" i="32"/>
  <c r="K96" i="32"/>
  <c r="K94" i="32"/>
  <c r="K92" i="32"/>
  <c r="K90" i="32"/>
  <c r="K122" i="32"/>
  <c r="K87" i="32"/>
  <c r="K120" i="32"/>
  <c r="K118" i="32"/>
  <c r="K116" i="32"/>
  <c r="K114" i="32"/>
  <c r="K14" i="32"/>
  <c r="K47" i="32"/>
  <c r="K50" i="32"/>
  <c r="K74" i="32"/>
  <c r="K76" i="32"/>
  <c r="K78" i="32"/>
  <c r="K80" i="32"/>
  <c r="K111" i="32"/>
  <c r="K59" i="31"/>
  <c r="K62" i="31"/>
  <c r="K65" i="31"/>
  <c r="K68" i="31"/>
  <c r="K71" i="31"/>
  <c r="K74" i="31"/>
  <c r="K131" i="31"/>
  <c r="K134" i="31"/>
  <c r="K137" i="31"/>
  <c r="K140" i="31"/>
  <c r="K143" i="31"/>
  <c r="K194" i="31"/>
  <c r="K197" i="31"/>
  <c r="K200" i="31"/>
  <c r="K203" i="31"/>
  <c r="K243" i="31"/>
  <c r="K245" i="31"/>
  <c r="K247" i="31"/>
  <c r="K249" i="31"/>
  <c r="K251" i="31"/>
  <c r="K253" i="31"/>
  <c r="K255" i="31"/>
  <c r="K257" i="31"/>
  <c r="K348" i="31"/>
  <c r="K350" i="31"/>
  <c r="K352" i="31"/>
  <c r="K354" i="31"/>
  <c r="K356" i="31"/>
  <c r="K358" i="31"/>
  <c r="K360" i="31"/>
  <c r="K362" i="31"/>
  <c r="K429" i="31"/>
  <c r="K431" i="31"/>
  <c r="K433" i="31"/>
  <c r="K21" i="32"/>
  <c r="K24" i="32"/>
  <c r="K27" i="32"/>
  <c r="K54" i="32"/>
  <c r="K57" i="32"/>
  <c r="K83" i="32"/>
  <c r="K85" i="32"/>
  <c r="K6" i="31"/>
  <c r="K9" i="31"/>
  <c r="K12" i="31"/>
  <c r="K15" i="31"/>
  <c r="K18" i="31"/>
  <c r="K21" i="31"/>
  <c r="K78" i="31"/>
  <c r="K81" i="31"/>
  <c r="K84" i="31"/>
  <c r="K87" i="31"/>
  <c r="K90" i="31"/>
  <c r="K93" i="31"/>
  <c r="K147" i="31"/>
  <c r="K150" i="31"/>
  <c r="K153" i="31"/>
  <c r="K156" i="31"/>
  <c r="K159" i="31"/>
  <c r="K207" i="31"/>
  <c r="K237" i="31"/>
  <c r="K240" i="31"/>
  <c r="K260" i="31"/>
  <c r="K262" i="31"/>
  <c r="K264" i="31"/>
  <c r="K266" i="31"/>
  <c r="K268" i="31"/>
  <c r="K270" i="31"/>
  <c r="K272" i="31"/>
  <c r="K274" i="31"/>
  <c r="K276" i="31"/>
  <c r="K365" i="31"/>
  <c r="K367" i="31"/>
  <c r="K369" i="31"/>
  <c r="K371" i="31"/>
  <c r="K373" i="31"/>
  <c r="K375" i="31"/>
  <c r="K377" i="31"/>
  <c r="K379" i="31"/>
  <c r="K31" i="32"/>
  <c r="K34" i="32"/>
  <c r="K60" i="32"/>
  <c r="K63" i="32"/>
  <c r="K25" i="31"/>
  <c r="K28" i="31"/>
  <c r="K31" i="31"/>
  <c r="K34" i="31"/>
  <c r="K37" i="31"/>
  <c r="K97" i="31"/>
  <c r="K100" i="31"/>
  <c r="K103" i="31"/>
  <c r="K106" i="31"/>
  <c r="K109" i="31"/>
  <c r="K163" i="31"/>
  <c r="K166" i="31"/>
  <c r="K169" i="31"/>
  <c r="K172" i="31"/>
  <c r="K175" i="31"/>
  <c r="K211" i="31"/>
  <c r="K214" i="31"/>
  <c r="K279" i="31"/>
  <c r="K281" i="31"/>
  <c r="K283" i="31"/>
  <c r="K285" i="31"/>
  <c r="K287" i="31"/>
  <c r="K289" i="31"/>
  <c r="K291" i="31"/>
  <c r="K293" i="31"/>
  <c r="K382" i="31"/>
  <c r="K384" i="31"/>
  <c r="K386" i="31"/>
  <c r="K388" i="31"/>
  <c r="K390" i="31"/>
  <c r="K392" i="31"/>
  <c r="K394" i="31"/>
  <c r="K5" i="32"/>
  <c r="K8" i="32"/>
  <c r="K11" i="32"/>
  <c r="K38" i="32"/>
  <c r="K41" i="32"/>
  <c r="K69" i="32"/>
  <c r="K72" i="32"/>
  <c r="K41" i="31"/>
  <c r="K44" i="31"/>
  <c r="K47" i="31"/>
  <c r="K50" i="31"/>
  <c r="K53" i="31"/>
  <c r="K56" i="31"/>
  <c r="K113" i="31"/>
  <c r="K116" i="31"/>
  <c r="K119" i="31"/>
  <c r="K122" i="31"/>
  <c r="K125" i="31"/>
  <c r="K179" i="31"/>
  <c r="K182" i="31"/>
  <c r="K185" i="31"/>
  <c r="K188" i="31"/>
  <c r="K296" i="31"/>
  <c r="K298" i="31"/>
  <c r="K300" i="31"/>
  <c r="K302" i="31"/>
  <c r="K304" i="31"/>
  <c r="K306" i="31"/>
  <c r="K308" i="31"/>
  <c r="K310" i="31"/>
  <c r="K312" i="31"/>
  <c r="K397" i="31"/>
  <c r="K399" i="31"/>
  <c r="K401" i="31"/>
  <c r="K403" i="31"/>
  <c r="K405" i="31"/>
  <c r="K407" i="31"/>
  <c r="K409" i="31"/>
  <c r="K15" i="32"/>
  <c r="K18" i="32"/>
  <c r="K45" i="32"/>
  <c r="K48" i="32"/>
  <c r="K51" i="32"/>
  <c r="K60" i="31"/>
  <c r="K63" i="31"/>
  <c r="K66" i="31"/>
  <c r="K69" i="31"/>
  <c r="K72" i="31"/>
  <c r="K75" i="31"/>
  <c r="K129" i="31"/>
  <c r="K132" i="31"/>
  <c r="K135" i="31"/>
  <c r="K138" i="31"/>
  <c r="K141" i="31"/>
  <c r="K144" i="31"/>
  <c r="K192" i="31"/>
  <c r="K195" i="31"/>
  <c r="K198" i="31"/>
  <c r="K201" i="31"/>
  <c r="K204" i="31"/>
  <c r="K238" i="31"/>
  <c r="K315" i="31"/>
  <c r="K317" i="31"/>
  <c r="K319" i="31"/>
  <c r="K321" i="31"/>
  <c r="K323" i="31"/>
  <c r="K325" i="31"/>
  <c r="K327" i="31"/>
  <c r="K329" i="31"/>
  <c r="K412" i="31"/>
  <c r="K414" i="31"/>
  <c r="K416" i="31"/>
  <c r="K418" i="31"/>
  <c r="K420" i="31"/>
  <c r="K422" i="31"/>
  <c r="K22" i="32"/>
  <c r="K25" i="32"/>
  <c r="K55" i="32"/>
  <c r="K58" i="32"/>
  <c r="K109" i="32"/>
  <c r="K7" i="31"/>
  <c r="K10" i="31"/>
  <c r="K13" i="31"/>
  <c r="K16" i="31"/>
  <c r="K19" i="31"/>
  <c r="K79" i="31"/>
  <c r="K82" i="31"/>
  <c r="K85" i="31"/>
  <c r="K88" i="31"/>
  <c r="K91" i="31"/>
  <c r="K148" i="31"/>
  <c r="K151" i="31"/>
  <c r="K154" i="31"/>
  <c r="K157" i="31"/>
  <c r="K160" i="31"/>
  <c r="K208" i="31"/>
  <c r="K225" i="31"/>
  <c r="K227" i="31"/>
  <c r="K229" i="31"/>
  <c r="K231" i="31"/>
  <c r="K233" i="31"/>
  <c r="K235" i="31"/>
  <c r="K332" i="31"/>
  <c r="K334" i="31"/>
  <c r="K336" i="31"/>
  <c r="K338" i="31"/>
  <c r="K340" i="31"/>
  <c r="K342" i="31"/>
  <c r="K344" i="31"/>
  <c r="K346" i="31"/>
  <c r="K425" i="31"/>
  <c r="K427" i="31"/>
  <c r="K29" i="32"/>
  <c r="K32" i="32"/>
  <c r="K35" i="32"/>
  <c r="K61" i="32"/>
  <c r="K64" i="32"/>
  <c r="K75" i="32"/>
  <c r="K77" i="32"/>
  <c r="K79" i="32"/>
  <c r="K86" i="32"/>
  <c r="K23" i="31"/>
  <c r="K26" i="31"/>
  <c r="K29" i="31"/>
  <c r="K32" i="31"/>
  <c r="K35" i="31"/>
  <c r="K38" i="31"/>
  <c r="K95" i="31"/>
  <c r="K98" i="31"/>
  <c r="K101" i="31"/>
  <c r="K104" i="31"/>
  <c r="K107" i="31"/>
  <c r="K110" i="31"/>
  <c r="K164" i="31"/>
  <c r="K167" i="31"/>
  <c r="K170" i="31"/>
  <c r="K173" i="31"/>
  <c r="K212" i="31"/>
  <c r="K215" i="31"/>
  <c r="K242" i="31"/>
  <c r="K244" i="31"/>
  <c r="K246" i="31"/>
  <c r="K248" i="31"/>
  <c r="K250" i="31"/>
  <c r="K252" i="31"/>
  <c r="K254" i="31"/>
  <c r="K256" i="31"/>
  <c r="K258" i="31"/>
  <c r="K349" i="31"/>
  <c r="K351" i="31"/>
  <c r="K353" i="31"/>
  <c r="K355" i="31"/>
  <c r="K357" i="31"/>
  <c r="K359" i="31"/>
  <c r="K361" i="31"/>
  <c r="K363" i="31"/>
  <c r="K430" i="31"/>
  <c r="K432" i="31"/>
  <c r="K6" i="32"/>
  <c r="K9" i="32"/>
  <c r="K39" i="32"/>
  <c r="K42" i="32"/>
  <c r="K67" i="32"/>
  <c r="K70" i="32"/>
  <c r="K82" i="32"/>
  <c r="K84" i="32"/>
  <c r="K32" i="22"/>
  <c r="K35" i="22"/>
  <c r="K38" i="22"/>
  <c r="K41" i="22"/>
  <c r="K86" i="22"/>
  <c r="K89" i="22"/>
  <c r="K92" i="22"/>
  <c r="K128" i="22"/>
  <c r="K131" i="22"/>
  <c r="K5" i="23"/>
  <c r="K45" i="22"/>
  <c r="K48" i="22"/>
  <c r="K51" i="22"/>
  <c r="K54" i="22"/>
  <c r="K57" i="22"/>
  <c r="K96" i="22"/>
  <c r="K99" i="22"/>
  <c r="K102" i="22"/>
  <c r="K105" i="22"/>
  <c r="K135" i="22"/>
  <c r="K138" i="22"/>
  <c r="K5" i="22"/>
  <c r="K8" i="22"/>
  <c r="K11" i="22"/>
  <c r="K14" i="22"/>
  <c r="K61" i="22"/>
  <c r="K64" i="22"/>
  <c r="K67" i="22"/>
  <c r="K109" i="22"/>
  <c r="K112" i="22"/>
  <c r="K115" i="22"/>
  <c r="K17" i="22"/>
  <c r="K20" i="22"/>
  <c r="K23" i="22"/>
  <c r="K26" i="22"/>
  <c r="K29" i="22"/>
  <c r="K71" i="22"/>
  <c r="K74" i="22"/>
  <c r="K77" i="22"/>
  <c r="K80" i="22"/>
  <c r="K119" i="22"/>
  <c r="K122" i="22"/>
  <c r="K33" i="22"/>
  <c r="K36" i="22"/>
  <c r="K39" i="22"/>
  <c r="K84" i="22"/>
  <c r="K87" i="22"/>
  <c r="K90" i="22"/>
  <c r="K93" i="22"/>
  <c r="K126" i="22"/>
  <c r="K129" i="22"/>
  <c r="K132" i="22"/>
  <c r="K43" i="22"/>
  <c r="K46" i="22"/>
  <c r="K49" i="22"/>
  <c r="K52" i="22"/>
  <c r="K55" i="22"/>
  <c r="K97" i="22"/>
  <c r="K100" i="22"/>
  <c r="K103" i="22"/>
  <c r="K136" i="22"/>
  <c r="K139" i="22"/>
  <c r="K6" i="22"/>
  <c r="K9" i="22"/>
  <c r="K12" i="22"/>
  <c r="K59" i="22"/>
  <c r="K62" i="22"/>
  <c r="K65" i="22"/>
  <c r="K68" i="22"/>
  <c r="K107" i="22"/>
  <c r="K110" i="22"/>
  <c r="K113" i="22"/>
  <c r="K18" i="22"/>
  <c r="K21" i="22"/>
  <c r="K24" i="22"/>
  <c r="K27" i="22"/>
  <c r="K72" i="22"/>
  <c r="K75" i="22"/>
  <c r="K78" i="22"/>
  <c r="K81" i="22"/>
  <c r="K117" i="22"/>
  <c r="K120" i="22"/>
  <c r="K123" i="22"/>
  <c r="K31" i="22"/>
  <c r="K34" i="22"/>
  <c r="K37" i="22"/>
  <c r="K40" i="22"/>
  <c r="K85" i="22"/>
  <c r="K88" i="22"/>
  <c r="K91" i="22"/>
  <c r="K94" i="22"/>
  <c r="K127" i="22"/>
  <c r="K130" i="22"/>
  <c r="K133" i="22"/>
  <c r="K44" i="22"/>
  <c r="K47" i="22"/>
  <c r="K50" i="22"/>
  <c r="K53" i="22"/>
  <c r="K56" i="22"/>
  <c r="K98" i="22"/>
  <c r="K101" i="22"/>
  <c r="K104" i="22"/>
  <c r="K137" i="22"/>
  <c r="K140" i="22"/>
  <c r="K4" i="22"/>
  <c r="K7" i="22"/>
  <c r="K10" i="22"/>
  <c r="K13" i="22"/>
  <c r="K15" i="22"/>
  <c r="K60" i="22"/>
  <c r="K63" i="22"/>
  <c r="K66" i="22"/>
  <c r="K69" i="22"/>
  <c r="K108" i="22"/>
  <c r="K111" i="22"/>
  <c r="K6" i="26"/>
  <c r="J6" i="37"/>
  <c r="K9" i="24"/>
  <c r="K29" i="24"/>
  <c r="K5" i="41"/>
  <c r="K54" i="41"/>
  <c r="L239" i="40"/>
  <c r="L257" i="40"/>
  <c r="K13" i="24"/>
  <c r="K33" i="24"/>
  <c r="K38" i="24"/>
  <c r="K42" i="24"/>
  <c r="K13" i="41"/>
  <c r="K35" i="41"/>
  <c r="K58" i="41"/>
  <c r="L6" i="40"/>
  <c r="L9" i="40"/>
  <c r="L12" i="40"/>
  <c r="L15" i="40"/>
  <c r="L18" i="40"/>
  <c r="L21" i="40"/>
  <c r="L24" i="40"/>
  <c r="L27" i="40"/>
  <c r="L30" i="40"/>
  <c r="L33" i="40"/>
  <c r="L36" i="40"/>
  <c r="L39" i="40"/>
  <c r="L42" i="40"/>
  <c r="L45" i="40"/>
  <c r="L48" i="40"/>
  <c r="L51" i="40"/>
  <c r="L54" i="40"/>
  <c r="L57" i="40"/>
  <c r="L60" i="40"/>
  <c r="L63" i="40"/>
  <c r="L66" i="40"/>
  <c r="L69" i="40"/>
  <c r="L72" i="40"/>
  <c r="L75" i="40"/>
  <c r="L78" i="40"/>
  <c r="L81" i="40"/>
  <c r="L84" i="40"/>
  <c r="L87" i="40"/>
  <c r="L90" i="40"/>
  <c r="L93" i="40"/>
  <c r="L96" i="40"/>
  <c r="L99" i="40"/>
  <c r="L102" i="40"/>
  <c r="L105" i="40"/>
  <c r="L108" i="40"/>
  <c r="L111" i="40"/>
  <c r="L114" i="40"/>
  <c r="L117" i="40"/>
  <c r="L120" i="40"/>
  <c r="L123" i="40"/>
  <c r="L126" i="40"/>
  <c r="L129" i="40"/>
  <c r="L131" i="40"/>
  <c r="L134" i="40"/>
  <c r="L137" i="40"/>
  <c r="L140" i="40"/>
  <c r="L143" i="40"/>
  <c r="L146" i="40"/>
  <c r="L149" i="40"/>
  <c r="L152" i="40"/>
  <c r="L155" i="40"/>
  <c r="L158" i="40"/>
  <c r="L161" i="40"/>
  <c r="L164" i="40"/>
  <c r="L167" i="40"/>
  <c r="L170" i="40"/>
  <c r="L173" i="40"/>
  <c r="L176" i="40"/>
  <c r="L179" i="40"/>
  <c r="L182" i="40"/>
  <c r="L185" i="40"/>
  <c r="L188" i="40"/>
  <c r="L191" i="40"/>
  <c r="L194" i="40"/>
  <c r="L197" i="40"/>
  <c r="L200" i="40"/>
  <c r="L203" i="40"/>
  <c r="L206" i="40"/>
  <c r="L209" i="40"/>
  <c r="L212" i="40"/>
  <c r="L215" i="40"/>
  <c r="L218" i="40"/>
  <c r="L221" i="40"/>
  <c r="L224" i="40"/>
  <c r="L227" i="40"/>
  <c r="L230" i="40"/>
  <c r="L233" i="40"/>
  <c r="K23" i="41"/>
  <c r="K43" i="41"/>
  <c r="L471" i="40"/>
  <c r="L468" i="40"/>
  <c r="L465" i="40"/>
  <c r="L462" i="40"/>
  <c r="L459" i="40"/>
  <c r="L456" i="40"/>
  <c r="L453" i="40"/>
  <c r="L450" i="40"/>
  <c r="L447" i="40"/>
  <c r="L444" i="40"/>
  <c r="L441" i="40"/>
  <c r="L438" i="40"/>
  <c r="L435" i="40"/>
  <c r="L432" i="40"/>
  <c r="L429" i="40"/>
  <c r="L426" i="40"/>
  <c r="L423" i="40"/>
  <c r="L420" i="40"/>
  <c r="L417" i="40"/>
  <c r="L414" i="40"/>
  <c r="L411" i="40"/>
  <c r="L408" i="40"/>
  <c r="L405" i="40"/>
  <c r="L402" i="40"/>
  <c r="L399" i="40"/>
  <c r="L396" i="40"/>
  <c r="L393" i="40"/>
  <c r="L390" i="40"/>
  <c r="L387" i="40"/>
  <c r="L384" i="40"/>
  <c r="L381" i="40"/>
  <c r="L378" i="40"/>
  <c r="L375" i="40"/>
  <c r="L372" i="40"/>
  <c r="L369" i="40"/>
  <c r="L366" i="40"/>
  <c r="L363" i="40"/>
  <c r="L360" i="40"/>
  <c r="L357" i="40"/>
  <c r="L354" i="40"/>
  <c r="L351" i="40"/>
  <c r="L348" i="40"/>
  <c r="L345" i="40"/>
  <c r="L342" i="40"/>
  <c r="L339" i="40"/>
  <c r="L336" i="40"/>
  <c r="L333" i="40"/>
  <c r="L330" i="40"/>
  <c r="L327" i="40"/>
  <c r="L324" i="40"/>
  <c r="L321" i="40"/>
  <c r="L318" i="40"/>
  <c r="L315" i="40"/>
  <c r="L312" i="40"/>
  <c r="L309" i="40"/>
  <c r="L306" i="40"/>
  <c r="L303" i="40"/>
  <c r="L300" i="40"/>
  <c r="L297" i="40"/>
  <c r="L294" i="40"/>
  <c r="L291" i="40"/>
  <c r="L288" i="40"/>
  <c r="L285" i="40"/>
  <c r="L282" i="40"/>
  <c r="L279" i="40"/>
  <c r="L276" i="40"/>
  <c r="L273" i="40"/>
  <c r="L270" i="40"/>
  <c r="L267" i="40"/>
  <c r="L264" i="40"/>
  <c r="L261" i="40"/>
  <c r="L258" i="40"/>
  <c r="L255" i="40"/>
  <c r="L252" i="40"/>
  <c r="L249" i="40"/>
  <c r="L246" i="40"/>
  <c r="L243" i="40"/>
  <c r="L240" i="40"/>
  <c r="L237" i="40"/>
  <c r="L470" i="40"/>
  <c r="L467" i="40"/>
  <c r="L464" i="40"/>
  <c r="L461" i="40"/>
  <c r="L458" i="40"/>
  <c r="L455" i="40"/>
  <c r="L452" i="40"/>
  <c r="L449" i="40"/>
  <c r="L446" i="40"/>
  <c r="L443" i="40"/>
  <c r="L440" i="40"/>
  <c r="L437" i="40"/>
  <c r="L434" i="40"/>
  <c r="L431" i="40"/>
  <c r="L428" i="40"/>
  <c r="L425" i="40"/>
  <c r="L422" i="40"/>
  <c r="L419" i="40"/>
  <c r="L416" i="40"/>
  <c r="L413" i="40"/>
  <c r="L410" i="40"/>
  <c r="L407" i="40"/>
  <c r="L404" i="40"/>
  <c r="L401" i="40"/>
  <c r="L398" i="40"/>
  <c r="L395" i="40"/>
  <c r="L392" i="40"/>
  <c r="L389" i="40"/>
  <c r="L386" i="40"/>
  <c r="L383" i="40"/>
  <c r="L380" i="40"/>
  <c r="L377" i="40"/>
  <c r="L374" i="40"/>
  <c r="L371" i="40"/>
  <c r="L368" i="40"/>
  <c r="L365" i="40"/>
  <c r="L362" i="40"/>
  <c r="L359" i="40"/>
  <c r="L356" i="40"/>
  <c r="L353" i="40"/>
  <c r="L350" i="40"/>
  <c r="L347" i="40"/>
  <c r="L344" i="40"/>
  <c r="L341" i="40"/>
  <c r="L338" i="40"/>
  <c r="L335" i="40"/>
  <c r="L332" i="40"/>
  <c r="L329" i="40"/>
  <c r="L326" i="40"/>
  <c r="L323" i="40"/>
  <c r="L320" i="40"/>
  <c r="L317" i="40"/>
  <c r="L314" i="40"/>
  <c r="L311" i="40"/>
  <c r="L308" i="40"/>
  <c r="L305" i="40"/>
  <c r="L302" i="40"/>
  <c r="L299" i="40"/>
  <c r="L296" i="40"/>
  <c r="L293" i="40"/>
  <c r="L290" i="40"/>
  <c r="L287" i="40"/>
  <c r="L284" i="40"/>
  <c r="L281" i="40"/>
  <c r="L278" i="40"/>
  <c r="L275" i="40"/>
  <c r="L272" i="40"/>
  <c r="L269" i="40"/>
  <c r="L472" i="40"/>
  <c r="L469" i="40"/>
  <c r="L466" i="40"/>
  <c r="L463" i="40"/>
  <c r="L460" i="40"/>
  <c r="L457" i="40"/>
  <c r="L454" i="40"/>
  <c r="L451" i="40"/>
  <c r="L448" i="40"/>
  <c r="L445" i="40"/>
  <c r="L442" i="40"/>
  <c r="L439" i="40"/>
  <c r="L436" i="40"/>
  <c r="L433" i="40"/>
  <c r="L430" i="40"/>
  <c r="L427" i="40"/>
  <c r="L424" i="40"/>
  <c r="L421" i="40"/>
  <c r="L418" i="40"/>
  <c r="L415" i="40"/>
  <c r="L412" i="40"/>
  <c r="L409" i="40"/>
  <c r="L406" i="40"/>
  <c r="L403" i="40"/>
  <c r="L400" i="40"/>
  <c r="L397" i="40"/>
  <c r="L394" i="40"/>
  <c r="L391" i="40"/>
  <c r="L388" i="40"/>
  <c r="L385" i="40"/>
  <c r="L382" i="40"/>
  <c r="L379" i="40"/>
  <c r="L376" i="40"/>
  <c r="L373" i="40"/>
  <c r="L370" i="40"/>
  <c r="L367" i="40"/>
  <c r="L364" i="40"/>
  <c r="L361" i="40"/>
  <c r="L358" i="40"/>
  <c r="L355" i="40"/>
  <c r="L352" i="40"/>
  <c r="L349" i="40"/>
  <c r="L346" i="40"/>
  <c r="L343" i="40"/>
  <c r="L340" i="40"/>
  <c r="L337" i="40"/>
  <c r="L334" i="40"/>
  <c r="L331" i="40"/>
  <c r="L328" i="40"/>
  <c r="L325" i="40"/>
  <c r="L322" i="40"/>
  <c r="L319" i="40"/>
  <c r="L316" i="40"/>
  <c r="L313" i="40"/>
  <c r="L310" i="40"/>
  <c r="L307" i="40"/>
  <c r="L304" i="40"/>
  <c r="L301" i="40"/>
  <c r="L298" i="40"/>
  <c r="L295" i="40"/>
  <c r="L292" i="40"/>
  <c r="L289" i="40"/>
  <c r="L286" i="40"/>
  <c r="L283" i="40"/>
  <c r="L280" i="40"/>
  <c r="L277" i="40"/>
  <c r="L274" i="40"/>
  <c r="L271" i="40"/>
  <c r="L268" i="40"/>
  <c r="L265" i="40"/>
  <c r="L262" i="40"/>
  <c r="L259" i="40"/>
  <c r="L256" i="40"/>
  <c r="L253" i="40"/>
  <c r="L250" i="40"/>
  <c r="L247" i="40"/>
  <c r="L244" i="40"/>
  <c r="L241" i="40"/>
  <c r="L254" i="40"/>
  <c r="K22" i="24"/>
  <c r="K27" i="41"/>
  <c r="K51" i="41"/>
  <c r="K6" i="24"/>
  <c r="K27" i="24"/>
  <c r="K6" i="41"/>
  <c r="K55" i="41"/>
  <c r="L251" i="40"/>
  <c r="K11" i="24"/>
  <c r="K15" i="24"/>
  <c r="K31" i="24"/>
  <c r="K35" i="24"/>
  <c r="K39" i="24"/>
  <c r="K43" i="24"/>
  <c r="K14" i="41"/>
  <c r="K36" i="41"/>
  <c r="K59" i="41"/>
  <c r="L4" i="40"/>
  <c r="L7" i="40"/>
  <c r="L10" i="40"/>
  <c r="L13" i="40"/>
  <c r="L16" i="40"/>
  <c r="L19" i="40"/>
  <c r="L22" i="40"/>
  <c r="L25" i="40"/>
  <c r="L28" i="40"/>
  <c r="L31" i="40"/>
  <c r="L34" i="40"/>
  <c r="L37" i="40"/>
  <c r="L40" i="40"/>
  <c r="L43" i="40"/>
  <c r="L46" i="40"/>
  <c r="L49" i="40"/>
  <c r="L52" i="40"/>
  <c r="L55" i="40"/>
  <c r="L58" i="40"/>
  <c r="L61" i="40"/>
  <c r="L64" i="40"/>
  <c r="L67" i="40"/>
  <c r="L70" i="40"/>
  <c r="L73" i="40"/>
  <c r="L76" i="40"/>
  <c r="L79" i="40"/>
  <c r="L82" i="40"/>
  <c r="L85" i="40"/>
  <c r="L88" i="40"/>
  <c r="L91" i="40"/>
  <c r="L94" i="40"/>
  <c r="L97" i="40"/>
  <c r="L100" i="40"/>
  <c r="L103" i="40"/>
  <c r="L106" i="40"/>
  <c r="L109" i="40"/>
  <c r="L112" i="40"/>
  <c r="L115" i="40"/>
  <c r="L118" i="40"/>
  <c r="L121" i="40"/>
  <c r="L124" i="40"/>
  <c r="L127" i="40"/>
  <c r="L130" i="40"/>
  <c r="L132" i="40"/>
  <c r="L135" i="40"/>
  <c r="L138" i="40"/>
  <c r="L141" i="40"/>
  <c r="L144" i="40"/>
  <c r="L147" i="40"/>
  <c r="L150" i="40"/>
  <c r="L153" i="40"/>
  <c r="L156" i="40"/>
  <c r="L159" i="40"/>
  <c r="L162" i="40"/>
  <c r="L165" i="40"/>
  <c r="L168" i="40"/>
  <c r="L171" i="40"/>
  <c r="L174" i="40"/>
  <c r="L177" i="40"/>
  <c r="L180" i="40"/>
  <c r="L183" i="40"/>
  <c r="L186" i="40"/>
  <c r="L189" i="40"/>
  <c r="L192" i="40"/>
  <c r="L195" i="40"/>
  <c r="L198" i="40"/>
  <c r="L201" i="40"/>
  <c r="L204" i="40"/>
  <c r="L207" i="40"/>
  <c r="L210" i="40"/>
  <c r="L213" i="40"/>
  <c r="L216" i="40"/>
  <c r="L219" i="40"/>
  <c r="L222" i="40"/>
  <c r="L225" i="40"/>
  <c r="L228" i="40"/>
  <c r="L231" i="40"/>
  <c r="L234" i="40"/>
  <c r="K19" i="24"/>
  <c r="K44" i="41"/>
  <c r="L248" i="40"/>
  <c r="L266" i="40"/>
  <c r="K23" i="24"/>
  <c r="K25" i="41"/>
  <c r="K7" i="24"/>
  <c r="K7" i="41"/>
  <c r="K33" i="41"/>
  <c r="L238" i="40"/>
  <c r="L245" i="40"/>
  <c r="L263" i="40"/>
  <c r="L235" i="42"/>
  <c r="L259" i="42"/>
  <c r="L283" i="42"/>
  <c r="L239" i="42"/>
  <c r="L251" i="42"/>
  <c r="L319" i="42"/>
  <c r="L345" i="42"/>
  <c r="L678" i="42"/>
  <c r="L669" i="42"/>
  <c r="L663" i="42"/>
  <c r="L660" i="42"/>
  <c r="L657" i="42"/>
  <c r="L654" i="42"/>
  <c r="L645" i="42"/>
  <c r="L639" i="42"/>
  <c r="L633" i="42"/>
  <c r="L630" i="42"/>
  <c r="L627" i="42"/>
  <c r="L621" i="42"/>
  <c r="L606" i="42"/>
  <c r="L600" i="42"/>
  <c r="L594" i="42"/>
  <c r="L585" i="42"/>
  <c r="L573" i="42"/>
  <c r="L570" i="42"/>
  <c r="L567" i="42"/>
  <c r="L564" i="42"/>
  <c r="L561" i="42"/>
  <c r="L653" i="42"/>
  <c r="L644" i="42"/>
  <c r="L623" i="42"/>
  <c r="L610" i="42"/>
  <c r="L587" i="42"/>
  <c r="L664" i="42"/>
  <c r="L640" i="42"/>
  <c r="L626" i="42"/>
  <c r="L613" i="42"/>
  <c r="L577" i="42"/>
  <c r="L616" i="42"/>
  <c r="L580" i="42"/>
  <c r="L554" i="42"/>
  <c r="L545" i="42"/>
  <c r="L539" i="42"/>
  <c r="L533" i="42"/>
  <c r="L527" i="42"/>
  <c r="L524" i="42"/>
  <c r="L521" i="42"/>
  <c r="L509" i="42"/>
  <c r="L506" i="42"/>
  <c r="L503" i="42"/>
  <c r="L500" i="42"/>
  <c r="L494" i="42"/>
  <c r="L473" i="42"/>
  <c r="L464" i="42"/>
  <c r="L458" i="42"/>
  <c r="L446" i="42"/>
  <c r="L443" i="42"/>
  <c r="L440" i="42"/>
  <c r="L437" i="42"/>
  <c r="L434" i="42"/>
  <c r="L428" i="42"/>
  <c r="L425" i="42"/>
  <c r="L422" i="42"/>
  <c r="L413" i="42"/>
  <c r="L401" i="42"/>
  <c r="L398" i="42"/>
  <c r="L392" i="42"/>
  <c r="L383" i="42"/>
  <c r="L374" i="42"/>
  <c r="L371" i="42"/>
  <c r="L365" i="42"/>
  <c r="L362" i="42"/>
  <c r="L359" i="42"/>
  <c r="L335" i="42"/>
  <c r="L332" i="42"/>
  <c r="L329" i="42"/>
  <c r="L317" i="42"/>
  <c r="L314" i="42"/>
  <c r="L308" i="42"/>
  <c r="L302" i="42"/>
  <c r="L632" i="42"/>
  <c r="L619" i="42"/>
  <c r="L583" i="42"/>
  <c r="L674" i="42"/>
  <c r="L662" i="42"/>
  <c r="L643" i="42"/>
  <c r="L622" i="42"/>
  <c r="L563" i="42"/>
  <c r="L646" i="42"/>
  <c r="L575" i="42"/>
  <c r="L568" i="42"/>
  <c r="L511" i="42"/>
  <c r="L501" i="42"/>
  <c r="L384" i="42"/>
  <c r="L361" i="42"/>
  <c r="L348" i="42"/>
  <c r="L312" i="42"/>
  <c r="L661" i="42"/>
  <c r="L634" i="42"/>
  <c r="L608" i="42"/>
  <c r="L552" i="42"/>
  <c r="L516" i="42"/>
  <c r="L387" i="42"/>
  <c r="L328" i="42"/>
  <c r="L531" i="42"/>
  <c r="L495" i="42"/>
  <c r="L465" i="42"/>
  <c r="L438" i="42"/>
  <c r="L411" i="42"/>
  <c r="L402" i="42"/>
  <c r="L390" i="42"/>
  <c r="L367" i="42"/>
  <c r="L331" i="42"/>
  <c r="L638" i="42"/>
  <c r="L602" i="42"/>
  <c r="L592" i="42"/>
  <c r="L566" i="42"/>
  <c r="L520" i="42"/>
  <c r="L510" i="42"/>
  <c r="L484" i="42"/>
  <c r="L460" i="42"/>
  <c r="L442" i="42"/>
  <c r="L424" i="42"/>
  <c r="L393" i="42"/>
  <c r="L370" i="42"/>
  <c r="L683" i="42"/>
  <c r="L659" i="42"/>
  <c r="L489" i="42"/>
  <c r="L607" i="42"/>
  <c r="L581" i="42"/>
  <c r="L571" i="42"/>
  <c r="L514" i="42"/>
  <c r="L504" i="42"/>
  <c r="L376" i="42"/>
  <c r="L363" i="42"/>
  <c r="L327" i="42"/>
  <c r="L304" i="42"/>
  <c r="L529" i="42"/>
  <c r="L493" i="42"/>
  <c r="L483" i="42"/>
  <c r="L468" i="42"/>
  <c r="L450" i="42"/>
  <c r="L441" i="42"/>
  <c r="L432" i="42"/>
  <c r="L405" i="42"/>
  <c r="L396" i="42"/>
  <c r="L379" i="42"/>
  <c r="L366" i="42"/>
  <c r="L343" i="42"/>
  <c r="L665" i="42"/>
  <c r="L637" i="42"/>
  <c r="L534" i="42"/>
  <c r="L508" i="42"/>
  <c r="L498" i="42"/>
  <c r="L454" i="42"/>
  <c r="L445" i="42"/>
  <c r="L427" i="42"/>
  <c r="L409" i="42"/>
  <c r="L382" i="42"/>
  <c r="L346" i="42"/>
  <c r="L333" i="42"/>
  <c r="L294" i="42"/>
  <c r="L279" i="42"/>
  <c r="L276" i="42"/>
  <c r="L264" i="42"/>
  <c r="L261" i="42"/>
  <c r="L258" i="42"/>
  <c r="L255" i="42"/>
  <c r="L249" i="42"/>
  <c r="L246" i="42"/>
  <c r="L243" i="42"/>
  <c r="L234" i="42"/>
  <c r="L656" i="42"/>
  <c r="L631" i="42"/>
  <c r="L595" i="42"/>
  <c r="L513" i="42"/>
  <c r="L487" i="42"/>
  <c r="L477" i="42"/>
  <c r="L372" i="42"/>
  <c r="L349" i="42"/>
  <c r="L313" i="42"/>
  <c r="L584" i="42"/>
  <c r="L553" i="42"/>
  <c r="L471" i="42"/>
  <c r="L462" i="42"/>
  <c r="L417" i="42"/>
  <c r="L378" i="42"/>
  <c r="L457" i="42"/>
  <c r="L448" i="42"/>
  <c r="L439" i="42"/>
  <c r="L430" i="42"/>
  <c r="L421" i="42"/>
  <c r="L403" i="42"/>
  <c r="L256" i="42"/>
  <c r="L260" i="42"/>
  <c r="L284" i="42"/>
  <c r="L229" i="42"/>
  <c r="L289" i="42"/>
  <c r="L298" i="42"/>
  <c r="L321" i="42"/>
  <c r="L502" i="42"/>
  <c r="L589" i="42"/>
  <c r="L16" i="42"/>
  <c r="L19" i="42"/>
  <c r="L31" i="42"/>
  <c r="L34" i="42"/>
  <c r="L40" i="42"/>
  <c r="L46" i="42"/>
  <c r="L52" i="42"/>
  <c r="L55" i="42"/>
  <c r="L61" i="42"/>
  <c r="L64" i="42"/>
  <c r="L73" i="42"/>
  <c r="L76" i="42"/>
  <c r="L82" i="42"/>
  <c r="L88" i="42"/>
  <c r="L91" i="42"/>
  <c r="L94" i="42"/>
  <c r="L97" i="42"/>
  <c r="L103" i="42"/>
  <c r="L106" i="42"/>
  <c r="L112" i="42"/>
  <c r="L118" i="42"/>
  <c r="L124" i="42"/>
  <c r="L136" i="42"/>
  <c r="L148" i="42"/>
  <c r="L187" i="42"/>
  <c r="L193" i="42"/>
  <c r="L208" i="42"/>
  <c r="L211" i="42"/>
  <c r="L214" i="42"/>
  <c r="L217" i="42"/>
  <c r="L226" i="42"/>
  <c r="L253" i="42"/>
  <c r="L492" i="42"/>
  <c r="L233" i="42"/>
  <c r="L245" i="42"/>
  <c r="L257" i="42"/>
  <c r="L281" i="42"/>
  <c r="L334" i="42"/>
  <c r="L290" i="42"/>
  <c r="L316" i="42"/>
  <c r="L322" i="42"/>
  <c r="L625" i="42"/>
  <c r="L250" i="42"/>
  <c r="L274" i="42"/>
  <c r="L295" i="42"/>
  <c r="L14" i="42"/>
  <c r="L17" i="42"/>
  <c r="L26" i="42"/>
  <c r="L29" i="42"/>
  <c r="L32" i="42"/>
  <c r="L35" i="42"/>
  <c r="L38" i="42"/>
  <c r="L47" i="42"/>
  <c r="L50" i="42"/>
  <c r="L56" i="42"/>
  <c r="L65" i="42"/>
  <c r="L74" i="42"/>
  <c r="L77" i="42"/>
  <c r="L86" i="42"/>
  <c r="L92" i="42"/>
  <c r="L98" i="42"/>
  <c r="L101" i="42"/>
  <c r="L104" i="42"/>
  <c r="L113" i="42"/>
  <c r="L116" i="42"/>
  <c r="L122" i="42"/>
  <c r="L125" i="42"/>
  <c r="L128" i="42"/>
  <c r="L134" i="42"/>
  <c r="L137" i="42"/>
  <c r="L155" i="42"/>
  <c r="L158" i="42"/>
  <c r="L161" i="42"/>
  <c r="L164" i="42"/>
  <c r="L167" i="42"/>
  <c r="L170" i="42"/>
  <c r="L176" i="42"/>
  <c r="L188" i="42"/>
  <c r="L191" i="42"/>
  <c r="L194" i="42"/>
  <c r="L197" i="42"/>
  <c r="L200" i="42"/>
  <c r="L206" i="42"/>
  <c r="L209" i="42"/>
  <c r="L221" i="42"/>
  <c r="L227" i="42"/>
  <c r="L242" i="42"/>
  <c r="L266" i="42"/>
  <c r="L306" i="42"/>
  <c r="L358" i="42"/>
  <c r="K6" i="43"/>
  <c r="K10" i="43"/>
  <c r="K32" i="43"/>
  <c r="K45" i="43"/>
  <c r="K61" i="43"/>
  <c r="K65" i="43"/>
  <c r="K7" i="43"/>
  <c r="K33" i="43"/>
  <c r="K46" i="43"/>
  <c r="K62" i="43"/>
  <c r="K12" i="43"/>
  <c r="K38" i="43"/>
  <c r="K50" i="43"/>
  <c r="K212" i="35"/>
  <c r="K218" i="35"/>
  <c r="K236" i="35"/>
  <c r="K248" i="35"/>
  <c r="K237" i="35"/>
  <c r="K249" i="35"/>
  <c r="K226" i="35"/>
  <c r="K207" i="35"/>
  <c r="K204" i="35"/>
  <c r="K201" i="35"/>
  <c r="K163" i="35"/>
  <c r="K150" i="35"/>
  <c r="K105" i="35"/>
  <c r="K95" i="35"/>
  <c r="K92" i="35"/>
  <c r="K89" i="35"/>
  <c r="K86" i="35"/>
  <c r="K50" i="35"/>
  <c r="K47" i="35"/>
  <c r="K44" i="35"/>
  <c r="K30" i="35"/>
  <c r="K16" i="35"/>
  <c r="K13" i="35"/>
  <c r="K10" i="35"/>
  <c r="K7" i="35"/>
  <c r="K245" i="35"/>
  <c r="K242" i="35"/>
  <c r="K235" i="35"/>
  <c r="K198" i="35"/>
  <c r="K195" i="35"/>
  <c r="K192" i="35"/>
  <c r="K189" i="35"/>
  <c r="K159" i="35"/>
  <c r="K147" i="35"/>
  <c r="K126" i="35"/>
  <c r="K123" i="35"/>
  <c r="K120" i="35"/>
  <c r="K117" i="35"/>
  <c r="K103" i="35"/>
  <c r="K81" i="35"/>
  <c r="K78" i="35"/>
  <c r="K38" i="35"/>
  <c r="K238" i="35"/>
  <c r="K221" i="35"/>
  <c r="K185" i="35"/>
  <c r="K182" i="35"/>
  <c r="K179" i="35"/>
  <c r="K155" i="35"/>
  <c r="K143" i="35"/>
  <c r="K140" i="35"/>
  <c r="K113" i="35"/>
  <c r="K99" i="35"/>
  <c r="K75" i="35"/>
  <c r="K72" i="35"/>
  <c r="K69" i="35"/>
  <c r="K66" i="35"/>
  <c r="K230" i="35"/>
  <c r="K217" i="35"/>
  <c r="K214" i="35"/>
  <c r="K211" i="35"/>
  <c r="K175" i="35"/>
  <c r="K172" i="35"/>
  <c r="K169" i="35"/>
  <c r="K166" i="35"/>
  <c r="K136" i="35"/>
  <c r="K133" i="35"/>
  <c r="K130" i="35"/>
  <c r="K109" i="35"/>
  <c r="K62" i="35"/>
  <c r="K59" i="35"/>
  <c r="K56" i="35"/>
  <c r="K53" i="35"/>
  <c r="K33" i="35"/>
  <c r="K21" i="35"/>
  <c r="K18" i="35"/>
  <c r="K206" i="35"/>
  <c r="K203" i="35"/>
  <c r="K162" i="35"/>
  <c r="K149" i="35"/>
  <c r="K94" i="35"/>
  <c r="K91" i="35"/>
  <c r="K88" i="35"/>
  <c r="K85" i="35"/>
  <c r="K49" i="35"/>
  <c r="K46" i="35"/>
  <c r="K43" i="35"/>
  <c r="K29" i="35"/>
  <c r="K15" i="35"/>
  <c r="K12" i="35"/>
  <c r="K9" i="35"/>
  <c r="K6" i="35"/>
  <c r="K247" i="35"/>
  <c r="K244" i="35"/>
  <c r="K241" i="35"/>
  <c r="K224" i="35"/>
  <c r="K197" i="35"/>
  <c r="K194" i="35"/>
  <c r="K191" i="35"/>
  <c r="K158" i="35"/>
  <c r="K146" i="35"/>
  <c r="K125" i="35"/>
  <c r="K122" i="35"/>
  <c r="K119" i="35"/>
  <c r="K116" i="35"/>
  <c r="K102" i="35"/>
  <c r="K83" i="35"/>
  <c r="K80" i="35"/>
  <c r="K77" i="35"/>
  <c r="K40" i="35"/>
  <c r="K27" i="35"/>
  <c r="K233" i="35"/>
  <c r="K187" i="35"/>
  <c r="K184" i="35"/>
  <c r="K181" i="35"/>
  <c r="K178" i="35"/>
  <c r="K142" i="35"/>
  <c r="K112" i="35"/>
  <c r="K74" i="35"/>
  <c r="K71" i="35"/>
  <c r="K68" i="35"/>
  <c r="K65" i="35"/>
  <c r="K36" i="35"/>
  <c r="K24" i="35"/>
  <c r="K229" i="35"/>
  <c r="K219" i="35"/>
  <c r="K216" i="35"/>
  <c r="K213" i="35"/>
  <c r="K210" i="35"/>
  <c r="K174" i="35"/>
  <c r="K171" i="35"/>
  <c r="K168" i="35"/>
  <c r="K165" i="35"/>
  <c r="K153" i="35"/>
  <c r="K138" i="35"/>
  <c r="K135" i="35"/>
  <c r="K132" i="35"/>
  <c r="K129" i="35"/>
  <c r="K108" i="35"/>
  <c r="K97" i="35"/>
  <c r="K61" i="35"/>
  <c r="K58" i="35"/>
  <c r="K55" i="35"/>
  <c r="K32" i="35"/>
  <c r="K20" i="35"/>
  <c r="K227" i="35"/>
  <c r="K205" i="35"/>
  <c r="K202" i="35"/>
  <c r="K161" i="35"/>
  <c r="K106" i="35"/>
  <c r="K93" i="35"/>
  <c r="K90" i="35"/>
  <c r="K87" i="35"/>
  <c r="K51" i="35"/>
  <c r="K48" i="35"/>
  <c r="K45" i="35"/>
  <c r="K42" i="35"/>
  <c r="K14" i="35"/>
  <c r="K11" i="35"/>
  <c r="K8" i="35"/>
  <c r="K114" i="35"/>
  <c r="K121" i="35"/>
  <c r="K246" i="35"/>
  <c r="K215" i="35"/>
  <c r="K232" i="35"/>
  <c r="K240" i="35"/>
  <c r="K183" i="35"/>
  <c r="K190" i="35"/>
  <c r="K124" i="35"/>
  <c r="K177" i="35"/>
  <c r="K7" i="36"/>
  <c r="K10" i="36"/>
  <c r="K13" i="36"/>
  <c r="K16" i="36"/>
  <c r="K19" i="36"/>
  <c r="K23" i="36"/>
  <c r="K26" i="36"/>
  <c r="K29" i="36"/>
  <c r="K32" i="36"/>
  <c r="K35" i="36"/>
  <c r="K39" i="36"/>
  <c r="K42" i="36"/>
  <c r="K45" i="36"/>
  <c r="K48" i="36"/>
  <c r="K51" i="36"/>
  <c r="K18" i="52"/>
  <c r="K24" i="36"/>
  <c r="K27" i="36"/>
  <c r="K30" i="36"/>
  <c r="K33" i="36"/>
  <c r="K36" i="36"/>
  <c r="K40" i="36"/>
  <c r="K43" i="36"/>
  <c r="K46" i="36"/>
  <c r="K49" i="36"/>
  <c r="K52" i="36"/>
  <c r="K6" i="36"/>
  <c r="K9" i="36"/>
  <c r="K12" i="36"/>
  <c r="K15" i="36"/>
  <c r="K15" i="52"/>
  <c r="K22" i="52"/>
  <c r="K6" i="52"/>
  <c r="K9" i="52"/>
  <c r="K12" i="52"/>
  <c r="K19" i="52"/>
  <c r="K26" i="52"/>
  <c r="K7" i="52"/>
  <c r="K10" i="52"/>
  <c r="K13" i="52"/>
  <c r="K17" i="52"/>
  <c r="K20" i="52"/>
  <c r="K24" i="52"/>
  <c r="K5" i="52"/>
  <c r="K8" i="52"/>
  <c r="K11" i="52"/>
  <c r="H6" i="51" l="1"/>
  <c r="L6" i="51" s="1"/>
  <c r="J63" i="37"/>
  <c r="J56" i="37"/>
  <c r="J57" i="37"/>
  <c r="K5" i="25"/>
  <c r="M3" i="25" s="1"/>
  <c r="D22" i="14" s="1"/>
  <c r="L290" i="51"/>
  <c r="K25" i="36"/>
  <c r="M3" i="36" s="1"/>
  <c r="D28" i="14" s="1"/>
  <c r="K5" i="24"/>
  <c r="M3" i="24" s="1"/>
  <c r="D14" i="14" s="1"/>
  <c r="K17" i="32"/>
  <c r="M3" i="32" s="1"/>
  <c r="D6" i="14" s="1"/>
  <c r="O3" i="27"/>
  <c r="D20" i="14" s="1"/>
  <c r="M3" i="43"/>
  <c r="D19" i="14" s="1"/>
  <c r="M3" i="22"/>
  <c r="D8" i="14" s="1"/>
  <c r="M3" i="41"/>
  <c r="D15" i="14" s="1"/>
  <c r="M3" i="31"/>
  <c r="D5" i="14" s="1"/>
  <c r="N3" i="40"/>
  <c r="D17" i="14" s="1"/>
  <c r="M3" i="38"/>
  <c r="D26" i="14" s="1"/>
  <c r="M3" i="23"/>
  <c r="D9" i="14" s="1"/>
  <c r="N3" i="42"/>
  <c r="D18" i="14" s="1"/>
  <c r="M3" i="35"/>
  <c r="D27" i="14" s="1"/>
  <c r="M3" i="26"/>
  <c r="D12" i="14" s="1"/>
  <c r="M3" i="52"/>
  <c r="D31" i="14" s="1"/>
  <c r="N3" i="51" l="1"/>
  <c r="D4" i="14" s="1"/>
  <c r="J61" i="37"/>
  <c r="J60" i="37"/>
  <c r="J67" i="37"/>
  <c r="J10" i="37"/>
  <c r="J71" i="37" l="1"/>
  <c r="J64" i="37"/>
  <c r="J65" i="37"/>
  <c r="A6" i="31"/>
  <c r="J14" i="37" l="1"/>
  <c r="J69" i="37"/>
  <c r="J68" i="37"/>
  <c r="J75" i="37"/>
  <c r="A6" i="32"/>
  <c r="A7" i="32"/>
  <c r="J18" i="37" l="1"/>
  <c r="J72" i="37"/>
  <c r="J73" i="37"/>
  <c r="J79" i="37"/>
  <c r="A7" i="57"/>
  <c r="A5" i="22"/>
  <c r="J22" i="37" l="1"/>
  <c r="J76" i="37"/>
  <c r="J83" i="37"/>
  <c r="J77" i="37"/>
  <c r="A7" i="23"/>
  <c r="J26" i="37" l="1"/>
  <c r="J30" i="37"/>
  <c r="J87" i="37"/>
  <c r="J81" i="37"/>
  <c r="J80" i="37"/>
  <c r="A5" i="53"/>
  <c r="J34" i="37" l="1"/>
  <c r="J84" i="37"/>
  <c r="J85" i="37"/>
  <c r="J91" i="37"/>
  <c r="A6" i="37"/>
  <c r="J38" i="37" l="1"/>
  <c r="J89" i="37"/>
  <c r="J95" i="37"/>
  <c r="J88" i="37"/>
  <c r="A6" i="26"/>
  <c r="J42" i="37" l="1"/>
  <c r="J93" i="37"/>
  <c r="J92" i="37"/>
  <c r="J99" i="37"/>
  <c r="A5" i="52"/>
  <c r="K6" i="33"/>
  <c r="M3" i="33" s="1"/>
  <c r="D3" i="14" s="1"/>
  <c r="J46" i="37" l="1"/>
  <c r="J50" i="37"/>
  <c r="J103" i="37"/>
  <c r="J97" i="37"/>
  <c r="I177" i="46"/>
  <c r="D141" i="46"/>
  <c r="A6" i="65"/>
  <c r="E191" i="46" s="1"/>
  <c r="H191" i="46" s="1"/>
  <c r="J54" i="37" l="1"/>
  <c r="J96" i="37"/>
  <c r="J101" i="37"/>
  <c r="J107" i="37"/>
  <c r="E200" i="46"/>
  <c r="H200" i="46" s="1"/>
  <c r="I155" i="46"/>
  <c r="D63" i="46"/>
  <c r="D170" i="46"/>
  <c r="D200" i="46"/>
  <c r="D214" i="46"/>
  <c r="E176" i="46"/>
  <c r="H176" i="46" s="1"/>
  <c r="E154" i="46"/>
  <c r="H154" i="46" s="1"/>
  <c r="D155" i="46"/>
  <c r="I22" i="46"/>
  <c r="D22" i="46"/>
  <c r="E22" i="46"/>
  <c r="H22" i="46" s="1"/>
  <c r="I86" i="46"/>
  <c r="D55" i="46"/>
  <c r="D140" i="46"/>
  <c r="F191" i="46"/>
  <c r="E170" i="46"/>
  <c r="H170" i="46" s="1"/>
  <c r="D167" i="46"/>
  <c r="E132" i="46"/>
  <c r="H132" i="46" s="1"/>
  <c r="E49" i="46"/>
  <c r="H49" i="46" s="1"/>
  <c r="E208" i="46"/>
  <c r="H208" i="46" s="1"/>
  <c r="D189" i="46"/>
  <c r="E202" i="46"/>
  <c r="H202" i="46" s="1"/>
  <c r="E79" i="46"/>
  <c r="H79" i="46" s="1"/>
  <c r="I213" i="46"/>
  <c r="E151" i="46"/>
  <c r="H151" i="46" s="1"/>
  <c r="E94" i="46"/>
  <c r="H94" i="46" s="1"/>
  <c r="I218" i="46"/>
  <c r="I121" i="46"/>
  <c r="D89" i="46"/>
  <c r="E100" i="46"/>
  <c r="H100" i="46" s="1"/>
  <c r="E52" i="46"/>
  <c r="H52" i="46" s="1"/>
  <c r="D23" i="46"/>
  <c r="E55" i="46"/>
  <c r="H55" i="46" s="1"/>
  <c r="E121" i="46"/>
  <c r="H121" i="46" s="1"/>
  <c r="I134" i="46"/>
  <c r="I110" i="46"/>
  <c r="D169" i="46"/>
  <c r="D181" i="46"/>
  <c r="E70" i="46"/>
  <c r="H70" i="46" s="1"/>
  <c r="I210" i="46"/>
  <c r="I214" i="46"/>
  <c r="D144" i="46"/>
  <c r="D113" i="46"/>
  <c r="I126" i="46"/>
  <c r="E135" i="46"/>
  <c r="H135" i="46" s="1"/>
  <c r="I136" i="46"/>
  <c r="E131" i="46"/>
  <c r="H131" i="46" s="1"/>
  <c r="I90" i="46"/>
  <c r="I101" i="46"/>
  <c r="D104" i="46"/>
  <c r="E25" i="46"/>
  <c r="H25" i="46" s="1"/>
  <c r="E134" i="46"/>
  <c r="H134" i="46" s="1"/>
  <c r="D168" i="46"/>
  <c r="D210" i="46"/>
  <c r="I112" i="46"/>
  <c r="I45" i="46"/>
  <c r="I102" i="46"/>
  <c r="E150" i="46"/>
  <c r="H150" i="46" s="1"/>
  <c r="E211" i="46"/>
  <c r="H211" i="46" s="1"/>
  <c r="D79" i="46"/>
  <c r="D163" i="46"/>
  <c r="D136" i="46"/>
  <c r="E157" i="46"/>
  <c r="H157" i="46" s="1"/>
  <c r="I157" i="46"/>
  <c r="I194" i="46"/>
  <c r="E168" i="46"/>
  <c r="H168" i="46" s="1"/>
  <c r="I100" i="46"/>
  <c r="E111" i="46"/>
  <c r="H111" i="46" s="1"/>
  <c r="I127" i="46"/>
  <c r="D46" i="46"/>
  <c r="E219" i="46"/>
  <c r="H219" i="46" s="1"/>
  <c r="I74" i="46"/>
  <c r="E184" i="46"/>
  <c r="H184" i="46" s="1"/>
  <c r="D192" i="46"/>
  <c r="E80" i="46"/>
  <c r="H80" i="46" s="1"/>
  <c r="D211" i="46"/>
  <c r="D151" i="46"/>
  <c r="E194" i="46"/>
  <c r="H194" i="46" s="1"/>
  <c r="E143" i="46"/>
  <c r="H143" i="46" s="1"/>
  <c r="D30" i="46"/>
  <c r="D142" i="46"/>
  <c r="D171" i="46"/>
  <c r="D102" i="46"/>
  <c r="I58" i="46"/>
  <c r="I96" i="46"/>
  <c r="E149" i="46"/>
  <c r="H149" i="46" s="1"/>
  <c r="E104" i="46"/>
  <c r="H104" i="46" s="1"/>
  <c r="E142" i="46"/>
  <c r="H142" i="46" s="1"/>
  <c r="I176" i="46"/>
  <c r="D154" i="46"/>
  <c r="I211" i="46"/>
  <c r="D92" i="46"/>
  <c r="D148" i="46"/>
  <c r="D68" i="46"/>
  <c r="D117" i="46"/>
  <c r="E155" i="46"/>
  <c r="H155" i="46" s="1"/>
  <c r="E34" i="46"/>
  <c r="H34" i="46" s="1"/>
  <c r="D133" i="46"/>
  <c r="E37" i="46"/>
  <c r="H37" i="46" s="1"/>
  <c r="I135" i="46"/>
  <c r="I71" i="46"/>
  <c r="E84" i="46"/>
  <c r="H84" i="46" s="1"/>
  <c r="D172" i="46"/>
  <c r="D202" i="46"/>
  <c r="E89" i="46"/>
  <c r="H89" i="46" s="1"/>
  <c r="E48" i="46"/>
  <c r="H48" i="46" s="1"/>
  <c r="E60" i="46"/>
  <c r="H60" i="46" s="1"/>
  <c r="I119" i="46"/>
  <c r="I165" i="46"/>
  <c r="I216" i="46"/>
  <c r="E138" i="46"/>
  <c r="H138" i="46" s="1"/>
  <c r="I94" i="46"/>
  <c r="D221" i="46"/>
  <c r="D84" i="46"/>
  <c r="I143" i="46"/>
  <c r="D191" i="46"/>
  <c r="E188" i="46"/>
  <c r="H188" i="46" s="1"/>
  <c r="D182" i="46"/>
  <c r="I109" i="46"/>
  <c r="D105" i="46"/>
  <c r="I160" i="46"/>
  <c r="E128" i="46"/>
  <c r="H128" i="46" s="1"/>
  <c r="E160" i="46"/>
  <c r="H160" i="46" s="1"/>
  <c r="I35" i="46"/>
  <c r="I161" i="46"/>
  <c r="E169" i="46"/>
  <c r="H169" i="46" s="1"/>
  <c r="D47" i="46"/>
  <c r="I219" i="46"/>
  <c r="D72" i="46"/>
  <c r="E76" i="46"/>
  <c r="H76" i="46" s="1"/>
  <c r="I116" i="46"/>
  <c r="E97" i="46"/>
  <c r="H97" i="46" s="1"/>
  <c r="D48" i="46"/>
  <c r="E144" i="46"/>
  <c r="H144" i="46" s="1"/>
  <c r="I149" i="46"/>
  <c r="E196" i="46"/>
  <c r="H196" i="46" s="1"/>
  <c r="I147" i="46"/>
  <c r="I142" i="46"/>
  <c r="D125" i="46"/>
  <c r="D99" i="46"/>
  <c r="I201" i="46"/>
  <c r="I207" i="46"/>
  <c r="D42" i="46"/>
  <c r="D59" i="46"/>
  <c r="I191" i="46"/>
  <c r="I27" i="46"/>
  <c r="I66" i="46"/>
  <c r="I54" i="46"/>
  <c r="E44" i="46"/>
  <c r="H44" i="46" s="1"/>
  <c r="E186" i="46"/>
  <c r="H186" i="46" s="1"/>
  <c r="D143" i="46"/>
  <c r="D146" i="46"/>
  <c r="D110" i="46"/>
  <c r="D159" i="46"/>
  <c r="D53" i="46"/>
  <c r="E120" i="46"/>
  <c r="H120" i="46" s="1"/>
  <c r="I138" i="46"/>
  <c r="I159" i="46"/>
  <c r="D78" i="46"/>
  <c r="I46" i="46"/>
  <c r="I221" i="46"/>
  <c r="I192" i="46"/>
  <c r="I57" i="46"/>
  <c r="I117" i="46"/>
  <c r="I168" i="46"/>
  <c r="E78" i="46"/>
  <c r="H78" i="46" s="1"/>
  <c r="I171" i="46"/>
  <c r="I80" i="46"/>
  <c r="I202" i="46"/>
  <c r="I124" i="46"/>
  <c r="D126" i="46"/>
  <c r="I141" i="46"/>
  <c r="J141" i="46" s="1"/>
  <c r="D101" i="46"/>
  <c r="D44" i="46"/>
  <c r="I144" i="46"/>
  <c r="D34" i="46"/>
  <c r="E107" i="46"/>
  <c r="H107" i="46" s="1"/>
  <c r="I156" i="46"/>
  <c r="E103" i="46"/>
  <c r="H103" i="46" s="1"/>
  <c r="E181" i="46"/>
  <c r="H181" i="46" s="1"/>
  <c r="E35" i="46"/>
  <c r="H35" i="46" s="1"/>
  <c r="E119" i="46"/>
  <c r="H119" i="46" s="1"/>
  <c r="E174" i="46"/>
  <c r="H174" i="46" s="1"/>
  <c r="I67" i="46"/>
  <c r="E172" i="46"/>
  <c r="H172" i="46" s="1"/>
  <c r="E46" i="46"/>
  <c r="H46" i="46" s="1"/>
  <c r="E36" i="46"/>
  <c r="H36" i="46" s="1"/>
  <c r="D134" i="46"/>
  <c r="D201" i="46"/>
  <c r="E27" i="46"/>
  <c r="H27" i="46" s="1"/>
  <c r="D195" i="46"/>
  <c r="I34" i="46"/>
  <c r="E147" i="46"/>
  <c r="H147" i="46" s="1"/>
  <c r="D115" i="46"/>
  <c r="D96" i="46"/>
  <c r="I32" i="46"/>
  <c r="I181" i="46"/>
  <c r="E24" i="46"/>
  <c r="H24" i="46" s="1"/>
  <c r="D205" i="46"/>
  <c r="I43" i="46"/>
  <c r="D190" i="46"/>
  <c r="E153" i="46"/>
  <c r="H153" i="46" s="1"/>
  <c r="D187" i="46"/>
  <c r="E215" i="46"/>
  <c r="H215" i="46" s="1"/>
  <c r="D95" i="46"/>
  <c r="I29" i="46"/>
  <c r="E68" i="46"/>
  <c r="H68" i="46" s="1"/>
  <c r="I166" i="46"/>
  <c r="E40" i="46"/>
  <c r="H40" i="46" s="1"/>
  <c r="E62" i="46"/>
  <c r="H62" i="46" s="1"/>
  <c r="I195" i="46"/>
  <c r="I145" i="46"/>
  <c r="D197" i="46"/>
  <c r="E198" i="46"/>
  <c r="H198" i="46" s="1"/>
  <c r="I118" i="46"/>
  <c r="I114" i="46"/>
  <c r="E161" i="46"/>
  <c r="H161" i="46" s="1"/>
  <c r="D60" i="46"/>
  <c r="I37" i="46"/>
  <c r="D80" i="46"/>
  <c r="D206" i="46"/>
  <c r="I62" i="46"/>
  <c r="I70" i="46"/>
  <c r="E207" i="46"/>
  <c r="H207" i="46" s="1"/>
  <c r="D158" i="46"/>
  <c r="I73" i="46"/>
  <c r="E88" i="46"/>
  <c r="H88" i="46" s="1"/>
  <c r="E90" i="46"/>
  <c r="H90" i="46" s="1"/>
  <c r="I206" i="46"/>
  <c r="D111" i="46"/>
  <c r="I111" i="46"/>
  <c r="I220" i="46"/>
  <c r="E102" i="46"/>
  <c r="H102" i="46" s="1"/>
  <c r="D138" i="46"/>
  <c r="E87" i="46"/>
  <c r="H87" i="46" s="1"/>
  <c r="I63" i="46"/>
  <c r="D161" i="46"/>
  <c r="I140" i="46"/>
  <c r="I137" i="46"/>
  <c r="D217" i="46"/>
  <c r="D70" i="46"/>
  <c r="E140" i="46"/>
  <c r="H140" i="46" s="1"/>
  <c r="D124" i="46"/>
  <c r="D50" i="46"/>
  <c r="D32" i="46"/>
  <c r="I87" i="46"/>
  <c r="D166" i="46"/>
  <c r="E118" i="46"/>
  <c r="H118" i="46" s="1"/>
  <c r="E101" i="46"/>
  <c r="H101" i="46" s="1"/>
  <c r="I55" i="46"/>
  <c r="I179" i="46"/>
  <c r="E183" i="46"/>
  <c r="H183" i="46" s="1"/>
  <c r="E96" i="46"/>
  <c r="H96" i="46" s="1"/>
  <c r="I60" i="46"/>
  <c r="I84" i="46"/>
  <c r="E145" i="46"/>
  <c r="H145" i="46" s="1"/>
  <c r="D31" i="46"/>
  <c r="E56" i="46"/>
  <c r="H56" i="46" s="1"/>
  <c r="D75" i="46"/>
  <c r="D116" i="46"/>
  <c r="I153" i="46"/>
  <c r="D175" i="46"/>
  <c r="D194" i="46"/>
  <c r="I189" i="46"/>
  <c r="I188" i="46"/>
  <c r="E175" i="46"/>
  <c r="H175" i="46" s="1"/>
  <c r="D177" i="46"/>
  <c r="J177" i="46" s="1"/>
  <c r="E59" i="46"/>
  <c r="H59" i="46" s="1"/>
  <c r="D43" i="46"/>
  <c r="E158" i="46"/>
  <c r="H158" i="46" s="1"/>
  <c r="E31" i="46"/>
  <c r="H31" i="46" s="1"/>
  <c r="E98" i="46"/>
  <c r="H98" i="46" s="1"/>
  <c r="D216" i="46"/>
  <c r="E92" i="46"/>
  <c r="H92" i="46" s="1"/>
  <c r="I91" i="46"/>
  <c r="D64" i="46"/>
  <c r="I113" i="46"/>
  <c r="E41" i="46"/>
  <c r="H41" i="46" s="1"/>
  <c r="E95" i="46"/>
  <c r="H95" i="46" s="1"/>
  <c r="D165" i="46"/>
  <c r="I184" i="46"/>
  <c r="D109" i="46"/>
  <c r="I152" i="46"/>
  <c r="I174" i="46"/>
  <c r="D137" i="46"/>
  <c r="D131" i="46"/>
  <c r="E221" i="46"/>
  <c r="H221" i="46" s="1"/>
  <c r="I164" i="46"/>
  <c r="E74" i="46"/>
  <c r="H74" i="46" s="1"/>
  <c r="I97" i="46"/>
  <c r="I61" i="46"/>
  <c r="I36" i="46"/>
  <c r="E218" i="46"/>
  <c r="H218" i="46" s="1"/>
  <c r="I107" i="46"/>
  <c r="D37" i="46"/>
  <c r="D123" i="46"/>
  <c r="E204" i="46"/>
  <c r="H204" i="46" s="1"/>
  <c r="I59" i="46"/>
  <c r="I209" i="46"/>
  <c r="E216" i="46"/>
  <c r="H216" i="46" s="1"/>
  <c r="D147" i="46"/>
  <c r="E167" i="46"/>
  <c r="H167" i="46" s="1"/>
  <c r="D49" i="46"/>
  <c r="E137" i="46"/>
  <c r="H137" i="46" s="1"/>
  <c r="D86" i="46"/>
  <c r="I53" i="46"/>
  <c r="D108" i="46"/>
  <c r="I205" i="46"/>
  <c r="D52" i="46"/>
  <c r="E125" i="46"/>
  <c r="H125" i="46" s="1"/>
  <c r="D45" i="46"/>
  <c r="E99" i="46"/>
  <c r="H99" i="46" s="1"/>
  <c r="I200" i="46"/>
  <c r="D209" i="46"/>
  <c r="D129" i="46"/>
  <c r="E81" i="46"/>
  <c r="H81" i="46" s="1"/>
  <c r="I26" i="46"/>
  <c r="I203" i="46"/>
  <c r="E130" i="46"/>
  <c r="H130" i="46" s="1"/>
  <c r="D120" i="46"/>
  <c r="D207" i="46"/>
  <c r="I28" i="46"/>
  <c r="D76" i="46"/>
  <c r="E51" i="46"/>
  <c r="H51" i="46" s="1"/>
  <c r="E193" i="46"/>
  <c r="H193" i="46" s="1"/>
  <c r="E212" i="46"/>
  <c r="H212" i="46" s="1"/>
  <c r="D183" i="46"/>
  <c r="D24" i="46"/>
  <c r="I104" i="46"/>
  <c r="D203" i="46"/>
  <c r="I169" i="46"/>
  <c r="I185" i="46"/>
  <c r="I47" i="46"/>
  <c r="E69" i="46"/>
  <c r="H69" i="46" s="1"/>
  <c r="D174" i="46"/>
  <c r="D39" i="46"/>
  <c r="I49" i="46"/>
  <c r="I182" i="46"/>
  <c r="I68" i="46"/>
  <c r="I50" i="46"/>
  <c r="I208" i="46"/>
  <c r="E123" i="46"/>
  <c r="H123" i="46" s="1"/>
  <c r="E66" i="46"/>
  <c r="H66" i="46" s="1"/>
  <c r="D193" i="46"/>
  <c r="E148" i="46"/>
  <c r="H148" i="46" s="1"/>
  <c r="E64" i="46"/>
  <c r="H64" i="46" s="1"/>
  <c r="I93" i="46"/>
  <c r="I44" i="46"/>
  <c r="D218" i="46"/>
  <c r="I81" i="46"/>
  <c r="I33" i="46"/>
  <c r="E93" i="46"/>
  <c r="H93" i="46" s="1"/>
  <c r="E178" i="46"/>
  <c r="H178" i="46" s="1"/>
  <c r="E180" i="46"/>
  <c r="H180" i="46" s="1"/>
  <c r="D149" i="46"/>
  <c r="D145" i="46"/>
  <c r="D213" i="46"/>
  <c r="E199" i="46"/>
  <c r="H199" i="46" s="1"/>
  <c r="E205" i="46"/>
  <c r="H205" i="46" s="1"/>
  <c r="E91" i="46"/>
  <c r="H91" i="46" s="1"/>
  <c r="E114" i="46"/>
  <c r="H114" i="46" s="1"/>
  <c r="E72" i="46"/>
  <c r="H72" i="46" s="1"/>
  <c r="I48" i="46"/>
  <c r="E112" i="46"/>
  <c r="H112" i="46" s="1"/>
  <c r="D27" i="46"/>
  <c r="D103" i="46"/>
  <c r="D150" i="46"/>
  <c r="E110" i="46"/>
  <c r="H110" i="46" s="1"/>
  <c r="D160" i="46"/>
  <c r="E85" i="46"/>
  <c r="H85" i="46" s="1"/>
  <c r="D208" i="46"/>
  <c r="E71" i="46"/>
  <c r="H71" i="46" s="1"/>
  <c r="I108" i="46"/>
  <c r="I215" i="46"/>
  <c r="I75" i="46"/>
  <c r="E77" i="46"/>
  <c r="H77" i="46" s="1"/>
  <c r="D82" i="46"/>
  <c r="I38" i="46"/>
  <c r="E171" i="46"/>
  <c r="H171" i="46" s="1"/>
  <c r="E146" i="46"/>
  <c r="H146" i="46" s="1"/>
  <c r="D118" i="46"/>
  <c r="I31" i="46"/>
  <c r="D152" i="46"/>
  <c r="I52" i="46"/>
  <c r="I193" i="46"/>
  <c r="I40" i="46"/>
  <c r="I23" i="46"/>
  <c r="I79" i="46"/>
  <c r="I99" i="46"/>
  <c r="I132" i="46"/>
  <c r="I130" i="46"/>
  <c r="I64" i="46"/>
  <c r="E75" i="46"/>
  <c r="H75" i="46" s="1"/>
  <c r="D93" i="46"/>
  <c r="D219" i="46"/>
  <c r="D25" i="46"/>
  <c r="E50" i="46"/>
  <c r="H50" i="46" s="1"/>
  <c r="E214" i="46"/>
  <c r="H214" i="46" s="1"/>
  <c r="I204" i="46"/>
  <c r="E38" i="46"/>
  <c r="H38" i="46" s="1"/>
  <c r="I128" i="46"/>
  <c r="D41" i="46"/>
  <c r="E29" i="46"/>
  <c r="H29" i="46" s="1"/>
  <c r="E42" i="46"/>
  <c r="H42" i="46" s="1"/>
  <c r="E133" i="46"/>
  <c r="H133" i="46" s="1"/>
  <c r="D212" i="46"/>
  <c r="D196" i="46"/>
  <c r="E213" i="46"/>
  <c r="H213" i="46" s="1"/>
  <c r="D65" i="46"/>
  <c r="D98" i="46"/>
  <c r="I133" i="46"/>
  <c r="D184" i="46"/>
  <c r="E33" i="46"/>
  <c r="H33" i="46" s="1"/>
  <c r="E82" i="46"/>
  <c r="H82" i="46" s="1"/>
  <c r="I154" i="46"/>
  <c r="I41" i="46"/>
  <c r="I190" i="46"/>
  <c r="I56" i="46"/>
  <c r="D185" i="46"/>
  <c r="I212" i="46"/>
  <c r="D132" i="46"/>
  <c r="D164" i="46"/>
  <c r="D97" i="46"/>
  <c r="E83" i="46"/>
  <c r="H83" i="46" s="1"/>
  <c r="E192" i="46"/>
  <c r="H192" i="46" s="1"/>
  <c r="E152" i="46"/>
  <c r="H152" i="46" s="1"/>
  <c r="E166" i="46"/>
  <c r="H166" i="46" s="1"/>
  <c r="E203" i="46"/>
  <c r="H203" i="46" s="1"/>
  <c r="E57" i="46"/>
  <c r="H57" i="46" s="1"/>
  <c r="I95" i="46"/>
  <c r="I120" i="46"/>
  <c r="D128" i="46"/>
  <c r="D56" i="46"/>
  <c r="I167" i="46"/>
  <c r="E177" i="46"/>
  <c r="H177" i="46" s="1"/>
  <c r="D186" i="46"/>
  <c r="E108" i="46"/>
  <c r="H108" i="46" s="1"/>
  <c r="I82" i="46"/>
  <c r="D119" i="46"/>
  <c r="D28" i="46"/>
  <c r="E197" i="46"/>
  <c r="H197" i="46" s="1"/>
  <c r="D26" i="46"/>
  <c r="D29" i="46"/>
  <c r="D173" i="46"/>
  <c r="I199" i="46"/>
  <c r="I217" i="46"/>
  <c r="D66" i="46"/>
  <c r="I129" i="46"/>
  <c r="E136" i="46"/>
  <c r="H136" i="46" s="1"/>
  <c r="D90" i="46"/>
  <c r="D130" i="46"/>
  <c r="I183" i="46"/>
  <c r="E47" i="46"/>
  <c r="H47" i="46" s="1"/>
  <c r="D162" i="46"/>
  <c r="D54" i="46"/>
  <c r="E67" i="46"/>
  <c r="H67" i="46" s="1"/>
  <c r="E190" i="46"/>
  <c r="H190" i="46" s="1"/>
  <c r="E65" i="46"/>
  <c r="H65" i="46" s="1"/>
  <c r="I180" i="46"/>
  <c r="I77" i="46"/>
  <c r="I76" i="46"/>
  <c r="E117" i="46"/>
  <c r="H117" i="46" s="1"/>
  <c r="E53" i="46"/>
  <c r="H53" i="46" s="1"/>
  <c r="D87" i="46"/>
  <c r="E141" i="46"/>
  <c r="H141" i="46" s="1"/>
  <c r="D81" i="46"/>
  <c r="I25" i="46"/>
  <c r="E179" i="46"/>
  <c r="H179" i="46" s="1"/>
  <c r="E43" i="46"/>
  <c r="H43" i="46" s="1"/>
  <c r="E28" i="46"/>
  <c r="H28" i="46" s="1"/>
  <c r="E162" i="46"/>
  <c r="H162" i="46" s="1"/>
  <c r="I83" i="46"/>
  <c r="I122" i="46"/>
  <c r="D139" i="46"/>
  <c r="D67" i="46"/>
  <c r="I196" i="46"/>
  <c r="E86" i="46"/>
  <c r="H86" i="46" s="1"/>
  <c r="E23" i="46"/>
  <c r="H23" i="46" s="1"/>
  <c r="E165" i="46"/>
  <c r="H165" i="46" s="1"/>
  <c r="D121" i="46"/>
  <c r="D88" i="46"/>
  <c r="I125" i="46"/>
  <c r="D179" i="46"/>
  <c r="I103" i="46"/>
  <c r="E124" i="46"/>
  <c r="H124" i="46" s="1"/>
  <c r="E189" i="46"/>
  <c r="H189" i="46" s="1"/>
  <c r="I106" i="46"/>
  <c r="D94" i="46"/>
  <c r="I198" i="46"/>
  <c r="I131" i="46"/>
  <c r="E109" i="46"/>
  <c r="H109" i="46" s="1"/>
  <c r="I24" i="46"/>
  <c r="E61" i="46"/>
  <c r="H61" i="46" s="1"/>
  <c r="D62" i="46"/>
  <c r="D122" i="46"/>
  <c r="I148" i="46"/>
  <c r="D91" i="46"/>
  <c r="D73" i="46"/>
  <c r="I172" i="46"/>
  <c r="E113" i="46"/>
  <c r="H113" i="46" s="1"/>
  <c r="D204" i="46"/>
  <c r="D188" i="46"/>
  <c r="D71" i="46"/>
  <c r="D153" i="46"/>
  <c r="I85" i="46"/>
  <c r="E45" i="46"/>
  <c r="H45" i="46" s="1"/>
  <c r="D220" i="46"/>
  <c r="D85" i="46"/>
  <c r="E209" i="46"/>
  <c r="H209" i="46" s="1"/>
  <c r="E159" i="46"/>
  <c r="H159" i="46" s="1"/>
  <c r="E122" i="46"/>
  <c r="H122" i="46" s="1"/>
  <c r="E126" i="46"/>
  <c r="H126" i="46" s="1"/>
  <c r="D35" i="46"/>
  <c r="E127" i="46"/>
  <c r="H127" i="46" s="1"/>
  <c r="D215" i="46"/>
  <c r="I30" i="46"/>
  <c r="D156" i="46"/>
  <c r="D77" i="46"/>
  <c r="E185" i="46"/>
  <c r="H185" i="46" s="1"/>
  <c r="D36" i="46"/>
  <c r="I78" i="46"/>
  <c r="E106" i="46"/>
  <c r="H106" i="46" s="1"/>
  <c r="I92" i="46"/>
  <c r="I186" i="46"/>
  <c r="E173" i="46"/>
  <c r="H173" i="46" s="1"/>
  <c r="E182" i="46"/>
  <c r="H182" i="46" s="1"/>
  <c r="I178" i="46"/>
  <c r="D176" i="46"/>
  <c r="D69" i="46"/>
  <c r="I42" i="46"/>
  <c r="I151" i="46"/>
  <c r="I187" i="46"/>
  <c r="E58" i="46"/>
  <c r="H58" i="46" s="1"/>
  <c r="I175" i="46"/>
  <c r="E32" i="46"/>
  <c r="H32" i="46" s="1"/>
  <c r="E206" i="46"/>
  <c r="H206" i="46" s="1"/>
  <c r="E73" i="46"/>
  <c r="H73" i="46" s="1"/>
  <c r="D57" i="46"/>
  <c r="I139" i="46"/>
  <c r="D114" i="46"/>
  <c r="I105" i="46"/>
  <c r="D127" i="46"/>
  <c r="I158" i="46"/>
  <c r="E30" i="46"/>
  <c r="H30" i="46" s="1"/>
  <c r="I115" i="46"/>
  <c r="E164" i="46"/>
  <c r="H164" i="46" s="1"/>
  <c r="E187" i="46"/>
  <c r="H187" i="46" s="1"/>
  <c r="I162" i="46"/>
  <c r="I39" i="46"/>
  <c r="E54" i="46"/>
  <c r="H54" i="46" s="1"/>
  <c r="I51" i="46"/>
  <c r="D58" i="46"/>
  <c r="D100" i="46"/>
  <c r="D106" i="46"/>
  <c r="I150" i="46"/>
  <c r="D107" i="46"/>
  <c r="E217" i="46"/>
  <c r="H217" i="46" s="1"/>
  <c r="D38" i="46"/>
  <c r="E195" i="46"/>
  <c r="H195" i="46" s="1"/>
  <c r="E129" i="46"/>
  <c r="H129" i="46" s="1"/>
  <c r="D135" i="46"/>
  <c r="E105" i="46"/>
  <c r="H105" i="46" s="1"/>
  <c r="I72" i="46"/>
  <c r="D83" i="46"/>
  <c r="E39" i="46"/>
  <c r="H39" i="46" s="1"/>
  <c r="I197" i="46"/>
  <c r="E63" i="46"/>
  <c r="H63" i="46" s="1"/>
  <c r="E163" i="46"/>
  <c r="H163" i="46" s="1"/>
  <c r="I146" i="46"/>
  <c r="I123" i="46"/>
  <c r="D61" i="46"/>
  <c r="E139" i="46"/>
  <c r="H139" i="46" s="1"/>
  <c r="E26" i="46"/>
  <c r="H26" i="46" s="1"/>
  <c r="D180" i="46"/>
  <c r="D157" i="46"/>
  <c r="I65" i="46"/>
  <c r="I98" i="46"/>
  <c r="E201" i="46"/>
  <c r="H201" i="46" s="1"/>
  <c r="E116" i="46"/>
  <c r="H116" i="46" s="1"/>
  <c r="E210" i="46"/>
  <c r="H210" i="46" s="1"/>
  <c r="E115" i="46"/>
  <c r="H115" i="46" s="1"/>
  <c r="I88" i="46"/>
  <c r="D74" i="46"/>
  <c r="I170" i="46"/>
  <c r="D178" i="46"/>
  <c r="D51" i="46"/>
  <c r="I163" i="46"/>
  <c r="E220" i="46"/>
  <c r="H220" i="46" s="1"/>
  <c r="D33" i="46"/>
  <c r="E156" i="46"/>
  <c r="H156" i="46" s="1"/>
  <c r="D112" i="46"/>
  <c r="D40" i="46"/>
  <c r="D198" i="46"/>
  <c r="I173" i="46"/>
  <c r="I89" i="46"/>
  <c r="D199" i="46"/>
  <c r="I69" i="46"/>
  <c r="J172" i="46" l="1"/>
  <c r="J190" i="46"/>
  <c r="J100" i="37"/>
  <c r="J58" i="37"/>
  <c r="J79" i="46"/>
  <c r="J90" i="46"/>
  <c r="J86" i="46"/>
  <c r="J111" i="37"/>
  <c r="J66" i="37"/>
  <c r="J108" i="37"/>
  <c r="J105" i="37"/>
  <c r="J53" i="46"/>
  <c r="J170" i="46"/>
  <c r="J50" i="46"/>
  <c r="J63" i="46"/>
  <c r="J38" i="46"/>
  <c r="J131" i="46"/>
  <c r="F176" i="46"/>
  <c r="J169" i="46"/>
  <c r="F200" i="46"/>
  <c r="J200" i="46"/>
  <c r="J187" i="46"/>
  <c r="J115" i="46"/>
  <c r="J155" i="46"/>
  <c r="J129" i="46"/>
  <c r="J134" i="46"/>
  <c r="J89" i="46"/>
  <c r="J67" i="46"/>
  <c r="J186" i="46"/>
  <c r="J183" i="46"/>
  <c r="J122" i="46"/>
  <c r="J211" i="46"/>
  <c r="J103" i="46"/>
  <c r="J192" i="46"/>
  <c r="J196" i="46"/>
  <c r="J64" i="46"/>
  <c r="J185" i="46"/>
  <c r="J174" i="46"/>
  <c r="J117" i="46"/>
  <c r="J106" i="46"/>
  <c r="J108" i="46"/>
  <c r="J152" i="46"/>
  <c r="J75" i="46"/>
  <c r="J70" i="46"/>
  <c r="J195" i="46"/>
  <c r="J144" i="46"/>
  <c r="J82" i="46"/>
  <c r="J132" i="46"/>
  <c r="J76" i="46"/>
  <c r="J217" i="46"/>
  <c r="J104" i="46"/>
  <c r="J181" i="46"/>
  <c r="J214" i="46"/>
  <c r="J143" i="46"/>
  <c r="J43" i="46"/>
  <c r="J133" i="46"/>
  <c r="J163" i="46"/>
  <c r="J59" i="46"/>
  <c r="J121" i="46"/>
  <c r="J213" i="46"/>
  <c r="J205" i="46"/>
  <c r="J123" i="46"/>
  <c r="J146" i="46"/>
  <c r="J219" i="46"/>
  <c r="J45" i="46"/>
  <c r="J100" i="46"/>
  <c r="J112" i="46"/>
  <c r="J98" i="46"/>
  <c r="J215" i="46"/>
  <c r="J46" i="46"/>
  <c r="J22" i="46"/>
  <c r="J57" i="46"/>
  <c r="J26" i="46"/>
  <c r="J77" i="46"/>
  <c r="J180" i="46"/>
  <c r="J68" i="46"/>
  <c r="J81" i="46"/>
  <c r="J182" i="46"/>
  <c r="J29" i="46"/>
  <c r="J159" i="46"/>
  <c r="J136" i="46"/>
  <c r="J175" i="46"/>
  <c r="J156" i="46"/>
  <c r="J56" i="46"/>
  <c r="F154" i="46"/>
  <c r="J171" i="46"/>
  <c r="J203" i="46"/>
  <c r="J107" i="46"/>
  <c r="J62" i="46"/>
  <c r="J142" i="46"/>
  <c r="J184" i="46"/>
  <c r="J147" i="46"/>
  <c r="J161" i="46"/>
  <c r="J71" i="46"/>
  <c r="J176" i="46"/>
  <c r="J151" i="46"/>
  <c r="J194" i="46"/>
  <c r="F22" i="46"/>
  <c r="J158" i="46"/>
  <c r="J65" i="46"/>
  <c r="J52" i="46"/>
  <c r="J189" i="46"/>
  <c r="J72" i="46"/>
  <c r="J178" i="46"/>
  <c r="J137" i="46"/>
  <c r="J204" i="46"/>
  <c r="J197" i="46"/>
  <c r="J95" i="46"/>
  <c r="J55" i="46"/>
  <c r="J140" i="46"/>
  <c r="F129" i="46"/>
  <c r="F110" i="46"/>
  <c r="F118" i="46"/>
  <c r="F207" i="46"/>
  <c r="J145" i="46"/>
  <c r="J92" i="46"/>
  <c r="F111" i="46"/>
  <c r="F208" i="46"/>
  <c r="F171" i="46"/>
  <c r="F31" i="46"/>
  <c r="F143" i="46"/>
  <c r="F52" i="46"/>
  <c r="F49" i="46"/>
  <c r="F126" i="46"/>
  <c r="F32" i="46"/>
  <c r="F36" i="46"/>
  <c r="F146" i="46"/>
  <c r="F195" i="46"/>
  <c r="F87" i="46"/>
  <c r="F164" i="46"/>
  <c r="F189" i="46"/>
  <c r="F53" i="46"/>
  <c r="F169" i="46"/>
  <c r="F108" i="46"/>
  <c r="F83" i="46"/>
  <c r="F77" i="46"/>
  <c r="F112" i="46"/>
  <c r="F93" i="46"/>
  <c r="F81" i="46"/>
  <c r="F137" i="46"/>
  <c r="J36" i="46"/>
  <c r="F59" i="46"/>
  <c r="F145" i="46"/>
  <c r="J220" i="46"/>
  <c r="J166" i="46"/>
  <c r="J32" i="46"/>
  <c r="J54" i="46"/>
  <c r="F196" i="46"/>
  <c r="J35" i="46"/>
  <c r="J94" i="46"/>
  <c r="J135" i="46"/>
  <c r="F142" i="46"/>
  <c r="J157" i="46"/>
  <c r="F134" i="46"/>
  <c r="J210" i="46"/>
  <c r="F170" i="46"/>
  <c r="F117" i="46"/>
  <c r="F44" i="46"/>
  <c r="F210" i="46"/>
  <c r="F162" i="46"/>
  <c r="J61" i="46"/>
  <c r="F95" i="46"/>
  <c r="J84" i="46"/>
  <c r="J124" i="46"/>
  <c r="J111" i="46"/>
  <c r="J37" i="46"/>
  <c r="F68" i="46"/>
  <c r="F174" i="46"/>
  <c r="J126" i="46"/>
  <c r="J78" i="46"/>
  <c r="J66" i="46"/>
  <c r="J149" i="46"/>
  <c r="F160" i="46"/>
  <c r="F138" i="46"/>
  <c r="F37" i="46"/>
  <c r="F104" i="46"/>
  <c r="F80" i="46"/>
  <c r="F157" i="46"/>
  <c r="F25" i="46"/>
  <c r="F70" i="46"/>
  <c r="J218" i="46"/>
  <c r="F203" i="46"/>
  <c r="J130" i="46"/>
  <c r="F130" i="46"/>
  <c r="F159" i="46"/>
  <c r="F82" i="46"/>
  <c r="F123" i="46"/>
  <c r="F56" i="46"/>
  <c r="F46" i="46"/>
  <c r="J154" i="46"/>
  <c r="F124" i="46"/>
  <c r="F40" i="46"/>
  <c r="F185" i="46"/>
  <c r="F177" i="46"/>
  <c r="F214" i="46"/>
  <c r="F206" i="46"/>
  <c r="F29" i="46"/>
  <c r="F106" i="46"/>
  <c r="J41" i="46"/>
  <c r="F180" i="46"/>
  <c r="J87" i="46"/>
  <c r="F194" i="46"/>
  <c r="F100" i="46"/>
  <c r="F58" i="46"/>
  <c r="F33" i="46"/>
  <c r="F178" i="46"/>
  <c r="F218" i="46"/>
  <c r="J150" i="46"/>
  <c r="F156" i="46"/>
  <c r="F28" i="46"/>
  <c r="F175" i="46"/>
  <c r="F144" i="46"/>
  <c r="F128" i="46"/>
  <c r="F149" i="46"/>
  <c r="F94" i="46"/>
  <c r="J33" i="46"/>
  <c r="F39" i="46"/>
  <c r="J69" i="46"/>
  <c r="J85" i="46"/>
  <c r="F61" i="46"/>
  <c r="J88" i="46"/>
  <c r="F43" i="46"/>
  <c r="F190" i="46"/>
  <c r="J199" i="46"/>
  <c r="F50" i="46"/>
  <c r="J193" i="46"/>
  <c r="F114" i="46"/>
  <c r="J49" i="46"/>
  <c r="F193" i="46"/>
  <c r="F74" i="46"/>
  <c r="J113" i="46"/>
  <c r="J188" i="46"/>
  <c r="F96" i="46"/>
  <c r="J206" i="46"/>
  <c r="F161" i="46"/>
  <c r="F147" i="46"/>
  <c r="F35" i="46"/>
  <c r="J202" i="46"/>
  <c r="J138" i="46"/>
  <c r="J191" i="46"/>
  <c r="J48" i="46"/>
  <c r="J160" i="46"/>
  <c r="J165" i="46"/>
  <c r="F34" i="46"/>
  <c r="J96" i="46"/>
  <c r="F184" i="46"/>
  <c r="J101" i="46"/>
  <c r="F151" i="46"/>
  <c r="F113" i="46"/>
  <c r="F115" i="46"/>
  <c r="F136" i="46"/>
  <c r="F102" i="46"/>
  <c r="F163" i="46"/>
  <c r="F201" i="46"/>
  <c r="F65" i="46"/>
  <c r="F167" i="46"/>
  <c r="J173" i="46"/>
  <c r="J44" i="46"/>
  <c r="F51" i="46"/>
  <c r="F99" i="46"/>
  <c r="F216" i="46"/>
  <c r="J164" i="46"/>
  <c r="F183" i="46"/>
  <c r="F90" i="46"/>
  <c r="J114" i="46"/>
  <c r="F215" i="46"/>
  <c r="J34" i="46"/>
  <c r="F181" i="46"/>
  <c r="J80" i="46"/>
  <c r="F120" i="46"/>
  <c r="F97" i="46"/>
  <c r="J105" i="46"/>
  <c r="J119" i="46"/>
  <c r="F155" i="46"/>
  <c r="J58" i="46"/>
  <c r="J74" i="46"/>
  <c r="J110" i="46"/>
  <c r="F187" i="46"/>
  <c r="F166" i="46"/>
  <c r="F66" i="46"/>
  <c r="F158" i="46"/>
  <c r="F24" i="46"/>
  <c r="F168" i="46"/>
  <c r="F132" i="46"/>
  <c r="F209" i="46"/>
  <c r="F192" i="46"/>
  <c r="F30" i="46"/>
  <c r="F38" i="46"/>
  <c r="F45" i="46"/>
  <c r="J167" i="46"/>
  <c r="J40" i="46"/>
  <c r="J97" i="46"/>
  <c r="J60" i="46"/>
  <c r="J27" i="46"/>
  <c r="J83" i="46"/>
  <c r="J30" i="46"/>
  <c r="F179" i="46"/>
  <c r="J25" i="46"/>
  <c r="J120" i="46"/>
  <c r="J208" i="46"/>
  <c r="F205" i="46"/>
  <c r="J209" i="46"/>
  <c r="F221" i="46"/>
  <c r="J91" i="46"/>
  <c r="J179" i="46"/>
  <c r="F88" i="46"/>
  <c r="J118" i="46"/>
  <c r="F103" i="46"/>
  <c r="J42" i="46"/>
  <c r="J116" i="46"/>
  <c r="J109" i="46"/>
  <c r="F60" i="46"/>
  <c r="F219" i="46"/>
  <c r="F211" i="46"/>
  <c r="F131" i="46"/>
  <c r="F79" i="46"/>
  <c r="F42" i="46"/>
  <c r="F98" i="46"/>
  <c r="F122" i="46"/>
  <c r="F152" i="46"/>
  <c r="F62" i="46"/>
  <c r="F84" i="46"/>
  <c r="F217" i="46"/>
  <c r="J99" i="46"/>
  <c r="F172" i="46"/>
  <c r="F63" i="46"/>
  <c r="J23" i="46"/>
  <c r="F72" i="46"/>
  <c r="F41" i="46"/>
  <c r="F140" i="46"/>
  <c r="F119" i="46"/>
  <c r="F220" i="46"/>
  <c r="J128" i="46"/>
  <c r="F91" i="46"/>
  <c r="F109" i="46"/>
  <c r="J51" i="46"/>
  <c r="F105" i="46"/>
  <c r="F54" i="46"/>
  <c r="F182" i="46"/>
  <c r="F127" i="46"/>
  <c r="F23" i="46"/>
  <c r="J162" i="46"/>
  <c r="J212" i="46"/>
  <c r="J93" i="46"/>
  <c r="J31" i="46"/>
  <c r="F85" i="46"/>
  <c r="F199" i="46"/>
  <c r="F64" i="46"/>
  <c r="F69" i="46"/>
  <c r="J28" i="46"/>
  <c r="F125" i="46"/>
  <c r="F92" i="46"/>
  <c r="J73" i="46"/>
  <c r="F198" i="46"/>
  <c r="F153" i="46"/>
  <c r="F27" i="46"/>
  <c r="F78" i="46"/>
  <c r="J207" i="46"/>
  <c r="F76" i="46"/>
  <c r="F48" i="46"/>
  <c r="F150" i="46"/>
  <c r="F121" i="46"/>
  <c r="F202" i="46"/>
  <c r="F139" i="46"/>
  <c r="F186" i="46"/>
  <c r="J221" i="46"/>
  <c r="F116" i="46"/>
  <c r="J125" i="46"/>
  <c r="F212" i="46"/>
  <c r="J24" i="46"/>
  <c r="F67" i="46"/>
  <c r="F213" i="46"/>
  <c r="F71" i="46"/>
  <c r="J139" i="46"/>
  <c r="F165" i="46"/>
  <c r="F26" i="46"/>
  <c r="J39" i="46"/>
  <c r="F73" i="46"/>
  <c r="F173" i="46"/>
  <c r="J198" i="46"/>
  <c r="F86" i="46"/>
  <c r="F141" i="46"/>
  <c r="F47" i="46"/>
  <c r="F197" i="46"/>
  <c r="F57" i="46"/>
  <c r="F133" i="46"/>
  <c r="F75" i="46"/>
  <c r="F148" i="46"/>
  <c r="J47" i="46"/>
  <c r="F204" i="46"/>
  <c r="J216" i="46"/>
  <c r="J153" i="46"/>
  <c r="F101" i="46"/>
  <c r="F107" i="46"/>
  <c r="J168" i="46"/>
  <c r="J201" i="46"/>
  <c r="F188" i="46"/>
  <c r="F89" i="46"/>
  <c r="J148" i="46"/>
  <c r="J127" i="46"/>
  <c r="J102" i="46"/>
  <c r="F135" i="46"/>
  <c r="F55" i="46"/>
  <c r="J62" i="37" l="1"/>
  <c r="J104" i="37"/>
  <c r="J109" i="37"/>
  <c r="J112" i="37"/>
  <c r="J70" i="37"/>
  <c r="J115" i="37"/>
  <c r="J222" i="46"/>
  <c r="J20" i="46"/>
  <c r="J74" i="37" l="1"/>
  <c r="J113" i="37"/>
  <c r="J116" i="37"/>
  <c r="J119" i="37"/>
  <c r="J123" i="37" l="1"/>
  <c r="J120" i="37"/>
  <c r="J117" i="37"/>
  <c r="J78" i="37"/>
  <c r="J127" i="37" l="1"/>
  <c r="J82" i="37"/>
  <c r="J121" i="37"/>
  <c r="J124" i="37"/>
  <c r="J128" i="37" l="1"/>
  <c r="J86" i="37"/>
  <c r="J131" i="37"/>
  <c r="J125" i="37"/>
  <c r="J135" i="37" l="1"/>
  <c r="J129" i="37"/>
  <c r="J90" i="37"/>
  <c r="J132" i="37"/>
  <c r="J136" i="37" l="1"/>
  <c r="J133" i="37"/>
  <c r="J94" i="37"/>
  <c r="J139" i="37"/>
  <c r="J143" i="37" l="1"/>
  <c r="J137" i="37"/>
  <c r="J98" i="37"/>
  <c r="J140" i="37" l="1"/>
  <c r="J141" i="37"/>
  <c r="J102" i="37"/>
  <c r="J147" i="37"/>
  <c r="J144" i="37" l="1"/>
  <c r="J152" i="37"/>
  <c r="J151" i="37"/>
  <c r="J145" i="37"/>
  <c r="J148" i="37" l="1"/>
  <c r="J106" i="37"/>
  <c r="J155" i="37"/>
  <c r="J149" i="37"/>
  <c r="J156" i="37"/>
  <c r="J110" i="37" l="1"/>
  <c r="J160" i="37"/>
  <c r="J153" i="37"/>
  <c r="J159" i="37"/>
  <c r="J114" i="37" l="1"/>
  <c r="J157" i="37"/>
  <c r="J164" i="37"/>
  <c r="J163" i="37"/>
  <c r="J118" i="37" l="1"/>
  <c r="J130" i="37"/>
  <c r="J168" i="37"/>
  <c r="J161" i="37"/>
  <c r="J167" i="37"/>
  <c r="J134" i="37" l="1"/>
  <c r="J122" i="37"/>
  <c r="J138" i="37"/>
  <c r="J165" i="37"/>
  <c r="J171" i="37"/>
  <c r="J172" i="37"/>
  <c r="J126" i="37" l="1"/>
  <c r="J176" i="37"/>
  <c r="J169" i="37"/>
  <c r="J175" i="37"/>
  <c r="J142" i="37"/>
  <c r="J179" i="37" l="1"/>
  <c r="J173" i="37"/>
  <c r="J146" i="37"/>
  <c r="J180" i="37"/>
  <c r="J150" i="37" l="1"/>
  <c r="J177" i="37"/>
  <c r="J183" i="37" l="1"/>
  <c r="J184" i="37"/>
  <c r="J181" i="37"/>
  <c r="J154" i="37"/>
  <c r="J158" i="37" l="1"/>
  <c r="J162" i="37" l="1"/>
  <c r="J166" i="37" l="1"/>
  <c r="J178" i="37"/>
  <c r="J170" i="37" l="1"/>
  <c r="J174" i="37" l="1"/>
  <c r="J182" i="37"/>
  <c r="L3" i="37" l="1"/>
  <c r="D11" i="14" s="1"/>
  <c r="D33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IVAN</author>
  </authors>
  <commentList>
    <comment ref="E4" authorId="0" shapeId="0" xr:uid="{8E4CA192-E07B-47F2-B8BE-1F75474FC323}">
      <text>
        <r>
          <rPr>
            <b/>
            <sz val="9"/>
            <color indexed="81"/>
            <rFont val="Tahoma"/>
            <family val="2"/>
          </rPr>
          <t>MM/DD/YY</t>
        </r>
      </text>
    </comment>
  </commentList>
</comments>
</file>

<file path=xl/sharedStrings.xml><?xml version="1.0" encoding="utf-8"?>
<sst xmlns="http://schemas.openxmlformats.org/spreadsheetml/2006/main" count="30444" uniqueCount="13193">
  <si>
    <t>Multiplier</t>
  </si>
  <si>
    <t>Net Price</t>
  </si>
  <si>
    <t>Qty</t>
  </si>
  <si>
    <t>Inner</t>
  </si>
  <si>
    <t>Master</t>
  </si>
  <si>
    <t>COUPLINGS</t>
  </si>
  <si>
    <t>P5819</t>
    <phoneticPr fontId="10" type="noConversion"/>
  </si>
  <si>
    <t>P5820</t>
  </si>
  <si>
    <t>P5821</t>
  </si>
  <si>
    <t>P5822</t>
    <phoneticPr fontId="10" type="noConversion"/>
  </si>
  <si>
    <t>P5823</t>
  </si>
  <si>
    <t>P5824</t>
    <phoneticPr fontId="10" type="noConversion"/>
  </si>
  <si>
    <t>P5825</t>
  </si>
  <si>
    <t>P5826</t>
    <phoneticPr fontId="10" type="noConversion"/>
  </si>
  <si>
    <t>P5827</t>
    <phoneticPr fontId="10" type="noConversion"/>
  </si>
  <si>
    <t>P5828</t>
  </si>
  <si>
    <t>P5829</t>
  </si>
  <si>
    <t>P5830</t>
    <phoneticPr fontId="10" type="noConversion"/>
  </si>
  <si>
    <t>REDUCING COUPLINGS</t>
  </si>
  <si>
    <t>P5953</t>
    <phoneticPr fontId="10" type="noConversion"/>
  </si>
  <si>
    <t>P5955</t>
    <phoneticPr fontId="10" type="noConversion"/>
  </si>
  <si>
    <t>P5954</t>
    <phoneticPr fontId="10" type="noConversion"/>
  </si>
  <si>
    <t>P5958</t>
    <phoneticPr fontId="10" type="noConversion"/>
  </si>
  <si>
    <t>P5957</t>
    <phoneticPr fontId="10" type="noConversion"/>
  </si>
  <si>
    <t>P5956</t>
    <phoneticPr fontId="10" type="noConversion"/>
  </si>
  <si>
    <t>P5960</t>
    <phoneticPr fontId="10" type="noConversion"/>
  </si>
  <si>
    <t>P5959</t>
    <phoneticPr fontId="10" type="noConversion"/>
  </si>
  <si>
    <t>P5964</t>
    <phoneticPr fontId="10" type="noConversion"/>
  </si>
  <si>
    <t>P5963</t>
    <phoneticPr fontId="10" type="noConversion"/>
  </si>
  <si>
    <t>P5962</t>
    <phoneticPr fontId="10" type="noConversion"/>
  </si>
  <si>
    <t>P5967</t>
    <phoneticPr fontId="10" type="noConversion"/>
  </si>
  <si>
    <t>P5966</t>
    <phoneticPr fontId="10" type="noConversion"/>
  </si>
  <si>
    <t>P5965</t>
    <phoneticPr fontId="10" type="noConversion"/>
  </si>
  <si>
    <t>P5971</t>
    <phoneticPr fontId="10" type="noConversion"/>
  </si>
  <si>
    <t>P5970</t>
    <phoneticPr fontId="10" type="noConversion"/>
  </si>
  <si>
    <t>P5969</t>
    <phoneticPr fontId="10" type="noConversion"/>
  </si>
  <si>
    <t>P5968</t>
    <phoneticPr fontId="10" type="noConversion"/>
  </si>
  <si>
    <t>P5976</t>
  </si>
  <si>
    <t>P5975</t>
  </si>
  <si>
    <t>P5974</t>
  </si>
  <si>
    <t>P5973</t>
    <phoneticPr fontId="10" type="noConversion"/>
  </si>
  <si>
    <t>P5972</t>
    <phoneticPr fontId="10" type="noConversion"/>
  </si>
  <si>
    <t>P5978</t>
    <phoneticPr fontId="10" type="noConversion"/>
  </si>
  <si>
    <t>P5977</t>
    <phoneticPr fontId="10" type="noConversion"/>
  </si>
  <si>
    <t>P5982</t>
    <phoneticPr fontId="10" type="noConversion"/>
  </si>
  <si>
    <t>P5981</t>
    <phoneticPr fontId="10" type="noConversion"/>
  </si>
  <si>
    <t>EXTENSION PIECES</t>
    <phoneticPr fontId="10" type="noConversion"/>
  </si>
  <si>
    <t>P7637</t>
    <phoneticPr fontId="10" type="noConversion"/>
  </si>
  <si>
    <t>1/2 Brass Ext Piece</t>
    <phoneticPr fontId="10" type="noConversion"/>
  </si>
  <si>
    <t>P7638</t>
    <phoneticPr fontId="10" type="noConversion"/>
  </si>
  <si>
    <t>3/4 Brass Ext Piece</t>
  </si>
  <si>
    <t>P9253</t>
  </si>
  <si>
    <t>1/8 Brass Union</t>
  </si>
  <si>
    <t>P5917</t>
    <phoneticPr fontId="10" type="noConversion"/>
  </si>
  <si>
    <t>1/4 Brass Union</t>
  </si>
  <si>
    <t>P5918</t>
  </si>
  <si>
    <t>3/8 Brass Union</t>
  </si>
  <si>
    <t>P5919</t>
  </si>
  <si>
    <t>1/2 Brass Union</t>
  </si>
  <si>
    <t>P5920</t>
  </si>
  <si>
    <t>3/4 Brass Union</t>
  </si>
  <si>
    <t>P5921</t>
  </si>
  <si>
    <t>1 Brass Union</t>
  </si>
  <si>
    <t>P5922</t>
  </si>
  <si>
    <t>1-1/4 Brass Union</t>
  </si>
  <si>
    <t>P5923</t>
  </si>
  <si>
    <t>1-1/2 Brass Union</t>
  </si>
  <si>
    <t>P5924</t>
  </si>
  <si>
    <t>2 Brass Union</t>
  </si>
  <si>
    <t>P8359</t>
  </si>
  <si>
    <t>2-1/2 Brass Union</t>
  </si>
  <si>
    <t>P8385</t>
  </si>
  <si>
    <t>3 Brass Union</t>
  </si>
  <si>
    <t>HEX BUSHINGS</t>
  </si>
  <si>
    <t>P5992</t>
    <phoneticPr fontId="10" type="noConversion"/>
  </si>
  <si>
    <t>P5991</t>
    <phoneticPr fontId="10" type="noConversion"/>
  </si>
  <si>
    <t>P5990</t>
    <phoneticPr fontId="10" type="noConversion"/>
  </si>
  <si>
    <t>P8111</t>
  </si>
  <si>
    <t>P5995</t>
    <phoneticPr fontId="10" type="noConversion"/>
  </si>
  <si>
    <t>P5994</t>
    <phoneticPr fontId="10" type="noConversion"/>
  </si>
  <si>
    <t>P5993</t>
    <phoneticPr fontId="10" type="noConversion"/>
  </si>
  <si>
    <t>P6419</t>
  </si>
  <si>
    <t>P5998</t>
    <phoneticPr fontId="10" type="noConversion"/>
  </si>
  <si>
    <t>P5997</t>
    <phoneticPr fontId="10" type="noConversion"/>
  </si>
  <si>
    <t>P5996</t>
    <phoneticPr fontId="10" type="noConversion"/>
  </si>
  <si>
    <t>P6001</t>
    <phoneticPr fontId="10" type="noConversion"/>
  </si>
  <si>
    <t>P6000</t>
    <phoneticPr fontId="10" type="noConversion"/>
  </si>
  <si>
    <t>P5999</t>
    <phoneticPr fontId="10" type="noConversion"/>
  </si>
  <si>
    <t>P6005</t>
    <phoneticPr fontId="10" type="noConversion"/>
  </si>
  <si>
    <t>P6004</t>
    <phoneticPr fontId="10" type="noConversion"/>
  </si>
  <si>
    <t>P6003</t>
  </si>
  <si>
    <t>P6002</t>
  </si>
  <si>
    <t>P6010</t>
    <phoneticPr fontId="10" type="noConversion"/>
  </si>
  <si>
    <t>P6009</t>
    <phoneticPr fontId="10" type="noConversion"/>
  </si>
  <si>
    <t>P6008</t>
    <phoneticPr fontId="10" type="noConversion"/>
  </si>
  <si>
    <t>P6007</t>
    <phoneticPr fontId="10" type="noConversion"/>
  </si>
  <si>
    <t>P6006</t>
    <phoneticPr fontId="10" type="noConversion"/>
  </si>
  <si>
    <t>P6014</t>
  </si>
  <si>
    <t>P6013</t>
  </si>
  <si>
    <t>P6012</t>
    <phoneticPr fontId="10" type="noConversion"/>
  </si>
  <si>
    <t>P6011</t>
    <phoneticPr fontId="10" type="noConversion"/>
  </si>
  <si>
    <t>P6017</t>
  </si>
  <si>
    <t>P6016</t>
    <phoneticPr fontId="10" type="noConversion"/>
  </si>
  <si>
    <t>P6015</t>
    <phoneticPr fontId="10" type="noConversion"/>
  </si>
  <si>
    <t>P6021</t>
    <phoneticPr fontId="10" type="noConversion"/>
  </si>
  <si>
    <t>P6020</t>
    <phoneticPr fontId="10" type="noConversion"/>
  </si>
  <si>
    <t>P6019</t>
    <phoneticPr fontId="10" type="noConversion"/>
  </si>
  <si>
    <t>ELBOWS 45 DEGREES</t>
  </si>
  <si>
    <t>P5781</t>
  </si>
  <si>
    <t>1/4 Brass 45 Elbow</t>
  </si>
  <si>
    <t>P5782</t>
  </si>
  <si>
    <t>3/8 Brass 45 Elbow</t>
  </si>
  <si>
    <t>P5783</t>
  </si>
  <si>
    <t>1/2 Brass 45 Elbow</t>
  </si>
  <si>
    <t>P5784</t>
  </si>
  <si>
    <t>3/4 Brass 45 Elbow</t>
  </si>
  <si>
    <t>P5785</t>
  </si>
  <si>
    <t>1 Brass 45 Elbow</t>
  </si>
  <si>
    <t>P5786</t>
  </si>
  <si>
    <t>1-1/4 Brass 45 Elbow</t>
  </si>
  <si>
    <t>P5787</t>
  </si>
  <si>
    <t>1-1/2 Brass 45 Elbow</t>
  </si>
  <si>
    <t>P5788</t>
  </si>
  <si>
    <t>2 Brass 45 Elbow</t>
  </si>
  <si>
    <t>P5789</t>
  </si>
  <si>
    <t>2-1/2 Brass 45 Elbow</t>
  </si>
  <si>
    <t>P5790</t>
  </si>
  <si>
    <t>3 Brass 45 Elbow</t>
  </si>
  <si>
    <t>P5791</t>
    <phoneticPr fontId="10" type="noConversion"/>
  </si>
  <si>
    <t>4 Brass 45 Elbow</t>
  </si>
  <si>
    <t>STREET ELBOWS 45 DEGREES</t>
  </si>
  <si>
    <t>P5927</t>
  </si>
  <si>
    <t>1/4 Brass 45 St Elbow</t>
  </si>
  <si>
    <t>P5928</t>
  </si>
  <si>
    <t>3/8 Brass 45 St Elbow</t>
  </si>
  <si>
    <t>P5929</t>
  </si>
  <si>
    <t>1/2 Brass 45 St Elbow</t>
  </si>
  <si>
    <t>P5930</t>
  </si>
  <si>
    <t>P5931</t>
  </si>
  <si>
    <t>1 Brass 45 St Elbow</t>
  </si>
  <si>
    <t>P5932</t>
  </si>
  <si>
    <t>1-1/4 Brass 45 St Elbow</t>
  </si>
  <si>
    <t>P5933</t>
  </si>
  <si>
    <t>1-1/2 Brass 45 St Elbow</t>
  </si>
  <si>
    <t>P5934</t>
  </si>
  <si>
    <t>2 Brass 45 St Elbow</t>
  </si>
  <si>
    <t>ELBOWS 90 DEGREES</t>
  </si>
  <si>
    <t>P5768</t>
    <phoneticPr fontId="10" type="noConversion"/>
  </si>
  <si>
    <t>1/8 Brass 90 Elbow</t>
  </si>
  <si>
    <t>P5764</t>
    <phoneticPr fontId="10" type="noConversion"/>
  </si>
  <si>
    <t>1/4 Brass 90 Elbow</t>
  </si>
  <si>
    <t>P5769</t>
    <phoneticPr fontId="10" type="noConversion"/>
  </si>
  <si>
    <t>3/8 Brass 90 Elbow</t>
  </si>
  <si>
    <t>P5770</t>
    <phoneticPr fontId="10" type="noConversion"/>
  </si>
  <si>
    <t>1/2 Brass 90 Elbow</t>
  </si>
  <si>
    <t>P5771</t>
    <phoneticPr fontId="10" type="noConversion"/>
  </si>
  <si>
    <t>3/4 Brass 90 Elbow</t>
  </si>
  <si>
    <t>P5772</t>
    <phoneticPr fontId="10" type="noConversion"/>
  </si>
  <si>
    <t>1 Brass 90 Elbow</t>
  </si>
  <si>
    <t>P5773</t>
  </si>
  <si>
    <t>1-1/4 Brass 90 Elbow</t>
  </si>
  <si>
    <t>P5774</t>
  </si>
  <si>
    <t>1-1/2 Brass 90 Elbow</t>
    <phoneticPr fontId="10" type="noConversion"/>
  </si>
  <si>
    <t>P5775</t>
  </si>
  <si>
    <t>2 Brass 90 Elbow</t>
  </si>
  <si>
    <t>P5776</t>
    <phoneticPr fontId="10" type="noConversion"/>
  </si>
  <si>
    <t>2-1/2 Brass 90 Elbow</t>
  </si>
  <si>
    <t>P5777</t>
  </si>
  <si>
    <t>3 Brass 90 Elbow</t>
  </si>
  <si>
    <t>P5778</t>
  </si>
  <si>
    <t>4 Brass 90 Elbow</t>
  </si>
  <si>
    <t>P6024</t>
    <phoneticPr fontId="10" type="noConversion"/>
  </si>
  <si>
    <t>P6027</t>
    <phoneticPr fontId="10" type="noConversion"/>
  </si>
  <si>
    <t>P6026</t>
    <phoneticPr fontId="10" type="noConversion"/>
  </si>
  <si>
    <t>P6030</t>
    <phoneticPr fontId="10" type="noConversion"/>
  </si>
  <si>
    <t>P6029</t>
    <phoneticPr fontId="10" type="noConversion"/>
  </si>
  <si>
    <t>P6034</t>
    <phoneticPr fontId="10" type="noConversion"/>
  </si>
  <si>
    <t>P6033</t>
    <phoneticPr fontId="10" type="noConversion"/>
  </si>
  <si>
    <t>P6032</t>
    <phoneticPr fontId="10" type="noConversion"/>
  </si>
  <si>
    <t>P6038</t>
    <phoneticPr fontId="10" type="noConversion"/>
  </si>
  <si>
    <t>P6037</t>
    <phoneticPr fontId="10" type="noConversion"/>
  </si>
  <si>
    <t>P6036</t>
    <phoneticPr fontId="10" type="noConversion"/>
  </si>
  <si>
    <t>P6042</t>
    <phoneticPr fontId="10" type="noConversion"/>
  </si>
  <si>
    <t>P6041</t>
    <phoneticPr fontId="10" type="noConversion"/>
  </si>
  <si>
    <t>P6040</t>
    <phoneticPr fontId="10" type="noConversion"/>
  </si>
  <si>
    <t>P6039</t>
    <phoneticPr fontId="10" type="noConversion"/>
  </si>
  <si>
    <t>P6046</t>
    <phoneticPr fontId="10" type="noConversion"/>
  </si>
  <si>
    <t>P6045</t>
    <phoneticPr fontId="10" type="noConversion"/>
  </si>
  <si>
    <t>P6044</t>
    <phoneticPr fontId="10" type="noConversion"/>
  </si>
  <si>
    <t>P6043</t>
    <phoneticPr fontId="10" type="noConversion"/>
  </si>
  <si>
    <t>P6048</t>
    <phoneticPr fontId="10" type="noConversion"/>
  </si>
  <si>
    <t>STREET ELBOWS 90 DEGREES</t>
  </si>
  <si>
    <t>P5793</t>
    <phoneticPr fontId="10" type="noConversion"/>
  </si>
  <si>
    <t>P5794</t>
  </si>
  <si>
    <t>1/4 Brass 90 St Elbow</t>
  </si>
  <si>
    <t>P5795</t>
  </si>
  <si>
    <t>3/8 Brass 90 St Elbow</t>
  </si>
  <si>
    <t>P5796</t>
  </si>
  <si>
    <t>1/2 Brass 90 St Elbow</t>
  </si>
  <si>
    <t>P5797</t>
  </si>
  <si>
    <t>3/4 Brass 90 St Elbow</t>
  </si>
  <si>
    <t>P5798</t>
  </si>
  <si>
    <t>1 Brass 90 St Elbow</t>
  </si>
  <si>
    <t>P5799</t>
  </si>
  <si>
    <t>P5800</t>
  </si>
  <si>
    <t>1-1/2 Brass 90 St Elbow</t>
  </si>
  <si>
    <t>P5801</t>
  </si>
  <si>
    <t>2 Brass 90 St Elbow</t>
  </si>
  <si>
    <t>P5802</t>
  </si>
  <si>
    <t>2-1/2 Brass 90 St Elbow</t>
  </si>
  <si>
    <t>P5803</t>
  </si>
  <si>
    <t>3 Brass 90 St Elbow</t>
  </si>
  <si>
    <t>P5806</t>
    <phoneticPr fontId="10" type="noConversion"/>
  </si>
  <si>
    <t>1/8 Brass Tee</t>
  </si>
  <si>
    <t>P5807</t>
  </si>
  <si>
    <t>1/4 Brass Tee</t>
  </si>
  <si>
    <t>P5808</t>
  </si>
  <si>
    <t>3/8 Brass Tee</t>
  </si>
  <si>
    <t>P5809</t>
  </si>
  <si>
    <t>1/2 Brass Tee</t>
  </si>
  <si>
    <t>P5810</t>
  </si>
  <si>
    <t>3/4 Brass Tee</t>
  </si>
  <si>
    <t>P5811</t>
  </si>
  <si>
    <t>1 Brass Tee</t>
  </si>
  <si>
    <t>P5812</t>
  </si>
  <si>
    <t>1-1/4 Brass Tee</t>
  </si>
  <si>
    <t>P5813</t>
  </si>
  <si>
    <t>1-1/2 Brass Tee</t>
  </si>
  <si>
    <t>P5814</t>
  </si>
  <si>
    <t>2 Brass Tee</t>
  </si>
  <si>
    <t>P5815</t>
  </si>
  <si>
    <t>2-1/2 Brass Tee</t>
  </si>
  <si>
    <t>P5816</t>
  </si>
  <si>
    <t>3 Brass Tee</t>
  </si>
  <si>
    <t>P5817</t>
  </si>
  <si>
    <t>4 Brass Tee</t>
  </si>
  <si>
    <t>REDUCING TEES</t>
  </si>
  <si>
    <t>P6064</t>
  </si>
  <si>
    <t>P6063</t>
  </si>
  <si>
    <t>P6073</t>
  </si>
  <si>
    <t>P6072</t>
  </si>
  <si>
    <t>P6071</t>
  </si>
  <si>
    <t>P6069</t>
  </si>
  <si>
    <t>P6068</t>
    <phoneticPr fontId="10" type="noConversion"/>
  </si>
  <si>
    <t>P6085</t>
    <phoneticPr fontId="10" type="noConversion"/>
  </si>
  <si>
    <t>P6084</t>
    <phoneticPr fontId="10" type="noConversion"/>
  </si>
  <si>
    <t>P6083</t>
    <phoneticPr fontId="10" type="noConversion"/>
  </si>
  <si>
    <t>P6082</t>
    <phoneticPr fontId="10" type="noConversion"/>
  </si>
  <si>
    <t>P6081</t>
    <phoneticPr fontId="10" type="noConversion"/>
  </si>
  <si>
    <t>P6080</t>
    <phoneticPr fontId="10" type="noConversion"/>
  </si>
  <si>
    <t>P6079</t>
  </si>
  <si>
    <t>P6077</t>
  </si>
  <si>
    <t>P6076</t>
  </si>
  <si>
    <t>P6093</t>
  </si>
  <si>
    <t>P6088</t>
  </si>
  <si>
    <t>P6087</t>
  </si>
  <si>
    <t>P6086</t>
  </si>
  <si>
    <t>P6099</t>
  </si>
  <si>
    <t>P7329</t>
  </si>
  <si>
    <t>P6135</t>
  </si>
  <si>
    <t>P6097</t>
  </si>
  <si>
    <t>P6112</t>
  </si>
  <si>
    <t>P6111</t>
  </si>
  <si>
    <t>P6110</t>
  </si>
  <si>
    <t>P6109</t>
  </si>
  <si>
    <t>P6108</t>
  </si>
  <si>
    <t>CAPS</t>
  </si>
  <si>
    <t>P5832</t>
    <phoneticPr fontId="10" type="noConversion"/>
  </si>
  <si>
    <t>1/8 Brass Cap</t>
  </si>
  <si>
    <t>P5833</t>
  </si>
  <si>
    <t>1/4 Brass Cap</t>
  </si>
  <si>
    <t>P5834</t>
  </si>
  <si>
    <t>3/8 Brass Cap</t>
  </si>
  <si>
    <t>P5835</t>
  </si>
  <si>
    <t>1/2 Brass Cap</t>
  </si>
  <si>
    <t>P5836</t>
  </si>
  <si>
    <t>3/4 Brass Cap</t>
  </si>
  <si>
    <t>P5837</t>
  </si>
  <si>
    <t>1 Brass Cap</t>
  </si>
  <si>
    <t>P5838</t>
  </si>
  <si>
    <t>1-1/4 Brass Cap</t>
  </si>
  <si>
    <t>P5839</t>
  </si>
  <si>
    <t>1-1/2 Brass Cap</t>
  </si>
  <si>
    <t>P5840</t>
  </si>
  <si>
    <t>2 Brass Cap</t>
  </si>
  <si>
    <t>P5841</t>
  </si>
  <si>
    <t>2-1/2 Brass Cap</t>
  </si>
  <si>
    <t>P5842</t>
  </si>
  <si>
    <t>3 Brass Cap</t>
  </si>
  <si>
    <t>P5843</t>
    <phoneticPr fontId="10" type="noConversion"/>
  </si>
  <si>
    <t>4 Brass Cap</t>
  </si>
  <si>
    <t>P5844</t>
    <phoneticPr fontId="10" type="noConversion"/>
  </si>
  <si>
    <t>1/8 Brass Cored Plug</t>
  </si>
  <si>
    <t>P5845</t>
  </si>
  <si>
    <t>1/4 Brass Cored Plug</t>
  </si>
  <si>
    <t>P5846</t>
  </si>
  <si>
    <t>3/8 Brass Cored Plug</t>
  </si>
  <si>
    <t>P5847</t>
  </si>
  <si>
    <t>1/2 Brass Cored Plug</t>
  </si>
  <si>
    <t>P5848</t>
  </si>
  <si>
    <t>3/4 Brass Cored Plug</t>
  </si>
  <si>
    <t>P5849</t>
  </si>
  <si>
    <t>1 Brass Cored Plug</t>
  </si>
  <si>
    <t>P5850</t>
  </si>
  <si>
    <t>1-1/4 Brass Cored Plug</t>
  </si>
  <si>
    <t>P5851</t>
  </si>
  <si>
    <t>1-1/2 Brass Cored Plug</t>
  </si>
  <si>
    <t>P5852</t>
  </si>
  <si>
    <t>2 Brass Cored Plug</t>
  </si>
  <si>
    <t>P5853</t>
  </si>
  <si>
    <t>2-1/2 Brass Cored Plug</t>
  </si>
  <si>
    <t>P5854</t>
  </si>
  <si>
    <t>3 Brass Cored Plug</t>
  </si>
  <si>
    <t>P5855</t>
  </si>
  <si>
    <t>4 Brass Cored Plug</t>
  </si>
  <si>
    <t>P5860</t>
  </si>
  <si>
    <t>1/2 Brass Solid Plug</t>
  </si>
  <si>
    <t>P5861</t>
  </si>
  <si>
    <t>3/4 Brass Solid Plug</t>
  </si>
  <si>
    <t>P5862</t>
  </si>
  <si>
    <t>1 Brass Solid Plug</t>
  </si>
  <si>
    <t>P5863</t>
  </si>
  <si>
    <t>1-1/4 Brass Solid Plug</t>
  </si>
  <si>
    <t>P5864</t>
  </si>
  <si>
    <t>1-1/2 Brass Solid Plug</t>
  </si>
  <si>
    <t>P5865</t>
  </si>
  <si>
    <t>2 Brass Solid Plug</t>
  </si>
  <si>
    <t>CROSSES</t>
  </si>
  <si>
    <t>P5882</t>
  </si>
  <si>
    <t>1/4 Brass Cross</t>
  </si>
  <si>
    <t>P5883</t>
  </si>
  <si>
    <t>3/8 Brass Cross</t>
  </si>
  <si>
    <t>P5884</t>
  </si>
  <si>
    <t>1/2 Brass Cross</t>
  </si>
  <si>
    <t>P5885</t>
  </si>
  <si>
    <t>3/4 Brass Cross</t>
  </si>
  <si>
    <t>P5886</t>
  </si>
  <si>
    <t>1 Brass Cross</t>
  </si>
  <si>
    <t>P5887</t>
  </si>
  <si>
    <t>1-1/4 Brass Cross</t>
  </si>
  <si>
    <t>P5888</t>
  </si>
  <si>
    <t>1-1/2 Brass Cross</t>
  </si>
  <si>
    <t>P5889</t>
  </si>
  <si>
    <t>2 Brass Cross</t>
  </si>
  <si>
    <t>FLOOR FLANGES</t>
  </si>
  <si>
    <t>P5896</t>
  </si>
  <si>
    <t>1/2 Brass Floor Flange</t>
  </si>
  <si>
    <t>P5897</t>
  </si>
  <si>
    <t>3/4 Brass Floor Flange</t>
  </si>
  <si>
    <t>P5898</t>
  </si>
  <si>
    <t>1 Brass Floor Flange</t>
  </si>
  <si>
    <t>P5899</t>
  </si>
  <si>
    <t>1-1/4 Brass Floor Flange</t>
  </si>
  <si>
    <t>P5900</t>
  </si>
  <si>
    <t>1-1/2 Brass Floor Flange</t>
  </si>
  <si>
    <t>P5901</t>
  </si>
  <si>
    <t>2 Brass Floor Flange</t>
  </si>
  <si>
    <t>P5961</t>
  </si>
  <si>
    <t>P5987</t>
  </si>
  <si>
    <t>P5988</t>
  </si>
  <si>
    <t>Subtotal (US $)</t>
  </si>
  <si>
    <t>P6179</t>
  </si>
  <si>
    <t>P4595</t>
  </si>
  <si>
    <t>P6241</t>
  </si>
  <si>
    <t>P6188</t>
  </si>
  <si>
    <t>P6180</t>
  </si>
  <si>
    <t>P7419</t>
  </si>
  <si>
    <t>P6189</t>
  </si>
  <si>
    <t>P6330</t>
  </si>
  <si>
    <t>P5275</t>
  </si>
  <si>
    <t>P7632</t>
  </si>
  <si>
    <t>P3938</t>
  </si>
  <si>
    <t>P8558</t>
  </si>
  <si>
    <t>P4416</t>
  </si>
  <si>
    <t>P6148</t>
  </si>
  <si>
    <t>P6190</t>
  </si>
  <si>
    <t>P6175</t>
  </si>
  <si>
    <t>P3531</t>
  </si>
  <si>
    <t>P6191</t>
  </si>
  <si>
    <t>P6192</t>
  </si>
  <si>
    <t>P6193</t>
  </si>
  <si>
    <t>P5274</t>
  </si>
  <si>
    <t>P6194</t>
  </si>
  <si>
    <t>P4350</t>
  </si>
  <si>
    <t>P9061</t>
  </si>
  <si>
    <t>P5690</t>
  </si>
  <si>
    <t>P6139</t>
  </si>
  <si>
    <t>P6140</t>
  </si>
  <si>
    <t>P3818</t>
  </si>
  <si>
    <t>P5508</t>
  </si>
  <si>
    <t>P6195</t>
  </si>
  <si>
    <t>P6181</t>
  </si>
  <si>
    <t>P6196</t>
  </si>
  <si>
    <t>P6197</t>
  </si>
  <si>
    <t>P6198</t>
  </si>
  <si>
    <t>P6199</t>
  </si>
  <si>
    <t>P4192</t>
  </si>
  <si>
    <t>P4193</t>
  </si>
  <si>
    <t>P4635</t>
  </si>
  <si>
    <t>P3570</t>
  </si>
  <si>
    <t>P5189</t>
  </si>
  <si>
    <t>P4636</t>
  </si>
  <si>
    <t>P4637</t>
  </si>
  <si>
    <t>P6200</t>
  </si>
  <si>
    <t>P6201</t>
  </si>
  <si>
    <t>P3664</t>
  </si>
  <si>
    <t>P3665</t>
  </si>
  <si>
    <t>P9043</t>
  </si>
  <si>
    <t>P8613</t>
  </si>
  <si>
    <t>P8789</t>
  </si>
  <si>
    <t>P9503</t>
  </si>
  <si>
    <t>P4194</t>
  </si>
  <si>
    <t>P4195</t>
  </si>
  <si>
    <t>P3135</t>
  </si>
  <si>
    <t>P3666</t>
  </si>
  <si>
    <t>P4638</t>
  </si>
  <si>
    <t>P5190</t>
  </si>
  <si>
    <t>P5730</t>
  </si>
  <si>
    <t>P6141</t>
  </si>
  <si>
    <t>P6202</t>
  </si>
  <si>
    <t>P6203</t>
  </si>
  <si>
    <t>P5191</t>
  </si>
  <si>
    <t>P6142</t>
  </si>
  <si>
    <t>P6149</t>
  </si>
  <si>
    <t>P6204</t>
  </si>
  <si>
    <t>P6205</t>
  </si>
  <si>
    <t>P6206</t>
  </si>
  <si>
    <t>P6207</t>
  </si>
  <si>
    <t>P6150</t>
  </si>
  <si>
    <t>P6208</t>
  </si>
  <si>
    <t>P6209</t>
  </si>
  <si>
    <t>P6210</t>
  </si>
  <si>
    <t>P8520</t>
  </si>
  <si>
    <t>P8521</t>
  </si>
  <si>
    <t>P5192</t>
  </si>
  <si>
    <t>P5193</t>
  </si>
  <si>
    <t>P6211</t>
  </si>
  <si>
    <t>P5194</t>
  </si>
  <si>
    <t>P6212</t>
  </si>
  <si>
    <t>P5195</t>
  </si>
  <si>
    <t>P6213</t>
  </si>
  <si>
    <t>P6214</t>
  </si>
  <si>
    <t>P7469</t>
  </si>
  <si>
    <t>P5196</t>
  </si>
  <si>
    <t>P7858</t>
  </si>
  <si>
    <t>P6143</t>
  </si>
  <si>
    <t>P6215</t>
  </si>
  <si>
    <t>P6216</t>
  </si>
  <si>
    <t>P6217</t>
  </si>
  <si>
    <t>P6218</t>
  </si>
  <si>
    <t>P6219</t>
  </si>
  <si>
    <t>P6220</t>
  </si>
  <si>
    <t>P6221</t>
  </si>
  <si>
    <t>P6300</t>
  </si>
  <si>
    <t>P6151</t>
  </si>
  <si>
    <t>P6144</t>
  </si>
  <si>
    <t>P6222</t>
  </si>
  <si>
    <t>P6223</t>
  </si>
  <si>
    <t>P6224</t>
  </si>
  <si>
    <t>P6225</t>
  </si>
  <si>
    <t>P6226</t>
  </si>
  <si>
    <t>P6227</t>
  </si>
  <si>
    <t>P6228</t>
  </si>
  <si>
    <t>P6177</t>
  </si>
  <si>
    <t>P6173</t>
  </si>
  <si>
    <t>P6263</t>
  </si>
  <si>
    <t>P8117</t>
  </si>
  <si>
    <t>P8120</t>
  </si>
  <si>
    <t>P8121</t>
  </si>
  <si>
    <t>P8122</t>
  </si>
  <si>
    <t>P8123</t>
  </si>
  <si>
    <t>P6174</t>
  </si>
  <si>
    <t>P7744</t>
  </si>
  <si>
    <t>P8124</t>
  </si>
  <si>
    <t>P7745</t>
  </si>
  <si>
    <t>P7746</t>
  </si>
  <si>
    <t>P7751</t>
  </si>
  <si>
    <t>P7753</t>
  </si>
  <si>
    <t>P7755</t>
  </si>
  <si>
    <t>P7750</t>
  </si>
  <si>
    <t>P7756</t>
  </si>
  <si>
    <t>P8126</t>
  </si>
  <si>
    <t>P8127</t>
  </si>
  <si>
    <t>P8128</t>
  </si>
  <si>
    <t>P8129</t>
  </si>
  <si>
    <t>P8130</t>
  </si>
  <si>
    <t>Alro Part #</t>
  </si>
  <si>
    <t>List Price Per Piece</t>
  </si>
  <si>
    <t>P7526</t>
  </si>
  <si>
    <t>P7527</t>
  </si>
  <si>
    <t>P7528</t>
  </si>
  <si>
    <t>P7529</t>
  </si>
  <si>
    <t>P7531</t>
  </si>
  <si>
    <t>P7532</t>
  </si>
  <si>
    <t>P7533</t>
  </si>
  <si>
    <t>P7534</t>
  </si>
  <si>
    <t>P8336</t>
  </si>
  <si>
    <t/>
  </si>
  <si>
    <t>P7535</t>
  </si>
  <si>
    <t>P7536</t>
  </si>
  <si>
    <t>P7537</t>
  </si>
  <si>
    <t>P7538</t>
  </si>
  <si>
    <t>P7539</t>
  </si>
  <si>
    <t>P7540</t>
  </si>
  <si>
    <t>P7541</t>
  </si>
  <si>
    <t>P7543</t>
  </si>
  <si>
    <t>P7544</t>
  </si>
  <si>
    <t>P7546</t>
  </si>
  <si>
    <t>P7547</t>
  </si>
  <si>
    <t>P7548</t>
  </si>
  <si>
    <t>P7549</t>
  </si>
  <si>
    <t>P8342</t>
  </si>
  <si>
    <t>P8343</t>
  </si>
  <si>
    <t>P8344</t>
  </si>
  <si>
    <t>P8345</t>
  </si>
  <si>
    <t>P7550</t>
  </si>
  <si>
    <t>P7551</t>
  </si>
  <si>
    <t>P7552</t>
  </si>
  <si>
    <t>P7553</t>
  </si>
  <si>
    <t>P7554</t>
  </si>
  <si>
    <t>P7555</t>
  </si>
  <si>
    <t>P7556</t>
  </si>
  <si>
    <t>P7557</t>
  </si>
  <si>
    <t>P7558</t>
  </si>
  <si>
    <t>P7559</t>
  </si>
  <si>
    <t>P7560</t>
  </si>
  <si>
    <t>P7561</t>
  </si>
  <si>
    <t>P7562</t>
  </si>
  <si>
    <t>P7563</t>
  </si>
  <si>
    <t>P7564</t>
  </si>
  <si>
    <t>P8338</t>
  </si>
  <si>
    <t>P8339</t>
  </si>
  <si>
    <t>P8340</t>
  </si>
  <si>
    <t>P7566</t>
  </si>
  <si>
    <t>P7568</t>
  </si>
  <si>
    <t>P7565</t>
  </si>
  <si>
    <t>P7567</t>
  </si>
  <si>
    <t>P7569</t>
  </si>
  <si>
    <t>P9789</t>
  </si>
  <si>
    <t>P7570</t>
  </si>
  <si>
    <t>P7571</t>
  </si>
  <si>
    <t>P10103</t>
  </si>
  <si>
    <t>P7576</t>
  </si>
  <si>
    <t>P7577</t>
  </si>
  <si>
    <t>P7573</t>
  </si>
  <si>
    <t>P7575</t>
  </si>
  <si>
    <t>P7578</t>
  </si>
  <si>
    <t>P7579</t>
  </si>
  <si>
    <t>P7583</t>
  </si>
  <si>
    <t>P7584</t>
  </si>
  <si>
    <t>P7585</t>
  </si>
  <si>
    <t>P7586</t>
  </si>
  <si>
    <t>P7590</t>
  </si>
  <si>
    <t>P7591</t>
  </si>
  <si>
    <t>P7592</t>
  </si>
  <si>
    <t>P7594</t>
  </si>
  <si>
    <t>P7595</t>
  </si>
  <si>
    <t>P7596</t>
  </si>
  <si>
    <t>P7597</t>
  </si>
  <si>
    <t>P7581</t>
  </si>
  <si>
    <t>P7582</t>
  </si>
  <si>
    <t>P7587</t>
  </si>
  <si>
    <t>P7593</t>
  </si>
  <si>
    <t>P7600</t>
  </si>
  <si>
    <t>P8537</t>
  </si>
  <si>
    <t>P11154</t>
  </si>
  <si>
    <t>P11157</t>
  </si>
  <si>
    <t>P7605</t>
  </si>
  <si>
    <t>P11158</t>
  </si>
  <si>
    <t>P11159</t>
  </si>
  <si>
    <t>P7606</t>
  </si>
  <si>
    <t>P7607</t>
  </si>
  <si>
    <t>P7609</t>
  </si>
  <si>
    <t>P7610</t>
  </si>
  <si>
    <t>P7611</t>
  </si>
  <si>
    <t>P7612</t>
  </si>
  <si>
    <t>P7601</t>
  </si>
  <si>
    <t>P7602</t>
  </si>
  <si>
    <t>P7603</t>
  </si>
  <si>
    <t>P7613</t>
  </si>
  <si>
    <t>P7604</t>
  </si>
  <si>
    <t>P7614</t>
  </si>
  <si>
    <t>P8351</t>
  </si>
  <si>
    <t>P7615</t>
  </si>
  <si>
    <t>P7616</t>
  </si>
  <si>
    <t>P8347</t>
  </si>
  <si>
    <t>P7617</t>
  </si>
  <si>
    <t>P11153</t>
  </si>
  <si>
    <t>Net Price</t>
    <phoneticPr fontId="9" type="noConversion"/>
  </si>
  <si>
    <t>P5312</t>
  </si>
  <si>
    <t>P4656</t>
  </si>
  <si>
    <t>P4654</t>
  </si>
  <si>
    <t>P4657</t>
  </si>
  <si>
    <t>P4658</t>
  </si>
  <si>
    <t>P4659</t>
  </si>
  <si>
    <t>P4661</t>
  </si>
  <si>
    <t>P4662</t>
  </si>
  <si>
    <t>P5153</t>
  </si>
  <si>
    <t>P5154</t>
  </si>
  <si>
    <t>603R</t>
  </si>
  <si>
    <t>P6363</t>
  </si>
  <si>
    <t>P7649</t>
  </si>
  <si>
    <t>P5549</t>
  </si>
  <si>
    <t>P5347</t>
  </si>
  <si>
    <t>P4672</t>
  </si>
  <si>
    <t>P4670</t>
  </si>
  <si>
    <t>P4686</t>
  </si>
  <si>
    <t>P4705</t>
  </si>
  <si>
    <t>P4673</t>
  </si>
  <si>
    <t>P4691</t>
  </si>
  <si>
    <t>P4677</t>
  </si>
  <si>
    <t>P4676</t>
  </si>
  <si>
    <t>P4697</t>
  </si>
  <si>
    <t>P4696</t>
  </si>
  <si>
    <t>P4679</t>
  </si>
  <si>
    <t>P4702</t>
  </si>
  <si>
    <t>P4700</t>
  </si>
  <si>
    <t>P4681</t>
  </si>
  <si>
    <t>603-2</t>
  </si>
  <si>
    <t>P4663</t>
  </si>
  <si>
    <t>P4665</t>
  </si>
  <si>
    <t>P4666</t>
  </si>
  <si>
    <t>P4667</t>
  </si>
  <si>
    <t>P4668</t>
  </si>
  <si>
    <t>P4669</t>
  </si>
  <si>
    <t>P4671</t>
  </si>
  <si>
    <t>P5339</t>
  </si>
  <si>
    <t>604-2</t>
  </si>
  <si>
    <t>P4762</t>
  </si>
  <si>
    <t>P4764</t>
  </si>
  <si>
    <t>P4777</t>
  </si>
  <si>
    <t>P4766</t>
  </si>
  <si>
    <t>P4769</t>
  </si>
  <si>
    <t>P4798</t>
  </si>
  <si>
    <t>P4800</t>
  </si>
  <si>
    <t>P4802</t>
  </si>
  <si>
    <t>P5596</t>
  </si>
  <si>
    <t>P6406</t>
  </si>
  <si>
    <t>P4684</t>
  </si>
  <si>
    <t>P4685</t>
  </si>
  <si>
    <t>P4688</t>
  </si>
  <si>
    <t>P4690</t>
  </si>
  <si>
    <t>P4692</t>
  </si>
  <si>
    <t>P4694</t>
  </si>
  <si>
    <t>P4695</t>
  </si>
  <si>
    <t>P2838</t>
  </si>
  <si>
    <t>P2839</t>
  </si>
  <si>
    <t>P2840</t>
  </si>
  <si>
    <t>P4725</t>
  </si>
  <si>
    <t>604R</t>
  </si>
  <si>
    <t>P5722</t>
  </si>
  <si>
    <t>P4728</t>
  </si>
  <si>
    <t>P4727</t>
  </si>
  <si>
    <t>P4726</t>
  </si>
  <si>
    <t>P4730</t>
  </si>
  <si>
    <t>P4729</t>
  </si>
  <si>
    <t>P4744</t>
  </si>
  <si>
    <t>P4732</t>
  </si>
  <si>
    <t>P4731</t>
  </si>
  <si>
    <t>P4743</t>
  </si>
  <si>
    <t>P4747</t>
  </si>
  <si>
    <t>P4734</t>
  </si>
  <si>
    <t>P4733</t>
  </si>
  <si>
    <t>P4749</t>
  </si>
  <si>
    <t>P4735</t>
  </si>
  <si>
    <t>P4748</t>
  </si>
  <si>
    <t>P4756</t>
  </si>
  <si>
    <t>P5465</t>
  </si>
  <si>
    <t>P8206</t>
  </si>
  <si>
    <t>P6309</t>
  </si>
  <si>
    <t>P6270</t>
  </si>
  <si>
    <t>P4750</t>
  </si>
  <si>
    <t>P6304</t>
  </si>
  <si>
    <t>P4753</t>
  </si>
  <si>
    <t>P4751</t>
  </si>
  <si>
    <t>P8235</t>
  </si>
  <si>
    <t>P4757</t>
  </si>
  <si>
    <t>P4755</t>
  </si>
  <si>
    <t>P4758</t>
  </si>
  <si>
    <t>P4760</t>
  </si>
  <si>
    <t>P4761</t>
  </si>
  <si>
    <t>P6376</t>
  </si>
  <si>
    <t>P5707</t>
  </si>
  <si>
    <t>P4765</t>
  </si>
  <si>
    <t>P4767</t>
  </si>
  <si>
    <t>P6366</t>
  </si>
  <si>
    <t>P4768</t>
  </si>
  <si>
    <t>P4770</t>
  </si>
  <si>
    <t>P4771</t>
  </si>
  <si>
    <t>P4773</t>
  </si>
  <si>
    <t>P4774</t>
  </si>
  <si>
    <t>P4776</t>
  </si>
  <si>
    <t>P4778</t>
  </si>
  <si>
    <t>P4779</t>
  </si>
  <si>
    <t>P8194</t>
  </si>
  <si>
    <t>P5602</t>
  </si>
  <si>
    <t>600-RS</t>
  </si>
  <si>
    <t>P5379</t>
  </si>
  <si>
    <t>P4782</t>
  </si>
  <si>
    <t>P4783</t>
  </si>
  <si>
    <t>P5499</t>
  </si>
  <si>
    <t>P4784</t>
  </si>
  <si>
    <t>P4785</t>
  </si>
  <si>
    <t>P4786</t>
  </si>
  <si>
    <t>P4787</t>
  </si>
  <si>
    <t>P4788</t>
  </si>
  <si>
    <t>P4789</t>
  </si>
  <si>
    <t>P4790</t>
  </si>
  <si>
    <t>P4791</t>
  </si>
  <si>
    <t>P6354</t>
  </si>
  <si>
    <t>P5755</t>
  </si>
  <si>
    <t>P6417</t>
  </si>
  <si>
    <t>P4829</t>
  </si>
  <si>
    <t>P4830</t>
  </si>
  <si>
    <t>P9816</t>
  </si>
  <si>
    <t>P4831</t>
  </si>
  <si>
    <t>P4832</t>
  </si>
  <si>
    <t>P4833</t>
  </si>
  <si>
    <t>P4834</t>
  </si>
  <si>
    <t>P4835</t>
  </si>
  <si>
    <t>P4836</t>
  </si>
  <si>
    <t>P4837</t>
  </si>
  <si>
    <t>P4838</t>
  </si>
  <si>
    <t>P5733</t>
  </si>
  <si>
    <t>P6171</t>
  </si>
  <si>
    <t>600R</t>
  </si>
  <si>
    <t>P6408</t>
  </si>
  <si>
    <t>P5500</t>
  </si>
  <si>
    <t>P5538</t>
  </si>
  <si>
    <t>P5293</t>
  </si>
  <si>
    <t>P4793</t>
  </si>
  <si>
    <t>P6170</t>
  </si>
  <si>
    <t>P6409</t>
  </si>
  <si>
    <t>P5501</t>
  </si>
  <si>
    <t>P6410</t>
  </si>
  <si>
    <t>P4796</t>
  </si>
  <si>
    <t>P4794</t>
  </si>
  <si>
    <t>P5267</t>
  </si>
  <si>
    <t>P4799</t>
  </si>
  <si>
    <t>P6268</t>
  </si>
  <si>
    <t>P5585</t>
  </si>
  <si>
    <t>P4805</t>
  </si>
  <si>
    <t>P4804</t>
  </si>
  <si>
    <t>P4803</t>
  </si>
  <si>
    <t>P4809</t>
  </si>
  <si>
    <t>P4808</t>
  </si>
  <si>
    <t>P4807</t>
  </si>
  <si>
    <t>P4806</t>
  </si>
  <si>
    <t>P4814</t>
  </si>
  <si>
    <t>P4813</t>
  </si>
  <si>
    <t>P4812</t>
  </si>
  <si>
    <t>P4811</t>
  </si>
  <si>
    <t>P4810</t>
  </si>
  <si>
    <t>P4818</t>
  </si>
  <si>
    <t>P4817</t>
  </si>
  <si>
    <t>P4816</t>
  </si>
  <si>
    <t>P4815</t>
  </si>
  <si>
    <t>P4821</t>
  </si>
  <si>
    <t>P4820</t>
  </si>
  <si>
    <t>P4819</t>
  </si>
  <si>
    <t>P4824</t>
  </si>
  <si>
    <t>P4823</t>
  </si>
  <si>
    <t>P4822</t>
  </si>
  <si>
    <t>P5750</t>
  </si>
  <si>
    <t>P5749</t>
  </si>
  <si>
    <t>P5294</t>
  </si>
  <si>
    <t>P4839</t>
  </si>
  <si>
    <t>P4711</t>
  </si>
  <si>
    <t>P5498</t>
  </si>
  <si>
    <t>P4712</t>
  </si>
  <si>
    <t>P4840</t>
  </si>
  <si>
    <t>P4841</t>
  </si>
  <si>
    <t>P4842</t>
  </si>
  <si>
    <t>P4843</t>
  </si>
  <si>
    <t>P4844</t>
  </si>
  <si>
    <t>P4845</t>
  </si>
  <si>
    <t>P4846</t>
  </si>
  <si>
    <t>P5741</t>
  </si>
  <si>
    <t>P5164</t>
  </si>
  <si>
    <t>P6347</t>
  </si>
  <si>
    <t>606-2</t>
  </si>
  <si>
    <t>P4848</t>
  </si>
  <si>
    <t>P4849</t>
  </si>
  <si>
    <t>P7664</t>
  </si>
  <si>
    <t>P4850</t>
  </si>
  <si>
    <t>P4851</t>
  </si>
  <si>
    <t>P4852</t>
  </si>
  <si>
    <t>P4853</t>
  </si>
  <si>
    <t>P4854</t>
  </si>
  <si>
    <t>P4855</t>
  </si>
  <si>
    <t>P4856</t>
  </si>
  <si>
    <t>P4858</t>
  </si>
  <si>
    <t>P5594</t>
  </si>
  <si>
    <t>P5311</t>
  </si>
  <si>
    <t>P4859</t>
  </si>
  <si>
    <t>P4707</t>
  </si>
  <si>
    <t>P5495</t>
  </si>
  <si>
    <t>P4708</t>
  </si>
  <si>
    <t>P4709</t>
  </si>
  <si>
    <t>P4860</t>
  </si>
  <si>
    <t>P4861</t>
  </si>
  <si>
    <t>P4862</t>
  </si>
  <si>
    <t>P4863</t>
  </si>
  <si>
    <t>P4864</t>
  </si>
  <si>
    <t>P4865</t>
  </si>
  <si>
    <t>P5628</t>
  </si>
  <si>
    <t>P5742</t>
  </si>
  <si>
    <t>P7273</t>
  </si>
  <si>
    <t>P5699</t>
  </si>
  <si>
    <t>P5618</t>
  </si>
  <si>
    <t>P5324</t>
  </si>
  <si>
    <t>P4724</t>
  </si>
  <si>
    <t>P4868</t>
  </si>
  <si>
    <t>P4866</t>
  </si>
  <si>
    <t>P5380</t>
  </si>
  <si>
    <t>P5521</t>
  </si>
  <si>
    <t>P5493</t>
  </si>
  <si>
    <t>P6232</t>
  </si>
  <si>
    <t>607-LT</t>
  </si>
  <si>
    <t>P6167</t>
  </si>
  <si>
    <t>P5445</t>
  </si>
  <si>
    <t>P4434</t>
  </si>
  <si>
    <t>P5574</t>
  </si>
  <si>
    <t>P5271</t>
  </si>
  <si>
    <t>P5547</t>
  </si>
  <si>
    <t>P5272</t>
  </si>
  <si>
    <t>P5684</t>
  </si>
  <si>
    <t>P6305</t>
  </si>
  <si>
    <t>P7933</t>
  </si>
  <si>
    <t>P6237</t>
  </si>
  <si>
    <t>P5381</t>
  </si>
  <si>
    <t>607-2</t>
  </si>
  <si>
    <t>P4870</t>
  </si>
  <si>
    <t>P4871</t>
  </si>
  <si>
    <t>P5589</t>
  </si>
  <si>
    <t>P4872</t>
  </si>
  <si>
    <t>P4873</t>
  </si>
  <si>
    <t>P4874</t>
  </si>
  <si>
    <t>P4875</t>
  </si>
  <si>
    <t>P4876</t>
  </si>
  <si>
    <t>P4877</t>
  </si>
  <si>
    <t>P4878</t>
  </si>
  <si>
    <t>P4879</t>
  </si>
  <si>
    <t>607-2-LT</t>
  </si>
  <si>
    <t>P7176</t>
  </si>
  <si>
    <t>P5464</t>
  </si>
  <si>
    <t>P6168</t>
  </si>
  <si>
    <t>P5621</t>
  </si>
  <si>
    <t>P5634</t>
  </si>
  <si>
    <t>P5685</t>
  </si>
  <si>
    <t>P5686</t>
  </si>
  <si>
    <t>P6238</t>
  </si>
  <si>
    <t>P5619</t>
  </si>
  <si>
    <t>600-2</t>
  </si>
  <si>
    <t>P6346</t>
  </si>
  <si>
    <t>P6350</t>
  </si>
  <si>
    <t>P4916</t>
  </si>
  <si>
    <t>P6388</t>
  </si>
  <si>
    <t>P5511</t>
  </si>
  <si>
    <t>P4922</t>
  </si>
  <si>
    <t>P4917</t>
  </si>
  <si>
    <t>P5591</t>
  </si>
  <si>
    <t>P4928</t>
  </si>
  <si>
    <t>P4926</t>
  </si>
  <si>
    <t>P6413</t>
  </si>
  <si>
    <t>P4925</t>
  </si>
  <si>
    <t>P4937</t>
  </si>
  <si>
    <t>P4932</t>
  </si>
  <si>
    <t>P4930</t>
  </si>
  <si>
    <t>P4942</t>
  </si>
  <si>
    <t>P4941</t>
  </si>
  <si>
    <t>P4940</t>
  </si>
  <si>
    <t>P4938</t>
  </si>
  <si>
    <t>P4947</t>
  </si>
  <si>
    <t>P4946</t>
  </si>
  <si>
    <t>P4945</t>
  </si>
  <si>
    <t>P4944</t>
  </si>
  <si>
    <t>P4943</t>
  </si>
  <si>
    <t>P4954</t>
  </si>
  <si>
    <t>P4952</t>
  </si>
  <si>
    <t>P4950</t>
  </si>
  <si>
    <t>P4949</t>
  </si>
  <si>
    <t>P4959</t>
  </si>
  <si>
    <t>P4958</t>
  </si>
  <si>
    <t>P4957</t>
  </si>
  <si>
    <t>P4955</t>
  </si>
  <si>
    <t>P4963</t>
  </si>
  <si>
    <t>P4962</t>
  </si>
  <si>
    <t>P4961</t>
  </si>
  <si>
    <t>P5603</t>
  </si>
  <si>
    <t>P5378</t>
  </si>
  <si>
    <t>P4933</t>
  </si>
  <si>
    <t>P4714</t>
  </si>
  <si>
    <t>P5627</t>
  </si>
  <si>
    <t>P4715</t>
  </si>
  <si>
    <t>P4934</t>
  </si>
  <si>
    <t>P4935</t>
  </si>
  <si>
    <t>P4936</t>
  </si>
  <si>
    <t>P4939</t>
  </si>
  <si>
    <t>P4948</t>
  </si>
  <si>
    <t>P4951</t>
  </si>
  <si>
    <t>P4953</t>
  </si>
  <si>
    <t>P5734</t>
  </si>
  <si>
    <t>P5745</t>
  </si>
  <si>
    <t>611RR</t>
  </si>
  <si>
    <t>611BH</t>
  </si>
  <si>
    <t>P8649</t>
  </si>
  <si>
    <t>P7740</t>
  </si>
  <si>
    <t>611R</t>
  </si>
  <si>
    <t>P5513</t>
  </si>
  <si>
    <t>P5758</t>
  </si>
  <si>
    <t>P4960</t>
  </si>
  <si>
    <t>P5369</t>
  </si>
  <si>
    <t>P7295</t>
  </si>
  <si>
    <t>P5009</t>
  </si>
  <si>
    <t>P6415</t>
  </si>
  <si>
    <t>P4968</t>
  </si>
  <si>
    <t>P4966</t>
  </si>
  <si>
    <t>P5382</t>
  </si>
  <si>
    <t>P5000</t>
  </si>
  <si>
    <t>P5019</t>
  </si>
  <si>
    <t>P5017</t>
  </si>
  <si>
    <t>P5015</t>
  </si>
  <si>
    <t>P5014</t>
  </si>
  <si>
    <t>P5012</t>
  </si>
  <si>
    <t>P4975</t>
  </si>
  <si>
    <t>P4973</t>
  </si>
  <si>
    <t>P4970</t>
  </si>
  <si>
    <t>P8330</t>
  </si>
  <si>
    <t>P7264</t>
  </si>
  <si>
    <t>P5034</t>
  </si>
  <si>
    <t>P5025</t>
  </si>
  <si>
    <t>P5022</t>
  </si>
  <si>
    <t>P5020</t>
  </si>
  <si>
    <t>P5018</t>
  </si>
  <si>
    <t>P5577</t>
  </si>
  <si>
    <t>P5013</t>
  </si>
  <si>
    <t>P5011</t>
  </si>
  <si>
    <t>P5008</t>
  </si>
  <si>
    <t>P5003</t>
  </si>
  <si>
    <t>P4982</t>
  </si>
  <si>
    <t>P4979</t>
  </si>
  <si>
    <t>P4977</t>
  </si>
  <si>
    <t>P8037</t>
  </si>
  <si>
    <t>P8093</t>
  </si>
  <si>
    <t>P5037</t>
  </si>
  <si>
    <t>P5074</t>
  </si>
  <si>
    <t>P5070</t>
  </si>
  <si>
    <t>P5065</t>
  </si>
  <si>
    <t>P5063</t>
  </si>
  <si>
    <t>P5061</t>
  </si>
  <si>
    <t>P5058</t>
  </si>
  <si>
    <t>P5055</t>
  </si>
  <si>
    <t>P5053</t>
  </si>
  <si>
    <t>P5051</t>
  </si>
  <si>
    <t>P5049</t>
  </si>
  <si>
    <t>P5044</t>
  </si>
  <si>
    <t>P5040</t>
  </si>
  <si>
    <t>P5038</t>
  </si>
  <si>
    <t>P5035</t>
  </si>
  <si>
    <t>P5031</t>
  </si>
  <si>
    <t>P5029</t>
  </si>
  <si>
    <t>P4967</t>
  </si>
  <si>
    <t>P4991</t>
  </si>
  <si>
    <t>P4988</t>
  </si>
  <si>
    <t>P4987</t>
  </si>
  <si>
    <t>P5028</t>
  </si>
  <si>
    <t>P5027</t>
  </si>
  <si>
    <t>P5026</t>
  </si>
  <si>
    <t>P5039</t>
  </si>
  <si>
    <t>P5024</t>
  </si>
  <si>
    <t>P5021</t>
  </si>
  <si>
    <t>P5098</t>
  </si>
  <si>
    <t>P5097</t>
  </si>
  <si>
    <t>P5094</t>
  </si>
  <si>
    <t>P5091</t>
  </si>
  <si>
    <t>P5090</t>
  </si>
  <si>
    <t>P5088</t>
  </si>
  <si>
    <t>P5085</t>
  </si>
  <si>
    <t>P5083</t>
  </si>
  <si>
    <t>P5081</t>
  </si>
  <si>
    <t>P5077</t>
  </si>
  <si>
    <t>P4976</t>
  </si>
  <si>
    <t>P4974</t>
  </si>
  <si>
    <t>P4972</t>
  </si>
  <si>
    <t>P4971</t>
  </si>
  <si>
    <t>P4969</t>
  </si>
  <si>
    <t>P9868</t>
  </si>
  <si>
    <t>P5388</t>
  </si>
  <si>
    <t>P6245</t>
  </si>
  <si>
    <t>P6405</t>
  </si>
  <si>
    <t>P6342</t>
  </si>
  <si>
    <t>P8047</t>
  </si>
  <si>
    <t>P5515</t>
  </si>
  <si>
    <t>P4986</t>
  </si>
  <si>
    <t>P4985</t>
  </si>
  <si>
    <t>P4983</t>
  </si>
  <si>
    <t>P4981</t>
  </si>
  <si>
    <t>P4980</t>
  </si>
  <si>
    <t>P4978</t>
  </si>
  <si>
    <t>P6242</t>
  </si>
  <si>
    <t>P6340</t>
  </si>
  <si>
    <t>P6360</t>
  </si>
  <si>
    <t>P6339</t>
  </si>
  <si>
    <t>P6244</t>
  </si>
  <si>
    <t>P6243</t>
  </si>
  <si>
    <t>P6341</t>
  </si>
  <si>
    <t>P4996</t>
  </si>
  <si>
    <t>P4995</t>
  </si>
  <si>
    <t>P4994</t>
  </si>
  <si>
    <t>P4993</t>
  </si>
  <si>
    <t>P4992</t>
  </si>
  <si>
    <t>P4990</t>
  </si>
  <si>
    <t>P4989</t>
  </si>
  <si>
    <t>P6306</t>
  </si>
  <si>
    <t>P5517</t>
  </si>
  <si>
    <t>P5006</t>
  </si>
  <si>
    <t>P5005</t>
  </si>
  <si>
    <t>P5004</t>
  </si>
  <si>
    <t>P5002</t>
  </si>
  <si>
    <t>P5001</t>
  </si>
  <si>
    <t>P4999</t>
  </si>
  <si>
    <t>P4997</t>
  </si>
  <si>
    <t>P5746</t>
  </si>
  <si>
    <t>P5110</t>
  </si>
  <si>
    <t>1/2</t>
  </si>
  <si>
    <t>5/8</t>
  </si>
  <si>
    <t>P4722</t>
  </si>
  <si>
    <t>3/4</t>
  </si>
  <si>
    <t>7/8</t>
  </si>
  <si>
    <t>P5111</t>
  </si>
  <si>
    <t>1-1/8</t>
  </si>
  <si>
    <t>P5112</t>
  </si>
  <si>
    <t>1-3/8</t>
  </si>
  <si>
    <t>P5113</t>
  </si>
  <si>
    <t>1-5/8</t>
  </si>
  <si>
    <t>P5114</t>
  </si>
  <si>
    <t>2-1/8</t>
  </si>
  <si>
    <t>P5115</t>
  </si>
  <si>
    <t>2-5/8</t>
  </si>
  <si>
    <t>P5116</t>
  </si>
  <si>
    <t>3-1/8</t>
  </si>
  <si>
    <t>P1544</t>
  </si>
  <si>
    <t>P1545</t>
  </si>
  <si>
    <t>P1546</t>
  </si>
  <si>
    <t>P1547</t>
  </si>
  <si>
    <t>P1548</t>
  </si>
  <si>
    <t>P1549</t>
  </si>
  <si>
    <t>P1550</t>
  </si>
  <si>
    <t>P1551</t>
  </si>
  <si>
    <t>P1552</t>
  </si>
  <si>
    <t>P1553</t>
  </si>
  <si>
    <t>P1554</t>
  </si>
  <si>
    <t>P1555</t>
  </si>
  <si>
    <t>P1556</t>
  </si>
  <si>
    <t>P1557</t>
  </si>
  <si>
    <t>P1558</t>
  </si>
  <si>
    <t>P1559</t>
  </si>
  <si>
    <t>P1560</t>
  </si>
  <si>
    <t>P1561</t>
  </si>
  <si>
    <t>P1562</t>
  </si>
  <si>
    <t>P1563</t>
  </si>
  <si>
    <t>P1564</t>
  </si>
  <si>
    <t>P1565</t>
  </si>
  <si>
    <t>P1566</t>
  </si>
  <si>
    <t>P1567</t>
  </si>
  <si>
    <t>P1568</t>
  </si>
  <si>
    <t>P1569</t>
  </si>
  <si>
    <t>P1570</t>
  </si>
  <si>
    <t>P1572</t>
  </si>
  <si>
    <t>P3057</t>
  </si>
  <si>
    <t>P3058</t>
  </si>
  <si>
    <t>P3059</t>
  </si>
  <si>
    <t>P3060</t>
  </si>
  <si>
    <t>P3061</t>
  </si>
  <si>
    <t>P3062</t>
  </si>
  <si>
    <t>P3063</t>
  </si>
  <si>
    <t>P3064</t>
  </si>
  <si>
    <t>P3065</t>
  </si>
  <si>
    <t>P3066</t>
  </si>
  <si>
    <t>P1497</t>
  </si>
  <si>
    <t>P1498</t>
  </si>
  <si>
    <t>P1499</t>
  </si>
  <si>
    <t>P1500</t>
  </si>
  <si>
    <t>P1501</t>
  </si>
  <si>
    <t>P1502</t>
  </si>
  <si>
    <t>P1503</t>
  </si>
  <si>
    <t>P1504</t>
  </si>
  <si>
    <t>P1505</t>
  </si>
  <si>
    <t>P1506</t>
  </si>
  <si>
    <t>P1507</t>
  </si>
  <si>
    <t>P1486</t>
  </si>
  <si>
    <t>P1487</t>
  </si>
  <si>
    <t>P1488</t>
  </si>
  <si>
    <t>P1489</t>
  </si>
  <si>
    <t>P1490</t>
  </si>
  <si>
    <t>P1491</t>
  </si>
  <si>
    <t>P1492</t>
  </si>
  <si>
    <t>P1493</t>
  </si>
  <si>
    <t>P1494</t>
  </si>
  <si>
    <t>P1495</t>
  </si>
  <si>
    <t>P1496</t>
  </si>
  <si>
    <t>P1508</t>
  </si>
  <si>
    <t>P1509</t>
  </si>
  <si>
    <t>P1510</t>
  </si>
  <si>
    <t>P1511</t>
  </si>
  <si>
    <t>P1512</t>
  </si>
  <si>
    <t>P1513</t>
  </si>
  <si>
    <t>P1514</t>
  </si>
  <si>
    <t>P1515</t>
  </si>
  <si>
    <t>P1516</t>
  </si>
  <si>
    <t>P1517</t>
  </si>
  <si>
    <t>P1518</t>
  </si>
  <si>
    <t>P1519</t>
  </si>
  <si>
    <t>P1520</t>
  </si>
  <si>
    <t>P1521</t>
  </si>
  <si>
    <t>P1522</t>
  </si>
  <si>
    <t>P1523</t>
  </si>
  <si>
    <t>P1524</t>
  </si>
  <si>
    <t>P1525</t>
  </si>
  <si>
    <t>P1529</t>
  </si>
  <si>
    <t>P1530</t>
  </si>
  <si>
    <t>P1531</t>
  </si>
  <si>
    <t>P1532</t>
  </si>
  <si>
    <t>P1533</t>
  </si>
  <si>
    <t>P1534</t>
  </si>
  <si>
    <t>P1535</t>
  </si>
  <si>
    <t>P1536</t>
  </si>
  <si>
    <t>P1537</t>
  </si>
  <si>
    <t>P1539</t>
  </si>
  <si>
    <t>P1540</t>
  </si>
  <si>
    <t>P1542</t>
  </si>
  <si>
    <t>P1543</t>
  </si>
  <si>
    <t>P1573</t>
  </si>
  <si>
    <t>P1574</t>
  </si>
  <si>
    <t>P1575</t>
  </si>
  <si>
    <t>P1576</t>
  </si>
  <si>
    <t>P1577</t>
  </si>
  <si>
    <t>P1578</t>
  </si>
  <si>
    <t>P1579</t>
  </si>
  <si>
    <t>P1580</t>
  </si>
  <si>
    <t>P1581</t>
  </si>
  <si>
    <t>P1582</t>
  </si>
  <si>
    <t>P1583</t>
  </si>
  <si>
    <t>P2431</t>
  </si>
  <si>
    <t>P2432</t>
  </si>
  <si>
    <t>P2433</t>
  </si>
  <si>
    <t>P2434</t>
  </si>
  <si>
    <t>P2435</t>
  </si>
  <si>
    <t>P2436</t>
  </si>
  <si>
    <t>P2437</t>
  </si>
  <si>
    <t>P2438</t>
  </si>
  <si>
    <t>P2439</t>
  </si>
  <si>
    <t>P2440</t>
  </si>
  <si>
    <t>P5727</t>
  </si>
  <si>
    <t>P2442</t>
  </si>
  <si>
    <t>P2443</t>
  </si>
  <si>
    <t>P2444</t>
  </si>
  <si>
    <t>P2445</t>
  </si>
  <si>
    <t>P2446</t>
  </si>
  <si>
    <t>P2447</t>
  </si>
  <si>
    <t>P2448</t>
  </si>
  <si>
    <t>P2449</t>
  </si>
  <si>
    <t>P2450</t>
  </si>
  <si>
    <t>P2451</t>
  </si>
  <si>
    <t>P2452</t>
  </si>
  <si>
    <t>P2453</t>
  </si>
  <si>
    <t>P2454</t>
  </si>
  <si>
    <t>P2455</t>
  </si>
  <si>
    <t>P2456</t>
  </si>
  <si>
    <t>P2457</t>
  </si>
  <si>
    <t>P2459</t>
  </si>
  <si>
    <t>P3084</t>
  </si>
  <si>
    <t>P3085</t>
  </si>
  <si>
    <t>P3086</t>
  </si>
  <si>
    <t>P3087</t>
  </si>
  <si>
    <t>P3088</t>
  </si>
  <si>
    <t>P3089</t>
  </si>
  <si>
    <t>P3090</t>
  </si>
  <si>
    <t>P3091</t>
  </si>
  <si>
    <t>P3092</t>
  </si>
  <si>
    <t>P3093</t>
  </si>
  <si>
    <t>P3094</t>
  </si>
  <si>
    <t>P2384</t>
  </si>
  <si>
    <t>P2385</t>
  </si>
  <si>
    <t>P2386</t>
  </si>
  <si>
    <t>P2387</t>
  </si>
  <si>
    <t>P2388</t>
  </si>
  <si>
    <t>P2389</t>
  </si>
  <si>
    <t>P2390</t>
  </si>
  <si>
    <t>P2391</t>
  </si>
  <si>
    <t>P2392</t>
  </si>
  <si>
    <t>P2393</t>
  </si>
  <si>
    <t>P2394</t>
  </si>
  <si>
    <t>P2373</t>
  </si>
  <si>
    <t>P2374</t>
  </si>
  <si>
    <t>P2375</t>
  </si>
  <si>
    <t>P2376</t>
  </si>
  <si>
    <t>P2377</t>
  </si>
  <si>
    <t>P2378</t>
  </si>
  <si>
    <t>P2379</t>
  </si>
  <si>
    <t>P2380</t>
  </si>
  <si>
    <t>P2381</t>
  </si>
  <si>
    <t>P2382</t>
  </si>
  <si>
    <t>P2383</t>
  </si>
  <si>
    <t>P2395</t>
  </si>
  <si>
    <t>P2396</t>
  </si>
  <si>
    <t>P2397</t>
  </si>
  <si>
    <t>P2398</t>
  </si>
  <si>
    <t>P2399</t>
  </si>
  <si>
    <t>P2400</t>
  </si>
  <si>
    <t>P2401</t>
  </si>
  <si>
    <t>P2402</t>
  </si>
  <si>
    <t>P2403</t>
  </si>
  <si>
    <t>P2404</t>
  </si>
  <si>
    <t>P2405</t>
  </si>
  <si>
    <t>P2406</t>
  </si>
  <si>
    <t>P2407</t>
  </si>
  <si>
    <t>P2408</t>
  </si>
  <si>
    <t>P2409</t>
  </si>
  <si>
    <t>P2410</t>
  </si>
  <si>
    <t>P2411</t>
  </si>
  <si>
    <t>P2412</t>
  </si>
  <si>
    <t>P2416</t>
  </si>
  <si>
    <t>P2417</t>
  </si>
  <si>
    <t>P2418</t>
  </si>
  <si>
    <t>P2419</t>
  </si>
  <si>
    <t>P2420</t>
  </si>
  <si>
    <t>P2421</t>
  </si>
  <si>
    <t>P2422</t>
  </si>
  <si>
    <t>P2423</t>
  </si>
  <si>
    <t>P2424</t>
  </si>
  <si>
    <t>P2426</t>
  </si>
  <si>
    <t>P5573</t>
  </si>
  <si>
    <t>P2429</t>
  </si>
  <si>
    <t>P2430</t>
  </si>
  <si>
    <t>P2460</t>
  </si>
  <si>
    <t>P2461</t>
  </si>
  <si>
    <t>P2462</t>
  </si>
  <si>
    <t>P2463</t>
  </si>
  <si>
    <t>P2464</t>
  </si>
  <si>
    <t>P2465</t>
  </si>
  <si>
    <t>P2466</t>
  </si>
  <si>
    <t>P2467</t>
  </si>
  <si>
    <t>P2469</t>
  </si>
  <si>
    <t>P2470</t>
  </si>
  <si>
    <t>P6679</t>
    <phoneticPr fontId="5" type="noConversion"/>
  </si>
  <si>
    <t>P6680</t>
  </si>
  <si>
    <t>P6681</t>
  </si>
  <si>
    <t>P6682</t>
  </si>
  <si>
    <t>P6683</t>
  </si>
  <si>
    <t>P6684</t>
  </si>
  <si>
    <t>P6688</t>
  </si>
  <si>
    <t>P6690</t>
  </si>
  <si>
    <t>P6691</t>
  </si>
  <si>
    <t>P6692</t>
    <phoneticPr fontId="5" type="noConversion"/>
  </si>
  <si>
    <t>P6693</t>
    <phoneticPr fontId="5" type="noConversion"/>
  </si>
  <si>
    <t>P6694</t>
    <phoneticPr fontId="5" type="noConversion"/>
  </si>
  <si>
    <t>P7525</t>
    <phoneticPr fontId="5" type="noConversion"/>
  </si>
  <si>
    <t>P6695</t>
    <phoneticPr fontId="5" type="noConversion"/>
  </si>
  <si>
    <t>P6696</t>
  </si>
  <si>
    <t>P6697</t>
  </si>
  <si>
    <t>P6698</t>
    <phoneticPr fontId="5" type="noConversion"/>
  </si>
  <si>
    <t>P6699</t>
  </si>
  <si>
    <t>P6700</t>
  </si>
  <si>
    <t>P7344</t>
    <phoneticPr fontId="5" type="noConversion"/>
  </si>
  <si>
    <t>P6701</t>
    <phoneticPr fontId="5" type="noConversion"/>
  </si>
  <si>
    <t>P6702</t>
  </si>
  <si>
    <t>P6703</t>
  </si>
  <si>
    <t>P7728</t>
    <phoneticPr fontId="5" type="noConversion"/>
  </si>
  <si>
    <t>P7633</t>
    <phoneticPr fontId="5" type="noConversion"/>
  </si>
  <si>
    <t>P6704</t>
    <phoneticPr fontId="5" type="noConversion"/>
  </si>
  <si>
    <t>P6705</t>
    <phoneticPr fontId="5" type="noConversion"/>
  </si>
  <si>
    <t>P6706</t>
    <phoneticPr fontId="5" type="noConversion"/>
  </si>
  <si>
    <t>P6707</t>
  </si>
  <si>
    <t>P6708</t>
  </si>
  <si>
    <t>P6709</t>
    <phoneticPr fontId="5" type="noConversion"/>
  </si>
  <si>
    <t>P6710</t>
  </si>
  <si>
    <t>P6711</t>
  </si>
  <si>
    <t>P6712</t>
  </si>
  <si>
    <t>P6714</t>
    <phoneticPr fontId="5" type="noConversion"/>
  </si>
  <si>
    <t>P6715</t>
  </si>
  <si>
    <t>P6716</t>
  </si>
  <si>
    <t>P6717</t>
  </si>
  <si>
    <t>P6718</t>
  </si>
  <si>
    <t>P3771</t>
    <phoneticPr fontId="5" type="noConversion"/>
  </si>
  <si>
    <t>P6719</t>
    <phoneticPr fontId="5" type="noConversion"/>
  </si>
  <si>
    <t>P6720</t>
  </si>
  <si>
    <t>P6721</t>
  </si>
  <si>
    <t>P6722</t>
  </si>
  <si>
    <t>P3770</t>
    <phoneticPr fontId="5" type="noConversion"/>
  </si>
  <si>
    <t>P7660</t>
    <phoneticPr fontId="5" type="noConversion"/>
  </si>
  <si>
    <t>P6723</t>
    <phoneticPr fontId="5" type="noConversion"/>
  </si>
  <si>
    <t>P6724</t>
  </si>
  <si>
    <t>P6725</t>
  </si>
  <si>
    <t>P6726</t>
  </si>
  <si>
    <t>P3488</t>
    <phoneticPr fontId="5" type="noConversion"/>
  </si>
  <si>
    <t>P6325</t>
    <phoneticPr fontId="5" type="noConversion"/>
  </si>
  <si>
    <t>P6808</t>
    <phoneticPr fontId="5" type="noConversion"/>
  </si>
  <si>
    <t>P6727</t>
    <phoneticPr fontId="5" type="noConversion"/>
  </si>
  <si>
    <t>P6728</t>
    <phoneticPr fontId="5" type="noConversion"/>
  </si>
  <si>
    <t>P6729</t>
    <phoneticPr fontId="5" type="noConversion"/>
  </si>
  <si>
    <t>P1248</t>
    <phoneticPr fontId="5" type="noConversion"/>
  </si>
  <si>
    <t>P6777</t>
    <phoneticPr fontId="5" type="noConversion"/>
  </si>
  <si>
    <t>P6778</t>
    <phoneticPr fontId="5" type="noConversion"/>
  </si>
  <si>
    <t>P6779</t>
    <phoneticPr fontId="5" type="noConversion"/>
  </si>
  <si>
    <t>P6780</t>
  </si>
  <si>
    <t>P6781</t>
  </si>
  <si>
    <t>P6782</t>
  </si>
  <si>
    <t>P7370</t>
    <phoneticPr fontId="5" type="noConversion"/>
  </si>
  <si>
    <t>P6795</t>
  </si>
  <si>
    <t>P6796</t>
  </si>
  <si>
    <t>P6797</t>
  </si>
  <si>
    <t>P6798</t>
  </si>
  <si>
    <t>P6799</t>
  </si>
  <si>
    <t>P6800</t>
  </si>
  <si>
    <t>P6802</t>
  </si>
  <si>
    <t>P6803</t>
  </si>
  <si>
    <t>P6804</t>
  </si>
  <si>
    <t>P6805</t>
  </si>
  <si>
    <t>P6806</t>
  </si>
  <si>
    <t>P6730</t>
    <phoneticPr fontId="5" type="noConversion"/>
  </si>
  <si>
    <t>P6731</t>
  </si>
  <si>
    <t>P6732</t>
  </si>
  <si>
    <t>P7422</t>
    <phoneticPr fontId="5" type="noConversion"/>
  </si>
  <si>
    <t>P6733</t>
    <phoneticPr fontId="5" type="noConversion"/>
  </si>
  <si>
    <t>P6734</t>
    <phoneticPr fontId="5" type="noConversion"/>
  </si>
  <si>
    <t>P7345</t>
    <phoneticPr fontId="5" type="noConversion"/>
  </si>
  <si>
    <t>P6735</t>
    <phoneticPr fontId="5" type="noConversion"/>
  </si>
  <si>
    <t>P6736</t>
  </si>
  <si>
    <t>P6737</t>
  </si>
  <si>
    <t>P7346</t>
    <phoneticPr fontId="5" type="noConversion"/>
  </si>
  <si>
    <t>P6740</t>
    <phoneticPr fontId="5" type="noConversion"/>
  </si>
  <si>
    <t>P6741</t>
    <phoneticPr fontId="5" type="noConversion"/>
  </si>
  <si>
    <t>P6738</t>
    <phoneticPr fontId="5" type="noConversion"/>
  </si>
  <si>
    <t>P6739</t>
    <phoneticPr fontId="5" type="noConversion"/>
  </si>
  <si>
    <t>P7347</t>
    <phoneticPr fontId="5" type="noConversion"/>
  </si>
  <si>
    <t>P6742</t>
    <phoneticPr fontId="5" type="noConversion"/>
  </si>
  <si>
    <t>P6743</t>
    <phoneticPr fontId="5" type="noConversion"/>
  </si>
  <si>
    <t>P6744</t>
    <phoneticPr fontId="5" type="noConversion"/>
  </si>
  <si>
    <t>P7524</t>
    <phoneticPr fontId="5" type="noConversion"/>
  </si>
  <si>
    <t>P7634</t>
    <phoneticPr fontId="5" type="noConversion"/>
  </si>
  <si>
    <t>P6745</t>
    <phoneticPr fontId="5" type="noConversion"/>
  </si>
  <si>
    <t>P6746</t>
  </si>
  <si>
    <t>P6747</t>
  </si>
  <si>
    <t>P6748</t>
  </si>
  <si>
    <t>P7424</t>
    <phoneticPr fontId="5" type="noConversion"/>
  </si>
  <si>
    <t>P6749</t>
    <phoneticPr fontId="5" type="noConversion"/>
  </si>
  <si>
    <t>P6750</t>
  </si>
  <si>
    <t>P6751</t>
  </si>
  <si>
    <t>P6752</t>
  </si>
  <si>
    <t>P6753</t>
  </si>
  <si>
    <t>P6754</t>
  </si>
  <si>
    <t>P6755</t>
  </si>
  <si>
    <t>P6756</t>
  </si>
  <si>
    <t>P6757</t>
  </si>
  <si>
    <t>P6758</t>
  </si>
  <si>
    <t>P6759</t>
    <phoneticPr fontId="5" type="noConversion"/>
  </si>
  <si>
    <t>P1436</t>
  </si>
  <si>
    <t>P7686</t>
    <phoneticPr fontId="5" type="noConversion"/>
  </si>
  <si>
    <t>P6760</t>
    <phoneticPr fontId="5" type="noConversion"/>
  </si>
  <si>
    <t>P6761</t>
  </si>
  <si>
    <t>P6762</t>
  </si>
  <si>
    <t>P6763</t>
  </si>
  <si>
    <t>P6764</t>
  </si>
  <si>
    <t>P6765</t>
    <phoneticPr fontId="5" type="noConversion"/>
  </si>
  <si>
    <t>P6766</t>
  </si>
  <si>
    <t>P6767</t>
  </si>
  <si>
    <t>P6768</t>
  </si>
  <si>
    <t>P6769</t>
  </si>
  <si>
    <t>P6770</t>
  </si>
  <si>
    <t>P7348</t>
    <phoneticPr fontId="5" type="noConversion"/>
  </si>
  <si>
    <t>P7349</t>
    <phoneticPr fontId="5" type="noConversion"/>
  </si>
  <si>
    <t>P6488</t>
    <phoneticPr fontId="5" type="noConversion"/>
  </si>
  <si>
    <t>P6489</t>
  </si>
  <si>
    <t>P6490</t>
  </si>
  <si>
    <t>P6491</t>
  </si>
  <si>
    <t>P6492</t>
  </si>
  <si>
    <t>P6493</t>
  </si>
  <si>
    <t>P6494</t>
  </si>
  <si>
    <t>P6495</t>
  </si>
  <si>
    <t>P6496</t>
  </si>
  <si>
    <t>P6497</t>
    <phoneticPr fontId="5" type="noConversion"/>
  </si>
  <si>
    <t>P6498</t>
    <phoneticPr fontId="5" type="noConversion"/>
  </si>
  <si>
    <t>P6499</t>
    <phoneticPr fontId="5" type="noConversion"/>
  </si>
  <si>
    <t>P6500</t>
    <phoneticPr fontId="5" type="noConversion"/>
  </si>
  <si>
    <t>P6501</t>
    <phoneticPr fontId="5" type="noConversion"/>
  </si>
  <si>
    <t>P6514</t>
    <phoneticPr fontId="5" type="noConversion"/>
  </si>
  <si>
    <t>P6515</t>
  </si>
  <si>
    <t>P6516</t>
  </si>
  <si>
    <t>P6517</t>
  </si>
  <si>
    <t>P6518</t>
  </si>
  <si>
    <t>P6519</t>
  </si>
  <si>
    <t>P6520</t>
  </si>
  <si>
    <t>P6521</t>
  </si>
  <si>
    <t>P6522</t>
  </si>
  <si>
    <t>P6807</t>
    <phoneticPr fontId="5" type="noConversion"/>
  </si>
  <si>
    <t>P6812</t>
    <phoneticPr fontId="5" type="noConversion"/>
  </si>
  <si>
    <t>P6474</t>
  </si>
  <si>
    <t>P6475</t>
  </si>
  <si>
    <t>P6476</t>
  </si>
  <si>
    <t>P6477</t>
  </si>
  <si>
    <t>P6478</t>
  </si>
  <si>
    <t>P6479</t>
  </si>
  <si>
    <t>P6480</t>
  </si>
  <si>
    <t>P6481</t>
  </si>
  <si>
    <t>P6482</t>
  </si>
  <si>
    <t>P6483</t>
  </si>
  <si>
    <t>P6484</t>
  </si>
  <si>
    <t>P6485</t>
  </si>
  <si>
    <t>P6486</t>
  </si>
  <si>
    <t>P6487</t>
  </si>
  <si>
    <t>P6525</t>
  </si>
  <si>
    <t>P7291</t>
  </si>
  <si>
    <t>P6526</t>
  </si>
  <si>
    <t>P1043</t>
  </si>
  <si>
    <t>P6527</t>
  </si>
  <si>
    <t>P6528</t>
  </si>
  <si>
    <t>P1046</t>
  </si>
  <si>
    <t>P6529</t>
  </si>
  <si>
    <t>P6530</t>
  </si>
  <si>
    <t>P6531</t>
  </si>
  <si>
    <t>P3351</t>
  </si>
  <si>
    <t>P6532</t>
  </si>
  <si>
    <t>P6533</t>
  </si>
  <si>
    <t>P6534</t>
  </si>
  <si>
    <t>P6535</t>
  </si>
  <si>
    <t>P6536</t>
  </si>
  <si>
    <t>P6537</t>
  </si>
  <si>
    <t>P6538</t>
  </si>
  <si>
    <t>P6539</t>
  </si>
  <si>
    <t>P6540</t>
  </si>
  <si>
    <t>P6541</t>
  </si>
  <si>
    <t>P7376</t>
    <phoneticPr fontId="5" type="noConversion"/>
  </si>
  <si>
    <t>P6544</t>
  </si>
  <si>
    <t>P6545</t>
  </si>
  <si>
    <t>P6546</t>
  </si>
  <si>
    <t>P1064</t>
  </si>
  <si>
    <t>P1065</t>
  </si>
  <si>
    <t>P1066</t>
  </si>
  <si>
    <t>P7656</t>
    <phoneticPr fontId="5" type="noConversion"/>
  </si>
  <si>
    <t>P1070</t>
  </si>
  <si>
    <t>P7425</t>
  </si>
  <si>
    <t>P7377</t>
  </si>
  <si>
    <t>P2883</t>
    <phoneticPr fontId="5" type="noConversion"/>
  </si>
  <si>
    <t>P6502</t>
  </si>
  <si>
    <t>P6503</t>
  </si>
  <si>
    <t>P6504</t>
  </si>
  <si>
    <t>P6505</t>
  </si>
  <si>
    <t>P6506</t>
  </si>
  <si>
    <t>P6507</t>
  </si>
  <si>
    <t>P6508</t>
  </si>
  <si>
    <t>P6509</t>
  </si>
  <si>
    <t>P6510</t>
  </si>
  <si>
    <t>P6511</t>
  </si>
  <si>
    <t>P6512</t>
  </si>
  <si>
    <t>P6513</t>
  </si>
  <si>
    <t>P6523</t>
  </si>
  <si>
    <t>P6524</t>
  </si>
  <si>
    <t>P7522</t>
  </si>
  <si>
    <t>P1118</t>
  </si>
  <si>
    <t>P1119</t>
  </si>
  <si>
    <t>P1120</t>
  </si>
  <si>
    <t>P6548</t>
    <phoneticPr fontId="5" type="noConversion"/>
  </si>
  <si>
    <t>P6549</t>
  </si>
  <si>
    <t>P6550</t>
  </si>
  <si>
    <t>P6551</t>
  </si>
  <si>
    <t>P6552</t>
  </si>
  <si>
    <t>P6553</t>
  </si>
  <si>
    <t>P6554</t>
  </si>
  <si>
    <t>P6555</t>
  </si>
  <si>
    <t>P6556</t>
  </si>
  <si>
    <t>P6557</t>
  </si>
  <si>
    <t>P6558</t>
  </si>
  <si>
    <t>P6559</t>
  </si>
  <si>
    <t>P7374</t>
    <phoneticPr fontId="5" type="noConversion"/>
  </si>
  <si>
    <t>P6560</t>
  </si>
  <si>
    <t>P1135</t>
  </si>
  <si>
    <t>P6562</t>
  </si>
  <si>
    <t>P6565</t>
  </si>
  <si>
    <t>P6566</t>
  </si>
  <si>
    <t>P6567</t>
  </si>
  <si>
    <t>P6569</t>
  </si>
  <si>
    <t>P6570</t>
  </si>
  <si>
    <t>P6573</t>
  </si>
  <si>
    <t>P6574</t>
  </si>
  <si>
    <t>P6576</t>
  </si>
  <si>
    <t>P6577</t>
  </si>
  <si>
    <t>P6578</t>
  </si>
  <si>
    <t>P6579</t>
  </si>
  <si>
    <t>P6581</t>
  </si>
  <si>
    <t>P6582</t>
  </si>
  <si>
    <t>P6583</t>
  </si>
  <si>
    <t>P6584</t>
  </si>
  <si>
    <t>P6585</t>
  </si>
  <si>
    <t>P6587</t>
  </si>
  <si>
    <t>P6588</t>
  </si>
  <si>
    <t>P6589</t>
  </si>
  <si>
    <t>P6590</t>
  </si>
  <si>
    <t>P6591</t>
  </si>
  <si>
    <t>P6595</t>
  </si>
  <si>
    <t>P6596</t>
  </si>
  <si>
    <t>P1190</t>
  </si>
  <si>
    <t>P1201</t>
  </si>
  <si>
    <t>P6601</t>
  </si>
  <si>
    <t>P6605</t>
  </si>
  <si>
    <t>P6606</t>
  </si>
  <si>
    <t>P6607</t>
  </si>
  <si>
    <t>P6608</t>
  </si>
  <si>
    <t>P6609</t>
  </si>
  <si>
    <t>P6610</t>
  </si>
  <si>
    <t>P6611</t>
  </si>
  <si>
    <t>P6612</t>
  </si>
  <si>
    <t>P6613</t>
  </si>
  <si>
    <t>P6615</t>
  </si>
  <si>
    <t>P6616</t>
  </si>
  <si>
    <t>P6617</t>
  </si>
  <si>
    <t>P6622</t>
  </si>
  <si>
    <t>P6623</t>
  </si>
  <si>
    <t>P6624</t>
  </si>
  <si>
    <t>P6626</t>
  </si>
  <si>
    <t>P6627</t>
  </si>
  <si>
    <t>P6628</t>
  </si>
  <si>
    <t>P6629</t>
  </si>
  <si>
    <t>P6638</t>
  </si>
  <si>
    <t>P6639</t>
  </si>
  <si>
    <t>P6640</t>
  </si>
  <si>
    <t>P3156</t>
  </si>
  <si>
    <t>P3130</t>
  </si>
  <si>
    <t>P3374</t>
  </si>
  <si>
    <t>P6650</t>
  </si>
  <si>
    <t>P6651</t>
  </si>
  <si>
    <t>P6652</t>
  </si>
  <si>
    <t>P6653</t>
  </si>
  <si>
    <t>P6654</t>
  </si>
  <si>
    <t>P6655</t>
  </si>
  <si>
    <t>P6657</t>
  </si>
  <si>
    <t>P6658</t>
  </si>
  <si>
    <t>P6659</t>
  </si>
  <si>
    <t>P6660</t>
  </si>
  <si>
    <t>P6661</t>
  </si>
  <si>
    <t>P6662</t>
  </si>
  <si>
    <t>P6663</t>
  </si>
  <si>
    <t>P6664</t>
  </si>
  <si>
    <t>P6783</t>
  </si>
  <si>
    <t>P6784</t>
  </si>
  <si>
    <t>P6785</t>
  </si>
  <si>
    <t>P6786</t>
  </si>
  <si>
    <t>P6787</t>
  </si>
  <si>
    <t>P6788</t>
  </si>
  <si>
    <t>P6789</t>
  </si>
  <si>
    <t>P6790</t>
  </si>
  <si>
    <t>P6791</t>
  </si>
  <si>
    <t>P6792</t>
  </si>
  <si>
    <t>P6793</t>
  </si>
  <si>
    <t>P6794</t>
    <phoneticPr fontId="5" type="noConversion"/>
  </si>
  <si>
    <t>P4069</t>
    <phoneticPr fontId="5" type="noConversion"/>
  </si>
  <si>
    <t>P7353</t>
    <phoneticPr fontId="5" type="noConversion"/>
  </si>
  <si>
    <t>P6671</t>
    <phoneticPr fontId="5" type="noConversion"/>
  </si>
  <si>
    <t>P6672</t>
  </si>
  <si>
    <t>P6673</t>
  </si>
  <si>
    <t>P6674</t>
  </si>
  <si>
    <t>P6675</t>
    <phoneticPr fontId="5" type="noConversion"/>
  </si>
  <si>
    <t>P6676</t>
  </si>
  <si>
    <t>P6677</t>
  </si>
  <si>
    <t>P6678</t>
  </si>
  <si>
    <t>P7467</t>
    <phoneticPr fontId="5" type="noConversion"/>
  </si>
  <si>
    <t>P1368</t>
    <phoneticPr fontId="5" type="noConversion"/>
  </si>
  <si>
    <t>P7690</t>
    <phoneticPr fontId="5" type="noConversion"/>
  </si>
  <si>
    <t>P7691</t>
    <phoneticPr fontId="5" type="noConversion"/>
  </si>
  <si>
    <t>P7365</t>
    <phoneticPr fontId="5" type="noConversion"/>
  </si>
  <si>
    <t>P6665</t>
    <phoneticPr fontId="5" type="noConversion"/>
  </si>
  <si>
    <t>P6666</t>
    <phoneticPr fontId="5" type="noConversion"/>
  </si>
  <si>
    <t>P6667</t>
    <phoneticPr fontId="5" type="noConversion"/>
  </si>
  <si>
    <t>P6668</t>
    <phoneticPr fontId="5" type="noConversion"/>
  </si>
  <si>
    <t>P6669</t>
  </si>
  <si>
    <t>P6670</t>
  </si>
  <si>
    <t>P3404</t>
    <phoneticPr fontId="5" type="noConversion"/>
  </si>
  <si>
    <t>P3405</t>
    <phoneticPr fontId="5" type="noConversion"/>
  </si>
  <si>
    <t>P3230</t>
  </si>
  <si>
    <t>P3231</t>
  </si>
  <si>
    <t>P3232</t>
  </si>
  <si>
    <t>P3208</t>
    <phoneticPr fontId="5" type="noConversion"/>
  </si>
  <si>
    <t>P3406</t>
    <phoneticPr fontId="5" type="noConversion"/>
  </si>
  <si>
    <t>P3233</t>
    <phoneticPr fontId="5" type="noConversion"/>
  </si>
  <si>
    <t>P3234</t>
    <phoneticPr fontId="5" type="noConversion"/>
  </si>
  <si>
    <t>P7022</t>
  </si>
  <si>
    <t>P7023</t>
  </si>
  <si>
    <t>P7024</t>
  </si>
  <si>
    <t>P7025</t>
  </si>
  <si>
    <t>P7026</t>
  </si>
  <si>
    <t>P7027</t>
  </si>
  <si>
    <t>P7028</t>
  </si>
  <si>
    <t>P7029</t>
  </si>
  <si>
    <t>P7030</t>
  </si>
  <si>
    <t>P7031</t>
  </si>
  <si>
    <t>P7032</t>
  </si>
  <si>
    <t>P7033</t>
    <phoneticPr fontId="5" type="noConversion"/>
  </si>
  <si>
    <t>P7700</t>
    <phoneticPr fontId="5" type="noConversion"/>
  </si>
  <si>
    <t>P7034</t>
    <phoneticPr fontId="5" type="noConversion"/>
  </si>
  <si>
    <t>P7035</t>
  </si>
  <si>
    <t>P7036</t>
  </si>
  <si>
    <t>P7037</t>
  </si>
  <si>
    <t>P7038</t>
  </si>
  <si>
    <t>P7039</t>
  </si>
  <si>
    <t>P7707</t>
    <phoneticPr fontId="5" type="noConversion"/>
  </si>
  <si>
    <t>P7040</t>
    <phoneticPr fontId="5" type="noConversion"/>
  </si>
  <si>
    <t>P7041</t>
    <phoneticPr fontId="5" type="noConversion"/>
  </si>
  <si>
    <t>P7042</t>
    <phoneticPr fontId="5" type="noConversion"/>
  </si>
  <si>
    <t>P7708</t>
    <phoneticPr fontId="5" type="noConversion"/>
  </si>
  <si>
    <t>P7709</t>
    <phoneticPr fontId="5" type="noConversion"/>
  </si>
  <si>
    <t>P7043</t>
    <phoneticPr fontId="5" type="noConversion"/>
  </si>
  <si>
    <t>P7044</t>
  </si>
  <si>
    <t>P7046</t>
  </si>
  <si>
    <t>P7047</t>
  </si>
  <si>
    <t>P7048</t>
    <phoneticPr fontId="5" type="noConversion"/>
  </si>
  <si>
    <t>P7049</t>
  </si>
  <si>
    <t>P7050</t>
  </si>
  <si>
    <t>P7051</t>
  </si>
  <si>
    <t>P7052</t>
    <phoneticPr fontId="5" type="noConversion"/>
  </si>
  <si>
    <t>P7053</t>
  </si>
  <si>
    <t>P7054</t>
  </si>
  <si>
    <t>P7055</t>
  </si>
  <si>
    <t>P7056</t>
  </si>
  <si>
    <t>P2933</t>
    <phoneticPr fontId="5" type="noConversion"/>
  </si>
  <si>
    <t>P7057</t>
  </si>
  <si>
    <t>P7058</t>
    <phoneticPr fontId="5" type="noConversion"/>
  </si>
  <si>
    <t>P7059</t>
  </si>
  <si>
    <t>P7060</t>
  </si>
  <si>
    <t>P2934</t>
    <phoneticPr fontId="5" type="noConversion"/>
  </si>
  <si>
    <t>P7061</t>
    <phoneticPr fontId="5" type="noConversion"/>
  </si>
  <si>
    <t>P7062</t>
  </si>
  <si>
    <t>P7063</t>
  </si>
  <si>
    <t>P7064</t>
  </si>
  <si>
    <t>P7729</t>
    <phoneticPr fontId="5" type="noConversion"/>
  </si>
  <si>
    <t>P7065</t>
    <phoneticPr fontId="5" type="noConversion"/>
  </si>
  <si>
    <t>P7066</t>
    <phoneticPr fontId="5" type="noConversion"/>
  </si>
  <si>
    <t>P7067</t>
    <phoneticPr fontId="5" type="noConversion"/>
  </si>
  <si>
    <t>P2228</t>
    <phoneticPr fontId="5" type="noConversion"/>
  </si>
  <si>
    <t>P2144</t>
    <phoneticPr fontId="5" type="noConversion"/>
  </si>
  <si>
    <t>P7115</t>
    <phoneticPr fontId="5" type="noConversion"/>
  </si>
  <si>
    <t>P7116</t>
  </si>
  <si>
    <t>P7117</t>
    <phoneticPr fontId="5" type="noConversion"/>
  </si>
  <si>
    <t>P7118</t>
  </si>
  <si>
    <t>P7119</t>
  </si>
  <si>
    <t>P7120</t>
  </si>
  <si>
    <t>P7706</t>
    <phoneticPr fontId="5" type="noConversion"/>
  </si>
  <si>
    <t>P7133</t>
    <phoneticPr fontId="5" type="noConversion"/>
  </si>
  <si>
    <t>P7134</t>
  </si>
  <si>
    <t>P7135</t>
  </si>
  <si>
    <t>P7136</t>
  </si>
  <si>
    <t>P7137</t>
    <phoneticPr fontId="5" type="noConversion"/>
  </si>
  <si>
    <t>P7138</t>
  </si>
  <si>
    <t>P7139</t>
  </si>
  <si>
    <t>P7140</t>
    <phoneticPr fontId="5" type="noConversion"/>
  </si>
  <si>
    <t>P7141</t>
  </si>
  <si>
    <t>P7142</t>
  </si>
  <si>
    <t>P7143</t>
  </si>
  <si>
    <t>P7068</t>
    <phoneticPr fontId="5" type="noConversion"/>
  </si>
  <si>
    <t>P7069</t>
  </si>
  <si>
    <t>P7070</t>
  </si>
  <si>
    <t>P7710</t>
    <phoneticPr fontId="5" type="noConversion"/>
  </si>
  <si>
    <t>P7071</t>
    <phoneticPr fontId="5" type="noConversion"/>
  </si>
  <si>
    <t>P7072</t>
    <phoneticPr fontId="5" type="noConversion"/>
  </si>
  <si>
    <t>P7711</t>
    <phoneticPr fontId="5" type="noConversion"/>
  </si>
  <si>
    <t>P7073</t>
    <phoneticPr fontId="5" type="noConversion"/>
  </si>
  <si>
    <t>P7074</t>
  </si>
  <si>
    <t>P7075</t>
  </si>
  <si>
    <t>P2303</t>
    <phoneticPr fontId="5" type="noConversion"/>
  </si>
  <si>
    <t>P7078</t>
    <phoneticPr fontId="5" type="noConversion"/>
  </si>
  <si>
    <t>P7079</t>
    <phoneticPr fontId="5" type="noConversion"/>
  </si>
  <si>
    <t>P7077</t>
    <phoneticPr fontId="5" type="noConversion"/>
  </si>
  <si>
    <t>P7712</t>
    <phoneticPr fontId="5" type="noConversion"/>
  </si>
  <si>
    <t>P7713</t>
  </si>
  <si>
    <t>P7080</t>
    <phoneticPr fontId="5" type="noConversion"/>
  </si>
  <si>
    <t>P7081</t>
    <phoneticPr fontId="5" type="noConversion"/>
  </si>
  <si>
    <t>P7082</t>
    <phoneticPr fontId="5" type="noConversion"/>
  </si>
  <si>
    <t>P2313</t>
    <phoneticPr fontId="5" type="noConversion"/>
  </si>
  <si>
    <t>P2314</t>
    <phoneticPr fontId="5" type="noConversion"/>
  </si>
  <si>
    <t>P7083</t>
    <phoneticPr fontId="5" type="noConversion"/>
  </si>
  <si>
    <t>P7084</t>
  </si>
  <si>
    <t>P7085</t>
  </si>
  <si>
    <t>P7086</t>
  </si>
  <si>
    <t>P2319</t>
    <phoneticPr fontId="5" type="noConversion"/>
  </si>
  <si>
    <t>P7714</t>
    <phoneticPr fontId="5" type="noConversion"/>
  </si>
  <si>
    <t>P7087</t>
    <phoneticPr fontId="5" type="noConversion"/>
  </si>
  <si>
    <t>P7088</t>
  </si>
  <si>
    <t>P7089</t>
  </si>
  <si>
    <t>P7090</t>
  </si>
  <si>
    <t>P7091</t>
  </si>
  <si>
    <t>P7092</t>
    <phoneticPr fontId="5" type="noConversion"/>
  </si>
  <si>
    <t>P7093</t>
  </si>
  <si>
    <t>P7094</t>
  </si>
  <si>
    <t>P7095</t>
  </si>
  <si>
    <t>P7096</t>
  </si>
  <si>
    <t>P7097</t>
  </si>
  <si>
    <t>P2332</t>
    <phoneticPr fontId="5" type="noConversion"/>
  </si>
  <si>
    <t>P2333</t>
    <phoneticPr fontId="5" type="noConversion"/>
  </si>
  <si>
    <t>P7098</t>
    <phoneticPr fontId="5" type="noConversion"/>
  </si>
  <si>
    <t>P7099</t>
  </si>
  <si>
    <t>P7100</t>
  </si>
  <si>
    <t>P7101</t>
  </si>
  <si>
    <t>P7102</t>
  </si>
  <si>
    <t>P2339</t>
    <phoneticPr fontId="5" type="noConversion"/>
  </si>
  <si>
    <t>P2340</t>
    <phoneticPr fontId="5" type="noConversion"/>
  </si>
  <si>
    <t>P2341</t>
    <phoneticPr fontId="5" type="noConversion"/>
  </si>
  <si>
    <t>P7355</t>
    <phoneticPr fontId="5" type="noConversion"/>
  </si>
  <si>
    <t>P7103</t>
    <phoneticPr fontId="5" type="noConversion"/>
  </si>
  <si>
    <t>P7104</t>
  </si>
  <si>
    <t>P7105</t>
  </si>
  <si>
    <t>P7106</t>
  </si>
  <si>
    <t>P7107</t>
  </si>
  <si>
    <t>P7108</t>
  </si>
  <si>
    <t>P2350</t>
    <phoneticPr fontId="5" type="noConversion"/>
  </si>
  <si>
    <t>P3701</t>
    <phoneticPr fontId="5" type="noConversion"/>
  </si>
  <si>
    <t>P7715</t>
    <phoneticPr fontId="5" type="noConversion"/>
  </si>
  <si>
    <t>P7366</t>
    <phoneticPr fontId="5" type="noConversion"/>
  </si>
  <si>
    <t>P6829</t>
    <phoneticPr fontId="5" type="noConversion"/>
  </si>
  <si>
    <t>P6830</t>
  </si>
  <si>
    <t>P6831</t>
  </si>
  <si>
    <t>P6832</t>
  </si>
  <si>
    <t>P6833</t>
  </si>
  <si>
    <t>P6834</t>
  </si>
  <si>
    <t>P6835</t>
  </si>
  <si>
    <t>P6836</t>
  </si>
  <si>
    <t>P6837</t>
  </si>
  <si>
    <t>P6838</t>
    <phoneticPr fontId="5" type="noConversion"/>
  </si>
  <si>
    <t>P6839</t>
  </si>
  <si>
    <t>P6840</t>
    <phoneticPr fontId="5" type="noConversion"/>
  </si>
  <si>
    <t>P6841</t>
    <phoneticPr fontId="5" type="noConversion"/>
  </si>
  <si>
    <t>P6857</t>
  </si>
  <si>
    <t>P6859</t>
    <phoneticPr fontId="5" type="noConversion"/>
  </si>
  <si>
    <t>P6860</t>
  </si>
  <si>
    <t>P6861</t>
  </si>
  <si>
    <t>P6862</t>
  </si>
  <si>
    <t>P6863</t>
  </si>
  <si>
    <t>P6864</t>
  </si>
  <si>
    <t>P6865</t>
  </si>
  <si>
    <t>P6866</t>
  </si>
  <si>
    <t>P7251</t>
    <phoneticPr fontId="5" type="noConversion"/>
  </si>
  <si>
    <t>P6816</t>
  </si>
  <si>
    <t>P6817</t>
  </si>
  <si>
    <t>P6818</t>
  </si>
  <si>
    <t>P6819</t>
  </si>
  <si>
    <t>P6820</t>
  </si>
  <si>
    <t>P6821</t>
  </si>
  <si>
    <t>P6822</t>
  </si>
  <si>
    <t>P6823</t>
  </si>
  <si>
    <t>P6824</t>
  </si>
  <si>
    <t>P6825</t>
  </si>
  <si>
    <t>P6826</t>
  </si>
  <si>
    <t>P6827</t>
  </si>
  <si>
    <t>P7722</t>
  </si>
  <si>
    <t>P6828</t>
  </si>
  <si>
    <t>P6870</t>
  </si>
  <si>
    <t>P1937</t>
  </si>
  <si>
    <t>P6871</t>
  </si>
  <si>
    <t>P1939</t>
  </si>
  <si>
    <t>P6872</t>
  </si>
  <si>
    <t>P6873</t>
  </si>
  <si>
    <t>P1942</t>
  </si>
  <si>
    <t>P6874</t>
  </si>
  <si>
    <t>P6875</t>
  </si>
  <si>
    <t>P6876</t>
  </si>
  <si>
    <t>P6877</t>
  </si>
  <si>
    <t>P6878</t>
  </si>
  <si>
    <t>P6879</t>
  </si>
  <si>
    <t>P6880</t>
  </si>
  <si>
    <t>P6881</t>
  </si>
  <si>
    <t>P6882</t>
  </si>
  <si>
    <t>P6883</t>
  </si>
  <si>
    <t>P6884</t>
  </si>
  <si>
    <t>P6885</t>
  </si>
  <si>
    <t>P6886</t>
  </si>
  <si>
    <t>P6887</t>
  </si>
  <si>
    <t>P6888</t>
  </si>
  <si>
    <t>P6889</t>
  </si>
  <si>
    <t>P6890</t>
  </si>
  <si>
    <t>P7717</t>
  </si>
  <si>
    <t>P7718</t>
  </si>
  <si>
    <t>P7626</t>
    <phoneticPr fontId="5" type="noConversion"/>
  </si>
  <si>
    <t>P7726</t>
  </si>
  <si>
    <t>P1969</t>
  </si>
  <si>
    <t>P1970</t>
  </si>
  <si>
    <t>P6842</t>
  </si>
  <si>
    <t>P6843</t>
  </si>
  <si>
    <t>P6844</t>
  </si>
  <si>
    <t>P6845</t>
  </si>
  <si>
    <t>P6846</t>
  </si>
  <si>
    <t>P6847</t>
  </si>
  <si>
    <t>P6848</t>
  </si>
  <si>
    <t>P6849</t>
  </si>
  <si>
    <t>P6850</t>
  </si>
  <si>
    <t>P6851</t>
  </si>
  <si>
    <t>P6852</t>
  </si>
  <si>
    <t>P6853</t>
  </si>
  <si>
    <t>P6868</t>
  </si>
  <si>
    <t>P7699</t>
  </si>
  <si>
    <t>P2014</t>
  </si>
  <si>
    <t>P2016</t>
  </si>
  <si>
    <t>P6891</t>
    <phoneticPr fontId="5" type="noConversion"/>
  </si>
  <si>
    <t>P6892</t>
  </si>
  <si>
    <t>P6893</t>
  </si>
  <si>
    <t>P6894</t>
  </si>
  <si>
    <t>P6895</t>
  </si>
  <si>
    <t>P6896</t>
  </si>
  <si>
    <t>P6897</t>
  </si>
  <si>
    <t>P6898</t>
  </si>
  <si>
    <t>P6899</t>
  </si>
  <si>
    <t>P6900</t>
  </si>
  <si>
    <t>P6901</t>
  </si>
  <si>
    <t>P6902</t>
  </si>
  <si>
    <t>P6903</t>
  </si>
  <si>
    <t>P2033</t>
  </si>
  <si>
    <t>P6904</t>
    <phoneticPr fontId="5" type="noConversion"/>
  </si>
  <si>
    <t>P6905</t>
  </si>
  <si>
    <t>P7356</t>
    <phoneticPr fontId="5" type="noConversion"/>
  </si>
  <si>
    <t>P6907</t>
    <phoneticPr fontId="5" type="noConversion"/>
  </si>
  <si>
    <t>P6908</t>
    <phoneticPr fontId="5" type="noConversion"/>
  </si>
  <si>
    <t>P6909</t>
  </si>
  <si>
    <t>P6911</t>
  </si>
  <si>
    <t>P6912</t>
  </si>
  <si>
    <t>P6913</t>
    <phoneticPr fontId="5" type="noConversion"/>
  </si>
  <si>
    <t>P6914</t>
  </si>
  <si>
    <t>P6915</t>
  </si>
  <si>
    <t>P6916</t>
    <phoneticPr fontId="5" type="noConversion"/>
  </si>
  <si>
    <t>P6917</t>
  </si>
  <si>
    <t>P6918</t>
  </si>
  <si>
    <t>P6919</t>
  </si>
  <si>
    <t>P6920</t>
    <phoneticPr fontId="5" type="noConversion"/>
  </si>
  <si>
    <t>P6921</t>
  </si>
  <si>
    <t>P6922</t>
  </si>
  <si>
    <t>P6923</t>
  </si>
  <si>
    <t>P6924</t>
  </si>
  <si>
    <t>P6925</t>
    <phoneticPr fontId="5" type="noConversion"/>
  </si>
  <si>
    <t>P6926</t>
    <phoneticPr fontId="5" type="noConversion"/>
  </si>
  <si>
    <t>P6927</t>
  </si>
  <si>
    <t>P6929</t>
    <phoneticPr fontId="5" type="noConversion"/>
  </si>
  <si>
    <t>P6931</t>
    <phoneticPr fontId="5" type="noConversion"/>
  </si>
  <si>
    <t>P6933</t>
    <phoneticPr fontId="5" type="noConversion"/>
  </si>
  <si>
    <t>P6934</t>
    <phoneticPr fontId="5" type="noConversion"/>
  </si>
  <si>
    <t>P6935</t>
  </si>
  <si>
    <t>P6936</t>
  </si>
  <si>
    <t>P6937</t>
  </si>
  <si>
    <t>P6938</t>
  </si>
  <si>
    <t>P6939</t>
  </si>
  <si>
    <t>P3251</t>
  </si>
  <si>
    <t>P6940</t>
    <phoneticPr fontId="5" type="noConversion"/>
  </si>
  <si>
    <t>P6941</t>
  </si>
  <si>
    <t>P6942</t>
  </si>
  <si>
    <t>P6943</t>
  </si>
  <si>
    <t>P2085</t>
  </si>
  <si>
    <t>P6985</t>
    <phoneticPr fontId="5" type="noConversion"/>
  </si>
  <si>
    <t>P6986</t>
    <phoneticPr fontId="5" type="noConversion"/>
  </si>
  <si>
    <t>P2094</t>
  </si>
  <si>
    <t>P6944</t>
    <phoneticPr fontId="5" type="noConversion"/>
  </si>
  <si>
    <t>P6945</t>
    <phoneticPr fontId="5" type="noConversion"/>
  </si>
  <si>
    <t>P7357</t>
  </si>
  <si>
    <t>P6987</t>
  </si>
  <si>
    <t>P6946</t>
    <phoneticPr fontId="5" type="noConversion"/>
  </si>
  <si>
    <t>P6947</t>
  </si>
  <si>
    <t>P7145</t>
    <phoneticPr fontId="5" type="noConversion"/>
  </si>
  <si>
    <t>P6948</t>
    <phoneticPr fontId="5" type="noConversion"/>
  </si>
  <si>
    <t>P6949</t>
  </si>
  <si>
    <t>P6950</t>
  </si>
  <si>
    <t>P6988</t>
    <phoneticPr fontId="5" type="noConversion"/>
  </si>
  <si>
    <t>P6989</t>
    <phoneticPr fontId="5" type="noConversion"/>
  </si>
  <si>
    <t>P6990</t>
    <phoneticPr fontId="5" type="noConversion"/>
  </si>
  <si>
    <t>P6951</t>
    <phoneticPr fontId="5" type="noConversion"/>
  </si>
  <si>
    <t>P6953</t>
    <phoneticPr fontId="5" type="noConversion"/>
  </si>
  <si>
    <t>P6954</t>
  </si>
  <si>
    <t>P6955</t>
  </si>
  <si>
    <t>P6956</t>
  </si>
  <si>
    <t>P6957</t>
  </si>
  <si>
    <t>P6958</t>
  </si>
  <si>
    <t>P6959</t>
  </si>
  <si>
    <t>P6960</t>
    <phoneticPr fontId="5" type="noConversion"/>
  </si>
  <si>
    <t>P6961</t>
  </si>
  <si>
    <t>P6962</t>
  </si>
  <si>
    <t>P6963</t>
  </si>
  <si>
    <t>P6991</t>
    <phoneticPr fontId="5" type="noConversion"/>
  </si>
  <si>
    <t>P6992</t>
    <phoneticPr fontId="5" type="noConversion"/>
  </si>
  <si>
    <t>P6964</t>
    <phoneticPr fontId="5" type="noConversion"/>
  </si>
  <si>
    <t>P6966</t>
    <phoneticPr fontId="5" type="noConversion"/>
  </si>
  <si>
    <t>P6967</t>
    <phoneticPr fontId="5" type="noConversion"/>
  </si>
  <si>
    <t>P6968</t>
  </si>
  <si>
    <t>P6969</t>
  </si>
  <si>
    <t>P6970</t>
  </si>
  <si>
    <t>P6971</t>
  </si>
  <si>
    <t>P6972</t>
  </si>
  <si>
    <t>P6973</t>
  </si>
  <si>
    <t>P6974</t>
  </si>
  <si>
    <t>P6975</t>
    <phoneticPr fontId="5" type="noConversion"/>
  </si>
  <si>
    <t>P6993</t>
    <phoneticPr fontId="5" type="noConversion"/>
  </si>
  <si>
    <t>P6977</t>
    <phoneticPr fontId="5" type="noConversion"/>
  </si>
  <si>
    <t>P4343</t>
    <phoneticPr fontId="5" type="noConversion"/>
  </si>
  <si>
    <t>P6978</t>
    <phoneticPr fontId="5" type="noConversion"/>
  </si>
  <si>
    <t>P6979</t>
    <phoneticPr fontId="5" type="noConversion"/>
  </si>
  <si>
    <t>P6980</t>
    <phoneticPr fontId="5" type="noConversion"/>
  </si>
  <si>
    <t>P6981</t>
    <phoneticPr fontId="5" type="noConversion"/>
  </si>
  <si>
    <t>P6982</t>
    <phoneticPr fontId="5" type="noConversion"/>
  </si>
  <si>
    <t>P6983</t>
    <phoneticPr fontId="5" type="noConversion"/>
  </si>
  <si>
    <t>P6984</t>
  </si>
  <si>
    <t>P7720</t>
    <phoneticPr fontId="5" type="noConversion"/>
  </si>
  <si>
    <t>P2906</t>
  </si>
  <si>
    <t>P2908</t>
  </si>
  <si>
    <t>P2909</t>
  </si>
  <si>
    <t>P2910</t>
  </si>
  <si>
    <t>P7689</t>
    <phoneticPr fontId="5" type="noConversion"/>
  </si>
  <si>
    <t>P6995</t>
  </si>
  <si>
    <t>P6996</t>
  </si>
  <si>
    <t>P6997</t>
  </si>
  <si>
    <t>P6998</t>
  </si>
  <si>
    <t>P6999</t>
  </si>
  <si>
    <t>P7000</t>
  </si>
  <si>
    <t>P7001</t>
  </si>
  <si>
    <t>P7002</t>
  </si>
  <si>
    <t>P7003</t>
  </si>
  <si>
    <t>P7004</t>
  </si>
  <si>
    <t>P7005</t>
  </si>
  <si>
    <t>P7006</t>
  </si>
  <si>
    <t>P7007</t>
  </si>
  <si>
    <t>P7121</t>
  </si>
  <si>
    <t>P7122</t>
  </si>
  <si>
    <t>P7123</t>
  </si>
  <si>
    <t>P7124</t>
  </si>
  <si>
    <t>P7125</t>
  </si>
  <si>
    <t>P7126</t>
  </si>
  <si>
    <t>P7127</t>
  </si>
  <si>
    <t>P7128</t>
  </si>
  <si>
    <t>P7129</t>
  </si>
  <si>
    <t>P7130</t>
  </si>
  <si>
    <t>P7131</t>
  </si>
  <si>
    <t>P7132</t>
  </si>
  <si>
    <t>P2930</t>
    <phoneticPr fontId="5" type="noConversion"/>
  </si>
  <si>
    <t>P7705</t>
    <phoneticPr fontId="5" type="noConversion"/>
  </si>
  <si>
    <t>P2254</t>
    <phoneticPr fontId="5" type="noConversion"/>
  </si>
  <si>
    <t>P7014</t>
    <phoneticPr fontId="5" type="noConversion"/>
  </si>
  <si>
    <t>P7015</t>
  </si>
  <si>
    <t>P7016</t>
  </si>
  <si>
    <t>P7017</t>
  </si>
  <si>
    <t>P7018</t>
    <phoneticPr fontId="5" type="noConversion"/>
  </si>
  <si>
    <t>P7019</t>
  </si>
  <si>
    <t>P7020</t>
  </si>
  <si>
    <t>P7021</t>
  </si>
  <si>
    <t>P7701</t>
    <phoneticPr fontId="5" type="noConversion"/>
  </si>
  <si>
    <t>P2264</t>
    <phoneticPr fontId="5" type="noConversion"/>
  </si>
  <si>
    <t>P7704</t>
  </si>
  <si>
    <t>P7112</t>
  </si>
  <si>
    <t>P7113</t>
  </si>
  <si>
    <t>P7114</t>
  </si>
  <si>
    <t>P2180</t>
    <phoneticPr fontId="5" type="noConversion"/>
  </si>
  <si>
    <t>P2181</t>
    <phoneticPr fontId="5" type="noConversion"/>
  </si>
  <si>
    <t>P7702</t>
    <phoneticPr fontId="5" type="noConversion"/>
  </si>
  <si>
    <t>P7008</t>
    <phoneticPr fontId="5" type="noConversion"/>
  </si>
  <si>
    <t>P7009</t>
    <phoneticPr fontId="5" type="noConversion"/>
  </si>
  <si>
    <t>P7010</t>
    <phoneticPr fontId="5" type="noConversion"/>
  </si>
  <si>
    <t>P7011</t>
  </si>
  <si>
    <t>P7012</t>
  </si>
  <si>
    <t>P7013</t>
  </si>
  <si>
    <t>P3244</t>
    <phoneticPr fontId="5" type="noConversion"/>
  </si>
  <si>
    <t>P3187</t>
  </si>
  <si>
    <t>P3188</t>
  </si>
  <si>
    <t>P3189</t>
  </si>
  <si>
    <t>P3132</t>
    <phoneticPr fontId="5" type="noConversion"/>
  </si>
  <si>
    <t>P3190</t>
  </si>
  <si>
    <t>P3191</t>
  </si>
  <si>
    <t>P7460</t>
  </si>
  <si>
    <t>P7461</t>
  </si>
  <si>
    <t>P7462</t>
  </si>
  <si>
    <t>P7463</t>
  </si>
  <si>
    <t>P7464</t>
  </si>
  <si>
    <t>P7465</t>
  </si>
  <si>
    <t>P10032</t>
  </si>
  <si>
    <t>P7470</t>
  </si>
  <si>
    <t>P7471</t>
  </si>
  <si>
    <t>P7472</t>
  </si>
  <si>
    <t>P7473</t>
  </si>
  <si>
    <t>P7474</t>
  </si>
  <si>
    <t>P7475</t>
  </si>
  <si>
    <t>P7476</t>
  </si>
  <si>
    <t>P7477</t>
  </si>
  <si>
    <t>P7478</t>
  </si>
  <si>
    <t>P7479</t>
  </si>
  <si>
    <t>P7480</t>
  </si>
  <si>
    <t>P7957</t>
  </si>
  <si>
    <t>P9382</t>
  </si>
  <si>
    <t>P8407</t>
  </si>
  <si>
    <t>P9403</t>
  </si>
  <si>
    <t>P7481</t>
  </si>
  <si>
    <t>P7482</t>
  </si>
  <si>
    <t>P7483</t>
  </si>
  <si>
    <t>P7484</t>
  </si>
  <si>
    <t>P7485</t>
  </si>
  <si>
    <t>P7486</t>
  </si>
  <si>
    <t>P7487</t>
  </si>
  <si>
    <t>P7488</t>
  </si>
  <si>
    <t>P8038</t>
  </si>
  <si>
    <t>P9031</t>
  </si>
  <si>
    <t>P7760</t>
  </si>
  <si>
    <t>P7489</t>
  </si>
  <si>
    <t>P7490</t>
  </si>
  <si>
    <t>P7733</t>
  </si>
  <si>
    <t>P7491</t>
  </si>
  <si>
    <t>P9242</t>
  </si>
  <si>
    <t>P7492</t>
  </si>
  <si>
    <t>P7493</t>
  </si>
  <si>
    <t>P7494</t>
  </si>
  <si>
    <t>P7495</t>
  </si>
  <si>
    <t>P7496</t>
  </si>
  <si>
    <t>P7497</t>
  </si>
  <si>
    <t>P7498</t>
  </si>
  <si>
    <t>P9404</t>
  </si>
  <si>
    <t>P7499</t>
  </si>
  <si>
    <t>P10102</t>
  </si>
  <si>
    <t>P7500</t>
  </si>
  <si>
    <t>P8059</t>
  </si>
  <si>
    <t>P9917</t>
  </si>
  <si>
    <t>P8058</t>
  </si>
  <si>
    <t>P7501</t>
  </si>
  <si>
    <t>P7502</t>
  </si>
  <si>
    <t>P7503</t>
  </si>
  <si>
    <t>P7504</t>
  </si>
  <si>
    <t>P7505</t>
  </si>
  <si>
    <t>P7506</t>
  </si>
  <si>
    <t>P7507</t>
  </si>
  <si>
    <t>P7508</t>
  </si>
  <si>
    <t>P7509</t>
  </si>
  <si>
    <t>P7510</t>
  </si>
  <si>
    <t>P7511</t>
  </si>
  <si>
    <t>P7512</t>
  </si>
  <si>
    <t>P9885</t>
  </si>
  <si>
    <t>P7513</t>
  </si>
  <si>
    <t>P7514</t>
  </si>
  <si>
    <t>P10396</t>
  </si>
  <si>
    <t>P10398</t>
  </si>
  <si>
    <t>P10400</t>
  </si>
  <si>
    <t>P10399</t>
  </si>
  <si>
    <t>P10401</t>
  </si>
  <si>
    <t>P10402</t>
  </si>
  <si>
    <t>P10403</t>
  </si>
  <si>
    <t>P10418</t>
  </si>
  <si>
    <t>P10420</t>
  </si>
  <si>
    <t>P10419</t>
  </si>
  <si>
    <t>P10421</t>
  </si>
  <si>
    <t>P10422</t>
  </si>
  <si>
    <t>P10423</t>
  </si>
  <si>
    <t>P10424</t>
  </si>
  <si>
    <t>P10414</t>
  </si>
  <si>
    <t>P10415</t>
  </si>
  <si>
    <t>P10417</t>
  </si>
  <si>
    <t>P10416</t>
  </si>
  <si>
    <t>P10404</t>
  </si>
  <si>
    <t>P10407</t>
  </si>
  <si>
    <t>P10405</t>
  </si>
  <si>
    <t>P10410</t>
  </si>
  <si>
    <t>P10409</t>
  </si>
  <si>
    <t>P10408</t>
  </si>
  <si>
    <t>P10406</t>
  </si>
  <si>
    <t>P10413</t>
  </si>
  <si>
    <t>P10412</t>
  </si>
  <si>
    <t>P10411</t>
  </si>
  <si>
    <t>PRESS COPPER FITTINGS</t>
  </si>
  <si>
    <t>45 ELBOW</t>
  </si>
  <si>
    <t>P8694</t>
  </si>
  <si>
    <t>P8799</t>
  </si>
  <si>
    <t>P8687</t>
  </si>
  <si>
    <t>P8713</t>
  </si>
  <si>
    <t>P8697</t>
  </si>
  <si>
    <t>P8727</t>
  </si>
  <si>
    <t>P8736</t>
  </si>
  <si>
    <t>P11566</t>
  </si>
  <si>
    <t>P8761</t>
  </si>
  <si>
    <t>P8783</t>
  </si>
  <si>
    <t>P8753</t>
  </si>
  <si>
    <t>P8688</t>
  </si>
  <si>
    <t>P8714</t>
  </si>
  <si>
    <t>P8698</t>
  </si>
  <si>
    <t>P8728</t>
  </si>
  <si>
    <t>P8737</t>
  </si>
  <si>
    <t>P8744</t>
  </si>
  <si>
    <t>P8762</t>
  </si>
  <si>
    <t>P8797</t>
  </si>
  <si>
    <t>P8754</t>
  </si>
  <si>
    <t>P9321</t>
  </si>
  <si>
    <t>P8853</t>
  </si>
  <si>
    <t>P8699</t>
  </si>
  <si>
    <t>P8852</t>
  </si>
  <si>
    <t>P8738</t>
  </si>
  <si>
    <t>P8745</t>
  </si>
  <si>
    <t>P8763</t>
  </si>
  <si>
    <t>P8759</t>
  </si>
  <si>
    <t>P8693</t>
  </si>
  <si>
    <t>P9018</t>
  </si>
  <si>
    <t>P8755</t>
  </si>
  <si>
    <t>P8854</t>
  </si>
  <si>
    <t>P8715</t>
  </si>
  <si>
    <t>P8700</t>
  </si>
  <si>
    <t>P8729</t>
  </si>
  <si>
    <t>P8739</t>
  </si>
  <si>
    <t>P8746</t>
  </si>
  <si>
    <t>P8764</t>
  </si>
  <si>
    <t>P9210</t>
  </si>
  <si>
    <t>P9040</t>
  </si>
  <si>
    <t>P8771</t>
  </si>
  <si>
    <t>P8773</t>
  </si>
  <si>
    <t>P8772</t>
  </si>
  <si>
    <t>P8774</t>
  </si>
  <si>
    <t>P8775</t>
  </si>
  <si>
    <t>P8776</t>
  </si>
  <si>
    <t>P8777</t>
  </si>
  <si>
    <t>P8814</t>
  </si>
  <si>
    <t>P8780</t>
  </si>
  <si>
    <t>P8684</t>
  </si>
  <si>
    <t>P8717</t>
  </si>
  <si>
    <t>P8702</t>
  </si>
  <si>
    <t>P8813</t>
  </si>
  <si>
    <t>P11574</t>
  </si>
  <si>
    <t>P11530</t>
  </si>
  <si>
    <t>P11575</t>
  </si>
  <si>
    <t>P8695</t>
  </si>
  <si>
    <t>P8756</t>
  </si>
  <si>
    <t>P8801</t>
  </si>
  <si>
    <t>P8716</t>
  </si>
  <si>
    <t>P8701</t>
  </si>
  <si>
    <t>P8726</t>
  </si>
  <si>
    <t>P8740</t>
  </si>
  <si>
    <t>P8747</t>
  </si>
  <si>
    <t>P8765</t>
  </si>
  <si>
    <t>P8758</t>
  </si>
  <si>
    <t>P8692</t>
  </si>
  <si>
    <t>P8821</t>
  </si>
  <si>
    <t>P8725</t>
  </si>
  <si>
    <t>P8721</t>
  </si>
  <si>
    <t>P8712</t>
  </si>
  <si>
    <t>P8820</t>
  </si>
  <si>
    <t>P8710</t>
  </si>
  <si>
    <t>P8735</t>
  </si>
  <si>
    <t>P8732</t>
  </si>
  <si>
    <t>P8734</t>
  </si>
  <si>
    <t>P8733</t>
  </si>
  <si>
    <t>P11752</t>
  </si>
  <si>
    <t>P11753</t>
  </si>
  <si>
    <t>P11754</t>
  </si>
  <si>
    <t>P11755</t>
  </si>
  <si>
    <t>P11756</t>
  </si>
  <si>
    <t>P11757</t>
  </si>
  <si>
    <t>P11758</t>
  </si>
  <si>
    <t>P11759</t>
  </si>
  <si>
    <t>P8767</t>
  </si>
  <si>
    <t>P11760</t>
  </si>
  <si>
    <t>P9211</t>
  </si>
  <si>
    <t>P8691</t>
  </si>
  <si>
    <t>P9240</t>
  </si>
  <si>
    <t>P8723</t>
  </si>
  <si>
    <t>P8724</t>
  </si>
  <si>
    <t>P8720</t>
  </si>
  <si>
    <t>P8711</t>
  </si>
  <si>
    <t>P8705</t>
  </si>
  <si>
    <t>P8709</t>
  </si>
  <si>
    <t>P11720</t>
  </si>
  <si>
    <t>P11721</t>
  </si>
  <si>
    <t>P11722</t>
  </si>
  <si>
    <t>P11723</t>
  </si>
  <si>
    <t>P11724</t>
  </si>
  <si>
    <t>P11725</t>
  </si>
  <si>
    <t>P11726</t>
  </si>
  <si>
    <t>P11727</t>
  </si>
  <si>
    <t>P11728</t>
  </si>
  <si>
    <t>P8751</t>
  </si>
  <si>
    <t>P11729</t>
  </si>
  <si>
    <t>P11730</t>
  </si>
  <si>
    <t>P11731</t>
  </si>
  <si>
    <t>P11732</t>
  </si>
  <si>
    <t>P9241</t>
  </si>
  <si>
    <t>P8800</t>
  </si>
  <si>
    <t>P11576</t>
  </si>
  <si>
    <t>P8818</t>
  </si>
  <si>
    <t>P9358</t>
  </si>
  <si>
    <t>P8731</t>
  </si>
  <si>
    <t>P8741</t>
  </si>
  <si>
    <t>P8748</t>
  </si>
  <si>
    <t>P8766</t>
  </si>
  <si>
    <t>P8812</t>
  </si>
  <si>
    <t>P11767</t>
  </si>
  <si>
    <t>P11768</t>
  </si>
  <si>
    <t>P8811</t>
  </si>
  <si>
    <t>P11769</t>
  </si>
  <si>
    <t>P11770</t>
  </si>
  <si>
    <t>P11771</t>
  </si>
  <si>
    <t>P11772</t>
  </si>
  <si>
    <t>P11773</t>
  </si>
  <si>
    <t>P11774</t>
  </si>
  <si>
    <t>P9212</t>
  </si>
  <si>
    <t>P11775</t>
  </si>
  <si>
    <t>P11776</t>
  </si>
  <si>
    <t>P11777</t>
  </si>
  <si>
    <t>P11778</t>
  </si>
  <si>
    <t>P11779</t>
  </si>
  <si>
    <t>P11780</t>
  </si>
  <si>
    <t>P8810</t>
  </si>
  <si>
    <t>P9192</t>
  </si>
  <si>
    <t>P11781</t>
  </si>
  <si>
    <t>P11782</t>
  </si>
  <si>
    <t>P11783</t>
  </si>
  <si>
    <t>P8807</t>
  </si>
  <si>
    <t>P11816</t>
  </si>
  <si>
    <t>P11784</t>
  </si>
  <si>
    <t>P11785</t>
  </si>
  <si>
    <t>P11786</t>
  </si>
  <si>
    <t>P8819</t>
  </si>
  <si>
    <t>P8802</t>
  </si>
  <si>
    <t>P11787</t>
  </si>
  <si>
    <t>P10829</t>
  </si>
  <si>
    <t>P8742</t>
  </si>
  <si>
    <t>P8803</t>
  </si>
  <si>
    <t>P11788</t>
  </si>
  <si>
    <t>P11789</t>
  </si>
  <si>
    <t>P11790</t>
  </si>
  <si>
    <t>P11608</t>
  </si>
  <si>
    <t>P11792</t>
  </si>
  <si>
    <t>P11793</t>
  </si>
  <si>
    <t>P11794</t>
  </si>
  <si>
    <t>P10827</t>
  </si>
  <si>
    <t>P11527</t>
  </si>
  <si>
    <t>P11795</t>
  </si>
  <si>
    <t>P11796</t>
  </si>
  <si>
    <t>P11797</t>
  </si>
  <si>
    <t>P11798</t>
  </si>
  <si>
    <t>P11799</t>
  </si>
  <si>
    <t>P11800</t>
  </si>
  <si>
    <t>MALE ADAPTER</t>
  </si>
  <si>
    <t>P8696</t>
  </si>
  <si>
    <t>P8798</t>
  </si>
  <si>
    <t>P8690</t>
  </si>
  <si>
    <t>P8719</t>
  </si>
  <si>
    <t>P8704</t>
  </si>
  <si>
    <t>P11570</t>
  </si>
  <si>
    <t>P11571</t>
  </si>
  <si>
    <t>P11572</t>
  </si>
  <si>
    <t>P11573</t>
  </si>
  <si>
    <t>P11740</t>
  </si>
  <si>
    <t>P11431</t>
  </si>
  <si>
    <t>P11741</t>
  </si>
  <si>
    <t>P11742</t>
  </si>
  <si>
    <t>P11743</t>
  </si>
  <si>
    <t>P11744</t>
  </si>
  <si>
    <t>P11745</t>
  </si>
  <si>
    <t>FEMALE ADAPTER</t>
  </si>
  <si>
    <t>P8851</t>
  </si>
  <si>
    <t>P10684</t>
  </si>
  <si>
    <t>P8689</t>
  </si>
  <si>
    <t>P8718</t>
  </si>
  <si>
    <t>P8703</t>
  </si>
  <si>
    <t>P8730</t>
  </si>
  <si>
    <t>P11567</t>
  </si>
  <si>
    <t>P11568</t>
  </si>
  <si>
    <t>P11569</t>
  </si>
  <si>
    <t>P11733</t>
  </si>
  <si>
    <t>P11746</t>
  </si>
  <si>
    <t>P11747</t>
  </si>
  <si>
    <t>P11748</t>
  </si>
  <si>
    <t>P11749</t>
  </si>
  <si>
    <t>P11750</t>
  </si>
  <si>
    <t>P11751</t>
  </si>
  <si>
    <t>P11734</t>
  </si>
  <si>
    <t>P11735</t>
  </si>
  <si>
    <t>P11736</t>
  </si>
  <si>
    <t>P11737</t>
  </si>
  <si>
    <t>P11738</t>
  </si>
  <si>
    <t>P11739</t>
  </si>
  <si>
    <t>P11761</t>
  </si>
  <si>
    <t>P11762</t>
  </si>
  <si>
    <t>P11763</t>
  </si>
  <si>
    <t>P11764</t>
  </si>
  <si>
    <t>P11765</t>
  </si>
  <si>
    <t>P11766</t>
  </si>
  <si>
    <t>P11801</t>
  </si>
  <si>
    <t>P11802</t>
  </si>
  <si>
    <t>P11803</t>
  </si>
  <si>
    <t>P11804</t>
  </si>
  <si>
    <t>P11805</t>
  </si>
  <si>
    <t>P11806</t>
  </si>
  <si>
    <t>P11807</t>
  </si>
  <si>
    <t>P8743</t>
  </si>
  <si>
    <t>P8752</t>
  </si>
  <si>
    <t>P8768</t>
  </si>
  <si>
    <t>P11808</t>
  </si>
  <si>
    <t>P11809</t>
  </si>
  <si>
    <t>P11810</t>
  </si>
  <si>
    <t>P11811</t>
  </si>
  <si>
    <t>P11812</t>
  </si>
  <si>
    <t>BLACK FULL COUPLINGS</t>
    <phoneticPr fontId="10" type="noConversion"/>
  </si>
  <si>
    <t>P1866</t>
    <phoneticPr fontId="10" type="noConversion"/>
  </si>
  <si>
    <t>P1867</t>
  </si>
  <si>
    <t>P1868</t>
  </si>
  <si>
    <t>P1869</t>
  </si>
  <si>
    <t>P1870</t>
  </si>
  <si>
    <t>P1871</t>
  </si>
  <si>
    <t>P1872</t>
  </si>
  <si>
    <t>P1873</t>
  </si>
  <si>
    <t>P1874</t>
  </si>
  <si>
    <t>P1875</t>
  </si>
  <si>
    <t>P1876</t>
  </si>
  <si>
    <t>P1877</t>
  </si>
  <si>
    <t>P1878</t>
  </si>
  <si>
    <t>P1879</t>
  </si>
  <si>
    <t>P1880</t>
  </si>
  <si>
    <t>P4623</t>
    <phoneticPr fontId="10" type="noConversion"/>
  </si>
  <si>
    <t>BLACK HALF COUPLINGS</t>
    <phoneticPr fontId="10" type="noConversion"/>
  </si>
  <si>
    <t>P1882</t>
    <phoneticPr fontId="10" type="noConversion"/>
  </si>
  <si>
    <t>P1883</t>
  </si>
  <si>
    <t>P1884</t>
  </si>
  <si>
    <t>P1885</t>
  </si>
  <si>
    <t>P1886</t>
  </si>
  <si>
    <t>P3163</t>
    <phoneticPr fontId="10" type="noConversion"/>
  </si>
  <si>
    <t>P4506</t>
    <phoneticPr fontId="10" type="noConversion"/>
  </si>
  <si>
    <t>P3164</t>
  </si>
  <si>
    <t>P3165</t>
  </si>
  <si>
    <t>P4517</t>
    <phoneticPr fontId="10" type="noConversion"/>
  </si>
  <si>
    <t>P5277</t>
    <phoneticPr fontId="10" type="noConversion"/>
  </si>
  <si>
    <t>P5467</t>
    <phoneticPr fontId="10" type="noConversion"/>
  </si>
  <si>
    <t>P4516</t>
    <phoneticPr fontId="10" type="noConversion"/>
  </si>
  <si>
    <t>P5468</t>
    <phoneticPr fontId="10" type="noConversion"/>
  </si>
  <si>
    <t>P5469</t>
    <phoneticPr fontId="10" type="noConversion"/>
  </si>
  <si>
    <t>P2748</t>
    <phoneticPr fontId="10" type="noConversion"/>
  </si>
  <si>
    <t>P4075</t>
    <phoneticPr fontId="10" type="noConversion"/>
  </si>
  <si>
    <t>P2750</t>
    <phoneticPr fontId="10" type="noConversion"/>
  </si>
  <si>
    <t>P2751</t>
  </si>
  <si>
    <t>P2752</t>
  </si>
  <si>
    <t>P2753</t>
  </si>
  <si>
    <t>P2754</t>
  </si>
  <si>
    <t>P2755</t>
  </si>
  <si>
    <t>P2756</t>
  </si>
  <si>
    <t>P2757</t>
  </si>
  <si>
    <t>P2758</t>
  </si>
  <si>
    <t>P2759</t>
  </si>
  <si>
    <t>P2760</t>
  </si>
  <si>
    <t>P2761</t>
  </si>
  <si>
    <t>P2762</t>
  </si>
  <si>
    <t>BLACK STEEL CUT LENGTHS</t>
  </si>
  <si>
    <t>P1887</t>
  </si>
  <si>
    <t>P1890</t>
  </si>
  <si>
    <t>P1891</t>
  </si>
  <si>
    <t>P1892</t>
  </si>
  <si>
    <t>P1894</t>
  </si>
  <si>
    <t>P1896</t>
  </si>
  <si>
    <t>P1897</t>
  </si>
  <si>
    <t>P1660</t>
  </si>
  <si>
    <t>P1661</t>
  </si>
  <si>
    <t>P1662</t>
  </si>
  <si>
    <t>P1663</t>
  </si>
  <si>
    <t>P1665</t>
  </si>
  <si>
    <t>P3141</t>
  </si>
  <si>
    <t>P1724</t>
  </si>
  <si>
    <t>P1725</t>
  </si>
  <si>
    <t>P1726</t>
  </si>
  <si>
    <t>P1727</t>
  </si>
  <si>
    <t>P1729</t>
  </si>
  <si>
    <t>P1730</t>
  </si>
  <si>
    <t>P3172</t>
  </si>
  <si>
    <t>P1746</t>
  </si>
  <si>
    <t>P1747</t>
  </si>
  <si>
    <t>P1748</t>
  </si>
  <si>
    <t>P1749</t>
  </si>
  <si>
    <t>P1750</t>
  </si>
  <si>
    <t>P4077</t>
  </si>
  <si>
    <t>P3385</t>
  </si>
  <si>
    <t>P1768</t>
  </si>
  <si>
    <t>P1769</t>
  </si>
  <si>
    <t>P1770</t>
  </si>
  <si>
    <t>P1771</t>
  </si>
  <si>
    <t>P1772</t>
  </si>
  <si>
    <t>P1773</t>
  </si>
  <si>
    <t>P1775</t>
  </si>
  <si>
    <t>P1793</t>
  </si>
  <si>
    <t>P1796</t>
  </si>
  <si>
    <t>P1797</t>
  </si>
  <si>
    <t>P1798</t>
  </si>
  <si>
    <t>P3179</t>
  </si>
  <si>
    <t>P1799</t>
  </si>
  <si>
    <t>P3410</t>
  </si>
  <si>
    <t>P5646</t>
  </si>
  <si>
    <t>P3732</t>
  </si>
  <si>
    <t>P3765</t>
  </si>
  <si>
    <t>P3764</t>
  </si>
  <si>
    <t>P3766</t>
  </si>
  <si>
    <t>P4548</t>
  </si>
  <si>
    <t>P3820</t>
  </si>
  <si>
    <t>P3478</t>
  </si>
  <si>
    <t>P3477</t>
  </si>
  <si>
    <t>P3763</t>
  </si>
  <si>
    <t>P3759</t>
  </si>
  <si>
    <t>P2768</t>
  </si>
  <si>
    <t>P2771</t>
  </si>
  <si>
    <t>P2772</t>
  </si>
  <si>
    <t>P2773</t>
  </si>
  <si>
    <t>P2775</t>
  </si>
  <si>
    <t>P2777</t>
  </si>
  <si>
    <t>P2971</t>
  </si>
  <si>
    <t>P2544</t>
  </si>
  <si>
    <t>P2545</t>
  </si>
  <si>
    <t>P2546</t>
  </si>
  <si>
    <t>P2547</t>
  </si>
  <si>
    <t>P2549</t>
  </si>
  <si>
    <t>P2550</t>
  </si>
  <si>
    <t>P2968</t>
  </si>
  <si>
    <t>P2608</t>
  </si>
  <si>
    <t>P2609</t>
  </si>
  <si>
    <t>P2610</t>
  </si>
  <si>
    <t>P2611</t>
  </si>
  <si>
    <t>P2613</t>
  </si>
  <si>
    <t>P2614</t>
  </si>
  <si>
    <t>P2976</t>
  </si>
  <si>
    <t>P2630</t>
  </si>
  <si>
    <t>P2631</t>
  </si>
  <si>
    <t>P2632</t>
  </si>
  <si>
    <t>P2633</t>
  </si>
  <si>
    <t>P2634</t>
  </si>
  <si>
    <t>P2635</t>
  </si>
  <si>
    <t>P2984</t>
  </si>
  <si>
    <t>P2652</t>
  </si>
  <si>
    <t>P2653</t>
  </si>
  <si>
    <t>P2654</t>
  </si>
  <si>
    <t>P2655</t>
  </si>
  <si>
    <t>P2656</t>
  </si>
  <si>
    <t>P2657</t>
  </si>
  <si>
    <t>P2659</t>
  </si>
  <si>
    <t>P2677</t>
  </si>
  <si>
    <t>P2680</t>
  </si>
  <si>
    <t>P2681</t>
  </si>
  <si>
    <t>P2682</t>
  </si>
  <si>
    <t>P2996</t>
  </si>
  <si>
    <t>P2683</t>
  </si>
  <si>
    <t>P2997</t>
  </si>
  <si>
    <t>P4587</t>
  </si>
  <si>
    <t>P8203</t>
  </si>
  <si>
    <t>BLACK STEEL PIPE NIPPLES</t>
  </si>
  <si>
    <t>P1596</t>
  </si>
  <si>
    <t>P1597</t>
  </si>
  <si>
    <t>P1598</t>
  </si>
  <si>
    <t>P1599</t>
  </si>
  <si>
    <t>P1600</t>
  </si>
  <si>
    <t>P1601</t>
  </si>
  <si>
    <t>P1602</t>
  </si>
  <si>
    <t>P1603</t>
  </si>
  <si>
    <t>P1604</t>
  </si>
  <si>
    <t>P1605</t>
  </si>
  <si>
    <t>P1606</t>
  </si>
  <si>
    <t>P1607</t>
  </si>
  <si>
    <t>P1608</t>
  </si>
  <si>
    <t>P1609</t>
  </si>
  <si>
    <t>P1610</t>
  </si>
  <si>
    <t>P1611</t>
  </si>
  <si>
    <t>P1612</t>
  </si>
  <si>
    <t>P1613</t>
  </si>
  <si>
    <t>P1614</t>
  </si>
  <si>
    <t>P1615</t>
  </si>
  <si>
    <t>P1616</t>
  </si>
  <si>
    <t>P1617</t>
  </si>
  <si>
    <t>P1618</t>
  </si>
  <si>
    <t>P1619</t>
  </si>
  <si>
    <t>P1620</t>
  </si>
  <si>
    <t>P1621</t>
  </si>
  <si>
    <t>P1622</t>
  </si>
  <si>
    <t>P1623</t>
  </si>
  <si>
    <t>P3223</t>
  </si>
  <si>
    <t>P1849</t>
  </si>
  <si>
    <t>P3237</t>
  </si>
  <si>
    <t>P1851</t>
  </si>
  <si>
    <t>P3358</t>
  </si>
  <si>
    <t>P1853</t>
  </si>
  <si>
    <t>P1624</t>
  </si>
  <si>
    <t>P1625</t>
  </si>
  <si>
    <t>P1626</t>
  </si>
  <si>
    <t>P1627</t>
  </si>
  <si>
    <t>P1628</t>
  </si>
  <si>
    <t>P1629</t>
  </si>
  <si>
    <t>P1630</t>
  </si>
  <si>
    <t>P1631</t>
  </si>
  <si>
    <t>P1632</t>
  </si>
  <si>
    <t>P1633</t>
  </si>
  <si>
    <t>P1634</t>
  </si>
  <si>
    <t>P1635</t>
  </si>
  <si>
    <t>P1636</t>
  </si>
  <si>
    <t>P1637</t>
  </si>
  <si>
    <t>P1638</t>
  </si>
  <si>
    <t>P1639</t>
  </si>
  <si>
    <t>P1640</t>
  </si>
  <si>
    <t>P1667</t>
  </si>
  <si>
    <t>P1668</t>
  </si>
  <si>
    <t>P1669</t>
  </si>
  <si>
    <t>P1670</t>
  </si>
  <si>
    <t>P1671</t>
  </si>
  <si>
    <t>P1672</t>
  </si>
  <si>
    <t>P1673</t>
  </si>
  <si>
    <t>P1674</t>
  </si>
  <si>
    <t>P1675</t>
  </si>
  <si>
    <t>P1676</t>
  </si>
  <si>
    <t>P1677</t>
  </si>
  <si>
    <t>P1679</t>
  </si>
  <si>
    <t>P1680</t>
  </si>
  <si>
    <t>P1681</t>
  </si>
  <si>
    <t>P1682</t>
  </si>
  <si>
    <t>P1888</t>
  </si>
  <si>
    <t>P1889</t>
  </si>
  <si>
    <t>P1643</t>
  </si>
  <si>
    <t>P1644</t>
  </si>
  <si>
    <t>P1645</t>
  </si>
  <si>
    <t>P1646</t>
  </si>
  <si>
    <t>P1647</t>
  </si>
  <si>
    <t>P1648</t>
  </si>
  <si>
    <t>P1649</t>
  </si>
  <si>
    <t>P1650</t>
  </si>
  <si>
    <t>P1651</t>
  </si>
  <si>
    <t>P1652</t>
  </si>
  <si>
    <t>P1653</t>
  </si>
  <si>
    <t>P1654</t>
  </si>
  <si>
    <t>P1655</t>
  </si>
  <si>
    <t>P1656</t>
  </si>
  <si>
    <t>P1657</t>
  </si>
  <si>
    <t>P1658</t>
  </si>
  <si>
    <t>P1659</t>
  </si>
  <si>
    <t>P1703</t>
  </si>
  <si>
    <t>P1704</t>
  </si>
  <si>
    <t>P1705</t>
  </si>
  <si>
    <t>P1706</t>
  </si>
  <si>
    <t>P1707</t>
  </si>
  <si>
    <t>P1709</t>
  </si>
  <si>
    <t>P1710</t>
  </si>
  <si>
    <t>P1711</t>
  </si>
  <si>
    <t>P1712</t>
  </si>
  <si>
    <t>P1714</t>
  </si>
  <si>
    <t>P1716</t>
  </si>
  <si>
    <t>P1718</t>
  </si>
  <si>
    <t>P1720</t>
  </si>
  <si>
    <t>P1721</t>
  </si>
  <si>
    <t>P1722</t>
  </si>
  <si>
    <t>P1731</t>
  </si>
  <si>
    <t>P1732</t>
  </si>
  <si>
    <t>P1733</t>
  </si>
  <si>
    <t>P1734</t>
  </si>
  <si>
    <t>P1735</t>
  </si>
  <si>
    <t>P1736</t>
  </si>
  <si>
    <t>P1737</t>
  </si>
  <si>
    <t>P1738</t>
  </si>
  <si>
    <t>P1739</t>
  </si>
  <si>
    <t>P1740</t>
  </si>
  <si>
    <t>P1741</t>
  </si>
  <si>
    <t>P1742</t>
  </si>
  <si>
    <t>P1743</t>
  </si>
  <si>
    <t>P3076</t>
  </si>
  <si>
    <t>P1744</t>
  </si>
  <si>
    <t>P1745</t>
  </si>
  <si>
    <t>P1752</t>
  </si>
  <si>
    <t>P1753</t>
  </si>
  <si>
    <t>P1754</t>
  </si>
  <si>
    <t>P1755</t>
  </si>
  <si>
    <t>P1756</t>
  </si>
  <si>
    <t>P1757</t>
  </si>
  <si>
    <t>P1758</t>
  </si>
  <si>
    <t>P1759</t>
  </si>
  <si>
    <t>P1760</t>
  </si>
  <si>
    <t>P1761</t>
  </si>
  <si>
    <t>P1762</t>
  </si>
  <si>
    <t>P1763</t>
  </si>
  <si>
    <t>P1764</t>
  </si>
  <si>
    <t>P1765</t>
  </si>
  <si>
    <t>P1766</t>
  </si>
  <si>
    <t>P1767</t>
  </si>
  <si>
    <t>P1776</t>
  </si>
  <si>
    <t>P1777</t>
  </si>
  <si>
    <t>P1778</t>
  </si>
  <si>
    <t>P1779</t>
  </si>
  <si>
    <t>P1780</t>
  </si>
  <si>
    <t>P1781</t>
  </si>
  <si>
    <t>P1782</t>
  </si>
  <si>
    <t>P1783</t>
  </si>
  <si>
    <t>P1784</t>
  </si>
  <si>
    <t>P1786</t>
  </si>
  <si>
    <t>P1787</t>
  </si>
  <si>
    <t>P1788</t>
  </si>
  <si>
    <t>P1790</t>
  </si>
  <si>
    <t>P1791</t>
  </si>
  <si>
    <t>P1792</t>
  </si>
  <si>
    <t>P1800</t>
  </si>
  <si>
    <t>P1801</t>
  </si>
  <si>
    <t>P1802</t>
  </si>
  <si>
    <t>P1803</t>
  </si>
  <si>
    <t>P1804</t>
  </si>
  <si>
    <t>P1805</t>
  </si>
  <si>
    <t>P1806</t>
  </si>
  <si>
    <t>P1807</t>
  </si>
  <si>
    <t>P1808</t>
  </si>
  <si>
    <t>P1809</t>
  </si>
  <si>
    <t>P1810</t>
  </si>
  <si>
    <t>P1811</t>
  </si>
  <si>
    <t>P1812</t>
  </si>
  <si>
    <t>P1813</t>
  </si>
  <si>
    <t>P1814</t>
  </si>
  <si>
    <t>P1815</t>
  </si>
  <si>
    <t>P1816</t>
  </si>
  <si>
    <t>P1817</t>
  </si>
  <si>
    <t>P1818</t>
  </si>
  <si>
    <t>P1819</t>
  </si>
  <si>
    <t>P1820</t>
  </si>
  <si>
    <t>P1821</t>
  </si>
  <si>
    <t>P1822</t>
  </si>
  <si>
    <t>P1823</t>
  </si>
  <si>
    <t>P1824</t>
  </si>
  <si>
    <t>P1825</t>
  </si>
  <si>
    <t>P1826</t>
  </si>
  <si>
    <t>P1827</t>
  </si>
  <si>
    <t>P1828</t>
  </si>
  <si>
    <t>P8561</t>
  </si>
  <si>
    <t>P1829</t>
  </si>
  <si>
    <t>P1830</t>
  </si>
  <si>
    <t>P1831</t>
  </si>
  <si>
    <t>P1832</t>
  </si>
  <si>
    <t>P1833</t>
  </si>
  <si>
    <t>P1834</t>
  </si>
  <si>
    <t>P1835</t>
  </si>
  <si>
    <t>P1836</t>
  </si>
  <si>
    <t>P1837</t>
  </si>
  <si>
    <t>P1838</t>
  </si>
  <si>
    <t>P5729</t>
  </si>
  <si>
    <t>ASSORTMENTS (CL TO 6)</t>
  </si>
  <si>
    <t>P3170</t>
  </si>
  <si>
    <t>P3186</t>
  </si>
  <si>
    <t>P3340</t>
  </si>
  <si>
    <t>P3364</t>
  </si>
  <si>
    <t>P3363</t>
  </si>
  <si>
    <t>P4397</t>
  </si>
  <si>
    <t>P4398</t>
  </si>
  <si>
    <t>P4399</t>
  </si>
  <si>
    <t>P4470</t>
  </si>
  <si>
    <t>P2480</t>
  </si>
  <si>
    <t>P2481</t>
  </si>
  <si>
    <t>P2482</t>
  </si>
  <si>
    <t>P2483</t>
  </si>
  <si>
    <t>P2484</t>
  </si>
  <si>
    <t>P2485</t>
  </si>
  <si>
    <t>P2486</t>
  </si>
  <si>
    <t>P2487</t>
  </si>
  <si>
    <t>P2488</t>
  </si>
  <si>
    <t>P2489</t>
  </si>
  <si>
    <t>P2490</t>
  </si>
  <si>
    <t>P2491</t>
  </si>
  <si>
    <t>P2495</t>
  </si>
  <si>
    <t>P2497</t>
  </si>
  <si>
    <t>P2498</t>
  </si>
  <si>
    <t>P2499</t>
  </si>
  <si>
    <t>P2500</t>
  </si>
  <si>
    <t>P2501</t>
  </si>
  <si>
    <t>P2502</t>
  </si>
  <si>
    <t>P2503</t>
  </si>
  <si>
    <t>P2504</t>
  </si>
  <si>
    <t>P2505</t>
  </si>
  <si>
    <t>P2506</t>
  </si>
  <si>
    <t>P2507</t>
  </si>
  <si>
    <t>P2731</t>
  </si>
  <si>
    <t>P2733</t>
  </si>
  <si>
    <t>P3416</t>
  </si>
  <si>
    <t>P2735</t>
  </si>
  <si>
    <t>P3220</t>
  </si>
  <si>
    <t>P2737</t>
  </si>
  <si>
    <t>P2508</t>
  </si>
  <si>
    <t>P2509</t>
  </si>
  <si>
    <t>P2510</t>
  </si>
  <si>
    <t>P2511</t>
  </si>
  <si>
    <t>P2512</t>
  </si>
  <si>
    <t>P2513</t>
  </si>
  <si>
    <t>P2514</t>
  </si>
  <si>
    <t>P2515</t>
  </si>
  <si>
    <t>P2516</t>
  </si>
  <si>
    <t>P2517</t>
  </si>
  <si>
    <t>P2518</t>
  </si>
  <si>
    <t>P2519</t>
  </si>
  <si>
    <t>P2520</t>
  </si>
  <si>
    <t>P2521</t>
  </si>
  <si>
    <t>P2522</t>
  </si>
  <si>
    <t>P2523</t>
  </si>
  <si>
    <t>P2524</t>
  </si>
  <si>
    <t>P2551</t>
  </si>
  <si>
    <t>P2552</t>
  </si>
  <si>
    <t>P2553</t>
  </si>
  <si>
    <t>P2554</t>
  </si>
  <si>
    <t>P2555</t>
  </si>
  <si>
    <t>P2556</t>
  </si>
  <si>
    <t>P2557</t>
  </si>
  <si>
    <t>P2558</t>
  </si>
  <si>
    <t>P2559</t>
  </si>
  <si>
    <t>P2560</t>
  </si>
  <si>
    <t>P2561</t>
  </si>
  <si>
    <t>P2563</t>
  </si>
  <si>
    <t>P2564</t>
  </si>
  <si>
    <t>P2565</t>
  </si>
  <si>
    <t>P2566</t>
  </si>
  <si>
    <t>P2769</t>
  </si>
  <si>
    <t>P2770</t>
  </si>
  <si>
    <t>P2527</t>
  </si>
  <si>
    <t>P2528</t>
  </si>
  <si>
    <t>P2529</t>
  </si>
  <si>
    <t>P2530</t>
  </si>
  <si>
    <t>P2531</t>
  </si>
  <si>
    <t>P2532</t>
  </si>
  <si>
    <t>P2533</t>
  </si>
  <si>
    <t>P2534</t>
  </si>
  <si>
    <t>P2535</t>
  </si>
  <si>
    <t>P2536</t>
  </si>
  <si>
    <t>P2537</t>
  </si>
  <si>
    <t>P2538</t>
  </si>
  <si>
    <t>P2539</t>
  </si>
  <si>
    <t>P2540</t>
  </si>
  <si>
    <t>P2541</t>
  </si>
  <si>
    <t>P2542</t>
  </si>
  <si>
    <t>P2543</t>
  </si>
  <si>
    <t>P2587</t>
  </si>
  <si>
    <t>P2588</t>
  </si>
  <si>
    <t>P2589</t>
  </si>
  <si>
    <t>P2590</t>
  </si>
  <si>
    <t>P2591</t>
  </si>
  <si>
    <t>P2592</t>
  </si>
  <si>
    <t>P2593</t>
  </si>
  <si>
    <t>P2594</t>
  </si>
  <si>
    <t>P2595</t>
  </si>
  <si>
    <t>P2596</t>
  </si>
  <si>
    <t>P2598</t>
  </si>
  <si>
    <t>P2600</t>
  </si>
  <si>
    <t>P2602</t>
  </si>
  <si>
    <t>P2604</t>
  </si>
  <si>
    <t>P2605</t>
  </si>
  <si>
    <t>P2606</t>
  </si>
  <si>
    <t>P2615</t>
  </si>
  <si>
    <t>P2616</t>
  </si>
  <si>
    <t>P2617</t>
  </si>
  <si>
    <t>P2618</t>
  </si>
  <si>
    <t>P3635</t>
  </si>
  <si>
    <t>P2620</t>
  </si>
  <si>
    <t>P2621</t>
  </si>
  <si>
    <t>P2622</t>
  </si>
  <si>
    <t>P2623</t>
  </si>
  <si>
    <t>P2624</t>
  </si>
  <si>
    <t>P2978</t>
  </si>
  <si>
    <t>P2626</t>
  </si>
  <si>
    <t>P2627</t>
  </si>
  <si>
    <t>P2980</t>
  </si>
  <si>
    <t>P2628</t>
  </si>
  <si>
    <t>P2629</t>
  </si>
  <si>
    <t>P2636</t>
  </si>
  <si>
    <t>P2637</t>
  </si>
  <si>
    <t>P2638</t>
  </si>
  <si>
    <t>P2639</t>
  </si>
  <si>
    <t>P2640</t>
  </si>
  <si>
    <t>P2641</t>
  </si>
  <si>
    <t>P2642</t>
  </si>
  <si>
    <t>P2643</t>
  </si>
  <si>
    <t>P2644</t>
  </si>
  <si>
    <t>P2645</t>
  </si>
  <si>
    <t>P6327</t>
  </si>
  <si>
    <t>P2647</t>
  </si>
  <si>
    <t>P2648</t>
  </si>
  <si>
    <t>P2649</t>
  </si>
  <si>
    <t>P2650</t>
  </si>
  <si>
    <t>P2651</t>
  </si>
  <si>
    <t>P2660</t>
  </si>
  <si>
    <t>P2661</t>
  </si>
  <si>
    <t>P2662</t>
  </si>
  <si>
    <t>P2663</t>
  </si>
  <si>
    <t>P2664</t>
  </si>
  <si>
    <t>P2665</t>
  </si>
  <si>
    <t>P2666</t>
  </si>
  <si>
    <t>P2667</t>
  </si>
  <si>
    <t>P2668</t>
  </si>
  <si>
    <t>P2670</t>
  </si>
  <si>
    <t>P2671</t>
  </si>
  <si>
    <t>P2672</t>
  </si>
  <si>
    <t>P2674</t>
  </si>
  <si>
    <t>P2675</t>
  </si>
  <si>
    <t>P2676</t>
  </si>
  <si>
    <t>P2684</t>
  </si>
  <si>
    <t>P2685</t>
  </si>
  <si>
    <t>P2686</t>
  </si>
  <si>
    <t>P2687</t>
  </si>
  <si>
    <t>P2688</t>
  </si>
  <si>
    <t>P2689</t>
  </si>
  <si>
    <t>P2690</t>
  </si>
  <si>
    <t>P2691</t>
  </si>
  <si>
    <t>P2692</t>
  </si>
  <si>
    <t>P2693</t>
  </si>
  <si>
    <t>P2694</t>
  </si>
  <si>
    <t>P2695</t>
  </si>
  <si>
    <t>P2696</t>
  </si>
  <si>
    <t>P2697</t>
  </si>
  <si>
    <t>P2698</t>
  </si>
  <si>
    <t>P2699</t>
  </si>
  <si>
    <t>P3819</t>
  </si>
  <si>
    <t>P2701</t>
  </si>
  <si>
    <t>P2702</t>
  </si>
  <si>
    <t>P2703</t>
  </si>
  <si>
    <t>P2704</t>
  </si>
  <si>
    <t>P2705</t>
  </si>
  <si>
    <t>P2706</t>
  </si>
  <si>
    <t>P2707</t>
  </si>
  <si>
    <t>P2708</t>
  </si>
  <si>
    <t>P2709</t>
  </si>
  <si>
    <t>P2710</t>
  </si>
  <si>
    <t>P2711</t>
  </si>
  <si>
    <t>P2712</t>
  </si>
  <si>
    <t>P8654</t>
  </si>
  <si>
    <t>P2713</t>
  </si>
  <si>
    <t>P2714</t>
  </si>
  <si>
    <t>P2715</t>
  </si>
  <si>
    <t>P2716</t>
  </si>
  <si>
    <t>P2717</t>
  </si>
  <si>
    <t>P2718</t>
  </si>
  <si>
    <t>P2719</t>
  </si>
  <si>
    <t>P2720</t>
  </si>
  <si>
    <t>P2721</t>
  </si>
  <si>
    <t>P2722</t>
  </si>
  <si>
    <t>P2723</t>
  </si>
  <si>
    <t>P3235</t>
  </si>
  <si>
    <t>P3343</t>
  </si>
  <si>
    <t>P3344</t>
  </si>
  <si>
    <t>P3372</t>
  </si>
  <si>
    <t>P3368</t>
  </si>
  <si>
    <t>P3370</t>
  </si>
  <si>
    <t>P5597</t>
  </si>
  <si>
    <t>P3369</t>
  </si>
  <si>
    <t>P7427</t>
  </si>
  <si>
    <t>Line</t>
  </si>
  <si>
    <t>Steel Nipples</t>
  </si>
  <si>
    <t>Steel Cut Lengths</t>
  </si>
  <si>
    <t>Malleable Iron Fittings</t>
  </si>
  <si>
    <t>Malleable Iron XH</t>
  </si>
  <si>
    <t>Cast Iron Fittings</t>
  </si>
  <si>
    <t>Steel Couplings</t>
  </si>
  <si>
    <t>Brass Nipples</t>
  </si>
  <si>
    <t>Brass Fittings</t>
  </si>
  <si>
    <t>Press Copper Fittings</t>
  </si>
  <si>
    <t>P9599</t>
  </si>
  <si>
    <t>LP100-012</t>
  </si>
  <si>
    <t>P9512</t>
  </si>
  <si>
    <t>LP100-015</t>
  </si>
  <si>
    <t>P9513</t>
  </si>
  <si>
    <t>LP100-020</t>
  </si>
  <si>
    <t>P9555</t>
  </si>
  <si>
    <t>LP100-030</t>
  </si>
  <si>
    <t>P9514</t>
  </si>
  <si>
    <t>LP100-040</t>
  </si>
  <si>
    <t>P10435</t>
  </si>
  <si>
    <t>LP100-060</t>
  </si>
  <si>
    <t>P11483</t>
  </si>
  <si>
    <t>LP100-080</t>
  </si>
  <si>
    <t>LP100-100</t>
  </si>
  <si>
    <t>LP100-120</t>
  </si>
  <si>
    <t>LP101-012</t>
  </si>
  <si>
    <t>P9805</t>
  </si>
  <si>
    <t>LP101-015</t>
  </si>
  <si>
    <t>P10072</t>
  </si>
  <si>
    <t>LP101-020</t>
  </si>
  <si>
    <t>P10831</t>
  </si>
  <si>
    <t>LP101-030</t>
  </si>
  <si>
    <t>P10797</t>
  </si>
  <si>
    <t>LP101-040</t>
  </si>
  <si>
    <t>P10554</t>
  </si>
  <si>
    <t>LP101-060</t>
  </si>
  <si>
    <t>LP101-080</t>
  </si>
  <si>
    <t>LP101-212</t>
  </si>
  <si>
    <t>LP102-212</t>
  </si>
  <si>
    <t>P9488</t>
  </si>
  <si>
    <t>LP102-251</t>
  </si>
  <si>
    <t>P10745</t>
  </si>
  <si>
    <t>LP102-337</t>
  </si>
  <si>
    <t>P9671</t>
  </si>
  <si>
    <t>LP102-338</t>
  </si>
  <si>
    <t>LP102-419</t>
  </si>
  <si>
    <t>P9605</t>
  </si>
  <si>
    <t>LP102-420</t>
  </si>
  <si>
    <t>P9672</t>
  </si>
  <si>
    <t>LP102-422</t>
  </si>
  <si>
    <t>P9954</t>
  </si>
  <si>
    <t>LP102-532</t>
  </si>
  <si>
    <t>LP102-582</t>
  </si>
  <si>
    <t>LP102-585</t>
  </si>
  <si>
    <t>LP102-624</t>
  </si>
  <si>
    <t>LP102-626</t>
  </si>
  <si>
    <t>LP102-628</t>
  </si>
  <si>
    <t>LP102-668</t>
  </si>
  <si>
    <t>LP102-670</t>
  </si>
  <si>
    <t>P11464</t>
  </si>
  <si>
    <t>LP103-012</t>
  </si>
  <si>
    <t>P9725</t>
  </si>
  <si>
    <t>LP103-015</t>
  </si>
  <si>
    <t>LP103-020</t>
  </si>
  <si>
    <t>LP103-212</t>
  </si>
  <si>
    <t>LP103P-012</t>
  </si>
  <si>
    <t>P9487</t>
  </si>
  <si>
    <t>LP103P-015</t>
  </si>
  <si>
    <t>P10107</t>
  </si>
  <si>
    <t>LP103P-020</t>
  </si>
  <si>
    <t>P10868</t>
  </si>
  <si>
    <t>LP103P-212</t>
  </si>
  <si>
    <t>LP103R-015</t>
  </si>
  <si>
    <t>P10093</t>
  </si>
  <si>
    <t>LP103X-012</t>
  </si>
  <si>
    <t>P10879</t>
  </si>
  <si>
    <t>LP103X-015</t>
  </si>
  <si>
    <t>LP103X-020</t>
  </si>
  <si>
    <t>P10007</t>
  </si>
  <si>
    <t>LP103X-212</t>
  </si>
  <si>
    <t>LP104-012</t>
  </si>
  <si>
    <t>P9727</t>
  </si>
  <si>
    <t>LP104-015</t>
  </si>
  <si>
    <t>LP104-020</t>
  </si>
  <si>
    <t>LP104-212</t>
  </si>
  <si>
    <t>LP104P-012</t>
  </si>
  <si>
    <t>P9891</t>
  </si>
  <si>
    <t>LP104P-015</t>
  </si>
  <si>
    <t>P10013</t>
  </si>
  <si>
    <t>LP104P-212</t>
  </si>
  <si>
    <t>LP104P-020</t>
  </si>
  <si>
    <t>LP104X-012</t>
  </si>
  <si>
    <t>P10736</t>
  </si>
  <si>
    <t>LP104X-015</t>
  </si>
  <si>
    <t>LP104X-020</t>
  </si>
  <si>
    <t>LP104X-212</t>
  </si>
  <si>
    <t>LP105-012</t>
  </si>
  <si>
    <t>P10097</t>
  </si>
  <si>
    <t>LP105-015</t>
  </si>
  <si>
    <t>P10704</t>
  </si>
  <si>
    <t>LP105-020</t>
  </si>
  <si>
    <t>LP105-030</t>
  </si>
  <si>
    <t>P9747</t>
  </si>
  <si>
    <t>LP105-040</t>
  </si>
  <si>
    <t>LP105-060</t>
  </si>
  <si>
    <t>LP105X-012</t>
  </si>
  <si>
    <t>P10701</t>
  </si>
  <si>
    <t>LP105X-015</t>
  </si>
  <si>
    <t>P10011</t>
  </si>
  <si>
    <t>LP105X-020</t>
  </si>
  <si>
    <t>P10014</t>
  </si>
  <si>
    <t>LP105X-030</t>
  </si>
  <si>
    <t>P9993</t>
  </si>
  <si>
    <t>LP105X-040</t>
  </si>
  <si>
    <t>P11870</t>
  </si>
  <si>
    <t>LP105X-060</t>
  </si>
  <si>
    <t>P8563</t>
  </si>
  <si>
    <t>LP106-012</t>
  </si>
  <si>
    <t>P10016</t>
  </si>
  <si>
    <t>LP106-015</t>
  </si>
  <si>
    <t>P8651</t>
  </si>
  <si>
    <t>LP106-020</t>
  </si>
  <si>
    <t>P9889</t>
  </si>
  <si>
    <t>LP106-030</t>
  </si>
  <si>
    <t>P10051</t>
  </si>
  <si>
    <t>LP106-040</t>
  </si>
  <si>
    <t>P9401</t>
  </si>
  <si>
    <t>LP106-060</t>
  </si>
  <si>
    <t>LP106-080</t>
  </si>
  <si>
    <t>LP106R-015</t>
  </si>
  <si>
    <t>LP106R-020</t>
  </si>
  <si>
    <t>LP106R-030</t>
  </si>
  <si>
    <t>LP106R-040</t>
  </si>
  <si>
    <t>LP106R-060</t>
  </si>
  <si>
    <t>P9847</t>
  </si>
  <si>
    <t>LP107-212</t>
  </si>
  <si>
    <t>LP107-250</t>
  </si>
  <si>
    <t>P9729</t>
  </si>
  <si>
    <t>LP107-251</t>
  </si>
  <si>
    <t>P9489</t>
  </si>
  <si>
    <t>LP107-337</t>
  </si>
  <si>
    <t>P9490</t>
  </si>
  <si>
    <t>LP107-338</t>
  </si>
  <si>
    <t>P9744</t>
  </si>
  <si>
    <t>LP107-420</t>
  </si>
  <si>
    <t>P9719</t>
  </si>
  <si>
    <t>LP107-422</t>
  </si>
  <si>
    <t>LP107-530</t>
  </si>
  <si>
    <t>LP107-532</t>
  </si>
  <si>
    <t>LP107-582</t>
  </si>
  <si>
    <t>LP107-585</t>
  </si>
  <si>
    <t>LP107-626</t>
  </si>
  <si>
    <t>LP107-628</t>
  </si>
  <si>
    <t>LP107-666</t>
  </si>
  <si>
    <t>LP107-668</t>
  </si>
  <si>
    <t>LP108-209</t>
  </si>
  <si>
    <t>LP108-210</t>
  </si>
  <si>
    <t>LP108-212</t>
  </si>
  <si>
    <t>LP108-251</t>
  </si>
  <si>
    <t>LP108-337</t>
  </si>
  <si>
    <t>LP108-338</t>
  </si>
  <si>
    <t>LP108-628</t>
  </si>
  <si>
    <t>LP108-668</t>
  </si>
  <si>
    <t>LP109-012</t>
  </si>
  <si>
    <t>P9399</t>
  </si>
  <si>
    <t>LP109-015</t>
  </si>
  <si>
    <t>P9849</t>
  </si>
  <si>
    <t>LP109-020</t>
  </si>
  <si>
    <t>P9421</t>
  </si>
  <si>
    <t>LP109-030</t>
  </si>
  <si>
    <t>P10796</t>
  </si>
  <si>
    <t>LP109-040</t>
  </si>
  <si>
    <t>LP109-060</t>
  </si>
  <si>
    <t>LP109-169</t>
  </si>
  <si>
    <t>LP110-020</t>
  </si>
  <si>
    <t>LP110-030</t>
  </si>
  <si>
    <t>LP110-040</t>
  </si>
  <si>
    <t>LP110S-015</t>
  </si>
  <si>
    <t>LP110S-020</t>
  </si>
  <si>
    <t>LP114-012</t>
  </si>
  <si>
    <t>LP114-015</t>
  </si>
  <si>
    <t>P9850</t>
  </si>
  <si>
    <t>LP116-015</t>
  </si>
  <si>
    <t>P9852</t>
  </si>
  <si>
    <t>LP116-020</t>
  </si>
  <si>
    <t>P9853</t>
  </si>
  <si>
    <t>LP116-030</t>
  </si>
  <si>
    <t>P9692</t>
  </si>
  <si>
    <t>LP116-040</t>
  </si>
  <si>
    <t>P11206</t>
  </si>
  <si>
    <t>LP116-060</t>
  </si>
  <si>
    <t>LP116-080</t>
  </si>
  <si>
    <t>LP116-100</t>
  </si>
  <si>
    <t>LP116-120</t>
  </si>
  <si>
    <t>LP117-030</t>
  </si>
  <si>
    <t>LP119-015</t>
  </si>
  <si>
    <t>LP119-020</t>
  </si>
  <si>
    <t>LP119-030</t>
  </si>
  <si>
    <t>LP119-040</t>
  </si>
  <si>
    <t>LP119-251</t>
  </si>
  <si>
    <t>LP119-422</t>
  </si>
  <si>
    <t>LP123-020</t>
  </si>
  <si>
    <t>LP123-030</t>
  </si>
  <si>
    <t>P10028</t>
  </si>
  <si>
    <t>LP123-040</t>
  </si>
  <si>
    <t>LP128-015</t>
  </si>
  <si>
    <t>LP129-015</t>
  </si>
  <si>
    <t>P10828</t>
  </si>
  <si>
    <t>LP130-015</t>
  </si>
  <si>
    <t>P10099</t>
  </si>
  <si>
    <t>LP130-020</t>
  </si>
  <si>
    <t>P10030</t>
  </si>
  <si>
    <t>LP130-030</t>
  </si>
  <si>
    <t>P11873</t>
  </si>
  <si>
    <t>LP130-040</t>
  </si>
  <si>
    <t>LP130-060</t>
  </si>
  <si>
    <t>LP131-015</t>
  </si>
  <si>
    <t>LP131-020</t>
  </si>
  <si>
    <t>LP131-030</t>
  </si>
  <si>
    <t>LP131-040</t>
  </si>
  <si>
    <t>LP135-015</t>
  </si>
  <si>
    <t>LP135-020</t>
  </si>
  <si>
    <t>LP135-030</t>
  </si>
  <si>
    <t>P11234</t>
  </si>
  <si>
    <t>LP300-012</t>
  </si>
  <si>
    <t>P9515</t>
  </si>
  <si>
    <t>LP300-015</t>
  </si>
  <si>
    <t>P9388</t>
  </si>
  <si>
    <t>LP300-020</t>
  </si>
  <si>
    <t>P9389</t>
  </si>
  <si>
    <t>LP300-030</t>
  </si>
  <si>
    <t>P9516</t>
  </si>
  <si>
    <t>LP300-040</t>
  </si>
  <si>
    <t>P11143</t>
  </si>
  <si>
    <t>LP300-060</t>
  </si>
  <si>
    <t>P11482</t>
  </si>
  <si>
    <t>LP300-080</t>
  </si>
  <si>
    <t>LP300-015S</t>
  </si>
  <si>
    <t>P10760</t>
  </si>
  <si>
    <t>LP300-020S</t>
  </si>
  <si>
    <t>P10761</t>
  </si>
  <si>
    <t>LP300-030S</t>
  </si>
  <si>
    <t>LP300R-251</t>
  </si>
  <si>
    <t>LP300S-337</t>
  </si>
  <si>
    <t>P9491</t>
  </si>
  <si>
    <t>LP300S-338</t>
  </si>
  <si>
    <t>LP301-030</t>
  </si>
  <si>
    <t>LP302-012</t>
  </si>
  <si>
    <t>P9641</t>
  </si>
  <si>
    <t>LP302-015</t>
  </si>
  <si>
    <t>P9601</t>
  </si>
  <si>
    <t>LP302-020</t>
  </si>
  <si>
    <t>P9519</t>
  </si>
  <si>
    <t>LP302-030</t>
  </si>
  <si>
    <t>P9521</t>
  </si>
  <si>
    <t>LP302-040</t>
  </si>
  <si>
    <t>P11655</t>
  </si>
  <si>
    <t>LP302-060</t>
  </si>
  <si>
    <t>LP302-080</t>
  </si>
  <si>
    <t>LP302-020S</t>
  </si>
  <si>
    <t>LP303-337</t>
  </si>
  <si>
    <t>P9492</t>
  </si>
  <si>
    <t>LP303-338</t>
  </si>
  <si>
    <t>P9748</t>
  </si>
  <si>
    <t>LP303-420</t>
  </si>
  <si>
    <t>LP304-015</t>
  </si>
  <si>
    <t>P9522</t>
  </si>
  <si>
    <t>LP304-020</t>
  </si>
  <si>
    <t>P9632</t>
  </si>
  <si>
    <t>LP304-030</t>
  </si>
  <si>
    <t>P9523</t>
  </si>
  <si>
    <t>LP304-040</t>
  </si>
  <si>
    <t>LP304-060</t>
  </si>
  <si>
    <t>LP305-060</t>
  </si>
  <si>
    <t>LP306-060</t>
  </si>
  <si>
    <t>LP307-337</t>
  </si>
  <si>
    <t>LP307-338</t>
  </si>
  <si>
    <t>LP308-338</t>
  </si>
  <si>
    <t>LP309-015</t>
  </si>
  <si>
    <t>LP309-020</t>
  </si>
  <si>
    <t>LP309-030</t>
  </si>
  <si>
    <t>LP309-040</t>
  </si>
  <si>
    <t>LP310-338</t>
  </si>
  <si>
    <t>LP311-338</t>
  </si>
  <si>
    <t>LP319-015</t>
  </si>
  <si>
    <t>LP319-020</t>
  </si>
  <si>
    <t>P9524</t>
  </si>
  <si>
    <t>LP319-030</t>
  </si>
  <si>
    <t>P9526</t>
  </si>
  <si>
    <t>LP319-040</t>
  </si>
  <si>
    <t>LP319-060</t>
  </si>
  <si>
    <t>LP320-015</t>
  </si>
  <si>
    <t>LP320-020</t>
  </si>
  <si>
    <t>LP320-030</t>
  </si>
  <si>
    <t>P9528</t>
  </si>
  <si>
    <t>LP320-040</t>
  </si>
  <si>
    <t>P11235</t>
  </si>
  <si>
    <t>LP321-012</t>
  </si>
  <si>
    <t>P9640</t>
  </si>
  <si>
    <t>LP321-015</t>
  </si>
  <si>
    <t>P9551</t>
  </si>
  <si>
    <t>LP321-020</t>
  </si>
  <si>
    <t>P9539</t>
  </si>
  <si>
    <t>LP321-030</t>
  </si>
  <si>
    <t>P9540</t>
  </si>
  <si>
    <t>LP321-040</t>
  </si>
  <si>
    <t>P11144</t>
  </si>
  <si>
    <t>LP321-060</t>
  </si>
  <si>
    <t>LP321-080</t>
  </si>
  <si>
    <t>LP321-015S</t>
  </si>
  <si>
    <t>P11252</t>
  </si>
  <si>
    <t>LP323-012</t>
  </si>
  <si>
    <t>P9602</t>
  </si>
  <si>
    <t>LP323-015</t>
  </si>
  <si>
    <t>P9552</t>
  </si>
  <si>
    <t>LP323-020</t>
  </si>
  <si>
    <t>P9554</t>
  </si>
  <si>
    <t>LP323-030</t>
  </si>
  <si>
    <t>P9541</t>
  </si>
  <si>
    <t>LP323-040</t>
  </si>
  <si>
    <t>P11233</t>
  </si>
  <si>
    <t>LP323-060</t>
  </si>
  <si>
    <t>LP323-080</t>
  </si>
  <si>
    <t>LP323-100</t>
  </si>
  <si>
    <t>LP323-015S</t>
  </si>
  <si>
    <t>P10393</t>
  </si>
  <si>
    <t>LP324-015</t>
  </si>
  <si>
    <t>P9718</t>
  </si>
  <si>
    <t>LP324-020</t>
  </si>
  <si>
    <t>P9604</t>
  </si>
  <si>
    <t>LP324-030</t>
  </si>
  <si>
    <t>P9606</t>
  </si>
  <si>
    <t>LP324-040</t>
  </si>
  <si>
    <t>LP324-060</t>
  </si>
  <si>
    <t>LP324-080</t>
  </si>
  <si>
    <t>LP324-100</t>
  </si>
  <si>
    <t>LP324-120</t>
  </si>
  <si>
    <t>LP324-015S</t>
  </si>
  <si>
    <t>P9952</t>
  </si>
  <si>
    <t>LP326-015</t>
  </si>
  <si>
    <t>P9603</t>
  </si>
  <si>
    <t>LP326-020</t>
  </si>
  <si>
    <t>P9673</t>
  </si>
  <si>
    <t>LP326-030</t>
  </si>
  <si>
    <t>P10817</t>
  </si>
  <si>
    <t>LP326-040</t>
  </si>
  <si>
    <t>LP326-060</t>
  </si>
  <si>
    <t>LP327-015</t>
  </si>
  <si>
    <t>P10844</t>
  </si>
  <si>
    <t>LP327-020</t>
  </si>
  <si>
    <t>LP327-030</t>
  </si>
  <si>
    <t>LP327-040</t>
  </si>
  <si>
    <t>LP327-241</t>
  </si>
  <si>
    <t>P10691</t>
  </si>
  <si>
    <t>LP329-342</t>
  </si>
  <si>
    <t>LP331-012</t>
  </si>
  <si>
    <t>P10843</t>
  </si>
  <si>
    <t>LP331-015</t>
  </si>
  <si>
    <t>P10394</t>
  </si>
  <si>
    <t>LP331-020</t>
  </si>
  <si>
    <t>P9493</t>
  </si>
  <si>
    <t>LP331-030</t>
  </si>
  <si>
    <t>P9494</t>
  </si>
  <si>
    <t>LP331-040</t>
  </si>
  <si>
    <t>LP331-060</t>
  </si>
  <si>
    <t>LP333-012</t>
  </si>
  <si>
    <t>P10041</t>
  </si>
  <si>
    <t>LP333-015</t>
  </si>
  <si>
    <t>P10040</t>
  </si>
  <si>
    <t>LP333-020</t>
  </si>
  <si>
    <t>P9495</t>
  </si>
  <si>
    <t>LP333-030</t>
  </si>
  <si>
    <t>P10009</t>
  </si>
  <si>
    <t>LP333-040</t>
  </si>
  <si>
    <t>LP333-060</t>
  </si>
  <si>
    <t>LP333-080</t>
  </si>
  <si>
    <t>LP333-100</t>
  </si>
  <si>
    <t>LP335-030</t>
  </si>
  <si>
    <t>LP335-040</t>
  </si>
  <si>
    <t>LP400-012</t>
  </si>
  <si>
    <t>P9638</t>
  </si>
  <si>
    <t>LP400-015</t>
  </si>
  <si>
    <t>P9390</t>
  </si>
  <si>
    <t>LP400-020</t>
  </si>
  <si>
    <t>P9529</t>
  </si>
  <si>
    <t>LP400-030</t>
  </si>
  <si>
    <t>P9530</t>
  </si>
  <si>
    <t>LP400-040</t>
  </si>
  <si>
    <t>LP400-060</t>
  </si>
  <si>
    <t>LP400-080</t>
  </si>
  <si>
    <t>LP401-212</t>
  </si>
  <si>
    <t>P9637</t>
  </si>
  <si>
    <t>LP401-241</t>
  </si>
  <si>
    <t>P9531</t>
  </si>
  <si>
    <t>LP401-251</t>
  </si>
  <si>
    <t>P9953</t>
  </si>
  <si>
    <t>LP401-257</t>
  </si>
  <si>
    <t>P9392</t>
  </si>
  <si>
    <t>LP401-337</t>
  </si>
  <si>
    <t>P9532</t>
  </si>
  <si>
    <t>LP401-338</t>
  </si>
  <si>
    <t>LP401-419</t>
  </si>
  <si>
    <t>P9534</t>
  </si>
  <si>
    <t>LP401-420</t>
  </si>
  <si>
    <t>P9535</t>
  </si>
  <si>
    <t>LP401-422</t>
  </si>
  <si>
    <t>LP401-528</t>
  </si>
  <si>
    <t>LP401-530</t>
  </si>
  <si>
    <t>LP401-532</t>
  </si>
  <si>
    <t>P10017</t>
  </si>
  <si>
    <t>LP403-015</t>
  </si>
  <si>
    <t>P11874</t>
  </si>
  <si>
    <t>LP403-020</t>
  </si>
  <si>
    <t>P10692</t>
  </si>
  <si>
    <t>LP403-030</t>
  </si>
  <si>
    <t>P10019</t>
  </si>
  <si>
    <t>LP403-040</t>
  </si>
  <si>
    <t>LP404-241</t>
  </si>
  <si>
    <t>LP404-257</t>
  </si>
  <si>
    <t>LP404-251</t>
  </si>
  <si>
    <t>LP404-337</t>
  </si>
  <si>
    <t>LP404-338</t>
  </si>
  <si>
    <t>LP404-420</t>
  </si>
  <si>
    <t>LP416-337</t>
  </si>
  <si>
    <t>LP416-338</t>
  </si>
  <si>
    <t>LP416-420</t>
  </si>
  <si>
    <t>LP417-337</t>
  </si>
  <si>
    <t>LP417-338</t>
  </si>
  <si>
    <t>LP417-420</t>
  </si>
  <si>
    <t>LP418-337</t>
  </si>
  <si>
    <t>LP418-338</t>
  </si>
  <si>
    <t>LP418-420</t>
  </si>
  <si>
    <t>P10095</t>
  </si>
  <si>
    <t>LP428-015</t>
  </si>
  <si>
    <t>P9971</t>
  </si>
  <si>
    <t>LP428-020</t>
  </si>
  <si>
    <t>P10953</t>
  </si>
  <si>
    <t>LP428-030</t>
  </si>
  <si>
    <t>P9906</t>
  </si>
  <si>
    <t>LP428-040</t>
  </si>
  <si>
    <t>LP428-060</t>
  </si>
  <si>
    <t>P10815</t>
  </si>
  <si>
    <t>LP429-251</t>
  </si>
  <si>
    <t>LP429-323</t>
  </si>
  <si>
    <t>LP429-337</t>
  </si>
  <si>
    <t>P9746</t>
  </si>
  <si>
    <t>LP429-338</t>
  </si>
  <si>
    <t>LP429-419</t>
  </si>
  <si>
    <t>P9693</t>
  </si>
  <si>
    <t>LP429-420</t>
  </si>
  <si>
    <t>P10088</t>
  </si>
  <si>
    <t>LP429-422</t>
  </si>
  <si>
    <t>LP429-528</t>
  </si>
  <si>
    <t>LP429-530</t>
  </si>
  <si>
    <t>LP429-532</t>
  </si>
  <si>
    <t>LP431-338</t>
  </si>
  <si>
    <t>LP438-337</t>
  </si>
  <si>
    <t>LP438-338</t>
  </si>
  <si>
    <t>LP438-420</t>
  </si>
  <si>
    <t>LP439-338</t>
  </si>
  <si>
    <t>LP439-420</t>
  </si>
  <si>
    <t>LP441-015</t>
  </si>
  <si>
    <t>P11831</t>
  </si>
  <si>
    <t>LP441-020</t>
  </si>
  <si>
    <t>LP441-030</t>
  </si>
  <si>
    <t>LP441-040</t>
  </si>
  <si>
    <t>LP441-060</t>
  </si>
  <si>
    <t>LP441-080</t>
  </si>
  <si>
    <t>P10077</t>
  </si>
  <si>
    <t>LP444X-015</t>
  </si>
  <si>
    <t>P9674</t>
  </si>
  <si>
    <t>LP444X-020</t>
  </si>
  <si>
    <t>P9732</t>
  </si>
  <si>
    <t>LP444X-030</t>
  </si>
  <si>
    <t>P9735</t>
  </si>
  <si>
    <t>LP444X-040</t>
  </si>
  <si>
    <t>LP444X-060</t>
  </si>
  <si>
    <t>LP444X-080</t>
  </si>
  <si>
    <t>LP445-015</t>
  </si>
  <si>
    <t>LP445-020</t>
  </si>
  <si>
    <t>LP445-030</t>
  </si>
  <si>
    <t>P11062</t>
  </si>
  <si>
    <t>LP445-040</t>
  </si>
  <si>
    <t>LP445-060</t>
  </si>
  <si>
    <t>LP445-080</t>
  </si>
  <si>
    <t>LP445X-020</t>
  </si>
  <si>
    <t>LP445X-030</t>
  </si>
  <si>
    <t>LP445X-040</t>
  </si>
  <si>
    <t>LP448-030</t>
  </si>
  <si>
    <t>LP448-040</t>
  </si>
  <si>
    <t>P10715</t>
  </si>
  <si>
    <t>LP500-020</t>
  </si>
  <si>
    <t>LP500-030</t>
  </si>
  <si>
    <t>LP500-241</t>
  </si>
  <si>
    <t>LP500-251</t>
  </si>
  <si>
    <t>LP500-257</t>
  </si>
  <si>
    <t>LP500-338</t>
  </si>
  <si>
    <t>LP501-015</t>
  </si>
  <si>
    <t>LP501-020</t>
  </si>
  <si>
    <t>LP501-030</t>
  </si>
  <si>
    <t>LP501-040</t>
  </si>
  <si>
    <t>LP502-241</t>
  </si>
  <si>
    <t>LP502-251</t>
  </si>
  <si>
    <t>LP502-257</t>
  </si>
  <si>
    <t>LP502-337</t>
  </si>
  <si>
    <t>LP502-338</t>
  </si>
  <si>
    <t>LP502-420</t>
  </si>
  <si>
    <t>LP502-422</t>
  </si>
  <si>
    <t>LP503-015</t>
  </si>
  <si>
    <t>LP503-020</t>
  </si>
  <si>
    <t>LP503-030</t>
  </si>
  <si>
    <t>LP503-040</t>
  </si>
  <si>
    <t>LP503-060</t>
  </si>
  <si>
    <t>LP503-080</t>
  </si>
  <si>
    <t>LP504-338</t>
  </si>
  <si>
    <t>LP504-422</t>
  </si>
  <si>
    <t>LP504-532</t>
  </si>
  <si>
    <t>LP504-582</t>
  </si>
  <si>
    <t>LP504-585</t>
  </si>
  <si>
    <t>LP504-624</t>
  </si>
  <si>
    <t>LP507-015</t>
  </si>
  <si>
    <t>LP507-020</t>
  </si>
  <si>
    <t>LP507-030</t>
  </si>
  <si>
    <t>LP507-040</t>
  </si>
  <si>
    <t>LP507-251</t>
  </si>
  <si>
    <t>P11260</t>
  </si>
  <si>
    <t>LP507-338</t>
  </si>
  <si>
    <t>LP507-420</t>
  </si>
  <si>
    <t>LP507-422</t>
  </si>
  <si>
    <t>LP515-338</t>
  </si>
  <si>
    <t>LP516-338</t>
  </si>
  <si>
    <t>LP600-012</t>
  </si>
  <si>
    <t>P9639</t>
  </si>
  <si>
    <t>LP600-015</t>
  </si>
  <si>
    <t>P9553</t>
  </si>
  <si>
    <t>LP600-020</t>
  </si>
  <si>
    <t>P9497</t>
  </si>
  <si>
    <t>LP600-030</t>
  </si>
  <si>
    <t>P9498</t>
  </si>
  <si>
    <t>LP600-040</t>
  </si>
  <si>
    <t>P11232</t>
  </si>
  <si>
    <t>LP600-060</t>
  </si>
  <si>
    <t>LP600-080</t>
  </si>
  <si>
    <t>P10027</t>
  </si>
  <si>
    <t>LP601-209</t>
  </si>
  <si>
    <t>LP601-241</t>
  </si>
  <si>
    <t>P10020</t>
  </si>
  <si>
    <t>LP601-251</t>
  </si>
  <si>
    <t>P11489</t>
  </si>
  <si>
    <t>LP601-257</t>
  </si>
  <si>
    <t>P9784</t>
  </si>
  <si>
    <t>LP601-337</t>
  </si>
  <si>
    <t>P9636</t>
  </si>
  <si>
    <t>LP601-338</t>
  </si>
  <si>
    <t>P10100</t>
  </si>
  <si>
    <t>LP601-419</t>
  </si>
  <si>
    <t>P9537</t>
  </si>
  <si>
    <t>LP601-420</t>
  </si>
  <si>
    <t>P9538</t>
  </si>
  <si>
    <t>LP601-422</t>
  </si>
  <si>
    <t>LP601-528</t>
  </si>
  <si>
    <t>LP601-530</t>
  </si>
  <si>
    <t>P11357</t>
  </si>
  <si>
    <t>LP601-532</t>
  </si>
  <si>
    <t>LP601-582</t>
  </si>
  <si>
    <t>LP601-585</t>
  </si>
  <si>
    <t>LP601-624</t>
  </si>
  <si>
    <t>LP602-015</t>
  </si>
  <si>
    <t>LP602-020</t>
  </si>
  <si>
    <t>LP602-030</t>
  </si>
  <si>
    <t>LP602-040</t>
  </si>
  <si>
    <t>LP603-251</t>
  </si>
  <si>
    <t>LP603-337</t>
  </si>
  <si>
    <t>LP603-338</t>
  </si>
  <si>
    <t>LP603-420</t>
  </si>
  <si>
    <t>LP603-422</t>
  </si>
  <si>
    <t>P11324</t>
  </si>
  <si>
    <t>LP611-015</t>
  </si>
  <si>
    <t>P10870</t>
  </si>
  <si>
    <t>LP611-020</t>
  </si>
  <si>
    <t>P9907</t>
  </si>
  <si>
    <t>LP611-030</t>
  </si>
  <si>
    <t>P10762</t>
  </si>
  <si>
    <t>LP611-040</t>
  </si>
  <si>
    <t>LP611-060</t>
  </si>
  <si>
    <t>LP611S-030</t>
  </si>
  <si>
    <t>P10816</t>
  </si>
  <si>
    <t>LP612-251</t>
  </si>
  <si>
    <t>LP612-337</t>
  </si>
  <si>
    <t>P10680</t>
  </si>
  <si>
    <t>LP612-338</t>
  </si>
  <si>
    <t>P9745</t>
  </si>
  <si>
    <t>LP612-420</t>
  </si>
  <si>
    <t>P11372</t>
  </si>
  <si>
    <t>LP612-422</t>
  </si>
  <si>
    <t>LP612-528</t>
  </si>
  <si>
    <t>LP612-530</t>
  </si>
  <si>
    <t>LP612-532</t>
  </si>
  <si>
    <t>LP625-338</t>
  </si>
  <si>
    <t>LP625-420</t>
  </si>
  <si>
    <t>LP626-338</t>
  </si>
  <si>
    <t>LP626-420</t>
  </si>
  <si>
    <t>LP704-015</t>
  </si>
  <si>
    <t>LP704P-015</t>
  </si>
  <si>
    <t>LP704P-212</t>
  </si>
  <si>
    <t>P10738</t>
  </si>
  <si>
    <t>LP700-015</t>
  </si>
  <si>
    <t>P11118</t>
  </si>
  <si>
    <t>LP700-020</t>
  </si>
  <si>
    <t>P9884</t>
  </si>
  <si>
    <t>LP700-030</t>
  </si>
  <si>
    <t>P10822</t>
  </si>
  <si>
    <t>LP700-040</t>
  </si>
  <si>
    <t>LP700-060</t>
  </si>
  <si>
    <t>P9882</t>
  </si>
  <si>
    <t>LP706X-015</t>
  </si>
  <si>
    <t>P9642</t>
  </si>
  <si>
    <t>LP706X-020</t>
  </si>
  <si>
    <t>P9691</t>
  </si>
  <si>
    <t>LP706X-030</t>
  </si>
  <si>
    <t>P10673</t>
  </si>
  <si>
    <t>LP706X-040</t>
  </si>
  <si>
    <t>LP706X-060</t>
  </si>
  <si>
    <t>P10021</t>
  </si>
  <si>
    <t>LP707X-015</t>
  </si>
  <si>
    <t>P10022</t>
  </si>
  <si>
    <t>LP707X-020</t>
  </si>
  <si>
    <t>LP708P-012</t>
  </si>
  <si>
    <t>P9626</t>
  </si>
  <si>
    <t>LP708P-015</t>
  </si>
  <si>
    <t>P9625</t>
  </si>
  <si>
    <t>LP708P-020</t>
  </si>
  <si>
    <t>LP709-015</t>
  </si>
  <si>
    <t>LP710-015</t>
  </si>
  <si>
    <t>LP710-020</t>
  </si>
  <si>
    <t>LP710-030</t>
  </si>
  <si>
    <t>LP710-040</t>
  </si>
  <si>
    <t>LP710-060</t>
  </si>
  <si>
    <t>P9957</t>
  </si>
  <si>
    <t>LP711P-169</t>
  </si>
  <si>
    <t>P9987</t>
  </si>
  <si>
    <t>LP711P-015</t>
  </si>
  <si>
    <t>LP713-015</t>
  </si>
  <si>
    <t>LP716-020</t>
  </si>
  <si>
    <t>P11422</t>
  </si>
  <si>
    <t>LP800-040</t>
  </si>
  <si>
    <t>P10008</t>
  </si>
  <si>
    <t>LP800-422</t>
  </si>
  <si>
    <t>LP800T-422</t>
  </si>
  <si>
    <t>P10696</t>
  </si>
  <si>
    <t>LP801-422</t>
  </si>
  <si>
    <t>LP812P-422</t>
  </si>
  <si>
    <t>LP830-422</t>
  </si>
  <si>
    <t>LP831-422</t>
  </si>
  <si>
    <t>LP905X-015</t>
  </si>
  <si>
    <t>LP905X-020</t>
  </si>
  <si>
    <t>LP905X-030</t>
  </si>
  <si>
    <t>LP905X-040</t>
  </si>
  <si>
    <t>LP811-422</t>
  </si>
  <si>
    <t>LP811-040</t>
  </si>
  <si>
    <t>LP812-422</t>
  </si>
  <si>
    <t>LP812-040</t>
  </si>
  <si>
    <t>LP820-422</t>
  </si>
  <si>
    <t>LP820-040</t>
  </si>
  <si>
    <t>LP820P-422</t>
  </si>
  <si>
    <t xml:space="preserve">Pex Tubing A &amp; B </t>
  </si>
  <si>
    <t>P7940</t>
  </si>
  <si>
    <t>P7942</t>
  </si>
  <si>
    <t>P8527</t>
  </si>
  <si>
    <t>P7939</t>
  </si>
  <si>
    <t>P7941</t>
  </si>
  <si>
    <t>P8528</t>
  </si>
  <si>
    <t>P11672</t>
  </si>
  <si>
    <t>P11438</t>
  </si>
  <si>
    <t>P11220</t>
  </si>
  <si>
    <t>P7937</t>
  </si>
  <si>
    <t>P7870</t>
  </si>
  <si>
    <t>P8529</t>
  </si>
  <si>
    <t>P7782</t>
  </si>
  <si>
    <t>PEX B BLUE 1/2x100 FT</t>
  </si>
  <si>
    <t>P7786</t>
  </si>
  <si>
    <t>PEX B BLUE 1/2x250 FT</t>
  </si>
  <si>
    <t>P7838</t>
  </si>
  <si>
    <t>PEX B BLUE 1/2x300 FT</t>
  </si>
  <si>
    <t>P8678</t>
  </si>
  <si>
    <t>PEX B BLUE 1/2x500 FT</t>
  </si>
  <si>
    <t>P7784</t>
  </si>
  <si>
    <t>PEX B BLUE 3/4x100 FT</t>
  </si>
  <si>
    <t>P7788</t>
  </si>
  <si>
    <t>PEX B BLUE 3/4x250 FT</t>
  </si>
  <si>
    <t>P7839</t>
  </si>
  <si>
    <t>PEX B BLUE 3/4x300 FT</t>
  </si>
  <si>
    <t>P7790</t>
  </si>
  <si>
    <t>PEX B BLUE 1x100 FT</t>
  </si>
  <si>
    <t>P9886</t>
  </si>
  <si>
    <t>P10001</t>
  </si>
  <si>
    <t>P7783</t>
  </si>
  <si>
    <t>PEX B RED 1/2x100 FT</t>
  </si>
  <si>
    <t>P7837</t>
  </si>
  <si>
    <t>PEX B RED 1/2x300 FT</t>
  </si>
  <si>
    <t>P8677</t>
  </si>
  <si>
    <t>PEX B RED 1/2x500 FT</t>
  </si>
  <si>
    <t>P7785</t>
  </si>
  <si>
    <t>PEX B RED 3/4x100 FT</t>
  </si>
  <si>
    <t>P7840</t>
  </si>
  <si>
    <t>PEX B RED 3/4x300 FT</t>
  </si>
  <si>
    <t>P7791</t>
  </si>
  <si>
    <t>PEX B RED 1x100 FT</t>
  </si>
  <si>
    <t>P10002</t>
  </si>
  <si>
    <t>P8602</t>
  </si>
  <si>
    <t>PEX WHITE 1/2x100 FT</t>
  </si>
  <si>
    <t>P8604</t>
  </si>
  <si>
    <t>PEX WHITE 1/2x300 FT</t>
  </si>
  <si>
    <t>P8605</t>
  </si>
  <si>
    <t>PEX WHITE 3/4x100 FT</t>
  </si>
  <si>
    <t>P8603</t>
  </si>
  <si>
    <t>PEX WHITE 3/4x300 FT</t>
  </si>
  <si>
    <t>P8304</t>
  </si>
  <si>
    <t>PEX WHITE 1x100 FT</t>
  </si>
  <si>
    <t>P10025</t>
  </si>
  <si>
    <t>P7836</t>
  </si>
  <si>
    <t>OXY PEX B 1/2x100 FT</t>
  </si>
  <si>
    <t>P7832</t>
  </si>
  <si>
    <t>OXY PEX B 1/2x300 FT</t>
  </si>
  <si>
    <t>P7935</t>
  </si>
  <si>
    <t>OXY PEX B 1/2x500 FT</t>
  </si>
  <si>
    <t>P7834</t>
  </si>
  <si>
    <t>OXY PEX B 3/4x100 FT</t>
  </si>
  <si>
    <t>P7833</t>
  </si>
  <si>
    <t>OXY PEX B 3/4x300 FT</t>
  </si>
  <si>
    <t>P7779</t>
  </si>
  <si>
    <t>OXY PEX B 3/4x500 FT</t>
  </si>
  <si>
    <t>P7936</t>
  </si>
  <si>
    <t>OXY PEX B 1x100 FT</t>
  </si>
  <si>
    <t>P9839</t>
  </si>
  <si>
    <t>OXY PEX B 1x300 FT</t>
  </si>
  <si>
    <t>P10035</t>
  </si>
  <si>
    <t>P12409</t>
  </si>
  <si>
    <t>P12416</t>
  </si>
  <si>
    <t>P12413</t>
  </si>
  <si>
    <t>P12419</t>
  </si>
  <si>
    <t>P12426</t>
  </si>
  <si>
    <t>P12423</t>
  </si>
  <si>
    <t>P12393</t>
  </si>
  <si>
    <t>P12401</t>
  </si>
  <si>
    <t>P12397</t>
  </si>
  <si>
    <t>P12408</t>
  </si>
  <si>
    <t>PEX A BLUE 1/2x100 FT</t>
  </si>
  <si>
    <t>P12410</t>
  </si>
  <si>
    <t>PEX A BLUE 1/2x300 FT</t>
  </si>
  <si>
    <t>P12411</t>
  </si>
  <si>
    <t>PEX A BLUE 1/2x500 FT</t>
  </si>
  <si>
    <t>P12415</t>
  </si>
  <si>
    <t>PEX A BLUE 3/4x100 FT</t>
  </si>
  <si>
    <t>P12417</t>
  </si>
  <si>
    <t>PEX A BLUE 3/4x300 FT</t>
  </si>
  <si>
    <t>P12412</t>
  </si>
  <si>
    <t>PEX A BLUE 1x100 FT</t>
  </si>
  <si>
    <t>P12414</t>
  </si>
  <si>
    <t>P12418</t>
  </si>
  <si>
    <t>PEX A RED 1/2x100 FT</t>
  </si>
  <si>
    <t>P12420</t>
  </si>
  <si>
    <t>PEX A RED 1/2x300 FT</t>
  </si>
  <si>
    <t>P12421</t>
  </si>
  <si>
    <t>PEX A RED 1/2x500 FT</t>
  </si>
  <si>
    <t>P12425</t>
  </si>
  <si>
    <t>PEX A RED 3/4x100 FT</t>
  </si>
  <si>
    <t>P12427</t>
  </si>
  <si>
    <t>PEX A RED 3/4x300 FT</t>
  </si>
  <si>
    <t>P12422</t>
  </si>
  <si>
    <t>PEX A RED 1x100 FT</t>
  </si>
  <si>
    <t>P12424</t>
  </si>
  <si>
    <t>P12428</t>
  </si>
  <si>
    <t>OXY PEX A 1/2x100 FT</t>
  </si>
  <si>
    <t>P12394</t>
  </si>
  <si>
    <t>OXY PEX A 1/2x300 FT</t>
  </si>
  <si>
    <t>P12395</t>
  </si>
  <si>
    <t>OXY PEX A 1/2x500 FT</t>
  </si>
  <si>
    <t>P12399</t>
  </si>
  <si>
    <t>OXY PEX A 3/4x100 FT</t>
  </si>
  <si>
    <t>P12402</t>
  </si>
  <si>
    <t>OXY PEX A 3/4x300 FT</t>
  </si>
  <si>
    <t>P12403</t>
  </si>
  <si>
    <t>OXY PEX A 3/4x500 FT</t>
  </si>
  <si>
    <t>P12396</t>
  </si>
  <si>
    <t>OXY PEX A 1x100 FT</t>
  </si>
  <si>
    <t>P12398</t>
  </si>
  <si>
    <t>OXY PEX A 1x300 FT</t>
  </si>
  <si>
    <t>P12557</t>
  </si>
  <si>
    <t>P11918</t>
  </si>
  <si>
    <t>P12550</t>
  </si>
  <si>
    <t>P12551</t>
  </si>
  <si>
    <t>P12552</t>
  </si>
  <si>
    <t>P11890</t>
  </si>
  <si>
    <t>P11889</t>
  </si>
  <si>
    <t>P12378</t>
  </si>
  <si>
    <t>P12376</t>
  </si>
  <si>
    <t>P12379</t>
  </si>
  <si>
    <t>P12380</t>
  </si>
  <si>
    <t>P11909</t>
  </si>
  <si>
    <t>P11908</t>
  </si>
  <si>
    <t>P12554</t>
  </si>
  <si>
    <t>P12334</t>
  </si>
  <si>
    <t>P12537</t>
  </si>
  <si>
    <t>P7768</t>
  </si>
  <si>
    <t>P7769</t>
  </si>
  <si>
    <t>P7770</t>
  </si>
  <si>
    <t>P9062</t>
  </si>
  <si>
    <t>P9063</t>
  </si>
  <si>
    <t>P9064</t>
  </si>
  <si>
    <t>P9296</t>
  </si>
  <si>
    <t>P9297</t>
  </si>
  <si>
    <t>P9968</t>
  </si>
  <si>
    <t>P9969</t>
  </si>
  <si>
    <t>P9970</t>
  </si>
  <si>
    <t>P11136</t>
  </si>
  <si>
    <t>No Hub Couplings</t>
  </si>
  <si>
    <t>CLICK TO RETURN TO LEAD SHEET</t>
  </si>
  <si>
    <t>P7759</t>
  </si>
  <si>
    <t>P7761</t>
  </si>
  <si>
    <t>1 Radiator Angle Valve</t>
  </si>
  <si>
    <t>P7762</t>
  </si>
  <si>
    <t>1-1/4 Radiator Angle Valve</t>
  </si>
  <si>
    <t>P7765</t>
  </si>
  <si>
    <t>1 Radiator Convector Valve</t>
  </si>
  <si>
    <t>P7766</t>
  </si>
  <si>
    <t>1-1/4 Radiator Convector Valve</t>
  </si>
  <si>
    <t>P7448</t>
  </si>
  <si>
    <t>P7449</t>
  </si>
  <si>
    <t>P7216</t>
  </si>
  <si>
    <t xml:space="preserve"> </t>
  </si>
  <si>
    <t>P7218</t>
  </si>
  <si>
    <t>P7224</t>
  </si>
  <si>
    <t>P7231</t>
  </si>
  <si>
    <t>P7232</t>
  </si>
  <si>
    <t>P7233</t>
  </si>
  <si>
    <t>P7234</t>
  </si>
  <si>
    <t>P7219</t>
  </si>
  <si>
    <t>P7222</t>
  </si>
  <si>
    <t>P7223</t>
  </si>
  <si>
    <t>P7225</t>
  </si>
  <si>
    <t>P7226</t>
  </si>
  <si>
    <t>P7229</t>
  </si>
  <si>
    <t>P7247</t>
  </si>
  <si>
    <t>P7248</t>
  </si>
  <si>
    <t>P7454</t>
  </si>
  <si>
    <t>P7734</t>
  </si>
  <si>
    <t>P7735</t>
  </si>
  <si>
    <t>P7862</t>
  </si>
  <si>
    <t>P8781</t>
  </si>
  <si>
    <t>P8770</t>
  </si>
  <si>
    <t>P9039</t>
  </si>
  <si>
    <t>P11839</t>
  </si>
  <si>
    <t>P7244</t>
  </si>
  <si>
    <t>P7245</t>
  </si>
  <si>
    <t>Valves</t>
  </si>
  <si>
    <t>P12559</t>
  </si>
  <si>
    <t>1/2 Dielectric Union CxFIP</t>
  </si>
  <si>
    <t>P12560</t>
  </si>
  <si>
    <t>3/4 Dielectric Union CxFIP</t>
  </si>
  <si>
    <t>P12561</t>
  </si>
  <si>
    <t>1 Dielectric Union CxFIP</t>
  </si>
  <si>
    <t>P12562</t>
  </si>
  <si>
    <t>1-1/4 Dielectric Union CxFIP</t>
  </si>
  <si>
    <t>P12563</t>
  </si>
  <si>
    <t>1-1/2 Dielectric Union CxFIP</t>
  </si>
  <si>
    <t>P12564</t>
  </si>
  <si>
    <t>2 Dielectric Union CxFIP</t>
  </si>
  <si>
    <t>Dielectric Unions</t>
  </si>
  <si>
    <t>P11978</t>
  </si>
  <si>
    <t>P12220</t>
  </si>
  <si>
    <t>P12466</t>
  </si>
  <si>
    <t>P12555</t>
  </si>
  <si>
    <t>P12110</t>
  </si>
  <si>
    <t>P11917</t>
  </si>
  <si>
    <t>P12465</t>
  </si>
  <si>
    <t>P12455</t>
  </si>
  <si>
    <t>P12457</t>
  </si>
  <si>
    <t>P12458</t>
  </si>
  <si>
    <t>P12015</t>
  </si>
  <si>
    <t>P12467</t>
  </si>
  <si>
    <t>P12335</t>
  </si>
  <si>
    <t>P12148</t>
  </si>
  <si>
    <t>P12149</t>
  </si>
  <si>
    <t>P1708</t>
  </si>
  <si>
    <t>P12513</t>
  </si>
  <si>
    <t>P12506</t>
  </si>
  <si>
    <t>P12499</t>
  </si>
  <si>
    <t>P12498</t>
  </si>
  <si>
    <t>P12501</t>
  </si>
  <si>
    <t>P12503</t>
  </si>
  <si>
    <t>P12504</t>
  </si>
  <si>
    <t>P12493</t>
  </si>
  <si>
    <t>P12496</t>
  </si>
  <si>
    <t>P12507</t>
  </si>
  <si>
    <t>P12492</t>
  </si>
  <si>
    <t>P12502</t>
  </si>
  <si>
    <t>P12510</t>
  </si>
  <si>
    <t>P12500</t>
  </si>
  <si>
    <t>P12497</t>
  </si>
  <si>
    <t>P12495</t>
  </si>
  <si>
    <t>P12494</t>
  </si>
  <si>
    <t>P12509</t>
  </si>
  <si>
    <t>P12505</t>
  </si>
  <si>
    <t>P12491</t>
  </si>
  <si>
    <t>P12511</t>
  </si>
  <si>
    <t>P12490</t>
  </si>
  <si>
    <t>P12488</t>
  </si>
  <si>
    <t>P12489</t>
  </si>
  <si>
    <t>P12508</t>
  </si>
  <si>
    <t>Pex Fittings - EPPSU (EXPN F1960)</t>
  </si>
  <si>
    <t>Pex Fittings - PPSU (F1807)</t>
  </si>
  <si>
    <t xml:space="preserve">Pex Fittings - Brass </t>
  </si>
  <si>
    <t>P12810</t>
  </si>
  <si>
    <t>P12812</t>
  </si>
  <si>
    <t>P12808</t>
  </si>
  <si>
    <t>P12811</t>
  </si>
  <si>
    <t>P12814</t>
  </si>
  <si>
    <t>P12838</t>
  </si>
  <si>
    <t>P12751</t>
  </si>
  <si>
    <t>P12839</t>
  </si>
  <si>
    <t>P12849</t>
  </si>
  <si>
    <t>P12796</t>
  </si>
  <si>
    <t>P12746</t>
  </si>
  <si>
    <t>P12841</t>
  </si>
  <si>
    <t>P12855</t>
  </si>
  <si>
    <t>P12853</t>
  </si>
  <si>
    <t>P12854</t>
  </si>
  <si>
    <t>P12807</t>
  </si>
  <si>
    <t>P12809</t>
  </si>
  <si>
    <t>P12813</t>
  </si>
  <si>
    <t>P12837</t>
  </si>
  <si>
    <t>P12851</t>
  </si>
  <si>
    <t>P12745</t>
  </si>
  <si>
    <t>P12739</t>
  </si>
  <si>
    <t>P12840</t>
  </si>
  <si>
    <t>P12842</t>
  </si>
  <si>
    <t>P12783</t>
  </si>
  <si>
    <t>P12764</t>
  </si>
  <si>
    <t>IR91-10</t>
  </si>
  <si>
    <t>IR91-07</t>
  </si>
  <si>
    <t>IR91-05</t>
  </si>
  <si>
    <t>IR90-60</t>
  </si>
  <si>
    <t>IR90-40</t>
  </si>
  <si>
    <t>IR90-30</t>
  </si>
  <si>
    <t>IR90-25</t>
  </si>
  <si>
    <t>IR90-20</t>
  </si>
  <si>
    <t>IR90-15</t>
  </si>
  <si>
    <t>IR90-12</t>
  </si>
  <si>
    <t>IR90-10</t>
  </si>
  <si>
    <t>IR90-07</t>
  </si>
  <si>
    <t>IR90-05</t>
  </si>
  <si>
    <t>FSF-600</t>
  </si>
  <si>
    <t>FSF-400</t>
  </si>
  <si>
    <t>FSF-300</t>
  </si>
  <si>
    <t>FSF-250</t>
  </si>
  <si>
    <t>FSF-200</t>
  </si>
  <si>
    <t>FSF-150</t>
  </si>
  <si>
    <t>FSF-125</t>
  </si>
  <si>
    <t>FSF-100</t>
  </si>
  <si>
    <t>FSF-075</t>
  </si>
  <si>
    <t>FSF-050</t>
  </si>
  <si>
    <t>498-020</t>
  </si>
  <si>
    <t>498-015</t>
  </si>
  <si>
    <t>498-012</t>
  </si>
  <si>
    <t>498-010</t>
  </si>
  <si>
    <t>498-007</t>
  </si>
  <si>
    <t>498-005</t>
  </si>
  <si>
    <t>497-020</t>
  </si>
  <si>
    <t>497-015</t>
  </si>
  <si>
    <t>497-012</t>
  </si>
  <si>
    <t>497-010</t>
  </si>
  <si>
    <t>497-007</t>
  </si>
  <si>
    <t>497-005</t>
  </si>
  <si>
    <t>479-060</t>
  </si>
  <si>
    <t>479-040</t>
  </si>
  <si>
    <t>479-030</t>
  </si>
  <si>
    <t>479-025</t>
  </si>
  <si>
    <t>479-020</t>
  </si>
  <si>
    <t>479-015</t>
  </si>
  <si>
    <t>479-012</t>
  </si>
  <si>
    <t>479-010</t>
  </si>
  <si>
    <t>479-007</t>
  </si>
  <si>
    <t>479-005</t>
  </si>
  <si>
    <t>478-020</t>
  </si>
  <si>
    <t>478-015</t>
  </si>
  <si>
    <t>478-012</t>
  </si>
  <si>
    <t>478-010</t>
  </si>
  <si>
    <t>478-007</t>
  </si>
  <si>
    <t>478-005</t>
  </si>
  <si>
    <t>475-532</t>
  </si>
  <si>
    <t>475-530</t>
  </si>
  <si>
    <t>475-528</t>
  </si>
  <si>
    <t>475-422</t>
  </si>
  <si>
    <t>475-420</t>
  </si>
  <si>
    <t>475-339</t>
  </si>
  <si>
    <t>475-338</t>
  </si>
  <si>
    <t>475-292</t>
  </si>
  <si>
    <t>475-251</t>
  </si>
  <si>
    <t>475-212</t>
  </si>
  <si>
    <t>475-211</t>
  </si>
  <si>
    <t>475-210</t>
  </si>
  <si>
    <t>475-131</t>
  </si>
  <si>
    <t>475-101</t>
  </si>
  <si>
    <t>475-060</t>
  </si>
  <si>
    <t>475-040</t>
  </si>
  <si>
    <t>475-030</t>
  </si>
  <si>
    <t>475-025</t>
  </si>
  <si>
    <t>475-020</t>
  </si>
  <si>
    <t>475-015</t>
  </si>
  <si>
    <t>475-012</t>
  </si>
  <si>
    <t>475-010</t>
  </si>
  <si>
    <t>475-007</t>
  </si>
  <si>
    <t>475-005</t>
  </si>
  <si>
    <t>474-020</t>
  </si>
  <si>
    <t>474-015</t>
  </si>
  <si>
    <t>474-010</t>
  </si>
  <si>
    <t>474-007</t>
  </si>
  <si>
    <t>473-825</t>
  </si>
  <si>
    <t>473-210</t>
  </si>
  <si>
    <t>464-131</t>
  </si>
  <si>
    <t>464-130</t>
  </si>
  <si>
    <t>464-101</t>
  </si>
  <si>
    <t>464-007</t>
  </si>
  <si>
    <t>461-020</t>
  </si>
  <si>
    <t>461-015</t>
  </si>
  <si>
    <t>461-010</t>
  </si>
  <si>
    <t>461-007</t>
  </si>
  <si>
    <t>461-005</t>
  </si>
  <si>
    <t>450-060</t>
  </si>
  <si>
    <t>450-040</t>
  </si>
  <si>
    <t>450-030</t>
  </si>
  <si>
    <t>450-025</t>
  </si>
  <si>
    <t>450-020</t>
  </si>
  <si>
    <t>450-015</t>
  </si>
  <si>
    <t>450-012</t>
  </si>
  <si>
    <t>450-010</t>
  </si>
  <si>
    <t>450-007</t>
  </si>
  <si>
    <t>450-005</t>
  </si>
  <si>
    <t>450-003</t>
  </si>
  <si>
    <t>449-060</t>
  </si>
  <si>
    <t>449-040</t>
  </si>
  <si>
    <t>449-030</t>
  </si>
  <si>
    <t>449-025</t>
  </si>
  <si>
    <t>449-020</t>
  </si>
  <si>
    <t>449-015</t>
  </si>
  <si>
    <t>449-012</t>
  </si>
  <si>
    <t>449-010</t>
  </si>
  <si>
    <t>449-007</t>
  </si>
  <si>
    <t>449-005</t>
  </si>
  <si>
    <t>449-003</t>
  </si>
  <si>
    <t>448-060</t>
  </si>
  <si>
    <t>448-040</t>
  </si>
  <si>
    <t>448-030</t>
  </si>
  <si>
    <t>448-025</t>
  </si>
  <si>
    <t>448-020</t>
  </si>
  <si>
    <t>448-015</t>
  </si>
  <si>
    <t>448-012</t>
  </si>
  <si>
    <t>448-010</t>
  </si>
  <si>
    <t>448-007</t>
  </si>
  <si>
    <t>448-005</t>
  </si>
  <si>
    <t>448-003</t>
  </si>
  <si>
    <t>447-120</t>
  </si>
  <si>
    <t>447-100</t>
  </si>
  <si>
    <t>447-080</t>
  </si>
  <si>
    <t>447-060</t>
  </si>
  <si>
    <t>447-050</t>
  </si>
  <si>
    <t>447-040</t>
  </si>
  <si>
    <t>447-030</t>
  </si>
  <si>
    <t>447-025</t>
  </si>
  <si>
    <t>447-020</t>
  </si>
  <si>
    <t>447-015</t>
  </si>
  <si>
    <t>447-012</t>
  </si>
  <si>
    <t>447-010</t>
  </si>
  <si>
    <t>447-007</t>
  </si>
  <si>
    <t>447-005</t>
  </si>
  <si>
    <t>447-003</t>
  </si>
  <si>
    <t>444-020</t>
  </si>
  <si>
    <t>444-015</t>
  </si>
  <si>
    <t>444-012</t>
  </si>
  <si>
    <t>444-010</t>
  </si>
  <si>
    <t>444-007</t>
  </si>
  <si>
    <t>444-005</t>
  </si>
  <si>
    <t>442-060</t>
  </si>
  <si>
    <t>442-040</t>
  </si>
  <si>
    <t>442-030</t>
  </si>
  <si>
    <t>442-025</t>
  </si>
  <si>
    <t>442-020</t>
  </si>
  <si>
    <t>442-015</t>
  </si>
  <si>
    <t>442-012</t>
  </si>
  <si>
    <t>442-010</t>
  </si>
  <si>
    <t>442-007</t>
  </si>
  <si>
    <t>442-005</t>
  </si>
  <si>
    <t>439-422</t>
  </si>
  <si>
    <t>439-338</t>
  </si>
  <si>
    <t>439-292</t>
  </si>
  <si>
    <t>439-251</t>
  </si>
  <si>
    <t>439-250</t>
  </si>
  <si>
    <t>439-249</t>
  </si>
  <si>
    <t>439-248</t>
  </si>
  <si>
    <t>439-212</t>
  </si>
  <si>
    <t>439-211</t>
  </si>
  <si>
    <t>439-210</t>
  </si>
  <si>
    <t>439-209</t>
  </si>
  <si>
    <t>439-198</t>
  </si>
  <si>
    <t>439-168</t>
  </si>
  <si>
    <t>439-167</t>
  </si>
  <si>
    <t>439-166</t>
  </si>
  <si>
    <t>439-131</t>
  </si>
  <si>
    <t>439-130</t>
  </si>
  <si>
    <t>439-128</t>
  </si>
  <si>
    <t>439-101</t>
  </si>
  <si>
    <t>439-099</t>
  </si>
  <si>
    <t>439-098</t>
  </si>
  <si>
    <t>439-073</t>
  </si>
  <si>
    <t>439-072</t>
  </si>
  <si>
    <t>439-052</t>
  </si>
  <si>
    <t>438-532</t>
  </si>
  <si>
    <t>438-530</t>
  </si>
  <si>
    <t>438-528</t>
  </si>
  <si>
    <t>438-490</t>
  </si>
  <si>
    <t>438-422</t>
  </si>
  <si>
    <t>438-421</t>
  </si>
  <si>
    <t>438-420</t>
  </si>
  <si>
    <t>438-339</t>
  </si>
  <si>
    <t>438-338</t>
  </si>
  <si>
    <t>438-337</t>
  </si>
  <si>
    <t>438-336</t>
  </si>
  <si>
    <t>438-335</t>
  </si>
  <si>
    <t>438-292</t>
  </si>
  <si>
    <t>438-291</t>
  </si>
  <si>
    <t>438-290</t>
  </si>
  <si>
    <t>438-289</t>
  </si>
  <si>
    <t>438-288</t>
  </si>
  <si>
    <t>438-251</t>
  </si>
  <si>
    <t>438-250</t>
  </si>
  <si>
    <t>438-249</t>
  </si>
  <si>
    <t>438-248</t>
  </si>
  <si>
    <t>438-247</t>
  </si>
  <si>
    <t>438-245</t>
  </si>
  <si>
    <t>438-212</t>
  </si>
  <si>
    <t>438-211</t>
  </si>
  <si>
    <t>438-210</t>
  </si>
  <si>
    <t>438-209</t>
  </si>
  <si>
    <t>438-207</t>
  </si>
  <si>
    <t>438-168</t>
  </si>
  <si>
    <t>438-167</t>
  </si>
  <si>
    <t>438-166</t>
  </si>
  <si>
    <t>438-131</t>
  </si>
  <si>
    <t>438-130</t>
  </si>
  <si>
    <t>438-129</t>
  </si>
  <si>
    <t>438-128</t>
  </si>
  <si>
    <t>438-101</t>
  </si>
  <si>
    <t>438-098</t>
  </si>
  <si>
    <t>438-073</t>
  </si>
  <si>
    <t>438-072</t>
  </si>
  <si>
    <t>438-071</t>
  </si>
  <si>
    <t>438-052</t>
  </si>
  <si>
    <t>437-668</t>
  </si>
  <si>
    <t>437-628</t>
  </si>
  <si>
    <t>437-626</t>
  </si>
  <si>
    <t>437-624</t>
  </si>
  <si>
    <t>437-623</t>
  </si>
  <si>
    <t>437-585</t>
  </si>
  <si>
    <t>437-582</t>
  </si>
  <si>
    <t>437-534</t>
  </si>
  <si>
    <t>437-532</t>
  </si>
  <si>
    <t>437-530</t>
  </si>
  <si>
    <t>437-528</t>
  </si>
  <si>
    <t>437-490</t>
  </si>
  <si>
    <t>437-488</t>
  </si>
  <si>
    <t>437-422</t>
  </si>
  <si>
    <t>437-421</t>
  </si>
  <si>
    <t>437-420</t>
  </si>
  <si>
    <t>437-339</t>
  </si>
  <si>
    <t>437-338</t>
  </si>
  <si>
    <t>437-337</t>
  </si>
  <si>
    <t>437-336</t>
  </si>
  <si>
    <t>437-335</t>
  </si>
  <si>
    <t>437-334</t>
  </si>
  <si>
    <t>437-292</t>
  </si>
  <si>
    <t>437-291</t>
  </si>
  <si>
    <t>437-290</t>
  </si>
  <si>
    <t>437-289</t>
  </si>
  <si>
    <t>437-288</t>
  </si>
  <si>
    <t>437-287</t>
  </si>
  <si>
    <t>437-251</t>
  </si>
  <si>
    <t>437-250</t>
  </si>
  <si>
    <t>437-249</t>
  </si>
  <si>
    <t>437-248</t>
  </si>
  <si>
    <t>437-247</t>
  </si>
  <si>
    <t>437-212</t>
  </si>
  <si>
    <t>437-211</t>
  </si>
  <si>
    <t>437-210</t>
  </si>
  <si>
    <t>437-209</t>
  </si>
  <si>
    <t>437-168</t>
  </si>
  <si>
    <t>437-167</t>
  </si>
  <si>
    <t>437-166</t>
  </si>
  <si>
    <t>437-131</t>
  </si>
  <si>
    <t>437-130</t>
  </si>
  <si>
    <t>437-101</t>
  </si>
  <si>
    <t>437-073</t>
  </si>
  <si>
    <t>437-072</t>
  </si>
  <si>
    <t>436-342</t>
  </si>
  <si>
    <t>436-253</t>
  </si>
  <si>
    <t>436-252</t>
  </si>
  <si>
    <t>436-251</t>
  </si>
  <si>
    <t>436-213</t>
  </si>
  <si>
    <t>436-212</t>
  </si>
  <si>
    <t>436-169</t>
  </si>
  <si>
    <t>436-168</t>
  </si>
  <si>
    <t>436-133</t>
  </si>
  <si>
    <t>436-132</t>
  </si>
  <si>
    <t>436-131</t>
  </si>
  <si>
    <t>436-102</t>
  </si>
  <si>
    <t>436-101</t>
  </si>
  <si>
    <t>436-075</t>
  </si>
  <si>
    <t>436-074</t>
  </si>
  <si>
    <t>436-073</t>
  </si>
  <si>
    <t>436-053</t>
  </si>
  <si>
    <t>436-060</t>
  </si>
  <si>
    <t>436-040</t>
  </si>
  <si>
    <t>436-030</t>
  </si>
  <si>
    <t>436-025</t>
  </si>
  <si>
    <t>436-020</t>
  </si>
  <si>
    <t>436-015</t>
  </si>
  <si>
    <t>436-012</t>
  </si>
  <si>
    <t>436-010</t>
  </si>
  <si>
    <t>436-007</t>
  </si>
  <si>
    <t>436-005</t>
  </si>
  <si>
    <t>436-003</t>
  </si>
  <si>
    <t>435-168</t>
  </si>
  <si>
    <t>435-133</t>
  </si>
  <si>
    <t>435-131</t>
  </si>
  <si>
    <t>435-130</t>
  </si>
  <si>
    <t>435-102</t>
  </si>
  <si>
    <t>435-101</t>
  </si>
  <si>
    <t>435-074</t>
  </si>
  <si>
    <t>435-073</t>
  </si>
  <si>
    <t>435-072</t>
  </si>
  <si>
    <t>435-040</t>
  </si>
  <si>
    <t>435-030</t>
  </si>
  <si>
    <t>435-025</t>
  </si>
  <si>
    <t>435-020</t>
  </si>
  <si>
    <t>435-015</t>
  </si>
  <si>
    <t>435-012</t>
  </si>
  <si>
    <t>435-010</t>
  </si>
  <si>
    <t>435-007</t>
  </si>
  <si>
    <t>435-005</t>
  </si>
  <si>
    <t>435-003</t>
  </si>
  <si>
    <t>434-007</t>
  </si>
  <si>
    <t>434-005</t>
  </si>
  <si>
    <t>430-131</t>
  </si>
  <si>
    <t>430-101</t>
  </si>
  <si>
    <t>430-020</t>
  </si>
  <si>
    <t>430-012</t>
  </si>
  <si>
    <t>430-010</t>
  </si>
  <si>
    <t>430-007</t>
  </si>
  <si>
    <t>430-005</t>
  </si>
  <si>
    <t>429-532E</t>
  </si>
  <si>
    <t>429-530E</t>
  </si>
  <si>
    <t>429-528E</t>
  </si>
  <si>
    <t>429-422E</t>
  </si>
  <si>
    <t>429-421E</t>
  </si>
  <si>
    <t>429-420E</t>
  </si>
  <si>
    <t>429-338E</t>
  </si>
  <si>
    <t>429-292E</t>
  </si>
  <si>
    <t>429-251E</t>
  </si>
  <si>
    <t>429-212E</t>
  </si>
  <si>
    <t>429-168E</t>
  </si>
  <si>
    <t>429-670</t>
  </si>
  <si>
    <t>429-668</t>
  </si>
  <si>
    <t>429-628</t>
  </si>
  <si>
    <t>429-626</t>
  </si>
  <si>
    <t>429-585</t>
  </si>
  <si>
    <t>429-582</t>
  </si>
  <si>
    <t>429-532</t>
  </si>
  <si>
    <t>429-530</t>
  </si>
  <si>
    <t>429-528</t>
  </si>
  <si>
    <t>429-422</t>
  </si>
  <si>
    <t>429-421</t>
  </si>
  <si>
    <t>429-420</t>
  </si>
  <si>
    <t>429-340</t>
  </si>
  <si>
    <t>429-338</t>
  </si>
  <si>
    <t>429-292</t>
  </si>
  <si>
    <t>429-291</t>
  </si>
  <si>
    <t>429-251</t>
  </si>
  <si>
    <t>429-250</t>
  </si>
  <si>
    <t>429-249</t>
  </si>
  <si>
    <t>429-248</t>
  </si>
  <si>
    <t>429-247</t>
  </si>
  <si>
    <t>429-212</t>
  </si>
  <si>
    <t>429-211</t>
  </si>
  <si>
    <t>429-210</t>
  </si>
  <si>
    <t>429-209</t>
  </si>
  <si>
    <t>429-168</t>
  </si>
  <si>
    <t>429-167</t>
  </si>
  <si>
    <t>429-166</t>
  </si>
  <si>
    <t>429-131</t>
  </si>
  <si>
    <t>429-130</t>
  </si>
  <si>
    <t>429-101</t>
  </si>
  <si>
    <t>429-120</t>
  </si>
  <si>
    <t>429-100</t>
  </si>
  <si>
    <t>429-080</t>
  </si>
  <si>
    <t>429-060</t>
  </si>
  <si>
    <t>429-050</t>
  </si>
  <si>
    <t>429-040</t>
  </si>
  <si>
    <t>429-030</t>
  </si>
  <si>
    <t>429-025</t>
  </si>
  <si>
    <t>429-020</t>
  </si>
  <si>
    <t>429-015</t>
  </si>
  <si>
    <t>429-012</t>
  </si>
  <si>
    <t>429-010</t>
  </si>
  <si>
    <t>429-007</t>
  </si>
  <si>
    <t>429-005</t>
  </si>
  <si>
    <t>429-003</t>
  </si>
  <si>
    <t>427-100</t>
  </si>
  <si>
    <t>427-080</t>
  </si>
  <si>
    <t>427-060</t>
  </si>
  <si>
    <t>427-040</t>
  </si>
  <si>
    <t>427-030</t>
  </si>
  <si>
    <t>427-025</t>
  </si>
  <si>
    <t>427-020</t>
  </si>
  <si>
    <t>427-015</t>
  </si>
  <si>
    <t>427-012</t>
  </si>
  <si>
    <t>427-010</t>
  </si>
  <si>
    <t>427-007</t>
  </si>
  <si>
    <t>427-005</t>
  </si>
  <si>
    <t>420-532</t>
  </si>
  <si>
    <t>420-528</t>
  </si>
  <si>
    <t>420-422</t>
  </si>
  <si>
    <t>420-420</t>
  </si>
  <si>
    <t>420-419</t>
  </si>
  <si>
    <t>420-338</t>
  </si>
  <si>
    <t>420-337</t>
  </si>
  <si>
    <t>420-335</t>
  </si>
  <si>
    <t>420-251</t>
  </si>
  <si>
    <t>420-249</t>
  </si>
  <si>
    <t>420-101</t>
  </si>
  <si>
    <t>420-060</t>
  </si>
  <si>
    <t>420-040</t>
  </si>
  <si>
    <t>420-030</t>
  </si>
  <si>
    <t>420-025</t>
  </si>
  <si>
    <t>420-020</t>
  </si>
  <si>
    <t>420-015</t>
  </si>
  <si>
    <t>420-012</t>
  </si>
  <si>
    <t>420-010</t>
  </si>
  <si>
    <t>420-007</t>
  </si>
  <si>
    <t>420-005</t>
  </si>
  <si>
    <t>417-030DS</t>
  </si>
  <si>
    <t>417-025DS</t>
  </si>
  <si>
    <t>417-020DS</t>
  </si>
  <si>
    <t>417-100</t>
  </si>
  <si>
    <t>417-080</t>
  </si>
  <si>
    <t>417-060</t>
  </si>
  <si>
    <t>417-050</t>
  </si>
  <si>
    <t>417-040</t>
  </si>
  <si>
    <t>417-030</t>
  </si>
  <si>
    <t>417-025</t>
  </si>
  <si>
    <t>417-020</t>
  </si>
  <si>
    <t>417-015</t>
  </si>
  <si>
    <t>417-012</t>
  </si>
  <si>
    <t>417-010</t>
  </si>
  <si>
    <t>417-007</t>
  </si>
  <si>
    <t>417-005</t>
  </si>
  <si>
    <t>416-100</t>
  </si>
  <si>
    <t>416-060</t>
  </si>
  <si>
    <t>416-040</t>
  </si>
  <si>
    <t>416-030</t>
  </si>
  <si>
    <t>416-025</t>
  </si>
  <si>
    <t>416-020</t>
  </si>
  <si>
    <t>416-015</t>
  </si>
  <si>
    <t>414-130</t>
  </si>
  <si>
    <t>414-010</t>
  </si>
  <si>
    <t>414-101</t>
  </si>
  <si>
    <t>414-007</t>
  </si>
  <si>
    <t>414-005</t>
  </si>
  <si>
    <t>413-020</t>
  </si>
  <si>
    <t>413-015</t>
  </si>
  <si>
    <t>413-010</t>
  </si>
  <si>
    <t>413-007</t>
  </si>
  <si>
    <t>413-005</t>
  </si>
  <si>
    <t>412-020</t>
  </si>
  <si>
    <t>412-015</t>
  </si>
  <si>
    <t>412-012</t>
  </si>
  <si>
    <t>412-010</t>
  </si>
  <si>
    <t>412-007</t>
  </si>
  <si>
    <t>412-005</t>
  </si>
  <si>
    <t>411-120</t>
  </si>
  <si>
    <t>411-100</t>
  </si>
  <si>
    <t>410-102</t>
  </si>
  <si>
    <t>410-101</t>
  </si>
  <si>
    <t>410-020</t>
  </si>
  <si>
    <t>410-015</t>
  </si>
  <si>
    <t>410-012</t>
  </si>
  <si>
    <t>410-010</t>
  </si>
  <si>
    <t>410-007</t>
  </si>
  <si>
    <t>410-005</t>
  </si>
  <si>
    <t>409-060</t>
  </si>
  <si>
    <t>409-040</t>
  </si>
  <si>
    <t>409-030</t>
  </si>
  <si>
    <t>409-025</t>
  </si>
  <si>
    <t>409-020</t>
  </si>
  <si>
    <t>409-015</t>
  </si>
  <si>
    <t>409-012</t>
  </si>
  <si>
    <t>409-010</t>
  </si>
  <si>
    <t>409-007</t>
  </si>
  <si>
    <t>409-005</t>
  </si>
  <si>
    <t>408-020</t>
  </si>
  <si>
    <t>408-015</t>
  </si>
  <si>
    <t>408-012</t>
  </si>
  <si>
    <t>408-010</t>
  </si>
  <si>
    <t>408-007</t>
  </si>
  <si>
    <t>408-005</t>
  </si>
  <si>
    <t>407-251</t>
  </si>
  <si>
    <t>407-250</t>
  </si>
  <si>
    <t>407-249</t>
  </si>
  <si>
    <t>407-212</t>
  </si>
  <si>
    <t>407-211</t>
  </si>
  <si>
    <t>407-168</t>
  </si>
  <si>
    <t>407-131</t>
  </si>
  <si>
    <t>407-130</t>
  </si>
  <si>
    <t>407-101</t>
  </si>
  <si>
    <t>407-074</t>
  </si>
  <si>
    <t>407-053</t>
  </si>
  <si>
    <t>407-040</t>
  </si>
  <si>
    <t>407-030</t>
  </si>
  <si>
    <t>407-025</t>
  </si>
  <si>
    <t>407-020</t>
  </si>
  <si>
    <t>407-015</t>
  </si>
  <si>
    <t>407-012</t>
  </si>
  <si>
    <t>407-010</t>
  </si>
  <si>
    <t>407-007</t>
  </si>
  <si>
    <t>407-005</t>
  </si>
  <si>
    <t>406-292</t>
  </si>
  <si>
    <t>406-251</t>
  </si>
  <si>
    <t>406-250</t>
  </si>
  <si>
    <t>406-249</t>
  </si>
  <si>
    <t>406-212</t>
  </si>
  <si>
    <t>406-211</t>
  </si>
  <si>
    <t>406-209</t>
  </si>
  <si>
    <t>406-168</t>
  </si>
  <si>
    <t>406-167</t>
  </si>
  <si>
    <t>406-166</t>
  </si>
  <si>
    <t>406-131</t>
  </si>
  <si>
    <t>406-130</t>
  </si>
  <si>
    <t>406-101</t>
  </si>
  <si>
    <t>406-053</t>
  </si>
  <si>
    <t>406-030S</t>
  </si>
  <si>
    <t>406-025S</t>
  </si>
  <si>
    <t>406-020S</t>
  </si>
  <si>
    <t>406-015S</t>
  </si>
  <si>
    <t>406-080</t>
  </si>
  <si>
    <t>406-060</t>
  </si>
  <si>
    <t>406-050</t>
  </si>
  <si>
    <t>406-040</t>
  </si>
  <si>
    <t>406-030</t>
  </si>
  <si>
    <t>406-025</t>
  </si>
  <si>
    <t>406-020</t>
  </si>
  <si>
    <t>406-015</t>
  </si>
  <si>
    <t>406-012</t>
  </si>
  <si>
    <t>406-010</t>
  </si>
  <si>
    <t>406-007</t>
  </si>
  <si>
    <t>406-005</t>
  </si>
  <si>
    <t>406-003</t>
  </si>
  <si>
    <t>405-020</t>
  </si>
  <si>
    <t>405-015</t>
  </si>
  <si>
    <t>405-012</t>
  </si>
  <si>
    <t>405-010</t>
  </si>
  <si>
    <t>405-007</t>
  </si>
  <si>
    <t>405-005</t>
  </si>
  <si>
    <t>404-007</t>
  </si>
  <si>
    <t>404-005</t>
  </si>
  <si>
    <t>403-007</t>
  </si>
  <si>
    <t>403-005</t>
  </si>
  <si>
    <t>402-532</t>
  </si>
  <si>
    <t>402-530</t>
  </si>
  <si>
    <t>402-528</t>
  </si>
  <si>
    <t>402-525</t>
  </si>
  <si>
    <t>402-490</t>
  </si>
  <si>
    <t>402-422</t>
  </si>
  <si>
    <t>402-420</t>
  </si>
  <si>
    <t>402-419</t>
  </si>
  <si>
    <t>402-418</t>
  </si>
  <si>
    <t>402-417</t>
  </si>
  <si>
    <t>402-416</t>
  </si>
  <si>
    <t>402-338</t>
  </si>
  <si>
    <t>402-337</t>
  </si>
  <si>
    <t>402-336</t>
  </si>
  <si>
    <t>402-335</t>
  </si>
  <si>
    <t>402-334</t>
  </si>
  <si>
    <t>402-333</t>
  </si>
  <si>
    <t>402-292</t>
  </si>
  <si>
    <t>402-291</t>
  </si>
  <si>
    <t>402-290</t>
  </si>
  <si>
    <t>402-289</t>
  </si>
  <si>
    <t>402-288</t>
  </si>
  <si>
    <t>402-287</t>
  </si>
  <si>
    <t>402-251</t>
  </si>
  <si>
    <t>402-250</t>
  </si>
  <si>
    <t>402-249</t>
  </si>
  <si>
    <t>402-248</t>
  </si>
  <si>
    <t>402-247</t>
  </si>
  <si>
    <t>402-239</t>
  </si>
  <si>
    <t>402-212</t>
  </si>
  <si>
    <t>402-211</t>
  </si>
  <si>
    <t>402-210</t>
  </si>
  <si>
    <t>402-209</t>
  </si>
  <si>
    <t>402-202</t>
  </si>
  <si>
    <t>402-201</t>
  </si>
  <si>
    <t>402-199</t>
  </si>
  <si>
    <t>402-168</t>
  </si>
  <si>
    <t>402-167</t>
  </si>
  <si>
    <t>402-166</t>
  </si>
  <si>
    <t>402-158</t>
  </si>
  <si>
    <t>402-157</t>
  </si>
  <si>
    <t>402-156</t>
  </si>
  <si>
    <t>402-131</t>
  </si>
  <si>
    <t>402-130</t>
  </si>
  <si>
    <t>402-125</t>
  </si>
  <si>
    <t>402-124</t>
  </si>
  <si>
    <t>402-101</t>
  </si>
  <si>
    <t>402-095</t>
  </si>
  <si>
    <t>402-094</t>
  </si>
  <si>
    <t>402-074</t>
  </si>
  <si>
    <t>402-072</t>
  </si>
  <si>
    <t>402-071</t>
  </si>
  <si>
    <t>402-040</t>
  </si>
  <si>
    <t>402-030</t>
  </si>
  <si>
    <t>402-025</t>
  </si>
  <si>
    <t>402-020</t>
  </si>
  <si>
    <t>402-015</t>
  </si>
  <si>
    <t>402-012</t>
  </si>
  <si>
    <t>402-010</t>
  </si>
  <si>
    <t>402-007</t>
  </si>
  <si>
    <t>402-005</t>
  </si>
  <si>
    <t>401-626</t>
  </si>
  <si>
    <t>401-624</t>
  </si>
  <si>
    <t>401-585</t>
  </si>
  <si>
    <t>401-582</t>
  </si>
  <si>
    <t>401-532</t>
  </si>
  <si>
    <t>401-530</t>
  </si>
  <si>
    <t>401-528</t>
  </si>
  <si>
    <t>401-490</t>
  </si>
  <si>
    <t>401-488</t>
  </si>
  <si>
    <t>401-486</t>
  </si>
  <si>
    <t>401-422</t>
  </si>
  <si>
    <t>401-420</t>
  </si>
  <si>
    <t>401-419</t>
  </si>
  <si>
    <t>401-418</t>
  </si>
  <si>
    <t>401-417</t>
  </si>
  <si>
    <t>401-416</t>
  </si>
  <si>
    <t>401-339</t>
  </si>
  <si>
    <t>401-338</t>
  </si>
  <si>
    <t>401-337</t>
  </si>
  <si>
    <t>401-336</t>
  </si>
  <si>
    <t>401-335</t>
  </si>
  <si>
    <t>401-334</t>
  </si>
  <si>
    <t>401-333</t>
  </si>
  <si>
    <t>401-292</t>
  </si>
  <si>
    <t>401-291</t>
  </si>
  <si>
    <t>401-290</t>
  </si>
  <si>
    <t>401-289</t>
  </si>
  <si>
    <t>401-288</t>
  </si>
  <si>
    <t>401-287</t>
  </si>
  <si>
    <t>401-251</t>
  </si>
  <si>
    <t>401-250</t>
  </si>
  <si>
    <t>401-249</t>
  </si>
  <si>
    <t>401-248</t>
  </si>
  <si>
    <t>401-247</t>
  </si>
  <si>
    <t>401-241</t>
  </si>
  <si>
    <t>401-239</t>
  </si>
  <si>
    <t>401-238</t>
  </si>
  <si>
    <t>401-233</t>
  </si>
  <si>
    <t>401-213</t>
  </si>
  <si>
    <t>401-212</t>
  </si>
  <si>
    <t>401-211</t>
  </si>
  <si>
    <t>401-210</t>
  </si>
  <si>
    <t>401-209</t>
  </si>
  <si>
    <t>401-203</t>
  </si>
  <si>
    <t>401-202</t>
  </si>
  <si>
    <t>401-201</t>
  </si>
  <si>
    <t>401-199</t>
  </si>
  <si>
    <t>401-169</t>
  </si>
  <si>
    <t>401-168</t>
  </si>
  <si>
    <t>401-167</t>
  </si>
  <si>
    <t>401-166</t>
  </si>
  <si>
    <t>401-158</t>
  </si>
  <si>
    <t>401-157</t>
  </si>
  <si>
    <t>401-156</t>
  </si>
  <si>
    <t>401-134</t>
  </si>
  <si>
    <t>401-133</t>
  </si>
  <si>
    <t>401-132</t>
  </si>
  <si>
    <t>401-131</t>
  </si>
  <si>
    <t>401-130</t>
  </si>
  <si>
    <t>401-126</t>
  </si>
  <si>
    <t>401-125</t>
  </si>
  <si>
    <t>401-124</t>
  </si>
  <si>
    <t>401-122</t>
  </si>
  <si>
    <t>401-102</t>
  </si>
  <si>
    <t>401-101</t>
  </si>
  <si>
    <t>401-095</t>
  </si>
  <si>
    <t>401-094</t>
  </si>
  <si>
    <t>401-075</t>
  </si>
  <si>
    <t>401-074</t>
  </si>
  <si>
    <t>401-053</t>
  </si>
  <si>
    <t>401-080</t>
  </si>
  <si>
    <t>401-060</t>
  </si>
  <si>
    <t>401-050</t>
  </si>
  <si>
    <t>401-040</t>
  </si>
  <si>
    <t>401-030</t>
  </si>
  <si>
    <t>401-025</t>
  </si>
  <si>
    <t>401-020</t>
  </si>
  <si>
    <t>401-015</t>
  </si>
  <si>
    <t>401-012</t>
  </si>
  <si>
    <t>401-010</t>
  </si>
  <si>
    <t>401-007</t>
  </si>
  <si>
    <t>401-005</t>
  </si>
  <si>
    <t>401-003</t>
  </si>
  <si>
    <t>P13300</t>
  </si>
  <si>
    <t>P13301</t>
  </si>
  <si>
    <t>P13302</t>
  </si>
  <si>
    <t>P13304</t>
  </si>
  <si>
    <t>P13303</t>
  </si>
  <si>
    <t>REPAIR COUPLINGS</t>
  </si>
  <si>
    <t>P13306</t>
  </si>
  <si>
    <t>P13305</t>
  </si>
  <si>
    <t>P13307</t>
  </si>
  <si>
    <t>P13311</t>
  </si>
  <si>
    <t>P13308</t>
  </si>
  <si>
    <t>P13310</t>
  </si>
  <si>
    <t>P13309</t>
  </si>
  <si>
    <t>P13312</t>
  </si>
  <si>
    <t>P13316</t>
  </si>
  <si>
    <t>P13313</t>
  </si>
  <si>
    <t>P13315</t>
  </si>
  <si>
    <t>P13314</t>
  </si>
  <si>
    <t>ELBOWS</t>
  </si>
  <si>
    <t>P13317</t>
  </si>
  <si>
    <t>P13326</t>
  </si>
  <si>
    <t>P13318</t>
  </si>
  <si>
    <t>P13319</t>
  </si>
  <si>
    <t>P13320</t>
  </si>
  <si>
    <t>P13321</t>
  </si>
  <si>
    <t>P13323</t>
  </si>
  <si>
    <t>P13322</t>
  </si>
  <si>
    <t>P13324</t>
  </si>
  <si>
    <t>P13325</t>
  </si>
  <si>
    <t>P13327</t>
  </si>
  <si>
    <t>TEES</t>
  </si>
  <si>
    <t>P13328</t>
  </si>
  <si>
    <t>P13329</t>
  </si>
  <si>
    <t>P13334</t>
  </si>
  <si>
    <t>P13330</t>
  </si>
  <si>
    <t>P13331</t>
  </si>
  <si>
    <t>P13332</t>
  </si>
  <si>
    <t>P13333</t>
  </si>
  <si>
    <t>SLIP TEE</t>
  </si>
  <si>
    <t>P13336</t>
  </si>
  <si>
    <t>P13335</t>
  </si>
  <si>
    <t>END STOP</t>
  </si>
  <si>
    <t>P13337</t>
  </si>
  <si>
    <t>P13338</t>
  </si>
  <si>
    <t>P13339</t>
  </si>
  <si>
    <t>BALL VALVE</t>
  </si>
  <si>
    <t>P13342</t>
  </si>
  <si>
    <t>P13341</t>
  </si>
  <si>
    <t>P13340</t>
  </si>
  <si>
    <t>SLIP CLIP™ RELEASE TOOL</t>
  </si>
  <si>
    <t>P13345</t>
  </si>
  <si>
    <t>P13344</t>
  </si>
  <si>
    <t>P13343</t>
  </si>
  <si>
    <t>P13346</t>
  </si>
  <si>
    <t>P13350</t>
  </si>
  <si>
    <t>P13348</t>
  </si>
  <si>
    <t>Push Fittings</t>
  </si>
  <si>
    <t>P12774</t>
  </si>
  <si>
    <t>P9817</t>
  </si>
  <si>
    <t>P12212</t>
  </si>
  <si>
    <t>P12211</t>
  </si>
  <si>
    <t>P12210</t>
  </si>
  <si>
    <t>P12516</t>
  </si>
  <si>
    <t>P12515</t>
  </si>
  <si>
    <t>P12514</t>
  </si>
  <si>
    <t>PEX EXPN F1960 RING</t>
  </si>
  <si>
    <t>P7518</t>
  </si>
  <si>
    <t>P7517</t>
  </si>
  <si>
    <t>P7516</t>
  </si>
  <si>
    <t>ANNEALED BK COP CRIMP RING</t>
  </si>
  <si>
    <t>P7901</t>
  </si>
  <si>
    <t>P7900</t>
  </si>
  <si>
    <t>P7899</t>
  </si>
  <si>
    <t>S/S PEX CLAMP RING</t>
  </si>
  <si>
    <t>SWIVEL HANGERS</t>
  </si>
  <si>
    <t>GALVANIZED / UL/FM</t>
  </si>
  <si>
    <t>P12622</t>
  </si>
  <si>
    <t>P12623</t>
  </si>
  <si>
    <t>P12624</t>
  </si>
  <si>
    <t>P12625</t>
  </si>
  <si>
    <t>P12626</t>
  </si>
  <si>
    <t>P12627</t>
  </si>
  <si>
    <t>P12628</t>
  </si>
  <si>
    <t>P12629</t>
  </si>
  <si>
    <t>P12630</t>
  </si>
  <si>
    <t>COPPER / EPOXY-COATED</t>
  </si>
  <si>
    <t>P12649</t>
  </si>
  <si>
    <t>P12650</t>
  </si>
  <si>
    <t>P12651</t>
  </si>
  <si>
    <t>P12652</t>
  </si>
  <si>
    <t>P12653</t>
  </si>
  <si>
    <t>P12654</t>
  </si>
  <si>
    <t>P12655</t>
  </si>
  <si>
    <t>P12656</t>
  </si>
  <si>
    <t>P12657</t>
  </si>
  <si>
    <t>CLEVIS HANGERS</t>
  </si>
  <si>
    <t>P12577</t>
  </si>
  <si>
    <t>P12578</t>
  </si>
  <si>
    <t>P12579</t>
  </si>
  <si>
    <t>P12580</t>
  </si>
  <si>
    <t>P12581</t>
  </si>
  <si>
    <t>P12582</t>
  </si>
  <si>
    <t>P12583</t>
  </si>
  <si>
    <t>P12584</t>
  </si>
  <si>
    <t>P12585</t>
  </si>
  <si>
    <t>P12586</t>
  </si>
  <si>
    <t>P12587</t>
  </si>
  <si>
    <t>P12631</t>
  </si>
  <si>
    <t>P12632</t>
  </si>
  <si>
    <t>P12633</t>
  </si>
  <si>
    <t>P12634</t>
  </si>
  <si>
    <t>P12635</t>
  </si>
  <si>
    <t>P12636</t>
  </si>
  <si>
    <t>P12637</t>
  </si>
  <si>
    <t>P12638</t>
  </si>
  <si>
    <t>P12639</t>
  </si>
  <si>
    <t>RISER CLAMP</t>
  </si>
  <si>
    <t>P12588</t>
  </si>
  <si>
    <t>P12589</t>
  </si>
  <si>
    <t>P12590</t>
  </si>
  <si>
    <t>P12591</t>
  </si>
  <si>
    <t>P12592</t>
  </si>
  <si>
    <t>P12593</t>
  </si>
  <si>
    <t>P12594</t>
  </si>
  <si>
    <t>P12595</t>
  </si>
  <si>
    <t>P12596</t>
  </si>
  <si>
    <t>P12597</t>
  </si>
  <si>
    <t>P12598</t>
  </si>
  <si>
    <t>P12640</t>
  </si>
  <si>
    <t>P12641</t>
  </si>
  <si>
    <t>P12642</t>
  </si>
  <si>
    <t>P12643</t>
  </si>
  <si>
    <t>P12644</t>
  </si>
  <si>
    <t>P12645</t>
  </si>
  <si>
    <t>P12646</t>
  </si>
  <si>
    <t>P12647</t>
  </si>
  <si>
    <t>P12648</t>
  </si>
  <si>
    <t>SPLIT RING</t>
  </si>
  <si>
    <t>P12817</t>
  </si>
  <si>
    <t>P12818</t>
  </si>
  <si>
    <t>P12819</t>
  </si>
  <si>
    <t>P12820</t>
  </si>
  <si>
    <t>P12821</t>
  </si>
  <si>
    <t>P12822</t>
  </si>
  <si>
    <t>P13913</t>
  </si>
  <si>
    <t>P13914</t>
  </si>
  <si>
    <t>P13915</t>
  </si>
  <si>
    <t>P12823</t>
  </si>
  <si>
    <t>P12824</t>
  </si>
  <si>
    <t>P12825</t>
  </si>
  <si>
    <t>P12826</t>
  </si>
  <si>
    <t>P12827</t>
  </si>
  <si>
    <t>P12828</t>
  </si>
  <si>
    <t>P13916</t>
  </si>
  <si>
    <t>P13917</t>
  </si>
  <si>
    <t>CEILING FLANGE</t>
  </si>
  <si>
    <t>P12896</t>
  </si>
  <si>
    <t>P12829</t>
  </si>
  <si>
    <t>P12830</t>
  </si>
  <si>
    <t>2-HOLE PIPE STRAP</t>
  </si>
  <si>
    <t>P12609</t>
  </si>
  <si>
    <t>P12610</t>
  </si>
  <si>
    <t>P12611</t>
  </si>
  <si>
    <t>P12612</t>
  </si>
  <si>
    <t>P12613</t>
  </si>
  <si>
    <t>P12614</t>
  </si>
  <si>
    <t>P12615</t>
  </si>
  <si>
    <t>P12616</t>
  </si>
  <si>
    <t>P12617</t>
  </si>
  <si>
    <t>P12618</t>
  </si>
  <si>
    <t>P12619</t>
  </si>
  <si>
    <t>P12670</t>
  </si>
  <si>
    <t>P12671</t>
  </si>
  <si>
    <t>P12672</t>
  </si>
  <si>
    <t>P12673</t>
  </si>
  <si>
    <t>P12674</t>
  </si>
  <si>
    <t>P12675</t>
  </si>
  <si>
    <t>STRUT (KINDORF) CLAMP</t>
  </si>
  <si>
    <t>P12658</t>
  </si>
  <si>
    <t>P12659</t>
  </si>
  <si>
    <t>P12660</t>
  </si>
  <si>
    <t>P12661</t>
  </si>
  <si>
    <t>P12662</t>
  </si>
  <si>
    <t>P12663</t>
  </si>
  <si>
    <t>P12664</t>
  </si>
  <si>
    <t>P12665</t>
  </si>
  <si>
    <t>P12666</t>
  </si>
  <si>
    <t>P12667</t>
  </si>
  <si>
    <t>P12668</t>
  </si>
  <si>
    <t>P12669</t>
  </si>
  <si>
    <t>STRUT CUSHION CLAMP</t>
  </si>
  <si>
    <t>P12898</t>
  </si>
  <si>
    <t>P12899</t>
  </si>
  <si>
    <t>P12900</t>
  </si>
  <si>
    <t>P12901</t>
  </si>
  <si>
    <t>P12902</t>
  </si>
  <si>
    <t>P12903</t>
  </si>
  <si>
    <t>MISCELLANEOUS</t>
  </si>
  <si>
    <t>P12599</t>
  </si>
  <si>
    <t>P12600</t>
  </si>
  <si>
    <t>P12620</t>
  </si>
  <si>
    <t>P12621</t>
  </si>
  <si>
    <t>P12603</t>
  </si>
  <si>
    <t>P12604</t>
  </si>
  <si>
    <t>P12607</t>
  </si>
  <si>
    <t>P12608</t>
  </si>
  <si>
    <t>P12601</t>
  </si>
  <si>
    <t>P12602</t>
  </si>
  <si>
    <t>P12605</t>
  </si>
  <si>
    <t>P12606</t>
  </si>
  <si>
    <t>Pipe Hangers</t>
  </si>
  <si>
    <t>Order Date:</t>
  </si>
  <si>
    <t>Sales Representative:</t>
  </si>
  <si>
    <t>Bill To:</t>
  </si>
  <si>
    <t>Product Total:</t>
  </si>
  <si>
    <t>Description</t>
  </si>
  <si>
    <t>Box Quantity</t>
  </si>
  <si>
    <t>STEEL NIPPLES</t>
  </si>
  <si>
    <t>GALVANIZED STEEL NIPPLES</t>
  </si>
  <si>
    <t>Insert Your Quantity (Pieces)</t>
  </si>
  <si>
    <t>Pieces Ordered</t>
  </si>
  <si>
    <t>Net/Unit (USD)</t>
  </si>
  <si>
    <t>Line Total (USD)</t>
  </si>
  <si>
    <t>STEEL CUT LENGTHS</t>
  </si>
  <si>
    <t>CAST IRON FITTINGS</t>
  </si>
  <si>
    <t>STEEL COUPLINGS</t>
  </si>
  <si>
    <t>BRASS FITTINGS</t>
  </si>
  <si>
    <t>BRASS NIPPLES</t>
  </si>
  <si>
    <t>NET</t>
  </si>
  <si>
    <t>PUSH FITTINGS</t>
  </si>
  <si>
    <t>PEX TUBING</t>
  </si>
  <si>
    <t xml:space="preserve">Insert Your Quantity </t>
  </si>
  <si>
    <t>VALVES</t>
  </si>
  <si>
    <t>DIELECTRIC UNIONS</t>
  </si>
  <si>
    <t>45 STREET ELBOW</t>
  </si>
  <si>
    <t>90 ELBOW</t>
  </si>
  <si>
    <t>90 STREET ELBOW</t>
  </si>
  <si>
    <t>COUPLING WITHOUT STOP</t>
  </si>
  <si>
    <t>REDUCING COUPLING</t>
  </si>
  <si>
    <t>FITTING REDUCER</t>
  </si>
  <si>
    <t>TEE</t>
  </si>
  <si>
    <t>MALE STREET ADAPTER</t>
  </si>
  <si>
    <t>FEMALE STREET ADAPTER</t>
  </si>
  <si>
    <t>UNION</t>
  </si>
  <si>
    <t>FEMALE TEE</t>
  </si>
  <si>
    <t>90 DEGREE DROP EAR ELBOW</t>
  </si>
  <si>
    <t>FEMALE 90 DEGREE ELBOW</t>
  </si>
  <si>
    <t>P15000</t>
  </si>
  <si>
    <t>P15001</t>
  </si>
  <si>
    <t>P15002</t>
  </si>
  <si>
    <t>P15003</t>
  </si>
  <si>
    <t>P15004</t>
  </si>
  <si>
    <t>P15005</t>
  </si>
  <si>
    <t>P15006</t>
  </si>
  <si>
    <t>P15007</t>
  </si>
  <si>
    <t>P15008</t>
  </si>
  <si>
    <t>P15009</t>
  </si>
  <si>
    <t>P15010</t>
  </si>
  <si>
    <t>P15011</t>
  </si>
  <si>
    <t>P15012</t>
  </si>
  <si>
    <t>P15013</t>
  </si>
  <si>
    <t>P15014</t>
  </si>
  <si>
    <t>P15015</t>
  </si>
  <si>
    <t>P15016</t>
  </si>
  <si>
    <t>P15017</t>
  </si>
  <si>
    <t>P15018</t>
  </si>
  <si>
    <t>P15020</t>
  </si>
  <si>
    <t>P15021</t>
  </si>
  <si>
    <t>P15022</t>
  </si>
  <si>
    <t>P15023</t>
  </si>
  <si>
    <t>P15024</t>
  </si>
  <si>
    <t>P15025</t>
  </si>
  <si>
    <t>P15026</t>
  </si>
  <si>
    <t>P15027</t>
  </si>
  <si>
    <t>P15028</t>
  </si>
  <si>
    <t>P15029</t>
  </si>
  <si>
    <t>P15030</t>
  </si>
  <si>
    <t>P15031</t>
  </si>
  <si>
    <t>P15032</t>
  </si>
  <si>
    <t>P15033</t>
  </si>
  <si>
    <t>P15034</t>
  </si>
  <si>
    <t>P15035</t>
  </si>
  <si>
    <t>P15036</t>
  </si>
  <si>
    <t>P15037</t>
  </si>
  <si>
    <t>P15038</t>
  </si>
  <si>
    <t>P15039</t>
  </si>
  <si>
    <t>P15040</t>
  </si>
  <si>
    <t>P15041</t>
  </si>
  <si>
    <t>P15042</t>
  </si>
  <si>
    <t>P15043</t>
  </si>
  <si>
    <t>P15044</t>
  </si>
  <si>
    <t>P15045</t>
  </si>
  <si>
    <t>P15046</t>
  </si>
  <si>
    <t>P15047</t>
  </si>
  <si>
    <t>P15048</t>
  </si>
  <si>
    <t>P15049</t>
  </si>
  <si>
    <t>P15050</t>
  </si>
  <si>
    <t>P15053</t>
  </si>
  <si>
    <t>P15054</t>
  </si>
  <si>
    <t>P15055</t>
  </si>
  <si>
    <t>P15056</t>
  </si>
  <si>
    <t>P15057</t>
  </si>
  <si>
    <t>P15058</t>
  </si>
  <si>
    <t>P15059</t>
  </si>
  <si>
    <t>P15060</t>
  </si>
  <si>
    <t>P15068</t>
  </si>
  <si>
    <t>P15069</t>
  </si>
  <si>
    <t>P15070</t>
  </si>
  <si>
    <t>P15071</t>
  </si>
  <si>
    <t>P15072</t>
  </si>
  <si>
    <t>P15073</t>
  </si>
  <si>
    <t>P15074</t>
  </si>
  <si>
    <t>P15075</t>
  </si>
  <si>
    <t>P15076</t>
  </si>
  <si>
    <t>P15077</t>
  </si>
  <si>
    <t>P15078</t>
  </si>
  <si>
    <t>P15079</t>
  </si>
  <si>
    <t>P15080</t>
  </si>
  <si>
    <t>P15081</t>
  </si>
  <si>
    <t>P15082</t>
  </si>
  <si>
    <t>P15083</t>
  </si>
  <si>
    <t>P15084</t>
  </si>
  <si>
    <t>P15085</t>
  </si>
  <si>
    <t>P13694</t>
  </si>
  <si>
    <t>P15087</t>
  </si>
  <si>
    <t>P15088</t>
  </si>
  <si>
    <t>P15089</t>
  </si>
  <si>
    <t>P15090</t>
  </si>
  <si>
    <t>P15091</t>
  </si>
  <si>
    <t>P15092</t>
  </si>
  <si>
    <t>P15093</t>
  </si>
  <si>
    <t>P15094</t>
  </si>
  <si>
    <t>P15095</t>
  </si>
  <si>
    <t>P15096</t>
  </si>
  <si>
    <t>P15097</t>
  </si>
  <si>
    <t>P15099</t>
  </si>
  <si>
    <t>P15100</t>
  </si>
  <si>
    <t>P15101</t>
  </si>
  <si>
    <t>P15102</t>
  </si>
  <si>
    <t>P15103</t>
  </si>
  <si>
    <t>P15104</t>
  </si>
  <si>
    <t>P15105</t>
  </si>
  <si>
    <t>P15106</t>
  </si>
  <si>
    <t>P15107</t>
  </si>
  <si>
    <t>P15108</t>
  </si>
  <si>
    <t>P15109</t>
  </si>
  <si>
    <t>P15110</t>
  </si>
  <si>
    <t>P15111</t>
  </si>
  <si>
    <t>P15112</t>
  </si>
  <si>
    <t>P15113</t>
  </si>
  <si>
    <t>P15114</t>
  </si>
  <si>
    <t>P15115</t>
  </si>
  <si>
    <t>P15116</t>
  </si>
  <si>
    <t>P15117</t>
  </si>
  <si>
    <t>P15118</t>
  </si>
  <si>
    <t>P15119</t>
  </si>
  <si>
    <t>P15120</t>
  </si>
  <si>
    <t>P15121</t>
  </si>
  <si>
    <t>P15122</t>
  </si>
  <si>
    <t>P15123</t>
  </si>
  <si>
    <t>P15124</t>
  </si>
  <si>
    <t>P15125</t>
  </si>
  <si>
    <t>P15126</t>
  </si>
  <si>
    <t>P15127</t>
  </si>
  <si>
    <t>P15128</t>
  </si>
  <si>
    <t>P15129</t>
  </si>
  <si>
    <t>P15130</t>
  </si>
  <si>
    <t>P15131</t>
  </si>
  <si>
    <t>P15132</t>
  </si>
  <si>
    <t>P15133</t>
  </si>
  <si>
    <t>P15134</t>
  </si>
  <si>
    <t>P15135</t>
  </si>
  <si>
    <t>P15136</t>
  </si>
  <si>
    <t>P15137</t>
  </si>
  <si>
    <t>P15138</t>
  </si>
  <si>
    <t>P15139</t>
  </si>
  <si>
    <t>P15140</t>
  </si>
  <si>
    <t>P15141</t>
  </si>
  <si>
    <t>P15142</t>
  </si>
  <si>
    <t>P15143</t>
  </si>
  <si>
    <t>P15144</t>
  </si>
  <si>
    <t>P15145</t>
  </si>
  <si>
    <t>P15146</t>
  </si>
  <si>
    <t>P15147</t>
  </si>
  <si>
    <t>P15149</t>
  </si>
  <si>
    <t>P15150</t>
  </si>
  <si>
    <t>P15152</t>
  </si>
  <si>
    <t>P15153</t>
  </si>
  <si>
    <t>P15154</t>
  </si>
  <si>
    <t>P15156</t>
  </si>
  <si>
    <t>P15158</t>
  </si>
  <si>
    <t>P15159</t>
  </si>
  <si>
    <t>P15160</t>
  </si>
  <si>
    <t>P15161</t>
  </si>
  <si>
    <t>P15162</t>
  </si>
  <si>
    <t>P15163</t>
  </si>
  <si>
    <t>P15164</t>
  </si>
  <si>
    <t>P15165</t>
  </si>
  <si>
    <t>P15167</t>
  </si>
  <si>
    <t>P15168</t>
  </si>
  <si>
    <t>P15169</t>
  </si>
  <si>
    <t>P15170</t>
  </si>
  <si>
    <t>P15171</t>
  </si>
  <si>
    <t>P15172</t>
  </si>
  <si>
    <t>P15173</t>
  </si>
  <si>
    <t>P15174</t>
  </si>
  <si>
    <t>P15175</t>
  </si>
  <si>
    <t>P15176</t>
  </si>
  <si>
    <t>P15177</t>
  </si>
  <si>
    <t>P15178</t>
  </si>
  <si>
    <t>P15179</t>
  </si>
  <si>
    <t>P15180</t>
  </si>
  <si>
    <t>P15181</t>
  </si>
  <si>
    <t>P15182</t>
  </si>
  <si>
    <t>P15183</t>
  </si>
  <si>
    <t>P15184</t>
  </si>
  <si>
    <t>P15185</t>
  </si>
  <si>
    <t>P15186</t>
  </si>
  <si>
    <t>P15187</t>
  </si>
  <si>
    <t>P15188</t>
  </si>
  <si>
    <t>P15189</t>
  </si>
  <si>
    <t>P15190</t>
  </si>
  <si>
    <t>P15191</t>
  </si>
  <si>
    <t>P15193</t>
  </si>
  <si>
    <t>P15194</t>
  </si>
  <si>
    <t>P15195</t>
  </si>
  <si>
    <t>P15196</t>
  </si>
  <si>
    <t>P15197</t>
  </si>
  <si>
    <t>P15198</t>
  </si>
  <si>
    <t>P15201</t>
  </si>
  <si>
    <t>P15202</t>
  </si>
  <si>
    <t>P15203</t>
  </si>
  <si>
    <t>P15204</t>
  </si>
  <si>
    <t>P15205</t>
  </si>
  <si>
    <t>P15206</t>
  </si>
  <si>
    <t>P15207</t>
  </si>
  <si>
    <t>P15208</t>
  </si>
  <si>
    <t>P15209</t>
  </si>
  <si>
    <t>P15210</t>
  </si>
  <si>
    <t>P15211</t>
  </si>
  <si>
    <t>P15212</t>
  </si>
  <si>
    <t>P15213</t>
  </si>
  <si>
    <t>P15214</t>
  </si>
  <si>
    <t>P15215</t>
  </si>
  <si>
    <t>P15217</t>
  </si>
  <si>
    <t>P15218</t>
  </si>
  <si>
    <t>P15219</t>
  </si>
  <si>
    <t>P15220</t>
  </si>
  <si>
    <t>P15221</t>
  </si>
  <si>
    <t>P15222</t>
  </si>
  <si>
    <t>P15223</t>
  </si>
  <si>
    <t>P15224</t>
  </si>
  <si>
    <t>P15225</t>
  </si>
  <si>
    <t>P15226</t>
  </si>
  <si>
    <t>P15770</t>
  </si>
  <si>
    <t>NO-HUB COUPLINGS</t>
  </si>
  <si>
    <t>COUPLINGS - BANDED</t>
  </si>
  <si>
    <t>EXTENSION PIECES</t>
  </si>
  <si>
    <t>GALVANIZED FITTINGS</t>
  </si>
  <si>
    <t>BLACK FITTINGS</t>
  </si>
  <si>
    <t>1/4 Black XH 45 Elbow</t>
  </si>
  <si>
    <t>3/8 Black XH 45 Elbow</t>
  </si>
  <si>
    <t>1/2 Black XH 45 Elbow</t>
  </si>
  <si>
    <t>3/4 Black XH 45 Elbow</t>
  </si>
  <si>
    <t>1 Black XH 45 Elbow</t>
  </si>
  <si>
    <t>1-1/4 Black XH 45 Elbow</t>
  </si>
  <si>
    <t>1-1/2 Black XH 45 Elbow</t>
  </si>
  <si>
    <t>2 Black XH 45 Elbow</t>
  </si>
  <si>
    <t>2-1/2 Black XH 45 Elbow</t>
  </si>
  <si>
    <t>3 Black XH 45 Elbow</t>
  </si>
  <si>
    <t>4 Black XH 45 Elbow</t>
  </si>
  <si>
    <t>1/4 Black XH 90 Elbow</t>
  </si>
  <si>
    <t>3/8 Black XH 90 Elbow</t>
  </si>
  <si>
    <t>1/2 Black XH 90 Elbow</t>
  </si>
  <si>
    <t>3/4 Black XH 90 Elbow</t>
  </si>
  <si>
    <t>1 Black XH 90 Elbow</t>
  </si>
  <si>
    <t>1-1/4 Black XH 90 Elbow</t>
  </si>
  <si>
    <t>1-1/2 Black XH 90 Elbow</t>
  </si>
  <si>
    <t>2 Black XH 90 Elbow</t>
  </si>
  <si>
    <t>2-1/2 Black XH 90 Elbow</t>
  </si>
  <si>
    <t>3 Black XH 90 Elbow</t>
  </si>
  <si>
    <t>4 Black XH 90 Elbow</t>
  </si>
  <si>
    <t>3/8 Black XH ST 90 Elbow</t>
  </si>
  <si>
    <t>1/2 Black XH ST 90 Elbow</t>
  </si>
  <si>
    <t>3/4 Black XH ST 90 Elbow</t>
  </si>
  <si>
    <t>1 Black XH ST 90 Elbow</t>
  </si>
  <si>
    <t>1-1/4 Black XH ST 90 Elbow</t>
  </si>
  <si>
    <t>1-1/2 Black XH ST 90 Elbow</t>
  </si>
  <si>
    <t>2 Black XH ST 90 Elbow</t>
  </si>
  <si>
    <t>1/4 Galv XH 45 Elbow</t>
  </si>
  <si>
    <t>3/8 Galv XH 45 Elbow</t>
  </si>
  <si>
    <t>1/2 Galv XH 45 Elbow</t>
  </si>
  <si>
    <t>3/4 Galv XH 45 Elbow</t>
  </si>
  <si>
    <t>1 Galv XH 45 Elbow</t>
  </si>
  <si>
    <t>1-1/4 Galv XH 45 Elbow</t>
  </si>
  <si>
    <t>1-1/2 Galv XH 45 Elbow</t>
  </si>
  <si>
    <t>2 Galv XH 45 Elbow</t>
  </si>
  <si>
    <t>2-1/2 Galv XH 45 Elbow</t>
  </si>
  <si>
    <t>3 Galv XH 45 Elbow</t>
  </si>
  <si>
    <t>4 Galv XH 45 Elbow</t>
  </si>
  <si>
    <t>1/4 Galv XH 90 Elbow</t>
  </si>
  <si>
    <t>3/8 Galv XH 90 Elbow</t>
  </si>
  <si>
    <t>1/2 Galv XH 90 Elbow</t>
  </si>
  <si>
    <t>3/4 Galv XH 90 Elbow</t>
  </si>
  <si>
    <t>1 Galv XH 90 Elbow</t>
  </si>
  <si>
    <t>1-1/4 Galv XH 90 Elbow</t>
  </si>
  <si>
    <t>1-1/2 Galv XH 90 Elbow</t>
  </si>
  <si>
    <t>2 Galv XH 90 Elbow</t>
  </si>
  <si>
    <t>2-1/2 Galv XH 90 Elbow</t>
  </si>
  <si>
    <t>3 Galv XH 90 Elbow</t>
  </si>
  <si>
    <t>4 Galv XH 90 Elbow</t>
  </si>
  <si>
    <t>3/8 Galv XH ST 90 Elbow</t>
  </si>
  <si>
    <t>1/2 Galv XH ST 90 Elbow</t>
  </si>
  <si>
    <t>3/4 Galv XH ST 90 Elbow</t>
  </si>
  <si>
    <t>1 Galv XH ST 90 Elbow</t>
  </si>
  <si>
    <t>1-1/4 Galv XH ST 90 Elbow</t>
  </si>
  <si>
    <t>1-1/2 Galv XH ST 90 Elbow</t>
  </si>
  <si>
    <t>2 Galv XH ST 90 Elbow</t>
  </si>
  <si>
    <t>1/4 Black XH Tee</t>
  </si>
  <si>
    <t>3/8 Black XH Tee</t>
  </si>
  <si>
    <t>1/2 Black XH Tee</t>
  </si>
  <si>
    <t>3/4 Black XH Tee</t>
  </si>
  <si>
    <t>1 Black XH Tee</t>
  </si>
  <si>
    <t>1-1/4 Black XH Tee</t>
  </si>
  <si>
    <t>1-1/2 Black XH Tee</t>
  </si>
  <si>
    <t>2 Black XH Tee</t>
  </si>
  <si>
    <t>2-1/2 Black XH Tee</t>
  </si>
  <si>
    <t>3 Black XH Tee</t>
  </si>
  <si>
    <t>4 Black XH Tee</t>
  </si>
  <si>
    <t>3/4x1/2 Black XH Tee</t>
  </si>
  <si>
    <t>1x1/2 Black XH Tee</t>
  </si>
  <si>
    <t>1x3/4 Black XH Tee</t>
  </si>
  <si>
    <t>1-1/4x3/4 Black XH Tee</t>
  </si>
  <si>
    <t>1-1/4x1 Black XH Tee</t>
  </si>
  <si>
    <t>1-1/2x1 Black XH Tee</t>
  </si>
  <si>
    <t>1-1/2x1-1/4 Black XH Tee</t>
  </si>
  <si>
    <t>2x1-1/4 Black XH Tee</t>
  </si>
  <si>
    <t>2x1-1/2 Black XH Tee</t>
  </si>
  <si>
    <t>2-1/2x2 Black XH Tee</t>
  </si>
  <si>
    <t>3x2 Black XH Tee</t>
  </si>
  <si>
    <t>4x2-1/2 Black XH Tee</t>
  </si>
  <si>
    <t>4x3 Black XH Tee</t>
  </si>
  <si>
    <t>1/4 Galv XH Tee</t>
  </si>
  <si>
    <t>3/8 Galv XH Tee</t>
  </si>
  <si>
    <t>1/2 Galv XH Tee</t>
  </si>
  <si>
    <t>3/4 Galv XH Tee</t>
  </si>
  <si>
    <t>1 Galv XH Tee</t>
  </si>
  <si>
    <t>1-1/4 Galv XH Tee</t>
  </si>
  <si>
    <t>1-1/2 Galv XH Tee</t>
  </si>
  <si>
    <t>2 Galv XH Tee</t>
  </si>
  <si>
    <t>2-1/2 Galv XH Tee</t>
  </si>
  <si>
    <t>3 Galv XH Tee</t>
  </si>
  <si>
    <t>4 Galv XH Tee</t>
  </si>
  <si>
    <t>3/4x1/2 Galv XH Tee</t>
  </si>
  <si>
    <t>1x1/2 Galv XH Tee</t>
  </si>
  <si>
    <t>1x3/4 Galv XH Tee</t>
  </si>
  <si>
    <t>1-1/4x3/4 Galv XH Tee</t>
  </si>
  <si>
    <t>1-1/4x1 Galv XH Tee</t>
  </si>
  <si>
    <t>1-1/2x1 Galv XH Tee</t>
  </si>
  <si>
    <t>1-1/2x1-1/4 Galv XH Tee</t>
  </si>
  <si>
    <t>2x1-1/4 Galv XH Tee</t>
  </si>
  <si>
    <t>2x1-1/2 Galv XH Tee</t>
  </si>
  <si>
    <t>2-1/2x2 Galv XH Tee</t>
  </si>
  <si>
    <t>3x2 Galv XH Tee</t>
  </si>
  <si>
    <t>4x2-1/2 Galv XH Tee</t>
  </si>
  <si>
    <t>4x3 Galv XH Tee</t>
  </si>
  <si>
    <t>3/8 Black XH Union</t>
  </si>
  <si>
    <t>1/2 Black XH Union</t>
  </si>
  <si>
    <t>3/4 Black XH Union</t>
  </si>
  <si>
    <t>1 Black XH Union</t>
  </si>
  <si>
    <t>1-1/4 Black XH Union</t>
  </si>
  <si>
    <t>1-1/2 Black XH Union</t>
  </si>
  <si>
    <t>2 Black XH Union</t>
  </si>
  <si>
    <t>2-1/2 Black XH Union</t>
  </si>
  <si>
    <t>3 Black XH Union</t>
  </si>
  <si>
    <t>4 Black XH Union</t>
  </si>
  <si>
    <t>1/4 Galv XH Union</t>
  </si>
  <si>
    <t>3/8 Galv XH Union</t>
  </si>
  <si>
    <t>1/2 Galv XH Union</t>
  </si>
  <si>
    <t>3/4 Galv XH Union</t>
  </si>
  <si>
    <t>1 Galv XH Union</t>
  </si>
  <si>
    <t>1-1/4 Galv XH Union</t>
  </si>
  <si>
    <t>1-1/2 Galv XH Union</t>
  </si>
  <si>
    <t>2 Galv XH Union</t>
  </si>
  <si>
    <t>2-1/2 Galv XH Union</t>
  </si>
  <si>
    <t>3 Galv XH Union</t>
  </si>
  <si>
    <t>4 Galv XH Union</t>
  </si>
  <si>
    <t>1/4 Black XH Cap</t>
  </si>
  <si>
    <t>3/8 Black XH Cap</t>
  </si>
  <si>
    <t>1/2 Black XH Cap</t>
  </si>
  <si>
    <t>3/4 Black XH Cap</t>
  </si>
  <si>
    <t>1 Black XH Cap</t>
  </si>
  <si>
    <t>1-1/4 Black XH Cap</t>
  </si>
  <si>
    <t>1-1/2 Black XH Cap</t>
  </si>
  <si>
    <t>2 Black XH Cap</t>
  </si>
  <si>
    <t>2-1/2 Black XH Cap</t>
  </si>
  <si>
    <t>3 Black XH Cap</t>
  </si>
  <si>
    <t>4 Black XH Cap</t>
  </si>
  <si>
    <t>1/4 Galv XH Cap</t>
  </si>
  <si>
    <t>3/8 Galv XH Cap</t>
  </si>
  <si>
    <t>1/2 Galv XH Cap</t>
  </si>
  <si>
    <t>3/4 Galv XH Cap</t>
  </si>
  <si>
    <t>1 Galv XH Cap</t>
  </si>
  <si>
    <t>1-1/4 Galv XH Cap</t>
  </si>
  <si>
    <t>1-1/2 Galv XH Cap</t>
  </si>
  <si>
    <t>2 Galv XH Cap</t>
  </si>
  <si>
    <t>3 Galv XH Cap</t>
  </si>
  <si>
    <t>4 Galv XH Cap</t>
  </si>
  <si>
    <t>90 ELBOWS</t>
  </si>
  <si>
    <t>REDUCING 90 ELBOWS</t>
  </si>
  <si>
    <t>45 ELBOWS</t>
  </si>
  <si>
    <t>3/4 Brass 45 St Elbow</t>
  </si>
  <si>
    <t>1/8 Brass 90 St Elbow</t>
  </si>
  <si>
    <t>1-1/4 Brass 90 St Elbow</t>
  </si>
  <si>
    <t>PVC DWV</t>
  </si>
  <si>
    <t>Product Line Total</t>
  </si>
  <si>
    <t>MALLEABLE IRON FITTINGS</t>
  </si>
  <si>
    <t>XH MALLEABLE IRON FITTINGS</t>
  </si>
  <si>
    <t>Part #</t>
  </si>
  <si>
    <t>ALRO Part #</t>
  </si>
  <si>
    <t>1/2 PVC Sch40 Tee (SOCxFIPTxSOC)</t>
  </si>
  <si>
    <t>3/4 PVC Sch40 Tee (SOCxFIPTxSOC)</t>
  </si>
  <si>
    <t>Alro Part#</t>
  </si>
  <si>
    <t>Reference #</t>
  </si>
  <si>
    <t>COPPER WROT</t>
  </si>
  <si>
    <t>O.D. SIZE</t>
  </si>
  <si>
    <t>1/4</t>
  </si>
  <si>
    <t>3/8</t>
  </si>
  <si>
    <t>4-1/8</t>
  </si>
  <si>
    <t>6-1/8</t>
  </si>
  <si>
    <t>5-1/8</t>
  </si>
  <si>
    <t>8-1/8</t>
  </si>
  <si>
    <t>3/8x1/4</t>
  </si>
  <si>
    <t>1/2x3/8</t>
  </si>
  <si>
    <t>5/8x1/2</t>
  </si>
  <si>
    <t>7/8x3/4</t>
  </si>
  <si>
    <t>1-1/8x1</t>
  </si>
  <si>
    <t>1-3/8x1-1/4</t>
  </si>
  <si>
    <t>1-5/8x1-1/2</t>
  </si>
  <si>
    <t>2-1/8x2</t>
  </si>
  <si>
    <t>2-5/8x2-1/2</t>
  </si>
  <si>
    <t>3-1/8x3</t>
  </si>
  <si>
    <t>3/8x3/8</t>
  </si>
  <si>
    <t>1/2x1/4</t>
  </si>
  <si>
    <t>1/2x1/2</t>
  </si>
  <si>
    <t>5/8x1/4</t>
  </si>
  <si>
    <t>5/8x3/8</t>
  </si>
  <si>
    <t>5/8x3/4</t>
  </si>
  <si>
    <t>5/8x1</t>
  </si>
  <si>
    <t>3/4x1/2</t>
  </si>
  <si>
    <t>7/8x1/2</t>
  </si>
  <si>
    <t>7/8x1</t>
  </si>
  <si>
    <t>1-1/8x1/2</t>
  </si>
  <si>
    <t>1-1/8x3/4</t>
  </si>
  <si>
    <t>1-1/8x1-1/4</t>
  </si>
  <si>
    <t>1-3/8x3/4</t>
  </si>
  <si>
    <t>1-3/8x1</t>
  </si>
  <si>
    <t>1-3/8x1-1/2</t>
  </si>
  <si>
    <t>1-5/8x1-1/4</t>
  </si>
  <si>
    <t>1-5/8x2</t>
  </si>
  <si>
    <t>2-1/8x1-1/2</t>
  </si>
  <si>
    <t>1/4x1/8</t>
  </si>
  <si>
    <t>4-1/8x4</t>
  </si>
  <si>
    <t>1-1/8x1-1/2</t>
  </si>
  <si>
    <t>1-5/8x1</t>
  </si>
  <si>
    <t>2-5/8x2</t>
  </si>
  <si>
    <t>3/4x5/8</t>
  </si>
  <si>
    <t>7/8x3/8</t>
  </si>
  <si>
    <t>7/8x5/8</t>
  </si>
  <si>
    <t>1-1/8x5/8</t>
  </si>
  <si>
    <t>1-1/8x7/8</t>
  </si>
  <si>
    <t>1-3/8x7/8</t>
  </si>
  <si>
    <t>1-3/8x1-1/8</t>
  </si>
  <si>
    <t>1-5/8x1-3/8</t>
  </si>
  <si>
    <t>2-1/8x1-5/8</t>
  </si>
  <si>
    <t>3/4x3/8</t>
  </si>
  <si>
    <t>1-3/8x5/8</t>
  </si>
  <si>
    <t>1-5/8x5/8</t>
  </si>
  <si>
    <t>1-5/8x7/8</t>
  </si>
  <si>
    <t>1-5/8x1-1/8</t>
  </si>
  <si>
    <t>2-1/8x3/4</t>
  </si>
  <si>
    <t>2-1/8x7/8</t>
  </si>
  <si>
    <t>2-1/8x1-1/8</t>
  </si>
  <si>
    <t>2-1/8x1-3/8</t>
  </si>
  <si>
    <t>2-5/8x1-1/8</t>
  </si>
  <si>
    <t>2-5/8x1-3/8</t>
  </si>
  <si>
    <t>2-5/8x1-5/8</t>
  </si>
  <si>
    <t>2-5/8x2-1/8</t>
  </si>
  <si>
    <t>3-1/8x1-5/8</t>
  </si>
  <si>
    <t>3-1/8x2-1/8</t>
  </si>
  <si>
    <t>3-1/8x2-5/8</t>
  </si>
  <si>
    <t>4-1/8x2-1/8</t>
  </si>
  <si>
    <t>4-1/8x2-5/8</t>
  </si>
  <si>
    <t>4-1/8x3-1/8</t>
  </si>
  <si>
    <t>6-1/8x3-1/8</t>
  </si>
  <si>
    <t>6-1/8x4-1/8</t>
  </si>
  <si>
    <t>2-1/8x5/8</t>
  </si>
  <si>
    <t>3-1/8x1-3/8</t>
  </si>
  <si>
    <t>1/2x3/8x3/8</t>
  </si>
  <si>
    <t>1/2x1/2x3/8</t>
  </si>
  <si>
    <t>1/2x1/2x5/8</t>
  </si>
  <si>
    <t>5/8x5/8x3/8</t>
  </si>
  <si>
    <t>5/8x5/8x1/2</t>
  </si>
  <si>
    <t>5/8x5/8x7/8</t>
  </si>
  <si>
    <t>5/8x5/8x1-1/8</t>
  </si>
  <si>
    <t>7/8x5/8x7/8</t>
  </si>
  <si>
    <t>7/8x7/8x3/8</t>
  </si>
  <si>
    <t>7/8x7/8x1/2</t>
  </si>
  <si>
    <t>7/8x7/8x5/8</t>
  </si>
  <si>
    <t>7/8x7/8x1-1/8</t>
  </si>
  <si>
    <t>1-1/8x5/8x5/8</t>
  </si>
  <si>
    <t>1-1/8x5/8x7/8</t>
  </si>
  <si>
    <t>1-1/8x5/8x1-1/8</t>
  </si>
  <si>
    <t>1-1/8x7/8x5/8</t>
  </si>
  <si>
    <t>1-1/8x7/8x7/8</t>
  </si>
  <si>
    <t>1-1/8x7/8x1-1/8</t>
  </si>
  <si>
    <t>1-1/8x1-1/8x1/2</t>
  </si>
  <si>
    <t>1-1/8x1-1/8x5/8</t>
  </si>
  <si>
    <t>1-1/8x1-1/8x7/8</t>
  </si>
  <si>
    <t>1-1/8x1-1/8x1-3/8</t>
  </si>
  <si>
    <t>1-1/8x1-1/8x1-5/8</t>
  </si>
  <si>
    <t>1-3/8x5/8x5/8</t>
  </si>
  <si>
    <t>1-3/8x5/8x1-3/8</t>
  </si>
  <si>
    <t>1-3/8x7/8x5/8</t>
  </si>
  <si>
    <t>1-3/8x7/8x7/8</t>
  </si>
  <si>
    <t>1-3/8x7/8x1-1/8</t>
  </si>
  <si>
    <t>1-3/8x7/8x1-3/8</t>
  </si>
  <si>
    <t>1-3/8x1-1/8x5/8</t>
  </si>
  <si>
    <t>1-3/8x1-1/8x7/8</t>
  </si>
  <si>
    <t>1-3/8x1-1/8x1-1/8</t>
  </si>
  <si>
    <t>1-3/8x1-3/8x5/8</t>
  </si>
  <si>
    <t>1-3/8x1-3/8x7/8</t>
  </si>
  <si>
    <t>1-3/8x1-3/8x1-1/8</t>
  </si>
  <si>
    <t>1-3/8x1-3/8x1-5/8</t>
  </si>
  <si>
    <t>1-3/8x1-1/8x2-1/8</t>
  </si>
  <si>
    <t>1-5/8x5/8x1-1/8</t>
  </si>
  <si>
    <t>1-5/8x5/8x1-5/8</t>
  </si>
  <si>
    <t>1-5/8x7/8x5/8</t>
  </si>
  <si>
    <t>1-5/8x7/8x7/8</t>
  </si>
  <si>
    <t>1-5/8x7/8x1-1/8</t>
  </si>
  <si>
    <t>1-5/8x7/8x1-3/8</t>
  </si>
  <si>
    <t>1-5/8x7/8x1-5/8</t>
  </si>
  <si>
    <t>1-5/8x1-1/8x5/8</t>
  </si>
  <si>
    <t>1-5/8x1-1/8x1-1/8</t>
  </si>
  <si>
    <t>1-5/8x1-1/8x7/8</t>
  </si>
  <si>
    <t>1-5/8x1-1/8x1-3/8</t>
  </si>
  <si>
    <t>1-5/8x1-1/8x1-5/8</t>
  </si>
  <si>
    <t>1-5/8x1-3/8x5/8</t>
  </si>
  <si>
    <t>1-5/8x1-3/8x7/8</t>
  </si>
  <si>
    <t>1-5/8x1-3/8x1-1/8</t>
  </si>
  <si>
    <t>1-5/8x1-3/8x1-3/8</t>
  </si>
  <si>
    <t>1-5/8x1-3/8x1-5/8</t>
  </si>
  <si>
    <t>1-5/8x1-5/8x5/8</t>
  </si>
  <si>
    <t>1-5/8x1-5/8x7/8</t>
  </si>
  <si>
    <t>1-5/8x1-5/8x1-1/8</t>
  </si>
  <si>
    <t>1-5/8x1-5/8x1-3/8</t>
  </si>
  <si>
    <t>2-1/8x5/8x2-1/8</t>
  </si>
  <si>
    <t>2-1/8x7/8x2-1/8</t>
  </si>
  <si>
    <t>2-1/8x1-1/8x1-1/8</t>
  </si>
  <si>
    <t>2-1/8x1-1/8x1-5/8</t>
  </si>
  <si>
    <t>2-1/8x1-1/8x2-1/8</t>
  </si>
  <si>
    <t>2-1/8x1-3/8x7/8</t>
  </si>
  <si>
    <t>2-1/8x1-3/8x1-1/8</t>
  </si>
  <si>
    <t>2-1/8x1-3/8x1-3/8</t>
  </si>
  <si>
    <t>2-1/8x1-3/8x1-5/8</t>
  </si>
  <si>
    <t>2-1/8x1-3/8x2-1/8</t>
  </si>
  <si>
    <t>2-1/8x1-5/8x5/8</t>
  </si>
  <si>
    <t>2-1/8x1-5/8x7/8</t>
  </si>
  <si>
    <t>2-1/8x1-5/8x1-1/8</t>
  </si>
  <si>
    <t>2-1/8x1-5/8x1-3/8</t>
  </si>
  <si>
    <t>2-1/8x1-5/8x1-5/8</t>
  </si>
  <si>
    <t>2-1/8x1-5/8x2-1/8</t>
  </si>
  <si>
    <t>2-1/8x2-1/8x5/8</t>
  </si>
  <si>
    <t>2-1/8x2-1/8x7/8</t>
  </si>
  <si>
    <t>2-1/8x2-1/8x1-1/8</t>
  </si>
  <si>
    <t>2-1/8x2-1/8x1-3/8</t>
  </si>
  <si>
    <t>2-1/8x2-1/8x1-5/8</t>
  </si>
  <si>
    <t>2-1/8x2-1/8x2-5/8</t>
  </si>
  <si>
    <t>2-5/8x7/8x2-5/8</t>
  </si>
  <si>
    <t>2-5/8x1-1/8x2-5/8</t>
  </si>
  <si>
    <t>2-5/8x2-1/8x1-1/8</t>
  </si>
  <si>
    <t>2-5/8x2-1/8x1-3/8</t>
  </si>
  <si>
    <t>2-5/8x2-1/8x1-5/8</t>
  </si>
  <si>
    <t>2-5/8x2-1/8x2-1/8</t>
  </si>
  <si>
    <t>2-5/8x2-5/8x5/8</t>
  </si>
  <si>
    <t>2-5/8x2-5/8x7/8</t>
  </si>
  <si>
    <t>2-5/8x2-5/8x1-1/8</t>
  </si>
  <si>
    <t>2-5/8x2-5/8x1-3/8</t>
  </si>
  <si>
    <t>2-5/8x2-5/8x1-5/8</t>
  </si>
  <si>
    <t>2-5/8x2-5/8x2-1/8</t>
  </si>
  <si>
    <t>3-1/8x2-1/8x2-1/8</t>
  </si>
  <si>
    <t>3-1/8x2-1/8x2-5/8</t>
  </si>
  <si>
    <t>3-1/8x2-1/8x3-1/8</t>
  </si>
  <si>
    <t>3-1/8x2-5/8x1-5/8</t>
  </si>
  <si>
    <t>3-1/8x2-5/8x2-1/8</t>
  </si>
  <si>
    <t>3-1/8x2-5/8x2-5/8</t>
  </si>
  <si>
    <t>3-1/8x2-5/8x3-1/8</t>
  </si>
  <si>
    <t>3-1/8x3-1/8x5/8</t>
  </si>
  <si>
    <t>3-1/8x3-1/8x7/8</t>
  </si>
  <si>
    <t>3-1/8x3-1/8x1-1/8</t>
  </si>
  <si>
    <t>3-1/8x3-1/8x1-3/8</t>
  </si>
  <si>
    <t>3-1/8x3-1/8x1-5/8</t>
  </si>
  <si>
    <t>3-1/8x3-1/8x2-1/8</t>
  </si>
  <si>
    <t>3-1/8x3-1/8x2-5/8</t>
  </si>
  <si>
    <t>4-1/8x2-1/8x4-1/8</t>
  </si>
  <si>
    <t>4-1/8x3-1/8x3-1/8</t>
  </si>
  <si>
    <t>4-1/8x4-1/8x7/8</t>
  </si>
  <si>
    <t>4-1/8x4-1/8x1-1/8</t>
  </si>
  <si>
    <t>4-1/8x4-1/8x1-3/8</t>
  </si>
  <si>
    <t>4-1/8x4-1/8x1-5/8</t>
  </si>
  <si>
    <t>4-1/8x4-1/8x2-1/8</t>
  </si>
  <si>
    <t>4-1/8x4-1/8x2-5/8</t>
  </si>
  <si>
    <t>4-1/8x4-1/8x3-1/8</t>
  </si>
  <si>
    <t>6-1/8x6-1/8x4-1/8</t>
  </si>
  <si>
    <t>1/8 Copper Tube Cap</t>
  </si>
  <si>
    <t>1/4 Copper Tube Cap</t>
  </si>
  <si>
    <t>3/8 Copper Tube Cap</t>
  </si>
  <si>
    <t>1/2 Copper Tube Cap</t>
  </si>
  <si>
    <t>5/8 Copper Tube Cap</t>
  </si>
  <si>
    <t>3/4 Copper Tube Cap</t>
  </si>
  <si>
    <t>1 Copper Tube Cap</t>
  </si>
  <si>
    <t>1-1/4 Copper Tube Cap</t>
  </si>
  <si>
    <t>1-1/2 Copper Tube Cap</t>
  </si>
  <si>
    <t>2 Copper Tube Cap</t>
  </si>
  <si>
    <t>2-1/2 Copper Tube Cap</t>
  </si>
  <si>
    <t>3 Copper Tube Cap</t>
  </si>
  <si>
    <t>4 Copper Tube Cap</t>
  </si>
  <si>
    <t>6 Copper Tube Cap</t>
  </si>
  <si>
    <t>Copper Wrot Fittings</t>
  </si>
  <si>
    <t>1/8 Blk Union</t>
  </si>
  <si>
    <t>1/4 Blk Union</t>
  </si>
  <si>
    <t>3/8 Blk Union</t>
  </si>
  <si>
    <t>1/2 Blk Union</t>
  </si>
  <si>
    <t>3/4 Blk Union</t>
  </si>
  <si>
    <t>1 Blk Union</t>
  </si>
  <si>
    <t>1-1/4 Blk Union</t>
  </si>
  <si>
    <t>1-1/2 Blk Union</t>
  </si>
  <si>
    <t>2 Blk Union</t>
  </si>
  <si>
    <t>2-1/2 Blk Union</t>
  </si>
  <si>
    <t>3 Blk Union</t>
  </si>
  <si>
    <t>4 Blk Union</t>
  </si>
  <si>
    <t>1/8 Blk 45 Elbow</t>
  </si>
  <si>
    <t>1/4 Blk 45 Elbow</t>
  </si>
  <si>
    <t>3/8 Blk 45 Elbow</t>
  </si>
  <si>
    <t>1/2 Blk 45 Elbow</t>
  </si>
  <si>
    <t>3/4 Blk 45 Elbow</t>
  </si>
  <si>
    <t>1 Blk 45 Elbow</t>
  </si>
  <si>
    <t>1-1/4 Blk 45 Elbow</t>
  </si>
  <si>
    <t>1-1/2 Blk 45 Elbow</t>
  </si>
  <si>
    <t>2 Blk 45 Elbow</t>
  </si>
  <si>
    <t>2-1/2 Blk 45 Elbow</t>
  </si>
  <si>
    <t>3 Blk 45 Elbow</t>
  </si>
  <si>
    <t>4 Blk 45 Elbow</t>
  </si>
  <si>
    <t>5 Blk 45 Elbow</t>
  </si>
  <si>
    <t>6 Blk 45 Elbow</t>
  </si>
  <si>
    <t>1/8 Blk 90 Elbow</t>
  </si>
  <si>
    <t>1/4 Blk 90 Elbow</t>
  </si>
  <si>
    <t>3/8 Blk 90 Elbow</t>
  </si>
  <si>
    <t>1/2 Blk 90 Elbow</t>
  </si>
  <si>
    <t>3/4 Blk 90 Elbow</t>
  </si>
  <si>
    <t>1 Blk 90 Elbow</t>
  </si>
  <si>
    <t>1-1/4 Blk 90 Elbow</t>
  </si>
  <si>
    <t>1-1/2 Blk 90 Elbow</t>
  </si>
  <si>
    <t>2-1/2 Blk 90 Elbow</t>
  </si>
  <si>
    <t>3 Blk 90 Elbow</t>
  </si>
  <si>
    <t>4 Blk 90 Elbow</t>
  </si>
  <si>
    <t>5 Blk 90 Elbow</t>
  </si>
  <si>
    <t>6 Blk 90 Elbow</t>
  </si>
  <si>
    <t>1/2 Blk S.O. Elbow</t>
  </si>
  <si>
    <t>3/4 Blk S.O. Elbow</t>
  </si>
  <si>
    <t>1 Blk S.O. Elbow</t>
  </si>
  <si>
    <t>1-1/4 Blk S.O. Elbow</t>
  </si>
  <si>
    <t>1-1/2 Blk S.O. Elbow</t>
  </si>
  <si>
    <t>2 Blk S.O. Elbow</t>
  </si>
  <si>
    <t>1/8 Blk Tee</t>
  </si>
  <si>
    <t>1/4 Blk Tee</t>
  </si>
  <si>
    <t>3/8 Blk Tee</t>
  </si>
  <si>
    <t>1/2 Blk Tee</t>
  </si>
  <si>
    <t>3/4 Blk Tee</t>
  </si>
  <si>
    <t>1 Blk Tee</t>
  </si>
  <si>
    <t>1-1/4 Blk Tee</t>
  </si>
  <si>
    <t>1-1/2 Blk Tee</t>
  </si>
  <si>
    <t>2 Blk Tee</t>
  </si>
  <si>
    <t>2-1/2 Blk Tee</t>
  </si>
  <si>
    <t>3 Blk Tee</t>
  </si>
  <si>
    <t>4 Blk Tee</t>
  </si>
  <si>
    <t>5 Blk Tee</t>
  </si>
  <si>
    <t>6 Blk Tee</t>
  </si>
  <si>
    <t>1/8 Blk Cap</t>
  </si>
  <si>
    <t>1/4 Blk Cap</t>
  </si>
  <si>
    <t>3/8 Blk Cap</t>
  </si>
  <si>
    <t>1/2 Blk Cap</t>
  </si>
  <si>
    <t>3/4 Blk Cap</t>
  </si>
  <si>
    <t>1 Blk Cap</t>
  </si>
  <si>
    <t>1-1/4 Blk Cap</t>
  </si>
  <si>
    <t>1-1/2 Blk Cap</t>
  </si>
  <si>
    <t>2 Blk Cap</t>
  </si>
  <si>
    <t>2-1/2 Blk Cap</t>
  </si>
  <si>
    <t>3 Blk Cap</t>
  </si>
  <si>
    <t>4 Blk Cap</t>
  </si>
  <si>
    <t>5 Blk Cap</t>
  </si>
  <si>
    <t>6 Blk Cap</t>
  </si>
  <si>
    <t>1/8 Blk Plug</t>
  </si>
  <si>
    <t>1/4 Blk Plug</t>
  </si>
  <si>
    <t>3/8 Blk Plug</t>
  </si>
  <si>
    <t>1/2 Blk Plug</t>
  </si>
  <si>
    <t>3/4 Blk Plug</t>
  </si>
  <si>
    <t>1 Blk Plug</t>
  </si>
  <si>
    <t>1-1/4 Blk Plug</t>
  </si>
  <si>
    <t>1-1/2 Blk Plug</t>
  </si>
  <si>
    <t>2 Blk Plug</t>
  </si>
  <si>
    <t>2-1/2 Blk Plug</t>
  </si>
  <si>
    <t>3 Blk Plug</t>
  </si>
  <si>
    <t>4 Blk Plug</t>
  </si>
  <si>
    <t>5 Blk Plug</t>
  </si>
  <si>
    <t>6 Blk Plug</t>
  </si>
  <si>
    <t>1/4 Blk Cross</t>
  </si>
  <si>
    <t>3/8 Blk Cross</t>
  </si>
  <si>
    <t>1/2 Blk Cross</t>
  </si>
  <si>
    <t>3/4 Blk Cross</t>
  </si>
  <si>
    <t>1 Blk Cross</t>
  </si>
  <si>
    <t>1-1/4 Blk Cross</t>
  </si>
  <si>
    <t>1-1/2 Blk Cross</t>
  </si>
  <si>
    <t>2 Blk Cross</t>
  </si>
  <si>
    <t>2-1/2 Blk Cross</t>
  </si>
  <si>
    <t>3 Blk Cross</t>
  </si>
  <si>
    <t>1/8 Blk Locknut</t>
  </si>
  <si>
    <t>1/4 Blk Locknut</t>
  </si>
  <si>
    <t>3/8 Blk Locknut</t>
  </si>
  <si>
    <t>1/2 Blk Locknut</t>
  </si>
  <si>
    <t>3/4 Blk Locknut</t>
  </si>
  <si>
    <t>1 Blk Locknut</t>
  </si>
  <si>
    <t>1-1/4 Blk Locknut</t>
  </si>
  <si>
    <t>1-1/2 Blk Locknut</t>
  </si>
  <si>
    <t>2 Blk Locknut</t>
  </si>
  <si>
    <t>1/8 Blk Floor Flange</t>
  </si>
  <si>
    <t>1/4 Blk Floor Flange</t>
  </si>
  <si>
    <t>3/8 Blk Floor Flange</t>
  </si>
  <si>
    <t>1/2 Blk Floor Flange</t>
  </si>
  <si>
    <t>3/4 Blk Floor Flange</t>
  </si>
  <si>
    <t>1 Blk Floor Flange</t>
  </si>
  <si>
    <t>1-1/4 Blk Floor Flange</t>
  </si>
  <si>
    <t>1-1/2 Blk Floor Flange</t>
  </si>
  <si>
    <t>2 Blk Floor Flange</t>
  </si>
  <si>
    <t>1/2 Blk Y Branch</t>
  </si>
  <si>
    <t>3/4 Blk Y Branch</t>
  </si>
  <si>
    <t>1 Blk Y Branch</t>
  </si>
  <si>
    <t>1-1/4 Blk Y Branch</t>
  </si>
  <si>
    <t>1-1/2 Blk Y Branch</t>
  </si>
  <si>
    <t>2 Blk Y Branch</t>
  </si>
  <si>
    <t>2-1/2 Blk Y Branch</t>
  </si>
  <si>
    <t>3 Blk Y Branch</t>
  </si>
  <si>
    <t>4 Blk Y Branch</t>
  </si>
  <si>
    <t>P7045</t>
  </si>
  <si>
    <t>GALVANIZED STEEL PIPE CUT LENGTHS</t>
  </si>
  <si>
    <t>1/8x1-1/2 Brass Nipple</t>
  </si>
  <si>
    <t>1/8x2 Brass Nipple</t>
  </si>
  <si>
    <t>1/8x2-1/2 Brass Nipple</t>
  </si>
  <si>
    <t>1/8x3 Brass Nipple</t>
  </si>
  <si>
    <t>1/8x3-1/2 Brass Nipple</t>
  </si>
  <si>
    <t>1/8x4 Brass Nipple</t>
  </si>
  <si>
    <t>1/8x4-1/2 Brass Nipple</t>
  </si>
  <si>
    <t>1/8x5 Brass Nipple</t>
  </si>
  <si>
    <t>1/8x5-1/2 Brass Nipple</t>
  </si>
  <si>
    <t>1/8x6 Brass Nipple</t>
  </si>
  <si>
    <t>1/8x8 Brass Nipple</t>
  </si>
  <si>
    <t>1/4x1-1/2 Brass Nipple</t>
  </si>
  <si>
    <t>1/4x2 Brass Nipple</t>
  </si>
  <si>
    <t>1/4x2-1/2 Brass Nipple</t>
  </si>
  <si>
    <t>1/4x3 Brass Nipple</t>
  </si>
  <si>
    <t>1/4x3-1/2 Brass Nipple</t>
  </si>
  <si>
    <t>1/4x4 Brass Nipple</t>
  </si>
  <si>
    <t>1/4x4-1/2 Brass Nipple</t>
  </si>
  <si>
    <t>1/4x5 Brass Nipple</t>
  </si>
  <si>
    <t>1/4x5-1/2 Brass Nipple</t>
  </si>
  <si>
    <t>1/4x6 Brass Nipple</t>
  </si>
  <si>
    <t>1/4x7 Brass Nipple</t>
  </si>
  <si>
    <t>1/4x8 Brass Nipple</t>
  </si>
  <si>
    <t>3/8x1-1/2 Brass Nipple</t>
  </si>
  <si>
    <t>3/8x2 Brass Nipple</t>
  </si>
  <si>
    <t>3/8x2-1/2 Brass Nipple</t>
  </si>
  <si>
    <t>3/8x3 Brass Nipple</t>
  </si>
  <si>
    <t>3/8x3-1/2 Brass Nipple</t>
  </si>
  <si>
    <t>3/8x4 Brass Nipple</t>
  </si>
  <si>
    <t>3/8x4-1/2 Brass Nipple</t>
  </si>
  <si>
    <t>3/8x5 Brass Nipple</t>
  </si>
  <si>
    <t>3/8x5-1/2 Brass Nipple</t>
  </si>
  <si>
    <t>3/8x6 Brass Nipple</t>
  </si>
  <si>
    <t>1/2x1-1/2 Brass Nipple</t>
  </si>
  <si>
    <t>1/2x2 Brass Nipple</t>
  </si>
  <si>
    <t>1/2x2-1/2 Brass Nipple</t>
  </si>
  <si>
    <t>1/2x3 Brass Nipple</t>
  </si>
  <si>
    <t>1/2x3-1/2 Brass Nipple</t>
  </si>
  <si>
    <t>1/2x4 Brass Nipple</t>
  </si>
  <si>
    <t>1/2x4-1/2 Brass Nipple</t>
  </si>
  <si>
    <t>1/2x5 Brass Nipple</t>
  </si>
  <si>
    <t>1/2x5-1/2 Brass Nipple</t>
  </si>
  <si>
    <t>1/2x6 Brass Nipple</t>
  </si>
  <si>
    <t>1/2x7 Brass Nipple</t>
  </si>
  <si>
    <t>1/2x8 Brass Nipple</t>
  </si>
  <si>
    <t>1/2x10 Brass Nipple</t>
  </si>
  <si>
    <t>1/2x12 Brass Nipple</t>
  </si>
  <si>
    <t>3/4x1-1/2 Brass Nipple</t>
  </si>
  <si>
    <t>3/4x2 Brass Nipple</t>
  </si>
  <si>
    <t>3/4x2-1/2 Brass Nipple</t>
  </si>
  <si>
    <t>3/4x3 Brass Nipple</t>
  </si>
  <si>
    <t>3/4x3-1/2 Brass Nipple</t>
  </si>
  <si>
    <t>3/4x4 Brass Nipple</t>
  </si>
  <si>
    <t>3/4x4-1/2 Brass Nipple</t>
  </si>
  <si>
    <t>3/4x5 Brass Nipple</t>
  </si>
  <si>
    <t>3/4x5-1/2 Brass Nipple</t>
  </si>
  <si>
    <t>3/4x6 Brass Nipple</t>
  </si>
  <si>
    <t>1x2 Brass Nipple</t>
  </si>
  <si>
    <t>1x2-1/2 Brass Nipple</t>
  </si>
  <si>
    <t>1x3 Brass Nipple</t>
  </si>
  <si>
    <t>1x3-1/2 Brass Nipple</t>
  </si>
  <si>
    <t>1x4 Brass Nipple</t>
  </si>
  <si>
    <t>1x4-1/2 Brass Nipple</t>
  </si>
  <si>
    <t>1x5 Brass Nipple</t>
  </si>
  <si>
    <t>1x5-1/2 Brass Nipple</t>
  </si>
  <si>
    <t>1x6 Brass Nipple</t>
  </si>
  <si>
    <t>1x7 Brass Nipple</t>
  </si>
  <si>
    <t>1x8 Brass Nipple</t>
  </si>
  <si>
    <t>1-1/4x2 Brass Nipple</t>
  </si>
  <si>
    <t>1-1/4x2-1/2 Brass Nipple</t>
  </si>
  <si>
    <t>1-1/4x3 Brass Nipple</t>
  </si>
  <si>
    <t>1-1/4x3-1/2 Brass Nipple</t>
  </si>
  <si>
    <t>1-1/4x4 Brass Nipple</t>
  </si>
  <si>
    <t>1-1/4x4-1/2 Brass Nipple</t>
  </si>
  <si>
    <t>1-1/4x5 Brass Nipple</t>
  </si>
  <si>
    <t>1-1/4x5-1/2 Brass Nipple</t>
  </si>
  <si>
    <t>1-1/4x6 Brass Nipple</t>
  </si>
  <si>
    <t>1-1/4x7 Brass Nipple</t>
  </si>
  <si>
    <t>1-1/2x2 Brass Nipple</t>
  </si>
  <si>
    <t>1-1/2x2-1/2 Brass Nipple</t>
  </si>
  <si>
    <t>1-1/2x3 Brass Nipple</t>
  </si>
  <si>
    <t>1-1/2x3-1/2 Brass Nipple</t>
  </si>
  <si>
    <t>1-1/2x4 Brass Nipple</t>
  </si>
  <si>
    <t>1-1/2x4-1/2 Brass Nipple</t>
  </si>
  <si>
    <t>1-1/2x5 Brass Nipple</t>
  </si>
  <si>
    <t>1-1/2x5-1/2 Brass Nipple</t>
  </si>
  <si>
    <t>1-1/2x6 Brass Nipple</t>
  </si>
  <si>
    <t>2x2-1/2 Brass Nipple</t>
  </si>
  <si>
    <t>2x3 Brass Nipple</t>
  </si>
  <si>
    <t>2x3-1/2 Brass Nipple</t>
  </si>
  <si>
    <t>2x4 Brass Nipple</t>
  </si>
  <si>
    <t>2x4-1/2 Brass Nipple</t>
  </si>
  <si>
    <t>2x5 Brass Nipple</t>
  </si>
  <si>
    <t>2x5-1/2 Brass Nipple</t>
  </si>
  <si>
    <t>2x6 Brass Nipple</t>
  </si>
  <si>
    <t>2-1/2x3 Brass Nipple</t>
  </si>
  <si>
    <t>2-1/2x3-1/2 Brass Nipple</t>
  </si>
  <si>
    <t>2-1/2x4 Brass Nipple</t>
  </si>
  <si>
    <t>2-1/2x4-1/2 Brass Nipple</t>
  </si>
  <si>
    <t>2-1/2x5 Brass Nipple</t>
  </si>
  <si>
    <t>2-1/2x5-1/2 Brass Nipple</t>
  </si>
  <si>
    <t>2-1/2x6 Brass Nipple</t>
  </si>
  <si>
    <t>3x3 Brass Nipple</t>
  </si>
  <si>
    <t>3x3-1/2 Brass Nipple</t>
  </si>
  <si>
    <t>3x4 Brass Nipple</t>
  </si>
  <si>
    <t>3x4-1/2 Brass Nipple</t>
  </si>
  <si>
    <t>3x5 Brass Nipple</t>
  </si>
  <si>
    <t>3x5-1/2 Brass Nipple</t>
  </si>
  <si>
    <t>3x6 Brass Nipple</t>
  </si>
  <si>
    <t>4x4 Brass Nipple</t>
  </si>
  <si>
    <t>4x4-1/2 Brass Nipple</t>
  </si>
  <si>
    <t>4x5 Brass Nipple</t>
  </si>
  <si>
    <t>4x5-1/2 Brass Nipple</t>
  </si>
  <si>
    <t>4x6 Brass Nipple</t>
  </si>
  <si>
    <t>1/8xClose Brass Nipple</t>
  </si>
  <si>
    <t>1/4xClose Brass Nipple</t>
  </si>
  <si>
    <t>3/8xClose Brass Nipple</t>
  </si>
  <si>
    <t>1/2xClose Brass Nipple</t>
  </si>
  <si>
    <t>3/4xClose Brass Nipple</t>
  </si>
  <si>
    <t>1xClose Brass Nipple</t>
  </si>
  <si>
    <t>1-1/4xClose Brass Nipple</t>
  </si>
  <si>
    <t>1-1/2xClose Brass Nipple</t>
  </si>
  <si>
    <t>2xClose Brass Nipple</t>
  </si>
  <si>
    <t>2-1/2xClose Brass Nipple</t>
  </si>
  <si>
    <t>3xClose Brass Nipple</t>
  </si>
  <si>
    <t>4xClose Brass Nipple</t>
  </si>
  <si>
    <t>UNIONS</t>
  </si>
  <si>
    <t>PEX A TUBING - EXPANSION</t>
  </si>
  <si>
    <t>PEX B BLUE 1x250 FT</t>
  </si>
  <si>
    <t>PEX B TUBING - POTABLE WATER</t>
  </si>
  <si>
    <t>Straight Lengths (Bundles)</t>
  </si>
  <si>
    <t>Rolls</t>
  </si>
  <si>
    <t>Oxygen Barrier</t>
  </si>
  <si>
    <t>Blue - Potable Water</t>
  </si>
  <si>
    <t>Red - Potable Water</t>
  </si>
  <si>
    <t>White - Potable Water</t>
  </si>
  <si>
    <t>PEX WHITE 1x300 FT</t>
  </si>
  <si>
    <t>PLUG</t>
  </si>
  <si>
    <t>BRASS</t>
  </si>
  <si>
    <t>1/4x1/8 Brass Hex Bushing</t>
  </si>
  <si>
    <t>3/8x1/4 Brass Hex Bushing</t>
  </si>
  <si>
    <t>1/2x1/8 Brass Hex Bushing</t>
  </si>
  <si>
    <t>1/2x1/4 Brass Hex Bushing</t>
  </si>
  <si>
    <t>1/2x3/8 Brass Hex Bushing</t>
  </si>
  <si>
    <t>3/4x1/8 Brass Hex Bushing</t>
  </si>
  <si>
    <t>3/4x1/4 Brass Hex Bushing</t>
  </si>
  <si>
    <t>3/4x3/8 Brass Hex Bushing</t>
  </si>
  <si>
    <t>3/4x1/2 Brass Hex Bushing</t>
  </si>
  <si>
    <t>1x1/4 Brass Hex Bushing</t>
  </si>
  <si>
    <t>1x3/8 Brass Hex Bushing</t>
  </si>
  <si>
    <t>1x1/2 Brass Hex Bushing</t>
  </si>
  <si>
    <t>1x3/4 Brass Hex Bushing</t>
  </si>
  <si>
    <t>1-1/4x1/2 Brass Hex Bushing</t>
  </si>
  <si>
    <t>1-1/4x3/4 Brass Hex Bushing</t>
  </si>
  <si>
    <t>1-1/4x1 Brass Hex Bushing</t>
  </si>
  <si>
    <t>1-1/2x1/2 Brass Hex Bushing</t>
  </si>
  <si>
    <t>1-1/2x3/4 Brass Hex Bushing</t>
  </si>
  <si>
    <t>1-1/2x1 Brass Hex Bushing</t>
  </si>
  <si>
    <t>1-1/2x1-1/4 Brass Hex Bushing</t>
  </si>
  <si>
    <t>2x1/2 Brass Hex Bushing</t>
  </si>
  <si>
    <t>2x3/4 Brass Hex Bushing</t>
  </si>
  <si>
    <t>2x1 Brass Hex Bushing</t>
  </si>
  <si>
    <t>2x1-1/4 Brass Hex Bushing</t>
  </si>
  <si>
    <t>2x1-1/2 Brass Hex Bushing</t>
  </si>
  <si>
    <t>2-1/2x1 Brass Hex Bushing</t>
  </si>
  <si>
    <t>2-1/2x1-1/4 Brass Hex Bushing</t>
  </si>
  <si>
    <t>2-1/2x1-1/2 Brass Hex Bushing</t>
  </si>
  <si>
    <t>2-1/2x2 Brass Hex Bushing</t>
  </si>
  <si>
    <t>3x1-1/2 Brass Hex Bushing</t>
  </si>
  <si>
    <t>3x2 Brass Hex Bushing</t>
  </si>
  <si>
    <t>3x2-1/2 Brass Hex Bushing</t>
  </si>
  <si>
    <t>4x2 Brass Hex Bushing</t>
  </si>
  <si>
    <t>4x2-1/2 Brass Hex Bushing</t>
  </si>
  <si>
    <t>4x3 Brass Hex Bushing</t>
  </si>
  <si>
    <t>3/8x1/4 Brass 90 Elbow</t>
  </si>
  <si>
    <t>1/2x1/4 Brass 90 Elbow</t>
  </si>
  <si>
    <t>1/2x3/8 Brass 90 Elbow</t>
  </si>
  <si>
    <t>3/4x3/8 Brass 90 Elbow</t>
  </si>
  <si>
    <t>3/4x1/2 Brass 90 Elbow</t>
  </si>
  <si>
    <t>1x3/8 Brass 90 Elbow</t>
  </si>
  <si>
    <t>1x1/2 Brass 90 Elbow</t>
  </si>
  <si>
    <t>1x3/4 Brass 90 Elbow</t>
  </si>
  <si>
    <t>1-1/4x1/2 Brass 90 Elbow</t>
  </si>
  <si>
    <t>1-1/4x3/4 Brass 90 Elbow</t>
  </si>
  <si>
    <t>1-1/4x1 Brass 90 Elbow</t>
  </si>
  <si>
    <t>1-1/2x1/2 Brass 90 Elbow</t>
  </si>
  <si>
    <t>1-1/2x3/4 Brass 90 Elbow</t>
  </si>
  <si>
    <t>1-1/2x1 Brass 90 Elbow</t>
  </si>
  <si>
    <t>1-1/2x1-1/4 Brass 90 Elbow</t>
  </si>
  <si>
    <t>2x3/4 Brass 90 Elbow</t>
  </si>
  <si>
    <t>2x1 Brass 90 Elbow</t>
  </si>
  <si>
    <t>2x1-1/4 Brass 90 Elbow</t>
  </si>
  <si>
    <t>2x1-1/2 Brass 90 Elbow</t>
  </si>
  <si>
    <t>2-1/2x2 Brass 90 Elbow</t>
  </si>
  <si>
    <t>1/2x1/2x1/4 Brass Tee</t>
  </si>
  <si>
    <t>1/2x1/2x3/8 Brass Tee</t>
  </si>
  <si>
    <t>3/4x1/2x1/2 Brass Tee</t>
  </si>
  <si>
    <t>3/4x1/2x3/4 Brass Tee</t>
  </si>
  <si>
    <t>3/4x3/4x1/4 Brass Tee</t>
  </si>
  <si>
    <t>3/4x3/4x1/2 Brass Tee</t>
  </si>
  <si>
    <t>3/4x3/4x1 Brass Tee</t>
  </si>
  <si>
    <t>1x1/2x1/2 Brass Tee</t>
  </si>
  <si>
    <t>1x1/2x3/4 Brass Tee</t>
  </si>
  <si>
    <t>1x1/2x1 Brass Tee</t>
  </si>
  <si>
    <t>1x3/4x1/2 Brass Tee</t>
  </si>
  <si>
    <t>1x3/4x3/4 Brass Tee</t>
  </si>
  <si>
    <t>1x3/4x1 Brass Tee</t>
  </si>
  <si>
    <t>1x1x1/4 Brass Tee</t>
  </si>
  <si>
    <t>1x1x1/2 Brass Tee</t>
  </si>
  <si>
    <t>1x1x3/4 Brass Tee</t>
  </si>
  <si>
    <t>1-1/4x3/4x1-1/4 Brass Tee</t>
  </si>
  <si>
    <t>1-1/4x1-1/4x1/2 Brass Tee</t>
  </si>
  <si>
    <t>1-1/4x1-1/4x3/4 Brass Tee</t>
  </si>
  <si>
    <t>1-1/4x1-1/4x1 Brass Tee</t>
  </si>
  <si>
    <t>1-1/2x1-1/2x1/2 Brass Tee</t>
  </si>
  <si>
    <t>1-1/2x1-1/2x3/4 Brass Tee</t>
  </si>
  <si>
    <t>1-1/2x1-1/2x1 Brass Tee</t>
  </si>
  <si>
    <t>1-1/2x1-1/2x1-1/4 Brass Tee</t>
  </si>
  <si>
    <t>2x2x1/2 Brass Tee</t>
  </si>
  <si>
    <t>2x2x3/4 Brass Tee</t>
  </si>
  <si>
    <t>2x2x1 Brass Tee</t>
  </si>
  <si>
    <t>2x2x1-1/4 Brass Tee</t>
  </si>
  <si>
    <t>2x2x1-1/2 Brass Tee</t>
  </si>
  <si>
    <t xml:space="preserve">3/8 Blk Ext Piece </t>
  </si>
  <si>
    <t>1/2 Blk Ext Piece</t>
  </si>
  <si>
    <t>3/4 Blk Ext Piece</t>
  </si>
  <si>
    <t>1 Blk Ext Piece</t>
  </si>
  <si>
    <t>1-1/4 Blk Ext Piece</t>
  </si>
  <si>
    <t>1-1/2 Blk Ext Piece</t>
  </si>
  <si>
    <t>2 Blk Ext Piece</t>
  </si>
  <si>
    <t>1/8 Blk 45 St Elbow</t>
  </si>
  <si>
    <t>1/4 Blk 45 St Elbow</t>
  </si>
  <si>
    <t>3/8 Blk 45 St Elbow</t>
  </si>
  <si>
    <t>1/2 Blk 45 St Elbow</t>
  </si>
  <si>
    <t>3/4 Blk 45 St Elbow</t>
  </si>
  <si>
    <t>1 Blk 45 St Elbow</t>
  </si>
  <si>
    <t>1-1/4 Blk 45 St Elbow</t>
  </si>
  <si>
    <t>1-1/2 Blk 45 St Elbow</t>
  </si>
  <si>
    <t>2 Blk 45 St Elbow</t>
  </si>
  <si>
    <t>2-1/2 Blk 45 St Elbow</t>
  </si>
  <si>
    <t>3 Blk 45 St Elbow</t>
  </si>
  <si>
    <t>1/8 Blk 90 St Elbow</t>
  </si>
  <si>
    <t>1/4 Blk 90 St Elbow</t>
  </si>
  <si>
    <t>3/8 Blk 90 St Elbow</t>
  </si>
  <si>
    <t>1/2 Blk 90 St Elbow</t>
  </si>
  <si>
    <t>3/4 Blk 90 St Elbow</t>
  </si>
  <si>
    <t>1 Blk 90 St Elbow</t>
  </si>
  <si>
    <t>1-1/4 Blk 90 St Elbow</t>
  </si>
  <si>
    <t>1-1/2 Blk 90 St Elbow</t>
  </si>
  <si>
    <t>2 Blk 90 St Elbow</t>
  </si>
  <si>
    <t>2-1/2 Blk 90 St Elbow</t>
  </si>
  <si>
    <t>3 Blk 90 St Elbow</t>
  </si>
  <si>
    <t>4 Blk 90 St Elbow</t>
  </si>
  <si>
    <t>1/4x1/8 Blk Hex Bushing</t>
  </si>
  <si>
    <t>3/8x1/8 Blk Hex Bushing</t>
  </si>
  <si>
    <t>3/8x1/4 Blk Hex Bushing</t>
  </si>
  <si>
    <t>1/2x1/8 Blk Hex Bushing</t>
  </si>
  <si>
    <t>1/2x1/4 Blk Hex Bushing</t>
  </si>
  <si>
    <t>1/2x3/8 Blk Hex Bushing</t>
  </si>
  <si>
    <t>3/4x1/8 Blk Hex Bushing</t>
  </si>
  <si>
    <t>3/4x1/4 Blk Hex Bushing</t>
  </si>
  <si>
    <t>3/4x3/8 Blk Hex Bushing</t>
  </si>
  <si>
    <t>3/4x1/2 Blk Hex Bushing</t>
  </si>
  <si>
    <t>1x1/8 Blk Hex Bushing</t>
  </si>
  <si>
    <t>1x1/4 Blk Hex Bushing</t>
  </si>
  <si>
    <t>1x3/8 Blk Hex Bushing</t>
  </si>
  <si>
    <t>1x1/2 Blk Hex Bushing</t>
  </si>
  <si>
    <t>1x3/4 Blk Hex Bushing</t>
  </si>
  <si>
    <t>1-1/4x1/4 Blk Hex Bushing</t>
  </si>
  <si>
    <t>1-1/4x1/2 Blk Hex Bushing</t>
  </si>
  <si>
    <t>1-1/4x3/4 Blk Hex Bushing</t>
  </si>
  <si>
    <t>1-1/4x1 Blk Hex Bushing</t>
  </si>
  <si>
    <t>1-1/2x1/4 Blk Hex Bushing</t>
  </si>
  <si>
    <t>1-1/2x3/8 Blk Hex Bushing</t>
  </si>
  <si>
    <t>1-1/2x1/2 Blk Hex Bushing</t>
  </si>
  <si>
    <t>1-1/2x3/4 Blk Hex Bushing</t>
  </si>
  <si>
    <t>1-1/2x1 Blk Hex Bushing</t>
  </si>
  <si>
    <t>1-1/2x1-1/4 Blk Hex Bushing</t>
  </si>
  <si>
    <t>2x3/8 Blk Hex Bushing</t>
  </si>
  <si>
    <t>2x1/2 Blk Hex Bushing</t>
  </si>
  <si>
    <t>2x3/4 Blk Hex Bushing</t>
  </si>
  <si>
    <t>2x1 Blk Hex Bushing</t>
  </si>
  <si>
    <t>2x1-1/4 Blk Hex Bushing</t>
  </si>
  <si>
    <t>2x1-1/2 Blk Hex Bushing</t>
  </si>
  <si>
    <t>2-1/2x1/2 Blk Hex Bushing</t>
  </si>
  <si>
    <t>2-1/2x3/4 Blk Hex Bushing</t>
  </si>
  <si>
    <t>2-1/2x1 Blk Hex Bushing</t>
  </si>
  <si>
    <t>2-1/2x1-1/4 Blk Hex Bushing</t>
  </si>
  <si>
    <t>2-1/2x1-1/2 Blk Hex Bushing</t>
  </si>
  <si>
    <t>2-1/2x2 Blk Hex Bushing</t>
  </si>
  <si>
    <t>3x1/2 Blk Hex Bushing</t>
  </si>
  <si>
    <t>3x3/4 Blk Hex Bushing</t>
  </si>
  <si>
    <t>3x1 Blk Hex Bushing</t>
  </si>
  <si>
    <t>3x1-1/4 Blk Hex Bushing</t>
  </si>
  <si>
    <t>3x1-1/2 Blk Hex Bushing</t>
  </si>
  <si>
    <t>3x2 Blk Hex Bushing</t>
  </si>
  <si>
    <t>3x2-1/2 Blk Hex Bushing</t>
  </si>
  <si>
    <t>4x1-1/4 Blk Hex Bushing</t>
  </si>
  <si>
    <t>4x1-1/2 Blk Hex Bushing</t>
  </si>
  <si>
    <t>4x2 Blk Hex Bushing</t>
  </si>
  <si>
    <t>4x2-1/2 Blk Hex Bushing</t>
  </si>
  <si>
    <t>4x3 Blk Hex Bushing</t>
  </si>
  <si>
    <t>6x3 Blk Hex Bushing</t>
  </si>
  <si>
    <t>6x4 Blk Hex Bushing</t>
  </si>
  <si>
    <t>1/4x1/8 Blk 90 Elbow</t>
  </si>
  <si>
    <t>3/8x1/8 Blk 90 Elbow</t>
  </si>
  <si>
    <t>3/8x1/4 Blk 90 Elbow</t>
  </si>
  <si>
    <t>1/2x1/8 Blk 90 Elbow</t>
  </si>
  <si>
    <t>1/2x1/4 Blk 90 Elbow</t>
  </si>
  <si>
    <t>1/2x3/8 Blk 90 Elbow</t>
  </si>
  <si>
    <t>3/4x1/8 Blk 90 Elbow</t>
  </si>
  <si>
    <t>3/4x1/4 Blk 90 Elbow</t>
  </si>
  <si>
    <t>3/4x3/8 Blk 90 Elbow</t>
  </si>
  <si>
    <t>3/4x1/2 Blk 90 Elbow</t>
  </si>
  <si>
    <t>1x1/4 Blk 90 Elbow</t>
  </si>
  <si>
    <t>1x1/2 Blk 90 Elbow</t>
  </si>
  <si>
    <t>1x3/4 Blk 90 Elbow</t>
  </si>
  <si>
    <t>1-1/4x1/2 Blk 90 Elbow</t>
  </si>
  <si>
    <t>1-1/4x3/4 Blk 90 Elbow</t>
  </si>
  <si>
    <t>1-1/4x1 Blk 90 Elbow</t>
  </si>
  <si>
    <t>1-1/2x1/2 Blk 90 Elbow</t>
  </si>
  <si>
    <t>1-1/2x3/4 Blk 90 Elbow</t>
  </si>
  <si>
    <t>1-1/2x1 Blk 90 Elbow</t>
  </si>
  <si>
    <t>1-1/2x1-1/4 Blk 90 Elbow</t>
  </si>
  <si>
    <t>2x1/2 Blk 90 Elbow</t>
  </si>
  <si>
    <t>2x3/4 Blk 90 Elbow</t>
  </si>
  <si>
    <t>2x1 Blk 90 Elbow</t>
  </si>
  <si>
    <t>2x1-1/4 Blk 90 Elbow</t>
  </si>
  <si>
    <t>2x1-1/2 Blk 90 Elbow</t>
  </si>
  <si>
    <t>2-1/2x1 Blk 90 Elbow</t>
  </si>
  <si>
    <t>2-1/2x1-1/4 Blk 90 Elbow</t>
  </si>
  <si>
    <t>2-1/2x1-1/2 Blk 90 Elbow</t>
  </si>
  <si>
    <t>2-1/2x2 Blk 90 Elbow</t>
  </si>
  <si>
    <t>3x1-1/2 Blk 90 Elbow</t>
  </si>
  <si>
    <t>3x2 Blk 90 Elbow</t>
  </si>
  <si>
    <t>3x2-1/2 Blk 90 Elbow</t>
  </si>
  <si>
    <t>4x1-1/2 Blk 90 Elbow</t>
  </si>
  <si>
    <t>1/4x1/8 Blk Tee</t>
  </si>
  <si>
    <t>3/8x1/4 Blk Tee</t>
  </si>
  <si>
    <t>1/2x1/4 Blk Tee</t>
  </si>
  <si>
    <t>1/2x3/8 Blk Tee</t>
  </si>
  <si>
    <t>3/4x1/4 Blk Tee</t>
  </si>
  <si>
    <t>3/4x3/8 Blk Tee</t>
  </si>
  <si>
    <t>3/4x1/2 Blk Tee</t>
  </si>
  <si>
    <t>1x1/4 Blk Tee</t>
  </si>
  <si>
    <t>1x3/8 Blk Tee</t>
  </si>
  <si>
    <t>1x1/2 Blk Tee</t>
  </si>
  <si>
    <t>1x3/4 Blk Tee</t>
  </si>
  <si>
    <t>1-1/4x1/2 Blk Tee</t>
  </si>
  <si>
    <t>1-1/4x3/4 Blk Tee</t>
  </si>
  <si>
    <t>1-1/4x1 Blk Tee</t>
  </si>
  <si>
    <t>1-1/2x1/2 Blk Tee</t>
  </si>
  <si>
    <t>1-1/2x3/4 Blk Tee</t>
  </si>
  <si>
    <t>1-1/2x1 Blk Tee</t>
  </si>
  <si>
    <t>1-1/2x1-1/4 Blk Tee</t>
  </si>
  <si>
    <t>2x1/2 Blk Tee</t>
  </si>
  <si>
    <t>2x3/4 Blk Tee</t>
  </si>
  <si>
    <t>2x1 Blk Tee</t>
  </si>
  <si>
    <t>2x1-1/4 Blk Tee</t>
  </si>
  <si>
    <t>2x1-1/2 Blk Tee</t>
  </si>
  <si>
    <t>2-1/2x1/2 Blk Tee</t>
  </si>
  <si>
    <t>2-1/2x3/4 Blk Tee</t>
  </si>
  <si>
    <t>2-1/2x1 Blk Tee</t>
  </si>
  <si>
    <t>2-1/2x1-1/4 Blk Tee</t>
  </si>
  <si>
    <t>2-1/2x1-1/2 Blk Tee</t>
  </si>
  <si>
    <t>2-1/2x2 Blk Tee</t>
  </si>
  <si>
    <t>3x3/4 Blk Tee</t>
  </si>
  <si>
    <t>3x1 Blk Tee</t>
  </si>
  <si>
    <t>3x1-1/4 Blk Tee</t>
  </si>
  <si>
    <t>3x1-1/2 Blk Tee</t>
  </si>
  <si>
    <t>3x2 Blk Tee</t>
  </si>
  <si>
    <t>3x2-1/2 Blk Tee</t>
  </si>
  <si>
    <t>4x1-1/2 Blk Tee</t>
  </si>
  <si>
    <t>4x2 Blk Tee</t>
  </si>
  <si>
    <t>4x2-1/2 Blk Tee</t>
  </si>
  <si>
    <t>4x3 Blk Tee</t>
  </si>
  <si>
    <t>6x4 Blk Tee</t>
  </si>
  <si>
    <t>3/4x1/2x1/2 Blk Tee</t>
  </si>
  <si>
    <t>3/4x1/2x3/4 Blk Tee</t>
  </si>
  <si>
    <t>3/4x1/2x1 Blk Tee</t>
  </si>
  <si>
    <t>1x1/2x1/2 Blk Tee</t>
  </si>
  <si>
    <t>1x1/2x3/4 Blk Tee</t>
  </si>
  <si>
    <t>1x1/2x1 Blk Tee</t>
  </si>
  <si>
    <t>1x3/4x1/2 Blk Tee</t>
  </si>
  <si>
    <t>1x3/4x3/4 Blk Tee</t>
  </si>
  <si>
    <t>1x3/4x1 Blk Tee</t>
  </si>
  <si>
    <t>1-1/4x1/2x1/2 Blk Tee</t>
  </si>
  <si>
    <t>1-1/4x1/2x3/4 Blk Tee</t>
  </si>
  <si>
    <t>1-1/4x1/2x1 Blk Tee</t>
  </si>
  <si>
    <t>1-1/4x1/2x1-1/4 Blk Tee</t>
  </si>
  <si>
    <t>1-1/4x3/4x1/2 Blk Tee</t>
  </si>
  <si>
    <t>1-1/4x3/4x3/4 Blk Tee</t>
  </si>
  <si>
    <t>1-1/4x3/4x1 Blk Tee</t>
  </si>
  <si>
    <t>1-1/4x3/4x1-1/4 Blk Tee</t>
  </si>
  <si>
    <t>1-1/4x1x1/2 Blk Tee</t>
  </si>
  <si>
    <t>1-1/4x1x3/4 Blk Tee</t>
  </si>
  <si>
    <t>1-1/4x1x1 Blk Tee</t>
  </si>
  <si>
    <t>1-1/4x1x1-1/4 Blk Tee</t>
  </si>
  <si>
    <t>1-1/4x1x1-1/2 Blk Tee</t>
  </si>
  <si>
    <t>1-1/2x1/2x1-1/4 Blk Tee</t>
  </si>
  <si>
    <t>1-1/2x1/2x1-1/2 Blk Tee</t>
  </si>
  <si>
    <t>1-1/2x3/4x3/4 Blk Tee</t>
  </si>
  <si>
    <t>1-1/2x3/4x1-1/2 Blk Tee</t>
  </si>
  <si>
    <t>1-1/2x1x1/2 Blk Tee</t>
  </si>
  <si>
    <t>1-1/2x1x3/4 Blk Tee</t>
  </si>
  <si>
    <t>1-1/2x1x1 Blk Tee</t>
  </si>
  <si>
    <t>1-1/2x1x1-1/4 Blk Tee</t>
  </si>
  <si>
    <t>1-1/2x1x1-1/2 Blk Tee</t>
  </si>
  <si>
    <t>1-1/2x1-1/4x1/2 Blk Tee</t>
  </si>
  <si>
    <t>1-1/2x1-1/4x3/4 Blk Tee</t>
  </si>
  <si>
    <t>1-1/2x1-1/4x1 Blk Tee</t>
  </si>
  <si>
    <t>1-1/2x1-1/4x1-1/4 Blk Tee</t>
  </si>
  <si>
    <t>1-1/2x1-1/4x1-1/2 Blk Tee</t>
  </si>
  <si>
    <t>1-1/2x1-1/4x2 Blk Tee</t>
  </si>
  <si>
    <t>2x1/2x2 Blk Tee</t>
  </si>
  <si>
    <t>2x3/4x2 Blk Tee</t>
  </si>
  <si>
    <t>2x1x1 Blk Tee</t>
  </si>
  <si>
    <t>2x1x2 Blk Tee</t>
  </si>
  <si>
    <t>2x1-1/4x1 Blk Tee</t>
  </si>
  <si>
    <t>2x1-1/4x1-1/4 Blk Tee</t>
  </si>
  <si>
    <t>2x1-1/4x1-1/2 Blk Tee</t>
  </si>
  <si>
    <t>2x1-1/4x2 Blk Tee</t>
  </si>
  <si>
    <t>2x1-1/2x3/4 Blk Tee</t>
  </si>
  <si>
    <t>2x1-1/2x1 Blk Tee</t>
  </si>
  <si>
    <t>2x1-1/2x1-1/4 Blk Tee</t>
  </si>
  <si>
    <t>2x1-1/2x1-1/2 Blk Tee</t>
  </si>
  <si>
    <t>2x1-1/2x2 Blk Tee</t>
  </si>
  <si>
    <t>2-1/2x2x2 Blk Tee</t>
  </si>
  <si>
    <t>2-1/2x2x2-1/2 Blk Tee</t>
  </si>
  <si>
    <t>3x2x2 Blk Tee</t>
  </si>
  <si>
    <t>3x2x3 Blk Tee</t>
  </si>
  <si>
    <t xml:space="preserve">3/8 Galv Ext Piece </t>
  </si>
  <si>
    <t>1/2 Galv Ext Piece</t>
  </si>
  <si>
    <t>3/4 Galv Ext Piece</t>
  </si>
  <si>
    <t>1 Galv Ext Piece</t>
  </si>
  <si>
    <t>1-1/4 Galv Ext Piece</t>
  </si>
  <si>
    <t>1-1/2 Galv Ext Piece</t>
  </si>
  <si>
    <t>2 Galv Ext Piece</t>
  </si>
  <si>
    <t>1/8 Galv Union</t>
  </si>
  <si>
    <t>1/4 Galv Union</t>
  </si>
  <si>
    <t>3/8 Galv Union</t>
  </si>
  <si>
    <t>1/2 Galv Union</t>
  </si>
  <si>
    <t>3/4 Galv Union</t>
  </si>
  <si>
    <t>1 Galv Union</t>
  </si>
  <si>
    <t>1-1/4 Galv Union</t>
  </si>
  <si>
    <t>1-1/2 Galv Union</t>
  </si>
  <si>
    <t>2 Galv Union</t>
  </si>
  <si>
    <t>2-1/2 Galv Union</t>
  </si>
  <si>
    <t>3 Galv Union</t>
  </si>
  <si>
    <t>4 Galv Union</t>
  </si>
  <si>
    <t>1/4x1/8 Galv Hex Bushing</t>
  </si>
  <si>
    <t>3/8x1/8 Galv Hex Bushing</t>
  </si>
  <si>
    <t>3/8x1/4 Galv Hex Bushing</t>
  </si>
  <si>
    <t>1/2x1/8 Galv Hex Bushing</t>
  </si>
  <si>
    <t>1/2x1/4 Galv Hex Bushing</t>
  </si>
  <si>
    <t>1/2x3/8 Galv Hex Bushing</t>
  </si>
  <si>
    <t>3/4x1/8 Galv Hex Bushing</t>
  </si>
  <si>
    <t>3/4x1/4 Galv Hex Bushing</t>
  </si>
  <si>
    <t>3/4x3/8 Galv Hex Bushing</t>
  </si>
  <si>
    <t>3/4x1/2 Galv Hex Bushing</t>
  </si>
  <si>
    <t>1x1/8 Galv Hex Bushing</t>
  </si>
  <si>
    <t>1x1/4 Galv Hex Bushing</t>
  </si>
  <si>
    <t>1x3/8 Galv Hex Bushing</t>
  </si>
  <si>
    <t>1x1/2 Galv Hex Bushing</t>
  </si>
  <si>
    <t>1x3/4 Galv Hex Bushing</t>
  </si>
  <si>
    <t>1-1/4x1/4 Galv Hex Bushing</t>
  </si>
  <si>
    <t>1-1/4x3/8 Galv Hex Bushing</t>
  </si>
  <si>
    <t>1-1/4x1/2 Galv Hex Bushing</t>
  </si>
  <si>
    <t>1-1/4x3/4 Galv Hex Bushing</t>
  </si>
  <si>
    <t>1-1/4x1 Galv Hex Bushing</t>
  </si>
  <si>
    <t>1-1/2x1/4 Galv Hex Bushing</t>
  </si>
  <si>
    <t>1-1/2x3/8 Galv Hex Bushing</t>
  </si>
  <si>
    <t>1-1/2x1/2 Galv Hex Bushing</t>
  </si>
  <si>
    <t>1-1/2x3/4 Galv Hex Bushing</t>
  </si>
  <si>
    <t>1-1/2x1 Galv Hex Bushing</t>
  </si>
  <si>
    <t>1-1/2x1-1/4 Galv Hex Bushing</t>
  </si>
  <si>
    <t>2x1/4 Galv Hex Bushing</t>
  </si>
  <si>
    <t>2x3/8 Galv Hex Bushing</t>
  </si>
  <si>
    <t>2x1/2 Galv Hex Bushing</t>
  </si>
  <si>
    <t>2x3/4 Galv Hex Bushing</t>
  </si>
  <si>
    <t>2x1 Galv Hex Bushing</t>
  </si>
  <si>
    <t>2x1-1/4 Galv Hex Bushing</t>
  </si>
  <si>
    <t>2x1-1/2 Galv Hex Bushing</t>
  </si>
  <si>
    <t>2-1/2x1/2 Galv Hex Bushing</t>
  </si>
  <si>
    <t>2-1/2x3/4 Galv Hex Bushing</t>
  </si>
  <si>
    <t>2-1/2x1 Galv Hex Bushing</t>
  </si>
  <si>
    <t>2-1/2x1-1/4 Galv Hex Bushing</t>
  </si>
  <si>
    <t>2-1/2x1-1/2 Galv Hex Bushing</t>
  </si>
  <si>
    <t>2-1/2x2 Galv Hex Bushing</t>
  </si>
  <si>
    <t>3x1/2 Galv Hex Bushing</t>
  </si>
  <si>
    <t>3x3/4 Galv Hex Bushing</t>
  </si>
  <si>
    <t>3x1 Galv Hex Bushing</t>
  </si>
  <si>
    <t>3x1-1/4 Galv Hex Bushing</t>
  </si>
  <si>
    <t>3x1-1/2 Galv Hex Bushing</t>
  </si>
  <si>
    <t>3x2 Galv Hex Bushing</t>
  </si>
  <si>
    <t>3x2-1/2 Galv Hex Bushing</t>
  </si>
  <si>
    <t>3-1/2x1-1/2 Galv Hex Bushing</t>
  </si>
  <si>
    <t>3-1/2x2 Galv Hex Bushing</t>
  </si>
  <si>
    <t>3-1/2x2-1/2 Galv Hex Bushing</t>
  </si>
  <si>
    <t>3-1/2x3 Galv Hex Bushing</t>
  </si>
  <si>
    <t>4x1 Galv Hex Bushing</t>
  </si>
  <si>
    <t>4x1-1/4 Galv Hex Bushing</t>
  </si>
  <si>
    <t>4x1-1/2 Galv Hex Bushing</t>
  </si>
  <si>
    <t>4x2 Galv Hex Bushing</t>
  </si>
  <si>
    <t>4x2-1/2 Galv Hex Bushing</t>
  </si>
  <si>
    <t>4x3 Galv Hex Bushing</t>
  </si>
  <si>
    <t>4x3-1/2 Galv Hex Bushing</t>
  </si>
  <si>
    <t>5x4 Galv Hex Bushing</t>
  </si>
  <si>
    <t>6x3 Galv Hex Bushing</t>
  </si>
  <si>
    <t>6x4 Galv Hex Bushing</t>
  </si>
  <si>
    <t>1/8 Galv 45 Elbow</t>
  </si>
  <si>
    <t>1/4 Galv 45 Elbow</t>
  </si>
  <si>
    <t>3/8 Galv 45 Elbow</t>
  </si>
  <si>
    <t>1/2 Galv 45 Elbow</t>
  </si>
  <si>
    <t>3/4 Galv 45 Elbow</t>
  </si>
  <si>
    <t>1 Galv 45 Elbow</t>
  </si>
  <si>
    <t>1-1/4 Galv 45 Elbow</t>
  </si>
  <si>
    <t>1-1/2 Galv 45 Elbow</t>
  </si>
  <si>
    <t>2 Galv 45 Elbow</t>
  </si>
  <si>
    <t>2-1/2 Galv 45 Elbow</t>
  </si>
  <si>
    <t>3 Galv 45 Elbow</t>
  </si>
  <si>
    <t>4 Galv 45 Elbow</t>
  </si>
  <si>
    <t>6 Galv 45 Elbow</t>
  </si>
  <si>
    <t>1/8 Galv 45 St Elbow</t>
  </si>
  <si>
    <t>1/4 Galv 45 St Elbow</t>
  </si>
  <si>
    <t>3/8 Galv 45 St Elbow</t>
  </si>
  <si>
    <t>1/2 Galv 45 St Elbow</t>
  </si>
  <si>
    <t>3/4 Galv 45 St Elbow</t>
  </si>
  <si>
    <t>1 Galv 45 St Elbow</t>
  </si>
  <si>
    <t>1-1/4 Galv 45 St Elbow</t>
  </si>
  <si>
    <t>1-1/2 Galv 45 St Elbow</t>
  </si>
  <si>
    <t>2 Galv 45 St Elbow</t>
  </si>
  <si>
    <t>2-1/2 Galv 45 St Elbow</t>
  </si>
  <si>
    <t>3 Galv 45 St Elbow</t>
  </si>
  <si>
    <t>1/8 Galv 90 Elbow</t>
  </si>
  <si>
    <t>1/4 Galv 90 Elbow</t>
  </si>
  <si>
    <t>3/8 Galv 90 Elbow</t>
  </si>
  <si>
    <t>1/2 Galv 90 Elbow</t>
  </si>
  <si>
    <t>3/4 Galv 90 Elbow</t>
  </si>
  <si>
    <t>1 Galv 90 Elbow</t>
  </si>
  <si>
    <t>1-1/4 Galv 90 Elbow</t>
  </si>
  <si>
    <t>1-1/2 Galv 90 Elbow</t>
  </si>
  <si>
    <t>2 Galv 90 Elbow</t>
  </si>
  <si>
    <t>2-1/2 Galv 90 Elbow</t>
  </si>
  <si>
    <t>3 Galv 90 Elbow</t>
  </si>
  <si>
    <t>4 Galv 90 Elbow</t>
  </si>
  <si>
    <t>5 Galv 90 Elbow</t>
  </si>
  <si>
    <t>6 Galv 90 Elbow</t>
  </si>
  <si>
    <t>1/4x1/8 Galv 90 Elbow</t>
  </si>
  <si>
    <t>3/8x1/8 Galv 90 Elbow</t>
  </si>
  <si>
    <t>3/8x1/4 Galv 90 Elbow</t>
  </si>
  <si>
    <t>1/2x1/8 Galv 90 Elbow</t>
  </si>
  <si>
    <t>1/2x1/4 Galv 90 Elbow</t>
  </si>
  <si>
    <t>1/2x3/8 Galv 90 Elbow</t>
  </si>
  <si>
    <t>3/4x1/8 Galv 90 Elbow</t>
  </si>
  <si>
    <t>3/4x1/4 Galv 90 Elbow</t>
  </si>
  <si>
    <t>3/4x3/8 Galv 90 Elbow</t>
  </si>
  <si>
    <t>3/4x1/2 Galv 90 Elbow</t>
  </si>
  <si>
    <t>1x1/2 Galv 90 Elbow</t>
  </si>
  <si>
    <t>1x3/4 Galv 90 Elbow</t>
  </si>
  <si>
    <t>1-1/4x1/2 Galv 90 Elbow</t>
  </si>
  <si>
    <t>1-1/4x3/4 Galv 90 Elbow</t>
  </si>
  <si>
    <t>1-1/4x1 Galv 90 Elbow</t>
  </si>
  <si>
    <t>1-1/2x1/2 Galv 90 Elbow</t>
  </si>
  <si>
    <t>1-1/2x3/4 Galv 90 Elbow</t>
  </si>
  <si>
    <t>1-1/2x1 Galv 90 Elbow</t>
  </si>
  <si>
    <t>1-1/2x1-1/4 Galv 90 Elbow</t>
  </si>
  <si>
    <t>2x1/2 Galv 90 Elbow</t>
  </si>
  <si>
    <t>2x3/4 Galv 90 Elbow</t>
  </si>
  <si>
    <t>2x1 Galv 90 Elbow</t>
  </si>
  <si>
    <t>2x1-1/4 Galv 90 Elbow</t>
  </si>
  <si>
    <t>2x1-1/2 Galv 90 Elbow</t>
  </si>
  <si>
    <t>2-1/2x1-1/2 Galv 90 Elbow</t>
  </si>
  <si>
    <t>2-1/2x2 Galv 90 Elbow</t>
  </si>
  <si>
    <t>3x2 Galv 90 Elbow</t>
  </si>
  <si>
    <t>3x2-1/2  Galv 90 Elbow</t>
  </si>
  <si>
    <t>4x2 Galv 90 Elbow</t>
  </si>
  <si>
    <t>4x3 Galv 90 Elbow</t>
  </si>
  <si>
    <t>1/8 Galv 90 St Elbow</t>
  </si>
  <si>
    <t>1/4 Galv 90 St Elbow</t>
  </si>
  <si>
    <t>3/8 Galv 90 St Elbow</t>
  </si>
  <si>
    <t>1/2 Galv 90 St Elbow</t>
  </si>
  <si>
    <t>3/4 Galv 90 St Elbow</t>
  </si>
  <si>
    <t>1 Galv 90 St Elbow</t>
  </si>
  <si>
    <t>1-1/4 Galv 90 St Elbow</t>
  </si>
  <si>
    <t>1-1/2 Galv 90 St Elbow</t>
  </si>
  <si>
    <t>2 Galv 90 St Elbow</t>
  </si>
  <si>
    <t>2-1/2 Galv 90 St Elbow</t>
  </si>
  <si>
    <t>3 Galv 90 St Elbow</t>
  </si>
  <si>
    <t>4 Galv 90 St Elbow</t>
  </si>
  <si>
    <t>1/8 Galv Tee</t>
  </si>
  <si>
    <t>1/4 Galv Tee</t>
  </si>
  <si>
    <t>3/8 Galv Tee</t>
  </si>
  <si>
    <t>1/2 Galv Tee</t>
  </si>
  <si>
    <t>3/4 Galv Tee</t>
  </si>
  <si>
    <t>1 Galv Tee</t>
  </si>
  <si>
    <t>1-1/4 Galv Tee</t>
  </si>
  <si>
    <t>1-1/2 Galv Tee</t>
  </si>
  <si>
    <t>2 Galv Tee</t>
  </si>
  <si>
    <t>2-1/2 Galv Tee</t>
  </si>
  <si>
    <t>3 Galv Tee</t>
  </si>
  <si>
    <t>4 Galv Tee</t>
  </si>
  <si>
    <t>6 Galv Tee</t>
  </si>
  <si>
    <t>3/8x1/4 Galv Tee</t>
  </si>
  <si>
    <t>1/2x1/4 Galv Tee</t>
  </si>
  <si>
    <t>1/2x3/8 Galv Tee</t>
  </si>
  <si>
    <t>3/4x1/4 Galv Tee</t>
  </si>
  <si>
    <t>3/4x1/2 Galv Tee</t>
  </si>
  <si>
    <t>1x1/4 Galv Tee</t>
  </si>
  <si>
    <t>1x3/8 Galv Tee</t>
  </si>
  <si>
    <t>1x1/2 Galv Tee</t>
  </si>
  <si>
    <t>1x3/4 Galv Tee</t>
  </si>
  <si>
    <t>1-1/4x1/2 Galv Tee</t>
  </si>
  <si>
    <t>1-1/4x3/4 Galv Tee</t>
  </si>
  <si>
    <t>1-1/4x1 Galv Tee</t>
  </si>
  <si>
    <t>1-1/2x1/2 Galv Tee</t>
  </si>
  <si>
    <t>1-1/2x3/4 Galv Tee</t>
  </si>
  <si>
    <t>1-1/2x1 Galv Tee</t>
  </si>
  <si>
    <t>1-1/2x1-1/4 Galv Tee</t>
  </si>
  <si>
    <t>2x1/2 Galv Tee</t>
  </si>
  <si>
    <t>2x3/4 Galv Tee</t>
  </si>
  <si>
    <t>2x1 Galv Tee</t>
  </si>
  <si>
    <t>2x1-1/4 Galv Tee</t>
  </si>
  <si>
    <t>2x1-1/2 Galv Tee</t>
  </si>
  <si>
    <t>2-1/2x1/2 Galv Tee</t>
  </si>
  <si>
    <t>2-1/2x3/4 Galv Tee</t>
  </si>
  <si>
    <t>2-1/2x1 Galv Tee</t>
  </si>
  <si>
    <t>2-1/2x1-1/4 Galv Tee</t>
  </si>
  <si>
    <t>2-1/2x1-1/2 Galv Tee</t>
  </si>
  <si>
    <t>2-1/2x2 Galv Tee</t>
  </si>
  <si>
    <t>3x3/4 Galv Tee</t>
  </si>
  <si>
    <t>3x1 Galv Tee</t>
  </si>
  <si>
    <t>3x1-1/4 Galv Tee</t>
  </si>
  <si>
    <t>3x1-1/2 Galv Tee</t>
  </si>
  <si>
    <t>3x2 Galv Tee</t>
  </si>
  <si>
    <t>3x2-1/2 Galv Tee</t>
  </si>
  <si>
    <t>4x1 Galv Tee</t>
  </si>
  <si>
    <t>4x1-1/2 Galv Tee</t>
  </si>
  <si>
    <t>4x2 Galv Tee</t>
  </si>
  <si>
    <t>4x2-1/2 Galv Tee</t>
  </si>
  <si>
    <t>4x3 Galv Tee</t>
  </si>
  <si>
    <t>6x3 Galv Tee</t>
  </si>
  <si>
    <t>3/4x3/8x3/4 Galv Tee</t>
  </si>
  <si>
    <t>3/4x1/2x1/2 Galv Tee</t>
  </si>
  <si>
    <t>3/4x1/2x3/4 Galv Tee</t>
  </si>
  <si>
    <t>1x1/2x1/2 Galv Tee</t>
  </si>
  <si>
    <t>1x1/2x3/4 Galv Tee</t>
  </si>
  <si>
    <t>1x1/2x1 Galv Tee</t>
  </si>
  <si>
    <t>1x3/4x1/2 Galv Tee</t>
  </si>
  <si>
    <t>1x3/4x3/4 Galv Tee</t>
  </si>
  <si>
    <t>1x3/4x1 Galv Tee</t>
  </si>
  <si>
    <t>1-1/4x1/2x1/2 Galv Tee</t>
  </si>
  <si>
    <t>1-1/4x1/2x3/4 Galv Tee</t>
  </si>
  <si>
    <t>1-1/4x1/2x1 Galv Tee</t>
  </si>
  <si>
    <t>1-1/4x1/2x1-1/4 Galv Tee</t>
  </si>
  <si>
    <t>1-1/4x3/4x1/2 Galv Tee</t>
  </si>
  <si>
    <t>1-1/4x3/4x3/4 Galv Tee</t>
  </si>
  <si>
    <t>1-1/4x3/4x1 Galv Tee</t>
  </si>
  <si>
    <t>1-1/4x3/4x1-1/4 Galv Tee</t>
  </si>
  <si>
    <t>1-1/4x1x1/2 Galv Tee</t>
  </si>
  <si>
    <t>1-1/4x1x3/4 Galv Tee</t>
  </si>
  <si>
    <t>1-1/4x1x1 Galv Tee</t>
  </si>
  <si>
    <t>1-1/4x1x1-1/4 Galv Tee</t>
  </si>
  <si>
    <t>1-1/2x1/2x1-1/2 Galv Tee</t>
  </si>
  <si>
    <t>1-1/2x3/4x3/4 Galv Tee</t>
  </si>
  <si>
    <t>1-1/2x3/4x1-1/2 Galv Tee</t>
  </si>
  <si>
    <t>1-1/2x1x1 Galv Tee</t>
  </si>
  <si>
    <t>1-1/2x1x1-1/4 Galv Tee</t>
  </si>
  <si>
    <t>1-1/2x1x1-1/2 Galv Tee</t>
  </si>
  <si>
    <t>1-1/2x1-1/4x1/2 Galv Tee</t>
  </si>
  <si>
    <t>1-1/2x1-1/4x3/4 Galv Tee</t>
  </si>
  <si>
    <t>1-1/2x1-1/4x1 Galv Tee</t>
  </si>
  <si>
    <t>1-1/2x1-1/4x1-1/4 Galv Tee</t>
  </si>
  <si>
    <t>1-1/2x1-1/4x1-1/2 Galv Tee</t>
  </si>
  <si>
    <t>1-1/2x1-1/4x2 Galv Tee</t>
  </si>
  <si>
    <t>2x3/4x2 Galv Tee</t>
  </si>
  <si>
    <t>2x1x1 Galv Tee</t>
  </si>
  <si>
    <t>2x1x2 Galv Tee</t>
  </si>
  <si>
    <t>2x1-1/4x1-1/4 Galv Tee</t>
  </si>
  <si>
    <t>2x1-1/4x1-1/2 Galv Tee</t>
  </si>
  <si>
    <t>2x1-1/2x1 Galv Tee</t>
  </si>
  <si>
    <t>2x1-1/2x1-1/4 Galv Tee</t>
  </si>
  <si>
    <t>2x1-1/2x1-1/2 Galv Tee</t>
  </si>
  <si>
    <t>2x1-1/2x2 Galv Tee</t>
  </si>
  <si>
    <t>2-1/2x1-1/2x2 Galv Tee</t>
  </si>
  <si>
    <t>2-1/2x2x2 Galv Tee</t>
  </si>
  <si>
    <t>2-1/2x2x2-1/2 Galv Tee</t>
  </si>
  <si>
    <t>3x2x2 Galv Tee</t>
  </si>
  <si>
    <t>1/2 Galv Service Tee</t>
  </si>
  <si>
    <t>3/4 Galv Service Tee</t>
  </si>
  <si>
    <t>1 Galv Service Tee</t>
  </si>
  <si>
    <t>1/8 Galv Cap</t>
  </si>
  <si>
    <t>1/4 Galv Cap</t>
  </si>
  <si>
    <t>3/8 Galv Cap</t>
  </si>
  <si>
    <t>1/2 Galv Cap</t>
  </si>
  <si>
    <t>3/4 Galv Cap</t>
  </si>
  <si>
    <t>1 Galv Cap</t>
  </si>
  <si>
    <t>1-1/2 Galv Cap</t>
  </si>
  <si>
    <t>2 Galv Cap</t>
  </si>
  <si>
    <t>2-1/2 Galv Cap</t>
  </si>
  <si>
    <t>3 Galv Cap</t>
  </si>
  <si>
    <t>4 Galv Cap</t>
  </si>
  <si>
    <t>5 Galv Cap</t>
  </si>
  <si>
    <t>6 Galv Cap</t>
  </si>
  <si>
    <t>1/8 Galv Plug</t>
  </si>
  <si>
    <t>1/4 Galv Plug</t>
  </si>
  <si>
    <t>3/8 Galv Plug</t>
  </si>
  <si>
    <t>1/2 Galv Plug</t>
  </si>
  <si>
    <t>3/4 Galv Plug</t>
  </si>
  <si>
    <t>1 Galv Plug</t>
  </si>
  <si>
    <t>1-1/4 Galv Plug</t>
  </si>
  <si>
    <t>1-1/2 Galv Plug</t>
  </si>
  <si>
    <t>2 Galv Plug</t>
  </si>
  <si>
    <t>2-1/2 Galv Plug</t>
  </si>
  <si>
    <t>3 Galv Plug</t>
  </si>
  <si>
    <t>4 Galv Plug</t>
  </si>
  <si>
    <t>5 Galv Plug</t>
  </si>
  <si>
    <t>6 Galv Plug</t>
  </si>
  <si>
    <t>1/8 Galv Cross</t>
  </si>
  <si>
    <t>1/4 Galv Cross</t>
  </si>
  <si>
    <t>3/8 Galv Cross</t>
  </si>
  <si>
    <t>1/2 Galv Cross</t>
  </si>
  <si>
    <t>3/4 Galv Cross</t>
  </si>
  <si>
    <t>1 Galv Cross</t>
  </si>
  <si>
    <t>1-1/4 Galv Cross</t>
  </si>
  <si>
    <t>1-1/2 Galv Cross</t>
  </si>
  <si>
    <t>2 Galv Cross</t>
  </si>
  <si>
    <t>2-1/2 Galv Cross</t>
  </si>
  <si>
    <t>3 Galv Cross</t>
  </si>
  <si>
    <t>1/8 Galv Locknut</t>
  </si>
  <si>
    <t>1/4 Galv Locknut</t>
  </si>
  <si>
    <t>3/8 Galv Locknut</t>
  </si>
  <si>
    <t>1/2 Galv Locknut</t>
  </si>
  <si>
    <t>3/4 Galv Locknut</t>
  </si>
  <si>
    <t>1 Galv Locknut</t>
  </si>
  <si>
    <t>1-1/4 Galv Locknut</t>
  </si>
  <si>
    <t>1-1/2 Galv Locknut</t>
  </si>
  <si>
    <t>2 Galv Locknut</t>
  </si>
  <si>
    <t>1/8 Galv Floor Flange</t>
  </si>
  <si>
    <t>1/4 Galv Floor Flange</t>
  </si>
  <si>
    <t>3/8 Galv Floor Flange</t>
  </si>
  <si>
    <t>1/2 Galv Floor Flange</t>
  </si>
  <si>
    <t>3/4 Galv Floor Flange</t>
  </si>
  <si>
    <t>1 Galv Floor Flange</t>
  </si>
  <si>
    <t>1-1/4 Galv Floor Flange</t>
  </si>
  <si>
    <t>1-1/2 Galv Floor Flange</t>
  </si>
  <si>
    <t>2 Galv Floor Flange</t>
  </si>
  <si>
    <t>3/8 Galv Y Branch</t>
  </si>
  <si>
    <t>1/2 Galv Y Branch</t>
  </si>
  <si>
    <t>3/4 Galv Y Branch</t>
  </si>
  <si>
    <t>1 Galv Y Branch</t>
  </si>
  <si>
    <t>1-1/4 Galv Y Branch</t>
  </si>
  <si>
    <t>1-1/2 Galv Y Branch</t>
  </si>
  <si>
    <t>2 Galv Y Branch</t>
  </si>
  <si>
    <t>1/2 Galv S.O. Elbow</t>
  </si>
  <si>
    <t>3/4 Galv S.O. Elbow</t>
  </si>
  <si>
    <t>1 Galv S.O. Elbow</t>
  </si>
  <si>
    <t>1-1/4 Galv S.O. Elbow</t>
  </si>
  <si>
    <t>2 Galv S.O. Elbow</t>
  </si>
  <si>
    <t>1/2 Galv S.O. Tee</t>
  </si>
  <si>
    <t>3/4 Galv S.O. Tee</t>
  </si>
  <si>
    <t>1 Galv S.O. Tee</t>
  </si>
  <si>
    <t>1-1/4 Galv S.O. Tee</t>
  </si>
  <si>
    <t>1-1/2 Galv S.O. Tee</t>
  </si>
  <si>
    <t>1/8xClose Black Nipple</t>
  </si>
  <si>
    <t>1/8x1-1/2 Black Nipple</t>
  </si>
  <si>
    <t>1/8x2 Black Nipple</t>
  </si>
  <si>
    <t>1/8x2-1/2 Black Nipple</t>
  </si>
  <si>
    <t>1/8x3 Black Nipple</t>
  </si>
  <si>
    <t>1/8x3-1/2 Black Nipple</t>
  </si>
  <si>
    <t>1/8x4 Black Nipple</t>
  </si>
  <si>
    <t>1/8x4-1/2 Black Nipple</t>
  </si>
  <si>
    <t>1/8x5 Black Nipple</t>
  </si>
  <si>
    <t>1/8x5-1/2 Black Nipple</t>
  </si>
  <si>
    <t>1/8x6 Black Nipple</t>
  </si>
  <si>
    <t>1/8x7 Black Nipple</t>
  </si>
  <si>
    <t>1/8x8 Black Nipple</t>
  </si>
  <si>
    <t>1/8x9 Black Nipple</t>
  </si>
  <si>
    <t>1/8x10 Black Nipple</t>
  </si>
  <si>
    <t>1/8x11 Black Nipple</t>
  </si>
  <si>
    <t>1/8x12 Black Nipple</t>
  </si>
  <si>
    <t>1/4xClose Black Nipple</t>
  </si>
  <si>
    <t>1/4x1-1/2 Black Nipple</t>
  </si>
  <si>
    <t>1/4x2 Black Nipple</t>
  </si>
  <si>
    <t>1/4x2-1/2 Black Nipple</t>
  </si>
  <si>
    <t>1/4x3 Black Nipple</t>
  </si>
  <si>
    <t>1/4x3-1/2 Black Nipple</t>
  </si>
  <si>
    <t>1/4x4 Black Nipple</t>
  </si>
  <si>
    <t>1/4x4-1/2 Black Nipple</t>
  </si>
  <si>
    <t>1/4x5 Black Nipple</t>
  </si>
  <si>
    <t>1/4x5-1/2 Black Nipple</t>
  </si>
  <si>
    <t>1/4x6 Black Nipple</t>
  </si>
  <si>
    <t>1/4x7 Black Nipple</t>
  </si>
  <si>
    <t>1/4x8 Black Nipple</t>
  </si>
  <si>
    <t>1/4x9 Black Nipple</t>
  </si>
  <si>
    <t>1/4x10 Black Nipple</t>
  </si>
  <si>
    <t>1/4x11 Black Nipple</t>
  </si>
  <si>
    <t>1/4x12 Black Nipple</t>
  </si>
  <si>
    <t>3/8xClose Black Nipple</t>
  </si>
  <si>
    <t>3/8x1-1/2 Black Nipple</t>
  </si>
  <si>
    <t>3/8x2 Black Nipple</t>
  </si>
  <si>
    <t>3/8x2-1/2 Black Nipple</t>
  </si>
  <si>
    <t>3/8x3 Black Nipple</t>
  </si>
  <si>
    <t>3/8x3-1/2 Black Nipple</t>
  </si>
  <si>
    <t>3/8x4 Black Nipple</t>
  </si>
  <si>
    <t>3/8x4-1/2 Black Nipple</t>
  </si>
  <si>
    <t>3/8x5 Black Nipple</t>
  </si>
  <si>
    <t>3/8x5-1/2 Black Nipple</t>
  </si>
  <si>
    <t>3/8x6 Black Nipple</t>
  </si>
  <si>
    <t>3/8x7 Black Nipple</t>
  </si>
  <si>
    <t>3/8x8 Black Nipple</t>
  </si>
  <si>
    <t>3/8x9 Black Nipple</t>
  </si>
  <si>
    <t>3/8x10 Black Nipple</t>
  </si>
  <si>
    <t>3/8x11 Black Nipple</t>
  </si>
  <si>
    <t>3/8x12 Black Nipple</t>
  </si>
  <si>
    <t>1/2xClose Black Nipple</t>
  </si>
  <si>
    <t>1/2x1-1/2 Black Nipple</t>
  </si>
  <si>
    <t>1/2x2 Black Nipple</t>
  </si>
  <si>
    <t>1/2x2-1/2 Black Nipple</t>
  </si>
  <si>
    <t>1/2x3 Black Nipple</t>
  </si>
  <si>
    <t>1/2x3-1/2 Black Nipple</t>
  </si>
  <si>
    <t>1/2x4 Black Nipple</t>
  </si>
  <si>
    <t>1/2x4-1/2 Black Nipple</t>
  </si>
  <si>
    <t>1/2x5 Black Nipple</t>
  </si>
  <si>
    <t>1/2x5-1/2 Black Nipple</t>
  </si>
  <si>
    <t>1/2x6 Black Nipple</t>
  </si>
  <si>
    <t>1/2x7 Black Nipple</t>
  </si>
  <si>
    <t>1/2x8 Black Nipple</t>
  </si>
  <si>
    <t>1/2x9 Black Nipple</t>
  </si>
  <si>
    <t>1/2x10 Black Nipple</t>
  </si>
  <si>
    <t>1/2x11 Black Nipple</t>
  </si>
  <si>
    <t>1/2x12 Black Nipple</t>
  </si>
  <si>
    <t>3/4xClose Black Nipple</t>
  </si>
  <si>
    <t>3/4 x1-1/2 Black Nipple</t>
  </si>
  <si>
    <t>3/4x2 Black Nipple</t>
  </si>
  <si>
    <t>3/4x2-1/2 Black Nipple</t>
  </si>
  <si>
    <t>3/4x3 Black Nipple</t>
  </si>
  <si>
    <t>3/4x3-1/2 Black Nipple</t>
  </si>
  <si>
    <t>3/4x4 Black Nipple</t>
  </si>
  <si>
    <t>3/4x4-1/2 Black Nipple</t>
  </si>
  <si>
    <t>3/4x5 Black Nipple</t>
  </si>
  <si>
    <t>3/4x5-1/2 Black Nipple</t>
  </si>
  <si>
    <t>3/4x6 Black Nipple</t>
  </si>
  <si>
    <t>3/4x7 Black Nipple</t>
  </si>
  <si>
    <t>3/4x8 Black Nipple</t>
  </si>
  <si>
    <t>3/4x9 Black Nipple</t>
  </si>
  <si>
    <t>3/4x10 Black Nipple</t>
  </si>
  <si>
    <t>3/4x11 Black Nipple</t>
  </si>
  <si>
    <t>3/4x12 Black Nipple</t>
  </si>
  <si>
    <t>1xClose Black Nipple</t>
  </si>
  <si>
    <t>1x2 Black Nipple</t>
  </si>
  <si>
    <t>1x2-1/2 Black Nipple</t>
  </si>
  <si>
    <t>1x3 Black Nipple</t>
  </si>
  <si>
    <t>1x3-1/2 Black Nipple</t>
  </si>
  <si>
    <t>1x4 Black Nipple</t>
  </si>
  <si>
    <t>1x4-1/2 Black Nipple</t>
  </si>
  <si>
    <t>1x5 Black Nipple</t>
  </si>
  <si>
    <t>1x5-1/2 Black Nipple</t>
  </si>
  <si>
    <t>1x6 Black Nipple</t>
  </si>
  <si>
    <t>1x7 Black Nipple</t>
  </si>
  <si>
    <t>1x8 Black Nipple</t>
  </si>
  <si>
    <t>1x9 Black Nipple</t>
  </si>
  <si>
    <t>1x10 Black Nipple</t>
  </si>
  <si>
    <t>1x11 Black Nipple</t>
  </si>
  <si>
    <t>1x12 Black Nipple</t>
  </si>
  <si>
    <t>1-1/4xClose Black Nipple</t>
  </si>
  <si>
    <t>1-1/4x2 Black Nipple</t>
  </si>
  <si>
    <t>1-1/4x2-1/2 Black Nipple</t>
  </si>
  <si>
    <t>1-1/4x3 Black Nipple</t>
  </si>
  <si>
    <t>1-1/4x3-1/2 Black Nipple</t>
  </si>
  <si>
    <t>1-1/4x4 Black Nipple</t>
  </si>
  <si>
    <t>1-1/4x4-1/2 Black Nipple</t>
  </si>
  <si>
    <t>1-1/4x5 Black Nipple</t>
  </si>
  <si>
    <t>1-1/4x5-1/2 Black Nipple</t>
  </si>
  <si>
    <t>1-1/4x6 Black Nipple</t>
  </si>
  <si>
    <t>1-1/4x7 Black Nipple</t>
  </si>
  <si>
    <t>1-1/4x8 Black Nipple</t>
  </si>
  <si>
    <t>1-1/4x9 Black Nipple</t>
  </si>
  <si>
    <t>1-1/4x10 Black Nipple</t>
  </si>
  <si>
    <t>1-1/4x11 Black Nipple</t>
  </si>
  <si>
    <t>1-1/4x12 Black Nipple</t>
  </si>
  <si>
    <t>1-1/2xClose Black Nipple</t>
  </si>
  <si>
    <t>1-1/2x2 Black Nipple</t>
  </si>
  <si>
    <t>1-1/2x2-1/2 Black Nipple</t>
  </si>
  <si>
    <t>1-1/2x3 Black Nipple</t>
  </si>
  <si>
    <t>1-1/2x3-1/2 Black Nipple</t>
  </si>
  <si>
    <t>1-1/2x4 Black Nipple</t>
  </si>
  <si>
    <t>1-1/2x4-1/2 Black Nipple</t>
  </si>
  <si>
    <t>1-1/2x5 Black Nipple</t>
  </si>
  <si>
    <t>1-1/2x5-1/2 Black Nipple</t>
  </si>
  <si>
    <t>1-1/2x6 Black Nipple</t>
  </si>
  <si>
    <t>1-1/2x7 Black Nipple</t>
  </si>
  <si>
    <t>1-1/2x8 Black Nipple</t>
  </si>
  <si>
    <t>1-1/2x9 Black Nipple</t>
  </si>
  <si>
    <t>1-1/2x10 Black Nipple</t>
  </si>
  <si>
    <t>1-1/2x11 Black Nipple</t>
  </si>
  <si>
    <t>1-1/2x12 Black Nipple</t>
  </si>
  <si>
    <t>2xClose Black Nipple</t>
  </si>
  <si>
    <t>2x2-1/2 Black Nipple</t>
  </si>
  <si>
    <t>2x3 Black Nipple</t>
  </si>
  <si>
    <t>2x3-1/2 Black Nipple</t>
  </si>
  <si>
    <t>2x4 Black Nipple</t>
  </si>
  <si>
    <t>2x4-1/2 Black Nipple</t>
  </si>
  <si>
    <t>2x5 Black Nipple</t>
  </si>
  <si>
    <t>2x5-1/2 Black Nipple</t>
  </si>
  <si>
    <t>2x6 Black Nipple</t>
  </si>
  <si>
    <t>2x7 Black Nipple</t>
  </si>
  <si>
    <t>2x8 Black Nipple</t>
  </si>
  <si>
    <t>2x9 Black Nipple</t>
  </si>
  <si>
    <t>2x10 Black Nipple</t>
  </si>
  <si>
    <t>2x11 Black Nipple</t>
  </si>
  <si>
    <t>2x12 Black Nipple</t>
  </si>
  <si>
    <t>2-1/2xClose Black Nipple</t>
  </si>
  <si>
    <t>2-1/2x3 Black Nipple</t>
  </si>
  <si>
    <t>2-1/2x3-1/2 Black Nipple</t>
  </si>
  <si>
    <t>2-1/2x4 Black Nipple</t>
  </si>
  <si>
    <t>2-1/2x4-1/2 Black Nipple</t>
  </si>
  <si>
    <t>2-1/2x5 Black Nipple</t>
  </si>
  <si>
    <t>2-1/2x5-1/2 Black Nipple</t>
  </si>
  <si>
    <t>2-1/2x6 Black Nipple</t>
  </si>
  <si>
    <t>2-1/2x7 Black Nipple</t>
  </si>
  <si>
    <t>2-1/2x8 Black Nipple</t>
  </si>
  <si>
    <t>2-1/2x9 Black Nipple</t>
  </si>
  <si>
    <t>2-1/2x10 Black Nipple</t>
  </si>
  <si>
    <t>2-1/2x11 Black Nipple</t>
  </si>
  <si>
    <t>2-1/2x12 Black Nipple</t>
  </si>
  <si>
    <t>3xClose Black Nipple</t>
  </si>
  <si>
    <t>3x3 Black Nipple</t>
  </si>
  <si>
    <t>3x3-1/2 Black Nipple</t>
  </si>
  <si>
    <t>3x4 Black Nipple</t>
  </si>
  <si>
    <t>3x4-1/2 Black Nipple</t>
  </si>
  <si>
    <t>3x5 Black Nipple</t>
  </si>
  <si>
    <t>3x5-1/2 Black Nipple</t>
  </si>
  <si>
    <t>3x6 Black Nipple</t>
  </si>
  <si>
    <t>3x7 Black Nipple</t>
  </si>
  <si>
    <t>3x8 Black Nipple</t>
  </si>
  <si>
    <t>3x9 Black Nipple</t>
  </si>
  <si>
    <t>3x10 Black Nipple</t>
  </si>
  <si>
    <t>3x11 Black Nipple</t>
  </si>
  <si>
    <t>3x12 Black Nipple</t>
  </si>
  <si>
    <t>4xClose Black Nipple</t>
  </si>
  <si>
    <t>4x3-1/2 Black Nipple</t>
  </si>
  <si>
    <t>4x4 Black Nipple</t>
  </si>
  <si>
    <t>4x4-1/2 Black Nipple</t>
  </si>
  <si>
    <t>4x5 Black Nipple</t>
  </si>
  <si>
    <t>4x5-1/2 Black Nipple</t>
  </si>
  <si>
    <t>4x6 Black Nipple</t>
  </si>
  <si>
    <t>4x7 Black Nipple</t>
  </si>
  <si>
    <t>4x8 Black Nipple</t>
  </si>
  <si>
    <t>4x9 Black Nipple</t>
  </si>
  <si>
    <t>4x10 Black Nipple</t>
  </si>
  <si>
    <t>4x11 Black Nipple</t>
  </si>
  <si>
    <t>4x12 Black Nipple</t>
  </si>
  <si>
    <t>1/2x18 Black Cut Length</t>
  </si>
  <si>
    <t>1/2x24 Black Cut Length</t>
  </si>
  <si>
    <t>1/2x30 Black Cut Length</t>
  </si>
  <si>
    <t>1/2x36 Black Cut Length</t>
  </si>
  <si>
    <t>1/2x48 Black Cut Length</t>
  </si>
  <si>
    <t>1/2x60 Black Cut Length</t>
  </si>
  <si>
    <t>1/2x72 Black Cut Length</t>
  </si>
  <si>
    <t>3/4x18 Black Cut Length</t>
  </si>
  <si>
    <t>3/4x24 Black Cut Length</t>
  </si>
  <si>
    <t>3/4x30 Black Cut Length</t>
  </si>
  <si>
    <t>3/4x36 Black Cut Length</t>
  </si>
  <si>
    <t>3/4x48 Black Cut Length</t>
  </si>
  <si>
    <t>3/4x60 Black Cut Length</t>
  </si>
  <si>
    <t>3/4x72 Black Cut Length</t>
  </si>
  <si>
    <t>1x18 Black Cut Length</t>
  </si>
  <si>
    <t>1x24 Black Cut Length</t>
  </si>
  <si>
    <t>1x30 Black Cut Length</t>
  </si>
  <si>
    <t>1x36 Black Cut Length</t>
  </si>
  <si>
    <t>1x48 Black Cut Length</t>
  </si>
  <si>
    <t>1x60 Black Cut Length</t>
  </si>
  <si>
    <t>1x72 Black Cut Length</t>
  </si>
  <si>
    <t>1-1/4x18 Black Cut Length</t>
  </si>
  <si>
    <t>1-1/4x24 Black Cut Length</t>
  </si>
  <si>
    <t>1-1/4x30 Black Cut Length</t>
  </si>
  <si>
    <t>1-1/4x36 Black Cut Length</t>
  </si>
  <si>
    <t>1-1/4x48 Black Cut Length</t>
  </si>
  <si>
    <t>1-1/4x60 Black Cut Length</t>
  </si>
  <si>
    <t>1-1/4x72 Black Cut Length</t>
  </si>
  <si>
    <t>1-1/2x18 Black Cut Length</t>
  </si>
  <si>
    <t>1-1/2x24 Black Cut Length</t>
  </si>
  <si>
    <t>1-1/2x30 Black Cut Length</t>
  </si>
  <si>
    <t>1-1/2x36 Black Cut Length</t>
  </si>
  <si>
    <t>1-1/2x48 Black Cut Length</t>
  </si>
  <si>
    <t>1-1/2x60 Black Cut Length</t>
  </si>
  <si>
    <t>1-1/2x72 Black Cut Length</t>
  </si>
  <si>
    <t>2x18 Black Cut Length</t>
  </si>
  <si>
    <t>2x24 Black Cut Length</t>
  </si>
  <si>
    <t>2x30 Black Cut Length</t>
  </si>
  <si>
    <t>2x36 Black Cut Length</t>
  </si>
  <si>
    <t>2x48 Black Cut Length</t>
  </si>
  <si>
    <t>2x60 Black Cut Length</t>
  </si>
  <si>
    <t>2x72 Black Cut Length</t>
  </si>
  <si>
    <t>2-1/2x18 Black Cut Length</t>
  </si>
  <si>
    <t>2-1/2x24 Black Cut Length</t>
  </si>
  <si>
    <t>2-1/2x30 Black Cut Length</t>
  </si>
  <si>
    <t>2-1/2x36 Black Cut Length</t>
  </si>
  <si>
    <t>2-1/2x48 Black Cut Length</t>
  </si>
  <si>
    <t>2-1/2x60 Black Cut Length</t>
  </si>
  <si>
    <t>3x18 Black Cut Length</t>
  </si>
  <si>
    <t>3x24 Black Cut Length</t>
  </si>
  <si>
    <t>3x30 Black Cut Length</t>
  </si>
  <si>
    <t>3x36 Black Cut Length</t>
  </si>
  <si>
    <t>3x48 Black Cut Length</t>
  </si>
  <si>
    <t>3x60 Black Cut Length</t>
  </si>
  <si>
    <t>4x18 Black Cut Length</t>
  </si>
  <si>
    <t>4x24 Black Cut Length</t>
  </si>
  <si>
    <t>4x30 Black Cut Length</t>
  </si>
  <si>
    <t>4x36 Black Cut Length</t>
  </si>
  <si>
    <t>4x48 Black Cut Length</t>
  </si>
  <si>
    <t>4x60 Black Cut Length</t>
  </si>
  <si>
    <t>1/2x18 Galv Cut Length</t>
  </si>
  <si>
    <t>1/2x24 Galv Cut Length</t>
  </si>
  <si>
    <t>1/2x30 Galv Cut Length</t>
  </si>
  <si>
    <t>1/2x36 Galv Cut Length</t>
  </si>
  <si>
    <t>1/2x48 Galv Cut Length</t>
  </si>
  <si>
    <t>1/2x60 Galv Cut Length</t>
  </si>
  <si>
    <t>1/2x72 Galv Cut Length</t>
  </si>
  <si>
    <t>3/4x18 Galv Cut Length</t>
  </si>
  <si>
    <t>3/4x24 Galv Cut Length</t>
  </si>
  <si>
    <t>3/4x30 Galv Cut Length</t>
  </si>
  <si>
    <t>3/4x36 Galv Cut Length</t>
  </si>
  <si>
    <t>3/4x48 Galv Cut Length</t>
  </si>
  <si>
    <t>3/4x60 Galv Cut Length</t>
  </si>
  <si>
    <t>3/4x72 Galv Cut Length</t>
  </si>
  <si>
    <t>1x18 Galv Cut Length</t>
  </si>
  <si>
    <t>1x24 Galv Cut Length</t>
  </si>
  <si>
    <t>1x30 Galv Cut Length</t>
  </si>
  <si>
    <t>1x36 Galv Cut Length</t>
  </si>
  <si>
    <t>1x48 Galv Cut Length</t>
  </si>
  <si>
    <t>1x60 Galv Cut Length</t>
  </si>
  <si>
    <t>1x72 Galv Cut Length</t>
  </si>
  <si>
    <t>1-1/4x18 Galv Cut Length</t>
  </si>
  <si>
    <t>1-1/4x24 Galv Cut Length</t>
  </si>
  <si>
    <t>1-1/4x30 Galv Cut Length</t>
  </si>
  <si>
    <t>1-1/4x36 Galv Cut Length</t>
  </si>
  <si>
    <t>1-1/4x48 Galv Cut Length</t>
  </si>
  <si>
    <t>1-1/4x60 Galv Cut Length</t>
  </si>
  <si>
    <t>1-1/4x72 Galv Cut Length</t>
  </si>
  <si>
    <t>1-1/2x18 Galv Cut Length</t>
  </si>
  <si>
    <t>1-1/2x24 Galv Cut Length</t>
  </si>
  <si>
    <t>1-1/2x30 Galv Cut Length</t>
  </si>
  <si>
    <t>1-1/2x36 Galv Cut Length</t>
  </si>
  <si>
    <t>1-1/2x48 Galv Cut Length</t>
  </si>
  <si>
    <t>1-1/2x60 Galv Cut Length</t>
  </si>
  <si>
    <t>1-1/2x72 Galv Cut Length</t>
  </si>
  <si>
    <t>2x18 Galv Cut Length</t>
  </si>
  <si>
    <t>2x24 Galv Cut Length</t>
  </si>
  <si>
    <t>2x30 Galv Cut Length</t>
  </si>
  <si>
    <t>2x36 Galv Cut Length</t>
  </si>
  <si>
    <t>2x48 Galv Cut Length</t>
  </si>
  <si>
    <t>2x60 Galv Cut Length</t>
  </si>
  <si>
    <t>2x72 Galv Cut Length</t>
  </si>
  <si>
    <t>3x18 Galv Cut Length</t>
  </si>
  <si>
    <t>3x24 Galv Cut Length</t>
  </si>
  <si>
    <t>3x36 Galv Cut Length</t>
  </si>
  <si>
    <t>1/8xClose Galv Nipple</t>
  </si>
  <si>
    <t>1/8x1-1/2 Galv Nipple</t>
  </si>
  <si>
    <t>1/8x2 Galv Nipple</t>
  </si>
  <si>
    <t>1/8x2-1/2 Galv Nipple</t>
  </si>
  <si>
    <t>1/8x3 Galv Nipple</t>
  </si>
  <si>
    <t>1/8x3-1/2 Galv Nipple</t>
  </si>
  <si>
    <t>1/8x4 Galv Nipple</t>
  </si>
  <si>
    <t>1/8x4-1/2 Galv Nipple</t>
  </si>
  <si>
    <t>1/8x5 Galv Nipple</t>
  </si>
  <si>
    <t>1/8x5-1/2 Galv Nipple</t>
  </si>
  <si>
    <t>1/8x6 Galv Nipple</t>
  </si>
  <si>
    <t>1/8x7 Galv Nipple</t>
  </si>
  <si>
    <t>1/8x11 Galv Nipple</t>
  </si>
  <si>
    <t>1/4xClose Galv Nipple</t>
  </si>
  <si>
    <t>1/4x1-1/2 Galv Nipple</t>
  </si>
  <si>
    <t>1/4x2 Galv Nipple</t>
  </si>
  <si>
    <t>1/4x2-1/2 Galv Nipple</t>
  </si>
  <si>
    <t>1/4x3 Galv Nipple</t>
  </si>
  <si>
    <t>1/4x3-1/2 Galv Nipple</t>
  </si>
  <si>
    <t>1/4x4 Galv Nipple</t>
  </si>
  <si>
    <t>1/4x4-1/2 Galv Nipple</t>
  </si>
  <si>
    <t>1/4x5 Galv Nipple</t>
  </si>
  <si>
    <t>1/4x5-1/2 Galv Nipple</t>
  </si>
  <si>
    <t>1/4x6 Galv Nipple</t>
  </si>
  <si>
    <t>1/4x7 Galv Nipple</t>
  </si>
  <si>
    <t>1/4x8 Galv Nipple</t>
  </si>
  <si>
    <t>1/4x9 Galv Nipple</t>
  </si>
  <si>
    <t>1/4x10 Galv Nipple</t>
  </si>
  <si>
    <t>1/4x11 Galv Nipple</t>
  </si>
  <si>
    <t>1/4x12 Galv Nipple</t>
  </si>
  <si>
    <t>3/8xClose Galv Nipple</t>
  </si>
  <si>
    <t>3/8x1-1/2 Galv Nipple</t>
  </si>
  <si>
    <t>3/8x2 Galv Nipple</t>
  </si>
  <si>
    <t>3/8x2-1/2 Galv Nipple</t>
  </si>
  <si>
    <t>3/8x3 Galv Nipple</t>
  </si>
  <si>
    <t>3/8x3-1/2 Galv Nipple</t>
  </si>
  <si>
    <t>3/8x4 Galv Nipple</t>
  </si>
  <si>
    <t>3/8x4-1/2 Galv Nipple</t>
  </si>
  <si>
    <t>3/8x5 Galv Nipple</t>
  </si>
  <si>
    <t>3/8x5-1/2 Galv Nipple</t>
  </si>
  <si>
    <t>3/8x6 Galv Nipple</t>
  </si>
  <si>
    <t>3/8x7 Galv Nipple</t>
  </si>
  <si>
    <t>3/8x8 Galv Nipple</t>
  </si>
  <si>
    <t>3/8x9 Galv Nipple</t>
  </si>
  <si>
    <t>3/8x10 Galv Nipple</t>
  </si>
  <si>
    <t>3/8x11 Galv Nipple</t>
  </si>
  <si>
    <t>3/8x12 Galv Nipple</t>
  </si>
  <si>
    <t>1/2xClose Galv Nipple</t>
  </si>
  <si>
    <t>1/2x1-1/2 Galv Nipple</t>
  </si>
  <si>
    <t>1/2x2 Galv Nipple</t>
  </si>
  <si>
    <t>1/2x2-1/2 Galv Nipple</t>
  </si>
  <si>
    <t>1/2x3 Galv Nipple</t>
  </si>
  <si>
    <t>1/2x3-1/2 Galv Nipple</t>
  </si>
  <si>
    <t>1/2x4 Galv Nipple</t>
  </si>
  <si>
    <t>1/2x4-1/2 Galv Nipple</t>
  </si>
  <si>
    <t>1/2x5 Galv Nipple</t>
  </si>
  <si>
    <t>1/2x5-1/2 Galv Nipple</t>
  </si>
  <si>
    <t>1/2x6 Galv Nipple</t>
  </si>
  <si>
    <t>1/2x7 Galv Nipple</t>
  </si>
  <si>
    <t>1/2x8 Galv Nipple</t>
  </si>
  <si>
    <t>1/2x9 Galv Nipple</t>
  </si>
  <si>
    <t>1/2x10 Galv Nipple</t>
  </si>
  <si>
    <t>1/2x11 Galv Nipple</t>
  </si>
  <si>
    <t>1/2x12 Galv Nipple</t>
  </si>
  <si>
    <t>3/4xClose Galv Nipple</t>
  </si>
  <si>
    <t>3/4 x1-1/2 Galv Nipple</t>
  </si>
  <si>
    <t>3/4x2 Galv Nipple</t>
  </si>
  <si>
    <t>3/4x2-1/2 Galv Nipple</t>
  </si>
  <si>
    <t>3/4x3 Galv Nipple</t>
  </si>
  <si>
    <t>3/4x3-1/2 Galv Nipple</t>
  </si>
  <si>
    <t>3/4x4 Galv Nipple</t>
  </si>
  <si>
    <t>3/4x4-1/2 Galv Nipple</t>
  </si>
  <si>
    <t>3/4x5 Galv Nipple</t>
  </si>
  <si>
    <t>3/4x5-1/2 Galv Nipple</t>
  </si>
  <si>
    <t>3/4x6 Galv Nipple</t>
  </si>
  <si>
    <t>3/4x7 Galv Nipple</t>
  </si>
  <si>
    <t>3/4x8 Galv Nipple</t>
  </si>
  <si>
    <t>3/4x9 Galv Nipple</t>
  </si>
  <si>
    <t>3/4x10 Galv Nipple</t>
  </si>
  <si>
    <t>3/4x11 Galv Nipple</t>
  </si>
  <si>
    <t>3/4x12 Galv Nipple</t>
  </si>
  <si>
    <t>1xClose Galv Nipple</t>
  </si>
  <si>
    <t>1x2 Galv Nipple</t>
  </si>
  <si>
    <t>1x2-1/2 Galv Nipple</t>
  </si>
  <si>
    <t>1x3 Galv Nipple</t>
  </si>
  <si>
    <t>1x3-1/2 Galv Nipple</t>
  </si>
  <si>
    <t>1x4 Galv Nipple</t>
  </si>
  <si>
    <t>1x4-1/2 Galv Nipple</t>
  </si>
  <si>
    <t>1x5 Galv Nipple</t>
  </si>
  <si>
    <t>1x5-1/2 Galv Nipple</t>
  </si>
  <si>
    <t>1x6 Galv Nipple</t>
  </si>
  <si>
    <t>1x7 Galv Nipple</t>
  </si>
  <si>
    <t>1x8 Galv Nipple</t>
  </si>
  <si>
    <t>1x9 Galv Nipple</t>
  </si>
  <si>
    <t>1x10 Galv Nipple</t>
  </si>
  <si>
    <t>1x11 Galv Nipple</t>
  </si>
  <si>
    <t>1x12 Galv Nipple</t>
  </si>
  <si>
    <t>1-1/4xClose Galv Nipple</t>
  </si>
  <si>
    <t>1-1/4x2 Galv Nipple</t>
  </si>
  <si>
    <t>1-1/4x2-1/2 Galv Nipple</t>
  </si>
  <si>
    <t>1-1/4x3 Galv Nipple</t>
  </si>
  <si>
    <t>1-1/4x3-1/2 Galv Nipple</t>
  </si>
  <si>
    <t>1-1/4x4 Galv Nipple</t>
  </si>
  <si>
    <t>1-1/4x4-1/2 Galv Nipple</t>
  </si>
  <si>
    <t>1-1/4x5 Galv Nipple</t>
  </si>
  <si>
    <t>1-1/4x5-1/2 Galv Nipple</t>
  </si>
  <si>
    <t>1-1/4x6 Galv Nipple</t>
  </si>
  <si>
    <t>1-1/4x7 Galv Nipple</t>
  </si>
  <si>
    <t>1-1/4x8 Galv Nipple</t>
  </si>
  <si>
    <t>1-1/4x9 Galv Nipple</t>
  </si>
  <si>
    <t>1-1/4x10 Galv Nipple</t>
  </si>
  <si>
    <t>1-1/4x11 Galv Nipple</t>
  </si>
  <si>
    <t>1-1/4x12 Galv Nipple</t>
  </si>
  <si>
    <t>1-1/2xClose Galv Nipple</t>
  </si>
  <si>
    <t>1-1/2x2 Galv Nipple</t>
  </si>
  <si>
    <t>1-1/2x2-1/2 Galv Nipple</t>
  </si>
  <si>
    <t>1-1/2x3 Galv Nipple</t>
  </si>
  <si>
    <t>1-1/2x3-1/2 Galv Nipple</t>
  </si>
  <si>
    <t>1-1/2x4 Galv Nipple</t>
  </si>
  <si>
    <t>1-1/2x4-1/2 Galv Nipple</t>
  </si>
  <si>
    <t>1-1/2x5 Galv Nipple</t>
  </si>
  <si>
    <t>1-1/2x5-1/2 Galv Nipple</t>
  </si>
  <si>
    <t>1-1/2x6 Galv Nipple</t>
  </si>
  <si>
    <t>1-1/2x7 Galv Nipple</t>
  </si>
  <si>
    <t>1-1/2x8 Galv Nipple</t>
  </si>
  <si>
    <t>1-1/2x9 Galv Nipple</t>
  </si>
  <si>
    <t>1-1/2x10 Galv Nipple</t>
  </si>
  <si>
    <t>1-1/2x11 Galv Nipple</t>
  </si>
  <si>
    <t>1-1/2x12 Galv Nipple</t>
  </si>
  <si>
    <t>2xClose Galv Nipple</t>
  </si>
  <si>
    <t>2x2-1/2 Galv Nipple</t>
  </si>
  <si>
    <t>2x3 Galv Nipple</t>
  </si>
  <si>
    <t>2x3-1/2 Galv Nipple</t>
  </si>
  <si>
    <t>2x4 Galv Nipple</t>
  </si>
  <si>
    <t>2x4-1/2 Galv Nipple</t>
  </si>
  <si>
    <t>2x5 Galv Nipple</t>
  </si>
  <si>
    <t>2x5-1/2 Galv Nipple</t>
  </si>
  <si>
    <t>2x6 Galv Nipple</t>
  </si>
  <si>
    <t>2x7 Galv Nipple</t>
  </si>
  <si>
    <t>2x8 Galv Nipple</t>
  </si>
  <si>
    <t>2x9 Galv Nipple</t>
  </si>
  <si>
    <t>2x10 Galv Nipple</t>
  </si>
  <si>
    <t>2x11 Galv Nipple</t>
  </si>
  <si>
    <t>2x12 Galv Nipple</t>
  </si>
  <si>
    <t>2-1/2xClose Galv Nipple</t>
  </si>
  <si>
    <t>2-1/2x3 Galv Nipple</t>
  </si>
  <si>
    <t>2-1/2x3-1/2 Galv Nipple</t>
  </si>
  <si>
    <t>2-1/2x4 Galv Nipple</t>
  </si>
  <si>
    <t>2-1/2x4-1/2 Galv Nipple</t>
  </si>
  <si>
    <t>2-1/2x5 Galv Nipple</t>
  </si>
  <si>
    <t>2-1/2x5-1/2 Galv Nipple</t>
  </si>
  <si>
    <t>2-1/2x6 Galv Nipple</t>
  </si>
  <si>
    <t>2-1/2x7 Galv Nipple</t>
  </si>
  <si>
    <t>2-1/2x8 Galv Nipple</t>
  </si>
  <si>
    <t>2-1/2x9 Galv Nipple</t>
  </si>
  <si>
    <t>2-1/2x10 Galv Nipple</t>
  </si>
  <si>
    <t>2-1/2x11 Galv Nipple</t>
  </si>
  <si>
    <t>2-1/2x12 Galv Nipple</t>
  </si>
  <si>
    <t>3xClose Galv Nipple</t>
  </si>
  <si>
    <t>3x3 Galv Nipple</t>
  </si>
  <si>
    <t>3x3-1/2 Galv Nipple</t>
  </si>
  <si>
    <t>3x4 Galv Nipple</t>
  </si>
  <si>
    <t>3x4-1/2 Galv Nipple</t>
  </si>
  <si>
    <t>3x5 Galv Nipple</t>
  </si>
  <si>
    <t>3x5-1/2 Galv Nipple</t>
  </si>
  <si>
    <t>3x6 Galv Nipple</t>
  </si>
  <si>
    <t>3x7 Galv Nipple</t>
  </si>
  <si>
    <t>3x8 Galv Nipple</t>
  </si>
  <si>
    <t>3x9 Galv Nipple</t>
  </si>
  <si>
    <t>3x10 Galv Nipple</t>
  </si>
  <si>
    <t>3x11 Galv Nipple</t>
  </si>
  <si>
    <t>3x12 Galv Nipple</t>
  </si>
  <si>
    <t>4xClose Galv Nipple</t>
  </si>
  <si>
    <t>4x3-1/2 Galv Nipple</t>
  </si>
  <si>
    <t>4x4 Galv Nipple</t>
  </si>
  <si>
    <t>4x4-1/2 Galv Nipple</t>
  </si>
  <si>
    <t>4x5 Galv Nipple</t>
  </si>
  <si>
    <t>4x5-1/2 Galv Nipple</t>
  </si>
  <si>
    <t>4x6 Galv Nipple</t>
  </si>
  <si>
    <t>4x7 Galv Nipple</t>
  </si>
  <si>
    <t>4x8 Galv Nipple</t>
  </si>
  <si>
    <t>4x9 Galv Nipple</t>
  </si>
  <si>
    <t>4x10 Galv Nipple</t>
  </si>
  <si>
    <t>4x11 Galv Nipple</t>
  </si>
  <si>
    <t>4x12 Galv Nipple</t>
  </si>
  <si>
    <t>PEX ACCESSORIES</t>
  </si>
  <si>
    <t>STUBOUT - F1870</t>
  </si>
  <si>
    <t>STUBOUT - F1960</t>
  </si>
  <si>
    <t>P15227</t>
  </si>
  <si>
    <t>P15228</t>
  </si>
  <si>
    <t>P15230</t>
  </si>
  <si>
    <t>P15231</t>
  </si>
  <si>
    <t>P15232</t>
  </si>
  <si>
    <t>P15233</t>
  </si>
  <si>
    <t>P15234</t>
  </si>
  <si>
    <t>P15235</t>
  </si>
  <si>
    <t>P15236</t>
  </si>
  <si>
    <t>P15237</t>
  </si>
  <si>
    <t>P15238</t>
  </si>
  <si>
    <t>P15239</t>
  </si>
  <si>
    <t>P15240</t>
  </si>
  <si>
    <t>P15241</t>
  </si>
  <si>
    <t>P15242</t>
  </si>
  <si>
    <t>P15243</t>
  </si>
  <si>
    <t>P15244</t>
  </si>
  <si>
    <t>P15245</t>
  </si>
  <si>
    <t>P15246</t>
  </si>
  <si>
    <t>P15247</t>
  </si>
  <si>
    <t>P15248</t>
  </si>
  <si>
    <t>P15249</t>
  </si>
  <si>
    <t>P15250</t>
  </si>
  <si>
    <t>P15251</t>
  </si>
  <si>
    <t>P15252</t>
  </si>
  <si>
    <t>P15253</t>
  </si>
  <si>
    <t>P15254</t>
  </si>
  <si>
    <t>P15255</t>
  </si>
  <si>
    <t>P15256</t>
  </si>
  <si>
    <t>P15257</t>
  </si>
  <si>
    <t>P15258</t>
  </si>
  <si>
    <t>P15259</t>
  </si>
  <si>
    <t>P15260</t>
  </si>
  <si>
    <t>P15261</t>
  </si>
  <si>
    <t>P15262</t>
  </si>
  <si>
    <t>P15263</t>
  </si>
  <si>
    <t>P15264</t>
  </si>
  <si>
    <t>P15265</t>
  </si>
  <si>
    <t>P15266</t>
  </si>
  <si>
    <t>P15267</t>
  </si>
  <si>
    <t>P15268</t>
  </si>
  <si>
    <t>P15269</t>
  </si>
  <si>
    <t>P15270</t>
  </si>
  <si>
    <t>P15271</t>
  </si>
  <si>
    <t>P15272</t>
  </si>
  <si>
    <t>P15273</t>
  </si>
  <si>
    <t>P15274</t>
  </si>
  <si>
    <t>P15275</t>
  </si>
  <si>
    <t>P15276</t>
  </si>
  <si>
    <t>P15277</t>
  </si>
  <si>
    <t>P15278</t>
  </si>
  <si>
    <t>P15279</t>
  </si>
  <si>
    <t>P15280</t>
  </si>
  <si>
    <t>P15281</t>
  </si>
  <si>
    <t>P15282</t>
  </si>
  <si>
    <t>P15283</t>
  </si>
  <si>
    <t>P15284</t>
  </si>
  <si>
    <t>P15285</t>
  </si>
  <si>
    <t>P15286</t>
  </si>
  <si>
    <t>P15287</t>
  </si>
  <si>
    <t>P15288</t>
  </si>
  <si>
    <t>P15289</t>
  </si>
  <si>
    <t>P15290</t>
  </si>
  <si>
    <t>P15291</t>
  </si>
  <si>
    <t>P15292</t>
  </si>
  <si>
    <t>P15293</t>
  </si>
  <si>
    <t>P15294</t>
  </si>
  <si>
    <t>P15295</t>
  </si>
  <si>
    <t>P15296</t>
  </si>
  <si>
    <t>P15297</t>
  </si>
  <si>
    <t>P15298</t>
  </si>
  <si>
    <t>P15299</t>
  </si>
  <si>
    <t>P15300</t>
  </si>
  <si>
    <t>P15301</t>
  </si>
  <si>
    <t>P15302</t>
  </si>
  <si>
    <t>P15303</t>
  </si>
  <si>
    <t>P15304</t>
  </si>
  <si>
    <t>P15305</t>
  </si>
  <si>
    <t>P15306</t>
  </si>
  <si>
    <t>P15307</t>
  </si>
  <si>
    <t>P15308</t>
  </si>
  <si>
    <t>P15309</t>
  </si>
  <si>
    <t>P15310</t>
  </si>
  <si>
    <t>P15311</t>
  </si>
  <si>
    <t>P15312</t>
  </si>
  <si>
    <t>P15313</t>
  </si>
  <si>
    <t>P15314</t>
  </si>
  <si>
    <t>P15315</t>
  </si>
  <si>
    <t>P15316</t>
  </si>
  <si>
    <t>P15317</t>
  </si>
  <si>
    <t>P15318</t>
  </si>
  <si>
    <t>P15319</t>
  </si>
  <si>
    <t>P15320</t>
  </si>
  <si>
    <t>P15321</t>
  </si>
  <si>
    <t>P15322</t>
  </si>
  <si>
    <t>P15323</t>
  </si>
  <si>
    <t>P15324</t>
  </si>
  <si>
    <t>P15325</t>
  </si>
  <si>
    <t>P15326</t>
  </si>
  <si>
    <t>P15327</t>
  </si>
  <si>
    <t>P15328</t>
  </si>
  <si>
    <t>P15329</t>
  </si>
  <si>
    <t>P15330</t>
  </si>
  <si>
    <t>P15331</t>
  </si>
  <si>
    <t>P15332</t>
  </si>
  <si>
    <t>P15333</t>
  </si>
  <si>
    <t>P15334</t>
  </si>
  <si>
    <t>P15335</t>
  </si>
  <si>
    <t>P15336</t>
  </si>
  <si>
    <t>P15337</t>
  </si>
  <si>
    <t>P15338</t>
  </si>
  <si>
    <t>P15339</t>
  </si>
  <si>
    <t>P15340</t>
  </si>
  <si>
    <t>P15341</t>
  </si>
  <si>
    <t>P15342</t>
  </si>
  <si>
    <t>P15343</t>
  </si>
  <si>
    <t>P15344</t>
  </si>
  <si>
    <t>P15345</t>
  </si>
  <si>
    <t>P15346</t>
  </si>
  <si>
    <t>P15347</t>
  </si>
  <si>
    <t>P15348</t>
  </si>
  <si>
    <t>P15349</t>
  </si>
  <si>
    <t>P15350</t>
  </si>
  <si>
    <t>P15351</t>
  </si>
  <si>
    <t>P15352</t>
  </si>
  <si>
    <t>P15353</t>
  </si>
  <si>
    <t>P15354</t>
  </si>
  <si>
    <t>P15355</t>
  </si>
  <si>
    <t>P15356</t>
  </si>
  <si>
    <t>P15357</t>
  </si>
  <si>
    <t>P15358</t>
  </si>
  <si>
    <t>P15359</t>
  </si>
  <si>
    <t>P15360</t>
  </si>
  <si>
    <t>P15361</t>
  </si>
  <si>
    <t>P15362</t>
  </si>
  <si>
    <t>P15363</t>
  </si>
  <si>
    <t>P15364</t>
  </si>
  <si>
    <t>P15365</t>
  </si>
  <si>
    <t>P15366</t>
  </si>
  <si>
    <t>P15368</t>
  </si>
  <si>
    <t>P15369</t>
  </si>
  <si>
    <t>P15370</t>
  </si>
  <si>
    <t>P15371</t>
  </si>
  <si>
    <t>P15372</t>
  </si>
  <si>
    <t>P15373</t>
  </si>
  <si>
    <t>P15374</t>
  </si>
  <si>
    <t>P15375</t>
  </si>
  <si>
    <t>P15376</t>
  </si>
  <si>
    <t>P15377</t>
  </si>
  <si>
    <t>P15378</t>
  </si>
  <si>
    <t>P15379</t>
  </si>
  <si>
    <t>P15380</t>
  </si>
  <si>
    <t>P15381</t>
  </si>
  <si>
    <t>P15382</t>
  </si>
  <si>
    <t>P15383</t>
  </si>
  <si>
    <t>P15384</t>
  </si>
  <si>
    <t>P15385</t>
  </si>
  <si>
    <t>P15387</t>
  </si>
  <si>
    <t>P15388</t>
  </si>
  <si>
    <t>P15389</t>
  </si>
  <si>
    <t>P15390</t>
  </si>
  <si>
    <t>P15391</t>
  </si>
  <si>
    <t>P15392</t>
  </si>
  <si>
    <t>P15393</t>
  </si>
  <si>
    <t>P15394</t>
  </si>
  <si>
    <t>P15395</t>
  </si>
  <si>
    <t>P15396</t>
  </si>
  <si>
    <t>P15397</t>
  </si>
  <si>
    <t>P15398</t>
  </si>
  <si>
    <t>P15399</t>
  </si>
  <si>
    <t>P15400</t>
  </si>
  <si>
    <t>P15401</t>
  </si>
  <si>
    <t>P15402</t>
  </si>
  <si>
    <t>P15403</t>
  </si>
  <si>
    <t>P15404</t>
  </si>
  <si>
    <t>P15405</t>
  </si>
  <si>
    <t>P15406</t>
  </si>
  <si>
    <t>P15407</t>
  </si>
  <si>
    <t>P15408</t>
  </si>
  <si>
    <t>P15409</t>
  </si>
  <si>
    <t>P15410</t>
  </si>
  <si>
    <t>P15411</t>
  </si>
  <si>
    <t>P15412</t>
  </si>
  <si>
    <t>P15413</t>
  </si>
  <si>
    <t>P15414</t>
  </si>
  <si>
    <t>P15415</t>
  </si>
  <si>
    <t>P15418</t>
  </si>
  <si>
    <t>P15419</t>
  </si>
  <si>
    <t>P15420</t>
  </si>
  <si>
    <t>P15421</t>
  </si>
  <si>
    <t>P15422</t>
  </si>
  <si>
    <t>P15423</t>
  </si>
  <si>
    <t>P15424</t>
  </si>
  <si>
    <t>P15425</t>
  </si>
  <si>
    <t>P15426</t>
  </si>
  <si>
    <t>P15427</t>
  </si>
  <si>
    <t>P15428</t>
  </si>
  <si>
    <t>P15429</t>
  </si>
  <si>
    <t>P15430</t>
  </si>
  <si>
    <t>P15431</t>
  </si>
  <si>
    <t>P15432</t>
  </si>
  <si>
    <t>P15433</t>
  </si>
  <si>
    <t>P15434</t>
  </si>
  <si>
    <t>P15435</t>
  </si>
  <si>
    <t>P15436</t>
  </si>
  <si>
    <t>P15437</t>
  </si>
  <si>
    <t>P15438</t>
  </si>
  <si>
    <t>P15439</t>
  </si>
  <si>
    <t>P15440</t>
  </si>
  <si>
    <t>P15441</t>
  </si>
  <si>
    <t>P15442</t>
  </si>
  <si>
    <t>P15443</t>
  </si>
  <si>
    <t>P15444</t>
  </si>
  <si>
    <t>P15445</t>
  </si>
  <si>
    <t>P15446</t>
  </si>
  <si>
    <t>P15447</t>
  </si>
  <si>
    <t>P15448</t>
  </si>
  <si>
    <t>P15449</t>
  </si>
  <si>
    <t>P15450</t>
  </si>
  <si>
    <t>P15451</t>
  </si>
  <si>
    <t>P15452</t>
  </si>
  <si>
    <t>P15453</t>
  </si>
  <si>
    <t>P15454</t>
  </si>
  <si>
    <t>P15455</t>
  </si>
  <si>
    <t>P15456</t>
  </si>
  <si>
    <t>P15457</t>
  </si>
  <si>
    <t>P15458</t>
  </si>
  <si>
    <t>P15459</t>
  </si>
  <si>
    <t>P15460</t>
  </si>
  <si>
    <t>P15461</t>
  </si>
  <si>
    <t>P15462</t>
  </si>
  <si>
    <t>P15463</t>
  </si>
  <si>
    <t>P15464</t>
  </si>
  <si>
    <t>P15465</t>
  </si>
  <si>
    <t>P15466</t>
  </si>
  <si>
    <t>P15467</t>
  </si>
  <si>
    <t>P15468</t>
  </si>
  <si>
    <t>P15469</t>
  </si>
  <si>
    <t>P15470</t>
  </si>
  <si>
    <t>P15471</t>
  </si>
  <si>
    <t>P15472</t>
  </si>
  <si>
    <t>P15473</t>
  </si>
  <si>
    <t>P15475</t>
  </si>
  <si>
    <t>P15476</t>
  </si>
  <si>
    <t>P15477</t>
  </si>
  <si>
    <t>P15478</t>
  </si>
  <si>
    <t>P15479</t>
  </si>
  <si>
    <t>P15480</t>
  </si>
  <si>
    <t>P15481</t>
  </si>
  <si>
    <t>P15482</t>
  </si>
  <si>
    <t>P15483</t>
  </si>
  <si>
    <t>P15485</t>
  </si>
  <si>
    <t>P15486</t>
  </si>
  <si>
    <t>P15487</t>
  </si>
  <si>
    <t>P15488</t>
  </si>
  <si>
    <t>P15489</t>
  </si>
  <si>
    <t>P15490</t>
  </si>
  <si>
    <t>P15491</t>
  </si>
  <si>
    <t>P15492</t>
  </si>
  <si>
    <t>P15493</t>
  </si>
  <si>
    <t>P15494</t>
  </si>
  <si>
    <t>P15495</t>
  </si>
  <si>
    <t>P15496</t>
  </si>
  <si>
    <t>P15497</t>
  </si>
  <si>
    <t>P15498</t>
  </si>
  <si>
    <t>P15499</t>
  </si>
  <si>
    <t>P15500</t>
  </si>
  <si>
    <t>P15501</t>
  </si>
  <si>
    <t>P15502</t>
  </si>
  <si>
    <t>P15503</t>
  </si>
  <si>
    <t>P15504</t>
  </si>
  <si>
    <t>P15505</t>
  </si>
  <si>
    <t>P15506</t>
  </si>
  <si>
    <t>P15507</t>
  </si>
  <si>
    <t>P15508</t>
  </si>
  <si>
    <t>P15509</t>
  </si>
  <si>
    <t>P15510</t>
  </si>
  <si>
    <t>P15511</t>
  </si>
  <si>
    <t>P15512</t>
  </si>
  <si>
    <t>P15513</t>
  </si>
  <si>
    <t>P15514</t>
  </si>
  <si>
    <t>P15515</t>
  </si>
  <si>
    <t>P15516</t>
  </si>
  <si>
    <t>P15517</t>
  </si>
  <si>
    <t>P15518</t>
  </si>
  <si>
    <t>P15519</t>
  </si>
  <si>
    <t>P15520</t>
  </si>
  <si>
    <t>P15521</t>
  </si>
  <si>
    <t>P15522</t>
  </si>
  <si>
    <t>P15523</t>
  </si>
  <si>
    <t>P15524</t>
  </si>
  <si>
    <t>P15525</t>
  </si>
  <si>
    <t>P15526</t>
  </si>
  <si>
    <t>P15527</t>
  </si>
  <si>
    <t>P15528</t>
  </si>
  <si>
    <t>P15529</t>
  </si>
  <si>
    <t>P15530</t>
  </si>
  <si>
    <t>P15531</t>
  </si>
  <si>
    <t>P15532</t>
  </si>
  <si>
    <t>P15533</t>
  </si>
  <si>
    <t>P15534</t>
  </si>
  <si>
    <t>P15535</t>
  </si>
  <si>
    <t>P15536</t>
  </si>
  <si>
    <t>P15537</t>
  </si>
  <si>
    <t>P15538</t>
  </si>
  <si>
    <t>P15539</t>
  </si>
  <si>
    <t>P15540</t>
  </si>
  <si>
    <t>P15541</t>
  </si>
  <si>
    <t>P15542</t>
  </si>
  <si>
    <t>P15543</t>
  </si>
  <si>
    <t>P15544</t>
  </si>
  <si>
    <t>P15545</t>
  </si>
  <si>
    <t>P15546</t>
  </si>
  <si>
    <t>P15547</t>
  </si>
  <si>
    <t>P15548</t>
  </si>
  <si>
    <t>P15549</t>
  </si>
  <si>
    <t>P15550</t>
  </si>
  <si>
    <t>P15551</t>
  </si>
  <si>
    <t>P15552</t>
  </si>
  <si>
    <t>P15553</t>
  </si>
  <si>
    <t>P15555</t>
  </si>
  <si>
    <t>P15557</t>
  </si>
  <si>
    <t>P15558</t>
  </si>
  <si>
    <t>P15559</t>
  </si>
  <si>
    <t>P15560</t>
  </si>
  <si>
    <t>P15561</t>
  </si>
  <si>
    <t>P15562</t>
  </si>
  <si>
    <t>P15563</t>
  </si>
  <si>
    <t>P15564</t>
  </si>
  <si>
    <t>P15565</t>
  </si>
  <si>
    <t>P15566</t>
  </si>
  <si>
    <t>P15568</t>
  </si>
  <si>
    <t>P15569</t>
  </si>
  <si>
    <t>P15570</t>
  </si>
  <si>
    <t>P15571</t>
  </si>
  <si>
    <t>P15572</t>
  </si>
  <si>
    <t>P15573</t>
  </si>
  <si>
    <t>P15574</t>
  </si>
  <si>
    <t>P15575</t>
  </si>
  <si>
    <t>P15576</t>
  </si>
  <si>
    <t>P15577</t>
  </si>
  <si>
    <t>P15578</t>
  </si>
  <si>
    <t>P15579</t>
  </si>
  <si>
    <t>P15580</t>
  </si>
  <si>
    <t>P15581</t>
  </si>
  <si>
    <t>P15582</t>
  </si>
  <si>
    <t>P15583</t>
  </si>
  <si>
    <t>P15584</t>
  </si>
  <si>
    <t>P15585</t>
  </si>
  <si>
    <t>P15586</t>
  </si>
  <si>
    <t>P15587</t>
  </si>
  <si>
    <t>P15588</t>
  </si>
  <si>
    <t>P15589</t>
  </si>
  <si>
    <t>P15590</t>
  </si>
  <si>
    <t>P15591</t>
  </si>
  <si>
    <t>P15592</t>
  </si>
  <si>
    <t>P15593</t>
  </si>
  <si>
    <t>P15595</t>
  </si>
  <si>
    <t>P15596</t>
  </si>
  <si>
    <t>P15597</t>
  </si>
  <si>
    <t>P15599</t>
  </si>
  <si>
    <t>P15600</t>
  </si>
  <si>
    <t>P15601</t>
  </si>
  <si>
    <t>P15602</t>
  </si>
  <si>
    <t>P15603</t>
  </si>
  <si>
    <t>P15604</t>
  </si>
  <si>
    <t>P15605</t>
  </si>
  <si>
    <t>P15606</t>
  </si>
  <si>
    <t>P15607</t>
  </si>
  <si>
    <t>P15608</t>
  </si>
  <si>
    <t>P15609</t>
  </si>
  <si>
    <t>P15610</t>
  </si>
  <si>
    <t>P15611</t>
  </si>
  <si>
    <t>P15612</t>
  </si>
  <si>
    <t>P15613</t>
  </si>
  <si>
    <t>P15614</t>
  </si>
  <si>
    <t>P15615</t>
  </si>
  <si>
    <t>P15616</t>
  </si>
  <si>
    <t>P15617</t>
  </si>
  <si>
    <t>P15618</t>
  </si>
  <si>
    <t>P15619</t>
  </si>
  <si>
    <t>P15620</t>
  </si>
  <si>
    <t>P15621</t>
  </si>
  <si>
    <t>P15622</t>
  </si>
  <si>
    <t>P15623</t>
  </si>
  <si>
    <t>P15624</t>
  </si>
  <si>
    <t>P15625</t>
  </si>
  <si>
    <t>P15626</t>
  </si>
  <si>
    <t>P15627</t>
  </si>
  <si>
    <t>P15628</t>
  </si>
  <si>
    <t>P15629</t>
  </si>
  <si>
    <t>P15630</t>
  </si>
  <si>
    <t>P15631</t>
  </si>
  <si>
    <t>P15633</t>
  </si>
  <si>
    <t>P15634</t>
  </si>
  <si>
    <t>P15635</t>
  </si>
  <si>
    <t>P15636</t>
  </si>
  <si>
    <t>P15637</t>
  </si>
  <si>
    <t>P15638</t>
  </si>
  <si>
    <t>P15639</t>
  </si>
  <si>
    <t>P15640</t>
  </si>
  <si>
    <t>P15641</t>
  </si>
  <si>
    <t>P15642</t>
  </si>
  <si>
    <t>P15643</t>
  </si>
  <si>
    <t>P15644</t>
  </si>
  <si>
    <t>P15645</t>
  </si>
  <si>
    <t>P15646</t>
  </si>
  <si>
    <t>P15647</t>
  </si>
  <si>
    <t>P15648</t>
  </si>
  <si>
    <t>P15649</t>
  </si>
  <si>
    <t>P15650</t>
  </si>
  <si>
    <t>P15651</t>
  </si>
  <si>
    <t>P15652</t>
  </si>
  <si>
    <t>P15653</t>
  </si>
  <si>
    <t>P15654</t>
  </si>
  <si>
    <t>P15655</t>
  </si>
  <si>
    <t>P15656</t>
  </si>
  <si>
    <t>P15657</t>
  </si>
  <si>
    <t>P15658</t>
  </si>
  <si>
    <t>P15659</t>
  </si>
  <si>
    <t>P15660</t>
  </si>
  <si>
    <t>P15661</t>
  </si>
  <si>
    <t>P15662</t>
  </si>
  <si>
    <t>P15663</t>
  </si>
  <si>
    <t>P15664</t>
  </si>
  <si>
    <t>P15665</t>
  </si>
  <si>
    <t>P15666</t>
  </si>
  <si>
    <t>P15667</t>
  </si>
  <si>
    <t>P15668</t>
  </si>
  <si>
    <t>P15669</t>
  </si>
  <si>
    <t>P15670</t>
  </si>
  <si>
    <t>P15671</t>
  </si>
  <si>
    <t>P15672</t>
  </si>
  <si>
    <t>P15673</t>
  </si>
  <si>
    <t>P15674</t>
  </si>
  <si>
    <t>P15675</t>
  </si>
  <si>
    <t>P15676</t>
  </si>
  <si>
    <t>P15677</t>
  </si>
  <si>
    <t>P15678</t>
  </si>
  <si>
    <t>P15679</t>
  </si>
  <si>
    <t>P15680</t>
  </si>
  <si>
    <t>P15681</t>
  </si>
  <si>
    <t>P15682</t>
  </si>
  <si>
    <t>P15683</t>
  </si>
  <si>
    <t>P15684</t>
  </si>
  <si>
    <t>P15685</t>
  </si>
  <si>
    <t>P15686</t>
  </si>
  <si>
    <t>P15687</t>
  </si>
  <si>
    <t>P15688</t>
  </si>
  <si>
    <t>P15689</t>
  </si>
  <si>
    <t>P15690</t>
  </si>
  <si>
    <t>P15691</t>
  </si>
  <si>
    <t>P15692</t>
  </si>
  <si>
    <t>P15693</t>
  </si>
  <si>
    <t>P15694</t>
  </si>
  <si>
    <t>P15695</t>
  </si>
  <si>
    <t>P15696</t>
  </si>
  <si>
    <t>P15697</t>
  </si>
  <si>
    <t>P15698</t>
  </si>
  <si>
    <t>P15699</t>
  </si>
  <si>
    <t>P15700</t>
  </si>
  <si>
    <t>P15701</t>
  </si>
  <si>
    <t>P15702</t>
  </si>
  <si>
    <t>P15703</t>
  </si>
  <si>
    <t>P15704</t>
  </si>
  <si>
    <t>P15705</t>
  </si>
  <si>
    <t>P15706</t>
  </si>
  <si>
    <t>P15707</t>
  </si>
  <si>
    <t>P15708</t>
  </si>
  <si>
    <t>P15709</t>
  </si>
  <si>
    <t>P15710</t>
  </si>
  <si>
    <t>P15711</t>
  </si>
  <si>
    <t>P15712</t>
  </si>
  <si>
    <t>P15713</t>
  </si>
  <si>
    <t>P15714</t>
  </si>
  <si>
    <t>P15715</t>
  </si>
  <si>
    <t>P15716</t>
  </si>
  <si>
    <t>P15717</t>
  </si>
  <si>
    <t>P15718</t>
  </si>
  <si>
    <t>P15719</t>
  </si>
  <si>
    <t>P15720</t>
  </si>
  <si>
    <t>P15721</t>
  </si>
  <si>
    <t>P15722</t>
  </si>
  <si>
    <t>P15723</t>
  </si>
  <si>
    <t>P15724</t>
  </si>
  <si>
    <t>P15725</t>
  </si>
  <si>
    <t>P15726</t>
  </si>
  <si>
    <t>P15727</t>
  </si>
  <si>
    <t>P15728</t>
  </si>
  <si>
    <t>P15729</t>
  </si>
  <si>
    <t>P15730</t>
  </si>
  <si>
    <t>P15731</t>
  </si>
  <si>
    <t>P15732</t>
  </si>
  <si>
    <t>P15733</t>
  </si>
  <si>
    <t>P15734</t>
  </si>
  <si>
    <t>P15735</t>
  </si>
  <si>
    <t>P15736</t>
  </si>
  <si>
    <t>P15737</t>
  </si>
  <si>
    <t>P15738</t>
  </si>
  <si>
    <t>P15739</t>
  </si>
  <si>
    <t>P15740</t>
  </si>
  <si>
    <t>P15741</t>
  </si>
  <si>
    <t>P15742</t>
  </si>
  <si>
    <t>P15743</t>
  </si>
  <si>
    <t>P15744</t>
  </si>
  <si>
    <t>P15745</t>
  </si>
  <si>
    <t>P15746</t>
  </si>
  <si>
    <t>P15747</t>
  </si>
  <si>
    <t>P15748</t>
  </si>
  <si>
    <t>P15749</t>
  </si>
  <si>
    <t>P15750</t>
  </si>
  <si>
    <t>P15751</t>
  </si>
  <si>
    <t>P15752</t>
  </si>
  <si>
    <t>P15753</t>
  </si>
  <si>
    <t>P15754</t>
  </si>
  <si>
    <t>P15755</t>
  </si>
  <si>
    <t>P15756</t>
  </si>
  <si>
    <t>P15757</t>
  </si>
  <si>
    <t>P15758</t>
  </si>
  <si>
    <t>P15759</t>
  </si>
  <si>
    <t>P15760</t>
  </si>
  <si>
    <t>P15761</t>
  </si>
  <si>
    <t>P15762</t>
  </si>
  <si>
    <t>P15763</t>
  </si>
  <si>
    <t>P15764</t>
  </si>
  <si>
    <t>P15765</t>
  </si>
  <si>
    <t>P15766</t>
  </si>
  <si>
    <t>P15767</t>
  </si>
  <si>
    <t>P15768</t>
  </si>
  <si>
    <t>P15769</t>
  </si>
  <si>
    <t>P10804</t>
  </si>
  <si>
    <t>P10805</t>
  </si>
  <si>
    <t>P10806</t>
  </si>
  <si>
    <t>P12329</t>
  </si>
  <si>
    <t>P11251</t>
  </si>
  <si>
    <t>P12065</t>
  </si>
  <si>
    <t>P11434</t>
  </si>
  <si>
    <t>P11844</t>
  </si>
  <si>
    <t>P11259</t>
  </si>
  <si>
    <t>P11236</t>
  </si>
  <si>
    <t>P11914</t>
  </si>
  <si>
    <t>P11209</t>
  </si>
  <si>
    <t>P9742</t>
  </si>
  <si>
    <t>P10800</t>
  </si>
  <si>
    <t>P9960</t>
  </si>
  <si>
    <t>P10801</t>
  </si>
  <si>
    <t>P12301</t>
  </si>
  <si>
    <t>P10849</t>
  </si>
  <si>
    <t>P10853</t>
  </si>
  <si>
    <t>P12072</t>
  </si>
  <si>
    <t>P11535</t>
  </si>
  <si>
    <t>P12070</t>
  </si>
  <si>
    <t>P12071</t>
  </si>
  <si>
    <t>P11210</t>
  </si>
  <si>
    <t>P10848</t>
  </si>
  <si>
    <t>P9961</t>
  </si>
  <si>
    <t>P11248</t>
  </si>
  <si>
    <t>P11397</t>
  </si>
  <si>
    <t>P11245</t>
  </si>
  <si>
    <t>P10802</t>
  </si>
  <si>
    <t>P9962</t>
  </si>
  <si>
    <t>P10803</t>
  </si>
  <si>
    <t>P12742</t>
  </si>
  <si>
    <t>P11249</t>
  </si>
  <si>
    <t>P11396</t>
  </si>
  <si>
    <t>P11374</t>
  </si>
  <si>
    <t>P12074</t>
  </si>
  <si>
    <t>P11247</t>
  </si>
  <si>
    <t>P11246</t>
  </si>
  <si>
    <t>P11250</t>
  </si>
  <si>
    <t>P12342</t>
  </si>
  <si>
    <t>P10807</t>
  </si>
  <si>
    <t>P10808</t>
  </si>
  <si>
    <t>P10809</t>
  </si>
  <si>
    <t>P12302</t>
  </si>
  <si>
    <t>P9762</t>
  </si>
  <si>
    <t>P10047</t>
  </si>
  <si>
    <t>P9633</t>
  </si>
  <si>
    <t>P9795</t>
  </si>
  <si>
    <t>P9798</t>
  </si>
  <si>
    <t>P12736</t>
  </si>
  <si>
    <t>P11485</t>
  </si>
  <si>
    <t>P11534</t>
  </si>
  <si>
    <t>P11465</t>
  </si>
  <si>
    <t>P10899</t>
  </si>
  <si>
    <t>P11466</t>
  </si>
  <si>
    <t>P12066</t>
  </si>
  <si>
    <t>P12067</t>
  </si>
  <si>
    <t>P11228</t>
  </si>
  <si>
    <t>P11257</t>
  </si>
  <si>
    <t>P11227</t>
  </si>
  <si>
    <t>P11258</t>
  </si>
  <si>
    <t>P13567</t>
  </si>
  <si>
    <t>P11395</t>
  </si>
  <si>
    <t>P9502</t>
  </si>
  <si>
    <t>P9942</t>
  </si>
  <si>
    <t>P13572</t>
  </si>
  <si>
    <t>P11845</t>
  </si>
  <si>
    <t>P12021</t>
  </si>
  <si>
    <t>P12022</t>
  </si>
  <si>
    <t>P11253</t>
  </si>
  <si>
    <t>P11229</t>
  </si>
  <si>
    <t>P11192</t>
  </si>
  <si>
    <t>P10810</t>
  </si>
  <si>
    <t>P12338</t>
  </si>
  <si>
    <t>P11386</t>
  </si>
  <si>
    <t>P10856</t>
  </si>
  <si>
    <t>P10857</t>
  </si>
  <si>
    <t>P10855</t>
  </si>
  <si>
    <t>P11081</t>
  </si>
  <si>
    <t>P12191</t>
  </si>
  <si>
    <t>P10606</t>
  </si>
  <si>
    <t>P13570</t>
  </si>
  <si>
    <t>P13569</t>
  </si>
  <si>
    <t>P13472</t>
  </si>
  <si>
    <t>P12185</t>
  </si>
  <si>
    <t>P12184</t>
  </si>
  <si>
    <t>P11585</t>
  </si>
  <si>
    <t>P12183</t>
  </si>
  <si>
    <t>P9741</t>
  </si>
  <si>
    <t>P12357</t>
  </si>
  <si>
    <t>P10900</t>
  </si>
  <si>
    <t>P11525</t>
  </si>
  <si>
    <t>P11526</t>
  </si>
  <si>
    <t>P12883</t>
  </si>
  <si>
    <t>P12884</t>
  </si>
  <si>
    <t>P10854</t>
  </si>
  <si>
    <t>P11262</t>
  </si>
  <si>
    <t>P11864</t>
  </si>
  <si>
    <t>P11212</t>
  </si>
  <si>
    <t>P12340</t>
  </si>
  <si>
    <t>P12341</t>
  </si>
  <si>
    <t>P12351</t>
  </si>
  <si>
    <t>P8608</t>
  </si>
  <si>
    <t>P13470</t>
  </si>
  <si>
    <t>P11266</t>
  </si>
  <si>
    <t>P12068</t>
  </si>
  <si>
    <t>P12069</t>
  </si>
  <si>
    <t>P11468</t>
  </si>
  <si>
    <t>P11469</t>
  </si>
  <si>
    <t>P11470</t>
  </si>
  <si>
    <t>P11473</t>
  </si>
  <si>
    <t>P11474</t>
  </si>
  <si>
    <t>P11475</t>
  </si>
  <si>
    <t>1x1x3/4 Push Tee</t>
  </si>
  <si>
    <t>1/2 Push End Stop</t>
  </si>
  <si>
    <t>3/4 Push End Stop</t>
  </si>
  <si>
    <t>1 Push End Stop</t>
  </si>
  <si>
    <t>1/2 Push Slip Clip™ Release Tool</t>
  </si>
  <si>
    <t>3/4 Push Slip Clip™ Release Tool</t>
  </si>
  <si>
    <t>1 Push Slip Clip™ Release Tool</t>
  </si>
  <si>
    <t>ELBOW - FEMALE</t>
  </si>
  <si>
    <t>ELBOW - MALE</t>
  </si>
  <si>
    <t>SLIP TEE - FEMALE</t>
  </si>
  <si>
    <t>ELBOW DROP EAR - FEMALE</t>
  </si>
  <si>
    <t>90 STREET ELBOW - LONG RADIUS</t>
  </si>
  <si>
    <t>ADAPTER - FEMALE</t>
  </si>
  <si>
    <t>FITTING ADAPTER - FEMALE</t>
  </si>
  <si>
    <t>FITTING ADAPTER - MALE</t>
  </si>
  <si>
    <t>ADAPTER - MALE</t>
  </si>
  <si>
    <t>FLUSH BUSHING</t>
  </si>
  <si>
    <t>TUBE CAP</t>
  </si>
  <si>
    <t>COUPLING - ROLLED STOP</t>
  </si>
  <si>
    <t>90 ELBOW - LONG RADIUS</t>
  </si>
  <si>
    <t>Insert Your Quantity</t>
  </si>
  <si>
    <t xml:space="preserve">1/4x1/8 Copper FTG Reducer (FTGxC) </t>
  </si>
  <si>
    <t xml:space="preserve">3/8x1/4 Copper FTG Reducer (FTGxC) </t>
  </si>
  <si>
    <t xml:space="preserve">1/2x1/4 Copper FTG Reducer (FTGxC) </t>
  </si>
  <si>
    <t xml:space="preserve">1/2x3/8 Copper FTG Reducer (FTGxC) </t>
  </si>
  <si>
    <t xml:space="preserve">5/8x3/8 Copper FTG Reducer (FTGxC) </t>
  </si>
  <si>
    <t xml:space="preserve">5/8x1/2 Copper FTG Reducer (FTGxC) </t>
  </si>
  <si>
    <t xml:space="preserve">3/4x3/8 Copper FTG Reducer (FTGxC) </t>
  </si>
  <si>
    <t xml:space="preserve">3/4x1/2 Copper FTG Reducer (FTGxC) </t>
  </si>
  <si>
    <t xml:space="preserve">3/4x5/8 Copper FTG Reducer (FTGxC) </t>
  </si>
  <si>
    <t xml:space="preserve">1x3/8 Copper FTG Reducer (FTGxC) </t>
  </si>
  <si>
    <t xml:space="preserve">1x1/2 Copper FTG Reducer (FTGxC) </t>
  </si>
  <si>
    <t xml:space="preserve">1x5/8 Copper FTG Reducer (FTGxC) </t>
  </si>
  <si>
    <t xml:space="preserve">1x3/4 Copper FTG Reducer (FTGxC) </t>
  </si>
  <si>
    <t xml:space="preserve">1-1/4x1/2 Copper FTG Reducer (FTGxC) </t>
  </si>
  <si>
    <t xml:space="preserve">1-1/4x3/4 Copper FTG Reducer (FTGxC) </t>
  </si>
  <si>
    <t xml:space="preserve">1-1/4x1 Copper FTG Reducer (FTGxC) </t>
  </si>
  <si>
    <t xml:space="preserve">1-1/2x1/2 Copper FTG Reducer (FTGxC) </t>
  </si>
  <si>
    <t xml:space="preserve">1-1/2x3/4 Copper FTG Reducer (FTGxC) </t>
  </si>
  <si>
    <t xml:space="preserve">1-1/2x1 Copper FTG Reducer (FTGxC) </t>
  </si>
  <si>
    <t xml:space="preserve">1-1/2x1-1/4 Copper FTG Reducer (FTGxC) </t>
  </si>
  <si>
    <t xml:space="preserve">2x1/2 Copper FTG Reducer (FTGxC) </t>
  </si>
  <si>
    <t xml:space="preserve">2x3/4 Copper FTG Reducer (FTGxC) </t>
  </si>
  <si>
    <t xml:space="preserve">2x1 Copper FTG Reducer (FTGxC) </t>
  </si>
  <si>
    <t xml:space="preserve">2x1-1/4 Copper FTG Reducer (FTGxC) </t>
  </si>
  <si>
    <t xml:space="preserve">2x1-1/2 Copper FTG Reducer (FTGxC) </t>
  </si>
  <si>
    <t xml:space="preserve">2-1/2x1 Copper FTG Reducer (FTGxC) </t>
  </si>
  <si>
    <t xml:space="preserve">2-1/2x1-1/4 Copper FTG Reducer (FTGxC) </t>
  </si>
  <si>
    <t xml:space="preserve">2-1/2x1-1/2 Copper FTG Reducer (FTGxC) </t>
  </si>
  <si>
    <t xml:space="preserve">2-1/2x2 Copper FTG Reducer (FTGxC) </t>
  </si>
  <si>
    <t xml:space="preserve">3x1-1/4 Copper FTG Reducer (FTGxC) </t>
  </si>
  <si>
    <t xml:space="preserve">3x1-1/2 Copper FTG Reducer (FTGxC) </t>
  </si>
  <si>
    <t xml:space="preserve">3x2 Copper FTG Reducer (FTGxC) </t>
  </si>
  <si>
    <t xml:space="preserve">3x2-1/2 Copper FTG Reducer (FTGxC) </t>
  </si>
  <si>
    <t xml:space="preserve">4x2 Copper FTG Reducer (FTGxC) </t>
  </si>
  <si>
    <t xml:space="preserve">4x2-1/2 Copper FTG Reducer (FTGxC) </t>
  </si>
  <si>
    <t xml:space="preserve">4x3 Copper FTG Reducer (FTGxC) </t>
  </si>
  <si>
    <t>1/4x1/8 Copper Flush Bushing (FTGxC)</t>
  </si>
  <si>
    <t>3/8x1/4 Copper Flush Bushing (FTGxC)</t>
  </si>
  <si>
    <t>1/2x1/4 Copper Flush Bushing (FTGxC)</t>
  </si>
  <si>
    <t>1/2x3/8 Copper Flush Bushing (FTGxC)</t>
  </si>
  <si>
    <t>5/8x1/2 Copper Flush Bushing (FTGxC)</t>
  </si>
  <si>
    <t>3/4x3/8 Copper Flush Bushing (FTGxC)</t>
  </si>
  <si>
    <t>3/4x1/2 Copper Flush Bushing (FTGxC)</t>
  </si>
  <si>
    <t>3/4x5/8 Copper Flush Bushing (FTGxC)</t>
  </si>
  <si>
    <t>1x1/2 Copper Flush Bushing (FTGxC)</t>
  </si>
  <si>
    <t>1x3/4 Copper Flush Bushing (FTGxC)</t>
  </si>
  <si>
    <t>1-1/4x1 Copper Flush Bushing (FTGxC)</t>
  </si>
  <si>
    <t>1-1/2x1-1/4 Copper Flush Bushing (FTGxC)</t>
  </si>
  <si>
    <t>2x1-1/2 Copper Flush Bushing (FTGxC)</t>
  </si>
  <si>
    <t>Galv FULL COUPLINGS</t>
  </si>
  <si>
    <t>HEAVY DUTY NO HUB COUPLINGS</t>
  </si>
  <si>
    <t>2x1-1/2 NH Coup</t>
  </si>
  <si>
    <t>3x2 NH Coup</t>
  </si>
  <si>
    <t>4x3 NH Coup</t>
  </si>
  <si>
    <t>2 Heavy Duty NH Coup</t>
  </si>
  <si>
    <t>3 Heavy Duty NH Coup</t>
  </si>
  <si>
    <t>4 Heavy Duty NH Coup</t>
  </si>
  <si>
    <r>
      <t>U</t>
    </r>
    <r>
      <rPr>
        <b/>
        <sz val="12"/>
        <color theme="0"/>
        <rFont val="Calibri"/>
        <family val="2"/>
      </rPr>
      <t>NIONS - BRASS SEAT</t>
    </r>
  </si>
  <si>
    <t>2 Blk 90 Elbow</t>
  </si>
  <si>
    <t>P7685</t>
  </si>
  <si>
    <t>P6561</t>
  </si>
  <si>
    <t>P6641</t>
  </si>
  <si>
    <t>1/2x3/4 Blk Tee</t>
  </si>
  <si>
    <t>P6642</t>
  </si>
  <si>
    <t>1/2x1 Blk Tee</t>
  </si>
  <si>
    <t>P7672</t>
  </si>
  <si>
    <t>P7693</t>
  </si>
  <si>
    <t>P6563</t>
  </si>
  <si>
    <t>P6656</t>
  </si>
  <si>
    <t>3/4x1 Blk Tee</t>
  </si>
  <si>
    <t>P6643</t>
  </si>
  <si>
    <t>3/4x1-1/4 Blk Tee</t>
  </si>
  <si>
    <t>P6597</t>
  </si>
  <si>
    <t>P6598</t>
  </si>
  <si>
    <t>P6564</t>
  </si>
  <si>
    <t>P6644</t>
  </si>
  <si>
    <t>1x1-1/4 Blk Tee</t>
  </si>
  <si>
    <t>P7673</t>
  </si>
  <si>
    <t>1x1-1/2 Blk Tee</t>
  </si>
  <si>
    <t>P6645</t>
  </si>
  <si>
    <t>1x2 Blk Tee</t>
  </si>
  <si>
    <t>P6600</t>
  </si>
  <si>
    <t>P7144</t>
  </si>
  <si>
    <t>P6602</t>
  </si>
  <si>
    <t>P6604</t>
  </si>
  <si>
    <t>P6568</t>
  </si>
  <si>
    <t>P6646</t>
  </si>
  <si>
    <t>1-1/4x1-1/2 Blk Tee</t>
  </si>
  <si>
    <t>P6647</t>
  </si>
  <si>
    <t>1-1/4x2 Blk Tee</t>
  </si>
  <si>
    <t>P6614</t>
  </si>
  <si>
    <t>P4406</t>
  </si>
  <si>
    <t>P6571</t>
  </si>
  <si>
    <t>P6572</t>
  </si>
  <si>
    <t>P6648</t>
  </si>
  <si>
    <t>1-1/2x2 Blk Tee</t>
  </si>
  <si>
    <t>P6810</t>
  </si>
  <si>
    <t>P6618</t>
  </si>
  <si>
    <t>P6619</t>
  </si>
  <si>
    <t>P6620</t>
  </si>
  <si>
    <t>P6811</t>
  </si>
  <si>
    <t>P6621</t>
  </si>
  <si>
    <t>P6625</t>
  </si>
  <si>
    <t>P6631</t>
  </si>
  <si>
    <t>P6575</t>
  </si>
  <si>
    <t>P3447</t>
  </si>
  <si>
    <t>2x2-1/2 Blk Tee</t>
  </si>
  <si>
    <t>P6632</t>
  </si>
  <si>
    <t>P6633</t>
  </si>
  <si>
    <t>P7619</t>
  </si>
  <si>
    <t>P6634</t>
  </si>
  <si>
    <t>P6809</t>
  </si>
  <si>
    <t>P6635</t>
  </si>
  <si>
    <t>P6636</t>
  </si>
  <si>
    <t>P7468</t>
  </si>
  <si>
    <t>P7657</t>
  </si>
  <si>
    <t>P6637</t>
  </si>
  <si>
    <t>P6580</t>
  </si>
  <si>
    <t>P6713</t>
  </si>
  <si>
    <t>P6586</t>
  </si>
  <si>
    <t>P6592</t>
  </si>
  <si>
    <t>P6594</t>
  </si>
  <si>
    <t>1/2x3/4 Galv Tee</t>
  </si>
  <si>
    <t>1/2x1 Galv Tee</t>
  </si>
  <si>
    <t>1x1-1/4 Galv Tee</t>
  </si>
  <si>
    <t>1x1-1/2 Galv Tee</t>
  </si>
  <si>
    <t>1x2 Galv Tee</t>
  </si>
  <si>
    <t>1-1/4x1-1/2 Galv Tee</t>
  </si>
  <si>
    <t>1-1/4x2 Galv Tee</t>
  </si>
  <si>
    <t>1-1/2x2 Galv Tee</t>
  </si>
  <si>
    <t>1-1/4 Galv Cap</t>
  </si>
  <si>
    <t>1/2 Black (66) Assort. Nipple</t>
  </si>
  <si>
    <t>3/4 Black (66) Assort. Nipple</t>
  </si>
  <si>
    <t>1 Black (60) Assort. Nipple</t>
  </si>
  <si>
    <t>1/2 Black Assort. Nipple (Single Run)</t>
  </si>
  <si>
    <t>3/4 Black Assort. Nipple (Single Run)</t>
  </si>
  <si>
    <t>1 Black Assort. Nipple (Single Run)</t>
  </si>
  <si>
    <t>1-1/4 Black Assort. Nipple (Single Run)</t>
  </si>
  <si>
    <t>1-1/2 Black Assort. Nipple (Single Run)</t>
  </si>
  <si>
    <t>2 Black Assort. Nipple (Single Run)</t>
  </si>
  <si>
    <t>1/2 Galv (66) Assort. Nipple</t>
  </si>
  <si>
    <t>3/4 Galv (66) Assort. Nipple</t>
  </si>
  <si>
    <t>1 Galv (60) Assort. Nipple</t>
  </si>
  <si>
    <t>1/2 Galv Assort. Nipple (Single Run)</t>
  </si>
  <si>
    <t>3/4 Galv Assort. Nipple (Single Run)</t>
  </si>
  <si>
    <t>1 Galv Assort. Nipple (Single Run)</t>
  </si>
  <si>
    <t>1-1/4 Galv Assort. Nipple (Single Run)</t>
  </si>
  <si>
    <t>1-1/2 Galv Assort. Nipple (Single Run)</t>
  </si>
  <si>
    <t>2 Galv Assort. Nipple (Single Run)</t>
  </si>
  <si>
    <t>1/8x8 Galv Nipple</t>
  </si>
  <si>
    <t>1/8x9 Galv Nipple</t>
  </si>
  <si>
    <t>1/8x10 Galv Nipple</t>
  </si>
  <si>
    <t>1/8x12 Galv Nipple</t>
  </si>
  <si>
    <t>P2492</t>
  </si>
  <si>
    <t>P2493</t>
  </si>
  <si>
    <t>P2494</t>
  </si>
  <si>
    <t>P2496</t>
  </si>
  <si>
    <t xml:space="preserve">COUPLINGS - REDUCING </t>
  </si>
  <si>
    <t xml:space="preserve">ELBOWS 90 DEGREES - REDUCING </t>
  </si>
  <si>
    <t>TEES - REDUCING</t>
  </si>
  <si>
    <t>PLUGS - SQUARE HEAD, CORED</t>
  </si>
  <si>
    <t>Y BRANCH 45 DEGREES</t>
  </si>
  <si>
    <t>COUPLINGS - REDUCING</t>
  </si>
  <si>
    <t>ELBOWS - REDUCING</t>
  </si>
  <si>
    <t>1/2 CS FTGxP 45 ELBOW - WATER (EPDM)</t>
  </si>
  <si>
    <t>3/4 CS FTGxP 45 ELBOW - WATER (EPDM)</t>
  </si>
  <si>
    <t>1 CS FTGxP 45 ELBOW - WATER (EPDM)</t>
  </si>
  <si>
    <t>1-1/4 CS FTGxP 45 ELBOW - WATER (EPDM)</t>
  </si>
  <si>
    <t>1-1/2 CS FTGxP 45 ELBOW - WATER (EPDM)</t>
  </si>
  <si>
    <t>2 CS FTGxP 45 ELBOW - WATER (EPDM)</t>
  </si>
  <si>
    <t>2x3/4 PxF ADPTR - WATRER (EPDM)</t>
  </si>
  <si>
    <t>WATER - EPDM</t>
  </si>
  <si>
    <t>FLANGES</t>
  </si>
  <si>
    <t>ADAPTERS - FEMALE</t>
  </si>
  <si>
    <t>ADAPTERS - MALE</t>
  </si>
  <si>
    <t>GAS - HNBR</t>
  </si>
  <si>
    <t>1/2 CS FTGxP 45 ELBOW - GAS (HNBR)</t>
  </si>
  <si>
    <t>3/4 CS FTGxP 45 ELBOW - GAS (HNBR)</t>
  </si>
  <si>
    <t>1 CS FTGxP 45 ELBOW - GAS (HNBR)</t>
  </si>
  <si>
    <t>1-1/4 CS FTGxP 45 ELBOW - GAS (HNBR)</t>
  </si>
  <si>
    <t>1-1/2 CS FTGxP 45 ELBOW - GAS (HNBR)</t>
  </si>
  <si>
    <t>2 CS FTGxP 45 ELBOW - GAS (HNBR)</t>
  </si>
  <si>
    <t>1/2 CS FTGxP 90 ELBOW - GAS (HNBR)</t>
  </si>
  <si>
    <t>3/4 CS FTGxP 90 ELBOW - GAS (HNBR)</t>
  </si>
  <si>
    <t>1 CS FTGxP 90 ELBOW - GAS (HNBR)</t>
  </si>
  <si>
    <t>1-1/4 CS FTGxP 90 ELBOW - GAS (HNBR)</t>
  </si>
  <si>
    <t>1-1/2 CS FTGxP 90 ELBOW - GAS (HNBR)</t>
  </si>
  <si>
    <t>2 CS FTGxP 90 ELBOW - GAS (HNBR)</t>
  </si>
  <si>
    <t>P17200</t>
  </si>
  <si>
    <t>P17201</t>
  </si>
  <si>
    <t>P17202</t>
  </si>
  <si>
    <t>P17203</t>
  </si>
  <si>
    <t>P17204</t>
  </si>
  <si>
    <t>P17205</t>
  </si>
  <si>
    <t>P17206</t>
  </si>
  <si>
    <t>P17207</t>
  </si>
  <si>
    <t>P17208</t>
  </si>
  <si>
    <t>P17209</t>
  </si>
  <si>
    <t>P17210</t>
  </si>
  <si>
    <t>P17211</t>
  </si>
  <si>
    <t>P17212</t>
  </si>
  <si>
    <t>P17213</t>
  </si>
  <si>
    <t>P17214</t>
  </si>
  <si>
    <t>P17215</t>
  </si>
  <si>
    <t>P17216</t>
  </si>
  <si>
    <t>P17217</t>
  </si>
  <si>
    <t>P17218</t>
  </si>
  <si>
    <t>P17219</t>
  </si>
  <si>
    <t>P17220</t>
  </si>
  <si>
    <t>P17221</t>
  </si>
  <si>
    <t>P17222</t>
  </si>
  <si>
    <t>P17223</t>
  </si>
  <si>
    <t>P17224</t>
  </si>
  <si>
    <t>P17317</t>
  </si>
  <si>
    <t>P17318</t>
  </si>
  <si>
    <t>P17319</t>
  </si>
  <si>
    <t>P17320</t>
  </si>
  <si>
    <t>P17321</t>
  </si>
  <si>
    <t>P17322</t>
  </si>
  <si>
    <t>P17323</t>
  </si>
  <si>
    <t>P17324</t>
  </si>
  <si>
    <t>P17325</t>
  </si>
  <si>
    <t>P17326</t>
  </si>
  <si>
    <t>P17327</t>
  </si>
  <si>
    <t>P17328</t>
  </si>
  <si>
    <t>P17329</t>
  </si>
  <si>
    <t>P17330</t>
  </si>
  <si>
    <t>P17331</t>
  </si>
  <si>
    <t>P17332</t>
  </si>
  <si>
    <t>P17333</t>
  </si>
  <si>
    <t>P17334</t>
  </si>
  <si>
    <t>P17335</t>
  </si>
  <si>
    <t>P17336</t>
  </si>
  <si>
    <t>P17337</t>
  </si>
  <si>
    <t>P17338</t>
  </si>
  <si>
    <t>P17339</t>
  </si>
  <si>
    <t>P17340</t>
  </si>
  <si>
    <t>P17341</t>
  </si>
  <si>
    <t>P17342</t>
  </si>
  <si>
    <t>P17343</t>
  </si>
  <si>
    <t>P17238</t>
  </si>
  <si>
    <t>P17239</t>
  </si>
  <si>
    <t>P17240</t>
  </si>
  <si>
    <t>P17241</t>
  </si>
  <si>
    <t>P17242</t>
  </si>
  <si>
    <t>P17243</t>
  </si>
  <si>
    <t>P17244</t>
  </si>
  <si>
    <t>P17245</t>
  </si>
  <si>
    <t>P17246</t>
  </si>
  <si>
    <t>P17247</t>
  </si>
  <si>
    <t>P17248</t>
  </si>
  <si>
    <t>P17249</t>
  </si>
  <si>
    <t>P17250</t>
  </si>
  <si>
    <t>P17251</t>
  </si>
  <si>
    <t>P17252</t>
  </si>
  <si>
    <t>P17253</t>
  </si>
  <si>
    <t>P17254</t>
  </si>
  <si>
    <t>P17255</t>
  </si>
  <si>
    <t>P17256</t>
  </si>
  <si>
    <t>P17257</t>
  </si>
  <si>
    <t>P17258</t>
  </si>
  <si>
    <t>P17259</t>
  </si>
  <si>
    <t>P17260</t>
  </si>
  <si>
    <t>P17261</t>
  </si>
  <si>
    <t>P17262</t>
  </si>
  <si>
    <t>P17263</t>
  </si>
  <si>
    <t>P17264</t>
  </si>
  <si>
    <t>P17265</t>
  </si>
  <si>
    <t>P17266</t>
  </si>
  <si>
    <t>P17267</t>
  </si>
  <si>
    <t>P17268</t>
  </si>
  <si>
    <t>P17269</t>
  </si>
  <si>
    <t>P17270</t>
  </si>
  <si>
    <t>P17271</t>
  </si>
  <si>
    <t>P17272</t>
  </si>
  <si>
    <t>P17273</t>
  </si>
  <si>
    <t>P17274</t>
  </si>
  <si>
    <t>P17275</t>
  </si>
  <si>
    <t>P17276</t>
  </si>
  <si>
    <t>P17277</t>
  </si>
  <si>
    <t>P17278</t>
  </si>
  <si>
    <t>P17279</t>
  </si>
  <si>
    <t>P17280</t>
  </si>
  <si>
    <t>P17281</t>
  </si>
  <si>
    <t>P17282</t>
  </si>
  <si>
    <t>P17301</t>
  </si>
  <si>
    <t>P17302</t>
  </si>
  <si>
    <t>P17303</t>
  </si>
  <si>
    <t>P17304</t>
  </si>
  <si>
    <t>P17305</t>
  </si>
  <si>
    <t>P17306</t>
  </si>
  <si>
    <t>P17307</t>
  </si>
  <si>
    <t>P17308</t>
  </si>
  <si>
    <t>P17309</t>
  </si>
  <si>
    <t>P17310</t>
  </si>
  <si>
    <t>P17311</t>
  </si>
  <si>
    <t>P17312</t>
  </si>
  <si>
    <t>P17313</t>
  </si>
  <si>
    <t>P17314</t>
  </si>
  <si>
    <t>P17315</t>
  </si>
  <si>
    <t>P17316</t>
  </si>
  <si>
    <t>P17283</t>
  </si>
  <si>
    <t>P17284</t>
  </si>
  <si>
    <t>P17285</t>
  </si>
  <si>
    <t>P17286</t>
  </si>
  <si>
    <t>P17287</t>
  </si>
  <si>
    <t>P17288</t>
  </si>
  <si>
    <t>P17225</t>
  </si>
  <si>
    <t>P17226</t>
  </si>
  <si>
    <t>P17227</t>
  </si>
  <si>
    <t>P17228</t>
  </si>
  <si>
    <t>P17229</t>
  </si>
  <si>
    <t>P17230</t>
  </si>
  <si>
    <t>P17295</t>
  </si>
  <si>
    <t>P17296</t>
  </si>
  <si>
    <t>P17297</t>
  </si>
  <si>
    <t>P17298</t>
  </si>
  <si>
    <t>P17299</t>
  </si>
  <si>
    <t>P17300</t>
  </si>
  <si>
    <t>P17231</t>
  </si>
  <si>
    <t>P17232</t>
  </si>
  <si>
    <t>P17233</t>
  </si>
  <si>
    <t>P17234</t>
  </si>
  <si>
    <t>P17235</t>
  </si>
  <si>
    <t>P17236</t>
  </si>
  <si>
    <t>P17237</t>
  </si>
  <si>
    <t>P17000</t>
  </si>
  <si>
    <t>P17001</t>
  </si>
  <si>
    <t>P17002</t>
  </si>
  <si>
    <t>P17003</t>
  </si>
  <si>
    <t>P17004</t>
  </si>
  <si>
    <t>P17005</t>
  </si>
  <si>
    <t>P17006</t>
  </si>
  <si>
    <t>P17007</t>
  </si>
  <si>
    <t>P17008</t>
  </si>
  <si>
    <t>P17009</t>
  </si>
  <si>
    <t>P17010</t>
  </si>
  <si>
    <t>P17011</t>
  </si>
  <si>
    <t>P17012</t>
  </si>
  <si>
    <t>P17013</t>
  </si>
  <si>
    <t>P17014</t>
  </si>
  <si>
    <t>P17015</t>
  </si>
  <si>
    <t>P17016</t>
  </si>
  <si>
    <t>P17017</t>
  </si>
  <si>
    <t>P17018</t>
  </si>
  <si>
    <t>P17019</t>
  </si>
  <si>
    <t>P17020</t>
  </si>
  <si>
    <t>P17021</t>
  </si>
  <si>
    <t>P17022</t>
  </si>
  <si>
    <t>P17023</t>
  </si>
  <si>
    <t>P17024</t>
  </si>
  <si>
    <t>P17025</t>
  </si>
  <si>
    <t>P17032</t>
  </si>
  <si>
    <t>P17033</t>
  </si>
  <si>
    <t>P17034</t>
  </si>
  <si>
    <t>P17035</t>
  </si>
  <si>
    <t>P17036</t>
  </si>
  <si>
    <t>P17037</t>
  </si>
  <si>
    <t>P17038</t>
  </si>
  <si>
    <t>P17039</t>
  </si>
  <si>
    <t>P17040</t>
  </si>
  <si>
    <t>P17041</t>
  </si>
  <si>
    <t>P17121</t>
  </si>
  <si>
    <t>P17122</t>
  </si>
  <si>
    <t>P17123</t>
  </si>
  <si>
    <t>P17124</t>
  </si>
  <si>
    <t>P17125</t>
  </si>
  <si>
    <t>P17126</t>
  </si>
  <si>
    <t>P17127</t>
  </si>
  <si>
    <t>P17128</t>
  </si>
  <si>
    <t>P17129</t>
  </si>
  <si>
    <t>P17130</t>
  </si>
  <si>
    <t>P17131</t>
  </si>
  <si>
    <t>P17132</t>
  </si>
  <si>
    <t>P17133</t>
  </si>
  <si>
    <t>P17134</t>
  </si>
  <si>
    <t>P17135</t>
  </si>
  <si>
    <t>P17136</t>
  </si>
  <si>
    <t>P17137</t>
  </si>
  <si>
    <t>P17138</t>
  </si>
  <si>
    <t>P17139</t>
  </si>
  <si>
    <t>P17140</t>
  </si>
  <si>
    <t>P17141</t>
  </si>
  <si>
    <t>P17142</t>
  </si>
  <si>
    <t>P17143</t>
  </si>
  <si>
    <t>P17144</t>
  </si>
  <si>
    <t>P17145</t>
  </si>
  <si>
    <t>P17146</t>
  </si>
  <si>
    <t>P17042</t>
  </si>
  <si>
    <t>P17043</t>
  </si>
  <si>
    <t>P17044</t>
  </si>
  <si>
    <t>P17045</t>
  </si>
  <si>
    <t>P17046</t>
  </si>
  <si>
    <t>P17047</t>
  </si>
  <si>
    <t>P17048</t>
  </si>
  <si>
    <t>P17049</t>
  </si>
  <si>
    <t>P17050</t>
  </si>
  <si>
    <t>P17051</t>
  </si>
  <si>
    <t>P17052</t>
  </si>
  <si>
    <t>P17053</t>
  </si>
  <si>
    <t>P17054</t>
  </si>
  <si>
    <t>P17055</t>
  </si>
  <si>
    <t>P17056</t>
  </si>
  <si>
    <t>P17057</t>
  </si>
  <si>
    <t>P17058</t>
  </si>
  <si>
    <t>P17059</t>
  </si>
  <si>
    <t>P17060</t>
  </si>
  <si>
    <t>P17061</t>
  </si>
  <si>
    <t>P17062</t>
  </si>
  <si>
    <t>P17063</t>
  </si>
  <si>
    <t>P17064</t>
  </si>
  <si>
    <t>P17065</t>
  </si>
  <si>
    <t>P17066</t>
  </si>
  <si>
    <t>P17067</t>
  </si>
  <si>
    <t>P17068</t>
  </si>
  <si>
    <t>P17069</t>
  </si>
  <si>
    <t>P17070</t>
  </si>
  <si>
    <t>P17071</t>
  </si>
  <si>
    <t>P17072</t>
  </si>
  <si>
    <t>P17073</t>
  </si>
  <si>
    <t>P17074</t>
  </si>
  <si>
    <t>P17075</t>
  </si>
  <si>
    <t>P17076</t>
  </si>
  <si>
    <t>P17077</t>
  </si>
  <si>
    <t>P17078</t>
  </si>
  <si>
    <t>P17079</t>
  </si>
  <si>
    <t>P17080</t>
  </si>
  <si>
    <t>P17081</t>
  </si>
  <si>
    <t>P17082</t>
  </si>
  <si>
    <t>P17083</t>
  </si>
  <si>
    <t>P17084</t>
  </si>
  <si>
    <t>P17085</t>
  </si>
  <si>
    <t>P17086</t>
  </si>
  <si>
    <t>P17105</t>
  </si>
  <si>
    <t>P17106</t>
  </si>
  <si>
    <t>P17107</t>
  </si>
  <si>
    <t>P17108</t>
  </si>
  <si>
    <t>P17109</t>
  </si>
  <si>
    <t>P17110</t>
  </si>
  <si>
    <t>P17111</t>
  </si>
  <si>
    <t>P17112</t>
  </si>
  <si>
    <t>P17113</t>
  </si>
  <si>
    <t>P17114</t>
  </si>
  <si>
    <t>P17115</t>
  </si>
  <si>
    <t>P17116</t>
  </si>
  <si>
    <t>P17117</t>
  </si>
  <si>
    <t>P17118</t>
  </si>
  <si>
    <t>P17119</t>
  </si>
  <si>
    <t>P17120</t>
  </si>
  <si>
    <t>P17087</t>
  </si>
  <si>
    <t>P17088</t>
  </si>
  <si>
    <t>P17089</t>
  </si>
  <si>
    <t>P17090</t>
  </si>
  <si>
    <t>P17091</t>
  </si>
  <si>
    <t>P17092</t>
  </si>
  <si>
    <t>P17093</t>
  </si>
  <si>
    <t>P17094</t>
  </si>
  <si>
    <t>P17095</t>
  </si>
  <si>
    <t>P17096</t>
  </si>
  <si>
    <t>P17097</t>
  </si>
  <si>
    <t>P17098</t>
  </si>
  <si>
    <t>P17026</t>
  </si>
  <si>
    <t>P17027</t>
  </si>
  <si>
    <t>P17028</t>
  </si>
  <si>
    <t>P17029</t>
  </si>
  <si>
    <t>P17030</t>
  </si>
  <si>
    <t>P17031</t>
  </si>
  <si>
    <t>P17099</t>
  </si>
  <si>
    <t>P17100</t>
  </si>
  <si>
    <t>P17101</t>
  </si>
  <si>
    <t>P17102</t>
  </si>
  <si>
    <t>P17103</t>
  </si>
  <si>
    <t>P17104</t>
  </si>
  <si>
    <t>P17289</t>
  </si>
  <si>
    <t>P17290</t>
  </si>
  <si>
    <t>P17291</t>
  </si>
  <si>
    <t>P17292</t>
  </si>
  <si>
    <t>P17293</t>
  </si>
  <si>
    <t>P17294</t>
  </si>
  <si>
    <t>ELBOWS 90 DEGREES - REDUCING</t>
  </si>
  <si>
    <t>PLUGS - SQUARE HEAD, SOLID</t>
  </si>
  <si>
    <t>DROP EAR ELBOW</t>
  </si>
  <si>
    <t>COUPLING</t>
  </si>
  <si>
    <t>1/2 Push Tee</t>
  </si>
  <si>
    <t>1 Push Tee</t>
  </si>
  <si>
    <t>3/4 Push Tee</t>
  </si>
  <si>
    <t>1/2 Push Slip Tee</t>
  </si>
  <si>
    <t>3/4 Push Slip Tee</t>
  </si>
  <si>
    <t>SLIP COUPLINGS</t>
  </si>
  <si>
    <t>SLIP COUPLINGS - EXTENDED</t>
  </si>
  <si>
    <t>RADIATOR VALVES</t>
  </si>
  <si>
    <t>BRASS BALL VALVES - IPS</t>
  </si>
  <si>
    <t>BRASS BALL VALVES - COPPER</t>
  </si>
  <si>
    <t>GAS BALL VALVES</t>
  </si>
  <si>
    <t>PEX BALL VALVES</t>
  </si>
  <si>
    <t>PRESS COPPER BALL VALVES</t>
  </si>
  <si>
    <t>MALE BOILER DRAINS</t>
  </si>
  <si>
    <t>TEES - (PRESSxPRESSxFEMALE)</t>
  </si>
  <si>
    <t>UNIONS - (PRESSxFEMALE)</t>
  </si>
  <si>
    <t>STREET ELBOW 90 DEGREES</t>
  </si>
  <si>
    <t>ELBOW 90 DEGREES</t>
  </si>
  <si>
    <t>STREET ELBOW 45 DEGREES</t>
  </si>
  <si>
    <t>ELBOW 45 DEGREES</t>
  </si>
  <si>
    <t>COUPLINGS WITH STOP</t>
  </si>
  <si>
    <t>COUPLINGS WITHOUT STOP</t>
  </si>
  <si>
    <t>PVC SCH 40 Fittings</t>
  </si>
  <si>
    <t>PVC DWV Fittings</t>
  </si>
  <si>
    <t>CLICK ON PRODUCT LINE TO GO TO LIST SHEET</t>
  </si>
  <si>
    <t>P12944</t>
  </si>
  <si>
    <t>P15773</t>
  </si>
  <si>
    <t>P12958</t>
  </si>
  <si>
    <t>P12959</t>
  </si>
  <si>
    <t>P12937</t>
  </si>
  <si>
    <t>P15771</t>
  </si>
  <si>
    <t>P12721</t>
  </si>
  <si>
    <t>P12881</t>
  </si>
  <si>
    <t>P12568</t>
  </si>
  <si>
    <t>P12857</t>
  </si>
  <si>
    <t>P12858</t>
  </si>
  <si>
    <t>P14802</t>
  </si>
  <si>
    <t>P12970</t>
  </si>
  <si>
    <t>P14102</t>
  </si>
  <si>
    <t>P12482</t>
  </si>
  <si>
    <t>P12907</t>
  </si>
  <si>
    <t>P15781</t>
  </si>
  <si>
    <t>P15782</t>
  </si>
  <si>
    <t>P15783</t>
  </si>
  <si>
    <t>P15784</t>
  </si>
  <si>
    <t>P15785</t>
  </si>
  <si>
    <t>P15786</t>
  </si>
  <si>
    <t>P15787</t>
  </si>
  <si>
    <t>P15788</t>
  </si>
  <si>
    <t>P15789</t>
  </si>
  <si>
    <t>P15790</t>
  </si>
  <si>
    <t>P9963</t>
  </si>
  <si>
    <t>P15776</t>
  </si>
  <si>
    <t>P15777</t>
  </si>
  <si>
    <t>P15778</t>
  </si>
  <si>
    <t>P15779</t>
  </si>
  <si>
    <t>P15780</t>
  </si>
  <si>
    <t>P15791</t>
  </si>
  <si>
    <t>P15792</t>
  </si>
  <si>
    <t>P15793</t>
  </si>
  <si>
    <t>P15794</t>
  </si>
  <si>
    <t>P15775</t>
  </si>
  <si>
    <t>P12760</t>
  </si>
  <si>
    <t>P11388</t>
  </si>
  <si>
    <t>P13471</t>
  </si>
  <si>
    <t>P12961</t>
  </si>
  <si>
    <t>P12928</t>
  </si>
  <si>
    <t>P15774</t>
  </si>
  <si>
    <t>P12358</t>
  </si>
  <si>
    <t>P15795</t>
  </si>
  <si>
    <t>1/2 S/S PEX Clamp Ring</t>
  </si>
  <si>
    <t>3/4 S/S PEX Clamp Ring</t>
  </si>
  <si>
    <t>1 S/S PEX Clamp Ring</t>
  </si>
  <si>
    <t>1/2 Annealed Blk Cop Crimp Ring</t>
  </si>
  <si>
    <t>3/4 Annealed Blk Cop Crimp Ring</t>
  </si>
  <si>
    <t>1 Annealed Blk Cop Crimp Ring</t>
  </si>
  <si>
    <t>CAST COPPER</t>
  </si>
  <si>
    <t>PIPE HANGERS</t>
  </si>
  <si>
    <t>PLUGS</t>
  </si>
  <si>
    <t>Ship To:</t>
  </si>
  <si>
    <t>FFA$:</t>
  </si>
  <si>
    <r>
      <rPr>
        <b/>
        <sz val="12"/>
        <color theme="1"/>
        <rFont val="Calibri"/>
        <family val="2"/>
        <scheme val="minor"/>
      </rPr>
      <t>Note:</t>
    </r>
    <r>
      <rPr>
        <sz val="12"/>
        <color theme="1"/>
        <rFont val="Calibri"/>
        <family val="2"/>
        <scheme val="minor"/>
      </rPr>
      <t xml:space="preserve"> All quantites are Piece Quantity</t>
    </r>
  </si>
  <si>
    <r>
      <rPr>
        <b/>
        <sz val="12"/>
        <color indexed="8"/>
        <rFont val="Calibri"/>
        <family val="2"/>
        <scheme val="minor"/>
      </rPr>
      <t>Note</t>
    </r>
    <r>
      <rPr>
        <sz val="12"/>
        <color indexed="8"/>
        <rFont val="Calibri"/>
        <family val="2"/>
        <scheme val="minor"/>
      </rPr>
      <t xml:space="preserve">: All quantites are </t>
    </r>
    <r>
      <rPr>
        <b/>
        <u/>
        <sz val="12"/>
        <color indexed="8"/>
        <rFont val="Calibri"/>
        <family val="2"/>
        <scheme val="minor"/>
      </rPr>
      <t>Piece Quantity</t>
    </r>
  </si>
  <si>
    <t>PRODUCT LINE TOTAL</t>
  </si>
  <si>
    <r>
      <rPr>
        <b/>
        <sz val="12"/>
        <color theme="1"/>
        <rFont val="Calibri"/>
        <family val="2"/>
        <scheme val="minor"/>
      </rPr>
      <t xml:space="preserve">Tip: </t>
    </r>
    <r>
      <rPr>
        <sz val="12"/>
        <color theme="1"/>
        <rFont val="Calibri"/>
        <family val="2"/>
        <scheme val="minor"/>
      </rPr>
      <t>You can hide unused rows</t>
    </r>
  </si>
  <si>
    <t>W (EPDM)</t>
  </si>
  <si>
    <t>G (HNBR)</t>
  </si>
  <si>
    <t>ARMORPRESS CS FITTINGS</t>
  </si>
  <si>
    <t>1/2 ArmorPress CS CPLG - WATER (EPDM)</t>
  </si>
  <si>
    <t>3/4 ArmorPress CS CPLG - WATER (EPDM)</t>
  </si>
  <si>
    <t>1 ArmorPress CS CPLG - WATER (EPDM)</t>
  </si>
  <si>
    <t>1-1/4 ArmorPress CS CPLG - WATER (EPDM)</t>
  </si>
  <si>
    <t>1-1/2 ArmorPress CS CPLG - WATER (EPDM)</t>
  </si>
  <si>
    <t>2 ArmorPress CS CPLG - WATER (EPDM)</t>
  </si>
  <si>
    <t>3/4x1/2 ArmorPress CS CPLG - WATER (EPDM)</t>
  </si>
  <si>
    <t>1x3/4 ArmorPress CS CPLG - WATER (EPDM)</t>
  </si>
  <si>
    <t>1x1/2 ArmorPress CS CPLG - WATER (EPDM)</t>
  </si>
  <si>
    <t>1-1/4x1 ArmorPress CS CPLG - WATER (EPDM)</t>
  </si>
  <si>
    <t>1-1/2x1-1/4 ArmorPress CS CPLG - WATER (EPDM)</t>
  </si>
  <si>
    <t>2x1-1/2 ArmorPress CS CPLG - WATER (EPDM)</t>
  </si>
  <si>
    <t>2x1-1/4 ArmorPress CS CPLG - WATER (EPDM)</t>
  </si>
  <si>
    <t>1/2 ArmorPress CS CPLG W/O STOP - WATER (EPDM)</t>
  </si>
  <si>
    <t>3/4 ArmorPress CS CPLG W/O STOP - WATER (EPDM)</t>
  </si>
  <si>
    <t>1 ArmorPress CS CPLG W/O STOP - WATER (EPDM)</t>
  </si>
  <si>
    <t>1-1/4 ArmorPress CS CPLG W/O STOP - WATER (EPDM)</t>
  </si>
  <si>
    <t>1-1/2 ArmorPress CS CPLG W/O STOP - WATER (EPDM)</t>
  </si>
  <si>
    <t>2 ArmorPress CS CPLG W/O STOP - WATER (EPDM)</t>
  </si>
  <si>
    <t>1/2 ArmorPress CS EXT CPLG W/O STOP - WATER (EPDM)</t>
  </si>
  <si>
    <t>3/4 ArmorPress CS EXT CPLG W/O STOP - WATER (EPDM)</t>
  </si>
  <si>
    <t>1 ArmorPress CS EXT CPLG W/O STOP - WATER (EPDM)</t>
  </si>
  <si>
    <t>1-1/4 ArmorPress CS EXT CPLG W/O STOP - WATER (EPDM)</t>
  </si>
  <si>
    <t>1-1/2 ArmorPress CS EXT CPLG W/O STOP - WATER (EPDM)</t>
  </si>
  <si>
    <t>2 ArmorPress CS EXT CPLG W/O STOP - WATER (EPDM)</t>
  </si>
  <si>
    <t>3/4x1/2 ArmorPress CS BUSHING - WATER (EPDM)</t>
  </si>
  <si>
    <t>1x3/4 ArmorPress CS BUSHING - WATER (EPDM)</t>
  </si>
  <si>
    <t>1x1/2 ArmorPress CS BUSHING - WATER (EPDM)</t>
  </si>
  <si>
    <t>1-1/4x1 ArmorPress CS BUSHING - WATER (EPDM)</t>
  </si>
  <si>
    <t>1-1/2x1/4 ArmorPress CS BUSHING - WATER (EPDM)</t>
  </si>
  <si>
    <t>2x1-1/2 ArmorPress CS BUSHING - WATER (EPDM)</t>
  </si>
  <si>
    <t>2x1-1/4 ArmorPress CS BUSHING - WATER (EPDM)</t>
  </si>
  <si>
    <t>2x1 ArmorPress CS BUSHING - WATER (EPDM)</t>
  </si>
  <si>
    <t>1/2 ArmorPress CS 45 ELBOW - WATER (EPDM)</t>
  </si>
  <si>
    <t>3/4 ArmorPress CS 45 ELBOW - WATER (EPDM)</t>
  </si>
  <si>
    <t>1 ArmorPress CS 45 ELBOW - WATER (EPDM)</t>
  </si>
  <si>
    <t>1-1/4 ArmorPress CS 45 ELBOW - WATER (EPDM)</t>
  </si>
  <si>
    <t>1-1/2 ArmorPress CS 45 ELBOW - WATER (EPDM)</t>
  </si>
  <si>
    <t>2 ArmorPress CS 45 ELBOW - WATER (EPDM)</t>
  </si>
  <si>
    <t>1/2 ArmorPress CS 90 ELBOW - WATER (EPDM)</t>
  </si>
  <si>
    <t>3/4 ArmorPress CS 90 ELBOW - WATER (EPDM)</t>
  </si>
  <si>
    <t>1 ArmorPress CS 90 ELBOW - WATER (EPDM)</t>
  </si>
  <si>
    <t>1-1/4 ArmorPress CS 90 ELBOW - WATER (EPDM)</t>
  </si>
  <si>
    <t>1-1/2 ArmorPress CS 90 ELBOW - WATER (EPDM)</t>
  </si>
  <si>
    <t>2 ArmorPress CS 90 ELBOW - WATER (EPDM)</t>
  </si>
  <si>
    <t>1/2 ArmorPress CS TEE - WATER (EPDM)</t>
  </si>
  <si>
    <t>3/4 ArmorPress CS TEE - WATER (EPDM)</t>
  </si>
  <si>
    <t>1 ArmorPress CS TEE - WATER (EPDM)</t>
  </si>
  <si>
    <t>1-1/4 ArmorPress CS TEE - WATER (EPDM)</t>
  </si>
  <si>
    <t>1-1/2 ArmorPress CS TEE - WATER (EPDM)</t>
  </si>
  <si>
    <t>2 ArmorPress CS TEE - WATER (EPDM)</t>
  </si>
  <si>
    <t>3/4x1/2 ArmorPress CS TEE - WATER (EPDM)</t>
  </si>
  <si>
    <t>1x3/4 ArmorPress CS TEE - WATER (EPDM)</t>
  </si>
  <si>
    <t>1x1/2 ArmorPress CS TEE - WATER (EPDM)</t>
  </si>
  <si>
    <t>1-1/4x1 ArmorPress CS TEE - WATER (EPDM)</t>
  </si>
  <si>
    <t>1-1/4x3/4 ArmorPress CS TEE - WATER (EPDM)</t>
  </si>
  <si>
    <t>1-1/4x1/2 ArmorPress CS TEE - WATER (EPDM)</t>
  </si>
  <si>
    <t>1-1/2x1-1/4 ArmorPress CS TEE - WATER (EPDM)</t>
  </si>
  <si>
    <t>1-1/2x1 ArmorPress CS TEE - WATER (EPDM)</t>
  </si>
  <si>
    <t>1-1/2x3/4 ArmorPress CS TEE - WATER (EPDM)</t>
  </si>
  <si>
    <t>1-1/2x1/2 ArmorPress CS TEE - WATER (EPDM)</t>
  </si>
  <si>
    <t>2x1-1/2 ArmorPress CS TEE - WATER (EPDM)</t>
  </si>
  <si>
    <t>2x1-1/4 ArmorPress CS TEE - WATER (EPDM)</t>
  </si>
  <si>
    <t>2x1 ArmorPress CS TEE - WATER (EPDM)</t>
  </si>
  <si>
    <t>2x3/4 ArmorPress CS TEE - WATER (EPDM)</t>
  </si>
  <si>
    <t>2x1/2 ArmorPress CS TEE - WATER (EPDM)</t>
  </si>
  <si>
    <t>1/2 ArmorPress CS CAP - WATER (EPDM)</t>
  </si>
  <si>
    <t>3/4 ArmorPress CS CAP - WATER (EPDM)</t>
  </si>
  <si>
    <t>1 ArmorPress CS CAP - WATER (EPDM)</t>
  </si>
  <si>
    <t>1-1/4 ArmorPress CS CAP - WATER (EPDM)</t>
  </si>
  <si>
    <t>1-1/2 ArmorPress CS CAP - WATER (EPDM)</t>
  </si>
  <si>
    <t>2 ArmorPress CS CAP - WATER (EPDM)</t>
  </si>
  <si>
    <t>1/2 ArmorPress CS UNION - WATER (EPDM)</t>
  </si>
  <si>
    <t>3/4 ArmorPress CS UNION - WATER (EPDM)</t>
  </si>
  <si>
    <t>1 ArmorPress CS UNION - WATER (EPDM)</t>
  </si>
  <si>
    <t>1-1/4 ArmorPress CS UNION - WATER (EPDM)</t>
  </si>
  <si>
    <t>1-1/2 ArmorPress CS UNION - WATER (EPDM)</t>
  </si>
  <si>
    <t>2 ArmorPress CS UNION - WATER (EPDM)</t>
  </si>
  <si>
    <t>1/2 ArmorPress CS CPLG - GAS (HNBR)</t>
  </si>
  <si>
    <t>3/4 ArmorPress CS CPLG - GAS (HNBR)</t>
  </si>
  <si>
    <t>1 ArmorPress CS CPLG - GAS (HNBR)</t>
  </si>
  <si>
    <t>1-1/4 ArmorPress CS CPLG - GAS (HNBR)</t>
  </si>
  <si>
    <t>1-1/2 ArmorPress CS CPLG - GAS (HNBR)</t>
  </si>
  <si>
    <t>2 ArmorPress CS CPLG - GAS (HNBR)</t>
  </si>
  <si>
    <t>3/4x1/2 ArmorPress CS CPLG - GAS (HNBR)</t>
  </si>
  <si>
    <t>1x3/4 ArmorPress CS CPLG - GAS (HNBR)</t>
  </si>
  <si>
    <t>1x1/2 ArmorPress CS CPLG - GAS (HNBR)</t>
  </si>
  <si>
    <t>1-1/4x1 ArmorPress CS CPLG - GAS (HNBR)</t>
  </si>
  <si>
    <t>1-1/4x3/4 ArmorPress CS CPLG - GAS (HNBR)</t>
  </si>
  <si>
    <t>1-1/2x1-1/4 ArmorPress CS CPLG - GAS (HNBR)</t>
  </si>
  <si>
    <t>2x1-1/2 ArmorPress CS CPLG - GAS (HNBR)</t>
  </si>
  <si>
    <t>2x1-1/4 ArmorPress CS CPLG - GAS (HNBR)</t>
  </si>
  <si>
    <t>1/2 ArmorPress CS CPLG W/O STOP - GAS (HNBR)</t>
  </si>
  <si>
    <t>3/4 ArmorPress CS CPLG W/O STOP - GAS (HNBR)</t>
  </si>
  <si>
    <t>1 ArmorPress CS CPLG W/O STOP - GAS (HNBR)</t>
  </si>
  <si>
    <t>1-1/4 ArmorPress CS CPLG W/O STOP - GAS (HNBR)</t>
  </si>
  <si>
    <t>1-1/2 ArmorPress CS CPLG W/O STOP - GAS (HNBR)</t>
  </si>
  <si>
    <t>2 ArmorPress CS CPLG W/O STOP - GAS (HNBR)</t>
  </si>
  <si>
    <t>1/2 ArmorPress CS EXT CPLG W/O STOP - GAS (HNBR)</t>
  </si>
  <si>
    <t>3/4 ArmorPress CS EXT CPLG W/O STOP - GAS (HNBR)</t>
  </si>
  <si>
    <t>1 ArmorPress CS EXT CPLG W/O STOP - GAS (HNBR)</t>
  </si>
  <si>
    <t>1-1/4 ArmorPress CS EXT CPLG W/O STOP - GAS (HNBR)</t>
  </si>
  <si>
    <t>1-1/2 ArmorPress CS EXT CPLG W/O STOP - GAS (HNBR)</t>
  </si>
  <si>
    <t>2 ArmorPress CS EXT CPLG W/O STOP - GAS (HNBR)</t>
  </si>
  <si>
    <t>3/4x1/2 ArmorPress CS BUSHING - GAS (HNBR)</t>
  </si>
  <si>
    <t>1x3/4 ArmorPress CS BUSHING - GAS (HNBR)</t>
  </si>
  <si>
    <t>1x1/2 ArmorPress CS BUSHING - GAS (HNBR)</t>
  </si>
  <si>
    <t>1-1/4x1 ArmorPress CS BUSHING - GAS (HNBR)</t>
  </si>
  <si>
    <t>1-1/2x1/4 ArmorPress CS BUSHING - GAS (HNBR)</t>
  </si>
  <si>
    <t>1-1/2x1 ArmorPress CS BUSHING - GAS (HNBR)</t>
  </si>
  <si>
    <t>1-1/2x3/4 ArmorPress CS BUSHING - GAS (HNBR)</t>
  </si>
  <si>
    <t>2x1-1/2 ArmorPress CS BUSHING - GAS (HNBR)</t>
  </si>
  <si>
    <t>2x1-1/4 ArmorPress CS BUSHING - GAS (HNBR)</t>
  </si>
  <si>
    <t>2x1 ArmorPress CS BUSHING - GAS (HNBR)</t>
  </si>
  <si>
    <t>1/2 ArmorPress CS 45 ELBOW - GAS (HNBR)</t>
  </si>
  <si>
    <t>3/4 ArmorPress CS 45 ELBOW - GAS (HNBR)</t>
  </si>
  <si>
    <t>1 ArmorPress CS 45 ELBOW - GAS (HNBR)</t>
  </si>
  <si>
    <t>1-1/4 ArmorPress CS 45 ELBOW - GAS (HNBR)</t>
  </si>
  <si>
    <t>1-1/2 ArmorPress CS 45 ELBOW - GAS (HNBR)</t>
  </si>
  <si>
    <t>2 ArmorPress CS 45 ELBOW - GAS (HNBR)</t>
  </si>
  <si>
    <t>1/2 ArmorPress CS 90 ELBOW - GAS (HNBR)</t>
  </si>
  <si>
    <t>3/4 ArmorPress CS 90 ELBOW - GAS (HNBR)</t>
  </si>
  <si>
    <t>1 ArmorPress CS 90 ELBOW - GAS (HNBR)</t>
  </si>
  <si>
    <t>1-1/4 ArmorPress CS 90 ELBOW - GAS (HNBR)</t>
  </si>
  <si>
    <t>1-1/2 ArmorPress CS 90 ELBOW - GAS (HNBR)</t>
  </si>
  <si>
    <t>2 ArmorPress CS 90 ELBOW - GAS (HNBR)</t>
  </si>
  <si>
    <t>1/2 ArmorPress CS TEE - GAS (HNBR)</t>
  </si>
  <si>
    <t>3/4 ArmorPress CS TEE - GAS (HNBR)</t>
  </si>
  <si>
    <t>1 ArmorPress CS TEE - GAS (HNBR)</t>
  </si>
  <si>
    <t>1-1/4 ArmorPress CS TEE - GAS (HNBR)</t>
  </si>
  <si>
    <t>1-1/2 ArmorPress CS TEE - GAS (HNBR)</t>
  </si>
  <si>
    <t>2 ArmorPress CS TEE - GAS (HNBR)</t>
  </si>
  <si>
    <t>3/4x1/2 ArmorPress CS TEE - GAS (HNBR)</t>
  </si>
  <si>
    <t>1x3/4 ArmorPress CS TEE - GAS (HNBR)</t>
  </si>
  <si>
    <t>1x1/2 ArmorPress CS TEE - GAS (HNBR)</t>
  </si>
  <si>
    <t>1-1/4x1 ArmorPress CS TEE - GAS (HNBR)</t>
  </si>
  <si>
    <t>1-1/4x3/4 ArmorPress CS TEE - GAS (HNBR)</t>
  </si>
  <si>
    <t>1-1/4x1/2 ArmorPress CS TEE - GAS (HNBR)</t>
  </si>
  <si>
    <t>1-1/2x1-1/4 ArmorPress CS TEE - GAS (HNBR)</t>
  </si>
  <si>
    <t>1-1/2x1 ArmorPress CS TEE - GAS (HNBR)</t>
  </si>
  <si>
    <t>1-1/2x3/4 ArmorPress CS TEE - GAS (HNBR)</t>
  </si>
  <si>
    <t>1-1/2x1/2 ArmorPress CS TEE - GAS (HNBR)</t>
  </si>
  <si>
    <t>2x1-1/2 ArmorPress CS TEE - GAS (HNBR)</t>
  </si>
  <si>
    <t>2x1-1/4 ArmorPress CS TEE - GAS (HNBR)</t>
  </si>
  <si>
    <t>2x1 ArmorPress CS TEE - GAS (HNBR)</t>
  </si>
  <si>
    <t>2x3/4 ArmorPress CS TEE - GAS (HNBR)</t>
  </si>
  <si>
    <t>2x1/2 ArmorPress CS TEE - GAS (HNBR)</t>
  </si>
  <si>
    <t>1/2 ArmorPress CS CAP - GAS (HNBR)</t>
  </si>
  <si>
    <t>3/4 ArmorPress CS CAP - GAS (HNBR)</t>
  </si>
  <si>
    <t>1 ArmorPress CS CAP - GAS (HNBR)</t>
  </si>
  <si>
    <t>1-1/4 ArmorPress CS CAP - GAS (HNBR)</t>
  </si>
  <si>
    <t>1-1/2 ArmorPress CS CAP - GAS (HNBR)</t>
  </si>
  <si>
    <t>2 ArmorPress CS CAP - GAS (HNBR)</t>
  </si>
  <si>
    <t>1/2 ArmorPress CS UNION - GAS (HNBR)</t>
  </si>
  <si>
    <t>3/4 ArmorPress CS UNION - GAS (HNBR)</t>
  </si>
  <si>
    <t>1 ArmorPress CS UNION - GAS (HNBR)</t>
  </si>
  <si>
    <t>1-1/4 ArmorPress CS UNION - GAS (HNBR)</t>
  </si>
  <si>
    <t>1-1/2 ArmorPress CS UNION - GAS (HNBR)</t>
  </si>
  <si>
    <t>2 ArmorPress CS UNION - GAS (HNBR)</t>
  </si>
  <si>
    <t>1/2 ArmorPress CS PxF ADPTR - WATER (EPDM)</t>
  </si>
  <si>
    <t>3/4 ArmorPress CS PxF ADPTR - WATER (EPDM)</t>
  </si>
  <si>
    <t>1 ArmorPress CS PxF ADPTR - WATER (EPDM)</t>
  </si>
  <si>
    <t>1-1/4 ArmorPress CS PxF ADPTR - WATER (EPDM)</t>
  </si>
  <si>
    <t>1-1/2 ArmorPress CS PxF ADPTR - WATER (EPDM)</t>
  </si>
  <si>
    <t>2 ArmorPress CS PxF ADPTR - WATER (EPDM)</t>
  </si>
  <si>
    <t>3/4x1/2 ArmorPress CS PxF ADPTR - WATER (EPDM)</t>
  </si>
  <si>
    <t>1x3/4 ArmorPress CS PxF ADPTR - WATER (EPDM)</t>
  </si>
  <si>
    <t>1x1/2 ArmorPress CS PxF ADPTR - WATER (EPDM)</t>
  </si>
  <si>
    <t>1-1/4x1 ArmorPress CS PxF ADPTR - WATER (EPDM)</t>
  </si>
  <si>
    <t>1-1/4x3/4 ArmorPress CS PxF ADPTR - WATER (EPDM)</t>
  </si>
  <si>
    <t>1-1/4x1/2 ArmorPress CS PxF ADPTR - WATER (EPDM)</t>
  </si>
  <si>
    <t>1-1/2x1-1/4 ArmorPress CS PxF ADPTR - WATER (EPDM)</t>
  </si>
  <si>
    <t>1-1/2x1 ArmorPress CS PxF ADPTR - WATER (EPDM)</t>
  </si>
  <si>
    <t>1-1/2x3/4 ArmorPress CS PxF ADPTR - WATER (EPDM)</t>
  </si>
  <si>
    <t>1-1/2x1/2 ArmorPress CS PxF ADPTR - WATER (EPDM)</t>
  </si>
  <si>
    <t>2x1-1/2 ArmorPress CS PxF ADPTR - WATER (EPDM)</t>
  </si>
  <si>
    <t>2x1-1/4 ArmorPress CS PxF ADPTR - WATER (EPDM)</t>
  </si>
  <si>
    <t>2x1 ArmorPress CS PxF ADPTR - WATER (EPDM)</t>
  </si>
  <si>
    <t>2x1/2 ArmorPress CS PxF ADPTR - WATER (EPDM)</t>
  </si>
  <si>
    <t>1/2 ArmorPress CS PxM ADPTR - WATER (EPDM)</t>
  </si>
  <si>
    <t>3/4 ArmorPress CS PxM ADPTR - WATER (EPDM)</t>
  </si>
  <si>
    <t>1 ArmorPress CS PxM ADPTR - WATER (EPDM)</t>
  </si>
  <si>
    <t>1-1/4 ArmorPress CS PxM ADPTR - WATER (EPDM)</t>
  </si>
  <si>
    <t>1-1/2 ArmorPress CS PxM ADPTR - WATER (EPDM)</t>
  </si>
  <si>
    <t>2 ArmorPress CS PxM ADPTR - WATER (EPDM)</t>
  </si>
  <si>
    <t>3/4 ArmorPress CS PxPxF TEE - WATER (EPDM)</t>
  </si>
  <si>
    <t>3/4x1/2 ArmorPress CS PxPxF TEE - WATER (EPDM)</t>
  </si>
  <si>
    <t>1x3/4 ArmorPress CS PxPxF TEE - WATER (EPDM)</t>
  </si>
  <si>
    <t>1x1/2 ArmorPress CS PxPxF TEE - WATER (EPDM)</t>
  </si>
  <si>
    <t>1-1/4x1 ArmorPress CS PxPxF TEE - WATER (EPDM)</t>
  </si>
  <si>
    <t>1-1/4x3/4 ArmorPress CS PxPxF TEE - WATER (EPDM)</t>
  </si>
  <si>
    <t>1-1/4x1/2 ArmorPress CS PxPxF TEE - WATER (EPDM)</t>
  </si>
  <si>
    <t>1-1/2x1-1/4 ArmorPress CS PxPxF TEE - WATER (EPDM)</t>
  </si>
  <si>
    <t>1-1/2x1 ArmorPress CS PxPxF TEE - WATER (EPDM)</t>
  </si>
  <si>
    <t>1-1/2x3/4 ArmorPress CS PxPxF TEE - WATER (EPDM)</t>
  </si>
  <si>
    <t>1-1/2x1/2 ArmorPress CS PxPxF TEE - WATER (EPDM)</t>
  </si>
  <si>
    <t>2x1-1/2 ArmorPress CS PxPxF TEE - WATER (EPDM)</t>
  </si>
  <si>
    <t>2x1-1/4 ArmorPress CS PxPxF TEE - WATER (EPDM)</t>
  </si>
  <si>
    <t>2x1 ArmorPress CS PxPxF TEE - WATER (EPDM)</t>
  </si>
  <si>
    <t>2x3/4 ArmorPress CS PxPxF TEE - WATER (EPDM)</t>
  </si>
  <si>
    <t>2x1/2 ArmorPress CS PxPxF TEE - WATER (EPDM)</t>
  </si>
  <si>
    <t>1/2 ArmorPress CS PxF UNION - WATER (EPDM)</t>
  </si>
  <si>
    <t>3/4 ArmorPress CS PxF UNION - WATER (EPDM)</t>
  </si>
  <si>
    <t>1 ArmorPress CS PxF UNION - WATER (EPDM)</t>
  </si>
  <si>
    <t>1-1/4 ArmorPress CS PxF UNION - WATER (EPDM)</t>
  </si>
  <si>
    <t>1-1/2 ArmorPress CS PxF UNION - WATER (EPDM)</t>
  </si>
  <si>
    <t>2 ArmorPress CS PxF UNION - WATER (EPDM)</t>
  </si>
  <si>
    <t>1/2 ArmorPress CS PxF ADPTR - GAS (HNBR)</t>
  </si>
  <si>
    <t>3/4 ArmorPress CS PxF ADPTR - GAS (HNBR)</t>
  </si>
  <si>
    <t>1 ArmorPress CS PxF ADPTR - GAS (HNBR)</t>
  </si>
  <si>
    <t>1-1/4 ArmorPress CS PxF ADPTR - GAS (HNBR)</t>
  </si>
  <si>
    <t>1-1/2 ArmorPress CS PxF ADPTR - GAS (HNBR)</t>
  </si>
  <si>
    <t>2 ArmorPress CS PxF ADPTR - GAS (HNBR)</t>
  </si>
  <si>
    <t>3/4x1/2 ArmorPress CS PxF ADPTR - GAS (HNBR)</t>
  </si>
  <si>
    <t>1x3/4 ArmorPress CS PxF ADPTR - GAS (HNBR)</t>
  </si>
  <si>
    <t>1x1/2 ArmorPress CS PxF ADPTR - GAS (HNBR)</t>
  </si>
  <si>
    <t>1-1/4x1 ArmorPress CS PxF ADPTR - GAS (HNBR)</t>
  </si>
  <si>
    <t>1-1/4x3/4 ArmorPress CS PxF ADPTR - GAS (HNBR)</t>
  </si>
  <si>
    <t>1-1/4x1/2 ArmorPress CS PxF ADPTR - GAS (HNBR)</t>
  </si>
  <si>
    <t>1-1/2x1-1/4 ArmorPress CS PxF ADPTR - GAS (HNBR)</t>
  </si>
  <si>
    <t>1-1/2x1 ArmorPress CS PxF ADPTR - GAS (HNBR)</t>
  </si>
  <si>
    <t>1-1/2x3/4 ArmorPress CS PxF ADPTR - GAS (HNBR)</t>
  </si>
  <si>
    <t>1-1/2x1/2 ArmorPress CS PxF ADPTR - GAS (HNBR)</t>
  </si>
  <si>
    <t>2x1-1/2 ArmorPress CS PxF ADPTR - GAS (HNBR)</t>
  </si>
  <si>
    <t>2x1-1/4 ArmorPress CS PxF ADPTR - GAS (HNBR)</t>
  </si>
  <si>
    <t>2x1 ArmorPress CS PxF ADPTR - GAS (HNBR)</t>
  </si>
  <si>
    <t>2x1/2 ArmorPress CS PxF ADPTR - GAS (HNBR)</t>
  </si>
  <si>
    <t>1/2 ArmorPress CS PxM ADPTR - GAS (HNBR)</t>
  </si>
  <si>
    <t>3/4 ArmorPress CS PxM ADPTR - GAS (HNBR)</t>
  </si>
  <si>
    <t>1 ArmorPress CS PxM ADPTR - GAS (HNBR)</t>
  </si>
  <si>
    <t>1-1/4 ArmorPress CS PxM ADPTR - GAS (HNBR)</t>
  </si>
  <si>
    <t>1-1/2 ArmorPress CS PxM ADPTR - GAS (HNBR)</t>
  </si>
  <si>
    <t>2 ArmorPress CS PxM ADPTR - GAS (HNBR)</t>
  </si>
  <si>
    <t>3/4 ArmorPress CS PxPxF TEE - GAS (HNBR)</t>
  </si>
  <si>
    <t>3/4x1/2 ArmorPress CS PxPxF TEE - GAS (HNBR)</t>
  </si>
  <si>
    <t>1x3/4 ArmorPress CS PxPxF TEE - GAS (HNBR)</t>
  </si>
  <si>
    <t>1x1/2 ArmorPress CS PxPxF TEE - GAS (HNBR)</t>
  </si>
  <si>
    <t>1-1/4x1 ArmorPress CS PxPxF TEE - GAS (HNBR)</t>
  </si>
  <si>
    <t>1-1/4x3/4 ArmorPress CS PxPxF TEE - GAS (HNBR)</t>
  </si>
  <si>
    <t>1-1/4x1/2 ArmorPress CS PxPxF TEE - GAS (HNBR)</t>
  </si>
  <si>
    <t>1-1/2x1-1/4 ArmorPress CS PxPxF TEE - GAS (HNBR)</t>
  </si>
  <si>
    <t>1-1/2x1 ArmorPress CS PxPxF TEE - GAS (HNBR)</t>
  </si>
  <si>
    <t>1-1/2x3/4 ArmorPress CS PxPxF TEE - GAS (HNBR)</t>
  </si>
  <si>
    <t>1-1/2x1/2 ArmorPress CS PxPxF TEE - GAS (HNBR)</t>
  </si>
  <si>
    <t>2x1-1/2 ArmorPress CS PxPxF TEE - GAS (HNBR)</t>
  </si>
  <si>
    <t>2x1-1/4 ArmorPress CS PxPxF TEE - GAS (HNBR)</t>
  </si>
  <si>
    <t>2x1 ArmorPress CS PxPxF TEE - GAS (HNBR)</t>
  </si>
  <si>
    <t>2x3/4 ArmorPress CS PxPxF TEE - GAS (HNBR)</t>
  </si>
  <si>
    <t>2x1/2 ArmorPress CS PxPxF TEE - GAS (HNBR)</t>
  </si>
  <si>
    <t>1/2 ArmorPress CS PxF UNION - GAS (HNBR)</t>
  </si>
  <si>
    <t>3/4 ArmorPress CS PxF UNION - GAS (HNBR)</t>
  </si>
  <si>
    <t>1 ArmorPress CS PxF UNION - GAS (HNBR)</t>
  </si>
  <si>
    <t>1-1/4 ArmorPress CS PxF UNION - GAS (HNBR)</t>
  </si>
  <si>
    <t>1-1/2 ArmorPress CS PxF UNION - GAS (HNBR)</t>
  </si>
  <si>
    <t>2 ArmorPress CS PxF UNION - GAS (HNBR)</t>
  </si>
  <si>
    <t>1/2 ArmorPress CS FTGxP 90 ELBOW - WATER (EPDM)</t>
  </si>
  <si>
    <t>3/4 ArmorPress CS FTGxP 90 ELBOW - WATER (EPDM)</t>
  </si>
  <si>
    <t>1 ArmorPress CS FTGxP 90 ELBOW - WATER (EPDM)</t>
  </si>
  <si>
    <t>1-1/4 ArmorPress CS FTGxP 90 ELBOW - WATER (EPDM)</t>
  </si>
  <si>
    <t>1-1/2 ArmorPress CS FTGxP 90 ELBOW - WATER (EPDM)</t>
  </si>
  <si>
    <t>2 ArmorPress CS FTGxP 90 ELBOW - WATER (EPDM)</t>
  </si>
  <si>
    <t>BUSHINGS - (FTGxPRESS) (REDUCING COUPLINGS)</t>
  </si>
  <si>
    <t>90 DEGREE ELBOWS</t>
  </si>
  <si>
    <t>45 DEGREE ELBOWS</t>
  </si>
  <si>
    <t>45 DEGREE STREET ELBOWS - (FTGxPRESS)</t>
  </si>
  <si>
    <t>90 DEGREE STREET ELBOWS - (FTGxPRESS)</t>
  </si>
  <si>
    <t>Designed for Gas &amp; Fuel / Oil Piping Systems</t>
  </si>
  <si>
    <t>P12953</t>
  </si>
  <si>
    <t>8 NSF NH Coup</t>
  </si>
  <si>
    <t>1-1/2 NSF NH Coup</t>
  </si>
  <si>
    <t>2 NSF NH Coup</t>
  </si>
  <si>
    <t>3 NSF NH Coup</t>
  </si>
  <si>
    <t>4 NSF NH Coup</t>
  </si>
  <si>
    <t>5 NSF NH Coup</t>
  </si>
  <si>
    <t>6 NSF NH Coup</t>
  </si>
  <si>
    <t>P9024</t>
  </si>
  <si>
    <t>P11128</t>
  </si>
  <si>
    <t>P9324</t>
  </si>
  <si>
    <t>P9286</t>
  </si>
  <si>
    <t>P9129</t>
  </si>
  <si>
    <t>P9023</t>
  </si>
  <si>
    <t>P9123</t>
  </si>
  <si>
    <t>PURCHASE ORDER</t>
  </si>
  <si>
    <t>JUMP TO WATER - EPDM</t>
  </si>
  <si>
    <t>JUMP TO GAS - HNBR</t>
  </si>
  <si>
    <t>P12765</t>
  </si>
  <si>
    <t>P12993</t>
  </si>
  <si>
    <t>P11511</t>
  </si>
  <si>
    <t>P15157</t>
  </si>
  <si>
    <t>PVC Sch40</t>
  </si>
  <si>
    <t>P7076</t>
  </si>
  <si>
    <t>P6867</t>
  </si>
  <si>
    <t>2x2-1/2 Galv BH Tee</t>
  </si>
  <si>
    <t>3/4x1 Galv BH Tee</t>
  </si>
  <si>
    <t>3/4x1-1/4 Galv BH Tee</t>
  </si>
  <si>
    <t>P6965</t>
  </si>
  <si>
    <t>4x1 Blk Hex Bushing</t>
  </si>
  <si>
    <t>1/2 Cast Iron 90 Elbow</t>
  </si>
  <si>
    <t>3/4 Cast Iron 90 Elbow</t>
  </si>
  <si>
    <t>1 Cast Iron 90 Elbow</t>
  </si>
  <si>
    <t>1-1/4 Cast Iron 90 Elbow</t>
  </si>
  <si>
    <t>1-1/2 Cast Iron 90 Elbow</t>
  </si>
  <si>
    <t>2 Cast Iron 90 Elbow</t>
  </si>
  <si>
    <t>2-1/2 Cast Iron 90 Elbow</t>
  </si>
  <si>
    <t>3 Cast Iron 90 Elbow</t>
  </si>
  <si>
    <t>4 Cast Iron 90 Elbow</t>
  </si>
  <si>
    <t>3/4x1/2 Cast Iron 90 Elbow</t>
  </si>
  <si>
    <t>1x1/2 Cast Iron 90 Elbow</t>
  </si>
  <si>
    <t>1x3/4 Cast Iron 90 Elbow</t>
  </si>
  <si>
    <t>1-1/4x1/2 Cast Iron 90 Elbow</t>
  </si>
  <si>
    <t>1-1/4x3/4 Cast Iron 90 Elbow</t>
  </si>
  <si>
    <t>1-1/4x1 Cast Iron 90 Elbow</t>
  </si>
  <si>
    <t>1-1/2x1/2 Cast Iron 90 Elbow</t>
  </si>
  <si>
    <t>1-1/2x1 Cast Iron 90 Elbow</t>
  </si>
  <si>
    <t>1-1/2x1-1/4 Cast Iron 90 Elbow</t>
  </si>
  <si>
    <t>2x3/4 Cast Iron 90 Elbow</t>
  </si>
  <si>
    <t>2x1 Cast Iron 90 Elbow</t>
  </si>
  <si>
    <t>2x1-1/4 Cast Iron 90 Elbow</t>
  </si>
  <si>
    <t>2x1-1/2 Cast Iron 90 Elbow</t>
  </si>
  <si>
    <t>2-1/2x1-1/4 Cast Iron 90 Elbow</t>
  </si>
  <si>
    <t>2-1/2x1-1/2 Cast Iron 90 Elbow</t>
  </si>
  <si>
    <t>2-1/2x2 Cast Iron 90 Elbow</t>
  </si>
  <si>
    <t>3x2 Cast Iron 90 Elbow</t>
  </si>
  <si>
    <t>1/2 Cast Iron 45 Elbow</t>
  </si>
  <si>
    <t>3/4 Cast Iron 45 Elbow</t>
  </si>
  <si>
    <t>1 Cast Iron 45 Elbow</t>
  </si>
  <si>
    <t>1-1/4 Cast Iron 45 Elbow</t>
  </si>
  <si>
    <t>1-1/2 Cast Iron 45 Elbow</t>
  </si>
  <si>
    <t>2 Cast Iron 45 Elbow</t>
  </si>
  <si>
    <t>2-1/2 Cast Iron 45 Elbow</t>
  </si>
  <si>
    <t>3 Cast Iron 45 Elbow</t>
  </si>
  <si>
    <t>4 Cast Iron 45 Elbow</t>
  </si>
  <si>
    <t>1/2 Cast Iron Tee</t>
  </si>
  <si>
    <t>3/4 Cast Iron Tee</t>
  </si>
  <si>
    <t>1 Cast Iron Tee</t>
  </si>
  <si>
    <t>1-1/4 Cast Iron Tee</t>
  </si>
  <si>
    <t>1-1/2 Cast Iron Tee</t>
  </si>
  <si>
    <t>2 Cast Iron Tee</t>
  </si>
  <si>
    <t>2-1/2 Cast Iron Tee</t>
  </si>
  <si>
    <t>3 Cast Iron Tee</t>
  </si>
  <si>
    <t>4 Cast Iron Tee</t>
  </si>
  <si>
    <t>1x1/2x1 Cast Iron Tee</t>
  </si>
  <si>
    <t>1x3/4x1 Cast Iron Tee</t>
  </si>
  <si>
    <t>1x1x1/2 Cast Iron Tee</t>
  </si>
  <si>
    <t>1x1x3/4 Cast Iron Tee</t>
  </si>
  <si>
    <t>1x1x1-1/4 Cast Iron Tee</t>
  </si>
  <si>
    <t>1x1x1-1/2 Cast Iron Tee</t>
  </si>
  <si>
    <t>1-1/4x1-1/4x1/2 Cast Iron Tee</t>
  </si>
  <si>
    <t>1-1/4x1-1/4x3/4 Cast Iron Tee</t>
  </si>
  <si>
    <t>1-1/4x1-1/4x2 Cast Iron Tee</t>
  </si>
  <si>
    <t>1-1/4x1/2x1-1/4 Cast Iron Tee</t>
  </si>
  <si>
    <t>1-1/4x3/4x1-1/4 Cast Iron Tee</t>
  </si>
  <si>
    <t>1-1/4x1x1/2 Cast Iron Tee</t>
  </si>
  <si>
    <t>1-1/4x1x1 Cast Iron Tee</t>
  </si>
  <si>
    <t>1-1/4x1x1-1/4 Cast Iron Tee</t>
  </si>
  <si>
    <t>1-1/4x1x1-1/2 Cast Iron Tee</t>
  </si>
  <si>
    <t>1-1/2x1/2x1-1/4 Cast Iron Tee</t>
  </si>
  <si>
    <t>1-1/2x1/2x1-1/2 Cast Iron Tee</t>
  </si>
  <si>
    <t>1-1/2x3/4x1-1/4 Cast Iron Tee</t>
  </si>
  <si>
    <t>1-1/2x3/4x1-1/2 Cast Iron Tee</t>
  </si>
  <si>
    <t>1-1/2x1x1 Cast Iron Tee</t>
  </si>
  <si>
    <t>1-1/2x1x1-1/4 Cast Iron Tee</t>
  </si>
  <si>
    <t>1-1/2x1x1-1/2 Cast Iron Tee</t>
  </si>
  <si>
    <t>1-1/2x1-1/4x1/2 Cast Iron Tee</t>
  </si>
  <si>
    <t>1-1/2x1-1/4x3/4 Cast Iron Tee</t>
  </si>
  <si>
    <t>1-1/2x1-1/4x1 Cast Iron Tee</t>
  </si>
  <si>
    <t>1-1/2x1-1/4x1-1/4 Cast Iron Tee</t>
  </si>
  <si>
    <t>1-1/2x1-1/2x1/2 Cast Iron Tee</t>
  </si>
  <si>
    <t>1-1/2x1-1/2x3/4 Cast Iron Tee</t>
  </si>
  <si>
    <t>1-1/2x1-1/2x1 Cast Iron Tee</t>
  </si>
  <si>
    <t>1-1/2x1-1/2x1-1/4 Cast Iron Tee</t>
  </si>
  <si>
    <t>1-1/2x1-1/2x2 Cast Iron Tee</t>
  </si>
  <si>
    <t>2x3/4x2 Cast Iron Tee</t>
  </si>
  <si>
    <t>2x1x1 Cast Iron Tee</t>
  </si>
  <si>
    <t>2x1x1-1/2 Cast Iron Tee</t>
  </si>
  <si>
    <t>2x1x2 Cast Iron Tee</t>
  </si>
  <si>
    <t>2x1-1/4x1 Cast Iron Tee</t>
  </si>
  <si>
    <t>2x1-1/4x1-1/4 Cast Iron Tee</t>
  </si>
  <si>
    <t>2x1-1/4x2 Cast Iron Tee</t>
  </si>
  <si>
    <t>2x1-1/2x1/2 Cast Iron Tee</t>
  </si>
  <si>
    <t>2x1-1/2x1 Cast Iron Tee</t>
  </si>
  <si>
    <t>2x1-1/2x1-1/4 Cast Iron Tee</t>
  </si>
  <si>
    <t>2x1-1/2x1-1/2 Cast Iron Tee</t>
  </si>
  <si>
    <t>2x1-1/2x2 Cast Iron Tee</t>
  </si>
  <si>
    <t>2x2x1/2 Cast Iron Tee</t>
  </si>
  <si>
    <t>2x2x3/4 Cast Iron Tee</t>
  </si>
  <si>
    <t>2x2x1 Cast Iron Tee</t>
  </si>
  <si>
    <t>2x2x1-1/4 Cast Iron Tee</t>
  </si>
  <si>
    <t>2x2x1-1/2 Cast Iron Tee</t>
  </si>
  <si>
    <t>2x2x2-1/2 Cast Iron Tee</t>
  </si>
  <si>
    <t>3x3x2 Cast Iron Tee</t>
  </si>
  <si>
    <t>1/2 ArmorPress CS FLG - GAS (HNBR)</t>
  </si>
  <si>
    <t>3/4 ArmorPress CS FLG - GAS (HNBR)</t>
  </si>
  <si>
    <t>1 ArmorPress CS FLG - GAS (HNBR)</t>
  </si>
  <si>
    <t>1-1/4 ArmorPress CS FLG - GAS (HNBR)</t>
  </si>
  <si>
    <t>1-1/2 ArmorPress CS FLG - GAS (HNBR)</t>
  </si>
  <si>
    <t>2 ArmorPress CS FLG - GAS (HNBR)</t>
  </si>
  <si>
    <t>1/2 ArmorPress CS FLG - WATER (EPDM)</t>
  </si>
  <si>
    <t>3/4 ArmorPress CS FLG - WATER (EPDM)</t>
  </si>
  <si>
    <t>1 ArmorPress CS FLG - WATER (EPDM)</t>
  </si>
  <si>
    <t>1-1/4 ArmorPress CS FLG - WATER (EPDM)</t>
  </si>
  <si>
    <t>1-1/2 ArmorPress CS FLG - WATER (EPDM)</t>
  </si>
  <si>
    <t>2 ArmorPress CS FLG - WATER (EPDM)</t>
  </si>
  <si>
    <t>P1666</t>
  </si>
  <si>
    <t>P12196</t>
  </si>
  <si>
    <t>P12186</t>
  </si>
  <si>
    <t>P12187</t>
  </si>
  <si>
    <t>P7450</t>
  </si>
  <si>
    <t>P7451</t>
  </si>
  <si>
    <t>P7452</t>
  </si>
  <si>
    <t>3/8 Copper x Fem FTG ADPT</t>
  </si>
  <si>
    <t>1/2 Copper x Fem FTG ADPT</t>
  </si>
  <si>
    <t>3/4 Copper x Fem FTG ADPT</t>
  </si>
  <si>
    <t>1 Copper x Fem FTG ADPT</t>
  </si>
  <si>
    <t>1-1/4 Copper x Fem FTG ADPT</t>
  </si>
  <si>
    <t>1-1/2 Copper x Fem FTG ADPT</t>
  </si>
  <si>
    <t>2 Copper x Fem FTG ADPT</t>
  </si>
  <si>
    <t>1/4 Copper x Fem ADPT</t>
  </si>
  <si>
    <t>3/8 Copper x Fem ADPT</t>
  </si>
  <si>
    <t>1/2 Copper x Fem ADPT</t>
  </si>
  <si>
    <t>3/4 Copper x Fem ADPT</t>
  </si>
  <si>
    <t>1 Copper x Fem ADPT</t>
  </si>
  <si>
    <t>1-1/4 Copper x Fem ADPT</t>
  </si>
  <si>
    <t>1-1/2 Copper x Fem ADPT</t>
  </si>
  <si>
    <t>2 Copper x Fem ADPT</t>
  </si>
  <si>
    <t>2-1/2 Copper x Fem ADPT</t>
  </si>
  <si>
    <t>3 Copper x Fem ADPT</t>
  </si>
  <si>
    <t>1/4x3/8 Copper x Fem ADPT</t>
  </si>
  <si>
    <t>3/8x1/4 Copper x Fem ADPT</t>
  </si>
  <si>
    <t>3/8x1/2 Copper x Fem ADPT</t>
  </si>
  <si>
    <t>1/2x1/4 Copper x Fem ADPT</t>
  </si>
  <si>
    <t>1/2x3/8 Copper x Fem ADPT</t>
  </si>
  <si>
    <t>1/2x3/4 Copper x Fem ADPT</t>
  </si>
  <si>
    <t>1/2x1Copper x Fem ADPT</t>
  </si>
  <si>
    <t>3/4x1/2 Copper x Fem ADPT</t>
  </si>
  <si>
    <t>3/4x1 Copper x Fem ADPT</t>
  </si>
  <si>
    <t>1x1/2 Copper x Fem ADPT</t>
  </si>
  <si>
    <t>1x3/4 Copper x Fem ADPT</t>
  </si>
  <si>
    <t>1x1-1/4 Copper x Fem ADPT</t>
  </si>
  <si>
    <t>1-1/4x3/4 Copper x Fem ADPT</t>
  </si>
  <si>
    <t>1-1/4x1 Copper x Fem ADPT</t>
  </si>
  <si>
    <t>1-1/4x1-1/2 Copper x Fem ADPT</t>
  </si>
  <si>
    <t>1-1/2x1-1/4 Copper x Fem ADPT</t>
  </si>
  <si>
    <t>1-1/2x2 Copper x Fem ADPT</t>
  </si>
  <si>
    <t>2x1-1/2 Copper x Fem ADPT</t>
  </si>
  <si>
    <t>1/8 Copper x Male ADPT</t>
  </si>
  <si>
    <t>1/4 Copper x Male ADPT</t>
  </si>
  <si>
    <t>3/8 Copper x Male ADPT</t>
  </si>
  <si>
    <t>1/2 Copper x Male ADPT</t>
  </si>
  <si>
    <t>3/4 Copper x Male ADPT</t>
  </si>
  <si>
    <t>1 Copper x Male ADPT</t>
  </si>
  <si>
    <t>1-1/4 Copper x Male ADPT</t>
  </si>
  <si>
    <t>1-1/2 Copper x Male ADPT</t>
  </si>
  <si>
    <t>2 Copper x Male ADPT</t>
  </si>
  <si>
    <t>2-1/2 Copper x Male ADPT</t>
  </si>
  <si>
    <t>3 Copper x Male ADPT</t>
  </si>
  <si>
    <t>4 Copper x Male ADPT</t>
  </si>
  <si>
    <t>3/8x1/2 Copper x Male ADPT</t>
  </si>
  <si>
    <t>1/2x1/4 Copper x Male ADPT</t>
  </si>
  <si>
    <t>1/2x3/8 Copper x Male ADPT</t>
  </si>
  <si>
    <t>1/2x3/4 Copper x Male ADPT</t>
  </si>
  <si>
    <t>1/2x1 Copper x Male ADPT</t>
  </si>
  <si>
    <t>3/4x1/2 Copper x Male ADPT</t>
  </si>
  <si>
    <t>3/4x1 Copper x Male ADPT</t>
  </si>
  <si>
    <t>1x1/2 Copper x Male ADPT</t>
  </si>
  <si>
    <t>1x3/4 Copper x Male ADPT</t>
  </si>
  <si>
    <t>1x1-1/4 Copper x Male ADPT</t>
  </si>
  <si>
    <t>1x1-1/2 Copper x Male ADPT</t>
  </si>
  <si>
    <t>1-1/4x3/4 Copper x Male ADPT</t>
  </si>
  <si>
    <t>1-1/4x1 Copper x Male ADPT</t>
  </si>
  <si>
    <t>1-1/4x1-1/2 Copper x Male ADPT</t>
  </si>
  <si>
    <t>1-1/2x1Copper x Male ADPT</t>
  </si>
  <si>
    <t>1-1/2x1-1/4 Copper x Male ADPT</t>
  </si>
  <si>
    <t>2x1-1/2 Copper x Male ADPT</t>
  </si>
  <si>
    <t>2-1/2x2 Copper x Male ADPT</t>
  </si>
  <si>
    <t>1/4 Copper x Male FTG ADPT</t>
  </si>
  <si>
    <t>3/8 Copper x Male FTG ADPT</t>
  </si>
  <si>
    <t>1/2 Copper x Male FTG ADPT</t>
  </si>
  <si>
    <t>3/4 Copper x Male FTG ADPT</t>
  </si>
  <si>
    <t>1 Copper x Male FTG ADPT</t>
  </si>
  <si>
    <t>1-1/4 Copper x Male FTG ADPT</t>
  </si>
  <si>
    <t>1-1/2 Copper x Male FTG ADPT</t>
  </si>
  <si>
    <t>2 Copper x Male FTG ADPT</t>
  </si>
  <si>
    <t>1/2x3/4 Copper x Male FTG ADPT</t>
  </si>
  <si>
    <t>1/4 Copper 45 FTG Elbow</t>
  </si>
  <si>
    <t>3/8 Copper 45 FTG Elbow</t>
  </si>
  <si>
    <t>1/2 Copper 45 FTG Elbow</t>
  </si>
  <si>
    <t>5/8 Copper 45 FTG Elbow</t>
  </si>
  <si>
    <t>3/4 Copper 45 FTG Elbow</t>
  </si>
  <si>
    <t>1 Copper 45 FTG Elbow</t>
  </si>
  <si>
    <t>1-1/4 Copper 45 FTG Elbow</t>
  </si>
  <si>
    <t>1-1/2 Copper 45 FTG Elbow</t>
  </si>
  <si>
    <t>2 Copper 45 FTG Elbow</t>
  </si>
  <si>
    <t>2-1/2 Copper 45 FTG Elbow</t>
  </si>
  <si>
    <t>3 Copper 45 FTG Elbow</t>
  </si>
  <si>
    <t>4 Copper 45 FTG Elbow</t>
  </si>
  <si>
    <t>1/4 Copper 90 FTG Elbow</t>
  </si>
  <si>
    <t>3/8 Copper 90 FTG Elbow</t>
  </si>
  <si>
    <t>1/2 Copper 90 FTG Elbow</t>
  </si>
  <si>
    <t>5/8 Copper 90 FTG Elbow</t>
  </si>
  <si>
    <t>3/4 Copper 90 FTG Elbow</t>
  </si>
  <si>
    <t>1 Copper 90 FTG Elbow</t>
  </si>
  <si>
    <t>1-1/4 Copper 90 FTG Elbow</t>
  </si>
  <si>
    <t>1-1/2 Copper 90 FTG Elbow</t>
  </si>
  <si>
    <t>2 Copper 90 FTG Elbow</t>
  </si>
  <si>
    <t>2-1/2 Copper 90 FTG Elbow</t>
  </si>
  <si>
    <t>3 Copper 90 FTG Elbow</t>
  </si>
  <si>
    <t>4 Copper 90 FTG Elbow</t>
  </si>
  <si>
    <t>1/8 Copper CPLG w/ Stop</t>
  </si>
  <si>
    <t>1/4 Copper CPLG w/ Stop</t>
  </si>
  <si>
    <t>3/8 Copper CPLG w/ Stop</t>
  </si>
  <si>
    <t>1/2 Copper CPLG w/ Stop</t>
  </si>
  <si>
    <t>5/8 Copper CPLG w/ Stop</t>
  </si>
  <si>
    <t>3/4 Copper CPLG w/ Stop</t>
  </si>
  <si>
    <t>1 Copper CPLG w/ Stop</t>
  </si>
  <si>
    <t>1-1/4 Copper CPLG w/ Stop</t>
  </si>
  <si>
    <t>1-1/2 Copper CPLG w/ Stop</t>
  </si>
  <si>
    <t>2 Copper CPLG w/ Stop</t>
  </si>
  <si>
    <t>2-1/2 Copper CPLG w/ Stop</t>
  </si>
  <si>
    <t>3 Copper CPLG w/ Stop</t>
  </si>
  <si>
    <t>4 Copper CPLG w/ Stop</t>
  </si>
  <si>
    <t>5 Copper CPLG w/ Stop</t>
  </si>
  <si>
    <t>6 Copper CPLG w/ Stop</t>
  </si>
  <si>
    <t>1/4x1/8 Copper Red. CPLG</t>
  </si>
  <si>
    <t>3/8x1/8 Copper Red. CPLG</t>
  </si>
  <si>
    <t>3/8x1/4 Copper Red. CPLG</t>
  </si>
  <si>
    <t>1/2x1/8 Copper Red. CPLG</t>
  </si>
  <si>
    <t>1/2x1/4 Copper Red. CPLG</t>
  </si>
  <si>
    <t>1/2x3/8 Copper Red. CPLG</t>
  </si>
  <si>
    <t>5/8x1/4 Copper Red. CPLG</t>
  </si>
  <si>
    <t>5/8x3/8 Copper Red. CPLG</t>
  </si>
  <si>
    <t>5/8x1/2 Copper Red. CPLG</t>
  </si>
  <si>
    <t>3/4x1/4 Copper Red. CPLG</t>
  </si>
  <si>
    <t>3/4x3/8 Copper Red. CPLG</t>
  </si>
  <si>
    <t>3/4x1/2 Copper Red. CPLG</t>
  </si>
  <si>
    <t>3/4x5/8 Copper Red. CPLG</t>
  </si>
  <si>
    <t>1x1/2 Copper Red. CPLG</t>
  </si>
  <si>
    <t>1x5/8 Copper Red. CPLG</t>
  </si>
  <si>
    <t>1x3/4 Copper Red. CPLG</t>
  </si>
  <si>
    <t>1-1/4x1/2 Copper Red. CPLG</t>
  </si>
  <si>
    <t>1-1/4x3/4 Copper Red. CPLG</t>
  </si>
  <si>
    <t>1-1/4x1 Copper Red. CPLG</t>
  </si>
  <si>
    <t>1-1/2x1/2 Copper Red. CPLG</t>
  </si>
  <si>
    <t>1-1/2x3/4 Copper Red. CPLG</t>
  </si>
  <si>
    <t>1-1/2x1 Copper Red. CPLG</t>
  </si>
  <si>
    <t>1-1/2x1-1/4 Copper Red. CPLG</t>
  </si>
  <si>
    <t>2x1/2 Copper Red. CPLG</t>
  </si>
  <si>
    <t>2x3/4 Copper Red. CPLG</t>
  </si>
  <si>
    <t>2x1 Copper Red. CPLG</t>
  </si>
  <si>
    <t>2x1-1/4 Copper Red. CPLG</t>
  </si>
  <si>
    <t>2x1-1/2 Copper Red. CPLG</t>
  </si>
  <si>
    <t>2-1/2x1 Copper Red. CPLG</t>
  </si>
  <si>
    <t>2-1/2x1-1/4 Copper Red. CPLG</t>
  </si>
  <si>
    <t>2-1/2x1-1/2 Copper Red. CPLG</t>
  </si>
  <si>
    <t>2-1/2x2 Copper Red. CPLG</t>
  </si>
  <si>
    <t>3x1-1/2 Copper Red. CPLG</t>
  </si>
  <si>
    <t>3x2 Copper Red. CPLG</t>
  </si>
  <si>
    <t>3x2-1/2 Copper Red. CPLG</t>
  </si>
  <si>
    <t>4x2 Copper Red. CPLG</t>
  </si>
  <si>
    <t>4x2-1/2 Copper Red. CPLG</t>
  </si>
  <si>
    <t>4x3 Copper Red. CPLG</t>
  </si>
  <si>
    <t>6x3 Copper Red. CPLG</t>
  </si>
  <si>
    <t>6x4 Copper Red. CPLG</t>
  </si>
  <si>
    <t>1/4 Copper CPLG w/o Stop</t>
  </si>
  <si>
    <t>3/8 Copper CPLG w/o Stop</t>
  </si>
  <si>
    <t>1/2 Copper CPLG w/o Stop</t>
  </si>
  <si>
    <t>5/8 Copper CPLG w/o Stop</t>
  </si>
  <si>
    <t>3/4 Copper CPLG w/o Stop</t>
  </si>
  <si>
    <t>1 Copper CPLG w/o Stop</t>
  </si>
  <si>
    <t>1-1/4 Copper CPLG w/o Stop</t>
  </si>
  <si>
    <t>1-1/2 Copper CPLG w/o Stop</t>
  </si>
  <si>
    <t>2 Copper CPLG w/o Stop</t>
  </si>
  <si>
    <t>2-1/2 Copper CPLG w/o Stop</t>
  </si>
  <si>
    <t>3 Copper CPLG w/o Stop</t>
  </si>
  <si>
    <t>4 Copper CPLG w/o Stop</t>
  </si>
  <si>
    <t>5 Copper CPLG w/o Stop</t>
  </si>
  <si>
    <t>1/4 Copper 45 Elbow</t>
  </si>
  <si>
    <t>3/8 Copper 45 Elbow</t>
  </si>
  <si>
    <t>1/2 Copper 45 Elbow</t>
  </si>
  <si>
    <t>5/8 Copper 45 Elbow</t>
  </si>
  <si>
    <t>3/4 Copper 45 Elbow</t>
  </si>
  <si>
    <t>1 Copper 45 Elbow</t>
  </si>
  <si>
    <t>1-1/4 Copper 45 Elbow</t>
  </si>
  <si>
    <t>1-1/2 Copper 45 Elbow</t>
  </si>
  <si>
    <t>2 Copper 45 Elbow</t>
  </si>
  <si>
    <t>2-1/2 Copper 45 Elbow</t>
  </si>
  <si>
    <t>3 Copper 45 Elbow</t>
  </si>
  <si>
    <t>4 Copper 45 Elbow</t>
  </si>
  <si>
    <t>5 Copper 45 Elbow</t>
  </si>
  <si>
    <t>6 Copper 45 Elbow</t>
  </si>
  <si>
    <t>1/8 Copper 90 Elbow</t>
  </si>
  <si>
    <t>1/4 Copper 90 Elbow</t>
  </si>
  <si>
    <t>3/8 Copper 90 Elbow</t>
  </si>
  <si>
    <t>1/2 Copper 90 Elbow</t>
  </si>
  <si>
    <t>5/8 Copper 90 Elbow</t>
  </si>
  <si>
    <t>3/4 Copper 90 Elbow</t>
  </si>
  <si>
    <t>1 Copper 90 Elbow</t>
  </si>
  <si>
    <t>1-1/4 Copper 90 Elbow</t>
  </si>
  <si>
    <t>1-1/2 Copper 90 Elbow</t>
  </si>
  <si>
    <t>2 Copper 90 Elbow</t>
  </si>
  <si>
    <t>2-1/2 Copper 90 Elbow</t>
  </si>
  <si>
    <t>3 Copper 90 Elbow</t>
  </si>
  <si>
    <t>4 Copper 90 Elbow</t>
  </si>
  <si>
    <t>5 Copper 90 Elbow</t>
  </si>
  <si>
    <t>6 Copper 90 Elbow</t>
  </si>
  <si>
    <t>8 Copper 90 Elbow</t>
  </si>
  <si>
    <t>3/8x1/4 Copper 90 Elbow</t>
  </si>
  <si>
    <t>1/2x1/4 Copper 90 Elbow</t>
  </si>
  <si>
    <t>1/2x3/8 Copper 90 Elbow</t>
  </si>
  <si>
    <t>3/4x1/2 Copper 90 Elbow</t>
  </si>
  <si>
    <t>1x1/2 Copper 90 Elbow</t>
  </si>
  <si>
    <t>1x3/4 Copper 90 Elbow</t>
  </si>
  <si>
    <t>1-1/4x1 Copper 90 Elbow</t>
  </si>
  <si>
    <t>1-1/2x1-1/4 Copper 90 Elbow</t>
  </si>
  <si>
    <t>2x1-1/2 Copper 90 Elbow</t>
  </si>
  <si>
    <t>1/8 Copper 90 Elbow - Long</t>
  </si>
  <si>
    <t>1/4 Copper 90 Elbow - Long</t>
  </si>
  <si>
    <t>3/8 Copper 90 Elbow - Long</t>
  </si>
  <si>
    <t>1/2 Copper 90 Elbow - Long</t>
  </si>
  <si>
    <t>5/8 Copper 90 Elbow - Long</t>
  </si>
  <si>
    <t>3/4 Copper 90 Elbow - Long</t>
  </si>
  <si>
    <t>1 Copper 90 Elbow - Long</t>
  </si>
  <si>
    <t>1-1/4 Copper 90 Elbow - Long</t>
  </si>
  <si>
    <t>1-1/2 Copper 90 Elbow - Long</t>
  </si>
  <si>
    <t>2 Copper 90 Elbow - Long</t>
  </si>
  <si>
    <t>2-1/2 Copper 90 Elbow - Long</t>
  </si>
  <si>
    <t>3 Copper 90 Elbow - Long</t>
  </si>
  <si>
    <t>1/2 Copper Union</t>
  </si>
  <si>
    <t>3/4 Copper Union</t>
  </si>
  <si>
    <t>1 Copper Union</t>
  </si>
  <si>
    <t>1-1/4 Copper Union</t>
  </si>
  <si>
    <t>1-1/2 Copper Union</t>
  </si>
  <si>
    <t>2 Copper Union</t>
  </si>
  <si>
    <t>2-1/2 Copper Union</t>
  </si>
  <si>
    <t>3 Copper Union</t>
  </si>
  <si>
    <t>1/4 Copper 90 FTG Elbow - Long</t>
  </si>
  <si>
    <t>1/2 Copper 90 FTG Elbow - Long</t>
  </si>
  <si>
    <t>5/8 Copper 90 FTG Elbow - Long</t>
  </si>
  <si>
    <t>3/4 Copper 90 FTG Elbow - Long</t>
  </si>
  <si>
    <t>1 Copper 90 FTG Elbow - Long</t>
  </si>
  <si>
    <t>1-1/4 Copper 90 FTG Elbow - Long</t>
  </si>
  <si>
    <t>1-1/2 Copper 90 FTG Elbow - Long</t>
  </si>
  <si>
    <t>3 Copper 90 FTG Elbow - Long</t>
  </si>
  <si>
    <t>1/8 Copper Tee</t>
  </si>
  <si>
    <t>1/4 Copper Tee</t>
  </si>
  <si>
    <t>3/8 Copper Tee</t>
  </si>
  <si>
    <t>1/2 Copper Tee</t>
  </si>
  <si>
    <t>5/8 Copper Tee</t>
  </si>
  <si>
    <t>3/4 Copper Tee</t>
  </si>
  <si>
    <t>1 Copper Tee</t>
  </si>
  <si>
    <t>1-1/4 Copper Tee</t>
  </si>
  <si>
    <t>1-1/2 Copper Tee</t>
  </si>
  <si>
    <t>2 Copper Tee</t>
  </si>
  <si>
    <t>2-1/2 Copper Tee</t>
  </si>
  <si>
    <t>3 Copper Tee</t>
  </si>
  <si>
    <t>4 Copper Tee</t>
  </si>
  <si>
    <t>5 Copper Tee</t>
  </si>
  <si>
    <t>6 Copper Tee</t>
  </si>
  <si>
    <t>3/8x1/4x1/4 Copper Tee</t>
  </si>
  <si>
    <t>3/8x3/8x1/4 Copper Tee</t>
  </si>
  <si>
    <t>3/8x3/8x1/2 Copper Tee</t>
  </si>
  <si>
    <t>1/2x1/2x1/4 Copper Tee</t>
  </si>
  <si>
    <t>1/2x1/2x3/8 Copper Tee</t>
  </si>
  <si>
    <t>1/2x1/2x3/4 Copper Tee</t>
  </si>
  <si>
    <t>1/2x1/2x1 Copper Tee</t>
  </si>
  <si>
    <t>3/4x1/2x3/4 Copper Tee</t>
  </si>
  <si>
    <t>3/4x3/4x1/4 Copper Tee</t>
  </si>
  <si>
    <t>3/4x3/4x3/8 Copper Tee</t>
  </si>
  <si>
    <t>3/4x3/4x1/2 Copper Tee</t>
  </si>
  <si>
    <t>3/4x3/4x1 Copper Tee</t>
  </si>
  <si>
    <t>1x1/2x1/2 Copper Tee</t>
  </si>
  <si>
    <t>1x1/2x3/4 Copper Tee</t>
  </si>
  <si>
    <t>1x1/2x1 Copper Tee</t>
  </si>
  <si>
    <t>1x3/4x1/2 Copper Tee</t>
  </si>
  <si>
    <t>1x3/4x3/4 Copper Tee</t>
  </si>
  <si>
    <t>1x3/4x1 Copper Tee</t>
  </si>
  <si>
    <t>1x1x3/8 Copper Tee</t>
  </si>
  <si>
    <t>1x1x1/2 Copper Tee</t>
  </si>
  <si>
    <t>1x1x3/4 Copper Tee</t>
  </si>
  <si>
    <t>1x1x1-1/4 Copper Tee</t>
  </si>
  <si>
    <t>1x1x1-1/2 Copper Tee</t>
  </si>
  <si>
    <t>1-1/4x1/2x1/2 Copper Tee</t>
  </si>
  <si>
    <t>1-1/4x1/2x1-1/4 Copper Tee</t>
  </si>
  <si>
    <t>1-1/4x3/4x1/2 Copper Tee</t>
  </si>
  <si>
    <t>1-1/4x3/4x3/4 Copper Tee</t>
  </si>
  <si>
    <t>1-1/4x3/4x1 Copper Tee</t>
  </si>
  <si>
    <t>1-1/4x3/4x1-1/4 Copper Tee</t>
  </si>
  <si>
    <t>1-1/4x1x1/2 Copper Tee</t>
  </si>
  <si>
    <t>1-1/4x1x3/4 Copper Tee</t>
  </si>
  <si>
    <t>1-1/4x1x1 Copper Tee</t>
  </si>
  <si>
    <t>1-1/4x1x1-1/4 Copper Tee</t>
  </si>
  <si>
    <t>1-1/4x1-1/4x1/2 Copper Tee</t>
  </si>
  <si>
    <t>1-1/4x1-1/4x3/4 Copper Tee</t>
  </si>
  <si>
    <t>1-1/4x1-1/4x1 Copper Tee</t>
  </si>
  <si>
    <t>1-1/4x1-1/4x1-1/2 Copper Tee</t>
  </si>
  <si>
    <t>1-1/4x1-1/4x2 Copper Tee</t>
  </si>
  <si>
    <t>1-1/2x1/2x1 Copper Tee</t>
  </si>
  <si>
    <t>1-1/2x1/2x1-1/2 Copper Tee</t>
  </si>
  <si>
    <t>1-1/2x3/4x1/2 Copper Tee</t>
  </si>
  <si>
    <t>1-1/2x3/4x3/4 Copper Tee</t>
  </si>
  <si>
    <t>1-1/2x3/4x1 Copper Tee</t>
  </si>
  <si>
    <t>1-1/2x3/4x1-1/4 Copper Tee</t>
  </si>
  <si>
    <t>1-1/2x3/4x1-1/2 Copper Tee</t>
  </si>
  <si>
    <t>1-1/2x1x1/2 Copper Tee</t>
  </si>
  <si>
    <t>1-1/2x1x3/4 Copper Tee</t>
  </si>
  <si>
    <t>1-1/2x1x1 Copper Tee</t>
  </si>
  <si>
    <t>1-1/2x1x1-1/4 Copper Tee</t>
  </si>
  <si>
    <t>1-1/2x1x1-1/2 Copper Tee</t>
  </si>
  <si>
    <t>1-1/2x1-1/4x1/2 Copper Tee</t>
  </si>
  <si>
    <t>1-1/2x1-1/4x3/4 Copper Tee</t>
  </si>
  <si>
    <t>1-1/2x1-1/4x1 Copper Tee</t>
  </si>
  <si>
    <t>1-1/2x1-1/4x1-1/4 Copper Tee</t>
  </si>
  <si>
    <t>1-1/2x1-1/4x1-1/2 Copper Tee</t>
  </si>
  <si>
    <t>1-1/2x1-1/2x1/2 Copper Tee</t>
  </si>
  <si>
    <t>1-1/2x1-1/2x3/4 Copper Tee</t>
  </si>
  <si>
    <t>1-1/2x1-1/2x1 Copper Tee</t>
  </si>
  <si>
    <t>1-1/2x1-1/2x1-1/4 Copper Tee</t>
  </si>
  <si>
    <t>2x1/2x2 Copper Tee</t>
  </si>
  <si>
    <t>2x3/4x2 Copper Tee</t>
  </si>
  <si>
    <t>2x1x1 Copper Tee</t>
  </si>
  <si>
    <t>2x1x1-1/2 Copper Tee</t>
  </si>
  <si>
    <t>2x1x2 Copper Tee</t>
  </si>
  <si>
    <t>2x1-1/4x3/4 Copper Tee</t>
  </si>
  <si>
    <t>2x1-1/4x1 Copper Tee</t>
  </si>
  <si>
    <t>2x1-1/4x1-1/4 Copper Tee</t>
  </si>
  <si>
    <t>2x1-1/4x1-1/2 Copper Tee</t>
  </si>
  <si>
    <t>2x1-1/4x2 Copper Tee</t>
  </si>
  <si>
    <t>2x1-1/2x1/2 Copper Tee</t>
  </si>
  <si>
    <t>2x1-1/2x3/4 Copper Tee</t>
  </si>
  <si>
    <t>2x1-1/2x1 Copper Tee</t>
  </si>
  <si>
    <t>2x1-1/2x1-1/4 Copper Tee</t>
  </si>
  <si>
    <t>2x1-1/2x1-1/2 Copper Tee</t>
  </si>
  <si>
    <t>2x1-1/2x2 Copper Tee</t>
  </si>
  <si>
    <t>2x2x1/2 Copper Tee</t>
  </si>
  <si>
    <t>2x2x3/4 Copper Tee</t>
  </si>
  <si>
    <t>2x2x1 Copper Tee</t>
  </si>
  <si>
    <t>2x2x1-1/4 Copper Tee</t>
  </si>
  <si>
    <t>2x2x1-1/2 Copper Tee</t>
  </si>
  <si>
    <t>2x2x2-1/2 Copper Tee</t>
  </si>
  <si>
    <t>2-1/2x3/4x2-1/2 Copper Tee</t>
  </si>
  <si>
    <t>2-1/2x1x2-1/2 Copper Tee</t>
  </si>
  <si>
    <t>2-1/2x2x1 Copper Tee</t>
  </si>
  <si>
    <t>2-1/2x2x1-1/4 Copper Tee</t>
  </si>
  <si>
    <t>2-1/2x2x1-1/2 Copper Tee</t>
  </si>
  <si>
    <t>2-1/2x2x2 Copper Tee</t>
  </si>
  <si>
    <t>2-1/2x2-1/2x1/2 Copper Tee</t>
  </si>
  <si>
    <t>2-1/2x2-1/2x3/4 Copper Tee</t>
  </si>
  <si>
    <t>2-1/2x2-1/2x1 Copper Tee</t>
  </si>
  <si>
    <t>2-1/2x2-1/2x1-1/4 Copper Tee</t>
  </si>
  <si>
    <t>2-1/2x2-1/2x1-1/2 Copper Tee</t>
  </si>
  <si>
    <t>2-1/2x2-1/2x2 Copper Tee</t>
  </si>
  <si>
    <t>3x2x2 Copper Tee</t>
  </si>
  <si>
    <t>3x2x2-1/2 Copper Tee</t>
  </si>
  <si>
    <t>3x2x3 Copper Tee</t>
  </si>
  <si>
    <t>3x2-1/2x1-1/2 Copper Tee</t>
  </si>
  <si>
    <t>3x2-1/2x2 Copper Tee</t>
  </si>
  <si>
    <t>3x2-1/2x2-1/2 Copper Tee</t>
  </si>
  <si>
    <t>3x2-1/2x3 Copper Tee</t>
  </si>
  <si>
    <t>3x3x1/2 Copper Tee</t>
  </si>
  <si>
    <t>3x3x3/4 Copper Tee</t>
  </si>
  <si>
    <t>3x3x1 Copper Tee</t>
  </si>
  <si>
    <t>3x3x1-1/4 Copper Tee</t>
  </si>
  <si>
    <t>3x3x1-1/2 Copper Tee</t>
  </si>
  <si>
    <t>3x3x2 Copper Tee</t>
  </si>
  <si>
    <t>3x3x2-1/2 Copper Tee</t>
  </si>
  <si>
    <t>4x2x4 Copper Tee</t>
  </si>
  <si>
    <t>4x3x3 Copper Tee</t>
  </si>
  <si>
    <t>4x4x3/4 Copper Tee</t>
  </si>
  <si>
    <t>4x4x1 Copper Tee</t>
  </si>
  <si>
    <t>4x4x1-1/4 Copper Tee</t>
  </si>
  <si>
    <t>4x4x1-1/2 Copper Tee</t>
  </si>
  <si>
    <t>4x4x2 Copper Tee</t>
  </si>
  <si>
    <t>4x4x2-1/2 Copper Tee</t>
  </si>
  <si>
    <t>4x4x3 Copper Tee</t>
  </si>
  <si>
    <t>6x6x4 Copper Tee</t>
  </si>
  <si>
    <t>1/2 EPPSU F1960 EXPN PEX Plug</t>
  </si>
  <si>
    <t>3/4 EPPSU F1960 EXPN PEX Plug</t>
  </si>
  <si>
    <t>1 EPPSU F1960 EXPN PEX Plug</t>
  </si>
  <si>
    <t>1/2 EPPSU F1960 EXPN PEX Tee</t>
  </si>
  <si>
    <t>3/4 EPPSU F1960 EXPN PEX Tee</t>
  </si>
  <si>
    <t>1 EPPSU F1960 EXPN PEX Tee</t>
  </si>
  <si>
    <t>3/4x3/4x1/2 EPPSU F1960 EXPN PEX Tee</t>
  </si>
  <si>
    <t>3/4x1/2x3/4 EPPSU F1960 EXPN PEX Tee</t>
  </si>
  <si>
    <t>3/4x1/2x1/2 EPPSU F1960 EXPN PEX Tee</t>
  </si>
  <si>
    <t>1x3/4x3/4 EPPSU F1960 EXPN PEX Tee</t>
  </si>
  <si>
    <t>1x3/4x1 EPPSU F1960 EXPN PEX Tee</t>
  </si>
  <si>
    <t>1x1x3/4 EPPSU F1960 EXPN PEX Tee</t>
  </si>
  <si>
    <t>1x1x1/2 EPPSU F1960 EXPN PEX Tee</t>
  </si>
  <si>
    <t>3/4 EPPSU F1960 EXPN PEX x MPT ADPT</t>
  </si>
  <si>
    <t>1/2 EPPSU F1960 EXPN PEX 90 Elbow</t>
  </si>
  <si>
    <t>3/4 EPPSU F1960 EXPN PEX 90 Elbow</t>
  </si>
  <si>
    <t>1 EPPSU F1960 EXPN PEX 90 Elbow</t>
  </si>
  <si>
    <t>3/4x1/2 EPPSU F1960 EXPN PEX 90 Elbow</t>
  </si>
  <si>
    <t>1/2x1/2x3/4 EPPSU F1960 EXPN PEX Tee</t>
  </si>
  <si>
    <t>EPPSU F1960 EXPN PEX FITTINGS</t>
  </si>
  <si>
    <t>1/8 Brass CPLG</t>
  </si>
  <si>
    <t>1/4 Brass CPLG</t>
  </si>
  <si>
    <t>3/8 Brass CPLG</t>
  </si>
  <si>
    <t>1/2 Brass CPLG</t>
  </si>
  <si>
    <t>3/4 Brass CPLG</t>
  </si>
  <si>
    <t>1 Brass CPLG</t>
  </si>
  <si>
    <t>1-1/4 Brass CPLG</t>
  </si>
  <si>
    <t>1-1/2 Brass CPLG</t>
  </si>
  <si>
    <t>2 Brass CPLG</t>
  </si>
  <si>
    <t>2-1/2 Brass CPLG</t>
  </si>
  <si>
    <t>3 Brass CPLG</t>
  </si>
  <si>
    <t>4 Brass CPLG</t>
  </si>
  <si>
    <t>1/4x1/8 Brass Red. CPLG</t>
  </si>
  <si>
    <t>3/8x1/8 Brass Red. CPLG</t>
  </si>
  <si>
    <t>3/8x1/4 Brass Red. CPLG</t>
  </si>
  <si>
    <t>1/2x1/8 Brass Red. CPLG</t>
  </si>
  <si>
    <t>1/2x1/4 Brass Red. CPLG</t>
  </si>
  <si>
    <t>1/2x3/8 Brass Red. CPLG</t>
  </si>
  <si>
    <t>3/4x1/4 Brass Red. CPLG</t>
  </si>
  <si>
    <t>3/4x3/8 Brass Red. CPLG</t>
  </si>
  <si>
    <t>3/4x1/2 Brass Red. CPLG</t>
  </si>
  <si>
    <t>1x3/8 Brass Red. CPLG</t>
  </si>
  <si>
    <t>1x1/2 Brass Red. CPLG</t>
  </si>
  <si>
    <t>1x3/4 Brass Red. CPLG</t>
  </si>
  <si>
    <t>1-1/4x1/2 Brass Red. CPLG</t>
  </si>
  <si>
    <t>1-1/4x3/4 Brass Red. CPLG</t>
  </si>
  <si>
    <t>1-1/4x1 Brass Red. CPLG</t>
  </si>
  <si>
    <t>1-1/2x1/2 Brass Red. CPLG</t>
  </si>
  <si>
    <t>1-1/2x3/4 Brass Red. CPLG</t>
  </si>
  <si>
    <t>1-1/2x1 Brass Red. CPLG</t>
  </si>
  <si>
    <t>1-1/2x1-1/4 Brass Red. CPLG</t>
  </si>
  <si>
    <t>2x1/2 Brass Red. CPLG</t>
  </si>
  <si>
    <t>2x3/4 Brass Red. CPLG</t>
  </si>
  <si>
    <t>2x1 Brass Red. CPLG</t>
  </si>
  <si>
    <t>2x1-1/4 Brass Red. CPLG</t>
  </si>
  <si>
    <t>2x1-1/2 Brass Red. CPLG</t>
  </si>
  <si>
    <t>2-1/2x1-1/2 Brass Red. CPLG</t>
  </si>
  <si>
    <t>2-1/2x2 Brass Red. CPLG</t>
  </si>
  <si>
    <t>3x2 Brass Red. CPLG</t>
  </si>
  <si>
    <t>3x2-1/2 Brass Red. CPLG</t>
  </si>
  <si>
    <t>1/8 Galv CPLG</t>
  </si>
  <si>
    <t>1/4 Galv CPLG</t>
  </si>
  <si>
    <t>3/8 Galv CPLG</t>
  </si>
  <si>
    <t>1/2 Galv CPLG</t>
  </si>
  <si>
    <t>3/4 Galv CPLG</t>
  </si>
  <si>
    <t>1 Galv CPLG</t>
  </si>
  <si>
    <t>1-1/4 Galv CPLG</t>
  </si>
  <si>
    <t>1-1/2 Galv CPLG</t>
  </si>
  <si>
    <t>2 Galv CPLG</t>
  </si>
  <si>
    <t>2-1/2 Galv CPLG</t>
  </si>
  <si>
    <t>3 Galv CPLG</t>
  </si>
  <si>
    <t>4 Galv CPLG</t>
  </si>
  <si>
    <t>5 Galv CPLG</t>
  </si>
  <si>
    <t>1/4x1/8 Galv Red. CPLG</t>
  </si>
  <si>
    <t>3/8x1/8 Galv Red. CPLG</t>
  </si>
  <si>
    <t>3/8x1/4 Galv Red. CPLG</t>
  </si>
  <si>
    <t>1/2x1/8 Galv Red. CPLG</t>
  </si>
  <si>
    <t>1/2x1/4 Galv Red. CPLG</t>
  </si>
  <si>
    <t>1/2x3/8 Galv Red. CPLG</t>
  </si>
  <si>
    <t>3/4x1/8 Galv Red. CPLG</t>
  </si>
  <si>
    <t>3/4x1/4 Galv Red. CPLG</t>
  </si>
  <si>
    <t>3/4x3/8 Galv Red. CPLG</t>
  </si>
  <si>
    <t>3/4x1/2 Galv Red. CPLG</t>
  </si>
  <si>
    <t>1x1/4 Galv Red. CPLG</t>
  </si>
  <si>
    <t>1x3/8 Galv Red. CPLG</t>
  </si>
  <si>
    <t>1x1/2 Galv Red. CPLG</t>
  </si>
  <si>
    <t>1x3/4 Galv Red. CPLG</t>
  </si>
  <si>
    <t>1-1/4x1/2 Galv Red. CPLG</t>
  </si>
  <si>
    <t>1-1/4x3/4 Galv Red. CPLG</t>
  </si>
  <si>
    <t>1-1/4x1 Galv Red. CPLG</t>
  </si>
  <si>
    <t>1-1/2x1/2 Galv Red. CPLG</t>
  </si>
  <si>
    <t>1-1/2x3/4 Galv Red. CPLG</t>
  </si>
  <si>
    <t>1-1/2x1 Galv Red. CPLG</t>
  </si>
  <si>
    <t>1-1/2x1-1/4 Galv Red. CPLG</t>
  </si>
  <si>
    <t>2x1/2 Galv Red. CPLG</t>
  </si>
  <si>
    <t>2x3/4 Galv Red. CPLG</t>
  </si>
  <si>
    <t>2x1 Galv Red. CPLG</t>
  </si>
  <si>
    <t>2x1-1/4 Galv Red. CPLG</t>
  </si>
  <si>
    <t>2x1-1/2 Galv Red. CPLG</t>
  </si>
  <si>
    <t>2-1/2x3/4 Galv Red. CPLG</t>
  </si>
  <si>
    <t>2-1/2x1 Galv Red. CPLG</t>
  </si>
  <si>
    <t>2-1/2x1-1/4 Galv Red. CPLG</t>
  </si>
  <si>
    <t>2-1/2x1-1/2 Galv Red. CPLG</t>
  </si>
  <si>
    <t>2-1/2x2 Galv Red. CPLG</t>
  </si>
  <si>
    <t>3x3/4 Galv Red. CPLG</t>
  </si>
  <si>
    <t>3x1-1/4 Galv Red. CPLG</t>
  </si>
  <si>
    <t>3x1-1/2 Galv Red. CPLG</t>
  </si>
  <si>
    <t>3x2 Galv Red. CPLG</t>
  </si>
  <si>
    <t>3x2-1/2 Galv Red. CPLG</t>
  </si>
  <si>
    <t>4x1-1/2 Galv Red. CPLG</t>
  </si>
  <si>
    <t>4x2 Galv Red. CPLG</t>
  </si>
  <si>
    <t>4x2-1/2 Galv Red. CPLG</t>
  </si>
  <si>
    <t>4x3 Galv Red. CPLG</t>
  </si>
  <si>
    <t>6x4 Galv Red. CPLG</t>
  </si>
  <si>
    <t>1/8 Blk CPLG</t>
  </si>
  <si>
    <t>1/4 Blk CPLG</t>
  </si>
  <si>
    <t>3/8 Blk CPLG</t>
  </si>
  <si>
    <t>1/2 Blk CPLG</t>
  </si>
  <si>
    <t>3/4 Blk CPLG</t>
  </si>
  <si>
    <t>1 Blk CPLG</t>
  </si>
  <si>
    <t>1-1/4 Blk CPLG</t>
  </si>
  <si>
    <t>1-1/2 Blk CPLG</t>
  </si>
  <si>
    <t>2 Blk CPLG</t>
  </si>
  <si>
    <t>2-1/2 Blk CPLG</t>
  </si>
  <si>
    <t>3 Blk CPLG</t>
  </si>
  <si>
    <t>4 Blk CPLG</t>
  </si>
  <si>
    <t>5 Blk CPLG</t>
  </si>
  <si>
    <t>1/4x1/8 Blk Red. CPLG</t>
  </si>
  <si>
    <t>3/8x1/8 Blk Red. CPLG</t>
  </si>
  <si>
    <t>3/8x1/4 Blk Red. CPLG</t>
  </si>
  <si>
    <t>1/2x1/8 Blk Red. CPLG</t>
  </si>
  <si>
    <t>1/2x1/4 Blk Red. CPLG</t>
  </si>
  <si>
    <t>1/2x3/8 Blk Red. CPLG</t>
  </si>
  <si>
    <t>3/4x1/8 Blk Red. CPLG</t>
  </si>
  <si>
    <t>3/4x1/4 Blk Red. CPLG</t>
  </si>
  <si>
    <t>3/4x3/8 Blk Red. CPLG</t>
  </si>
  <si>
    <t>3/4x1/2 Blk Red. CPLG</t>
  </si>
  <si>
    <t>1x1/4 Blk Red. CPLG</t>
  </si>
  <si>
    <t>1x3/8 Blk Red. CPLG</t>
  </si>
  <si>
    <t>1x1/2 Blk Red. CPLG</t>
  </si>
  <si>
    <t>1x3/4 Blk Red. CPLG</t>
  </si>
  <si>
    <t>1-1/4x1/2 Blk Red. CPLG</t>
  </si>
  <si>
    <t>1-1/4x3/4 Blk Red. CPLG</t>
  </si>
  <si>
    <t>1-1/4x1 Blk Red. CPLG</t>
  </si>
  <si>
    <t>1-1/2x1/2 Blk Red. CPLG</t>
  </si>
  <si>
    <t>1-1/2x3/4 Blk Red. CPLG</t>
  </si>
  <si>
    <t>1-1/2x1 Blk Red. CPLG</t>
  </si>
  <si>
    <t>1-1/2x1-1/4 Blk Red. CPLG</t>
  </si>
  <si>
    <t>2x1/2 Blk Red. CPLG</t>
  </si>
  <si>
    <t>2x3/4 Blk Red. CPLG</t>
  </si>
  <si>
    <t>2x1 Blk Red. CPLG</t>
  </si>
  <si>
    <t>2x1-1/4 Blk Red. CPLG</t>
  </si>
  <si>
    <t>2x1-1/2 Blk Red. CPLG</t>
  </si>
  <si>
    <t>2-1/2x3/4 Blk Red. CPLG</t>
  </si>
  <si>
    <t>2-1/2x1 Blk Red. CPLG</t>
  </si>
  <si>
    <t>2-1/2x1-1/4 Blk Red. CPLG</t>
  </si>
  <si>
    <t>2-1/2x1-1/2 Blk Red. CPLG</t>
  </si>
  <si>
    <t>2-1/2x2 Blk Red. CPLG</t>
  </si>
  <si>
    <t>3x3/4 Blk Red. CPLG</t>
  </si>
  <si>
    <t>3x1 Blk Red. CPLG</t>
  </si>
  <si>
    <t>3x1-1/4 Blk Red. CPLG</t>
  </si>
  <si>
    <t>3x1-1/2 Blk Red. CPLG</t>
  </si>
  <si>
    <t>3x2 Blk Red. CPLG</t>
  </si>
  <si>
    <t>3x2-1/2 Blk Red. CPLG</t>
  </si>
  <si>
    <t>4x1 Blk Red. CPLG</t>
  </si>
  <si>
    <t>4x1-1/4 Blk Red. CPLG</t>
  </si>
  <si>
    <t>4x1-1/2 Blk Red. CPLG</t>
  </si>
  <si>
    <t>4x2 Blk Red. CPLG</t>
  </si>
  <si>
    <t>4x2-1/2 Blk Red. CPLG</t>
  </si>
  <si>
    <t>4x3 Blk Red. CPLG</t>
  </si>
  <si>
    <t>P12705</t>
  </si>
  <si>
    <t>P12747</t>
  </si>
  <si>
    <t>1/2 Press Copper x PEX ADPT</t>
  </si>
  <si>
    <t>3/4 Press Copper x PEX ADPT</t>
  </si>
  <si>
    <t>1 Press Copper x PEX ADPT</t>
  </si>
  <si>
    <t>1/2 Brass F1807 PEX x MIP ADPT</t>
  </si>
  <si>
    <t>3/4 Brass F1807 PEX x MIP ADPT</t>
  </si>
  <si>
    <t>1 Brass F1807 PEX x MIP ADPT</t>
  </si>
  <si>
    <t>3/8x1/2 Brass F1807 PEX x MIP ADPT</t>
  </si>
  <si>
    <t>1/2x3/4 Brass F1807 PEX x MIP ADPT</t>
  </si>
  <si>
    <t>3/4x1/2 Brass F1807 PEX x MIP ADPT</t>
  </si>
  <si>
    <t>1x3/4 Brass F1807 PEX x MIP ADPT</t>
  </si>
  <si>
    <t>1/2 Brass F1807 PEX x FIP ADPT</t>
  </si>
  <si>
    <t>3/4 Brass F1807 PEX x FIP ADPT</t>
  </si>
  <si>
    <t>1 Brass F1807 PEX x FIP ADPT</t>
  </si>
  <si>
    <t>1/2x3/4 Brass F1807 PEX x FIP ADPT</t>
  </si>
  <si>
    <t>3/4x1/2 Brass F1807 PEX x FIP ADPT</t>
  </si>
  <si>
    <t>3/8 Brass F1807 PEX Elbow</t>
  </si>
  <si>
    <t>1/2 Brass F1807 PEX Elbow</t>
  </si>
  <si>
    <t>3/4 Brass F1807 PEX Elbow</t>
  </si>
  <si>
    <t>1 Brass F1807 PEX Elbow</t>
  </si>
  <si>
    <t>3/4x1/2 Brass F1807 PEX Elbow</t>
  </si>
  <si>
    <t>90 ELBOW - (Brass F1807 PEX x MALE)</t>
  </si>
  <si>
    <t>1/2 Brass F1807 PEX x MIP 90 Elbow</t>
  </si>
  <si>
    <t>3/4 Brass F1807 PEX x MIP 90 Elbow</t>
  </si>
  <si>
    <t>1/2x3/4 Brass F1807 PEX x MIP 90 Elbow</t>
  </si>
  <si>
    <t>3/4x1 Brass F1807 PEX x MIP 90 Elbow</t>
  </si>
  <si>
    <t>1/2 Brass F1807 PEX Drop Ear Elbow PxFIP</t>
  </si>
  <si>
    <t>3/4 Brass F1807 PEX Drop Ear Elbow PxFIP</t>
  </si>
  <si>
    <t>3/4x1/2 Brass F1807 PEX Drop Ear Elbow PxFIP</t>
  </si>
  <si>
    <t>3/8 Brass F1807 PEX Tee</t>
  </si>
  <si>
    <t>1/2 Brass F1807 PEX Tee</t>
  </si>
  <si>
    <t>3/4 Brass F1807 PEX Tee</t>
  </si>
  <si>
    <t>1 Brass F1807 PEX Tee</t>
  </si>
  <si>
    <t>1/2x1/2x3/4 Brass F1807 PEX Tee</t>
  </si>
  <si>
    <t>1/2x3/8x3/8 Brass F1807 PEX Tee</t>
  </si>
  <si>
    <t>3/4x1/2x1/2 Brass F1807 PEX Tee</t>
  </si>
  <si>
    <t>3/4x1/2x3/4 Brass F1807 PEX Tee</t>
  </si>
  <si>
    <t>3/4x3/4x1/2 Brass F1807 PEX Tee</t>
  </si>
  <si>
    <t>3/4x3/4x1 Brass F1807 PEX Tee</t>
  </si>
  <si>
    <t>1x3/4x1/2 Brass F1807 PEX Tee</t>
  </si>
  <si>
    <t>1x3/4x3/4 Brass F1807 PEX Tee</t>
  </si>
  <si>
    <t>1x3/4x1 Brass F1807 PEX Tee</t>
  </si>
  <si>
    <t>1x1x1/2 Brass F1807 PEX Tee</t>
  </si>
  <si>
    <t>1x1x3/4 Brass F1807 PEX Tee</t>
  </si>
  <si>
    <t>3/8 Brass F1807 PEX Plug</t>
  </si>
  <si>
    <t>1/2 Brass F1807 PEX Plug</t>
  </si>
  <si>
    <t>3/4 Brass F1807 PEX Plug</t>
  </si>
  <si>
    <t>1 Brass F1807 PEX Plug</t>
  </si>
  <si>
    <t>Cop ADAPTER (Brass F1807 PEX x Male)</t>
  </si>
  <si>
    <t>1/2 Brass F1807 PEX x Male Cop ADPT</t>
  </si>
  <si>
    <t>3/4 Brass F1807 PEX x Male Cop ADPT</t>
  </si>
  <si>
    <t>1 Brass F1807 PEX x Male Cop ADPT</t>
  </si>
  <si>
    <t>3/8x1/2 Brass F1807 PEX x Male Cop ADPT</t>
  </si>
  <si>
    <t>1/2x3/4 Brass F1807 PEX x Male Cop ADPT</t>
  </si>
  <si>
    <t>3/4x1/2 Brass F1807 PEX x Male Cop ADPT</t>
  </si>
  <si>
    <t>Cop ADAPTER (Brass F1807 PEX x Fem)</t>
  </si>
  <si>
    <t>1/2 Brass F1807 PEX x Fem Cop ADPT</t>
  </si>
  <si>
    <t>3/4 Brass F1807 PEX x Fem Cop ADPT</t>
  </si>
  <si>
    <t>1 Brass F1807 PEX x Fem Cop ADPT</t>
  </si>
  <si>
    <t>3/8x1/2 Brass F1807 PEX x Fem Cop ADPT</t>
  </si>
  <si>
    <t>1/2x3/4 Brass F1807 PEX x Fem Cop ADPT</t>
  </si>
  <si>
    <t>3/4x1/2 Brass F1807 PEX x Fem Cop ADPT</t>
  </si>
  <si>
    <t>90 DEGREE ELBOW (Brass F1807 PEX x Male)</t>
  </si>
  <si>
    <t>1/2 Brass F1807 PEX x Male Cop 90 Elbow</t>
  </si>
  <si>
    <t>3/4 Brass F1807 PEX x Male Cop 90 Elbow</t>
  </si>
  <si>
    <t>1/2x3/4 Brass F1807 PEX x Male Cop 90 Elbow</t>
  </si>
  <si>
    <t>90 DEGREE ELBOW (Brass F1807 PEX x Fem)</t>
  </si>
  <si>
    <t>1/2 Brass F1807 PEX x Fem Cop 90 Elbow</t>
  </si>
  <si>
    <t>3/4 Brass F1807 PEX x Fem Cop 90 Elbow</t>
  </si>
  <si>
    <t>1/2x3/4 Brass F1807 PEX x Fem Cop 90 Elbow</t>
  </si>
  <si>
    <t>3/4x1/2 Brass F1807 PEX x Fem Cop 90 Elbow</t>
  </si>
  <si>
    <t>BRASS F1807 PEX FITTINGS</t>
  </si>
  <si>
    <t>PEX B BLUE 1x300 FT</t>
  </si>
  <si>
    <t>PEX B RED 1x300 FT</t>
  </si>
  <si>
    <t>PEX A BLUE 1x300 FT</t>
  </si>
  <si>
    <t>PEX A RED 1x300 FT</t>
  </si>
  <si>
    <t>1/2 EPPSU F1960 EXPN PEX CPLG</t>
  </si>
  <si>
    <t>3/4 EPPSU F1960 EXPN PEX CPLG</t>
  </si>
  <si>
    <t>1 EPPSU F1960 EXPN PEX CPLG</t>
  </si>
  <si>
    <t>3/4x1/2 EPPSU F1960 EXPN PEX Red. CPLG</t>
  </si>
  <si>
    <t>1x1/2 EPPSU F1960 EXPN PEX Red. CPLG</t>
  </si>
  <si>
    <t>1x3/4 EPPSU F1960 EXPN PEX Red. CPLG</t>
  </si>
  <si>
    <t>1/2 PPSU F1807 PEX CPLG</t>
  </si>
  <si>
    <t>3/4 PPSU F1807 PEX CPLG</t>
  </si>
  <si>
    <t>1 PPSU F1807 PEX CPLG</t>
  </si>
  <si>
    <t>3/4x1/2 PPSU F1807 PEX Red. CPLG</t>
  </si>
  <si>
    <t>1/2 PPSU F1807 PEX x MPT ADPT</t>
  </si>
  <si>
    <t>3/4 PPSU F1807 PEX x MPT ADPT</t>
  </si>
  <si>
    <t>1 PPSU F1807 PEX x MPT ADPT</t>
  </si>
  <si>
    <t>1/2x3/4 PPSU F1807 PEX x MPT ADPT</t>
  </si>
  <si>
    <t>3/4x1/2 PPSU F1807 PEX x MPT ADPT</t>
  </si>
  <si>
    <t>1/2 PPSU F1807 PEX x FPT ADPT</t>
  </si>
  <si>
    <t>3/4 PPSU F1807 PEX x FPT ADPT</t>
  </si>
  <si>
    <t>1/2 PPSU F1807 PEX 90 Elbow</t>
  </si>
  <si>
    <t>3/4 PPSU F1807 PEX 90 Elbow</t>
  </si>
  <si>
    <t>1 PPSU F1807 PEX 90 Elbow</t>
  </si>
  <si>
    <t>3/4x1/2 PPSU F1807 PEX 90 Elbow</t>
  </si>
  <si>
    <t>1/2 PPSU F1807 PEX Plug</t>
  </si>
  <si>
    <t>3/4 PPSU F1807 PEX Plug</t>
  </si>
  <si>
    <t>1 PPSU F1807 PEX Plug</t>
  </si>
  <si>
    <t>1/2 PPSU F1807 PEX Tee</t>
  </si>
  <si>
    <t>3/4 PPSU F1807 PEX Tee</t>
  </si>
  <si>
    <t>1 PPSU F1807 PEX Tee</t>
  </si>
  <si>
    <t>1/2x1/2x3/4 PPSU F1807 PEX Tee</t>
  </si>
  <si>
    <t>3/4x3/4x1/2 PPSU F1807 PEX Tee</t>
  </si>
  <si>
    <t>3/4x1/2x3/4 PPSU F1807 PEX Tee</t>
  </si>
  <si>
    <t>3/4x1/2x1/2 PPSU F1807 PEX Tee</t>
  </si>
  <si>
    <t>1x1x3/4 PPSU F1807 PEX Tee</t>
  </si>
  <si>
    <t>1x1x1/2 PPSU F1807 PEX Tee</t>
  </si>
  <si>
    <t>1x3/4x3/4 PPSU F1807 PEX Tee</t>
  </si>
  <si>
    <t>1x1/2 Cast Iron Hex CPLG</t>
  </si>
  <si>
    <t>1x3/4 Cast Iron Hex CPLG</t>
  </si>
  <si>
    <t>1-1/4x1 Cast Iron Hex CPLG</t>
  </si>
  <si>
    <t>2x1 Cast Iron Hex CPLG</t>
  </si>
  <si>
    <t>2x1-1/4 Cast Iron Hex CPLG</t>
  </si>
  <si>
    <t>3/8x1/4 Galv XH Red. CPLG</t>
  </si>
  <si>
    <t>1/2x1/4 Galv XH Red. CPLG</t>
  </si>
  <si>
    <t>1/2x3/8 Galv XH Red. CPLG</t>
  </si>
  <si>
    <t>3/4x3/8 Galv XH Red. CPLG</t>
  </si>
  <si>
    <t>3/4x1/2 Galv XH Red. CPLG</t>
  </si>
  <si>
    <t>1x1/2 Galv XH Red. CPLG</t>
  </si>
  <si>
    <t>1x3/4 Galv XH Red. CPLG</t>
  </si>
  <si>
    <t>1-1/4x3/4 Galv XH Red. CPLG</t>
  </si>
  <si>
    <t>1-1/4x1 Galv XH Red. CPLG</t>
  </si>
  <si>
    <t>1-1/2x1 Galv XH Red. CPLG</t>
  </si>
  <si>
    <t>1-1/2x1-1/4 Galv XH Red. CPLG</t>
  </si>
  <si>
    <t>2x1-1/4 Galv XH Red. CPLG</t>
  </si>
  <si>
    <t>2x1-1/2 Galv XH Red. CPLG</t>
  </si>
  <si>
    <t>2-1/2x1-1/2 Galv XH Red. CPLG</t>
  </si>
  <si>
    <t>2-1/2x2 Galv XH Red. CPLG</t>
  </si>
  <si>
    <t>3x2 Galv XH Red. CPLG</t>
  </si>
  <si>
    <t>3x2-1/2 Galv XH Red. CPLG</t>
  </si>
  <si>
    <t>4x3 Galv XH Red. CPLG</t>
  </si>
  <si>
    <t>1/4 Galv XH CPLG</t>
  </si>
  <si>
    <t>3/8 Galv XH CPLG</t>
  </si>
  <si>
    <t>1/2 Galv XH CPLG</t>
  </si>
  <si>
    <t>3/4 Galv XH CPLG</t>
  </si>
  <si>
    <t>1 Galv XH CPLG</t>
  </si>
  <si>
    <t>1-1/4 Galv XH CPLG</t>
  </si>
  <si>
    <t>1-1/2 Galv XH CPLG</t>
  </si>
  <si>
    <t>2 Galv XH CPLG</t>
  </si>
  <si>
    <t>2-1/2 Galv XH CPLG</t>
  </si>
  <si>
    <t>3 Galv XH CPLG</t>
  </si>
  <si>
    <t>1/2x1/4 Black XH Red. CPLG</t>
  </si>
  <si>
    <t>1/2x3/8 Black XH Red. CPLG</t>
  </si>
  <si>
    <t>3/4x3/8 Black XH Red. CPLG</t>
  </si>
  <si>
    <t>3/4x1/2 Black XH Red. CPLG</t>
  </si>
  <si>
    <t>1x1/2 Black XH Red. CPLG</t>
  </si>
  <si>
    <t>1x3/4 Black XH Red. CPLG</t>
  </si>
  <si>
    <t>1-1/4x3/4 Black XH Red. CPLG</t>
  </si>
  <si>
    <t>1-1/4x1 Black XH Red. CPLG</t>
  </si>
  <si>
    <t>1-1/2x1 Black XH Red. CPLG</t>
  </si>
  <si>
    <t>1-1/2x1-1/4 Black XH Red. CPLG</t>
  </si>
  <si>
    <t>2x1-1/4 Black XH Red. CPLG</t>
  </si>
  <si>
    <t>2x1-1/2 Black XH Red. CPLG</t>
  </si>
  <si>
    <t>2-1/2x1-1/2 Black XH Red. CPLG</t>
  </si>
  <si>
    <t>2-1/2x2 Black XH Red. CPLG</t>
  </si>
  <si>
    <t>3x2 Black XH Red. CPLG</t>
  </si>
  <si>
    <t>3x2-1/2 Black XH Red. CPLG</t>
  </si>
  <si>
    <t>4x3 Black XH Red. CPLG</t>
  </si>
  <si>
    <t>1/4 Black XH CPLG</t>
  </si>
  <si>
    <t>3/8 Black XH CPLG</t>
  </si>
  <si>
    <t>1/2 Black XH CPLG</t>
  </si>
  <si>
    <t>3/4 Black XH CPLG</t>
  </si>
  <si>
    <t>1 Black XH CPLG</t>
  </si>
  <si>
    <t>1-1/4 Black XH CPLG</t>
  </si>
  <si>
    <t>1-1/2 Black XH CPLG</t>
  </si>
  <si>
    <t>2 Black XH CPLG</t>
  </si>
  <si>
    <t>2-1/2 Black XH CPLG</t>
  </si>
  <si>
    <t>3 Black XH CPLG</t>
  </si>
  <si>
    <t>4 Black XH CPLG</t>
  </si>
  <si>
    <t>1/2 Press Copper CPLG w/ Stop</t>
  </si>
  <si>
    <t>3/4 Press Copper CPLG w/ Stop</t>
  </si>
  <si>
    <t>1 Press Copper CPLG w/ Stop</t>
  </si>
  <si>
    <t>1-1/4 Press Copper CPLG w/ Stop</t>
  </si>
  <si>
    <t>1-1/2 Press Copper CPLG w/ Stop</t>
  </si>
  <si>
    <t>2 Press Copper CPLG w/ Stop</t>
  </si>
  <si>
    <t>2-1/2 Press Copper CPLG w/ Stop</t>
  </si>
  <si>
    <t>3 Press Copper CPLG w/ Stop</t>
  </si>
  <si>
    <t>4 Press Copper CPLG w/ Stop</t>
  </si>
  <si>
    <t>1/2 Press Copper CPLG w/o Stop</t>
  </si>
  <si>
    <t>3/4 Press Copper CPLG w/o Stop</t>
  </si>
  <si>
    <t>1 Press Copper CPLG w/o Stop</t>
  </si>
  <si>
    <t>1-1/4 Press Copper CPLG w/o Stop</t>
  </si>
  <si>
    <t>1-1/2 Press Copper CPLG w/o Stop</t>
  </si>
  <si>
    <t>2 Press Copper CPLG w/o Stop</t>
  </si>
  <si>
    <t>2-1/2 Press Copper CPLG w/o Stop</t>
  </si>
  <si>
    <t>3 Press Copper CPLG w/o Stop</t>
  </si>
  <si>
    <t>4 Press Copper CPLG w/o Stop</t>
  </si>
  <si>
    <t>3/4x1/2 Press Copper Reducer</t>
  </si>
  <si>
    <t>1x1/2 Press Copper Reducer</t>
  </si>
  <si>
    <t>1x3/4 Press Copper Reducer</t>
  </si>
  <si>
    <t>1-1/4x3/4 Press Copper Reducer</t>
  </si>
  <si>
    <t>1-1/4x1 Press Copper Reducer</t>
  </si>
  <si>
    <t>1-1/2x3/4 Press Copper Reducer</t>
  </si>
  <si>
    <t>1-1/2x1 Press Copper Reducer</t>
  </si>
  <si>
    <t>1-1/2x1-1/4 Press Copper Reducer</t>
  </si>
  <si>
    <t>2x3/4 Press Copper Reducer</t>
  </si>
  <si>
    <t>2x1 Press Copper Reducer</t>
  </si>
  <si>
    <t>2x1-1/4 Press Copper Reducer</t>
  </si>
  <si>
    <t>2x1-1/2 Press Copper Reducer</t>
  </si>
  <si>
    <t>2-1/2x1 Press Copper Reducer</t>
  </si>
  <si>
    <t>2-1/2x1-1/4 Press Copper Reducer</t>
  </si>
  <si>
    <t>2-1/2x1-1/2 Press Copper Reducer</t>
  </si>
  <si>
    <t>2-1/2x2 Press Copper Reducer</t>
  </si>
  <si>
    <t>3x1-1/2 Press Copper Reducer</t>
  </si>
  <si>
    <t>3x2 Press Copper Reducer</t>
  </si>
  <si>
    <t>3x2-1/2 Press Copper Reducer</t>
  </si>
  <si>
    <t>4x2 Press Copper Reducer</t>
  </si>
  <si>
    <t>4x2-1/2 Press Copper Reducer</t>
  </si>
  <si>
    <t>4x3 Press Copper Reducer</t>
  </si>
  <si>
    <t>3/4x1/2 Press Copper FTG Reducer</t>
  </si>
  <si>
    <t>1x1/2 Press Copper FTG Reducer</t>
  </si>
  <si>
    <t>1x3/4 Press Copper FTG Reducer</t>
  </si>
  <si>
    <t>1-1/4x1/2 Press Copper FTG Reducer</t>
  </si>
  <si>
    <t>1-1/4x3/4 Press Copper FTG Reducer</t>
  </si>
  <si>
    <t>1-1/4x1 Press Copper FTG Reducer</t>
  </si>
  <si>
    <t>1-1/2x3/4 Press Copper FTG Reducer</t>
  </si>
  <si>
    <t>1-1/2x1 Press Copper FTG Reducer</t>
  </si>
  <si>
    <t>1-1/2x1-1/4 Press Copper FTG Reducer</t>
  </si>
  <si>
    <t>2x1 Press Copper FTG Reducer</t>
  </si>
  <si>
    <t>2x1-1/4 Press Copper FTG Reducer</t>
  </si>
  <si>
    <t>2x1-1/2 Press Copper FTG Reducer</t>
  </si>
  <si>
    <t>2-1/2x1 Press Copper FTG Reducer</t>
  </si>
  <si>
    <t>2-1/2x1-1/4 Press Copper FTG Reducer</t>
  </si>
  <si>
    <t>2-1/2x1-1/2 Press Copper FTG Reducer</t>
  </si>
  <si>
    <t>2-1/2x2 Press Copper FTG Reducer</t>
  </si>
  <si>
    <t>3x1-1/4 Press Copper FTG Reducer</t>
  </si>
  <si>
    <t>3x1-1/2 Press Copper FTG Reducer</t>
  </si>
  <si>
    <t>3x2 Press Copper FTG Reducer</t>
  </si>
  <si>
    <t>3x2-1/2 Press Copper FTG Reducer</t>
  </si>
  <si>
    <t>4x2 Press Copper FTG Reducer</t>
  </si>
  <si>
    <t>4x2-1/2 Press Copper FTG Reducer</t>
  </si>
  <si>
    <t>4x3 Press Copper FTG Reducer</t>
  </si>
  <si>
    <t>1/2 Press Copper 45 Elbow</t>
  </si>
  <si>
    <t>3/4 Press Copper 45 Elbow</t>
  </si>
  <si>
    <t>1 Press Copper 45 Elbow</t>
  </si>
  <si>
    <t>1-1/4 Press Copper 45 Elbow</t>
  </si>
  <si>
    <t>1-1/2 Press Copper 45 Elbow</t>
  </si>
  <si>
    <t>2 Press Copper 45 Elbow</t>
  </si>
  <si>
    <t>2-1/2 Press Copper 45 Elbow</t>
  </si>
  <si>
    <t>3 Press Copper 45 Elbow</t>
  </si>
  <si>
    <t>4 Press Copper 45 Elbow</t>
  </si>
  <si>
    <t>1/2 Press Copper 45 FTG Elbow</t>
  </si>
  <si>
    <t>3/4 Press Copper 45 FTG Elbow</t>
  </si>
  <si>
    <t>1 Press Copper 45 FTG Elbow</t>
  </si>
  <si>
    <t>1-1/4 Press Copper 45 FTG Elbow</t>
  </si>
  <si>
    <t>1-1/2 Press Copper 45 FTG Elbow</t>
  </si>
  <si>
    <t>2 Press Copper 45 FTG Elbow</t>
  </si>
  <si>
    <t>2-1/2 Press Copper 45 FTG Elbow</t>
  </si>
  <si>
    <t>3 Press Copper 45 FTG Elbow</t>
  </si>
  <si>
    <t>4 Press Copper 45 FTG Elbow</t>
  </si>
  <si>
    <t>1/2 Press Copper 90 Elbow</t>
  </si>
  <si>
    <t>3/4 Press Copper 90 Elbow</t>
  </si>
  <si>
    <t>1 Press Copper 90 Elbow</t>
  </si>
  <si>
    <t>1-1/4 Press Copper 90 Elbow</t>
  </si>
  <si>
    <t>1-1/2 Press Copper 90 Elbow</t>
  </si>
  <si>
    <t>2 Press Copper 90 Elbow</t>
  </si>
  <si>
    <t>2-1/2 Press Copper 90 Elbow</t>
  </si>
  <si>
    <t>3 Press Copper 90 Elbow</t>
  </si>
  <si>
    <t>4 Press Copper 90 Elbow</t>
  </si>
  <si>
    <t>3/4x1/2 Press Copper 90 Elbow</t>
  </si>
  <si>
    <t>1x3/4 Press Copper 90 Elbow</t>
  </si>
  <si>
    <t>1/2 Press Copper 90 FTG Elbow</t>
  </si>
  <si>
    <t>3/4 Press Copper 90 FTG Elbow</t>
  </si>
  <si>
    <t>1 Press Copper 90 FTG Elbow</t>
  </si>
  <si>
    <t>1-1/4 Press Copper 90 FTG Elbow</t>
  </si>
  <si>
    <t>1-1/2 Press Copper 90 FTG Elbow</t>
  </si>
  <si>
    <t>2 Press Copper 90 FTG Elbow</t>
  </si>
  <si>
    <t>2-1/2 Press Copper 90 FTG Elbow</t>
  </si>
  <si>
    <t>3 Press Copper 90 FTG Elbow</t>
  </si>
  <si>
    <t>4 Press Copper 90 FTG Elbow</t>
  </si>
  <si>
    <t>1/2 Press Copper 90 Drop Ear Elbow PxFPT</t>
  </si>
  <si>
    <t>3/4 Press Copper 90 Drop Ear Elbow PxFPT</t>
  </si>
  <si>
    <t>1/2 Press Copper Cap</t>
  </si>
  <si>
    <t>3/4 Press Copper Cap</t>
  </si>
  <si>
    <t>1 Press Copper Cap</t>
  </si>
  <si>
    <t>1-1/4 Press Copper Cap</t>
  </si>
  <si>
    <t>1-1/2 Press Copper Cap</t>
  </si>
  <si>
    <t>2 Press Copper Cap</t>
  </si>
  <si>
    <t>2-1/2 Press Copper Cap</t>
  </si>
  <si>
    <t>3 Press Copper Cap</t>
  </si>
  <si>
    <t>4 Press Copper Cap</t>
  </si>
  <si>
    <t>1/2 Press Copper Tee</t>
  </si>
  <si>
    <t>3/4 Press Copper Tee</t>
  </si>
  <si>
    <t>1 Press Copper Tee</t>
  </si>
  <si>
    <t>1-1/4 Press Copper Tee</t>
  </si>
  <si>
    <t>1-1/2 Press Copper Tee</t>
  </si>
  <si>
    <t>2 Press Copper Tee</t>
  </si>
  <si>
    <t>2-1/2 Press Copper Tee</t>
  </si>
  <si>
    <t>3 Press Copper Tee</t>
  </si>
  <si>
    <t>4 Press Copper Tee</t>
  </si>
  <si>
    <t>1/2x1/2x3/4 Press Copper Red. Tee</t>
  </si>
  <si>
    <t>3/4x1/2x1/2 Press Copper Red. Tee</t>
  </si>
  <si>
    <t>3/4x1/2x3/4 Press Copper Red. Tee</t>
  </si>
  <si>
    <t>3/4x3/4x1/2 Press Copper Red. Tee</t>
  </si>
  <si>
    <t>1x1/2x3/4 Press Copper Red. Tee</t>
  </si>
  <si>
    <t>1x1/2x1 Press Copper Red. Tee</t>
  </si>
  <si>
    <t>1x3/4x1/2 Press Copper Red. Tee</t>
  </si>
  <si>
    <t>1x3/4x3/4 Press Copper Red. Tee</t>
  </si>
  <si>
    <t>1x3/4x1 Press Copper Red. Tee</t>
  </si>
  <si>
    <t>1x1x1/2 Press Copper Red. Tee</t>
  </si>
  <si>
    <t>1x1x3/4 Press Copper Red. Tee</t>
  </si>
  <si>
    <t>1-1/4x3/4x3/4 Press Copper Red. Tee</t>
  </si>
  <si>
    <t>1-1/4x3/4x1 Press Copper Red. Tee</t>
  </si>
  <si>
    <t>1-1/4x3/4x1-1/4 Press Copper Red. Tee</t>
  </si>
  <si>
    <t>1-1/4x1x1/2 Press Copper Red. Tee</t>
  </si>
  <si>
    <t>1-1/4x1x3/4 Press Copper Red. Tee</t>
  </si>
  <si>
    <t>1-1/4x1x1 Press Copper Red. Tee</t>
  </si>
  <si>
    <t>1-1/4x1-1/4x1/2 Press Copper Red. Tee</t>
  </si>
  <si>
    <t>1-1/4x1-1/4x3/4 Press Copper Red. Tee</t>
  </si>
  <si>
    <t>1-1/4x1-1/4x1 Press Copper Red. Tee</t>
  </si>
  <si>
    <t>1-1/2x1x1 Press Copper Red. Tee</t>
  </si>
  <si>
    <t>1-1/2x1-1/2x1/2 Press Copper Red. Tee</t>
  </si>
  <si>
    <t>1-1/2x1-1/2x3/4 Press Copper Red. Tee</t>
  </si>
  <si>
    <t>1-1/2x1-1/2x1 Press Copper Red. Tee</t>
  </si>
  <si>
    <t>1-1/2x1-1/2x1-1/4 Press Copper Red. Tee</t>
  </si>
  <si>
    <t>2x1-1/4x1-1/4 Press Copper Red. Tee</t>
  </si>
  <si>
    <t>2x2x1/2 Press Copper Red. Tee</t>
  </si>
  <si>
    <t>2x2x3/4 Press Copper Red. Tee</t>
  </si>
  <si>
    <t>2x2x1 Press Copper Red. Tee</t>
  </si>
  <si>
    <t>2x2x1-1/4 Press Copper Red. Tee</t>
  </si>
  <si>
    <t>2x2x1-1/2 Press Copper Red. Tee</t>
  </si>
  <si>
    <t>2-1/2x3/4x2-1/2 Press Copper Red. Tee</t>
  </si>
  <si>
    <t>2-1/2x2-1/2x3/4 Press Copper Red. Tee</t>
  </si>
  <si>
    <t>2-1/2x2-1/2x1 Press Copper Red. Tee</t>
  </si>
  <si>
    <t>2-1/2x2-1/2x1-1/4 Press Copper Red. Tee</t>
  </si>
  <si>
    <t>2-1/2x2-1/2x1-1/2 Press Copper Red. Tee</t>
  </si>
  <si>
    <t>2-1/2x2-1/2x2 Press Copper Red. Tee</t>
  </si>
  <si>
    <t>3x3x1 Press Copper Red. Tee</t>
  </si>
  <si>
    <t>3x3x1-1/4 Press Copper Red. Tee</t>
  </si>
  <si>
    <t>3x3x1-1/2 Press Copper Red. Tee</t>
  </si>
  <si>
    <t>3x3x2 Press Copper Red. Tee</t>
  </si>
  <si>
    <t>3x3x2-1/2 Press Copper Red. Tee</t>
  </si>
  <si>
    <t>4x4x1 Press Copper Red. Tee</t>
  </si>
  <si>
    <t>4x4x1-1/4 Press Copper Red. Tee</t>
  </si>
  <si>
    <t>4x4x1-1/2 Press Copper Red. Tee</t>
  </si>
  <si>
    <t>4x4x2 Press Copper Red. Tee</t>
  </si>
  <si>
    <t>4x4x2-1/2 Press Copper Red. Tee</t>
  </si>
  <si>
    <t>4x4x3 Press Copper Red. Tee</t>
  </si>
  <si>
    <t>1/2 Press Copper x Male ADPT</t>
  </si>
  <si>
    <t>3/4 Press Copper x Male ADPT</t>
  </si>
  <si>
    <t>1 Press Copper x Male ADPT</t>
  </si>
  <si>
    <t>1-1/4 Press Copper x Male ADPT</t>
  </si>
  <si>
    <t>1-1/2 Press Copper x Male ADPT</t>
  </si>
  <si>
    <t>2 Press Copper x Male ADPT</t>
  </si>
  <si>
    <t>2-1/2 Press Copper x Male ADPT</t>
  </si>
  <si>
    <t>3 Press Copper x Male ADPT</t>
  </si>
  <si>
    <t>4 Press Copper x Male ADPT</t>
  </si>
  <si>
    <t>1/2x3/8 Press Copper x Male ADPT</t>
  </si>
  <si>
    <t>1/2x3/4 Press Copper x Male ADPT</t>
  </si>
  <si>
    <t>3/4x1/2 Press Copper x Male ADPT</t>
  </si>
  <si>
    <t>3/4x1 Press Copper x Male ADPT</t>
  </si>
  <si>
    <t>1x1/2 Press Copper x Male ADPT</t>
  </si>
  <si>
    <t>1x1-1/4 Press Copper x Male ADPT</t>
  </si>
  <si>
    <t>1-1/4x1 Press Copper x Male ADPT</t>
  </si>
  <si>
    <t>1/2 Press Copper x Male FTG ADPT</t>
  </si>
  <si>
    <t>3/4 Press Copper x Male FTG ADPT</t>
  </si>
  <si>
    <t>1 Press Copper x Male FTG ADPT</t>
  </si>
  <si>
    <t>1-1/4 Press Copper x Male FTG ADPT</t>
  </si>
  <si>
    <t>1-1/2 Press Copper x Male FTG ADPT</t>
  </si>
  <si>
    <t>2 Press Copper x Male FTG ADPT</t>
  </si>
  <si>
    <t>1/2 Press Copper x Fem ADPT</t>
  </si>
  <si>
    <t>3/4 Press Copper x Fem ADPT</t>
  </si>
  <si>
    <t>1 Press Copper x Fem ADPT</t>
  </si>
  <si>
    <t>1-1/4 Press Copper x Fem ADPT</t>
  </si>
  <si>
    <t>1-1/2 Press Copper x Fem ADPT</t>
  </si>
  <si>
    <t>2 Press Copper x Fem ADPT</t>
  </si>
  <si>
    <t>2-1/2 Press Copper x Fem ADPT</t>
  </si>
  <si>
    <t>3 Press Copper x Fem ADPT</t>
  </si>
  <si>
    <t>4 Press Copper x Fem ADPT</t>
  </si>
  <si>
    <t>1/2x3/4 Press Copper x Fem ADPT</t>
  </si>
  <si>
    <t>1/2 Press Copper x Fem FTG ADPT</t>
  </si>
  <si>
    <t>3/4 Press Copper x Fem FTG ADPT</t>
  </si>
  <si>
    <t>1 Press Copper x Fem FTG ADPT</t>
  </si>
  <si>
    <t>1-1/4 Press Copper x Fem FTG ADPT</t>
  </si>
  <si>
    <t>1-1/2 Press Copper x Fem FTG ADPT</t>
  </si>
  <si>
    <t>2 Press Copper x Fem FTG ADPT</t>
  </si>
  <si>
    <t>1/2 Press Copper Union</t>
  </si>
  <si>
    <t>3/4 Press Copper Union</t>
  </si>
  <si>
    <t>1 Press Copper Union</t>
  </si>
  <si>
    <t>1-1/4 Press Copper Union</t>
  </si>
  <si>
    <t>1-1/2 Press Copper Union</t>
  </si>
  <si>
    <t>2 Press Copper Union</t>
  </si>
  <si>
    <t>1/2x1/2x1/2 Press Copper Fem Tee PxPxF</t>
  </si>
  <si>
    <t>3/4x3/4x3/4 Press Copper Fem Tee PxPxF</t>
  </si>
  <si>
    <t>3/4x3/4x1/2 Press Copper Fem Tee PxPxF</t>
  </si>
  <si>
    <t>1x1x1/2 Press Copper Fem Tee PxPxF</t>
  </si>
  <si>
    <t>1x1x3/4 Press Copper Fem Tee PxPxF</t>
  </si>
  <si>
    <t>1-1/4x1-1/4x1/2 Press Copper Fem Tee PxPxF</t>
  </si>
  <si>
    <t>1-1/4x1-1/4x3/4 Press Copper Fem Tee PxPxF</t>
  </si>
  <si>
    <t>2-1/2x2-1/2x3/4 Press Copper Fem Tee PxPxF</t>
  </si>
  <si>
    <t>3x3x3/4 Press Copper Fem Tee PxPxF</t>
  </si>
  <si>
    <t>4x4x3/4 Press Copper Fem Tee PxPxF</t>
  </si>
  <si>
    <t>1/2 Press Copper x Fem 90 Elbow PxFPT</t>
  </si>
  <si>
    <t>3/4 Press Copper x Fem 90 Elbow PxFPT</t>
  </si>
  <si>
    <t>1 Press Copper x Fem 90 Elbow PxFPT</t>
  </si>
  <si>
    <t>1/2 Push CPLG</t>
  </si>
  <si>
    <t>3/4 Push CPLG</t>
  </si>
  <si>
    <t>1 Push CPLG</t>
  </si>
  <si>
    <t>3/4x1/2 Push Red. CPLG</t>
  </si>
  <si>
    <t>1x3/4 Push Red. CPLG</t>
  </si>
  <si>
    <t>1/2 Push Repair CPLG</t>
  </si>
  <si>
    <t>3/4 Push Repair CPLG</t>
  </si>
  <si>
    <t>1/2 Push x Fem ADPT</t>
  </si>
  <si>
    <t>3/4 Push x Fem ADPT</t>
  </si>
  <si>
    <t>1 Push x Fem ADPT</t>
  </si>
  <si>
    <t>1/2x3/4 Push x Fem ADPT</t>
  </si>
  <si>
    <t>1x3/4 Push x Fem ADPT</t>
  </si>
  <si>
    <t>1/2 Push x Male ADPT</t>
  </si>
  <si>
    <t>3/4 Push x Male ADPT</t>
  </si>
  <si>
    <t>1 Push x Male ADPT</t>
  </si>
  <si>
    <t>1/2x3/4 Push x Male ADPT</t>
  </si>
  <si>
    <t>1x3/4 Push x Male ADPT</t>
  </si>
  <si>
    <t>1/2 Push 90 Elbow</t>
  </si>
  <si>
    <t>3/4 Push 90 Elbow</t>
  </si>
  <si>
    <t>1 Push 90 Elbow</t>
  </si>
  <si>
    <t>3/4x1/2 Push 90 Elbow</t>
  </si>
  <si>
    <t>1/2 Push x Fem Elbow</t>
  </si>
  <si>
    <t>3/4 Push x Fem Elbow</t>
  </si>
  <si>
    <t>1/2 Push x Male Elbow</t>
  </si>
  <si>
    <t>3/4 Push x Male Elbow</t>
  </si>
  <si>
    <t>1/2 Push Drop Ear Elbow</t>
  </si>
  <si>
    <t>3/4x1/2x1/2 Push Red. Tee</t>
  </si>
  <si>
    <t>3/4x1/2x3/4 Push Red. Tee</t>
  </si>
  <si>
    <t>3/4x3/4x1/2 Red. Tee</t>
  </si>
  <si>
    <t>1/2 Push x Fem Slip Tee</t>
  </si>
  <si>
    <t>3/4 Push x Fem Slip Tee</t>
  </si>
  <si>
    <t>1/2 Push Ball Valve</t>
  </si>
  <si>
    <t>3/4 Push Ball Valve</t>
  </si>
  <si>
    <t>1 Push Ball Valve</t>
  </si>
  <si>
    <t>1-1/4 PVC DWV Trap ADPT - Male w/ Nut &amp; Washer (SxSlip)</t>
  </si>
  <si>
    <t>1-1/2 PVC DWV Trap ADPT - Male w/ Nut &amp; Washer (SxSlip)</t>
  </si>
  <si>
    <t>2 PVC DWV Trap ADPT - Male w/ Nut &amp; Washer (SxSlip)</t>
  </si>
  <si>
    <t xml:space="preserve">1-1/4 PVC DWV FTG C.O. ADPT (SxFPT) </t>
  </si>
  <si>
    <t xml:space="preserve">1-1/2 PVC DWV FTG C.O. ADPT (SxFPT) </t>
  </si>
  <si>
    <t xml:space="preserve">2 PVC DWV FTG C.O. ADPT (SxFPT) </t>
  </si>
  <si>
    <t xml:space="preserve">3 PVC DWV FTG C.O. ADPT (SxFPT) </t>
  </si>
  <si>
    <t xml:space="preserve">4 PVC DWV FTG C.O. ADPT (SxFPT) </t>
  </si>
  <si>
    <t xml:space="preserve">6 PVC DWV FTG C.O. ADPT (SxFPT) </t>
  </si>
  <si>
    <t>1-1/4 PVC DWV C.O. Plug (MPT)</t>
  </si>
  <si>
    <t>1-1/2 PVC DWV C.O. Plug (MPT)</t>
  </si>
  <si>
    <t>2 PVC DWV C.O. Plug (MPT)</t>
  </si>
  <si>
    <t>3 PVC DWV C.O. Plug (MPT)</t>
  </si>
  <si>
    <t>4 PVC DWV C.O. Plug (MPT)</t>
  </si>
  <si>
    <t>6 PVC DWV C.O. Plug (MPT)</t>
  </si>
  <si>
    <t>8 PVC DWV C.O. Plug (MPT)</t>
  </si>
  <si>
    <t xml:space="preserve">1-1/2 PVC DWV C.O. Plug w/Gasket (MPT) </t>
  </si>
  <si>
    <t xml:space="preserve">2 PVC DWV C.O. Plug w/Gasket (MPT) </t>
  </si>
  <si>
    <t xml:space="preserve">3 PVC DWV C.O. Plug w/Gasket (MPT) </t>
  </si>
  <si>
    <t xml:space="preserve">4 PVC DWV C.O. Plug w/Gasket (MPT) </t>
  </si>
  <si>
    <t xml:space="preserve">6 PVC DWV C.O. Plug w/Gasket (MPT) </t>
  </si>
  <si>
    <t>12x6 PVC DWV Flush Bushing (SxH)</t>
  </si>
  <si>
    <t xml:space="preserve">2 PVC DWV Flush C.O. Plug (MPT) </t>
  </si>
  <si>
    <t xml:space="preserve">3 PVC DWV Flush C.O. Plug (MPT) </t>
  </si>
  <si>
    <t xml:space="preserve">4 PVC DWV Flush C.O. Plug (MPT) </t>
  </si>
  <si>
    <t>1-1/2 PVC DWV Plug (Slip)</t>
  </si>
  <si>
    <t>2 PVC DWV Plug (Slip)</t>
  </si>
  <si>
    <t xml:space="preserve">1-1/4 PVC DWV Trap ADPT Cap w/ Gasket </t>
  </si>
  <si>
    <t xml:space="preserve">1-1/2 PVC DWV Trap ADPT Cap w/ Gasket </t>
  </si>
  <si>
    <t xml:space="preserve">1-1/2 PVC DWV No-Hub ADPT (SxH) </t>
  </si>
  <si>
    <t xml:space="preserve">2 PVC DWV No-Hub ADPT (SxH) </t>
  </si>
  <si>
    <t xml:space="preserve">3 PVC DWV No-Hub ADPT (SxH) </t>
  </si>
  <si>
    <t xml:space="preserve">4 PVC DWV No-Hub ADPT (SxH) </t>
  </si>
  <si>
    <t xml:space="preserve">2 PVC DWV Hub ADPT (HxS) </t>
  </si>
  <si>
    <t xml:space="preserve">3 PVC DWV Hub ADPT (HxS) </t>
  </si>
  <si>
    <t xml:space="preserve">4 PVC DWV Hub ADPT (HxS) </t>
  </si>
  <si>
    <t xml:space="preserve">1-1/2 PVC DWV Test Cap (S) </t>
  </si>
  <si>
    <t xml:space="preserve">2 PVC DWV Test Cap (S) </t>
  </si>
  <si>
    <t xml:space="preserve">3 PVC DWV Test Cap (S) </t>
  </si>
  <si>
    <t xml:space="preserve">4 PVC DWV Test Cap (S) </t>
  </si>
  <si>
    <t xml:space="preserve">1-1/2 PVC DWV Threaded Cap (FPT) </t>
  </si>
  <si>
    <t xml:space="preserve">2 PVC DWV Threaded Cap (FPT) </t>
  </si>
  <si>
    <t xml:space="preserve">3 PVC DWV Threaded Cap (FPT) </t>
  </si>
  <si>
    <t xml:space="preserve">1-1/2 PVC DWV Flush C.O. Tee (HxHxFPT) </t>
  </si>
  <si>
    <t xml:space="preserve">2 PVC DWV Flush C.O. Tee (HxHxFPT) </t>
  </si>
  <si>
    <t xml:space="preserve">3 PVC DWV Flush C.O. Tee (HxHxFPT) </t>
  </si>
  <si>
    <t xml:space="preserve">4 PVC DWV Flush C.O. Tee (HxHxFPT) </t>
  </si>
  <si>
    <t xml:space="preserve">6 PVC DWV Flush C.O. Tee (HxHxFPT) </t>
  </si>
  <si>
    <t xml:space="preserve">8 PVC DWV Flush C.O. Tee (HxHxFPT) </t>
  </si>
  <si>
    <t xml:space="preserve">2 PVC DWV Flush C.O. Tee w/ Plug (HxHxFPT) </t>
  </si>
  <si>
    <t xml:space="preserve">3 PVC DWV Flush C.O. Tee w/ Plug (HxHxFPT) </t>
  </si>
  <si>
    <t xml:space="preserve">4 PVC DWV Flush C.O. Tee w/ Plug (HxHxFPT) </t>
  </si>
  <si>
    <t>1-1/2 PVC DWV P-Trap w/ Union Joint (HxFPT)</t>
  </si>
  <si>
    <t>1-1/2 PVC DWV Trap ADPT - Male w/ Nut and Washer (SxSlip)</t>
  </si>
  <si>
    <t xml:space="preserve">1-1/4 PVC DWV Trap ADPT - Male (SxSlip) </t>
  </si>
  <si>
    <t xml:space="preserve">1-1/2 PVC DWV Trap ADPT - Male (SxSlip) </t>
  </si>
  <si>
    <t xml:space="preserve">2 PVC DWV Trap ADPT - Male (SxSlip) </t>
  </si>
  <si>
    <t xml:space="preserve">1-1/4 PVC DWV Trap ADPT - Male w/ Nut (SxSlip) </t>
  </si>
  <si>
    <t xml:space="preserve">1-1/2 PVC DWV Trap ADPT - Male w/ Nut (SxSlip) </t>
  </si>
  <si>
    <t xml:space="preserve">2 PVC DWV Trap ADPT - Male w/ Nut (SxSlip) </t>
  </si>
  <si>
    <t>1-1/2 PVC DWV P-Trap (HxSlip)</t>
  </si>
  <si>
    <t>1-1/4 PVC DWV Trap ADPT - Fem (HxSlip)</t>
  </si>
  <si>
    <t>1-1/2 PVC DWV Trap ADPT - Fem (HxSlip)</t>
  </si>
  <si>
    <t>2 PVC DWV Trap ADPT - Fem (HxSlip)</t>
  </si>
  <si>
    <t>1-1/4 PVC DWV Trap ADPT - Fem w/ Nut &amp; Washer (SxSlip)</t>
  </si>
  <si>
    <t>1-1/2 PVC DWV Trap ADPT - Fem w/ Nut &amp; Washer (SxSlip)</t>
  </si>
  <si>
    <t>2 PVC DWV Trap ADPT - Fem w/ Nut &amp; Washer (SxSlip)</t>
  </si>
  <si>
    <t>1-1/4 PVC DWV Trap ADPT - Fem w/ Nut (HxSlip)</t>
  </si>
  <si>
    <t>1-1/2 PVC DWV Trap ADPT - Fem w/ Nut (HxSlip)</t>
  </si>
  <si>
    <t>2 PVC DWV Trap ADPT - Fem w/ Nut (HxSlip)</t>
  </si>
  <si>
    <t xml:space="preserve">1-1/2 PVC DWV Trap ADPT Plug (HxNPSM Thread) </t>
  </si>
  <si>
    <t xml:space="preserve">1-1/2 PVC DWV Trap ADPT Plug (SxNPSM Thread) </t>
  </si>
  <si>
    <t xml:space="preserve">3 PVC DWV 90 Elbow (1/4 Bend) (HxFIPT) </t>
  </si>
  <si>
    <t xml:space="preserve">1-1/2x1-1/4 PVC DWV Trap ADPT - Male (SxSlip) </t>
  </si>
  <si>
    <t xml:space="preserve">1-1/2x1-1/4 PVC DWV Trap ADPT - Male w/ Nut (SxSlip) </t>
  </si>
  <si>
    <t>1-1/2x1-1/4 PVC DWV Trap ADPT - Male w/ Nut &amp; Washer (SxSlip)</t>
  </si>
  <si>
    <t>1-1/2x1-1/4 PVC DWV Trap ADPT - Fem (HxSlip)</t>
  </si>
  <si>
    <t>1-1/2x1-1/4 PVC DWV Trap ADPT - Fem w/ Nut (HxSlip)</t>
  </si>
  <si>
    <t>1-1/2x1-1/4 PVC DWV Trap ADPT - Fem w/ Nut &amp; Washer (SxSlip)</t>
  </si>
  <si>
    <t>1-1/2x1-1/4 PVC DWV Flush Bushing (SxH)</t>
  </si>
  <si>
    <t>2x1-1/4 PVC DWV Flush Bushing (SxH)</t>
  </si>
  <si>
    <t>2x1-1/2 PVC DWV Flush Bushing (SxH)</t>
  </si>
  <si>
    <t>3x1-1/2 PVC DWV Flush Bushing (SxH)</t>
  </si>
  <si>
    <t>3x2 PVC DWV Flush Bushing (SxH)</t>
  </si>
  <si>
    <t>4x2 PVC DWV Flush Bushing (SxH)</t>
  </si>
  <si>
    <t>4x3 PVC DWV Flush Bushing (SxH)</t>
  </si>
  <si>
    <t>6x3 PVC DWV Flush Bushing (SxH)</t>
  </si>
  <si>
    <t>6x4 PVC DWV Flush Bushing (SxH)</t>
  </si>
  <si>
    <t>8x4 PVC DWV Flush Bushing (SxH)</t>
  </si>
  <si>
    <t>8x6 PVC DWV Flush Bushing (SxH)</t>
  </si>
  <si>
    <t>10x6 PVC DWV Flush Bushing (SxH)</t>
  </si>
  <si>
    <t>10x8 PVC DWV Flush Bushing (SxH)</t>
  </si>
  <si>
    <t>12x8 PVC DWV Flush Bushing (SxH)</t>
  </si>
  <si>
    <t xml:space="preserve">1-1/2x1/2 PVC DWV Dishwasher Bushing (SxFPT) </t>
  </si>
  <si>
    <t xml:space="preserve">1-1/2x3/4 PVC DWV Dishwasher Bushing (SxFPT) </t>
  </si>
  <si>
    <t xml:space="preserve">1-1/2x1-1/4 PVC DWV Dishwasher Bushing (SxFPT) </t>
  </si>
  <si>
    <t xml:space="preserve">2x1-1/2 PVC DWV Dishwasher Bushing (SxFPT) </t>
  </si>
  <si>
    <t xml:space="preserve">3x1-1/2 PVC DWV Dishwasher Bushing (SxFPT) </t>
  </si>
  <si>
    <t xml:space="preserve">3x2 PVC DWV Dishwasher Bushing (SxFPT) </t>
  </si>
  <si>
    <t xml:space="preserve">10x8 PVC DWV Dishwasher Bushing (SxFPT) </t>
  </si>
  <si>
    <t xml:space="preserve">12x8 PVC DWV Dishwasher Bushing (SxFPT) </t>
  </si>
  <si>
    <t xml:space="preserve">2x1-1/2 PVC DWV No-Hub ADPT (SxH) </t>
  </si>
  <si>
    <t xml:space="preserve">4x3 PVC DWV No-Hub ADPT (SxH) </t>
  </si>
  <si>
    <t xml:space="preserve">4x3 PVC DWV Closet Flange w/ Adj. Ring (S) </t>
  </si>
  <si>
    <t xml:space="preserve">4x3 PVC DWV Closet Flange (FPT) </t>
  </si>
  <si>
    <t xml:space="preserve">4x3 PVC DWV Closet Flange (MPT) </t>
  </si>
  <si>
    <t xml:space="preserve">4x3 PVC DWV Closet Flange w/Adj. Metal Ring (Epoxy) (H) </t>
  </si>
  <si>
    <t xml:space="preserve">4x4 PVC DWV Closet Flange w/Adj. Metal Ring (Epoxy) (H) </t>
  </si>
  <si>
    <t xml:space="preserve">4x3 PVC DWV Closet Flange w/Adj. Metal Ring (Epoxy) (S) </t>
  </si>
  <si>
    <t xml:space="preserve">4x4 PVC DWV Closet Flange w/Adj. Metal Ring (Epoxy) (S) </t>
  </si>
  <si>
    <t>4x3 PVC DWV Offset Closet Flange W/Adj. Metal Ring 
(Epoxy Coated) (H)</t>
  </si>
  <si>
    <t>4x4 PVC DWV Offset Closet Flange W/Adj. Metal Ring 
(Epoxy Coated) (H)</t>
  </si>
  <si>
    <t xml:space="preserve">4x3 PVC DWV Offset Closet Flange W/Adj. Plastic Ring (H) </t>
  </si>
  <si>
    <t xml:space="preserve">6 PVC DWV 11-1/4 (1/32 Bend) Elbow Street (SxH) </t>
  </si>
  <si>
    <t xml:space="preserve">1-1/2 PVC DWV 90 Street Elbow (1/4 Bend) - Long (HxS) </t>
  </si>
  <si>
    <t xml:space="preserve">2 PVC DWV 90 Street Elbow (1/4 Bend) - Long (HxS) </t>
  </si>
  <si>
    <t xml:space="preserve">3 PVC DWV 90 Street Elbow (1/4 Bend) - Long (HxS) </t>
  </si>
  <si>
    <t xml:space="preserve">4 PVC DWV 90 Street Elbow (1/4 Bend) - Long (HxS) </t>
  </si>
  <si>
    <t>3x3x2 PVC DWV 90 Street Elbow (1/4 Bend) w/ Low Heel Inlet</t>
  </si>
  <si>
    <t>3x3x2 PVC DWV 90 Elbow (1/4 Bend) - Long w/Side Inlet</t>
  </si>
  <si>
    <t>1-1/2 PVC DWV 60 Elbow (1/6 Bend)</t>
  </si>
  <si>
    <t>2 PVC DWV 60 Elbow (1/6 Bend)</t>
  </si>
  <si>
    <t>3 PVC DWV 60 Elbow (1/6 Bend)</t>
  </si>
  <si>
    <t>4 PVC DWV 60 Elbow (1/6 Bend)</t>
  </si>
  <si>
    <t>6 PVC DWV 60 Elbow (1/6 Bend)</t>
  </si>
  <si>
    <t>3 PVC DWV 60 Street Elbow (1/6 Bend)</t>
  </si>
  <si>
    <t>2 PVC DWV 60 Street Elbow (1/6 Bend)</t>
  </si>
  <si>
    <t>1-1/2 PVC DWV 60 Street Elbow (1/6 Bend)</t>
  </si>
  <si>
    <t>4 PVC DWV 60 Street Elbow (1/6 Bend)</t>
  </si>
  <si>
    <t>1-1/4 PVC DWV CPLG</t>
  </si>
  <si>
    <t>1-1/2 PVC DWV CPLG</t>
  </si>
  <si>
    <t>2 PVC DWV CPLG</t>
  </si>
  <si>
    <t>3 PVC DWV CPLG</t>
  </si>
  <si>
    <t>4 PVC DWV CPLG</t>
  </si>
  <si>
    <t>6 PVC DWV CPLG</t>
  </si>
  <si>
    <t>8 PVC DWV CPLG</t>
  </si>
  <si>
    <t>10 PVC DWV CPLG</t>
  </si>
  <si>
    <t>12 PVC DWV CPLG</t>
  </si>
  <si>
    <t>1-1/2x1-1/4 PVC DWV Red. CPLG</t>
  </si>
  <si>
    <t>2x1-1/2 PVC DWV Red. CPLG</t>
  </si>
  <si>
    <t>3x1-1/2 PVC DWV Red. CPLG</t>
  </si>
  <si>
    <t>3x2 PVC DWV Red. CPLG</t>
  </si>
  <si>
    <t>4x1-1/2 PVC DWV Red. CPLG</t>
  </si>
  <si>
    <t>4x2 PVC DWV Red. CPLG</t>
  </si>
  <si>
    <t>4x3 PVC DWV Red. CPLG</t>
  </si>
  <si>
    <t>6x4 PVC DWV Red. CPLG</t>
  </si>
  <si>
    <t>8x4 PVC DWV Red. CPLG</t>
  </si>
  <si>
    <t>8x6 PVC DWV Red. CPLG</t>
  </si>
  <si>
    <t>10x4 PVC DWV Red. CPLG</t>
  </si>
  <si>
    <t>10x6 PVC DWV Red. CPLG</t>
  </si>
  <si>
    <t>10x8 PVC DWV Red. CPLG</t>
  </si>
  <si>
    <t>12x8 PVC DWV Red. CPLG</t>
  </si>
  <si>
    <t>12x10 PVC DWV Red. CPLG</t>
  </si>
  <si>
    <t>3 PVC DWV ADPT CPLG</t>
  </si>
  <si>
    <t>1-1/2 PVC DWV Repair CPLG</t>
  </si>
  <si>
    <t>2 PVC DWV Repair CPLG</t>
  </si>
  <si>
    <t>3 PVC DWV Repair CPLG</t>
  </si>
  <si>
    <t>4 PVC DWV Repair CPLG</t>
  </si>
  <si>
    <t>6 PVC DWV Repair CPLG</t>
  </si>
  <si>
    <t>6 PVC DWV 11-1/4 (1/32 Bend) Elbow</t>
  </si>
  <si>
    <t>1-1/4 PVC DWV 45 Elbow (1/8 Bend)</t>
  </si>
  <si>
    <t>1-1/2 PVC DWV 45 Elbow (1/8 Bend)</t>
  </si>
  <si>
    <t>2 PVC DWV 45 Elbow (1/8 Bend)</t>
  </si>
  <si>
    <t>3 PVC DWV 45 Elbow (1/8 Bend)</t>
  </si>
  <si>
    <t>4 PVC DWV 45 Elbow (1/8 Bend)</t>
  </si>
  <si>
    <t>6 PVC DWV 45 Elbow (1/8 Bend)</t>
  </si>
  <si>
    <t>8 PVC DWV 45 Elbow (1/8 Bend)</t>
  </si>
  <si>
    <t>3x4 PVC DWV Red. Closet Bend</t>
  </si>
  <si>
    <t>1-1/2 PVC DWV C.O. Tee w/ Plug</t>
  </si>
  <si>
    <t>2 PVC DWV C.O. Tee w/ Plug</t>
  </si>
  <si>
    <t>3 PVC DWV C.O. Tee w/ Plug</t>
  </si>
  <si>
    <t>4 PVC DWV C.O. Tee w/ Plug</t>
  </si>
  <si>
    <t>6 PVC DWV C.O. Tee w/ Plug</t>
  </si>
  <si>
    <t>8 PVC DWV C.O. Tee w/ Plug</t>
  </si>
  <si>
    <t>1-1/2 PVC DWV Return Bend</t>
  </si>
  <si>
    <t>2 PVC DWV Return Bend</t>
  </si>
  <si>
    <t>3 PVC DWV Return Bend</t>
  </si>
  <si>
    <t>4 PVC DWV Return Bend</t>
  </si>
  <si>
    <t>6 PVC DWV Return Bend</t>
  </si>
  <si>
    <t>1-1/2 PVC DWV P-Trap</t>
  </si>
  <si>
    <t>2 PVC DWV P-Trap</t>
  </si>
  <si>
    <t>3 PVC DWV P-Trap</t>
  </si>
  <si>
    <t>4 PVC DWV P-Trap</t>
  </si>
  <si>
    <t>6 PVC DWV P-Trap</t>
  </si>
  <si>
    <t>1-1/2 PVC DWV P-Trap w/ C.O.</t>
  </si>
  <si>
    <t>2 PVC DWV P-Trap w/ C.O.</t>
  </si>
  <si>
    <t>1-1/4 PVC DWV Adj. P-Trap w/ Plastic Nut</t>
  </si>
  <si>
    <t>1-1/2 PVC DWV Adj. P-Trap w/ Plastic Nut</t>
  </si>
  <si>
    <t>2 PVC DWV Adj. P-Trap w/ Plastic Nut</t>
  </si>
  <si>
    <t>1-1/2 PVC DWV P-Trap-Low Profile</t>
  </si>
  <si>
    <t>2 PVC DWV P-Trap-Low Profile</t>
  </si>
  <si>
    <t>3 PVC DWV P-Trap-Low Profile</t>
  </si>
  <si>
    <t>4 PVC DWV P-Trap-Low Profile</t>
  </si>
  <si>
    <t>6 PVC DWV P-Trap-Low Profile</t>
  </si>
  <si>
    <t>1-1/2 PVC DWV 1/8 Elbow - Short</t>
  </si>
  <si>
    <t>1-1/2 PVC DWV Double 90 Elbow (1/4 Bend)</t>
  </si>
  <si>
    <t>2 PVC DWV Double 90 Elbow (1/4 Bend)</t>
  </si>
  <si>
    <t>3 PVC DWV Double 90 Elbow (1/4 Bend)</t>
  </si>
  <si>
    <t>4 PVC DWV Double 90 Elbow (1/4 Bend)</t>
  </si>
  <si>
    <t>2x1-1/2x1-1/2 PVC DWV Double 90 Elbow (1/4 Bend)</t>
  </si>
  <si>
    <t>2 PVC DWV Washer Box P-Trap</t>
  </si>
  <si>
    <t>3x3x1-1/2 PVC DWV 90 Elbow (1/4 Bend) - Long w/Low Heel Inlet</t>
  </si>
  <si>
    <t>3x3x2 PVC DWV 90 Elbow (1/4 Bend) - Long w/Low Heel Inlet</t>
  </si>
  <si>
    <t>3x3x2 PVC DWV 90 Elbow (1/4 Bend) - Long w/High Heel Inlet</t>
  </si>
  <si>
    <t>1-1/4 PVC DWV San. Tee</t>
  </si>
  <si>
    <t>1-1/2 PVC DWV San. Tee</t>
  </si>
  <si>
    <t>2 PVC DWV San. Tee</t>
  </si>
  <si>
    <t>3 PVC DWV San. Tee</t>
  </si>
  <si>
    <t>4 PVC DWV San. Tee</t>
  </si>
  <si>
    <t>6 PVC DWV San. Tee</t>
  </si>
  <si>
    <t>8 PVC DWV San. Tee</t>
  </si>
  <si>
    <t>3x3x3x1-1/2 PVC DWV San. Tee w/ L Inlet</t>
  </si>
  <si>
    <t>3x3x3x2 PVC DWV San. Tee w/ L Inlet</t>
  </si>
  <si>
    <t>4x4x4x2 PVC DWV San. Tee w/ L Inlet</t>
  </si>
  <si>
    <t>3x3x3x1-1/2 PVC DWV San. Tee w/ R Inlet</t>
  </si>
  <si>
    <t>3x3x3x2 PVC DWV San. Tee w/ R Inlet</t>
  </si>
  <si>
    <t>4x4x4x2 PVC DWV San. Tee w/ R Inlet</t>
  </si>
  <si>
    <t>1-1/2 PVC DWV Double San. Tee</t>
  </si>
  <si>
    <t>2 PVC DWV Double San. Tee</t>
  </si>
  <si>
    <t>3 PVC DWV Double San. Tee</t>
  </si>
  <si>
    <t>4 PVC DWV Double San. Tee</t>
  </si>
  <si>
    <t>6 PVC DWV Double San. Tee</t>
  </si>
  <si>
    <t>3x3x3x3x1-1/2 PVC DWV Double San. Tee w/ Side Inlet</t>
  </si>
  <si>
    <t>3x3x3x3x2 PVC DWV Double San. Tee w/ Side Inlet</t>
  </si>
  <si>
    <t>4x4x4x4x2 PVC DWV Double San. Tee w/ Side Inlet</t>
  </si>
  <si>
    <t>1-1/2 PVC DWV Vent Tee</t>
  </si>
  <si>
    <t>2 PVC DWV Vent Tee</t>
  </si>
  <si>
    <t>3 PVC DWV Vent Tee</t>
  </si>
  <si>
    <t>4 PVC DWV Vent Tee</t>
  </si>
  <si>
    <t>6 PVC DWV Vent Tee</t>
  </si>
  <si>
    <t>8 PVC DWV Vent Tee</t>
  </si>
  <si>
    <t>3 PVC DWV 2-Way C.O.</t>
  </si>
  <si>
    <t>4 PVC DWV 2-Way C.O.</t>
  </si>
  <si>
    <t>2x2x2x2 PVC DWV Double Fixture FTG</t>
  </si>
  <si>
    <t>3x3x3x3 PVC DWV Double Fixture FTG</t>
  </si>
  <si>
    <t>2x1-1/2x1-1/2x1-1/2 PVC DWV Double Fixture FTG</t>
  </si>
  <si>
    <t>2x2x1-1/2x1-1/2 PVC DWV Double Fixture FTG</t>
  </si>
  <si>
    <t>2x1-1/2x2x2 PVC DWV Double Fixture FTG</t>
  </si>
  <si>
    <t>3x2x3x3 PVC DWV Double Fixture FTG</t>
  </si>
  <si>
    <t>1-1/2 PVC DWV Comb. Wye and 45 Elbow (1/8 Bend) (1-Piece)</t>
  </si>
  <si>
    <t>2 PVC DWV Comb. Wye and 45 Elbow (1/8 Bend) (1-Piece)</t>
  </si>
  <si>
    <t>3 PVC DWV Comb. Wye and 45 Elbow (1/8 Bend) (1-Piece)</t>
  </si>
  <si>
    <t>4 PVC DWV Comb. Wye and 45 Elbow (1/8 Bend) (1-Piece)</t>
  </si>
  <si>
    <t>1-1/2 PVC DWV Comb. Wye and 45 Elbow (1/8 Bend) (2-Piece)</t>
  </si>
  <si>
    <t>2 PVC DWV Comb. Wye and 45 Elbow (1/8 Bend) (2-Piece)</t>
  </si>
  <si>
    <t>3 PVC DWV Comb. Wye and 45 Elbow (1/8 Bend) (2-Piece)</t>
  </si>
  <si>
    <t>4 PVC DWV Comb. Wye and 45 Elbow (1/8 Bend) (2-Piece)</t>
  </si>
  <si>
    <t>6 PVC DWV Comb. Wye and 45 Elbow (1/8 Bend) (2-Piece)</t>
  </si>
  <si>
    <t>8 PVC DWV Comb. Wye and 45 Elbow (1/8 Bend) (2-Piece)</t>
  </si>
  <si>
    <t>1-1/2 PVC DWV Comb. Wye and 45 Elbow (1/8 Bend) Double Assembly</t>
  </si>
  <si>
    <t>2 PVC DWV Comb. Wye and 45 Elbow (1/8 Bend) Double Assembly</t>
  </si>
  <si>
    <t>3 PVC DWV Comb. Wye and 45 Elbow (1/8 Bend) Double Assembly</t>
  </si>
  <si>
    <t>4 PVC DWV Comb. Wye and 45 Elbow (1/8 Bend) Double Assembly</t>
  </si>
  <si>
    <t>2x1-1/2 PVC DWV Comb. Wye and 45 Elbow (1/8 Bend) Double Assembly</t>
  </si>
  <si>
    <t>3x2 PVC DWV Comb. Wye and 45 Elbow (1/8 Bend) Double Assembly</t>
  </si>
  <si>
    <t>4x2 PVC DWV Comb. Wye and 45 Elbow (1/8 Bend) Double Assembly</t>
  </si>
  <si>
    <t>4x3 PVC DWV Comb. Wye and 45 Elbow (1/8 Bend) Double Assembly</t>
  </si>
  <si>
    <t>3x3x3x2 PVC DWV Comb. Wye and 45 Elbow (1/8 Bend) w/L Side Inlet</t>
  </si>
  <si>
    <t>3x3x3x2 PVC DWV Comb. Wye and 45 Elbow (1/8 Bend) w/R Side Inlet</t>
  </si>
  <si>
    <t>1-1/4 PVC DWV Wye</t>
  </si>
  <si>
    <t>1-1/2 PVC DWV Wye</t>
  </si>
  <si>
    <t>2 PVC DWV Wye</t>
  </si>
  <si>
    <t>3 PVC DWV Wye</t>
  </si>
  <si>
    <t>4 PVC DWV Wye</t>
  </si>
  <si>
    <t>6 PVC DWV Wye</t>
  </si>
  <si>
    <t>8 PVC DWV Wye</t>
  </si>
  <si>
    <t>1-1/2 PVC DWV Double Wye</t>
  </si>
  <si>
    <t>2 PVC DWV Double Wye</t>
  </si>
  <si>
    <t>3 PVC DWV Double Wye</t>
  </si>
  <si>
    <t>4 PVC DWV Double Wye</t>
  </si>
  <si>
    <t>6 PVC DWV Double Wye</t>
  </si>
  <si>
    <t>1-1/4 PVC DWV 90 Elbow (1/4 Bend)</t>
  </si>
  <si>
    <t>1-1/2 PVC DWV 90 Elbow (1/4 Bend)</t>
  </si>
  <si>
    <t>2 PVC DWV 90 Elbow (1/4 Bend)</t>
  </si>
  <si>
    <t>3 PVC DWV 90 Elbow (1/4 Bend)</t>
  </si>
  <si>
    <t>4 PVC DWV 90 Elbow (1/4 Bend)</t>
  </si>
  <si>
    <t>6 PVC DWV 90 Elbow (1/4 Bend)</t>
  </si>
  <si>
    <t>8 PVC DWV 90 Elbow (1/4 Bend)</t>
  </si>
  <si>
    <t>1 - 1/2 PVC DWV 90 Elbow (1/4 Bend) - Short</t>
  </si>
  <si>
    <t>2 PVC DWV 90 Elbow (1/4 Bend) - Short</t>
  </si>
  <si>
    <t>3 PVC DWV 90 Elbow (1/4 Bend) - Short</t>
  </si>
  <si>
    <t>2x1-1/2 PVC DWV 90 Elbow (1/4 Bend)</t>
  </si>
  <si>
    <t>3x3x1-1/2 PVC DWV 90 Elbow (1/4 Bend) w/ Side Inlet</t>
  </si>
  <si>
    <t>3x3x2 PVC DWV 90 Elbow (1/4 Bend) w/ Side Inlet</t>
  </si>
  <si>
    <t>3x3x1-1/2 PVC DWV 90 Elbow (1/4 Bend) w/ Low Heel Inlet</t>
  </si>
  <si>
    <t>3x3x2 PVC DWV 90 Elbow (1/4 Bend) w/ Low Heel Inlet</t>
  </si>
  <si>
    <t>4x4x2 PVC DWV 90 Elbow (1/4 Bend) w/ Low Heel Inlet</t>
  </si>
  <si>
    <t>1-1/2 PVC DWV 90 Elbow (1/4 Bend) - Long</t>
  </si>
  <si>
    <t>2 PVC DWV 90 Elbow (1/4 Bend) - Long</t>
  </si>
  <si>
    <t>3 PVC DWV 90 Elbow (1/4 Bend) - Long</t>
  </si>
  <si>
    <t>4 PVC DWV 90 Elbow (1/4 Bend) - Long</t>
  </si>
  <si>
    <t>6 PVC DWV 90 Elbow (1/4 Bend) - Long</t>
  </si>
  <si>
    <t>1-1/4 PVC DWV 90 Street Elbow (1/4 Bend)</t>
  </si>
  <si>
    <t>1-1/2 PVC DWV 90 Street Elbow (1/4 Bend)</t>
  </si>
  <si>
    <t>2 PVC DWV 90 Street Elbow (1/4 Bend)</t>
  </si>
  <si>
    <t>3 PVC DWV 90 Street Elbow (1/4 Bend)</t>
  </si>
  <si>
    <t>4 PVC DWV 90 Street Elbow (1/4 Bend)</t>
  </si>
  <si>
    <t>6 PVC DWV 90 Street Elbow (1/4 Bend)</t>
  </si>
  <si>
    <t>8 PVC DWV 90 Street Elbow (1/4 Bend)</t>
  </si>
  <si>
    <t>2 PVC DWV 90 Street Elbow (1/4 Bend) - Short</t>
  </si>
  <si>
    <t xml:space="preserve">1-1/4 PVC DWV 45 Street Elbow (1/8 Bend) </t>
  </si>
  <si>
    <t xml:space="preserve">1-1/2 PVC DWV 45 Street Elbow (1/8 Bend) </t>
  </si>
  <si>
    <t xml:space="preserve">2 PVC DWV 45 Street Elbow (1/8 Bend) </t>
  </si>
  <si>
    <t xml:space="preserve">3 PVC DWV 45 Street Elbow (1/8 Bend) </t>
  </si>
  <si>
    <t xml:space="preserve">4 PVC DWV 45 Street Elbow (1/8 Bend) </t>
  </si>
  <si>
    <t xml:space="preserve">6 PVC DWV 45 Street Elbow (1/8 Bend) </t>
  </si>
  <si>
    <t xml:space="preserve">8 PVC DWV 45 Street Elbow (1/8 Bend) </t>
  </si>
  <si>
    <t xml:space="preserve">10 PVC DWV 45 Street Elbow (1/8 Bend) </t>
  </si>
  <si>
    <t xml:space="preserve">1-1/2 PVC DWV 45 Street Elbow (1/8 Turn)  - Short (HxS) </t>
  </si>
  <si>
    <t>1-1/2 PVC DWV 22 Elbow (1/16 Bend)</t>
  </si>
  <si>
    <t>2 PVC DWV 22 Elbow (1/16 Bend)</t>
  </si>
  <si>
    <t>3 PVC DWV 22 Elbow (1/16 Bend)</t>
  </si>
  <si>
    <t>4 PVC DWV 22 Elbow (1/16 Bend)</t>
  </si>
  <si>
    <t>6 PVC DWV 22 Elbow (1/16 Bend)</t>
  </si>
  <si>
    <t>8 PVC DWV 22 Elbow (1/16 Bend)</t>
  </si>
  <si>
    <t>10 PVC DWV 22 Elbow (1/16 Bend)</t>
  </si>
  <si>
    <t>12 PVC DWV 22 Elbow (1/16 Bend)</t>
  </si>
  <si>
    <t>1-1/2 PVC DWV 22 Elbow (1/16 Bend) - Short</t>
  </si>
  <si>
    <t>1-1/2 PVC DWV 22 Street Elbow (1/16 Bend)</t>
  </si>
  <si>
    <t>2 PVC DWV 22 Street Elbow (1/16 Bend)</t>
  </si>
  <si>
    <t>3 PVC DWV 22 Street Elbow (1/16 Bend)</t>
  </si>
  <si>
    <t>4 PVC DWV 22 Street Elbow (1/16 Bend)</t>
  </si>
  <si>
    <t>6 PVC DWV 22 Street Elbow (1/16 Bend)</t>
  </si>
  <si>
    <t>1-1/4 PVC DWV Vent Elbow</t>
  </si>
  <si>
    <t>1-1/2 PVC DWV Vent Elbow</t>
  </si>
  <si>
    <t>2 PVC DWV Vent Elbow</t>
  </si>
  <si>
    <t>3 PVC DWV Vent Elbow</t>
  </si>
  <si>
    <t>4 PVC DWV Vent Elbow</t>
  </si>
  <si>
    <t>6 PVC DWV Vent Elbow</t>
  </si>
  <si>
    <t xml:space="preserve">1-1/4 PVC DWV Vent Street Elbow </t>
  </si>
  <si>
    <t xml:space="preserve">1-1/2 PVC DWV Vent Street Elbow </t>
  </si>
  <si>
    <t xml:space="preserve">2 PVC DWV Vent Street Elbow </t>
  </si>
  <si>
    <t xml:space="preserve">3 PVC DWV Vent Street Elbow </t>
  </si>
  <si>
    <t xml:space="preserve">4 PVC DWV Vent Street Elbow </t>
  </si>
  <si>
    <t xml:space="preserve">6 PVC DWV Vent Street Elbow </t>
  </si>
  <si>
    <t xml:space="preserve">8 PVC DWV Vent Street Elbow </t>
  </si>
  <si>
    <t xml:space="preserve">10 PVC DWV Vent Street Elbow </t>
  </si>
  <si>
    <t>3 PVC DWV Trap Elbow</t>
  </si>
  <si>
    <t>4 PVC DWV Trap Elbow</t>
  </si>
  <si>
    <t>1-1/2 PVC DWV San. Street Tee</t>
  </si>
  <si>
    <t>2 PVC DWV San. Street Tee</t>
  </si>
  <si>
    <t>3 PVC DWV San. Street Tee</t>
  </si>
  <si>
    <t>4 PVC DWV San. Street Tee</t>
  </si>
  <si>
    <t>3x3x3x1-1/2x1-1/2 PVC DWV San. Tee w/ R&amp;L Side Inlets</t>
  </si>
  <si>
    <t>3x3x3x2x2 PVC DWV San. Tee w/ R&amp;L Side Inlets</t>
  </si>
  <si>
    <t>4x4x4x2x2 PVC DWV San. Tee w/ R&amp;L Side Inlets</t>
  </si>
  <si>
    <t>3x3x3x3x2x2 PVC DWV Double San. Tee w/ R&amp;L Side Inlets</t>
  </si>
  <si>
    <t>4x4x4x4x2x2 PVC DWV Double San. Tee w/ R&amp;L Side Inlets</t>
  </si>
  <si>
    <t>2x1-1/2x1-1/2 PVC DWV Comb. Wye and 45 Elbow (1/8 Bend) (1-Piece)</t>
  </si>
  <si>
    <t>2x2x1-1/2 PVC DWV Comb. Wye and 45 Elbow (1/8 Bend) (1-Piece)</t>
  </si>
  <si>
    <t>2x1-1/2x2 PVC DWV Comb. Wye and 45 Elbow (1/8 Bend) (1-Piece)</t>
  </si>
  <si>
    <t>3x3x1-1/2 PVC DWV Comb. Wye and 45 Elbow (1/8 Bend) (1-Piece)</t>
  </si>
  <si>
    <t>3x3x2 PVC DWV Comb. Wye and 45 Elbow (1/8 Bend) (1-Piece)</t>
  </si>
  <si>
    <t>4x4x2 PVC DWV Comb. Wye and 45 Elbow (1/8 Bend) (1-Piece)</t>
  </si>
  <si>
    <t>4x4x3 PVC DWV Comb. Wye and 45 Elbow (1/8 Bend) (1-Piece)</t>
  </si>
  <si>
    <t>3x3x2 PVC DWV Comb. Wye and 45 Elbow (1/8 Bend) (2-Piece)</t>
  </si>
  <si>
    <t>4x4x3 PVC DWV Comb. Wye and 45 Elbow (1/8 Bend) (2-Piece)</t>
  </si>
  <si>
    <t>6x6x4 PVC DWV Comb. Wye and 45 Elbow (1/8 Bend) (2-Piece)</t>
  </si>
  <si>
    <t>8x8x3 PVC DWV Comb. Wye and 45 Elbow (1/8 Bend) (2-Piece)</t>
  </si>
  <si>
    <t>8x8x6 PVC DWV Comb. Wye and 45 Elbow (1/8 Bend) (2-Piece)</t>
  </si>
  <si>
    <t>10x10x4 PVC DWV Comb. Wye and 45 Elbow (1/8 Bend) (2-Piece)</t>
  </si>
  <si>
    <t>2x1-1/2x1-1/2 PVC DWV Wye</t>
  </si>
  <si>
    <t>2x2x1-1/2 PVC DWV Wye</t>
  </si>
  <si>
    <t>2x1-1/2x2 PVC DWV Wye</t>
  </si>
  <si>
    <t>3x3x1-1/2 PVC DWV Wye</t>
  </si>
  <si>
    <t>3x3x2 PVC DWV Wye</t>
  </si>
  <si>
    <t>4x4x1-1/2 PVC DWV Wye</t>
  </si>
  <si>
    <t>4x4x2 PVC DWV Wye</t>
  </si>
  <si>
    <t>4x4x3 PVC DWV Wye</t>
  </si>
  <si>
    <t>6x6x2 PVC DWV Wye</t>
  </si>
  <si>
    <t>6x6x3 PVC DWV Wye</t>
  </si>
  <si>
    <t>6x6x4 PVC DWV Wye</t>
  </si>
  <si>
    <t>8x8x4 PVC DWV Wye</t>
  </si>
  <si>
    <t>8x8x6 PVC DWV Wye</t>
  </si>
  <si>
    <t>10x10x4 PVC DWV Wye</t>
  </si>
  <si>
    <t>1-1/2 PVC DWV Street Wye</t>
  </si>
  <si>
    <t>2 PVC DWV Street Wye</t>
  </si>
  <si>
    <t>3 PVC DWV Street Wye</t>
  </si>
  <si>
    <t>4 PVC DWV Street Wye</t>
  </si>
  <si>
    <t>2x2x1-1/2 PVC DWV  Street Wye</t>
  </si>
  <si>
    <t>3x3x1-1/2 PVC DWV  Street Wye</t>
  </si>
  <si>
    <t>3x3x2 PVC DWV  Street Wye</t>
  </si>
  <si>
    <t>4x4x2 PVC DWV  Street Wye</t>
  </si>
  <si>
    <t>4x4x3 PVC DWV  Street Wye</t>
  </si>
  <si>
    <t xml:space="preserve">1-1/2x1-1/2x1/2 PVC DWV Dishwasher Wye (HxHxHose Barb) </t>
  </si>
  <si>
    <t>3x3x3x3x2 PVC DWV Double Wye w/ 2 Side Inlet</t>
  </si>
  <si>
    <t>2x2x1-1/2x1-1/2 PVC DWV Double Wye</t>
  </si>
  <si>
    <t>3x3x1-1/2x1-1/2 PVC DWV Double Wye</t>
  </si>
  <si>
    <t>3x3x2x2 PVC DWV Double Wye</t>
  </si>
  <si>
    <t>4x4x2x2 PVC DWV Double Wye</t>
  </si>
  <si>
    <t>4x4x3x3 PVC DWV Double Wye</t>
  </si>
  <si>
    <t>6x6x2x2 PVC DWV Double Wye</t>
  </si>
  <si>
    <t>6x6x3x3 PVC DWV Double Wye</t>
  </si>
  <si>
    <t>6x6x4x4 PVC DWV Double Wye</t>
  </si>
  <si>
    <t>3x3x3x2 PVC DWV Wye w/L Inlet</t>
  </si>
  <si>
    <t>4x4x4x2 PVC DWV Wye w/L Inlet</t>
  </si>
  <si>
    <t>3x3x3x2 PVC DWV Wye w/R Inlet</t>
  </si>
  <si>
    <t>4x4x4x2 PVC DWV Wye w/R Inlet</t>
  </si>
  <si>
    <t xml:space="preserve">1-1/2 PVC DWV ADPT Tail Piece body w/ Nut (SxSlip) </t>
  </si>
  <si>
    <t xml:space="preserve">1-1/2 PVC DWV ADPT Tail Piece w/ Nut (SxSlip) </t>
  </si>
  <si>
    <t xml:space="preserve">1-1/2x1-1/4 PVC DWV ADPT Tail Piece w/ Nut (SxSlip) </t>
  </si>
  <si>
    <t>1-1/4x1-1/2 PVC DWV L.A. P-Trap (SlipxH)</t>
  </si>
  <si>
    <t>1-1/2 PVC DWV L.A. P-Trap (SlipxH)</t>
  </si>
  <si>
    <t>4x4 PVC DWV Closet Flange</t>
  </si>
  <si>
    <t>4x3 PVC DWV Closet Flange</t>
  </si>
  <si>
    <t>4x3 PVC DWV Closet Flange w/Test Plate</t>
  </si>
  <si>
    <t xml:space="preserve">4x3 PVC DWV Red. Closet Flange (SPIG) </t>
  </si>
  <si>
    <t xml:space="preserve">1-1/2 PVC DWV Tube End C.O. w/ Plug (HxFPT) </t>
  </si>
  <si>
    <t xml:space="preserve">2″ PVC DWV Tube End C.O. w/ Plug (HxFPT) </t>
  </si>
  <si>
    <t xml:space="preserve">3 PVC DWV Tube End C.O. w/ Plug (HxFPT) </t>
  </si>
  <si>
    <t xml:space="preserve">4 PVC DWV Tube End C.O. w/ Plug (HxFPT) </t>
  </si>
  <si>
    <t>1-1/4 PVC DWV Fem ADPT</t>
  </si>
  <si>
    <t xml:space="preserve">1-1/2 PVC DWV Fem ADPT </t>
  </si>
  <si>
    <t xml:space="preserve">2 PVC DWV Fem ADPT </t>
  </si>
  <si>
    <t xml:space="preserve">3 PVC DWV Fem ADPT </t>
  </si>
  <si>
    <t xml:space="preserve">4 PVC DWV Fem ADPT </t>
  </si>
  <si>
    <t xml:space="preserve">6 PVC DWV Fem ADPT </t>
  </si>
  <si>
    <t xml:space="preserve">8 PVC DWV Fem ADPT </t>
  </si>
  <si>
    <t>1-1/2x1-1/4 PVC DWV Red. Fem ADPT (HxFPT)</t>
  </si>
  <si>
    <t xml:space="preserve">1-1/4 PVC DWV FTG C.O. ADPT w/ Plug (SxFPT) </t>
  </si>
  <si>
    <t xml:space="preserve">1-1/2 PVC DWV FTG C.O. ADPT w/ Plug (SxFPT) </t>
  </si>
  <si>
    <t xml:space="preserve">2 PVC DWV FTG C.O. ADPT w/ Plug (SxFPT) </t>
  </si>
  <si>
    <t xml:space="preserve">3 PVC DWV FTG C.O. ADPT w/ Plug (SxFPT) </t>
  </si>
  <si>
    <t xml:space="preserve">4 PVC DWV FTG C.O. ADPT w/ Plug (SxFPT) </t>
  </si>
  <si>
    <t xml:space="preserve">6 PVC DWV FTG C.O. ADPT w/ Plug (SxFPT) </t>
  </si>
  <si>
    <t xml:space="preserve">1-1/4 PVC DWV Male ADPT </t>
  </si>
  <si>
    <t xml:space="preserve">1-1/2 PVC DWV Male ADPT </t>
  </si>
  <si>
    <t xml:space="preserve">2 PVC DWV Male ADPT </t>
  </si>
  <si>
    <t xml:space="preserve">3 PVC DWV Male ADPT </t>
  </si>
  <si>
    <t xml:space="preserve">4 PVC DWV Male ADPT </t>
  </si>
  <si>
    <t xml:space="preserve">6 PVC DWV Male ADPT </t>
  </si>
  <si>
    <t xml:space="preserve">1-1/4x1-1/2 PVC DWV Male ADPT </t>
  </si>
  <si>
    <t>1-1/2 PVC DWV Cap</t>
  </si>
  <si>
    <t>2 PVC DWV Cap</t>
  </si>
  <si>
    <t>3 PVC DWV Cap</t>
  </si>
  <si>
    <t>4 PVC DWV Cap</t>
  </si>
  <si>
    <t>6 PVC DWV Cap</t>
  </si>
  <si>
    <t>8 PVC DWV Cap</t>
  </si>
  <si>
    <t>10 PVC DWV Cap</t>
  </si>
  <si>
    <t>12 PVC DWV Cap</t>
  </si>
  <si>
    <t>3/8 PVC Sch40 Tee</t>
  </si>
  <si>
    <t>1/2 PVC Sch40 Tee</t>
  </si>
  <si>
    <t>3/4 PVC Sch40 Tee</t>
  </si>
  <si>
    <t>1 PVC Sch40 Tee</t>
  </si>
  <si>
    <t>1-1/4 PVC Sch40 Tee</t>
  </si>
  <si>
    <t>1-1/2 PVC Sch40 Tee</t>
  </si>
  <si>
    <t>2 PVC Sch40 Tee</t>
  </si>
  <si>
    <t>2-1/2 PVC Sch40 Tee</t>
  </si>
  <si>
    <t>3 PVC Sch40 Tee</t>
  </si>
  <si>
    <t>4 PVC Sch40 Tee</t>
  </si>
  <si>
    <t>5 PVC Sch40 Tee</t>
  </si>
  <si>
    <t>6 PVC Sch40 Tee</t>
  </si>
  <si>
    <t>8 PVC Sch40 Tee</t>
  </si>
  <si>
    <t>1/2 PVC Sch40 Tee (SOCxSOCxFIPT)</t>
  </si>
  <si>
    <t>3/4 PVC Sch40 Tee (SOCxSOCxFIPT)</t>
  </si>
  <si>
    <t>1 PVC Sch40 Tee (SOCxSOCxFIPT)</t>
  </si>
  <si>
    <t>1-1/4 PVC Sch40 Tee (SOCxSOCxFIPT)</t>
  </si>
  <si>
    <t>1-1/2 PVC Sch40 Tee (SOCxSOCxFIPT)</t>
  </si>
  <si>
    <t>2 PVC Sch40 Tee (SOCxSOCxFIPT)</t>
  </si>
  <si>
    <t>2-1/2 PVC Sch40 Tee (SOCxSOCxFIPT)</t>
  </si>
  <si>
    <t>3 PVC Sch40 Tee (SOCxSOCxFIPT)</t>
  </si>
  <si>
    <t>4 PVC Sch40 Tee (SOCxSOCxFIPT)</t>
  </si>
  <si>
    <t>1/2 PVC Sch40 Tee (FIPTxFIPTxFIPT)</t>
  </si>
  <si>
    <t>3/4 PVC Sch40 Tee (FIPTxFIPTxFIPT)</t>
  </si>
  <si>
    <t>1 PVC Sch40 Tee (FIPTxFIPTxFIPT)</t>
  </si>
  <si>
    <t>1-1/4 PVC Sch40 Tee (FIPTxFIPTxFIPT)</t>
  </si>
  <si>
    <t>1-1/2 PVC Sch40 Tee (FIPTxFIPTxFIPT)</t>
  </si>
  <si>
    <t>2 PVC Sch40 Tee (FIPTxFIPTxFIPT)</t>
  </si>
  <si>
    <t>1/2 PVC Sch40 CPLG (FIPTxFIPT)</t>
  </si>
  <si>
    <t>3/4 PVC Sch40 CPLG (FIPTxFIPT)</t>
  </si>
  <si>
    <t>1 PVC Sch40 CPLG (FIPTxFIPT)</t>
  </si>
  <si>
    <t>1-1/4 PVC Sch40 CPLG (FIPTxFIPT)</t>
  </si>
  <si>
    <t>2 PVC Sch40 CPLG (FIPTxFIPT)</t>
  </si>
  <si>
    <t xml:space="preserve">3/8 PVC Sch40 Female ADPT (SOCxFIPT) </t>
  </si>
  <si>
    <t xml:space="preserve">1/2 PVC Sch40 Female ADPT (SOCxFIPT) </t>
  </si>
  <si>
    <t xml:space="preserve">3/4 PVC Sch40 Female ADPT (SOCxFIPT) </t>
  </si>
  <si>
    <t xml:space="preserve">1 PVC Sch40 Female ADPT (SOCxFIPT) </t>
  </si>
  <si>
    <t xml:space="preserve">1-1/4 PVC Sch40 Female ADPT (SOCxFIPT) </t>
  </si>
  <si>
    <t xml:space="preserve">1-1/2 PVC Sch40 Female ADPT (SOCxFIPT) </t>
  </si>
  <si>
    <t xml:space="preserve">2 PVC Sch40 Female ADPT (SOCxFIPT) </t>
  </si>
  <si>
    <t xml:space="preserve">2-1/2 PVC Sch40 Female ADPT (SOCxFIPT) </t>
  </si>
  <si>
    <t xml:space="preserve">3 PVC Sch40 Female ADPT (SOCxFIPT) </t>
  </si>
  <si>
    <t xml:space="preserve">4 PVC Sch40 Female ADPT (SOCxFIPT) </t>
  </si>
  <si>
    <t>3/8 PVC Sch40 Male ADPT (MIPTxSOC)</t>
  </si>
  <si>
    <t>1/2 PVC Sch40 Male ADPT (MIPTxSOC)</t>
  </si>
  <si>
    <t>3/4 PVC Sch40 Male ADPT (MIPTxSOC)</t>
  </si>
  <si>
    <t>1 PVC Sch40 Male ADPT (MIPTxSOC)</t>
  </si>
  <si>
    <t>1-1/4 PVC Sch40 Male ADPT (MIPTxSOC)</t>
  </si>
  <si>
    <t>1-1/2 PVC Sch40 Male ADPT (MIPTxSOC)</t>
  </si>
  <si>
    <t>2 PVC Sch40 Male ADPT (MIPTxSOC)</t>
  </si>
  <si>
    <t>2-1/2 PVC Sch40 Male ADPT (MIPTxSOC)</t>
  </si>
  <si>
    <t>3 PVC Sch40 Male ADPT (MIPTxSOC)</t>
  </si>
  <si>
    <t>4 PVC Sch40 Male ADPT (MIPTxSOC)</t>
  </si>
  <si>
    <t>6 PVC Sch40 Male ADPT (MIPTxSOC)</t>
  </si>
  <si>
    <t>1/2 PVC Sch40 Street Tee (SPIGxSOCxSOC)</t>
  </si>
  <si>
    <t>3/4 PVC Sch40 Street Tee (SPIGxSOCxSOC)</t>
  </si>
  <si>
    <t>1 PVC Sch40 Street Tee (SPIGxSOCxSOC)</t>
  </si>
  <si>
    <t>1-1/4 PVC Sch40 Street Tee (SPIGxSOCxSOC)</t>
  </si>
  <si>
    <t>1-1/2 PVC Sch40 Street Tee (SPIGxSOCxSOC)</t>
  </si>
  <si>
    <t>2 PVC Sch40 Street Tee (SPIGxSOCxSOC)</t>
  </si>
  <si>
    <t>3/8 PVC Sch40 Cap (FIPT)</t>
  </si>
  <si>
    <t>1/2 PVC Sch40 Cap (FIPT)</t>
  </si>
  <si>
    <t>3/4 PVC Sch40 Cap (FIPT)</t>
  </si>
  <si>
    <t>1 PVC Sch40 Cap (FIPT)</t>
  </si>
  <si>
    <t>1-1/4 PVC Sch40 Cap (FIPT)</t>
  </si>
  <si>
    <t>1-1/2 PVC Sch40 Cap (FIPT)</t>
  </si>
  <si>
    <t>2 PVC Sch40 Cap (FIPT)</t>
  </si>
  <si>
    <t>2-1/2 PVC Sch40 Cap (FIPT)</t>
  </si>
  <si>
    <t>3 PVC Sch40 Cap (FIPT)</t>
  </si>
  <si>
    <t>4 PVC Sch40 Cap (FIPT)</t>
  </si>
  <si>
    <t>6 PVC Sch40 Cap (FIPT)</t>
  </si>
  <si>
    <t>3/8 PVC Sch40 Plug (SPIG)</t>
  </si>
  <si>
    <t>1/2 PVC Sch40 Plug (SPIG)</t>
  </si>
  <si>
    <t>3/4 PVC Sch40 Plug (SPIG)</t>
  </si>
  <si>
    <t>1 PVC Sch40 Plug (SPIG)</t>
  </si>
  <si>
    <t>1-1/4 PVC Sch40 Plug (SPIG)</t>
  </si>
  <si>
    <t>1-1/2 PVC Sch40 Plug (SPIG)</t>
  </si>
  <si>
    <t>2 PVC Sch40 Plug (SPIG)</t>
  </si>
  <si>
    <t>2-1/2 PVC Sch40 Plug (SPIG)</t>
  </si>
  <si>
    <t>3 PVC Sch40 Plug (SPIG)</t>
  </si>
  <si>
    <t>4 PVC Sch40 Plug (SPIG)</t>
  </si>
  <si>
    <t>6 PVC Sch40 Plug (SPIG)</t>
  </si>
  <si>
    <t>3/8 PVC Sch40 Plug (MIPT)</t>
  </si>
  <si>
    <t>1/2 PVC Sch40 Plug (MIPT)</t>
  </si>
  <si>
    <t>3/4 PVC Sch40 Plug (MIPT)</t>
  </si>
  <si>
    <t>1 PVC Sch40 Plug (MIPT)</t>
  </si>
  <si>
    <t>1-1/4 PVC Sch40 Plug (MIPT)</t>
  </si>
  <si>
    <t>1-1/2 PVC Sch40 Plug (MIPT)</t>
  </si>
  <si>
    <t>2 PVC Sch40 Plug (MIPT)</t>
  </si>
  <si>
    <t>2-1/2 PVC Sch40 Plug (MIPT)</t>
  </si>
  <si>
    <t>3 PVC Sch40 Plug (MIPT)</t>
  </si>
  <si>
    <t>4 PVC Sch40 Plug (MIPT)</t>
  </si>
  <si>
    <t>6 PVC Sch40 Plug (MIPT)</t>
  </si>
  <si>
    <t>1/2 PVC Sch40 Male ADPT (take off) (SPIGxMIPT)</t>
  </si>
  <si>
    <t>3/4 PVC Sch40 Male ADPT (take off) (SPIGxMIPT)</t>
  </si>
  <si>
    <t>1 PVC Sch40 Male ADPT (take off) (SPIGxMIPT)</t>
  </si>
  <si>
    <t>1-1/2 PVC Sch40 Male ADPT (take off) (SPIGxMIPT)</t>
  </si>
  <si>
    <t>2 PVC Sch40 Male ADPT (take off) (SPIGxMIPT)</t>
  </si>
  <si>
    <t>3/4 PVC Sch40 Snap-on Saddle (IPS ODxFIPT)</t>
  </si>
  <si>
    <t>3/4 PVC Sch40 Insert ADPT (INSERTxSOC)</t>
  </si>
  <si>
    <t>1 PVC Sch40 Insert ADPT (INSERTxSOC)</t>
  </si>
  <si>
    <t>1-1/2 PVC Sch40 Insert ADPT (INSERTxSOC)</t>
  </si>
  <si>
    <t>2 PVC Sch40 Insert ADPT (INSERTxSOC)</t>
  </si>
  <si>
    <t>1/2 PVC Sch40 Wye</t>
  </si>
  <si>
    <t>3/4 PVC Sch40 Wye</t>
  </si>
  <si>
    <t>1 PVC Sch40 Wye</t>
  </si>
  <si>
    <t>1-1/4 PVC Sch40 Wye</t>
  </si>
  <si>
    <t>1-1/2 PVC Sch40 Wye</t>
  </si>
  <si>
    <t>2 PVC Sch40 Wye</t>
  </si>
  <si>
    <t>2-1/2 PVC Sch40 Wye</t>
  </si>
  <si>
    <t>3 PVC Sch40 Wye</t>
  </si>
  <si>
    <t>4 PVC Sch40 Wye</t>
  </si>
  <si>
    <t>6 PVC Sch40 Wye</t>
  </si>
  <si>
    <t>1/2 PVC Sch40 Union w/O-ring Seal (FIPTxFIPT)</t>
  </si>
  <si>
    <t>3/4 PVC Sch40 Union w/O-ring Seal (FIPTxFIPT)</t>
  </si>
  <si>
    <t>1 PVC Sch40 Union w/O-ring Seal (FIPTxFIPT)</t>
  </si>
  <si>
    <t>1-1/4 PVC Sch40 Union w/O-ring Seal (FIPTxFIPT)</t>
  </si>
  <si>
    <t>1-1/2 PVC Sch40 Union w/O-ring Seal (FIPTxFIPT)</t>
  </si>
  <si>
    <t>2 PVC Sch40 Union w/O-ring Seal (FIPTxFIPT)</t>
  </si>
  <si>
    <t>1/2 PVC Sch40 Expand Repair CPLG (SOCxSPIG)</t>
  </si>
  <si>
    <t>3/4 PVC Sch40 Expand Repair CPLG (SOCxSPIG)</t>
  </si>
  <si>
    <t>1 PVC Sch40 Expand Repair CPLG (SOCxSPIG)</t>
  </si>
  <si>
    <t>1-1/4 PVC Sch40 Expand Repair CPLG (SOCxSPIG)</t>
  </si>
  <si>
    <t>1-1/2 PVC Sch40 Expand Repair CPLG (SOCxSPIG)</t>
  </si>
  <si>
    <t>2 PVC Sch40 Expand Repair CPLG (SOCxSPIG)</t>
  </si>
  <si>
    <t>2-1/2 PVC Sch40 Expand Repair CPLG (SOCxSPIG)</t>
  </si>
  <si>
    <t>3 PVC Sch40 Expand Repair CPLG (SOCxSPIG)</t>
  </si>
  <si>
    <t>4 PVC Sch40 Expand Repair CPLG (SOCxSPIG)</t>
  </si>
  <si>
    <t>6 PVC Sch40 Expand Repair CPLG (SOCxSPIG)</t>
  </si>
  <si>
    <t>1/2 PVC Sch40 Comp. CPLG (GASKETxGASKET)</t>
  </si>
  <si>
    <t>3/4 PVC Sch40 Comp. CPLG (GASKETxGASKET)</t>
  </si>
  <si>
    <t>1 PVC Sch40 Comp. CPLG (GASKETxGASKET)</t>
  </si>
  <si>
    <t>1-1/4 PVC Sch40 Comp. CPLG (GASKETxGASKET)</t>
  </si>
  <si>
    <t>1-1/2 PVC Sch40 Comp. CPLG (GASKETxGASKET)</t>
  </si>
  <si>
    <t>2 PVC Sch40 Comp. CPLG (GASKETxGASKET)</t>
  </si>
  <si>
    <t>2-1/2 PVC Sch40 Comp. CPLG (GASKETxGASKET)</t>
  </si>
  <si>
    <t>3 PVC Sch40 Comp. CPLG (GASKETxGASKET)</t>
  </si>
  <si>
    <t>4 PVC Sch40 Comp. CPLG (GASKETxGASKET)</t>
  </si>
  <si>
    <t>6 PVC Sch40 Comp. CPLG (GASKETxGASKET)</t>
  </si>
  <si>
    <t>1/2 PVC Sch40 Comp. Tee (GASKETxGASKETxFIPT)</t>
  </si>
  <si>
    <t>3/4 PVC Sch40 Comp. Tee (GASKETxGASKETxFIPT)</t>
  </si>
  <si>
    <t>1 PVC Sch40 Comp. Tee (GASKETxGASKETxFIPT)</t>
  </si>
  <si>
    <t xml:space="preserve">3/4x1/2 PVC Sch40 Red. CPLG (FIPTxFIPT) </t>
  </si>
  <si>
    <t xml:space="preserve">1x3/4 PVC Sch40 Red. CPLG (FIPTxFIPT) </t>
  </si>
  <si>
    <t>1/2 PVC Sch40 Riser Ext. (FIPTxMIPT)</t>
  </si>
  <si>
    <t>3/4 PVC Sch40 Riser Ext. (FIPTxMIPT)</t>
  </si>
  <si>
    <t>3/8x1/2 PVC Sch40 Red. Male ADPT (MIPTx SOC)</t>
  </si>
  <si>
    <t>1/2x3/8 PVC Sch40 Red. Male ADPT (MIPTx SOC)</t>
  </si>
  <si>
    <t>1/2x3/4 PVC Sch40 Red. Male ADPT (MIPTx SOC)</t>
  </si>
  <si>
    <t>1/2x1 PVC Sch40 Red. Male ADPT (MIPTx SOC)</t>
  </si>
  <si>
    <t>3/4x1/2 PVC Sch40 Red. Male ADPT (MIPTx SOC)</t>
  </si>
  <si>
    <t>3/4x1 PVC Sch40 Red. Male ADPT (MIPTx SOC)</t>
  </si>
  <si>
    <t>1x3/4 PVC Sch40 Red. Male ADPT (MIPTx SOC)</t>
  </si>
  <si>
    <t>1x1-1/4 PVC Sch40 Red. Male ADPT (MIPTx SOC)</t>
  </si>
  <si>
    <t>1x1-1/2 PVC Sch40 Red. Male ADPT (MIPTx SOC)</t>
  </si>
  <si>
    <t>1-1/4x1 PVC Sch40 Red. Male ADPT (MIPTx SOC)</t>
  </si>
  <si>
    <t>1-1/4x1-1/2 PVC Sch40 Red. Male ADPT (MIPTx SOC)</t>
  </si>
  <si>
    <t>1-1/2x1-1/4 PVC Sch40 Red. Male ADPT (MIPTx SOC)</t>
  </si>
  <si>
    <t>1-1/2x2 PVC Sch40 Red. Male ADPT (MIPTx SOC)</t>
  </si>
  <si>
    <t>2x1-1/2 PVC Sch40 Red. Male ADPT (MIPTx SOC)</t>
  </si>
  <si>
    <t>2x2-1/2 PVC Sch40 Red. Male ADPT (MIPTx SOC)</t>
  </si>
  <si>
    <t>2x3 PVC Sch40 Red. Male ADPT (MIPTx SOC)</t>
  </si>
  <si>
    <t>3x4 PVC Sch40 Red. Male ADPT (MIPTx SOC)</t>
  </si>
  <si>
    <t>3/4x1/2 PVC Sch40 Snap-on Saddle (IPS ODxFIPT)</t>
  </si>
  <si>
    <t>1x1/2 PVC Sch40 Snap-on Saddle (IPS ODxFIPT)</t>
  </si>
  <si>
    <t>1x3/4 PVC Sch40 Snap-on Saddle (IPS ODxFIPT)</t>
  </si>
  <si>
    <t>1-1/2x1-1/2x3/4 PVC Sch40 VentureIn Tee (SOCxSOC (SPIG)xSOC (SPIG))</t>
  </si>
  <si>
    <t>1x3/4x3/4 PVC Sch40 VentureIn Tee (SOCxSOC (SPIG)xSOC (SPIG))</t>
  </si>
  <si>
    <t>1-1/2x1-1/2x1-1/4 PVC DWV San. Tee</t>
  </si>
  <si>
    <t>2x1-1/2x1-1/2 PVC DWV San. Tee</t>
  </si>
  <si>
    <t>2x2x1-1/2 PVC DWV San. Tee</t>
  </si>
  <si>
    <t>2x1-1/2x2 PVC DWV San. Tee</t>
  </si>
  <si>
    <t>3x3x1-1/2 PVC DWV San. Tee</t>
  </si>
  <si>
    <t>3x3x2 PVC DWV San. Tee</t>
  </si>
  <si>
    <t>4x4x1-1/2 PVC DWV San. Tee</t>
  </si>
  <si>
    <t>4x4x2 PVC DWV San. Tee</t>
  </si>
  <si>
    <t>4x4x3 PVC DWV San. Tee</t>
  </si>
  <si>
    <t>6x6x2 PVC DWV San. Tee</t>
  </si>
  <si>
    <t>6x6x3 PVC DWV San. Tee</t>
  </si>
  <si>
    <t>6x6x4 PVC DWV San. Tee</t>
  </si>
  <si>
    <t>2x1-1/2x1-1/2 PVC DWV San. Street Tee</t>
  </si>
  <si>
    <t>2x1-1/2x2 PVC DWV San. Street Tee</t>
  </si>
  <si>
    <t>2x2x1-1/2 PVC DWV San. Street Tee</t>
  </si>
  <si>
    <t>3x3x1-1/2 PVC DWV San. Street Tee</t>
  </si>
  <si>
    <t>3x3x2 PVC DWV San. Street Tee</t>
  </si>
  <si>
    <t>4x4x2 PVC DWV San. Street Tee</t>
  </si>
  <si>
    <t>2x2x1-1/2x1-1/2 PVC DWV Double San. Tee</t>
  </si>
  <si>
    <t>3x3x2x1-1/2 PVC DWV Double San. Tee</t>
  </si>
  <si>
    <t>3x3x1-1/2x1-1/2 PVC DWV Double San. Tee</t>
  </si>
  <si>
    <t>3x3x2x2 PVC DWV Double San. Tee</t>
  </si>
  <si>
    <t>4x4x1-1/2x1-1/2 PVC DWV Double San. Tee</t>
  </si>
  <si>
    <t>4x4x2x2 PVC DWV Double San. Tee</t>
  </si>
  <si>
    <t>4x4x3x3 PVC DWV Double San. Tee</t>
  </si>
  <si>
    <t>6x6x2x2 PVC DWV Double San. Tee</t>
  </si>
  <si>
    <t>6x6x3x3 PVC DWV Double San. Tee</t>
  </si>
  <si>
    <t>6x6x4x4 PVC DWV Double San. Tee</t>
  </si>
  <si>
    <t>3x3x2x2 PVC DWV Double San. Street Tee</t>
  </si>
  <si>
    <t>1/2x1/2x1/8 PVC Sch40 Tee (SOCxSOCxFIPT)</t>
  </si>
  <si>
    <t>1/2x1/2x1/4 PVC Sch40 Tee (SOCxSOCxFIPT)</t>
  </si>
  <si>
    <t>1/2x1/2x3/4 PVC Sch40 Tee (SOCxSOCxFIPT)</t>
  </si>
  <si>
    <t>3/4x1/2x1/2 PVC Sch40 Tee (SOCxSOCxFIPT)</t>
  </si>
  <si>
    <t>3/4x1/2x3/4 PVC Sch40 Tee (SOCxSOCxFIPT)</t>
  </si>
  <si>
    <t>3/4x3/4x1/2 PVC Sch40 Tee (SOCxSOCxFIPT)</t>
  </si>
  <si>
    <t>1x3/4x1/2 PVC Sch40 Tee (SOCxSOCxFIPT)</t>
  </si>
  <si>
    <t>1x3/4x3/4 PVC Sch40 Tee (SOCxSOCxFIPT)</t>
  </si>
  <si>
    <t>1x1x1/2 PVC Sch40 Tee (SOCxSOCxFIPT)</t>
  </si>
  <si>
    <t>1x1x3/4 PVC Sch40 Tee (SOCxSOCxFIPT)</t>
  </si>
  <si>
    <t>1-1/4x1x1/2 PVC Sch40 Tee (SOCxSOCxFIPT)</t>
  </si>
  <si>
    <t>1-1/4x1x3/4 PVC Sch40 Tee (SOCxSOCxFIPT)</t>
  </si>
  <si>
    <t>1-1/4x1x1 PVC Sch40 Tee (SOCxSOCxFIPT)</t>
  </si>
  <si>
    <t>1-1/4x1-1/4x1/2 PVC Sch40 Tee (SOCxSOCxFIPT)</t>
  </si>
  <si>
    <t>1-1/4x1-1/4x3/4 PVC Sch40 Tee (SOCxSOCxFIPT)</t>
  </si>
  <si>
    <t>1-1/4x1-1/4x1 PVC Sch40 Tee (SOCxSOCxFIPT)</t>
  </si>
  <si>
    <t>1-1/2x1-1/4x1/2 PVC Sch40 Tee (SOCxSOCxFIPT)</t>
  </si>
  <si>
    <t>1-1/2x1-1/4x3/4 PVC Sch40 Tee (SOCxSOCxFIPT)</t>
  </si>
  <si>
    <t>1-1/2x1-1/4x1 PVC Sch40 Tee (SOCxSOCxFIPT)</t>
  </si>
  <si>
    <t>1-1/2x1-1/2x1/2 PVC Sch40 Tee (SOCxSOCxFIPT)</t>
  </si>
  <si>
    <t>1-1/2x1-1/2x3/4 PVC Sch40 Tee (SOCxSOCxFIPT)</t>
  </si>
  <si>
    <t>1-1/2x1-1/2x1 PVC Sch40 Tee (SOCxSOCxFIPT)</t>
  </si>
  <si>
    <t>1-1/2x1-1/2x1-1/4 PVC Sch40 Tee (SOCxSOCxFIPT)</t>
  </si>
  <si>
    <t>2x1-1/2x1 PVC Sch40 Tee (SOCxSOCxFIPT)</t>
  </si>
  <si>
    <t>2x2x1/2 PVC Sch40 Tee (SOCxSOCxFIPT)</t>
  </si>
  <si>
    <t>2x2x3/4 PVC Sch40 Tee (SOCxSOCxFIPT)</t>
  </si>
  <si>
    <t>2x2x1 PVC Sch40 Tee (SOCxSOCxFIPT)</t>
  </si>
  <si>
    <t>2x2x1-1/4 PVC Sch40 Tee (SOCxSOCxFIPT)</t>
  </si>
  <si>
    <t>2x2x1-1/2 PVC Sch40 Tee (SOCxSOCxFIPT)</t>
  </si>
  <si>
    <t>2-1/2x2-1/2x1/2 PVC Sch40 Tee (SOCxSOCxFIPT)</t>
  </si>
  <si>
    <t>2-1/2x2-1/2x3/4 PVC Sch40 Tee (SOCxSOCxFIPT)</t>
  </si>
  <si>
    <t>2-1/2x2-1/2x1 PVC Sch40 Tee (SOCxSOCxFIPT)</t>
  </si>
  <si>
    <t>2-1/2x2-1/2x1-1/4 PVC Sch40 Tee (SOCxSOCxFIPT)</t>
  </si>
  <si>
    <t>2-1/2x2-1/2x1-1/2 PVC Sch40 Tee (SOCxSOCxFIPT)</t>
  </si>
  <si>
    <t>2-1/2x2-1/2x2 PVC Sch40 Tee (SOCxSOCxFIPT)</t>
  </si>
  <si>
    <t>3x3x1/2 PVC Sch40 Tee (SOCxSOCxFIPT)</t>
  </si>
  <si>
    <t>3x3x3/4 PVC Sch40 Tee (SOCxSOCxFIPT)</t>
  </si>
  <si>
    <t>3x3x1 PVC Sch40 Tee (SOCxSOCxFIPT)</t>
  </si>
  <si>
    <t>3x3x1-1/4 PVC Sch40 Tee (SOCxSOCxFIPT)</t>
  </si>
  <si>
    <t>3x3x1-1/2 PVC Sch40 Tee (SOCxSOCxFIPT)</t>
  </si>
  <si>
    <t>3x3x2 PVC Sch40 Tee (SOCxSOCxFIPT)</t>
  </si>
  <si>
    <t>4x4x3/4 PVC Sch40 Tee (SOCxSOCxFIPT)</t>
  </si>
  <si>
    <t>4x4x1 PVC Sch40 Tee (SOCxSOCxFIPT)</t>
  </si>
  <si>
    <t>4x4x1-1/4 PVC Sch40 Tee (SOCxSOCxFIPT)</t>
  </si>
  <si>
    <t>4x4x1-1/2 PVC Sch40 Tee (SOCxSOCxFIPT)</t>
  </si>
  <si>
    <t>4x4x2 PVC Sch40 Tee (SOCxSOCxFIPT)</t>
  </si>
  <si>
    <t>4x4x3 PVC Sch40 Tee (SOCxSOCxFIPT)</t>
  </si>
  <si>
    <t>5x5x4 PVC Sch40 Tee (SOCxSOCxFIPT)</t>
  </si>
  <si>
    <t>6x6x1 PVC Sch40 Tee (SOCxSOCxFIPT)</t>
  </si>
  <si>
    <t>6x6x2 PVC Sch40 Tee (SOCxSOCxFIPT)</t>
  </si>
  <si>
    <t>6x6x3 PVC Sch40 Tee (SOCxSOCxFIPT)</t>
  </si>
  <si>
    <t>6x6x4 PVC Sch40 Tee (SOCxSOCxFIPT)</t>
  </si>
  <si>
    <t>1/2 PVC Sch40 90 Street Elbow (1/4 Bend) (SPIGxFIPT)</t>
  </si>
  <si>
    <t>3/4 PVC Sch40 90 Street Elbow (1/4 Bend) (SPIGxFIPT)</t>
  </si>
  <si>
    <t>1/2 PVC Sch40 90 Street Elbow (1/4 Bend) (MIPTxSOC)</t>
  </si>
  <si>
    <t>3/4 PVC Sch40 90 Street Elbow (1/4 Bend) (MIPTxSOC)</t>
  </si>
  <si>
    <t>1 PVC Sch40 90 Street Elbow (1/4 Bend) (MIPTxSOC)</t>
  </si>
  <si>
    <t>1-1/4 PVC Sch40 90 Street Elbow (1/4 Bend) (MIPTxSOC)</t>
  </si>
  <si>
    <t>1-1/2 PVC Sch40 90 Street Elbow (1/4 Bend) (MIPTxSOC)</t>
  </si>
  <si>
    <t>2 PVC Sch40 90 Street Elbow (1/4 Bend) (MIPTxSOC)</t>
  </si>
  <si>
    <t>1/2 PVC Sch40 90 Street Elbow (1/4 Bend) (MIPTxFIPT)</t>
  </si>
  <si>
    <t>3/4 PVC Sch40 90 Street Elbow (1/4 Bend) (MIPTxFIPT)</t>
  </si>
  <si>
    <t>1 PVC Sch40 90 Street Elbow (1/4 Bend) (MIPTxFIPT)</t>
  </si>
  <si>
    <t>1-1/4 PVC Sch40 90 Street Elbow (1/4 Bend) (MIPTxFIPT)</t>
  </si>
  <si>
    <t>1-1/2 PVC Sch40 90 Street Elbow (1/4 Bend) (MIPTxFIPT)</t>
  </si>
  <si>
    <t>2 PVC Sch40 90 Street Elbow (1/4 Bend) (MIPTxFIPT)</t>
  </si>
  <si>
    <t>1/2 PVC Sch40 90 Elbow (1/4 Bend)</t>
  </si>
  <si>
    <t>3/4 PVC Sch40 90 Elbow (1/4 Bend)</t>
  </si>
  <si>
    <t>1 PVC Sch40 90 Elbow (1/4 Bend)</t>
  </si>
  <si>
    <t>1-1/4 PVC Sch40 90 Elbow (1/4 Bend)</t>
  </si>
  <si>
    <t>1-1/2 PVC Sch40 90 Elbow (1/4 Bend)</t>
  </si>
  <si>
    <t>2 PVC Sch40 90 Elbow (1/4 Bend)</t>
  </si>
  <si>
    <t>2-1/2 PVC Sch40 90 Elbow (1/4 Bend)</t>
  </si>
  <si>
    <t>3 PVC Sch40 90 Elbow (1/4 Bend)</t>
  </si>
  <si>
    <t>4 PVC Sch40 90 Elbow (1/4 Bend)</t>
  </si>
  <si>
    <t>5 PVC Sch40 90 Elbow (1/4 Bend)</t>
  </si>
  <si>
    <t>6 PVC Sch40 90 Elbow (1/4 Bend)</t>
  </si>
  <si>
    <t>8 PVC Sch40 90 Elbow (1/4 Bend)</t>
  </si>
  <si>
    <t xml:space="preserve">1/2 PVC Sch40 90 Street Elbow (1/4 Bend) (SPIGxSOC) </t>
  </si>
  <si>
    <t xml:space="preserve">3/4 PVC Sch40 90 Street Elbow (1/4 Bend) (SPIGxSOC) </t>
  </si>
  <si>
    <t xml:space="preserve">1 PVC Sch40 90 Street Elbow (1/4 Bend) (SPIGxSOC) </t>
  </si>
  <si>
    <t xml:space="preserve">1-1/4 PVC Sch40 90 Street Elbow (1/4 Bend) (SPIGxSOC) </t>
  </si>
  <si>
    <t xml:space="preserve">1-1/2 PVC Sch40 90 Street Elbow (1/4 Bend) (SPIGxSOC) </t>
  </si>
  <si>
    <t xml:space="preserve">2 PVC Sch40 90 Street Elbow (1/4 Bend) (SPIGxSOC) </t>
  </si>
  <si>
    <t xml:space="preserve">2-1/2 PVC Sch40 90 Street Elbow (1/4 Bend) (SPIGxSOC) </t>
  </si>
  <si>
    <t xml:space="preserve">3 PVC Sch40 90 Street Elbow (1/4 Bend) (SPIGxSOC) </t>
  </si>
  <si>
    <t xml:space="preserve">4 PVC Sch40 90 Street Elbow (1/4 Bend) (SPIGxSOC) </t>
  </si>
  <si>
    <t xml:space="preserve">6 PVC Sch40 90 Street Elbow (1/4 Bend) (SPIGxSOC) </t>
  </si>
  <si>
    <t xml:space="preserve">3/8x3/8x1/2 PVC Sch40 Tee </t>
  </si>
  <si>
    <t xml:space="preserve">1/2x1/2x3/4 PVC Sch40 Tee </t>
  </si>
  <si>
    <t xml:space="preserve">1/2x1/2x1 PVC Sch40 Tee </t>
  </si>
  <si>
    <t xml:space="preserve">3/4x1/2x1/2 PVC Sch40 Tee </t>
  </si>
  <si>
    <t xml:space="preserve">3/4x1/2x3/4 PVC Sch40 Tee </t>
  </si>
  <si>
    <t xml:space="preserve">3/4x3/4x1/2 PVC Sch40 Tee </t>
  </si>
  <si>
    <t xml:space="preserve">3/4x3/4x1 PVC Sch40 Tee </t>
  </si>
  <si>
    <t xml:space="preserve">1x1/2x1 PVC Sch40 Tee </t>
  </si>
  <si>
    <t xml:space="preserve">1x3/4x1/2 PVC Sch40 Tee </t>
  </si>
  <si>
    <t xml:space="preserve">1x3/4x3/4 PVC Sch40 Tee </t>
  </si>
  <si>
    <t xml:space="preserve">1x3/4x1 PVC Sch40 Tee </t>
  </si>
  <si>
    <t xml:space="preserve">1x1x1/2 PVC Sch40 Tee </t>
  </si>
  <si>
    <t xml:space="preserve">1x1x3/4 PVC Sch40 Tee </t>
  </si>
  <si>
    <t xml:space="preserve">1x1x1-1/4 PVC Sch40 Tee </t>
  </si>
  <si>
    <t xml:space="preserve">1x1x1-1/2 PVC Sch40 Tee </t>
  </si>
  <si>
    <t xml:space="preserve">1x1x2 PVC Sch40 Tee </t>
  </si>
  <si>
    <t xml:space="preserve">1-1/4x1x1/2 PVC Sch40 Tee </t>
  </si>
  <si>
    <t xml:space="preserve">1-1/4x1x3/4 PVC Sch40 Tee </t>
  </si>
  <si>
    <t xml:space="preserve">1-1/4x1x1 PVC Sch40 Tee </t>
  </si>
  <si>
    <t xml:space="preserve">1-1/4x1-1/4x1/2 PVC Sch40 Tee </t>
  </si>
  <si>
    <t xml:space="preserve">1-1/4x1-1/4x3/4 PVC Sch40 Tee </t>
  </si>
  <si>
    <t xml:space="preserve">1-1/4x1-1/4x1 PVC Sch40 Tee </t>
  </si>
  <si>
    <t xml:space="preserve">1-1/4x1-1/4x1-1/2 PVC Sch40 Tee </t>
  </si>
  <si>
    <t xml:space="preserve">1-1/2x1-1/4x1/2 PVC Sch40 Tee </t>
  </si>
  <si>
    <t xml:space="preserve">1-1/2x1-1/4x3/4 PVC Sch40 Tee </t>
  </si>
  <si>
    <t xml:space="preserve">1-1/2x1-1/4x1 PVC Sch40 Tee </t>
  </si>
  <si>
    <t xml:space="preserve">1-1/2x1-1/4x1-1/4 PVC Sch40 Tee </t>
  </si>
  <si>
    <t xml:space="preserve">1-1/2x1-1/2x1/2 PVC Sch40 Tee </t>
  </si>
  <si>
    <t xml:space="preserve">1-1/2x1-1/2x3/4 PVC Sch40 Tee </t>
  </si>
  <si>
    <t xml:space="preserve">1-1/2x1-1/2x1 PVC Sch40 Tee </t>
  </si>
  <si>
    <t xml:space="preserve">1-1/2x1-1/2x1-1/4 PVC Sch40 Tee </t>
  </si>
  <si>
    <t xml:space="preserve">1-1/2x1-1/2x2 PVC Sch40 Tee </t>
  </si>
  <si>
    <t xml:space="preserve">2x1x2 PVC Sch40 Tee </t>
  </si>
  <si>
    <t xml:space="preserve">2x1-1/2x3/4 PVC Sch40 Tee </t>
  </si>
  <si>
    <t xml:space="preserve">2x1-1/2x1 PVC Sch40 Tee </t>
  </si>
  <si>
    <t xml:space="preserve">2x1-1/2x1-1/2 PVC Sch40 Tee </t>
  </si>
  <si>
    <t xml:space="preserve">2x2x1/2 PVC Sch40 Tee </t>
  </si>
  <si>
    <t xml:space="preserve">2x2x3/4 PVC Sch40 Tee </t>
  </si>
  <si>
    <t xml:space="preserve">2x2x1 PVC Sch40 Tee </t>
  </si>
  <si>
    <t xml:space="preserve">2x2x1-1/4 PVC Sch40 Tee </t>
  </si>
  <si>
    <t xml:space="preserve">2x2x1-1/2 PVC Sch40 Tee </t>
  </si>
  <si>
    <t xml:space="preserve">2-1/2x2-1/2x1/2 PVC Sch40 Tee </t>
  </si>
  <si>
    <t xml:space="preserve">2-1/2x2-1/2x3/4 PVC Sch40 Tee </t>
  </si>
  <si>
    <t xml:space="preserve">2-1/2x2-1/2x1 PVC Sch40 Tee </t>
  </si>
  <si>
    <t xml:space="preserve">2-1/2x2-1/2x1-1/4 PVC Sch40 Tee </t>
  </si>
  <si>
    <t xml:space="preserve">2-1/2x2-1/2x1-1/2 PVC Sch40 Tee </t>
  </si>
  <si>
    <t xml:space="preserve">2-1/2x2-1/2x2 PVC Sch40 Tee </t>
  </si>
  <si>
    <t xml:space="preserve">3x3x1/2 PVC Sch40 Tee </t>
  </si>
  <si>
    <t xml:space="preserve">3x3x3/4 PVC Sch40 Tee </t>
  </si>
  <si>
    <t xml:space="preserve">3x3x1 PVC Sch40 Tee </t>
  </si>
  <si>
    <t xml:space="preserve">3x3x1-1/4 PVC Sch40 Tee </t>
  </si>
  <si>
    <t xml:space="preserve">3x3x1-1/2 PVC Sch40 Tee </t>
  </si>
  <si>
    <t xml:space="preserve">3x3x2 PVC Sch40 Tee </t>
  </si>
  <si>
    <t xml:space="preserve">3x3x2-1/2 PVC Sch40 Tee </t>
  </si>
  <si>
    <t xml:space="preserve">4x4x3/4 PVC Sch40 Tee </t>
  </si>
  <si>
    <t xml:space="preserve">4x4x1 PVC Sch40 Tee </t>
  </si>
  <si>
    <t xml:space="preserve">4x4x1-1/4 PVC Sch40 Tee </t>
  </si>
  <si>
    <t xml:space="preserve">4x4x1-1/2 PVC Sch40 Tee </t>
  </si>
  <si>
    <t xml:space="preserve">4x4x2 PVC Sch40 Tee </t>
  </si>
  <si>
    <t xml:space="preserve">4x4x3 PVC Sch40 Tee </t>
  </si>
  <si>
    <t xml:space="preserve">5x5x2 PVC Sch40 Tee </t>
  </si>
  <si>
    <t xml:space="preserve">5x5x3 PVC Sch40 Tee </t>
  </si>
  <si>
    <t xml:space="preserve">5x5x4 PVC Sch40 Tee </t>
  </si>
  <si>
    <t xml:space="preserve">6x6x2 PVC Sch40 Tee </t>
  </si>
  <si>
    <t xml:space="preserve">6x6x3 PVC Sch40 Tee </t>
  </si>
  <si>
    <t xml:space="preserve">6x6x4 PVC Sch40 Tee </t>
  </si>
  <si>
    <t xml:space="preserve">8x8x4 PVC Sch40 Tee </t>
  </si>
  <si>
    <t xml:space="preserve">8x8x6 PVC Sch40 Tee </t>
  </si>
  <si>
    <t xml:space="preserve">10x10x4 PVC Sch40 Tee </t>
  </si>
  <si>
    <t xml:space="preserve">10x10x6 PVC Sch40 Tee </t>
  </si>
  <si>
    <t>3/8 PVC Sch40 90 Elbow (1/4 Bend)</t>
  </si>
  <si>
    <t>1-1/2 PVC Sch40 90 Sweep Elbow (1/4 Bend)</t>
  </si>
  <si>
    <t>2 PVC Sch40 90 Sweep Elbow (1/4 Bend)</t>
  </si>
  <si>
    <t>2-1/2 PVC Sch40 90 Sweep Elbow (1/4 Bend)</t>
  </si>
  <si>
    <t>3 PVC Sch40 90 Sweep Elbow (1/4 Bend)</t>
  </si>
  <si>
    <t>3/8x1/2 PVC Sch40 90 Elbow (1/4 Bend)</t>
  </si>
  <si>
    <t>3/4x1/2 PVC Sch40 90 Elbow (1/4 Bend)</t>
  </si>
  <si>
    <t>1x1/2 PVC Sch40 90 Elbow (1/4 Bend)</t>
  </si>
  <si>
    <t>1x3/4 PVC Sch40 90 Elbow (1/4 Bend)</t>
  </si>
  <si>
    <t>1-1/4x1/2 PVC Sch40 90 Elbow (1/4 Bend)</t>
  </si>
  <si>
    <t>1-1/4x3/4 PVC Sch40 90 Elbow (1/4 Bend)</t>
  </si>
  <si>
    <t>1-1/4x1 PVC Sch40 90 Elbow (1/4 Bend)</t>
  </si>
  <si>
    <t>1-1/2x1/2 PVC Sch40 90 Elbow (1/4 Bend)</t>
  </si>
  <si>
    <t>1-1/2x1 PVC Sch40 90 Elbow (1/4 Bend)</t>
  </si>
  <si>
    <t>1-1/2x1-1/4 PVC Sch40 90 Elbow (1/4 Bend)</t>
  </si>
  <si>
    <t>2x1 PVC Sch40 90 Elbow (1/4 Bend)</t>
  </si>
  <si>
    <t>2x1-1/4 PVC Sch40 90 Elbow (1/4 Bend)</t>
  </si>
  <si>
    <t>2x1-1/2 PVC Sch40 90 Elbow (1/4 Bend)</t>
  </si>
  <si>
    <t>2-1/2x2 PVC Sch40 90 Elbow (1/4 Bend)</t>
  </si>
  <si>
    <t>1/2 PVC Sch40 90 Elbow (1/4 Bend) (SOCxFIPT)</t>
  </si>
  <si>
    <t>3/4 PVC Sch40 90 Elbow (1/4 Bend) (SOCxFIPT)</t>
  </si>
  <si>
    <t>1 PVC Sch40 90 Elbow (1/4 Bend) (SOCxFIPT)</t>
  </si>
  <si>
    <t>1-1/4 PVC Sch40 90 Elbow (1/4 Bend) (SOCxFIPT)</t>
  </si>
  <si>
    <t>1-1/2 PVC Sch40 90 Elbow (1/4 Bend) (SOCxFIPT)</t>
  </si>
  <si>
    <t>2 PVC Sch40 90 Elbow (1/4 Bend) (SOCxFIPT)</t>
  </si>
  <si>
    <t>2-1/2 PVC Sch40 90 Elbow (1/4 Bend) (SOCxFIPT)</t>
  </si>
  <si>
    <t>3 PVC Sch40 90 Elbow (1/4 Bend) (SOCxFIPT)</t>
  </si>
  <si>
    <t>4 PVC Sch40 90 Elbow (1/4 Bend) (SOCxFIPT)</t>
  </si>
  <si>
    <t>1/2 PVC Sch40 90 Elbow (1/4 Bend) (FIPTxFIPT)</t>
  </si>
  <si>
    <t>3/4 PVC Sch40 90 Elbow (1/4 Bend) (FIPTxFIPT)</t>
  </si>
  <si>
    <t>1 PVC Sch40 90 Elbow (1/4 Bend) (FIPTxFIPT)</t>
  </si>
  <si>
    <t>1-1/4 PVC Sch40 90 Elbow (1/4 Bend) (FIPTxFIPT)</t>
  </si>
  <si>
    <t>1-1/2 PVC Sch40 90 Elbow (1/4 Bend) (FIPTxFIPT)</t>
  </si>
  <si>
    <t>2 PVC Sch40 90 Elbow (1/4 Bend) (FIPTxFIPT)</t>
  </si>
  <si>
    <t>3/8x1/2 PVC Sch40 90 Elbow (1/4 Bend) (SOCxFIPT)</t>
  </si>
  <si>
    <t>1/2x3/4 PVC Sch40 90 Elbow (1/4 Bend) (SOCxFIPT)</t>
  </si>
  <si>
    <t>3/4x1/2 PVC Sch40 90 Elbow (1/4 Bend) (SOCxFIPT)</t>
  </si>
  <si>
    <t>1x1/2 PVC Sch40 90 Elbow (1/4 Bend) (SOCxFIPT)</t>
  </si>
  <si>
    <t>1x3/4 PVC Sch40 90 Elbow (1/4 Bend) (SOCxFIPT)</t>
  </si>
  <si>
    <t>1-1/4x1 PVC Sch40 90 Elbow (1/4 Bend) (SOCxFIPT)</t>
  </si>
  <si>
    <t>1-1/2x1 PVC Sch40 90 Elbow (1/4 Bend) (SOCxFIPT)</t>
  </si>
  <si>
    <t>1-1/2x1-1/4 PVC Sch40 90 Elbow (1/4 Bend) (SOCxFIPT)</t>
  </si>
  <si>
    <t>2x1 PVC Sch40 90 Elbow (1/4 Bend) (SOCxFIPT)</t>
  </si>
  <si>
    <t>2x1-1/4 PVC Sch40 90 Elbow (1/4 Bend) (SOCxFIPT)</t>
  </si>
  <si>
    <t>2x1-1/2 PVC Sch40 90 Elbow (1/4 Bend) (SOCxFIPT)</t>
  </si>
  <si>
    <t>3/4x1/2 PVC Sch40 90 Street Elbow (1/4 Bend) (MIPTxSOC)</t>
  </si>
  <si>
    <t>3/4x1 PVC Sch40 90 Street Elbow (1/4 Bend) (MIPTxSOC)</t>
  </si>
  <si>
    <t>10 PVC Sch40 11 Elbow (1/32 Bend)</t>
  </si>
  <si>
    <t>12 PVC Sch40 11 Elbow (1/32 Bend)</t>
  </si>
  <si>
    <t>1/2 PVC Sch40 S.O. Elbow</t>
  </si>
  <si>
    <t>3/4 PVC Sch40 S.O. Elbow</t>
  </si>
  <si>
    <t>1 PVC Sch40 S.O. Elbow</t>
  </si>
  <si>
    <t>1-1/2 PVC Sch40 S.O. Elbow</t>
  </si>
  <si>
    <t>2 PVC Sch40 S.O. Elbow</t>
  </si>
  <si>
    <t>3/4x3/4x1/2 PVC Sch40 S.O. Elbow</t>
  </si>
  <si>
    <t>1x1x1/2 PVC Sch40 S.O. Elbow</t>
  </si>
  <si>
    <t>1-1/2 PVC Sch40 22 Elbow (1/16 Bend)</t>
  </si>
  <si>
    <t>2 PVC Sch40 22 Elbow (1/16 Bend)</t>
  </si>
  <si>
    <t>2-1/2 PVC Sch40 22 Elbow (1/16 Bend)</t>
  </si>
  <si>
    <t>3 PVC Sch40 22 Elbow (1/16 Bend)</t>
  </si>
  <si>
    <t>4 PVC Sch40 22 Elbow (1/16 Bend)</t>
  </si>
  <si>
    <t>6 PVC Sch40 22 Elbow (1/16 Bend)</t>
  </si>
  <si>
    <t>10 PVC Sch40 22 Elbow (1/16 Bend)</t>
  </si>
  <si>
    <t>1/2 PVC Sch40 45 Elbow (1/8 Bend)</t>
  </si>
  <si>
    <t>3/4 PVC Sch40 45 Elbow (1/8 Bend)</t>
  </si>
  <si>
    <t>1 PVC Sch40 45 Elbow (1/8 Bend)</t>
  </si>
  <si>
    <t>1-1/4 PVC Sch40 45 Elbow (1/8 Bend)</t>
  </si>
  <si>
    <t>1-1/2 PVC Sch40 45 Elbow (1/8 Bend)</t>
  </si>
  <si>
    <t>2 PVC Sch40 45 Elbow (1/8 Bend)</t>
  </si>
  <si>
    <t>2-1/2 PVC Sch40 45 Elbow (1/8 Bend)</t>
  </si>
  <si>
    <t>3 PVC Sch40 45 Elbow (1/8 Bend)</t>
  </si>
  <si>
    <t>4 PVC Sch40 45 Elbow (1/8 Bend)</t>
  </si>
  <si>
    <t>5 PVC Sch40 45 Elbow (1/8 Bend)</t>
  </si>
  <si>
    <t>6 PVC Sch40 45 Elbow (1/8 Bend)</t>
  </si>
  <si>
    <t>8 PVC Sch40 45 Elbow (1/8 Bend)</t>
  </si>
  <si>
    <t>10 PVC Sch40 45 Elbow (1/8 Bend)</t>
  </si>
  <si>
    <t>2 PVC Sch40 Deep Socket 45 Elbow (1/8 Bend)</t>
  </si>
  <si>
    <t>2-1/2 PVC Sch40 Deep Socket 45 Elbow (1/8 Bend)</t>
  </si>
  <si>
    <t>3 PVC Sch40 Deep Socket 45 Elbow (1/8 Bend)</t>
  </si>
  <si>
    <t>3/4x1/2 PVC Sch40 Red. CPLG</t>
  </si>
  <si>
    <t>1x1/2 PVC Sch40 Red. CPLG</t>
  </si>
  <si>
    <t>1x3/4 PVC Sch40 Red. CPLG</t>
  </si>
  <si>
    <t>1-1/4x1/2 PVC Sch40 Red. CPLG</t>
  </si>
  <si>
    <t>1-1/4x3/4 PVC Sch40 Red. CPLG</t>
  </si>
  <si>
    <t>1-1/4x1 PVC Sch40 Red. CPLG</t>
  </si>
  <si>
    <t>1-1/2x1/2 PVC Sch40 Red. CPLG</t>
  </si>
  <si>
    <t>1-1/2x3/4 PVC Sch40 Red. CPLG</t>
  </si>
  <si>
    <t>1-1/2x1 PVC Sch40 Red. CPLG</t>
  </si>
  <si>
    <t>1-1/2x1-1/4 PVC Sch40 Red. CPLG</t>
  </si>
  <si>
    <t>2x1/2 PVC Sch40 Red. CPLG</t>
  </si>
  <si>
    <t>2x3/4 PVC Sch40 Red. CPLG</t>
  </si>
  <si>
    <t>2x1 PVC Sch40 Red. CPLG</t>
  </si>
  <si>
    <t>2x1-1/4 PVC Sch40 Red. CPLG</t>
  </si>
  <si>
    <t>2x1-1/2 PVC Sch40 Red. CPLG</t>
  </si>
  <si>
    <t>2-1/2x1-1/2 PVC Sch40 Red. CPLG</t>
  </si>
  <si>
    <t>2-1/2x2 PVC Sch40 Red. CPLG</t>
  </si>
  <si>
    <t>3x2 PVC Sch40 Red. CPLG</t>
  </si>
  <si>
    <t>3x2-1/2 PVC Sch40 Red. CPLG</t>
  </si>
  <si>
    <t>4x2 PVC Sch40 Red. CPLG</t>
  </si>
  <si>
    <t>4x2-1/2 PVC Sch40 Red. CPLG</t>
  </si>
  <si>
    <t>4x3 PVC Sch40 Red. CPLG</t>
  </si>
  <si>
    <t>6x2 PVC Sch40 Red. CPLG</t>
  </si>
  <si>
    <t>6x3 PVC Sch40 Red. CPLG</t>
  </si>
  <si>
    <t>6x4 PVC Sch40 Red. CPLG</t>
  </si>
  <si>
    <t>8x4 PVC Sch40 Red. CPLG</t>
  </si>
  <si>
    <t>8x6 PVC Sch40 Red. CPLG</t>
  </si>
  <si>
    <t>10x6 PVC Sch40 Red. CPLG</t>
  </si>
  <si>
    <t>10x8 PVC Sch40 Red. CPLG</t>
  </si>
  <si>
    <t>12x8 PVC Sch40 Red. CPLG</t>
  </si>
  <si>
    <t>12x10 PVC Sch40 Red. CPLG</t>
  </si>
  <si>
    <t>1/2 PVC Sch40 Union w/O-ring Seal</t>
  </si>
  <si>
    <t>3/4 PVC Sch40 Union w/O-ring Seal</t>
  </si>
  <si>
    <t>1 PVC Sch40 Union w/O-ring Seal</t>
  </si>
  <si>
    <t>1-1/4 PVC Sch40 Union w/O-ring Seal</t>
  </si>
  <si>
    <t>1-1/2 PVC Sch40 Union w/O-ring Seal</t>
  </si>
  <si>
    <t>2 PVC Sch40 Union w/O-ring Seal</t>
  </si>
  <si>
    <t>1/2 PVC Sch40 Cross</t>
  </si>
  <si>
    <t>3/4 PVC Sch40 Cross</t>
  </si>
  <si>
    <t>1 PVC Sch40 Cross</t>
  </si>
  <si>
    <t>1-1/4 PVC Sch40 Cross</t>
  </si>
  <si>
    <t>1-1/2 PVC Sch40 Cross</t>
  </si>
  <si>
    <t>2 PVC Sch40 Cross</t>
  </si>
  <si>
    <t>2-1/2 PVC Sch40 Cross</t>
  </si>
  <si>
    <t>3 PVC Sch40 Cross</t>
  </si>
  <si>
    <t>4 PVC Sch40 Cross</t>
  </si>
  <si>
    <t>6 PVC Sch40 Cross</t>
  </si>
  <si>
    <t>3/4x3/4x1/2x1/2 PVC Sch40 Cross</t>
  </si>
  <si>
    <t>2x2x1x1 PVC Sch40 Cross</t>
  </si>
  <si>
    <t>2x2x1-1/2x1-1/2 PVC Sch40 Cross</t>
  </si>
  <si>
    <t>3x3x1x1 PVC Sch40 Cross</t>
  </si>
  <si>
    <t>3x3x1-1/2x1-1/2 PVC Sch40 Cross</t>
  </si>
  <si>
    <t>3x3x2x2 PVC Sch40 Cross</t>
  </si>
  <si>
    <t>4x4x1-1/2x1-1/2 PVC Sch40 Cross</t>
  </si>
  <si>
    <t>4x4x2x2 PVC Sch40 Cross</t>
  </si>
  <si>
    <t>4x4x3x3 PVC Sch40 Cross</t>
  </si>
  <si>
    <t>6x6x2x2 PVC Sch40 Cross</t>
  </si>
  <si>
    <t>6x6x4x4 PVC Sch40 Cross</t>
  </si>
  <si>
    <t>1/2 PVC Sch40 45 Street Elbow (1/8 Bend)</t>
  </si>
  <si>
    <t>3/4 PVC Sch40 45 Street Elbow (1/8 Bend)</t>
  </si>
  <si>
    <t>1 PVC Sch40 45 Street Elbow (1/8 Bend)</t>
  </si>
  <si>
    <t>1-1/4 PVC Sch40 45 Street Elbow (1/8 Bend)</t>
  </si>
  <si>
    <t>1-1/2 PVC Sch40 45 Street Elbow (1/8 Bend)</t>
  </si>
  <si>
    <t>2 PVC Sch40 45 Street Elbow (1/8 Bend)</t>
  </si>
  <si>
    <t>2-1/2 PVC Sch40 45 Street Elbow (1/8 Bend)</t>
  </si>
  <si>
    <t>3 PVC Sch40 45 Street Elbow (1/8 Bend)</t>
  </si>
  <si>
    <t>4 PVC Sch40 45 Street Elbow (1/8 Bend)</t>
  </si>
  <si>
    <t>6 PVC Sch40 45 Street Elbow (1/8 Bend)</t>
  </si>
  <si>
    <t>8 PVC Sch40 45 Street Elbow (1/8 Bend)</t>
  </si>
  <si>
    <t>10 PVC Sch40 45 Street Elbow (1/8 Bend)</t>
  </si>
  <si>
    <t>3/8 PVC Sch40 CPLG</t>
  </si>
  <si>
    <t>1/2 PVC Sch40 CPLG</t>
  </si>
  <si>
    <t>3/4 PVC Sch40 CPLG</t>
  </si>
  <si>
    <t>1 PVC Sch40 CPLG</t>
  </si>
  <si>
    <t>1-1/4 PVC Sch40 CPLG</t>
  </si>
  <si>
    <t>1-1/2 PVC Sch40 CPLG</t>
  </si>
  <si>
    <t>2 PVC Sch40 CPLG</t>
  </si>
  <si>
    <t>2-1/2 PVC Sch40 CPLG</t>
  </si>
  <si>
    <t>3 PVC Sch40 CPLG</t>
  </si>
  <si>
    <t>4 PVC Sch40 CPLG</t>
  </si>
  <si>
    <t>5 PVC Sch40 CPLG</t>
  </si>
  <si>
    <t>6 PVC Sch40 CPLG</t>
  </si>
  <si>
    <t>8 PVC Sch40 CPLG</t>
  </si>
  <si>
    <t>10 PVC Sch40 CPLG</t>
  </si>
  <si>
    <t>12 PVC Sch40 CPLG</t>
  </si>
  <si>
    <t>1-1/4x1 PVC Sch40 Eccentric Red. CPLG</t>
  </si>
  <si>
    <t>1-1/2x1-1/4 PVC Sch40 Eccentric Red. CPLG</t>
  </si>
  <si>
    <t>2x1-1/2 PVC Sch40 Eccentric Red. CPLG</t>
  </si>
  <si>
    <t>2-1/2x2 PVC Sch40 Eccentric Red. CPLG</t>
  </si>
  <si>
    <t>3x2 PVC Sch40 Eccentric Red. CPLG</t>
  </si>
  <si>
    <t>4x2 PVC Sch40 Eccentric Red. CPLG</t>
  </si>
  <si>
    <t>4x2-1/2 PVC Sch40 Eccentric Red. CPLG</t>
  </si>
  <si>
    <t>4x3 PVC Sch40 Eccentric Red. CPLG</t>
  </si>
  <si>
    <t>6x2 PVC Sch40 Eccentric Red. CPLG</t>
  </si>
  <si>
    <t>6x3 PVC Sch40 Eccentric Red. CPLG</t>
  </si>
  <si>
    <t>6x4 PVC Sch40 Eccentric Red. CPLG</t>
  </si>
  <si>
    <t>1/2 PVC Sch40 Deep Socket CPLG</t>
  </si>
  <si>
    <t>3/4 PVC Sch40 Deep Socket CPLG</t>
  </si>
  <si>
    <t>1 PVC Sch40 Deep Socket CPLG</t>
  </si>
  <si>
    <t>1-1/4 PVC Sch40 Deep Socket CPLG</t>
  </si>
  <si>
    <t>1-1/2 PVC Sch40 Deep Socket CPLG</t>
  </si>
  <si>
    <t>2 PVC Sch40 Deep Socket CPLG</t>
  </si>
  <si>
    <t>2-1/2 PVC Sch40 Deep Socket CPLG</t>
  </si>
  <si>
    <t>3 PVC Sch40 Deep Socket CPLG</t>
  </si>
  <si>
    <t>4 PVC Sch40 Deep Socket CPLG</t>
  </si>
  <si>
    <t>6 PVC Sch40 Deep Socket CPLG</t>
  </si>
  <si>
    <t>1/2x1/4 PVC Sch40 Red. Fem ADPT (SOCxFIPT)</t>
  </si>
  <si>
    <t>1/2x3/8 PVC Sch40 Red. Fem ADPT (SOCxFIPT)</t>
  </si>
  <si>
    <t>1/2x3/4 PVC Sch40 Red. Fem ADPT (SOCxFIPT)</t>
  </si>
  <si>
    <t>3/4x1/2 PVC Sch40 Red. Fem ADPT (SOCxFIPT)</t>
  </si>
  <si>
    <t>3/4x1 PVC Sch40 Red. Fem ADPT (SOCxFIPT)</t>
  </si>
  <si>
    <t>1x1/2 PVC Sch40 Red. Fem ADPT (SOCxFIPT)</t>
  </si>
  <si>
    <t>1x3/4 PVC Sch40 Red. Fem ADPT (SOCxFIPT)</t>
  </si>
  <si>
    <t>1x1-1/2 PVC Sch40 Red. Fem ADPT (SOCxFIPT)</t>
  </si>
  <si>
    <t>1-1/4x1 PVC Sch40 Red. Fem ADPT (SOCxFIPT)</t>
  </si>
  <si>
    <t>1/2x1/4 PVC Sch40 Flush Bushing (SPIGxSOC)</t>
  </si>
  <si>
    <t>1/2x3/8 PVC Sch40 Flush Bushing (SPIGxSOC)</t>
  </si>
  <si>
    <t>3/4x1/2 PVC Sch40 Flush Bushing (SPIGxSOC)</t>
  </si>
  <si>
    <t>1x1/2 PVC Sch40 Flush Bushing (SPIGxSOC)</t>
  </si>
  <si>
    <t>1x3/4 PVC Sch40 Flush Bushing (SPIGxSOC)</t>
  </si>
  <si>
    <t>1-1/4x1/2 PVC Sch40 Flush Bushing (SPIGxSOC)</t>
  </si>
  <si>
    <t>1-1/4x3/4 PVC Sch40 Flush Bushing (SPIGxSOC)</t>
  </si>
  <si>
    <t>1-1/4x1 PVC Sch40 Flush Bushing (SPIGxSOC)</t>
  </si>
  <si>
    <t>1-1/2x1/2 PVC Sch40 Flush Bushing (SPIGxSOC)</t>
  </si>
  <si>
    <t>1-1/2x3/4 PVC Sch40 Flush Bushing (SPIGxSOC)</t>
  </si>
  <si>
    <t>1-1/2x1 PVC Sch40 Flush Bushing (SPIGxSOC)</t>
  </si>
  <si>
    <t>1-1/2x1-1/4 PVC Sch40 Flush Bushing (SPIGxSOC)</t>
  </si>
  <si>
    <t>2x1/2 PVC Sch40 Flush Bushing (SPIGxSOC)</t>
  </si>
  <si>
    <t>2x3/4 PVC Sch40 Flush Bushing (SPIGxSOC)</t>
  </si>
  <si>
    <t>2x1 PVC Sch40 Flush Bushing (SPIGxSOC)</t>
  </si>
  <si>
    <t>2x1-1/4 PVC Sch40 Flush Bushing (SPIGxSOC)</t>
  </si>
  <si>
    <t>2x1-1/2 PVC Sch40 Flush Bushing (SPIGxSOC)</t>
  </si>
  <si>
    <t>2-1/2x1/2 PVC Sch40 Flush Bushing (SPIGxSOC)</t>
  </si>
  <si>
    <t>2-1/2x3/4 PVC Sch40 Flush Bushing (SPIGxSOC)</t>
  </si>
  <si>
    <t>2-1/2x1 PVC Sch40 Flush Bushing (SPIGxSOC)</t>
  </si>
  <si>
    <t>2-1/2x1-1/4 PVC Sch40 Flush Bushing (SPIGxSOC)</t>
  </si>
  <si>
    <t>2-1/2x1-1/2 PVC Sch40 Flush Bushing (SPIGxSOC)</t>
  </si>
  <si>
    <t>2-1/2x2 PVC Sch40 Flush Bushing (SPIGxSOC)</t>
  </si>
  <si>
    <t>3x3/4 PVC Sch40 Flush Bushing (SPIGxSOC)</t>
  </si>
  <si>
    <t>3x1 PVC Sch40 Flush Bushing (SPIGxSOC)</t>
  </si>
  <si>
    <t>3x1-1/4 PVC Sch40 Flush Bushing (SPIGxSOC)</t>
  </si>
  <si>
    <t>3x1-1/2 PVC Sch40 Flush Bushing (SPIGxSOC)</t>
  </si>
  <si>
    <t>3x2 PVC Sch40 Flush Bushing (SPIGxSOC)</t>
  </si>
  <si>
    <t>3x2-1/2 PVC Sch40 Flush Bushing (SPIGxSOC)</t>
  </si>
  <si>
    <t>4x2 PVC Sch40 Flush Bushing (SPIGxSOC)</t>
  </si>
  <si>
    <t>4x2-1/2 PVC Sch40 Flush Bushing (SPIGxSOC)</t>
  </si>
  <si>
    <t>4x3 PVC Sch40 Flush Bushing (SPIGxSOC)</t>
  </si>
  <si>
    <t>5x3 PVC Sch40 Flush Bushing (SPIGxSOC)</t>
  </si>
  <si>
    <t>5x4 PVC Sch40 Flush Bushing (SPIGxSOC)</t>
  </si>
  <si>
    <t>6x2 PVC Sch40 Flush Bushing (SPIGxSOC)</t>
  </si>
  <si>
    <t>6x3 PVC Sch40 Flush Bushing (SPIGxSOC)</t>
  </si>
  <si>
    <t>6x4 PVC Sch40 Flush Bushing (SPIGxSOC)</t>
  </si>
  <si>
    <t>6x5 PVC Sch40 Flush Bushing (SPIGxSOC)</t>
  </si>
  <si>
    <t>8x4 PVC Sch40 Flush Bushing (SPIGxSOC)</t>
  </si>
  <si>
    <t>8x6 PVC Sch40 Flush Bushing (SPIGxSOC)</t>
  </si>
  <si>
    <t>10x3 PVC Sch40 Flush Bushing (SPIGxSOC)</t>
  </si>
  <si>
    <t>10x4 PVC Sch40 Flush Bushing (SPIGxSOC)</t>
  </si>
  <si>
    <t>10x6 PVC Sch40 Flush Bushing (SPIGxSOC)</t>
  </si>
  <si>
    <t>10x8 PVC Sch40 Flush Bushing (SPIGxSOC)</t>
  </si>
  <si>
    <t>12x8 PVC Sch40 Flush Bushing (SPIGxSOC)</t>
  </si>
  <si>
    <t>3/8x1/4 PVC Sch40 Flush Bushing (SPIGxFIPT)</t>
  </si>
  <si>
    <t>1/2x1/8 PVC Sch40 Flush Bushing (SPIGxFIPT)</t>
  </si>
  <si>
    <t>1/2x1/4 PVC Sch40 Flush Bushing (SPIGxFIPT)</t>
  </si>
  <si>
    <t>1/2x3/8 PVC Sch40 Flush Bushing (SPIGxFIPT)</t>
  </si>
  <si>
    <t>3/4x1/4 PVC Sch40 Flush Bushing (SPIGxFIPT)</t>
  </si>
  <si>
    <t>3/4x1/2 PVC Sch40 Flush Bushing (SPIGxFIPT)</t>
  </si>
  <si>
    <t>1x1/4 PVC Sch40 Flush Bushing (SPIGxFIPT)</t>
  </si>
  <si>
    <t>1x3/8 PVC Sch40 Flush Bushing (SPIGxFIPT)</t>
  </si>
  <si>
    <t>1x1/2 PVC Sch40 Flush Bushing (SPIGxFIPT)</t>
  </si>
  <si>
    <t>1x3/4 PVC Sch40 Flush Bushing (SPIGxFIPT)</t>
  </si>
  <si>
    <t>1-1/4x1/2 PVC Sch40 Flush Bushing (SPIGxFIPT)</t>
  </si>
  <si>
    <t>1-1/4x3/4 PVC Sch40 Flush Bushing (SPIGxFIPT)</t>
  </si>
  <si>
    <t>1-1/4x1 PVC Sch40 Flush Bushing (SPIGxFIPT)</t>
  </si>
  <si>
    <t>1-1/2x1/4 PVC Sch40 Flush Bushing (SPIGxFIPT)</t>
  </si>
  <si>
    <t>1-1/2x1/2 PVC Sch40 Flush Bushing (SPIGxFIPT)</t>
  </si>
  <si>
    <t>1-1/2x3/4 PVC Sch40 Flush Bushing (SPIGxFIPT)</t>
  </si>
  <si>
    <t>1-1/2x1 PVC Sch40 Flush Bushing (SPIGxFIPT)</t>
  </si>
  <si>
    <t>1-1/2x1-1/4 PVC Sch40 Flush Bushing (SPIGxFIPT)</t>
  </si>
  <si>
    <t>2x1/4 PVC Sch40 Flush Bushing (SPIGxFIPT)</t>
  </si>
  <si>
    <t>2x1/2 PVC Sch40 Flush Bushing (SPIGxFIPT)</t>
  </si>
  <si>
    <t>2x3/4 PVC Sch40 Flush Bushing (SPIGxFIPT)</t>
  </si>
  <si>
    <t>2x1 PVC Sch40 Flush Bushing (SPIGxFIPT)</t>
  </si>
  <si>
    <t>2x1-1/4 PVC Sch40 Flush Bushing (SPIGxFIPT)</t>
  </si>
  <si>
    <t>2x1-1/2 PVC Sch40 Flush Bushing (SPIGxFIPT)</t>
  </si>
  <si>
    <t>2-1/2x3/4 PVC Sch40 Flush Bushing (SPIGxFIPT)</t>
  </si>
  <si>
    <t>2-1/2x1 PVC Sch40 Flush Bushing (SPIGxFIPT)</t>
  </si>
  <si>
    <t>2-1/2x1-1/4 PVC Sch40 Flush Bushing (SPIGxFIPT)</t>
  </si>
  <si>
    <t>2-1/2x1-1/2 PVC Sch40 Flush Bushing (SPIGxFIPT)</t>
  </si>
  <si>
    <t>2-1/2x2 PVC Sch40 Flush Bushing (SPIGxFIPT)</t>
  </si>
  <si>
    <t>3x1 PVC Sch40 Flush Bushing (SPIGxFIPT)</t>
  </si>
  <si>
    <t>3x1-1/4 PVC Sch40 Flush Bushing (SPIGxFIPT)</t>
  </si>
  <si>
    <t>3x1-1/2 PVC Sch40 Flush Bushing (SPIGxFIPT)</t>
  </si>
  <si>
    <t>3x2 PVC Sch40 Flush Bushing (SPIGxFIPT)</t>
  </si>
  <si>
    <t>3x2-1/2 PVC Sch40 Flush Bushing (SPIGxFIPT)</t>
  </si>
  <si>
    <t>4x2 PVC Sch40 Flush Bushing (SPIGxFIPT)</t>
  </si>
  <si>
    <t>4x2-1/2 PVC Sch40 Flush Bushing (SPIGxFIPT)</t>
  </si>
  <si>
    <t>4x3 PVC Sch40 Flush Bushing (SPIGxFIPT)</t>
  </si>
  <si>
    <t>5x4 PVC Sch40 Flush Bushing (SPIGxFIPT)</t>
  </si>
  <si>
    <t>6x2 PVC Sch40 Flush Bushing (SPIGxFIPT)</t>
  </si>
  <si>
    <t>6x3 PVC Sch40 Flush Bushing (SPIGxFIPT)</t>
  </si>
  <si>
    <t>6x4 PVC Sch40 Flush Bushing (SPIGxFIPT)</t>
  </si>
  <si>
    <t>3/8x1/4 PVC Sch40 T.T. Flush Bushing (MIPTxFIPT)</t>
  </si>
  <si>
    <t>1/2x1/4 PVC Sch40 T.T. Flush Bushing (MIPTxFIPT)</t>
  </si>
  <si>
    <t>1/2x3/8 PVC Sch40 T.T. Flush Bushing (MIPTxFIPT)</t>
  </si>
  <si>
    <t>3/4x1/4 PVC Sch40 T.T. Flush Bushing (MIPTxFIPT)</t>
  </si>
  <si>
    <t>3/4x3/8 PVC Sch40 T.T. Flush Bushing (MIPTxFIPT)</t>
  </si>
  <si>
    <t>3/4x1/2 PVC Sch40 T.T. Flush Bushing (MIPTxFIPT)</t>
  </si>
  <si>
    <t>1x1/4 PVC Sch40 T.T. Flush Bushing (MIPTxFIPT)</t>
  </si>
  <si>
    <t>1x1/2 PVC Sch40 T.T. Flush Bushing (MIPTxFIPT)</t>
  </si>
  <si>
    <t>1x3/4 PVC Sch40 T.T. Flush Bushing (MIPTxFIPT)</t>
  </si>
  <si>
    <t>1-1/4x1/2 PVC Sch40 T.T. Flush Bushing (MIPTxFIPT)</t>
  </si>
  <si>
    <t>1-1/4x3/4 PVC Sch40 T.T. Flush Bushing (MIPTxFIPT)</t>
  </si>
  <si>
    <t>1-1/4x1 PVC Sch40 T.T. Flush Bushing (MIPTxFIPT)</t>
  </si>
  <si>
    <t>1-1/2x2 PVC Sch40 T.T. Flush Bushing (MIPTxFIPT)</t>
  </si>
  <si>
    <t>1-1/2x1/2 PVC Sch40 T.T. Flush Bushing (MIPTxFIPT)</t>
  </si>
  <si>
    <t>1-1/2x3/4 PVC Sch40 T.T. Flush Bushing (MIPTxFIPT)</t>
  </si>
  <si>
    <t>1-1/2x1 PVC Sch40 T.T. Flush Bushing (MIPTxFIPT)</t>
  </si>
  <si>
    <t>1-1/2x1-1/4 PVC Sch40 T.T. Flush Bushing (MIPTxFIPT)</t>
  </si>
  <si>
    <t>2x3/4 PVC Sch40 T.T. Flush Bushing (MIPTxFIPT)</t>
  </si>
  <si>
    <t>2x1 PVC Sch40 T.T. Flush Bushing (MIPTxFIPT)</t>
  </si>
  <si>
    <t>2x1-1/4 PVC Sch40 T.T. Flush Bushing (MIPTxFIPT)</t>
  </si>
  <si>
    <t>2x1-1/2 PVC Sch40 T.T. Flush Bushing (MIPTxFIPT)</t>
  </si>
  <si>
    <t>2-1/2x2 PVC Sch40 T.T. Flush Bushing (MIPTxFIPT)</t>
  </si>
  <si>
    <t>3x2 PVC Sch40 T.T. Flush Bushing (MIPTxFIPT)</t>
  </si>
  <si>
    <t>4x3 PVC Sch40 T.T. Flush Bushing (MIPTxFIPT)</t>
  </si>
  <si>
    <t>1/2 PVC Sch40 22 Street Elbow (1/16 Bend)</t>
  </si>
  <si>
    <t>3/4 PVC Sch40 22 Street Elbow (1/16 Bend)</t>
  </si>
  <si>
    <t>1 PVC Sch40 22 Street Elbow (1/16 Bend)</t>
  </si>
  <si>
    <t>1-1/4 PVC Sch40 22 Street Elbow (1/16 Bend)</t>
  </si>
  <si>
    <t>1-1/2 PVC Sch40 22 Street Elbow (1/16 Bend)</t>
  </si>
  <si>
    <t>2 PVC Sch40 22 Street Elbow (1/16 Bend)</t>
  </si>
  <si>
    <t>2-1/2 PVC Sch40 22 Street Elbow (1/16 Bend)</t>
  </si>
  <si>
    <t>3 PVC Sch40 22 Street Elbow (1/16 Bend)</t>
  </si>
  <si>
    <t>4 PVC Sch40 22 Street Elbow (1/16 Bend)</t>
  </si>
  <si>
    <t>6 PVC Sch40 22 Street Elbow (1/16 Bend)</t>
  </si>
  <si>
    <t>3/8 PVC Sch40 Cap</t>
  </si>
  <si>
    <t xml:space="preserve">1/2 PVC Sch40 Cap </t>
  </si>
  <si>
    <t xml:space="preserve">3/4 PVC Sch40 Cap </t>
  </si>
  <si>
    <t xml:space="preserve">1 PVC Sch40 Cap </t>
  </si>
  <si>
    <t xml:space="preserve">1-1/4 PVC Sch40 Cap </t>
  </si>
  <si>
    <t xml:space="preserve">1-1/2 PVC Sch40 Cap </t>
  </si>
  <si>
    <t xml:space="preserve">2 PVC Sch40 Cap </t>
  </si>
  <si>
    <t xml:space="preserve">2-1/2 PVC Sch40 Cap </t>
  </si>
  <si>
    <t xml:space="preserve">3 PVC Sch40 Cap </t>
  </si>
  <si>
    <t xml:space="preserve">4 PVC Sch40 Cap </t>
  </si>
  <si>
    <t xml:space="preserve">5 PVC Sch40 Cap </t>
  </si>
  <si>
    <t xml:space="preserve">6 PVC Sch40 Cap </t>
  </si>
  <si>
    <t xml:space="preserve">8 PVC Sch40 Cap </t>
  </si>
  <si>
    <t xml:space="preserve">10 PVC Sch40 Cap </t>
  </si>
  <si>
    <t xml:space="preserve">12 PVC Sch40 Cap </t>
  </si>
  <si>
    <t>3/4x3/4x1/2 PVC Sch40 Wye</t>
  </si>
  <si>
    <t>1x1x3/4 PVC Sch40 Wye</t>
  </si>
  <si>
    <t>1-1/2x1-1/2x3/4 PVC Sch40 Wye</t>
  </si>
  <si>
    <t>1-1/2x1-1/2x1 PVC Sch40 Wye</t>
  </si>
  <si>
    <t>1-1/2x1-1/2x1-1/4 PVC Sch40 Wye</t>
  </si>
  <si>
    <t>2x2x1-1/2 PVC Sch40 Wye</t>
  </si>
  <si>
    <t>2-1/2x2-1/2x2 PVC Sch40 Wye</t>
  </si>
  <si>
    <t>3x3x2 PVC Sch40 Wye</t>
  </si>
  <si>
    <t>3x3x2-1/2 PVC Sch40 Wye</t>
  </si>
  <si>
    <t>4x4x2 PVC Sch40 Wye</t>
  </si>
  <si>
    <t>4x4x3 PVC Sch40 Wye</t>
  </si>
  <si>
    <t>6x6x2 PVC Sch40 Wye</t>
  </si>
  <si>
    <t>6x6x3 PVC Sch40 Wye</t>
  </si>
  <si>
    <t>6x6x4 PVC Sch40 Wye</t>
  </si>
  <si>
    <t>1/2 PVC Sch40 Female ADPT (SPIGxFIPT)</t>
  </si>
  <si>
    <t>3/4 PVC Sch40 Female ADPT (SPIGxFIPT)</t>
  </si>
  <si>
    <t>1 PVC Sch40 Female ADPT (SPIGxFIPT)</t>
  </si>
  <si>
    <t>1-1/4 PVC Sch40 Female ADPT (SPIGxFIPT)</t>
  </si>
  <si>
    <t>1-1/2 PVC Sch40 Female ADPT (SPIGxFIPT)</t>
  </si>
  <si>
    <t>2 PVC Sch40 Female ADPT (SPIGxFIPT)</t>
  </si>
  <si>
    <t>1/8 Blk Full Pipe CPLG</t>
  </si>
  <si>
    <t>1/4 Blk Full Pipe CPLG</t>
  </si>
  <si>
    <t>3/8 Blk Full Pipe CPLG</t>
  </si>
  <si>
    <t>1/2 Blk Full Pipe CPLG</t>
  </si>
  <si>
    <t>3/4 Blk Full Pipe CPLG</t>
  </si>
  <si>
    <t>1 Blk Full Pipe CPLG</t>
  </si>
  <si>
    <t>1-1/4 Blk Full Pipe CPLG</t>
  </si>
  <si>
    <t>1-1/2 Blk Full Pipe CPLG</t>
  </si>
  <si>
    <t>2 Blk Full Pipe CPLG</t>
  </si>
  <si>
    <t>2-1/2 Blk Full Pipe CPLG</t>
  </si>
  <si>
    <t>3 Blk Full Pipe CPLG</t>
  </si>
  <si>
    <t>3-1/2 Blk Full Pipe CPLG</t>
  </si>
  <si>
    <t>4 Blk Full Pipe CPLG</t>
  </si>
  <si>
    <t>5 Blk Full Pipe CPLG</t>
  </si>
  <si>
    <t>6 Blk Full Pipe CPLG</t>
  </si>
  <si>
    <t>8 Blk Full Pipe CPLG</t>
  </si>
  <si>
    <t>1/8 Blk Half Pipe CPLG</t>
  </si>
  <si>
    <t>1/4 Blk Half Pipe CPLG</t>
  </si>
  <si>
    <t>3/8 Blk Half Pipe CPLG</t>
  </si>
  <si>
    <t>1/2 Blk Half Pipe CPLG</t>
  </si>
  <si>
    <t>3/4 Blk Half Pipe CPLG</t>
  </si>
  <si>
    <t>1 Blk Half Pipe CPLG</t>
  </si>
  <si>
    <t>1-1/4 Blk Half Pipe CPLG</t>
  </si>
  <si>
    <t>1-1/2 Blk Half Pipe CPLG</t>
  </si>
  <si>
    <t>2 Blk Half Pipe CPLG</t>
  </si>
  <si>
    <t>2-1/2 Blk Half Pipe CPLG</t>
  </si>
  <si>
    <t>3 Blk Half Pipe CPLG</t>
  </si>
  <si>
    <t>3-1/2 Blk Half Pipe CPLG</t>
  </si>
  <si>
    <t>4 Blk Half Pipe CPLG</t>
  </si>
  <si>
    <t>5 Blk Half Pipe CPLG</t>
  </si>
  <si>
    <t>6 Blk Half Pipe CPLG</t>
  </si>
  <si>
    <t>1/8 Galv Full Pipe CPLG</t>
  </si>
  <si>
    <t>1/4 Galv Full Pipe CPLG</t>
  </si>
  <si>
    <t>3/8 Galv Full Pipe CPLG</t>
  </si>
  <si>
    <t>1/2 Galv Full Pipe CPLG</t>
  </si>
  <si>
    <t>3/4 Galv Full Pipe CPLG</t>
  </si>
  <si>
    <t>1 Galv Full Pipe CPLG</t>
  </si>
  <si>
    <t>1-1/4 Galv Full Pipe CPLG</t>
  </si>
  <si>
    <t>1-1/2 Galv Full Pipe CPLG</t>
  </si>
  <si>
    <t>2 Galv Full Pipe CPLG</t>
  </si>
  <si>
    <t>2-1/2 Galv Full Pipe CPLG</t>
  </si>
  <si>
    <t>3 Galv Full Pipe CPLG</t>
  </si>
  <si>
    <t>3-1/2 Galv Full Pipe CPLG</t>
  </si>
  <si>
    <t>4 Galv Full Pipe CPLG</t>
  </si>
  <si>
    <t>5 Galv Full Pipe CPLG</t>
  </si>
  <si>
    <t>6 Galv Full Pipe CPLG</t>
  </si>
  <si>
    <t>P7235</t>
  </si>
  <si>
    <t>P7811</t>
  </si>
  <si>
    <t>Steel Nipples XH</t>
  </si>
  <si>
    <t>BLACK XH NIPPLES</t>
  </si>
  <si>
    <t>P3536</t>
  </si>
  <si>
    <t>P3537</t>
  </si>
  <si>
    <t>P3538</t>
  </si>
  <si>
    <t>P3539</t>
  </si>
  <si>
    <t>P3540</t>
  </si>
  <si>
    <t>P3541</t>
  </si>
  <si>
    <t>P3542</t>
  </si>
  <si>
    <t>P3543</t>
  </si>
  <si>
    <t>P3545</t>
  </si>
  <si>
    <t>P3544</t>
  </si>
  <si>
    <t>P3546</t>
  </si>
  <si>
    <t>P3672</t>
  </si>
  <si>
    <t>P3548</t>
  </si>
  <si>
    <t>P3549</t>
  </si>
  <si>
    <t>P3550</t>
  </si>
  <si>
    <t>P3551</t>
  </si>
  <si>
    <t>P3552</t>
  </si>
  <si>
    <t>P3553</t>
  </si>
  <si>
    <t>P3554</t>
  </si>
  <si>
    <t>P3555</t>
  </si>
  <si>
    <t>P3556</t>
  </si>
  <si>
    <t>P3557</t>
  </si>
  <si>
    <t>P3558</t>
  </si>
  <si>
    <t>P3559</t>
  </si>
  <si>
    <t>P3560</t>
  </si>
  <si>
    <t>P3561</t>
  </si>
  <si>
    <t>P3562</t>
  </si>
  <si>
    <t>P3563</t>
  </si>
  <si>
    <t>P3564</t>
  </si>
  <si>
    <t>P3565</t>
  </si>
  <si>
    <t>P3566</t>
  </si>
  <si>
    <t>P3567</t>
  </si>
  <si>
    <t>P3568</t>
  </si>
  <si>
    <t>P3572</t>
  </si>
  <si>
    <t>P3573</t>
  </si>
  <si>
    <t>P3574</t>
  </si>
  <si>
    <t>P3575</t>
  </si>
  <si>
    <t>P3576</t>
  </si>
  <si>
    <t>P3577</t>
  </si>
  <si>
    <t>P3578</t>
  </si>
  <si>
    <t>P3579</t>
  </si>
  <si>
    <t>P3580</t>
  </si>
  <si>
    <t>P3581</t>
  </si>
  <si>
    <t>P3582</t>
  </si>
  <si>
    <t>P4262</t>
  </si>
  <si>
    <t>P4458</t>
  </si>
  <si>
    <t>P3583</t>
  </si>
  <si>
    <t>P3779</t>
  </si>
  <si>
    <t>P3585</t>
  </si>
  <si>
    <t>P3586</t>
  </si>
  <si>
    <t>P3587</t>
  </si>
  <si>
    <t>P3588</t>
  </si>
  <si>
    <t>P3589</t>
  </si>
  <si>
    <t>P3590</t>
  </si>
  <si>
    <t>P3591</t>
  </si>
  <si>
    <t>P3592</t>
  </si>
  <si>
    <t>P3593</t>
  </si>
  <si>
    <t>P8078</t>
  </si>
  <si>
    <t>P4163</t>
  </si>
  <si>
    <t>P4164</t>
  </si>
  <si>
    <t>P3594</t>
  </si>
  <si>
    <t>P3595</t>
  </si>
  <si>
    <t>P3596</t>
  </si>
  <si>
    <t>P3597</t>
  </si>
  <si>
    <t>P3598</t>
  </si>
  <si>
    <t>P3599</t>
  </si>
  <si>
    <t>P3600</t>
  </si>
  <si>
    <t>P3601</t>
  </si>
  <si>
    <t>P3602</t>
  </si>
  <si>
    <t>P3603</t>
  </si>
  <si>
    <t>P11449</t>
  </si>
  <si>
    <t>P10085</t>
  </si>
  <si>
    <t>P11413</t>
  </si>
  <si>
    <t>P3786</t>
  </si>
  <si>
    <t>P3604</t>
  </si>
  <si>
    <t>P3605</t>
  </si>
  <si>
    <t>P3606</t>
  </si>
  <si>
    <t>P3607</t>
  </si>
  <si>
    <t>P3608</t>
  </si>
  <si>
    <t>P3609</t>
  </si>
  <si>
    <t>P3610</t>
  </si>
  <si>
    <t>P3611</t>
  </si>
  <si>
    <t>P3612</t>
  </si>
  <si>
    <t>P3613</t>
  </si>
  <si>
    <t>P9402</t>
  </si>
  <si>
    <t>P8606</t>
  </si>
  <si>
    <t>P8442</t>
  </si>
  <si>
    <t>P12549</t>
  </si>
  <si>
    <t>P3614</t>
  </si>
  <si>
    <t>P3615</t>
  </si>
  <si>
    <t>P3616</t>
  </si>
  <si>
    <t>P3617</t>
  </si>
  <si>
    <t>P3618</t>
  </si>
  <si>
    <t>P3619</t>
  </si>
  <si>
    <t>P3620</t>
  </si>
  <si>
    <t>P3621</t>
  </si>
  <si>
    <t>P3622</t>
  </si>
  <si>
    <t>P3623</t>
  </si>
  <si>
    <t>P11142</t>
  </si>
  <si>
    <t>P3624</t>
  </si>
  <si>
    <t>P3625</t>
  </si>
  <si>
    <t>P3626</t>
  </si>
  <si>
    <t>P3627</t>
  </si>
  <si>
    <t>P3628</t>
  </si>
  <si>
    <t>P3629</t>
  </si>
  <si>
    <t>P3630</t>
  </si>
  <si>
    <t>P3631</t>
  </si>
  <si>
    <t>P3632</t>
  </si>
  <si>
    <t>P3787</t>
  </si>
  <si>
    <t>P7806</t>
  </si>
  <si>
    <t>P3788</t>
  </si>
  <si>
    <t>P3789</t>
  </si>
  <si>
    <t>STEEL NIPPLES - XH</t>
  </si>
  <si>
    <t>1-1/4x11 Blk XH Nipple</t>
  </si>
  <si>
    <t>1/8xCl Blk XH Nipple</t>
  </si>
  <si>
    <t>1/8x1-1/2 Blk XH Nipple</t>
  </si>
  <si>
    <t>1/8x2 Blk XH Nipple</t>
  </si>
  <si>
    <t>1/8x2-1/2 Blk XH Nipple</t>
  </si>
  <si>
    <t>1/8x3 Blk XH Nipple</t>
  </si>
  <si>
    <t>1/8x3-1/2 Blk XH Nipple</t>
  </si>
  <si>
    <t>1/8x4 Blk XH Nipple</t>
  </si>
  <si>
    <t>1/8x4-1/2 Blk XH Nipple</t>
  </si>
  <si>
    <t>1/8x5 Blk XH Nipple</t>
  </si>
  <si>
    <t>1/8x5-1/2 Blk XH Nipple</t>
  </si>
  <si>
    <t>1/8x6 Blk XH Nipple</t>
  </si>
  <si>
    <t>1/4xCl Blk XH Nipple</t>
  </si>
  <si>
    <t xml:space="preserve">1/4x1-1/2 Blk XH Nipple </t>
  </si>
  <si>
    <t>1/4x2 Blk XH Nipple</t>
  </si>
  <si>
    <t>1/4x2-1/2 Blk XH Nipple</t>
  </si>
  <si>
    <t>1/4x3 Blk XH Nipple</t>
  </si>
  <si>
    <t>1/4x3-1/2 Blk XH Nipple</t>
  </si>
  <si>
    <t>1/4x4 Blk XH Nipple</t>
  </si>
  <si>
    <t>1/4x4-1/2 Blk XH Nipple</t>
  </si>
  <si>
    <t>1/4x5 Blk XH Nipple</t>
  </si>
  <si>
    <t>1/4x5-1/2 Blk XH Nipple</t>
  </si>
  <si>
    <t>1/4x6 Blk XH Nipple</t>
  </si>
  <si>
    <t>3/8xCl Blk XH Nipple</t>
  </si>
  <si>
    <t>3/8x1-1/2 Blk XH Nipple</t>
  </si>
  <si>
    <t>3/8x2 Blk XH Nipple</t>
  </si>
  <si>
    <t>3/8x2-1/2 Blk XH Nipple</t>
  </si>
  <si>
    <t>3/8x3 Blk XH Nipple</t>
  </si>
  <si>
    <t>3/8x3-1/2 Blk XH Nipple</t>
  </si>
  <si>
    <t>3/8x4 Blk XH Nipple</t>
  </si>
  <si>
    <t>3/8x4-1/2 Blk XH Nipple</t>
  </si>
  <si>
    <t>3/8x5 Blk XH Nipple</t>
  </si>
  <si>
    <t>3/8x5-1/2 Blk XH Nipple</t>
  </si>
  <si>
    <t>3/8x6 Blk XH Nipple</t>
  </si>
  <si>
    <t>1/2xCL Blk XH Nipple</t>
  </si>
  <si>
    <t>1/2x2 Blk XH Nipple</t>
  </si>
  <si>
    <t>1/2x2-1/2 Blk XH Nipple</t>
  </si>
  <si>
    <t>1/2x3 Blk XH Nipple</t>
  </si>
  <si>
    <t>1/2x3-1/2 Blk XH Nipple</t>
  </si>
  <si>
    <t>1/2x4 Blk XH Nipple</t>
  </si>
  <si>
    <t>1/2x4-1/2 Blk XH Nipple</t>
  </si>
  <si>
    <t>1/2x5 Blk XH Nipple</t>
  </si>
  <si>
    <t>1/2x5-1/2 Blk XH Nipple</t>
  </si>
  <si>
    <t>1/2x6 Blk XH Nipple</t>
  </si>
  <si>
    <t>1/2x8 Blk XH Nipple</t>
  </si>
  <si>
    <t>1/2x10 Blk XH Nipple</t>
  </si>
  <si>
    <t>3/4xCL Blk XH Nipple</t>
  </si>
  <si>
    <t>3/4x1-1/2 Blk XH Nipple</t>
  </si>
  <si>
    <t>3/4x2 Blk XH Nipple</t>
  </si>
  <si>
    <t>3/4x2-1/2 Blk XH Nipple</t>
  </si>
  <si>
    <t>3/4x3 Blk XH Nipple</t>
  </si>
  <si>
    <t xml:space="preserve">3/4x3-1/2 Blk XH Nipple </t>
  </si>
  <si>
    <t>3/4x4 Blk XH Nipple</t>
  </si>
  <si>
    <t>3/4x4-1/2 Blk XH Nipple</t>
  </si>
  <si>
    <t>3/4x5 Blk XH Nipple</t>
  </si>
  <si>
    <t xml:space="preserve">3/4x5-1/2 Blk XH Nipple </t>
  </si>
  <si>
    <t>3/4x6 Blk XH Nipple</t>
  </si>
  <si>
    <t>3/4x8 Blk XH Nipple</t>
  </si>
  <si>
    <t>1xCL Blk XH Nipple</t>
  </si>
  <si>
    <t>1x2 Blk XH Nipple</t>
  </si>
  <si>
    <t>1x2-1/2 Blk XH Nipple</t>
  </si>
  <si>
    <t>1x3 Blk XH Nipple</t>
  </si>
  <si>
    <t>1x3-1/2 Blk XH Nipple</t>
  </si>
  <si>
    <t>1x4 Blk XH Nipple</t>
  </si>
  <si>
    <t>1x4-1/2 Blk XH Nipple</t>
  </si>
  <si>
    <t>1x5 Blk XH Nipple</t>
  </si>
  <si>
    <t>1x5-1/2 Blk XH Nipple</t>
  </si>
  <si>
    <t>1x6 Blk XH Nipple</t>
  </si>
  <si>
    <t>1x12 Blk XH Nipple</t>
  </si>
  <si>
    <t>1-1/4xCL Blk XH Nipple</t>
  </si>
  <si>
    <t>1-1/4x2 Blk XH Nipple</t>
  </si>
  <si>
    <t>1-1/4x2-1/2 Blk XH Nipple</t>
  </si>
  <si>
    <t>1-1/4x3 Blk XH Nipple</t>
  </si>
  <si>
    <t>1-1/4x3-1/2 Blk XH Nipple</t>
  </si>
  <si>
    <t>1-1/4x4 Blk XH Nipple</t>
  </si>
  <si>
    <t>1-1/4x4-1/2 Blk XH Nipple</t>
  </si>
  <si>
    <t>1-1/4x5 Blk XH Nipple</t>
  </si>
  <si>
    <t>1-1/4x5-1/2 Blk XH Nipple</t>
  </si>
  <si>
    <t>1-1/4x6 Blk XH Nipple</t>
  </si>
  <si>
    <t>1-1/2xCL Blk XH Nipple</t>
  </si>
  <si>
    <t>1-1/2x2 Blk XH Nipple</t>
  </si>
  <si>
    <t>1-1/2x2-1/2 Blk XH Nipple</t>
  </si>
  <si>
    <t>1-1/2x3 Blk XH Nipple</t>
  </si>
  <si>
    <t>1-1/2x3-1/2 Blk XH Nipple</t>
  </si>
  <si>
    <t>1-1/2x4 Blk XH Nipple</t>
  </si>
  <si>
    <t>1-1/2x4-1/2 Blk XH Nipple</t>
  </si>
  <si>
    <t>1-1/2x5 Blk XH Nipple</t>
  </si>
  <si>
    <t>1-1/2x5-1/2 Blk XH Nipple</t>
  </si>
  <si>
    <t>1-1/2x6 Blk XH Nipple</t>
  </si>
  <si>
    <t>1-1/2x8 Blk XH Nipple</t>
  </si>
  <si>
    <t>2xCL Blk XH Nipple</t>
  </si>
  <si>
    <t>2x2-1/2 Blk XH Nipple</t>
  </si>
  <si>
    <t>2x3 Blk XH Nipple</t>
  </si>
  <si>
    <t>2x3-1/2 Blk XH Nipple</t>
  </si>
  <si>
    <t>2x4 Blk XH Nipple</t>
  </si>
  <si>
    <t>2x4-1/2 Blk XH Nipple</t>
  </si>
  <si>
    <t>2x5 Blk XH Nipple</t>
  </si>
  <si>
    <t>2x5-1/2 Blk XH Nipple</t>
  </si>
  <si>
    <t>2x6 Blk XH Nipple</t>
  </si>
  <si>
    <t>2x8 Blk XH Nipple</t>
  </si>
  <si>
    <t>2x10 Blk XH Nipple</t>
  </si>
  <si>
    <t>2x12 Blk XH Nipple</t>
  </si>
  <si>
    <t>2x9 Blk XH Nipple</t>
  </si>
  <si>
    <t>1-1/4x10 Blk XH Nipple</t>
  </si>
  <si>
    <t>1-1/4x8 Blk XH Nipple</t>
  </si>
  <si>
    <t>1-1/4x12 Blk XH Nipple</t>
  </si>
  <si>
    <t>1x7 Blk XH Nipple</t>
  </si>
  <si>
    <t>1x8 Blk XH Nipple</t>
  </si>
  <si>
    <t>1x9 Blk XH Nipple</t>
  </si>
  <si>
    <t>3/4x12 Blk XH Nipple</t>
  </si>
  <si>
    <t>3/4x7 Blk XH Nipple</t>
  </si>
  <si>
    <t>1/2x1-1/2 Blk XH Nipple</t>
  </si>
  <si>
    <t>Carbon Steel Press Fittings</t>
  </si>
  <si>
    <t>P15484</t>
  </si>
  <si>
    <t>P15796</t>
  </si>
  <si>
    <t>P15594</t>
  </si>
  <si>
    <t>P15598</t>
  </si>
  <si>
    <t>Net Price</t>
    <phoneticPr fontId="0" type="noConversion"/>
  </si>
  <si>
    <t>EXPANSION PEX BALL VALVES</t>
  </si>
  <si>
    <t>P12771</t>
  </si>
  <si>
    <t>P12772</t>
  </si>
  <si>
    <t>P12773</t>
  </si>
  <si>
    <t>PVC BALL VALVES</t>
  </si>
  <si>
    <t>P15970</t>
  </si>
  <si>
    <t>1/2 PVC Ball Valve</t>
  </si>
  <si>
    <t>P15971</t>
  </si>
  <si>
    <t>3/4 PVC Ball Valve</t>
  </si>
  <si>
    <t>P15972</t>
  </si>
  <si>
    <t>1 PVC Ball Valve</t>
  </si>
  <si>
    <t>P15973</t>
  </si>
  <si>
    <t>1-1/4 PVC Ball Valve</t>
  </si>
  <si>
    <t>P15974</t>
  </si>
  <si>
    <t>1-1/2 PVC Ball Valve</t>
  </si>
  <si>
    <t>P15975</t>
  </si>
  <si>
    <t>2 PVC Ball Valve</t>
  </si>
  <si>
    <t>Tankless Water Heater Iso. Valve W/Presure Relief</t>
  </si>
  <si>
    <t>P13240</t>
  </si>
  <si>
    <t>P13242</t>
  </si>
  <si>
    <t>P13244</t>
  </si>
  <si>
    <t>P13246</t>
  </si>
  <si>
    <t>SUPPLY STOPS</t>
  </si>
  <si>
    <t>ANGLE STOPS - QUARTER TURN</t>
  </si>
  <si>
    <t>P13100</t>
  </si>
  <si>
    <t>1/2 FEM x 3/8 OD COMP</t>
  </si>
  <si>
    <t>P13103</t>
  </si>
  <si>
    <t>1/2 COP x 3/8 OD COMP</t>
  </si>
  <si>
    <t>P13105</t>
  </si>
  <si>
    <t>1/2 NOM COMP (5/8 OD COMP) x 3/8 OD COMP</t>
  </si>
  <si>
    <t>P13106</t>
  </si>
  <si>
    <t>1/2 NOM COMP (5/8 OD COMP) x 1/4 OD COMP</t>
  </si>
  <si>
    <t>P13107</t>
  </si>
  <si>
    <t>1/2 CPVC x 3/8 OD COMP</t>
  </si>
  <si>
    <t>P13108</t>
  </si>
  <si>
    <t>1/2 PEX F1807 x 3/8 OD COMP</t>
  </si>
  <si>
    <t>P13109</t>
  </si>
  <si>
    <t>1/2 PEX F1807 x 1/4 OD COMP</t>
  </si>
  <si>
    <t>P13110</t>
  </si>
  <si>
    <t>1/2 EXPN PEX F1960 x 3/8 OD COMP</t>
  </si>
  <si>
    <t>P13111</t>
  </si>
  <si>
    <t>1/2 PRESS x 3/8 OD COMP</t>
  </si>
  <si>
    <t>P13125</t>
  </si>
  <si>
    <t>1/2 PEX F1807 x 1/2 PEX F1807</t>
  </si>
  <si>
    <t>STRAIGHT STOPS - QUARTER TURN</t>
  </si>
  <si>
    <t>P13113</t>
  </si>
  <si>
    <t>P13115</t>
  </si>
  <si>
    <t>P13116</t>
  </si>
  <si>
    <t>P13117</t>
  </si>
  <si>
    <t>P13118</t>
  </si>
  <si>
    <t>P13120</t>
  </si>
  <si>
    <t>P13121</t>
  </si>
  <si>
    <t>P13126</t>
  </si>
  <si>
    <t>P13229</t>
  </si>
  <si>
    <t>P13230</t>
  </si>
  <si>
    <t>P13231</t>
  </si>
  <si>
    <t>P13232</t>
  </si>
  <si>
    <t>P13210</t>
  </si>
  <si>
    <t>P13211</t>
  </si>
  <si>
    <t>P13212</t>
  </si>
  <si>
    <t>P13213</t>
  </si>
  <si>
    <t>P13214</t>
  </si>
  <si>
    <t>P13217</t>
  </si>
  <si>
    <t>P13218</t>
  </si>
  <si>
    <t>P13219</t>
  </si>
  <si>
    <t>P13220</t>
  </si>
  <si>
    <t>P13221</t>
  </si>
  <si>
    <t>P13222</t>
  </si>
  <si>
    <t>P13223</t>
  </si>
  <si>
    <t>P13224</t>
  </si>
  <si>
    <t>P13225</t>
  </si>
  <si>
    <t>P13226</t>
  </si>
  <si>
    <t>P13227</t>
  </si>
  <si>
    <t>P13228</t>
  </si>
  <si>
    <t>SUPPLY LINES</t>
  </si>
  <si>
    <t>FAUCET CONNECTORS</t>
  </si>
  <si>
    <t>P13164</t>
  </si>
  <si>
    <t>12" (3/8" COMP x 1/2" FEM)</t>
  </si>
  <si>
    <t>P13165</t>
  </si>
  <si>
    <t>16" (3/8" COMP x 1/2" FEM)</t>
  </si>
  <si>
    <t>P13152</t>
  </si>
  <si>
    <t>20" (3/8" COMP x 1/2" FEM)</t>
  </si>
  <si>
    <t>P13167</t>
  </si>
  <si>
    <t>30" (3/8" COMP x 1/2" FEM)</t>
  </si>
  <si>
    <t>P13161</t>
  </si>
  <si>
    <t>72" (3/8" COMP x 1/2" FEM)</t>
  </si>
  <si>
    <t>TOILET CONNECTORS</t>
  </si>
  <si>
    <t>P13162</t>
  </si>
  <si>
    <t>9" (3/8" COMP x 7/8" Ballcock)</t>
  </si>
  <si>
    <t>P13153</t>
  </si>
  <si>
    <t>12" (3/8" COMP x 7/8" Ballcock)</t>
  </si>
  <si>
    <t>P13154</t>
  </si>
  <si>
    <t>16" (3/8" COMP x 7/8" Ballcock)</t>
  </si>
  <si>
    <t>P13163</t>
  </si>
  <si>
    <t>20" (3/8" COMP x 7/8" Ballcock)</t>
  </si>
  <si>
    <t>ICEMAKER CONNECTOR</t>
  </si>
  <si>
    <t>P13173</t>
  </si>
  <si>
    <t>60" (1/4" COMP x 1/4" COMP)</t>
  </si>
  <si>
    <t>P13174</t>
  </si>
  <si>
    <t>72" (1/4" COMP x 1/4" COMP)</t>
  </si>
  <si>
    <t>P13190</t>
  </si>
  <si>
    <t>120" (1/4" COMP x 1/4" COMP)</t>
  </si>
  <si>
    <t>P13160</t>
  </si>
  <si>
    <t>300" (1/4" COMP x 1/4" COMP)</t>
  </si>
  <si>
    <t>WASHING MACHINE CONNECTOR</t>
  </si>
  <si>
    <t>P13176</t>
  </si>
  <si>
    <t>48" (3/4" FIP x 3/4" FIP)</t>
  </si>
  <si>
    <t>P13177</t>
  </si>
  <si>
    <t>60" (3/4" FIP x 3/4" FIP)</t>
  </si>
  <si>
    <t>P13178</t>
  </si>
  <si>
    <t>72" (3/4" FIP x 3/4" FIP)</t>
  </si>
  <si>
    <t>DISHWASHER CONNECTOR WITH ELBOW</t>
  </si>
  <si>
    <t>P13170</t>
  </si>
  <si>
    <t>48" (3/8" COMP w/ Elbow x 3/8" COMP w/ 3/4" Elbow)</t>
  </si>
  <si>
    <t>P13155</t>
  </si>
  <si>
    <t>60" (3/8" COMP w/ Elbow x 3/8" COMP w/ 3/4" Elbow)</t>
  </si>
  <si>
    <t>P13169</t>
  </si>
  <si>
    <t>P13172</t>
  </si>
  <si>
    <t>84" (3/8" COMP w/ Elbow x 3/8" COMP w/ 3/4" Elbow)</t>
  </si>
  <si>
    <t>WATER HEATER CONNECTOR</t>
  </si>
  <si>
    <t>P13175</t>
  </si>
  <si>
    <t>18" Braided (3/4" FIP x 3/4" FIP)</t>
  </si>
  <si>
    <t>P13192</t>
  </si>
  <si>
    <t>12" Braided (3/4" PUSH x 3/4" FIP)</t>
  </si>
  <si>
    <t>P13375</t>
  </si>
  <si>
    <t>12" Braided (3/4" PUSH x 3/4" FIP) - Full Port</t>
  </si>
  <si>
    <t>P13376</t>
  </si>
  <si>
    <t>18" Braided (3/4" PUSH x 3/4" FIP) - Full Port</t>
  </si>
  <si>
    <t>P13374</t>
  </si>
  <si>
    <t>24" Braided (3/4" PUSH x 3/4" FIP) - Full Port</t>
  </si>
  <si>
    <t>P13191</t>
  </si>
  <si>
    <t>18" Braided (3/4" Push Ball Valve x 3/4" FIP) - Full Port</t>
  </si>
  <si>
    <t>P13150</t>
  </si>
  <si>
    <t>18" Corrugated (3/4" FIP x 3/4" FIP)</t>
  </si>
  <si>
    <t>P13157</t>
  </si>
  <si>
    <t>24" Corrugated (3/4" FIP x 3/4" FIP)</t>
  </si>
  <si>
    <t>P13151</t>
  </si>
  <si>
    <t>18" Corrugated (3/4" FIP x 3/4" PEX F1807)</t>
  </si>
  <si>
    <t>P13158</t>
  </si>
  <si>
    <t>24" Corrugated (3/4" FIP x 3/4" PEX F1807)</t>
  </si>
  <si>
    <t>P13156</t>
  </si>
  <si>
    <t>18" Corrugated (3/4" FIP x 3/4" PEX F1960)</t>
  </si>
  <si>
    <t>P13159</t>
  </si>
  <si>
    <t>24" Corrugated (3/4" FIP x 3/4" PEX F1960)</t>
  </si>
  <si>
    <t>P13420</t>
  </si>
  <si>
    <t>P13421</t>
  </si>
  <si>
    <t>P13422</t>
  </si>
  <si>
    <t>Supply Stops</t>
  </si>
  <si>
    <t>Supply Lines</t>
  </si>
  <si>
    <t>P13910</t>
  </si>
  <si>
    <t>P15907</t>
  </si>
  <si>
    <t>P15908</t>
  </si>
  <si>
    <t>P18503</t>
  </si>
  <si>
    <t>P18504</t>
  </si>
  <si>
    <t>P18505</t>
  </si>
  <si>
    <t>3/8 Brass F1807 PEX CPLG</t>
  </si>
  <si>
    <t>1/2 Brass F1807 PEX CPLG</t>
  </si>
  <si>
    <t>3/4 Brass F1807 PEX CPLG</t>
  </si>
  <si>
    <t>1 Brass F1807 PEX CPLG</t>
  </si>
  <si>
    <t>3/4x1/2 Brass F1807 PEX CPLG</t>
  </si>
  <si>
    <t>1x3/4 Brass F1807 PEX CPLG</t>
  </si>
  <si>
    <t>P8769</t>
  </si>
  <si>
    <t>P9295</t>
  </si>
  <si>
    <t>P15977</t>
  </si>
  <si>
    <t>3 PVC Ball Valve</t>
  </si>
  <si>
    <t>P15978</t>
  </si>
  <si>
    <t>4 PVC Ball Valve</t>
  </si>
  <si>
    <t>CPVC BALL VALVES</t>
  </si>
  <si>
    <t>P12931</t>
  </si>
  <si>
    <t>1/2 CPVC Ball Valve</t>
  </si>
  <si>
    <t>P12932</t>
  </si>
  <si>
    <t>3/4 CPVC Ball Valve</t>
  </si>
  <si>
    <t>P12933</t>
  </si>
  <si>
    <t>1 CPVC Ball Valve</t>
  </si>
  <si>
    <t>P12934</t>
  </si>
  <si>
    <t>1-1/4 CPVC Ball Valve</t>
  </si>
  <si>
    <t>P12935</t>
  </si>
  <si>
    <t>1-1/2 CPVC Ball Valve</t>
  </si>
  <si>
    <t>P12936</t>
  </si>
  <si>
    <t>2 CPVC Ball Valve</t>
  </si>
  <si>
    <t>BRASS F1960 PEX FITTINGS</t>
  </si>
  <si>
    <t>P13053</t>
  </si>
  <si>
    <t>3/8 Brass F1960 EXPN PEX CPLG</t>
  </si>
  <si>
    <t>P13021</t>
  </si>
  <si>
    <t>1/2 Brass F1960 EXPN PEX CPLG</t>
  </si>
  <si>
    <t>P13056</t>
  </si>
  <si>
    <t>5/8 Brass F1960 EXPN PEX CPLG</t>
  </si>
  <si>
    <t>P13022</t>
  </si>
  <si>
    <t>3/4 Brass F1960 EXPN PEX CPLG</t>
  </si>
  <si>
    <t>P13023</t>
  </si>
  <si>
    <t>1 Brass F1960 EXPN PEX CPLG</t>
  </si>
  <si>
    <t>P13024</t>
  </si>
  <si>
    <t>3/4x1/2 Brass F1960 EXPN PEX Red. CPLG</t>
  </si>
  <si>
    <t>P13025</t>
  </si>
  <si>
    <t>1/2 Brass F1960 EXPN PEX x MIP ADPT</t>
  </si>
  <si>
    <t>P13028</t>
  </si>
  <si>
    <t>3/4 Brass F1960 EXPN PEX x MIP ADPT</t>
  </si>
  <si>
    <t>P13029</t>
  </si>
  <si>
    <t>1 Brass F1960 EXPN PEX x MIP ADPT</t>
  </si>
  <si>
    <t>P13026</t>
  </si>
  <si>
    <t>1/2x3/4 Brass F1960 EXPN PEX x MIP ADPT</t>
  </si>
  <si>
    <t>P13027</t>
  </si>
  <si>
    <t>3/4x1/2 Brass F1960 EXPN PEX x MIP ADPT</t>
  </si>
  <si>
    <t>P13030</t>
  </si>
  <si>
    <t>3/4x1 Brass F1960 EXPN PEX x MIP ADPT</t>
  </si>
  <si>
    <t>P13031</t>
  </si>
  <si>
    <t>1x3/4 Brass F1960 EXPN PEX x MIP ADPT</t>
  </si>
  <si>
    <t>P13032</t>
  </si>
  <si>
    <t>1/2 Brass F1960 EXPN PEX x FIP ADPT</t>
  </si>
  <si>
    <t>P13035</t>
  </si>
  <si>
    <t>3/4 Brass F1960 EXPN PEX x FIP ADPT</t>
  </si>
  <si>
    <t>P13036</t>
  </si>
  <si>
    <t>1 Brass F1960 EXPN PEX x FIP ADPT</t>
  </si>
  <si>
    <t>P13034</t>
  </si>
  <si>
    <t>3/4x1/2 Brass F1960 EXPN PEX x FIP ADPT</t>
  </si>
  <si>
    <t>P13033</t>
  </si>
  <si>
    <t>1/2x3/4 Brass F1960 EXPN PEX x FIP ADPT</t>
  </si>
  <si>
    <t>P13013</t>
  </si>
  <si>
    <t>1/2 Brass F1960 EXPN PEX 90 Elbow</t>
  </si>
  <si>
    <t>P13014</t>
  </si>
  <si>
    <t>3/4 Brass F1960 EXPN PEX 90 Elbow</t>
  </si>
  <si>
    <t>P13015</t>
  </si>
  <si>
    <t>1 Brass F1960 EXPN PEX 90 Elbow</t>
  </si>
  <si>
    <t>P13016</t>
  </si>
  <si>
    <t>3/4x1/2 Brass F1960 EXPN PEX 90 Elbow</t>
  </si>
  <si>
    <t>90 ELBOW - (Brass F1960 PEX x MALE)</t>
  </si>
  <si>
    <t>P13018</t>
  </si>
  <si>
    <t>1/2 Brass F1960 EXPN PEX x MIP 90 Elbow</t>
  </si>
  <si>
    <t>P13020</t>
  </si>
  <si>
    <t>3/4 Brass F1960 EXPN PEX x MIP 90 Elbow</t>
  </si>
  <si>
    <t>P13019</t>
  </si>
  <si>
    <t>1/2x3/4 Brass F1960 EXPN PEX x MIP 90 Elbow</t>
  </si>
  <si>
    <t>P13017</t>
  </si>
  <si>
    <t>1/2 Brass F1960 EXPN PEX Drop Ear Elbow PEXxFIP</t>
  </si>
  <si>
    <t>P13065</t>
  </si>
  <si>
    <t>3/4 Brass F1960 EXPN PEX Drop  Ear Elbow PEXxFIP</t>
  </si>
  <si>
    <t>P13000</t>
  </si>
  <si>
    <t>1/2 Brass F1960 EXPN PEX Tee</t>
  </si>
  <si>
    <t>P13001</t>
  </si>
  <si>
    <t>3/4 Brass F1960 EXPN PEX Tee</t>
  </si>
  <si>
    <t>P13002</t>
  </si>
  <si>
    <t>1 Brass F1960 EXPN PEX Tee</t>
  </si>
  <si>
    <t>P13003</t>
  </si>
  <si>
    <t>1/2x1/2x3/4 Brass F1960 EXPN PEX Tee</t>
  </si>
  <si>
    <t>P13007</t>
  </si>
  <si>
    <t>3/4x1/2x1/2 Brass F1960 EXPN Pex Tee</t>
  </si>
  <si>
    <t>P13008</t>
  </si>
  <si>
    <t>3/4x1/2x3/4 Brass F1960 EXPN PEX Tee</t>
  </si>
  <si>
    <t>P13009</t>
  </si>
  <si>
    <t>3/4x3/4x1/2 Brass F1960 EXPN Pex Tee</t>
  </si>
  <si>
    <t>P13004</t>
  </si>
  <si>
    <t>3/4x3/4x1 Brass F1960 EXPN PEX Tee</t>
  </si>
  <si>
    <t>P13012</t>
  </si>
  <si>
    <t>1x1/2x1 Brass F1960 EXPN PEX Tee</t>
  </si>
  <si>
    <t>P13010</t>
  </si>
  <si>
    <t>1x3/4x3/4 Brass F1960 EXPN PEX Tee</t>
  </si>
  <si>
    <t>P13005</t>
  </si>
  <si>
    <t>1x3/4x1 Brass F1960 EXPN PEX Tee</t>
  </si>
  <si>
    <t>P13006</t>
  </si>
  <si>
    <t>1x1x1/2 Brass F1960 EXPN PEX Tee</t>
  </si>
  <si>
    <t>P13011</t>
  </si>
  <si>
    <t>1x1x3/4 Brass F1960 EXPN PEX Tee</t>
  </si>
  <si>
    <t>P13046</t>
  </si>
  <si>
    <t>1/2 Brass F1960 EXPN PEX Plug</t>
  </si>
  <si>
    <t>P13047</t>
  </si>
  <si>
    <t>3/4 Brass F1960 EXPN PEX Plug</t>
  </si>
  <si>
    <t>P13048</t>
  </si>
  <si>
    <t>1 Brass F1960 EXPN PEX Plug</t>
  </si>
  <si>
    <t>P12912</t>
  </si>
  <si>
    <t>P12911</t>
  </si>
  <si>
    <t>P12910</t>
  </si>
  <si>
    <t>COPPER</t>
  </si>
  <si>
    <t>P13037</t>
  </si>
  <si>
    <t>1/2 Brass F1960 EXPN PEX x Male Cop ADPT</t>
  </si>
  <si>
    <t>P13039</t>
  </si>
  <si>
    <t>3/4 Brass F1960 EXPN PEX x Male Cop ADPT</t>
  </si>
  <si>
    <t>P13040</t>
  </si>
  <si>
    <t>1 Brass F1960 EXPN PEX x Male Cop ADPT</t>
  </si>
  <si>
    <t>P13038</t>
  </si>
  <si>
    <t>1/2x3/4 Brass F1960 EXPN PEX x Male Cop ADPT</t>
  </si>
  <si>
    <t>P13041</t>
  </si>
  <si>
    <t>3/4x1/2 Brass F1960 EXPN PEX x Male Cop ADPT</t>
  </si>
  <si>
    <t>P13042</t>
  </si>
  <si>
    <t>1/2 Brass F1960 EXPN PEX x Fem Cop ADPT</t>
  </si>
  <si>
    <t>P13043</t>
  </si>
  <si>
    <t>3/4 Brass F1960 EXPN PEX x Fem Cop ADPT</t>
  </si>
  <si>
    <t>P13044</t>
  </si>
  <si>
    <t>1 Brass F1960 EXPN PEX x Fem Cop ADPT</t>
  </si>
  <si>
    <t>P13045</t>
  </si>
  <si>
    <t>1/2x3/4 Brass F1960 EXPN PEX x Fem Cop ADPT</t>
  </si>
  <si>
    <t>90 ELBOW (Brass F1960 PEX x Male)</t>
  </si>
  <si>
    <t>P13058</t>
  </si>
  <si>
    <t>1/2 Brass F1960 EXPN PEX x FTG Male Cop 90 Elbow</t>
  </si>
  <si>
    <t>P13049</t>
  </si>
  <si>
    <t>3/4 Brass F1960 EXPN PEX x FTG Male Cop 90 Elbow</t>
  </si>
  <si>
    <t>90 ELBOW (Brass F1960 PEX x Fem)</t>
  </si>
  <si>
    <t>P13050</t>
  </si>
  <si>
    <t>3/4 Brass F1960 EXPN PEX x FTG Fem Cop 90 Elbow</t>
  </si>
  <si>
    <t>Pex Fittings - Expansion Brass</t>
  </si>
  <si>
    <t>PPSU F1807 PEX FITTINGS</t>
  </si>
  <si>
    <t>1/2 PEX (Half) Talon</t>
  </si>
  <si>
    <t>3/4 PEX (Half) Talon</t>
  </si>
  <si>
    <t>1 PEX (Half) Talon</t>
  </si>
  <si>
    <t>1/2 PEX (Full) Talon</t>
  </si>
  <si>
    <t>3/4 PEX (Full) Talon</t>
  </si>
  <si>
    <t>1 PEX (Full) Talon</t>
  </si>
  <si>
    <t>P8324</t>
  </si>
  <si>
    <t>P8522</t>
  </si>
  <si>
    <t>P8481</t>
  </si>
  <si>
    <t>P13094</t>
  </si>
  <si>
    <t>P13095</t>
  </si>
  <si>
    <t>P13096</t>
  </si>
  <si>
    <t>P13179</t>
  </si>
  <si>
    <t>P13180</t>
  </si>
  <si>
    <t>P13181</t>
  </si>
  <si>
    <t>1/2 Mickey Mouse Strap</t>
  </si>
  <si>
    <t>3/4 Mickey Mouse Strap</t>
  </si>
  <si>
    <t>1 Mickey Mouse Strap</t>
  </si>
  <si>
    <t>1/2 EPPSU F1960 PEX EXPN Ring</t>
  </si>
  <si>
    <t>3/4 EPPSU F1960 PEX EXPN Ring</t>
  </si>
  <si>
    <t>1 EPPSU F1960 PEX EXPN Ring</t>
  </si>
  <si>
    <t>PEX TALON - HALF</t>
  </si>
  <si>
    <t>PEX TALON - FULL</t>
  </si>
  <si>
    <t>P18538</t>
  </si>
  <si>
    <t>P18539</t>
  </si>
  <si>
    <t>1/2 Metal Support Bend w/ Nail Flange</t>
  </si>
  <si>
    <t>3/4 Metal Support Bend w/ Nail Flange</t>
  </si>
  <si>
    <t>SUPPORT BEND - PLASTIC</t>
  </si>
  <si>
    <t>SUPPORT BEND - METAL</t>
  </si>
  <si>
    <t>1/2 Plastic Support Bend w/ Nail Tab</t>
  </si>
  <si>
    <t>P18533</t>
  </si>
  <si>
    <t>P18534</t>
  </si>
  <si>
    <t>P18535</t>
  </si>
  <si>
    <t>3/4 Plastic Support Bend w/ Nail Tab</t>
  </si>
  <si>
    <t>1 Plastic Support Bend w/ Nail Tab</t>
  </si>
  <si>
    <t>1/2 Gas Ball Valve IPS</t>
  </si>
  <si>
    <t>3/4 Gas Ball Valve IPS</t>
  </si>
  <si>
    <t>1 Gas Ball Valve IPS</t>
  </si>
  <si>
    <t>1/4 Brass Ball Valve IPS</t>
  </si>
  <si>
    <t>3/8 Brass Ball Valve IPS</t>
  </si>
  <si>
    <t>1/2 Brass Ball Valve IPS</t>
  </si>
  <si>
    <t>3/4 Brass Ball Valve IPS</t>
  </si>
  <si>
    <t>1 Brass Ball Valve IPS</t>
  </si>
  <si>
    <t>2 Brass Ball Valve IPS</t>
  </si>
  <si>
    <t>1-1/4 Brass Ball Valve IPS</t>
  </si>
  <si>
    <t>1-1/2 Brass Ball Valve IPS</t>
  </si>
  <si>
    <t>2-1/2 Brass Ball Valve IPS</t>
  </si>
  <si>
    <t>3 Brass Ball Valve IPS</t>
  </si>
  <si>
    <t>4 Brass Ball Valve IPS</t>
  </si>
  <si>
    <t>1/2 Brass Ball Valve CxC</t>
  </si>
  <si>
    <t>3/4 Brass Ball Valve CxC</t>
  </si>
  <si>
    <t>1 Brass Ball Valve CxC</t>
  </si>
  <si>
    <t>1-1/4 Brass Ball Valve CxC</t>
  </si>
  <si>
    <t>1-1/2 Brass Ball Valve CxC</t>
  </si>
  <si>
    <t>2 Brass Ball Valve CxC</t>
  </si>
  <si>
    <t>2-1/2 Brass Ball Valve CxC</t>
  </si>
  <si>
    <t>3 Brass Ball Valve CxC</t>
  </si>
  <si>
    <t>4 Brass Ball Valve CxC</t>
  </si>
  <si>
    <t>1/2 PEX Ball Valve</t>
  </si>
  <si>
    <t>3/4 PEX Ball Valve</t>
  </si>
  <si>
    <t>1 PEX Ball Valve</t>
  </si>
  <si>
    <t>1/2 EXPN F1960 PEX Ball Valve</t>
  </si>
  <si>
    <t>3/4 EXPN F1960 PEX Ball Valve</t>
  </si>
  <si>
    <t>1 EXPN F1960 PEX Ball Valve</t>
  </si>
  <si>
    <t>1/2 Press Copper Ball Valve</t>
  </si>
  <si>
    <t>3/4 Press Copper Ball Valve</t>
  </si>
  <si>
    <t>1 Press Copper Ball Valve</t>
  </si>
  <si>
    <t>1-1/4 Press Copper Ball Valve</t>
  </si>
  <si>
    <t>1-1/2 Press Copper Ball Valve</t>
  </si>
  <si>
    <t>2 Press Copper Ball Valve</t>
  </si>
  <si>
    <t>2-1/2 Press Copper Ball Valve</t>
  </si>
  <si>
    <t>3 Press Copper Ball Valve</t>
  </si>
  <si>
    <t>4 Press Copper Ball Valve</t>
  </si>
  <si>
    <t>1/2 Male Boiler Drain Multi-Turn</t>
  </si>
  <si>
    <t>3/4 Male Boiler Drain Multi-Turn</t>
  </si>
  <si>
    <t>3/4 Threaded Iso Valve</t>
  </si>
  <si>
    <t>3/4 Sweat Iso Valve</t>
  </si>
  <si>
    <t>3/4 PEX Iso Valve</t>
  </si>
  <si>
    <t>3/4 Press Iso Valve</t>
  </si>
  <si>
    <t>P12897</t>
  </si>
  <si>
    <t>P18517</t>
  </si>
  <si>
    <t>P18518</t>
  </si>
  <si>
    <t>P18519</t>
  </si>
  <si>
    <t>P18520</t>
  </si>
  <si>
    <t xml:space="preserve">1/2 Galv Swivel Hanger </t>
  </si>
  <si>
    <t xml:space="preserve">3/4 Galv Swivel Hanger </t>
  </si>
  <si>
    <t xml:space="preserve">1 Galv Swivel Hanger </t>
  </si>
  <si>
    <t xml:space="preserve">1-1/4 Galv Swivel Hanger </t>
  </si>
  <si>
    <t xml:space="preserve">1-1/2 Galv Swivel Hanger </t>
  </si>
  <si>
    <t xml:space="preserve">2 Galv Swivel Hanger </t>
  </si>
  <si>
    <t xml:space="preserve">2-1/2 Galv Swivel Hanger </t>
  </si>
  <si>
    <t xml:space="preserve">3 Galv Swivel Hanger </t>
  </si>
  <si>
    <t xml:space="preserve">4 Galv Swivel Hanger </t>
  </si>
  <si>
    <t>1/2 Epoxy-Coated Swivel Hanger</t>
  </si>
  <si>
    <t>3/4 Epoxy-Coated Swivel Hanger</t>
  </si>
  <si>
    <t>1 Epoxy-Coated Swivel Hanger</t>
  </si>
  <si>
    <t>1-1/4 Epoxy-Coated Swivel Hanger</t>
  </si>
  <si>
    <t>1-1/2 Epoxy-Coated Swivel Hanger</t>
  </si>
  <si>
    <t>2 Epoxy-Coated Swivel Hanger</t>
  </si>
  <si>
    <t>2-1/2 Epoxy-Coated Swivel Hanger</t>
  </si>
  <si>
    <t>3 Epoxy-Coated Swivel Hanger</t>
  </si>
  <si>
    <t>4 Epoxy-Coated Swivel Hanger</t>
  </si>
  <si>
    <t>1/2 Galv Clevis Hanger</t>
  </si>
  <si>
    <t>3/4 Galv Clevis Hanger</t>
  </si>
  <si>
    <t>1 Galv Clevis Hanger</t>
  </si>
  <si>
    <t xml:space="preserve">1-1/4 Galv Clevis Hanger </t>
  </si>
  <si>
    <t>1-1/2 Galv Clevis Hanger</t>
  </si>
  <si>
    <t>2 Galv Clevis Hanger</t>
  </si>
  <si>
    <t>2-1/2 Galv Clevis Hanger</t>
  </si>
  <si>
    <t>3 Galv Clevis Hanger</t>
  </si>
  <si>
    <t>4 Galv Clevis Hanger</t>
  </si>
  <si>
    <t>5 Galv Clevis Hanger</t>
  </si>
  <si>
    <t>6 Galv Clevis Hanger</t>
  </si>
  <si>
    <t>8 Galv Clevis Hanger</t>
  </si>
  <si>
    <t>10 Galv Clevis Hanger</t>
  </si>
  <si>
    <t>12 Galv Clevis Hanger</t>
  </si>
  <si>
    <t>1/2 Epoxy-Coated Clevis Hanger</t>
  </si>
  <si>
    <t>3/4 Epoxy-Coated Clevis Hanger</t>
  </si>
  <si>
    <t>1 Epoxy-Coated Clevis Hanger</t>
  </si>
  <si>
    <t>1-1/4 Epoxy-Coated Clevis Hanger</t>
  </si>
  <si>
    <t>1-1/2 Epoxy-Coated Clevis Hanger</t>
  </si>
  <si>
    <t>2 Epoxy-Coated Clevis Hanger</t>
  </si>
  <si>
    <t>2-1/2 Epoxy-Coated Clevis Hanger</t>
  </si>
  <si>
    <t>3 Epoxy-Coated Clevis Hanger</t>
  </si>
  <si>
    <t>4 Epoxy-Coated Clevis Hanger</t>
  </si>
  <si>
    <t>1/2 Galv Riser Clamp</t>
  </si>
  <si>
    <t>3/4 Galv Riser Clamp</t>
  </si>
  <si>
    <t>1 Galv Riser Clamp</t>
  </si>
  <si>
    <t>1-1/4 Galv Riser Clamp</t>
  </si>
  <si>
    <t>1-1/2 Galv Riser Clamp</t>
  </si>
  <si>
    <t>2 Galv Riser Clamp</t>
  </si>
  <si>
    <t>2-1/2 Galv Riser Clamp</t>
  </si>
  <si>
    <t>3 Galv Riser Clamp</t>
  </si>
  <si>
    <t>4 Galv Riser Clamp</t>
  </si>
  <si>
    <t>5 Galv Riser Clamp</t>
  </si>
  <si>
    <t>6 Galv Riser Clamp</t>
  </si>
  <si>
    <t>1/2 Epoxy-Coated Riser Clamp</t>
  </si>
  <si>
    <t>3/4 Epoxy-Coated Riser Clamp</t>
  </si>
  <si>
    <t>1 Epoxy-Coated Riser Clamp</t>
  </si>
  <si>
    <t>1-1/4 Epoxy-Coated Riser Clamp</t>
  </si>
  <si>
    <t>1-1/2 Epoxy-Coated Riser Clamp</t>
  </si>
  <si>
    <t>2 Epoxy-Coated Riser Clamp</t>
  </si>
  <si>
    <t>2-1/2 Epoxy-Coated Riser Clamp</t>
  </si>
  <si>
    <t>3 Epoxy-Coated Riser Clamp</t>
  </si>
  <si>
    <t>4 Epoxy-Coated Riser Clamp</t>
  </si>
  <si>
    <t>1/2 Galv Split Ring Hanger</t>
  </si>
  <si>
    <t>3/4 Galv Split Ring Hanger</t>
  </si>
  <si>
    <t>1 Galv Split Ring Hanger</t>
  </si>
  <si>
    <t>1-1/4 Galv Split Ring Hanger</t>
  </si>
  <si>
    <t>1-1/2 Galv Split Ring Hanger</t>
  </si>
  <si>
    <t>2 Galv Split Ring Hanger</t>
  </si>
  <si>
    <t xml:space="preserve">2-1/2 Galv Split Ring Hanger </t>
  </si>
  <si>
    <t xml:space="preserve">3 Galv Split Ring Hanger </t>
  </si>
  <si>
    <t xml:space="preserve">4 Galv Split Ring Hanger </t>
  </si>
  <si>
    <t>1/2 Epoxy-Coated Split Ring Hanger</t>
  </si>
  <si>
    <t>3/4 Epoxy-Coated Split Ring Hanger</t>
  </si>
  <si>
    <t>1 Epoxy-Coated Split Ring Hanger</t>
  </si>
  <si>
    <t>1-1/4 Epoxy-Coated Split Ring Hanger</t>
  </si>
  <si>
    <t>1-1/2 Epoxy-Coated Split Ring Hanger</t>
  </si>
  <si>
    <t>2 Epoxy-Coated Split Ring Hanger</t>
  </si>
  <si>
    <t xml:space="preserve">3 Epoxy-Coated Split Ring Hanger </t>
  </si>
  <si>
    <t xml:space="preserve">4 Epoxy-Coated Split Ring Hanger </t>
  </si>
  <si>
    <t>3/8 Galv Ceiling Flange</t>
  </si>
  <si>
    <t>1/2 Galv Ceiling Flange</t>
  </si>
  <si>
    <t>3/8 Epoxy-Coated Ceiling Flange</t>
  </si>
  <si>
    <t>1/2 Epoxy-Coated Ceiling Flange</t>
  </si>
  <si>
    <t>1/2 Galv Pipe Strap</t>
  </si>
  <si>
    <t>3/4 Galv Pipe Strap</t>
  </si>
  <si>
    <t>1 Galv Pipe Strap</t>
  </si>
  <si>
    <t>1-1/4 Galv Pipe Strap</t>
  </si>
  <si>
    <t>1-1/2 Galv Pipe Strap</t>
  </si>
  <si>
    <t>2 Galv Pipe Strap</t>
  </si>
  <si>
    <t>2-1/2 Galv Pipe Strap</t>
  </si>
  <si>
    <t>3 Galv Pipe Strap</t>
  </si>
  <si>
    <t>4 Galv Pipe Strap</t>
  </si>
  <si>
    <t>5 Galv Pipe Strap</t>
  </si>
  <si>
    <t>6 Galv Pipe Strap</t>
  </si>
  <si>
    <t>1/2 Epoxy-Coated Pipe Strap</t>
  </si>
  <si>
    <t>3/4 Epoxy-Coated Pipe Strap</t>
  </si>
  <si>
    <t>1 Epoxy-Coated Pipe Strap</t>
  </si>
  <si>
    <t>1-1/4 Epoxy-Coated Pipe Strap</t>
  </si>
  <si>
    <t>1-1/2 Epoxy-Coated Pipe Strap</t>
  </si>
  <si>
    <t>2 Epoxy-Coated Pipe Strap</t>
  </si>
  <si>
    <t>1/2 Galv Strut Clamp (Kindorf)</t>
  </si>
  <si>
    <t>3/4 Galv Strut Clamp (Kindorf)</t>
  </si>
  <si>
    <t>1 Galv Strut Clamp (Kindorf)</t>
  </si>
  <si>
    <t>1-1/4 Galv Strut Clamp (Kindorf)</t>
  </si>
  <si>
    <t>1-1/2 Galv Strut Clamp (Kindorf)</t>
  </si>
  <si>
    <t>2 Galv Strut Clamp (Kindorf)</t>
  </si>
  <si>
    <t>1/2 Epoxy-Coated Strut Clamp (Kindorf)</t>
  </si>
  <si>
    <t>3/4 Epoxy-Coated Strut Clamp (Kindorf)</t>
  </si>
  <si>
    <t>1 Epoxy-Coated Strut Clamp (Kindorf)</t>
  </si>
  <si>
    <t>1-1/4 Epoxy-Coated Strut Clamp (Kindorf)</t>
  </si>
  <si>
    <t>1-1/2 Epoxy-Coated Strut Clamp (Kindorf)</t>
  </si>
  <si>
    <t>2 Epoxy-Coated Strut Clamp (Kindorf)</t>
  </si>
  <si>
    <t>1/2 (5/8 OD) Yellow Zinc Strut Cushion Clamp</t>
  </si>
  <si>
    <t>3/4 (7/8 OD) Yellow Zinc Strut Cushion Clamp</t>
  </si>
  <si>
    <t>1 (1-1/8 OD) Yellow Zinc Strut Cushion Clamp</t>
  </si>
  <si>
    <t>1-1/4 (1-3/8 OD) Yellow Zinc Strut Cushion Clamp</t>
  </si>
  <si>
    <t>1-1/2 (1-5/8 OD) Yellow Zinc Strut Cushion Clamp</t>
  </si>
  <si>
    <t>2 (2-1/8 OD) Yellow Zinc Strut Cushion Clamp</t>
  </si>
  <si>
    <t>3/8 Blk Top Beam Clamp</t>
  </si>
  <si>
    <t>1/2 Blk Top Beam Clamp</t>
  </si>
  <si>
    <t>3/8 Blk Side Beam Connector</t>
  </si>
  <si>
    <t>1/2 Blk Side Beam Connector</t>
  </si>
  <si>
    <t>3/8 Galv Washer</t>
  </si>
  <si>
    <t>1/2 Galv Washer</t>
  </si>
  <si>
    <t>2 J Hook</t>
  </si>
  <si>
    <t>3 J Hook</t>
  </si>
  <si>
    <t>4 J Hook</t>
  </si>
  <si>
    <t>1-1/2 Galv DWV Hanger</t>
  </si>
  <si>
    <t>2 Galv DWV Hanger</t>
  </si>
  <si>
    <t>3 Galv DWV Hanger</t>
  </si>
  <si>
    <t>4 Galv DWV Hanger</t>
  </si>
  <si>
    <t>3/8 Galv Hex Nut</t>
  </si>
  <si>
    <t>1/2 Galv Hex Nut</t>
  </si>
  <si>
    <t xml:space="preserve">3/8 Galv Rod CPLG (80/box) </t>
  </si>
  <si>
    <t xml:space="preserve">1/2 Galv Rod CPLG (50/box) </t>
  </si>
  <si>
    <t>3/8x6' Galv Threaded Rod</t>
  </si>
  <si>
    <t>1/2x6' Galv Threaded Rod</t>
  </si>
  <si>
    <t>1-1/2 Heavy Duty NH Coup</t>
  </si>
  <si>
    <t>6 Heavy Duty NH Coup</t>
  </si>
  <si>
    <t>8 Heavy Duty NH Coup</t>
  </si>
  <si>
    <t>P15906</t>
  </si>
  <si>
    <t>P15909</t>
  </si>
  <si>
    <t>P12435</t>
  </si>
  <si>
    <t>5 Heavy Duty NH Coup</t>
  </si>
  <si>
    <t>3/4 Dielectric Union PxFIP</t>
  </si>
  <si>
    <t>1/2 Dielectric Union PxFIP</t>
  </si>
  <si>
    <t>1 Dielectric Union PxFIP</t>
  </si>
  <si>
    <t>P4882</t>
  </si>
  <si>
    <t>P4883</t>
  </si>
  <si>
    <t>P4884</t>
  </si>
  <si>
    <t>P4885</t>
  </si>
  <si>
    <t>P4886</t>
  </si>
  <si>
    <t>P4887</t>
  </si>
  <si>
    <t>P4723</t>
  </si>
  <si>
    <t>P4890</t>
  </si>
  <si>
    <t>P4893</t>
  </si>
  <si>
    <t>P4892</t>
  </si>
  <si>
    <t>P4896</t>
  </si>
  <si>
    <t>P4895</t>
  </si>
  <si>
    <t>P4902</t>
  </si>
  <si>
    <t>P4903</t>
  </si>
  <si>
    <t>P4904</t>
  </si>
  <si>
    <t>P4905</t>
  </si>
  <si>
    <t>P4906</t>
  </si>
  <si>
    <t>P4907</t>
  </si>
  <si>
    <t>P4910</t>
  </si>
  <si>
    <t>P4913</t>
  </si>
  <si>
    <t>P5273</t>
  </si>
  <si>
    <t>P4919</t>
  </si>
  <si>
    <t>P4920</t>
  </si>
  <si>
    <t>P4921</t>
  </si>
  <si>
    <t>P4923</t>
  </si>
  <si>
    <t>P5228</t>
  </si>
  <si>
    <t>P8211</t>
  </si>
  <si>
    <t>P4717</t>
  </si>
  <si>
    <t>P5325</t>
  </si>
  <si>
    <t>P5389</t>
  </si>
  <si>
    <t>P5422</t>
  </si>
  <si>
    <t>P5532</t>
  </si>
  <si>
    <t>P5043</t>
  </si>
  <si>
    <t>P5045</t>
  </si>
  <si>
    <t>P5046</t>
  </si>
  <si>
    <t>P5047</t>
  </si>
  <si>
    <t>P5057</t>
  </si>
  <si>
    <t>P5056</t>
  </si>
  <si>
    <t>P5060</t>
  </si>
  <si>
    <t>P5059</t>
  </si>
  <si>
    <t>P5068</t>
  </si>
  <si>
    <t>P5067</t>
  </si>
  <si>
    <t>P5073</t>
  </si>
  <si>
    <t>P5072</t>
  </si>
  <si>
    <t>P5071</t>
  </si>
  <si>
    <t>P5078</t>
  </si>
  <si>
    <t>P5076</t>
  </si>
  <si>
    <t>P5075</t>
  </si>
  <si>
    <t>P5084</t>
  </si>
  <si>
    <t>P5082</t>
  </si>
  <si>
    <t>P5080</t>
  </si>
  <si>
    <t>P5089</t>
  </si>
  <si>
    <t>P5092</t>
  </si>
  <si>
    <t>P5093</t>
  </si>
  <si>
    <t>P5102</t>
  </si>
  <si>
    <t>P5104</t>
  </si>
  <si>
    <t>P5103</t>
  </si>
  <si>
    <t>P5106</t>
  </si>
  <si>
    <t>P5105</t>
  </si>
  <si>
    <t>P5107</t>
  </si>
  <si>
    <t>P6252</t>
  </si>
  <si>
    <t>P5567</t>
  </si>
  <si>
    <t>P5444</t>
  </si>
  <si>
    <t>P6372</t>
  </si>
  <si>
    <t>P5497</t>
  </si>
  <si>
    <t>P5279</t>
  </si>
  <si>
    <t>P5765</t>
  </si>
  <si>
    <t>P7679</t>
  </si>
  <si>
    <t>P6424</t>
  </si>
  <si>
    <t>P5766</t>
  </si>
  <si>
    <t>P5118</t>
  </si>
  <si>
    <t>P5119</t>
  </si>
  <si>
    <t>P5120</t>
  </si>
  <si>
    <t>P5121</t>
  </si>
  <si>
    <t>P5122</t>
  </si>
  <si>
    <t>P5123</t>
  </si>
  <si>
    <t>P5124</t>
  </si>
  <si>
    <t xml:space="preserve">1/2 Copper x Fem Elbow  </t>
  </si>
  <si>
    <t xml:space="preserve">3/4 Copper x Fem Elbow  </t>
  </si>
  <si>
    <t xml:space="preserve">1 Copper x Fem Elbow  </t>
  </si>
  <si>
    <t xml:space="preserve">1-1/4 Copper x Fem Elbow  </t>
  </si>
  <si>
    <t xml:space="preserve">1-1/2 Copper x Fem Elbow  </t>
  </si>
  <si>
    <t xml:space="preserve">2 Copper x Fem Elbow  </t>
  </si>
  <si>
    <t xml:space="preserve">1/2x3/8 Copper x Fem Elbow  </t>
  </si>
  <si>
    <t xml:space="preserve">1/2x3/4 Copper x Fem Elbow  </t>
  </si>
  <si>
    <t xml:space="preserve">3/4x1/2 Copper x Fem Elbow  </t>
  </si>
  <si>
    <t xml:space="preserve">3/4x1 Copper x Fem Elbow  </t>
  </si>
  <si>
    <t xml:space="preserve">1x1/2 Copper x Fem Elbow  </t>
  </si>
  <si>
    <t xml:space="preserve">1x3/4 Copper x Fem Elbow  </t>
  </si>
  <si>
    <t xml:space="preserve">1/2 Copper x Male Elbow  </t>
  </si>
  <si>
    <t xml:space="preserve">3/4 Copper x Male Elbow  </t>
  </si>
  <si>
    <t xml:space="preserve">1 Copper x Male Elbow  </t>
  </si>
  <si>
    <t xml:space="preserve">1-1/4 Copper x Male Elbow  </t>
  </si>
  <si>
    <t xml:space="preserve">1-1/2 Copper x Male Elbow  </t>
  </si>
  <si>
    <t xml:space="preserve">2 Copper x Male Elbow  </t>
  </si>
  <si>
    <t>1/2x3/4 Copper x Male Elbow</t>
  </si>
  <si>
    <t>3/4x1/2 Copper x Male Elbow</t>
  </si>
  <si>
    <t>1/2 Copper x Fem Flanged Sink Elbow</t>
  </si>
  <si>
    <t xml:space="preserve">1/2x1/8x1/2 Copper Baseboard Tee CxFxC </t>
  </si>
  <si>
    <t xml:space="preserve">3/4x1/8x3/4 Copper Baseboard Tee CxFxC </t>
  </si>
  <si>
    <t xml:space="preserve">1x1/8x1 Copper Baseboard Tee CxFxC </t>
  </si>
  <si>
    <t xml:space="preserve">1-1/4x1/8x1-1/4 Copper Baseboard Tee CxFxC </t>
  </si>
  <si>
    <t>1/2 Copper Drop Ear Elbow</t>
  </si>
  <si>
    <t>3/4 Copper Drop Ear Elbow</t>
  </si>
  <si>
    <t>1/2 Copper x Fem Drop Ear Elbow</t>
  </si>
  <si>
    <t>3/4 Copper x Fem Drop Ear Elbow</t>
  </si>
  <si>
    <t>1/2x3/8 Copper x Fem Drop Ear Elbow</t>
  </si>
  <si>
    <t>3/4x1/2 Copper x Fem Drop Ear Elbow</t>
  </si>
  <si>
    <t>1/2 Copper x Fem Drop Ear Tee CxCxF</t>
  </si>
  <si>
    <t xml:space="preserve">1/2 Copper Tee CxCxF  </t>
  </si>
  <si>
    <t xml:space="preserve">3/4 Copper Tee CxCxF  </t>
  </si>
  <si>
    <t xml:space="preserve">1 Copper Tee CxCxF  </t>
  </si>
  <si>
    <t xml:space="preserve">1-1/4 Copper Tee CxCxF  </t>
  </si>
  <si>
    <t xml:space="preserve">1/2x1/2x3/8 Copper Tee CxCxF  </t>
  </si>
  <si>
    <t xml:space="preserve">1/2x1/2x3/4 Copper Tee CxCxF  </t>
  </si>
  <si>
    <t xml:space="preserve">3/4x3/4x1/2 Copper Tee CxCxF  </t>
  </si>
  <si>
    <t xml:space="preserve">3/4x3/4x1 Copper Tee CxCxF  </t>
  </si>
  <si>
    <t xml:space="preserve">1x1x1/2 Copper Tee CxCxF  </t>
  </si>
  <si>
    <t xml:space="preserve">1x1x3/4 Copper Tee CxCxF  </t>
  </si>
  <si>
    <t xml:space="preserve">1-1/4x1-1/4x1/2 Copper Tee CxCxF  </t>
  </si>
  <si>
    <t xml:space="preserve">1-1/4x1-1/4x3/4 Copper Tee CxCxF  </t>
  </si>
  <si>
    <t xml:space="preserve">1-1/4x1-1/4x1 Copper Tee CxCxF  </t>
  </si>
  <si>
    <t xml:space="preserve">1-1/2x1-1/2x1/2 Copper Tee CxCxF  </t>
  </si>
  <si>
    <t xml:space="preserve">1-1/2x1-1/2x3/4 Copper Tee CxCxF  </t>
  </si>
  <si>
    <t xml:space="preserve">1-1/2x1-1/2x1 Copper Tee CxCxF  </t>
  </si>
  <si>
    <t xml:space="preserve">2x2x1/2 Copper Tee CxCxF  </t>
  </si>
  <si>
    <t xml:space="preserve">2x2x3/4 Copper Tee CxCxF  </t>
  </si>
  <si>
    <t xml:space="preserve">2x2x1 Copper Tee CxCxF  </t>
  </si>
  <si>
    <t xml:space="preserve">1/2 Copper Tee CxFxC  </t>
  </si>
  <si>
    <t xml:space="preserve">3/4 Copper Tee CxFxC  </t>
  </si>
  <si>
    <t xml:space="preserve">1 Copper Tee CxFxC  </t>
  </si>
  <si>
    <t xml:space="preserve">3/4x1/2x3/4 Copper Tee CxFxC  </t>
  </si>
  <si>
    <t xml:space="preserve">1x1/2x1 Copper Tee CxFxC  </t>
  </si>
  <si>
    <t xml:space="preserve">1x3/4x1 Copper Tee CxFxC  </t>
  </si>
  <si>
    <t xml:space="preserve">1-1/4x1/2x1-1/4 Copper Tee CxFxC  </t>
  </si>
  <si>
    <t xml:space="preserve">1-1/4x3/4x1-1/4 Copper Tee CxFxC  </t>
  </si>
  <si>
    <t xml:space="preserve">1-1/2x3/4x1-1/2 Copper Tee CxFxC  </t>
  </si>
  <si>
    <t xml:space="preserve">2x1/2x2 Copper Tee CxFxC  </t>
  </si>
  <si>
    <t xml:space="preserve">2x3/4x2 Copper Tee CxFxC  </t>
  </si>
  <si>
    <t xml:space="preserve">3/4 Copper Tee FxFxC  </t>
  </si>
  <si>
    <t xml:space="preserve">3/4x3/4x1/2 Copper Tee FxFxC  </t>
  </si>
  <si>
    <t xml:space="preserve">1/2 Copper x Fem Union   </t>
  </si>
  <si>
    <t xml:space="preserve">3/4 Copper x Fem Union   </t>
  </si>
  <si>
    <t xml:space="preserve">1 Copper x Fem Union   </t>
  </si>
  <si>
    <t xml:space="preserve">1-1/4 Copper x Fem Union   </t>
  </si>
  <si>
    <t xml:space="preserve">1-1/2 Copper x Fem Union   </t>
  </si>
  <si>
    <t xml:space="preserve">2 Copper x Fem Union   </t>
  </si>
  <si>
    <t xml:space="preserve">3/8 Copper x Male Union   </t>
  </si>
  <si>
    <t xml:space="preserve">1/2 Copper x Male Union   </t>
  </si>
  <si>
    <t xml:space="preserve">3/4 Copper x Male Union   </t>
  </si>
  <si>
    <t xml:space="preserve">1 Copper x Male Union   </t>
  </si>
  <si>
    <t xml:space="preserve">1-1/4 Copper x Male Union   </t>
  </si>
  <si>
    <t xml:space="preserve">1-1/2 Copper x Male Union   </t>
  </si>
  <si>
    <t xml:space="preserve">2 Copper x Male Union   </t>
  </si>
  <si>
    <t>P4929</t>
  </si>
  <si>
    <t>P5155</t>
  </si>
  <si>
    <t>P4687</t>
  </si>
  <si>
    <t>P4689</t>
  </si>
  <si>
    <t>P4693</t>
  </si>
  <si>
    <t>P4703</t>
  </si>
  <si>
    <t>P4704</t>
  </si>
  <si>
    <t>P5767</t>
  </si>
  <si>
    <t>P4737</t>
  </si>
  <si>
    <t>P4745</t>
  </si>
  <si>
    <t>P10058</t>
  </si>
  <si>
    <t>P10049</t>
  </si>
  <si>
    <t xml:space="preserve">3/4 Copper Vent Elbow </t>
  </si>
  <si>
    <t xml:space="preserve">4 Copper x Fem ADPT   </t>
  </si>
  <si>
    <t xml:space="preserve">3/4x1-1/4 Copper x Fem ADPT   </t>
  </si>
  <si>
    <t xml:space="preserve">1x1-1/2 Copper x Fem ADPT   </t>
  </si>
  <si>
    <t xml:space="preserve">1-1/4x2 Copper x Fem ADPT   </t>
  </si>
  <si>
    <t xml:space="preserve">1-1/2x1 Copper x Fem ADPT   </t>
  </si>
  <si>
    <t xml:space="preserve">2x1-1/4 Copper x Fem ADPT   </t>
  </si>
  <si>
    <t>1/2x1/4 Copper FTG x Fem ADPT</t>
  </si>
  <si>
    <t xml:space="preserve">3/4x1-1/2 Copper x Male ADPT   </t>
  </si>
  <si>
    <t xml:space="preserve">1-1/4x2 Copper x Male ADPT   </t>
  </si>
  <si>
    <t xml:space="preserve">1-1/2x2 Copper x Male ADPT   </t>
  </si>
  <si>
    <t xml:space="preserve">3/4x1/2x1/2 Copper Tee FxFxC  </t>
  </si>
  <si>
    <t xml:space="preserve">3/4x1/2x3/4 Copper Tee FxFxC  </t>
  </si>
  <si>
    <t>P5225</t>
  </si>
  <si>
    <t>P5224</t>
  </si>
  <si>
    <t>1/2 Copper Drain Coupling</t>
  </si>
  <si>
    <t>3/4 Copper Drain Coupling</t>
  </si>
  <si>
    <t>DROP EAR</t>
  </si>
  <si>
    <t>TEES - COPPER x COPPER x FEMALE</t>
  </si>
  <si>
    <t>BASEBOARD TEES</t>
  </si>
  <si>
    <t>MALE ELBOW</t>
  </si>
  <si>
    <t>FEMALE ELBOW</t>
  </si>
  <si>
    <t>FEMALE FITTING ADAPTER</t>
  </si>
  <si>
    <t>P4927</t>
  </si>
  <si>
    <t>P4931</t>
  </si>
  <si>
    <t xml:space="preserve">1/2 Copper Vent Elbow </t>
  </si>
  <si>
    <t xml:space="preserve">1 Copper Vent Elbow </t>
  </si>
  <si>
    <t>Cast Copper Fittings</t>
  </si>
  <si>
    <t>P6869</t>
  </si>
  <si>
    <t>1/2 Press Copper x F1960 EXPN PEX ADPT</t>
  </si>
  <si>
    <t>3/4 Press Copper x F1960 EXPN PEX ADPT</t>
  </si>
  <si>
    <t>1 Press Copper x F1960 EXPN PEX ADPT</t>
  </si>
  <si>
    <t>1/2 Brass F1807 PEX x Cop 8 Stubout Elbow w/ Flange</t>
  </si>
  <si>
    <t>1/2 Brass F1807 PEX x Cop 8 Stubout Elbow w/o Flange</t>
  </si>
  <si>
    <t>1/2 Brass F1960 EXPN PEX x Cop 8 Stubout Elbow w/ Flange</t>
  </si>
  <si>
    <t>1/2 Brass F1960 EXPN PEX x Cop 8 Stubout Elbow w/o Flange</t>
  </si>
  <si>
    <t>CAP</t>
  </si>
  <si>
    <t>REDUCING TEE</t>
  </si>
  <si>
    <t xml:space="preserve"> 90 ELBOW</t>
  </si>
  <si>
    <t>P13102</t>
  </si>
  <si>
    <t>3/8 FEM x 3/8 OD COMP</t>
  </si>
  <si>
    <t>P18536</t>
  </si>
  <si>
    <t>P18537</t>
  </si>
  <si>
    <t>3/4 Metal Support Bend</t>
  </si>
  <si>
    <t>1/2 Metal Support Bend</t>
  </si>
  <si>
    <t>P13114</t>
  </si>
  <si>
    <t>P13377</t>
  </si>
  <si>
    <t>P13378</t>
  </si>
  <si>
    <t>12" Delta (3/8 MIP COMP x 3/8 FIP COMP)</t>
  </si>
  <si>
    <t>20" Delta (3/8 MIP COMP x 3/8 FIP COMP)</t>
  </si>
  <si>
    <t>COPPER x FEMALE x COPPER</t>
  </si>
  <si>
    <t>FEMALE x FEMALE x COPPER</t>
  </si>
  <si>
    <t>3/4 MIP x 1/2 MIP</t>
  </si>
  <si>
    <t>P13843</t>
  </si>
  <si>
    <t>3/4 MIP x 1/2 FIP</t>
  </si>
  <si>
    <t>P13835</t>
  </si>
  <si>
    <t>3/4 MIP x 3/4 MIP</t>
  </si>
  <si>
    <t>P13795</t>
  </si>
  <si>
    <t>3/4 MIP x 3/4 FIP</t>
  </si>
  <si>
    <t>P13787</t>
  </si>
  <si>
    <t>1/2 MIP x 1/2 MIP</t>
  </si>
  <si>
    <t>P13747</t>
  </si>
  <si>
    <t>1/2 MIP x 1/2 FIP</t>
  </si>
  <si>
    <t>P13739</t>
  </si>
  <si>
    <t>72"</t>
  </si>
  <si>
    <t>P13842</t>
  </si>
  <si>
    <t>P13834</t>
  </si>
  <si>
    <t>P13794</t>
  </si>
  <si>
    <t>P13786</t>
  </si>
  <si>
    <t>P13746</t>
  </si>
  <si>
    <t>P13738</t>
  </si>
  <si>
    <t>60"</t>
  </si>
  <si>
    <t>P13841</t>
  </si>
  <si>
    <t>P13833</t>
  </si>
  <si>
    <t>P13793</t>
  </si>
  <si>
    <t>P13785</t>
  </si>
  <si>
    <t>P13745</t>
  </si>
  <si>
    <t>P13737</t>
  </si>
  <si>
    <t>48"</t>
  </si>
  <si>
    <t>P13840</t>
  </si>
  <si>
    <t>P13832</t>
  </si>
  <si>
    <t>P13792</t>
  </si>
  <si>
    <t>P13784</t>
  </si>
  <si>
    <t>P13744</t>
  </si>
  <si>
    <t>P13736</t>
  </si>
  <si>
    <t>36"</t>
  </si>
  <si>
    <t>P13839</t>
  </si>
  <si>
    <t>P13831</t>
  </si>
  <si>
    <t>P13791</t>
  </si>
  <si>
    <t>P13783</t>
  </si>
  <si>
    <t>P13743</t>
  </si>
  <si>
    <t>P13735</t>
  </si>
  <si>
    <t>30"</t>
  </si>
  <si>
    <t>P13838</t>
  </si>
  <si>
    <t>P13830</t>
  </si>
  <si>
    <t>P13790</t>
  </si>
  <si>
    <t>P13782</t>
  </si>
  <si>
    <t>P13742</t>
  </si>
  <si>
    <t>P13734</t>
  </si>
  <si>
    <t>24"</t>
  </si>
  <si>
    <t>P13837</t>
  </si>
  <si>
    <t>P13829</t>
  </si>
  <si>
    <t>P13789</t>
  </si>
  <si>
    <t>P13781</t>
  </si>
  <si>
    <t>P13741</t>
  </si>
  <si>
    <t>P13733</t>
  </si>
  <si>
    <t>18"</t>
  </si>
  <si>
    <t>P13836</t>
  </si>
  <si>
    <t>P13828</t>
  </si>
  <si>
    <t>P13788</t>
  </si>
  <si>
    <t>P13780</t>
  </si>
  <si>
    <t>P13740</t>
  </si>
  <si>
    <t>P13732</t>
  </si>
  <si>
    <t>12"</t>
  </si>
  <si>
    <t>3/4 ID (1 OD)</t>
  </si>
  <si>
    <t>P13827</t>
  </si>
  <si>
    <t>P13819</t>
  </si>
  <si>
    <t>P13779</t>
  </si>
  <si>
    <t>P13771</t>
  </si>
  <si>
    <t>P13731</t>
  </si>
  <si>
    <t>P13723</t>
  </si>
  <si>
    <t>P13826</t>
  </si>
  <si>
    <t>P13818</t>
  </si>
  <si>
    <t>P13778</t>
  </si>
  <si>
    <t>P13770</t>
  </si>
  <si>
    <t>P13730</t>
  </si>
  <si>
    <t>P13722</t>
  </si>
  <si>
    <t>P13825</t>
  </si>
  <si>
    <t>P13817</t>
  </si>
  <si>
    <t>P13777</t>
  </si>
  <si>
    <t>P13769</t>
  </si>
  <si>
    <t>P13729</t>
  </si>
  <si>
    <t>P13721</t>
  </si>
  <si>
    <t>P13824</t>
  </si>
  <si>
    <t>P13816</t>
  </si>
  <si>
    <t>P13776</t>
  </si>
  <si>
    <t>P13768</t>
  </si>
  <si>
    <t>P13728</t>
  </si>
  <si>
    <t>P13720</t>
  </si>
  <si>
    <t>P13823</t>
  </si>
  <si>
    <t>P13815</t>
  </si>
  <si>
    <t>P13775</t>
  </si>
  <si>
    <t>P13767</t>
  </si>
  <si>
    <t>P13727</t>
  </si>
  <si>
    <t>P13719</t>
  </si>
  <si>
    <t>P13822</t>
  </si>
  <si>
    <t>P13814</t>
  </si>
  <si>
    <t>P13774</t>
  </si>
  <si>
    <t>P13766</t>
  </si>
  <si>
    <t>P13726</t>
  </si>
  <si>
    <t>P13718</t>
  </si>
  <si>
    <t>P13821</t>
  </si>
  <si>
    <t>P13813</t>
  </si>
  <si>
    <t>P13773</t>
  </si>
  <si>
    <t>P13765</t>
  </si>
  <si>
    <t>P13725</t>
  </si>
  <si>
    <t>P13717</t>
  </si>
  <si>
    <t>P13820</t>
  </si>
  <si>
    <t>P13812</t>
  </si>
  <si>
    <t>P13772</t>
  </si>
  <si>
    <t>P13764</t>
  </si>
  <si>
    <t>P13724</t>
  </si>
  <si>
    <t>P13716</t>
  </si>
  <si>
    <t>1/2 ID (5/8 OD)</t>
  </si>
  <si>
    <t>P13811</t>
  </si>
  <si>
    <t>P13803</t>
  </si>
  <si>
    <t>P13763</t>
  </si>
  <si>
    <t>P13755</t>
  </si>
  <si>
    <t>P13715</t>
  </si>
  <si>
    <t>P13707</t>
  </si>
  <si>
    <t>P13810</t>
  </si>
  <si>
    <t>P13802</t>
  </si>
  <si>
    <t>P13762</t>
  </si>
  <si>
    <t>P13754</t>
  </si>
  <si>
    <t>P13714</t>
  </si>
  <si>
    <t>P13706</t>
  </si>
  <si>
    <t>P13809</t>
  </si>
  <si>
    <t>P13801</t>
  </si>
  <si>
    <t>P13761</t>
  </si>
  <si>
    <t>P13753</t>
  </si>
  <si>
    <t>P13713</t>
  </si>
  <si>
    <t>P13705</t>
  </si>
  <si>
    <t>P13808</t>
  </si>
  <si>
    <t>P13800</t>
  </si>
  <si>
    <t>P13760</t>
  </si>
  <si>
    <t>P13752</t>
  </si>
  <si>
    <t>P13712</t>
  </si>
  <si>
    <t>P13704</t>
  </si>
  <si>
    <t>P13807</t>
  </si>
  <si>
    <t>P13799</t>
  </si>
  <si>
    <t>P13759</t>
  </si>
  <si>
    <t>P13751</t>
  </si>
  <si>
    <t>P13711</t>
  </si>
  <si>
    <t>P13703</t>
  </si>
  <si>
    <t>P13806</t>
  </si>
  <si>
    <t>P13798</t>
  </si>
  <si>
    <t>P13758</t>
  </si>
  <si>
    <t>P13750</t>
  </si>
  <si>
    <t>P13710</t>
  </si>
  <si>
    <t>P13702</t>
  </si>
  <si>
    <t>P13805</t>
  </si>
  <si>
    <t>P13797</t>
  </si>
  <si>
    <t>P13757</t>
  </si>
  <si>
    <t>P13749</t>
  </si>
  <si>
    <t>P13709</t>
  </si>
  <si>
    <t>P13701</t>
  </si>
  <si>
    <t>P13804</t>
  </si>
  <si>
    <t>P13796</t>
  </si>
  <si>
    <t>P13756</t>
  </si>
  <si>
    <t>P13748</t>
  </si>
  <si>
    <t>P13708</t>
  </si>
  <si>
    <t>P13700</t>
  </si>
  <si>
    <t>3/8 ID (1/2 OD)</t>
  </si>
  <si>
    <t>YELLOW COATED</t>
  </si>
  <si>
    <t>GAS CONNECTORS</t>
  </si>
  <si>
    <t>Gas Connectors</t>
  </si>
  <si>
    <t>P9966</t>
  </si>
  <si>
    <t>P13077</t>
  </si>
  <si>
    <t>1/2 Press Ball Valve w/ Drain</t>
  </si>
  <si>
    <t>P13078</t>
  </si>
  <si>
    <t>3/4 Press Ball Valve w/ Drain</t>
  </si>
  <si>
    <t>P13079</t>
  </si>
  <si>
    <t>1 Press Ball Valve w/ Drain</t>
  </si>
  <si>
    <t>P7246</t>
  </si>
  <si>
    <t>1/2 Male Boiler Drain 1/4 Turn</t>
  </si>
  <si>
    <t>P7250</t>
  </si>
  <si>
    <t>3/4 Male Boiler Drain 1/4 Turn</t>
  </si>
  <si>
    <t>PRESS x PEX F1807</t>
  </si>
  <si>
    <t>P13081</t>
  </si>
  <si>
    <t>1/2 Press x PEX F1807 Ball Valve</t>
  </si>
  <si>
    <t>P13082</t>
  </si>
  <si>
    <t>3/4 Press x PEX F1807 Ball Valve</t>
  </si>
  <si>
    <t>P13083</t>
  </si>
  <si>
    <t>1 Press x PEX F1807 Ball Valve</t>
  </si>
  <si>
    <t>72" (3/8" COMP w/ Elbow x 3/8" COMP w/ 3/4" Elbow)</t>
  </si>
  <si>
    <t>GASC 032425</t>
  </si>
  <si>
    <t>1/2 Push x 3/8 OD (Chrome Plated)</t>
  </si>
  <si>
    <t>1/2 Push x 1/4 OD (Chrome Plated)</t>
  </si>
  <si>
    <t>P6679</t>
  </si>
  <si>
    <t>P6692</t>
  </si>
  <si>
    <t>P6693</t>
  </si>
  <si>
    <t>P6694</t>
  </si>
  <si>
    <t>P7525</t>
  </si>
  <si>
    <t>P6695</t>
  </si>
  <si>
    <t>P6698</t>
  </si>
  <si>
    <t>P7344</t>
  </si>
  <si>
    <t>P6701</t>
  </si>
  <si>
    <t>P7728</t>
  </si>
  <si>
    <t>P7633</t>
  </si>
  <si>
    <t>P6704</t>
  </si>
  <si>
    <t>P6705</t>
  </si>
  <si>
    <t>P6706</t>
  </si>
  <si>
    <t>P6709</t>
  </si>
  <si>
    <t>P6714</t>
  </si>
  <si>
    <t>P3771</t>
  </si>
  <si>
    <t>P6719</t>
  </si>
  <si>
    <t>P3770</t>
  </si>
  <si>
    <t>P7660</t>
  </si>
  <si>
    <t>P6723</t>
  </si>
  <si>
    <t>P3488</t>
  </si>
  <si>
    <t>P6325</t>
  </si>
  <si>
    <t>P6808</t>
  </si>
  <si>
    <t>P6727</t>
  </si>
  <si>
    <t>P6728</t>
  </si>
  <si>
    <t>P6729</t>
  </si>
  <si>
    <t>P1248</t>
  </si>
  <si>
    <t>P6777</t>
  </si>
  <si>
    <t>P6778</t>
  </si>
  <si>
    <t>P6779</t>
  </si>
  <si>
    <t>P7370</t>
  </si>
  <si>
    <t>P6730</t>
  </si>
  <si>
    <t>P7422</t>
  </si>
  <si>
    <t>P6733</t>
  </si>
  <si>
    <t>P6734</t>
  </si>
  <si>
    <t>P7345</t>
  </si>
  <si>
    <t>P6735</t>
  </si>
  <si>
    <t>P7346</t>
  </si>
  <si>
    <t>P6740</t>
  </si>
  <si>
    <t>P6741</t>
  </si>
  <si>
    <t>P6738</t>
  </si>
  <si>
    <t>P6739</t>
  </si>
  <si>
    <t>P7347</t>
  </si>
  <si>
    <t>P6742</t>
  </si>
  <si>
    <t>P6743</t>
  </si>
  <si>
    <t>P6744</t>
  </si>
  <si>
    <t>P7524</t>
  </si>
  <si>
    <t>P7634</t>
  </si>
  <si>
    <t>P6745</t>
  </si>
  <si>
    <t>P7424</t>
  </si>
  <si>
    <t>P6749</t>
  </si>
  <si>
    <t>P6759</t>
  </si>
  <si>
    <t>P7686</t>
  </si>
  <si>
    <t>P6760</t>
  </si>
  <si>
    <t>P6765</t>
  </si>
  <si>
    <t>P7348</t>
  </si>
  <si>
    <t>P7349</t>
  </si>
  <si>
    <t>P6488</t>
  </si>
  <si>
    <t>P6497</t>
  </si>
  <si>
    <t>P6498</t>
  </si>
  <si>
    <t>P6499</t>
  </si>
  <si>
    <t>P6500</t>
  </si>
  <si>
    <t>P6501</t>
  </si>
  <si>
    <t>P6514</t>
  </si>
  <si>
    <t>P6807</t>
  </si>
  <si>
    <t>P6812</t>
  </si>
  <si>
    <t>P7376</t>
  </si>
  <si>
    <t>P7656</t>
  </si>
  <si>
    <t>P2883</t>
  </si>
  <si>
    <t>P6548</t>
  </si>
  <si>
    <t>P7374</t>
  </si>
  <si>
    <t>P6794</t>
  </si>
  <si>
    <t>P4069</t>
  </si>
  <si>
    <t>P7353</t>
  </si>
  <si>
    <t>P6671</t>
  </si>
  <si>
    <t>P6675</t>
  </si>
  <si>
    <t>P7467</t>
  </si>
  <si>
    <t>P1368</t>
  </si>
  <si>
    <t>P1349</t>
  </si>
  <si>
    <t>P1350</t>
  </si>
  <si>
    <t>P1351</t>
  </si>
  <si>
    <t>P6771</t>
  </si>
  <si>
    <t>P6772</t>
  </si>
  <si>
    <t>P6773</t>
  </si>
  <si>
    <t>P6774</t>
  </si>
  <si>
    <t>P6775</t>
  </si>
  <si>
    <t>P6776</t>
  </si>
  <si>
    <t>P7690</t>
  </si>
  <si>
    <t>P7691</t>
  </si>
  <si>
    <t>P7365</t>
  </si>
  <si>
    <t>P6665</t>
  </si>
  <si>
    <t>P6666</t>
  </si>
  <si>
    <t>P6667</t>
  </si>
  <si>
    <t>P6668</t>
  </si>
  <si>
    <t>P3404</t>
  </si>
  <si>
    <t>P3405</t>
  </si>
  <si>
    <t>P3208</t>
  </si>
  <si>
    <t>P3406</t>
  </si>
  <si>
    <t>P3233</t>
  </si>
  <si>
    <t>P3234</t>
  </si>
  <si>
    <t>P7033</t>
  </si>
  <si>
    <t>P7700</t>
  </si>
  <si>
    <t>P7034</t>
  </si>
  <si>
    <t>P7707</t>
  </si>
  <si>
    <t>P7040</t>
  </si>
  <si>
    <t>P7041</t>
  </si>
  <si>
    <t>P7042</t>
  </si>
  <si>
    <t>P7708</t>
  </si>
  <si>
    <t>P7709</t>
  </si>
  <si>
    <t>P7043</t>
  </si>
  <si>
    <t>P7048</t>
  </si>
  <si>
    <t>P7052</t>
  </si>
  <si>
    <t>P2933</t>
  </si>
  <si>
    <t>P7058</t>
  </si>
  <si>
    <t>P2934</t>
  </si>
  <si>
    <t>P7061</t>
  </si>
  <si>
    <t>P7729</t>
  </si>
  <si>
    <t>P7065</t>
  </si>
  <si>
    <t>P7066</t>
  </si>
  <si>
    <t>P7067</t>
  </si>
  <si>
    <t>P2228</t>
  </si>
  <si>
    <t>P2144</t>
  </si>
  <si>
    <t>P7115</t>
  </si>
  <si>
    <t>P7117</t>
  </si>
  <si>
    <t>P7706</t>
  </si>
  <si>
    <t>P7133</t>
  </si>
  <si>
    <t>P7137</t>
  </si>
  <si>
    <t>P7140</t>
  </si>
  <si>
    <t>P7068</t>
  </si>
  <si>
    <t>P7710</t>
  </si>
  <si>
    <t>P7071</t>
  </si>
  <si>
    <t>P7072</t>
  </si>
  <si>
    <t>P7711</t>
  </si>
  <si>
    <t>P7073</t>
  </si>
  <si>
    <t>P2303</t>
  </si>
  <si>
    <t>P7078</t>
  </si>
  <si>
    <t>P7079</t>
  </si>
  <si>
    <t>P7077</t>
  </si>
  <si>
    <t>P7712</t>
  </si>
  <si>
    <t>P7080</t>
  </si>
  <si>
    <t>P7081</t>
  </si>
  <si>
    <t>P7082</t>
  </si>
  <si>
    <t>P2313</t>
  </si>
  <si>
    <t>P2314</t>
  </si>
  <si>
    <t>P7083</t>
  </si>
  <si>
    <t>P2319</t>
  </si>
  <si>
    <t>P7714</t>
  </si>
  <si>
    <t>P7087</t>
  </si>
  <si>
    <t>P7092</t>
  </si>
  <si>
    <t>P2332</t>
  </si>
  <si>
    <t>P2333</t>
  </si>
  <si>
    <t>P7098</t>
  </si>
  <si>
    <t>P2339</t>
  </si>
  <si>
    <t>P2340</t>
  </si>
  <si>
    <t>P2341</t>
  </si>
  <si>
    <t>P7355</t>
  </si>
  <si>
    <t>P7103</t>
  </si>
  <si>
    <t>P2350</t>
  </si>
  <si>
    <t>P3701</t>
  </si>
  <si>
    <t>P7715</t>
  </si>
  <si>
    <t>P7366</t>
  </si>
  <si>
    <t>P6829</t>
  </si>
  <si>
    <t>P6838</t>
  </si>
  <si>
    <t>P6840</t>
  </si>
  <si>
    <t>P6841</t>
  </si>
  <si>
    <t>P6859</t>
  </si>
  <si>
    <t>P7251</t>
  </si>
  <si>
    <t>P7626</t>
  </si>
  <si>
    <t>P6891</t>
  </si>
  <si>
    <t>P6904</t>
  </si>
  <si>
    <t>P6985</t>
  </si>
  <si>
    <t>P6986</t>
  </si>
  <si>
    <t>P7356</t>
  </si>
  <si>
    <t>P6907</t>
  </si>
  <si>
    <t>P6944</t>
  </si>
  <si>
    <t>P6945</t>
  </si>
  <si>
    <t>P6908</t>
  </si>
  <si>
    <t>P6988</t>
  </si>
  <si>
    <t>P6989</t>
  </si>
  <si>
    <t>P6990</t>
  </si>
  <si>
    <t>P6946</t>
  </si>
  <si>
    <t>P7145</t>
  </si>
  <si>
    <t>P6948</t>
  </si>
  <si>
    <t>P6913</t>
  </si>
  <si>
    <t>P6991</t>
  </si>
  <si>
    <t>P6992</t>
  </si>
  <si>
    <t>P6951</t>
  </si>
  <si>
    <t>P6953</t>
  </si>
  <si>
    <t>P6960</t>
  </si>
  <si>
    <t>P6916</t>
  </si>
  <si>
    <t>P6993</t>
  </si>
  <si>
    <t>P6964</t>
  </si>
  <si>
    <t>P6966</t>
  </si>
  <si>
    <t>P6967</t>
  </si>
  <si>
    <t>P6975</t>
  </si>
  <si>
    <t>P6920</t>
  </si>
  <si>
    <t>P7720</t>
  </si>
  <si>
    <t>P6977</t>
  </si>
  <si>
    <t>P4343</t>
  </si>
  <si>
    <t>P6978</t>
  </si>
  <si>
    <t>P6979</t>
  </si>
  <si>
    <t>P6980</t>
  </si>
  <si>
    <t>P6981</t>
  </si>
  <si>
    <t>P6982</t>
  </si>
  <si>
    <t>P6983</t>
  </si>
  <si>
    <t>P6925</t>
  </si>
  <si>
    <t>P6926</t>
  </si>
  <si>
    <t>P6929</t>
  </si>
  <si>
    <t>P6931</t>
  </si>
  <si>
    <t>P6933</t>
  </si>
  <si>
    <t>P6934</t>
  </si>
  <si>
    <t>P6940</t>
  </si>
  <si>
    <t>P7697</t>
  </si>
  <si>
    <t>P7654</t>
  </si>
  <si>
    <t>P7658</t>
  </si>
  <si>
    <t>P7698</t>
  </si>
  <si>
    <t>P2142</t>
  </si>
  <si>
    <t>P7695</t>
  </si>
  <si>
    <t>P7696</t>
  </si>
  <si>
    <t>P7661</t>
  </si>
  <si>
    <t>P7689</t>
  </si>
  <si>
    <t>P2930</t>
  </si>
  <si>
    <t>P7705</t>
  </si>
  <si>
    <t>P2254</t>
  </si>
  <si>
    <t>P7014</t>
  </si>
  <si>
    <t>P7018</t>
  </si>
  <si>
    <t>P7701</t>
  </si>
  <si>
    <t>P2264</t>
  </si>
  <si>
    <t>P2245</t>
  </si>
  <si>
    <t>P7703</t>
  </si>
  <si>
    <t>P7109</t>
  </si>
  <si>
    <t>P7110</t>
  </si>
  <si>
    <t>P7111</t>
  </si>
  <si>
    <t>P2180</t>
  </si>
  <si>
    <t>P2181</t>
  </si>
  <si>
    <t>P7702</t>
  </si>
  <si>
    <t>P7008</t>
  </si>
  <si>
    <t>P7009</t>
  </si>
  <si>
    <t>P7010</t>
  </si>
  <si>
    <t>P3244</t>
  </si>
  <si>
    <t>P3132</t>
  </si>
  <si>
    <t>P5819</t>
  </si>
  <si>
    <t>P5822</t>
  </si>
  <si>
    <t>P5824</t>
  </si>
  <si>
    <t>P5826</t>
  </si>
  <si>
    <t>P5827</t>
  </si>
  <si>
    <t>P5830</t>
  </si>
  <si>
    <t>P5953</t>
  </si>
  <si>
    <t>P5955</t>
  </si>
  <si>
    <t>P5954</t>
  </si>
  <si>
    <t>P5958</t>
  </si>
  <si>
    <t>P5957</t>
  </si>
  <si>
    <t>P5956</t>
  </si>
  <si>
    <t>P5960</t>
  </si>
  <si>
    <t>P5959</t>
  </si>
  <si>
    <t>P5964</t>
  </si>
  <si>
    <t>P5963</t>
  </si>
  <si>
    <t>P5962</t>
  </si>
  <si>
    <t>P5967</t>
  </si>
  <si>
    <t>P5966</t>
  </si>
  <si>
    <t>P5965</t>
  </si>
  <si>
    <t>P5971</t>
  </si>
  <si>
    <t>P5970</t>
  </si>
  <si>
    <t>P5969</t>
  </si>
  <si>
    <t>P5968</t>
  </si>
  <si>
    <t>P5973</t>
  </si>
  <si>
    <t>P5972</t>
  </si>
  <si>
    <t>P5978</t>
  </si>
  <si>
    <t>P5977</t>
  </si>
  <si>
    <t>P5982</t>
  </si>
  <si>
    <t>P5981</t>
  </si>
  <si>
    <t>P7637</t>
  </si>
  <si>
    <t>1/2 Brass Ext Piece</t>
  </si>
  <si>
    <t>P7638</t>
  </si>
  <si>
    <t>P5917</t>
  </si>
  <si>
    <t>P5992</t>
  </si>
  <si>
    <t>P5991</t>
  </si>
  <si>
    <t>P5990</t>
  </si>
  <si>
    <t>P5995</t>
  </si>
  <si>
    <t>P5994</t>
  </si>
  <si>
    <t>P5993</t>
  </si>
  <si>
    <t>P5998</t>
  </si>
  <si>
    <t>P5997</t>
  </si>
  <si>
    <t>P5996</t>
  </si>
  <si>
    <t>P6001</t>
  </si>
  <si>
    <t>P6000</t>
  </si>
  <si>
    <t>P5999</t>
  </si>
  <si>
    <t>P6005</t>
  </si>
  <si>
    <t>P6004</t>
  </si>
  <si>
    <t>P6010</t>
  </si>
  <si>
    <t>P6009</t>
  </si>
  <si>
    <t>P6008</t>
  </si>
  <si>
    <t>P6007</t>
  </si>
  <si>
    <t>P6006</t>
  </si>
  <si>
    <t>P6012</t>
  </si>
  <si>
    <t>P6011</t>
  </si>
  <si>
    <t>P6016</t>
  </si>
  <si>
    <t>P6015</t>
  </si>
  <si>
    <t>P6021</t>
  </si>
  <si>
    <t>P6020</t>
  </si>
  <si>
    <t>P6019</t>
  </si>
  <si>
    <t>P5791</t>
  </si>
  <si>
    <t>P5768</t>
  </si>
  <si>
    <t>P5764</t>
  </si>
  <si>
    <t>P5769</t>
  </si>
  <si>
    <t>P5770</t>
  </si>
  <si>
    <t>P5771</t>
  </si>
  <si>
    <t>P5772</t>
  </si>
  <si>
    <t>1-1/2 Brass 90 Elbow</t>
  </si>
  <si>
    <t>P5776</t>
  </si>
  <si>
    <t>P6024</t>
  </si>
  <si>
    <t>P6027</t>
  </si>
  <si>
    <t>P6026</t>
  </si>
  <si>
    <t>P6030</t>
  </si>
  <si>
    <t>P6029</t>
  </si>
  <si>
    <t>P6034</t>
  </si>
  <si>
    <t>P6033</t>
  </si>
  <si>
    <t>P6032</t>
  </si>
  <si>
    <t>P6038</t>
  </si>
  <si>
    <t>P6037</t>
  </si>
  <si>
    <t>P6036</t>
  </si>
  <si>
    <t>P6042</t>
  </si>
  <si>
    <t>P6041</t>
  </si>
  <si>
    <t>P6040</t>
  </si>
  <si>
    <t>P6039</t>
  </si>
  <si>
    <t>P6046</t>
  </si>
  <si>
    <t>P6045</t>
  </si>
  <si>
    <t>P6044</t>
  </si>
  <si>
    <t>P6043</t>
  </si>
  <si>
    <t>P6048</t>
  </si>
  <si>
    <t>P5793</t>
  </si>
  <si>
    <t>P5806</t>
  </si>
  <si>
    <t>P6068</t>
  </si>
  <si>
    <t>P6085</t>
  </si>
  <si>
    <t>P6084</t>
  </si>
  <si>
    <t>P6083</t>
  </si>
  <si>
    <t>P6082</t>
  </si>
  <si>
    <t>P6081</t>
  </si>
  <si>
    <t>P6080</t>
  </si>
  <si>
    <t>P5832</t>
  </si>
  <si>
    <t>P5843</t>
  </si>
  <si>
    <t>P5844</t>
  </si>
  <si>
    <t>3/8 ID (1/2 OD) 12" Yellow Gas Connector 1/2 MIP x 1/2 FIP</t>
  </si>
  <si>
    <t>3/8 ID (1/2 OD) 12" Yellow Gas Connector 1/2 MIP x 1/2 MIP</t>
  </si>
  <si>
    <t>3/8 ID (1/2 OD) 12" Yellow Gas Connector 3/4 MIP x 3/4 FIP</t>
  </si>
  <si>
    <t>3/8 ID (1/2 OD) 12" Yellow Gas Connector 3/4 MIP x 3/4 MIP</t>
  </si>
  <si>
    <t>3/8 ID (1/2 OD) 12" Yellow Gas Connector 3/4 MIP x 1/2 FIP</t>
  </si>
  <si>
    <t>3/8 ID (1/2 OD) 12" Yellow Gas Connector 3/4 MIP x 1/2 MIP</t>
  </si>
  <si>
    <t>3/8 ID (1/2 OD) 18" Yellow Gas Connector 1/2 MIP x 1/2 FIP</t>
  </si>
  <si>
    <t>3/8 ID (1/2 OD) 18" Yellow Gas Connector 1/2 MIP x 1/2 MIP</t>
  </si>
  <si>
    <t>3/8 ID (1/2 OD) 18" Yellow Gas Connector 3/4 MIP x 3/4 FIP</t>
  </si>
  <si>
    <t>3/8 ID (1/2 OD) 18" Yellow Gas Connector 3/4 MIP x 3/4 MIP</t>
  </si>
  <si>
    <t>3/8 ID (1/2 OD) 18" Yellow Gas Connector 3/4 MIP x 1/2 FIP</t>
  </si>
  <si>
    <t>3/8 ID (1/2 OD) 18" Yellow Gas Connector 3/4 MIP x 1/2 MIP</t>
  </si>
  <si>
    <t>3/8 ID (1/2 OD) 24" Yellow Gas Connector 1/2 MIP x 1/2 FIP</t>
  </si>
  <si>
    <t>3/8 ID (1/2 OD) 24" Yellow Gas Connector 1/2 MIP x 1/2 MIP</t>
  </si>
  <si>
    <t>3/8 ID (1/2 OD) 24" Yellow Gas Connector 3/4 MIP x 3/4 FIP</t>
  </si>
  <si>
    <t>3/8 ID (1/2 OD) 24" Yellow Gas Connector 3/4 MIP x 3/4 MIP</t>
  </si>
  <si>
    <t>3/8 ID (1/2 OD) 24" Yellow Gas Connector 3/4 MIP x 1/2 FIP</t>
  </si>
  <si>
    <t>3/8 ID (1/2 OD) 24" Yellow Gas Connector 3/4 MIP x 1/2 MIP</t>
  </si>
  <si>
    <t>3/8 ID (1/2 OD) 30" Yellow Gas Connector 1/2 MIP x 1/2 FIP</t>
  </si>
  <si>
    <t>3/8 ID (1/2 OD) 30" Yellow Gas Connector 1/2 MIP x 1/2 MIP</t>
  </si>
  <si>
    <t>3/8 ID (1/2 OD) 30" Yellow Gas Connector 3/4 MIP x 3/4 FIP</t>
  </si>
  <si>
    <t>3/8 ID (1/2 OD) 30" Yellow Gas Connector 3/4 MIP x 3/4 MIP</t>
  </si>
  <si>
    <t>3/8 ID (1/2 OD) 30" Yellow Gas Connector 3/4 MIP x 1/2 FIP</t>
  </si>
  <si>
    <t>3/8 ID (1/2 OD) 30" Yellow Gas Connector 3/4 MIP x 1/2 MIP</t>
  </si>
  <si>
    <t>3/8 ID (1/2 OD) 36" Yellow Gas Connector 1/2 MIP x 1/2 FIP</t>
  </si>
  <si>
    <t>3/8 ID (1/2 OD) 36" Yellow Gas Connector 1/2 MIP x 1/2 MIP</t>
  </si>
  <si>
    <t>3/8 ID (1/2 OD) 36" Yellow Gas Connector 3/4 MIP x 3/4 FIP</t>
  </si>
  <si>
    <t>3/8 ID (1/2 OD) 36" Yellow Gas Connector 3/4 MIP x 3/4 MIP</t>
  </si>
  <si>
    <t>3/8 ID (1/2 OD) 36" Yellow Gas Connector 3/4 MIP x 1/2 FIP</t>
  </si>
  <si>
    <t>3/8 ID (1/2 OD) 36" Yellow Gas Connector 3/4 MIP x 1/2 MIP</t>
  </si>
  <si>
    <t>3/8 ID (1/2 OD) 48" Yellow Gas Connector 1/2 MIP x 1/2 FIP</t>
  </si>
  <si>
    <t>3/8 ID (1/2 OD) 48" Yellow Gas Connector 1/2 MIP x 1/2 MIP</t>
  </si>
  <si>
    <t>3/8 ID (1/2 OD) 48" Yellow Gas Connector 3/4 MIP x 3/4 FIP</t>
  </si>
  <si>
    <t>3/8 ID (1/2 OD) 48" Yellow Gas Connector 3/4 MIP x 3/4 MIP</t>
  </si>
  <si>
    <t>3/8 ID (1/2 OD) 48" Yellow Gas Connector 3/4 MIP x 1/2 FIP</t>
  </si>
  <si>
    <t>3/8 ID (1/2 OD) 48" Yellow Gas Connector 3/4 MIP x 1/2 MIP</t>
  </si>
  <si>
    <t>3/8 ID (1/2 OD) 60" Yellow Gas Connector 1/2 MIP x 1/2 FIP</t>
  </si>
  <si>
    <t>3/8 ID (1/2 OD) 60" Yellow Gas Connector 1/2 MIP x 1/2 MIP</t>
  </si>
  <si>
    <t>3/8 ID (1/2 OD) 60" Yellow Gas Connector 3/4 MIP x 3/4 FIP</t>
  </si>
  <si>
    <t>3/8 ID (1/2 OD) 60" Yellow Gas Connector 3/4 MIP x 3/4 MIP</t>
  </si>
  <si>
    <t>3/8 ID (1/2 OD) 60" Yellow Gas Connector 3/4 MIP x 1/2 FIP</t>
  </si>
  <si>
    <t>3/8 ID (1/2 OD) 60" Yellow Gas Connector 3/4 MIP x 1/2 MIP</t>
  </si>
  <si>
    <t>3/8 ID (1/2 OD) 72" Yellow Gas Connector 1/2 MIP x 1/2 FIP</t>
  </si>
  <si>
    <t>3/8 ID (1/2 OD) 72" Yellow Gas Connector 1/2 MIP x 1/2 MIP</t>
  </si>
  <si>
    <t>3/8 ID (1/2 OD) 72" Yellow Gas Connector 3/4 MIP x 3/4 FIP</t>
  </si>
  <si>
    <t>3/8 ID (1/2 OD) 72" Yellow Gas Connector 3/4 MIP x 3/4 MIP</t>
  </si>
  <si>
    <t>3/8 ID (1/2 OD) 72" Yellow Gas Connector 3/4 MIP x 1/2 FIP</t>
  </si>
  <si>
    <t>3/8 ID (1/2 OD) 72" Yellow Gas Connector 3/4 MIP x 1/2 MIP</t>
  </si>
  <si>
    <t>1/2 ID (5/8 OD) 12" Yellow Gas Connector 1/2 MIP x 1/2 FIP</t>
  </si>
  <si>
    <t>1/2 ID (5/8 OD) 12" Yellow Gas Connector 1/2 MIP x 1/2 MIP</t>
  </si>
  <si>
    <t>1/2 ID (5/8 OD) 12" Yellow Gas Connector 3/4 MIP x 3/4 FIP</t>
  </si>
  <si>
    <t>1/2 ID (5/8 OD) 12" Yellow Gas Connector 3/4 MIP x 3/4 MIP</t>
  </si>
  <si>
    <t>1/2 ID (5/8 OD) 12" Yellow Gas Connector 3/4 MIP x 1/2 FIP</t>
  </si>
  <si>
    <t>1/2 ID (5/8 OD) 12" Yellow Gas Connector 3/4 MIP x 1/2 MIP</t>
  </si>
  <si>
    <t>1/2 ID (5/8 OD) 18" Yellow Gas Connector 1/2 MIP x 1/2 FIP</t>
  </si>
  <si>
    <t>1/2 ID (5/8 OD) 18" Yellow Gas Connector 1/2 MIP x 1/2 MIP</t>
  </si>
  <si>
    <t>1/2 ID (5/8 OD) 18" Yellow Gas Connector 3/4 MIP x 3/4 FIP</t>
  </si>
  <si>
    <t>1/2 ID (5/8 OD) 18" Yellow Gas Connector 3/4 MIP x 3/4 MIP</t>
  </si>
  <si>
    <t>1/2 ID (5/8 OD) 18" Yellow Gas Connector 3/4 MIP x 1/2 FIP</t>
  </si>
  <si>
    <t>1/2 ID (5/8 OD) 18" Yellow Gas Connector 3/4 MIP x 1/2 MIP</t>
  </si>
  <si>
    <t>1/2 ID (5/8 OD) 24" Yellow Gas Connector 1/2 MIP x 1/2 FIP</t>
  </si>
  <si>
    <t>1/2 ID (5/8 OD) 24" Yellow Gas Connector 1/2 MIP x 1/2 MIP</t>
  </si>
  <si>
    <t>1/2 ID (5/8 OD) 24" Yellow Gas Connector 3/4 MIP x 3/4 FIP</t>
  </si>
  <si>
    <t>1/2 ID (5/8 OD) 24" Yellow Gas Connector 3/4 MIP x 3/4 MIP</t>
  </si>
  <si>
    <t>1/2 ID (5/8 OD) 24" Yellow Gas Connector 3/4 MIP x 1/2 FIP</t>
  </si>
  <si>
    <t>1/2 ID (5/8 OD) 24" Yellow Gas Connector 3/4 MIP x 1/2 MIP</t>
  </si>
  <si>
    <t>1/2 ID (5/8 OD) 30" Yellow Gas Connector 1/2 MIP x 1/2 FIP</t>
  </si>
  <si>
    <t>1/2 ID (5/8 OD) 30" Yellow Gas Connector 1/2 MIP x 1/2 MIP</t>
  </si>
  <si>
    <t>1/2 ID (5/8 OD) 30" Yellow Gas Connector 3/4 MIP x 3/4 FIP</t>
  </si>
  <si>
    <t>1/2 ID (5/8 OD) 30" Yellow Gas Connector 3/4 MIP x 3/4 MIP</t>
  </si>
  <si>
    <t>1/2 ID (5/8 OD) 30" Yellow Gas Connector 3/4 MIP x 1/2 FIP</t>
  </si>
  <si>
    <t>1/2 ID (5/8 OD) 30" Yellow Gas Connector 3/4 MIP x 1/2 MIP</t>
  </si>
  <si>
    <t>1/2 ID (5/8 OD) 36" Yellow Gas Connector 1/2 MIP x 1/2 FIP</t>
  </si>
  <si>
    <t>1/2 ID (5/8 OD) 36" Yellow Gas Connector 1/2 MIP x 1/2 MIP</t>
  </si>
  <si>
    <t>1/2 ID (5/8 OD) 36" Yellow Gas Connector 3/4 MIP x 3/4 FIP</t>
  </si>
  <si>
    <t>1/2 ID (5/8 OD) 36" Yellow Gas Connector 3/4 MIP x 3/4 MIP</t>
  </si>
  <si>
    <t>1/2 ID (5/8 OD) 36" Yellow Gas Connector 3/4 MIP x 1/2 FIP</t>
  </si>
  <si>
    <t>1/2 ID (5/8 OD) 36" Yellow Gas Connector 3/4 MIP x 1/2 MIP</t>
  </si>
  <si>
    <t>1/2 ID (5/8 OD) 48" Yellow Gas Connector 1/2 MIP x 1/2 FIP</t>
  </si>
  <si>
    <t>1/2 ID (5/8 OD) 48" Yellow Gas Connector 1/2 MIP x 1/2 MIP</t>
  </si>
  <si>
    <t>1/2 ID (5/8 OD) 48" Yellow Gas Connector 3/4 MIP x 3/4 FIP</t>
  </si>
  <si>
    <t>1/2 ID (5/8 OD) 48" Yellow Gas Connector 3/4 MIP x 3/4 MIP</t>
  </si>
  <si>
    <t>1/2 ID (5/8 OD) 48" Yellow Gas Connector 3/4 MIP x 1/2 FIP</t>
  </si>
  <si>
    <t>1/2 ID (5/8 OD) 48" Yellow Gas Connector 3/4 MIP x 1/2 MIP</t>
  </si>
  <si>
    <t>1/2 ID (5/8 OD) 60" Yellow Gas Connector 1/2 MIP x 1/2 FIP</t>
  </si>
  <si>
    <t>1/2 ID (5/8 OD) 60" Yellow Gas Connector 1/2 MIP x 1/2 MIP</t>
  </si>
  <si>
    <t>1/2 ID (5/8 OD) 60" Yellow Gas Connector 3/4 MIP x 3/4 FIP</t>
  </si>
  <si>
    <t>1/2 ID (5/8 OD) 60" Yellow Gas Connector 3/4 MIP x 3/4 MIP</t>
  </si>
  <si>
    <t>1/2 ID (5/8 OD) 60" Yellow Gas Connector 3/4 MIP x 1/2 FIP</t>
  </si>
  <si>
    <t>1/2 ID (5/8 OD) 60" Yellow Gas Connector 3/4 MIP x 1/2 MIP</t>
  </si>
  <si>
    <t>1/2 ID (5/8 OD) 72" Yellow Gas Connector 1/2 MIP x 1/2 FIP</t>
  </si>
  <si>
    <t>1/2 ID (5/8 OD) 72" Yellow Gas Connector 1/2 MIP x 1/2 MIP</t>
  </si>
  <si>
    <t>1/2 ID (5/8 OD) 72" Yellow Gas Connector 3/4 MIP x 3/4 FIP</t>
  </si>
  <si>
    <t>1/2 ID (5/8 OD) 72" Yellow Gas Connector 3/4 MIP x 3/4 MIP</t>
  </si>
  <si>
    <t>1/2 ID (5/8 OD) 72" Yellow Gas Connector 3/4 MIP x 1/2 FIP</t>
  </si>
  <si>
    <t>1/2 ID (5/8 OD) 72" Yellow Gas Connector 3/4 MIP x 1/2 MIP</t>
  </si>
  <si>
    <t>3/4 ID (1 OD) 12" Yellow Gas Connector 1/2 MIP x 1/2 FIP</t>
  </si>
  <si>
    <t>3/4 ID (1 OD) 12" Yellow Gas Connector 1/2 MIP x 1/2 MIP</t>
  </si>
  <si>
    <t>3/4 ID (1 OD) 12" Yellow Gas Connector 3/4 MIP x 3/4 FIP</t>
  </si>
  <si>
    <t>3/4 ID (1 OD) 12" Yellow Gas Connector 3/4 MIP x 3/4 MIP</t>
  </si>
  <si>
    <t>3/4 ID (1 OD) 12" Yellow Gas Connector 3/4 MIP x 1/2 FIP</t>
  </si>
  <si>
    <t>3/4 ID (1 OD) 12" Yellow Gas Connector 3/4 MIP x 1/2 MIP</t>
  </si>
  <si>
    <t>3/4 ID (1 OD) 18" Yellow Gas Connector 1/2 MIP x 1/2 FIP</t>
  </si>
  <si>
    <t>3/4 ID (1 OD) 18" Yellow Gas Connector 1/2 MIP x 1/2 MIP</t>
  </si>
  <si>
    <t>3/4 ID (1 OD) 18" Yellow Gas Connector 3/4 MIP x 3/4 FIP</t>
  </si>
  <si>
    <t>3/4 ID (1 OD) 18" Yellow Gas Connector 3/4 MIP x 3/4 MIP</t>
  </si>
  <si>
    <t>3/4 ID (1 OD) 18" Yellow Gas Connector 3/4 MIP x 1/2 FIP</t>
  </si>
  <si>
    <t>3/4 ID (1 OD) 18" Yellow Gas Connector 3/4 MIP x 1/2 MIP</t>
  </si>
  <si>
    <t>3/4 ID (1 OD) 24" Yellow Gas Connector 1/2 MIP x 1/2 FIP</t>
  </si>
  <si>
    <t>3/4 ID (1 OD) 24" Yellow Gas Connector 1/2 MIP x 1/2 MIP</t>
  </si>
  <si>
    <t>3/4 ID (1 OD) 24" Yellow Gas Connector 3/4 MIP x 3/4 FIP</t>
  </si>
  <si>
    <t>3/4 ID (1 OD) 24" Yellow Gas Connector 3/4 MIP x 3/4 MIP</t>
  </si>
  <si>
    <t>3/4 ID (1 OD) 24" Yellow Gas Connector 3/4 MIP x 1/2 FIP</t>
  </si>
  <si>
    <t>3/4 ID (1 OD) 24" Yellow Gas Connector 3/4 MIP x 1/2 MIP</t>
  </si>
  <si>
    <t>3/4 ID (1 OD) 30" Yellow Gas Connector 1/2 MIP x 1/2 FIP</t>
  </si>
  <si>
    <t>3/4 ID (1 OD) 30" Yellow Gas Connector 1/2 MIP x 1/2 MIP</t>
  </si>
  <si>
    <t>3/4 ID (1 OD) 30" Yellow Gas Connector 3/4 MIP x 3/4 FIP</t>
  </si>
  <si>
    <t>3/4 ID (1 OD) 30" Yellow Gas Connector 3/4 MIP x 3/4 MIP</t>
  </si>
  <si>
    <t>3/4 ID (1 OD) 30" Yellow Gas Connector 3/4 MIP x 1/2 FIP</t>
  </si>
  <si>
    <t>3/4 ID (1 OD) 30" Yellow Gas Connector 3/4 MIP x 1/2 MIP</t>
  </si>
  <si>
    <t>3/4 ID (1 OD) 36" Yellow Gas Connector 1/2 MIP x 1/2 FIP</t>
  </si>
  <si>
    <t>3/4 ID (1 OD) 36" Yellow Gas Connector 1/2 MIP x 1/2 MIP</t>
  </si>
  <si>
    <t>3/4 ID (1 OD) 36" Yellow Gas Connector 3/4 MIP x 3/4 FIP</t>
  </si>
  <si>
    <t>3/4 ID (1 OD) 36" Yellow Gas Connector 3/4 MIP x 3/4 MIP</t>
  </si>
  <si>
    <t>3/4 ID (1 OD) 36" Yellow Gas Connector 3/4 MIP x 1/2 FIP</t>
  </si>
  <si>
    <t>3/4 ID (1 OD) 36" Yellow Gas Connector 3/4 MIP x 1/2 MIP</t>
  </si>
  <si>
    <t>3/4 ID (1 OD) 48" Yellow Gas Connector 1/2 MIP x 1/2 FIP</t>
  </si>
  <si>
    <t>3/4 ID (1 OD) 48" Yellow Gas Connector 1/2 MIP x 1/2 MIP</t>
  </si>
  <si>
    <t>3/4 ID (1 OD) 48" Yellow Gas Connector 3/4 MIP x 3/4 FIP</t>
  </si>
  <si>
    <t>3/4 ID (1 OD) 48" Yellow Gas Connector 3/4 MIP x 3/4 MIP</t>
  </si>
  <si>
    <t>3/4 ID (1 OD) 48" Yellow Gas Connector 3/4 MIP x 1/2 FIP</t>
  </si>
  <si>
    <t>3/4 ID (1 OD) 48" Yellow Gas Connector 3/4 MIP x 1/2 MIP</t>
  </si>
  <si>
    <t>3/4 ID (1 OD) 60" Yellow Gas Connector 1/2 MIP x 1/2 FIP</t>
  </si>
  <si>
    <t>3/4 ID (1 OD) 60" Yellow Gas Connector 1/2 MIP x 1/2 MIP</t>
  </si>
  <si>
    <t>3/4 ID (1 OD) 60" Yellow Gas Connector 3/4 MIP x 3/4 FIP</t>
  </si>
  <si>
    <t>3/4 ID (1 OD) 60" Yellow Gas Connector 3/4 MIP x 3/4 MIP</t>
  </si>
  <si>
    <t>3/4 ID (1 OD) 60" Yellow Gas Connector 3/4 MIP x 1/2 FIP</t>
  </si>
  <si>
    <t>3/4 ID (1 OD) 60" Yellow Gas Connector 3/4 MIP x 1/2 MIP</t>
  </si>
  <si>
    <t>3/4 ID (1 OD) 72" Yellow Gas Connector 1/2 MIP x 1/2 FIP</t>
  </si>
  <si>
    <t>3/4 ID (1 OD) 72" Yellow Gas Connector 1/2 MIP x 1/2 MIP</t>
  </si>
  <si>
    <t>3/4 ID (1 OD) 72" Yellow Gas Connector 3/4 MIP x 3/4 FIP</t>
  </si>
  <si>
    <t>3/4 ID (1 OD) 72" Yellow Gas Connector 3/4 MIP x 3/4 MIP</t>
  </si>
  <si>
    <t>3/4 ID (1 OD) 72" Yellow Gas Connector 3/4 MIP x 1/2 FIP</t>
  </si>
  <si>
    <t>3/4 ID (1 OD) 72" Yellow Gas Connector 3/4 MIP x 1/2 MIP</t>
  </si>
  <si>
    <t>P1866</t>
  </si>
  <si>
    <t>P4623</t>
  </si>
  <si>
    <t>P1882</t>
  </si>
  <si>
    <t>P3163</t>
  </si>
  <si>
    <t>P4506</t>
  </si>
  <si>
    <t>P4517</t>
  </si>
  <si>
    <t>P5277</t>
  </si>
  <si>
    <t>P5467</t>
  </si>
  <si>
    <t>P4516</t>
  </si>
  <si>
    <t>P5468</t>
  </si>
  <si>
    <t>P5469</t>
  </si>
  <si>
    <t>P2748</t>
  </si>
  <si>
    <t>P4075</t>
  </si>
  <si>
    <t>P2750</t>
  </si>
  <si>
    <t>Product Line</t>
  </si>
  <si>
    <t>Item #</t>
  </si>
  <si>
    <t>List Price</t>
  </si>
  <si>
    <t>Carton Quantity</t>
  </si>
  <si>
    <t>1/2 FEM x 3/8 COMP ANGLE STOP 1/4 TURN</t>
  </si>
  <si>
    <t>3/8 FEM x 3/8 COMP ANGLE STOP 1/4 TURN</t>
  </si>
  <si>
    <t>1/2 COP x 3/8 COMP ANGLE STOP 1/4 TURN</t>
  </si>
  <si>
    <t>1/2 CPVC x 3/8 COMP ANGLE STOP 1/4 TURN</t>
  </si>
  <si>
    <t>1/2 PEX F1807 x 3/8 COMP ANGLE STOP 1/4 TURN</t>
  </si>
  <si>
    <t>1/2 PEX F1807 x 1/4 COMP ANGLE STOP 1/4 TURN</t>
  </si>
  <si>
    <t>1/2 EXPN PEX F1960 x 3/8 COMP ANGLE STOP 1/4 TURN</t>
  </si>
  <si>
    <t>1/2 PRESS x 3/8 COMP ANGLE STOP 1/4 TURN</t>
  </si>
  <si>
    <t>1/2 PEX F1807 x 1/2 PEX F1807 ANGLE STOP 1/4 TURN</t>
  </si>
  <si>
    <t>1/2 FEM x 3/8 COMP STRAIGHT STOP 1/4 TURN</t>
  </si>
  <si>
    <t>3/8 FEM x 3/8 COMP STRAIGHT STOP 1/4 TURN</t>
  </si>
  <si>
    <t>1/2 COP x 3/8 COMP STRAIGHT STOP 1/4 TURN</t>
  </si>
  <si>
    <t>1/2" Nom Comp (5/8" OD) x 3/8 COMP STRAIGHT STOP 1/4 TURN</t>
  </si>
  <si>
    <t>1/2 CPVC x 3/8 COMP STRAIGHT STOP 1/4 TURN</t>
  </si>
  <si>
    <t>1/2 PEX F1807 x 3/8 COMP STRAIGHT STOP 1/4 TURN</t>
  </si>
  <si>
    <t>1/2 EXPN PEX F1960 x 3/8 COMP STRAIGHT STOP 1/4 TURN</t>
  </si>
  <si>
    <t>1/2 PRESS x 3/8 COMP STRAIGHT STOP 1/4 TURN</t>
  </si>
  <si>
    <t>1/2 PEX F1807 x 1/2 PEX F1807 STRAIGHT STOP 1/4 TURN</t>
  </si>
  <si>
    <t>1/2 Push x 1/4 OD (Comp) 1/4 Turn Straight Stop Valve</t>
  </si>
  <si>
    <t>1/2 Push x 3/8 OD (Comp) 1/4 Turn Straight Stop Valve</t>
  </si>
  <si>
    <t>1/2x1/4 Push Turn Straight Stop Valve</t>
  </si>
  <si>
    <t>1/2 Push x 1/4 Push</t>
  </si>
  <si>
    <t>MI 040725</t>
  </si>
  <si>
    <t>HANDIPLUG</t>
  </si>
  <si>
    <t>1/2 MIP Handi-Plug</t>
  </si>
  <si>
    <t>PEX B BLUE 1/2x20 FT</t>
  </si>
  <si>
    <t>PEX B BLUE 3/4x20 FT</t>
  </si>
  <si>
    <t>PEX B BLUE 1x20 FT</t>
  </si>
  <si>
    <t>PEX A BLUE 1/2x20 FT</t>
  </si>
  <si>
    <t>PEX A BLUE 3/4x20 FT</t>
  </si>
  <si>
    <t>PEX A BLUE 1x20 FT</t>
  </si>
  <si>
    <t>PEX A RED 1/2x20 FT</t>
  </si>
  <si>
    <t>PEX A RED 3/4x20 FT</t>
  </si>
  <si>
    <t>PEX A RED 1x20 FT</t>
  </si>
  <si>
    <t>PEX B RED 1/2x20 FT</t>
  </si>
  <si>
    <t>PEX B WHITE 1/2x20 FT</t>
  </si>
  <si>
    <t>OXY PEX B 1/2x20 FT</t>
  </si>
  <si>
    <t>OXY PEX A 1/2x20 FT</t>
  </si>
  <si>
    <t>PEX B RED 3/4x20 FT</t>
  </si>
  <si>
    <t>PEX B WHITE 3/4 x20 FT</t>
  </si>
  <si>
    <t>OXY PEX B 3/4x20 FT</t>
  </si>
  <si>
    <t>OXY PEX A 3/4x20 FT</t>
  </si>
  <si>
    <t>PEX B RED 1x20 FT</t>
  </si>
  <si>
    <t>PEX B WHITE 1x20 FT</t>
  </si>
  <si>
    <t>OXY PEX B 1x20 FT</t>
  </si>
  <si>
    <t>OXY PEX A 1x20 FT</t>
  </si>
  <si>
    <t>XHMI 040725</t>
  </si>
  <si>
    <t>P18500</t>
  </si>
  <si>
    <t>P9281</t>
  </si>
  <si>
    <t>OXY PEX B 1x500 FT</t>
  </si>
  <si>
    <t>PEX A BLUE 1-1/4x20 FT</t>
  </si>
  <si>
    <t>PEX A BLUE 1-1/2x20 FT</t>
  </si>
  <si>
    <t>PEX A BLUE 2x20 FT</t>
  </si>
  <si>
    <t>PEX A RED 1-1/4x20 FT</t>
  </si>
  <si>
    <t>PEX A RED 1-1/2x20 FT</t>
  </si>
  <si>
    <t>PEX A RED 2x20 FT</t>
  </si>
  <si>
    <t>PEX A WHITE 1-1/4x20 FT</t>
  </si>
  <si>
    <t>PEX A WHITE 1-1/2x20 FT</t>
  </si>
  <si>
    <t>PEX A WHITE 2x20 FT</t>
  </si>
  <si>
    <t>OXY PEX A 1-1/4x20 FT</t>
  </si>
  <si>
    <t>OXY PEX A 1-1/2x20 FT</t>
  </si>
  <si>
    <t>OXY PEX A 2x20 FT</t>
  </si>
  <si>
    <t>PEX A WHITE 1/2x20 FT</t>
  </si>
  <si>
    <t>PEX A WHITE 3/4x20 FT</t>
  </si>
  <si>
    <t>PEX A WHITE 1x20 FT</t>
  </si>
  <si>
    <t>PEX A BLUE 1-1/4x100 FT</t>
  </si>
  <si>
    <t>PEX A BLUE 1-1/2x300 FT</t>
  </si>
  <si>
    <t>PEX A BLUE 2x500 FT</t>
  </si>
  <si>
    <t>PEX A BLUE 1-1/4x300 FT</t>
  </si>
  <si>
    <t>PEX A BLUE 1-1/4x500 FT</t>
  </si>
  <si>
    <t>PEX A BLUE 1-1/2x100 FT</t>
  </si>
  <si>
    <t>PEX A BLUE 1-1/2x500 FT</t>
  </si>
  <si>
    <t>PEX A BLUE 2x100 FT</t>
  </si>
  <si>
    <t>PEX A BLUE 2x300 FT</t>
  </si>
  <si>
    <t>PEX A RED 1-1/4x100 FT</t>
  </si>
  <si>
    <t>PEX A RED 1-1/4x300 FT</t>
  </si>
  <si>
    <t>PEX A RED 1-1/4x500 FT</t>
  </si>
  <si>
    <t>PEX A RED 1-1/2x100 FT</t>
  </si>
  <si>
    <t>PEX A RED 1-1/2x300 FT</t>
  </si>
  <si>
    <t>PEX A RED 1-1/2x500 FT</t>
  </si>
  <si>
    <t>PEX A RED 2x100 FT</t>
  </si>
  <si>
    <t>PEX A RED 2x300 FT</t>
  </si>
  <si>
    <t>PEX A RED 2x500 FT</t>
  </si>
  <si>
    <t>OXY PEX A 1-1/4x100 FT</t>
  </si>
  <si>
    <t>OXY PEX A 1-1/4x300 FT</t>
  </si>
  <si>
    <t>OXY PEX A 1-1/4x500 FT</t>
  </si>
  <si>
    <t>OXY PEX A 1-1/2x100 FT</t>
  </si>
  <si>
    <t>OXY PEX A 1-1/2x300 FT</t>
  </si>
  <si>
    <t>OXY PEX A 1-1/2x500 FT</t>
  </si>
  <si>
    <t>OXY PEX A 2x100 FT</t>
  </si>
  <si>
    <t>OXY PEX A 2x300 FT</t>
  </si>
  <si>
    <t>OXY PEX A 2x500 FT</t>
  </si>
  <si>
    <t>PEX A WHITE 1/2x100 FT</t>
  </si>
  <si>
    <t>PEX A WHITE 1/2x300 FT</t>
  </si>
  <si>
    <t>PEX A WHITE 1/2x500 FT</t>
  </si>
  <si>
    <t>PEX A WHITE 3/4x100 FT</t>
  </si>
  <si>
    <t>PEX A WHITE 3/4x300 FT</t>
  </si>
  <si>
    <t>PEX A WHITE 1x100 FT</t>
  </si>
  <si>
    <t>PEX A WHITE 1x300 FT</t>
  </si>
  <si>
    <t>PEX A WHITE 1-1/4x100 FT</t>
  </si>
  <si>
    <t>PEX A WHITE 1-1/4x300 FT</t>
  </si>
  <si>
    <t>PEX A WHITE 1-1/4x500 FT</t>
  </si>
  <si>
    <t>PEX A WHITE 1-1/2x100 FT</t>
  </si>
  <si>
    <t>PEX A WHITE 1-1/2x300 FT</t>
  </si>
  <si>
    <t>PEX A WHITE 1-1/2x500 FT</t>
  </si>
  <si>
    <t>PEX A WHITE 2x100 FT</t>
  </si>
  <si>
    <t>PEX A WHITE 2x300 FT</t>
  </si>
  <si>
    <t>PEX A WHITE 2x500 FT</t>
  </si>
  <si>
    <t>P13641</t>
  </si>
  <si>
    <t>P13642</t>
  </si>
  <si>
    <t>P13643</t>
  </si>
  <si>
    <t>P13644</t>
  </si>
  <si>
    <t>P13645</t>
  </si>
  <si>
    <t>P13646</t>
  </si>
  <si>
    <t>P13647</t>
  </si>
  <si>
    <t>P13648</t>
  </si>
  <si>
    <t>P13649</t>
  </si>
  <si>
    <t>P13630</t>
  </si>
  <si>
    <t>P13631</t>
  </si>
  <si>
    <t>P13632</t>
  </si>
  <si>
    <t>P13634</t>
  </si>
  <si>
    <t>P13635</t>
  </si>
  <si>
    <t>P13636</t>
  </si>
  <si>
    <t>P13638</t>
  </si>
  <si>
    <t>P13639</t>
  </si>
  <si>
    <t>P13640</t>
  </si>
  <si>
    <t>P8614</t>
  </si>
  <si>
    <t>P8615</t>
  </si>
  <si>
    <t>P8619</t>
  </si>
  <si>
    <t>P8625</t>
  </si>
  <si>
    <t>P8626</t>
  </si>
  <si>
    <t>P13129</t>
  </si>
  <si>
    <t>P13130</t>
  </si>
  <si>
    <t>P13606</t>
  </si>
  <si>
    <t>P13613</t>
  </si>
  <si>
    <t>P13147</t>
  </si>
  <si>
    <t>P13607</t>
  </si>
  <si>
    <t>P13148</t>
  </si>
  <si>
    <t>P13149</t>
  </si>
  <si>
    <t>P13608</t>
  </si>
  <si>
    <t>P13182</t>
  </si>
  <si>
    <t>P13183</t>
  </si>
  <si>
    <t>P13609</t>
  </si>
  <si>
    <t>P13617</t>
  </si>
  <si>
    <t>P13618</t>
  </si>
  <si>
    <t>P13610</t>
  </si>
  <si>
    <t>P13619</t>
  </si>
  <si>
    <t>P13626</t>
  </si>
  <si>
    <t>P13611</t>
  </si>
  <si>
    <t>P13627</t>
  </si>
  <si>
    <t>P13628</t>
  </si>
  <si>
    <t>P13629</t>
  </si>
  <si>
    <t>P13633</t>
  </si>
  <si>
    <t>P13637</t>
  </si>
  <si>
    <t>P13614</t>
  </si>
  <si>
    <t>P13615</t>
  </si>
  <si>
    <t>P13616</t>
  </si>
  <si>
    <t>P12794</t>
  </si>
  <si>
    <t>P12784</t>
  </si>
  <si>
    <t>P12864</t>
  </si>
  <si>
    <t>P13600</t>
  </si>
  <si>
    <t>P13601</t>
  </si>
  <si>
    <t>P13602</t>
  </si>
  <si>
    <t>P13603</t>
  </si>
  <si>
    <t>P13604</t>
  </si>
  <si>
    <t>P13605</t>
  </si>
  <si>
    <t>P13427</t>
  </si>
  <si>
    <t>1-1/4 EPPSU F1960 EXPN PEX Tee</t>
  </si>
  <si>
    <t>P13428</t>
  </si>
  <si>
    <t>1-1/2 EPPSU F1960 EXPN PEX Tee</t>
  </si>
  <si>
    <t>P13429</t>
  </si>
  <si>
    <t>2 EPPSU F1960 EXPN PEX Tee</t>
  </si>
  <si>
    <t>P11998</t>
  </si>
  <si>
    <t>1-1/4x1x1 EPPSU F1960 EXPN PEX Tee</t>
  </si>
  <si>
    <t>P13430</t>
  </si>
  <si>
    <t>1-1/4x1-1/4x1/2 EPPSU F1960 EXPN PEX Tee</t>
  </si>
  <si>
    <t>P13431</t>
  </si>
  <si>
    <t>1-1/4x1-1/4x3/4 EPPSU F1960 EXPN PEX Tee</t>
  </si>
  <si>
    <t>P13432</t>
  </si>
  <si>
    <t>1-1/4x1-1/4x1 EPPSU F1960 EXPN PEX Tee</t>
  </si>
  <si>
    <t>P11999</t>
  </si>
  <si>
    <t>1-1/2x1x1 EPPSU F1960 EXPN PEX Tee</t>
  </si>
  <si>
    <t>P13433</t>
  </si>
  <si>
    <t>1-1/2x1x1-1/2 EPPSU F1960 EXPN PEX Tee</t>
  </si>
  <si>
    <t>P13434</t>
  </si>
  <si>
    <t>1-1/2x1-1/2x3/4 EPPSU F1960 EXPN PEX Tee</t>
  </si>
  <si>
    <t>P13435</t>
  </si>
  <si>
    <t>1-1/2x1-1/2x1 EPPSU F1960 EXPN PEX Tee</t>
  </si>
  <si>
    <t>P13436</t>
  </si>
  <si>
    <t>1-1/2x1-1/2x1-1/4 EPPSU F1960 EXPN PEX Tee</t>
  </si>
  <si>
    <t>P12093</t>
  </si>
  <si>
    <t>2x1-1/2x1-1/2 EPPSU F1960 EXPN PEX Tee</t>
  </si>
  <si>
    <t>P13437</t>
  </si>
  <si>
    <t>2x2x1 EPPSU F1960 EXPN PEX Tee</t>
  </si>
  <si>
    <t>P13438</t>
  </si>
  <si>
    <t>2x2x1-1/4 EPPSU F1960 EXPN PEX Tee</t>
  </si>
  <si>
    <t>P13439</t>
  </si>
  <si>
    <t>2x2x1-1/2 EPPSU F1960 EXPN PEX Tee</t>
  </si>
  <si>
    <t>P13414</t>
  </si>
  <si>
    <t>1-1/4 EPPSU F1960 EXPN PEX CPLG</t>
  </si>
  <si>
    <t>P13415</t>
  </si>
  <si>
    <t>1-1/2 EPPSU F1960 EXPN PEX CPLG</t>
  </si>
  <si>
    <t>P13416</t>
  </si>
  <si>
    <t>2 EPPSU F1960 EXPN PEX CPLG</t>
  </si>
  <si>
    <t>P13417</t>
  </si>
  <si>
    <t>1-1/4x3/4 EPPSU F1960 EXPN PEX CPLG</t>
  </si>
  <si>
    <t>P13418</t>
  </si>
  <si>
    <t>1-1/4x1 EPPSU F1960 EXPN PEX CPLG</t>
  </si>
  <si>
    <t>P12120</t>
  </si>
  <si>
    <t>1-1/2x1 EPPSU F1960 EXPN PEX CPLG</t>
  </si>
  <si>
    <t>P13419</t>
  </si>
  <si>
    <t>1-1/2x1-1/4 EPPSU F1960 EXPN PEX CPLG</t>
  </si>
  <si>
    <t>P12251</t>
  </si>
  <si>
    <t>2x1-1/4 EPPSU F1960 EXPN PEX CPLG</t>
  </si>
  <si>
    <t>P13423</t>
  </si>
  <si>
    <t>2x1-1/2 EPPSU F1960 EXPN PEX CPLG</t>
  </si>
  <si>
    <t>P13410</t>
  </si>
  <si>
    <t>1-1/4 EPPSU F1960 EXPN PEX 90 Elbow</t>
  </si>
  <si>
    <t>P13411</t>
  </si>
  <si>
    <t>1-1/2 EPPSU F1960 EXPN PEX 90 Elbow</t>
  </si>
  <si>
    <t>P13412</t>
  </si>
  <si>
    <t>2 EPPSU F1960 EXPN PEX 90 Elbow</t>
  </si>
  <si>
    <t>P13424</t>
  </si>
  <si>
    <t>1-1/4 EPPSU F1960 EXPN PEX Plug</t>
  </si>
  <si>
    <t>P13425</t>
  </si>
  <si>
    <t>1-1/2 EPPSU F1960 EXPN PEX Plug</t>
  </si>
  <si>
    <t>P13426</t>
  </si>
  <si>
    <t>2 EPPSU F1960 EXPN PEX Plug</t>
  </si>
  <si>
    <t>P13087</t>
  </si>
  <si>
    <t>P13088</t>
  </si>
  <si>
    <t>1-1/4 EPPSU F1960 PEX EXPN RING</t>
  </si>
  <si>
    <t>1-1/2 EPPSU F1960 PEX EXPN RING</t>
  </si>
  <si>
    <t>P12518</t>
  </si>
  <si>
    <t>2 EPPSU F1960 PEX EXPN RING</t>
  </si>
  <si>
    <t xml:space="preserve">12" SS Braided Faucet Connector (3/8" COMP x 1/2" FEM) </t>
  </si>
  <si>
    <t>16" SS Braided Faucet Connector (3/8" COMP x 1/2" FEM)</t>
  </si>
  <si>
    <t>20" SS Braided Faucet Connector (3/8" COMP x 1/2" FEM)</t>
  </si>
  <si>
    <t>30" SS Braided Faucet Connector (3/8" COMP x 1/2" FEM)</t>
  </si>
  <si>
    <t>72" SS Braided Faucet Connector (3/8" COMP x 1/2" FEM)</t>
  </si>
  <si>
    <t>12" SS Braided Faucet Connector Delta (3/8 MIP COMP x 3/8 FIP COMP)</t>
  </si>
  <si>
    <t>20" SS Braided Faucet Connector Delta (3/8 MIP COMP x 3/8 FIP COMP)</t>
  </si>
  <si>
    <t>9" Toilet Connector (3/8" COMP x 7/8" Ballcock)</t>
  </si>
  <si>
    <t>12" Toilet Connector (3/8" COMP x 7/8" Ballcock)</t>
  </si>
  <si>
    <t>16" Toilet Connector (3/8" COMP x 7/8" Ballcock)</t>
  </si>
  <si>
    <t>20" Toilet Connector (3/8" COMP x 7/8" Ballcock)</t>
  </si>
  <si>
    <t>60" Ice Maker Connector (1/4" COMP x 1/4" COMP)</t>
  </si>
  <si>
    <t>72" Ice Maker Connector (1/4" COMP x 1/4" COMP)</t>
  </si>
  <si>
    <t>120" Ice Maker Connector (1/4" COMP x 1/4" COMP)</t>
  </si>
  <si>
    <t>300" Ice Maker Connector (1/4" COMP x 1/4" COMP)</t>
  </si>
  <si>
    <t>48" Washing Machine Connector (3/4" FIP x 3/4" FIP)</t>
  </si>
  <si>
    <t>60" Washing Machine Connector (3/4" FIP x 3/4" FIP)</t>
  </si>
  <si>
    <t>72" Washing Machine Connector (3/4" FIP x 3/4" FIP)</t>
  </si>
  <si>
    <t>48" Dishwasher Connector (3/8" COMP w/ Elbow x 3/8" COMP w/ 3/4" Elbow)</t>
  </si>
  <si>
    <t>60" Dishwasher Connector (3/8" COMP w/ Elbow x 3/8" COMP w/ 3/4" Elbow)</t>
  </si>
  <si>
    <t>72" Dishwasher Connector (3/8" COMP w/ Elbow x 3/8" COMP w/ 3/4" Elbow)</t>
  </si>
  <si>
    <t>84" Dishwasher Connector (3/8" COMP w/ Elbow x 3/8" COMP w/ 3/4" Elbow)</t>
  </si>
  <si>
    <t>18" Braided Water Heater Connector (3/4" FIP x 3/4" FIP)</t>
  </si>
  <si>
    <t>12" Braided Water Heater Connector (3/4" PUSH x 3/4" FIP)</t>
  </si>
  <si>
    <t>12" Braided Water Heater Connector (3/4" PUSH x 3/4" FIP) - Full Port</t>
  </si>
  <si>
    <t>18" Braided Water Heater Connector (3/4" PUSH x 3/4" FIP) - Full Port</t>
  </si>
  <si>
    <t>24" Braided Water Heater Connector (3/4" PUSH x 3/4" FIP) - Full Port</t>
  </si>
  <si>
    <t>18" Braided Water Heater Connector (3/4" Push Ball Valve x 3/4" FIP) - Full Port</t>
  </si>
  <si>
    <t>18" Corrugated Water Heater Connector (3/4" FIP x 3/4" FIP)</t>
  </si>
  <si>
    <t>24" Corrugated Water Heater Connector (3/4" FIP x 3/4" FIP)</t>
  </si>
  <si>
    <t>18" Corrugated Water Heater Connector (3/4" FIP x 3/4" PEX F1807)</t>
  </si>
  <si>
    <t>24" Corrugated Water Heater Connector (3/4" FIP x 3/4" PEX F1807)</t>
  </si>
  <si>
    <t>18" Corrugated Water Heater Connector (3/4" FIP x 3/4" PEX F1960)</t>
  </si>
  <si>
    <t>24" Corrugated Water Heater Connector (3/4" FIP x 3/4" PEX F1960)</t>
  </si>
  <si>
    <t>1/2 Nom Comp (5/8 OD) x 3/8 COMP ANGLE STOP 1/4 TURN</t>
  </si>
  <si>
    <t>1/2 Nom Comp (5/8 OD) x 1/4 COMP ANGLE STOP 1/4 TURN</t>
  </si>
  <si>
    <t>PVC Sch 40 Fittings</t>
  </si>
  <si>
    <t>1/2 Nom Comp (5/8 OD) x 3/8 OD x 3/8 OD Dual Outlet Multi-Turn Angle Stop</t>
  </si>
  <si>
    <t>P10678</t>
  </si>
  <si>
    <t>P10679</t>
  </si>
  <si>
    <t>1/2 Nom Comp (5/8 OD) x 3/8 OD x 3/8 OD Dual Outlet, Dual Shut-Off (Chrome) Multi-Turn Angle Stop</t>
  </si>
  <si>
    <t>P13253</t>
  </si>
  <si>
    <t>1-1/2x3 Nail Plate 16GA (Self-Nailing)</t>
  </si>
  <si>
    <t>P13254</t>
  </si>
  <si>
    <t>1-1/2x6 Nail Plate 16GA (Self-Nailing)</t>
  </si>
  <si>
    <t>P13262</t>
  </si>
  <si>
    <t>3x5 Nail Plate 16GA (Self-Nailing)</t>
  </si>
  <si>
    <t>P13261</t>
  </si>
  <si>
    <t>3-1/2x6 Nail Plate (Self-Nailing)</t>
  </si>
  <si>
    <t>P13260</t>
  </si>
  <si>
    <t>5x8 Boca Plate (Self-Nailing w/ Holes)</t>
  </si>
  <si>
    <t>P13251</t>
  </si>
  <si>
    <t>1-1/2x3 Stud Guard 16GA (Flat w/ Holes)</t>
  </si>
  <si>
    <t>P13252</t>
  </si>
  <si>
    <t>1-1/2x6 Stud Guard 16GA (Flat w/ Holes)</t>
  </si>
  <si>
    <t>P13256</t>
  </si>
  <si>
    <t>3-1/2x6 Stud Protector (Flat w/ Holes)</t>
  </si>
  <si>
    <t>P13257</t>
  </si>
  <si>
    <t>3-1/2x18 Boca Plate 16GA (Flat w/ Holes)</t>
  </si>
  <si>
    <t>P13255</t>
  </si>
  <si>
    <t>5x8 Boca Plate (Flat w/ Holes)</t>
  </si>
  <si>
    <t>NAIL PLATES</t>
  </si>
  <si>
    <t>P13258</t>
  </si>
  <si>
    <t>3/4x10FT Banding Iron 28GA</t>
  </si>
  <si>
    <t>P13259</t>
  </si>
  <si>
    <t>3/4x100FT Banding Iron 28GA</t>
  </si>
  <si>
    <t>PH 100325</t>
  </si>
  <si>
    <t>P10958</t>
  </si>
  <si>
    <t>P10959</t>
  </si>
  <si>
    <t>P10960</t>
  </si>
  <si>
    <t>1-1/4 EXPN F1960 PEX Ball Valve</t>
  </si>
  <si>
    <t>1-1/2 EXPN F1960 PEX Ball Valve</t>
  </si>
  <si>
    <t>2 EXPN F1960 PEX Ball Valve</t>
  </si>
  <si>
    <t>HOSE BIBB</t>
  </si>
  <si>
    <t>P7236</t>
  </si>
  <si>
    <t>P7237</t>
  </si>
  <si>
    <t>1/2 Hose Bibb - 1/4 Turn</t>
  </si>
  <si>
    <t>3/4 Hose Bibb - 1/4 Turn</t>
  </si>
  <si>
    <t>UPC</t>
  </si>
  <si>
    <t>P10744</t>
  </si>
  <si>
    <t>XHSN 100325</t>
  </si>
  <si>
    <t>SC 100325</t>
  </si>
  <si>
    <t>CL 100325</t>
  </si>
  <si>
    <t>SN 100325</t>
  </si>
  <si>
    <t>CSP 100325</t>
  </si>
  <si>
    <t>P7439</t>
  </si>
  <si>
    <t>P7440</t>
  </si>
  <si>
    <t>P8200</t>
  </si>
  <si>
    <t>P7441</t>
  </si>
  <si>
    <t>P7442</t>
  </si>
  <si>
    <t>P7459</t>
  </si>
  <si>
    <t>1/2 Blk L/R CPLG</t>
  </si>
  <si>
    <t>3/4 Blk L/R CPLG</t>
  </si>
  <si>
    <t>1 Blk L/R CPLG</t>
  </si>
  <si>
    <t>2 Blk L/R CPLG</t>
  </si>
  <si>
    <t>1-1/4 Blk L/R CPLG</t>
  </si>
  <si>
    <t>1-1/2 Blk L/R CPLG</t>
  </si>
  <si>
    <t>LEFT / RIGHT COUPLINGS</t>
  </si>
  <si>
    <t>LEFT / RIGHT NIPPLES</t>
  </si>
  <si>
    <t>1/2x4 L/R Blk Nipple</t>
  </si>
  <si>
    <t>3/4x4 L/R Blk Nipple</t>
  </si>
  <si>
    <t>1-1/4x4 L/R Blk Nipple</t>
  </si>
  <si>
    <t>1-1/2x4 L/R Blk Nipple</t>
  </si>
  <si>
    <t>1x4 L/R Blk Nipple</t>
  </si>
  <si>
    <t>2x4 L/R Blk Nipple</t>
  </si>
  <si>
    <t>P7435</t>
  </si>
  <si>
    <t>P7436</t>
  </si>
  <si>
    <t>P7437</t>
  </si>
  <si>
    <t>P7438</t>
  </si>
  <si>
    <t>P7455</t>
  </si>
  <si>
    <t>P7456</t>
  </si>
  <si>
    <t>00199726054401</t>
  </si>
  <si>
    <t>00199726054418</t>
  </si>
  <si>
    <t>00199726054425</t>
  </si>
  <si>
    <t>00199726054432</t>
  </si>
  <si>
    <t>00199726054449</t>
  </si>
  <si>
    <t>00199726054456</t>
  </si>
  <si>
    <t>00199726054340</t>
  </si>
  <si>
    <t>00199726054357</t>
  </si>
  <si>
    <t>00199726054364</t>
  </si>
  <si>
    <t>00199726054371</t>
  </si>
  <si>
    <t>00199726054388</t>
  </si>
  <si>
    <t>00199726054395</t>
  </si>
  <si>
    <t>FLEXIBLE COUPLINGS</t>
  </si>
  <si>
    <t>1-1/4 Flexible Coupling (CI to CI/PL)</t>
  </si>
  <si>
    <t>1-1/2 Flexible Coupling (CI to CI/PL)</t>
  </si>
  <si>
    <t>2 Flexible Coupling (CI to CI/PL)</t>
  </si>
  <si>
    <t>3 Flexible Coupling (CI to CI/PL)</t>
  </si>
  <si>
    <t>4 Flexible Coupling (CI to CI/PL)</t>
  </si>
  <si>
    <t>5 Flexible Coupling (CI to CI/PL)</t>
  </si>
  <si>
    <t>6 Flexible Coupling (CI to CI/PL)</t>
  </si>
  <si>
    <t>P23000</t>
  </si>
  <si>
    <t>P23001</t>
  </si>
  <si>
    <t>P23002</t>
  </si>
  <si>
    <t>P23003</t>
  </si>
  <si>
    <t>P23004</t>
  </si>
  <si>
    <t>P23005</t>
  </si>
  <si>
    <t>P23006</t>
  </si>
  <si>
    <t>1-1/2x1-1/4 Flexible Coupling (CI to CI/PL)</t>
  </si>
  <si>
    <t>2x1-1/2 Flexible Coupling (CI to CI/PL)</t>
  </si>
  <si>
    <t>3x2 Flexible Coupling (CI to CI/PL)</t>
  </si>
  <si>
    <t>4x3 Flexible Coupling (CI to CI/PL)</t>
  </si>
  <si>
    <t>5x4 Flexible Coupling (CI to CI/PL)</t>
  </si>
  <si>
    <t>6x4 Flexible Coupling (CI to CI/PL)</t>
  </si>
  <si>
    <t>4x3 Flexible Coupling (CL to CI/PL)</t>
  </si>
  <si>
    <t>4 Flexible Coupling (CL to CI/PL)</t>
  </si>
  <si>
    <t>6x4 Flexible Coupling (CL to CI/PL)</t>
  </si>
  <si>
    <t>6 Flexible Coupling (CL to CI/PL)</t>
  </si>
  <si>
    <t>1-1/2 Flexible End Cap</t>
  </si>
  <si>
    <t>2 Flexible End Cap</t>
  </si>
  <si>
    <t>3 Flexible End Cap</t>
  </si>
  <si>
    <t>4 Flexible End Cap</t>
  </si>
  <si>
    <t>6 Flexible End Cap</t>
  </si>
  <si>
    <t>8 Flexible End Cap</t>
  </si>
  <si>
    <t>P23007</t>
  </si>
  <si>
    <t>P23008</t>
  </si>
  <si>
    <t>P23009</t>
  </si>
  <si>
    <t>P23010</t>
  </si>
  <si>
    <t>P23011</t>
  </si>
  <si>
    <t>P23012</t>
  </si>
  <si>
    <t>P23013</t>
  </si>
  <si>
    <t>P23014</t>
  </si>
  <si>
    <t>P23015</t>
  </si>
  <si>
    <t>P23016</t>
  </si>
  <si>
    <t>P23017</t>
  </si>
  <si>
    <t>P23018</t>
  </si>
  <si>
    <t>P23019</t>
  </si>
  <si>
    <t>P23020</t>
  </si>
  <si>
    <t>P23022</t>
  </si>
  <si>
    <t>P23023</t>
  </si>
  <si>
    <t>CLAY</t>
  </si>
  <si>
    <t>FLEXIBLE CAPS</t>
  </si>
  <si>
    <t>P13395</t>
  </si>
  <si>
    <t>P13396</t>
  </si>
  <si>
    <t>P13397</t>
  </si>
  <si>
    <t>P13398</t>
  </si>
  <si>
    <t>9" SS Braided Toilet Connector Metal Nut (3/8" COMP x 7/8" Ballcock)</t>
  </si>
  <si>
    <t>12" SS Braided Toilet Connector Metal Nut (3/8" COMP x 7/8" Ballcock)</t>
  </si>
  <si>
    <t>20" SS Braided Toilet Connector Metal Nut (3/8" COMP x 7/8" Ballcock)</t>
  </si>
  <si>
    <t>30" SS Braided Toilet Connector Metal Nut (3/8" COMP x 7/8" Ballcock)</t>
  </si>
  <si>
    <t>TOILET CONNECTORS (METAL NUT)</t>
  </si>
  <si>
    <t>30" (3/8" COMP x 7/8" Ballcock)</t>
  </si>
  <si>
    <t>CPVCA 011226</t>
  </si>
  <si>
    <t>CPVC ADAPTERS</t>
  </si>
  <si>
    <t>P16161</t>
  </si>
  <si>
    <t>1/2 CPVC x Male Brass ADPT</t>
  </si>
  <si>
    <t>P16162</t>
  </si>
  <si>
    <t>3/4 CPVC x Male Brass ADPT</t>
  </si>
  <si>
    <t>P16163</t>
  </si>
  <si>
    <t>1 CPVC x Male Brass ADPT</t>
  </si>
  <si>
    <t>P16164</t>
  </si>
  <si>
    <t>1-1/4 CPVC x Male Brass ADPT</t>
  </si>
  <si>
    <t>P16165</t>
  </si>
  <si>
    <t>1-1/2 CPVC x Male Brass ADPT</t>
  </si>
  <si>
    <t>P16166</t>
  </si>
  <si>
    <t>2 CPVC x Male Brass ADPT</t>
  </si>
  <si>
    <t>P16167</t>
  </si>
  <si>
    <t>1/2 CPVC x Fem Brass ADPT</t>
  </si>
  <si>
    <t>P16168</t>
  </si>
  <si>
    <t>3/4 CPVC x Fem Brass ADPT</t>
  </si>
  <si>
    <t>P16169</t>
  </si>
  <si>
    <t>1 CPVC x Fem Brass ADPT</t>
  </si>
  <si>
    <t>P16170</t>
  </si>
  <si>
    <t>1-1/4 CPVC x Fem Brass ADPT</t>
  </si>
  <si>
    <t>P16171</t>
  </si>
  <si>
    <t>1-1/2 CPVC x Fem Brass ADPT</t>
  </si>
  <si>
    <t>P16172</t>
  </si>
  <si>
    <t>2 CPVC x Fem Brass ADPT</t>
  </si>
  <si>
    <t>P16134</t>
  </si>
  <si>
    <t>1/2 CPVC x Brass F1807 PEX ADPT</t>
  </si>
  <si>
    <t>P16135</t>
  </si>
  <si>
    <t>3/4 CPVC x Brass F1807 PEX ADPT</t>
  </si>
  <si>
    <t>P16136</t>
  </si>
  <si>
    <t>1 CPVC x Brass F1807 PEX ADPT</t>
  </si>
  <si>
    <t>P16131</t>
  </si>
  <si>
    <t>1/2 CPVC x Brass F1960 EXPN PEX ADPT</t>
  </si>
  <si>
    <t>P16132</t>
  </si>
  <si>
    <t>3/4 CPVC x Brass F1960 EXPN PEX ADPT</t>
  </si>
  <si>
    <t>P16133</t>
  </si>
  <si>
    <t>1 CPVC x Brass F1960 EXPN PEX ADPT</t>
  </si>
  <si>
    <t>P16174</t>
  </si>
  <si>
    <t>1/2 CPVC Brass Drop Ear Elbow (Brass)</t>
  </si>
  <si>
    <t>STAINLESS STEEL</t>
  </si>
  <si>
    <t>P16146</t>
  </si>
  <si>
    <t>1/2 CPVC x Male SS ADPT</t>
  </si>
  <si>
    <t>P16147</t>
  </si>
  <si>
    <t>3/4 CPVC x Male SS ADPT</t>
  </si>
  <si>
    <t>P16148</t>
  </si>
  <si>
    <t>1 CPVC x Male SS ADPT</t>
  </si>
  <si>
    <t>P16149</t>
  </si>
  <si>
    <t>1-1/4 CPVC x Male SS ADPT</t>
  </si>
  <si>
    <t>P16150</t>
  </si>
  <si>
    <t>1-1/2 CPVC x Male SS ADPT</t>
  </si>
  <si>
    <t>P16151</t>
  </si>
  <si>
    <t>2 CPVC x Male SS ADPT</t>
  </si>
  <si>
    <t>P16140</t>
  </si>
  <si>
    <t>1/2 CPVC x Fem SS ADPT</t>
  </si>
  <si>
    <t>P16141</t>
  </si>
  <si>
    <t>3/4 CPVC x Fem SS ADPT</t>
  </si>
  <si>
    <t>P16142</t>
  </si>
  <si>
    <t>1 CPVC x Fem SS ADPT</t>
  </si>
  <si>
    <t>P16143</t>
  </si>
  <si>
    <t>1-1/4 CPVC x Fem SS ADPT</t>
  </si>
  <si>
    <t>P16144</t>
  </si>
  <si>
    <t>1-1/2 CPVC x Fem SS ADPT</t>
  </si>
  <si>
    <t>P16145</t>
  </si>
  <si>
    <t>2 CPVC x Fem SS ADPT</t>
  </si>
  <si>
    <t>P16154</t>
  </si>
  <si>
    <t>1/2 CPVC x SS F1807 PEX ADPT</t>
  </si>
  <si>
    <t>P16155</t>
  </si>
  <si>
    <t>3/4 CPVC x SS F1807 PEX ADPT</t>
  </si>
  <si>
    <t>P16156</t>
  </si>
  <si>
    <t>1 CPVC x SS F1807 PEX ADPT</t>
  </si>
  <si>
    <t>P16175</t>
  </si>
  <si>
    <t>1/2 CPVC x SS F1960 EXPN PEX ADPT</t>
  </si>
  <si>
    <t>P16176</t>
  </si>
  <si>
    <t>3/4 CPVC x SS F1960 EXPN PEX ADPT</t>
  </si>
  <si>
    <t>P16177</t>
  </si>
  <si>
    <t>1 CPVC x SS F1960 EXPN PEX ADPT</t>
  </si>
  <si>
    <t>P16158</t>
  </si>
  <si>
    <t>1/2 CPVC SS Drop Ear Elbow (Plastic)</t>
  </si>
  <si>
    <t>P16159</t>
  </si>
  <si>
    <t>1/2 CPVC SS Drop Ear Elbow (SS)</t>
  </si>
  <si>
    <t>P16160</t>
  </si>
  <si>
    <t>3/4 CPVC SS Drop Ear Elbow (SS)</t>
  </si>
  <si>
    <t>CPVC Adapters</t>
  </si>
  <si>
    <t>Display Data by</t>
  </si>
  <si>
    <t>Per Bundle</t>
  </si>
  <si>
    <t>Feet per Piece (PEX)</t>
  </si>
  <si>
    <t>Pex Tubing UOM:</t>
  </si>
  <si>
    <t>P13273</t>
  </si>
  <si>
    <t>5x18 Stud Guard 16GA (Flat w/ Holes)</t>
  </si>
  <si>
    <t>P17182</t>
  </si>
  <si>
    <t>P17183</t>
  </si>
  <si>
    <t>P17184</t>
  </si>
  <si>
    <t>2-1/2 ArmorPress CS 45 ELBOW - GAS (HNBR)</t>
  </si>
  <si>
    <t>3 ArmorPress CS 45 ELBOW - GAS (HNBR)</t>
  </si>
  <si>
    <t>4 ArmorPress CS 45 ELBOW - GAS (HNBR)</t>
  </si>
  <si>
    <t>3 ArmorPress CS 90 ELBOW - GAS (HNBR)</t>
  </si>
  <si>
    <t>4 ArmorPress CS 90 ELBOW - GAS (HNBR)</t>
  </si>
  <si>
    <t>2-1/2 ArmorPress CS 90 ELBOW - GAS (HNBR)</t>
  </si>
  <si>
    <t>P17188</t>
  </si>
  <si>
    <t>P17189</t>
  </si>
  <si>
    <t>P17190</t>
  </si>
  <si>
    <t>1-1/4x3/4 ArmorPress CS BUSHING - GAS (HNBR)</t>
  </si>
  <si>
    <t>P17147</t>
  </si>
  <si>
    <t>P17170</t>
  </si>
  <si>
    <t>2-1/2x2 ArmorPress CS BUSHING - GAS (HNBR)</t>
  </si>
  <si>
    <t>P17171</t>
  </si>
  <si>
    <t>2-1/2x1-1/2 ArmorPress CS BUSHING - GAS (HNBR)</t>
  </si>
  <si>
    <t>P17172</t>
  </si>
  <si>
    <t>2-1/2x1-1/4 ArmorPress CS BUSHING - GAS (HNBR)</t>
  </si>
  <si>
    <t>P17173</t>
  </si>
  <si>
    <t>2-1/2x1 ArmorPress CS BUSHING - GAS (HNBR)</t>
  </si>
  <si>
    <t>P17174</t>
  </si>
  <si>
    <t>3x2-1/2 ArmorPress CS BUSHING - GAS (HNBR)</t>
  </si>
  <si>
    <t>P17175</t>
  </si>
  <si>
    <t>3x2 ArmorPress CS BUSHING - GAS (HNBR)</t>
  </si>
  <si>
    <t>P17176</t>
  </si>
  <si>
    <t>3x1-1/2 ArmorPress CS BUSHING - GAS (HNBR)</t>
  </si>
  <si>
    <t>P17177</t>
  </si>
  <si>
    <t>3x1-1/4 ArmorPress CS BUSHING - GAS (HNBR)</t>
  </si>
  <si>
    <t>P17178</t>
  </si>
  <si>
    <t>4x3 ArmorPress CS BUSHING - GAS (HNBR)</t>
  </si>
  <si>
    <t>P17179</t>
  </si>
  <si>
    <t>4x2-1/2 ArmorPress CS BUSHING - GAS (HNBR)</t>
  </si>
  <si>
    <t>P17180</t>
  </si>
  <si>
    <t>4x2 ArmorPress CS BUSHING - GAS (HNBR)</t>
  </si>
  <si>
    <t>P17181</t>
  </si>
  <si>
    <t>4x1-1/2 ArmorPress CS BUSHING - GAS (HNBR)</t>
  </si>
  <si>
    <t>2-1/2 ArmorPress CS CAP - GAS (HNBR)</t>
  </si>
  <si>
    <t>3 ArmorPress CS CAP - GAS (HNBR)</t>
  </si>
  <si>
    <t>4 ArmorPress CS CAP - GAS (HNBR)</t>
  </si>
  <si>
    <t>P17197</t>
  </si>
  <si>
    <t>P17198</t>
  </si>
  <si>
    <t>P17199</t>
  </si>
  <si>
    <t>1-1/2x1 ArmorPress CS CPLG - GAS (HNBR)</t>
  </si>
  <si>
    <t>1-1/2x3/4 ArmorPress CS CPLG - GAS (HNBR)</t>
  </si>
  <si>
    <t>P17148</t>
  </si>
  <si>
    <t>P17149</t>
  </si>
  <si>
    <t>3 ArmorPress CS CPLG - GAS (HNBR)</t>
  </si>
  <si>
    <t>4 ArmorPress CS CPLG - GAS (HNBR)</t>
  </si>
  <si>
    <t>P17152</t>
  </si>
  <si>
    <t>P17153</t>
  </si>
  <si>
    <t>P17154</t>
  </si>
  <si>
    <t>2-1/2 ArmorPress CS CPLG - GAS (HNBR)</t>
  </si>
  <si>
    <t>P17150</t>
  </si>
  <si>
    <t>2x1 ArmorPress CS CPLG - GAS (HNBR)</t>
  </si>
  <si>
    <t>2-1/2x1 ArmorPress CS CPLG - GAS (HNBR)</t>
  </si>
  <si>
    <t>P17155</t>
  </si>
  <si>
    <t>P17156</t>
  </si>
  <si>
    <t>P17157</t>
  </si>
  <si>
    <t>P17158</t>
  </si>
  <si>
    <t>2-1/2x2 ArmorPress CS CPLG - GAS (HNBR)</t>
  </si>
  <si>
    <t>2-1/2x1-1/2 ArmorPress CS CPLG - GAS (HNBR)</t>
  </si>
  <si>
    <t>2-1/2x1-1/4 ArmorPress CS CPLG - GAS (HNBR)</t>
  </si>
  <si>
    <t>3x2 ArmorPress CS CPLG - GAS (HNBR)</t>
  </si>
  <si>
    <t>3x2-1/2 ArmorPress CS CPLG - GAS (HNBR)</t>
  </si>
  <si>
    <t>3x1-1/2 ArmorPress CS CPLG - GAS (HNBR)</t>
  </si>
  <si>
    <t>3x1-1/4 ArmorPress CS CPLG - GAS (HNBR)</t>
  </si>
  <si>
    <t>4x2-1/2 ArmorPress CS CPLG - GAS (HNBR)</t>
  </si>
  <si>
    <t>P17159</t>
  </si>
  <si>
    <t>P17160</t>
  </si>
  <si>
    <t>P17161</t>
  </si>
  <si>
    <t>P17162</t>
  </si>
  <si>
    <t>4x3 ArmorPress CS CPLG - GAS (HNBR)</t>
  </si>
  <si>
    <t>4x2 ArmorPress CS CPLG - GAS (HNBR)</t>
  </si>
  <si>
    <t>4x1-1/2 ArmorPress CS CPLG - GAS (HNBR)</t>
  </si>
  <si>
    <t>P17163</t>
  </si>
  <si>
    <t>P17164</t>
  </si>
  <si>
    <t>P17165</t>
  </si>
  <si>
    <t>P17166</t>
  </si>
  <si>
    <t>P17151</t>
  </si>
  <si>
    <t>2x3/4 ArmorPress CS PxF ADPTR - GAS (HNBR)</t>
  </si>
  <si>
    <t>P17370</t>
  </si>
  <si>
    <t>P17371</t>
  </si>
  <si>
    <t>P17372</t>
  </si>
  <si>
    <t>2-1/2 ArmorPress CS PxF ADPTR - GAS (HNBR)</t>
  </si>
  <si>
    <t>3 ArmorPress CS PxF ADPTR - GAS (HNBR)</t>
  </si>
  <si>
    <t>4 ArmorPress CS PxF ADPTR - GAS (HNBR)</t>
  </si>
  <si>
    <t>3 ArmorPress CS FLG - GAS (HNBR)</t>
  </si>
  <si>
    <t>4 ArmorPress CS FLG - GAS (HNBR)</t>
  </si>
  <si>
    <t>2-1/2 ArmorPress CS FLG - GAS (HNBR)</t>
  </si>
  <si>
    <t>P17364</t>
  </si>
  <si>
    <t>P17365</t>
  </si>
  <si>
    <t>P17366</t>
  </si>
  <si>
    <t>3 CS FTGxP 45 ELBOW - GAS (HNBR)</t>
  </si>
  <si>
    <t>4 CS FTGxP 45 ELBOW - GAS (HNBR)</t>
  </si>
  <si>
    <t>P17185</t>
  </si>
  <si>
    <t>P17186</t>
  </si>
  <si>
    <t>P17187</t>
  </si>
  <si>
    <t>2-1/2 CS FTGxP 45 ELBOW - GAS (HNBR)</t>
  </si>
  <si>
    <t>3 CS FTGxP 90 ELBOW - GAS (HNBR)</t>
  </si>
  <si>
    <t>4 CS FTGxP 90 ELBOW - GAS (HNBR)</t>
  </si>
  <si>
    <t>2-1/2 CS FTGxP 90 ELBOW - GAS (HNBR)</t>
  </si>
  <si>
    <t>P17191</t>
  </si>
  <si>
    <t>P17192</t>
  </si>
  <si>
    <t>P17193</t>
  </si>
  <si>
    <t>3 ArmorPress CS PxM ADPTR - GAS (HNBR)</t>
  </si>
  <si>
    <t>4 ArmorPress CS PxM ADPTR - GAS (HNBR)</t>
  </si>
  <si>
    <t>2-1/2 ArmorPress CS PxM ADPTR - GAS (HNBR)</t>
  </si>
  <si>
    <t>P17373</t>
  </si>
  <si>
    <t>P17374</t>
  </si>
  <si>
    <t>P17375</t>
  </si>
  <si>
    <t>3 ArmorPress CS CPLG W/O STOP - GAS (HNBR)</t>
  </si>
  <si>
    <t>4 ArmorPress CS CPLG W/O STOP - GAS (HNBR)</t>
  </si>
  <si>
    <t>2-1/2 ArmorPress CS CPLG W/O STOP - GAS (HNBR)</t>
  </si>
  <si>
    <t>P17167</t>
  </si>
  <si>
    <t>P17168</t>
  </si>
  <si>
    <t>P17169</t>
  </si>
  <si>
    <t>3 ArmorPress CS TEE - GAS (HNBR)</t>
  </si>
  <si>
    <t>4 ArmorPress CS TEE - GAS (HNBR)</t>
  </si>
  <si>
    <t>2-1/2 ArmorPress CS TEE - GAS (HNBR)</t>
  </si>
  <si>
    <t>P17194</t>
  </si>
  <si>
    <t>P17195</t>
  </si>
  <si>
    <t>P17196</t>
  </si>
  <si>
    <t>P17352</t>
  </si>
  <si>
    <t>P17353</t>
  </si>
  <si>
    <t>P17354</t>
  </si>
  <si>
    <t>P17355</t>
  </si>
  <si>
    <t>2-1/2x2 ArmorPress CS TEE - GAS (HNBR)</t>
  </si>
  <si>
    <t>2-1/2x1-1/2 ArmorPress CS TEE - GAS (HNBR)</t>
  </si>
  <si>
    <t>2-1/2x1-1/4 ArmorPress CS TEE - GAS (HNBR)</t>
  </si>
  <si>
    <t>2-1/2x1 ArmorPress CS TEE - GAS (HNBR)</t>
  </si>
  <si>
    <t>P17356</t>
  </si>
  <si>
    <t>P17357</t>
  </si>
  <si>
    <t>P17358</t>
  </si>
  <si>
    <t>P17359</t>
  </si>
  <si>
    <t>3x1-1/2 ArmorPress CS TEE - GAS (HNBR)</t>
  </si>
  <si>
    <t>3x2-1/2 ArmorPress CS TEE - GAS (HNBR)</t>
  </si>
  <si>
    <t>3x2 ArmorPress CS TEE - GAS (HNBR)</t>
  </si>
  <si>
    <t>3x1-1/4 ArmorPress CS TEE - GAS (HNBR)</t>
  </si>
  <si>
    <t>P17360</t>
  </si>
  <si>
    <t>P17361</t>
  </si>
  <si>
    <t>P17362</t>
  </si>
  <si>
    <t>P17363</t>
  </si>
  <si>
    <t>4x1-1/2 ArmorPress CS TEE - GAS (HNBR)</t>
  </si>
  <si>
    <t>4x3 ArmorPress CS TEE - GAS (HNBR)</t>
  </si>
  <si>
    <t>4x2-1/2 ArmorPress CS TEE - GAS (HNBR)</t>
  </si>
  <si>
    <t>4x2 ArmorPress CS TEE - GAS (HNBR)</t>
  </si>
  <si>
    <t>2-1/2x3/4 ArmorPress CS PxPxF TEE - GAS (HNBR)</t>
  </si>
  <si>
    <t>3x3/4 ArmorPress CS PxPxF TEE - GAS (HNBR)</t>
  </si>
  <si>
    <t>4x3/4 ArmorPress CS PxPxF TEE - GAS (HNBR)</t>
  </si>
  <si>
    <t>P17367</t>
  </si>
  <si>
    <t>P17368</t>
  </si>
  <si>
    <t>P17369</t>
  </si>
  <si>
    <t>P17347</t>
  </si>
  <si>
    <t>1-1/4x3/4 ArmorPress CS BUSHING - WATER (EPDM)</t>
  </si>
  <si>
    <t>1-1/2x1 ArmorPress CS BUSHING - WATER (EPDM)</t>
  </si>
  <si>
    <t>1-1/2x3/4 ArmorPress CS BUSHING - WATER (EPDM)</t>
  </si>
  <si>
    <t>P17344</t>
  </si>
  <si>
    <t>P17345</t>
  </si>
  <si>
    <t>P17346</t>
  </si>
  <si>
    <t>P17348</t>
  </si>
  <si>
    <t>2x1 ArmorPress CS CPLG - WATER (EPDM)</t>
  </si>
  <si>
    <t>1-1/2x1 ArmorPress CS CPLG - WATER (EPDM)</t>
  </si>
  <si>
    <t>1-1/2x3/4 ArmorPress CS CPLG - WATER (EPDM)</t>
  </si>
  <si>
    <t>P17349</t>
  </si>
  <si>
    <t>P17350</t>
  </si>
  <si>
    <t>1-1/4x3/4 ArmorPress CS CPLG - WATER (EPDM)</t>
  </si>
  <si>
    <t>P17351</t>
  </si>
  <si>
    <t>P15991</t>
  </si>
  <si>
    <t>P15992</t>
  </si>
  <si>
    <t>P15993</t>
  </si>
  <si>
    <t>P15994</t>
  </si>
  <si>
    <t>P15995</t>
  </si>
  <si>
    <t>P15996</t>
  </si>
  <si>
    <t>ArmorPress Ball Valve - Gas (HNBR)</t>
  </si>
  <si>
    <t>1/2 ArmorPress Ball Valve - Gas (HNBR)</t>
  </si>
  <si>
    <t>3/4 ArmorPress Ball Valve - Gas (HNBR)</t>
  </si>
  <si>
    <t>1 ArmorPress Ball Valve - Gas (HNBR)</t>
  </si>
  <si>
    <t>1-1/4 ArmorPress Ball Valve - Gas (HNBR)</t>
  </si>
  <si>
    <t>1-1/2 ArmorPress Ball Valve - Gas (HNBR)</t>
  </si>
  <si>
    <t>2 ArmorPress Ball Valve - Gas (HNBR)</t>
  </si>
  <si>
    <t>1/2 ArmorPress Ball Valve- Water (EPDM)</t>
  </si>
  <si>
    <t>3/4 ArmorPress Ball Valve- Water (EPDM)</t>
  </si>
  <si>
    <t>1 ArmorPress Ball Valve- Water (EPDM)</t>
  </si>
  <si>
    <t>1-1/4 ArmorPress Ball Valve- Water (EPDM)</t>
  </si>
  <si>
    <t>1-1/2 ArmorPress Ball Valve- Water (EPDM)</t>
  </si>
  <si>
    <t>2 ArmorPress Ball Valve- Water (EPDM)</t>
  </si>
  <si>
    <t>P16991</t>
  </si>
  <si>
    <t>P16992</t>
  </si>
  <si>
    <t>P16993</t>
  </si>
  <si>
    <t>P16994</t>
  </si>
  <si>
    <t>P16995</t>
  </si>
  <si>
    <t>P16996</t>
  </si>
  <si>
    <t>PEX F1807 ADAPTER</t>
  </si>
  <si>
    <t>EXPN PEX F1960 ADAPTER</t>
  </si>
  <si>
    <t>1x1/2 Cast Iron CPLG</t>
  </si>
  <si>
    <t>1x3/4 Cast Iron CPLG</t>
  </si>
  <si>
    <t>1-1/4x1 Cast Iron CPLG</t>
  </si>
  <si>
    <t>2x1 Cast Iron CPLG</t>
  </si>
  <si>
    <t>2x1-1/4 Cast Iron CPLG</t>
  </si>
  <si>
    <t>PRESS X FEM</t>
  </si>
  <si>
    <t>DIELECTRIC NIPPLE</t>
  </si>
  <si>
    <t>DIELECTRIC NIPPLE THxGR</t>
  </si>
  <si>
    <t>P13459</t>
  </si>
  <si>
    <t>1/2x3 Dielectric Nipple</t>
  </si>
  <si>
    <t>P13460</t>
  </si>
  <si>
    <t>1/2x4 Dielectric Nipple</t>
  </si>
  <si>
    <t>P13461</t>
  </si>
  <si>
    <t>3/4x3 Dielectric Nipple</t>
  </si>
  <si>
    <t>P13462</t>
  </si>
  <si>
    <t>3/4x4 Dielectric Nipple</t>
  </si>
  <si>
    <t>P13479</t>
  </si>
  <si>
    <t>1x3 Dielectric Nipple</t>
  </si>
  <si>
    <t>P13463</t>
  </si>
  <si>
    <t>1x4 Dielectric Nipple</t>
  </si>
  <si>
    <t>P13465</t>
  </si>
  <si>
    <t>1-1/2x4 Dielectric Nipple</t>
  </si>
  <si>
    <t>P13464</t>
  </si>
  <si>
    <t>1-1/4x4 Dielectric Nipple</t>
  </si>
  <si>
    <t>P13466</t>
  </si>
  <si>
    <t>2x4 Dielectric Nipple</t>
  </si>
  <si>
    <t>P13467</t>
  </si>
  <si>
    <t>2-1/2x6 Dielectric Nipple</t>
  </si>
  <si>
    <t>P13468</t>
  </si>
  <si>
    <t>3x6 Dielectric Nipple</t>
  </si>
  <si>
    <t>P13469</t>
  </si>
  <si>
    <t>4x6 Dielectric Nipple</t>
  </si>
  <si>
    <t>P13474</t>
  </si>
  <si>
    <t>2-1/2x6 Dielectric Nipple THxGR</t>
  </si>
  <si>
    <t>P13473</t>
  </si>
  <si>
    <t>2x4 Dielectric Nipple THxGR</t>
  </si>
  <si>
    <t>P13475</t>
  </si>
  <si>
    <t>3x6 Dielectric Nipple THxGR</t>
  </si>
  <si>
    <t>P13476</t>
  </si>
  <si>
    <t>4x6 Dielectric Nipple THxGR</t>
  </si>
  <si>
    <t>P13477</t>
  </si>
  <si>
    <t>3x6 Dielectric Nipple GRxGR</t>
  </si>
  <si>
    <t>P13478</t>
  </si>
  <si>
    <t>4x6 Dielectric Nipple GRxGR</t>
  </si>
  <si>
    <t>DIELECTRIC NIPPLE GRxGR</t>
  </si>
  <si>
    <t>COPPER X FEM</t>
  </si>
  <si>
    <t>P13267</t>
  </si>
  <si>
    <t>P13275</t>
  </si>
  <si>
    <t>P13266</t>
  </si>
  <si>
    <t>1/2 F1960 PEX Valve w/Drain</t>
  </si>
  <si>
    <t>3/4 F1960 PEX Valve w/Drain</t>
  </si>
  <si>
    <t>1 F1960 PEX Valve w/Drain</t>
  </si>
  <si>
    <t>1/2 F1960 PEX Ball Valve w/Drain</t>
  </si>
  <si>
    <t>3/4 F1960 PEX Ball Valve w/Drain</t>
  </si>
  <si>
    <t>1 F1960 PEX Ball Valve w/Drain</t>
  </si>
  <si>
    <t>P13185</t>
  </si>
  <si>
    <t>P13186</t>
  </si>
  <si>
    <t>P13187</t>
  </si>
  <si>
    <t>1/2 PEX Ball Valve w/ Drain</t>
  </si>
  <si>
    <t>3/4 PEX Ball Valve w/ Drain</t>
  </si>
  <si>
    <t>1 PEX Ball Valve w/ Drain</t>
  </si>
  <si>
    <t>P13277</t>
  </si>
  <si>
    <t>P13269</t>
  </si>
  <si>
    <t>P13268</t>
  </si>
  <si>
    <t>COPPER x EXPN PEX F1960</t>
  </si>
  <si>
    <t>1/2 Copper x PEX F1960 Ball Valve</t>
  </si>
  <si>
    <t>3/4 Copper x PEX F1960 Ball Valve</t>
  </si>
  <si>
    <t>1 Copper x PEX F1960 Ball Valve</t>
  </si>
  <si>
    <t>1/2 EXPN PEX x Copper Valve</t>
  </si>
  <si>
    <t>3/4 EXPN PEX x Copper Valve</t>
  </si>
  <si>
    <t>1 EXPN PEX x Copper Valve</t>
  </si>
  <si>
    <t>BRASS PLUGS</t>
  </si>
  <si>
    <t>1/8 Brass Plug</t>
  </si>
  <si>
    <t>1/4 Brass Plug</t>
  </si>
  <si>
    <t>3/8 Brass Plug</t>
  </si>
  <si>
    <t>1/2 Nom Comp (5/8 OD) x 3/8 OD x 3/8 OD Dual Outlet, Dual Shut-Off Multi-Turn Angle Stop</t>
  </si>
  <si>
    <t>P12859</t>
  </si>
  <si>
    <t>P12860</t>
  </si>
  <si>
    <t>P12861</t>
  </si>
  <si>
    <t>P12863</t>
  </si>
  <si>
    <t>P12868</t>
  </si>
  <si>
    <t>P12869</t>
  </si>
  <si>
    <t>1/2 Brass Assort. Nipple (Single Run)</t>
  </si>
  <si>
    <t>3/4 Brass Assort. Nipple (Single Run)</t>
  </si>
  <si>
    <t>1 Brass Assort. Nipple (Single Run)</t>
  </si>
  <si>
    <t>1-1/4 Brass Assort. Nipple (Single Run)</t>
  </si>
  <si>
    <t>1-1/2 Brass Assort. Nipple (Single Run)</t>
  </si>
  <si>
    <t>2 Brass Assort. Nipple (Single Run)</t>
  </si>
  <si>
    <t>Accessories</t>
  </si>
  <si>
    <t>COMPANION FLANGE</t>
  </si>
  <si>
    <t>P12464</t>
  </si>
  <si>
    <t>1 Press Copper Companion Flange</t>
  </si>
  <si>
    <t>P12478</t>
  </si>
  <si>
    <t>1-1/4 Press Copper Companion Flange</t>
  </si>
  <si>
    <t>P12479</t>
  </si>
  <si>
    <t>1-1/2 Press Copper Companion Flange</t>
  </si>
  <si>
    <t>P12481</t>
  </si>
  <si>
    <t>2 Press Copper Companion Flange</t>
  </si>
  <si>
    <t>P12483</t>
  </si>
  <si>
    <t>2-1/2 Press Copper Companion Flange</t>
  </si>
  <si>
    <t>P12434</t>
  </si>
  <si>
    <t>3 Press Copper Companion Flange</t>
  </si>
  <si>
    <t>P12484</t>
  </si>
  <si>
    <t>4 Press Copper Companion Flange</t>
  </si>
  <si>
    <t>PRESS x PEX ADAPTER</t>
  </si>
  <si>
    <t>PRESS x EXPN PEX ADAPTER</t>
  </si>
  <si>
    <t>EXPANSION TANKS</t>
  </si>
  <si>
    <t>VACUUM BREAKER</t>
  </si>
  <si>
    <t>P13695</t>
  </si>
  <si>
    <t>P13696</t>
  </si>
  <si>
    <t>P9473</t>
  </si>
  <si>
    <t>3/4 MHT Vacuum Breaker</t>
  </si>
  <si>
    <t>4.5GAL Thermal Expansion Tank</t>
  </si>
  <si>
    <t>2.1GAL Thermal Expansion Tank</t>
  </si>
  <si>
    <t>BRASS F1807 PEX TRANSITION CPLG W/ 1 RING</t>
  </si>
  <si>
    <t>P13166</t>
  </si>
  <si>
    <t>1/2 Brass F1807 PEX Transition CPLG w/ 1 Ring</t>
  </si>
  <si>
    <t>P12460</t>
  </si>
  <si>
    <t>3/4 Brass F1807 PEX Transition CPLG w/ 1 Ring</t>
  </si>
  <si>
    <t>P12461</t>
  </si>
  <si>
    <t>1 Brass F1807 PEX Transition CPLG w/ 1 Ring</t>
  </si>
  <si>
    <t>BN 080126</t>
  </si>
  <si>
    <t>BF 080126</t>
  </si>
  <si>
    <t>BV 080126</t>
  </si>
  <si>
    <t>ArmorPress Ball Valve - Water (EPDM)</t>
  </si>
  <si>
    <t>PT 080126</t>
  </si>
  <si>
    <t>PFB 080126</t>
  </si>
  <si>
    <t>PFEB 080126</t>
  </si>
  <si>
    <t>PPSU 080126</t>
  </si>
  <si>
    <t>EPPSU 080126</t>
  </si>
  <si>
    <t>ACC 080126</t>
  </si>
  <si>
    <t>PDWV 080126</t>
  </si>
  <si>
    <t>PS40 080126</t>
  </si>
  <si>
    <t>PF 080126</t>
  </si>
  <si>
    <t>CW 080126</t>
  </si>
  <si>
    <t>CC 080126</t>
  </si>
  <si>
    <t>Piece</t>
  </si>
  <si>
    <t>PC 080126</t>
  </si>
  <si>
    <t>SS 080126</t>
  </si>
  <si>
    <t>SL 080126</t>
  </si>
  <si>
    <t>CI 080126</t>
  </si>
  <si>
    <t>NHC 080126</t>
  </si>
  <si>
    <t>DU 080126</t>
  </si>
  <si>
    <t>1/2 ArmorPress Ball Valve - Water (EPDM)</t>
  </si>
  <si>
    <t>3/4 ArmorPress Ball Valve - Water (EPDM)</t>
  </si>
  <si>
    <t>1 ArmorPress Ball Valve - Water (EPDM)</t>
  </si>
  <si>
    <t>1 -1/4 ArmorPress Ball Valve - Water (EPDM)</t>
  </si>
  <si>
    <t>1 -1/2 ArmorPress Ball Valve - Water (EPDM)</t>
  </si>
  <si>
    <t>2 ArmorPress Ball Valve - Water (EPDM)</t>
  </si>
  <si>
    <t>00199726054463</t>
  </si>
  <si>
    <t>00199726054470</t>
  </si>
  <si>
    <t>00199726054487</t>
  </si>
  <si>
    <t>00199726054494</t>
  </si>
  <si>
    <t>00199726054500</t>
  </si>
  <si>
    <t>00199726054517</t>
  </si>
  <si>
    <t>00199726054524</t>
  </si>
  <si>
    <t>00199726054531</t>
  </si>
  <si>
    <t>00199726054548</t>
  </si>
  <si>
    <t>00199726054555</t>
  </si>
  <si>
    <t>00199726054562</t>
  </si>
  <si>
    <t>00199726054579</t>
  </si>
  <si>
    <t>00199726054586</t>
  </si>
  <si>
    <t>00199726054593</t>
  </si>
  <si>
    <t>00199726054609</t>
  </si>
  <si>
    <t>00199726054616</t>
  </si>
  <si>
    <t>00199726054623</t>
  </si>
  <si>
    <t>00199726054630</t>
  </si>
  <si>
    <t>00199726054647</t>
  </si>
  <si>
    <t>00199726054654</t>
  </si>
  <si>
    <t>00199726054661</t>
  </si>
  <si>
    <t>00199726054678</t>
  </si>
  <si>
    <t>00199726054685</t>
  </si>
  <si>
    <t>00199726054692</t>
  </si>
  <si>
    <t>00199726054708</t>
  </si>
  <si>
    <t>00199726054715</t>
  </si>
  <si>
    <t>00199726054722</t>
  </si>
  <si>
    <t>00199726054739</t>
  </si>
  <si>
    <t>00199726054746</t>
  </si>
  <si>
    <t>00199726054753</t>
  </si>
  <si>
    <t>00199726054760</t>
  </si>
  <si>
    <t>00199726054777</t>
  </si>
  <si>
    <t>00199726054784</t>
  </si>
  <si>
    <t>00199726054791</t>
  </si>
  <si>
    <t>00199726054807</t>
  </si>
  <si>
    <t>00199726054814</t>
  </si>
  <si>
    <t>00199726054821</t>
  </si>
  <si>
    <t>00199726054838</t>
  </si>
  <si>
    <t>00199726054845</t>
  </si>
  <si>
    <t>00199726054852</t>
  </si>
  <si>
    <t>00199726054869</t>
  </si>
  <si>
    <t>00199726054876</t>
  </si>
  <si>
    <t>00199726054883</t>
  </si>
  <si>
    <t>00199726054890</t>
  </si>
  <si>
    <t>00199726054906</t>
  </si>
  <si>
    <t>00199726054913</t>
  </si>
  <si>
    <t>00199726054920</t>
  </si>
  <si>
    <t>00199726054937</t>
  </si>
  <si>
    <t>00199726054944</t>
  </si>
  <si>
    <t>00199726054951</t>
  </si>
  <si>
    <t>00199726054968</t>
  </si>
  <si>
    <t>00199726054975</t>
  </si>
  <si>
    <t>00199726054982</t>
  </si>
  <si>
    <t>00199726054999</t>
  </si>
  <si>
    <t>00199726055002</t>
  </si>
  <si>
    <t>00199726055019</t>
  </si>
  <si>
    <t>00199726055026</t>
  </si>
  <si>
    <t>00199726055033</t>
  </si>
  <si>
    <t>00199726055040</t>
  </si>
  <si>
    <t>00199726055057</t>
  </si>
  <si>
    <t>00199726055064</t>
  </si>
  <si>
    <t>00199726055071</t>
  </si>
  <si>
    <t>00199726055088</t>
  </si>
  <si>
    <t>00199726055095</t>
  </si>
  <si>
    <t>00199726055101</t>
  </si>
  <si>
    <t>00199726055118</t>
  </si>
  <si>
    <t>00199726055125</t>
  </si>
  <si>
    <t>00199726055132</t>
  </si>
  <si>
    <t>00199726055149</t>
  </si>
  <si>
    <t>00199726055156</t>
  </si>
  <si>
    <t>00199726055163</t>
  </si>
  <si>
    <t>00199726055170</t>
  </si>
  <si>
    <t>00199726055187</t>
  </si>
  <si>
    <t>00199726055194</t>
  </si>
  <si>
    <t>00199726055200</t>
  </si>
  <si>
    <t>00199726055217</t>
  </si>
  <si>
    <t>00199726055224</t>
  </si>
  <si>
    <t>00199726055231</t>
  </si>
  <si>
    <t>00199726055248</t>
  </si>
  <si>
    <t>00199726055255</t>
  </si>
  <si>
    <t>00199726055262</t>
  </si>
  <si>
    <t>00199726055279</t>
  </si>
  <si>
    <t>00199726055286</t>
  </si>
  <si>
    <t>00199726055293</t>
  </si>
  <si>
    <t>00199726055309</t>
  </si>
  <si>
    <t>00199726055316</t>
  </si>
  <si>
    <t>00199726055323</t>
  </si>
  <si>
    <t>00199726055330</t>
  </si>
  <si>
    <t>00199726055347</t>
  </si>
  <si>
    <t>00199726055354</t>
  </si>
  <si>
    <t>00199726055361</t>
  </si>
  <si>
    <t>00199726055378</t>
  </si>
  <si>
    <t>00199726055385</t>
  </si>
  <si>
    <t>00199726055392</t>
  </si>
  <si>
    <t>00199726055408</t>
  </si>
  <si>
    <t>00199726055415</t>
  </si>
  <si>
    <t>00199726055422</t>
  </si>
  <si>
    <t>00199726055439</t>
  </si>
  <si>
    <t>00199726055446</t>
  </si>
  <si>
    <t>00199726055453</t>
  </si>
  <si>
    <t>00199726055460</t>
  </si>
  <si>
    <t>00199726055477</t>
  </si>
  <si>
    <t>00199726055484</t>
  </si>
  <si>
    <t>00199726055491</t>
  </si>
  <si>
    <t>00199726055507</t>
  </si>
  <si>
    <t>00199726055514</t>
  </si>
  <si>
    <t>00199726055521</t>
  </si>
  <si>
    <t>00199726055538</t>
  </si>
  <si>
    <t>00199726055545</t>
  </si>
  <si>
    <t>00199726055552</t>
  </si>
  <si>
    <t>00199726055569</t>
  </si>
  <si>
    <t>00199726055576</t>
  </si>
  <si>
    <t>00199726055583</t>
  </si>
  <si>
    <t>00199726055590</t>
  </si>
  <si>
    <t>00199726055606</t>
  </si>
  <si>
    <t>00199726055613</t>
  </si>
  <si>
    <t>00199726055620</t>
  </si>
  <si>
    <t>00199726055637</t>
  </si>
  <si>
    <t>00199726055644</t>
  </si>
  <si>
    <t>00199726055651</t>
  </si>
  <si>
    <t>00199726055668</t>
  </si>
  <si>
    <t>00199726055675</t>
  </si>
  <si>
    <t>00199726055682</t>
  </si>
  <si>
    <t>00199726055699</t>
  </si>
  <si>
    <t>00199726055705</t>
  </si>
  <si>
    <t>00199726055712</t>
  </si>
  <si>
    <t>00199726055729</t>
  </si>
  <si>
    <t>00199726055736</t>
  </si>
  <si>
    <t>00199726055743</t>
  </si>
  <si>
    <t>00199726055750</t>
  </si>
  <si>
    <t>00199726055767</t>
  </si>
  <si>
    <t>00199726055774</t>
  </si>
  <si>
    <t>00199726055781</t>
  </si>
  <si>
    <t>00199726055798</t>
  </si>
  <si>
    <t>00199726055804</t>
  </si>
  <si>
    <t>00199726055811</t>
  </si>
  <si>
    <t>00199726055828</t>
  </si>
  <si>
    <t>00199726055835</t>
  </si>
  <si>
    <t>00199726055842</t>
  </si>
  <si>
    <t>00199726055859</t>
  </si>
  <si>
    <t>00199726055866</t>
  </si>
  <si>
    <t>00199726055873</t>
  </si>
  <si>
    <t>00199726055880</t>
  </si>
  <si>
    <t>00199726055897</t>
  </si>
  <si>
    <t>00199726055903</t>
  </si>
  <si>
    <t>00199726055910</t>
  </si>
  <si>
    <t>00199726055927</t>
  </si>
  <si>
    <t>00199726055934</t>
  </si>
  <si>
    <t>00199726055941</t>
  </si>
  <si>
    <t>00199726055958</t>
  </si>
  <si>
    <t>00199726055965</t>
  </si>
  <si>
    <t>00199726055972</t>
  </si>
  <si>
    <t>00199726055989</t>
  </si>
  <si>
    <t>00199726055996</t>
  </si>
  <si>
    <t>00199726056009</t>
  </si>
  <si>
    <t>00199726056016</t>
  </si>
  <si>
    <t>00199726056023</t>
  </si>
  <si>
    <t>00199726056030</t>
  </si>
  <si>
    <t>00199726056047</t>
  </si>
  <si>
    <t>00199726056054</t>
  </si>
  <si>
    <t>00199726056061</t>
  </si>
  <si>
    <t>00199726056078</t>
  </si>
  <si>
    <t>00199726056085</t>
  </si>
  <si>
    <t>00199726056092</t>
  </si>
  <si>
    <t>00199726056108</t>
  </si>
  <si>
    <t>00199726056115</t>
  </si>
  <si>
    <t>00199726056122</t>
  </si>
  <si>
    <t>00199726056139</t>
  </si>
  <si>
    <t>00199726056146</t>
  </si>
  <si>
    <t>00199726056153</t>
  </si>
  <si>
    <t>00199726056160</t>
  </si>
  <si>
    <t>00199726056177</t>
  </si>
  <si>
    <t>00199726056184</t>
  </si>
  <si>
    <t>00199726056191</t>
  </si>
  <si>
    <t>00199726056207</t>
  </si>
  <si>
    <t>00199726056214</t>
  </si>
  <si>
    <t>00199726056221</t>
  </si>
  <si>
    <t>00199726056238</t>
  </si>
  <si>
    <t>00199726056245</t>
  </si>
  <si>
    <t>00199726056252</t>
  </si>
  <si>
    <t>00199726056269</t>
  </si>
  <si>
    <t>00199726056276</t>
  </si>
  <si>
    <t>00199726056283</t>
  </si>
  <si>
    <t>00199726056290</t>
  </si>
  <si>
    <t>00199726056306</t>
  </si>
  <si>
    <t>00199726056313</t>
  </si>
  <si>
    <t>00199726056320</t>
  </si>
  <si>
    <t>00199726056337</t>
  </si>
  <si>
    <t>00199726056344</t>
  </si>
  <si>
    <t>00199726056351</t>
  </si>
  <si>
    <t>00199726056368</t>
  </si>
  <si>
    <t>00199726056375</t>
  </si>
  <si>
    <t>00199726056382</t>
  </si>
  <si>
    <t>00199726056399</t>
  </si>
  <si>
    <t>00199726056405</t>
  </si>
  <si>
    <t>00199726056412</t>
  </si>
  <si>
    <t>00199726056429</t>
  </si>
  <si>
    <t>00199726056436</t>
  </si>
  <si>
    <t>00199726056443</t>
  </si>
  <si>
    <t>00199726056450</t>
  </si>
  <si>
    <t>00199726056467</t>
  </si>
  <si>
    <t>00199726056474</t>
  </si>
  <si>
    <t>00199726056481</t>
  </si>
  <si>
    <t>00199726056498</t>
  </si>
  <si>
    <t>00199726056504</t>
  </si>
  <si>
    <t>00199726056511</t>
  </si>
  <si>
    <t>00199726056528</t>
  </si>
  <si>
    <t>00199726056535</t>
  </si>
  <si>
    <t>00199726056542</t>
  </si>
  <si>
    <t>00199726056559</t>
  </si>
  <si>
    <t>00199726056566</t>
  </si>
  <si>
    <t>00199726056573</t>
  </si>
  <si>
    <t>00199726056580</t>
  </si>
  <si>
    <t>00199726056597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</si>
</sst>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&quot;$&quot;#,##0.00"/>
    <numFmt numFmtId="166" formatCode="&quot;$&quot;#,##0.0000"/>
    <numFmt numFmtId="167" formatCode="0.0000"/>
    <numFmt numFmtId="168" formatCode="0.000"/>
    <numFmt numFmtId="169" formatCode="_(&quot;$&quot;* #,##0.0000_);_(&quot;$&quot;* \(#,##0.0000\);_(&quot;$&quot;* &quot;-&quot;????_);_(@_)"/>
    <numFmt numFmtId="170" formatCode="#,##0;\-#,##0;&quot;-&quot;"/>
    <numFmt numFmtId="171" formatCode="#,##0.00&quot;£&quot;_);\(#,##0.00&quot;£&quot;\)"/>
    <numFmt numFmtId="172" formatCode="0.00_ "/>
    <numFmt numFmtId="173" formatCode="_-[$$-409]* #,##0.00_ ;_-[$$-409]* \-#,##0.00\ ;_-[$$-409]* &quot;-&quot;??_ ;_-@_ "/>
    <numFmt numFmtId="174" formatCode="_-&quot;$&quot;* #,##0.0000_-;\-&quot;$&quot;* #,##0.0000_-;_-&quot;$&quot;* &quot;-&quot;??_-;_-@_-"/>
    <numFmt numFmtId="175" formatCode="_(&quot;$&quot;* #,##0.0000_);_(&quot;$&quot;* \(#,##0.0000\);_(&quot;$&quot;* &quot;-&quot;??_);_(@_)"/>
    <numFmt numFmtId="176" formatCode="_-[$$-409]* #,##0.0000_ ;_-[$$-409]* \-#,##0.0000\ ;_-[$$-409]* &quot;-&quot;??_ ;_-@_ "/>
    <numFmt numFmtId="177" formatCode="_(* #,##0_);_(* \(#,##0\);_(* &quot;-&quot;??_);_(@_)"/>
  </numFmts>
  <fonts count="12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Calibri"/>
      <family val="2"/>
    </font>
    <font>
      <b/>
      <sz val="11"/>
      <color theme="0"/>
      <name val="Calibri"/>
      <family val="2"/>
      <scheme val="minor"/>
    </font>
    <font>
      <sz val="11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indexed="10"/>
      <name val="Times New Roman"/>
      <family val="1"/>
    </font>
    <font>
      <b/>
      <sz val="12"/>
      <color indexed="8"/>
      <name val="Cambria"/>
      <family val="1"/>
      <scheme val="major"/>
    </font>
    <font>
      <sz val="12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u/>
      <sz val="9.9"/>
      <color theme="10"/>
      <name val="Calibri"/>
      <family val="2"/>
    </font>
    <font>
      <b/>
      <sz val="18"/>
      <color indexed="56"/>
      <name val="Cambria"/>
      <family val="2"/>
    </font>
    <font>
      <b/>
      <sz val="12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??"/>
    </font>
    <font>
      <sz val="12"/>
      <color indexed="8"/>
      <name val="????"/>
      <family val="1"/>
    </font>
    <font>
      <sz val="11"/>
      <color indexed="9"/>
      <name val="Calibri"/>
      <family val="2"/>
    </font>
    <font>
      <sz val="11"/>
      <color indexed="9"/>
      <name val="??"/>
    </font>
    <font>
      <sz val="12"/>
      <color indexed="9"/>
      <name val="????"/>
      <family val="1"/>
    </font>
    <font>
      <sz val="11"/>
      <color indexed="20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8"/>
      <name val="Helvetica"/>
      <family val="2"/>
    </font>
    <font>
      <b/>
      <sz val="8"/>
      <color indexed="8"/>
      <name val="Helvetica"/>
      <family val="2"/>
    </font>
    <font>
      <sz val="11"/>
      <name val="??"/>
    </font>
    <font>
      <sz val="12"/>
      <color indexed="17"/>
      <name val="????"/>
      <family val="1"/>
    </font>
    <font>
      <sz val="11"/>
      <color indexed="20"/>
      <name val="??"/>
    </font>
    <font>
      <b/>
      <sz val="15"/>
      <color indexed="56"/>
      <name val="????"/>
      <family val="1"/>
    </font>
    <font>
      <b/>
      <sz val="13"/>
      <color indexed="56"/>
      <name val="????"/>
      <family val="1"/>
    </font>
    <font>
      <b/>
      <sz val="11"/>
      <color indexed="56"/>
      <name val="????"/>
      <family val="1"/>
    </font>
    <font>
      <sz val="11"/>
      <color indexed="10"/>
      <name val="??"/>
    </font>
    <font>
      <sz val="11"/>
      <color indexed="60"/>
      <name val="??"/>
    </font>
    <font>
      <sz val="12"/>
      <color indexed="52"/>
      <name val="????"/>
      <family val="1"/>
    </font>
    <font>
      <sz val="11"/>
      <color indexed="52"/>
      <name val="??"/>
    </font>
    <font>
      <sz val="11"/>
      <color indexed="8"/>
      <name val="宋体"/>
      <charset val="134"/>
    </font>
    <font>
      <sz val="11"/>
      <color indexed="8"/>
      <name val="Calibri"/>
      <family val="2"/>
      <scheme val="minor"/>
    </font>
    <font>
      <sz val="12"/>
      <name val="宋体"/>
      <charset val="134"/>
    </font>
    <font>
      <b/>
      <sz val="11"/>
      <name val="Calibri"/>
      <family val="2"/>
    </font>
    <font>
      <b/>
      <sz val="11"/>
      <color theme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indexed="8"/>
      <name val="Times New Roman"/>
      <family val="1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color theme="1"/>
      <name val="Times New Roman"/>
      <family val="1"/>
    </font>
    <font>
      <sz val="12"/>
      <color rgb="FFFF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indexed="8"/>
      <name val="宋体"/>
      <charset val="134"/>
    </font>
    <font>
      <b/>
      <sz val="12"/>
      <color theme="1"/>
      <name val="宋体"/>
      <charset val="134"/>
    </font>
    <font>
      <b/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0"/>
      <name val="Times New Roman"/>
      <family val="1"/>
    </font>
    <font>
      <b/>
      <sz val="12"/>
      <color theme="0"/>
      <name val="Cambria"/>
      <family val="1"/>
      <scheme val="major"/>
    </font>
    <font>
      <sz val="12"/>
      <color theme="0"/>
      <name val="Times New Roman"/>
      <family val="1"/>
    </font>
    <font>
      <sz val="12"/>
      <color theme="0"/>
      <name val="Calibri"/>
      <family val="2"/>
    </font>
    <font>
      <sz val="12"/>
      <color theme="0"/>
      <name val="Cambria"/>
      <family val="1"/>
      <scheme val="major"/>
    </font>
    <font>
      <sz val="12"/>
      <color rgb="FF000000"/>
      <name val="Nirmala UI"/>
      <family val="2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u/>
      <sz val="12"/>
      <color indexed="8"/>
      <name val="Calibri"/>
      <family val="2"/>
    </font>
    <font>
      <b/>
      <sz val="12"/>
      <name val="Times New Roman"/>
      <family val="1"/>
    </font>
    <font>
      <b/>
      <sz val="8"/>
      <name val="Times New Roman"/>
      <family val="1"/>
    </font>
    <font>
      <sz val="12"/>
      <name val="Arial"/>
      <family val="2"/>
    </font>
    <font>
      <sz val="12"/>
      <color rgb="FF0070C0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Calibri"/>
      <family val="2"/>
      <scheme val="minor"/>
    </font>
    <font>
      <sz val="12"/>
      <color rgb="FF00B0F0"/>
      <name val="Calibri"/>
      <family val="2"/>
      <scheme val="minor"/>
    </font>
    <font>
      <sz val="12"/>
      <color rgb="FF002060"/>
      <name val="Times New Roman"/>
      <family val="1"/>
    </font>
    <font>
      <b/>
      <sz val="12"/>
      <color theme="0" tint="-0.14999847407452621"/>
      <name val="Times New Roman"/>
      <family val="1"/>
    </font>
    <font>
      <b/>
      <sz val="12"/>
      <color theme="9" tint="-0.499984740745262"/>
      <name val="Times New Roman"/>
      <family val="1"/>
    </font>
    <font>
      <b/>
      <sz val="12"/>
      <color rgb="FF0070C0"/>
      <name val="Calibri"/>
      <family val="2"/>
      <scheme val="minor"/>
    </font>
    <font>
      <b/>
      <sz val="12"/>
      <color rgb="FF0070C0"/>
      <name val="Times New Roman"/>
      <family val="1"/>
    </font>
    <font>
      <b/>
      <sz val="12"/>
      <color rgb="FF002060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74706"/>
        <bgColor indexed="64"/>
      </patternFill>
    </fill>
  </fills>
  <borders count="10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EDEDE"/>
      </left>
      <right style="thin">
        <color rgb="FFDEDEDE"/>
      </right>
      <top style="thin">
        <color rgb="FFDEDEDE"/>
      </top>
      <bottom style="thin">
        <color rgb="FFDEDEDE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40">
    <xf numFmtId="0" fontId="0" fillId="0" borderId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15" fillId="0" borderId="34" applyNumberFormat="0" applyFill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2" fillId="22" borderId="33" applyNumberFormat="0" applyAlignment="0" applyProtection="0"/>
    <xf numFmtId="9" fontId="24" fillId="0" borderId="0" applyFont="0" applyFill="0" applyBorder="0" applyAlignment="0" applyProtection="0"/>
    <xf numFmtId="0" fontId="48" fillId="22" borderId="30" applyNumberFormat="0" applyAlignment="0" applyProtection="0"/>
    <xf numFmtId="10" fontId="31" fillId="30" borderId="35" applyNumberFormat="0" applyBorder="0" applyAlignment="0" applyProtection="0"/>
    <xf numFmtId="10" fontId="31" fillId="30" borderId="35" applyNumberFormat="0" applyBorder="0" applyAlignment="0" applyProtection="0"/>
    <xf numFmtId="0" fontId="39" fillId="22" borderId="30" applyNumberFormat="0" applyAlignment="0" applyProtection="0"/>
    <xf numFmtId="0" fontId="30" fillId="0" borderId="13">
      <alignment horizontal="left" vertical="center"/>
    </xf>
    <xf numFmtId="10" fontId="31" fillId="30" borderId="1" applyNumberFormat="0" applyBorder="0" applyAlignment="0" applyProtection="0"/>
    <xf numFmtId="10" fontId="31" fillId="30" borderId="1" applyNumberFormat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/>
    <xf numFmtId="0" fontId="15" fillId="0" borderId="34" applyNumberFormat="0" applyFill="0" applyAlignment="0" applyProtection="0"/>
    <xf numFmtId="40" fontId="54" fillId="0" borderId="0" applyBorder="0">
      <alignment horizontal="right"/>
    </xf>
    <xf numFmtId="14" fontId="53" fillId="0" borderId="0" applyNumberFormat="0" applyFill="0" applyBorder="0" applyAlignment="0" applyProtection="0">
      <alignment horizontal="left"/>
    </xf>
    <xf numFmtId="9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2" fillId="22" borderId="33" applyNumberFormat="0" applyAlignment="0" applyProtection="0"/>
    <xf numFmtId="0" fontId="16" fillId="9" borderId="22" applyNumberFormat="0" applyFont="0" applyAlignment="0" applyProtection="0"/>
    <xf numFmtId="0" fontId="16" fillId="9" borderId="22" applyNumberFormat="0" applyFont="0" applyAlignment="0" applyProtection="0"/>
    <xf numFmtId="0" fontId="16" fillId="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71" fontId="24" fillId="0" borderId="0"/>
    <xf numFmtId="171" fontId="24" fillId="0" borderId="0"/>
    <xf numFmtId="171" fontId="24" fillId="0" borderId="0"/>
    <xf numFmtId="0" fontId="50" fillId="11" borderId="0" applyNumberFormat="0" applyBorder="0" applyAlignment="0" applyProtection="0"/>
    <xf numFmtId="0" fontId="49" fillId="0" borderId="29" applyNumberFormat="0" applyFill="0" applyAlignment="0" applyProtection="0"/>
    <xf numFmtId="0" fontId="48" fillId="22" borderId="30" applyNumberFormat="0" applyAlignment="0" applyProtection="0"/>
    <xf numFmtId="10" fontId="31" fillId="30" borderId="1" applyNumberFormat="0" applyBorder="0" applyAlignment="0" applyProtection="0"/>
    <xf numFmtId="10" fontId="31" fillId="30" borderId="1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0" borderId="27" applyNumberFormat="0" applyFill="0" applyAlignment="0" applyProtection="0"/>
    <xf numFmtId="0" fontId="45" fillId="0" borderId="26" applyNumberFormat="0" applyFill="0" applyAlignment="0" applyProtection="0"/>
    <xf numFmtId="0" fontId="30" fillId="0" borderId="13">
      <alignment horizontal="left" vertical="center"/>
    </xf>
    <xf numFmtId="0" fontId="30" fillId="0" borderId="32" applyNumberFormat="0" applyAlignment="0" applyProtection="0">
      <alignment horizontal="left" vertical="center"/>
    </xf>
    <xf numFmtId="0" fontId="30" fillId="0" borderId="32" applyNumberFormat="0" applyAlignment="0" applyProtection="0">
      <alignment horizontal="left" vertical="center"/>
    </xf>
    <xf numFmtId="38" fontId="31" fillId="3" borderId="0" applyNumberFormat="0" applyBorder="0" applyAlignment="0" applyProtection="0"/>
    <xf numFmtId="0" fontId="44" fillId="18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Alignment="0">
      <alignment horizontal="left"/>
    </xf>
    <xf numFmtId="0" fontId="42" fillId="0" borderId="0" applyNumberFormat="0" applyAlignment="0">
      <alignment horizontal="left"/>
    </xf>
    <xf numFmtId="0" fontId="42" fillId="0" borderId="0" applyNumberFormat="0" applyAlignment="0">
      <alignment horizontal="left"/>
    </xf>
    <xf numFmtId="44" fontId="16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41" fillId="0" borderId="0" applyNumberFormat="0" applyAlignment="0">
      <alignment horizontal="left"/>
    </xf>
    <xf numFmtId="0" fontId="41" fillId="0" borderId="0" applyNumberFormat="0" applyAlignment="0">
      <alignment horizontal="left"/>
    </xf>
    <xf numFmtId="0" fontId="41" fillId="0" borderId="0" applyNumberFormat="0" applyAlignment="0">
      <alignment horizontal="left"/>
    </xf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9" fontId="16" fillId="0" borderId="0" applyFont="0" applyFill="0" applyBorder="0" applyAlignment="0" applyProtection="0">
      <alignment vertical="center"/>
    </xf>
    <xf numFmtId="0" fontId="40" fillId="29" borderId="31" applyNumberFormat="0" applyAlignment="0" applyProtection="0"/>
    <xf numFmtId="0" fontId="39" fillId="22" borderId="30" applyNumberFormat="0" applyAlignment="0" applyProtection="0"/>
    <xf numFmtId="170" fontId="38" fillId="0" borderId="0" applyFill="0" applyBorder="0" applyAlignment="0"/>
    <xf numFmtId="0" fontId="37" fillId="1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4" fillId="14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7" borderId="0" applyNumberFormat="0" applyBorder="0" applyAlignment="0" applyProtection="0"/>
    <xf numFmtId="0" fontId="36" fillId="28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5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33" fillId="2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/>
    <xf numFmtId="0" fontId="16" fillId="21" borderId="0" applyNumberFormat="0" applyBorder="0" applyAlignment="0" applyProtection="0"/>
    <xf numFmtId="0" fontId="16" fillId="20" borderId="0" applyNumberFormat="0" applyBorder="0" applyAlignment="0" applyProtection="0"/>
    <xf numFmtId="0" fontId="16" fillId="18" borderId="0" applyNumberFormat="0" applyBorder="0" applyAlignment="0" applyProtection="0"/>
    <xf numFmtId="0" fontId="16" fillId="10" borderId="0" applyNumberFormat="0" applyBorder="0" applyAlignment="0" applyProtection="0"/>
    <xf numFmtId="0" fontId="16" fillId="19" borderId="0" applyNumberFormat="0" applyBorder="0" applyAlignment="0" applyProtection="0"/>
    <xf numFmtId="0" fontId="33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5" fillId="0" borderId="0"/>
    <xf numFmtId="0" fontId="35" fillId="17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63" fillId="0" borderId="29" applyNumberFormat="0" applyFill="0" applyAlignment="0" applyProtection="0">
      <alignment vertical="center"/>
    </xf>
    <xf numFmtId="0" fontId="64" fillId="0" borderId="2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28" applyNumberFormat="0" applyFill="0" applyAlignment="0" applyProtection="0">
      <alignment vertical="center"/>
    </xf>
    <xf numFmtId="0" fontId="59" fillId="0" borderId="27" applyNumberFormat="0" applyFill="0" applyAlignment="0" applyProtection="0">
      <alignment vertical="center"/>
    </xf>
    <xf numFmtId="0" fontId="58" fillId="0" borderId="26" applyNumberFormat="0" applyFill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24" fillId="0" borderId="0"/>
    <xf numFmtId="0" fontId="65" fillId="0" borderId="0"/>
    <xf numFmtId="0" fontId="16" fillId="0" borderId="0"/>
    <xf numFmtId="44" fontId="65" fillId="0" borderId="0" applyFont="0" applyFill="0" applyBorder="0" applyAlignment="0" applyProtection="0"/>
    <xf numFmtId="0" fontId="67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43" fontId="2" fillId="0" borderId="0" applyFont="0" applyFill="0" applyBorder="0" applyAlignment="0" applyProtection="0"/>
    <xf numFmtId="0" fontId="39" fillId="22" borderId="72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30" fillId="0" borderId="49">
      <alignment horizontal="left" vertical="center"/>
    </xf>
    <xf numFmtId="10" fontId="31" fillId="30" borderId="59" applyNumberFormat="0" applyBorder="0" applyAlignment="0" applyProtection="0"/>
    <xf numFmtId="10" fontId="31" fillId="30" borderId="59" applyNumberFormat="0" applyBorder="0" applyAlignment="0" applyProtection="0"/>
    <xf numFmtId="0" fontId="48" fillId="22" borderId="72" applyNumberFormat="0" applyAlignment="0" applyProtection="0"/>
    <xf numFmtId="0" fontId="52" fillId="22" borderId="73" applyNumberFormat="0" applyAlignment="0" applyProtection="0"/>
    <xf numFmtId="0" fontId="15" fillId="0" borderId="74" applyNumberFormat="0" applyFill="0" applyAlignment="0" applyProtection="0"/>
    <xf numFmtId="10" fontId="31" fillId="30" borderId="59" applyNumberFormat="0" applyBorder="0" applyAlignment="0" applyProtection="0"/>
    <xf numFmtId="10" fontId="31" fillId="30" borderId="59" applyNumberFormat="0" applyBorder="0" applyAlignment="0" applyProtection="0"/>
    <xf numFmtId="0" fontId="30" fillId="0" borderId="49">
      <alignment horizontal="left" vertical="center"/>
    </xf>
    <xf numFmtId="0" fontId="39" fillId="22" borderId="72" applyNumberFormat="0" applyAlignment="0" applyProtection="0"/>
    <xf numFmtId="10" fontId="31" fillId="30" borderId="75" applyNumberFormat="0" applyBorder="0" applyAlignment="0" applyProtection="0"/>
    <xf numFmtId="10" fontId="31" fillId="30" borderId="75" applyNumberFormat="0" applyBorder="0" applyAlignment="0" applyProtection="0"/>
    <xf numFmtId="0" fontId="48" fillId="22" borderId="72" applyNumberFormat="0" applyAlignment="0" applyProtection="0"/>
    <xf numFmtId="0" fontId="52" fillId="22" borderId="73" applyNumberFormat="0" applyAlignment="0" applyProtection="0"/>
    <xf numFmtId="0" fontId="15" fillId="0" borderId="74" applyNumberFormat="0" applyFill="0" applyAlignment="0" applyProtection="0"/>
    <xf numFmtId="0" fontId="7" fillId="0" borderId="0" applyNumberFormat="0" applyFill="0" applyBorder="0" applyAlignment="0" applyProtection="0"/>
  </cellStyleXfs>
  <cellXfs count="190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166" fontId="0" fillId="0" borderId="0" xfId="0" applyNumberFormat="1"/>
    <xf numFmtId="0" fontId="0" fillId="0" borderId="11" xfId="0" applyBorder="1"/>
    <xf numFmtId="44" fontId="0" fillId="0" borderId="0" xfId="0" applyNumberFormat="1"/>
    <xf numFmtId="0" fontId="0" fillId="0" borderId="0" xfId="0" applyAlignment="1">
      <alignment vertical="center"/>
    </xf>
    <xf numFmtId="0" fontId="65" fillId="0" borderId="0" xfId="509"/>
    <xf numFmtId="1" fontId="0" fillId="0" borderId="0" xfId="0" applyNumberFormat="1" applyAlignment="1">
      <alignment horizontal="right"/>
    </xf>
    <xf numFmtId="1" fontId="0" fillId="4" borderId="6" xfId="0" applyNumberFormat="1" applyFill="1" applyBorder="1" applyAlignment="1" applyProtection="1">
      <alignment horizontal="center"/>
      <protection locked="0"/>
    </xf>
    <xf numFmtId="167" fontId="0" fillId="0" borderId="0" xfId="519" applyNumberFormat="1" applyFont="1"/>
    <xf numFmtId="167" fontId="74" fillId="5" borderId="60" xfId="519" applyNumberFormat="1" applyFont="1" applyFill="1" applyBorder="1" applyAlignment="1" applyProtection="1">
      <alignment horizontal="center"/>
      <protection hidden="1"/>
    </xf>
    <xf numFmtId="1" fontId="76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1" fontId="20" fillId="0" borderId="6" xfId="0" applyNumberFormat="1" applyFont="1" applyBorder="1" applyAlignment="1" applyProtection="1">
      <alignment horizontal="center"/>
      <protection hidden="1"/>
    </xf>
    <xf numFmtId="1" fontId="0" fillId="0" borderId="0" xfId="0" applyNumberFormat="1" applyProtection="1">
      <protection hidden="1"/>
    </xf>
    <xf numFmtId="1" fontId="76" fillId="0" borderId="0" xfId="0" applyNumberFormat="1" applyFont="1" applyProtection="1">
      <protection hidden="1"/>
    </xf>
    <xf numFmtId="1" fontId="1" fillId="0" borderId="0" xfId="0" applyNumberFormat="1" applyFont="1" applyProtection="1">
      <protection hidden="1"/>
    </xf>
    <xf numFmtId="0" fontId="19" fillId="0" borderId="0" xfId="0" applyFont="1" applyAlignment="1">
      <alignment vertical="center"/>
    </xf>
    <xf numFmtId="1" fontId="0" fillId="0" borderId="6" xfId="0" applyNumberFormat="1" applyBorder="1" applyAlignment="1" applyProtection="1">
      <alignment horizontal="center"/>
      <protection hidden="1"/>
    </xf>
    <xf numFmtId="1" fontId="0" fillId="4" borderId="7" xfId="0" applyNumberFormat="1" applyFill="1" applyBorder="1" applyAlignment="1" applyProtection="1">
      <alignment horizontal="center"/>
      <protection locked="0"/>
    </xf>
    <xf numFmtId="1" fontId="14" fillId="0" borderId="0" xfId="510" applyNumberFormat="1" applyFont="1" applyAlignment="1">
      <alignment horizontal="center" vertical="center"/>
    </xf>
    <xf numFmtId="0" fontId="71" fillId="0" borderId="0" xfId="509" applyFont="1" applyAlignment="1">
      <alignment horizontal="center" vertical="center"/>
    </xf>
    <xf numFmtId="0" fontId="1" fillId="0" borderId="0" xfId="0" applyFont="1"/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75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7" xfId="0" applyFont="1" applyFill="1" applyBorder="1" applyAlignment="1" applyProtection="1">
      <alignment horizontal="center"/>
      <protection locked="0"/>
    </xf>
    <xf numFmtId="0" fontId="1" fillId="6" borderId="75" xfId="0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/>
      <protection locked="0"/>
    </xf>
    <xf numFmtId="0" fontId="1" fillId="6" borderId="16" xfId="0" applyFont="1" applyFill="1" applyBorder="1" applyAlignment="1" applyProtection="1">
      <alignment horizontal="center"/>
      <protection locked="0"/>
    </xf>
    <xf numFmtId="0" fontId="83" fillId="4" borderId="75" xfId="0" applyFont="1" applyFill="1" applyBorder="1" applyAlignment="1" applyProtection="1">
      <alignment horizontal="center"/>
      <protection locked="0"/>
    </xf>
    <xf numFmtId="1" fontId="0" fillId="0" borderId="49" xfId="0" applyNumberFormat="1" applyBorder="1" applyAlignment="1" applyProtection="1">
      <alignment horizontal="center"/>
      <protection locked="0"/>
    </xf>
    <xf numFmtId="1" fontId="0" fillId="4" borderId="75" xfId="0" applyNumberFormat="1" applyFill="1" applyBorder="1" applyAlignment="1" applyProtection="1">
      <alignment horizontal="center"/>
      <protection locked="0"/>
    </xf>
    <xf numFmtId="1" fontId="1" fillId="0" borderId="49" xfId="1" applyNumberFormat="1" applyFont="1" applyFill="1" applyBorder="1" applyAlignment="1">
      <alignment horizontal="center"/>
    </xf>
    <xf numFmtId="1" fontId="1" fillId="0" borderId="49" xfId="0" applyNumberFormat="1" applyFont="1" applyBorder="1" applyAlignment="1">
      <alignment horizontal="center"/>
    </xf>
    <xf numFmtId="1" fontId="1" fillId="4" borderId="6" xfId="0" applyNumberFormat="1" applyFont="1" applyFill="1" applyBorder="1" applyAlignment="1" applyProtection="1">
      <alignment horizontal="center"/>
      <protection locked="0"/>
    </xf>
    <xf numFmtId="1" fontId="1" fillId="4" borderId="75" xfId="0" applyNumberFormat="1" applyFont="1" applyFill="1" applyBorder="1" applyAlignment="1" applyProtection="1">
      <alignment horizontal="center"/>
      <protection locked="0"/>
    </xf>
    <xf numFmtId="1" fontId="1" fillId="4" borderId="7" xfId="0" applyNumberFormat="1" applyFont="1" applyFill="1" applyBorder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1" fontId="1" fillId="0" borderId="49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/>
    <xf numFmtId="1" fontId="75" fillId="32" borderId="2" xfId="0" applyNumberFormat="1" applyFont="1" applyFill="1" applyBorder="1" applyAlignment="1">
      <alignment horizontal="center"/>
    </xf>
    <xf numFmtId="1" fontId="1" fillId="0" borderId="13" xfId="0" applyNumberFormat="1" applyFont="1" applyBorder="1"/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0" borderId="49" xfId="0" applyFont="1" applyBorder="1" applyAlignment="1">
      <alignment horizontal="center"/>
    </xf>
    <xf numFmtId="0" fontId="1" fillId="4" borderId="35" xfId="0" applyFont="1" applyFill="1" applyBorder="1" applyAlignment="1" applyProtection="1">
      <alignment horizontal="center"/>
      <protection locked="0"/>
    </xf>
    <xf numFmtId="0" fontId="23" fillId="4" borderId="6" xfId="0" applyFont="1" applyFill="1" applyBorder="1" applyAlignment="1" applyProtection="1">
      <alignment horizontal="center"/>
      <protection locked="0"/>
    </xf>
    <xf numFmtId="0" fontId="23" fillId="4" borderId="35" xfId="0" applyFont="1" applyFill="1" applyBorder="1" applyAlignment="1" applyProtection="1">
      <alignment horizontal="center"/>
      <protection locked="0"/>
    </xf>
    <xf numFmtId="0" fontId="23" fillId="0" borderId="13" xfId="0" applyFont="1" applyBorder="1" applyAlignment="1" applyProtection="1">
      <alignment horizontal="center"/>
      <protection locked="0"/>
    </xf>
    <xf numFmtId="0" fontId="23" fillId="6" borderId="6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>
      <alignment horizontal="center"/>
    </xf>
    <xf numFmtId="1" fontId="1" fillId="4" borderId="75" xfId="0" applyNumberFormat="1" applyFont="1" applyFill="1" applyBorder="1" applyAlignment="1">
      <alignment horizontal="center"/>
    </xf>
    <xf numFmtId="1" fontId="1" fillId="4" borderId="75" xfId="1" applyNumberFormat="1" applyFont="1" applyFill="1" applyBorder="1" applyAlignment="1">
      <alignment horizontal="center"/>
    </xf>
    <xf numFmtId="1" fontId="1" fillId="4" borderId="7" xfId="1" applyNumberFormat="1" applyFont="1" applyFill="1" applyBorder="1" applyAlignment="1">
      <alignment horizontal="center"/>
    </xf>
    <xf numFmtId="1" fontId="1" fillId="4" borderId="6" xfId="1" applyNumberFormat="1" applyFont="1" applyFill="1" applyBorder="1" applyAlignment="1">
      <alignment horizontal="center"/>
    </xf>
    <xf numFmtId="1" fontId="1" fillId="4" borderId="7" xfId="0" applyNumberFormat="1" applyFont="1" applyFill="1" applyBorder="1" applyAlignment="1">
      <alignment horizontal="center"/>
    </xf>
    <xf numFmtId="1" fontId="1" fillId="34" borderId="49" xfId="0" applyNumberFormat="1" applyFont="1" applyFill="1" applyBorder="1" applyAlignment="1">
      <alignment vertical="center"/>
    </xf>
    <xf numFmtId="1" fontId="1" fillId="31" borderId="49" xfId="0" applyNumberFormat="1" applyFont="1" applyFill="1" applyBorder="1" applyAlignment="1">
      <alignment vertical="center"/>
    </xf>
    <xf numFmtId="1" fontId="1" fillId="35" borderId="49" xfId="0" applyNumberFormat="1" applyFont="1" applyFill="1" applyBorder="1" applyAlignment="1">
      <alignment vertical="center"/>
    </xf>
    <xf numFmtId="0" fontId="1" fillId="0" borderId="49" xfId="0" applyFont="1" applyBorder="1" applyAlignment="1" applyProtection="1">
      <alignment horizontal="center"/>
      <protection locked="0"/>
    </xf>
    <xf numFmtId="0" fontId="1" fillId="4" borderId="59" xfId="0" applyFont="1" applyFill="1" applyBorder="1" applyAlignment="1" applyProtection="1">
      <alignment horizontal="center"/>
      <protection locked="0"/>
    </xf>
    <xf numFmtId="0" fontId="1" fillId="4" borderId="36" xfId="0" applyFont="1" applyFill="1" applyBorder="1" applyAlignment="1" applyProtection="1">
      <alignment horizontal="center"/>
      <protection locked="0"/>
    </xf>
    <xf numFmtId="0" fontId="1" fillId="6" borderId="7" xfId="0" applyFont="1" applyFill="1" applyBorder="1" applyAlignment="1" applyProtection="1">
      <alignment horizontal="center" vertical="center"/>
      <protection locked="0"/>
    </xf>
    <xf numFmtId="0" fontId="1" fillId="4" borderId="59" xfId="0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1" fontId="6" fillId="4" borderId="75" xfId="0" applyNumberFormat="1" applyFont="1" applyFill="1" applyBorder="1" applyAlignment="1" applyProtection="1">
      <alignment horizontal="center"/>
      <protection locked="0"/>
    </xf>
    <xf numFmtId="1" fontId="83" fillId="4" borderId="7" xfId="0" applyNumberFormat="1" applyFont="1" applyFill="1" applyBorder="1" applyAlignment="1" applyProtection="1">
      <alignment horizontal="center"/>
      <protection locked="0"/>
    </xf>
    <xf numFmtId="0" fontId="84" fillId="4" borderId="37" xfId="1" applyNumberFormat="1" applyFont="1" applyFill="1" applyBorder="1" applyAlignment="1">
      <alignment horizontal="center" vertical="center"/>
    </xf>
    <xf numFmtId="0" fontId="90" fillId="0" borderId="0" xfId="509" applyFont="1"/>
    <xf numFmtId="0" fontId="84" fillId="4" borderId="59" xfId="1" applyNumberFormat="1" applyFont="1" applyFill="1" applyBorder="1" applyAlignment="1">
      <alignment horizontal="center" vertical="center"/>
    </xf>
    <xf numFmtId="0" fontId="84" fillId="4" borderId="40" xfId="1" applyNumberFormat="1" applyFont="1" applyFill="1" applyBorder="1" applyAlignment="1">
      <alignment horizontal="center" vertical="center"/>
    </xf>
    <xf numFmtId="0" fontId="84" fillId="4" borderId="6" xfId="1" applyNumberFormat="1" applyFont="1" applyFill="1" applyBorder="1" applyAlignment="1">
      <alignment horizontal="center" vertical="center"/>
    </xf>
    <xf numFmtId="0" fontId="84" fillId="4" borderId="36" xfId="1" applyNumberFormat="1" applyFont="1" applyFill="1" applyBorder="1" applyAlignment="1">
      <alignment horizontal="center" vertical="center"/>
    </xf>
    <xf numFmtId="1" fontId="83" fillId="4" borderId="37" xfId="510" applyNumberFormat="1" applyFont="1" applyFill="1" applyBorder="1" applyAlignment="1">
      <alignment horizontal="center" vertical="center"/>
    </xf>
    <xf numFmtId="1" fontId="83" fillId="4" borderId="59" xfId="510" applyNumberFormat="1" applyFont="1" applyFill="1" applyBorder="1" applyAlignment="1">
      <alignment horizontal="center" vertical="center"/>
    </xf>
    <xf numFmtId="1" fontId="83" fillId="4" borderId="40" xfId="510" applyNumberFormat="1" applyFont="1" applyFill="1" applyBorder="1" applyAlignment="1">
      <alignment horizontal="center" vertical="center"/>
    </xf>
    <xf numFmtId="1" fontId="83" fillId="4" borderId="6" xfId="510" applyNumberFormat="1" applyFont="1" applyFill="1" applyBorder="1" applyAlignment="1">
      <alignment horizontal="center" vertical="center"/>
    </xf>
    <xf numFmtId="1" fontId="83" fillId="4" borderId="36" xfId="510" applyNumberFormat="1" applyFont="1" applyFill="1" applyBorder="1" applyAlignment="1">
      <alignment horizontal="center" vertical="center"/>
    </xf>
    <xf numFmtId="1" fontId="83" fillId="4" borderId="15" xfId="510" applyNumberFormat="1" applyFont="1" applyFill="1" applyBorder="1" applyAlignment="1">
      <alignment horizontal="center" vertical="center"/>
    </xf>
    <xf numFmtId="1" fontId="83" fillId="4" borderId="16" xfId="510" applyNumberFormat="1" applyFont="1" applyFill="1" applyBorder="1" applyAlignment="1">
      <alignment horizontal="center" vertical="center"/>
    </xf>
    <xf numFmtId="1" fontId="84" fillId="0" borderId="0" xfId="510" applyNumberFormat="1" applyFont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59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" fontId="1" fillId="4" borderId="16" xfId="0" applyNumberFormat="1" applyFont="1" applyFill="1" applyBorder="1" applyAlignment="1" applyProtection="1">
      <alignment horizontal="center"/>
      <protection locked="0"/>
    </xf>
    <xf numFmtId="1" fontId="6" fillId="4" borderId="7" xfId="0" applyNumberFormat="1" applyFont="1" applyFill="1" applyBorder="1" applyAlignment="1" applyProtection="1">
      <alignment horizontal="center"/>
      <protection locked="0"/>
    </xf>
    <xf numFmtId="1" fontId="6" fillId="0" borderId="49" xfId="0" applyNumberFormat="1" applyFont="1" applyBorder="1" applyAlignment="1" applyProtection="1">
      <alignment horizontal="center"/>
      <protection locked="0"/>
    </xf>
    <xf numFmtId="1" fontId="0" fillId="4" borderId="16" xfId="0" applyNumberFormat="1" applyFill="1" applyBorder="1" applyAlignment="1" applyProtection="1">
      <alignment horizontal="center"/>
      <protection locked="0"/>
    </xf>
    <xf numFmtId="1" fontId="83" fillId="4" borderId="16" xfId="0" applyNumberFormat="1" applyFont="1" applyFill="1" applyBorder="1" applyAlignment="1" applyProtection="1">
      <alignment horizontal="center"/>
      <protection locked="0"/>
    </xf>
    <xf numFmtId="1" fontId="83" fillId="0" borderId="49" xfId="0" applyNumberFormat="1" applyFont="1" applyBorder="1" applyAlignment="1" applyProtection="1">
      <alignment horizontal="center"/>
      <protection locked="0"/>
    </xf>
    <xf numFmtId="0" fontId="94" fillId="32" borderId="2" xfId="0" applyFont="1" applyFill="1" applyBorder="1" applyAlignment="1">
      <alignment horizontal="center"/>
    </xf>
    <xf numFmtId="0" fontId="94" fillId="32" borderId="13" xfId="0" applyFont="1" applyFill="1" applyBorder="1" applyAlignment="1">
      <alignment horizontal="center"/>
    </xf>
    <xf numFmtId="0" fontId="94" fillId="8" borderId="49" xfId="0" applyFont="1" applyFill="1" applyBorder="1" applyAlignment="1">
      <alignment horizontal="centerContinuous"/>
    </xf>
    <xf numFmtId="1" fontId="96" fillId="8" borderId="2" xfId="0" applyNumberFormat="1" applyFont="1" applyFill="1" applyBorder="1" applyAlignment="1">
      <alignment horizontal="center" vertical="center"/>
    </xf>
    <xf numFmtId="1" fontId="94" fillId="32" borderId="49" xfId="0" applyNumberFormat="1" applyFont="1" applyFill="1" applyBorder="1" applyAlignment="1" applyProtection="1">
      <alignment horizontal="center"/>
      <protection locked="0"/>
    </xf>
    <xf numFmtId="1" fontId="94" fillId="32" borderId="58" xfId="0" applyNumberFormat="1" applyFont="1" applyFill="1" applyBorder="1" applyAlignment="1" applyProtection="1">
      <alignment horizontal="center"/>
      <protection locked="0"/>
    </xf>
    <xf numFmtId="1" fontId="93" fillId="32" borderId="49" xfId="0" applyNumberFormat="1" applyFont="1" applyFill="1" applyBorder="1" applyAlignment="1" applyProtection="1">
      <alignment horizontal="center"/>
      <protection locked="0"/>
    </xf>
    <xf numFmtId="1" fontId="94" fillId="8" borderId="2" xfId="0" applyNumberFormat="1" applyFont="1" applyFill="1" applyBorder="1" applyAlignment="1">
      <alignment horizontal="center"/>
    </xf>
    <xf numFmtId="1" fontId="98" fillId="8" borderId="49" xfId="0" applyNumberFormat="1" applyFont="1" applyFill="1" applyBorder="1" applyAlignment="1" applyProtection="1">
      <alignment horizontal="center"/>
      <protection locked="0"/>
    </xf>
    <xf numFmtId="1" fontId="94" fillId="32" borderId="49" xfId="0" applyNumberFormat="1" applyFont="1" applyFill="1" applyBorder="1" applyAlignment="1" applyProtection="1">
      <alignment horizontal="left" vertical="center"/>
      <protection locked="0"/>
    </xf>
    <xf numFmtId="1" fontId="98" fillId="8" borderId="49" xfId="0" applyNumberFormat="1" applyFont="1" applyFill="1" applyBorder="1" applyAlignment="1">
      <alignment horizontal="center" vertical="center"/>
    </xf>
    <xf numFmtId="0" fontId="94" fillId="32" borderId="49" xfId="0" applyFont="1" applyFill="1" applyBorder="1" applyAlignment="1">
      <alignment horizontal="center"/>
    </xf>
    <xf numFmtId="166" fontId="75" fillId="8" borderId="49" xfId="0" applyNumberFormat="1" applyFont="1" applyFill="1" applyBorder="1"/>
    <xf numFmtId="166" fontId="75" fillId="8" borderId="0" xfId="0" applyNumberFormat="1" applyFont="1" applyFill="1"/>
    <xf numFmtId="1" fontId="94" fillId="32" borderId="49" xfId="0" applyNumberFormat="1" applyFont="1" applyFill="1" applyBorder="1" applyAlignment="1">
      <alignment vertical="center"/>
    </xf>
    <xf numFmtId="1" fontId="96" fillId="32" borderId="49" xfId="0" applyNumberFormat="1" applyFont="1" applyFill="1" applyBorder="1" applyAlignment="1">
      <alignment horizontal="center" vertical="center"/>
    </xf>
    <xf numFmtId="1" fontId="94" fillId="32" borderId="2" xfId="0" applyNumberFormat="1" applyFont="1" applyFill="1" applyBorder="1" applyAlignment="1">
      <alignment vertical="center"/>
    </xf>
    <xf numFmtId="1" fontId="1" fillId="36" borderId="2" xfId="0" applyNumberFormat="1" applyFont="1" applyFill="1" applyBorder="1" applyAlignment="1">
      <alignment vertical="center"/>
    </xf>
    <xf numFmtId="0" fontId="94" fillId="8" borderId="49" xfId="0" applyFont="1" applyFill="1" applyBorder="1" applyAlignment="1" applyProtection="1">
      <alignment horizontal="center"/>
      <protection locked="0"/>
    </xf>
    <xf numFmtId="0" fontId="94" fillId="8" borderId="2" xfId="0" applyFont="1" applyFill="1" applyBorder="1" applyAlignment="1" applyProtection="1">
      <alignment horizontal="center"/>
      <protection locked="0"/>
    </xf>
    <xf numFmtId="0" fontId="94" fillId="32" borderId="49" xfId="0" applyFont="1" applyFill="1" applyBorder="1" applyAlignment="1">
      <alignment horizontal="center" vertical="center"/>
    </xf>
    <xf numFmtId="0" fontId="94" fillId="32" borderId="49" xfId="0" applyFont="1" applyFill="1" applyBorder="1" applyAlignment="1" applyProtection="1">
      <alignment horizontal="center"/>
      <protection locked="0"/>
    </xf>
    <xf numFmtId="1" fontId="94" fillId="32" borderId="2" xfId="0" applyNumberFormat="1" applyFont="1" applyFill="1" applyBorder="1" applyAlignment="1" applyProtection="1">
      <alignment horizontal="center"/>
      <protection locked="0"/>
    </xf>
    <xf numFmtId="1" fontId="1" fillId="4" borderId="69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right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94" fillId="8" borderId="3" xfId="0" applyFont="1" applyFill="1" applyBorder="1" applyAlignment="1">
      <alignment horizontal="center" vertical="center"/>
    </xf>
    <xf numFmtId="1" fontId="94" fillId="8" borderId="49" xfId="0" applyNumberFormat="1" applyFont="1" applyFill="1" applyBorder="1" applyAlignment="1">
      <alignment horizontal="center" vertical="center"/>
    </xf>
    <xf numFmtId="1" fontId="94" fillId="8" borderId="2" xfId="0" applyNumberFormat="1" applyFont="1" applyFill="1" applyBorder="1" applyAlignment="1">
      <alignment horizontal="center" vertical="center"/>
    </xf>
    <xf numFmtId="0" fontId="76" fillId="4" borderId="6" xfId="509" applyFont="1" applyFill="1" applyBorder="1" applyAlignment="1">
      <alignment horizontal="center"/>
    </xf>
    <xf numFmtId="0" fontId="76" fillId="4" borderId="75" xfId="509" applyFont="1" applyFill="1" applyBorder="1" applyAlignment="1">
      <alignment horizontal="center"/>
    </xf>
    <xf numFmtId="0" fontId="76" fillId="4" borderId="7" xfId="509" applyFont="1" applyFill="1" applyBorder="1" applyAlignment="1">
      <alignment horizontal="center"/>
    </xf>
    <xf numFmtId="0" fontId="94" fillId="8" borderId="49" xfId="509" applyFont="1" applyFill="1" applyBorder="1" applyAlignment="1">
      <alignment horizontal="center"/>
    </xf>
    <xf numFmtId="0" fontId="76" fillId="0" borderId="49" xfId="509" applyFont="1" applyBorder="1" applyAlignment="1">
      <alignment horizontal="center"/>
    </xf>
    <xf numFmtId="0" fontId="0" fillId="32" borderId="2" xfId="0" applyFill="1" applyBorder="1"/>
    <xf numFmtId="0" fontId="1" fillId="0" borderId="58" xfId="0" applyFont="1" applyBorder="1" applyAlignment="1" applyProtection="1">
      <alignment horizontal="center"/>
      <protection locked="0"/>
    </xf>
    <xf numFmtId="1" fontId="96" fillId="8" borderId="0" xfId="0" applyNumberFormat="1" applyFont="1" applyFill="1" applyAlignment="1">
      <alignment horizontal="center" vertical="center"/>
    </xf>
    <xf numFmtId="0" fontId="6" fillId="4" borderId="7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0" fontId="94" fillId="0" borderId="49" xfId="0" applyFont="1" applyBorder="1" applyAlignment="1">
      <alignment horizontal="center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1" fontId="93" fillId="32" borderId="2" xfId="0" applyNumberFormat="1" applyFont="1" applyFill="1" applyBorder="1" applyAlignment="1">
      <alignment horizontal="center"/>
    </xf>
    <xf numFmtId="168" fontId="79" fillId="0" borderId="3" xfId="0" applyNumberFormat="1" applyFont="1" applyBorder="1" applyAlignment="1" applyProtection="1">
      <alignment horizontal="center" vertical="center" wrapText="1"/>
      <protection hidden="1"/>
    </xf>
    <xf numFmtId="168" fontId="82" fillId="33" borderId="15" xfId="0" applyNumberFormat="1" applyFont="1" applyFill="1" applyBorder="1" applyAlignment="1" applyProtection="1">
      <alignment horizontal="center" vertical="center"/>
      <protection hidden="1"/>
    </xf>
    <xf numFmtId="167" fontId="94" fillId="32" borderId="2" xfId="0" applyNumberFormat="1" applyFont="1" applyFill="1" applyBorder="1" applyAlignment="1" applyProtection="1">
      <alignment horizontal="center"/>
      <protection hidden="1"/>
    </xf>
    <xf numFmtId="167" fontId="83" fillId="0" borderId="6" xfId="0" applyNumberFormat="1" applyFont="1" applyBorder="1" applyAlignment="1" applyProtection="1">
      <alignment horizontal="center"/>
      <protection hidden="1"/>
    </xf>
    <xf numFmtId="167" fontId="83" fillId="0" borderId="75" xfId="0" applyNumberFormat="1" applyFont="1" applyBorder="1" applyAlignment="1" applyProtection="1">
      <alignment horizontal="center"/>
      <protection hidden="1"/>
    </xf>
    <xf numFmtId="167" fontId="83" fillId="0" borderId="7" xfId="0" applyNumberFormat="1" applyFont="1" applyBorder="1" applyAlignment="1" applyProtection="1">
      <alignment horizontal="center"/>
      <protection hidden="1"/>
    </xf>
    <xf numFmtId="167" fontId="83" fillId="0" borderId="16" xfId="0" applyNumberFormat="1" applyFont="1" applyBorder="1" applyAlignment="1" applyProtection="1">
      <alignment horizontal="center"/>
      <protection hidden="1"/>
    </xf>
    <xf numFmtId="166" fontId="1" fillId="0" borderId="7" xfId="0" applyNumberFormat="1" applyFont="1" applyBorder="1" applyAlignment="1" applyProtection="1">
      <alignment horizontal="center"/>
      <protection hidden="1"/>
    </xf>
    <xf numFmtId="167" fontId="12" fillId="0" borderId="0" xfId="0" applyNumberFormat="1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78" fillId="0" borderId="0" xfId="0" applyFont="1" applyAlignment="1" applyProtection="1">
      <alignment vertical="center"/>
      <protection hidden="1"/>
    </xf>
    <xf numFmtId="0" fontId="1" fillId="0" borderId="69" xfId="0" applyFont="1" applyBorder="1" applyProtection="1">
      <protection hidden="1"/>
    </xf>
    <xf numFmtId="0" fontId="19" fillId="0" borderId="0" xfId="0" applyFont="1" applyAlignment="1" applyProtection="1">
      <alignment vertical="center"/>
      <protection hidden="1"/>
    </xf>
    <xf numFmtId="168" fontId="96" fillId="8" borderId="0" xfId="0" applyNumberFormat="1" applyFont="1" applyFill="1" applyAlignment="1" applyProtection="1">
      <alignment horizontal="center" vertical="center"/>
      <protection hidden="1"/>
    </xf>
    <xf numFmtId="167" fontId="94" fillId="32" borderId="49" xfId="0" applyNumberFormat="1" applyFont="1" applyFill="1" applyBorder="1" applyAlignment="1" applyProtection="1">
      <alignment horizontal="center"/>
      <protection hidden="1"/>
    </xf>
    <xf numFmtId="0" fontId="83" fillId="0" borderId="75" xfId="0" applyFont="1" applyBorder="1" applyAlignment="1" applyProtection="1">
      <alignment horizontal="center"/>
      <protection hidden="1"/>
    </xf>
    <xf numFmtId="168" fontId="11" fillId="0" borderId="3" xfId="0" applyNumberFormat="1" applyFont="1" applyBorder="1" applyAlignment="1" applyProtection="1">
      <alignment horizontal="center" vertical="center" wrapText="1"/>
      <protection hidden="1"/>
    </xf>
    <xf numFmtId="167" fontId="94" fillId="8" borderId="2" xfId="0" applyNumberFormat="1" applyFont="1" applyFill="1" applyBorder="1" applyAlignment="1" applyProtection="1">
      <alignment horizontal="center"/>
      <protection hidden="1"/>
    </xf>
    <xf numFmtId="167" fontId="1" fillId="0" borderId="0" xfId="0" applyNumberFormat="1" applyFont="1" applyProtection="1">
      <protection hidden="1"/>
    </xf>
    <xf numFmtId="165" fontId="1" fillId="0" borderId="0" xfId="1" applyNumberFormat="1" applyFont="1" applyAlignment="1" applyProtection="1">
      <alignment horizontal="center"/>
      <protection hidden="1"/>
    </xf>
    <xf numFmtId="166" fontId="1" fillId="0" borderId="0" xfId="0" applyNumberFormat="1" applyFont="1" applyProtection="1">
      <protection hidden="1"/>
    </xf>
    <xf numFmtId="2" fontId="78" fillId="0" borderId="51" xfId="0" applyNumberFormat="1" applyFont="1" applyBorder="1" applyProtection="1">
      <protection hidden="1"/>
    </xf>
    <xf numFmtId="2" fontId="78" fillId="0" borderId="3" xfId="0" applyNumberFormat="1" applyFont="1" applyBorder="1" applyProtection="1">
      <protection hidden="1"/>
    </xf>
    <xf numFmtId="0" fontId="78" fillId="0" borderId="51" xfId="0" applyFont="1" applyBorder="1" applyProtection="1">
      <protection hidden="1"/>
    </xf>
    <xf numFmtId="0" fontId="80" fillId="0" borderId="61" xfId="0" applyFont="1" applyBorder="1" applyAlignment="1" applyProtection="1">
      <alignment horizontal="center" vertical="center" wrapText="1"/>
      <protection hidden="1"/>
    </xf>
    <xf numFmtId="1" fontId="1" fillId="0" borderId="36" xfId="0" applyNumberFormat="1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2" xfId="0" applyFont="1" applyBorder="1" applyAlignment="1" applyProtection="1">
      <alignment horizontal="center"/>
      <protection hidden="1"/>
    </xf>
    <xf numFmtId="0" fontId="78" fillId="0" borderId="11" xfId="0" applyFont="1" applyBorder="1" applyProtection="1">
      <protection hidden="1"/>
    </xf>
    <xf numFmtId="0" fontId="80" fillId="0" borderId="12" xfId="0" applyFont="1" applyBorder="1" applyAlignment="1" applyProtection="1">
      <alignment horizontal="center"/>
      <protection hidden="1"/>
    </xf>
    <xf numFmtId="1" fontId="1" fillId="0" borderId="16" xfId="0" applyNumberFormat="1" applyFont="1" applyBorder="1" applyAlignment="1" applyProtection="1">
      <alignment horizontal="center"/>
      <protection hidden="1"/>
    </xf>
    <xf numFmtId="2" fontId="82" fillId="33" borderId="14" xfId="0" applyNumberFormat="1" applyFont="1" applyFill="1" applyBorder="1" applyAlignment="1" applyProtection="1">
      <alignment horizontal="center" vertical="center" wrapText="1"/>
      <protection hidden="1"/>
    </xf>
    <xf numFmtId="2" fontId="82" fillId="33" borderId="15" xfId="0" applyNumberFormat="1" applyFont="1" applyFill="1" applyBorder="1" applyAlignment="1" applyProtection="1">
      <alignment horizontal="center" vertical="center" wrapText="1"/>
      <protection hidden="1"/>
    </xf>
    <xf numFmtId="0" fontId="82" fillId="33" borderId="15" xfId="0" quotePrefix="1" applyFont="1" applyFill="1" applyBorder="1" applyAlignment="1" applyProtection="1">
      <alignment horizontal="center" vertical="center"/>
      <protection hidden="1"/>
    </xf>
    <xf numFmtId="44" fontId="82" fillId="33" borderId="15" xfId="1" applyFont="1" applyFill="1" applyBorder="1" applyAlignment="1" applyProtection="1">
      <alignment horizontal="center" vertical="center" wrapText="1"/>
      <protection hidden="1"/>
    </xf>
    <xf numFmtId="0" fontId="82" fillId="33" borderId="15" xfId="1" applyNumberFormat="1" applyFont="1" applyFill="1" applyBorder="1" applyAlignment="1" applyProtection="1">
      <alignment horizontal="center" vertical="center" wrapText="1"/>
      <protection hidden="1"/>
    </xf>
    <xf numFmtId="1" fontId="82" fillId="33" borderId="1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6" xfId="0" applyFont="1" applyBorder="1" applyProtection="1">
      <protection hidden="1"/>
    </xf>
    <xf numFmtId="2" fontId="1" fillId="0" borderId="5" xfId="0" applyNumberFormat="1" applyFont="1" applyBorder="1" applyAlignment="1" applyProtection="1">
      <alignment horizontal="center"/>
      <protection hidden="1"/>
    </xf>
    <xf numFmtId="0" fontId="1" fillId="0" borderId="6" xfId="0" quotePrefix="1" applyFont="1" applyBorder="1" applyAlignment="1" applyProtection="1">
      <alignment horizontal="left"/>
      <protection hidden="1"/>
    </xf>
    <xf numFmtId="1" fontId="1" fillId="0" borderId="6" xfId="1" applyNumberFormat="1" applyFont="1" applyBorder="1" applyAlignment="1" applyProtection="1">
      <alignment horizontal="center"/>
      <protection hidden="1"/>
    </xf>
    <xf numFmtId="2" fontId="1" fillId="0" borderId="58" xfId="0" applyNumberFormat="1" applyFont="1" applyBorder="1" applyAlignment="1" applyProtection="1">
      <alignment horizontal="center"/>
      <protection hidden="1"/>
    </xf>
    <xf numFmtId="0" fontId="1" fillId="0" borderId="1" xfId="0" quotePrefix="1" applyFont="1" applyBorder="1" applyAlignment="1" applyProtection="1">
      <alignment horizontal="left"/>
      <protection hidden="1"/>
    </xf>
    <xf numFmtId="167" fontId="83" fillId="0" borderId="1" xfId="0" applyNumberFormat="1" applyFont="1" applyBorder="1" applyAlignment="1" applyProtection="1">
      <alignment horizontal="center"/>
      <protection hidden="1"/>
    </xf>
    <xf numFmtId="1" fontId="1" fillId="0" borderId="1" xfId="1" applyNumberFormat="1" applyFont="1" applyBorder="1" applyAlignment="1" applyProtection="1">
      <alignment horizontal="center"/>
      <protection hidden="1"/>
    </xf>
    <xf numFmtId="2" fontId="1" fillId="0" borderId="4" xfId="0" applyNumberFormat="1" applyFont="1" applyBorder="1" applyAlignment="1" applyProtection="1">
      <alignment horizontal="center"/>
      <protection hidden="1"/>
    </xf>
    <xf numFmtId="0" fontId="1" fillId="0" borderId="7" xfId="0" quotePrefix="1" applyFont="1" applyBorder="1" applyAlignment="1" applyProtection="1">
      <alignment horizontal="left"/>
      <protection hidden="1"/>
    </xf>
    <xf numFmtId="1" fontId="1" fillId="0" borderId="7" xfId="1" applyNumberFormat="1" applyFont="1" applyBorder="1" applyAlignment="1" applyProtection="1">
      <alignment horizontal="center"/>
      <protection hidden="1"/>
    </xf>
    <xf numFmtId="0" fontId="1" fillId="0" borderId="49" xfId="0" applyFont="1" applyBorder="1" applyProtection="1">
      <protection hidden="1"/>
    </xf>
    <xf numFmtId="16" fontId="1" fillId="0" borderId="13" xfId="0" quotePrefix="1" applyNumberFormat="1" applyFont="1" applyBorder="1" applyAlignment="1" applyProtection="1">
      <alignment horizontal="left"/>
      <protection hidden="1"/>
    </xf>
    <xf numFmtId="1" fontId="1" fillId="0" borderId="13" xfId="1" applyNumberFormat="1" applyFont="1" applyBorder="1" applyProtection="1">
      <protection hidden="1"/>
    </xf>
    <xf numFmtId="0" fontId="1" fillId="0" borderId="13" xfId="0" quotePrefix="1" applyFont="1" applyBorder="1" applyAlignment="1" applyProtection="1">
      <alignment horizontal="left"/>
      <protection hidden="1"/>
    </xf>
    <xf numFmtId="0" fontId="1" fillId="0" borderId="49" xfId="0" applyFont="1" applyBorder="1" applyAlignment="1" applyProtection="1">
      <alignment horizontal="center"/>
      <protection hidden="1"/>
    </xf>
    <xf numFmtId="0" fontId="1" fillId="0" borderId="13" xfId="0" applyFont="1" applyBorder="1" applyAlignment="1" applyProtection="1">
      <alignment horizontal="left"/>
      <protection hidden="1"/>
    </xf>
    <xf numFmtId="1" fontId="1" fillId="0" borderId="13" xfId="0" applyNumberFormat="1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165" fontId="1" fillId="0" borderId="0" xfId="0" applyNumberFormat="1" applyFont="1" applyProtection="1">
      <protection hidden="1"/>
    </xf>
    <xf numFmtId="1" fontId="1" fillId="0" borderId="0" xfId="1" applyNumberFormat="1" applyFont="1" applyProtection="1">
      <protection hidden="1"/>
    </xf>
    <xf numFmtId="0" fontId="0" fillId="0" borderId="0" xfId="0" applyAlignment="1" applyProtection="1">
      <alignment horizontal="left"/>
      <protection hidden="1"/>
    </xf>
    <xf numFmtId="165" fontId="0" fillId="0" borderId="0" xfId="0" applyNumberFormat="1" applyProtection="1">
      <protection hidden="1"/>
    </xf>
    <xf numFmtId="167" fontId="0" fillId="0" borderId="0" xfId="0" applyNumberFormat="1" applyProtection="1">
      <protection hidden="1"/>
    </xf>
    <xf numFmtId="165" fontId="0" fillId="0" borderId="0" xfId="1" applyNumberFormat="1" applyFont="1" applyAlignment="1" applyProtection="1">
      <alignment horizontal="center"/>
      <protection hidden="1"/>
    </xf>
    <xf numFmtId="1" fontId="0" fillId="0" borderId="0" xfId="1" applyNumberFormat="1" applyFont="1" applyProtection="1">
      <protection hidden="1"/>
    </xf>
    <xf numFmtId="2" fontId="78" fillId="0" borderId="3" xfId="0" applyNumberFormat="1" applyFont="1" applyBorder="1" applyAlignment="1" applyProtection="1">
      <alignment horizontal="center"/>
      <protection hidden="1"/>
    </xf>
    <xf numFmtId="173" fontId="1" fillId="0" borderId="61" xfId="1" applyNumberFormat="1" applyFont="1" applyBorder="1" applyProtection="1">
      <protection hidden="1"/>
    </xf>
    <xf numFmtId="173" fontId="1" fillId="0" borderId="0" xfId="1" applyNumberFormat="1" applyFont="1" applyBorder="1" applyProtection="1">
      <protection hidden="1"/>
    </xf>
    <xf numFmtId="173" fontId="82" fillId="33" borderId="15" xfId="1" applyNumberFormat="1" applyFont="1" applyFill="1" applyBorder="1" applyAlignment="1" applyProtection="1">
      <alignment horizontal="center" vertical="center" wrapText="1"/>
      <protection hidden="1"/>
    </xf>
    <xf numFmtId="2" fontId="82" fillId="8" borderId="10" xfId="0" applyNumberFormat="1" applyFont="1" applyFill="1" applyBorder="1" applyAlignment="1" applyProtection="1">
      <alignment horizontal="center" vertical="center" wrapText="1"/>
      <protection hidden="1"/>
    </xf>
    <xf numFmtId="2" fontId="96" fillId="8" borderId="2" xfId="0" applyNumberFormat="1" applyFont="1" applyFill="1" applyBorder="1" applyAlignment="1" applyProtection="1">
      <alignment horizontal="center" vertical="center" wrapText="1"/>
      <protection hidden="1"/>
    </xf>
    <xf numFmtId="0" fontId="96" fillId="8" borderId="2" xfId="0" quotePrefix="1" applyFont="1" applyFill="1" applyBorder="1" applyAlignment="1" applyProtection="1">
      <alignment horizontal="center" vertical="center"/>
      <protection hidden="1"/>
    </xf>
    <xf numFmtId="173" fontId="96" fillId="8" borderId="2" xfId="1" applyNumberFormat="1" applyFont="1" applyFill="1" applyBorder="1" applyAlignment="1" applyProtection="1">
      <alignment horizontal="center" vertical="center" wrapText="1"/>
      <protection hidden="1"/>
    </xf>
    <xf numFmtId="0" fontId="96" fillId="8" borderId="2" xfId="1" applyNumberFormat="1" applyFont="1" applyFill="1" applyBorder="1" applyAlignment="1" applyProtection="1">
      <alignment horizontal="center" vertical="center" wrapText="1"/>
      <protection hidden="1"/>
    </xf>
    <xf numFmtId="1" fontId="96" fillId="8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32" borderId="10" xfId="0" applyFont="1" applyFill="1" applyBorder="1" applyProtection="1">
      <protection hidden="1"/>
    </xf>
    <xf numFmtId="2" fontId="94" fillId="32" borderId="2" xfId="0" applyNumberFormat="1" applyFont="1" applyFill="1" applyBorder="1" applyAlignment="1" applyProtection="1">
      <alignment horizontal="center"/>
      <protection hidden="1"/>
    </xf>
    <xf numFmtId="0" fontId="75" fillId="32" borderId="2" xfId="0" applyFont="1" applyFill="1" applyBorder="1" applyAlignment="1" applyProtection="1">
      <alignment horizontal="left"/>
      <protection hidden="1"/>
    </xf>
    <xf numFmtId="173" fontId="94" fillId="32" borderId="2" xfId="0" applyNumberFormat="1" applyFont="1" applyFill="1" applyBorder="1" applyProtection="1">
      <protection hidden="1"/>
    </xf>
    <xf numFmtId="0" fontId="94" fillId="32" borderId="2" xfId="0" applyFont="1" applyFill="1" applyBorder="1" applyAlignment="1" applyProtection="1">
      <alignment horizontal="center"/>
      <protection hidden="1"/>
    </xf>
    <xf numFmtId="2" fontId="1" fillId="0" borderId="6" xfId="0" applyNumberFormat="1" applyFont="1" applyBorder="1" applyAlignment="1" applyProtection="1">
      <alignment horizontal="center"/>
      <protection hidden="1"/>
    </xf>
    <xf numFmtId="173" fontId="1" fillId="0" borderId="6" xfId="0" applyNumberFormat="1" applyFont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2" fontId="1" fillId="0" borderId="75" xfId="0" applyNumberFormat="1" applyFont="1" applyBorder="1" applyAlignment="1" applyProtection="1">
      <alignment horizontal="center"/>
      <protection hidden="1"/>
    </xf>
    <xf numFmtId="0" fontId="1" fillId="0" borderId="75" xfId="0" quotePrefix="1" applyFont="1" applyBorder="1" applyAlignment="1" applyProtection="1">
      <alignment horizontal="left"/>
      <protection hidden="1"/>
    </xf>
    <xf numFmtId="173" fontId="1" fillId="0" borderId="75" xfId="0" applyNumberFormat="1" applyFont="1" applyBorder="1" applyAlignment="1" applyProtection="1">
      <alignment horizontal="center"/>
      <protection hidden="1"/>
    </xf>
    <xf numFmtId="0" fontId="1" fillId="0" borderId="75" xfId="0" applyFont="1" applyBorder="1" applyAlignment="1" applyProtection="1">
      <alignment horizontal="center"/>
      <protection hidden="1"/>
    </xf>
    <xf numFmtId="2" fontId="1" fillId="0" borderId="7" xfId="0" applyNumberFormat="1" applyFont="1" applyBorder="1" applyAlignment="1" applyProtection="1">
      <alignment horizontal="center"/>
      <protection hidden="1"/>
    </xf>
    <xf numFmtId="173" fontId="1" fillId="0" borderId="7" xfId="0" applyNumberFormat="1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12" fontId="1" fillId="0" borderId="75" xfId="0" quotePrefix="1" applyNumberFormat="1" applyFont="1" applyBorder="1" applyAlignment="1" applyProtection="1">
      <alignment horizontal="left"/>
      <protection hidden="1"/>
    </xf>
    <xf numFmtId="0" fontId="1" fillId="32" borderId="69" xfId="0" applyFont="1" applyFill="1" applyBorder="1" applyProtection="1">
      <protection hidden="1"/>
    </xf>
    <xf numFmtId="2" fontId="94" fillId="32" borderId="13" xfId="0" applyNumberFormat="1" applyFont="1" applyFill="1" applyBorder="1" applyAlignment="1" applyProtection="1">
      <alignment horizontal="center"/>
      <protection hidden="1"/>
    </xf>
    <xf numFmtId="0" fontId="75" fillId="32" borderId="13" xfId="0" applyFont="1" applyFill="1" applyBorder="1" applyAlignment="1" applyProtection="1">
      <alignment horizontal="left"/>
      <protection hidden="1"/>
    </xf>
    <xf numFmtId="173" fontId="94" fillId="32" borderId="13" xfId="0" applyNumberFormat="1" applyFont="1" applyFill="1" applyBorder="1" applyProtection="1">
      <protection hidden="1"/>
    </xf>
    <xf numFmtId="0" fontId="94" fillId="32" borderId="13" xfId="0" applyFont="1" applyFill="1" applyBorder="1" applyAlignment="1" applyProtection="1">
      <alignment horizontal="center"/>
      <protection hidden="1"/>
    </xf>
    <xf numFmtId="0" fontId="1" fillId="0" borderId="11" xfId="0" applyFont="1" applyBorder="1" applyProtection="1">
      <protection hidden="1"/>
    </xf>
    <xf numFmtId="2" fontId="1" fillId="0" borderId="16" xfId="0" applyNumberFormat="1" applyFont="1" applyBorder="1" applyAlignment="1" applyProtection="1">
      <alignment horizontal="center"/>
      <protection hidden="1"/>
    </xf>
    <xf numFmtId="0" fontId="1" fillId="0" borderId="16" xfId="0" quotePrefix="1" applyFont="1" applyBorder="1" applyAlignment="1" applyProtection="1">
      <alignment horizontal="left"/>
      <protection hidden="1"/>
    </xf>
    <xf numFmtId="173" fontId="1" fillId="0" borderId="16" xfId="0" applyNumberFormat="1" applyFont="1" applyBorder="1" applyAlignment="1" applyProtection="1">
      <alignment horizontal="center"/>
      <protection hidden="1"/>
    </xf>
    <xf numFmtId="0" fontId="1" fillId="0" borderId="16" xfId="0" applyFont="1" applyBorder="1" applyAlignment="1" applyProtection="1">
      <alignment horizontal="center"/>
      <protection hidden="1"/>
    </xf>
    <xf numFmtId="2" fontId="1" fillId="0" borderId="69" xfId="0" applyNumberFormat="1" applyFont="1" applyBorder="1" applyAlignment="1" applyProtection="1">
      <alignment horizontal="center"/>
      <protection hidden="1"/>
    </xf>
    <xf numFmtId="0" fontId="1" fillId="0" borderId="49" xfId="0" quotePrefix="1" applyFont="1" applyBorder="1" applyAlignment="1" applyProtection="1">
      <alignment horizontal="left"/>
      <protection hidden="1"/>
    </xf>
    <xf numFmtId="173" fontId="1" fillId="0" borderId="49" xfId="0" applyNumberFormat="1" applyFont="1" applyBorder="1" applyAlignment="1" applyProtection="1">
      <alignment horizontal="center"/>
      <protection hidden="1"/>
    </xf>
    <xf numFmtId="2" fontId="1" fillId="0" borderId="69" xfId="0" quotePrefix="1" applyNumberFormat="1" applyFont="1" applyBorder="1" applyAlignment="1" applyProtection="1">
      <alignment horizontal="center"/>
      <protection hidden="1"/>
    </xf>
    <xf numFmtId="173" fontId="84" fillId="0" borderId="13" xfId="0" applyNumberFormat="1" applyFont="1" applyBorder="1" applyAlignment="1" applyProtection="1">
      <alignment horizontal="center"/>
      <protection hidden="1"/>
    </xf>
    <xf numFmtId="0" fontId="1" fillId="0" borderId="13" xfId="0" applyFont="1" applyBorder="1" applyAlignment="1" applyProtection="1">
      <alignment horizontal="center"/>
      <protection hidden="1"/>
    </xf>
    <xf numFmtId="2" fontId="84" fillId="0" borderId="6" xfId="0" applyNumberFormat="1" applyFont="1" applyBorder="1" applyAlignment="1" applyProtection="1">
      <alignment horizontal="center"/>
      <protection hidden="1"/>
    </xf>
    <xf numFmtId="173" fontId="84" fillId="0" borderId="6" xfId="0" applyNumberFormat="1" applyFont="1" applyBorder="1" applyAlignment="1" applyProtection="1">
      <alignment horizontal="center"/>
      <protection hidden="1"/>
    </xf>
    <xf numFmtId="173" fontId="94" fillId="32" borderId="13" xfId="0" applyNumberFormat="1" applyFont="1" applyFill="1" applyBorder="1" applyAlignment="1" applyProtection="1">
      <alignment horizontal="center"/>
      <protection hidden="1"/>
    </xf>
    <xf numFmtId="2" fontId="1" fillId="0" borderId="75" xfId="0" quotePrefix="1" applyNumberFormat="1" applyFont="1" applyBorder="1" applyAlignment="1" applyProtection="1">
      <alignment horizontal="center"/>
      <protection hidden="1"/>
    </xf>
    <xf numFmtId="2" fontId="1" fillId="0" borderId="7" xfId="0" quotePrefix="1" applyNumberFormat="1" applyFont="1" applyBorder="1" applyAlignment="1" applyProtection="1">
      <alignment horizontal="center"/>
      <protection hidden="1"/>
    </xf>
    <xf numFmtId="2" fontId="1" fillId="0" borderId="6" xfId="0" quotePrefix="1" applyNumberFormat="1" applyFont="1" applyBorder="1" applyAlignment="1" applyProtection="1">
      <alignment horizontal="center"/>
      <protection hidden="1"/>
    </xf>
    <xf numFmtId="173" fontId="1" fillId="0" borderId="6" xfId="0" quotePrefix="1" applyNumberFormat="1" applyFont="1" applyBorder="1" applyAlignment="1" applyProtection="1">
      <alignment horizontal="center"/>
      <protection hidden="1"/>
    </xf>
    <xf numFmtId="173" fontId="84" fillId="0" borderId="75" xfId="0" applyNumberFormat="1" applyFont="1" applyBorder="1" applyAlignment="1" applyProtection="1">
      <alignment horizontal="center"/>
      <protection hidden="1"/>
    </xf>
    <xf numFmtId="0" fontId="1" fillId="0" borderId="16" xfId="0" applyFont="1" applyBorder="1" applyAlignment="1" applyProtection="1">
      <alignment horizontal="left"/>
      <protection hidden="1"/>
    </xf>
    <xf numFmtId="2" fontId="84" fillId="0" borderId="75" xfId="0" applyNumberFormat="1" applyFont="1" applyBorder="1" applyAlignment="1" applyProtection="1">
      <alignment horizontal="center"/>
      <protection hidden="1"/>
    </xf>
    <xf numFmtId="0" fontId="84" fillId="0" borderId="75" xfId="0" applyFont="1" applyBorder="1" applyAlignment="1" applyProtection="1">
      <alignment horizontal="center"/>
      <protection hidden="1"/>
    </xf>
    <xf numFmtId="2" fontId="84" fillId="0" borderId="7" xfId="0" applyNumberFormat="1" applyFont="1" applyBorder="1" applyAlignment="1" applyProtection="1">
      <alignment horizontal="center"/>
      <protection hidden="1"/>
    </xf>
    <xf numFmtId="173" fontId="83" fillId="0" borderId="75" xfId="0" applyNumberFormat="1" applyFont="1" applyBorder="1" applyAlignment="1" applyProtection="1">
      <alignment horizontal="center"/>
      <protection hidden="1"/>
    </xf>
    <xf numFmtId="173" fontId="84" fillId="0" borderId="7" xfId="0" applyNumberFormat="1" applyFont="1" applyBorder="1" applyAlignment="1" applyProtection="1">
      <alignment horizontal="center"/>
      <protection hidden="1"/>
    </xf>
    <xf numFmtId="173" fontId="84" fillId="0" borderId="49" xfId="0" applyNumberFormat="1" applyFont="1" applyBorder="1" applyAlignment="1" applyProtection="1">
      <alignment horizontal="center"/>
      <protection hidden="1"/>
    </xf>
    <xf numFmtId="2" fontId="84" fillId="0" borderId="69" xfId="0" applyNumberFormat="1" applyFont="1" applyBorder="1" applyAlignment="1" applyProtection="1">
      <alignment horizontal="center"/>
      <protection hidden="1"/>
    </xf>
    <xf numFmtId="0" fontId="84" fillId="0" borderId="49" xfId="0" quotePrefix="1" applyFont="1" applyBorder="1" applyAlignment="1" applyProtection="1">
      <alignment horizontal="left"/>
      <protection hidden="1"/>
    </xf>
    <xf numFmtId="0" fontId="84" fillId="0" borderId="75" xfId="0" quotePrefix="1" applyFont="1" applyBorder="1" applyAlignment="1" applyProtection="1">
      <alignment horizontal="left"/>
      <protection hidden="1"/>
    </xf>
    <xf numFmtId="0" fontId="1" fillId="0" borderId="75" xfId="0" applyFont="1" applyBorder="1" applyAlignment="1" applyProtection="1">
      <alignment horizontal="left"/>
      <protection hidden="1"/>
    </xf>
    <xf numFmtId="0" fontId="1" fillId="0" borderId="7" xfId="0" applyFont="1" applyBorder="1" applyProtection="1">
      <protection hidden="1"/>
    </xf>
    <xf numFmtId="0" fontId="95" fillId="32" borderId="13" xfId="0" applyFont="1" applyFill="1" applyBorder="1" applyAlignment="1" applyProtection="1">
      <alignment horizontal="left"/>
      <protection hidden="1"/>
    </xf>
    <xf numFmtId="173" fontId="1" fillId="5" borderId="75" xfId="0" applyNumberFormat="1" applyFont="1" applyFill="1" applyBorder="1" applyAlignment="1" applyProtection="1">
      <alignment horizontal="center"/>
      <protection hidden="1"/>
    </xf>
    <xf numFmtId="0" fontId="1" fillId="5" borderId="75" xfId="0" applyFont="1" applyFill="1" applyBorder="1" applyAlignment="1" applyProtection="1">
      <alignment horizontal="center"/>
      <protection hidden="1"/>
    </xf>
    <xf numFmtId="0" fontId="1" fillId="5" borderId="7" xfId="0" quotePrefix="1" applyFont="1" applyFill="1" applyBorder="1" applyAlignment="1" applyProtection="1">
      <alignment horizontal="left"/>
      <protection hidden="1"/>
    </xf>
    <xf numFmtId="173" fontId="1" fillId="5" borderId="7" xfId="0" applyNumberFormat="1" applyFont="1" applyFill="1" applyBorder="1" applyAlignment="1" applyProtection="1">
      <alignment horizontal="center"/>
      <protection hidden="1"/>
    </xf>
    <xf numFmtId="0" fontId="1" fillId="5" borderId="7" xfId="0" applyFont="1" applyFill="1" applyBorder="1" applyAlignment="1" applyProtection="1">
      <alignment horizontal="center"/>
      <protection hidden="1"/>
    </xf>
    <xf numFmtId="0" fontId="1" fillId="5" borderId="75" xfId="0" quotePrefix="1" applyFont="1" applyFill="1" applyBorder="1" applyAlignment="1" applyProtection="1">
      <alignment horizontal="left"/>
      <protection hidden="1"/>
    </xf>
    <xf numFmtId="173" fontId="84" fillId="5" borderId="75" xfId="0" applyNumberFormat="1" applyFont="1" applyFill="1" applyBorder="1" applyAlignment="1" applyProtection="1">
      <alignment horizontal="center"/>
      <protection hidden="1"/>
    </xf>
    <xf numFmtId="0" fontId="1" fillId="8" borderId="69" xfId="0" applyFont="1" applyFill="1" applyBorder="1" applyProtection="1">
      <protection hidden="1"/>
    </xf>
    <xf numFmtId="2" fontId="94" fillId="8" borderId="49" xfId="0" applyNumberFormat="1" applyFont="1" applyFill="1" applyBorder="1" applyAlignment="1" applyProtection="1">
      <alignment horizontal="centerContinuous"/>
      <protection hidden="1"/>
    </xf>
    <xf numFmtId="0" fontId="96" fillId="8" borderId="49" xfId="0" applyFont="1" applyFill="1" applyBorder="1" applyAlignment="1" applyProtection="1">
      <alignment horizontal="centerContinuous" vertical="center"/>
      <protection hidden="1"/>
    </xf>
    <xf numFmtId="173" fontId="94" fillId="8" borderId="49" xfId="0" applyNumberFormat="1" applyFont="1" applyFill="1" applyBorder="1" applyAlignment="1" applyProtection="1">
      <alignment horizontal="centerContinuous"/>
      <protection hidden="1"/>
    </xf>
    <xf numFmtId="0" fontId="94" fillId="8" borderId="49" xfId="0" applyFont="1" applyFill="1" applyBorder="1" applyAlignment="1" applyProtection="1">
      <alignment horizontal="centerContinuous"/>
      <protection hidden="1"/>
    </xf>
    <xf numFmtId="0" fontId="1" fillId="5" borderId="13" xfId="0" quotePrefix="1" applyFont="1" applyFill="1" applyBorder="1" applyAlignment="1" applyProtection="1">
      <alignment horizontal="left"/>
      <protection hidden="1"/>
    </xf>
    <xf numFmtId="173" fontId="84" fillId="5" borderId="13" xfId="0" applyNumberFormat="1" applyFont="1" applyFill="1" applyBorder="1" applyAlignment="1" applyProtection="1">
      <alignment horizontal="center"/>
      <protection hidden="1"/>
    </xf>
    <xf numFmtId="0" fontId="1" fillId="5" borderId="13" xfId="0" applyFont="1" applyFill="1" applyBorder="1" applyAlignment="1" applyProtection="1">
      <alignment horizontal="center"/>
      <protection hidden="1"/>
    </xf>
    <xf numFmtId="173" fontId="84" fillId="0" borderId="6" xfId="0" quotePrefix="1" applyNumberFormat="1" applyFont="1" applyBorder="1" applyAlignment="1" applyProtection="1">
      <alignment horizontal="center"/>
      <protection hidden="1"/>
    </xf>
    <xf numFmtId="0" fontId="1" fillId="0" borderId="75" xfId="0" applyFont="1" applyBorder="1" applyProtection="1">
      <protection hidden="1"/>
    </xf>
    <xf numFmtId="0" fontId="1" fillId="0" borderId="7" xfId="0" applyFont="1" applyBorder="1" applyAlignment="1" applyProtection="1">
      <alignment horizontal="left"/>
      <protection hidden="1"/>
    </xf>
    <xf numFmtId="2" fontId="83" fillId="0" borderId="75" xfId="0" applyNumberFormat="1" applyFont="1" applyBorder="1" applyAlignment="1" applyProtection="1">
      <alignment horizontal="center"/>
      <protection hidden="1"/>
    </xf>
    <xf numFmtId="0" fontId="83" fillId="0" borderId="75" xfId="0" applyFont="1" applyBorder="1" applyAlignment="1" applyProtection="1">
      <alignment horizontal="left"/>
      <protection hidden="1"/>
    </xf>
    <xf numFmtId="2" fontId="1" fillId="0" borderId="69" xfId="0" applyNumberFormat="1" applyFont="1" applyBorder="1" applyProtection="1">
      <protection hidden="1"/>
    </xf>
    <xf numFmtId="0" fontId="20" fillId="0" borderId="49" xfId="0" applyFont="1" applyBorder="1" applyAlignment="1" applyProtection="1">
      <alignment horizontal="left"/>
      <protection hidden="1"/>
    </xf>
    <xf numFmtId="173" fontId="1" fillId="0" borderId="49" xfId="0" applyNumberFormat="1" applyFont="1" applyBorder="1" applyProtection="1">
      <protection hidden="1"/>
    </xf>
    <xf numFmtId="0" fontId="1" fillId="0" borderId="10" xfId="0" applyFont="1" applyBorder="1" applyProtection="1">
      <protection hidden="1"/>
    </xf>
    <xf numFmtId="2" fontId="0" fillId="0" borderId="0" xfId="0" applyNumberFormat="1" applyAlignment="1" applyProtection="1">
      <alignment horizontal="center"/>
      <protection hidden="1"/>
    </xf>
    <xf numFmtId="173" fontId="0" fillId="0" borderId="0" xfId="0" applyNumberFormat="1" applyProtection="1">
      <protection hidden="1"/>
    </xf>
    <xf numFmtId="1" fontId="82" fillId="33" borderId="19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1" fontId="79" fillId="0" borderId="58" xfId="0" applyNumberFormat="1" applyFont="1" applyBorder="1" applyAlignment="1" applyProtection="1">
      <alignment horizontal="center" vertical="center" wrapText="1"/>
      <protection hidden="1"/>
    </xf>
    <xf numFmtId="1" fontId="1" fillId="0" borderId="4" xfId="0" applyNumberFormat="1" applyFont="1" applyBorder="1" applyAlignment="1" applyProtection="1">
      <alignment horizontal="center"/>
      <protection hidden="1"/>
    </xf>
    <xf numFmtId="1" fontId="82" fillId="33" borderId="15" xfId="0" applyNumberFormat="1" applyFont="1" applyFill="1" applyBorder="1" applyAlignment="1" applyProtection="1">
      <alignment horizontal="center" vertical="center"/>
      <protection hidden="1"/>
    </xf>
    <xf numFmtId="2" fontId="96" fillId="8" borderId="0" xfId="0" applyNumberFormat="1" applyFont="1" applyFill="1" applyAlignment="1" applyProtection="1">
      <alignment horizontal="center" vertical="center" wrapText="1"/>
      <protection hidden="1"/>
    </xf>
    <xf numFmtId="0" fontId="96" fillId="8" borderId="0" xfId="0" quotePrefix="1" applyFont="1" applyFill="1" applyAlignment="1" applyProtection="1">
      <alignment horizontal="center" vertical="center"/>
      <protection hidden="1"/>
    </xf>
    <xf numFmtId="0" fontId="96" fillId="8" borderId="0" xfId="1" applyNumberFormat="1" applyFont="1" applyFill="1" applyBorder="1" applyAlignment="1" applyProtection="1">
      <alignment horizontal="center" vertical="center" wrapText="1"/>
      <protection hidden="1"/>
    </xf>
    <xf numFmtId="1" fontId="96" fillId="8" borderId="0" xfId="0" applyNumberFormat="1" applyFont="1" applyFill="1" applyAlignment="1" applyProtection="1">
      <alignment horizontal="center" vertical="center" wrapText="1"/>
      <protection hidden="1"/>
    </xf>
    <xf numFmtId="2" fontId="94" fillId="32" borderId="49" xfId="0" applyNumberFormat="1" applyFont="1" applyFill="1" applyBorder="1" applyAlignment="1" applyProtection="1">
      <alignment horizontal="center"/>
      <protection hidden="1"/>
    </xf>
    <xf numFmtId="0" fontId="75" fillId="32" borderId="49" xfId="0" applyFont="1" applyFill="1" applyBorder="1" applyAlignment="1" applyProtection="1">
      <alignment horizontal="left"/>
      <protection hidden="1"/>
    </xf>
    <xf numFmtId="0" fontId="94" fillId="32" borderId="49" xfId="0" applyFont="1" applyFill="1" applyBorder="1" applyAlignment="1" applyProtection="1">
      <alignment horizontal="center"/>
      <protection hidden="1"/>
    </xf>
    <xf numFmtId="0" fontId="0" fillId="0" borderId="8" xfId="0" applyBorder="1" applyProtection="1">
      <protection hidden="1"/>
    </xf>
    <xf numFmtId="2" fontId="6" fillId="0" borderId="75" xfId="0" applyNumberFormat="1" applyFont="1" applyBorder="1" applyAlignment="1" applyProtection="1">
      <alignment horizontal="center"/>
      <protection hidden="1"/>
    </xf>
    <xf numFmtId="0" fontId="0" fillId="0" borderId="11" xfId="0" applyBorder="1" applyProtection="1">
      <protection hidden="1"/>
    </xf>
    <xf numFmtId="2" fontId="6" fillId="0" borderId="7" xfId="0" applyNumberFormat="1" applyFont="1" applyBorder="1" applyAlignment="1" applyProtection="1">
      <alignment horizontal="center"/>
      <protection hidden="1"/>
    </xf>
    <xf numFmtId="0" fontId="83" fillId="0" borderId="7" xfId="0" applyFont="1" applyBorder="1" applyAlignment="1" applyProtection="1">
      <alignment horizontal="left"/>
      <protection hidden="1"/>
    </xf>
    <xf numFmtId="0" fontId="83" fillId="0" borderId="7" xfId="0" applyFont="1" applyBorder="1" applyAlignment="1" applyProtection="1">
      <alignment horizontal="center"/>
      <protection hidden="1"/>
    </xf>
    <xf numFmtId="2" fontId="6" fillId="0" borderId="69" xfId="0" applyNumberFormat="1" applyFont="1" applyBorder="1" applyAlignment="1" applyProtection="1">
      <alignment horizontal="center"/>
      <protection hidden="1"/>
    </xf>
    <xf numFmtId="0" fontId="83" fillId="0" borderId="49" xfId="0" applyFont="1" applyBorder="1" applyAlignment="1" applyProtection="1">
      <alignment horizontal="left"/>
      <protection hidden="1"/>
    </xf>
    <xf numFmtId="0" fontId="83" fillId="0" borderId="49" xfId="0" applyFont="1" applyBorder="1" applyAlignment="1" applyProtection="1">
      <alignment horizontal="center"/>
      <protection hidden="1"/>
    </xf>
    <xf numFmtId="2" fontId="6" fillId="0" borderId="6" xfId="0" applyNumberFormat="1" applyFont="1" applyBorder="1" applyAlignment="1" applyProtection="1">
      <alignment horizontal="center"/>
      <protection hidden="1"/>
    </xf>
    <xf numFmtId="0" fontId="83" fillId="0" borderId="6" xfId="0" applyFont="1" applyBorder="1" applyAlignment="1" applyProtection="1">
      <alignment horizontal="left"/>
      <protection hidden="1"/>
    </xf>
    <xf numFmtId="0" fontId="83" fillId="0" borderId="6" xfId="0" applyFont="1" applyBorder="1" applyAlignment="1" applyProtection="1">
      <alignment horizontal="center"/>
      <protection hidden="1"/>
    </xf>
    <xf numFmtId="2" fontId="6" fillId="0" borderId="16" xfId="0" applyNumberFormat="1" applyFont="1" applyBorder="1" applyAlignment="1" applyProtection="1">
      <alignment horizontal="center"/>
      <protection hidden="1"/>
    </xf>
    <xf numFmtId="166" fontId="83" fillId="0" borderId="16" xfId="0" applyNumberFormat="1" applyFont="1" applyBorder="1" applyAlignment="1" applyProtection="1">
      <alignment horizontal="left"/>
      <protection hidden="1"/>
    </xf>
    <xf numFmtId="0" fontId="83" fillId="0" borderId="16" xfId="0" applyFont="1" applyBorder="1" applyAlignment="1" applyProtection="1">
      <alignment horizontal="center"/>
      <protection hidden="1"/>
    </xf>
    <xf numFmtId="166" fontId="83" fillId="0" borderId="49" xfId="0" applyNumberFormat="1" applyFont="1" applyBorder="1" applyAlignment="1" applyProtection="1">
      <alignment horizontal="left"/>
      <protection hidden="1"/>
    </xf>
    <xf numFmtId="0" fontId="83" fillId="0" borderId="16" xfId="0" applyFont="1" applyBorder="1" applyAlignment="1" applyProtection="1">
      <alignment horizontal="left"/>
      <protection hidden="1"/>
    </xf>
    <xf numFmtId="0" fontId="0" fillId="0" borderId="10" xfId="0" applyBorder="1" applyProtection="1">
      <protection hidden="1"/>
    </xf>
    <xf numFmtId="0" fontId="87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19" fillId="0" borderId="11" xfId="0" applyFont="1" applyBorder="1" applyProtection="1">
      <protection hidden="1"/>
    </xf>
    <xf numFmtId="0" fontId="21" fillId="0" borderId="12" xfId="0" applyFont="1" applyBorder="1" applyAlignment="1" applyProtection="1">
      <alignment horizontal="center"/>
      <protection hidden="1"/>
    </xf>
    <xf numFmtId="1" fontId="0" fillId="0" borderId="16" xfId="0" applyNumberFormat="1" applyBorder="1" applyAlignment="1" applyProtection="1">
      <alignment horizontal="center"/>
      <protection hidden="1"/>
    </xf>
    <xf numFmtId="0" fontId="94" fillId="8" borderId="10" xfId="0" applyFont="1" applyFill="1" applyBorder="1" applyProtection="1">
      <protection hidden="1"/>
    </xf>
    <xf numFmtId="2" fontId="94" fillId="8" borderId="2" xfId="0" applyNumberFormat="1" applyFont="1" applyFill="1" applyBorder="1" applyAlignment="1" applyProtection="1">
      <alignment horizontal="center"/>
      <protection hidden="1"/>
    </xf>
    <xf numFmtId="0" fontId="96" fillId="8" borderId="2" xfId="0" applyFont="1" applyFill="1" applyBorder="1" applyAlignment="1" applyProtection="1">
      <alignment horizontal="center" vertical="center"/>
      <protection hidden="1"/>
    </xf>
    <xf numFmtId="1" fontId="94" fillId="8" borderId="2" xfId="1" applyNumberFormat="1" applyFont="1" applyFill="1" applyBorder="1" applyAlignment="1" applyProtection="1">
      <alignment horizontal="center"/>
      <protection hidden="1"/>
    </xf>
    <xf numFmtId="1" fontId="94" fillId="8" borderId="2" xfId="0" applyNumberFormat="1" applyFont="1" applyFill="1" applyBorder="1" applyAlignment="1" applyProtection="1">
      <alignment horizontal="center"/>
      <protection hidden="1"/>
    </xf>
    <xf numFmtId="1" fontId="1" fillId="0" borderId="6" xfId="1" applyNumberFormat="1" applyFont="1" applyFill="1" applyBorder="1" applyAlignment="1" applyProtection="1">
      <alignment horizontal="center"/>
      <protection hidden="1"/>
    </xf>
    <xf numFmtId="1" fontId="1" fillId="0" borderId="6" xfId="0" applyNumberFormat="1" applyFont="1" applyBorder="1" applyAlignment="1" applyProtection="1">
      <alignment horizontal="center"/>
      <protection hidden="1"/>
    </xf>
    <xf numFmtId="1" fontId="1" fillId="0" borderId="75" xfId="1" applyNumberFormat="1" applyFont="1" applyFill="1" applyBorder="1" applyAlignment="1" applyProtection="1">
      <alignment horizontal="center"/>
      <protection hidden="1"/>
    </xf>
    <xf numFmtId="1" fontId="1" fillId="0" borderId="75" xfId="0" applyNumberFormat="1" applyFont="1" applyBorder="1" applyAlignment="1" applyProtection="1">
      <alignment horizontal="center"/>
      <protection hidden="1"/>
    </xf>
    <xf numFmtId="1" fontId="1" fillId="0" borderId="7" xfId="1" applyNumberFormat="1" applyFont="1" applyFill="1" applyBorder="1" applyAlignment="1" applyProtection="1">
      <alignment horizontal="center"/>
      <protection hidden="1"/>
    </xf>
    <xf numFmtId="1" fontId="1" fillId="0" borderId="7" xfId="0" applyNumberFormat="1" applyFont="1" applyBorder="1" applyAlignment="1" applyProtection="1">
      <alignment horizontal="center"/>
      <protection hidden="1"/>
    </xf>
    <xf numFmtId="2" fontId="1" fillId="0" borderId="11" xfId="0" applyNumberFormat="1" applyFont="1" applyBorder="1" applyAlignment="1" applyProtection="1">
      <alignment horizontal="center"/>
      <protection hidden="1"/>
    </xf>
    <xf numFmtId="0" fontId="1" fillId="0" borderId="0" xfId="0" quotePrefix="1" applyFont="1" applyAlignment="1" applyProtection="1">
      <alignment horizontal="left"/>
      <protection hidden="1"/>
    </xf>
    <xf numFmtId="1" fontId="1" fillId="0" borderId="0" xfId="1" applyNumberFormat="1" applyFont="1" applyFill="1" applyBorder="1" applyAlignment="1" applyProtection="1">
      <alignment horizontal="center"/>
      <protection hidden="1"/>
    </xf>
    <xf numFmtId="1" fontId="1" fillId="0" borderId="0" xfId="0" applyNumberFormat="1" applyFont="1" applyAlignment="1" applyProtection="1">
      <alignment horizontal="center"/>
      <protection hidden="1"/>
    </xf>
    <xf numFmtId="0" fontId="94" fillId="32" borderId="69" xfId="0" applyFont="1" applyFill="1" applyBorder="1" applyProtection="1">
      <protection hidden="1"/>
    </xf>
    <xf numFmtId="0" fontId="75" fillId="32" borderId="49" xfId="0" quotePrefix="1" applyFont="1" applyFill="1" applyBorder="1" applyAlignment="1" applyProtection="1">
      <alignment horizontal="left"/>
      <protection hidden="1"/>
    </xf>
    <xf numFmtId="1" fontId="75" fillId="32" borderId="49" xfId="1" applyNumberFormat="1" applyFont="1" applyFill="1" applyBorder="1" applyAlignment="1" applyProtection="1">
      <alignment horizontal="center"/>
      <protection hidden="1"/>
    </xf>
    <xf numFmtId="0" fontId="98" fillId="8" borderId="69" xfId="0" applyFont="1" applyFill="1" applyBorder="1" applyProtection="1">
      <protection hidden="1"/>
    </xf>
    <xf numFmtId="2" fontId="98" fillId="8" borderId="49" xfId="0" applyNumberFormat="1" applyFont="1" applyFill="1" applyBorder="1" applyAlignment="1" applyProtection="1">
      <alignment horizontal="center"/>
      <protection hidden="1"/>
    </xf>
    <xf numFmtId="0" fontId="96" fillId="8" borderId="49" xfId="0" quotePrefix="1" applyFont="1" applyFill="1" applyBorder="1" applyAlignment="1" applyProtection="1">
      <alignment horizontal="center" vertical="center"/>
      <protection hidden="1"/>
    </xf>
    <xf numFmtId="1" fontId="96" fillId="8" borderId="49" xfId="1" applyNumberFormat="1" applyFont="1" applyFill="1" applyBorder="1" applyAlignment="1" applyProtection="1">
      <alignment horizontal="center"/>
      <protection hidden="1"/>
    </xf>
    <xf numFmtId="0" fontId="94" fillId="32" borderId="69" xfId="0" applyFont="1" applyFill="1" applyBorder="1" applyAlignment="1" applyProtection="1">
      <alignment horizontal="left" vertical="center"/>
      <protection hidden="1"/>
    </xf>
    <xf numFmtId="2" fontId="94" fillId="32" borderId="49" xfId="0" applyNumberFormat="1" applyFont="1" applyFill="1" applyBorder="1" applyAlignment="1" applyProtection="1">
      <alignment horizontal="left" vertical="center"/>
      <protection hidden="1"/>
    </xf>
    <xf numFmtId="0" fontId="75" fillId="32" borderId="49" xfId="0" quotePrefix="1" applyFont="1" applyFill="1" applyBorder="1" applyAlignment="1" applyProtection="1">
      <alignment horizontal="left" vertical="center"/>
      <protection hidden="1"/>
    </xf>
    <xf numFmtId="1" fontId="75" fillId="32" borderId="49" xfId="1" applyNumberFormat="1" applyFont="1" applyFill="1" applyBorder="1" applyAlignment="1" applyProtection="1">
      <alignment horizontal="left" vertical="center"/>
      <protection hidden="1"/>
    </xf>
    <xf numFmtId="2" fontId="19" fillId="0" borderId="51" xfId="0" applyNumberFormat="1" applyFont="1" applyBorder="1" applyProtection="1">
      <protection hidden="1"/>
    </xf>
    <xf numFmtId="2" fontId="19" fillId="0" borderId="3" xfId="0" applyNumberFormat="1" applyFont="1" applyBorder="1" applyProtection="1">
      <protection hidden="1"/>
    </xf>
    <xf numFmtId="0" fontId="19" fillId="0" borderId="51" xfId="0" applyFont="1" applyBorder="1" applyProtection="1">
      <protection hidden="1"/>
    </xf>
    <xf numFmtId="0" fontId="21" fillId="0" borderId="61" xfId="0" applyFont="1" applyBorder="1" applyAlignment="1" applyProtection="1">
      <alignment horizontal="center" vertical="center" wrapText="1"/>
      <protection hidden="1"/>
    </xf>
    <xf numFmtId="1" fontId="0" fillId="0" borderId="36" xfId="0" applyNumberFormat="1" applyBorder="1" applyAlignment="1" applyProtection="1">
      <alignment horizontal="center"/>
      <protection hidden="1"/>
    </xf>
    <xf numFmtId="1" fontId="11" fillId="0" borderId="58" xfId="0" applyNumberFormat="1" applyFont="1" applyBorder="1" applyAlignment="1" applyProtection="1">
      <alignment horizontal="center" vertical="center" wrapText="1"/>
      <protection hidden="1"/>
    </xf>
    <xf numFmtId="1" fontId="0" fillId="0" borderId="4" xfId="0" applyNumberFormat="1" applyBorder="1" applyAlignment="1" applyProtection="1">
      <alignment horizontal="center"/>
      <protection hidden="1"/>
    </xf>
    <xf numFmtId="166" fontId="0" fillId="0" borderId="0" xfId="0" applyNumberFormat="1" applyProtection="1">
      <protection hidden="1"/>
    </xf>
    <xf numFmtId="1" fontId="1" fillId="0" borderId="75" xfId="1" applyNumberFormat="1" applyFont="1" applyBorder="1" applyAlignment="1" applyProtection="1">
      <alignment horizontal="center"/>
      <protection hidden="1"/>
    </xf>
    <xf numFmtId="1" fontId="1" fillId="0" borderId="0" xfId="1" applyNumberFormat="1" applyFont="1" applyBorder="1" applyProtection="1">
      <protection hidden="1"/>
    </xf>
    <xf numFmtId="0" fontId="98" fillId="8" borderId="69" xfId="0" applyFont="1" applyFill="1" applyBorder="1" applyAlignment="1" applyProtection="1">
      <alignment vertical="center"/>
      <protection hidden="1"/>
    </xf>
    <xf numFmtId="2" fontId="98" fillId="8" borderId="49" xfId="0" applyNumberFormat="1" applyFont="1" applyFill="1" applyBorder="1" applyAlignment="1" applyProtection="1">
      <alignment horizontal="center" vertical="center"/>
      <protection hidden="1"/>
    </xf>
    <xf numFmtId="0" fontId="96" fillId="8" borderId="49" xfId="0" applyFont="1" applyFill="1" applyBorder="1" applyAlignment="1" applyProtection="1">
      <alignment horizontal="center" vertical="center"/>
      <protection hidden="1"/>
    </xf>
    <xf numFmtId="1" fontId="98" fillId="8" borderId="49" xfId="1" applyNumberFormat="1" applyFont="1" applyFill="1" applyBorder="1" applyAlignment="1" applyProtection="1">
      <alignment horizontal="center" vertical="center"/>
      <protection hidden="1"/>
    </xf>
    <xf numFmtId="0" fontId="98" fillId="8" borderId="49" xfId="0" applyFont="1" applyFill="1" applyBorder="1" applyAlignment="1" applyProtection="1">
      <alignment horizontal="center" vertical="center"/>
      <protection hidden="1"/>
    </xf>
    <xf numFmtId="0" fontId="76" fillId="0" borderId="0" xfId="0" applyFont="1" applyProtection="1">
      <protection hidden="1"/>
    </xf>
    <xf numFmtId="0" fontId="78" fillId="0" borderId="0" xfId="0" applyFont="1" applyProtection="1">
      <protection hidden="1"/>
    </xf>
    <xf numFmtId="2" fontId="75" fillId="32" borderId="10" xfId="0" applyNumberFormat="1" applyFont="1" applyFill="1" applyBorder="1" applyAlignment="1" applyProtection="1">
      <alignment horizontal="center" wrapText="1"/>
      <protection hidden="1"/>
    </xf>
    <xf numFmtId="2" fontId="75" fillId="32" borderId="2" xfId="0" applyNumberFormat="1" applyFont="1" applyFill="1" applyBorder="1" applyAlignment="1" applyProtection="1">
      <alignment horizontal="center" wrapText="1"/>
      <protection hidden="1"/>
    </xf>
    <xf numFmtId="0" fontId="75" fillId="32" borderId="2" xfId="0" applyFont="1" applyFill="1" applyBorder="1" applyAlignment="1" applyProtection="1">
      <alignment horizontal="center" vertical="center"/>
      <protection hidden="1"/>
    </xf>
    <xf numFmtId="0" fontId="75" fillId="32" borderId="2" xfId="1" applyNumberFormat="1" applyFont="1" applyFill="1" applyBorder="1" applyAlignment="1" applyProtection="1">
      <alignment horizontal="center" wrapText="1"/>
      <protection hidden="1"/>
    </xf>
    <xf numFmtId="1" fontId="75" fillId="32" borderId="2" xfId="0" applyNumberFormat="1" applyFont="1" applyFill="1" applyBorder="1" applyAlignment="1" applyProtection="1">
      <alignment horizontal="center" wrapText="1"/>
      <protection hidden="1"/>
    </xf>
    <xf numFmtId="2" fontId="82" fillId="31" borderId="69" xfId="0" applyNumberFormat="1" applyFont="1" applyFill="1" applyBorder="1" applyAlignment="1" applyProtection="1">
      <alignment horizontal="center" wrapText="1"/>
      <protection hidden="1"/>
    </xf>
    <xf numFmtId="0" fontId="1" fillId="0" borderId="6" xfId="1" applyNumberFormat="1" applyFont="1" applyBorder="1" applyAlignment="1" applyProtection="1">
      <alignment horizontal="center"/>
      <protection hidden="1"/>
    </xf>
    <xf numFmtId="2" fontId="82" fillId="0" borderId="69" xfId="0" applyNumberFormat="1" applyFont="1" applyBorder="1" applyAlignment="1" applyProtection="1">
      <alignment horizontal="center" wrapText="1"/>
      <protection hidden="1"/>
    </xf>
    <xf numFmtId="2" fontId="1" fillId="0" borderId="10" xfId="0" applyNumberFormat="1" applyFont="1" applyBorder="1" applyAlignment="1" applyProtection="1">
      <alignment horizontal="center"/>
      <protection hidden="1"/>
    </xf>
    <xf numFmtId="2" fontId="75" fillId="32" borderId="69" xfId="0" applyNumberFormat="1" applyFont="1" applyFill="1" applyBorder="1" applyAlignment="1" applyProtection="1">
      <alignment horizontal="center" wrapText="1"/>
      <protection hidden="1"/>
    </xf>
    <xf numFmtId="2" fontId="20" fillId="0" borderId="16" xfId="0" applyNumberFormat="1" applyFont="1" applyBorder="1" applyAlignment="1" applyProtection="1">
      <alignment horizontal="center"/>
      <protection hidden="1"/>
    </xf>
    <xf numFmtId="0" fontId="1" fillId="0" borderId="5" xfId="0" quotePrefix="1" applyFont="1" applyBorder="1" applyAlignment="1" applyProtection="1">
      <alignment horizontal="left"/>
      <protection hidden="1"/>
    </xf>
    <xf numFmtId="0" fontId="83" fillId="0" borderId="6" xfId="0" quotePrefix="1" applyFont="1" applyBorder="1" applyAlignment="1" applyProtection="1">
      <alignment horizontal="left"/>
      <protection hidden="1"/>
    </xf>
    <xf numFmtId="0" fontId="1" fillId="0" borderId="0" xfId="1" applyNumberFormat="1" applyFont="1" applyAlignment="1" applyProtection="1">
      <alignment horizontal="center"/>
      <protection hidden="1"/>
    </xf>
    <xf numFmtId="0" fontId="94" fillId="32" borderId="10" xfId="0" applyFont="1" applyFill="1" applyBorder="1" applyProtection="1">
      <protection hidden="1"/>
    </xf>
    <xf numFmtId="2" fontId="94" fillId="32" borderId="2" xfId="0" applyNumberFormat="1" applyFont="1" applyFill="1" applyBorder="1" applyProtection="1">
      <protection hidden="1"/>
    </xf>
    <xf numFmtId="0" fontId="95" fillId="32" borderId="2" xfId="0" applyFont="1" applyFill="1" applyBorder="1" applyAlignment="1" applyProtection="1">
      <alignment horizontal="left"/>
      <protection hidden="1"/>
    </xf>
    <xf numFmtId="0" fontId="94" fillId="32" borderId="2" xfId="0" applyFont="1" applyFill="1" applyBorder="1" applyProtection="1">
      <protection hidden="1"/>
    </xf>
    <xf numFmtId="2" fontId="1" fillId="0" borderId="35" xfId="0" applyNumberFormat="1" applyFont="1" applyBorder="1" applyAlignment="1" applyProtection="1">
      <alignment horizontal="center"/>
      <protection hidden="1"/>
    </xf>
    <xf numFmtId="0" fontId="1" fillId="0" borderId="35" xfId="0" quotePrefix="1" applyFont="1" applyBorder="1" applyAlignment="1" applyProtection="1">
      <alignment horizontal="left"/>
      <protection hidden="1"/>
    </xf>
    <xf numFmtId="167" fontId="83" fillId="0" borderId="35" xfId="0" applyNumberFormat="1" applyFont="1" applyBorder="1" applyAlignment="1" applyProtection="1">
      <alignment horizontal="center"/>
      <protection hidden="1"/>
    </xf>
    <xf numFmtId="0" fontId="1" fillId="0" borderId="35" xfId="0" applyFont="1" applyBorder="1" applyAlignment="1" applyProtection="1">
      <alignment horizontal="center"/>
      <protection hidden="1"/>
    </xf>
    <xf numFmtId="2" fontId="94" fillId="32" borderId="49" xfId="0" applyNumberFormat="1" applyFont="1" applyFill="1" applyBorder="1" applyProtection="1">
      <protection hidden="1"/>
    </xf>
    <xf numFmtId="0" fontId="95" fillId="32" borderId="49" xfId="0" applyFont="1" applyFill="1" applyBorder="1" applyAlignment="1" applyProtection="1">
      <alignment horizontal="left"/>
      <protection hidden="1"/>
    </xf>
    <xf numFmtId="0" fontId="1" fillId="0" borderId="16" xfId="0" applyFont="1" applyBorder="1" applyAlignment="1" applyProtection="1">
      <alignment vertical="center"/>
      <protection hidden="1"/>
    </xf>
    <xf numFmtId="2" fontId="1" fillId="0" borderId="6" xfId="0" applyNumberFormat="1" applyFont="1" applyBorder="1" applyAlignment="1" applyProtection="1">
      <alignment horizontal="center" vertical="center"/>
      <protection hidden="1"/>
    </xf>
    <xf numFmtId="0" fontId="1" fillId="0" borderId="6" xfId="0" quotePrefix="1" applyFont="1" applyBorder="1" applyAlignment="1" applyProtection="1">
      <alignment horizontal="left" vertical="center"/>
      <protection hidden="1"/>
    </xf>
    <xf numFmtId="167" fontId="83" fillId="0" borderId="6" xfId="0" applyNumberFormat="1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2" fontId="1" fillId="0" borderId="7" xfId="0" applyNumberFormat="1" applyFont="1" applyBorder="1" applyAlignment="1" applyProtection="1">
      <alignment horizontal="center" vertical="center"/>
      <protection hidden="1"/>
    </xf>
    <xf numFmtId="0" fontId="1" fillId="0" borderId="7" xfId="0" quotePrefix="1" applyFont="1" applyBorder="1" applyAlignment="1" applyProtection="1">
      <alignment horizontal="left" vertical="center"/>
      <protection hidden="1"/>
    </xf>
    <xf numFmtId="167" fontId="83" fillId="0" borderId="7" xfId="0" applyNumberFormat="1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2" fontId="23" fillId="0" borderId="6" xfId="0" applyNumberFormat="1" applyFont="1" applyBorder="1" applyAlignment="1" applyProtection="1">
      <alignment horizontal="center"/>
      <protection hidden="1"/>
    </xf>
    <xf numFmtId="0" fontId="23" fillId="0" borderId="6" xfId="0" quotePrefix="1" applyFont="1" applyBorder="1" applyAlignment="1" applyProtection="1">
      <alignment horizontal="left"/>
      <protection hidden="1"/>
    </xf>
    <xf numFmtId="167" fontId="84" fillId="0" borderId="6" xfId="0" applyNumberFormat="1" applyFont="1" applyBorder="1" applyAlignment="1" applyProtection="1">
      <alignment horizontal="center"/>
      <protection hidden="1"/>
    </xf>
    <xf numFmtId="0" fontId="23" fillId="0" borderId="6" xfId="0" applyFont="1" applyBorder="1" applyAlignment="1" applyProtection="1">
      <alignment horizontal="center"/>
      <protection hidden="1"/>
    </xf>
    <xf numFmtId="0" fontId="23" fillId="0" borderId="35" xfId="0" applyFont="1" applyBorder="1" applyAlignment="1" applyProtection="1">
      <alignment horizontal="center"/>
      <protection hidden="1"/>
    </xf>
    <xf numFmtId="2" fontId="1" fillId="0" borderId="35" xfId="0" quotePrefix="1" applyNumberFormat="1" applyFont="1" applyBorder="1" applyAlignment="1" applyProtection="1">
      <alignment horizontal="center"/>
      <protection hidden="1"/>
    </xf>
    <xf numFmtId="0" fontId="23" fillId="0" borderId="16" xfId="0" applyFont="1" applyBorder="1" applyAlignment="1" applyProtection="1">
      <alignment horizontal="center"/>
      <protection hidden="1"/>
    </xf>
    <xf numFmtId="0" fontId="23" fillId="0" borderId="49" xfId="0" applyFont="1" applyBorder="1" applyAlignment="1" applyProtection="1">
      <alignment horizontal="center"/>
      <protection hidden="1"/>
    </xf>
    <xf numFmtId="0" fontId="23" fillId="0" borderId="7" xfId="0" applyFont="1" applyBorder="1" applyAlignment="1" applyProtection="1">
      <alignment horizontal="center"/>
      <protection hidden="1"/>
    </xf>
    <xf numFmtId="0" fontId="23" fillId="0" borderId="13" xfId="0" applyFont="1" applyBorder="1" applyAlignment="1" applyProtection="1">
      <alignment horizontal="center"/>
      <protection hidden="1"/>
    </xf>
    <xf numFmtId="0" fontId="0" fillId="0" borderId="16" xfId="0" applyBorder="1" applyProtection="1">
      <protection hidden="1"/>
    </xf>
    <xf numFmtId="2" fontId="84" fillId="0" borderId="35" xfId="0" applyNumberFormat="1" applyFont="1" applyBorder="1" applyAlignment="1" applyProtection="1">
      <alignment horizontal="center"/>
      <protection hidden="1"/>
    </xf>
    <xf numFmtId="0" fontId="23" fillId="0" borderId="35" xfId="0" quotePrefix="1" applyFont="1" applyBorder="1" applyAlignment="1" applyProtection="1">
      <alignment horizontal="left"/>
      <protection hidden="1"/>
    </xf>
    <xf numFmtId="167" fontId="84" fillId="0" borderId="35" xfId="0" applyNumberFormat="1" applyFont="1" applyBorder="1" applyAlignment="1" applyProtection="1">
      <alignment horizontal="center"/>
      <protection hidden="1"/>
    </xf>
    <xf numFmtId="0" fontId="84" fillId="0" borderId="7" xfId="0" quotePrefix="1" applyFont="1" applyBorder="1" applyAlignment="1" applyProtection="1">
      <alignment horizontal="left"/>
      <protection hidden="1"/>
    </xf>
    <xf numFmtId="2" fontId="23" fillId="0" borderId="35" xfId="0" applyNumberFormat="1" applyFont="1" applyBorder="1" applyAlignment="1" applyProtection="1">
      <alignment horizontal="center"/>
      <protection hidden="1"/>
    </xf>
    <xf numFmtId="2" fontId="23" fillId="0" borderId="7" xfId="0" applyNumberFormat="1" applyFont="1" applyBorder="1" applyAlignment="1" applyProtection="1">
      <alignment horizontal="center"/>
      <protection hidden="1"/>
    </xf>
    <xf numFmtId="2" fontId="23" fillId="0" borderId="69" xfId="0" applyNumberFormat="1" applyFont="1" applyBorder="1" applyAlignment="1" applyProtection="1">
      <alignment horizontal="center"/>
      <protection hidden="1"/>
    </xf>
    <xf numFmtId="0" fontId="23" fillId="0" borderId="13" xfId="0" quotePrefix="1" applyFont="1" applyBorder="1" applyAlignment="1" applyProtection="1">
      <alignment horizontal="left"/>
      <protection hidden="1"/>
    </xf>
    <xf numFmtId="2" fontId="23" fillId="0" borderId="16" xfId="0" applyNumberFormat="1" applyFont="1" applyBorder="1" applyAlignment="1" applyProtection="1">
      <alignment horizontal="center"/>
      <protection hidden="1"/>
    </xf>
    <xf numFmtId="0" fontId="1" fillId="5" borderId="35" xfId="0" quotePrefix="1" applyFont="1" applyFill="1" applyBorder="1" applyAlignment="1" applyProtection="1">
      <alignment horizontal="left"/>
      <protection hidden="1"/>
    </xf>
    <xf numFmtId="0" fontId="19" fillId="0" borderId="0" xfId="0" applyFont="1" applyProtection="1">
      <protection hidden="1"/>
    </xf>
    <xf numFmtId="0" fontId="80" fillId="0" borderId="3" xfId="0" applyFont="1" applyBorder="1" applyAlignment="1" applyProtection="1">
      <alignment horizontal="center" vertical="center" wrapText="1"/>
      <protection hidden="1"/>
    </xf>
    <xf numFmtId="1" fontId="79" fillId="0" borderId="7" xfId="0" applyNumberFormat="1" applyFont="1" applyBorder="1" applyAlignment="1" applyProtection="1">
      <alignment horizontal="center" vertical="center" wrapText="1"/>
      <protection hidden="1"/>
    </xf>
    <xf numFmtId="0" fontId="80" fillId="0" borderId="0" xfId="0" applyFont="1" applyAlignment="1" applyProtection="1">
      <alignment horizontal="center"/>
      <protection hidden="1"/>
    </xf>
    <xf numFmtId="0" fontId="98" fillId="8" borderId="11" xfId="0" applyFont="1" applyFill="1" applyBorder="1" applyProtection="1">
      <protection hidden="1"/>
    </xf>
    <xf numFmtId="166" fontId="75" fillId="8" borderId="0" xfId="0" applyNumberFormat="1" applyFont="1" applyFill="1" applyProtection="1">
      <protection hidden="1"/>
    </xf>
    <xf numFmtId="166" fontId="96" fillId="8" borderId="0" xfId="0" applyNumberFormat="1" applyFont="1" applyFill="1" applyAlignment="1" applyProtection="1">
      <alignment horizontal="center" vertical="center"/>
      <protection hidden="1"/>
    </xf>
    <xf numFmtId="0" fontId="94" fillId="32" borderId="69" xfId="0" applyFont="1" applyFill="1" applyBorder="1" applyAlignment="1" applyProtection="1">
      <alignment vertical="center"/>
      <protection hidden="1"/>
    </xf>
    <xf numFmtId="2" fontId="94" fillId="32" borderId="49" xfId="0" applyNumberFormat="1" applyFont="1" applyFill="1" applyBorder="1" applyAlignment="1" applyProtection="1">
      <alignment horizontal="center" vertical="center"/>
      <protection hidden="1"/>
    </xf>
    <xf numFmtId="0" fontId="95" fillId="32" borderId="49" xfId="0" applyFont="1" applyFill="1" applyBorder="1" applyAlignment="1" applyProtection="1">
      <alignment horizontal="left" vertical="center"/>
      <protection hidden="1"/>
    </xf>
    <xf numFmtId="167" fontId="94" fillId="32" borderId="49" xfId="0" applyNumberFormat="1" applyFont="1" applyFill="1" applyBorder="1" applyAlignment="1" applyProtection="1">
      <alignment vertical="center"/>
      <protection hidden="1"/>
    </xf>
    <xf numFmtId="0" fontId="1" fillId="0" borderId="8" xfId="0" applyFont="1" applyBorder="1" applyProtection="1">
      <protection hidden="1"/>
    </xf>
    <xf numFmtId="0" fontId="1" fillId="0" borderId="75" xfId="0" quotePrefix="1" applyFont="1" applyBorder="1" applyAlignment="1" applyProtection="1">
      <alignment horizontal="left" indent="1"/>
      <protection hidden="1"/>
    </xf>
    <xf numFmtId="0" fontId="1" fillId="0" borderId="7" xfId="0" quotePrefix="1" applyFont="1" applyBorder="1" applyAlignment="1" applyProtection="1">
      <alignment horizontal="left" indent="1"/>
      <protection hidden="1"/>
    </xf>
    <xf numFmtId="2" fontId="1" fillId="0" borderId="49" xfId="0" applyNumberFormat="1" applyFont="1" applyBorder="1" applyAlignment="1" applyProtection="1">
      <alignment horizontal="center"/>
      <protection hidden="1"/>
    </xf>
    <xf numFmtId="0" fontId="1" fillId="0" borderId="49" xfId="0" quotePrefix="1" applyFont="1" applyBorder="1" applyAlignment="1" applyProtection="1">
      <alignment horizontal="left" indent="1"/>
      <protection hidden="1"/>
    </xf>
    <xf numFmtId="1" fontId="1" fillId="0" borderId="49" xfId="0" applyNumberFormat="1" applyFont="1" applyBorder="1" applyAlignment="1" applyProtection="1">
      <alignment horizontal="center"/>
      <protection hidden="1"/>
    </xf>
    <xf numFmtId="0" fontId="1" fillId="0" borderId="6" xfId="0" quotePrefix="1" applyFont="1" applyBorder="1" applyAlignment="1" applyProtection="1">
      <alignment horizontal="left" indent="1"/>
      <protection hidden="1"/>
    </xf>
    <xf numFmtId="0" fontId="96" fillId="32" borderId="69" xfId="0" applyFont="1" applyFill="1" applyBorder="1" applyAlignment="1" applyProtection="1">
      <alignment horizontal="center" vertical="center"/>
      <protection hidden="1"/>
    </xf>
    <xf numFmtId="2" fontId="96" fillId="32" borderId="49" xfId="0" applyNumberFormat="1" applyFont="1" applyFill="1" applyBorder="1" applyAlignment="1" applyProtection="1">
      <alignment horizontal="center" vertical="center"/>
      <protection hidden="1"/>
    </xf>
    <xf numFmtId="0" fontId="1" fillId="36" borderId="10" xfId="0" applyFont="1" applyFill="1" applyBorder="1" applyAlignment="1" applyProtection="1">
      <alignment vertical="center"/>
      <protection hidden="1"/>
    </xf>
    <xf numFmtId="2" fontId="1" fillId="36" borderId="2" xfId="0" applyNumberFormat="1" applyFont="1" applyFill="1" applyBorder="1" applyAlignment="1" applyProtection="1">
      <alignment horizontal="center" vertical="center"/>
      <protection hidden="1"/>
    </xf>
    <xf numFmtId="0" fontId="17" fillId="36" borderId="2" xfId="0" applyFont="1" applyFill="1" applyBorder="1" applyAlignment="1" applyProtection="1">
      <alignment horizontal="left" vertical="center"/>
      <protection hidden="1"/>
    </xf>
    <xf numFmtId="1" fontId="1" fillId="0" borderId="49" xfId="1" applyNumberFormat="1" applyFont="1" applyFill="1" applyBorder="1" applyAlignment="1" applyProtection="1">
      <alignment horizontal="center"/>
      <protection hidden="1"/>
    </xf>
    <xf numFmtId="0" fontId="1" fillId="35" borderId="69" xfId="0" applyFont="1" applyFill="1" applyBorder="1" applyAlignment="1" applyProtection="1">
      <alignment vertical="center"/>
      <protection hidden="1"/>
    </xf>
    <xf numFmtId="2" fontId="1" fillId="35" borderId="49" xfId="0" applyNumberFormat="1" applyFont="1" applyFill="1" applyBorder="1" applyAlignment="1" applyProtection="1">
      <alignment horizontal="center" vertical="center"/>
      <protection hidden="1"/>
    </xf>
    <xf numFmtId="0" fontId="17" fillId="35" borderId="49" xfId="0" applyFont="1" applyFill="1" applyBorder="1" applyAlignment="1" applyProtection="1">
      <alignment horizontal="left" vertical="center"/>
      <protection hidden="1"/>
    </xf>
    <xf numFmtId="0" fontId="1" fillId="31" borderId="69" xfId="0" applyFont="1" applyFill="1" applyBorder="1" applyAlignment="1" applyProtection="1">
      <alignment vertical="center"/>
      <protection hidden="1"/>
    </xf>
    <xf numFmtId="2" fontId="1" fillId="31" borderId="49" xfId="0" applyNumberFormat="1" applyFont="1" applyFill="1" applyBorder="1" applyAlignment="1" applyProtection="1">
      <alignment horizontal="center" vertical="center"/>
      <protection hidden="1"/>
    </xf>
    <xf numFmtId="0" fontId="17" fillId="31" borderId="49" xfId="0" applyFont="1" applyFill="1" applyBorder="1" applyAlignment="1" applyProtection="1">
      <alignment horizontal="left" vertical="center"/>
      <protection hidden="1"/>
    </xf>
    <xf numFmtId="0" fontId="1" fillId="34" borderId="69" xfId="0" applyFont="1" applyFill="1" applyBorder="1" applyAlignment="1" applyProtection="1">
      <alignment vertical="center"/>
      <protection hidden="1"/>
    </xf>
    <xf numFmtId="2" fontId="1" fillId="34" borderId="49" xfId="0" applyNumberFormat="1" applyFont="1" applyFill="1" applyBorder="1" applyAlignment="1" applyProtection="1">
      <alignment horizontal="center" vertical="center"/>
      <protection hidden="1"/>
    </xf>
    <xf numFmtId="0" fontId="17" fillId="34" borderId="49" xfId="0" applyFont="1" applyFill="1" applyBorder="1" applyAlignment="1" applyProtection="1">
      <alignment horizontal="left" vertical="center"/>
      <protection hidden="1"/>
    </xf>
    <xf numFmtId="0" fontId="94" fillId="8" borderId="69" xfId="0" applyFont="1" applyFill="1" applyBorder="1" applyProtection="1">
      <protection hidden="1"/>
    </xf>
    <xf numFmtId="166" fontId="75" fillId="8" borderId="49" xfId="0" applyNumberFormat="1" applyFont="1" applyFill="1" applyBorder="1" applyProtection="1">
      <protection hidden="1"/>
    </xf>
    <xf numFmtId="166" fontId="96" fillId="8" borderId="49" xfId="0" applyNumberFormat="1" applyFont="1" applyFill="1" applyBorder="1" applyAlignment="1" applyProtection="1">
      <alignment horizontal="center" vertical="center"/>
      <protection hidden="1"/>
    </xf>
    <xf numFmtId="0" fontId="94" fillId="32" borderId="10" xfId="0" applyFont="1" applyFill="1" applyBorder="1" applyAlignment="1" applyProtection="1">
      <alignment vertical="center"/>
      <protection hidden="1"/>
    </xf>
    <xf numFmtId="2" fontId="94" fillId="32" borderId="2" xfId="0" applyNumberFormat="1" applyFont="1" applyFill="1" applyBorder="1" applyAlignment="1" applyProtection="1">
      <alignment horizontal="center" vertical="center"/>
      <protection hidden="1"/>
    </xf>
    <xf numFmtId="0" fontId="95" fillId="32" borderId="2" xfId="0" applyFont="1" applyFill="1" applyBorder="1" applyAlignment="1" applyProtection="1">
      <alignment horizontal="left" vertical="center"/>
      <protection hidden="1"/>
    </xf>
    <xf numFmtId="1" fontId="1" fillId="0" borderId="16" xfId="1" applyNumberFormat="1" applyFont="1" applyBorder="1" applyAlignment="1" applyProtection="1">
      <alignment horizontal="center"/>
      <protection hidden="1"/>
    </xf>
    <xf numFmtId="1" fontId="79" fillId="0" borderId="9" xfId="0" applyNumberFormat="1" applyFont="1" applyBorder="1" applyAlignment="1" applyProtection="1">
      <alignment horizontal="center" vertical="center" wrapText="1"/>
      <protection hidden="1"/>
    </xf>
    <xf numFmtId="1" fontId="1" fillId="0" borderId="12" xfId="0" applyNumberFormat="1" applyFont="1" applyBorder="1" applyAlignment="1" applyProtection="1">
      <alignment horizontal="center"/>
      <protection hidden="1"/>
    </xf>
    <xf numFmtId="165" fontId="82" fillId="33" borderId="15" xfId="1" applyNumberFormat="1" applyFont="1" applyFill="1" applyBorder="1" applyAlignment="1" applyProtection="1">
      <alignment horizontal="center" vertical="center" wrapText="1"/>
      <protection hidden="1"/>
    </xf>
    <xf numFmtId="49" fontId="96" fillId="8" borderId="2" xfId="0" quotePrefix="1" applyNumberFormat="1" applyFont="1" applyFill="1" applyBorder="1" applyAlignment="1" applyProtection="1">
      <alignment horizontal="center" vertical="center"/>
      <protection hidden="1"/>
    </xf>
    <xf numFmtId="0" fontId="94" fillId="8" borderId="2" xfId="0" applyFont="1" applyFill="1" applyBorder="1" applyAlignment="1" applyProtection="1">
      <alignment horizontal="center"/>
      <protection hidden="1"/>
    </xf>
    <xf numFmtId="49" fontId="83" fillId="7" borderId="6" xfId="0" quotePrefix="1" applyNumberFormat="1" applyFont="1" applyFill="1" applyBorder="1" applyAlignment="1" applyProtection="1">
      <alignment horizontal="left"/>
      <protection hidden="1"/>
    </xf>
    <xf numFmtId="49" fontId="83" fillId="7" borderId="75" xfId="0" quotePrefix="1" applyNumberFormat="1" applyFont="1" applyFill="1" applyBorder="1" applyAlignment="1" applyProtection="1">
      <alignment horizontal="left"/>
      <protection hidden="1"/>
    </xf>
    <xf numFmtId="49" fontId="83" fillId="7" borderId="7" xfId="0" quotePrefix="1" applyNumberFormat="1" applyFont="1" applyFill="1" applyBorder="1" applyAlignment="1" applyProtection="1">
      <alignment horizontal="left"/>
      <protection hidden="1"/>
    </xf>
    <xf numFmtId="49" fontId="83" fillId="0" borderId="49" xfId="0" quotePrefix="1" applyNumberFormat="1" applyFont="1" applyBorder="1" applyAlignment="1" applyProtection="1">
      <alignment horizontal="left"/>
      <protection hidden="1"/>
    </xf>
    <xf numFmtId="49" fontId="83" fillId="0" borderId="6" xfId="0" quotePrefix="1" applyNumberFormat="1" applyFont="1" applyBorder="1" applyAlignment="1" applyProtection="1">
      <alignment horizontal="left"/>
      <protection hidden="1"/>
    </xf>
    <xf numFmtId="49" fontId="83" fillId="0" borderId="75" xfId="0" applyNumberFormat="1" applyFont="1" applyBorder="1" applyAlignment="1" applyProtection="1">
      <alignment horizontal="left"/>
      <protection hidden="1"/>
    </xf>
    <xf numFmtId="0" fontId="94" fillId="32" borderId="8" xfId="0" applyFont="1" applyFill="1" applyBorder="1" applyProtection="1">
      <protection hidden="1"/>
    </xf>
    <xf numFmtId="2" fontId="1" fillId="0" borderId="12" xfId="0" applyNumberFormat="1" applyFont="1" applyBorder="1" applyAlignment="1" applyProtection="1">
      <alignment horizontal="center"/>
      <protection hidden="1"/>
    </xf>
    <xf numFmtId="49" fontId="83" fillId="7" borderId="6" xfId="0" applyNumberFormat="1" applyFont="1" applyFill="1" applyBorder="1" applyAlignment="1" applyProtection="1">
      <alignment horizontal="left"/>
      <protection hidden="1"/>
    </xf>
    <xf numFmtId="49" fontId="83" fillId="7" borderId="75" xfId="0" applyNumberFormat="1" applyFont="1" applyFill="1" applyBorder="1" applyAlignment="1" applyProtection="1">
      <alignment horizontal="left"/>
      <protection hidden="1"/>
    </xf>
    <xf numFmtId="49" fontId="83" fillId="7" borderId="16" xfId="0" quotePrefix="1" applyNumberFormat="1" applyFont="1" applyFill="1" applyBorder="1" applyAlignment="1" applyProtection="1">
      <alignment horizontal="left"/>
      <protection hidden="1"/>
    </xf>
    <xf numFmtId="49" fontId="83" fillId="0" borderId="6" xfId="0" applyNumberFormat="1" applyFont="1" applyBorder="1" applyAlignment="1" applyProtection="1">
      <alignment horizontal="left"/>
      <protection hidden="1"/>
    </xf>
    <xf numFmtId="49" fontId="83" fillId="7" borderId="7" xfId="0" applyNumberFormat="1" applyFont="1" applyFill="1" applyBorder="1" applyAlignment="1" applyProtection="1">
      <alignment horizontal="left"/>
      <protection hidden="1"/>
    </xf>
    <xf numFmtId="49" fontId="83" fillId="0" borderId="49" xfId="0" applyNumberFormat="1" applyFont="1" applyBorder="1" applyAlignment="1" applyProtection="1">
      <alignment horizontal="left"/>
      <protection hidden="1"/>
    </xf>
    <xf numFmtId="2" fontId="94" fillId="8" borderId="49" xfId="0" applyNumberFormat="1" applyFont="1" applyFill="1" applyBorder="1" applyAlignment="1" applyProtection="1">
      <alignment horizontal="center"/>
      <protection hidden="1"/>
    </xf>
    <xf numFmtId="49" fontId="96" fillId="8" borderId="49" xfId="0" quotePrefix="1" applyNumberFormat="1" applyFont="1" applyFill="1" applyBorder="1" applyAlignment="1" applyProtection="1">
      <alignment horizontal="center" vertical="center"/>
      <protection hidden="1"/>
    </xf>
    <xf numFmtId="0" fontId="94" fillId="8" borderId="49" xfId="0" applyFont="1" applyFill="1" applyBorder="1" applyAlignment="1" applyProtection="1">
      <alignment horizontal="center"/>
      <protection hidden="1"/>
    </xf>
    <xf numFmtId="49" fontId="83" fillId="7" borderId="49" xfId="0" applyNumberFormat="1" applyFont="1" applyFill="1" applyBorder="1" applyAlignment="1" applyProtection="1">
      <alignment horizontal="left"/>
      <protection hidden="1"/>
    </xf>
    <xf numFmtId="49" fontId="83" fillId="0" borderId="75" xfId="0" quotePrefix="1" applyNumberFormat="1" applyFont="1" applyBorder="1" applyAlignment="1" applyProtection="1">
      <alignment horizontal="left"/>
      <protection hidden="1"/>
    </xf>
    <xf numFmtId="49" fontId="83" fillId="7" borderId="6" xfId="0" quotePrefix="1" applyNumberFormat="1" applyFont="1" applyFill="1" applyBorder="1" applyAlignment="1" applyProtection="1">
      <alignment horizontal="left" vertical="center"/>
      <protection hidden="1"/>
    </xf>
    <xf numFmtId="2" fontId="1" fillId="0" borderId="16" xfId="0" applyNumberFormat="1" applyFont="1" applyBorder="1" applyAlignment="1" applyProtection="1">
      <alignment horizontal="center" vertical="center"/>
      <protection hidden="1"/>
    </xf>
    <xf numFmtId="49" fontId="83" fillId="7" borderId="7" xfId="0" quotePrefix="1" applyNumberFormat="1" applyFont="1" applyFill="1" applyBorder="1" applyAlignment="1" applyProtection="1">
      <alignment horizontal="left" vertical="center"/>
      <protection hidden="1"/>
    </xf>
    <xf numFmtId="0" fontId="1" fillId="5" borderId="7" xfId="0" applyFont="1" applyFill="1" applyBorder="1" applyAlignment="1" applyProtection="1">
      <alignment horizontal="center" vertical="center"/>
      <protection hidden="1"/>
    </xf>
    <xf numFmtId="0" fontId="1" fillId="0" borderId="69" xfId="0" applyFont="1" applyBorder="1" applyAlignment="1" applyProtection="1">
      <alignment horizontal="center"/>
      <protection hidden="1"/>
    </xf>
    <xf numFmtId="166" fontId="1" fillId="0" borderId="0" xfId="0" applyNumberFormat="1" applyFont="1" applyAlignment="1" applyProtection="1">
      <alignment horizontal="center"/>
      <protection hidden="1"/>
    </xf>
    <xf numFmtId="0" fontId="70" fillId="0" borderId="0" xfId="0" applyFont="1" applyProtection="1">
      <protection hidden="1"/>
    </xf>
    <xf numFmtId="0" fontId="94" fillId="32" borderId="69" xfId="0" quotePrefix="1" applyFont="1" applyFill="1" applyBorder="1" applyProtection="1">
      <protection hidden="1"/>
    </xf>
    <xf numFmtId="2" fontId="75" fillId="32" borderId="49" xfId="0" applyNumberFormat="1" applyFont="1" applyFill="1" applyBorder="1" applyAlignment="1" applyProtection="1">
      <alignment horizontal="center"/>
      <protection hidden="1"/>
    </xf>
    <xf numFmtId="0" fontId="1" fillId="0" borderId="11" xfId="0" quotePrefix="1" applyFont="1" applyBorder="1" applyProtection="1">
      <protection hidden="1"/>
    </xf>
    <xf numFmtId="0" fontId="1" fillId="0" borderId="11" xfId="0" quotePrefix="1" applyFont="1" applyBorder="1" applyAlignment="1" applyProtection="1">
      <alignment vertical="center"/>
      <protection hidden="1"/>
    </xf>
    <xf numFmtId="49" fontId="83" fillId="7" borderId="16" xfId="0" quotePrefix="1" applyNumberFormat="1" applyFont="1" applyFill="1" applyBorder="1" applyAlignment="1" applyProtection="1">
      <alignment horizontal="left" vertical="center"/>
      <protection hidden="1"/>
    </xf>
    <xf numFmtId="167" fontId="83" fillId="0" borderId="16" xfId="0" applyNumberFormat="1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0" xfId="0" quotePrefix="1" applyFont="1" applyBorder="1" applyProtection="1">
      <protection hidden="1"/>
    </xf>
    <xf numFmtId="0" fontId="1" fillId="0" borderId="0" xfId="0" quotePrefix="1" applyFont="1" applyProtection="1">
      <protection hidden="1"/>
    </xf>
    <xf numFmtId="2" fontId="94" fillId="32" borderId="10" xfId="0" applyNumberFormat="1" applyFont="1" applyFill="1" applyBorder="1" applyAlignment="1" applyProtection="1">
      <alignment wrapText="1"/>
      <protection hidden="1"/>
    </xf>
    <xf numFmtId="0" fontId="95" fillId="32" borderId="2" xfId="0" applyFont="1" applyFill="1" applyBorder="1" applyAlignment="1" applyProtection="1">
      <alignment horizontal="left" wrapText="1"/>
      <protection hidden="1"/>
    </xf>
    <xf numFmtId="2" fontId="1" fillId="0" borderId="16" xfId="0" applyNumberFormat="1" applyFont="1" applyBorder="1" applyAlignment="1" applyProtection="1">
      <alignment wrapText="1"/>
      <protection hidden="1"/>
    </xf>
    <xf numFmtId="0" fontId="1" fillId="0" borderId="5" xfId="0" quotePrefix="1" applyFont="1" applyBorder="1" applyAlignment="1" applyProtection="1">
      <alignment horizontal="left" vertical="center" wrapText="1"/>
      <protection hidden="1"/>
    </xf>
    <xf numFmtId="2" fontId="1" fillId="0" borderId="59" xfId="0" applyNumberFormat="1" applyFont="1" applyBorder="1" applyAlignment="1" applyProtection="1">
      <alignment horizontal="center" vertical="center"/>
      <protection hidden="1"/>
    </xf>
    <xf numFmtId="0" fontId="1" fillId="0" borderId="59" xfId="0" quotePrefix="1" applyFont="1" applyBorder="1" applyAlignment="1" applyProtection="1">
      <alignment horizontal="left" vertical="center" wrapText="1"/>
      <protection hidden="1"/>
    </xf>
    <xf numFmtId="0" fontId="1" fillId="0" borderId="59" xfId="0" applyFont="1" applyBorder="1" applyAlignment="1" applyProtection="1">
      <alignment horizontal="center" vertical="center"/>
      <protection hidden="1"/>
    </xf>
    <xf numFmtId="2" fontId="1" fillId="0" borderId="36" xfId="0" applyNumberFormat="1" applyFont="1" applyBorder="1" applyAlignment="1" applyProtection="1">
      <alignment horizontal="center" vertical="center"/>
      <protection hidden="1"/>
    </xf>
    <xf numFmtId="0" fontId="1" fillId="0" borderId="36" xfId="0" quotePrefix="1" applyFont="1" applyBorder="1" applyAlignment="1" applyProtection="1">
      <alignment horizontal="left" vertical="center" wrapText="1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2" fontId="94" fillId="32" borderId="69" xfId="0" applyNumberFormat="1" applyFont="1" applyFill="1" applyBorder="1" applyAlignment="1" applyProtection="1">
      <alignment horizontal="center" vertical="center" wrapText="1"/>
      <protection hidden="1"/>
    </xf>
    <xf numFmtId="2" fontId="94" fillId="32" borderId="49" xfId="0" applyNumberFormat="1" applyFont="1" applyFill="1" applyBorder="1" applyAlignment="1" applyProtection="1">
      <alignment vertical="center"/>
      <protection hidden="1"/>
    </xf>
    <xf numFmtId="0" fontId="95" fillId="32" borderId="49" xfId="0" applyFont="1" applyFill="1" applyBorder="1" applyAlignment="1" applyProtection="1">
      <alignment horizontal="left" vertical="center" wrapText="1"/>
      <protection hidden="1"/>
    </xf>
    <xf numFmtId="0" fontId="94" fillId="32" borderId="49" xfId="0" applyFont="1" applyFill="1" applyBorder="1" applyAlignment="1" applyProtection="1">
      <alignment horizontal="center" vertical="center"/>
      <protection hidden="1"/>
    </xf>
    <xf numFmtId="2" fontId="1" fillId="0" borderId="16" xfId="0" applyNumberFormat="1" applyFont="1" applyBorder="1" applyAlignment="1" applyProtection="1">
      <alignment horizontal="center" vertical="center" wrapText="1"/>
      <protection hidden="1"/>
    </xf>
    <xf numFmtId="0" fontId="1" fillId="0" borderId="6" xfId="0" quotePrefix="1" applyFont="1" applyBorder="1" applyAlignment="1" applyProtection="1">
      <alignment horizontal="left" vertical="center" wrapText="1"/>
      <protection hidden="1"/>
    </xf>
    <xf numFmtId="0" fontId="1" fillId="0" borderId="7" xfId="0" quotePrefix="1" applyFont="1" applyBorder="1" applyAlignment="1" applyProtection="1">
      <alignment horizontal="left" vertical="center" wrapText="1"/>
      <protection hidden="1"/>
    </xf>
    <xf numFmtId="2" fontId="94" fillId="32" borderId="69" xfId="0" applyNumberFormat="1" applyFont="1" applyFill="1" applyBorder="1" applyAlignment="1" applyProtection="1">
      <alignment horizontal="center" vertical="center"/>
      <protection hidden="1"/>
    </xf>
    <xf numFmtId="0" fontId="1" fillId="0" borderId="58" xfId="0" quotePrefix="1" applyFont="1" applyBorder="1" applyAlignment="1" applyProtection="1">
      <alignment horizontal="left" vertical="center" wrapText="1"/>
      <protection hidden="1"/>
    </xf>
    <xf numFmtId="0" fontId="1" fillId="0" borderId="4" xfId="0" quotePrefix="1" applyFont="1" applyBorder="1" applyAlignment="1" applyProtection="1">
      <alignment horizontal="left" vertical="center" wrapText="1"/>
      <protection hidden="1"/>
    </xf>
    <xf numFmtId="2" fontId="94" fillId="32" borderId="69" xfId="0" applyNumberFormat="1" applyFont="1" applyFill="1" applyBorder="1" applyAlignment="1" applyProtection="1">
      <alignment vertical="center"/>
      <protection hidden="1"/>
    </xf>
    <xf numFmtId="0" fontId="95" fillId="32" borderId="49" xfId="0" applyFont="1" applyFill="1" applyBorder="1" applyAlignment="1" applyProtection="1">
      <alignment vertical="center" wrapText="1"/>
      <protection hidden="1"/>
    </xf>
    <xf numFmtId="2" fontId="23" fillId="0" borderId="16" xfId="0" applyNumberFormat="1" applyFont="1" applyBorder="1" applyAlignment="1" applyProtection="1">
      <alignment horizontal="center" vertical="center"/>
      <protection hidden="1"/>
    </xf>
    <xf numFmtId="2" fontId="23" fillId="0" borderId="6" xfId="0" applyNumberFormat="1" applyFont="1" applyBorder="1" applyAlignment="1" applyProtection="1">
      <alignment horizontal="center" vertical="center"/>
      <protection hidden="1"/>
    </xf>
    <xf numFmtId="0" fontId="23" fillId="0" borderId="5" xfId="0" quotePrefix="1" applyFont="1" applyBorder="1" applyAlignment="1" applyProtection="1">
      <alignment horizontal="left" vertical="center" wrapText="1"/>
      <protection hidden="1"/>
    </xf>
    <xf numFmtId="2" fontId="1" fillId="0" borderId="11" xfId="0" applyNumberFormat="1" applyFont="1" applyBorder="1" applyAlignment="1" applyProtection="1">
      <alignment horizontal="center" vertical="center"/>
      <protection hidden="1"/>
    </xf>
    <xf numFmtId="0" fontId="95" fillId="32" borderId="69" xfId="0" applyFont="1" applyFill="1" applyBorder="1" applyAlignment="1" applyProtection="1">
      <alignment vertical="center" wrapText="1"/>
      <protection hidden="1"/>
    </xf>
    <xf numFmtId="0" fontId="99" fillId="32" borderId="49" xfId="0" applyFont="1" applyFill="1" applyBorder="1" applyAlignment="1" applyProtection="1">
      <alignment horizontal="center" vertical="center"/>
      <protection hidden="1"/>
    </xf>
    <xf numFmtId="1" fontId="82" fillId="33" borderId="32" xfId="0" applyNumberFormat="1" applyFont="1" applyFill="1" applyBorder="1" applyAlignment="1" applyProtection="1">
      <alignment horizontal="center" vertical="center" wrapText="1"/>
      <protection hidden="1"/>
    </xf>
    <xf numFmtId="0" fontId="90" fillId="0" borderId="0" xfId="509" applyFont="1" applyProtection="1">
      <protection hidden="1"/>
    </xf>
    <xf numFmtId="0" fontId="65" fillId="0" borderId="0" xfId="509" applyProtection="1">
      <protection hidden="1"/>
    </xf>
    <xf numFmtId="0" fontId="84" fillId="0" borderId="0" xfId="510" applyFont="1" applyAlignment="1" applyProtection="1">
      <alignment horizontal="center" vertical="center"/>
      <protection hidden="1"/>
    </xf>
    <xf numFmtId="0" fontId="14" fillId="0" borderId="0" xfId="510" applyFont="1" applyAlignment="1" applyProtection="1">
      <alignment horizontal="center" vertical="center"/>
      <protection hidden="1"/>
    </xf>
    <xf numFmtId="0" fontId="78" fillId="0" borderId="51" xfId="0" applyFont="1" applyBorder="1" applyAlignment="1" applyProtection="1">
      <alignment horizontal="center" vertical="center" wrapText="1"/>
      <protection hidden="1"/>
    </xf>
    <xf numFmtId="165" fontId="1" fillId="0" borderId="3" xfId="1" applyNumberFormat="1" applyFont="1" applyBorder="1" applyProtection="1">
      <protection hidden="1"/>
    </xf>
    <xf numFmtId="0" fontId="80" fillId="0" borderId="7" xfId="0" applyFont="1" applyBorder="1" applyAlignment="1" applyProtection="1">
      <alignment horizontal="center" vertical="center" wrapText="1"/>
      <protection hidden="1"/>
    </xf>
    <xf numFmtId="0" fontId="78" fillId="0" borderId="11" xfId="0" applyFont="1" applyBorder="1" applyAlignment="1" applyProtection="1">
      <alignment horizontal="center" vertical="center" wrapText="1"/>
      <protection hidden="1"/>
    </xf>
    <xf numFmtId="165" fontId="1" fillId="0" borderId="0" xfId="1" applyNumberFormat="1" applyFont="1" applyBorder="1" applyProtection="1">
      <protection hidden="1"/>
    </xf>
    <xf numFmtId="0" fontId="82" fillId="33" borderId="15" xfId="0" quotePrefix="1" applyFont="1" applyFill="1" applyBorder="1" applyAlignment="1" applyProtection="1">
      <alignment horizontal="center" vertical="center" wrapText="1"/>
      <protection hidden="1"/>
    </xf>
    <xf numFmtId="0" fontId="92" fillId="0" borderId="21" xfId="510" applyFont="1" applyBorder="1" applyAlignment="1" applyProtection="1">
      <alignment horizontal="left" vertical="top" wrapText="1"/>
      <protection hidden="1"/>
    </xf>
    <xf numFmtId="0" fontId="76" fillId="0" borderId="83" xfId="0" applyFont="1" applyBorder="1" applyAlignment="1" applyProtection="1">
      <alignment horizontal="center" vertical="center"/>
      <protection hidden="1"/>
    </xf>
    <xf numFmtId="0" fontId="83" fillId="0" borderId="5" xfId="510" applyFont="1" applyBorder="1" applyAlignment="1" applyProtection="1">
      <alignment horizontal="center" vertical="center" wrapText="1"/>
      <protection hidden="1"/>
    </xf>
    <xf numFmtId="49" fontId="83" fillId="0" borderId="6" xfId="0" applyNumberFormat="1" applyFont="1" applyBorder="1" applyAlignment="1" applyProtection="1">
      <alignment horizontal="left" vertical="center" wrapText="1"/>
      <protection hidden="1"/>
    </xf>
    <xf numFmtId="167" fontId="83" fillId="0" borderId="6" xfId="510" applyNumberFormat="1" applyFont="1" applyBorder="1" applyAlignment="1" applyProtection="1">
      <alignment horizontal="center" vertical="center"/>
      <protection hidden="1"/>
    </xf>
    <xf numFmtId="0" fontId="83" fillId="0" borderId="6" xfId="510" applyFont="1" applyBorder="1" applyAlignment="1" applyProtection="1">
      <alignment horizontal="center" vertical="center"/>
      <protection hidden="1"/>
    </xf>
    <xf numFmtId="0" fontId="76" fillId="0" borderId="60" xfId="0" applyFont="1" applyBorder="1" applyAlignment="1" applyProtection="1">
      <alignment horizontal="center" vertical="center"/>
      <protection hidden="1"/>
    </xf>
    <xf numFmtId="0" fontId="83" fillId="0" borderId="58" xfId="510" applyFont="1" applyBorder="1" applyAlignment="1" applyProtection="1">
      <alignment horizontal="center" vertical="center" wrapText="1"/>
      <protection hidden="1"/>
    </xf>
    <xf numFmtId="49" fontId="83" fillId="0" borderId="59" xfId="0" applyNumberFormat="1" applyFont="1" applyBorder="1" applyAlignment="1" applyProtection="1">
      <alignment horizontal="left" vertical="center" wrapText="1"/>
      <protection hidden="1"/>
    </xf>
    <xf numFmtId="167" fontId="83" fillId="0" borderId="59" xfId="510" applyNumberFormat="1" applyFont="1" applyBorder="1" applyAlignment="1" applyProtection="1">
      <alignment horizontal="center" vertical="center"/>
      <protection hidden="1"/>
    </xf>
    <xf numFmtId="0" fontId="83" fillId="0" borderId="59" xfId="510" applyFont="1" applyBorder="1" applyAlignment="1" applyProtection="1">
      <alignment horizontal="center" vertical="center"/>
      <protection hidden="1"/>
    </xf>
    <xf numFmtId="49" fontId="83" fillId="0" borderId="58" xfId="0" applyNumberFormat="1" applyFont="1" applyBorder="1" applyAlignment="1" applyProtection="1">
      <alignment horizontal="left" vertical="center" wrapText="1"/>
      <protection hidden="1"/>
    </xf>
    <xf numFmtId="0" fontId="92" fillId="0" borderId="24" xfId="510" applyFont="1" applyBorder="1" applyAlignment="1" applyProtection="1">
      <alignment horizontal="left" vertical="top" wrapText="1"/>
      <protection hidden="1"/>
    </xf>
    <xf numFmtId="0" fontId="76" fillId="0" borderId="57" xfId="0" applyFont="1" applyBorder="1" applyAlignment="1" applyProtection="1">
      <alignment horizontal="center" vertical="center"/>
      <protection hidden="1"/>
    </xf>
    <xf numFmtId="0" fontId="83" fillId="0" borderId="41" xfId="510" applyFont="1" applyBorder="1" applyAlignment="1" applyProtection="1">
      <alignment horizontal="center" vertical="center" wrapText="1"/>
      <protection hidden="1"/>
    </xf>
    <xf numFmtId="49" fontId="83" fillId="0" borderId="41" xfId="0" applyNumberFormat="1" applyFont="1" applyBorder="1" applyAlignment="1" applyProtection="1">
      <alignment horizontal="left" vertical="center" wrapText="1"/>
      <protection hidden="1"/>
    </xf>
    <xf numFmtId="167" fontId="83" fillId="0" borderId="40" xfId="510" applyNumberFormat="1" applyFont="1" applyBorder="1" applyAlignment="1" applyProtection="1">
      <alignment horizontal="center" vertical="center"/>
      <protection hidden="1"/>
    </xf>
    <xf numFmtId="0" fontId="83" fillId="0" borderId="40" xfId="510" applyFont="1" applyBorder="1" applyAlignment="1" applyProtection="1">
      <alignment horizontal="center" vertical="center"/>
      <protection hidden="1"/>
    </xf>
    <xf numFmtId="0" fontId="92" fillId="0" borderId="23" xfId="510" applyFont="1" applyBorder="1" applyAlignment="1" applyProtection="1">
      <alignment horizontal="left" vertical="top" wrapText="1"/>
      <protection hidden="1"/>
    </xf>
    <xf numFmtId="49" fontId="83" fillId="0" borderId="5" xfId="0" applyNumberFormat="1" applyFont="1" applyBorder="1" applyAlignment="1" applyProtection="1">
      <alignment horizontal="left" vertical="center" wrapText="1"/>
      <protection hidden="1"/>
    </xf>
    <xf numFmtId="0" fontId="76" fillId="0" borderId="63" xfId="0" applyFont="1" applyBorder="1" applyAlignment="1" applyProtection="1">
      <alignment horizontal="center" vertical="center"/>
      <protection hidden="1"/>
    </xf>
    <xf numFmtId="0" fontId="83" fillId="0" borderId="61" xfId="510" applyFont="1" applyBorder="1" applyAlignment="1" applyProtection="1">
      <alignment horizontal="center" vertical="center" wrapText="1"/>
      <protection hidden="1"/>
    </xf>
    <xf numFmtId="49" fontId="83" fillId="0" borderId="61" xfId="510" applyNumberFormat="1" applyFont="1" applyBorder="1" applyAlignment="1" applyProtection="1">
      <alignment horizontal="left" vertical="center" wrapText="1"/>
      <protection hidden="1"/>
    </xf>
    <xf numFmtId="167" fontId="83" fillId="0" borderId="36" xfId="510" applyNumberFormat="1" applyFont="1" applyBorder="1" applyAlignment="1" applyProtection="1">
      <alignment horizontal="center" vertical="center"/>
      <protection hidden="1"/>
    </xf>
    <xf numFmtId="0" fontId="83" fillId="0" borderId="36" xfId="510" applyFont="1" applyBorder="1" applyAlignment="1" applyProtection="1">
      <alignment horizontal="center" vertical="center"/>
      <protection hidden="1"/>
    </xf>
    <xf numFmtId="0" fontId="92" fillId="0" borderId="19" xfId="510" applyFont="1" applyBorder="1" applyAlignment="1" applyProtection="1">
      <alignment horizontal="left" vertical="top" wrapText="1"/>
      <protection hidden="1"/>
    </xf>
    <xf numFmtId="0" fontId="76" fillId="0" borderId="20" xfId="0" applyFont="1" applyBorder="1" applyAlignment="1" applyProtection="1">
      <alignment horizontal="center" vertical="center"/>
      <protection hidden="1"/>
    </xf>
    <xf numFmtId="0" fontId="83" fillId="0" borderId="43" xfId="510" applyFont="1" applyBorder="1" applyAlignment="1" applyProtection="1">
      <alignment horizontal="center" vertical="center" wrapText="1"/>
      <protection hidden="1"/>
    </xf>
    <xf numFmtId="49" fontId="83" fillId="0" borderId="43" xfId="0" applyNumberFormat="1" applyFont="1" applyBorder="1" applyAlignment="1" applyProtection="1">
      <alignment horizontal="left" vertical="center" wrapText="1"/>
      <protection hidden="1"/>
    </xf>
    <xf numFmtId="167" fontId="83" fillId="0" borderId="15" xfId="510" applyNumberFormat="1" applyFont="1" applyBorder="1" applyAlignment="1" applyProtection="1">
      <alignment horizontal="center" vertical="center"/>
      <protection hidden="1"/>
    </xf>
    <xf numFmtId="0" fontId="83" fillId="0" borderId="15" xfId="510" applyFont="1" applyBorder="1" applyAlignment="1" applyProtection="1">
      <alignment horizontal="center" vertical="center"/>
      <protection hidden="1"/>
    </xf>
    <xf numFmtId="49" fontId="83" fillId="0" borderId="58" xfId="510" applyNumberFormat="1" applyFont="1" applyBorder="1" applyAlignment="1" applyProtection="1">
      <alignment horizontal="left" vertical="center" wrapText="1"/>
      <protection hidden="1"/>
    </xf>
    <xf numFmtId="0" fontId="92" fillId="0" borderId="23" xfId="510" applyFont="1" applyBorder="1" applyAlignment="1" applyProtection="1">
      <alignment horizontal="left" vertical="center" wrapText="1"/>
      <protection hidden="1"/>
    </xf>
    <xf numFmtId="0" fontId="76" fillId="0" borderId="39" xfId="0" applyFont="1" applyBorder="1" applyAlignment="1" applyProtection="1">
      <alignment horizontal="center" vertical="center"/>
      <protection hidden="1"/>
    </xf>
    <xf numFmtId="0" fontId="83" fillId="0" borderId="42" xfId="510" applyFont="1" applyBorder="1" applyAlignment="1" applyProtection="1">
      <alignment horizontal="center" vertical="center" wrapText="1"/>
      <protection hidden="1"/>
    </xf>
    <xf numFmtId="49" fontId="83" fillId="0" borderId="42" xfId="512" applyNumberFormat="1" applyFont="1" applyBorder="1" applyAlignment="1" applyProtection="1">
      <alignment horizontal="left" vertical="center" wrapText="1"/>
      <protection hidden="1"/>
    </xf>
    <xf numFmtId="167" fontId="83" fillId="0" borderId="37" xfId="510" applyNumberFormat="1" applyFont="1" applyBorder="1" applyAlignment="1" applyProtection="1">
      <alignment horizontal="center" vertical="center"/>
      <protection hidden="1"/>
    </xf>
    <xf numFmtId="0" fontId="83" fillId="0" borderId="37" xfId="0" applyFont="1" applyBorder="1" applyAlignment="1" applyProtection="1">
      <alignment horizontal="center" vertical="center"/>
      <protection hidden="1"/>
    </xf>
    <xf numFmtId="0" fontId="83" fillId="0" borderId="37" xfId="510" applyFont="1" applyBorder="1" applyAlignment="1" applyProtection="1">
      <alignment horizontal="center" vertical="center"/>
      <protection hidden="1"/>
    </xf>
    <xf numFmtId="0" fontId="92" fillId="0" borderId="21" xfId="510" applyFont="1" applyBorder="1" applyAlignment="1" applyProtection="1">
      <alignment horizontal="left" vertical="center" wrapText="1"/>
      <protection hidden="1"/>
    </xf>
    <xf numFmtId="49" fontId="83" fillId="0" borderId="5" xfId="512" applyNumberFormat="1" applyFont="1" applyBorder="1" applyAlignment="1" applyProtection="1">
      <alignment horizontal="left" vertical="center" wrapText="1"/>
      <protection hidden="1"/>
    </xf>
    <xf numFmtId="0" fontId="83" fillId="0" borderId="6" xfId="512" applyFont="1" applyBorder="1" applyAlignment="1" applyProtection="1">
      <alignment horizontal="center" vertical="center" wrapText="1"/>
      <protection hidden="1"/>
    </xf>
    <xf numFmtId="49" fontId="83" fillId="0" borderId="61" xfId="0" applyNumberFormat="1" applyFont="1" applyBorder="1" applyAlignment="1" applyProtection="1">
      <alignment horizontal="left" vertical="center" wrapText="1"/>
      <protection hidden="1"/>
    </xf>
    <xf numFmtId="49" fontId="83" fillId="0" borderId="61" xfId="512" applyNumberFormat="1" applyFont="1" applyBorder="1" applyAlignment="1" applyProtection="1">
      <alignment horizontal="left" vertical="center" wrapText="1"/>
      <protection hidden="1"/>
    </xf>
    <xf numFmtId="49" fontId="83" fillId="0" borderId="37" xfId="512" applyNumberFormat="1" applyFont="1" applyBorder="1" applyAlignment="1" applyProtection="1">
      <alignment horizontal="left" vertical="center" wrapText="1"/>
      <protection hidden="1"/>
    </xf>
    <xf numFmtId="49" fontId="83" fillId="0" borderId="40" xfId="0" applyNumberFormat="1" applyFont="1" applyBorder="1" applyAlignment="1" applyProtection="1">
      <alignment horizontal="left" vertical="center" wrapText="1"/>
      <protection hidden="1"/>
    </xf>
    <xf numFmtId="49" fontId="83" fillId="0" borderId="6" xfId="512" applyNumberFormat="1" applyFont="1" applyBorder="1" applyAlignment="1" applyProtection="1">
      <alignment horizontal="left" vertical="center" wrapText="1"/>
      <protection hidden="1"/>
    </xf>
    <xf numFmtId="49" fontId="83" fillId="0" borderId="36" xfId="0" applyNumberFormat="1" applyFont="1" applyBorder="1" applyAlignment="1" applyProtection="1">
      <alignment horizontal="left" vertical="center" wrapText="1"/>
      <protection hidden="1"/>
    </xf>
    <xf numFmtId="0" fontId="92" fillId="0" borderId="21" xfId="510" applyFont="1" applyBorder="1" applyAlignment="1" applyProtection="1">
      <alignment horizontal="left" wrapText="1"/>
      <protection hidden="1"/>
    </xf>
    <xf numFmtId="0" fontId="83" fillId="0" borderId="6" xfId="513" applyFont="1" applyBorder="1" applyAlignment="1" applyProtection="1">
      <alignment horizontal="center" vertical="center"/>
      <protection hidden="1"/>
    </xf>
    <xf numFmtId="49" fontId="83" fillId="0" borderId="42" xfId="0" applyNumberFormat="1" applyFont="1" applyBorder="1" applyAlignment="1" applyProtection="1">
      <alignment horizontal="left" vertical="center" wrapText="1"/>
      <protection hidden="1"/>
    </xf>
    <xf numFmtId="49" fontId="83" fillId="0" borderId="58" xfId="514" applyNumberFormat="1" applyFont="1" applyBorder="1" applyAlignment="1" applyProtection="1">
      <alignment horizontal="left" vertical="center" wrapText="1"/>
      <protection hidden="1"/>
    </xf>
    <xf numFmtId="0" fontId="92" fillId="0" borderId="23" xfId="510" applyFont="1" applyBorder="1" applyAlignment="1" applyProtection="1">
      <alignment horizontal="left" wrapText="1"/>
      <protection hidden="1"/>
    </xf>
    <xf numFmtId="49" fontId="83" fillId="0" borderId="42" xfId="514" applyNumberFormat="1" applyFont="1" applyBorder="1" applyAlignment="1" applyProtection="1">
      <alignment horizontal="left" vertical="center" wrapText="1"/>
      <protection hidden="1"/>
    </xf>
    <xf numFmtId="0" fontId="76" fillId="0" borderId="62" xfId="0" applyFont="1" applyBorder="1" applyAlignment="1" applyProtection="1">
      <alignment horizontal="center" vertical="center"/>
      <protection hidden="1"/>
    </xf>
    <xf numFmtId="0" fontId="83" fillId="0" borderId="12" xfId="0" applyFont="1" applyBorder="1" applyAlignment="1" applyProtection="1">
      <alignment horizontal="center" vertical="center" wrapText="1"/>
      <protection hidden="1"/>
    </xf>
    <xf numFmtId="49" fontId="83" fillId="0" borderId="12" xfId="0" applyNumberFormat="1" applyFont="1" applyBorder="1" applyAlignment="1" applyProtection="1">
      <alignment horizontal="left" vertical="center" wrapText="1"/>
      <protection hidden="1"/>
    </xf>
    <xf numFmtId="167" fontId="83" fillId="0" borderId="16" xfId="510" applyNumberFormat="1" applyFont="1" applyBorder="1" applyAlignment="1" applyProtection="1">
      <alignment horizontal="center" vertical="center"/>
      <protection hidden="1"/>
    </xf>
    <xf numFmtId="0" fontId="83" fillId="0" borderId="16" xfId="510" applyFont="1" applyBorder="1" applyAlignment="1" applyProtection="1">
      <alignment horizontal="center" vertical="center"/>
      <protection hidden="1"/>
    </xf>
    <xf numFmtId="0" fontId="83" fillId="0" borderId="12" xfId="510" applyFont="1" applyBorder="1" applyAlignment="1" applyProtection="1">
      <alignment horizontal="center" vertical="center" wrapText="1"/>
      <protection hidden="1"/>
    </xf>
    <xf numFmtId="49" fontId="83" fillId="0" borderId="12" xfId="514" applyNumberFormat="1" applyFont="1" applyBorder="1" applyAlignment="1" applyProtection="1">
      <alignment horizontal="left" vertical="center" wrapText="1"/>
      <protection hidden="1"/>
    </xf>
    <xf numFmtId="49" fontId="83" fillId="0" borderId="43" xfId="514" applyNumberFormat="1" applyFont="1" applyBorder="1" applyAlignment="1" applyProtection="1">
      <alignment horizontal="left" vertical="center" wrapText="1"/>
      <protection hidden="1"/>
    </xf>
    <xf numFmtId="49" fontId="83" fillId="0" borderId="37" xfId="0" applyNumberFormat="1" applyFont="1" applyBorder="1" applyAlignment="1" applyProtection="1">
      <alignment horizontal="left" vertical="center" wrapText="1"/>
      <protection hidden="1"/>
    </xf>
    <xf numFmtId="0" fontId="92" fillId="0" borderId="24" xfId="510" applyFont="1" applyBorder="1" applyAlignment="1" applyProtection="1">
      <alignment horizontal="left" vertical="center" wrapText="1"/>
      <protection hidden="1"/>
    </xf>
    <xf numFmtId="0" fontId="92" fillId="0" borderId="24" xfId="510" applyFont="1" applyBorder="1" applyAlignment="1" applyProtection="1">
      <alignment horizontal="left" wrapText="1"/>
      <protection hidden="1"/>
    </xf>
    <xf numFmtId="49" fontId="83" fillId="0" borderId="61" xfId="514" applyNumberFormat="1" applyFont="1" applyBorder="1" applyAlignment="1" applyProtection="1">
      <alignment horizontal="left" vertical="center" wrapText="1"/>
      <protection hidden="1"/>
    </xf>
    <xf numFmtId="0" fontId="76" fillId="0" borderId="62" xfId="0" applyFont="1" applyBorder="1" applyAlignment="1" applyProtection="1">
      <alignment horizontal="center" vertical="center" wrapText="1"/>
      <protection hidden="1"/>
    </xf>
    <xf numFmtId="49" fontId="83" fillId="0" borderId="18" xfId="0" applyNumberFormat="1" applyFont="1" applyBorder="1" applyAlignment="1" applyProtection="1">
      <alignment horizontal="left" vertical="center" wrapText="1"/>
      <protection hidden="1"/>
    </xf>
    <xf numFmtId="49" fontId="83" fillId="0" borderId="5" xfId="514" applyNumberFormat="1" applyFont="1" applyBorder="1" applyAlignment="1" applyProtection="1">
      <alignment horizontal="left" vertical="center" wrapText="1"/>
      <protection hidden="1"/>
    </xf>
    <xf numFmtId="49" fontId="83" fillId="0" borderId="41" xfId="514" applyNumberFormat="1" applyFont="1" applyBorder="1" applyAlignment="1" applyProtection="1">
      <alignment horizontal="left" vertical="center" wrapText="1"/>
      <protection hidden="1"/>
    </xf>
    <xf numFmtId="0" fontId="28" fillId="0" borderId="21" xfId="509" applyFont="1" applyBorder="1" applyAlignment="1" applyProtection="1">
      <alignment horizontal="left" wrapText="1"/>
      <protection hidden="1"/>
    </xf>
    <xf numFmtId="0" fontId="92" fillId="0" borderId="21" xfId="509" applyFont="1" applyBorder="1" applyAlignment="1" applyProtection="1">
      <alignment horizontal="left" wrapText="1"/>
      <protection hidden="1"/>
    </xf>
    <xf numFmtId="0" fontId="83" fillId="0" borderId="58" xfId="0" applyFont="1" applyBorder="1" applyAlignment="1" applyProtection="1">
      <alignment horizontal="center" vertical="center" wrapText="1"/>
      <protection hidden="1"/>
    </xf>
    <xf numFmtId="49" fontId="83" fillId="0" borderId="58" xfId="512" applyNumberFormat="1" applyFont="1" applyBorder="1" applyAlignment="1" applyProtection="1">
      <alignment horizontal="left" vertical="center" wrapText="1"/>
      <protection hidden="1"/>
    </xf>
    <xf numFmtId="0" fontId="92" fillId="0" borderId="19" xfId="510" applyFont="1" applyBorder="1" applyAlignment="1" applyProtection="1">
      <alignment horizontal="left" vertical="top"/>
      <protection hidden="1"/>
    </xf>
    <xf numFmtId="0" fontId="83" fillId="0" borderId="12" xfId="0" applyFont="1" applyBorder="1" applyAlignment="1" applyProtection="1">
      <alignment horizontal="left" vertical="center" wrapText="1"/>
      <protection hidden="1"/>
    </xf>
    <xf numFmtId="0" fontId="83" fillId="0" borderId="39" xfId="510" applyFont="1" applyBorder="1" applyAlignment="1" applyProtection="1">
      <alignment horizontal="center" vertical="center"/>
      <protection hidden="1"/>
    </xf>
    <xf numFmtId="0" fontId="83" fillId="0" borderId="60" xfId="510" applyFont="1" applyBorder="1" applyAlignment="1" applyProtection="1">
      <alignment horizontal="center" vertical="center"/>
      <protection hidden="1"/>
    </xf>
    <xf numFmtId="0" fontId="83" fillId="0" borderId="37" xfId="515" applyFont="1" applyBorder="1" applyAlignment="1" applyProtection="1">
      <alignment horizontal="center" vertical="center"/>
      <protection hidden="1"/>
    </xf>
    <xf numFmtId="0" fontId="83" fillId="0" borderId="59" xfId="0" applyFont="1" applyBorder="1" applyAlignment="1" applyProtection="1">
      <alignment horizontal="center" vertical="center"/>
      <protection hidden="1"/>
    </xf>
    <xf numFmtId="0" fontId="83" fillId="0" borderId="59" xfId="515" applyFont="1" applyBorder="1" applyAlignment="1" applyProtection="1">
      <alignment horizontal="center" vertical="center"/>
      <protection hidden="1"/>
    </xf>
    <xf numFmtId="49" fontId="83" fillId="0" borderId="41" xfId="512" applyNumberFormat="1" applyFont="1" applyBorder="1" applyAlignment="1" applyProtection="1">
      <alignment horizontal="left" vertical="center" wrapText="1"/>
      <protection hidden="1"/>
    </xf>
    <xf numFmtId="0" fontId="92" fillId="0" borderId="24" xfId="509" applyFont="1" applyBorder="1" applyAlignment="1" applyProtection="1">
      <alignment horizontal="left" vertical="top" wrapText="1"/>
      <protection hidden="1"/>
    </xf>
    <xf numFmtId="0" fontId="83" fillId="0" borderId="6" xfId="0" applyFont="1" applyBorder="1" applyAlignment="1" applyProtection="1">
      <alignment horizontal="left" vertical="center" wrapText="1"/>
      <protection hidden="1"/>
    </xf>
    <xf numFmtId="0" fontId="83" fillId="0" borderId="36" xfId="0" applyFont="1" applyBorder="1" applyAlignment="1" applyProtection="1">
      <alignment horizontal="left" vertical="center" wrapText="1"/>
      <protection hidden="1"/>
    </xf>
    <xf numFmtId="0" fontId="83" fillId="0" borderId="37" xfId="0" applyFont="1" applyBorder="1" applyAlignment="1" applyProtection="1">
      <alignment horizontal="left" vertical="center" wrapText="1"/>
      <protection hidden="1"/>
    </xf>
    <xf numFmtId="0" fontId="83" fillId="0" borderId="40" xfId="0" applyFont="1" applyBorder="1" applyAlignment="1" applyProtection="1">
      <alignment horizontal="left" vertical="center" wrapText="1"/>
      <protection hidden="1"/>
    </xf>
    <xf numFmtId="0" fontId="92" fillId="0" borderId="24" xfId="510" applyFont="1" applyBorder="1" applyAlignment="1" applyProtection="1">
      <alignment vertical="top" wrapText="1"/>
      <protection hidden="1"/>
    </xf>
    <xf numFmtId="0" fontId="83" fillId="0" borderId="15" xfId="0" applyFont="1" applyBorder="1" applyAlignment="1" applyProtection="1">
      <alignment horizontal="left" vertical="center" wrapText="1"/>
      <protection hidden="1"/>
    </xf>
    <xf numFmtId="0" fontId="17" fillId="0" borderId="0" xfId="510" applyFont="1" applyAlignment="1" applyProtection="1">
      <alignment horizontal="left" wrapText="1"/>
      <protection hidden="1"/>
    </xf>
    <xf numFmtId="0" fontId="76" fillId="0" borderId="0" xfId="0" applyFont="1" applyAlignment="1" applyProtection="1">
      <alignment horizontal="center" vertical="center"/>
      <protection hidden="1"/>
    </xf>
    <xf numFmtId="0" fontId="84" fillId="0" borderId="0" xfId="510" applyFont="1" applyAlignment="1" applyProtection="1">
      <alignment horizontal="center" vertical="center" wrapText="1"/>
      <protection hidden="1"/>
    </xf>
    <xf numFmtId="49" fontId="84" fillId="0" borderId="0" xfId="510" applyNumberFormat="1" applyFont="1" applyAlignment="1" applyProtection="1">
      <alignment horizontal="center"/>
      <protection hidden="1"/>
    </xf>
    <xf numFmtId="0" fontId="84" fillId="0" borderId="0" xfId="0" applyFont="1" applyAlignment="1" applyProtection="1">
      <alignment horizontal="center" vertical="center"/>
      <protection hidden="1"/>
    </xf>
    <xf numFmtId="0" fontId="84" fillId="0" borderId="0" xfId="510" applyFont="1" applyAlignment="1" applyProtection="1">
      <alignment horizontal="center"/>
      <protection hidden="1"/>
    </xf>
    <xf numFmtId="0" fontId="68" fillId="0" borderId="0" xfId="510" applyFont="1" applyAlignment="1" applyProtection="1">
      <alignment horizontal="left" wrapText="1"/>
      <protection hidden="1"/>
    </xf>
    <xf numFmtId="0" fontId="66" fillId="0" borderId="0" xfId="0" applyFont="1" applyAlignment="1" applyProtection="1">
      <alignment horizontal="center" vertical="center"/>
      <protection hidden="1"/>
    </xf>
    <xf numFmtId="0" fontId="14" fillId="0" borderId="0" xfId="510" applyFont="1" applyAlignment="1" applyProtection="1">
      <alignment horizontal="center" vertical="center" wrapText="1"/>
      <protection hidden="1"/>
    </xf>
    <xf numFmtId="49" fontId="14" fillId="0" borderId="0" xfId="510" applyNumberFormat="1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4" fillId="0" borderId="0" xfId="510" applyFont="1" applyAlignment="1" applyProtection="1">
      <alignment horizontal="center"/>
      <protection hidden="1"/>
    </xf>
    <xf numFmtId="0" fontId="73" fillId="0" borderId="0" xfId="509" applyFont="1" applyProtection="1">
      <protection hidden="1"/>
    </xf>
    <xf numFmtId="0" fontId="71" fillId="0" borderId="0" xfId="509" applyFont="1" applyProtection="1">
      <protection hidden="1"/>
    </xf>
    <xf numFmtId="0" fontId="72" fillId="0" borderId="0" xfId="509" applyFont="1" applyProtection="1">
      <protection hidden="1"/>
    </xf>
    <xf numFmtId="2" fontId="78" fillId="0" borderId="51" xfId="0" applyNumberFormat="1" applyFont="1" applyBorder="1" applyAlignment="1" applyProtection="1">
      <alignment horizontal="center"/>
      <protection hidden="1"/>
    </xf>
    <xf numFmtId="2" fontId="78" fillId="0" borderId="61" xfId="0" applyNumberFormat="1" applyFont="1" applyBorder="1" applyAlignment="1" applyProtection="1">
      <alignment horizontal="center" vertical="center" wrapText="1"/>
      <protection hidden="1"/>
    </xf>
    <xf numFmtId="165" fontId="1" fillId="0" borderId="3" xfId="1" applyNumberFormat="1" applyFont="1" applyBorder="1" applyAlignment="1" applyProtection="1">
      <alignment vertical="center" wrapText="1"/>
      <protection hidden="1"/>
    </xf>
    <xf numFmtId="165" fontId="1" fillId="0" borderId="0" xfId="1" applyNumberFormat="1" applyFont="1" applyBorder="1" applyAlignment="1" applyProtection="1">
      <alignment vertical="center" wrapText="1"/>
      <protection hidden="1"/>
    </xf>
    <xf numFmtId="0" fontId="89" fillId="0" borderId="78" xfId="509" applyFont="1" applyBorder="1" applyAlignment="1" applyProtection="1">
      <alignment horizontal="center" vertical="center" wrapText="1"/>
      <protection hidden="1"/>
    </xf>
    <xf numFmtId="49" fontId="1" fillId="0" borderId="37" xfId="509" applyNumberFormat="1" applyFont="1" applyBorder="1" applyAlignment="1" applyProtection="1">
      <alignment horizontal="center" vertical="center"/>
      <protection hidden="1"/>
    </xf>
    <xf numFmtId="0" fontId="84" fillId="0" borderId="37" xfId="509" applyFont="1" applyBorder="1" applyAlignment="1" applyProtection="1">
      <alignment horizontal="left" vertical="center" wrapText="1"/>
      <protection hidden="1"/>
    </xf>
    <xf numFmtId="0" fontId="84" fillId="0" borderId="37" xfId="509" applyFont="1" applyBorder="1" applyAlignment="1" applyProtection="1">
      <alignment horizontal="center" vertical="center"/>
      <protection hidden="1"/>
    </xf>
    <xf numFmtId="0" fontId="89" fillId="0" borderId="77" xfId="509" applyFont="1" applyBorder="1" applyAlignment="1" applyProtection="1">
      <alignment horizontal="center" vertical="center" wrapText="1"/>
      <protection hidden="1"/>
    </xf>
    <xf numFmtId="49" fontId="1" fillId="0" borderId="59" xfId="509" applyNumberFormat="1" applyFont="1" applyBorder="1" applyAlignment="1" applyProtection="1">
      <alignment horizontal="center" vertical="center"/>
      <protection hidden="1"/>
    </xf>
    <xf numFmtId="0" fontId="84" fillId="0" borderId="59" xfId="509" applyFont="1" applyBorder="1" applyAlignment="1" applyProtection="1">
      <alignment horizontal="left" vertical="center" wrapText="1"/>
      <protection hidden="1"/>
    </xf>
    <xf numFmtId="0" fontId="84" fillId="0" borderId="59" xfId="509" applyFont="1" applyBorder="1" applyAlignment="1" applyProtection="1">
      <alignment horizontal="center" vertical="center"/>
      <protection hidden="1"/>
    </xf>
    <xf numFmtId="0" fontId="89" fillId="0" borderId="48" xfId="509" applyFont="1" applyBorder="1" applyAlignment="1" applyProtection="1">
      <alignment horizontal="center" vertical="center" wrapText="1"/>
      <protection hidden="1"/>
    </xf>
    <xf numFmtId="49" fontId="1" fillId="0" borderId="40" xfId="509" applyNumberFormat="1" applyFont="1" applyBorder="1" applyAlignment="1" applyProtection="1">
      <alignment horizontal="center" vertical="center"/>
      <protection hidden="1"/>
    </xf>
    <xf numFmtId="0" fontId="84" fillId="0" borderId="40" xfId="509" applyFont="1" applyBorder="1" applyAlignment="1" applyProtection="1">
      <alignment horizontal="left" vertical="center" wrapText="1"/>
      <protection hidden="1"/>
    </xf>
    <xf numFmtId="0" fontId="84" fillId="0" borderId="40" xfId="509" applyFont="1" applyBorder="1" applyAlignment="1" applyProtection="1">
      <alignment horizontal="center" vertical="center"/>
      <protection hidden="1"/>
    </xf>
    <xf numFmtId="0" fontId="1" fillId="0" borderId="6" xfId="509" applyFont="1" applyBorder="1" applyAlignment="1" applyProtection="1">
      <alignment horizontal="center" vertical="center"/>
      <protection hidden="1"/>
    </xf>
    <xf numFmtId="0" fontId="84" fillId="0" borderId="6" xfId="509" applyFont="1" applyBorder="1" applyAlignment="1" applyProtection="1">
      <alignment horizontal="left" vertical="center" wrapText="1"/>
      <protection hidden="1"/>
    </xf>
    <xf numFmtId="0" fontId="84" fillId="0" borderId="6" xfId="509" applyFont="1" applyBorder="1" applyAlignment="1" applyProtection="1">
      <alignment horizontal="center" vertical="center"/>
      <protection hidden="1"/>
    </xf>
    <xf numFmtId="49" fontId="1" fillId="0" borderId="36" xfId="509" applyNumberFormat="1" applyFont="1" applyBorder="1" applyAlignment="1" applyProtection="1">
      <alignment horizontal="center" vertical="center"/>
      <protection hidden="1"/>
    </xf>
    <xf numFmtId="0" fontId="84" fillId="0" borderId="36" xfId="509" applyFont="1" applyBorder="1" applyAlignment="1" applyProtection="1">
      <alignment horizontal="left" vertical="center" wrapText="1"/>
      <protection hidden="1"/>
    </xf>
    <xf numFmtId="0" fontId="84" fillId="0" borderId="36" xfId="509" applyFont="1" applyBorder="1" applyAlignment="1" applyProtection="1">
      <alignment horizontal="center" vertical="center"/>
      <protection hidden="1"/>
    </xf>
    <xf numFmtId="49" fontId="1" fillId="0" borderId="6" xfId="509" applyNumberFormat="1" applyFont="1" applyBorder="1" applyAlignment="1" applyProtection="1">
      <alignment horizontal="center" vertical="center"/>
      <protection hidden="1"/>
    </xf>
    <xf numFmtId="0" fontId="1" fillId="0" borderId="6" xfId="512" applyFont="1" applyBorder="1" applyAlignment="1" applyProtection="1">
      <alignment horizontal="center" vertical="center" wrapText="1"/>
      <protection hidden="1"/>
    </xf>
    <xf numFmtId="0" fontId="1" fillId="0" borderId="36" xfId="512" applyFont="1" applyBorder="1" applyAlignment="1" applyProtection="1">
      <alignment horizontal="center" vertical="center" wrapText="1"/>
      <protection hidden="1"/>
    </xf>
    <xf numFmtId="0" fontId="1" fillId="0" borderId="59" xfId="509" applyFont="1" applyBorder="1" applyAlignment="1" applyProtection="1">
      <alignment horizontal="center" vertical="center"/>
      <protection hidden="1"/>
    </xf>
    <xf numFmtId="49" fontId="1" fillId="0" borderId="6" xfId="518" applyNumberFormat="1" applyFont="1" applyBorder="1" applyAlignment="1" applyProtection="1">
      <alignment horizontal="center" vertical="center" wrapText="1"/>
      <protection hidden="1"/>
    </xf>
    <xf numFmtId="49" fontId="1" fillId="0" borderId="59" xfId="518" applyNumberFormat="1" applyFont="1" applyBorder="1" applyAlignment="1" applyProtection="1">
      <alignment horizontal="center" vertical="center" wrapText="1"/>
      <protection hidden="1"/>
    </xf>
    <xf numFmtId="0" fontId="83" fillId="0" borderId="59" xfId="509" applyFont="1" applyBorder="1" applyAlignment="1" applyProtection="1">
      <alignment horizontal="center" vertical="center"/>
      <protection hidden="1"/>
    </xf>
    <xf numFmtId="0" fontId="83" fillId="0" borderId="36" xfId="509" applyFont="1" applyBorder="1" applyAlignment="1" applyProtection="1">
      <alignment horizontal="center" vertical="center"/>
      <protection hidden="1"/>
    </xf>
    <xf numFmtId="49" fontId="1" fillId="0" borderId="6" xfId="517" applyNumberFormat="1" applyFont="1" applyBorder="1" applyAlignment="1" applyProtection="1">
      <alignment horizontal="center" vertical="center" wrapText="1"/>
      <protection hidden="1"/>
    </xf>
    <xf numFmtId="49" fontId="1" fillId="0" borderId="36" xfId="517" applyNumberFormat="1" applyFont="1" applyBorder="1" applyAlignment="1" applyProtection="1">
      <alignment horizontal="center" vertical="center" wrapText="1"/>
      <protection hidden="1"/>
    </xf>
    <xf numFmtId="49" fontId="1" fillId="0" borderId="37" xfId="517" applyNumberFormat="1" applyFont="1" applyBorder="1" applyAlignment="1" applyProtection="1">
      <alignment horizontal="center" vertical="center" wrapText="1"/>
      <protection hidden="1"/>
    </xf>
    <xf numFmtId="0" fontId="88" fillId="0" borderId="21" xfId="509" applyFont="1" applyBorder="1" applyAlignment="1" applyProtection="1">
      <alignment horizontal="left" vertical="top"/>
      <protection hidden="1"/>
    </xf>
    <xf numFmtId="0" fontId="89" fillId="0" borderId="24" xfId="509" applyFont="1" applyBorder="1" applyAlignment="1" applyProtection="1">
      <alignment horizontal="center" vertical="center" wrapText="1"/>
      <protection hidden="1"/>
    </xf>
    <xf numFmtId="0" fontId="1" fillId="0" borderId="59" xfId="512" applyFont="1" applyBorder="1" applyAlignment="1" applyProtection="1">
      <alignment horizontal="center" vertical="center" wrapText="1"/>
      <protection hidden="1"/>
    </xf>
    <xf numFmtId="0" fontId="85" fillId="0" borderId="23" xfId="516" applyFont="1" applyBorder="1" applyAlignment="1" applyProtection="1">
      <alignment horizontal="left" vertical="top"/>
      <protection hidden="1"/>
    </xf>
    <xf numFmtId="0" fontId="87" fillId="0" borderId="21" xfId="516" applyFont="1" applyBorder="1" applyAlignment="1" applyProtection="1">
      <alignment horizontal="center" vertical="center" wrapText="1"/>
      <protection hidden="1"/>
    </xf>
    <xf numFmtId="0" fontId="89" fillId="0" borderId="21" xfId="509" applyFont="1" applyBorder="1" applyAlignment="1" applyProtection="1">
      <alignment horizontal="center" vertical="center" wrapText="1"/>
      <protection hidden="1"/>
    </xf>
    <xf numFmtId="0" fontId="1" fillId="0" borderId="78" xfId="509" applyFont="1" applyBorder="1" applyAlignment="1" applyProtection="1">
      <alignment horizontal="center" vertical="center" wrapText="1"/>
      <protection hidden="1"/>
    </xf>
    <xf numFmtId="0" fontId="84" fillId="0" borderId="86" xfId="509" applyFont="1" applyBorder="1" applyAlignment="1" applyProtection="1">
      <alignment horizontal="left" vertical="center" wrapText="1"/>
      <protection hidden="1"/>
    </xf>
    <xf numFmtId="0" fontId="1" fillId="0" borderId="77" xfId="509" applyFont="1" applyBorder="1" applyAlignment="1" applyProtection="1">
      <alignment horizontal="center" vertical="center" wrapText="1"/>
      <protection hidden="1"/>
    </xf>
    <xf numFmtId="0" fontId="84" fillId="0" borderId="69" xfId="509" applyFont="1" applyBorder="1" applyAlignment="1" applyProtection="1">
      <alignment horizontal="left" vertical="center" wrapText="1"/>
      <protection hidden="1"/>
    </xf>
    <xf numFmtId="0" fontId="1" fillId="0" borderId="48" xfId="509" applyFont="1" applyBorder="1" applyAlignment="1" applyProtection="1">
      <alignment horizontal="center" vertical="center" wrapText="1"/>
      <protection hidden="1"/>
    </xf>
    <xf numFmtId="0" fontId="84" fillId="0" borderId="87" xfId="509" applyFont="1" applyBorder="1" applyAlignment="1" applyProtection="1">
      <alignment horizontal="left" vertical="center" wrapText="1"/>
      <protection hidden="1"/>
    </xf>
    <xf numFmtId="0" fontId="71" fillId="0" borderId="0" xfId="509" applyFont="1" applyAlignment="1" applyProtection="1">
      <alignment horizontal="left"/>
      <protection hidden="1"/>
    </xf>
    <xf numFmtId="0" fontId="71" fillId="0" borderId="0" xfId="509" applyFont="1" applyAlignment="1" applyProtection="1">
      <alignment horizontal="left" vertical="center" wrapText="1"/>
      <protection hidden="1"/>
    </xf>
    <xf numFmtId="0" fontId="6" fillId="0" borderId="0" xfId="509" applyFont="1" applyAlignment="1" applyProtection="1">
      <alignment horizontal="center" vertical="center"/>
      <protection hidden="1"/>
    </xf>
    <xf numFmtId="0" fontId="71" fillId="0" borderId="0" xfId="509" applyFont="1" applyAlignment="1" applyProtection="1">
      <alignment horizontal="center" vertical="center" wrapText="1"/>
      <protection hidden="1"/>
    </xf>
    <xf numFmtId="0" fontId="71" fillId="0" borderId="0" xfId="509" applyFont="1" applyAlignment="1" applyProtection="1">
      <alignment horizontal="center" vertical="center"/>
      <protection hidden="1"/>
    </xf>
    <xf numFmtId="172" fontId="71" fillId="0" borderId="0" xfId="509" applyNumberFormat="1" applyFont="1" applyProtection="1">
      <protection hidden="1"/>
    </xf>
    <xf numFmtId="166" fontId="79" fillId="0" borderId="61" xfId="0" applyNumberFormat="1" applyFont="1" applyBorder="1" applyAlignment="1" applyProtection="1">
      <alignment horizontal="center" vertical="center" wrapText="1"/>
      <protection hidden="1"/>
    </xf>
    <xf numFmtId="166" fontId="1" fillId="0" borderId="36" xfId="0" applyNumberFormat="1" applyFont="1" applyBorder="1" applyAlignment="1" applyProtection="1">
      <alignment horizontal="center"/>
      <protection hidden="1"/>
    </xf>
    <xf numFmtId="0" fontId="78" fillId="0" borderId="11" xfId="0" applyFont="1" applyBorder="1" applyAlignment="1" applyProtection="1">
      <alignment vertical="center"/>
      <protection hidden="1"/>
    </xf>
    <xf numFmtId="2" fontId="94" fillId="32" borderId="2" xfId="0" applyNumberFormat="1" applyFont="1" applyFill="1" applyBorder="1" applyAlignment="1" applyProtection="1">
      <alignment vertical="center"/>
      <protection hidden="1"/>
    </xf>
    <xf numFmtId="0" fontId="95" fillId="32" borderId="2" xfId="0" applyFont="1" applyFill="1" applyBorder="1" applyAlignment="1" applyProtection="1">
      <alignment horizontal="left" vertical="center" wrapText="1"/>
      <protection hidden="1"/>
    </xf>
    <xf numFmtId="167" fontId="83" fillId="0" borderId="59" xfId="0" applyNumberFormat="1" applyFont="1" applyBorder="1" applyAlignment="1" applyProtection="1">
      <alignment horizontal="center"/>
      <protection hidden="1"/>
    </xf>
    <xf numFmtId="0" fontId="1" fillId="0" borderId="59" xfId="0" applyFont="1" applyBorder="1" applyAlignment="1" applyProtection="1">
      <alignment horizontal="center"/>
      <protection hidden="1"/>
    </xf>
    <xf numFmtId="2" fontId="94" fillId="0" borderId="69" xfId="0" applyNumberFormat="1" applyFont="1" applyBorder="1" applyAlignment="1" applyProtection="1">
      <alignment wrapText="1"/>
      <protection hidden="1"/>
    </xf>
    <xf numFmtId="2" fontId="94" fillId="0" borderId="49" xfId="0" applyNumberFormat="1" applyFont="1" applyBorder="1" applyAlignment="1" applyProtection="1">
      <alignment vertical="center"/>
      <protection hidden="1"/>
    </xf>
    <xf numFmtId="0" fontId="95" fillId="0" borderId="49" xfId="0" applyFont="1" applyBorder="1" applyAlignment="1" applyProtection="1">
      <alignment horizontal="left" vertical="center" wrapText="1"/>
      <protection hidden="1"/>
    </xf>
    <xf numFmtId="167" fontId="94" fillId="0" borderId="49" xfId="0" applyNumberFormat="1" applyFont="1" applyBorder="1" applyAlignment="1" applyProtection="1">
      <alignment horizontal="center"/>
      <protection hidden="1"/>
    </xf>
    <xf numFmtId="0" fontId="94" fillId="0" borderId="49" xfId="0" applyFont="1" applyBorder="1" applyAlignment="1" applyProtection="1">
      <alignment horizontal="center"/>
      <protection hidden="1"/>
    </xf>
    <xf numFmtId="2" fontId="94" fillId="32" borderId="69" xfId="0" applyNumberFormat="1" applyFont="1" applyFill="1" applyBorder="1" applyAlignment="1" applyProtection="1">
      <alignment horizontal="center"/>
      <protection hidden="1"/>
    </xf>
    <xf numFmtId="2" fontId="94" fillId="32" borderId="69" xfId="0" applyNumberFormat="1" applyFont="1" applyFill="1" applyBorder="1" applyProtection="1">
      <protection hidden="1"/>
    </xf>
    <xf numFmtId="2" fontId="1" fillId="0" borderId="69" xfId="0" applyNumberFormat="1" applyFont="1" applyBorder="1" applyAlignment="1" applyProtection="1">
      <alignment horizontal="center" vertical="center"/>
      <protection hidden="1"/>
    </xf>
    <xf numFmtId="0" fontId="1" fillId="0" borderId="49" xfId="0" quotePrefix="1" applyFont="1" applyBorder="1" applyAlignment="1" applyProtection="1">
      <alignment horizontal="left" vertical="center" wrapText="1"/>
      <protection hidden="1"/>
    </xf>
    <xf numFmtId="0" fontId="1" fillId="0" borderId="12" xfId="0" quotePrefix="1" applyFont="1" applyBorder="1" applyAlignment="1" applyProtection="1">
      <alignment horizontal="left" vertical="center" wrapText="1"/>
      <protection hidden="1"/>
    </xf>
    <xf numFmtId="0" fontId="23" fillId="0" borderId="59" xfId="0" applyFont="1" applyBorder="1" applyAlignment="1" applyProtection="1">
      <alignment horizontal="center"/>
      <protection hidden="1"/>
    </xf>
    <xf numFmtId="0" fontId="1" fillId="0" borderId="61" xfId="0" quotePrefix="1" applyFont="1" applyBorder="1" applyAlignment="1" applyProtection="1">
      <alignment horizontal="left" vertical="center" wrapText="1"/>
      <protection hidden="1"/>
    </xf>
    <xf numFmtId="167" fontId="83" fillId="0" borderId="36" xfId="0" applyNumberFormat="1" applyFont="1" applyBorder="1" applyAlignment="1" applyProtection="1">
      <alignment horizontal="center"/>
      <protection hidden="1"/>
    </xf>
    <xf numFmtId="0" fontId="23" fillId="0" borderId="36" xfId="0" applyFont="1" applyBorder="1" applyAlignment="1" applyProtection="1">
      <alignment horizontal="center"/>
      <protection hidden="1"/>
    </xf>
    <xf numFmtId="0" fontId="1" fillId="0" borderId="36" xfId="0" applyFont="1" applyBorder="1" applyAlignment="1" applyProtection="1">
      <alignment horizontal="center"/>
      <protection hidden="1"/>
    </xf>
    <xf numFmtId="167" fontId="83" fillId="0" borderId="59" xfId="0" applyNumberFormat="1" applyFont="1" applyBorder="1" applyAlignment="1" applyProtection="1">
      <alignment horizontal="center" vertical="center"/>
      <protection hidden="1"/>
    </xf>
    <xf numFmtId="0" fontId="1" fillId="0" borderId="16" xfId="0" quotePrefix="1" applyFont="1" applyBorder="1" applyAlignment="1" applyProtection="1">
      <alignment horizontal="left" vertical="center" wrapText="1"/>
      <protection hidden="1"/>
    </xf>
    <xf numFmtId="2" fontId="94" fillId="32" borderId="8" xfId="0" applyNumberFormat="1" applyFont="1" applyFill="1" applyBorder="1" applyProtection="1">
      <protection hidden="1"/>
    </xf>
    <xf numFmtId="2" fontId="1" fillId="0" borderId="5" xfId="0" applyNumberFormat="1" applyFont="1" applyBorder="1" applyAlignment="1" applyProtection="1">
      <alignment horizontal="center" vertical="center"/>
      <protection hidden="1"/>
    </xf>
    <xf numFmtId="2" fontId="1" fillId="0" borderId="4" xfId="0" applyNumberFormat="1" applyFont="1" applyBorder="1" applyAlignment="1" applyProtection="1">
      <alignment horizontal="center" vertical="center"/>
      <protection hidden="1"/>
    </xf>
    <xf numFmtId="2" fontId="94" fillId="32" borderId="10" xfId="0" applyNumberFormat="1" applyFont="1" applyFill="1" applyBorder="1" applyProtection="1">
      <protection hidden="1"/>
    </xf>
    <xf numFmtId="2" fontId="1" fillId="0" borderId="10" xfId="0" applyNumberFormat="1" applyFont="1" applyBorder="1" applyAlignment="1" applyProtection="1">
      <alignment horizontal="center" vertical="center"/>
      <protection hidden="1"/>
    </xf>
    <xf numFmtId="2" fontId="1" fillId="0" borderId="51" xfId="0" applyNumberFormat="1" applyFont="1" applyBorder="1" applyAlignment="1" applyProtection="1">
      <alignment horizontal="center" vertical="center"/>
      <protection hidden="1"/>
    </xf>
    <xf numFmtId="2" fontId="1" fillId="0" borderId="58" xfId="0" applyNumberFormat="1" applyFont="1" applyBorder="1" applyAlignment="1" applyProtection="1">
      <alignment horizontal="center" vertical="center"/>
      <protection hidden="1"/>
    </xf>
    <xf numFmtId="167" fontId="83" fillId="0" borderId="36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167" fontId="1" fillId="0" borderId="0" xfId="0" applyNumberFormat="1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67" fontId="0" fillId="0" borderId="0" xfId="0" applyNumberFormat="1" applyAlignment="1" applyProtection="1">
      <alignment vertical="center"/>
      <protection hidden="1"/>
    </xf>
    <xf numFmtId="2" fontId="78" fillId="0" borderId="3" xfId="0" applyNumberFormat="1" applyFont="1" applyBorder="1" applyAlignment="1" applyProtection="1">
      <alignment vertical="center"/>
      <protection hidden="1"/>
    </xf>
    <xf numFmtId="0" fontId="78" fillId="0" borderId="51" xfId="0" applyFont="1" applyBorder="1" applyAlignment="1" applyProtection="1">
      <alignment vertical="center"/>
      <protection hidden="1"/>
    </xf>
    <xf numFmtId="0" fontId="83" fillId="0" borderId="0" xfId="0" applyFont="1" applyProtection="1">
      <protection hidden="1"/>
    </xf>
    <xf numFmtId="0" fontId="6" fillId="0" borderId="0" xfId="0" applyFont="1" applyProtection="1">
      <protection hidden="1"/>
    </xf>
    <xf numFmtId="49" fontId="1" fillId="0" borderId="3" xfId="1" applyNumberFormat="1" applyFont="1" applyBorder="1" applyAlignment="1" applyProtection="1">
      <alignment vertical="center" wrapText="1"/>
      <protection hidden="1"/>
    </xf>
    <xf numFmtId="49" fontId="80" fillId="0" borderId="61" xfId="1" applyNumberFormat="1" applyFont="1" applyBorder="1" applyAlignment="1" applyProtection="1">
      <alignment horizontal="left" vertical="center" wrapText="1"/>
      <protection hidden="1"/>
    </xf>
    <xf numFmtId="168" fontId="79" fillId="0" borderId="36" xfId="0" applyNumberFormat="1" applyFont="1" applyBorder="1" applyAlignment="1" applyProtection="1">
      <alignment horizontal="center" vertical="center" wrapText="1"/>
      <protection hidden="1"/>
    </xf>
    <xf numFmtId="49" fontId="1" fillId="0" borderId="0" xfId="1" applyNumberFormat="1" applyFont="1" applyBorder="1" applyAlignment="1" applyProtection="1">
      <alignment vertical="center" wrapText="1"/>
      <protection hidden="1"/>
    </xf>
    <xf numFmtId="49" fontId="80" fillId="0" borderId="12" xfId="1" applyNumberFormat="1" applyFont="1" applyBorder="1" applyAlignment="1" applyProtection="1">
      <alignment horizontal="left"/>
      <protection hidden="1"/>
    </xf>
    <xf numFmtId="49" fontId="82" fillId="33" borderId="15" xfId="1" applyNumberFormat="1" applyFont="1" applyFill="1" applyBorder="1" applyAlignment="1" applyProtection="1">
      <alignment horizontal="center" vertical="center" wrapText="1"/>
      <protection hidden="1"/>
    </xf>
    <xf numFmtId="0" fontId="97" fillId="32" borderId="49" xfId="0" applyFont="1" applyFill="1" applyBorder="1" applyAlignment="1" applyProtection="1">
      <alignment horizontal="center"/>
      <protection hidden="1"/>
    </xf>
    <xf numFmtId="49" fontId="97" fillId="32" borderId="49" xfId="0" applyNumberFormat="1" applyFont="1" applyFill="1" applyBorder="1" applyAlignment="1" applyProtection="1">
      <alignment horizontal="left"/>
      <protection hidden="1"/>
    </xf>
    <xf numFmtId="1" fontId="94" fillId="32" borderId="49" xfId="1" applyNumberFormat="1" applyFont="1" applyFill="1" applyBorder="1" applyAlignment="1" applyProtection="1">
      <alignment horizontal="center"/>
      <protection hidden="1"/>
    </xf>
    <xf numFmtId="1" fontId="94" fillId="32" borderId="49" xfId="0" applyNumberFormat="1" applyFont="1" applyFill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49" fontId="1" fillId="0" borderId="6" xfId="0" quotePrefix="1" applyNumberFormat="1" applyFont="1" applyBorder="1" applyAlignment="1" applyProtection="1">
      <alignment horizontal="left"/>
      <protection hidden="1"/>
    </xf>
    <xf numFmtId="0" fontId="1" fillId="0" borderId="58" xfId="0" applyFont="1" applyBorder="1" applyAlignment="1" applyProtection="1">
      <alignment horizontal="center"/>
      <protection hidden="1"/>
    </xf>
    <xf numFmtId="49" fontId="1" fillId="0" borderId="75" xfId="0" quotePrefix="1" applyNumberFormat="1" applyFont="1" applyBorder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center"/>
      <protection hidden="1"/>
    </xf>
    <xf numFmtId="49" fontId="1" fillId="0" borderId="7" xfId="0" quotePrefix="1" applyNumberFormat="1" applyFont="1" applyBorder="1" applyAlignment="1" applyProtection="1">
      <alignment horizontal="left"/>
      <protection hidden="1"/>
    </xf>
    <xf numFmtId="49" fontId="1" fillId="0" borderId="16" xfId="0" quotePrefix="1" applyNumberFormat="1" applyFont="1" applyBorder="1" applyAlignment="1" applyProtection="1">
      <alignment horizontal="left"/>
      <protection hidden="1"/>
    </xf>
    <xf numFmtId="49" fontId="1" fillId="0" borderId="49" xfId="0" quotePrefix="1" applyNumberFormat="1" applyFont="1" applyBorder="1" applyAlignment="1" applyProtection="1">
      <alignment horizontal="left"/>
      <protection hidden="1"/>
    </xf>
    <xf numFmtId="49" fontId="1" fillId="0" borderId="12" xfId="0" applyNumberFormat="1" applyFont="1" applyBorder="1" applyAlignment="1" applyProtection="1">
      <alignment horizontal="left"/>
      <protection hidden="1"/>
    </xf>
    <xf numFmtId="49" fontId="1" fillId="0" borderId="12" xfId="0" quotePrefix="1" applyNumberFormat="1" applyFont="1" applyBorder="1" applyAlignment="1" applyProtection="1">
      <alignment horizontal="left"/>
      <protection hidden="1"/>
    </xf>
    <xf numFmtId="49" fontId="1" fillId="0" borderId="49" xfId="0" applyNumberFormat="1" applyFont="1" applyBorder="1" applyAlignment="1" applyProtection="1">
      <alignment horizontal="left"/>
      <protection hidden="1"/>
    </xf>
    <xf numFmtId="49" fontId="1" fillId="0" borderId="4" xfId="0" applyNumberFormat="1" applyFont="1" applyBorder="1" applyAlignment="1" applyProtection="1">
      <alignment horizontal="left"/>
      <protection hidden="1"/>
    </xf>
    <xf numFmtId="49" fontId="1" fillId="0" borderId="4" xfId="0" quotePrefix="1" applyNumberFormat="1" applyFont="1" applyBorder="1" applyAlignment="1" applyProtection="1">
      <alignment horizontal="left"/>
      <protection hidden="1"/>
    </xf>
    <xf numFmtId="49" fontId="1" fillId="0" borderId="7" xfId="0" applyNumberFormat="1" applyFont="1" applyBorder="1" applyAlignment="1" applyProtection="1">
      <alignment horizontal="left"/>
      <protection hidden="1"/>
    </xf>
    <xf numFmtId="1" fontId="1" fillId="0" borderId="49" xfId="1" applyNumberFormat="1" applyFont="1" applyBorder="1" applyAlignment="1" applyProtection="1">
      <alignment horizontal="center"/>
      <protection hidden="1"/>
    </xf>
    <xf numFmtId="49" fontId="23" fillId="0" borderId="7" xfId="0" applyNumberFormat="1" applyFont="1" applyBorder="1" applyAlignment="1" applyProtection="1">
      <alignment horizontal="left"/>
      <protection hidden="1"/>
    </xf>
    <xf numFmtId="0" fontId="1" fillId="0" borderId="6" xfId="0" quotePrefix="1" applyFont="1" applyBorder="1" applyAlignment="1" applyProtection="1">
      <alignment horizontal="center"/>
      <protection hidden="1"/>
    </xf>
    <xf numFmtId="0" fontId="1" fillId="0" borderId="75" xfId="0" quotePrefix="1" applyFont="1" applyBorder="1" applyAlignment="1" applyProtection="1">
      <alignment horizontal="center"/>
      <protection hidden="1"/>
    </xf>
    <xf numFmtId="0" fontId="1" fillId="0" borderId="7" xfId="0" quotePrefix="1" applyFont="1" applyBorder="1" applyAlignment="1" applyProtection="1">
      <alignment horizontal="center"/>
      <protection hidden="1"/>
    </xf>
    <xf numFmtId="0" fontId="1" fillId="0" borderId="49" xfId="0" quotePrefix="1" applyFont="1" applyBorder="1" applyAlignment="1" applyProtection="1">
      <alignment horizontal="center"/>
      <protection hidden="1"/>
    </xf>
    <xf numFmtId="0" fontId="83" fillId="0" borderId="11" xfId="0" applyFont="1" applyBorder="1" applyProtection="1">
      <protection hidden="1"/>
    </xf>
    <xf numFmtId="2" fontId="83" fillId="0" borderId="7" xfId="0" applyNumberFormat="1" applyFont="1" applyBorder="1" applyAlignment="1" applyProtection="1">
      <alignment horizontal="center"/>
      <protection hidden="1"/>
    </xf>
    <xf numFmtId="0" fontId="83" fillId="0" borderId="4" xfId="0" applyFont="1" applyBorder="1" applyAlignment="1" applyProtection="1">
      <alignment horizontal="center"/>
      <protection hidden="1"/>
    </xf>
    <xf numFmtId="49" fontId="83" fillId="0" borderId="7" xfId="0" quotePrefix="1" applyNumberFormat="1" applyFont="1" applyBorder="1" applyAlignment="1" applyProtection="1">
      <alignment horizontal="left"/>
      <protection hidden="1"/>
    </xf>
    <xf numFmtId="1" fontId="83" fillId="0" borderId="7" xfId="1" applyNumberFormat="1" applyFont="1" applyBorder="1" applyAlignment="1" applyProtection="1">
      <alignment horizontal="center"/>
      <protection hidden="1"/>
    </xf>
    <xf numFmtId="1" fontId="83" fillId="0" borderId="7" xfId="0" applyNumberFormat="1" applyFont="1" applyBorder="1" applyAlignment="1" applyProtection="1">
      <alignment horizontal="center"/>
      <protection hidden="1"/>
    </xf>
    <xf numFmtId="49" fontId="1" fillId="0" borderId="6" xfId="0" applyNumberFormat="1" applyFont="1" applyBorder="1" applyAlignment="1" applyProtection="1">
      <alignment horizontal="left"/>
      <protection hidden="1"/>
    </xf>
    <xf numFmtId="49" fontId="1" fillId="0" borderId="75" xfId="0" applyNumberFormat="1" applyFont="1" applyBorder="1" applyAlignment="1" applyProtection="1">
      <alignment horizontal="left"/>
      <protection hidden="1"/>
    </xf>
    <xf numFmtId="49" fontId="1" fillId="0" borderId="58" xfId="0" quotePrefix="1" applyNumberFormat="1" applyFont="1" applyBorder="1" applyAlignment="1" applyProtection="1">
      <alignment horizontal="left"/>
      <protection hidden="1"/>
    </xf>
    <xf numFmtId="2" fontId="0" fillId="0" borderId="49" xfId="0" applyNumberFormat="1" applyBorder="1" applyAlignment="1" applyProtection="1">
      <alignment horizontal="center"/>
      <protection hidden="1"/>
    </xf>
    <xf numFmtId="0" fontId="22" fillId="0" borderId="49" xfId="0" applyFont="1" applyBorder="1" applyAlignment="1" applyProtection="1">
      <alignment horizontal="center"/>
      <protection hidden="1"/>
    </xf>
    <xf numFmtId="49" fontId="28" fillId="0" borderId="49" xfId="0" applyNumberFormat="1" applyFont="1" applyBorder="1" applyProtection="1">
      <protection hidden="1"/>
    </xf>
    <xf numFmtId="49" fontId="22" fillId="0" borderId="49" xfId="0" applyNumberFormat="1" applyFont="1" applyBorder="1" applyAlignment="1" applyProtection="1">
      <alignment horizontal="left"/>
      <protection hidden="1"/>
    </xf>
    <xf numFmtId="1" fontId="0" fillId="0" borderId="49" xfId="1" applyNumberFormat="1" applyFont="1" applyBorder="1" applyAlignment="1" applyProtection="1">
      <alignment horizontal="center"/>
      <protection hidden="1"/>
    </xf>
    <xf numFmtId="1" fontId="0" fillId="0" borderId="49" xfId="0" applyNumberFormat="1" applyBorder="1" applyAlignment="1" applyProtection="1">
      <alignment horizontal="center"/>
      <protection hidden="1"/>
    </xf>
    <xf numFmtId="0" fontId="6" fillId="0" borderId="16" xfId="0" applyFont="1" applyBorder="1" applyProtection="1">
      <protection hidden="1"/>
    </xf>
    <xf numFmtId="49" fontId="83" fillId="0" borderId="4" xfId="0" quotePrefix="1" applyNumberFormat="1" applyFont="1" applyBorder="1" applyAlignment="1" applyProtection="1">
      <alignment horizontal="left"/>
      <protection hidden="1"/>
    </xf>
    <xf numFmtId="0" fontId="6" fillId="0" borderId="11" xfId="0" applyFont="1" applyBorder="1" applyProtection="1">
      <protection hidden="1"/>
    </xf>
    <xf numFmtId="2" fontId="83" fillId="0" borderId="69" xfId="0" applyNumberFormat="1" applyFont="1" applyBorder="1" applyAlignment="1" applyProtection="1">
      <alignment horizontal="center"/>
      <protection hidden="1"/>
    </xf>
    <xf numFmtId="49" fontId="1" fillId="0" borderId="5" xfId="0" quotePrefix="1" applyNumberFormat="1" applyFont="1" applyBorder="1" applyAlignment="1" applyProtection="1">
      <alignment horizontal="left"/>
      <protection hidden="1"/>
    </xf>
    <xf numFmtId="49" fontId="1" fillId="0" borderId="58" xfId="0" applyNumberFormat="1" applyFont="1" applyBorder="1" applyAlignment="1" applyProtection="1">
      <alignment horizontal="left"/>
      <protection hidden="1"/>
    </xf>
    <xf numFmtId="1" fontId="83" fillId="0" borderId="49" xfId="0" applyNumberFormat="1" applyFont="1" applyBorder="1" applyAlignment="1" applyProtection="1">
      <alignment horizontal="center"/>
      <protection hidden="1"/>
    </xf>
    <xf numFmtId="2" fontId="83" fillId="0" borderId="58" xfId="0" applyNumberFormat="1" applyFont="1" applyBorder="1" applyAlignment="1" applyProtection="1">
      <alignment horizontal="center"/>
      <protection hidden="1"/>
    </xf>
    <xf numFmtId="49" fontId="83" fillId="0" borderId="58" xfId="0" quotePrefix="1" applyNumberFormat="1" applyFont="1" applyBorder="1" applyAlignment="1" applyProtection="1">
      <alignment horizontal="left"/>
      <protection hidden="1"/>
    </xf>
    <xf numFmtId="1" fontId="83" fillId="0" borderId="75" xfId="0" applyNumberFormat="1" applyFont="1" applyBorder="1" applyAlignment="1" applyProtection="1">
      <alignment horizontal="center"/>
      <protection hidden="1"/>
    </xf>
    <xf numFmtId="0" fontId="83" fillId="0" borderId="58" xfId="0" applyFont="1" applyBorder="1" applyAlignment="1" applyProtection="1">
      <alignment horizontal="center"/>
      <protection hidden="1"/>
    </xf>
    <xf numFmtId="2" fontId="83" fillId="0" borderId="4" xfId="0" applyNumberFormat="1" applyFont="1" applyBorder="1" applyAlignment="1" applyProtection="1">
      <alignment horizontal="center"/>
      <protection hidden="1"/>
    </xf>
    <xf numFmtId="49" fontId="1" fillId="0" borderId="16" xfId="0" applyNumberFormat="1" applyFont="1" applyBorder="1" applyAlignment="1" applyProtection="1">
      <alignment horizontal="left"/>
      <protection hidden="1"/>
    </xf>
    <xf numFmtId="0" fontId="0" fillId="0" borderId="6" xfId="0" applyBorder="1" applyProtection="1">
      <protection hidden="1"/>
    </xf>
    <xf numFmtId="0" fontId="93" fillId="32" borderId="69" xfId="0" applyFont="1" applyFill="1" applyBorder="1" applyProtection="1">
      <protection hidden="1"/>
    </xf>
    <xf numFmtId="2" fontId="83" fillId="0" borderId="16" xfId="0" applyNumberFormat="1" applyFont="1" applyBorder="1" applyAlignment="1" applyProtection="1">
      <alignment horizontal="center"/>
      <protection hidden="1"/>
    </xf>
    <xf numFmtId="0" fontId="83" fillId="0" borderId="12" xfId="0" applyFont="1" applyBorder="1" applyAlignment="1" applyProtection="1">
      <alignment horizontal="center"/>
      <protection hidden="1"/>
    </xf>
    <xf numFmtId="49" fontId="83" fillId="0" borderId="16" xfId="0" quotePrefix="1" applyNumberFormat="1" applyFont="1" applyBorder="1" applyAlignment="1" applyProtection="1">
      <alignment horizontal="left"/>
      <protection hidden="1"/>
    </xf>
    <xf numFmtId="1" fontId="83" fillId="0" borderId="16" xfId="1" applyNumberFormat="1" applyFont="1" applyBorder="1" applyAlignment="1" applyProtection="1">
      <alignment horizontal="center"/>
      <protection hidden="1"/>
    </xf>
    <xf numFmtId="1" fontId="83" fillId="0" borderId="16" xfId="0" applyNumberFormat="1" applyFont="1" applyBorder="1" applyAlignment="1" applyProtection="1">
      <alignment horizontal="center"/>
      <protection hidden="1"/>
    </xf>
    <xf numFmtId="1" fontId="83" fillId="0" borderId="49" xfId="1" applyNumberFormat="1" applyFont="1" applyFill="1" applyBorder="1" applyAlignment="1" applyProtection="1">
      <alignment horizontal="center"/>
      <protection hidden="1"/>
    </xf>
    <xf numFmtId="49" fontId="0" fillId="0" borderId="0" xfId="0" applyNumberFormat="1" applyAlignment="1" applyProtection="1">
      <alignment horizontal="left"/>
      <protection hidden="1"/>
    </xf>
    <xf numFmtId="168" fontId="0" fillId="0" borderId="0" xfId="0" applyNumberFormat="1" applyProtection="1">
      <protection hidden="1"/>
    </xf>
    <xf numFmtId="0" fontId="78" fillId="0" borderId="51" xfId="0" applyFont="1" applyBorder="1" applyAlignment="1" applyProtection="1">
      <alignment horizontal="left"/>
      <protection hidden="1"/>
    </xf>
    <xf numFmtId="0" fontId="78" fillId="0" borderId="11" xfId="0" applyFont="1" applyBorder="1" applyAlignment="1" applyProtection="1">
      <alignment horizontal="left"/>
      <protection hidden="1"/>
    </xf>
    <xf numFmtId="168" fontId="94" fillId="32" borderId="2" xfId="0" applyNumberFormat="1" applyFont="1" applyFill="1" applyBorder="1" applyAlignment="1" applyProtection="1">
      <alignment horizontal="center"/>
      <protection hidden="1"/>
    </xf>
    <xf numFmtId="1" fontId="94" fillId="32" borderId="2" xfId="1" applyNumberFormat="1" applyFont="1" applyFill="1" applyBorder="1" applyAlignment="1" applyProtection="1">
      <alignment horizontal="center"/>
      <protection hidden="1"/>
    </xf>
    <xf numFmtId="1" fontId="94" fillId="32" borderId="2" xfId="0" applyNumberFormat="1" applyFont="1" applyFill="1" applyBorder="1" applyAlignment="1" applyProtection="1">
      <alignment horizontal="center"/>
      <protection hidden="1"/>
    </xf>
    <xf numFmtId="12" fontId="1" fillId="0" borderId="6" xfId="0" applyNumberFormat="1" applyFont="1" applyBorder="1" applyAlignment="1" applyProtection="1">
      <alignment horizontal="left"/>
      <protection hidden="1"/>
    </xf>
    <xf numFmtId="12" fontId="1" fillId="0" borderId="7" xfId="0" applyNumberFormat="1" applyFont="1" applyBorder="1" applyAlignment="1" applyProtection="1">
      <alignment horizontal="left"/>
      <protection hidden="1"/>
    </xf>
    <xf numFmtId="12" fontId="1" fillId="0" borderId="75" xfId="0" applyNumberFormat="1" applyFont="1" applyBorder="1" applyAlignment="1" applyProtection="1">
      <alignment horizontal="left"/>
      <protection hidden="1"/>
    </xf>
    <xf numFmtId="12" fontId="1" fillId="0" borderId="16" xfId="0" applyNumberFormat="1" applyFont="1" applyBorder="1" applyAlignment="1" applyProtection="1">
      <alignment horizontal="left"/>
      <protection hidden="1"/>
    </xf>
    <xf numFmtId="12" fontId="1" fillId="0" borderId="49" xfId="0" applyNumberFormat="1" applyFont="1" applyBorder="1" applyAlignment="1" applyProtection="1">
      <alignment horizontal="left"/>
      <protection hidden="1"/>
    </xf>
    <xf numFmtId="12" fontId="1" fillId="0" borderId="7" xfId="0" quotePrefix="1" applyNumberFormat="1" applyFont="1" applyBorder="1" applyAlignment="1" applyProtection="1">
      <alignment horizontal="left"/>
      <protection hidden="1"/>
    </xf>
    <xf numFmtId="0" fontId="1" fillId="0" borderId="11" xfId="0" applyFont="1" applyBorder="1" applyAlignment="1" applyProtection="1">
      <alignment vertical="center"/>
      <protection hidden="1"/>
    </xf>
    <xf numFmtId="49" fontId="1" fillId="0" borderId="6" xfId="0" applyNumberFormat="1" applyFont="1" applyBorder="1" applyAlignment="1" applyProtection="1">
      <alignment horizontal="left" vertical="center"/>
      <protection hidden="1"/>
    </xf>
    <xf numFmtId="1" fontId="1" fillId="0" borderId="6" xfId="1" applyNumberFormat="1" applyFont="1" applyBorder="1" applyAlignment="1" applyProtection="1">
      <alignment horizontal="center" vertical="center"/>
      <protection hidden="1"/>
    </xf>
    <xf numFmtId="1" fontId="1" fillId="0" borderId="6" xfId="0" applyNumberFormat="1" applyFont="1" applyBorder="1" applyAlignment="1" applyProtection="1">
      <alignment horizontal="center" vertical="center"/>
      <protection hidden="1"/>
    </xf>
    <xf numFmtId="49" fontId="1" fillId="0" borderId="7" xfId="0" applyNumberFormat="1" applyFont="1" applyBorder="1" applyAlignment="1" applyProtection="1">
      <alignment horizontal="left" vertical="center"/>
      <protection hidden="1"/>
    </xf>
    <xf numFmtId="1" fontId="1" fillId="0" borderId="7" xfId="1" applyNumberFormat="1" applyFont="1" applyBorder="1" applyAlignment="1" applyProtection="1">
      <alignment horizontal="center" vertical="center"/>
      <protection hidden="1"/>
    </xf>
    <xf numFmtId="1" fontId="1" fillId="0" borderId="7" xfId="0" applyNumberFormat="1" applyFont="1" applyBorder="1" applyAlignment="1" applyProtection="1">
      <alignment horizontal="center" vertical="center"/>
      <protection hidden="1"/>
    </xf>
    <xf numFmtId="12" fontId="83" fillId="0" borderId="6" xfId="0" applyNumberFormat="1" applyFont="1" applyBorder="1" applyAlignment="1" applyProtection="1">
      <alignment horizontal="left" vertical="center"/>
      <protection hidden="1"/>
    </xf>
    <xf numFmtId="12" fontId="83" fillId="0" borderId="7" xfId="0" applyNumberFormat="1" applyFont="1" applyBorder="1" applyAlignment="1" applyProtection="1">
      <alignment horizontal="left" vertical="center"/>
      <protection hidden="1"/>
    </xf>
    <xf numFmtId="12" fontId="83" fillId="0" borderId="75" xfId="0" applyNumberFormat="1" applyFont="1" applyBorder="1" applyAlignment="1" applyProtection="1">
      <alignment horizontal="left" vertical="center"/>
      <protection hidden="1"/>
    </xf>
    <xf numFmtId="12" fontId="1" fillId="0" borderId="0" xfId="0" applyNumberFormat="1" applyFont="1" applyAlignment="1" applyProtection="1">
      <alignment horizontal="left"/>
      <protection hidden="1"/>
    </xf>
    <xf numFmtId="12" fontId="0" fillId="0" borderId="0" xfId="0" applyNumberFormat="1" applyAlignment="1" applyProtection="1">
      <alignment horizontal="left"/>
      <protection hidden="1"/>
    </xf>
    <xf numFmtId="1" fontId="82" fillId="0" borderId="0" xfId="0" applyNumberFormat="1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right"/>
      <protection hidden="1"/>
    </xf>
    <xf numFmtId="14" fontId="0" fillId="0" borderId="0" xfId="0" applyNumberFormat="1" applyProtection="1">
      <protection hidden="1"/>
    </xf>
    <xf numFmtId="165" fontId="1" fillId="0" borderId="61" xfId="1" applyNumberFormat="1" applyFont="1" applyBorder="1" applyProtection="1">
      <protection hidden="1"/>
    </xf>
    <xf numFmtId="0" fontId="1" fillId="0" borderId="6" xfId="0" applyFont="1" applyBorder="1" applyAlignment="1" applyProtection="1">
      <alignment vertical="center"/>
      <protection hidden="1"/>
    </xf>
    <xf numFmtId="167" fontId="1" fillId="0" borderId="6" xfId="0" applyNumberFormat="1" applyFont="1" applyBorder="1" applyAlignment="1" applyProtection="1">
      <alignment horizontal="center" vertical="center"/>
      <protection hidden="1"/>
    </xf>
    <xf numFmtId="0" fontId="1" fillId="0" borderId="75" xfId="0" applyFont="1" applyBorder="1" applyAlignment="1" applyProtection="1">
      <alignment horizontal="center" vertical="center"/>
      <protection hidden="1"/>
    </xf>
    <xf numFmtId="0" fontId="1" fillId="0" borderId="75" xfId="0" applyFont="1" applyBorder="1" applyAlignment="1" applyProtection="1">
      <alignment vertical="center"/>
      <protection hidden="1"/>
    </xf>
    <xf numFmtId="167" fontId="1" fillId="0" borderId="16" xfId="0" applyNumberFormat="1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69" xfId="0" applyFont="1" applyBorder="1" applyAlignment="1" applyProtection="1">
      <alignment horizontal="center" vertical="center"/>
      <protection hidden="1"/>
    </xf>
    <xf numFmtId="0" fontId="93" fillId="32" borderId="10" xfId="0" applyFont="1" applyFill="1" applyBorder="1" applyProtection="1">
      <protection hidden="1"/>
    </xf>
    <xf numFmtId="2" fontId="93" fillId="32" borderId="2" xfId="0" applyNumberFormat="1" applyFont="1" applyFill="1" applyBorder="1" applyAlignment="1" applyProtection="1">
      <alignment horizontal="center"/>
      <protection hidden="1"/>
    </xf>
    <xf numFmtId="167" fontId="93" fillId="32" borderId="2" xfId="0" applyNumberFormat="1" applyFont="1" applyFill="1" applyBorder="1" applyAlignment="1" applyProtection="1">
      <alignment horizontal="center"/>
      <protection hidden="1"/>
    </xf>
    <xf numFmtId="1" fontId="93" fillId="32" borderId="2" xfId="0" applyNumberFormat="1" applyFont="1" applyFill="1" applyBorder="1" applyAlignment="1" applyProtection="1">
      <alignment horizontal="center"/>
      <protection hidden="1"/>
    </xf>
    <xf numFmtId="2" fontId="0" fillId="0" borderId="6" xfId="0" applyNumberFormat="1" applyBorder="1" applyAlignment="1" applyProtection="1">
      <alignment horizontal="center"/>
      <protection hidden="1"/>
    </xf>
    <xf numFmtId="0" fontId="0" fillId="0" borderId="6" xfId="0" quotePrefix="1" applyBorder="1" applyAlignment="1" applyProtection="1">
      <alignment horizontal="left"/>
      <protection hidden="1"/>
    </xf>
    <xf numFmtId="167" fontId="6" fillId="0" borderId="6" xfId="0" applyNumberFormat="1" applyFont="1" applyBorder="1" applyAlignment="1" applyProtection="1">
      <alignment horizontal="center"/>
      <protection hidden="1"/>
    </xf>
    <xf numFmtId="2" fontId="0" fillId="0" borderId="7" xfId="0" applyNumberFormat="1" applyBorder="1" applyAlignment="1" applyProtection="1">
      <alignment horizontal="center"/>
      <protection hidden="1"/>
    </xf>
    <xf numFmtId="0" fontId="0" fillId="0" borderId="7" xfId="0" quotePrefix="1" applyBorder="1" applyAlignment="1" applyProtection="1">
      <alignment horizontal="left"/>
      <protection hidden="1"/>
    </xf>
    <xf numFmtId="167" fontId="6" fillId="0" borderId="7" xfId="0" applyNumberFormat="1" applyFont="1" applyBorder="1" applyAlignment="1" applyProtection="1">
      <alignment horizontal="center"/>
      <protection hidden="1"/>
    </xf>
    <xf numFmtId="1" fontId="0" fillId="0" borderId="7" xfId="0" applyNumberFormat="1" applyBorder="1" applyAlignment="1" applyProtection="1">
      <alignment horizontal="center"/>
      <protection hidden="1"/>
    </xf>
    <xf numFmtId="2" fontId="0" fillId="0" borderId="75" xfId="0" applyNumberFormat="1" applyBorder="1" applyAlignment="1" applyProtection="1">
      <alignment horizontal="center"/>
      <protection hidden="1"/>
    </xf>
    <xf numFmtId="0" fontId="0" fillId="0" borderId="75" xfId="0" quotePrefix="1" applyBorder="1" applyAlignment="1" applyProtection="1">
      <alignment horizontal="left"/>
      <protection hidden="1"/>
    </xf>
    <xf numFmtId="167" fontId="6" fillId="0" borderId="75" xfId="0" applyNumberFormat="1" applyFont="1" applyBorder="1" applyAlignment="1" applyProtection="1">
      <alignment horizontal="center"/>
      <protection hidden="1"/>
    </xf>
    <xf numFmtId="1" fontId="0" fillId="0" borderId="75" xfId="0" applyNumberFormat="1" applyBorder="1" applyAlignment="1" applyProtection="1">
      <alignment horizontal="center"/>
      <protection hidden="1"/>
    </xf>
    <xf numFmtId="2" fontId="93" fillId="32" borderId="49" xfId="0" applyNumberFormat="1" applyFont="1" applyFill="1" applyBorder="1" applyAlignment="1" applyProtection="1">
      <alignment horizontal="center"/>
      <protection hidden="1"/>
    </xf>
    <xf numFmtId="1" fontId="93" fillId="32" borderId="49" xfId="0" applyNumberFormat="1" applyFont="1" applyFill="1" applyBorder="1" applyAlignment="1" applyProtection="1">
      <alignment horizontal="center"/>
      <protection hidden="1"/>
    </xf>
    <xf numFmtId="2" fontId="0" fillId="0" borderId="16" xfId="0" applyNumberFormat="1" applyBorder="1" applyAlignment="1" applyProtection="1">
      <alignment horizontal="center"/>
      <protection hidden="1"/>
    </xf>
    <xf numFmtId="0" fontId="0" fillId="0" borderId="16" xfId="0" quotePrefix="1" applyBorder="1" applyAlignment="1" applyProtection="1">
      <alignment horizontal="left"/>
      <protection hidden="1"/>
    </xf>
    <xf numFmtId="167" fontId="6" fillId="0" borderId="16" xfId="0" applyNumberFormat="1" applyFont="1" applyBorder="1" applyAlignment="1" applyProtection="1">
      <alignment horizontal="center"/>
      <protection hidden="1"/>
    </xf>
    <xf numFmtId="2" fontId="0" fillId="0" borderId="69" xfId="0" applyNumberFormat="1" applyBorder="1" applyAlignment="1" applyProtection="1">
      <alignment horizontal="center"/>
      <protection hidden="1"/>
    </xf>
    <xf numFmtId="0" fontId="0" fillId="0" borderId="49" xfId="0" quotePrefix="1" applyBorder="1" applyAlignment="1" applyProtection="1">
      <alignment horizontal="left"/>
      <protection hidden="1"/>
    </xf>
    <xf numFmtId="0" fontId="6" fillId="0" borderId="75" xfId="0" quotePrefix="1" applyFont="1" applyBorder="1" applyAlignment="1" applyProtection="1">
      <alignment horizontal="left"/>
      <protection hidden="1"/>
    </xf>
    <xf numFmtId="2" fontId="96" fillId="8" borderId="11" xfId="0" applyNumberFormat="1" applyFont="1" applyFill="1" applyBorder="1" applyAlignment="1" applyProtection="1">
      <alignment horizontal="center" vertical="center" wrapText="1"/>
      <protection hidden="1"/>
    </xf>
    <xf numFmtId="0" fontId="94" fillId="8" borderId="8" xfId="0" applyFont="1" applyFill="1" applyBorder="1" applyAlignment="1" applyProtection="1">
      <alignment vertical="center"/>
      <protection hidden="1"/>
    </xf>
    <xf numFmtId="2" fontId="94" fillId="8" borderId="3" xfId="0" applyNumberFormat="1" applyFont="1" applyFill="1" applyBorder="1" applyAlignment="1" applyProtection="1">
      <alignment vertical="center"/>
      <protection hidden="1"/>
    </xf>
    <xf numFmtId="0" fontId="75" fillId="8" borderId="3" xfId="0" applyFont="1" applyFill="1" applyBorder="1" applyAlignment="1" applyProtection="1">
      <alignment horizontal="center" vertical="center"/>
      <protection hidden="1"/>
    </xf>
    <xf numFmtId="0" fontId="94" fillId="8" borderId="3" xfId="0" applyFont="1" applyFill="1" applyBorder="1" applyAlignment="1" applyProtection="1">
      <alignment horizontal="center" vertical="center"/>
      <protection hidden="1"/>
    </xf>
    <xf numFmtId="2" fontId="1" fillId="0" borderId="0" xfId="0" applyNumberFormat="1" applyFont="1" applyProtection="1">
      <protection hidden="1"/>
    </xf>
    <xf numFmtId="167" fontId="86" fillId="0" borderId="0" xfId="0" applyNumberFormat="1" applyFont="1" applyAlignment="1" applyProtection="1">
      <alignment horizontal="center"/>
      <protection hidden="1"/>
    </xf>
    <xf numFmtId="2" fontId="0" fillId="0" borderId="0" xfId="0" applyNumberFormat="1" applyProtection="1">
      <protection hidden="1"/>
    </xf>
    <xf numFmtId="0" fontId="94" fillId="8" borderId="10" xfId="0" applyFont="1" applyFill="1" applyBorder="1" applyAlignment="1" applyProtection="1">
      <alignment vertical="center"/>
      <protection hidden="1"/>
    </xf>
    <xf numFmtId="2" fontId="94" fillId="8" borderId="2" xfId="0" applyNumberFormat="1" applyFont="1" applyFill="1" applyBorder="1" applyAlignment="1" applyProtection="1">
      <alignment horizontal="center" vertical="center"/>
      <protection hidden="1"/>
    </xf>
    <xf numFmtId="0" fontId="95" fillId="8" borderId="2" xfId="0" applyFont="1" applyFill="1" applyBorder="1" applyAlignment="1" applyProtection="1">
      <alignment horizontal="left" vertical="center"/>
      <protection hidden="1"/>
    </xf>
    <xf numFmtId="167" fontId="94" fillId="8" borderId="2" xfId="0" applyNumberFormat="1" applyFont="1" applyFill="1" applyBorder="1" applyAlignment="1" applyProtection="1">
      <alignment horizontal="center" vertical="center"/>
      <protection hidden="1"/>
    </xf>
    <xf numFmtId="1" fontId="94" fillId="8" borderId="2" xfId="1" applyNumberFormat="1" applyFont="1" applyFill="1" applyBorder="1" applyAlignment="1" applyProtection="1">
      <alignment horizontal="center" vertical="center"/>
      <protection hidden="1"/>
    </xf>
    <xf numFmtId="1" fontId="94" fillId="8" borderId="2" xfId="0" applyNumberFormat="1" applyFont="1" applyFill="1" applyBorder="1" applyAlignment="1" applyProtection="1">
      <alignment horizontal="center" vertical="center"/>
      <protection hidden="1"/>
    </xf>
    <xf numFmtId="0" fontId="94" fillId="8" borderId="69" xfId="0" applyFont="1" applyFill="1" applyBorder="1" applyAlignment="1" applyProtection="1">
      <alignment vertical="center"/>
      <protection hidden="1"/>
    </xf>
    <xf numFmtId="2" fontId="94" fillId="8" borderId="49" xfId="0" applyNumberFormat="1" applyFont="1" applyFill="1" applyBorder="1" applyAlignment="1" applyProtection="1">
      <alignment horizontal="center" vertical="center"/>
      <protection hidden="1"/>
    </xf>
    <xf numFmtId="0" fontId="95" fillId="8" borderId="49" xfId="0" applyFont="1" applyFill="1" applyBorder="1" applyAlignment="1" applyProtection="1">
      <alignment horizontal="left" vertical="center"/>
      <protection hidden="1"/>
    </xf>
    <xf numFmtId="1" fontId="94" fillId="8" borderId="49" xfId="1" applyNumberFormat="1" applyFont="1" applyFill="1" applyBorder="1" applyAlignment="1" applyProtection="1">
      <alignment horizontal="center" vertical="center"/>
      <protection hidden="1"/>
    </xf>
    <xf numFmtId="1" fontId="94" fillId="8" borderId="49" xfId="0" applyNumberFormat="1" applyFont="1" applyFill="1" applyBorder="1" applyAlignment="1" applyProtection="1">
      <alignment horizontal="center" vertical="center"/>
      <protection hidden="1"/>
    </xf>
    <xf numFmtId="0" fontId="76" fillId="0" borderId="16" xfId="509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83" fillId="0" borderId="6" xfId="510" applyFont="1" applyBorder="1" applyAlignment="1" applyProtection="1">
      <alignment horizontal="left" vertical="center" wrapText="1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83" fillId="0" borderId="16" xfId="510" applyFont="1" applyBorder="1" applyAlignment="1" applyProtection="1">
      <alignment horizontal="left" vertical="center" wrapText="1"/>
      <protection hidden="1"/>
    </xf>
    <xf numFmtId="0" fontId="1" fillId="0" borderId="49" xfId="0" applyFont="1" applyBorder="1" applyAlignment="1" applyProtection="1">
      <alignment horizontal="center" vertical="center"/>
      <protection hidden="1"/>
    </xf>
    <xf numFmtId="0" fontId="83" fillId="0" borderId="49" xfId="510" applyFont="1" applyBorder="1" applyAlignment="1" applyProtection="1">
      <alignment horizontal="left" vertical="center" wrapText="1"/>
      <protection hidden="1"/>
    </xf>
    <xf numFmtId="0" fontId="83" fillId="0" borderId="49" xfId="510" applyFont="1" applyBorder="1" applyAlignment="1" applyProtection="1">
      <alignment horizontal="center" vertical="center"/>
      <protection hidden="1"/>
    </xf>
    <xf numFmtId="0" fontId="94" fillId="0" borderId="16" xfId="509" applyFont="1" applyBorder="1" applyAlignment="1" applyProtection="1">
      <alignment horizontal="center" vertical="center"/>
      <protection hidden="1"/>
    </xf>
    <xf numFmtId="0" fontId="94" fillId="8" borderId="49" xfId="0" applyFont="1" applyFill="1" applyBorder="1" applyAlignment="1" applyProtection="1">
      <alignment horizontal="center" vertical="center"/>
      <protection hidden="1"/>
    </xf>
    <xf numFmtId="0" fontId="75" fillId="8" borderId="49" xfId="510" applyFont="1" applyFill="1" applyBorder="1" applyAlignment="1" applyProtection="1">
      <alignment horizontal="left" vertical="center" wrapText="1"/>
      <protection hidden="1"/>
    </xf>
    <xf numFmtId="0" fontId="94" fillId="8" borderId="49" xfId="510" applyFont="1" applyFill="1" applyBorder="1" applyAlignment="1" applyProtection="1">
      <alignment horizontal="center" vertical="center"/>
      <protection hidden="1"/>
    </xf>
    <xf numFmtId="0" fontId="76" fillId="0" borderId="6" xfId="509" applyFont="1" applyBorder="1" applyAlignment="1" applyProtection="1">
      <alignment horizontal="center" vertical="center"/>
      <protection hidden="1"/>
    </xf>
    <xf numFmtId="0" fontId="101" fillId="0" borderId="56" xfId="0" applyFont="1" applyBorder="1" applyAlignment="1" applyProtection="1">
      <alignment horizontal="left" vertical="center"/>
      <protection hidden="1"/>
    </xf>
    <xf numFmtId="0" fontId="76" fillId="0" borderId="0" xfId="509" applyFont="1" applyAlignment="1" applyProtection="1">
      <alignment horizontal="center" vertical="center"/>
      <protection hidden="1"/>
    </xf>
    <xf numFmtId="0" fontId="66" fillId="0" borderId="0" xfId="509" applyFont="1" applyAlignment="1" applyProtection="1">
      <alignment horizontal="center" vertical="center"/>
      <protection hidden="1"/>
    </xf>
    <xf numFmtId="49" fontId="83" fillId="7" borderId="0" xfId="0" applyNumberFormat="1" applyFont="1" applyFill="1" applyAlignment="1" applyProtection="1">
      <alignment horizontal="left"/>
      <protection hidden="1"/>
    </xf>
    <xf numFmtId="1" fontId="4" fillId="33" borderId="19" xfId="0" applyNumberFormat="1" applyFont="1" applyFill="1" applyBorder="1" applyAlignment="1" applyProtection="1">
      <alignment horizontal="center" vertical="center" wrapText="1"/>
      <protection hidden="1"/>
    </xf>
    <xf numFmtId="2" fontId="19" fillId="0" borderId="3" xfId="0" applyNumberFormat="1" applyFont="1" applyBorder="1" applyAlignment="1" applyProtection="1">
      <alignment horizontal="center"/>
      <protection hidden="1"/>
    </xf>
    <xf numFmtId="0" fontId="21" fillId="0" borderId="3" xfId="0" applyFont="1" applyBorder="1" applyAlignment="1" applyProtection="1">
      <alignment horizontal="center" vertical="center" wrapText="1"/>
      <protection hidden="1"/>
    </xf>
    <xf numFmtId="1" fontId="11" fillId="0" borderId="7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/>
      <protection hidden="1"/>
    </xf>
    <xf numFmtId="2" fontId="4" fillId="33" borderId="14" xfId="0" applyNumberFormat="1" applyFont="1" applyFill="1" applyBorder="1" applyAlignment="1" applyProtection="1">
      <alignment horizontal="center" vertical="center" wrapText="1"/>
      <protection hidden="1"/>
    </xf>
    <xf numFmtId="2" fontId="4" fillId="33" borderId="15" xfId="0" applyNumberFormat="1" applyFont="1" applyFill="1" applyBorder="1" applyAlignment="1" applyProtection="1">
      <alignment horizontal="center" vertical="center" wrapText="1"/>
      <protection hidden="1"/>
    </xf>
    <xf numFmtId="168" fontId="4" fillId="33" borderId="15" xfId="0" applyNumberFormat="1" applyFont="1" applyFill="1" applyBorder="1" applyAlignment="1" applyProtection="1">
      <alignment horizontal="center" vertical="center"/>
      <protection hidden="1"/>
    </xf>
    <xf numFmtId="0" fontId="4" fillId="33" borderId="15" xfId="1" applyNumberFormat="1" applyFont="1" applyFill="1" applyBorder="1" applyAlignment="1" applyProtection="1">
      <alignment horizontal="center" vertical="center" wrapText="1"/>
      <protection hidden="1"/>
    </xf>
    <xf numFmtId="1" fontId="4" fillId="33" borderId="15" xfId="0" applyNumberFormat="1" applyFont="1" applyFill="1" applyBorder="1" applyAlignment="1" applyProtection="1">
      <alignment horizontal="center" vertical="center" wrapText="1"/>
      <protection hidden="1"/>
    </xf>
    <xf numFmtId="2" fontId="0" fillId="32" borderId="2" xfId="0" applyNumberFormat="1" applyFill="1" applyBorder="1" applyAlignment="1" applyProtection="1">
      <alignment horizontal="center"/>
      <protection hidden="1"/>
    </xf>
    <xf numFmtId="0" fontId="0" fillId="32" borderId="2" xfId="0" applyFill="1" applyBorder="1" applyAlignment="1" applyProtection="1">
      <alignment horizontal="center"/>
      <protection hidden="1"/>
    </xf>
    <xf numFmtId="167" fontId="6" fillId="32" borderId="2" xfId="0" applyNumberFormat="1" applyFont="1" applyFill="1" applyBorder="1" applyAlignment="1" applyProtection="1">
      <alignment horizontal="center"/>
      <protection hidden="1"/>
    </xf>
    <xf numFmtId="166" fontId="0" fillId="32" borderId="2" xfId="0" applyNumberFormat="1" applyFill="1" applyBorder="1" applyAlignment="1" applyProtection="1">
      <alignment horizontal="center"/>
      <protection hidden="1"/>
    </xf>
    <xf numFmtId="1" fontId="11" fillId="0" borderId="9" xfId="0" applyNumberFormat="1" applyFont="1" applyBorder="1" applyAlignment="1" applyProtection="1">
      <alignment horizontal="center" vertical="center" wrapText="1"/>
      <protection hidden="1"/>
    </xf>
    <xf numFmtId="1" fontId="4" fillId="33" borderId="15" xfId="0" applyNumberFormat="1" applyFont="1" applyFill="1" applyBorder="1" applyAlignment="1" applyProtection="1">
      <alignment horizontal="center" vertical="center"/>
      <protection hidden="1"/>
    </xf>
    <xf numFmtId="1" fontId="0" fillId="0" borderId="12" xfId="0" applyNumberFormat="1" applyBorder="1" applyAlignment="1" applyProtection="1">
      <alignment horizontal="center"/>
      <protection hidden="1"/>
    </xf>
    <xf numFmtId="167" fontId="0" fillId="0" borderId="0" xfId="519" applyNumberFormat="1" applyFont="1" applyProtection="1">
      <protection hidden="1"/>
    </xf>
    <xf numFmtId="167" fontId="3" fillId="5" borderId="60" xfId="519" applyNumberFormat="1" applyFont="1" applyFill="1" applyBorder="1" applyAlignment="1" applyProtection="1">
      <alignment horizontal="center"/>
      <protection hidden="1"/>
    </xf>
    <xf numFmtId="167" fontId="3" fillId="0" borderId="60" xfId="519" applyNumberFormat="1" applyFont="1" applyBorder="1" applyAlignment="1" applyProtection="1">
      <alignment horizontal="center"/>
      <protection hidden="1"/>
    </xf>
    <xf numFmtId="1" fontId="76" fillId="0" borderId="0" xfId="0" applyNumberFormat="1" applyFont="1" applyAlignment="1" applyProtection="1">
      <alignment horizontal="centerContinuous"/>
      <protection hidden="1"/>
    </xf>
    <xf numFmtId="2" fontId="96" fillId="32" borderId="10" xfId="0" applyNumberFormat="1" applyFont="1" applyFill="1" applyBorder="1" applyAlignment="1" applyProtection="1">
      <alignment horizontal="center" vertical="center" wrapText="1"/>
      <protection hidden="1"/>
    </xf>
    <xf numFmtId="2" fontId="96" fillId="32" borderId="2" xfId="0" applyNumberFormat="1" applyFont="1" applyFill="1" applyBorder="1" applyAlignment="1" applyProtection="1">
      <alignment horizontal="center" vertical="center" wrapText="1"/>
      <protection hidden="1"/>
    </xf>
    <xf numFmtId="0" fontId="75" fillId="32" borderId="2" xfId="0" quotePrefix="1" applyFont="1" applyFill="1" applyBorder="1" applyAlignment="1" applyProtection="1">
      <alignment horizontal="left" vertical="center"/>
      <protection hidden="1"/>
    </xf>
    <xf numFmtId="168" fontId="96" fillId="32" borderId="2" xfId="0" applyNumberFormat="1" applyFont="1" applyFill="1" applyBorder="1" applyAlignment="1" applyProtection="1">
      <alignment horizontal="center" vertical="center"/>
      <protection hidden="1"/>
    </xf>
    <xf numFmtId="0" fontId="96" fillId="32" borderId="2" xfId="1" applyNumberFormat="1" applyFont="1" applyFill="1" applyBorder="1" applyAlignment="1" applyProtection="1">
      <alignment horizontal="center" vertical="center" wrapText="1"/>
      <protection hidden="1"/>
    </xf>
    <xf numFmtId="1" fontId="96" fillId="32" borderId="2" xfId="0" applyNumberFormat="1" applyFont="1" applyFill="1" applyBorder="1" applyAlignment="1" applyProtection="1">
      <alignment horizontal="center" vertical="center" wrapText="1"/>
      <protection hidden="1"/>
    </xf>
    <xf numFmtId="1" fontId="96" fillId="32" borderId="2" xfId="0" applyNumberFormat="1" applyFont="1" applyFill="1" applyBorder="1" applyAlignment="1">
      <alignment horizontal="center" vertical="center"/>
    </xf>
    <xf numFmtId="167" fontId="92" fillId="0" borderId="50" xfId="0" applyNumberFormat="1" applyFont="1" applyBorder="1" applyAlignment="1" applyProtection="1">
      <alignment horizontal="center"/>
      <protection hidden="1"/>
    </xf>
    <xf numFmtId="167" fontId="74" fillId="0" borderId="50" xfId="0" applyNumberFormat="1" applyFont="1" applyBorder="1" applyAlignment="1" applyProtection="1">
      <alignment horizontal="center"/>
      <protection hidden="1"/>
    </xf>
    <xf numFmtId="167" fontId="92" fillId="0" borderId="20" xfId="0" applyNumberFormat="1" applyFont="1" applyBorder="1" applyAlignment="1" applyProtection="1">
      <alignment horizontal="center"/>
      <protection hidden="1"/>
    </xf>
    <xf numFmtId="0" fontId="18" fillId="37" borderId="20" xfId="0" applyFont="1" applyFill="1" applyBorder="1" applyAlignment="1" applyProtection="1">
      <alignment horizontal="center"/>
      <protection hidden="1"/>
    </xf>
    <xf numFmtId="167" fontId="18" fillId="37" borderId="70" xfId="519" applyNumberFormat="1" applyFont="1" applyFill="1" applyBorder="1" applyAlignment="1" applyProtection="1">
      <alignment horizontal="center"/>
      <protection hidden="1"/>
    </xf>
    <xf numFmtId="0" fontId="29" fillId="2" borderId="50" xfId="0" applyFont="1" applyFill="1" applyBorder="1" applyAlignment="1" applyProtection="1">
      <alignment horizontal="center" vertical="center" wrapText="1"/>
      <protection hidden="1"/>
    </xf>
    <xf numFmtId="167" fontId="3" fillId="5" borderId="83" xfId="519" applyNumberFormat="1" applyFont="1" applyFill="1" applyBorder="1" applyAlignment="1" applyProtection="1">
      <alignment horizontal="center"/>
      <protection hidden="1"/>
    </xf>
    <xf numFmtId="0" fontId="18" fillId="37" borderId="50" xfId="0" applyFont="1" applyFill="1" applyBorder="1" applyAlignment="1" applyProtection="1">
      <alignment horizontal="center"/>
      <protection hidden="1"/>
    </xf>
    <xf numFmtId="44" fontId="3" fillId="0" borderId="39" xfId="0" applyNumberFormat="1" applyFont="1" applyBorder="1" applyAlignment="1" applyProtection="1">
      <alignment horizontal="center"/>
      <protection hidden="1"/>
    </xf>
    <xf numFmtId="44" fontId="3" fillId="0" borderId="60" xfId="0" applyNumberFormat="1" applyFont="1" applyBorder="1" applyAlignment="1" applyProtection="1">
      <alignment horizontal="center"/>
      <protection hidden="1"/>
    </xf>
    <xf numFmtId="1" fontId="83" fillId="0" borderId="0" xfId="0" applyNumberFormat="1" applyFont="1" applyAlignment="1" applyProtection="1">
      <alignment horizontal="right"/>
      <protection hidden="1"/>
    </xf>
    <xf numFmtId="0" fontId="92" fillId="0" borderId="23" xfId="0" applyFont="1" applyBorder="1" applyAlignment="1" applyProtection="1">
      <alignment horizontal="right"/>
      <protection hidden="1"/>
    </xf>
    <xf numFmtId="0" fontId="104" fillId="0" borderId="89" xfId="0" applyFont="1" applyBorder="1" applyAlignment="1" applyProtection="1">
      <alignment horizontal="left"/>
      <protection hidden="1"/>
    </xf>
    <xf numFmtId="0" fontId="1" fillId="0" borderId="89" xfId="0" applyFont="1" applyBorder="1" applyProtection="1">
      <protection hidden="1"/>
    </xf>
    <xf numFmtId="0" fontId="79" fillId="0" borderId="21" xfId="0" applyFont="1" applyBorder="1" applyAlignment="1" applyProtection="1">
      <alignment horizontal="right"/>
      <protection hidden="1"/>
    </xf>
    <xf numFmtId="1" fontId="1" fillId="0" borderId="21" xfId="0" applyNumberFormat="1" applyFont="1" applyBorder="1" applyProtection="1">
      <protection hidden="1"/>
    </xf>
    <xf numFmtId="0" fontId="1" fillId="0" borderId="52" xfId="0" applyFont="1" applyBorder="1" applyProtection="1">
      <protection hidden="1"/>
    </xf>
    <xf numFmtId="0" fontId="1" fillId="0" borderId="21" xfId="0" applyFont="1" applyBorder="1" applyProtection="1">
      <protection hidden="1"/>
    </xf>
    <xf numFmtId="0" fontId="83" fillId="0" borderId="21" xfId="0" applyFont="1" applyBorder="1" applyAlignment="1" applyProtection="1">
      <alignment wrapText="1"/>
      <protection hidden="1"/>
    </xf>
    <xf numFmtId="0" fontId="83" fillId="0" borderId="21" xfId="0" applyFont="1" applyBorder="1" applyAlignment="1" applyProtection="1">
      <alignment horizontal="left"/>
      <protection hidden="1"/>
    </xf>
    <xf numFmtId="0" fontId="92" fillId="0" borderId="21" xfId="0" applyFont="1" applyBorder="1" applyAlignment="1" applyProtection="1">
      <alignment horizontal="right"/>
      <protection hidden="1"/>
    </xf>
    <xf numFmtId="0" fontId="20" fillId="0" borderId="0" xfId="0" applyFont="1" applyAlignment="1" applyProtection="1">
      <alignment horizontal="right"/>
      <protection hidden="1"/>
    </xf>
    <xf numFmtId="0" fontId="1" fillId="0" borderId="2" xfId="0" applyFont="1" applyBorder="1" applyAlignment="1" applyProtection="1">
      <alignment horizontal="left"/>
      <protection hidden="1"/>
    </xf>
    <xf numFmtId="0" fontId="20" fillId="0" borderId="24" xfId="0" applyFont="1" applyBorder="1" applyProtection="1">
      <protection hidden="1"/>
    </xf>
    <xf numFmtId="0" fontId="20" fillId="0" borderId="17" xfId="0" applyFont="1" applyBorder="1" applyProtection="1">
      <protection hidden="1"/>
    </xf>
    <xf numFmtId="0" fontId="20" fillId="0" borderId="17" xfId="0" applyFont="1" applyBorder="1" applyAlignment="1" applyProtection="1">
      <alignment horizontal="right"/>
      <protection hidden="1"/>
    </xf>
    <xf numFmtId="0" fontId="1" fillId="0" borderId="17" xfId="0" applyFont="1" applyBorder="1" applyAlignment="1" applyProtection="1">
      <alignment horizontal="left"/>
      <protection hidden="1"/>
    </xf>
    <xf numFmtId="0" fontId="20" fillId="5" borderId="0" xfId="0" applyFont="1" applyFill="1" applyAlignment="1" applyProtection="1">
      <alignment horizontal="center" shrinkToFit="1"/>
      <protection hidden="1"/>
    </xf>
    <xf numFmtId="167" fontId="20" fillId="5" borderId="0" xfId="0" applyNumberFormat="1" applyFont="1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75" fillId="37" borderId="64" xfId="0" applyFont="1" applyFill="1" applyBorder="1" applyAlignment="1" applyProtection="1">
      <alignment horizontal="center" vertical="center" wrapText="1"/>
      <protection hidden="1"/>
    </xf>
    <xf numFmtId="0" fontId="75" fillId="37" borderId="65" xfId="0" applyFont="1" applyFill="1" applyBorder="1" applyAlignment="1" applyProtection="1">
      <alignment horizontal="center" vertical="center" wrapText="1"/>
      <protection hidden="1"/>
    </xf>
    <xf numFmtId="0" fontId="75" fillId="37" borderId="66" xfId="0" applyFont="1" applyFill="1" applyBorder="1" applyAlignment="1" applyProtection="1">
      <alignment horizontal="center" vertical="center" wrapText="1"/>
      <protection hidden="1"/>
    </xf>
    <xf numFmtId="0" fontId="20" fillId="0" borderId="94" xfId="0" applyFont="1" applyBorder="1" applyAlignment="1" applyProtection="1">
      <alignment horizontal="center"/>
      <protection hidden="1"/>
    </xf>
    <xf numFmtId="0" fontId="20" fillId="0" borderId="6" xfId="0" applyFont="1" applyBorder="1" applyAlignment="1" applyProtection="1">
      <alignment horizontal="center"/>
      <protection hidden="1"/>
    </xf>
    <xf numFmtId="0" fontId="20" fillId="2" borderId="95" xfId="0" applyFont="1" applyFill="1" applyBorder="1" applyAlignment="1" applyProtection="1">
      <alignment horizontal="center"/>
      <protection hidden="1"/>
    </xf>
    <xf numFmtId="0" fontId="20" fillId="0" borderId="95" xfId="0" applyFont="1" applyBorder="1" applyAlignment="1" applyProtection="1">
      <alignment horizontal="center"/>
      <protection hidden="1"/>
    </xf>
    <xf numFmtId="49" fontId="1" fillId="0" borderId="2" xfId="0" applyNumberFormat="1" applyFont="1" applyBorder="1" applyProtection="1">
      <protection hidden="1"/>
    </xf>
    <xf numFmtId="1" fontId="1" fillId="0" borderId="89" xfId="0" applyNumberFormat="1" applyFont="1" applyBorder="1" applyProtection="1">
      <protection hidden="1"/>
    </xf>
    <xf numFmtId="0" fontId="1" fillId="0" borderId="17" xfId="0" applyFont="1" applyBorder="1" applyProtection="1">
      <protection hidden="1"/>
    </xf>
    <xf numFmtId="0" fontId="1" fillId="0" borderId="55" xfId="0" applyFont="1" applyBorder="1" applyProtection="1">
      <protection hidden="1"/>
    </xf>
    <xf numFmtId="0" fontId="75" fillId="37" borderId="0" xfId="0" applyFont="1" applyFill="1" applyAlignment="1" applyProtection="1">
      <alignment horizontal="center" vertical="center"/>
      <protection hidden="1"/>
    </xf>
    <xf numFmtId="0" fontId="79" fillId="0" borderId="0" xfId="0" applyFont="1" applyAlignment="1" applyProtection="1">
      <alignment horizontal="right"/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20" fillId="0" borderId="0" xfId="0" applyFont="1" applyAlignment="1" applyProtection="1">
      <alignment horizontal="left"/>
      <protection hidden="1"/>
    </xf>
    <xf numFmtId="0" fontId="92" fillId="0" borderId="0" xfId="0" applyFont="1" applyAlignment="1" applyProtection="1">
      <alignment horizontal="right"/>
      <protection hidden="1"/>
    </xf>
    <xf numFmtId="0" fontId="1" fillId="0" borderId="25" xfId="0" applyFont="1" applyBorder="1" applyAlignment="1" applyProtection="1">
      <alignment horizontal="left"/>
      <protection hidden="1"/>
    </xf>
    <xf numFmtId="0" fontId="20" fillId="0" borderId="91" xfId="0" applyFont="1" applyBorder="1" applyAlignment="1" applyProtection="1">
      <alignment horizontal="right"/>
      <protection hidden="1"/>
    </xf>
    <xf numFmtId="2" fontId="82" fillId="33" borderId="43" xfId="0" applyNumberFormat="1" applyFont="1" applyFill="1" applyBorder="1" applyAlignment="1" applyProtection="1">
      <alignment horizontal="center" vertical="center" wrapText="1"/>
      <protection hidden="1"/>
    </xf>
    <xf numFmtId="0" fontId="1" fillId="32" borderId="3" xfId="0" applyFont="1" applyFill="1" applyBorder="1" applyProtection="1">
      <protection hidden="1"/>
    </xf>
    <xf numFmtId="0" fontId="1" fillId="32" borderId="0" xfId="0" applyFont="1" applyFill="1" applyProtection="1">
      <protection hidden="1"/>
    </xf>
    <xf numFmtId="0" fontId="20" fillId="38" borderId="75" xfId="0" applyFont="1" applyFill="1" applyBorder="1" applyAlignment="1" applyProtection="1">
      <alignment horizontal="center"/>
      <protection hidden="1"/>
    </xf>
    <xf numFmtId="0" fontId="20" fillId="38" borderId="7" xfId="0" applyFont="1" applyFill="1" applyBorder="1" applyAlignment="1" applyProtection="1">
      <alignment horizontal="center"/>
      <protection hidden="1"/>
    </xf>
    <xf numFmtId="2" fontId="105" fillId="39" borderId="49" xfId="0" applyNumberFormat="1" applyFont="1" applyFill="1" applyBorder="1" applyAlignment="1" applyProtection="1">
      <alignment horizontal="center" vertical="center" wrapText="1"/>
      <protection hidden="1"/>
    </xf>
    <xf numFmtId="0" fontId="105" fillId="39" borderId="49" xfId="0" quotePrefix="1" applyFont="1" applyFill="1" applyBorder="1" applyAlignment="1" applyProtection="1">
      <alignment horizontal="center" vertical="center"/>
      <protection hidden="1"/>
    </xf>
    <xf numFmtId="0" fontId="105" fillId="39" borderId="49" xfId="1" applyNumberFormat="1" applyFont="1" applyFill="1" applyBorder="1" applyAlignment="1" applyProtection="1">
      <alignment horizontal="center" vertical="center" wrapText="1"/>
      <protection hidden="1"/>
    </xf>
    <xf numFmtId="1" fontId="105" fillId="39" borderId="49" xfId="0" applyNumberFormat="1" applyFont="1" applyFill="1" applyBorder="1" applyAlignment="1" applyProtection="1">
      <alignment horizontal="center" vertical="center" wrapText="1"/>
      <protection hidden="1"/>
    </xf>
    <xf numFmtId="1" fontId="105" fillId="39" borderId="49" xfId="0" applyNumberFormat="1" applyFont="1" applyFill="1" applyBorder="1" applyAlignment="1">
      <alignment horizontal="center" vertical="center"/>
    </xf>
    <xf numFmtId="0" fontId="20" fillId="39" borderId="75" xfId="0" applyFont="1" applyFill="1" applyBorder="1" applyAlignment="1" applyProtection="1">
      <alignment horizontal="center"/>
      <protection hidden="1"/>
    </xf>
    <xf numFmtId="168" fontId="105" fillId="39" borderId="49" xfId="0" applyNumberFormat="1" applyFont="1" applyFill="1" applyBorder="1" applyAlignment="1" applyProtection="1">
      <alignment horizontal="left" vertical="center"/>
      <protection hidden="1"/>
    </xf>
    <xf numFmtId="0" fontId="76" fillId="0" borderId="57" xfId="0" applyFont="1" applyBorder="1" applyAlignment="1" applyProtection="1">
      <alignment horizontal="center" vertical="center" wrapText="1"/>
      <protection hidden="1"/>
    </xf>
    <xf numFmtId="2" fontId="82" fillId="38" borderId="69" xfId="0" applyNumberFormat="1" applyFont="1" applyFill="1" applyBorder="1" applyAlignment="1" applyProtection="1">
      <alignment horizontal="center" vertical="center" wrapText="1"/>
      <protection hidden="1"/>
    </xf>
    <xf numFmtId="2" fontId="96" fillId="38" borderId="49" xfId="0" applyNumberFormat="1" applyFont="1" applyFill="1" applyBorder="1" applyAlignment="1" applyProtection="1">
      <alignment horizontal="center" vertical="center" wrapText="1"/>
      <protection hidden="1"/>
    </xf>
    <xf numFmtId="0" fontId="105" fillId="38" borderId="49" xfId="0" quotePrefix="1" applyFont="1" applyFill="1" applyBorder="1" applyAlignment="1" applyProtection="1">
      <alignment horizontal="center" vertical="center"/>
      <protection hidden="1"/>
    </xf>
    <xf numFmtId="168" fontId="105" fillId="38" borderId="49" xfId="0" applyNumberFormat="1" applyFont="1" applyFill="1" applyBorder="1" applyAlignment="1" applyProtection="1">
      <alignment horizontal="left" vertical="center"/>
      <protection hidden="1"/>
    </xf>
    <xf numFmtId="0" fontId="96" fillId="38" borderId="49" xfId="1" applyNumberFormat="1" applyFont="1" applyFill="1" applyBorder="1" applyAlignment="1" applyProtection="1">
      <alignment horizontal="center" vertical="center" wrapText="1"/>
      <protection hidden="1"/>
    </xf>
    <xf numFmtId="1" fontId="96" fillId="38" borderId="49" xfId="0" applyNumberFormat="1" applyFont="1" applyFill="1" applyBorder="1" applyAlignment="1" applyProtection="1">
      <alignment horizontal="center" vertical="center" wrapText="1"/>
      <protection hidden="1"/>
    </xf>
    <xf numFmtId="1" fontId="96" fillId="38" borderId="49" xfId="0" applyNumberFormat="1" applyFont="1" applyFill="1" applyBorder="1" applyAlignment="1">
      <alignment horizontal="center" vertical="center"/>
    </xf>
    <xf numFmtId="0" fontId="83" fillId="0" borderId="75" xfId="510" applyFont="1" applyBorder="1" applyAlignment="1" applyProtection="1">
      <alignment horizontal="left" vertical="center" wrapText="1"/>
      <protection hidden="1"/>
    </xf>
    <xf numFmtId="0" fontId="83" fillId="0" borderId="75" xfId="510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 wrapText="1"/>
    </xf>
    <xf numFmtId="164" fontId="1" fillId="0" borderId="61" xfId="1" applyNumberFormat="1" applyFont="1" applyBorder="1" applyProtection="1">
      <protection hidden="1"/>
    </xf>
    <xf numFmtId="164" fontId="1" fillId="0" borderId="0" xfId="1" applyNumberFormat="1" applyFont="1" applyBorder="1" applyProtection="1">
      <protection hidden="1"/>
    </xf>
    <xf numFmtId="164" fontId="82" fillId="33" borderId="15" xfId="1" applyNumberFormat="1" applyFont="1" applyFill="1" applyBorder="1" applyAlignment="1" applyProtection="1">
      <alignment horizontal="center" vertical="center" wrapText="1"/>
      <protection hidden="1"/>
    </xf>
    <xf numFmtId="164" fontId="75" fillId="8" borderId="0" xfId="0" applyNumberFormat="1" applyFont="1" applyFill="1" applyProtection="1">
      <protection hidden="1"/>
    </xf>
    <xf numFmtId="164" fontId="94" fillId="32" borderId="49" xfId="1" applyNumberFormat="1" applyFont="1" applyFill="1" applyBorder="1" applyAlignment="1" applyProtection="1">
      <alignment horizontal="center" vertical="center"/>
      <protection hidden="1"/>
    </xf>
    <xf numFmtId="164" fontId="1" fillId="0" borderId="75" xfId="0" applyNumberFormat="1" applyFont="1" applyBorder="1" applyAlignment="1" applyProtection="1">
      <alignment horizontal="center"/>
      <protection hidden="1"/>
    </xf>
    <xf numFmtId="164" fontId="1" fillId="0" borderId="7" xfId="0" applyNumberFormat="1" applyFont="1" applyBorder="1" applyAlignment="1" applyProtection="1">
      <alignment horizontal="center"/>
      <protection hidden="1"/>
    </xf>
    <xf numFmtId="164" fontId="1" fillId="0" borderId="49" xfId="0" applyNumberFormat="1" applyFont="1" applyBorder="1" applyAlignment="1" applyProtection="1">
      <alignment horizontal="center"/>
      <protection hidden="1"/>
    </xf>
    <xf numFmtId="164" fontId="1" fillId="0" borderId="6" xfId="0" applyNumberFormat="1" applyFont="1" applyBorder="1" applyAlignment="1" applyProtection="1">
      <alignment horizontal="center"/>
      <protection hidden="1"/>
    </xf>
    <xf numFmtId="164" fontId="96" fillId="32" borderId="49" xfId="0" applyNumberFormat="1" applyFont="1" applyFill="1" applyBorder="1" applyAlignment="1" applyProtection="1">
      <alignment horizontal="center" vertical="center"/>
      <protection hidden="1"/>
    </xf>
    <xf numFmtId="164" fontId="1" fillId="36" borderId="2" xfId="0" applyNumberFormat="1" applyFont="1" applyFill="1" applyBorder="1" applyAlignment="1" applyProtection="1">
      <alignment horizontal="center"/>
      <protection hidden="1"/>
    </xf>
    <xf numFmtId="164" fontId="1" fillId="35" borderId="49" xfId="0" applyNumberFormat="1" applyFont="1" applyFill="1" applyBorder="1" applyAlignment="1" applyProtection="1">
      <alignment horizontal="center"/>
      <protection hidden="1"/>
    </xf>
    <xf numFmtId="164" fontId="1" fillId="31" borderId="49" xfId="0" applyNumberFormat="1" applyFont="1" applyFill="1" applyBorder="1" applyAlignment="1" applyProtection="1">
      <alignment horizontal="center"/>
      <protection hidden="1"/>
    </xf>
    <xf numFmtId="164" fontId="1" fillId="34" borderId="49" xfId="0" applyNumberFormat="1" applyFont="1" applyFill="1" applyBorder="1" applyAlignment="1" applyProtection="1">
      <alignment horizontal="center"/>
      <protection hidden="1"/>
    </xf>
    <xf numFmtId="164" fontId="75" fillId="8" borderId="49" xfId="0" applyNumberFormat="1" applyFont="1" applyFill="1" applyBorder="1" applyProtection="1">
      <protection hidden="1"/>
    </xf>
    <xf numFmtId="164" fontId="94" fillId="32" borderId="2" xfId="1" applyNumberFormat="1" applyFont="1" applyFill="1" applyBorder="1" applyAlignment="1" applyProtection="1">
      <alignment horizontal="center" vertical="center"/>
      <protection hidden="1"/>
    </xf>
    <xf numFmtId="164" fontId="1" fillId="0" borderId="16" xfId="0" applyNumberFormat="1" applyFont="1" applyBorder="1" applyAlignment="1" applyProtection="1">
      <alignment horizontal="center"/>
      <protection hidden="1"/>
    </xf>
    <xf numFmtId="164" fontId="1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164" fontId="94" fillId="32" borderId="49" xfId="0" applyNumberFormat="1" applyFont="1" applyFill="1" applyBorder="1" applyAlignment="1" applyProtection="1">
      <alignment horizontal="center"/>
      <protection hidden="1"/>
    </xf>
    <xf numFmtId="164" fontId="94" fillId="8" borderId="49" xfId="0" applyNumberFormat="1" applyFont="1" applyFill="1" applyBorder="1" applyAlignment="1" applyProtection="1">
      <alignment horizontal="center"/>
      <protection hidden="1"/>
    </xf>
    <xf numFmtId="164" fontId="94" fillId="32" borderId="2" xfId="0" applyNumberFormat="1" applyFont="1" applyFill="1" applyBorder="1" applyAlignment="1" applyProtection="1">
      <alignment horizontal="center"/>
      <protection hidden="1"/>
    </xf>
    <xf numFmtId="164" fontId="1" fillId="0" borderId="6" xfId="0" applyNumberFormat="1" applyFont="1" applyBorder="1" applyAlignment="1" applyProtection="1">
      <alignment horizontal="center" vertical="center"/>
      <protection hidden="1"/>
    </xf>
    <xf numFmtId="164" fontId="1" fillId="0" borderId="7" xfId="0" applyNumberFormat="1" applyFont="1" applyBorder="1" applyAlignment="1" applyProtection="1">
      <alignment horizontal="center" vertical="center"/>
      <protection hidden="1"/>
    </xf>
    <xf numFmtId="164" fontId="75" fillId="32" borderId="49" xfId="0" applyNumberFormat="1" applyFont="1" applyFill="1" applyBorder="1" applyAlignment="1" applyProtection="1">
      <alignment horizontal="center"/>
      <protection hidden="1"/>
    </xf>
    <xf numFmtId="164" fontId="1" fillId="0" borderId="16" xfId="0" applyNumberFormat="1" applyFont="1" applyBorder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alignment horizont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164" fontId="80" fillId="0" borderId="7" xfId="0" applyNumberFormat="1" applyFont="1" applyBorder="1" applyAlignment="1" applyProtection="1">
      <alignment horizontal="center" vertical="center" wrapText="1"/>
      <protection hidden="1"/>
    </xf>
    <xf numFmtId="164" fontId="80" fillId="0" borderId="11" xfId="0" applyNumberFormat="1" applyFont="1" applyBorder="1" applyAlignment="1" applyProtection="1">
      <alignment horizontal="center"/>
      <protection hidden="1"/>
    </xf>
    <xf numFmtId="164" fontId="83" fillId="0" borderId="6" xfId="510" applyNumberFormat="1" applyFont="1" applyBorder="1" applyAlignment="1" applyProtection="1">
      <alignment horizontal="center" vertical="center"/>
      <protection hidden="1"/>
    </xf>
    <xf numFmtId="164" fontId="83" fillId="0" borderId="59" xfId="510" applyNumberFormat="1" applyFont="1" applyBorder="1" applyAlignment="1" applyProtection="1">
      <alignment horizontal="center" vertical="center"/>
      <protection hidden="1"/>
    </xf>
    <xf numFmtId="164" fontId="83" fillId="0" borderId="40" xfId="510" applyNumberFormat="1" applyFont="1" applyBorder="1" applyAlignment="1" applyProtection="1">
      <alignment horizontal="center" vertical="center"/>
      <protection hidden="1"/>
    </xf>
    <xf numFmtId="164" fontId="83" fillId="0" borderId="36" xfId="510" applyNumberFormat="1" applyFont="1" applyBorder="1" applyAlignment="1" applyProtection="1">
      <alignment horizontal="center" vertical="center"/>
      <protection hidden="1"/>
    </xf>
    <xf numFmtId="164" fontId="83" fillId="0" borderId="15" xfId="510" applyNumberFormat="1" applyFont="1" applyBorder="1" applyAlignment="1" applyProtection="1">
      <alignment horizontal="center" vertical="center"/>
      <protection hidden="1"/>
    </xf>
    <xf numFmtId="164" fontId="83" fillId="0" borderId="37" xfId="510" applyNumberFormat="1" applyFont="1" applyBorder="1" applyAlignment="1" applyProtection="1">
      <alignment horizontal="center" vertical="center"/>
      <protection hidden="1"/>
    </xf>
    <xf numFmtId="164" fontId="83" fillId="0" borderId="6" xfId="512" applyNumberFormat="1" applyFont="1" applyBorder="1" applyAlignment="1" applyProtection="1">
      <alignment horizontal="center" vertical="center" wrapText="1"/>
      <protection hidden="1"/>
    </xf>
    <xf numFmtId="164" fontId="83" fillId="0" borderId="16" xfId="510" applyNumberFormat="1" applyFont="1" applyBorder="1" applyAlignment="1" applyProtection="1">
      <alignment horizontal="center" vertical="center"/>
      <protection hidden="1"/>
    </xf>
    <xf numFmtId="164" fontId="83" fillId="0" borderId="44" xfId="510" applyNumberFormat="1" applyFont="1" applyBorder="1" applyAlignment="1" applyProtection="1">
      <alignment horizontal="center" vertical="center"/>
      <protection hidden="1"/>
    </xf>
    <xf numFmtId="164" fontId="84" fillId="0" borderId="0" xfId="510" applyNumberFormat="1" applyFont="1" applyAlignment="1" applyProtection="1">
      <alignment horizontal="center"/>
      <protection hidden="1"/>
    </xf>
    <xf numFmtId="164" fontId="14" fillId="0" borderId="0" xfId="510" applyNumberFormat="1" applyFont="1" applyAlignment="1" applyProtection="1">
      <alignment horizontal="center"/>
      <protection hidden="1"/>
    </xf>
    <xf numFmtId="164" fontId="94" fillId="32" borderId="2" xfId="0" applyNumberFormat="1" applyFont="1" applyFill="1" applyBorder="1" applyProtection="1">
      <protection hidden="1"/>
    </xf>
    <xf numFmtId="164" fontId="1" fillId="0" borderId="59" xfId="0" applyNumberFormat="1" applyFont="1" applyBorder="1" applyAlignment="1" applyProtection="1">
      <alignment horizontal="center"/>
      <protection hidden="1"/>
    </xf>
    <xf numFmtId="164" fontId="94" fillId="0" borderId="49" xfId="0" applyNumberFormat="1" applyFont="1" applyBorder="1" applyProtection="1">
      <protection hidden="1"/>
    </xf>
    <xf numFmtId="164" fontId="94" fillId="32" borderId="49" xfId="0" applyNumberFormat="1" applyFont="1" applyFill="1" applyBorder="1" applyProtection="1">
      <protection hidden="1"/>
    </xf>
    <xf numFmtId="164" fontId="23" fillId="0" borderId="6" xfId="0" applyNumberFormat="1" applyFont="1" applyBorder="1" applyAlignment="1" applyProtection="1">
      <alignment horizontal="center"/>
      <protection hidden="1"/>
    </xf>
    <xf numFmtId="164" fontId="1" fillId="0" borderId="36" xfId="0" applyNumberFormat="1" applyFont="1" applyBorder="1" applyAlignment="1" applyProtection="1">
      <alignment horizontal="center"/>
      <protection hidden="1"/>
    </xf>
    <xf numFmtId="164" fontId="1" fillId="0" borderId="59" xfId="0" applyNumberFormat="1" applyFont="1" applyBorder="1" applyAlignment="1" applyProtection="1">
      <alignment horizontal="center" vertical="center"/>
      <protection hidden="1"/>
    </xf>
    <xf numFmtId="164" fontId="23" fillId="0" borderId="59" xfId="0" applyNumberFormat="1" applyFont="1" applyBorder="1" applyAlignment="1" applyProtection="1">
      <alignment horizontal="center"/>
      <protection hidden="1"/>
    </xf>
    <xf numFmtId="164" fontId="96" fillId="32" borderId="2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6" xfId="1" applyNumberFormat="1" applyFont="1" applyBorder="1" applyAlignment="1" applyProtection="1">
      <alignment vertical="center"/>
      <protection hidden="1"/>
    </xf>
    <xf numFmtId="164" fontId="1" fillId="0" borderId="7" xfId="1" applyNumberFormat="1" applyFont="1" applyBorder="1" applyAlignment="1" applyProtection="1">
      <alignment vertical="center"/>
      <protection hidden="1"/>
    </xf>
    <xf numFmtId="164" fontId="1" fillId="0" borderId="61" xfId="1" applyNumberFormat="1" applyFont="1" applyBorder="1" applyAlignment="1" applyProtection="1">
      <alignment horizontal="center"/>
      <protection hidden="1"/>
    </xf>
    <xf numFmtId="164" fontId="1" fillId="0" borderId="0" xfId="1" applyNumberFormat="1" applyFont="1" applyBorder="1" applyAlignment="1" applyProtection="1">
      <alignment horizontal="center"/>
      <protection hidden="1"/>
    </xf>
    <xf numFmtId="164" fontId="1" fillId="0" borderId="6" xfId="1" applyNumberFormat="1" applyFont="1" applyBorder="1" applyAlignment="1" applyProtection="1">
      <alignment horizontal="center" vertical="center"/>
      <protection hidden="1"/>
    </xf>
    <xf numFmtId="164" fontId="1" fillId="0" borderId="75" xfId="1" applyNumberFormat="1" applyFont="1" applyBorder="1" applyAlignment="1" applyProtection="1">
      <alignment horizontal="center" vertical="center"/>
      <protection hidden="1"/>
    </xf>
    <xf numFmtId="164" fontId="1" fillId="0" borderId="10" xfId="1" applyNumberFormat="1" applyFont="1" applyBorder="1" applyAlignment="1" applyProtection="1">
      <alignment horizontal="center" vertical="center"/>
      <protection hidden="1"/>
    </xf>
    <xf numFmtId="164" fontId="1" fillId="0" borderId="69" xfId="1" applyNumberFormat="1" applyFont="1" applyBorder="1" applyAlignment="1" applyProtection="1">
      <alignment horizontal="center" vertical="center"/>
      <protection hidden="1"/>
    </xf>
    <xf numFmtId="164" fontId="1" fillId="0" borderId="0" xfId="1" applyNumberFormat="1" applyFont="1" applyAlignment="1" applyProtection="1">
      <alignment horizontal="center"/>
      <protection hidden="1"/>
    </xf>
    <xf numFmtId="164" fontId="0" fillId="0" borderId="0" xfId="1" applyNumberFormat="1" applyFont="1" applyAlignment="1" applyProtection="1">
      <alignment horizontal="center"/>
      <protection hidden="1"/>
    </xf>
    <xf numFmtId="164" fontId="0" fillId="0" borderId="6" xfId="0" applyNumberFormat="1" applyBorder="1" applyAlignment="1" applyProtection="1">
      <alignment horizontal="center"/>
      <protection hidden="1"/>
    </xf>
    <xf numFmtId="164" fontId="0" fillId="0" borderId="7" xfId="0" applyNumberFormat="1" applyBorder="1" applyAlignment="1" applyProtection="1">
      <alignment horizontal="center"/>
      <protection hidden="1"/>
    </xf>
    <xf numFmtId="164" fontId="0" fillId="0" borderId="75" xfId="0" applyNumberFormat="1" applyBorder="1" applyAlignment="1" applyProtection="1">
      <alignment horizontal="center"/>
      <protection hidden="1"/>
    </xf>
    <xf numFmtId="164" fontId="93" fillId="32" borderId="49" xfId="0" applyNumberFormat="1" applyFont="1" applyFill="1" applyBorder="1" applyAlignment="1" applyProtection="1">
      <alignment horizontal="center"/>
      <protection hidden="1"/>
    </xf>
    <xf numFmtId="164" fontId="0" fillId="0" borderId="16" xfId="0" applyNumberFormat="1" applyBorder="1" applyAlignment="1" applyProtection="1">
      <alignment horizontal="center"/>
      <protection hidden="1"/>
    </xf>
    <xf numFmtId="164" fontId="0" fillId="0" borderId="49" xfId="0" applyNumberFormat="1" applyBorder="1" applyAlignment="1" applyProtection="1">
      <alignment horizontal="center"/>
      <protection hidden="1"/>
    </xf>
    <xf numFmtId="164" fontId="96" fillId="8" borderId="0" xfId="1" applyNumberFormat="1" applyFont="1" applyFill="1" applyBorder="1" applyAlignment="1" applyProtection="1">
      <alignment horizontal="center" vertical="center" wrapText="1"/>
      <protection hidden="1"/>
    </xf>
    <xf numFmtId="164" fontId="84" fillId="0" borderId="49" xfId="0" applyNumberFormat="1" applyFont="1" applyBorder="1" applyAlignment="1" applyProtection="1">
      <alignment horizontal="center"/>
      <protection hidden="1"/>
    </xf>
    <xf numFmtId="164" fontId="84" fillId="0" borderId="75" xfId="0" applyNumberFormat="1" applyFont="1" applyBorder="1" applyAlignment="1" applyProtection="1">
      <alignment horizontal="center"/>
      <protection hidden="1"/>
    </xf>
    <xf numFmtId="164" fontId="94" fillId="8" borderId="3" xfId="0" applyNumberFormat="1" applyFont="1" applyFill="1" applyBorder="1" applyAlignment="1" applyProtection="1">
      <alignment vertical="center"/>
      <protection hidden="1"/>
    </xf>
    <xf numFmtId="164" fontId="80" fillId="0" borderId="36" xfId="0" applyNumberFormat="1" applyFont="1" applyBorder="1" applyAlignment="1" applyProtection="1">
      <alignment horizontal="center" vertical="center" wrapText="1"/>
      <protection hidden="1"/>
    </xf>
    <xf numFmtId="164" fontId="80" fillId="0" borderId="12" xfId="0" applyNumberFormat="1" applyFont="1" applyBorder="1" applyAlignment="1" applyProtection="1">
      <alignment horizontal="center"/>
      <protection hidden="1"/>
    </xf>
    <xf numFmtId="164" fontId="94" fillId="8" borderId="2" xfId="0" applyNumberFormat="1" applyFont="1" applyFill="1" applyBorder="1" applyAlignment="1" applyProtection="1">
      <alignment vertical="center"/>
      <protection hidden="1"/>
    </xf>
    <xf numFmtId="164" fontId="94" fillId="8" borderId="49" xfId="0" applyNumberFormat="1" applyFont="1" applyFill="1" applyBorder="1" applyAlignment="1" applyProtection="1">
      <alignment vertical="center"/>
      <protection hidden="1"/>
    </xf>
    <xf numFmtId="164" fontId="1" fillId="0" borderId="6" xfId="1" applyNumberFormat="1" applyFont="1" applyBorder="1" applyAlignment="1" applyProtection="1">
      <alignment horizontal="center"/>
      <protection hidden="1"/>
    </xf>
    <xf numFmtId="164" fontId="1" fillId="0" borderId="75" xfId="1" applyNumberFormat="1" applyFont="1" applyBorder="1" applyAlignment="1" applyProtection="1">
      <alignment horizontal="center"/>
      <protection hidden="1"/>
    </xf>
    <xf numFmtId="164" fontId="1" fillId="0" borderId="7" xfId="1" applyNumberFormat="1" applyFont="1" applyBorder="1" applyAlignment="1" applyProtection="1">
      <alignment horizontal="center"/>
      <protection hidden="1"/>
    </xf>
    <xf numFmtId="164" fontId="90" fillId="0" borderId="0" xfId="509" applyNumberFormat="1" applyFont="1" applyProtection="1">
      <protection hidden="1"/>
    </xf>
    <xf numFmtId="164" fontId="65" fillId="0" borderId="0" xfId="509" applyNumberFormat="1" applyProtection="1">
      <protection hidden="1"/>
    </xf>
    <xf numFmtId="164" fontId="0" fillId="0" borderId="61" xfId="1" applyNumberFormat="1" applyFont="1" applyBorder="1" applyProtection="1">
      <protection hidden="1"/>
    </xf>
    <xf numFmtId="164" fontId="0" fillId="0" borderId="0" xfId="1" applyNumberFormat="1" applyFont="1" applyBorder="1" applyProtection="1">
      <protection hidden="1"/>
    </xf>
    <xf numFmtId="164" fontId="4" fillId="33" borderId="15" xfId="1" applyNumberFormat="1" applyFont="1" applyFill="1" applyBorder="1" applyAlignment="1" applyProtection="1">
      <alignment horizontal="center" vertical="center" wrapText="1"/>
      <protection hidden="1"/>
    </xf>
    <xf numFmtId="164" fontId="4" fillId="33" borderId="15" xfId="0" applyNumberFormat="1" applyFont="1" applyFill="1" applyBorder="1" applyAlignment="1" applyProtection="1">
      <alignment horizontal="center" vertical="center" wrapText="1"/>
      <protection hidden="1"/>
    </xf>
    <xf numFmtId="164" fontId="0" fillId="32" borderId="5" xfId="0" applyNumberFormat="1" applyFill="1" applyBorder="1" applyProtection="1">
      <protection hidden="1"/>
    </xf>
    <xf numFmtId="164" fontId="0" fillId="3" borderId="6" xfId="0" applyNumberFormat="1" applyFill="1" applyBorder="1" applyAlignment="1" applyProtection="1">
      <alignment horizontal="center"/>
      <protection hidden="1"/>
    </xf>
    <xf numFmtId="164" fontId="4" fillId="33" borderId="20" xfId="0" applyNumberFormat="1" applyFont="1" applyFill="1" applyBorder="1" applyAlignment="1" applyProtection="1">
      <alignment horizontal="center" vertical="center" wrapText="1"/>
      <protection hidden="1"/>
    </xf>
    <xf numFmtId="164" fontId="1" fillId="0" borderId="13" xfId="0" applyNumberFormat="1" applyFont="1" applyBorder="1" applyAlignment="1" applyProtection="1">
      <alignment horizontal="center"/>
      <protection hidden="1"/>
    </xf>
    <xf numFmtId="164" fontId="82" fillId="33" borderId="88" xfId="0" applyNumberFormat="1" applyFont="1" applyFill="1" applyBorder="1" applyAlignment="1" applyProtection="1">
      <alignment horizontal="center" vertical="center" wrapText="1"/>
      <protection hidden="1"/>
    </xf>
    <xf numFmtId="164" fontId="96" fillId="8" borderId="5" xfId="0" applyNumberFormat="1" applyFont="1" applyFill="1" applyBorder="1" applyAlignment="1" applyProtection="1">
      <alignment horizontal="center" vertical="center" wrapText="1"/>
      <protection hidden="1"/>
    </xf>
    <xf numFmtId="164" fontId="94" fillId="32" borderId="5" xfId="0" applyNumberFormat="1" applyFont="1" applyFill="1" applyBorder="1" applyAlignment="1" applyProtection="1">
      <alignment horizontal="center"/>
      <protection hidden="1"/>
    </xf>
    <xf numFmtId="164" fontId="1" fillId="3" borderId="6" xfId="0" applyNumberFormat="1" applyFont="1" applyFill="1" applyBorder="1" applyAlignment="1" applyProtection="1">
      <alignment horizontal="center"/>
      <protection hidden="1"/>
    </xf>
    <xf numFmtId="164" fontId="1" fillId="3" borderId="16" xfId="0" applyNumberFormat="1" applyFont="1" applyFill="1" applyBorder="1" applyAlignment="1" applyProtection="1">
      <alignment horizontal="center"/>
      <protection hidden="1"/>
    </xf>
    <xf numFmtId="164" fontId="1" fillId="3" borderId="75" xfId="0" applyNumberFormat="1" applyFont="1" applyFill="1" applyBorder="1" applyAlignment="1" applyProtection="1">
      <alignment horizontal="center"/>
      <protection hidden="1"/>
    </xf>
    <xf numFmtId="164" fontId="94" fillId="32" borderId="9" xfId="0" applyNumberFormat="1" applyFont="1" applyFill="1" applyBorder="1" applyAlignment="1" applyProtection="1">
      <alignment horizontal="center"/>
      <protection hidden="1"/>
    </xf>
    <xf numFmtId="164" fontId="1" fillId="0" borderId="58" xfId="0" applyNumberFormat="1" applyFont="1" applyBorder="1" applyAlignment="1" applyProtection="1">
      <alignment horizontal="center"/>
      <protection hidden="1"/>
    </xf>
    <xf numFmtId="164" fontId="1" fillId="0" borderId="9" xfId="0" applyNumberFormat="1" applyFont="1" applyBorder="1" applyAlignment="1" applyProtection="1">
      <alignment horizontal="center"/>
      <protection hidden="1"/>
    </xf>
    <xf numFmtId="164" fontId="1" fillId="3" borderId="7" xfId="0" applyNumberFormat="1" applyFont="1" applyFill="1" applyBorder="1" applyAlignment="1" applyProtection="1">
      <alignment horizontal="center"/>
      <protection hidden="1"/>
    </xf>
    <xf numFmtId="164" fontId="1" fillId="3" borderId="58" xfId="0" applyNumberFormat="1" applyFont="1" applyFill="1" applyBorder="1" applyAlignment="1" applyProtection="1">
      <alignment horizontal="center"/>
      <protection hidden="1"/>
    </xf>
    <xf numFmtId="164" fontId="94" fillId="8" borderId="58" xfId="0" applyNumberFormat="1" applyFont="1" applyFill="1" applyBorder="1" applyAlignment="1" applyProtection="1">
      <alignment horizontal="centerContinuous"/>
      <protection hidden="1"/>
    </xf>
    <xf numFmtId="164" fontId="82" fillId="33" borderId="20" xfId="0" applyNumberFormat="1" applyFont="1" applyFill="1" applyBorder="1" applyAlignment="1" applyProtection="1">
      <alignment horizontal="center" vertical="center" wrapText="1"/>
      <protection hidden="1"/>
    </xf>
    <xf numFmtId="164" fontId="1" fillId="0" borderId="0" xfId="0" applyNumberFormat="1" applyFont="1" applyAlignment="1" applyProtection="1">
      <alignment vertical="center"/>
      <protection hidden="1"/>
    </xf>
    <xf numFmtId="164" fontId="105" fillId="39" borderId="49" xfId="1" applyNumberFormat="1" applyFont="1" applyFill="1" applyBorder="1" applyAlignment="1" applyProtection="1">
      <alignment horizontal="center" vertical="center" wrapText="1"/>
      <protection hidden="1"/>
    </xf>
    <xf numFmtId="164" fontId="83" fillId="0" borderId="75" xfId="0" applyNumberFormat="1" applyFont="1" applyBorder="1" applyProtection="1">
      <protection hidden="1"/>
    </xf>
    <xf numFmtId="164" fontId="83" fillId="0" borderId="7" xfId="0" applyNumberFormat="1" applyFont="1" applyBorder="1" applyProtection="1">
      <protection hidden="1"/>
    </xf>
    <xf numFmtId="164" fontId="83" fillId="0" borderId="49" xfId="0" applyNumberFormat="1" applyFont="1" applyBorder="1" applyProtection="1">
      <protection hidden="1"/>
    </xf>
    <xf numFmtId="164" fontId="83" fillId="0" borderId="16" xfId="0" applyNumberFormat="1" applyFont="1" applyBorder="1" applyProtection="1">
      <protection hidden="1"/>
    </xf>
    <xf numFmtId="164" fontId="83" fillId="0" borderId="6" xfId="0" applyNumberFormat="1" applyFont="1" applyBorder="1" applyProtection="1">
      <protection hidden="1"/>
    </xf>
    <xf numFmtId="164" fontId="96" fillId="38" borderId="49" xfId="1" applyNumberFormat="1" applyFont="1" applyFill="1" applyBorder="1" applyAlignment="1" applyProtection="1">
      <alignment horizontal="center" vertical="center" wrapText="1"/>
      <protection hidden="1"/>
    </xf>
    <xf numFmtId="164" fontId="105" fillId="39" borderId="58" xfId="0" applyNumberFormat="1" applyFont="1" applyFill="1" applyBorder="1" applyAlignment="1" applyProtection="1">
      <alignment horizontal="center" vertical="center" wrapText="1"/>
      <protection hidden="1"/>
    </xf>
    <xf numFmtId="164" fontId="94" fillId="32" borderId="58" xfId="0" applyNumberFormat="1" applyFont="1" applyFill="1" applyBorder="1" applyAlignment="1" applyProtection="1">
      <alignment horizontal="center"/>
      <protection hidden="1"/>
    </xf>
    <xf numFmtId="164" fontId="6" fillId="0" borderId="58" xfId="0" applyNumberFormat="1" applyFont="1" applyBorder="1" applyProtection="1">
      <protection hidden="1"/>
    </xf>
    <xf numFmtId="164" fontId="96" fillId="38" borderId="58" xfId="0" applyNumberFormat="1" applyFont="1" applyFill="1" applyBorder="1" applyAlignment="1" applyProtection="1">
      <alignment horizontal="center" vertical="center" wrapText="1"/>
      <protection hidden="1"/>
    </xf>
    <xf numFmtId="164" fontId="94" fillId="8" borderId="2" xfId="0" applyNumberFormat="1" applyFont="1" applyFill="1" applyBorder="1" applyProtection="1">
      <protection hidden="1"/>
    </xf>
    <xf numFmtId="164" fontId="98" fillId="8" borderId="49" xfId="0" applyNumberFormat="1" applyFont="1" applyFill="1" applyBorder="1" applyAlignment="1" applyProtection="1">
      <alignment horizontal="center"/>
      <protection hidden="1"/>
    </xf>
    <xf numFmtId="164" fontId="94" fillId="32" borderId="49" xfId="0" applyNumberFormat="1" applyFont="1" applyFill="1" applyBorder="1" applyAlignment="1" applyProtection="1">
      <alignment horizontal="left" vertical="center"/>
      <protection hidden="1"/>
    </xf>
    <xf numFmtId="164" fontId="94" fillId="8" borderId="5" xfId="0" applyNumberFormat="1" applyFont="1" applyFill="1" applyBorder="1" applyAlignment="1" applyProtection="1">
      <alignment horizontal="center"/>
      <protection hidden="1"/>
    </xf>
    <xf numFmtId="164" fontId="1" fillId="0" borderId="12" xfId="0" applyNumberFormat="1" applyFont="1" applyBorder="1" applyAlignment="1" applyProtection="1">
      <alignment horizontal="center"/>
      <protection hidden="1"/>
    </xf>
    <xf numFmtId="164" fontId="98" fillId="8" borderId="58" xfId="0" applyNumberFormat="1" applyFont="1" applyFill="1" applyBorder="1" applyAlignment="1" applyProtection="1">
      <alignment horizontal="center"/>
      <protection hidden="1"/>
    </xf>
    <xf numFmtId="164" fontId="94" fillId="32" borderId="58" xfId="0" applyNumberFormat="1" applyFont="1" applyFill="1" applyBorder="1" applyAlignment="1" applyProtection="1">
      <alignment horizontal="left" vertical="center"/>
      <protection hidden="1"/>
    </xf>
    <xf numFmtId="164" fontId="98" fillId="8" borderId="49" xfId="0" applyNumberFormat="1" applyFont="1" applyFill="1" applyBorder="1" applyAlignment="1" applyProtection="1">
      <alignment horizontal="center" vertical="center"/>
      <protection hidden="1"/>
    </xf>
    <xf numFmtId="164" fontId="1" fillId="0" borderId="12" xfId="0" applyNumberFormat="1" applyFont="1" applyBorder="1" applyProtection="1">
      <protection hidden="1"/>
    </xf>
    <xf numFmtId="164" fontId="98" fillId="8" borderId="58" xfId="0" applyNumberFormat="1" applyFont="1" applyFill="1" applyBorder="1" applyAlignment="1" applyProtection="1">
      <alignment horizontal="center" vertical="center"/>
      <protection hidden="1"/>
    </xf>
    <xf numFmtId="164" fontId="87" fillId="0" borderId="0" xfId="0" applyNumberFormat="1" applyFont="1" applyAlignment="1" applyProtection="1">
      <alignment vertical="center"/>
      <protection hidden="1"/>
    </xf>
    <xf numFmtId="164" fontId="1" fillId="0" borderId="13" xfId="1" applyNumberFormat="1" applyFont="1" applyBorder="1" applyAlignment="1" applyProtection="1">
      <alignment horizontal="center"/>
      <protection hidden="1"/>
    </xf>
    <xf numFmtId="164" fontId="1" fillId="0" borderId="6" xfId="1" applyNumberFormat="1" applyFont="1" applyBorder="1" applyProtection="1">
      <protection hidden="1"/>
    </xf>
    <xf numFmtId="164" fontId="1" fillId="0" borderId="7" xfId="1" applyNumberFormat="1" applyFont="1" applyBorder="1" applyProtection="1">
      <protection hidden="1"/>
    </xf>
    <xf numFmtId="164" fontId="1" fillId="0" borderId="13" xfId="0" applyNumberFormat="1" applyFont="1" applyBorder="1" applyProtection="1">
      <protection hidden="1"/>
    </xf>
    <xf numFmtId="164" fontId="82" fillId="33" borderId="15" xfId="0" applyNumberFormat="1" applyFont="1" applyFill="1" applyBorder="1" applyAlignment="1" applyProtection="1">
      <alignment horizontal="center" vertical="center" wrapText="1"/>
      <protection hidden="1"/>
    </xf>
    <xf numFmtId="164" fontId="1" fillId="3" borderId="6" xfId="0" applyNumberFormat="1" applyFont="1" applyFill="1" applyBorder="1" applyAlignment="1" applyProtection="1">
      <alignment horizontal="center" vertical="center"/>
      <protection hidden="1"/>
    </xf>
    <xf numFmtId="164" fontId="1" fillId="3" borderId="16" xfId="0" applyNumberFormat="1" applyFont="1" applyFill="1" applyBorder="1" applyAlignment="1" applyProtection="1">
      <alignment horizontal="center" vertical="center"/>
      <protection hidden="1"/>
    </xf>
    <xf numFmtId="164" fontId="1" fillId="0" borderId="1" xfId="0" applyNumberFormat="1" applyFont="1" applyBorder="1" applyAlignment="1" applyProtection="1">
      <alignment horizontal="center"/>
      <protection hidden="1"/>
    </xf>
    <xf numFmtId="164" fontId="1" fillId="3" borderId="1" xfId="0" applyNumberFormat="1" applyFont="1" applyFill="1" applyBorder="1" applyAlignment="1" applyProtection="1">
      <alignment horizontal="center"/>
      <protection hidden="1"/>
    </xf>
    <xf numFmtId="164" fontId="1" fillId="0" borderId="9" xfId="0" applyNumberFormat="1" applyFont="1" applyBorder="1" applyProtection="1">
      <protection hidden="1"/>
    </xf>
    <xf numFmtId="164" fontId="0" fillId="0" borderId="0" xfId="0" applyNumberFormat="1"/>
    <xf numFmtId="164" fontId="84" fillId="5" borderId="75" xfId="0" applyNumberFormat="1" applyFont="1" applyFill="1" applyBorder="1" applyAlignment="1" applyProtection="1">
      <alignment horizontal="center"/>
      <protection hidden="1"/>
    </xf>
    <xf numFmtId="164" fontId="84" fillId="0" borderId="13" xfId="0" applyNumberFormat="1" applyFont="1" applyBorder="1" applyAlignment="1" applyProtection="1">
      <alignment horizontal="center"/>
      <protection hidden="1"/>
    </xf>
    <xf numFmtId="164" fontId="84" fillId="0" borderId="59" xfId="0" applyNumberFormat="1" applyFont="1" applyBorder="1" applyAlignment="1" applyProtection="1">
      <alignment horizontal="center"/>
      <protection hidden="1"/>
    </xf>
    <xf numFmtId="164" fontId="84" fillId="5" borderId="59" xfId="0" applyNumberFormat="1" applyFont="1" applyFill="1" applyBorder="1" applyAlignment="1" applyProtection="1">
      <alignment horizontal="center"/>
      <protection hidden="1"/>
    </xf>
    <xf numFmtId="164" fontId="1" fillId="0" borderId="59" xfId="0" quotePrefix="1" applyNumberFormat="1" applyFont="1" applyBorder="1" applyAlignment="1" applyProtection="1">
      <alignment horizontal="center"/>
      <protection hidden="1"/>
    </xf>
    <xf numFmtId="164" fontId="1" fillId="0" borderId="7" xfId="0" quotePrefix="1" applyNumberFormat="1" applyFont="1" applyBorder="1" applyAlignment="1" applyProtection="1">
      <alignment horizontal="center"/>
      <protection hidden="1"/>
    </xf>
    <xf numFmtId="164" fontId="84" fillId="0" borderId="7" xfId="0" applyNumberFormat="1" applyFont="1" applyBorder="1" applyAlignment="1" applyProtection="1">
      <alignment horizontal="center"/>
      <protection hidden="1"/>
    </xf>
    <xf numFmtId="164" fontId="23" fillId="0" borderId="13" xfId="0" applyNumberFormat="1" applyFont="1" applyBorder="1" applyAlignment="1" applyProtection="1">
      <alignment horizontal="center"/>
      <protection hidden="1"/>
    </xf>
    <xf numFmtId="164" fontId="1" fillId="5" borderId="59" xfId="0" applyNumberFormat="1" applyFont="1" applyFill="1" applyBorder="1" applyAlignment="1" applyProtection="1">
      <alignment horizontal="center"/>
      <protection hidden="1"/>
    </xf>
    <xf numFmtId="164" fontId="23" fillId="0" borderId="9" xfId="0" applyNumberFormat="1" applyFont="1" applyBorder="1" applyAlignment="1" applyProtection="1">
      <alignment horizontal="center"/>
      <protection hidden="1"/>
    </xf>
    <xf numFmtId="164" fontId="75" fillId="8" borderId="12" xfId="0" applyNumberFormat="1" applyFont="1" applyFill="1" applyBorder="1" applyProtection="1">
      <protection hidden="1"/>
    </xf>
    <xf numFmtId="164" fontId="94" fillId="32" borderId="58" xfId="0" applyNumberFormat="1" applyFont="1" applyFill="1" applyBorder="1" applyAlignment="1" applyProtection="1">
      <alignment vertical="center"/>
      <protection hidden="1"/>
    </xf>
    <xf numFmtId="164" fontId="94" fillId="8" borderId="2" xfId="0" applyNumberFormat="1" applyFont="1" applyFill="1" applyBorder="1" applyAlignment="1" applyProtection="1">
      <alignment horizontal="center"/>
      <protection hidden="1"/>
    </xf>
    <xf numFmtId="164" fontId="94" fillId="8" borderId="58" xfId="0" applyNumberFormat="1" applyFont="1" applyFill="1" applyBorder="1" applyAlignment="1" applyProtection="1">
      <alignment horizontal="center"/>
      <protection hidden="1"/>
    </xf>
    <xf numFmtId="164" fontId="82" fillId="33" borderId="70" xfId="0" applyNumberFormat="1" applyFont="1" applyFill="1" applyBorder="1" applyAlignment="1" applyProtection="1">
      <alignment horizontal="center" vertical="center" wrapText="1"/>
      <protection hidden="1"/>
    </xf>
    <xf numFmtId="164" fontId="1" fillId="3" borderId="7" xfId="0" applyNumberFormat="1" applyFont="1" applyFill="1" applyBorder="1" applyAlignment="1" applyProtection="1">
      <alignment horizontal="center" vertical="center"/>
      <protection hidden="1"/>
    </xf>
    <xf numFmtId="164" fontId="94" fillId="32" borderId="5" xfId="0" applyNumberFormat="1" applyFont="1" applyFill="1" applyBorder="1" applyProtection="1">
      <protection hidden="1"/>
    </xf>
    <xf numFmtId="164" fontId="94" fillId="32" borderId="58" xfId="1" applyNumberFormat="1" applyFont="1" applyFill="1" applyBorder="1" applyAlignment="1" applyProtection="1">
      <alignment vertical="center"/>
      <protection hidden="1"/>
    </xf>
    <xf numFmtId="164" fontId="1" fillId="0" borderId="16" xfId="1" applyNumberFormat="1" applyFont="1" applyBorder="1" applyAlignment="1" applyProtection="1">
      <alignment vertical="center"/>
      <protection hidden="1"/>
    </xf>
    <xf numFmtId="164" fontId="1" fillId="0" borderId="61" xfId="1" applyNumberFormat="1" applyFont="1" applyBorder="1" applyAlignment="1" applyProtection="1">
      <alignment wrapText="1"/>
      <protection hidden="1"/>
    </xf>
    <xf numFmtId="164" fontId="1" fillId="0" borderId="0" xfId="1" applyNumberFormat="1" applyFont="1" applyBorder="1" applyAlignment="1" applyProtection="1">
      <alignment wrapText="1"/>
      <protection hidden="1"/>
    </xf>
    <xf numFmtId="164" fontId="94" fillId="32" borderId="2" xfId="0" applyNumberFormat="1" applyFont="1" applyFill="1" applyBorder="1" applyAlignment="1" applyProtection="1">
      <alignment horizontal="center" wrapText="1"/>
      <protection hidden="1"/>
    </xf>
    <xf numFmtId="164" fontId="94" fillId="32" borderId="49" xfId="0" applyNumberFormat="1" applyFont="1" applyFill="1" applyBorder="1" applyAlignment="1" applyProtection="1">
      <alignment horizontal="center" vertical="center" wrapText="1"/>
      <protection hidden="1"/>
    </xf>
    <xf numFmtId="164" fontId="1" fillId="0" borderId="16" xfId="1" applyNumberFormat="1" applyFont="1" applyBorder="1" applyAlignment="1" applyProtection="1">
      <alignment horizontal="center" vertical="center"/>
      <protection hidden="1"/>
    </xf>
    <xf numFmtId="164" fontId="0" fillId="0" borderId="0" xfId="1" applyNumberFormat="1" applyFont="1" applyAlignment="1" applyProtection="1">
      <alignment horizontal="center" wrapText="1"/>
      <protection hidden="1"/>
    </xf>
    <xf numFmtId="164" fontId="84" fillId="0" borderId="0" xfId="510" applyNumberFormat="1" applyFont="1" applyAlignment="1" applyProtection="1">
      <alignment horizontal="center" vertical="center"/>
      <protection hidden="1"/>
    </xf>
    <xf numFmtId="164" fontId="76" fillId="0" borderId="81" xfId="509" applyNumberFormat="1" applyFont="1" applyBorder="1" applyAlignment="1" applyProtection="1">
      <alignment horizontal="center" vertical="center"/>
      <protection hidden="1"/>
    </xf>
    <xf numFmtId="164" fontId="76" fillId="0" borderId="76" xfId="509" applyNumberFormat="1" applyFont="1" applyBorder="1" applyAlignment="1" applyProtection="1">
      <alignment horizontal="center" vertical="center"/>
      <protection hidden="1"/>
    </xf>
    <xf numFmtId="164" fontId="76" fillId="0" borderId="79" xfId="509" applyNumberFormat="1" applyFont="1" applyBorder="1" applyAlignment="1" applyProtection="1">
      <alignment horizontal="center" vertical="center"/>
      <protection hidden="1"/>
    </xf>
    <xf numFmtId="164" fontId="76" fillId="0" borderId="80" xfId="509" applyNumberFormat="1" applyFont="1" applyBorder="1" applyAlignment="1" applyProtection="1">
      <alignment horizontal="center" vertical="center"/>
      <protection hidden="1"/>
    </xf>
    <xf numFmtId="164" fontId="76" fillId="0" borderId="70" xfId="509" applyNumberFormat="1" applyFont="1" applyBorder="1" applyAlignment="1" applyProtection="1">
      <alignment horizontal="center" vertical="center"/>
      <protection hidden="1"/>
    </xf>
    <xf numFmtId="164" fontId="76" fillId="0" borderId="38" xfId="509" applyNumberFormat="1" applyFont="1" applyBorder="1" applyAlignment="1" applyProtection="1">
      <alignment horizontal="center" vertical="center"/>
      <protection hidden="1"/>
    </xf>
    <xf numFmtId="164" fontId="76" fillId="0" borderId="82" xfId="509" applyNumberFormat="1" applyFont="1" applyBorder="1" applyAlignment="1" applyProtection="1">
      <alignment horizontal="center" vertical="center"/>
      <protection hidden="1"/>
    </xf>
    <xf numFmtId="164" fontId="90" fillId="0" borderId="0" xfId="509" applyNumberFormat="1" applyFont="1" applyAlignment="1" applyProtection="1">
      <alignment horizontal="center" vertical="center"/>
      <protection hidden="1"/>
    </xf>
    <xf numFmtId="164" fontId="65" fillId="0" borderId="0" xfId="509" applyNumberFormat="1" applyAlignment="1" applyProtection="1">
      <alignment horizontal="center" vertical="center"/>
      <protection hidden="1"/>
    </xf>
    <xf numFmtId="164" fontId="94" fillId="32" borderId="5" xfId="0" applyNumberFormat="1" applyFont="1" applyFill="1" applyBorder="1" applyAlignment="1" applyProtection="1">
      <alignment horizontal="center" vertical="center"/>
      <protection hidden="1"/>
    </xf>
    <xf numFmtId="164" fontId="94" fillId="0" borderId="58" xfId="0" applyNumberFormat="1" applyFont="1" applyBorder="1" applyAlignment="1" applyProtection="1">
      <alignment horizontal="center" vertical="center"/>
      <protection hidden="1"/>
    </xf>
    <xf numFmtId="164" fontId="94" fillId="32" borderId="58" xfId="0" applyNumberFormat="1" applyFont="1" applyFill="1" applyBorder="1" applyAlignment="1" applyProtection="1">
      <alignment horizontal="center" vertical="center"/>
      <protection hidden="1"/>
    </xf>
    <xf numFmtId="164" fontId="1" fillId="0" borderId="58" xfId="0" applyNumberFormat="1" applyFont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164" fontId="84" fillId="0" borderId="6" xfId="1" applyNumberFormat="1" applyFont="1" applyFill="1" applyBorder="1" applyAlignment="1" applyProtection="1">
      <alignment horizontal="center" vertical="center"/>
      <protection hidden="1"/>
    </xf>
    <xf numFmtId="164" fontId="84" fillId="0" borderId="37" xfId="1" applyNumberFormat="1" applyFont="1" applyFill="1" applyBorder="1" applyAlignment="1" applyProtection="1">
      <alignment horizontal="center" vertical="center"/>
      <protection hidden="1"/>
    </xf>
    <xf numFmtId="164" fontId="84" fillId="0" borderId="81" xfId="1" applyNumberFormat="1" applyFont="1" applyFill="1" applyBorder="1" applyAlignment="1" applyProtection="1">
      <alignment horizontal="center" vertical="center"/>
      <protection hidden="1"/>
    </xf>
    <xf numFmtId="164" fontId="84" fillId="0" borderId="84" xfId="1" applyNumberFormat="1" applyFont="1" applyFill="1" applyBorder="1" applyAlignment="1" applyProtection="1">
      <alignment horizontal="center" vertical="center"/>
      <protection hidden="1"/>
    </xf>
    <xf numFmtId="164" fontId="84" fillId="0" borderId="82" xfId="1" applyNumberFormat="1" applyFont="1" applyFill="1" applyBorder="1" applyAlignment="1" applyProtection="1">
      <alignment horizontal="center" vertical="center"/>
      <protection hidden="1"/>
    </xf>
    <xf numFmtId="164" fontId="84" fillId="0" borderId="38" xfId="1" applyNumberFormat="1" applyFont="1" applyFill="1" applyBorder="1" applyAlignment="1" applyProtection="1">
      <alignment horizontal="center" vertical="center"/>
      <protection hidden="1"/>
    </xf>
    <xf numFmtId="164" fontId="71" fillId="0" borderId="0" xfId="509" applyNumberFormat="1" applyFont="1" applyProtection="1">
      <protection hidden="1"/>
    </xf>
    <xf numFmtId="164" fontId="80" fillId="0" borderId="7" xfId="1" applyNumberFormat="1" applyFont="1" applyBorder="1" applyAlignment="1" applyProtection="1">
      <alignment horizontal="center" vertical="center" wrapText="1"/>
      <protection hidden="1"/>
    </xf>
    <xf numFmtId="164" fontId="80" fillId="0" borderId="11" xfId="1" applyNumberFormat="1" applyFont="1" applyBorder="1" applyAlignment="1" applyProtection="1">
      <alignment horizontal="center"/>
      <protection hidden="1"/>
    </xf>
    <xf numFmtId="164" fontId="84" fillId="0" borderId="59" xfId="1" applyNumberFormat="1" applyFont="1" applyFill="1" applyBorder="1" applyAlignment="1" applyProtection="1">
      <alignment horizontal="center" vertical="center"/>
      <protection hidden="1"/>
    </xf>
    <xf numFmtId="164" fontId="84" fillId="0" borderId="40" xfId="1" applyNumberFormat="1" applyFont="1" applyFill="1" applyBorder="1" applyAlignment="1" applyProtection="1">
      <alignment horizontal="center" vertical="center"/>
      <protection hidden="1"/>
    </xf>
    <xf numFmtId="164" fontId="84" fillId="0" borderId="36" xfId="1" applyNumberFormat="1" applyFont="1" applyFill="1" applyBorder="1" applyAlignment="1" applyProtection="1">
      <alignment horizontal="center" vertical="center"/>
      <protection hidden="1"/>
    </xf>
    <xf numFmtId="164" fontId="71" fillId="0" borderId="0" xfId="1" applyNumberFormat="1" applyFont="1" applyFill="1" applyAlignment="1" applyProtection="1">
      <alignment horizontal="center" vertical="center"/>
      <protection hidden="1"/>
    </xf>
    <xf numFmtId="164" fontId="80" fillId="0" borderId="51" xfId="1" applyNumberFormat="1" applyFont="1" applyBorder="1" applyAlignment="1" applyProtection="1">
      <alignment horizontal="center" vertical="center" wrapText="1"/>
      <protection hidden="1"/>
    </xf>
    <xf numFmtId="164" fontId="97" fillId="32" borderId="49" xfId="0" applyNumberFormat="1" applyFont="1" applyFill="1" applyBorder="1" applyProtection="1">
      <protection hidden="1"/>
    </xf>
    <xf numFmtId="164" fontId="1" fillId="0" borderId="75" xfId="1" applyNumberFormat="1" applyFont="1" applyBorder="1" applyProtection="1">
      <protection hidden="1"/>
    </xf>
    <xf numFmtId="164" fontId="1" fillId="0" borderId="16" xfId="1" applyNumberFormat="1" applyFont="1" applyBorder="1" applyProtection="1">
      <protection hidden="1"/>
    </xf>
    <xf numFmtId="164" fontId="1" fillId="0" borderId="49" xfId="1" applyNumberFormat="1" applyFont="1" applyFill="1" applyBorder="1" applyProtection="1">
      <protection hidden="1"/>
    </xf>
    <xf numFmtId="164" fontId="1" fillId="0" borderId="75" xfId="1" applyNumberFormat="1" applyFont="1" applyFill="1" applyBorder="1" applyProtection="1">
      <protection hidden="1"/>
    </xf>
    <xf numFmtId="164" fontId="1" fillId="0" borderId="6" xfId="1" applyNumberFormat="1" applyFont="1" applyFill="1" applyBorder="1" applyProtection="1">
      <protection hidden="1"/>
    </xf>
    <xf numFmtId="164" fontId="1" fillId="0" borderId="49" xfId="1" applyNumberFormat="1" applyFont="1" applyBorder="1" applyProtection="1">
      <protection hidden="1"/>
    </xf>
    <xf numFmtId="164" fontId="83" fillId="0" borderId="7" xfId="1" applyNumberFormat="1" applyFont="1" applyBorder="1" applyProtection="1">
      <protection hidden="1"/>
    </xf>
    <xf numFmtId="164" fontId="22" fillId="0" borderId="49" xfId="0" applyNumberFormat="1" applyFont="1" applyBorder="1" applyProtection="1">
      <protection hidden="1"/>
    </xf>
    <xf numFmtId="164" fontId="83" fillId="0" borderId="49" xfId="1" applyNumberFormat="1" applyFont="1" applyFill="1" applyBorder="1" applyProtection="1">
      <protection hidden="1"/>
    </xf>
    <xf numFmtId="164" fontId="83" fillId="0" borderId="75" xfId="1" applyNumberFormat="1" applyFont="1" applyBorder="1" applyProtection="1">
      <protection hidden="1"/>
    </xf>
    <xf numFmtId="164" fontId="83" fillId="0" borderId="16" xfId="1" applyNumberFormat="1" applyFont="1" applyBorder="1" applyProtection="1">
      <protection hidden="1"/>
    </xf>
    <xf numFmtId="164" fontId="1" fillId="0" borderId="49" xfId="1" applyNumberFormat="1" applyFont="1" applyBorder="1" applyAlignment="1" applyProtection="1">
      <alignment horizontal="center"/>
      <protection hidden="1"/>
    </xf>
    <xf numFmtId="164" fontId="0" fillId="0" borderId="58" xfId="0" applyNumberFormat="1" applyBorder="1" applyAlignment="1" applyProtection="1">
      <alignment horizontal="center"/>
      <protection hidden="1"/>
    </xf>
    <xf numFmtId="164" fontId="83" fillId="0" borderId="0" xfId="0" applyNumberFormat="1" applyFont="1" applyProtection="1">
      <protection hidden="1"/>
    </xf>
    <xf numFmtId="164" fontId="6" fillId="0" borderId="0" xfId="0" applyNumberFormat="1" applyFont="1" applyProtection="1">
      <protection hidden="1"/>
    </xf>
    <xf numFmtId="164" fontId="97" fillId="32" borderId="2" xfId="0" applyNumberFormat="1" applyFont="1" applyFill="1" applyBorder="1" applyProtection="1">
      <protection hidden="1"/>
    </xf>
    <xf numFmtId="164" fontId="100" fillId="32" borderId="49" xfId="0" applyNumberFormat="1" applyFont="1" applyFill="1" applyBorder="1" applyProtection="1">
      <protection hidden="1"/>
    </xf>
    <xf numFmtId="164" fontId="1" fillId="0" borderId="7" xfId="1" applyNumberFormat="1" applyFont="1" applyFill="1" applyBorder="1" applyProtection="1">
      <protection hidden="1"/>
    </xf>
    <xf numFmtId="164" fontId="1" fillId="0" borderId="0" xfId="0" applyNumberFormat="1" applyFont="1" applyAlignment="1" applyProtection="1">
      <alignment horizontal="left" indent="1"/>
      <protection hidden="1"/>
    </xf>
    <xf numFmtId="164" fontId="0" fillId="0" borderId="0" xfId="0" applyNumberFormat="1" applyAlignment="1" applyProtection="1">
      <alignment horizontal="left" indent="1"/>
      <protection hidden="1"/>
    </xf>
    <xf numFmtId="164" fontId="96" fillId="32" borderId="5" xfId="0" applyNumberFormat="1" applyFont="1" applyFill="1" applyBorder="1" applyAlignment="1" applyProtection="1">
      <alignment horizontal="center" vertical="center" wrapText="1"/>
      <protection hidden="1"/>
    </xf>
    <xf numFmtId="164" fontId="1" fillId="3" borderId="75" xfId="0" applyNumberFormat="1" applyFont="1" applyFill="1" applyBorder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64" fontId="0" fillId="0" borderId="0" xfId="0" applyNumberFormat="1" applyAlignment="1" applyProtection="1">
      <alignment horizontal="right"/>
      <protection hidden="1"/>
    </xf>
    <xf numFmtId="164" fontId="82" fillId="0" borderId="0" xfId="0" applyNumberFormat="1" applyFont="1" applyAlignment="1" applyProtection="1">
      <alignment horizontal="center" vertical="center" wrapText="1"/>
      <protection hidden="1"/>
    </xf>
    <xf numFmtId="164" fontId="93" fillId="32" borderId="2" xfId="0" applyNumberFormat="1" applyFont="1" applyFill="1" applyBorder="1" applyProtection="1">
      <protection hidden="1"/>
    </xf>
    <xf numFmtId="164" fontId="93" fillId="32" borderId="5" xfId="0" applyNumberFormat="1" applyFont="1" applyFill="1" applyBorder="1" applyAlignment="1" applyProtection="1">
      <alignment horizontal="center"/>
      <protection hidden="1"/>
    </xf>
    <xf numFmtId="164" fontId="0" fillId="3" borderId="7" xfId="0" applyNumberFormat="1" applyFill="1" applyBorder="1" applyAlignment="1" applyProtection="1">
      <alignment horizontal="center"/>
      <protection hidden="1"/>
    </xf>
    <xf numFmtId="164" fontId="0" fillId="3" borderId="75" xfId="0" applyNumberFormat="1" applyFill="1" applyBorder="1" applyAlignment="1" applyProtection="1">
      <alignment horizontal="center"/>
      <protection hidden="1"/>
    </xf>
    <xf numFmtId="164" fontId="93" fillId="32" borderId="58" xfId="0" applyNumberFormat="1" applyFont="1" applyFill="1" applyBorder="1" applyAlignment="1" applyProtection="1">
      <alignment horizontal="center"/>
      <protection hidden="1"/>
    </xf>
    <xf numFmtId="164" fontId="0" fillId="3" borderId="16" xfId="0" applyNumberFormat="1" applyFill="1" applyBorder="1" applyAlignment="1" applyProtection="1">
      <alignment horizontal="center"/>
      <protection hidden="1"/>
    </xf>
    <xf numFmtId="164" fontId="96" fillId="8" borderId="12" xfId="0" applyNumberFormat="1" applyFont="1" applyFill="1" applyBorder="1" applyAlignment="1" applyProtection="1">
      <alignment horizontal="center" vertical="center" wrapText="1"/>
      <protection hidden="1"/>
    </xf>
    <xf numFmtId="164" fontId="94" fillId="8" borderId="4" xfId="0" applyNumberFormat="1" applyFont="1" applyFill="1" applyBorder="1" applyAlignment="1" applyProtection="1">
      <alignment horizontal="center" vertical="center"/>
      <protection hidden="1"/>
    </xf>
    <xf numFmtId="164" fontId="94" fillId="8" borderId="5" xfId="0" applyNumberFormat="1" applyFont="1" applyFill="1" applyBorder="1" applyAlignment="1" applyProtection="1">
      <alignment horizontal="center" vertical="center"/>
      <protection hidden="1"/>
    </xf>
    <xf numFmtId="164" fontId="94" fillId="8" borderId="58" xfId="0" applyNumberFormat="1" applyFont="1" applyFill="1" applyBorder="1" applyAlignment="1" applyProtection="1">
      <alignment horizontal="center" vertical="center"/>
      <protection hidden="1"/>
    </xf>
    <xf numFmtId="2" fontId="106" fillId="39" borderId="69" xfId="0" applyNumberFormat="1" applyFont="1" applyFill="1" applyBorder="1" applyAlignment="1" applyProtection="1">
      <alignment horizontal="center" vertical="center" wrapText="1"/>
      <protection hidden="1"/>
    </xf>
    <xf numFmtId="2" fontId="29" fillId="38" borderId="49" xfId="539" applyNumberFormat="1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left" indent="2"/>
      <protection hidden="1"/>
    </xf>
    <xf numFmtId="167" fontId="1" fillId="0" borderId="75" xfId="0" applyNumberFormat="1" applyFont="1" applyBorder="1" applyAlignment="1" applyProtection="1">
      <alignment horizontal="center" vertical="center"/>
      <protection hidden="1"/>
    </xf>
    <xf numFmtId="49" fontId="83" fillId="7" borderId="16" xfId="0" quotePrefix="1" applyNumberFormat="1" applyFont="1" applyFill="1" applyBorder="1" applyAlignment="1" applyProtection="1">
      <alignment horizontal="left" wrapText="1"/>
      <protection hidden="1"/>
    </xf>
    <xf numFmtId="49" fontId="83" fillId="0" borderId="6" xfId="0" quotePrefix="1" applyNumberFormat="1" applyFont="1" applyBorder="1" applyAlignment="1" applyProtection="1">
      <alignment horizontal="left" wrapText="1"/>
      <protection hidden="1"/>
    </xf>
    <xf numFmtId="49" fontId="83" fillId="7" borderId="6" xfId="0" quotePrefix="1" applyNumberFormat="1" applyFont="1" applyFill="1" applyBorder="1" applyAlignment="1" applyProtection="1">
      <alignment horizontal="left" wrapText="1"/>
      <protection hidden="1"/>
    </xf>
    <xf numFmtId="49" fontId="83" fillId="7" borderId="75" xfId="0" quotePrefix="1" applyNumberFormat="1" applyFont="1" applyFill="1" applyBorder="1" applyAlignment="1" applyProtection="1">
      <alignment horizontal="left" wrapText="1"/>
      <protection hidden="1"/>
    </xf>
    <xf numFmtId="0" fontId="0" fillId="32" borderId="11" xfId="0" applyFill="1" applyBorder="1" applyProtection="1">
      <protection hidden="1"/>
    </xf>
    <xf numFmtId="0" fontId="0" fillId="0" borderId="7" xfId="0" applyBorder="1" applyProtection="1">
      <protection hidden="1"/>
    </xf>
    <xf numFmtId="2" fontId="1" fillId="0" borderId="96" xfId="0" applyNumberFormat="1" applyFont="1" applyBorder="1" applyAlignment="1" applyProtection="1">
      <alignment horizontal="center"/>
      <protection hidden="1"/>
    </xf>
    <xf numFmtId="49" fontId="107" fillId="0" borderId="97" xfId="0" applyNumberFormat="1" applyFont="1" applyBorder="1" applyAlignment="1" applyProtection="1">
      <alignment horizontal="left"/>
      <protection hidden="1"/>
    </xf>
    <xf numFmtId="164" fontId="1" fillId="0" borderId="97" xfId="0" applyNumberFormat="1" applyFont="1" applyBorder="1" applyAlignment="1" applyProtection="1">
      <alignment horizontal="center"/>
      <protection hidden="1"/>
    </xf>
    <xf numFmtId="1" fontId="1" fillId="0" borderId="97" xfId="0" applyNumberFormat="1" applyFont="1" applyBorder="1" applyAlignment="1" applyProtection="1">
      <alignment horizontal="center"/>
      <protection hidden="1"/>
    </xf>
    <xf numFmtId="0" fontId="1" fillId="0" borderId="97" xfId="0" applyFont="1" applyBorder="1" applyAlignment="1" applyProtection="1">
      <alignment horizontal="center"/>
      <protection locked="0"/>
    </xf>
    <xf numFmtId="164" fontId="1" fillId="0" borderId="96" xfId="0" applyNumberFormat="1" applyFont="1" applyBorder="1" applyAlignment="1" applyProtection="1">
      <alignment horizontal="center"/>
      <protection hidden="1"/>
    </xf>
    <xf numFmtId="0" fontId="83" fillId="0" borderId="97" xfId="0" applyFont="1" applyBorder="1" applyAlignment="1" applyProtection="1">
      <alignment horizontal="left"/>
      <protection hidden="1"/>
    </xf>
    <xf numFmtId="1" fontId="1" fillId="0" borderId="97" xfId="0" applyNumberFormat="1" applyFont="1" applyBorder="1" applyProtection="1">
      <protection hidden="1"/>
    </xf>
    <xf numFmtId="166" fontId="1" fillId="0" borderId="97" xfId="0" applyNumberFormat="1" applyFont="1" applyBorder="1" applyProtection="1">
      <protection hidden="1"/>
    </xf>
    <xf numFmtId="0" fontId="1" fillId="0" borderId="97" xfId="0" applyFont="1" applyBorder="1"/>
    <xf numFmtId="164" fontId="1" fillId="0" borderId="96" xfId="0" applyNumberFormat="1" applyFont="1" applyBorder="1" applyProtection="1">
      <protection hidden="1"/>
    </xf>
    <xf numFmtId="0" fontId="1" fillId="0" borderId="96" xfId="0" applyFont="1" applyBorder="1" applyAlignment="1" applyProtection="1">
      <alignment horizontal="center"/>
      <protection hidden="1"/>
    </xf>
    <xf numFmtId="0" fontId="1" fillId="0" borderId="16" xfId="0" applyFont="1" applyBorder="1" applyAlignment="1" applyProtection="1">
      <alignment horizontal="left" indent="2"/>
      <protection hidden="1"/>
    </xf>
    <xf numFmtId="0" fontId="1" fillId="0" borderId="6" xfId="0" applyFont="1" applyBorder="1" applyAlignment="1" applyProtection="1">
      <alignment horizontal="left" indent="2"/>
      <protection hidden="1"/>
    </xf>
    <xf numFmtId="1" fontId="79" fillId="0" borderId="36" xfId="0" applyNumberFormat="1" applyFont="1" applyBorder="1" applyAlignment="1" applyProtection="1">
      <alignment horizontal="center" vertical="center" wrapText="1"/>
      <protection hidden="1"/>
    </xf>
    <xf numFmtId="1" fontId="79" fillId="0" borderId="96" xfId="0" applyNumberFormat="1" applyFont="1" applyBorder="1" applyAlignment="1" applyProtection="1">
      <alignment horizontal="center" vertical="center" wrapText="1"/>
      <protection hidden="1"/>
    </xf>
    <xf numFmtId="0" fontId="1" fillId="0" borderId="36" xfId="0" applyFont="1" applyBorder="1" applyAlignment="1" applyProtection="1">
      <alignment horizontal="left" indent="2"/>
      <protection hidden="1"/>
    </xf>
    <xf numFmtId="0" fontId="1" fillId="0" borderId="36" xfId="0" applyFont="1" applyBorder="1" applyAlignment="1" applyProtection="1">
      <alignment vertical="center"/>
      <protection hidden="1"/>
    </xf>
    <xf numFmtId="164" fontId="1" fillId="0" borderId="36" xfId="1" applyNumberFormat="1" applyFont="1" applyBorder="1" applyAlignment="1" applyProtection="1">
      <alignment horizontal="center" vertical="center"/>
      <protection hidden="1"/>
    </xf>
    <xf numFmtId="1" fontId="1" fillId="4" borderId="51" xfId="0" applyNumberFormat="1" applyFont="1" applyFill="1" applyBorder="1" applyAlignment="1" applyProtection="1">
      <alignment horizontal="center" vertical="center"/>
      <protection locked="0"/>
    </xf>
    <xf numFmtId="164" fontId="1" fillId="3" borderId="36" xfId="0" applyNumberFormat="1" applyFont="1" applyFill="1" applyBorder="1" applyAlignment="1" applyProtection="1">
      <alignment horizontal="center" vertical="center"/>
      <protection hidden="1"/>
    </xf>
    <xf numFmtId="0" fontId="94" fillId="32" borderId="97" xfId="0" applyFont="1" applyFill="1" applyBorder="1" applyAlignment="1" applyProtection="1">
      <alignment horizontal="center" vertical="center"/>
      <protection hidden="1"/>
    </xf>
    <xf numFmtId="0" fontId="75" fillId="32" borderId="97" xfId="0" applyFont="1" applyFill="1" applyBorder="1" applyAlignment="1" applyProtection="1">
      <alignment vertical="center"/>
      <protection hidden="1"/>
    </xf>
    <xf numFmtId="164" fontId="94" fillId="32" borderId="97" xfId="1" applyNumberFormat="1" applyFont="1" applyFill="1" applyBorder="1" applyAlignment="1" applyProtection="1">
      <alignment horizontal="center" vertical="center"/>
      <protection hidden="1"/>
    </xf>
    <xf numFmtId="0" fontId="94" fillId="32" borderId="97" xfId="0" applyFont="1" applyFill="1" applyBorder="1" applyAlignment="1" applyProtection="1">
      <alignment vertical="center"/>
      <protection hidden="1"/>
    </xf>
    <xf numFmtId="1" fontId="94" fillId="32" borderId="97" xfId="0" applyNumberFormat="1" applyFont="1" applyFill="1" applyBorder="1" applyAlignment="1" applyProtection="1">
      <alignment vertical="center"/>
      <protection locked="0"/>
    </xf>
    <xf numFmtId="164" fontId="94" fillId="32" borderId="96" xfId="0" applyNumberFormat="1" applyFont="1" applyFill="1" applyBorder="1" applyAlignment="1" applyProtection="1">
      <alignment vertical="center"/>
      <protection hidden="1"/>
    </xf>
    <xf numFmtId="164" fontId="1" fillId="0" borderId="51" xfId="1" applyNumberFormat="1" applyFont="1" applyBorder="1" applyAlignment="1" applyProtection="1">
      <alignment horizontal="center" vertical="center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1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 wrapText="1"/>
      <protection hidden="1"/>
    </xf>
    <xf numFmtId="0" fontId="0" fillId="0" borderId="75" xfId="0" applyBorder="1"/>
    <xf numFmtId="0" fontId="0" fillId="0" borderId="36" xfId="0" applyBorder="1"/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1" fillId="0" borderId="97" xfId="0" applyFont="1" applyBorder="1" applyAlignment="1" applyProtection="1">
      <alignment vertical="center"/>
      <protection hidden="1"/>
    </xf>
    <xf numFmtId="164" fontId="1" fillId="0" borderId="97" xfId="1" applyNumberFormat="1" applyFont="1" applyFill="1" applyBorder="1" applyAlignment="1" applyProtection="1">
      <alignment horizontal="center" vertical="center"/>
      <protection hidden="1"/>
    </xf>
    <xf numFmtId="0" fontId="1" fillId="0" borderId="97" xfId="0" applyFont="1" applyBorder="1" applyAlignment="1" applyProtection="1">
      <alignment horizontal="center" vertical="center"/>
      <protection hidden="1"/>
    </xf>
    <xf numFmtId="1" fontId="1" fillId="0" borderId="97" xfId="0" applyNumberFormat="1" applyFont="1" applyBorder="1" applyAlignment="1" applyProtection="1">
      <alignment horizontal="center" vertical="center"/>
      <protection locked="0"/>
    </xf>
    <xf numFmtId="164" fontId="1" fillId="0" borderId="96" xfId="0" applyNumberFormat="1" applyFont="1" applyBorder="1" applyAlignment="1" applyProtection="1">
      <alignment horizontal="center" vertical="center"/>
      <protection hidden="1"/>
    </xf>
    <xf numFmtId="0" fontId="1" fillId="0" borderId="96" xfId="0" applyFont="1" applyBorder="1" applyAlignment="1" applyProtection="1">
      <alignment horizontal="center" vertical="center"/>
      <protection hidden="1"/>
    </xf>
    <xf numFmtId="0" fontId="1" fillId="0" borderId="61" xfId="0" applyFont="1" applyBorder="1" applyAlignment="1" applyProtection="1">
      <alignment horizontal="center" vertical="center"/>
      <protection hidden="1"/>
    </xf>
    <xf numFmtId="1" fontId="1" fillId="4" borderId="3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166" fontId="82" fillId="33" borderId="15" xfId="0" applyNumberFormat="1" applyFont="1" applyFill="1" applyBorder="1" applyAlignment="1" applyProtection="1">
      <alignment horizontal="center" vertical="center" wrapText="1"/>
      <protection hidden="1"/>
    </xf>
    <xf numFmtId="44" fontId="82" fillId="33" borderId="20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6" xfId="0" applyNumberFormat="1" applyFont="1" applyBorder="1" applyAlignment="1" applyProtection="1">
      <alignment horizontal="center"/>
      <protection hidden="1"/>
    </xf>
    <xf numFmtId="166" fontId="1" fillId="3" borderId="6" xfId="0" applyNumberFormat="1" applyFont="1" applyFill="1" applyBorder="1" applyAlignment="1" applyProtection="1">
      <alignment horizontal="center"/>
      <protection hidden="1"/>
    </xf>
    <xf numFmtId="165" fontId="1" fillId="0" borderId="75" xfId="0" applyNumberFormat="1" applyFont="1" applyBorder="1" applyAlignment="1" applyProtection="1">
      <alignment horizontal="center"/>
      <protection hidden="1"/>
    </xf>
    <xf numFmtId="166" fontId="1" fillId="3" borderId="75" xfId="0" applyNumberFormat="1" applyFont="1" applyFill="1" applyBorder="1" applyAlignment="1" applyProtection="1">
      <alignment horizontal="center"/>
      <protection hidden="1"/>
    </xf>
    <xf numFmtId="2" fontId="94" fillId="32" borderId="97" xfId="0" applyNumberFormat="1" applyFont="1" applyFill="1" applyBorder="1" applyAlignment="1" applyProtection="1">
      <alignment horizontal="center"/>
      <protection hidden="1"/>
    </xf>
    <xf numFmtId="0" fontId="75" fillId="32" borderId="97" xfId="0" applyFont="1" applyFill="1" applyBorder="1" applyAlignment="1" applyProtection="1">
      <alignment horizontal="left"/>
      <protection hidden="1"/>
    </xf>
    <xf numFmtId="167" fontId="94" fillId="32" borderId="97" xfId="0" applyNumberFormat="1" applyFont="1" applyFill="1" applyBorder="1" applyAlignment="1" applyProtection="1">
      <alignment horizontal="center"/>
      <protection hidden="1"/>
    </xf>
    <xf numFmtId="164" fontId="94" fillId="32" borderId="97" xfId="0" applyNumberFormat="1" applyFont="1" applyFill="1" applyBorder="1" applyAlignment="1" applyProtection="1">
      <alignment horizontal="center"/>
      <protection hidden="1"/>
    </xf>
    <xf numFmtId="0" fontId="94" fillId="32" borderId="97" xfId="0" applyFont="1" applyFill="1" applyBorder="1" applyAlignment="1" applyProtection="1">
      <alignment horizontal="center"/>
      <protection hidden="1"/>
    </xf>
    <xf numFmtId="0" fontId="94" fillId="32" borderId="97" xfId="0" applyFont="1" applyFill="1" applyBorder="1" applyAlignment="1">
      <alignment horizontal="center"/>
    </xf>
    <xf numFmtId="164" fontId="94" fillId="32" borderId="96" xfId="0" applyNumberFormat="1" applyFont="1" applyFill="1" applyBorder="1" applyAlignment="1" applyProtection="1">
      <alignment horizontal="center"/>
      <protection hidden="1"/>
    </xf>
    <xf numFmtId="2" fontId="1" fillId="0" borderId="75" xfId="0" applyNumberFormat="1" applyFont="1" applyBorder="1" applyAlignment="1" applyProtection="1">
      <alignment horizontal="center" vertical="center"/>
      <protection hidden="1"/>
    </xf>
    <xf numFmtId="49" fontId="83" fillId="0" borderId="75" xfId="0" applyNumberFormat="1" applyFont="1" applyBorder="1" applyAlignment="1" applyProtection="1">
      <alignment horizontal="left" vertical="center"/>
      <protection hidden="1"/>
    </xf>
    <xf numFmtId="165" fontId="1" fillId="0" borderId="75" xfId="0" applyNumberFormat="1" applyFont="1" applyBorder="1" applyAlignment="1" applyProtection="1">
      <alignment horizontal="center" vertical="center"/>
      <protection hidden="1"/>
    </xf>
    <xf numFmtId="167" fontId="83" fillId="0" borderId="75" xfId="0" applyNumberFormat="1" applyFont="1" applyBorder="1" applyAlignment="1" applyProtection="1">
      <alignment horizontal="center" vertical="center"/>
      <protection hidden="1"/>
    </xf>
    <xf numFmtId="0" fontId="1" fillId="4" borderId="75" xfId="0" applyFont="1" applyFill="1" applyBorder="1" applyAlignment="1" applyProtection="1">
      <alignment horizontal="center" vertical="center"/>
      <protection locked="0"/>
    </xf>
    <xf numFmtId="166" fontId="1" fillId="3" borderId="75" xfId="0" applyNumberFormat="1" applyFont="1" applyFill="1" applyBorder="1" applyAlignment="1" applyProtection="1">
      <alignment horizontal="center" vertical="center"/>
      <protection hidden="1"/>
    </xf>
    <xf numFmtId="49" fontId="83" fillId="7" borderId="75" xfId="0" quotePrefix="1" applyNumberFormat="1" applyFont="1" applyFill="1" applyBorder="1" applyAlignment="1" applyProtection="1">
      <alignment horizontal="left" vertical="center"/>
      <protection hidden="1"/>
    </xf>
    <xf numFmtId="44" fontId="1" fillId="0" borderId="61" xfId="1" applyFont="1" applyBorder="1" applyProtection="1">
      <protection hidden="1"/>
    </xf>
    <xf numFmtId="44" fontId="1" fillId="0" borderId="0" xfId="1" applyFont="1" applyBorder="1" applyProtection="1">
      <protection hidden="1"/>
    </xf>
    <xf numFmtId="1" fontId="1" fillId="0" borderId="61" xfId="0" applyNumberFormat="1" applyFont="1" applyBorder="1" applyAlignment="1" applyProtection="1">
      <alignment horizontal="center"/>
      <protection hidden="1"/>
    </xf>
    <xf numFmtId="44" fontId="75" fillId="32" borderId="2" xfId="1" applyFont="1" applyFill="1" applyBorder="1" applyAlignment="1" applyProtection="1">
      <alignment horizontal="center" wrapText="1"/>
      <protection hidden="1"/>
    </xf>
    <xf numFmtId="166" fontId="75" fillId="32" borderId="5" xfId="0" applyNumberFormat="1" applyFont="1" applyFill="1" applyBorder="1" applyAlignment="1" applyProtection="1">
      <alignment horizontal="center" vertical="center"/>
      <protection hidden="1"/>
    </xf>
    <xf numFmtId="2" fontId="82" fillId="31" borderId="97" xfId="0" applyNumberFormat="1" applyFont="1" applyFill="1" applyBorder="1" applyAlignment="1" applyProtection="1">
      <alignment horizontal="center" wrapText="1"/>
      <protection hidden="1"/>
    </xf>
    <xf numFmtId="0" fontId="13" fillId="31" borderId="97" xfId="0" applyFont="1" applyFill="1" applyBorder="1" applyAlignment="1" applyProtection="1">
      <alignment horizontal="center" vertical="center"/>
      <protection hidden="1"/>
    </xf>
    <xf numFmtId="44" fontId="82" fillId="31" borderId="97" xfId="1" applyFont="1" applyFill="1" applyBorder="1" applyAlignment="1" applyProtection="1">
      <alignment horizontal="center" wrapText="1"/>
      <protection hidden="1"/>
    </xf>
    <xf numFmtId="0" fontId="82" fillId="31" borderId="97" xfId="1" applyNumberFormat="1" applyFont="1" applyFill="1" applyBorder="1" applyAlignment="1" applyProtection="1">
      <alignment horizontal="center" wrapText="1"/>
      <protection hidden="1"/>
    </xf>
    <xf numFmtId="1" fontId="82" fillId="31" borderId="97" xfId="0" applyNumberFormat="1" applyFont="1" applyFill="1" applyBorder="1" applyAlignment="1" applyProtection="1">
      <alignment horizontal="center" wrapText="1"/>
      <protection hidden="1"/>
    </xf>
    <xf numFmtId="1" fontId="82" fillId="31" borderId="97" xfId="0" applyNumberFormat="1" applyFont="1" applyFill="1" applyBorder="1" applyAlignment="1">
      <alignment horizontal="center"/>
    </xf>
    <xf numFmtId="166" fontId="82" fillId="31" borderId="96" xfId="0" applyNumberFormat="1" applyFont="1" applyFill="1" applyBorder="1" applyAlignment="1" applyProtection="1">
      <alignment horizontal="center" vertical="center"/>
      <protection hidden="1"/>
    </xf>
    <xf numFmtId="44" fontId="1" fillId="0" borderId="6" xfId="1" applyFont="1" applyBorder="1" applyAlignment="1" applyProtection="1">
      <alignment horizontal="center"/>
      <protection hidden="1"/>
    </xf>
    <xf numFmtId="166" fontId="1" fillId="3" borderId="6" xfId="0" applyNumberFormat="1" applyFont="1" applyFill="1" applyBorder="1" applyAlignment="1" applyProtection="1">
      <alignment horizontal="center" vertical="center"/>
      <protection hidden="1"/>
    </xf>
    <xf numFmtId="44" fontId="1" fillId="0" borderId="75" xfId="1" applyFont="1" applyBorder="1" applyAlignment="1" applyProtection="1">
      <alignment horizontal="center"/>
      <protection hidden="1"/>
    </xf>
    <xf numFmtId="0" fontId="1" fillId="0" borderId="75" xfId="1" applyNumberFormat="1" applyFont="1" applyBorder="1" applyAlignment="1" applyProtection="1">
      <alignment horizontal="center"/>
      <protection hidden="1"/>
    </xf>
    <xf numFmtId="2" fontId="1" fillId="0" borderId="36" xfId="0" applyNumberFormat="1" applyFont="1" applyBorder="1" applyAlignment="1" applyProtection="1">
      <alignment horizontal="center"/>
      <protection hidden="1"/>
    </xf>
    <xf numFmtId="0" fontId="1" fillId="0" borderId="36" xfId="0" quotePrefix="1" applyFont="1" applyBorder="1" applyAlignment="1" applyProtection="1">
      <alignment horizontal="left"/>
      <protection hidden="1"/>
    </xf>
    <xf numFmtId="44" fontId="1" fillId="0" borderId="36" xfId="1" applyFont="1" applyBorder="1" applyAlignment="1" applyProtection="1">
      <alignment horizontal="center"/>
      <protection hidden="1"/>
    </xf>
    <xf numFmtId="0" fontId="1" fillId="0" borderId="36" xfId="1" applyNumberFormat="1" applyFont="1" applyBorder="1" applyAlignment="1" applyProtection="1">
      <alignment horizontal="center"/>
      <protection hidden="1"/>
    </xf>
    <xf numFmtId="1" fontId="1" fillId="4" borderId="36" xfId="0" applyNumberFormat="1" applyFont="1" applyFill="1" applyBorder="1" applyAlignment="1" applyProtection="1">
      <alignment horizontal="center"/>
      <protection locked="0"/>
    </xf>
    <xf numFmtId="2" fontId="82" fillId="40" borderId="69" xfId="0" applyNumberFormat="1" applyFont="1" applyFill="1" applyBorder="1" applyAlignment="1" applyProtection="1">
      <alignment horizontal="center" wrapText="1"/>
      <protection hidden="1"/>
    </xf>
    <xf numFmtId="2" fontId="82" fillId="40" borderId="97" xfId="0" applyNumberFormat="1" applyFont="1" applyFill="1" applyBorder="1" applyAlignment="1" applyProtection="1">
      <alignment horizontal="center" wrapText="1"/>
      <protection hidden="1"/>
    </xf>
    <xf numFmtId="0" fontId="13" fillId="40" borderId="97" xfId="0" applyFont="1" applyFill="1" applyBorder="1" applyAlignment="1" applyProtection="1">
      <alignment horizontal="center" vertical="center"/>
      <protection hidden="1"/>
    </xf>
    <xf numFmtId="44" fontId="82" fillId="40" borderId="97" xfId="1" applyFont="1" applyFill="1" applyBorder="1" applyAlignment="1" applyProtection="1">
      <alignment horizontal="center" wrapText="1"/>
      <protection hidden="1"/>
    </xf>
    <xf numFmtId="0" fontId="82" fillId="40" borderId="97" xfId="1" applyNumberFormat="1" applyFont="1" applyFill="1" applyBorder="1" applyAlignment="1" applyProtection="1">
      <alignment horizontal="center" wrapText="1"/>
      <protection hidden="1"/>
    </xf>
    <xf numFmtId="1" fontId="82" fillId="40" borderId="97" xfId="0" applyNumberFormat="1" applyFont="1" applyFill="1" applyBorder="1" applyAlignment="1" applyProtection="1">
      <alignment horizontal="center" wrapText="1"/>
      <protection hidden="1"/>
    </xf>
    <xf numFmtId="1" fontId="82" fillId="40" borderId="97" xfId="0" applyNumberFormat="1" applyFont="1" applyFill="1" applyBorder="1" applyAlignment="1">
      <alignment horizontal="center"/>
    </xf>
    <xf numFmtId="166" fontId="82" fillId="40" borderId="96" xfId="0" applyNumberFormat="1" applyFont="1" applyFill="1" applyBorder="1" applyAlignment="1" applyProtection="1">
      <alignment horizontal="center" vertical="center"/>
      <protection hidden="1"/>
    </xf>
    <xf numFmtId="2" fontId="82" fillId="0" borderId="97" xfId="0" applyNumberFormat="1" applyFont="1" applyBorder="1" applyAlignment="1" applyProtection="1">
      <alignment horizontal="center" wrapText="1"/>
      <protection hidden="1"/>
    </xf>
    <xf numFmtId="0" fontId="13" fillId="0" borderId="97" xfId="0" applyFont="1" applyBorder="1" applyAlignment="1" applyProtection="1">
      <alignment horizontal="center" vertical="center"/>
      <protection hidden="1"/>
    </xf>
    <xf numFmtId="44" fontId="82" fillId="0" borderId="97" xfId="1" applyFont="1" applyBorder="1" applyAlignment="1" applyProtection="1">
      <alignment horizontal="center" wrapText="1"/>
      <protection hidden="1"/>
    </xf>
    <xf numFmtId="0" fontId="82" fillId="0" borderId="97" xfId="1" applyNumberFormat="1" applyFont="1" applyFill="1" applyBorder="1" applyAlignment="1" applyProtection="1">
      <alignment horizontal="center" wrapText="1"/>
      <protection hidden="1"/>
    </xf>
    <xf numFmtId="1" fontId="82" fillId="0" borderId="97" xfId="0" applyNumberFormat="1" applyFont="1" applyBorder="1" applyAlignment="1" applyProtection="1">
      <alignment horizontal="center" wrapText="1"/>
      <protection hidden="1"/>
    </xf>
    <xf numFmtId="1" fontId="82" fillId="0" borderId="97" xfId="0" applyNumberFormat="1" applyFont="1" applyBorder="1" applyAlignment="1">
      <alignment horizontal="center"/>
    </xf>
    <xf numFmtId="166" fontId="82" fillId="0" borderId="96" xfId="0" applyNumberFormat="1" applyFont="1" applyBorder="1" applyAlignment="1" applyProtection="1">
      <alignment horizontal="center" vertical="center"/>
      <protection hidden="1"/>
    </xf>
    <xf numFmtId="2" fontId="1" fillId="0" borderId="51" xfId="0" applyNumberFormat="1" applyFont="1" applyBorder="1" applyAlignment="1" applyProtection="1">
      <alignment horizontal="center"/>
      <protection hidden="1"/>
    </xf>
    <xf numFmtId="0" fontId="1" fillId="0" borderId="97" xfId="0" applyFont="1" applyBorder="1" applyProtection="1">
      <protection hidden="1"/>
    </xf>
    <xf numFmtId="16" fontId="1" fillId="0" borderId="97" xfId="0" quotePrefix="1" applyNumberFormat="1" applyFont="1" applyBorder="1" applyAlignment="1" applyProtection="1">
      <alignment horizontal="left"/>
      <protection hidden="1"/>
    </xf>
    <xf numFmtId="44" fontId="1" fillId="0" borderId="97" xfId="1" applyFont="1" applyBorder="1" applyAlignment="1" applyProtection="1">
      <alignment horizontal="center"/>
      <protection hidden="1"/>
    </xf>
    <xf numFmtId="1" fontId="1" fillId="0" borderId="97" xfId="0" applyNumberFormat="1" applyFont="1" applyBorder="1"/>
    <xf numFmtId="166" fontId="1" fillId="0" borderId="96" xfId="0" applyNumberFormat="1" applyFont="1" applyBorder="1" applyAlignment="1" applyProtection="1">
      <alignment vertical="center"/>
      <protection hidden="1"/>
    </xf>
    <xf numFmtId="2" fontId="75" fillId="32" borderId="97" xfId="0" applyNumberFormat="1" applyFont="1" applyFill="1" applyBorder="1" applyAlignment="1" applyProtection="1">
      <alignment horizontal="center" wrapText="1"/>
      <protection hidden="1"/>
    </xf>
    <xf numFmtId="0" fontId="75" fillId="32" borderId="97" xfId="0" applyFont="1" applyFill="1" applyBorder="1" applyAlignment="1" applyProtection="1">
      <alignment horizontal="center" vertical="center"/>
      <protection hidden="1"/>
    </xf>
    <xf numFmtId="44" fontId="75" fillId="32" borderId="97" xfId="1" applyFont="1" applyFill="1" applyBorder="1" applyAlignment="1" applyProtection="1">
      <alignment horizontal="center" wrapText="1"/>
      <protection hidden="1"/>
    </xf>
    <xf numFmtId="0" fontId="75" fillId="32" borderId="97" xfId="1" applyNumberFormat="1" applyFont="1" applyFill="1" applyBorder="1" applyAlignment="1" applyProtection="1">
      <alignment horizontal="center" wrapText="1"/>
      <protection hidden="1"/>
    </xf>
    <xf numFmtId="1" fontId="75" fillId="32" borderId="97" xfId="0" applyNumberFormat="1" applyFont="1" applyFill="1" applyBorder="1" applyAlignment="1" applyProtection="1">
      <alignment horizontal="center" wrapText="1"/>
      <protection hidden="1"/>
    </xf>
    <xf numFmtId="1" fontId="75" fillId="32" borderId="97" xfId="0" applyNumberFormat="1" applyFont="1" applyFill="1" applyBorder="1" applyAlignment="1">
      <alignment horizontal="center"/>
    </xf>
    <xf numFmtId="166" fontId="75" fillId="32" borderId="96" xfId="0" applyNumberFormat="1" applyFont="1" applyFill="1" applyBorder="1" applyAlignment="1" applyProtection="1">
      <alignment horizontal="center" vertical="center"/>
      <protection hidden="1"/>
    </xf>
    <xf numFmtId="166" fontId="1" fillId="3" borderId="16" xfId="0" applyNumberFormat="1" applyFont="1" applyFill="1" applyBorder="1" applyAlignment="1" applyProtection="1">
      <alignment horizontal="center" vertical="center"/>
      <protection hidden="1"/>
    </xf>
    <xf numFmtId="0" fontId="1" fillId="0" borderId="61" xfId="0" quotePrefix="1" applyFont="1" applyBorder="1" applyAlignment="1" applyProtection="1">
      <alignment horizontal="left"/>
      <protection hidden="1"/>
    </xf>
    <xf numFmtId="44" fontId="1" fillId="0" borderId="6" xfId="1" applyFont="1" applyBorder="1" applyProtection="1">
      <protection hidden="1"/>
    </xf>
    <xf numFmtId="44" fontId="1" fillId="0" borderId="75" xfId="1" applyFont="1" applyBorder="1" applyProtection="1">
      <protection hidden="1"/>
    </xf>
    <xf numFmtId="44" fontId="1" fillId="0" borderId="36" xfId="1" applyFont="1" applyBorder="1" applyProtection="1">
      <protection hidden="1"/>
    </xf>
    <xf numFmtId="0" fontId="83" fillId="0" borderId="75" xfId="0" quotePrefix="1" applyFont="1" applyBorder="1" applyAlignment="1" applyProtection="1">
      <alignment horizontal="left"/>
      <protection hidden="1"/>
    </xf>
    <xf numFmtId="0" fontId="83" fillId="0" borderId="36" xfId="0" quotePrefix="1" applyFont="1" applyBorder="1" applyAlignment="1" applyProtection="1">
      <alignment horizontal="left"/>
      <protection hidden="1"/>
    </xf>
    <xf numFmtId="2" fontId="1" fillId="0" borderId="97" xfId="0" applyNumberFormat="1" applyFont="1" applyBorder="1" applyAlignment="1" applyProtection="1">
      <alignment horizontal="center"/>
      <protection hidden="1"/>
    </xf>
    <xf numFmtId="0" fontId="1" fillId="0" borderId="97" xfId="0" quotePrefix="1" applyFont="1" applyBorder="1" applyAlignment="1" applyProtection="1">
      <alignment horizontal="left"/>
      <protection hidden="1"/>
    </xf>
    <xf numFmtId="0" fontId="1" fillId="0" borderId="97" xfId="1" applyNumberFormat="1" applyFont="1" applyFill="1" applyBorder="1" applyAlignment="1" applyProtection="1">
      <alignment horizontal="center"/>
      <protection hidden="1"/>
    </xf>
    <xf numFmtId="1" fontId="1" fillId="0" borderId="97" xfId="0" applyNumberFormat="1" applyFont="1" applyBorder="1" applyAlignment="1" applyProtection="1">
      <alignment horizontal="center"/>
      <protection locked="0"/>
    </xf>
    <xf numFmtId="166" fontId="1" fillId="0" borderId="96" xfId="0" applyNumberFormat="1" applyFont="1" applyBorder="1" applyAlignment="1" applyProtection="1">
      <alignment horizontal="center" vertical="center"/>
      <protection hidden="1"/>
    </xf>
    <xf numFmtId="44" fontId="1" fillId="0" borderId="6" xfId="1" applyFont="1" applyBorder="1" applyAlignment="1" applyProtection="1">
      <alignment horizontal="center" vertical="center"/>
      <protection hidden="1"/>
    </xf>
    <xf numFmtId="44" fontId="1" fillId="0" borderId="36" xfId="1" applyFont="1" applyBorder="1" applyAlignment="1" applyProtection="1">
      <alignment horizontal="center" vertical="center"/>
      <protection hidden="1"/>
    </xf>
    <xf numFmtId="44" fontId="1" fillId="0" borderId="75" xfId="1" applyFont="1" applyBorder="1" applyAlignment="1" applyProtection="1">
      <alignment horizontal="center" vertical="center"/>
      <protection hidden="1"/>
    </xf>
    <xf numFmtId="44" fontId="1" fillId="0" borderId="0" xfId="1" applyFont="1" applyProtection="1">
      <protection hidden="1"/>
    </xf>
    <xf numFmtId="166" fontId="1" fillId="0" borderId="0" xfId="0" applyNumberFormat="1" applyFont="1" applyAlignment="1" applyProtection="1">
      <alignment vertical="center"/>
      <protection hidden="1"/>
    </xf>
    <xf numFmtId="0" fontId="20" fillId="0" borderId="92" xfId="0" applyFont="1" applyBorder="1" applyAlignment="1" applyProtection="1">
      <alignment horizontal="left"/>
      <protection hidden="1"/>
    </xf>
    <xf numFmtId="0" fontId="20" fillId="0" borderId="93" xfId="0" applyFont="1" applyBorder="1" applyAlignment="1" applyProtection="1">
      <alignment horizontal="left"/>
      <protection hidden="1"/>
    </xf>
    <xf numFmtId="44" fontId="20" fillId="2" borderId="20" xfId="1" applyFont="1" applyFill="1" applyBorder="1" applyProtection="1">
      <protection hidden="1"/>
    </xf>
    <xf numFmtId="0" fontId="1" fillId="0" borderId="36" xfId="0" applyFont="1" applyBorder="1" applyProtection="1">
      <protection hidden="1"/>
    </xf>
    <xf numFmtId="165" fontId="82" fillId="33" borderId="15" xfId="0" applyNumberFormat="1" applyFont="1" applyFill="1" applyBorder="1" applyAlignment="1" applyProtection="1">
      <alignment horizontal="center" vertical="center" wrapText="1"/>
      <protection hidden="1"/>
    </xf>
    <xf numFmtId="165" fontId="94" fillId="8" borderId="2" xfId="0" applyNumberFormat="1" applyFont="1" applyFill="1" applyBorder="1" applyAlignment="1" applyProtection="1">
      <alignment horizontal="center"/>
      <protection hidden="1"/>
    </xf>
    <xf numFmtId="165" fontId="94" fillId="8" borderId="5" xfId="0" applyNumberFormat="1" applyFont="1" applyFill="1" applyBorder="1" applyAlignment="1" applyProtection="1">
      <alignment horizontal="center"/>
      <protection hidden="1"/>
    </xf>
    <xf numFmtId="165" fontId="94" fillId="32" borderId="97" xfId="0" applyNumberFormat="1" applyFont="1" applyFill="1" applyBorder="1" applyAlignment="1" applyProtection="1">
      <alignment horizontal="center"/>
      <protection hidden="1"/>
    </xf>
    <xf numFmtId="165" fontId="94" fillId="32" borderId="96" xfId="0" applyNumberFormat="1" applyFont="1" applyFill="1" applyBorder="1" applyAlignment="1" applyProtection="1">
      <alignment horizontal="center"/>
      <protection hidden="1"/>
    </xf>
    <xf numFmtId="165" fontId="1" fillId="3" borderId="6" xfId="0" applyNumberFormat="1" applyFont="1" applyFill="1" applyBorder="1" applyAlignment="1" applyProtection="1">
      <alignment horizontal="center"/>
      <protection hidden="1"/>
    </xf>
    <xf numFmtId="165" fontId="1" fillId="3" borderId="75" xfId="0" applyNumberFormat="1" applyFont="1" applyFill="1" applyBorder="1" applyAlignment="1" applyProtection="1">
      <alignment horizontal="center"/>
      <protection hidden="1"/>
    </xf>
    <xf numFmtId="49" fontId="83" fillId="7" borderId="36" xfId="0" quotePrefix="1" applyNumberFormat="1" applyFont="1" applyFill="1" applyBorder="1" applyAlignment="1" applyProtection="1">
      <alignment horizontal="left"/>
      <protection hidden="1"/>
    </xf>
    <xf numFmtId="49" fontId="83" fillId="0" borderId="97" xfId="0" quotePrefix="1" applyNumberFormat="1" applyFont="1" applyBorder="1" applyAlignment="1" applyProtection="1">
      <alignment horizontal="left"/>
      <protection hidden="1"/>
    </xf>
    <xf numFmtId="165" fontId="1" fillId="0" borderId="97" xfId="0" applyNumberFormat="1" applyFont="1" applyBorder="1" applyAlignment="1" applyProtection="1">
      <alignment horizontal="center"/>
      <protection hidden="1"/>
    </xf>
    <xf numFmtId="0" fontId="1" fillId="0" borderId="97" xfId="0" applyFont="1" applyBorder="1" applyAlignment="1" applyProtection="1">
      <alignment horizontal="center"/>
      <protection hidden="1"/>
    </xf>
    <xf numFmtId="165" fontId="1" fillId="0" borderId="96" xfId="0" applyNumberFormat="1" applyFont="1" applyBorder="1" applyAlignment="1" applyProtection="1">
      <alignment horizontal="center"/>
      <protection hidden="1"/>
    </xf>
    <xf numFmtId="165" fontId="1" fillId="0" borderId="36" xfId="0" applyNumberFormat="1" applyFont="1" applyBorder="1" applyAlignment="1" applyProtection="1">
      <alignment horizontal="center"/>
      <protection hidden="1"/>
    </xf>
    <xf numFmtId="165" fontId="1" fillId="3" borderId="36" xfId="0" applyNumberFormat="1" applyFont="1" applyFill="1" applyBorder="1" applyAlignment="1" applyProtection="1">
      <alignment horizontal="center"/>
      <protection hidden="1"/>
    </xf>
    <xf numFmtId="0" fontId="94" fillId="32" borderId="51" xfId="0" applyFont="1" applyFill="1" applyBorder="1" applyProtection="1">
      <protection hidden="1"/>
    </xf>
    <xf numFmtId="49" fontId="83" fillId="7" borderId="6" xfId="0" applyNumberFormat="1" applyFont="1" applyFill="1" applyBorder="1" applyAlignment="1" applyProtection="1">
      <alignment horizontal="left" vertical="center"/>
      <protection hidden="1"/>
    </xf>
    <xf numFmtId="165" fontId="1" fillId="0" borderId="6" xfId="0" applyNumberFormat="1" applyFont="1" applyBorder="1" applyAlignment="1" applyProtection="1">
      <alignment horizontal="center" vertical="center"/>
      <protection hidden="1"/>
    </xf>
    <xf numFmtId="0" fontId="1" fillId="6" borderId="6" xfId="0" applyFont="1" applyFill="1" applyBorder="1" applyAlignment="1" applyProtection="1">
      <alignment horizontal="center" vertical="center"/>
      <protection locked="0"/>
    </xf>
    <xf numFmtId="165" fontId="1" fillId="3" borderId="6" xfId="0" applyNumberFormat="1" applyFont="1" applyFill="1" applyBorder="1" applyAlignment="1" applyProtection="1">
      <alignment horizontal="center" vertical="center"/>
      <protection hidden="1"/>
    </xf>
    <xf numFmtId="165" fontId="1" fillId="3" borderId="75" xfId="0" applyNumberFormat="1" applyFont="1" applyFill="1" applyBorder="1" applyAlignment="1" applyProtection="1">
      <alignment horizontal="center" vertical="center"/>
      <protection hidden="1"/>
    </xf>
    <xf numFmtId="49" fontId="83" fillId="7" borderId="36" xfId="0" applyNumberFormat="1" applyFont="1" applyFill="1" applyBorder="1" applyAlignment="1" applyProtection="1">
      <alignment horizontal="left" vertical="center"/>
      <protection hidden="1"/>
    </xf>
    <xf numFmtId="165" fontId="1" fillId="0" borderId="36" xfId="0" applyNumberFormat="1" applyFont="1" applyBorder="1" applyAlignment="1" applyProtection="1">
      <alignment horizontal="center" vertical="center"/>
      <protection hidden="1"/>
    </xf>
    <xf numFmtId="0" fontId="1" fillId="4" borderId="36" xfId="0" applyFont="1" applyFill="1" applyBorder="1" applyAlignment="1" applyProtection="1">
      <alignment horizontal="center" vertical="center"/>
      <protection locked="0"/>
    </xf>
    <xf numFmtId="165" fontId="1" fillId="3" borderId="36" xfId="0" applyNumberFormat="1" applyFont="1" applyFill="1" applyBorder="1" applyAlignment="1" applyProtection="1">
      <alignment horizontal="center" vertical="center"/>
      <protection hidden="1"/>
    </xf>
    <xf numFmtId="49" fontId="83" fillId="7" borderId="36" xfId="0" quotePrefix="1" applyNumberFormat="1" applyFont="1" applyFill="1" applyBorder="1" applyAlignment="1" applyProtection="1">
      <alignment horizontal="left" vertical="center"/>
      <protection hidden="1"/>
    </xf>
    <xf numFmtId="49" fontId="83" fillId="0" borderId="97" xfId="0" applyNumberFormat="1" applyFont="1" applyBorder="1" applyAlignment="1" applyProtection="1">
      <alignment horizontal="left"/>
      <protection hidden="1"/>
    </xf>
    <xf numFmtId="0" fontId="1" fillId="0" borderId="11" xfId="0" applyFont="1" applyBorder="1" applyAlignment="1" applyProtection="1">
      <alignment vertical="center" wrapText="1"/>
      <protection hidden="1"/>
    </xf>
    <xf numFmtId="2" fontId="1" fillId="0" borderId="6" xfId="0" applyNumberFormat="1" applyFont="1" applyBorder="1" applyAlignment="1" applyProtection="1">
      <alignment horizontal="center" vertical="center" wrapText="1"/>
      <protection hidden="1"/>
    </xf>
    <xf numFmtId="49" fontId="83" fillId="7" borderId="6" xfId="0" quotePrefix="1" applyNumberFormat="1" applyFont="1" applyFill="1" applyBorder="1" applyAlignment="1" applyProtection="1">
      <alignment horizontal="left" vertical="center" wrapText="1"/>
      <protection hidden="1"/>
    </xf>
    <xf numFmtId="165" fontId="1" fillId="0" borderId="6" xfId="0" applyNumberFormat="1" applyFont="1" applyBorder="1" applyAlignment="1" applyProtection="1">
      <alignment horizontal="center" vertical="center" wrapText="1"/>
      <protection hidden="1"/>
    </xf>
    <xf numFmtId="167" fontId="83" fillId="0" borderId="6" xfId="0" applyNumberFormat="1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165" fontId="1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2" fontId="1" fillId="0" borderId="75" xfId="0" applyNumberFormat="1" applyFont="1" applyBorder="1" applyAlignment="1" applyProtection="1">
      <alignment horizontal="center" vertical="center" wrapText="1"/>
      <protection hidden="1"/>
    </xf>
    <xf numFmtId="49" fontId="83" fillId="7" borderId="75" xfId="0" quotePrefix="1" applyNumberFormat="1" applyFont="1" applyFill="1" applyBorder="1" applyAlignment="1" applyProtection="1">
      <alignment horizontal="left" vertical="center" wrapText="1"/>
      <protection hidden="1"/>
    </xf>
    <xf numFmtId="165" fontId="1" fillId="0" borderId="75" xfId="0" applyNumberFormat="1" applyFont="1" applyBorder="1" applyAlignment="1" applyProtection="1">
      <alignment horizontal="center" vertical="center" wrapText="1"/>
      <protection hidden="1"/>
    </xf>
    <xf numFmtId="167" fontId="83" fillId="0" borderId="75" xfId="0" applyNumberFormat="1" applyFont="1" applyBorder="1" applyAlignment="1" applyProtection="1">
      <alignment horizontal="center" vertical="center" wrapText="1"/>
      <protection hidden="1"/>
    </xf>
    <xf numFmtId="0" fontId="1" fillId="4" borderId="75" xfId="0" applyFont="1" applyFill="1" applyBorder="1" applyAlignment="1" applyProtection="1">
      <alignment horizontal="center" vertical="center" wrapText="1"/>
      <protection locked="0"/>
    </xf>
    <xf numFmtId="165" fontId="1" fillId="3" borderId="75" xfId="0" applyNumberFormat="1" applyFont="1" applyFill="1" applyBorder="1" applyAlignment="1" applyProtection="1">
      <alignment horizontal="center" vertical="center" wrapText="1"/>
      <protection hidden="1"/>
    </xf>
    <xf numFmtId="0" fontId="1" fillId="6" borderId="75" xfId="0" applyFont="1" applyFill="1" applyBorder="1" applyAlignment="1" applyProtection="1">
      <alignment horizontal="center" vertical="center"/>
      <protection locked="0"/>
    </xf>
    <xf numFmtId="2" fontId="1" fillId="0" borderId="96" xfId="0" applyNumberFormat="1" applyFont="1" applyBorder="1" applyAlignment="1" applyProtection="1">
      <alignment horizontal="center" vertical="center"/>
      <protection hidden="1"/>
    </xf>
    <xf numFmtId="2" fontId="94" fillId="8" borderId="97" xfId="0" applyNumberFormat="1" applyFont="1" applyFill="1" applyBorder="1" applyAlignment="1" applyProtection="1">
      <alignment horizontal="center"/>
      <protection hidden="1"/>
    </xf>
    <xf numFmtId="49" fontId="96" fillId="8" borderId="97" xfId="0" quotePrefix="1" applyNumberFormat="1" applyFont="1" applyFill="1" applyBorder="1" applyAlignment="1" applyProtection="1">
      <alignment horizontal="center" vertical="center"/>
      <protection hidden="1"/>
    </xf>
    <xf numFmtId="165" fontId="94" fillId="8" borderId="97" xfId="0" applyNumberFormat="1" applyFont="1" applyFill="1" applyBorder="1" applyAlignment="1" applyProtection="1">
      <alignment horizontal="center"/>
      <protection hidden="1"/>
    </xf>
    <xf numFmtId="0" fontId="94" fillId="8" borderId="97" xfId="0" applyFont="1" applyFill="1" applyBorder="1" applyAlignment="1" applyProtection="1">
      <alignment horizontal="center"/>
      <protection hidden="1"/>
    </xf>
    <xf numFmtId="0" fontId="94" fillId="8" borderId="97" xfId="0" applyFont="1" applyFill="1" applyBorder="1" applyAlignment="1" applyProtection="1">
      <alignment horizontal="center"/>
      <protection locked="0"/>
    </xf>
    <xf numFmtId="165" fontId="94" fillId="8" borderId="96" xfId="0" applyNumberFormat="1" applyFont="1" applyFill="1" applyBorder="1" applyAlignment="1" applyProtection="1">
      <alignment horizontal="center"/>
      <protection hidden="1"/>
    </xf>
    <xf numFmtId="165" fontId="94" fillId="32" borderId="2" xfId="0" applyNumberFormat="1" applyFont="1" applyFill="1" applyBorder="1" applyAlignment="1" applyProtection="1">
      <alignment horizontal="center"/>
      <protection hidden="1"/>
    </xf>
    <xf numFmtId="165" fontId="94" fillId="32" borderId="5" xfId="0" applyNumberFormat="1" applyFont="1" applyFill="1" applyBorder="1" applyAlignment="1" applyProtection="1">
      <alignment horizontal="center"/>
      <protection hidden="1"/>
    </xf>
    <xf numFmtId="49" fontId="83" fillId="7" borderId="36" xfId="0" applyNumberFormat="1" applyFont="1" applyFill="1" applyBorder="1" applyAlignment="1" applyProtection="1">
      <alignment horizontal="left"/>
      <protection hidden="1"/>
    </xf>
    <xf numFmtId="49" fontId="83" fillId="7" borderId="97" xfId="0" applyNumberFormat="1" applyFont="1" applyFill="1" applyBorder="1" applyAlignment="1" applyProtection="1">
      <alignment horizontal="left"/>
      <protection hidden="1"/>
    </xf>
    <xf numFmtId="165" fontId="1" fillId="0" borderId="0" xfId="0" applyNumberFormat="1" applyFon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/>
      <protection hidden="1"/>
    </xf>
    <xf numFmtId="167" fontId="84" fillId="0" borderId="6" xfId="1" applyNumberFormat="1" applyFont="1" applyFill="1" applyBorder="1" applyAlignment="1" applyProtection="1">
      <alignment horizontal="center" vertical="center"/>
      <protection hidden="1"/>
    </xf>
    <xf numFmtId="167" fontId="84" fillId="0" borderId="59" xfId="1" applyNumberFormat="1" applyFont="1" applyFill="1" applyBorder="1" applyAlignment="1" applyProtection="1">
      <alignment horizontal="center" vertical="center"/>
      <protection hidden="1"/>
    </xf>
    <xf numFmtId="167" fontId="84" fillId="0" borderId="40" xfId="1" applyNumberFormat="1" applyFont="1" applyFill="1" applyBorder="1" applyAlignment="1" applyProtection="1">
      <alignment horizontal="center" vertical="center"/>
      <protection hidden="1"/>
    </xf>
    <xf numFmtId="167" fontId="84" fillId="0" borderId="36" xfId="1" applyNumberFormat="1" applyFont="1" applyFill="1" applyBorder="1" applyAlignment="1" applyProtection="1">
      <alignment horizontal="center" vertical="center"/>
      <protection hidden="1"/>
    </xf>
    <xf numFmtId="167" fontId="84" fillId="0" borderId="37" xfId="1" applyNumberFormat="1" applyFont="1" applyFill="1" applyBorder="1" applyAlignment="1" applyProtection="1">
      <alignment horizontal="center" vertical="center"/>
      <protection hidden="1"/>
    </xf>
    <xf numFmtId="0" fontId="1" fillId="0" borderId="96" xfId="0" quotePrefix="1" applyFont="1" applyBorder="1" applyAlignment="1" applyProtection="1">
      <alignment horizontal="left" vertical="center" wrapText="1"/>
      <protection hidden="1"/>
    </xf>
    <xf numFmtId="0" fontId="1" fillId="4" borderId="75" xfId="0" applyFont="1" applyFill="1" applyBorder="1" applyAlignment="1">
      <alignment horizontal="center" vertical="center"/>
    </xf>
    <xf numFmtId="164" fontId="1" fillId="0" borderId="75" xfId="1" applyNumberFormat="1" applyFont="1" applyBorder="1" applyAlignment="1" applyProtection="1">
      <alignment vertical="center"/>
      <protection hidden="1"/>
    </xf>
    <xf numFmtId="0" fontId="95" fillId="32" borderId="97" xfId="0" applyFont="1" applyFill="1" applyBorder="1" applyAlignment="1" applyProtection="1">
      <alignment vertical="center" wrapText="1"/>
      <protection hidden="1"/>
    </xf>
    <xf numFmtId="2" fontId="23" fillId="0" borderId="75" xfId="0" applyNumberFormat="1" applyFont="1" applyBorder="1" applyAlignment="1" applyProtection="1">
      <alignment horizontal="center" vertical="center"/>
      <protection hidden="1"/>
    </xf>
    <xf numFmtId="2" fontId="23" fillId="0" borderId="36" xfId="0" applyNumberFormat="1" applyFont="1" applyBorder="1" applyAlignment="1" applyProtection="1">
      <alignment horizontal="center" vertical="center"/>
      <protection hidden="1"/>
    </xf>
    <xf numFmtId="0" fontId="23" fillId="0" borderId="96" xfId="0" quotePrefix="1" applyFont="1" applyBorder="1" applyAlignment="1" applyProtection="1">
      <alignment horizontal="left" vertical="center" wrapText="1"/>
      <protection hidden="1"/>
    </xf>
    <xf numFmtId="0" fontId="94" fillId="0" borderId="0" xfId="0" applyFont="1" applyProtection="1">
      <protection hidden="1"/>
    </xf>
    <xf numFmtId="0" fontId="97" fillId="32" borderId="69" xfId="0" applyFont="1" applyFill="1" applyBorder="1" applyAlignment="1" applyProtection="1">
      <alignment horizontal="center"/>
      <protection hidden="1"/>
    </xf>
    <xf numFmtId="1" fontId="94" fillId="32" borderId="97" xfId="1" applyNumberFormat="1" applyFont="1" applyFill="1" applyBorder="1" applyAlignment="1" applyProtection="1">
      <alignment horizontal="center"/>
      <protection hidden="1"/>
    </xf>
    <xf numFmtId="1" fontId="94" fillId="32" borderId="97" xfId="0" applyNumberFormat="1" applyFont="1" applyFill="1" applyBorder="1" applyAlignment="1" applyProtection="1">
      <alignment horizontal="center"/>
      <protection hidden="1"/>
    </xf>
    <xf numFmtId="164" fontId="108" fillId="32" borderId="49" xfId="1" applyNumberFormat="1" applyFont="1" applyFill="1" applyBorder="1" applyAlignment="1" applyProtection="1">
      <alignment horizontal="center"/>
      <protection hidden="1"/>
    </xf>
    <xf numFmtId="168" fontId="108" fillId="32" borderId="97" xfId="0" applyNumberFormat="1" applyFont="1" applyFill="1" applyBorder="1" applyAlignment="1" applyProtection="1">
      <alignment horizontal="center"/>
      <protection hidden="1"/>
    </xf>
    <xf numFmtId="168" fontId="108" fillId="32" borderId="49" xfId="0" applyNumberFormat="1" applyFont="1" applyFill="1" applyBorder="1" applyAlignment="1" applyProtection="1">
      <alignment horizontal="center"/>
      <protection hidden="1"/>
    </xf>
    <xf numFmtId="168" fontId="94" fillId="0" borderId="49" xfId="0" applyNumberFormat="1" applyFont="1" applyBorder="1" applyAlignment="1" applyProtection="1">
      <alignment horizontal="center"/>
      <protection hidden="1"/>
    </xf>
    <xf numFmtId="167" fontId="110" fillId="8" borderId="49" xfId="0" applyNumberFormat="1" applyFont="1" applyFill="1" applyBorder="1" applyAlignment="1" applyProtection="1">
      <alignment horizontal="centerContinuous"/>
      <protection hidden="1"/>
    </xf>
    <xf numFmtId="167" fontId="94" fillId="0" borderId="13" xfId="0" applyNumberFormat="1" applyFont="1" applyBorder="1" applyAlignment="1" applyProtection="1">
      <alignment horizontal="center"/>
      <protection hidden="1"/>
    </xf>
    <xf numFmtId="167" fontId="108" fillId="32" borderId="2" xfId="0" applyNumberFormat="1" applyFont="1" applyFill="1" applyBorder="1" applyAlignment="1" applyProtection="1">
      <alignment horizontal="center"/>
      <protection hidden="1"/>
    </xf>
    <xf numFmtId="167" fontId="108" fillId="32" borderId="13" xfId="0" applyNumberFormat="1" applyFont="1" applyFill="1" applyBorder="1" applyAlignment="1" applyProtection="1">
      <alignment horizontal="center"/>
      <protection hidden="1"/>
    </xf>
    <xf numFmtId="167" fontId="108" fillId="32" borderId="49" xfId="0" applyNumberFormat="1" applyFont="1" applyFill="1" applyBorder="1" applyAlignment="1" applyProtection="1">
      <alignment horizontal="center"/>
      <protection hidden="1"/>
    </xf>
    <xf numFmtId="167" fontId="108" fillId="32" borderId="49" xfId="0" applyNumberFormat="1" applyFont="1" applyFill="1" applyBorder="1" applyAlignment="1" applyProtection="1">
      <alignment horizontal="left" vertical="center"/>
      <protection hidden="1"/>
    </xf>
    <xf numFmtId="167" fontId="110" fillId="8" borderId="2" xfId="0" applyNumberFormat="1" applyFont="1" applyFill="1" applyBorder="1" applyAlignment="1" applyProtection="1">
      <alignment horizontal="center"/>
      <protection hidden="1"/>
    </xf>
    <xf numFmtId="167" fontId="112" fillId="8" borderId="49" xfId="0" applyNumberFormat="1" applyFont="1" applyFill="1" applyBorder="1" applyAlignment="1" applyProtection="1">
      <alignment horizontal="center"/>
      <protection hidden="1"/>
    </xf>
    <xf numFmtId="167" fontId="94" fillId="0" borderId="0" xfId="0" applyNumberFormat="1" applyFont="1" applyAlignment="1" applyProtection="1">
      <alignment horizontal="center"/>
      <protection hidden="1"/>
    </xf>
    <xf numFmtId="167" fontId="94" fillId="0" borderId="0" xfId="0" applyNumberFormat="1" applyFont="1" applyProtection="1">
      <protection hidden="1"/>
    </xf>
    <xf numFmtId="167" fontId="112" fillId="8" borderId="49" xfId="0" applyNumberFormat="1" applyFont="1" applyFill="1" applyBorder="1" applyAlignment="1" applyProtection="1">
      <alignment horizontal="center" vertical="center"/>
      <protection hidden="1"/>
    </xf>
    <xf numFmtId="167" fontId="94" fillId="0" borderId="13" xfId="0" applyNumberFormat="1" applyFont="1" applyBorder="1" applyProtection="1">
      <protection hidden="1"/>
    </xf>
    <xf numFmtId="167" fontId="99" fillId="0" borderId="13" xfId="0" applyNumberFormat="1" applyFont="1" applyBorder="1" applyAlignment="1" applyProtection="1">
      <alignment horizontal="center"/>
      <protection hidden="1"/>
    </xf>
    <xf numFmtId="168" fontId="116" fillId="32" borderId="2" xfId="0" applyNumberFormat="1" applyFont="1" applyFill="1" applyBorder="1" applyAlignment="1" applyProtection="1">
      <alignment horizontal="center" vertical="center"/>
      <protection hidden="1"/>
    </xf>
    <xf numFmtId="0" fontId="108" fillId="32" borderId="97" xfId="0" applyFont="1" applyFill="1" applyBorder="1" applyAlignment="1" applyProtection="1">
      <alignment horizontal="center" vertical="center"/>
      <protection hidden="1"/>
    </xf>
    <xf numFmtId="0" fontId="94" fillId="0" borderId="0" xfId="0" applyFont="1" applyAlignment="1" applyProtection="1">
      <alignment horizontal="center"/>
      <protection hidden="1"/>
    </xf>
    <xf numFmtId="166" fontId="117" fillId="8" borderId="0" xfId="0" applyNumberFormat="1" applyFont="1" applyFill="1" applyProtection="1">
      <protection hidden="1"/>
    </xf>
    <xf numFmtId="166" fontId="117" fillId="8" borderId="49" xfId="0" applyNumberFormat="1" applyFont="1" applyFill="1" applyBorder="1" applyProtection="1">
      <protection hidden="1"/>
    </xf>
    <xf numFmtId="167" fontId="118" fillId="34" borderId="49" xfId="0" applyNumberFormat="1" applyFont="1" applyFill="1" applyBorder="1" applyAlignment="1" applyProtection="1">
      <alignment vertical="center"/>
      <protection hidden="1"/>
    </xf>
    <xf numFmtId="1" fontId="86" fillId="35" borderId="49" xfId="0" applyNumberFormat="1" applyFont="1" applyFill="1" applyBorder="1" applyAlignment="1" applyProtection="1">
      <alignment vertical="center"/>
      <protection hidden="1"/>
    </xf>
    <xf numFmtId="1" fontId="111" fillId="36" borderId="2" xfId="0" applyNumberFormat="1" applyFont="1" applyFill="1" applyBorder="1" applyAlignment="1" applyProtection="1">
      <alignment vertical="center"/>
      <protection hidden="1"/>
    </xf>
    <xf numFmtId="1" fontId="116" fillId="32" borderId="49" xfId="0" applyNumberFormat="1" applyFont="1" applyFill="1" applyBorder="1" applyAlignment="1" applyProtection="1">
      <alignment horizontal="center" vertical="center"/>
      <protection hidden="1"/>
    </xf>
    <xf numFmtId="1" fontId="108" fillId="32" borderId="2" xfId="0" applyNumberFormat="1" applyFont="1" applyFill="1" applyBorder="1" applyAlignment="1" applyProtection="1">
      <alignment vertical="center"/>
      <protection hidden="1"/>
    </xf>
    <xf numFmtId="1" fontId="108" fillId="32" borderId="49" xfId="0" applyNumberFormat="1" applyFont="1" applyFill="1" applyBorder="1" applyAlignment="1" applyProtection="1">
      <alignment vertical="center"/>
      <protection hidden="1"/>
    </xf>
    <xf numFmtId="167" fontId="116" fillId="32" borderId="49" xfId="0" applyNumberFormat="1" applyFont="1" applyFill="1" applyBorder="1" applyAlignment="1" applyProtection="1">
      <alignment horizontal="center" vertical="center"/>
      <protection hidden="1"/>
    </xf>
    <xf numFmtId="167" fontId="111" fillId="36" borderId="2" xfId="0" applyNumberFormat="1" applyFont="1" applyFill="1" applyBorder="1" applyAlignment="1" applyProtection="1">
      <alignment vertical="center"/>
      <protection hidden="1"/>
    </xf>
    <xf numFmtId="167" fontId="108" fillId="32" borderId="2" xfId="0" applyNumberFormat="1" applyFont="1" applyFill="1" applyBorder="1" applyAlignment="1" applyProtection="1">
      <alignment vertical="center"/>
      <protection hidden="1"/>
    </xf>
    <xf numFmtId="167" fontId="119" fillId="31" borderId="49" xfId="0" applyNumberFormat="1" applyFont="1" applyFill="1" applyBorder="1" applyAlignment="1" applyProtection="1">
      <alignment vertical="center"/>
      <protection hidden="1"/>
    </xf>
    <xf numFmtId="167" fontId="86" fillId="35" borderId="49" xfId="0" applyNumberFormat="1" applyFont="1" applyFill="1" applyBorder="1" applyAlignment="1" applyProtection="1">
      <alignment vertical="center"/>
      <protection hidden="1"/>
    </xf>
    <xf numFmtId="167" fontId="110" fillId="8" borderId="49" xfId="0" applyNumberFormat="1" applyFont="1" applyFill="1" applyBorder="1" applyAlignment="1" applyProtection="1">
      <alignment horizontal="center"/>
      <protection hidden="1"/>
    </xf>
    <xf numFmtId="0" fontId="1" fillId="5" borderId="6" xfId="0" applyFont="1" applyFill="1" applyBorder="1" applyAlignment="1" applyProtection="1">
      <alignment horizontal="center" vertical="center"/>
      <protection hidden="1"/>
    </xf>
    <xf numFmtId="164" fontId="1" fillId="0" borderId="75" xfId="0" applyNumberFormat="1" applyFont="1" applyBorder="1" applyAlignment="1" applyProtection="1">
      <alignment horizontal="center" vertical="center"/>
      <protection hidden="1"/>
    </xf>
    <xf numFmtId="0" fontId="1" fillId="5" borderId="16" xfId="0" applyFont="1" applyFill="1" applyBorder="1" applyAlignment="1" applyProtection="1">
      <alignment horizontal="center" vertical="center"/>
      <protection hidden="1"/>
    </xf>
    <xf numFmtId="167" fontId="108" fillId="32" borderId="97" xfId="0" applyNumberFormat="1" applyFont="1" applyFill="1" applyBorder="1" applyAlignment="1" applyProtection="1">
      <alignment horizontal="center"/>
      <protection hidden="1"/>
    </xf>
    <xf numFmtId="167" fontId="110" fillId="8" borderId="97" xfId="0" applyNumberFormat="1" applyFont="1" applyFill="1" applyBorder="1" applyAlignment="1" applyProtection="1">
      <alignment horizontal="center"/>
      <protection hidden="1"/>
    </xf>
    <xf numFmtId="167" fontId="94" fillId="0" borderId="97" xfId="0" applyNumberFormat="1" applyFont="1" applyBorder="1" applyAlignment="1" applyProtection="1">
      <alignment horizontal="center"/>
      <protection hidden="1"/>
    </xf>
    <xf numFmtId="0" fontId="95" fillId="32" borderId="97" xfId="0" applyFont="1" applyFill="1" applyBorder="1" applyAlignment="1" applyProtection="1">
      <alignment horizontal="left"/>
      <protection hidden="1"/>
    </xf>
    <xf numFmtId="167" fontId="110" fillId="8" borderId="49" xfId="0" applyNumberFormat="1" applyFont="1" applyFill="1" applyBorder="1" applyAlignment="1" applyProtection="1">
      <alignment horizontal="center" vertical="center"/>
      <protection hidden="1"/>
    </xf>
    <xf numFmtId="164" fontId="1" fillId="0" borderId="36" xfId="0" applyNumberFormat="1" applyFont="1" applyBorder="1" applyAlignment="1" applyProtection="1">
      <alignment horizontal="center" vertical="center"/>
      <protection hidden="1"/>
    </xf>
    <xf numFmtId="49" fontId="1" fillId="0" borderId="75" xfId="0" applyNumberFormat="1" applyFont="1" applyBorder="1" applyAlignment="1" applyProtection="1">
      <alignment horizontal="left" vertical="center"/>
      <protection hidden="1"/>
    </xf>
    <xf numFmtId="1" fontId="1" fillId="0" borderId="75" xfId="1" applyNumberFormat="1" applyFont="1" applyBorder="1" applyAlignment="1" applyProtection="1">
      <alignment horizontal="center" vertical="center"/>
      <protection hidden="1"/>
    </xf>
    <xf numFmtId="1" fontId="1" fillId="0" borderId="75" xfId="0" applyNumberFormat="1" applyFont="1" applyBorder="1" applyAlignment="1" applyProtection="1">
      <alignment horizontal="center" vertical="center"/>
      <protection hidden="1"/>
    </xf>
    <xf numFmtId="167" fontId="94" fillId="0" borderId="97" xfId="0" applyNumberFormat="1" applyFont="1" applyBorder="1" applyAlignment="1" applyProtection="1">
      <alignment horizontal="center" vertical="center"/>
      <protection hidden="1"/>
    </xf>
    <xf numFmtId="167" fontId="120" fillId="32" borderId="49" xfId="0" applyNumberFormat="1" applyFont="1" applyFill="1" applyBorder="1" applyAlignment="1" applyProtection="1">
      <alignment horizontal="center"/>
      <protection hidden="1"/>
    </xf>
    <xf numFmtId="167" fontId="93" fillId="0" borderId="49" xfId="0" applyNumberFormat="1" applyFont="1" applyBorder="1" applyAlignment="1" applyProtection="1">
      <alignment horizontal="center"/>
      <protection hidden="1"/>
    </xf>
    <xf numFmtId="1" fontId="75" fillId="0" borderId="0" xfId="0" applyNumberFormat="1" applyFont="1" applyProtection="1">
      <protection hidden="1"/>
    </xf>
    <xf numFmtId="0" fontId="1" fillId="32" borderId="8" xfId="0" applyFont="1" applyFill="1" applyBorder="1" applyProtection="1">
      <protection hidden="1"/>
    </xf>
    <xf numFmtId="0" fontId="1" fillId="0" borderId="7" xfId="0" applyFont="1" applyBorder="1" applyAlignment="1" applyProtection="1">
      <alignment vertical="center"/>
      <protection hidden="1"/>
    </xf>
    <xf numFmtId="167" fontId="110" fillId="8" borderId="3" xfId="0" applyNumberFormat="1" applyFont="1" applyFill="1" applyBorder="1" applyAlignment="1" applyProtection="1">
      <alignment horizontal="center" vertical="center"/>
      <protection hidden="1"/>
    </xf>
    <xf numFmtId="164" fontId="97" fillId="32" borderId="49" xfId="0" applyNumberFormat="1" applyFont="1" applyFill="1" applyBorder="1" applyAlignment="1" applyProtection="1">
      <alignment horizontal="center"/>
      <protection hidden="1"/>
    </xf>
    <xf numFmtId="164" fontId="1" fillId="0" borderId="49" xfId="1" applyNumberFormat="1" applyFont="1" applyFill="1" applyBorder="1" applyAlignment="1" applyProtection="1">
      <alignment horizontal="center"/>
      <protection hidden="1"/>
    </xf>
    <xf numFmtId="164" fontId="97" fillId="32" borderId="97" xfId="0" applyNumberFormat="1" applyFont="1" applyFill="1" applyBorder="1" applyAlignment="1" applyProtection="1">
      <alignment horizontal="center"/>
      <protection hidden="1"/>
    </xf>
    <xf numFmtId="167" fontId="20" fillId="0" borderId="50" xfId="0" applyNumberFormat="1" applyFont="1" applyBorder="1" applyAlignment="1" applyProtection="1">
      <alignment horizontal="center"/>
      <protection hidden="1"/>
    </xf>
    <xf numFmtId="2" fontId="96" fillId="32" borderId="11" xfId="0" applyNumberFormat="1" applyFont="1" applyFill="1" applyBorder="1" applyAlignment="1" applyProtection="1">
      <alignment horizontal="center" vertical="center" wrapText="1"/>
      <protection hidden="1"/>
    </xf>
    <xf numFmtId="174" fontId="80" fillId="0" borderId="36" xfId="0" applyNumberFormat="1" applyFont="1" applyBorder="1" applyAlignment="1" applyProtection="1">
      <alignment horizontal="center" vertical="center" wrapText="1"/>
      <protection hidden="1"/>
    </xf>
    <xf numFmtId="174" fontId="80" fillId="0" borderId="12" xfId="0" applyNumberFormat="1" applyFont="1" applyBorder="1" applyAlignment="1" applyProtection="1">
      <alignment horizontal="center"/>
      <protection hidden="1"/>
    </xf>
    <xf numFmtId="174" fontId="82" fillId="33" borderId="15" xfId="1" applyNumberFormat="1" applyFont="1" applyFill="1" applyBorder="1" applyAlignment="1" applyProtection="1">
      <alignment horizontal="center" vertical="center" wrapText="1"/>
      <protection hidden="1"/>
    </xf>
    <xf numFmtId="174" fontId="1" fillId="0" borderId="6" xfId="0" applyNumberFormat="1" applyFont="1" applyBorder="1" applyAlignment="1" applyProtection="1">
      <alignment horizontal="center"/>
      <protection hidden="1"/>
    </xf>
    <xf numFmtId="174" fontId="1" fillId="0" borderId="16" xfId="0" applyNumberFormat="1" applyFont="1" applyBorder="1" applyAlignment="1" applyProtection="1">
      <alignment horizontal="center"/>
      <protection hidden="1"/>
    </xf>
    <xf numFmtId="174" fontId="1" fillId="0" borderId="75" xfId="0" applyNumberFormat="1" applyFont="1" applyBorder="1" applyAlignment="1" applyProtection="1">
      <alignment horizontal="center"/>
      <protection hidden="1"/>
    </xf>
    <xf numFmtId="174" fontId="94" fillId="0" borderId="49" xfId="0" applyNumberFormat="1" applyFont="1" applyBorder="1" applyAlignment="1" applyProtection="1">
      <alignment horizontal="center"/>
      <protection hidden="1"/>
    </xf>
    <xf numFmtId="174" fontId="1" fillId="0" borderId="7" xfId="0" applyNumberFormat="1" applyFont="1" applyBorder="1" applyAlignment="1" applyProtection="1">
      <alignment horizontal="center"/>
      <protection hidden="1"/>
    </xf>
    <xf numFmtId="174" fontId="0" fillId="0" borderId="0" xfId="0" applyNumberFormat="1" applyProtection="1">
      <protection hidden="1"/>
    </xf>
    <xf numFmtId="174" fontId="108" fillId="32" borderId="49" xfId="0" applyNumberFormat="1" applyFont="1" applyFill="1" applyBorder="1" applyAlignment="1" applyProtection="1">
      <alignment horizontal="center"/>
      <protection hidden="1"/>
    </xf>
    <xf numFmtId="174" fontId="108" fillId="32" borderId="2" xfId="0" applyNumberFormat="1" applyFont="1" applyFill="1" applyBorder="1" applyAlignment="1" applyProtection="1">
      <alignment horizontal="center"/>
      <protection hidden="1"/>
    </xf>
    <xf numFmtId="174" fontId="1" fillId="0" borderId="0" xfId="1" applyNumberFormat="1" applyFont="1" applyAlignment="1" applyProtection="1">
      <alignment horizontal="center"/>
      <protection hidden="1"/>
    </xf>
    <xf numFmtId="174" fontId="0" fillId="0" borderId="0" xfId="1" applyNumberFormat="1" applyFont="1" applyAlignment="1" applyProtection="1">
      <alignment horizontal="center"/>
      <protection hidden="1"/>
    </xf>
    <xf numFmtId="167" fontId="79" fillId="0" borderId="3" xfId="0" applyNumberFormat="1" applyFont="1" applyBorder="1" applyAlignment="1" applyProtection="1">
      <alignment horizontal="center" vertical="center" wrapText="1"/>
      <protection hidden="1"/>
    </xf>
    <xf numFmtId="167" fontId="20" fillId="0" borderId="50" xfId="0" applyNumberFormat="1" applyFont="1" applyBorder="1" applyAlignment="1" applyProtection="1">
      <alignment horizontal="center" vertical="center"/>
      <protection hidden="1"/>
    </xf>
    <xf numFmtId="167" fontId="82" fillId="33" borderId="15" xfId="0" applyNumberFormat="1" applyFont="1" applyFill="1" applyBorder="1" applyAlignment="1" applyProtection="1">
      <alignment horizontal="center" vertical="center"/>
      <protection hidden="1"/>
    </xf>
    <xf numFmtId="167" fontId="75" fillId="32" borderId="2" xfId="0" applyNumberFormat="1" applyFont="1" applyFill="1" applyBorder="1" applyAlignment="1" applyProtection="1">
      <alignment horizontal="center" vertical="center"/>
      <protection hidden="1"/>
    </xf>
    <xf numFmtId="167" fontId="113" fillId="31" borderId="97" xfId="0" applyNumberFormat="1" applyFont="1" applyFill="1" applyBorder="1" applyAlignment="1" applyProtection="1">
      <alignment horizontal="center" vertical="center"/>
      <protection hidden="1"/>
    </xf>
    <xf numFmtId="167" fontId="114" fillId="40" borderId="97" xfId="0" applyNumberFormat="1" applyFont="1" applyFill="1" applyBorder="1" applyAlignment="1" applyProtection="1">
      <alignment horizontal="center" vertical="center"/>
      <protection hidden="1"/>
    </xf>
    <xf numFmtId="167" fontId="96" fillId="0" borderId="97" xfId="0" applyNumberFormat="1" applyFont="1" applyBorder="1" applyAlignment="1" applyProtection="1">
      <alignment horizontal="center" vertical="center"/>
      <protection hidden="1"/>
    </xf>
    <xf numFmtId="167" fontId="115" fillId="32" borderId="2" xfId="0" applyNumberFormat="1" applyFont="1" applyFill="1" applyBorder="1" applyAlignment="1" applyProtection="1">
      <alignment horizontal="center" vertical="center"/>
      <protection hidden="1"/>
    </xf>
    <xf numFmtId="167" fontId="94" fillId="0" borderId="97" xfId="0" applyNumberFormat="1" applyFont="1" applyBorder="1" applyAlignment="1" applyProtection="1">
      <alignment vertical="center"/>
      <protection hidden="1"/>
    </xf>
    <xf numFmtId="167" fontId="115" fillId="32" borderId="97" xfId="0" applyNumberFormat="1" applyFont="1" applyFill="1" applyBorder="1" applyAlignment="1" applyProtection="1">
      <alignment horizontal="center" vertical="center"/>
      <protection hidden="1"/>
    </xf>
    <xf numFmtId="167" fontId="109" fillId="8" borderId="2" xfId="0" applyNumberFormat="1" applyFont="1" applyFill="1" applyBorder="1" applyAlignment="1" applyProtection="1">
      <alignment horizontal="center" vertical="center"/>
      <protection hidden="1"/>
    </xf>
    <xf numFmtId="167" fontId="11" fillId="0" borderId="3" xfId="0" applyNumberFormat="1" applyFont="1" applyBorder="1" applyAlignment="1" applyProtection="1">
      <alignment horizontal="center" vertical="center" wrapText="1"/>
      <protection hidden="1"/>
    </xf>
    <xf numFmtId="167" fontId="3" fillId="0" borderId="50" xfId="0" applyNumberFormat="1" applyFont="1" applyBorder="1" applyAlignment="1" applyProtection="1">
      <alignment horizontal="center"/>
      <protection hidden="1"/>
    </xf>
    <xf numFmtId="167" fontId="1" fillId="0" borderId="75" xfId="0" applyNumberFormat="1" applyFont="1" applyBorder="1" applyAlignment="1" applyProtection="1">
      <alignment horizontal="center"/>
      <protection hidden="1"/>
    </xf>
    <xf numFmtId="174" fontId="116" fillId="32" borderId="2" xfId="1" applyNumberFormat="1" applyFont="1" applyFill="1" applyBorder="1" applyAlignment="1" applyProtection="1">
      <alignment horizontal="center" vertical="center" wrapText="1"/>
      <protection hidden="1"/>
    </xf>
    <xf numFmtId="174" fontId="1" fillId="0" borderId="6" xfId="1" applyNumberFormat="1" applyFont="1" applyBorder="1" applyAlignment="1" applyProtection="1">
      <alignment horizontal="center" vertical="center"/>
      <protection hidden="1"/>
    </xf>
    <xf numFmtId="174" fontId="94" fillId="0" borderId="0" xfId="1" applyNumberFormat="1" applyFont="1" applyProtection="1">
      <protection hidden="1"/>
    </xf>
    <xf numFmtId="174" fontId="1" fillId="0" borderId="0" xfId="1" applyNumberFormat="1" applyFont="1" applyProtection="1">
      <protection hidden="1"/>
    </xf>
    <xf numFmtId="174" fontId="0" fillId="0" borderId="0" xfId="1" applyNumberFormat="1" applyFont="1" applyProtection="1">
      <protection hidden="1"/>
    </xf>
    <xf numFmtId="174" fontId="94" fillId="8" borderId="2" xfId="0" applyNumberFormat="1" applyFont="1" applyFill="1" applyBorder="1" applyAlignment="1" applyProtection="1">
      <alignment horizontal="center"/>
      <protection hidden="1"/>
    </xf>
    <xf numFmtId="174" fontId="94" fillId="32" borderId="49" xfId="0" applyNumberFormat="1" applyFont="1" applyFill="1" applyBorder="1" applyAlignment="1" applyProtection="1">
      <alignment horizontal="center"/>
      <protection hidden="1"/>
    </xf>
    <xf numFmtId="174" fontId="94" fillId="32" borderId="2" xfId="0" applyNumberFormat="1" applyFont="1" applyFill="1" applyBorder="1" applyAlignment="1" applyProtection="1">
      <alignment horizontal="center"/>
      <protection hidden="1"/>
    </xf>
    <xf numFmtId="167" fontId="1" fillId="0" borderId="6" xfId="1" applyNumberFormat="1" applyFont="1" applyBorder="1" applyAlignment="1" applyProtection="1">
      <alignment horizontal="center" vertical="center"/>
      <protection hidden="1"/>
    </xf>
    <xf numFmtId="167" fontId="1" fillId="0" borderId="59" xfId="1" applyNumberFormat="1" applyFont="1" applyBorder="1" applyAlignment="1" applyProtection="1">
      <alignment horizontal="center" vertical="center"/>
      <protection hidden="1"/>
    </xf>
    <xf numFmtId="167" fontId="1" fillId="0" borderId="36" xfId="1" applyNumberFormat="1" applyFont="1" applyBorder="1" applyAlignment="1" applyProtection="1">
      <alignment horizontal="center" vertical="center"/>
      <protection hidden="1"/>
    </xf>
    <xf numFmtId="167" fontId="108" fillId="32" borderId="49" xfId="1" applyNumberFormat="1" applyFont="1" applyFill="1" applyBorder="1" applyAlignment="1" applyProtection="1">
      <alignment horizontal="center" vertical="center"/>
      <protection hidden="1"/>
    </xf>
    <xf numFmtId="167" fontId="1" fillId="0" borderId="7" xfId="1" applyNumberFormat="1" applyFont="1" applyBorder="1" applyAlignment="1" applyProtection="1">
      <alignment horizontal="center" vertical="center"/>
      <protection hidden="1"/>
    </xf>
    <xf numFmtId="167" fontId="1" fillId="0" borderId="75" xfId="1" applyNumberFormat="1" applyFont="1" applyBorder="1" applyAlignment="1" applyProtection="1">
      <alignment horizontal="center" vertical="center"/>
      <protection hidden="1"/>
    </xf>
    <xf numFmtId="167" fontId="0" fillId="0" borderId="0" xfId="1" applyNumberFormat="1" applyFont="1" applyAlignment="1" applyProtection="1">
      <alignment horizontal="center"/>
      <protection hidden="1"/>
    </xf>
    <xf numFmtId="174" fontId="1" fillId="0" borderId="0" xfId="0" applyNumberFormat="1" applyFont="1" applyProtection="1">
      <protection hidden="1"/>
    </xf>
    <xf numFmtId="174" fontId="96" fillId="8" borderId="0" xfId="1" applyNumberFormat="1" applyFont="1" applyFill="1" applyBorder="1" applyAlignment="1" applyProtection="1">
      <alignment horizontal="center" vertical="center" wrapText="1"/>
      <protection hidden="1"/>
    </xf>
    <xf numFmtId="174" fontId="110" fillId="8" borderId="3" xfId="0" applyNumberFormat="1" applyFont="1" applyFill="1" applyBorder="1" applyAlignment="1" applyProtection="1">
      <alignment horizontal="center" vertical="center"/>
      <protection hidden="1"/>
    </xf>
    <xf numFmtId="176" fontId="1" fillId="0" borderId="10" xfId="0" applyNumberFormat="1" applyFont="1" applyBorder="1" applyAlignment="1" applyProtection="1">
      <alignment horizontal="center"/>
      <protection hidden="1"/>
    </xf>
    <xf numFmtId="175" fontId="20" fillId="0" borderId="81" xfId="0" applyNumberFormat="1" applyFont="1" applyBorder="1" applyAlignment="1" applyProtection="1">
      <alignment horizontal="right"/>
      <protection hidden="1"/>
    </xf>
    <xf numFmtId="175" fontId="20" fillId="0" borderId="82" xfId="0" applyNumberFormat="1" applyFont="1" applyBorder="1" applyAlignment="1" applyProtection="1">
      <alignment horizontal="right"/>
      <protection hidden="1"/>
    </xf>
    <xf numFmtId="2" fontId="19" fillId="0" borderId="51" xfId="0" applyNumberFormat="1" applyFont="1" applyBorder="1" applyAlignment="1" applyProtection="1">
      <alignment horizontal="center"/>
      <protection hidden="1"/>
    </xf>
    <xf numFmtId="0" fontId="21" fillId="0" borderId="7" xfId="0" applyFont="1" applyBorder="1" applyAlignment="1" applyProtection="1">
      <alignment horizontal="center" vertical="center" wrapText="1"/>
      <protection hidden="1"/>
    </xf>
    <xf numFmtId="166" fontId="11" fillId="0" borderId="61" xfId="0" applyNumberFormat="1" applyFont="1" applyBorder="1" applyAlignment="1" applyProtection="1">
      <alignment horizontal="center" vertical="center" wrapText="1"/>
      <protection hidden="1"/>
    </xf>
    <xf numFmtId="44" fontId="82" fillId="33" borderId="15" xfId="1" applyFont="1" applyFill="1" applyBorder="1" applyAlignment="1" applyProtection="1">
      <alignment horizontal="right" wrapText="1"/>
      <protection hidden="1"/>
    </xf>
    <xf numFmtId="1" fontId="94" fillId="32" borderId="49" xfId="0" applyNumberFormat="1" applyFont="1" applyFill="1" applyBorder="1" applyAlignment="1" applyProtection="1">
      <alignment horizontal="center"/>
      <protection locked="0" hidden="1"/>
    </xf>
    <xf numFmtId="1" fontId="0" fillId="4" borderId="35" xfId="0" applyNumberFormat="1" applyFill="1" applyBorder="1" applyAlignment="1" applyProtection="1">
      <alignment horizontal="center"/>
      <protection locked="0" hidden="1"/>
    </xf>
    <xf numFmtId="164" fontId="0" fillId="3" borderId="35" xfId="0" applyNumberFormat="1" applyFill="1" applyBorder="1" applyAlignment="1" applyProtection="1">
      <alignment horizontal="center"/>
      <protection hidden="1"/>
    </xf>
    <xf numFmtId="1" fontId="1" fillId="0" borderId="49" xfId="0" applyNumberFormat="1" applyFont="1" applyBorder="1" applyAlignment="1" applyProtection="1">
      <alignment horizontal="center"/>
      <protection locked="0" hidden="1"/>
    </xf>
    <xf numFmtId="1" fontId="94" fillId="32" borderId="97" xfId="0" applyNumberFormat="1" applyFont="1" applyFill="1" applyBorder="1" applyAlignment="1" applyProtection="1">
      <alignment horizontal="center"/>
      <protection locked="0" hidden="1"/>
    </xf>
    <xf numFmtId="1" fontId="0" fillId="4" borderId="6" xfId="0" applyNumberFormat="1" applyFill="1" applyBorder="1" applyAlignment="1" applyProtection="1">
      <alignment horizontal="center"/>
      <protection locked="0" hidden="1"/>
    </xf>
    <xf numFmtId="1" fontId="0" fillId="0" borderId="0" xfId="1" applyNumberFormat="1" applyFont="1" applyAlignment="1" applyProtection="1">
      <alignment horizont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44" fontId="0" fillId="0" borderId="0" xfId="0" applyNumberFormat="1" applyAlignment="1" applyProtection="1">
      <alignment horizontal="center"/>
      <protection hidden="1"/>
    </xf>
    <xf numFmtId="168" fontId="11" fillId="0" borderId="61" xfId="0" applyNumberFormat="1" applyFont="1" applyBorder="1" applyAlignment="1" applyProtection="1">
      <alignment horizontal="center" vertical="center" wrapText="1"/>
      <protection hidden="1"/>
    </xf>
    <xf numFmtId="49" fontId="0" fillId="0" borderId="51" xfId="1" applyNumberFormat="1" applyFont="1" applyBorder="1" applyAlignment="1" applyProtection="1">
      <alignment vertical="center" wrapText="1"/>
      <protection hidden="1"/>
    </xf>
    <xf numFmtId="164" fontId="21" fillId="0" borderId="61" xfId="1" applyNumberFormat="1" applyFont="1" applyBorder="1" applyAlignment="1" applyProtection="1">
      <alignment horizontal="center" vertical="center" wrapText="1"/>
      <protection hidden="1"/>
    </xf>
    <xf numFmtId="49" fontId="0" fillId="0" borderId="11" xfId="1" applyNumberFormat="1" applyFont="1" applyBorder="1" applyAlignment="1" applyProtection="1">
      <alignment vertical="center" wrapText="1"/>
      <protection hidden="1"/>
    </xf>
    <xf numFmtId="166" fontId="0" fillId="0" borderId="36" xfId="0" applyNumberFormat="1" applyBorder="1" applyAlignment="1" applyProtection="1">
      <alignment horizontal="center"/>
      <protection hidden="1"/>
    </xf>
    <xf numFmtId="167" fontId="0" fillId="0" borderId="0" xfId="519" applyNumberFormat="1" applyFont="1" applyAlignment="1" applyProtection="1">
      <protection hidden="1"/>
    </xf>
    <xf numFmtId="167" fontId="1" fillId="0" borderId="0" xfId="519" applyNumberFormat="1" applyFont="1" applyAlignment="1" applyProtection="1">
      <protection hidden="1"/>
    </xf>
    <xf numFmtId="44" fontId="1" fillId="0" borderId="75" xfId="1" applyFont="1" applyBorder="1" applyAlignment="1" applyProtection="1">
      <alignment vertical="center"/>
      <protection hidden="1"/>
    </xf>
    <xf numFmtId="167" fontId="1" fillId="0" borderId="75" xfId="519" applyNumberFormat="1" applyFont="1" applyBorder="1" applyAlignment="1" applyProtection="1">
      <alignment horizontal="center" vertical="center"/>
      <protection hidden="1"/>
    </xf>
    <xf numFmtId="0" fontId="1" fillId="0" borderId="75" xfId="0" quotePrefix="1" applyFont="1" applyBorder="1" applyAlignment="1" applyProtection="1">
      <alignment horizontal="left" vertical="center" wrapText="1"/>
      <protection hidden="1"/>
    </xf>
    <xf numFmtId="0" fontId="23" fillId="0" borderId="75" xfId="0" quotePrefix="1" applyFont="1" applyBorder="1" applyAlignment="1" applyProtection="1">
      <alignment horizontal="left" vertical="center" wrapText="1"/>
      <protection hidden="1"/>
    </xf>
    <xf numFmtId="44" fontId="1" fillId="0" borderId="6" xfId="1" applyFont="1" applyBorder="1" applyAlignment="1" applyProtection="1">
      <alignment vertical="center"/>
      <protection hidden="1"/>
    </xf>
    <xf numFmtId="167" fontId="1" fillId="0" borderId="6" xfId="519" applyNumberFormat="1" applyFont="1" applyBorder="1" applyAlignment="1" applyProtection="1">
      <alignment horizontal="center" vertical="center"/>
      <protection hidden="1"/>
    </xf>
    <xf numFmtId="44" fontId="94" fillId="32" borderId="96" xfId="1" applyFont="1" applyFill="1" applyBorder="1" applyAlignment="1" applyProtection="1">
      <alignment vertical="center"/>
      <protection hidden="1"/>
    </xf>
    <xf numFmtId="0" fontId="94" fillId="32" borderId="97" xfId="0" applyFont="1" applyFill="1" applyBorder="1" applyAlignment="1">
      <alignment horizontal="center" vertical="center"/>
    </xf>
    <xf numFmtId="0" fontId="99" fillId="32" borderId="97" xfId="0" applyFont="1" applyFill="1" applyBorder="1" applyAlignment="1" applyProtection="1">
      <alignment horizontal="center" vertical="center"/>
      <protection hidden="1"/>
    </xf>
    <xf numFmtId="167" fontId="108" fillId="32" borderId="97" xfId="519" applyNumberFormat="1" applyFont="1" applyFill="1" applyBorder="1" applyAlignment="1" applyProtection="1">
      <alignment horizontal="center" vertical="center"/>
      <protection hidden="1"/>
    </xf>
    <xf numFmtId="44" fontId="1" fillId="0" borderId="16" xfId="1" applyFont="1" applyBorder="1" applyAlignment="1" applyProtection="1">
      <alignment vertical="center"/>
      <protection hidden="1"/>
    </xf>
    <xf numFmtId="167" fontId="1" fillId="0" borderId="36" xfId="519" applyNumberFormat="1" applyFont="1" applyBorder="1" applyAlignment="1" applyProtection="1">
      <alignment horizontal="center" vertical="center"/>
      <protection hidden="1"/>
    </xf>
    <xf numFmtId="44" fontId="98" fillId="8" borderId="96" xfId="1" applyFont="1" applyFill="1" applyBorder="1" applyAlignment="1" applyProtection="1">
      <alignment vertical="center"/>
      <protection hidden="1"/>
    </xf>
    <xf numFmtId="0" fontId="98" fillId="8" borderId="97" xfId="0" applyFont="1" applyFill="1" applyBorder="1" applyAlignment="1">
      <alignment horizontal="center" vertical="center"/>
    </xf>
    <xf numFmtId="0" fontId="98" fillId="8" borderId="97" xfId="0" applyFont="1" applyFill="1" applyBorder="1" applyAlignment="1" applyProtection="1">
      <alignment horizontal="center" vertical="center"/>
      <protection hidden="1"/>
    </xf>
    <xf numFmtId="167" fontId="112" fillId="8" borderId="97" xfId="519" applyNumberFormat="1" applyFont="1" applyFill="1" applyBorder="1" applyAlignment="1" applyProtection="1">
      <alignment horizontal="center" vertical="center"/>
      <protection hidden="1"/>
    </xf>
    <xf numFmtId="0" fontId="96" fillId="8" borderId="97" xfId="0" applyFont="1" applyFill="1" applyBorder="1" applyAlignment="1" applyProtection="1">
      <alignment horizontal="center" vertical="center" wrapText="1"/>
      <protection hidden="1"/>
    </xf>
    <xf numFmtId="0" fontId="96" fillId="8" borderId="97" xfId="0" applyFont="1" applyFill="1" applyBorder="1" applyAlignment="1" applyProtection="1">
      <alignment vertical="center" wrapText="1"/>
      <protection hidden="1"/>
    </xf>
    <xf numFmtId="2" fontId="98" fillId="8" borderId="69" xfId="0" applyNumberFormat="1" applyFont="1" applyFill="1" applyBorder="1" applyAlignment="1" applyProtection="1">
      <alignment vertical="center"/>
      <protection hidden="1"/>
    </xf>
    <xf numFmtId="166" fontId="82" fillId="33" borderId="70" xfId="0" applyNumberFormat="1" applyFont="1" applyFill="1" applyBorder="1" applyAlignment="1" applyProtection="1">
      <alignment horizontal="center" vertical="center" wrapText="1"/>
      <protection hidden="1"/>
    </xf>
    <xf numFmtId="167" fontId="82" fillId="33" borderId="15" xfId="519" applyNumberFormat="1" applyFont="1" applyFill="1" applyBorder="1" applyAlignment="1" applyProtection="1">
      <alignment vertical="center"/>
      <protection hidden="1"/>
    </xf>
    <xf numFmtId="167" fontId="20" fillId="0" borderId="50" xfId="519" applyNumberFormat="1" applyFont="1" applyBorder="1" applyAlignment="1" applyProtection="1">
      <alignment horizontal="center"/>
      <protection hidden="1"/>
    </xf>
    <xf numFmtId="44" fontId="1" fillId="0" borderId="0" xfId="1" applyFont="1" applyBorder="1" applyAlignment="1" applyProtection="1">
      <alignment wrapText="1"/>
      <protection hidden="1"/>
    </xf>
    <xf numFmtId="167" fontId="79" fillId="0" borderId="3" xfId="519" applyNumberFormat="1" applyFont="1" applyBorder="1" applyAlignment="1" applyProtection="1">
      <alignment vertical="center" wrapText="1"/>
      <protection hidden="1"/>
    </xf>
    <xf numFmtId="44" fontId="1" fillId="0" borderId="61" xfId="1" applyFont="1" applyBorder="1" applyAlignment="1" applyProtection="1">
      <alignment wrapText="1"/>
      <protection hidden="1"/>
    </xf>
    <xf numFmtId="167" fontId="1" fillId="0" borderId="36" xfId="0" applyNumberFormat="1" applyFont="1" applyBorder="1" applyAlignment="1" applyProtection="1">
      <alignment horizontal="center" vertical="center"/>
      <protection hidden="1"/>
    </xf>
    <xf numFmtId="164" fontId="21" fillId="0" borderId="0" xfId="1" applyNumberFormat="1" applyFont="1" applyBorder="1" applyAlignment="1" applyProtection="1">
      <alignment horizontal="center"/>
      <protection hidden="1"/>
    </xf>
    <xf numFmtId="167" fontId="74" fillId="0" borderId="20" xfId="0" applyNumberFormat="1" applyFont="1" applyBorder="1" applyAlignment="1" applyProtection="1">
      <alignment horizontal="center"/>
      <protection hidden="1"/>
    </xf>
    <xf numFmtId="173" fontId="99" fillId="5" borderId="13" xfId="0" applyNumberFormat="1" applyFont="1" applyFill="1" applyBorder="1" applyAlignment="1" applyProtection="1">
      <alignment horizontal="center"/>
      <protection hidden="1"/>
    </xf>
    <xf numFmtId="173" fontId="94" fillId="0" borderId="49" xfId="0" applyNumberFormat="1" applyFont="1" applyBorder="1" applyAlignment="1" applyProtection="1">
      <alignment horizontal="center"/>
      <protection hidden="1"/>
    </xf>
    <xf numFmtId="167" fontId="0" fillId="0" borderId="0" xfId="0" applyNumberFormat="1"/>
    <xf numFmtId="44" fontId="0" fillId="0" borderId="0" xfId="1" applyFont="1" applyProtection="1">
      <protection hidden="1"/>
    </xf>
    <xf numFmtId="44" fontId="0" fillId="0" borderId="0" xfId="1" applyFont="1"/>
    <xf numFmtId="167" fontId="110" fillId="8" borderId="49" xfId="509" applyNumberFormat="1" applyFont="1" applyFill="1" applyBorder="1" applyAlignment="1" applyProtection="1">
      <alignment horizontal="center"/>
      <protection hidden="1"/>
    </xf>
    <xf numFmtId="44" fontId="76" fillId="0" borderId="6" xfId="1" applyFont="1" applyBorder="1" applyAlignment="1" applyProtection="1">
      <alignment horizontal="center"/>
      <protection hidden="1"/>
    </xf>
    <xf numFmtId="44" fontId="76" fillId="0" borderId="16" xfId="1" applyFont="1" applyBorder="1" applyAlignment="1" applyProtection="1">
      <alignment horizontal="center"/>
      <protection hidden="1"/>
    </xf>
    <xf numFmtId="44" fontId="76" fillId="0" borderId="75" xfId="1" applyFont="1" applyBorder="1" applyAlignment="1" applyProtection="1">
      <alignment horizontal="center"/>
      <protection hidden="1"/>
    </xf>
    <xf numFmtId="44" fontId="94" fillId="0" borderId="49" xfId="1" applyFont="1" applyBorder="1" applyAlignment="1" applyProtection="1">
      <alignment horizontal="center"/>
      <protection hidden="1"/>
    </xf>
    <xf numFmtId="44" fontId="110" fillId="8" borderId="49" xfId="1" applyFont="1" applyFill="1" applyBorder="1" applyAlignment="1" applyProtection="1">
      <alignment horizontal="center"/>
      <protection hidden="1"/>
    </xf>
    <xf numFmtId="44" fontId="80" fillId="0" borderId="36" xfId="1" applyFont="1" applyBorder="1" applyAlignment="1" applyProtection="1">
      <alignment horizontal="center" vertical="center" wrapText="1"/>
      <protection hidden="1"/>
    </xf>
    <xf numFmtId="44" fontId="80" fillId="0" borderId="12" xfId="1" applyFont="1" applyBorder="1" applyAlignment="1" applyProtection="1">
      <alignment horizontal="center"/>
      <protection hidden="1"/>
    </xf>
    <xf numFmtId="44" fontId="113" fillId="31" borderId="97" xfId="1" applyFont="1" applyFill="1" applyBorder="1" applyAlignment="1" applyProtection="1">
      <alignment horizontal="center" wrapText="1"/>
      <protection hidden="1"/>
    </xf>
    <xf numFmtId="44" fontId="114" fillId="40" borderId="97" xfId="1" applyFont="1" applyFill="1" applyBorder="1" applyAlignment="1" applyProtection="1">
      <alignment horizontal="center" wrapText="1"/>
      <protection hidden="1"/>
    </xf>
    <xf numFmtId="44" fontId="96" fillId="0" borderId="97" xfId="1" applyFont="1" applyFill="1" applyBorder="1" applyAlignment="1" applyProtection="1">
      <alignment horizontal="center" wrapText="1"/>
      <protection hidden="1"/>
    </xf>
    <xf numFmtId="44" fontId="115" fillId="32" borderId="2" xfId="1" applyFont="1" applyFill="1" applyBorder="1" applyAlignment="1" applyProtection="1">
      <alignment horizontal="center" wrapText="1"/>
      <protection hidden="1"/>
    </xf>
    <xf numFmtId="44" fontId="94" fillId="0" borderId="97" xfId="1" applyFont="1" applyBorder="1" applyProtection="1">
      <protection hidden="1"/>
    </xf>
    <xf numFmtId="44" fontId="115" fillId="32" borderId="97" xfId="1" applyFont="1" applyFill="1" applyBorder="1" applyAlignment="1" applyProtection="1">
      <alignment horizontal="center" wrapText="1"/>
      <protection hidden="1"/>
    </xf>
    <xf numFmtId="44" fontId="1" fillId="0" borderId="16" xfId="1" applyFont="1" applyBorder="1" applyAlignment="1" applyProtection="1">
      <alignment horizontal="center"/>
      <protection hidden="1"/>
    </xf>
    <xf numFmtId="44" fontId="94" fillId="0" borderId="97" xfId="1" applyFont="1" applyFill="1" applyBorder="1" applyAlignment="1" applyProtection="1">
      <alignment horizontal="center"/>
      <protection hidden="1"/>
    </xf>
    <xf numFmtId="44" fontId="1" fillId="0" borderId="0" xfId="1" applyFont="1" applyAlignment="1" applyProtection="1">
      <alignment horizontal="center"/>
      <protection hidden="1"/>
    </xf>
    <xf numFmtId="2" fontId="1" fillId="0" borderId="13" xfId="0" applyNumberFormat="1" applyFont="1" applyBorder="1" applyAlignment="1" applyProtection="1">
      <alignment horizontal="center"/>
      <protection hidden="1"/>
    </xf>
    <xf numFmtId="0" fontId="1" fillId="0" borderId="13" xfId="0" quotePrefix="1" applyFont="1" applyBorder="1" applyAlignment="1" applyProtection="1">
      <alignment horizontal="left" indent="1"/>
      <protection hidden="1"/>
    </xf>
    <xf numFmtId="1" fontId="1" fillId="0" borderId="13" xfId="1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hidden="1"/>
    </xf>
    <xf numFmtId="0" fontId="1" fillId="0" borderId="1" xfId="0" quotePrefix="1" applyFont="1" applyBorder="1" applyAlignment="1" applyProtection="1">
      <alignment horizontal="left" indent="1"/>
      <protection hidden="1"/>
    </xf>
    <xf numFmtId="1" fontId="1" fillId="4" borderId="1" xfId="1" applyNumberFormat="1" applyFont="1" applyFill="1" applyBorder="1" applyAlignment="1">
      <alignment horizontal="center"/>
    </xf>
    <xf numFmtId="2" fontId="1" fillId="0" borderId="9" xfId="0" applyNumberFormat="1" applyFont="1" applyBorder="1" applyAlignment="1" applyProtection="1">
      <alignment horizontal="center"/>
      <protection hidden="1"/>
    </xf>
    <xf numFmtId="0" fontId="1" fillId="34" borderId="8" xfId="0" applyFont="1" applyFill="1" applyBorder="1" applyAlignment="1" applyProtection="1">
      <alignment vertical="center"/>
      <protection hidden="1"/>
    </xf>
    <xf numFmtId="2" fontId="1" fillId="0" borderId="98" xfId="0" applyNumberFormat="1" applyFont="1" applyBorder="1" applyAlignment="1" applyProtection="1">
      <alignment horizontal="center"/>
      <protection hidden="1"/>
    </xf>
    <xf numFmtId="49" fontId="83" fillId="7" borderId="1" xfId="0" quotePrefix="1" applyNumberFormat="1" applyFont="1" applyFill="1" applyBorder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left" vertical="center" wrapText="1"/>
      <protection hidden="1"/>
    </xf>
    <xf numFmtId="164" fontId="1" fillId="0" borderId="1" xfId="1" applyNumberFormat="1" applyFont="1" applyBorder="1" applyAlignment="1" applyProtection="1">
      <alignment horizontal="center" vertical="center"/>
      <protection hidden="1"/>
    </xf>
    <xf numFmtId="167" fontId="1" fillId="0" borderId="1" xfId="1" applyNumberFormat="1" applyFont="1" applyBorder="1" applyAlignment="1" applyProtection="1">
      <alignment horizontal="center" vertical="center"/>
      <protection hidden="1"/>
    </xf>
    <xf numFmtId="174" fontId="1" fillId="0" borderId="1" xfId="1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>
      <alignment horizontal="center" vertical="center"/>
    </xf>
    <xf numFmtId="164" fontId="1" fillId="0" borderId="1" xfId="1" applyNumberFormat="1" applyFont="1" applyBorder="1" applyAlignment="1" applyProtection="1">
      <alignment vertical="center"/>
      <protection hidden="1"/>
    </xf>
    <xf numFmtId="177" fontId="0" fillId="0" borderId="0" xfId="519" applyNumberFormat="1" applyFont="1" applyProtection="1">
      <protection hidden="1"/>
    </xf>
    <xf numFmtId="49" fontId="0" fillId="0" borderId="0" xfId="0" applyNumberFormat="1"/>
    <xf numFmtId="1" fontId="0" fillId="0" borderId="0" xfId="519" applyNumberFormat="1" applyFont="1"/>
    <xf numFmtId="0" fontId="29" fillId="2" borderId="83" xfId="0" applyFont="1" applyFill="1" applyBorder="1" applyAlignment="1" applyProtection="1">
      <alignment horizontal="center"/>
      <protection hidden="1"/>
    </xf>
    <xf numFmtId="0" fontId="76" fillId="4" borderId="36" xfId="509" applyFont="1" applyFill="1" applyBorder="1" applyAlignment="1">
      <alignment horizontal="center"/>
    </xf>
    <xf numFmtId="164" fontId="1" fillId="3" borderId="36" xfId="0" applyNumberFormat="1" applyFont="1" applyFill="1" applyBorder="1" applyAlignment="1" applyProtection="1">
      <alignment horizontal="center"/>
      <protection hidden="1"/>
    </xf>
    <xf numFmtId="0" fontId="76" fillId="0" borderId="11" xfId="509" applyFont="1" applyBorder="1" applyAlignment="1" applyProtection="1">
      <alignment horizontal="center" vertical="center"/>
      <protection hidden="1"/>
    </xf>
    <xf numFmtId="0" fontId="83" fillId="0" borderId="97" xfId="510" applyFont="1" applyBorder="1" applyAlignment="1" applyProtection="1">
      <alignment horizontal="left" vertical="center" wrapText="1"/>
      <protection hidden="1"/>
    </xf>
    <xf numFmtId="44" fontId="94" fillId="0" borderId="97" xfId="1" applyFont="1" applyBorder="1" applyAlignment="1" applyProtection="1">
      <alignment horizontal="center"/>
      <protection hidden="1"/>
    </xf>
    <xf numFmtId="0" fontId="83" fillId="0" borderId="97" xfId="510" applyFont="1" applyBorder="1" applyAlignment="1" applyProtection="1">
      <alignment horizontal="center" vertical="center"/>
      <protection hidden="1"/>
    </xf>
    <xf numFmtId="0" fontId="76" fillId="0" borderId="97" xfId="509" applyFont="1" applyBorder="1" applyAlignment="1">
      <alignment horizontal="center"/>
    </xf>
    <xf numFmtId="0" fontId="94" fillId="8" borderId="98" xfId="0" applyFont="1" applyFill="1" applyBorder="1" applyAlignment="1" applyProtection="1">
      <alignment vertical="center"/>
      <protection hidden="1"/>
    </xf>
    <xf numFmtId="2" fontId="94" fillId="8" borderId="97" xfId="0" applyNumberFormat="1" applyFont="1" applyFill="1" applyBorder="1" applyAlignment="1" applyProtection="1">
      <alignment horizontal="center" vertical="center"/>
      <protection hidden="1"/>
    </xf>
    <xf numFmtId="167" fontId="110" fillId="8" borderId="97" xfId="0" applyNumberFormat="1" applyFont="1" applyFill="1" applyBorder="1" applyAlignment="1" applyProtection="1">
      <alignment horizontal="center" vertical="center"/>
      <protection hidden="1"/>
    </xf>
    <xf numFmtId="1" fontId="94" fillId="8" borderId="97" xfId="1" applyNumberFormat="1" applyFont="1" applyFill="1" applyBorder="1" applyAlignment="1" applyProtection="1">
      <alignment horizontal="center" vertical="center"/>
      <protection hidden="1"/>
    </xf>
    <xf numFmtId="1" fontId="94" fillId="8" borderId="97" xfId="0" applyNumberFormat="1" applyFont="1" applyFill="1" applyBorder="1" applyAlignment="1" applyProtection="1">
      <alignment horizontal="center" vertical="center"/>
      <protection hidden="1"/>
    </xf>
    <xf numFmtId="1" fontId="94" fillId="8" borderId="97" xfId="0" applyNumberFormat="1" applyFont="1" applyFill="1" applyBorder="1" applyAlignment="1">
      <alignment horizontal="center" vertical="center"/>
    </xf>
    <xf numFmtId="164" fontId="94" fillId="8" borderId="96" xfId="0" applyNumberFormat="1" applyFont="1" applyFill="1" applyBorder="1" applyAlignment="1" applyProtection="1">
      <alignment horizontal="center" vertical="center"/>
      <protection hidden="1"/>
    </xf>
    <xf numFmtId="0" fontId="1" fillId="0" borderId="51" xfId="0" applyFont="1" applyBorder="1" applyProtection="1">
      <protection hidden="1"/>
    </xf>
    <xf numFmtId="1" fontId="1" fillId="0" borderId="36" xfId="1" applyNumberFormat="1" applyFont="1" applyBorder="1" applyAlignment="1" applyProtection="1">
      <alignment horizontal="center"/>
      <protection hidden="1"/>
    </xf>
    <xf numFmtId="164" fontId="110" fillId="8" borderId="97" xfId="0" applyNumberFormat="1" applyFont="1" applyFill="1" applyBorder="1" applyAlignment="1" applyProtection="1">
      <alignment vertical="center"/>
      <protection hidden="1"/>
    </xf>
    <xf numFmtId="44" fontId="3" fillId="0" borderId="99" xfId="0" applyNumberFormat="1" applyFont="1" applyBorder="1" applyAlignment="1" applyProtection="1">
      <alignment horizontal="center"/>
      <protection hidden="1"/>
    </xf>
    <xf numFmtId="44" fontId="20" fillId="2" borderId="20" xfId="0" applyNumberFormat="1" applyFont="1" applyFill="1" applyBorder="1" applyProtection="1">
      <protection hidden="1"/>
    </xf>
    <xf numFmtId="164" fontId="117" fillId="8" borderId="0" xfId="0" applyNumberFormat="1" applyFont="1" applyFill="1" applyProtection="1">
      <protection hidden="1"/>
    </xf>
    <xf numFmtId="164" fontId="108" fillId="32" borderId="49" xfId="0" applyNumberFormat="1" applyFont="1" applyFill="1" applyBorder="1" applyAlignment="1" applyProtection="1">
      <alignment vertical="center"/>
      <protection hidden="1"/>
    </xf>
    <xf numFmtId="164" fontId="94" fillId="0" borderId="49" xfId="1" applyNumberFormat="1" applyFont="1" applyFill="1" applyBorder="1" applyAlignment="1" applyProtection="1">
      <alignment horizontal="center"/>
      <protection hidden="1"/>
    </xf>
    <xf numFmtId="164" fontId="116" fillId="32" borderId="49" xfId="1" applyNumberFormat="1" applyFont="1" applyFill="1" applyBorder="1" applyAlignment="1" applyProtection="1">
      <alignment horizontal="center" vertical="center"/>
      <protection hidden="1"/>
    </xf>
    <xf numFmtId="164" fontId="111" fillId="36" borderId="2" xfId="0" applyNumberFormat="1" applyFont="1" applyFill="1" applyBorder="1" applyAlignment="1" applyProtection="1">
      <alignment vertical="center"/>
      <protection hidden="1"/>
    </xf>
    <xf numFmtId="164" fontId="86" fillId="35" borderId="49" xfId="0" applyNumberFormat="1" applyFont="1" applyFill="1" applyBorder="1" applyAlignment="1" applyProtection="1">
      <alignment vertical="center"/>
      <protection hidden="1"/>
    </xf>
    <xf numFmtId="164" fontId="119" fillId="31" borderId="49" xfId="0" applyNumberFormat="1" applyFont="1" applyFill="1" applyBorder="1" applyAlignment="1" applyProtection="1">
      <alignment vertical="center"/>
      <protection hidden="1"/>
    </xf>
    <xf numFmtId="164" fontId="118" fillId="34" borderId="49" xfId="0" applyNumberFormat="1" applyFont="1" applyFill="1" applyBorder="1" applyAlignment="1" applyProtection="1">
      <alignment vertical="center"/>
      <protection hidden="1"/>
    </xf>
    <xf numFmtId="164" fontId="117" fillId="8" borderId="49" xfId="0" applyNumberFormat="1" applyFont="1" applyFill="1" applyBorder="1" applyProtection="1">
      <protection hidden="1"/>
    </xf>
    <xf numFmtId="164" fontId="108" fillId="32" borderId="2" xfId="0" applyNumberFormat="1" applyFont="1" applyFill="1" applyBorder="1" applyAlignment="1" applyProtection="1">
      <alignment vertical="center"/>
      <protection hidden="1"/>
    </xf>
    <xf numFmtId="164" fontId="1" fillId="0" borderId="1" xfId="1" applyNumberFormat="1" applyFont="1" applyBorder="1" applyAlignment="1" applyProtection="1">
      <alignment horizontal="center"/>
      <protection hidden="1"/>
    </xf>
    <xf numFmtId="164" fontId="94" fillId="0" borderId="13" xfId="1" applyNumberFormat="1" applyFont="1" applyFill="1" applyBorder="1" applyAlignment="1" applyProtection="1">
      <alignment horizontal="center"/>
      <protection hidden="1"/>
    </xf>
    <xf numFmtId="167" fontId="20" fillId="0" borderId="20" xfId="0" applyNumberFormat="1" applyFont="1" applyBorder="1" applyAlignment="1" applyProtection="1">
      <alignment horizontal="center"/>
      <protection hidden="1"/>
    </xf>
    <xf numFmtId="0" fontId="80" fillId="0" borderId="0" xfId="0" applyFont="1" applyAlignment="1" applyProtection="1">
      <alignment horizontal="center" vertical="center" wrapText="1"/>
      <protection hidden="1"/>
    </xf>
    <xf numFmtId="0" fontId="80" fillId="0" borderId="0" xfId="0" applyFont="1" applyProtection="1">
      <protection hidden="1"/>
    </xf>
    <xf numFmtId="0" fontId="78" fillId="0" borderId="19" xfId="0" applyFont="1" applyBorder="1" applyAlignment="1" applyProtection="1">
      <alignment vertical="center"/>
      <protection hidden="1"/>
    </xf>
    <xf numFmtId="1" fontId="79" fillId="0" borderId="75" xfId="0" applyNumberFormat="1" applyFont="1" applyBorder="1" applyAlignment="1" applyProtection="1">
      <alignment horizontal="center" vertical="center" wrapText="1"/>
      <protection hidden="1"/>
    </xf>
    <xf numFmtId="1" fontId="1" fillId="0" borderId="44" xfId="0" applyNumberFormat="1" applyFont="1" applyBorder="1" applyAlignment="1" applyProtection="1">
      <alignment horizontal="center"/>
      <protection hidden="1"/>
    </xf>
    <xf numFmtId="164" fontId="80" fillId="0" borderId="20" xfId="0" applyNumberFormat="1" applyFont="1" applyBorder="1" applyAlignment="1" applyProtection="1">
      <alignment horizontal="center" vertical="center" wrapText="1"/>
      <protection hidden="1"/>
    </xf>
    <xf numFmtId="164" fontId="80" fillId="4" borderId="20" xfId="0" applyNumberFormat="1" applyFont="1" applyFill="1" applyBorder="1" applyAlignment="1" applyProtection="1">
      <alignment horizontal="center"/>
      <protection hidden="1"/>
    </xf>
    <xf numFmtId="1" fontId="94" fillId="0" borderId="49" xfId="0" applyNumberFormat="1" applyFont="1" applyBorder="1" applyAlignment="1" applyProtection="1">
      <alignment horizontal="center"/>
      <protection hidden="1"/>
    </xf>
    <xf numFmtId="1" fontId="118" fillId="34" borderId="49" xfId="0" applyNumberFormat="1" applyFont="1" applyFill="1" applyBorder="1" applyAlignment="1" applyProtection="1">
      <alignment vertical="center"/>
      <protection hidden="1"/>
    </xf>
    <xf numFmtId="1" fontId="119" fillId="31" borderId="49" xfId="0" applyNumberFormat="1" applyFont="1" applyFill="1" applyBorder="1" applyAlignment="1" applyProtection="1">
      <alignment vertical="center"/>
      <protection hidden="1"/>
    </xf>
    <xf numFmtId="1" fontId="79" fillId="0" borderId="0" xfId="0" applyNumberFormat="1" applyFont="1" applyProtection="1">
      <protection hidden="1"/>
    </xf>
    <xf numFmtId="164" fontId="94" fillId="0" borderId="9" xfId="0" applyNumberFormat="1" applyFont="1" applyBorder="1" applyAlignment="1" applyProtection="1">
      <alignment horizontal="center"/>
      <protection hidden="1"/>
    </xf>
    <xf numFmtId="164" fontId="94" fillId="0" borderId="58" xfId="0" applyNumberFormat="1" applyFont="1" applyBorder="1" applyAlignment="1" applyProtection="1">
      <alignment horizontal="center"/>
      <protection hidden="1"/>
    </xf>
    <xf numFmtId="164" fontId="86" fillId="35" borderId="58" xfId="0" applyNumberFormat="1" applyFont="1" applyFill="1" applyBorder="1" applyAlignment="1" applyProtection="1">
      <alignment vertical="center"/>
      <protection hidden="1"/>
    </xf>
    <xf numFmtId="164" fontId="118" fillId="34" borderId="58" xfId="0" applyNumberFormat="1" applyFont="1" applyFill="1" applyBorder="1" applyAlignment="1" applyProtection="1">
      <alignment vertical="center"/>
      <protection hidden="1"/>
    </xf>
    <xf numFmtId="164" fontId="117" fillId="8" borderId="58" xfId="0" applyNumberFormat="1" applyFont="1" applyFill="1" applyBorder="1" applyProtection="1">
      <protection hidden="1"/>
    </xf>
    <xf numFmtId="164" fontId="116" fillId="32" borderId="58" xfId="0" applyNumberFormat="1" applyFont="1" applyFill="1" applyBorder="1" applyAlignment="1" applyProtection="1">
      <alignment horizontal="center" vertical="center"/>
      <protection hidden="1"/>
    </xf>
    <xf numFmtId="164" fontId="108" fillId="32" borderId="5" xfId="0" applyNumberFormat="1" applyFont="1" applyFill="1" applyBorder="1" applyAlignment="1" applyProtection="1">
      <alignment vertical="center"/>
      <protection hidden="1"/>
    </xf>
    <xf numFmtId="164" fontId="119" fillId="31" borderId="58" xfId="0" applyNumberFormat="1" applyFont="1" applyFill="1" applyBorder="1" applyAlignment="1" applyProtection="1">
      <alignment vertical="center"/>
      <protection hidden="1"/>
    </xf>
    <xf numFmtId="164" fontId="111" fillId="36" borderId="5" xfId="0" applyNumberFormat="1" applyFont="1" applyFill="1" applyBorder="1" applyAlignment="1" applyProtection="1">
      <alignment vertical="center"/>
      <protection hidden="1"/>
    </xf>
    <xf numFmtId="164" fontId="109" fillId="8" borderId="2" xfId="1" applyNumberFormat="1" applyFont="1" applyFill="1" applyBorder="1" applyAlignment="1" applyProtection="1">
      <alignment horizontal="center" vertical="center" wrapText="1"/>
      <protection hidden="1"/>
    </xf>
    <xf numFmtId="164" fontId="108" fillId="32" borderId="2" xfId="0" applyNumberFormat="1" applyFont="1" applyFill="1" applyBorder="1" applyAlignment="1" applyProtection="1">
      <alignment horizontal="center"/>
      <protection hidden="1"/>
    </xf>
    <xf numFmtId="164" fontId="108" fillId="32" borderId="13" xfId="0" applyNumberFormat="1" applyFont="1" applyFill="1" applyBorder="1" applyAlignment="1" applyProtection="1">
      <alignment horizontal="center"/>
      <protection hidden="1"/>
    </xf>
    <xf numFmtId="164" fontId="94" fillId="0" borderId="49" xfId="0" applyNumberFormat="1" applyFont="1" applyBorder="1" applyAlignment="1" applyProtection="1">
      <alignment horizontal="center"/>
      <protection hidden="1"/>
    </xf>
    <xf numFmtId="164" fontId="94" fillId="0" borderId="13" xfId="0" applyNumberFormat="1" applyFont="1" applyBorder="1" applyAlignment="1" applyProtection="1">
      <alignment horizontal="center"/>
      <protection hidden="1"/>
    </xf>
    <xf numFmtId="164" fontId="110" fillId="8" borderId="49" xfId="0" applyNumberFormat="1" applyFont="1" applyFill="1" applyBorder="1" applyAlignment="1" applyProtection="1">
      <alignment horizontal="centerContinuous"/>
      <protection hidden="1"/>
    </xf>
    <xf numFmtId="164" fontId="108" fillId="32" borderId="49" xfId="0" applyNumberFormat="1" applyFont="1" applyFill="1" applyBorder="1" applyAlignment="1" applyProtection="1">
      <alignment horizontal="center"/>
      <protection hidden="1"/>
    </xf>
    <xf numFmtId="164" fontId="83" fillId="0" borderId="75" xfId="0" applyNumberFormat="1" applyFont="1" applyBorder="1" applyAlignment="1" applyProtection="1">
      <alignment horizontal="center"/>
      <protection hidden="1"/>
    </xf>
    <xf numFmtId="164" fontId="83" fillId="0" borderId="7" xfId="0" applyNumberFormat="1" applyFont="1" applyBorder="1" applyAlignment="1" applyProtection="1">
      <alignment horizontal="center"/>
      <protection hidden="1"/>
    </xf>
    <xf numFmtId="164" fontId="1" fillId="0" borderId="6" xfId="1" applyNumberFormat="1" applyFont="1" applyFill="1" applyBorder="1" applyAlignment="1" applyProtection="1">
      <alignment horizontal="center"/>
      <protection hidden="1"/>
    </xf>
    <xf numFmtId="164" fontId="21" fillId="0" borderId="36" xfId="0" applyNumberFormat="1" applyFont="1" applyBorder="1" applyAlignment="1" applyProtection="1">
      <alignment horizontal="center" vertical="center" wrapText="1"/>
      <protection hidden="1"/>
    </xf>
    <xf numFmtId="164" fontId="21" fillId="0" borderId="12" xfId="0" applyNumberFormat="1" applyFont="1" applyBorder="1" applyAlignment="1" applyProtection="1">
      <alignment horizontal="center"/>
      <protection hidden="1"/>
    </xf>
    <xf numFmtId="164" fontId="110" fillId="8" borderId="2" xfId="1" applyNumberFormat="1" applyFont="1" applyFill="1" applyBorder="1" applyAlignment="1" applyProtection="1">
      <alignment horizontal="center"/>
      <protection hidden="1"/>
    </xf>
    <xf numFmtId="164" fontId="94" fillId="0" borderId="0" xfId="0" applyNumberFormat="1" applyFont="1" applyProtection="1">
      <protection hidden="1"/>
    </xf>
    <xf numFmtId="164" fontId="94" fillId="0" borderId="0" xfId="1" applyNumberFormat="1" applyFont="1" applyBorder="1" applyAlignment="1" applyProtection="1">
      <alignment horizontal="center"/>
      <protection hidden="1"/>
    </xf>
    <xf numFmtId="164" fontId="112" fillId="8" borderId="49" xfId="1" applyNumberFormat="1" applyFont="1" applyFill="1" applyBorder="1" applyAlignment="1" applyProtection="1">
      <alignment horizontal="center" vertical="center"/>
      <protection hidden="1"/>
    </xf>
    <xf numFmtId="164" fontId="94" fillId="0" borderId="0" xfId="1" applyNumberFormat="1" applyFont="1" applyAlignment="1" applyProtection="1">
      <alignment horizontal="center"/>
      <protection hidden="1"/>
    </xf>
    <xf numFmtId="2" fontId="6" fillId="0" borderId="98" xfId="0" applyNumberFormat="1" applyFont="1" applyBorder="1" applyAlignment="1" applyProtection="1">
      <alignment horizontal="center"/>
      <protection hidden="1"/>
    </xf>
    <xf numFmtId="0" fontId="0" fillId="0" borderId="75" xfId="0" applyBorder="1" applyProtection="1">
      <protection hidden="1"/>
    </xf>
    <xf numFmtId="2" fontId="121" fillId="39" borderId="49" xfId="539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 indent="2"/>
      <protection hidden="1"/>
    </xf>
    <xf numFmtId="0" fontId="1" fillId="0" borderId="8" xfId="0" applyFont="1" applyBorder="1" applyAlignment="1" applyProtection="1">
      <alignment horizontal="left" indent="2"/>
      <protection hidden="1"/>
    </xf>
    <xf numFmtId="0" fontId="1" fillId="0" borderId="10" xfId="0" applyFont="1" applyBorder="1" applyAlignment="1" applyProtection="1">
      <alignment horizontal="left" indent="2"/>
      <protection hidden="1"/>
    </xf>
    <xf numFmtId="164" fontId="94" fillId="32" borderId="2" xfId="0" applyNumberFormat="1" applyFont="1" applyFill="1" applyBorder="1" applyAlignment="1" applyProtection="1">
      <alignment vertical="center"/>
      <protection hidden="1"/>
    </xf>
    <xf numFmtId="167" fontId="94" fillId="32" borderId="2" xfId="0" applyNumberFormat="1" applyFont="1" applyFill="1" applyBorder="1" applyAlignment="1" applyProtection="1">
      <alignment horizontal="center" vertical="center"/>
      <protection hidden="1"/>
    </xf>
    <xf numFmtId="1" fontId="94" fillId="32" borderId="2" xfId="1" applyNumberFormat="1" applyFont="1" applyFill="1" applyBorder="1" applyAlignment="1" applyProtection="1">
      <alignment horizontal="center" vertical="center"/>
      <protection hidden="1"/>
    </xf>
    <xf numFmtId="1" fontId="94" fillId="32" borderId="2" xfId="0" applyNumberFormat="1" applyFont="1" applyFill="1" applyBorder="1" applyAlignment="1" applyProtection="1">
      <alignment horizontal="center" vertical="center"/>
      <protection hidden="1"/>
    </xf>
    <xf numFmtId="1" fontId="94" fillId="32" borderId="2" xfId="0" applyNumberFormat="1" applyFont="1" applyFill="1" applyBorder="1" applyAlignment="1">
      <alignment horizontal="center" vertical="center"/>
    </xf>
    <xf numFmtId="0" fontId="96" fillId="8" borderId="97" xfId="0" applyFont="1" applyFill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1" fontId="6" fillId="4" borderId="75" xfId="0" applyNumberFormat="1" applyFont="1" applyFill="1" applyBorder="1" applyAlignment="1" applyProtection="1">
      <alignment horizontal="center"/>
      <protection locked="0" hidden="1"/>
    </xf>
    <xf numFmtId="0" fontId="6" fillId="0" borderId="2" xfId="0" applyFont="1" applyBorder="1" applyProtection="1">
      <protection hidden="1"/>
    </xf>
    <xf numFmtId="164" fontId="6" fillId="0" borderId="2" xfId="0" applyNumberFormat="1" applyFont="1" applyBorder="1" applyProtection="1">
      <protection hidden="1"/>
    </xf>
    <xf numFmtId="0" fontId="1" fillId="32" borderId="11" xfId="0" applyFont="1" applyFill="1" applyBorder="1" applyProtection="1">
      <protection hidden="1"/>
    </xf>
    <xf numFmtId="0" fontId="122" fillId="32" borderId="49" xfId="0" applyFont="1" applyFill="1" applyBorder="1" applyAlignment="1" applyProtection="1">
      <alignment vertical="center" wrapText="1"/>
      <protection hidden="1"/>
    </xf>
    <xf numFmtId="2" fontId="94" fillId="32" borderId="51" xfId="0" applyNumberFormat="1" applyFont="1" applyFill="1" applyBorder="1" applyAlignment="1" applyProtection="1">
      <alignment vertical="center"/>
      <protection hidden="1"/>
    </xf>
    <xf numFmtId="2" fontId="1" fillId="0" borderId="0" xfId="0" applyNumberFormat="1" applyFont="1" applyAlignment="1" applyProtection="1">
      <alignment horizontal="center" vertical="center"/>
      <protection hidden="1"/>
    </xf>
    <xf numFmtId="164" fontId="94" fillId="8" borderId="2" xfId="1" applyNumberFormat="1" applyFont="1" applyFill="1" applyBorder="1" applyAlignment="1" applyProtection="1">
      <alignment horizontal="center"/>
      <protection hidden="1"/>
    </xf>
    <xf numFmtId="164" fontId="94" fillId="0" borderId="0" xfId="1" applyNumberFormat="1" applyFont="1" applyFill="1" applyBorder="1" applyAlignment="1" applyProtection="1">
      <alignment horizontal="center"/>
      <protection hidden="1"/>
    </xf>
    <xf numFmtId="164" fontId="1" fillId="0" borderId="75" xfId="1" applyNumberFormat="1" applyFont="1" applyFill="1" applyBorder="1" applyAlignment="1" applyProtection="1">
      <alignment horizontal="center"/>
      <protection hidden="1"/>
    </xf>
    <xf numFmtId="164" fontId="1" fillId="0" borderId="16" xfId="1" applyNumberFormat="1" applyFont="1" applyFill="1" applyBorder="1" applyAlignment="1" applyProtection="1">
      <alignment horizontal="center"/>
      <protection hidden="1"/>
    </xf>
    <xf numFmtId="164" fontId="112" fillId="8" borderId="49" xfId="1" applyNumberFormat="1" applyFont="1" applyFill="1" applyBorder="1" applyAlignment="1" applyProtection="1">
      <alignment horizontal="center"/>
      <protection hidden="1"/>
    </xf>
    <xf numFmtId="164" fontId="108" fillId="32" borderId="49" xfId="1" applyNumberFormat="1" applyFont="1" applyFill="1" applyBorder="1" applyAlignment="1" applyProtection="1">
      <alignment horizontal="left" vertical="center"/>
      <protection hidden="1"/>
    </xf>
    <xf numFmtId="164" fontId="94" fillId="0" borderId="13" xfId="0" applyNumberFormat="1" applyFont="1" applyBorder="1" applyProtection="1">
      <protection hidden="1"/>
    </xf>
    <xf numFmtId="164" fontId="94" fillId="0" borderId="13" xfId="1" applyNumberFormat="1" applyFont="1" applyBorder="1" applyAlignment="1" applyProtection="1">
      <alignment horizontal="center"/>
      <protection hidden="1"/>
    </xf>
    <xf numFmtId="164" fontId="99" fillId="0" borderId="13" xfId="0" applyNumberFormat="1" applyFont="1" applyBorder="1" applyAlignment="1" applyProtection="1">
      <alignment horizontal="center"/>
      <protection hidden="1"/>
    </xf>
    <xf numFmtId="164" fontId="108" fillId="32" borderId="97" xfId="1" applyNumberFormat="1" applyFont="1" applyFill="1" applyBorder="1" applyAlignment="1" applyProtection="1">
      <alignment horizontal="left" vertical="center" indent="2"/>
      <protection hidden="1"/>
    </xf>
    <xf numFmtId="164" fontId="108" fillId="32" borderId="97" xfId="1" applyNumberFormat="1" applyFont="1" applyFill="1" applyBorder="1" applyAlignment="1" applyProtection="1">
      <alignment vertical="center"/>
      <protection hidden="1"/>
    </xf>
    <xf numFmtId="164" fontId="94" fillId="0" borderId="97" xfId="1" applyNumberFormat="1" applyFont="1" applyFill="1" applyBorder="1" applyAlignment="1" applyProtection="1">
      <alignment horizontal="center" vertical="center"/>
      <protection hidden="1"/>
    </xf>
    <xf numFmtId="164" fontId="110" fillId="8" borderId="49" xfId="0" applyNumberFormat="1" applyFont="1" applyFill="1" applyBorder="1" applyAlignment="1" applyProtection="1">
      <alignment horizontal="center"/>
      <protection hidden="1"/>
    </xf>
    <xf numFmtId="44" fontId="108" fillId="32" borderId="97" xfId="1" applyFont="1" applyFill="1" applyBorder="1" applyAlignment="1" applyProtection="1">
      <alignment horizontal="center"/>
      <protection hidden="1"/>
    </xf>
    <xf numFmtId="44" fontId="0" fillId="0" borderId="0" xfId="1" applyFont="1" applyAlignment="1" applyProtection="1">
      <alignment horizontal="center"/>
      <protection hidden="1"/>
    </xf>
    <xf numFmtId="44" fontId="94" fillId="8" borderId="2" xfId="1" applyFont="1" applyFill="1" applyBorder="1" applyAlignment="1" applyProtection="1">
      <alignment horizontal="center"/>
      <protection hidden="1"/>
    </xf>
    <xf numFmtId="44" fontId="94" fillId="32" borderId="97" xfId="1" applyFont="1" applyFill="1" applyBorder="1" applyAlignment="1" applyProtection="1">
      <alignment horizontal="center"/>
      <protection hidden="1"/>
    </xf>
    <xf numFmtId="44" fontId="1" fillId="0" borderId="6" xfId="1" applyFont="1" applyBorder="1" applyAlignment="1" applyProtection="1">
      <alignment horizontal="center" vertical="center" wrapText="1"/>
      <protection hidden="1"/>
    </xf>
    <xf numFmtId="44" fontId="1" fillId="0" borderId="75" xfId="1" applyFont="1" applyBorder="1" applyAlignment="1" applyProtection="1">
      <alignment horizontal="center" vertical="center" wrapText="1"/>
      <protection hidden="1"/>
    </xf>
    <xf numFmtId="44" fontId="110" fillId="8" borderId="97" xfId="1" applyFont="1" applyFill="1" applyBorder="1" applyAlignment="1" applyProtection="1">
      <alignment horizontal="center"/>
      <protection hidden="1"/>
    </xf>
    <xf numFmtId="44" fontId="108" fillId="32" borderId="2" xfId="1" applyFont="1" applyFill="1" applyBorder="1" applyAlignment="1" applyProtection="1">
      <alignment horizontal="center"/>
      <protection hidden="1"/>
    </xf>
    <xf numFmtId="44" fontId="94" fillId="32" borderId="2" xfId="1" applyFont="1" applyFill="1" applyBorder="1" applyAlignment="1" applyProtection="1">
      <alignment horizontal="center"/>
      <protection hidden="1"/>
    </xf>
    <xf numFmtId="44" fontId="1" fillId="0" borderId="7" xfId="1" applyFont="1" applyBorder="1" applyAlignment="1" applyProtection="1">
      <alignment horizontal="center"/>
      <protection hidden="1"/>
    </xf>
    <xf numFmtId="44" fontId="108" fillId="32" borderId="49" xfId="1" applyFont="1" applyFill="1" applyBorder="1" applyAlignment="1" applyProtection="1">
      <alignment horizontal="center"/>
      <protection hidden="1"/>
    </xf>
    <xf numFmtId="44" fontId="1" fillId="0" borderId="7" xfId="1" applyFont="1" applyBorder="1" applyAlignment="1" applyProtection="1">
      <alignment horizontal="center" vertical="center"/>
      <protection hidden="1"/>
    </xf>
    <xf numFmtId="44" fontId="94" fillId="32" borderId="49" xfId="1" applyFont="1" applyFill="1" applyBorder="1" applyAlignment="1" applyProtection="1">
      <alignment horizontal="center"/>
      <protection hidden="1"/>
    </xf>
    <xf numFmtId="44" fontId="1" fillId="0" borderId="1" xfId="1" applyFont="1" applyBorder="1" applyAlignment="1" applyProtection="1">
      <alignment horizontal="center"/>
      <protection hidden="1"/>
    </xf>
    <xf numFmtId="44" fontId="1" fillId="0" borderId="16" xfId="1" applyFont="1" applyBorder="1" applyAlignment="1" applyProtection="1">
      <alignment horizontal="center" vertical="center"/>
      <protection hidden="1"/>
    </xf>
    <xf numFmtId="174" fontId="108" fillId="32" borderId="49" xfId="1" applyNumberFormat="1" applyFont="1" applyFill="1" applyBorder="1" applyAlignment="1" applyProtection="1">
      <alignment vertical="center"/>
      <protection hidden="1"/>
    </xf>
    <xf numFmtId="167" fontId="108" fillId="32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36" xfId="0" quotePrefix="1" applyFont="1" applyBorder="1" applyAlignment="1" applyProtection="1">
      <alignment horizontal="left" vertical="center"/>
      <protection hidden="1"/>
    </xf>
    <xf numFmtId="1" fontId="1" fillId="0" borderId="36" xfId="0" applyNumberFormat="1" applyFont="1" applyBorder="1" applyAlignment="1" applyProtection="1">
      <alignment horizontal="center" vertical="center"/>
      <protection hidden="1"/>
    </xf>
    <xf numFmtId="0" fontId="1" fillId="0" borderId="75" xfId="0" quotePrefix="1" applyFont="1" applyBorder="1" applyAlignment="1" applyProtection="1">
      <alignment horizontal="left" vertical="center"/>
      <protection hidden="1"/>
    </xf>
    <xf numFmtId="0" fontId="94" fillId="32" borderId="98" xfId="0" applyFont="1" applyFill="1" applyBorder="1" applyAlignment="1" applyProtection="1">
      <alignment vertical="center"/>
      <protection hidden="1"/>
    </xf>
    <xf numFmtId="2" fontId="94" fillId="32" borderId="97" xfId="0" applyNumberFormat="1" applyFont="1" applyFill="1" applyBorder="1" applyAlignment="1" applyProtection="1">
      <alignment horizontal="center" vertical="center"/>
      <protection hidden="1"/>
    </xf>
    <xf numFmtId="0" fontId="95" fillId="32" borderId="97" xfId="0" applyFont="1" applyFill="1" applyBorder="1" applyAlignment="1" applyProtection="1">
      <alignment horizontal="left" vertical="center"/>
      <protection hidden="1"/>
    </xf>
    <xf numFmtId="167" fontId="108" fillId="32" borderId="97" xfId="0" applyNumberFormat="1" applyFont="1" applyFill="1" applyBorder="1" applyAlignment="1" applyProtection="1">
      <alignment horizontal="center" vertical="center"/>
      <protection hidden="1"/>
    </xf>
    <xf numFmtId="1" fontId="94" fillId="32" borderId="97" xfId="1" applyNumberFormat="1" applyFont="1" applyFill="1" applyBorder="1" applyAlignment="1" applyProtection="1">
      <alignment horizontal="center" vertical="center"/>
      <protection hidden="1"/>
    </xf>
    <xf numFmtId="1" fontId="94" fillId="32" borderId="97" xfId="0" applyNumberFormat="1" applyFont="1" applyFill="1" applyBorder="1" applyAlignment="1" applyProtection="1">
      <alignment horizontal="center" vertical="center"/>
      <protection hidden="1"/>
    </xf>
    <xf numFmtId="1" fontId="94" fillId="32" borderId="97" xfId="0" applyNumberFormat="1" applyFont="1" applyFill="1" applyBorder="1" applyAlignment="1">
      <alignment horizontal="center" vertical="center"/>
    </xf>
    <xf numFmtId="164" fontId="94" fillId="32" borderId="96" xfId="0" applyNumberFormat="1" applyFont="1" applyFill="1" applyBorder="1" applyAlignment="1" applyProtection="1">
      <alignment horizontal="center" vertical="center"/>
      <protection hidden="1"/>
    </xf>
    <xf numFmtId="44" fontId="79" fillId="0" borderId="7" xfId="1" applyFont="1" applyBorder="1" applyAlignment="1" applyProtection="1">
      <alignment horizontal="center" vertical="center" wrapText="1"/>
      <protection hidden="1"/>
    </xf>
    <xf numFmtId="44" fontId="1" fillId="0" borderId="12" xfId="1" applyFont="1" applyBorder="1" applyAlignment="1" applyProtection="1">
      <alignment horizontal="center"/>
      <protection hidden="1"/>
    </xf>
    <xf numFmtId="44" fontId="82" fillId="33" borderId="15" xfId="1" applyFont="1" applyFill="1" applyBorder="1" applyAlignment="1" applyProtection="1">
      <alignment horizontal="center" vertical="center"/>
      <protection hidden="1"/>
    </xf>
    <xf numFmtId="44" fontId="83" fillId="0" borderId="6" xfId="1" applyFont="1" applyBorder="1" applyAlignment="1" applyProtection="1">
      <alignment horizontal="center" vertical="center"/>
      <protection hidden="1"/>
    </xf>
    <xf numFmtId="44" fontId="83" fillId="0" borderId="59" xfId="1" applyFont="1" applyBorder="1" applyAlignment="1" applyProtection="1">
      <alignment horizontal="center" vertical="center"/>
      <protection hidden="1"/>
    </xf>
    <xf numFmtId="44" fontId="83" fillId="0" borderId="40" xfId="1" applyFont="1" applyBorder="1" applyAlignment="1" applyProtection="1">
      <alignment horizontal="center" vertical="center"/>
      <protection hidden="1"/>
    </xf>
    <xf numFmtId="44" fontId="83" fillId="0" borderId="36" xfId="1" applyFont="1" applyBorder="1" applyAlignment="1" applyProtection="1">
      <alignment horizontal="center" vertical="center"/>
      <protection hidden="1"/>
    </xf>
    <xf numFmtId="44" fontId="83" fillId="0" borderId="15" xfId="1" applyFont="1" applyBorder="1" applyAlignment="1" applyProtection="1">
      <alignment horizontal="center" vertical="center"/>
      <protection hidden="1"/>
    </xf>
    <xf numFmtId="44" fontId="83" fillId="0" borderId="37" xfId="1" applyFont="1" applyBorder="1" applyAlignment="1" applyProtection="1">
      <alignment horizontal="center" vertical="center"/>
      <protection hidden="1"/>
    </xf>
    <xf numFmtId="44" fontId="83" fillId="0" borderId="16" xfId="1" applyFont="1" applyBorder="1" applyAlignment="1" applyProtection="1">
      <alignment horizontal="center" vertical="center"/>
      <protection hidden="1"/>
    </xf>
    <xf numFmtId="44" fontId="84" fillId="0" borderId="0" xfId="1" applyFont="1" applyAlignment="1" applyProtection="1">
      <alignment horizontal="center" vertical="center"/>
      <protection hidden="1"/>
    </xf>
    <xf numFmtId="44" fontId="14" fillId="0" borderId="0" xfId="1" applyFont="1" applyAlignment="1" applyProtection="1">
      <alignment horizontal="center" vertical="center"/>
      <protection hidden="1"/>
    </xf>
    <xf numFmtId="44" fontId="21" fillId="0" borderId="36" xfId="1" applyFont="1" applyBorder="1" applyAlignment="1" applyProtection="1">
      <alignment horizontal="center" vertical="center" wrapText="1"/>
      <protection hidden="1"/>
    </xf>
    <xf numFmtId="44" fontId="21" fillId="0" borderId="12" xfId="1" applyFont="1" applyBorder="1" applyAlignment="1" applyProtection="1">
      <alignment horizontal="center"/>
      <protection hidden="1"/>
    </xf>
    <xf numFmtId="44" fontId="4" fillId="33" borderId="15" xfId="1" applyFont="1" applyFill="1" applyBorder="1" applyAlignment="1" applyProtection="1">
      <alignment horizontal="center" vertical="center" wrapText="1"/>
      <protection hidden="1"/>
    </xf>
    <xf numFmtId="44" fontId="94" fillId="8" borderId="2" xfId="1" applyFont="1" applyFill="1" applyBorder="1" applyAlignment="1" applyProtection="1">
      <alignment horizontal="center" vertical="center"/>
      <protection hidden="1"/>
    </xf>
    <xf numFmtId="44" fontId="94" fillId="32" borderId="2" xfId="1" applyFont="1" applyFill="1" applyBorder="1" applyAlignment="1" applyProtection="1">
      <alignment horizontal="center" vertical="center"/>
      <protection hidden="1"/>
    </xf>
    <xf numFmtId="44" fontId="108" fillId="32" borderId="2" xfId="1" applyFont="1" applyFill="1" applyBorder="1" applyAlignment="1" applyProtection="1">
      <alignment horizontal="center" vertical="center"/>
      <protection hidden="1"/>
    </xf>
    <xf numFmtId="44" fontId="110" fillId="8" borderId="97" xfId="1" applyFont="1" applyFill="1" applyBorder="1" applyAlignment="1" applyProtection="1">
      <alignment horizontal="center" vertical="center"/>
      <protection hidden="1"/>
    </xf>
    <xf numFmtId="44" fontId="108" fillId="32" borderId="97" xfId="1" applyFont="1" applyFill="1" applyBorder="1" applyAlignment="1" applyProtection="1">
      <alignment horizontal="center" vertical="center"/>
      <protection hidden="1"/>
    </xf>
    <xf numFmtId="164" fontId="108" fillId="32" borderId="97" xfId="0" applyNumberFormat="1" applyFont="1" applyFill="1" applyBorder="1" applyAlignment="1" applyProtection="1">
      <alignment vertical="center"/>
      <protection hidden="1"/>
    </xf>
    <xf numFmtId="44" fontId="84" fillId="0" borderId="6" xfId="1" applyFont="1" applyFill="1" applyBorder="1" applyAlignment="1" applyProtection="1">
      <alignment horizontal="center" vertical="center"/>
      <protection hidden="1"/>
    </xf>
    <xf numFmtId="44" fontId="84" fillId="0" borderId="44" xfId="1" applyFont="1" applyFill="1" applyBorder="1" applyAlignment="1" applyProtection="1">
      <alignment horizontal="center" vertical="center"/>
      <protection hidden="1"/>
    </xf>
    <xf numFmtId="44" fontId="84" fillId="0" borderId="16" xfId="1" applyFont="1" applyFill="1" applyBorder="1" applyAlignment="1" applyProtection="1">
      <alignment horizontal="center" vertical="center"/>
      <protection hidden="1"/>
    </xf>
    <xf numFmtId="44" fontId="84" fillId="0" borderId="37" xfId="1" applyFont="1" applyFill="1" applyBorder="1" applyAlignment="1" applyProtection="1">
      <alignment horizontal="center" vertical="center"/>
      <protection hidden="1"/>
    </xf>
    <xf numFmtId="44" fontId="71" fillId="0" borderId="0" xfId="1" applyFont="1" applyAlignment="1" applyProtection="1">
      <alignment horizontal="center" vertical="center"/>
      <protection hidden="1"/>
    </xf>
    <xf numFmtId="44" fontId="94" fillId="0" borderId="49" xfId="1" applyFont="1" applyBorder="1" applyAlignment="1" applyProtection="1">
      <alignment horizontal="center" vertical="center"/>
      <protection hidden="1"/>
    </xf>
    <xf numFmtId="44" fontId="79" fillId="0" borderId="61" xfId="1" applyFont="1" applyBorder="1" applyAlignment="1" applyProtection="1">
      <alignment horizontal="center" vertical="center" wrapText="1"/>
      <protection hidden="1"/>
    </xf>
    <xf numFmtId="44" fontId="94" fillId="0" borderId="49" xfId="1" applyFont="1" applyFill="1" applyBorder="1" applyAlignment="1" applyProtection="1">
      <alignment horizontal="center"/>
      <protection hidden="1"/>
    </xf>
    <xf numFmtId="44" fontId="93" fillId="0" borderId="49" xfId="1" applyFont="1" applyBorder="1" applyAlignment="1" applyProtection="1">
      <alignment horizontal="center"/>
      <protection hidden="1"/>
    </xf>
    <xf numFmtId="44" fontId="11" fillId="0" borderId="61" xfId="1" applyFont="1" applyBorder="1" applyAlignment="1" applyProtection="1">
      <alignment horizontal="center" vertical="center" wrapText="1"/>
      <protection hidden="1"/>
    </xf>
    <xf numFmtId="44" fontId="0" fillId="0" borderId="12" xfId="1" applyFont="1" applyBorder="1" applyAlignment="1" applyProtection="1">
      <alignment horizontal="center"/>
      <protection hidden="1"/>
    </xf>
    <xf numFmtId="44" fontId="108" fillId="32" borderId="49" xfId="1" applyFont="1" applyFill="1" applyBorder="1" applyAlignment="1" applyProtection="1">
      <alignment vertical="center"/>
      <protection hidden="1"/>
    </xf>
    <xf numFmtId="44" fontId="96" fillId="32" borderId="2" xfId="1" applyFont="1" applyFill="1" applyBorder="1" applyAlignment="1" applyProtection="1">
      <alignment horizontal="center" vertical="center" wrapText="1"/>
      <protection hidden="1"/>
    </xf>
    <xf numFmtId="44" fontId="116" fillId="32" borderId="2" xfId="1" applyFont="1" applyFill="1" applyBorder="1" applyAlignment="1" applyProtection="1">
      <alignment horizontal="center" vertical="center" wrapText="1"/>
      <protection hidden="1"/>
    </xf>
    <xf numFmtId="44" fontId="94" fillId="0" borderId="97" xfId="1" applyFont="1" applyFill="1" applyBorder="1" applyAlignment="1" applyProtection="1">
      <alignment horizontal="center" vertical="center"/>
      <protection hidden="1"/>
    </xf>
    <xf numFmtId="44" fontId="112" fillId="8" borderId="97" xfId="1" applyFont="1" applyFill="1" applyBorder="1" applyAlignment="1" applyProtection="1">
      <alignment vertical="center"/>
      <protection hidden="1"/>
    </xf>
    <xf numFmtId="44" fontId="108" fillId="32" borderId="97" xfId="1" applyFont="1" applyFill="1" applyBorder="1" applyAlignment="1" applyProtection="1">
      <alignment vertical="center"/>
      <protection hidden="1"/>
    </xf>
    <xf numFmtId="44" fontId="1" fillId="0" borderId="6" xfId="1" applyFont="1" applyFill="1" applyBorder="1" applyAlignment="1" applyProtection="1">
      <alignment horizontal="center" vertical="center"/>
      <protection hidden="1"/>
    </xf>
    <xf numFmtId="44" fontId="1" fillId="0" borderId="75" xfId="1" applyFont="1" applyFill="1" applyBorder="1" applyAlignment="1" applyProtection="1">
      <alignment horizontal="center" vertical="center"/>
      <protection hidden="1"/>
    </xf>
    <xf numFmtId="44" fontId="1" fillId="0" borderId="16" xfId="1" applyFont="1" applyFill="1" applyBorder="1" applyAlignment="1" applyProtection="1">
      <alignment horizontal="center" vertical="center"/>
      <protection hidden="1"/>
    </xf>
    <xf numFmtId="44" fontId="93" fillId="32" borderId="2" xfId="1" applyFont="1" applyFill="1" applyBorder="1" applyAlignment="1" applyProtection="1">
      <alignment horizontal="center"/>
      <protection hidden="1"/>
    </xf>
    <xf numFmtId="44" fontId="0" fillId="0" borderId="6" xfId="1" applyFont="1" applyBorder="1" applyAlignment="1" applyProtection="1">
      <alignment horizontal="center"/>
      <protection hidden="1"/>
    </xf>
    <xf numFmtId="44" fontId="0" fillId="0" borderId="7" xfId="1" applyFont="1" applyBorder="1" applyAlignment="1" applyProtection="1">
      <alignment horizontal="center"/>
      <protection hidden="1"/>
    </xf>
    <xf numFmtId="44" fontId="0" fillId="0" borderId="75" xfId="1" applyFont="1" applyBorder="1" applyAlignment="1" applyProtection="1">
      <alignment horizontal="center"/>
      <protection hidden="1"/>
    </xf>
    <xf numFmtId="44" fontId="120" fillId="32" borderId="49" xfId="1" applyFont="1" applyFill="1" applyBorder="1" applyAlignment="1" applyProtection="1">
      <alignment horizontal="center"/>
      <protection hidden="1"/>
    </xf>
    <xf numFmtId="44" fontId="0" fillId="0" borderId="16" xfId="1" applyFont="1" applyBorder="1" applyAlignment="1" applyProtection="1">
      <alignment horizontal="center"/>
      <protection hidden="1"/>
    </xf>
    <xf numFmtId="44" fontId="93" fillId="0" borderId="49" xfId="1" applyFont="1" applyFill="1" applyBorder="1" applyAlignment="1" applyProtection="1">
      <alignment horizontal="center"/>
      <protection hidden="1"/>
    </xf>
    <xf numFmtId="44" fontId="110" fillId="8" borderId="49" xfId="1" applyFont="1" applyFill="1" applyBorder="1" applyAlignment="1" applyProtection="1">
      <alignment horizontal="center" vertical="center"/>
      <protection hidden="1"/>
    </xf>
    <xf numFmtId="44" fontId="94" fillId="32" borderId="97" xfId="1" applyFont="1" applyFill="1" applyBorder="1" applyProtection="1">
      <protection hidden="1"/>
    </xf>
    <xf numFmtId="44" fontId="0" fillId="32" borderId="2" xfId="1" applyFont="1" applyFill="1" applyBorder="1" applyAlignment="1" applyProtection="1">
      <alignment horizontal="center"/>
      <protection hidden="1"/>
    </xf>
    <xf numFmtId="44" fontId="0" fillId="0" borderId="61" xfId="1" applyFont="1" applyBorder="1" applyProtection="1">
      <protection hidden="1"/>
    </xf>
    <xf numFmtId="44" fontId="0" fillId="0" borderId="0" xfId="1" applyFont="1" applyBorder="1" applyProtection="1">
      <protection hidden="1"/>
    </xf>
    <xf numFmtId="44" fontId="98" fillId="8" borderId="97" xfId="1" applyFont="1" applyFill="1" applyBorder="1" applyAlignment="1" applyProtection="1">
      <alignment horizontal="center" vertical="center" wrapText="1"/>
      <protection hidden="1"/>
    </xf>
    <xf numFmtId="44" fontId="94" fillId="32" borderId="97" xfId="1" applyFont="1" applyFill="1" applyBorder="1" applyAlignment="1" applyProtection="1">
      <alignment horizontal="center" vertical="center" wrapText="1"/>
      <protection hidden="1"/>
    </xf>
    <xf numFmtId="44" fontId="1" fillId="0" borderId="0" xfId="1" applyFont="1" applyAlignment="1" applyProtection="1">
      <alignment horizontal="center" wrapText="1"/>
      <protection hidden="1"/>
    </xf>
    <xf numFmtId="44" fontId="0" fillId="0" borderId="0" xfId="1" applyFont="1" applyAlignment="1" applyProtection="1">
      <alignment horizontal="center" wrapText="1"/>
      <protection hidden="1"/>
    </xf>
    <xf numFmtId="44" fontId="90" fillId="0" borderId="0" xfId="1" applyFont="1" applyProtection="1">
      <protection hidden="1"/>
    </xf>
    <xf numFmtId="44" fontId="65" fillId="0" borderId="0" xfId="1" applyFont="1" applyProtection="1">
      <protection hidden="1"/>
    </xf>
    <xf numFmtId="167" fontId="76" fillId="0" borderId="6" xfId="509" applyNumberFormat="1" applyFont="1" applyBorder="1" applyAlignment="1" applyProtection="1">
      <alignment horizontal="center"/>
      <protection locked="0" hidden="1"/>
    </xf>
    <xf numFmtId="44" fontId="1" fillId="0" borderId="6" xfId="1" applyFont="1" applyFill="1" applyBorder="1" applyAlignment="1" applyProtection="1">
      <alignment horizontal="center" vertical="center"/>
      <protection locked="0" hidden="1"/>
    </xf>
    <xf numFmtId="167" fontId="76" fillId="0" borderId="75" xfId="509" applyNumberFormat="1" applyFont="1" applyBorder="1" applyAlignment="1" applyProtection="1">
      <alignment horizontal="center"/>
      <protection locked="0" hidden="1"/>
    </xf>
    <xf numFmtId="167" fontId="76" fillId="0" borderId="7" xfId="509" applyNumberFormat="1" applyFont="1" applyBorder="1" applyAlignment="1" applyProtection="1">
      <alignment horizontal="center"/>
      <protection locked="0" hidden="1"/>
    </xf>
    <xf numFmtId="44" fontId="1" fillId="0" borderId="16" xfId="1" applyFont="1" applyFill="1" applyBorder="1" applyAlignment="1" applyProtection="1">
      <alignment horizontal="center" vertical="center"/>
      <protection locked="0" hidden="1"/>
    </xf>
    <xf numFmtId="44" fontId="1" fillId="0" borderId="75" xfId="1" applyFont="1" applyFill="1" applyBorder="1" applyAlignment="1" applyProtection="1">
      <alignment horizontal="center" vertical="center"/>
      <protection locked="0" hidden="1"/>
    </xf>
    <xf numFmtId="167" fontId="94" fillId="0" borderId="49" xfId="509" applyNumberFormat="1" applyFont="1" applyBorder="1" applyAlignment="1" applyProtection="1">
      <alignment horizontal="center"/>
      <protection locked="0" hidden="1"/>
    </xf>
    <xf numFmtId="44" fontId="94" fillId="0" borderId="49" xfId="1" applyFont="1" applyFill="1" applyBorder="1" applyAlignment="1" applyProtection="1">
      <alignment horizontal="center" vertical="center"/>
      <protection locked="0" hidden="1"/>
    </xf>
    <xf numFmtId="167" fontId="76" fillId="0" borderId="36" xfId="509" applyNumberFormat="1" applyFont="1" applyBorder="1" applyAlignment="1" applyProtection="1">
      <alignment horizontal="center"/>
      <protection locked="0" hidden="1"/>
    </xf>
    <xf numFmtId="167" fontId="94" fillId="0" borderId="97" xfId="509" applyNumberFormat="1" applyFont="1" applyBorder="1" applyAlignment="1" applyProtection="1">
      <alignment horizontal="center"/>
      <protection locked="0" hidden="1"/>
    </xf>
    <xf numFmtId="44" fontId="94" fillId="0" borderId="97" xfId="1" applyFont="1" applyFill="1" applyBorder="1" applyAlignment="1" applyProtection="1">
      <alignment horizontal="center" vertical="center"/>
      <protection locked="0" hidden="1"/>
    </xf>
    <xf numFmtId="0" fontId="1" fillId="0" borderId="11" xfId="0" applyFont="1" applyBorder="1" applyAlignment="1" applyProtection="1">
      <alignment horizontal="centerContinuous"/>
      <protection hidden="1"/>
    </xf>
    <xf numFmtId="0" fontId="1" fillId="0" borderId="12" xfId="0" applyFont="1" applyBorder="1" applyAlignment="1" applyProtection="1">
      <alignment horizontal="centerContinuous"/>
      <protection hidden="1"/>
    </xf>
    <xf numFmtId="0" fontId="20" fillId="0" borderId="2" xfId="0" applyFont="1" applyBorder="1" applyAlignment="1" applyProtection="1">
      <alignment horizontal="center"/>
      <protection hidden="1"/>
    </xf>
    <xf numFmtId="0" fontId="20" fillId="0" borderId="91" xfId="0" applyFont="1" applyBorder="1" applyAlignment="1" applyProtection="1">
      <alignment horizontal="center"/>
      <protection hidden="1"/>
    </xf>
    <xf numFmtId="0" fontId="1" fillId="0" borderId="49" xfId="0" applyFont="1" applyBorder="1" applyAlignment="1" applyProtection="1">
      <alignment horizontal="center"/>
      <protection hidden="1"/>
    </xf>
    <xf numFmtId="0" fontId="1" fillId="0" borderId="90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91" xfId="0" applyFont="1" applyBorder="1" applyAlignment="1" applyProtection="1">
      <alignment horizontal="center"/>
      <protection hidden="1"/>
    </xf>
    <xf numFmtId="0" fontId="75" fillId="37" borderId="67" xfId="0" applyFont="1" applyFill="1" applyBorder="1" applyAlignment="1" applyProtection="1">
      <alignment horizontal="center" vertical="center" wrapText="1"/>
      <protection hidden="1"/>
    </xf>
    <xf numFmtId="0" fontId="75" fillId="37" borderId="68" xfId="0" applyFont="1" applyFill="1" applyBorder="1" applyAlignment="1" applyProtection="1">
      <alignment horizontal="center" vertical="center" wrapText="1"/>
      <protection hidden="1"/>
    </xf>
    <xf numFmtId="1" fontId="76" fillId="0" borderId="0" xfId="0" applyNumberFormat="1" applyFont="1" applyAlignment="1" applyProtection="1">
      <alignment horizontal="center"/>
      <protection hidden="1"/>
    </xf>
    <xf numFmtId="0" fontId="1" fillId="0" borderId="17" xfId="0" applyFont="1" applyBorder="1" applyAlignment="1" applyProtection="1">
      <alignment horizontal="center"/>
      <protection hidden="1"/>
    </xf>
    <xf numFmtId="1" fontId="1" fillId="0" borderId="0" xfId="0" applyNumberFormat="1" applyFont="1" applyAlignment="1" applyProtection="1">
      <alignment horizontal="center"/>
      <protection hidden="1"/>
    </xf>
    <xf numFmtId="0" fontId="1" fillId="0" borderId="49" xfId="0" applyFont="1" applyBorder="1" applyAlignment="1" applyProtection="1">
      <alignment horizontal="center" wrapText="1"/>
      <protection hidden="1"/>
    </xf>
    <xf numFmtId="164" fontId="81" fillId="31" borderId="36" xfId="0" applyNumberFormat="1" applyFont="1" applyFill="1" applyBorder="1" applyAlignment="1" applyProtection="1">
      <alignment horizontal="center" vertical="center" wrapText="1"/>
      <protection hidden="1"/>
    </xf>
    <xf numFmtId="164" fontId="81" fillId="31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2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164" fontId="69" fillId="31" borderId="36" xfId="0" applyNumberFormat="1" applyFont="1" applyFill="1" applyBorder="1" applyAlignment="1" applyProtection="1">
      <alignment horizontal="center" vertical="center" wrapText="1"/>
      <protection hidden="1"/>
    </xf>
    <xf numFmtId="164" fontId="69" fillId="31" borderId="1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1" fillId="0" borderId="16" xfId="0" applyFont="1" applyBorder="1" applyAlignment="1" applyProtection="1">
      <alignment horizontal="left" indent="2"/>
      <protection hidden="1"/>
    </xf>
    <xf numFmtId="0" fontId="1" fillId="0" borderId="36" xfId="0" applyFont="1" applyBorder="1" applyAlignment="1" applyProtection="1">
      <alignment horizontal="left" indent="2"/>
      <protection hidden="1"/>
    </xf>
    <xf numFmtId="0" fontId="1" fillId="0" borderId="6" xfId="0" applyFont="1" applyBorder="1" applyAlignment="1" applyProtection="1">
      <alignment horizontal="left" indent="2"/>
      <protection hidden="1"/>
    </xf>
    <xf numFmtId="0" fontId="1" fillId="0" borderId="7" xfId="0" applyFont="1" applyBorder="1" applyAlignment="1" applyProtection="1">
      <alignment horizontal="left" indent="2"/>
      <protection hidden="1"/>
    </xf>
    <xf numFmtId="0" fontId="92" fillId="0" borderId="23" xfId="510" applyFont="1" applyBorder="1" applyAlignment="1" applyProtection="1">
      <alignment horizontal="left" vertical="top" wrapText="1"/>
      <protection hidden="1"/>
    </xf>
    <xf numFmtId="0" fontId="92" fillId="0" borderId="21" xfId="510" applyFont="1" applyBorder="1" applyAlignment="1" applyProtection="1">
      <alignment horizontal="left" vertical="top" wrapText="1"/>
      <protection hidden="1"/>
    </xf>
    <xf numFmtId="0" fontId="92" fillId="0" borderId="24" xfId="510" applyFont="1" applyBorder="1" applyAlignment="1" applyProtection="1">
      <alignment horizontal="left" vertical="top" wrapText="1"/>
      <protection hidden="1"/>
    </xf>
    <xf numFmtId="0" fontId="92" fillId="0" borderId="45" xfId="510" applyFont="1" applyBorder="1" applyAlignment="1" applyProtection="1">
      <alignment horizontal="left" vertical="top" wrapText="1"/>
      <protection hidden="1"/>
    </xf>
    <xf numFmtId="0" fontId="92" fillId="0" borderId="47" xfId="510" applyFont="1" applyBorder="1" applyAlignment="1" applyProtection="1">
      <alignment horizontal="left" vertical="top" wrapText="1"/>
      <protection hidden="1"/>
    </xf>
    <xf numFmtId="0" fontId="92" fillId="0" borderId="53" xfId="510" applyFont="1" applyBorder="1" applyAlignment="1" applyProtection="1">
      <alignment horizontal="left" vertical="top" wrapText="1"/>
      <protection hidden="1"/>
    </xf>
    <xf numFmtId="0" fontId="92" fillId="0" borderId="54" xfId="510" applyFont="1" applyBorder="1" applyAlignment="1" applyProtection="1">
      <alignment horizontal="left" vertical="top" wrapText="1"/>
      <protection hidden="1"/>
    </xf>
    <xf numFmtId="0" fontId="92" fillId="0" borderId="19" xfId="510" applyFont="1" applyBorder="1" applyAlignment="1" applyProtection="1">
      <alignment horizontal="left" vertical="top" wrapText="1"/>
      <protection hidden="1"/>
    </xf>
    <xf numFmtId="0" fontId="92" fillId="0" borderId="46" xfId="510" applyFont="1" applyBorder="1" applyAlignment="1" applyProtection="1">
      <alignment horizontal="left" vertical="top" wrapText="1"/>
      <protection hidden="1"/>
    </xf>
    <xf numFmtId="0" fontId="92" fillId="0" borderId="21" xfId="510" applyFont="1" applyBorder="1" applyAlignment="1" applyProtection="1">
      <alignment horizontal="center" vertical="top" wrapText="1"/>
      <protection hidden="1"/>
    </xf>
    <xf numFmtId="0" fontId="92" fillId="0" borderId="24" xfId="510" applyFont="1" applyBorder="1" applyAlignment="1" applyProtection="1">
      <alignment horizontal="center" vertical="top" wrapText="1"/>
      <protection hidden="1"/>
    </xf>
    <xf numFmtId="0" fontId="88" fillId="0" borderId="50" xfId="509" applyFont="1" applyBorder="1" applyAlignment="1" applyProtection="1">
      <alignment horizontal="left" vertical="top"/>
      <protection hidden="1"/>
    </xf>
    <xf numFmtId="0" fontId="88" fillId="0" borderId="62" xfId="509" applyFont="1" applyBorder="1" applyAlignment="1" applyProtection="1">
      <alignment horizontal="left" vertical="top"/>
      <protection hidden="1"/>
    </xf>
    <xf numFmtId="0" fontId="88" fillId="0" borderId="85" xfId="509" applyFont="1" applyBorder="1" applyAlignment="1" applyProtection="1">
      <alignment horizontal="left" vertical="top"/>
      <protection hidden="1"/>
    </xf>
    <xf numFmtId="0" fontId="88" fillId="0" borderId="50" xfId="509" applyFont="1" applyBorder="1" applyAlignment="1" applyProtection="1">
      <alignment horizontal="left" vertical="top" wrapText="1"/>
      <protection hidden="1"/>
    </xf>
    <xf numFmtId="0" fontId="88" fillId="0" borderId="62" xfId="509" applyFont="1" applyBorder="1" applyAlignment="1" applyProtection="1">
      <alignment horizontal="left" vertical="top" wrapText="1"/>
      <protection hidden="1"/>
    </xf>
    <xf numFmtId="0" fontId="88" fillId="0" borderId="85" xfId="509" applyFont="1" applyBorder="1" applyAlignment="1" applyProtection="1">
      <alignment horizontal="left" vertical="top" wrapText="1"/>
      <protection hidden="1"/>
    </xf>
    <xf numFmtId="0" fontId="91" fillId="0" borderId="50" xfId="509" applyFont="1" applyBorder="1" applyAlignment="1" applyProtection="1">
      <alignment horizontal="left" vertical="top"/>
      <protection hidden="1"/>
    </xf>
    <xf numFmtId="0" fontId="91" fillId="0" borderId="62" xfId="509" applyFont="1" applyBorder="1" applyAlignment="1" applyProtection="1">
      <alignment horizontal="left" vertical="top"/>
      <protection hidden="1"/>
    </xf>
    <xf numFmtId="0" fontId="91" fillId="0" borderId="85" xfId="509" applyFont="1" applyBorder="1" applyAlignment="1" applyProtection="1">
      <alignment horizontal="left" vertical="top"/>
      <protection hidden="1"/>
    </xf>
    <xf numFmtId="0" fontId="1" fillId="0" borderId="71" xfId="0" applyFont="1" applyBorder="1" applyAlignment="1" applyProtection="1">
      <alignment horizontal="center"/>
      <protection hidden="1"/>
    </xf>
    <xf numFmtId="0" fontId="1" fillId="0" borderId="18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</cellXfs>
  <cellStyles count="540">
    <cellStyle name="?" xfId="507" xr:uid="{8280EC4B-F273-418C-A059-C8106D872315}"/>
    <cellStyle name="??" xfId="506" xr:uid="{A48ADBE1-A014-443A-9D1B-B17E73B114F0}"/>
    <cellStyle name="?? 1" xfId="505" xr:uid="{DBCC8652-AD84-481A-BB99-0AD5D044CA6B}"/>
    <cellStyle name="?? 2" xfId="504" xr:uid="{6F106522-572F-49AD-A00E-E9549DEA1F06}"/>
    <cellStyle name="?? 3" xfId="503" xr:uid="{3ECBCE75-5195-4303-980C-DD890F3D4009}"/>
    <cellStyle name="?? 4" xfId="502" xr:uid="{D21E5D87-D88F-4791-83CF-CCE14DA2A7E3}"/>
    <cellStyle name="????" xfId="501" xr:uid="{EBA83811-73A1-4EBA-B1C4-825C47F0CAFE}"/>
    <cellStyle name="?????" xfId="500" xr:uid="{8836F56F-FBCD-438C-BBE7-3EF3BA7915F9}"/>
    <cellStyle name="??????" xfId="499" xr:uid="{7BBB7C80-5556-4389-A168-48DC82772FD1}"/>
    <cellStyle name="?????? 1" xfId="498" xr:uid="{8F5DC98D-8294-447A-9C2E-5B234A08ACA6}"/>
    <cellStyle name="?????? 2" xfId="497" xr:uid="{65C51B9B-D1AA-4770-8DF3-A98DEC46D6EC}"/>
    <cellStyle name="?????? 3" xfId="496" xr:uid="{0AF3146B-7A01-4170-8E1E-041C1B634577}"/>
    <cellStyle name="?????? 4" xfId="495" xr:uid="{8E97D641-B32A-4206-B6F4-A128BE16EB8B}"/>
    <cellStyle name="?????? 5" xfId="494" xr:uid="{CA034D11-2CF8-45D4-8DD3-4E317AFBFC85}"/>
    <cellStyle name="?????? 6" xfId="493" xr:uid="{3012112B-FEEA-4683-B066-41F6CF52EC90}"/>
    <cellStyle name="??_070122 JMF Price List(?? ??? ???)" xfId="492" xr:uid="{FBA49ADF-18E9-4169-A848-3E5D64D95F30}"/>
    <cellStyle name="??1" xfId="491" xr:uid="{8D6EBDB5-DBF5-4219-9FFA-04A36507209D}"/>
    <cellStyle name="??2" xfId="490" xr:uid="{BD83FBB7-2FDF-43E4-89B5-90FC179EC7C6}"/>
    <cellStyle name="??3" xfId="489" xr:uid="{54A5A59C-6F8B-4C20-97FA-FEA6A156CD03}"/>
    <cellStyle name="??4" xfId="488" xr:uid="{E1A28B9D-36A3-48AF-9D72-F6C9F4E8F99C}"/>
    <cellStyle name="??5" xfId="487" xr:uid="{F08F6CA0-1762-45D9-8BE2-B171A224200C}"/>
    <cellStyle name="??6" xfId="486" xr:uid="{39B01EC5-A120-443A-A963-B5DA65408F0F}"/>
    <cellStyle name="?_Sheet2" xfId="485" xr:uid="{FD5C3432-A59A-44A1-BD9D-C8B60CD6F433}"/>
    <cellStyle name="20% - ?????? 1" xfId="484" xr:uid="{6756307A-EFFF-421A-9A42-AB70E5325303}"/>
    <cellStyle name="20% - ?????? 2" xfId="483" xr:uid="{1CAEFED3-E1CC-4163-BD39-B8CDEE7EA66A}"/>
    <cellStyle name="20% - ?????? 3" xfId="482" xr:uid="{E7396724-ABD2-47B1-B97E-2C8D31F6F4EC}"/>
    <cellStyle name="20% - ?????? 4" xfId="481" xr:uid="{AD18F200-4E81-4EE8-9B53-1A8BB3E75BCA}"/>
    <cellStyle name="20% - ?????? 5" xfId="480" xr:uid="{DB3B09E9-643A-4FC6-B0E8-E032242DE705}"/>
    <cellStyle name="20% - ?????? 6" xfId="479" xr:uid="{516526E2-6267-4468-9CCC-87A3AADBDD69}"/>
    <cellStyle name="20% - ??1" xfId="478" xr:uid="{E09A92BC-1299-4848-BF69-4A8AA7DF069A}"/>
    <cellStyle name="20% - ??2" xfId="477" xr:uid="{6F55B16E-0691-4F45-9E2C-09AF3410D99C}"/>
    <cellStyle name="20% - ??3" xfId="476" xr:uid="{B9063D39-4582-4BD8-9B42-57A53681783A}"/>
    <cellStyle name="20% - ??4" xfId="475" xr:uid="{40FFB160-DB41-4ECF-903A-E2B9C8D5396E}"/>
    <cellStyle name="20% - ??5" xfId="474" xr:uid="{12541C3C-5A08-4E54-91AB-D20538AD0BAC}"/>
    <cellStyle name="20% - ??6" xfId="473" xr:uid="{65D0AAB7-866D-4222-BB16-DBDD40DECEB3}"/>
    <cellStyle name="20% - Accent1 2" xfId="472" xr:uid="{CAE291C2-A1E0-47CA-B78A-B1E3301FCB7A}"/>
    <cellStyle name="20% - Accent2 2" xfId="471" xr:uid="{8A184F62-4E4C-4035-8381-1B6533F7D831}"/>
    <cellStyle name="20% - Accent3 2" xfId="470" xr:uid="{8AC7A68D-AF80-4BF7-AE6F-23CBD6051E23}"/>
    <cellStyle name="20% - Accent4 2" xfId="469" xr:uid="{8B514735-DD53-4258-93DA-C2F336217F65}"/>
    <cellStyle name="20% - Accent5 2" xfId="468" xr:uid="{9163D2AF-904E-4C1C-9941-A9EE8EC87800}"/>
    <cellStyle name="20% - Accent6 2" xfId="467" xr:uid="{68D71AED-4D30-410C-9450-7BCCC26F8947}"/>
    <cellStyle name="40% - ?????? 1" xfId="466" xr:uid="{888F2DE5-40F0-4F60-A50E-75F3507110F3}"/>
    <cellStyle name="40% - ?????? 2" xfId="465" xr:uid="{5E09527C-D6BD-4CEC-9710-A0A29C9B6883}"/>
    <cellStyle name="40% - ?????? 3" xfId="464" xr:uid="{C7FD68FB-F1F2-439E-A117-386230E03498}"/>
    <cellStyle name="40% - ?????? 4" xfId="463" xr:uid="{A7BFC5E2-B8D5-4931-9707-BE9ED55DB9A2}"/>
    <cellStyle name="40% - ?????? 5" xfId="462" xr:uid="{F8466493-E931-4A38-8E2A-2790A8D67A7E}"/>
    <cellStyle name="40% - ?????? 6" xfId="461" xr:uid="{AA80C0CC-3EA8-426A-AFE9-D168AEDF747C}"/>
    <cellStyle name="40% - ??1" xfId="460" xr:uid="{3D5A5B05-1DF8-4A7C-AB76-3F5BD9562E49}"/>
    <cellStyle name="40% - ??2" xfId="459" xr:uid="{C5B62DDB-7CC9-45F0-B155-A16681BD5714}"/>
    <cellStyle name="40% - ??3" xfId="458" xr:uid="{ED6D133F-0376-4097-987C-6D4354392892}"/>
    <cellStyle name="40% - ??4" xfId="457" xr:uid="{F98B75C9-41FA-4698-B48A-9D7D56BBED43}"/>
    <cellStyle name="40% - ??5" xfId="456" xr:uid="{A6FA3219-64C2-4492-AD63-A1C73FEAEBAE}"/>
    <cellStyle name="40% - ??6" xfId="455" xr:uid="{95013F0A-F996-4252-9EE5-EAF2B72844E6}"/>
    <cellStyle name="40% - Accent1 2" xfId="454" xr:uid="{C842EE8C-4DDF-466E-9CA1-9D89BA5E968E}"/>
    <cellStyle name="40% - Accent2 2" xfId="453" xr:uid="{5A92A2FD-E569-47C6-9E4D-0A834D6E0154}"/>
    <cellStyle name="40% - Accent3 2" xfId="452" xr:uid="{E5BBBA9D-4300-4EAA-AD7B-5A2DFDA35DAE}"/>
    <cellStyle name="40% - Accent4 2" xfId="451" xr:uid="{25299E09-A745-4474-8298-B9F7EA28B216}"/>
    <cellStyle name="40% - Accent5 2" xfId="450" xr:uid="{533415D5-B077-4897-B2C0-645FF15EAAA6}"/>
    <cellStyle name="40% - Accent6 2" xfId="449" xr:uid="{9615E7B6-AE14-4A42-9F84-0D9C76227128}"/>
    <cellStyle name="60% - ?????? 1" xfId="448" xr:uid="{37067133-52DF-48BF-8CE5-C1DE309C0406}"/>
    <cellStyle name="60% - ?????? 2" xfId="447" xr:uid="{C7BD2CF4-30D4-44B3-9C7A-EA02B37ADA8A}"/>
    <cellStyle name="60% - ?????? 3" xfId="446" xr:uid="{EEFB0647-8E77-4A71-91C0-724210C4273F}"/>
    <cellStyle name="60% - ?????? 4" xfId="445" xr:uid="{E3664919-2813-4958-971D-8D36F256C283}"/>
    <cellStyle name="60% - ?????? 5" xfId="444" xr:uid="{0DE6DC35-7122-44B1-AD8D-72D07F615059}"/>
    <cellStyle name="60% - ?????? 6" xfId="443" xr:uid="{5531CD28-D9C4-41A8-A984-9E01D686BEFF}"/>
    <cellStyle name="60% - ??1" xfId="442" xr:uid="{F5A658C1-61E1-412A-BF0B-18457874297B}"/>
    <cellStyle name="60% - ??2" xfId="441" xr:uid="{E823BBC7-1C0A-4F37-894C-E9C87DD2C7BE}"/>
    <cellStyle name="60% - ??3" xfId="440" xr:uid="{0CF4D362-21BB-4DC5-A62B-D753208EAADA}"/>
    <cellStyle name="60% - ??4" xfId="439" xr:uid="{B1E545DC-6713-471C-B800-9826C8771C37}"/>
    <cellStyle name="60% - ??5" xfId="438" xr:uid="{698A68BE-E342-43FC-B113-5DAB06DD13A6}"/>
    <cellStyle name="60% - ??6" xfId="437" xr:uid="{5927ED4E-74C8-4D15-885A-8565198B2439}"/>
    <cellStyle name="60% - Accent1 2" xfId="436" xr:uid="{9BD8EABB-3CE0-4B4E-AFC9-195543ED9770}"/>
    <cellStyle name="60% - Accent2 2" xfId="435" xr:uid="{2C02A164-0D35-455F-A98B-61A3D5C93BB7}"/>
    <cellStyle name="60% - Accent3 2" xfId="434" xr:uid="{B3B2EDF0-1685-4E81-A2B1-DC81E18A7CA9}"/>
    <cellStyle name="60% - Accent4 2" xfId="433" xr:uid="{7A9C2AAB-5E2E-483D-898C-F04473AB0571}"/>
    <cellStyle name="60% - Accent5 2" xfId="432" xr:uid="{A8F6A937-2B80-4AF4-AB41-C932A7769761}"/>
    <cellStyle name="60% - Accent6 2" xfId="431" xr:uid="{1EB354B5-2C70-4500-B881-D0253ED3726F}"/>
    <cellStyle name="Accent1 2" xfId="430" xr:uid="{21BF74CB-7511-4E52-8918-55AF4E90AC70}"/>
    <cellStyle name="Accent2 2" xfId="429" xr:uid="{D8954610-0888-4EBD-9CC3-3F4874FEBC53}"/>
    <cellStyle name="Accent3 2" xfId="428" xr:uid="{F0B98861-A0A1-4F86-B7AE-B0F56AB3A905}"/>
    <cellStyle name="Accent4 2" xfId="427" xr:uid="{7DB030E6-6964-49CB-B670-C79EC5C93439}"/>
    <cellStyle name="Accent5 2" xfId="426" xr:uid="{F589B40B-FDAF-4C2C-8BA9-EE38641C27E7}"/>
    <cellStyle name="Accent6 2" xfId="425" xr:uid="{67BDD244-70ED-413C-B4B3-7B1A347AB79A}"/>
    <cellStyle name="Bad 2" xfId="424" xr:uid="{0DCAE67E-A881-48E9-91D0-77A2B014E234}"/>
    <cellStyle name="Calc Currency (0)" xfId="423" xr:uid="{A2EBFC0F-2A00-4D2F-83C3-4B73FDC37B01}"/>
    <cellStyle name="Calculation 2" xfId="422" xr:uid="{CF681225-E13C-4283-BE83-3BA38C63480D}"/>
    <cellStyle name="Calculation 2 2" xfId="355" xr:uid="{7810AADF-D650-446A-9176-60D7832DD7F0}"/>
    <cellStyle name="Calculation 2 2 2" xfId="533" xr:uid="{769DBFB1-51B4-4B6F-BD49-4BA5CE838FF1}"/>
    <cellStyle name="Calculation 2 3" xfId="520" xr:uid="{DEAD44FB-D29D-4BEE-ACF0-D04D4500C03E}"/>
    <cellStyle name="Check Cell 2" xfId="421" xr:uid="{752C8FFC-99C9-4E50-82B4-74E296699BC7}"/>
    <cellStyle name="Comma" xfId="519" builtinId="3"/>
    <cellStyle name="Comma [0] 2_0800317 210477 JMF ?????" xfId="420" xr:uid="{AF79C04D-A9C2-4C16-908D-4FBE5009E16D}"/>
    <cellStyle name="Comma 2" xfId="327" xr:uid="{C0F1AE41-8B18-461B-8ACA-7C29280B60EC}"/>
    <cellStyle name="Comma 2 2" xfId="419" xr:uid="{19B57E80-45DF-448D-B65F-FD4124944350}"/>
    <cellStyle name="Comma 2 3" xfId="521" xr:uid="{CFBEA1C8-DD79-45C1-B6D4-9E83511032BD}"/>
    <cellStyle name="Comma 3" xfId="418" xr:uid="{62BAA508-7223-4B34-B8FA-93026E016498}"/>
    <cellStyle name="Comma 3 2" xfId="522" xr:uid="{D0D027CD-CAF9-450D-AB5D-0E72B99066B2}"/>
    <cellStyle name="Comma 4" xfId="417" xr:uid="{8AB7C152-3DA9-482C-9C6A-3F6268383F09}"/>
    <cellStyle name="Comma 4 2" xfId="523" xr:uid="{9524016E-4839-4913-81B9-3D002FB64C4B}"/>
    <cellStyle name="Copied" xfId="416" xr:uid="{56D972F7-396F-42A1-98E6-A76C02F9F3C9}"/>
    <cellStyle name="Copied 2" xfId="415" xr:uid="{12A3D6B7-9924-4740-A61F-950EF62BF0FC}"/>
    <cellStyle name="Copied 2 2" xfId="414" xr:uid="{BFF2DA15-A265-42FD-985A-9B8563FB0976}"/>
    <cellStyle name="Currency" xfId="1" builtinId="4"/>
    <cellStyle name="Currency 2" xfId="328" xr:uid="{8B3F6E26-091D-4ACC-9971-33F748A4AABA}"/>
    <cellStyle name="Currency 2 2" xfId="412" xr:uid="{90441BD5-4137-48D9-8AA2-34DF509030CC}"/>
    <cellStyle name="Currency 3" xfId="413" xr:uid="{68904374-A0B3-4D68-AC49-43DD7D1DE14E}"/>
    <cellStyle name="Currency 4" xfId="511" xr:uid="{B411D3A9-073F-47F4-8AF0-0A034AE0A1F5}"/>
    <cellStyle name="Entered" xfId="411" xr:uid="{11C19CFA-AA37-4B7F-A8FA-9BDFC16F570D}"/>
    <cellStyle name="Entered 2" xfId="410" xr:uid="{4EB6F391-5794-4A10-80EA-9806C404AE4E}"/>
    <cellStyle name="Entered 2 2" xfId="409" xr:uid="{421B4AEB-1AA8-4C06-9A67-E0557EABC518}"/>
    <cellStyle name="Explanatory Text 2" xfId="408" xr:uid="{3C7B3F88-D899-497D-8A41-06A1D497DE07}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Good 2" xfId="407" xr:uid="{B4C059ED-20B6-4EC0-927F-CC23FE128A85}"/>
    <cellStyle name="Grey" xfId="406" xr:uid="{F964DD7A-D7D3-41DB-B3DC-E15D81D3B1F3}"/>
    <cellStyle name="Header1" xfId="405" xr:uid="{8CDFBED7-C0B1-4827-98FA-001739B2FCB6}"/>
    <cellStyle name="Header1 2" xfId="404" xr:uid="{6F0AB295-7596-4CFD-A7EE-236A64E213F0}"/>
    <cellStyle name="Header2" xfId="403" xr:uid="{DE212FA7-AF0A-4329-83D4-03E26FDA0F9A}"/>
    <cellStyle name="Header2 2" xfId="356" xr:uid="{9FB08F62-FC92-4087-85DC-8F01A0E73FC2}"/>
    <cellStyle name="Header2 2 2" xfId="532" xr:uid="{2C0D4319-205C-4F4A-8ED1-21438C94247C}"/>
    <cellStyle name="Header2 3" xfId="524" xr:uid="{E2FA5736-479D-45AE-8C1E-C3D3FA815DED}"/>
    <cellStyle name="Heading 1 2" xfId="402" xr:uid="{662DA8B0-6402-4FDF-B3F3-4AC68494BE0A}"/>
    <cellStyle name="Heading 2 2" xfId="401" xr:uid="{BA3678AC-90A2-4D13-8235-A335F3E71D2C}"/>
    <cellStyle name="Heading 3 2" xfId="400" xr:uid="{7AF1E918-24CB-4C37-B185-7F34C3639AC3}"/>
    <cellStyle name="Heading 4 2" xfId="399" xr:uid="{CC8BE083-AE4C-44D7-B452-5DC5A09C0125}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539" builtinId="8"/>
    <cellStyle name="Hyperlink 2" xfId="325" xr:uid="{1BDF9E5B-7724-40DD-81EA-1D94AFDEE1BB}"/>
    <cellStyle name="Input [yellow]" xfId="398" xr:uid="{01149E10-245D-4B77-B666-1086FC051B6E}"/>
    <cellStyle name="Input [yellow] 2" xfId="397" xr:uid="{C2A0FDC2-4606-4034-A34C-B1D82DDE0F61}"/>
    <cellStyle name="Input [yellow] 2 2" xfId="353" xr:uid="{B57EC28D-6B3C-402F-98FD-2375F5E3C761}"/>
    <cellStyle name="Input [yellow] 2 2 2" xfId="535" xr:uid="{0A51BE34-C5B1-41BD-8C0C-6D7C51A1646E}"/>
    <cellStyle name="Input [yellow] 2 3" xfId="358" xr:uid="{47410981-5820-4ED8-945F-5F6B326777CF}"/>
    <cellStyle name="Input [yellow] 2 3 2" xfId="530" xr:uid="{77E76503-810B-43CF-80D1-BE08DBE57D8C}"/>
    <cellStyle name="Input [yellow] 2 4" xfId="526" xr:uid="{314D9B15-F016-4064-86BD-478F57CF3E64}"/>
    <cellStyle name="Input [yellow] 3" xfId="354" xr:uid="{DB603BF7-C842-40EC-87E6-0A952255C092}"/>
    <cellStyle name="Input [yellow] 3 2" xfId="534" xr:uid="{B34139CF-1595-4F42-A992-8C1AB4ACA9AC}"/>
    <cellStyle name="Input [yellow] 4" xfId="357" xr:uid="{70F9F2EA-0431-4DF7-BD8A-8C3EDDA81D5C}"/>
    <cellStyle name="Input [yellow] 4 2" xfId="531" xr:uid="{8BB8FF0F-AC45-4584-B5B4-EE1BF35EFBAA}"/>
    <cellStyle name="Input [yellow] 5" xfId="525" xr:uid="{E5D472D9-3B34-43EA-B48D-97A396189044}"/>
    <cellStyle name="Input 2" xfId="396" xr:uid="{CBA2700F-EB36-4CFE-A906-7C57510DA2A6}"/>
    <cellStyle name="Input 2 2" xfId="352" xr:uid="{32FF43F6-AE44-459C-A60F-752C56002A31}"/>
    <cellStyle name="Input 2 2 2" xfId="536" xr:uid="{2894D66E-8524-455B-9F89-C0E8A05951F7}"/>
    <cellStyle name="Input 2 3" xfId="527" xr:uid="{D4204C19-2C39-4F23-BD4A-749BD6E5556A}"/>
    <cellStyle name="Linked Cell 2" xfId="395" xr:uid="{754E46A0-D658-42C0-91A8-E20B541931F8}"/>
    <cellStyle name="Neutral 2" xfId="394" xr:uid="{4A4DB8E7-AB74-4C60-B57B-CFAE80C3C7EA}"/>
    <cellStyle name="Normal" xfId="0" builtinId="0"/>
    <cellStyle name="Normal - Style1" xfId="393" xr:uid="{BC33A09E-EF35-45CC-AF0C-EB09685EE217}"/>
    <cellStyle name="Normal - Style1 2" xfId="392" xr:uid="{07DBA3D7-2EAA-4E1D-B5D3-FE3F072CAD88}"/>
    <cellStyle name="Normal - Style1 2 2" xfId="391" xr:uid="{B550D1FC-AE3D-4F38-AA83-86993D103C21}"/>
    <cellStyle name="Normal 10" xfId="508" xr:uid="{24C5DE54-652A-461C-91C7-F9EA538DC5CF}"/>
    <cellStyle name="Normal 11" xfId="364" xr:uid="{71B57CA8-969F-4506-A7EB-4E778E469189}"/>
    <cellStyle name="Normal 12" xfId="346" xr:uid="{8187BC25-0683-4A98-A9D4-7681CCF710AF}"/>
    <cellStyle name="Normal 13" xfId="345" xr:uid="{F698BB24-B177-448D-87DB-593E1E2C20F8}"/>
    <cellStyle name="Normal 14" xfId="342" xr:uid="{A87738F3-B25E-445B-8DF3-2C8469991D9C}"/>
    <cellStyle name="Normal 15" xfId="339" xr:uid="{4A7DF86E-59EF-4CB7-BE86-839532212852}"/>
    <cellStyle name="Normal 16" xfId="336" xr:uid="{4151045E-78F3-48F9-8064-EBD428C1FB12}"/>
    <cellStyle name="Normal 17" xfId="340" xr:uid="{336B69FC-66DC-4366-B0F6-1C942DAB711F}"/>
    <cellStyle name="Normal 18" xfId="334" xr:uid="{3AEECEF3-EDD4-479A-81F2-8B55AF1BACBF}"/>
    <cellStyle name="Normal 19" xfId="333" xr:uid="{4E9B3604-8BC0-4AEE-B2B0-28FEBACE7A3E}"/>
    <cellStyle name="Normal 2" xfId="324" xr:uid="{00000000-0005-0000-0000-000044010000}"/>
    <cellStyle name="Normal 2 2" xfId="329" xr:uid="{80A10D57-BE46-4CB3-B636-D4AF9ECBD3B8}"/>
    <cellStyle name="Normal 20" xfId="332" xr:uid="{96E6AB57-E051-4522-AB7A-1069A7AE1F5B}"/>
    <cellStyle name="Normal 21" xfId="331" xr:uid="{ABD2638A-3CBA-4899-AAC1-8B4E9F8B5FCB}"/>
    <cellStyle name="Normal 22" xfId="335" xr:uid="{65A0A948-A7AC-4EF8-8C5F-0E85C63E26C4}"/>
    <cellStyle name="Normal 23" xfId="330" xr:uid="{4134B695-703B-4F9E-8061-9C52641ED7A2}"/>
    <cellStyle name="Normal 24" xfId="509" xr:uid="{DE6A4E15-1207-4030-95D8-44CE411AEEEB}"/>
    <cellStyle name="Normal 3" xfId="390" xr:uid="{8356E5E7-93AA-416D-97A6-B85848310307}"/>
    <cellStyle name="Normal 3 2" xfId="389" xr:uid="{A951EDC2-C9D1-4D1A-B97F-D6312C1C2733}"/>
    <cellStyle name="Normal 3 3" xfId="388" xr:uid="{25204CDD-7FF8-4B14-835F-88AD9450CA61}"/>
    <cellStyle name="Normal 3 4" xfId="387" xr:uid="{8F932BA6-3C63-417C-A260-536F3EB9B80E}"/>
    <cellStyle name="Normal 3 5" xfId="386" xr:uid="{A1F2F515-4A70-4731-AB0C-A6D0D83AB345}"/>
    <cellStyle name="Normal 3 6" xfId="385" xr:uid="{6ADB3078-D118-40B8-B6A1-4F08B6AD5738}"/>
    <cellStyle name="Normal 3 7" xfId="516" xr:uid="{18235BEA-2CAA-4318-B351-FE5B52991DF8}"/>
    <cellStyle name="Normal 4" xfId="384" xr:uid="{33783634-A303-4CCF-A8FE-29C4FDA6A184}"/>
    <cellStyle name="Normal 5" xfId="383" xr:uid="{2E187335-5FDB-4E6C-9795-D09A50320A27}"/>
    <cellStyle name="Normal 5 2" xfId="382" xr:uid="{C6ACFDB9-7CF8-425C-8A73-654591C71FC7}"/>
    <cellStyle name="Normal 6" xfId="381" xr:uid="{7FB22740-A151-4D9B-B5CB-42222FAD2CF8}"/>
    <cellStyle name="Normal 7" xfId="380" xr:uid="{55054392-78ED-4364-9124-03D8DEED7DC3}"/>
    <cellStyle name="Normal 8" xfId="379" xr:uid="{A50CE85D-74E4-49D9-8551-1D5E11138DAB}"/>
    <cellStyle name="Normal 9" xfId="378" xr:uid="{3BDDDF8B-B695-423E-931A-C1F5EF0A415F}"/>
    <cellStyle name="Note 2" xfId="377" xr:uid="{4B6C926D-8AFC-4A9A-AC53-8D7C7B28B04C}"/>
    <cellStyle name="Note 3" xfId="376" xr:uid="{540500F3-18D8-49D2-8DD5-83A3A0FE9D49}"/>
    <cellStyle name="Note 4" xfId="375" xr:uid="{51C99546-4515-4F85-9D1C-CFBBD00AB8BB}"/>
    <cellStyle name="Output 2" xfId="374" xr:uid="{F3146233-A98A-48FD-B3DB-701F7D1892FC}"/>
    <cellStyle name="Output 2 2" xfId="350" xr:uid="{E9E1E153-67AA-44E9-82A6-9C1B49C5BCD3}"/>
    <cellStyle name="Output 2 2 2" xfId="537" xr:uid="{71A891CF-3D9E-40A9-A068-50ADA224B6E0}"/>
    <cellStyle name="Output 2 3" xfId="528" xr:uid="{4B89BF77-20AC-4BD7-8B25-EC41F7E80ED9}"/>
    <cellStyle name="Percent [2]" xfId="372" xr:uid="{7C12F906-30B4-4B70-9E58-BE6DAD7748C6}"/>
    <cellStyle name="Percent [2] 2" xfId="371" xr:uid="{B42C7E5C-F04E-4F14-8067-724292BE2863}"/>
    <cellStyle name="Percent [2] 2 2" xfId="370" xr:uid="{FC690A12-5F21-48E6-8F78-56B600D6531B}"/>
    <cellStyle name="Percent 10" xfId="344" xr:uid="{E58FCD9A-E27C-4E50-B73F-87B98AB984B1}"/>
    <cellStyle name="Percent 11" xfId="360" xr:uid="{CACC317E-71A9-4D00-965F-4F43F05A9839}"/>
    <cellStyle name="Percent 12" xfId="338" xr:uid="{FE73DE5C-FD6D-4B20-A641-C4002D1DC63C}"/>
    <cellStyle name="Percent 13" xfId="361" xr:uid="{DA7681FD-190A-40E8-925B-D3D54E30B38F}"/>
    <cellStyle name="Percent 14" xfId="337" xr:uid="{F2F69E46-7F85-4E84-B5AB-9CBF205B5F65}"/>
    <cellStyle name="Percent 15" xfId="341" xr:uid="{4F5D1ADD-99F6-4330-B8BE-EF5339140839}"/>
    <cellStyle name="Percent 16" xfId="347" xr:uid="{83B21288-C28E-406A-B6C4-B967787C7BDE}"/>
    <cellStyle name="Percent 2" xfId="369" xr:uid="{4651C925-5B28-4ADD-A829-D3D5A6AB1F89}"/>
    <cellStyle name="Percent 3" xfId="373" xr:uid="{58777233-A3C9-4983-A232-BB3E7C984C5E}"/>
    <cellStyle name="Percent 4" xfId="351" xr:uid="{F2051146-DF9A-4779-B728-88C9B07F5875}"/>
    <cellStyle name="Percent 5" xfId="359" xr:uid="{E2F0437B-2D39-4BCC-8966-C5E6B99C6648}"/>
    <cellStyle name="Percent 6" xfId="349" xr:uid="{4665E2BC-9896-4D0B-9B4F-192E31D81D20}"/>
    <cellStyle name="Percent 7" xfId="362" xr:uid="{8AFC268D-F1F4-4112-85F4-605CF1312301}"/>
    <cellStyle name="Percent 8" xfId="348" xr:uid="{44FE82C4-B9CC-4DA5-B2DF-1D44BA2A6FB6}"/>
    <cellStyle name="Percent 9" xfId="363" xr:uid="{2F54A136-3BBA-4F49-9596-A6DC9F6F57DA}"/>
    <cellStyle name="RevList" xfId="368" xr:uid="{044DCEC7-3C67-4F9B-9C95-007F86988232}"/>
    <cellStyle name="Subtotal" xfId="367" xr:uid="{AF3305A3-4FC1-47F6-B998-07B807E4CC55}"/>
    <cellStyle name="Title 2" xfId="326" xr:uid="{5B9C8475-372E-4148-B835-8A8D6D94044B}"/>
    <cellStyle name="Total 2" xfId="366" xr:uid="{88928761-1716-4724-98C4-CFEF12844A59}"/>
    <cellStyle name="Total 2 2" xfId="343" xr:uid="{74852573-588B-433F-9F97-B4405BD054FA}"/>
    <cellStyle name="Total 2 2 2" xfId="538" xr:uid="{00288085-38A5-443E-BCE8-F4384894D945}"/>
    <cellStyle name="Total 2 3" xfId="529" xr:uid="{2A88992D-2103-485A-843E-5BF70A9C4122}"/>
    <cellStyle name="Warning Text 2" xfId="365" xr:uid="{DA2D901B-4DB1-4517-B0F2-C352B12F4E26}"/>
    <cellStyle name="常规_2013.7.10_22" xfId="513" xr:uid="{4EABC207-5E04-49C0-A5B3-DC69960BD7A0}"/>
    <cellStyle name="常规_2013.7.10_58" xfId="515" xr:uid="{A1BE2B27-7BD8-41D2-9377-B4737439299B}"/>
    <cellStyle name="常规_DWV availabiliy" xfId="510" xr:uid="{FD1D0F72-D660-4C66-B73F-6EAA4F166E06}"/>
    <cellStyle name="常规_DWV Fittings_1" xfId="512" xr:uid="{62E4047D-43CE-4025-B1F7-DE29E022D7CF}"/>
    <cellStyle name="常规_Sch40 availability_20" xfId="518" xr:uid="{AB7BEFEB-98F0-424E-96F3-A2892C5B0AFB}"/>
    <cellStyle name="常规_Sch40 availability_34" xfId="517" xr:uid="{0DE82D89-AAD0-40ED-B95B-09E27036BC72}"/>
    <cellStyle name="常规_Sch40 availability_48" xfId="514" xr:uid="{03BAC398-C9D3-4DF0-861F-B4DED20E6FBB}"/>
  </cellStyles>
  <dxfs count="6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lroproducts.com/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6.jpeg"/><Relationship Id="rId2" Type="http://schemas.openxmlformats.org/officeDocument/2006/relationships/image" Target="../media/image26.png"/><Relationship Id="rId1" Type="http://schemas.openxmlformats.org/officeDocument/2006/relationships/hyperlink" Target="https://alroproducts.com/pex-b-tubing/" TargetMode="External"/><Relationship Id="rId6" Type="http://schemas.openxmlformats.org/officeDocument/2006/relationships/image" Target="../media/image149.jpeg"/><Relationship Id="rId5" Type="http://schemas.openxmlformats.org/officeDocument/2006/relationships/image" Target="../media/image148.jpeg"/><Relationship Id="rId4" Type="http://schemas.openxmlformats.org/officeDocument/2006/relationships/image" Target="../media/image147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6.jpeg"/><Relationship Id="rId13" Type="http://schemas.openxmlformats.org/officeDocument/2006/relationships/image" Target="../media/image161.jpeg"/><Relationship Id="rId3" Type="http://schemas.openxmlformats.org/officeDocument/2006/relationships/image" Target="../media/image151.jpeg"/><Relationship Id="rId7" Type="http://schemas.openxmlformats.org/officeDocument/2006/relationships/image" Target="../media/image155.jpeg"/><Relationship Id="rId12" Type="http://schemas.openxmlformats.org/officeDocument/2006/relationships/image" Target="../media/image160.jpeg"/><Relationship Id="rId2" Type="http://schemas.openxmlformats.org/officeDocument/2006/relationships/image" Target="../media/image150.png"/><Relationship Id="rId1" Type="http://schemas.openxmlformats.org/officeDocument/2006/relationships/hyperlink" Target="https://alroproducts.com/pex-fittings-brass/" TargetMode="External"/><Relationship Id="rId6" Type="http://schemas.openxmlformats.org/officeDocument/2006/relationships/image" Target="../media/image154.jpeg"/><Relationship Id="rId11" Type="http://schemas.openxmlformats.org/officeDocument/2006/relationships/image" Target="../media/image159.jpeg"/><Relationship Id="rId5" Type="http://schemas.openxmlformats.org/officeDocument/2006/relationships/image" Target="../media/image153.jpeg"/><Relationship Id="rId10" Type="http://schemas.openxmlformats.org/officeDocument/2006/relationships/image" Target="../media/image158.jpeg"/><Relationship Id="rId4" Type="http://schemas.openxmlformats.org/officeDocument/2006/relationships/image" Target="../media/image152.jpeg"/><Relationship Id="rId9" Type="http://schemas.openxmlformats.org/officeDocument/2006/relationships/image" Target="../media/image157.jpeg"/><Relationship Id="rId14" Type="http://schemas.openxmlformats.org/officeDocument/2006/relationships/image" Target="../media/image162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8.jpeg"/><Relationship Id="rId13" Type="http://schemas.openxmlformats.org/officeDocument/2006/relationships/image" Target="../media/image173.jpeg"/><Relationship Id="rId3" Type="http://schemas.openxmlformats.org/officeDocument/2006/relationships/image" Target="../media/image163.jpeg"/><Relationship Id="rId7" Type="http://schemas.openxmlformats.org/officeDocument/2006/relationships/image" Target="../media/image167.jpeg"/><Relationship Id="rId12" Type="http://schemas.openxmlformats.org/officeDocument/2006/relationships/image" Target="../media/image172.jpeg"/><Relationship Id="rId2" Type="http://schemas.openxmlformats.org/officeDocument/2006/relationships/image" Target="../media/image150.png"/><Relationship Id="rId1" Type="http://schemas.openxmlformats.org/officeDocument/2006/relationships/hyperlink" Target="https://alroproducts.com/pex-fittings-brass/" TargetMode="External"/><Relationship Id="rId6" Type="http://schemas.openxmlformats.org/officeDocument/2006/relationships/image" Target="../media/image166.jpeg"/><Relationship Id="rId11" Type="http://schemas.openxmlformats.org/officeDocument/2006/relationships/image" Target="../media/image171.jpeg"/><Relationship Id="rId5" Type="http://schemas.openxmlformats.org/officeDocument/2006/relationships/image" Target="../media/image165.jpeg"/><Relationship Id="rId10" Type="http://schemas.openxmlformats.org/officeDocument/2006/relationships/image" Target="../media/image170.jpeg"/><Relationship Id="rId4" Type="http://schemas.openxmlformats.org/officeDocument/2006/relationships/image" Target="../media/image164.jpeg"/><Relationship Id="rId9" Type="http://schemas.openxmlformats.org/officeDocument/2006/relationships/image" Target="../media/image169.jpeg"/><Relationship Id="rId14" Type="http://schemas.openxmlformats.org/officeDocument/2006/relationships/image" Target="../media/image17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0.jpeg"/><Relationship Id="rId3" Type="http://schemas.openxmlformats.org/officeDocument/2006/relationships/image" Target="../media/image175.jpeg"/><Relationship Id="rId7" Type="http://schemas.openxmlformats.org/officeDocument/2006/relationships/image" Target="../media/image179.jpeg"/><Relationship Id="rId2" Type="http://schemas.openxmlformats.org/officeDocument/2006/relationships/image" Target="../media/image26.png"/><Relationship Id="rId1" Type="http://schemas.openxmlformats.org/officeDocument/2006/relationships/hyperlink" Target="https://alroproducts.com/pex-fittings-ppsu/" TargetMode="External"/><Relationship Id="rId6" Type="http://schemas.openxmlformats.org/officeDocument/2006/relationships/image" Target="../media/image178.jpeg"/><Relationship Id="rId5" Type="http://schemas.openxmlformats.org/officeDocument/2006/relationships/image" Target="../media/image177.jpeg"/><Relationship Id="rId4" Type="http://schemas.openxmlformats.org/officeDocument/2006/relationships/image" Target="../media/image176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1.jpeg"/><Relationship Id="rId7" Type="http://schemas.openxmlformats.org/officeDocument/2006/relationships/image" Target="../media/image180.jpeg"/><Relationship Id="rId2" Type="http://schemas.openxmlformats.org/officeDocument/2006/relationships/hyperlink" Target="https://alroproducts.com/pex-fittings-eppsu/" TargetMode="External"/><Relationship Id="rId1" Type="http://schemas.openxmlformats.org/officeDocument/2006/relationships/image" Target="../media/image26.png"/><Relationship Id="rId6" Type="http://schemas.openxmlformats.org/officeDocument/2006/relationships/image" Target="../media/image184.jpeg"/><Relationship Id="rId5" Type="http://schemas.openxmlformats.org/officeDocument/2006/relationships/image" Target="../media/image183.jpeg"/><Relationship Id="rId4" Type="http://schemas.openxmlformats.org/officeDocument/2006/relationships/image" Target="../media/image182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1.jpeg"/><Relationship Id="rId13" Type="http://schemas.openxmlformats.org/officeDocument/2006/relationships/image" Target="../media/image196.png"/><Relationship Id="rId3" Type="http://schemas.openxmlformats.org/officeDocument/2006/relationships/image" Target="../media/image187.png"/><Relationship Id="rId7" Type="http://schemas.openxmlformats.org/officeDocument/2006/relationships/image" Target="../media/image190.jpeg"/><Relationship Id="rId12" Type="http://schemas.openxmlformats.org/officeDocument/2006/relationships/image" Target="../media/image195.jpeg"/><Relationship Id="rId17" Type="http://schemas.openxmlformats.org/officeDocument/2006/relationships/image" Target="../media/image200.jpeg"/><Relationship Id="rId2" Type="http://schemas.openxmlformats.org/officeDocument/2006/relationships/image" Target="../media/image186.jpeg"/><Relationship Id="rId16" Type="http://schemas.openxmlformats.org/officeDocument/2006/relationships/image" Target="../media/image199.jpg"/><Relationship Id="rId1" Type="http://schemas.openxmlformats.org/officeDocument/2006/relationships/image" Target="../media/image185.jpeg"/><Relationship Id="rId6" Type="http://schemas.openxmlformats.org/officeDocument/2006/relationships/image" Target="../media/image189.jpeg"/><Relationship Id="rId11" Type="http://schemas.openxmlformats.org/officeDocument/2006/relationships/image" Target="../media/image194.png"/><Relationship Id="rId5" Type="http://schemas.openxmlformats.org/officeDocument/2006/relationships/hyperlink" Target="https://alroproducts.com" TargetMode="External"/><Relationship Id="rId15" Type="http://schemas.openxmlformats.org/officeDocument/2006/relationships/image" Target="../media/image198.jpg"/><Relationship Id="rId10" Type="http://schemas.openxmlformats.org/officeDocument/2006/relationships/image" Target="../media/image193.jpeg"/><Relationship Id="rId4" Type="http://schemas.openxmlformats.org/officeDocument/2006/relationships/image" Target="../media/image188.png"/><Relationship Id="rId9" Type="http://schemas.openxmlformats.org/officeDocument/2006/relationships/image" Target="../media/image192.jpeg"/><Relationship Id="rId14" Type="http://schemas.openxmlformats.org/officeDocument/2006/relationships/image" Target="../media/image197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6.jpeg"/><Relationship Id="rId13" Type="http://schemas.openxmlformats.org/officeDocument/2006/relationships/image" Target="../media/image211.jpg"/><Relationship Id="rId3" Type="http://schemas.openxmlformats.org/officeDocument/2006/relationships/image" Target="../media/image201.jpg"/><Relationship Id="rId7" Type="http://schemas.openxmlformats.org/officeDocument/2006/relationships/image" Target="../media/image205.jpg"/><Relationship Id="rId12" Type="http://schemas.openxmlformats.org/officeDocument/2006/relationships/image" Target="../media/image210.jpg"/><Relationship Id="rId2" Type="http://schemas.openxmlformats.org/officeDocument/2006/relationships/image" Target="../media/image133.png"/><Relationship Id="rId1" Type="http://schemas.openxmlformats.org/officeDocument/2006/relationships/hyperlink" Target="https://alroproducts.com/xh-steel-nipples/" TargetMode="External"/><Relationship Id="rId6" Type="http://schemas.openxmlformats.org/officeDocument/2006/relationships/image" Target="../media/image204.jpg"/><Relationship Id="rId11" Type="http://schemas.openxmlformats.org/officeDocument/2006/relationships/image" Target="../media/image209.png"/><Relationship Id="rId5" Type="http://schemas.openxmlformats.org/officeDocument/2006/relationships/image" Target="../media/image203.jpg"/><Relationship Id="rId10" Type="http://schemas.openxmlformats.org/officeDocument/2006/relationships/image" Target="../media/image208.jpg"/><Relationship Id="rId4" Type="http://schemas.openxmlformats.org/officeDocument/2006/relationships/image" Target="../media/image202.jpg"/><Relationship Id="rId9" Type="http://schemas.openxmlformats.org/officeDocument/2006/relationships/image" Target="../media/image207.jpg"/></Relationships>
</file>

<file path=xl/drawings/_rels/drawing17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328.png"/><Relationship Id="rId21" Type="http://schemas.openxmlformats.org/officeDocument/2006/relationships/image" Target="../media/image232.png"/><Relationship Id="rId42" Type="http://schemas.openxmlformats.org/officeDocument/2006/relationships/image" Target="../media/image253.png"/><Relationship Id="rId63" Type="http://schemas.openxmlformats.org/officeDocument/2006/relationships/image" Target="../media/image274.png"/><Relationship Id="rId84" Type="http://schemas.openxmlformats.org/officeDocument/2006/relationships/image" Target="../media/image295.png"/><Relationship Id="rId138" Type="http://schemas.openxmlformats.org/officeDocument/2006/relationships/image" Target="../media/image349.jpeg"/><Relationship Id="rId159" Type="http://schemas.openxmlformats.org/officeDocument/2006/relationships/image" Target="../media/image370.jpeg"/><Relationship Id="rId107" Type="http://schemas.openxmlformats.org/officeDocument/2006/relationships/image" Target="../media/image318.png"/><Relationship Id="rId11" Type="http://schemas.openxmlformats.org/officeDocument/2006/relationships/image" Target="../media/image222.png"/><Relationship Id="rId32" Type="http://schemas.openxmlformats.org/officeDocument/2006/relationships/image" Target="../media/image243.png"/><Relationship Id="rId53" Type="http://schemas.openxmlformats.org/officeDocument/2006/relationships/image" Target="../media/image264.png"/><Relationship Id="rId74" Type="http://schemas.openxmlformats.org/officeDocument/2006/relationships/image" Target="../media/image285.png"/><Relationship Id="rId128" Type="http://schemas.openxmlformats.org/officeDocument/2006/relationships/image" Target="../media/image339.png"/><Relationship Id="rId149" Type="http://schemas.openxmlformats.org/officeDocument/2006/relationships/image" Target="../media/image360.png"/><Relationship Id="rId5" Type="http://schemas.openxmlformats.org/officeDocument/2006/relationships/image" Target="../media/image216.png"/><Relationship Id="rId95" Type="http://schemas.openxmlformats.org/officeDocument/2006/relationships/image" Target="../media/image306.png"/><Relationship Id="rId160" Type="http://schemas.openxmlformats.org/officeDocument/2006/relationships/image" Target="../media/image371.jpeg"/><Relationship Id="rId22" Type="http://schemas.openxmlformats.org/officeDocument/2006/relationships/image" Target="../media/image233.png"/><Relationship Id="rId43" Type="http://schemas.openxmlformats.org/officeDocument/2006/relationships/image" Target="../media/image254.png"/><Relationship Id="rId64" Type="http://schemas.openxmlformats.org/officeDocument/2006/relationships/image" Target="../media/image275.png"/><Relationship Id="rId118" Type="http://schemas.openxmlformats.org/officeDocument/2006/relationships/image" Target="../media/image329.png"/><Relationship Id="rId139" Type="http://schemas.openxmlformats.org/officeDocument/2006/relationships/image" Target="../media/image350.png"/><Relationship Id="rId85" Type="http://schemas.openxmlformats.org/officeDocument/2006/relationships/image" Target="../media/image296.png"/><Relationship Id="rId150" Type="http://schemas.openxmlformats.org/officeDocument/2006/relationships/image" Target="../media/image361.png"/><Relationship Id="rId12" Type="http://schemas.openxmlformats.org/officeDocument/2006/relationships/image" Target="../media/image223.png"/><Relationship Id="rId17" Type="http://schemas.openxmlformats.org/officeDocument/2006/relationships/image" Target="../media/image228.png"/><Relationship Id="rId33" Type="http://schemas.openxmlformats.org/officeDocument/2006/relationships/image" Target="../media/image244.png"/><Relationship Id="rId38" Type="http://schemas.openxmlformats.org/officeDocument/2006/relationships/image" Target="../media/image249.png"/><Relationship Id="rId59" Type="http://schemas.openxmlformats.org/officeDocument/2006/relationships/image" Target="../media/image270.png"/><Relationship Id="rId103" Type="http://schemas.openxmlformats.org/officeDocument/2006/relationships/image" Target="../media/image314.png"/><Relationship Id="rId108" Type="http://schemas.openxmlformats.org/officeDocument/2006/relationships/image" Target="../media/image319.png"/><Relationship Id="rId124" Type="http://schemas.openxmlformats.org/officeDocument/2006/relationships/image" Target="../media/image335.png"/><Relationship Id="rId129" Type="http://schemas.openxmlformats.org/officeDocument/2006/relationships/image" Target="../media/image340.png"/><Relationship Id="rId54" Type="http://schemas.openxmlformats.org/officeDocument/2006/relationships/image" Target="../media/image265.png"/><Relationship Id="rId70" Type="http://schemas.openxmlformats.org/officeDocument/2006/relationships/image" Target="../media/image281.png"/><Relationship Id="rId75" Type="http://schemas.openxmlformats.org/officeDocument/2006/relationships/image" Target="../media/image286.png"/><Relationship Id="rId91" Type="http://schemas.openxmlformats.org/officeDocument/2006/relationships/image" Target="../media/image302.png"/><Relationship Id="rId96" Type="http://schemas.openxmlformats.org/officeDocument/2006/relationships/image" Target="../media/image307.png"/><Relationship Id="rId140" Type="http://schemas.openxmlformats.org/officeDocument/2006/relationships/image" Target="../media/image351.jpeg"/><Relationship Id="rId145" Type="http://schemas.openxmlformats.org/officeDocument/2006/relationships/image" Target="../media/image356.png"/><Relationship Id="rId161" Type="http://schemas.openxmlformats.org/officeDocument/2006/relationships/hyperlink" Target="https://alroproducts.com/pvc-dwv-fittings/" TargetMode="External"/><Relationship Id="rId1" Type="http://schemas.openxmlformats.org/officeDocument/2006/relationships/image" Target="../media/image212.png"/><Relationship Id="rId6" Type="http://schemas.openxmlformats.org/officeDocument/2006/relationships/image" Target="../media/image217.png"/><Relationship Id="rId23" Type="http://schemas.openxmlformats.org/officeDocument/2006/relationships/image" Target="../media/image234.png"/><Relationship Id="rId28" Type="http://schemas.openxmlformats.org/officeDocument/2006/relationships/image" Target="../media/image239.png"/><Relationship Id="rId49" Type="http://schemas.openxmlformats.org/officeDocument/2006/relationships/image" Target="../media/image260.png"/><Relationship Id="rId114" Type="http://schemas.openxmlformats.org/officeDocument/2006/relationships/image" Target="../media/image325.emf"/><Relationship Id="rId119" Type="http://schemas.openxmlformats.org/officeDocument/2006/relationships/image" Target="../media/image330.png"/><Relationship Id="rId44" Type="http://schemas.openxmlformats.org/officeDocument/2006/relationships/image" Target="../media/image255.png"/><Relationship Id="rId60" Type="http://schemas.openxmlformats.org/officeDocument/2006/relationships/image" Target="../media/image271.png"/><Relationship Id="rId65" Type="http://schemas.openxmlformats.org/officeDocument/2006/relationships/image" Target="../media/image276.png"/><Relationship Id="rId81" Type="http://schemas.openxmlformats.org/officeDocument/2006/relationships/image" Target="../media/image292.png"/><Relationship Id="rId86" Type="http://schemas.openxmlformats.org/officeDocument/2006/relationships/image" Target="../media/image297.png"/><Relationship Id="rId130" Type="http://schemas.openxmlformats.org/officeDocument/2006/relationships/image" Target="../media/image341.png"/><Relationship Id="rId135" Type="http://schemas.openxmlformats.org/officeDocument/2006/relationships/image" Target="../media/image346.png"/><Relationship Id="rId151" Type="http://schemas.openxmlformats.org/officeDocument/2006/relationships/image" Target="../media/image362.png"/><Relationship Id="rId156" Type="http://schemas.openxmlformats.org/officeDocument/2006/relationships/image" Target="../media/image367.png"/><Relationship Id="rId13" Type="http://schemas.openxmlformats.org/officeDocument/2006/relationships/image" Target="../media/image224.png"/><Relationship Id="rId18" Type="http://schemas.openxmlformats.org/officeDocument/2006/relationships/image" Target="../media/image229.png"/><Relationship Id="rId39" Type="http://schemas.openxmlformats.org/officeDocument/2006/relationships/image" Target="../media/image250.png"/><Relationship Id="rId109" Type="http://schemas.openxmlformats.org/officeDocument/2006/relationships/image" Target="../media/image320.png"/><Relationship Id="rId34" Type="http://schemas.openxmlformats.org/officeDocument/2006/relationships/image" Target="../media/image245.png"/><Relationship Id="rId50" Type="http://schemas.openxmlformats.org/officeDocument/2006/relationships/image" Target="../media/image261.png"/><Relationship Id="rId55" Type="http://schemas.openxmlformats.org/officeDocument/2006/relationships/image" Target="../media/image266.png"/><Relationship Id="rId76" Type="http://schemas.openxmlformats.org/officeDocument/2006/relationships/image" Target="../media/image287.png"/><Relationship Id="rId97" Type="http://schemas.openxmlformats.org/officeDocument/2006/relationships/image" Target="../media/image308.png"/><Relationship Id="rId104" Type="http://schemas.openxmlformats.org/officeDocument/2006/relationships/image" Target="../media/image315.png"/><Relationship Id="rId120" Type="http://schemas.openxmlformats.org/officeDocument/2006/relationships/image" Target="../media/image331.png"/><Relationship Id="rId125" Type="http://schemas.openxmlformats.org/officeDocument/2006/relationships/image" Target="../media/image336.png"/><Relationship Id="rId141" Type="http://schemas.openxmlformats.org/officeDocument/2006/relationships/image" Target="../media/image352.png"/><Relationship Id="rId146" Type="http://schemas.openxmlformats.org/officeDocument/2006/relationships/image" Target="../media/image357.jpeg"/><Relationship Id="rId7" Type="http://schemas.openxmlformats.org/officeDocument/2006/relationships/image" Target="../media/image218.png"/><Relationship Id="rId71" Type="http://schemas.openxmlformats.org/officeDocument/2006/relationships/image" Target="../media/image282.png"/><Relationship Id="rId92" Type="http://schemas.openxmlformats.org/officeDocument/2006/relationships/image" Target="../media/image303.png"/><Relationship Id="rId162" Type="http://schemas.openxmlformats.org/officeDocument/2006/relationships/image" Target="../media/image188.png"/><Relationship Id="rId2" Type="http://schemas.openxmlformats.org/officeDocument/2006/relationships/image" Target="../media/image213.png"/><Relationship Id="rId29" Type="http://schemas.openxmlformats.org/officeDocument/2006/relationships/image" Target="../media/image240.png"/><Relationship Id="rId24" Type="http://schemas.openxmlformats.org/officeDocument/2006/relationships/image" Target="../media/image235.png"/><Relationship Id="rId40" Type="http://schemas.openxmlformats.org/officeDocument/2006/relationships/image" Target="../media/image251.png"/><Relationship Id="rId45" Type="http://schemas.openxmlformats.org/officeDocument/2006/relationships/image" Target="../media/image256.png"/><Relationship Id="rId66" Type="http://schemas.openxmlformats.org/officeDocument/2006/relationships/image" Target="../media/image277.png"/><Relationship Id="rId87" Type="http://schemas.openxmlformats.org/officeDocument/2006/relationships/image" Target="../media/image298.png"/><Relationship Id="rId110" Type="http://schemas.openxmlformats.org/officeDocument/2006/relationships/image" Target="../media/image321.png"/><Relationship Id="rId115" Type="http://schemas.openxmlformats.org/officeDocument/2006/relationships/image" Target="../media/image326.emf"/><Relationship Id="rId131" Type="http://schemas.openxmlformats.org/officeDocument/2006/relationships/image" Target="../media/image342.png"/><Relationship Id="rId136" Type="http://schemas.openxmlformats.org/officeDocument/2006/relationships/image" Target="../media/image347.jpeg"/><Relationship Id="rId157" Type="http://schemas.openxmlformats.org/officeDocument/2006/relationships/image" Target="../media/image368.jpeg"/><Relationship Id="rId61" Type="http://schemas.openxmlformats.org/officeDocument/2006/relationships/image" Target="../media/image272.png"/><Relationship Id="rId82" Type="http://schemas.openxmlformats.org/officeDocument/2006/relationships/image" Target="../media/image293.png"/><Relationship Id="rId152" Type="http://schemas.openxmlformats.org/officeDocument/2006/relationships/image" Target="../media/image363.png"/><Relationship Id="rId19" Type="http://schemas.openxmlformats.org/officeDocument/2006/relationships/image" Target="../media/image230.png"/><Relationship Id="rId14" Type="http://schemas.openxmlformats.org/officeDocument/2006/relationships/image" Target="../media/image225.png"/><Relationship Id="rId30" Type="http://schemas.openxmlformats.org/officeDocument/2006/relationships/image" Target="../media/image241.png"/><Relationship Id="rId35" Type="http://schemas.openxmlformats.org/officeDocument/2006/relationships/image" Target="../media/image246.png"/><Relationship Id="rId56" Type="http://schemas.openxmlformats.org/officeDocument/2006/relationships/image" Target="../media/image267.png"/><Relationship Id="rId77" Type="http://schemas.openxmlformats.org/officeDocument/2006/relationships/image" Target="../media/image288.png"/><Relationship Id="rId100" Type="http://schemas.openxmlformats.org/officeDocument/2006/relationships/image" Target="../media/image311.png"/><Relationship Id="rId105" Type="http://schemas.openxmlformats.org/officeDocument/2006/relationships/image" Target="../media/image316.png"/><Relationship Id="rId126" Type="http://schemas.openxmlformats.org/officeDocument/2006/relationships/image" Target="../media/image337.png"/><Relationship Id="rId147" Type="http://schemas.openxmlformats.org/officeDocument/2006/relationships/image" Target="../media/image358.png"/><Relationship Id="rId8" Type="http://schemas.openxmlformats.org/officeDocument/2006/relationships/image" Target="../media/image219.png"/><Relationship Id="rId51" Type="http://schemas.openxmlformats.org/officeDocument/2006/relationships/image" Target="../media/image262.png"/><Relationship Id="rId72" Type="http://schemas.openxmlformats.org/officeDocument/2006/relationships/image" Target="../media/image283.png"/><Relationship Id="rId93" Type="http://schemas.openxmlformats.org/officeDocument/2006/relationships/image" Target="../media/image304.png"/><Relationship Id="rId98" Type="http://schemas.openxmlformats.org/officeDocument/2006/relationships/image" Target="../media/image309.png"/><Relationship Id="rId121" Type="http://schemas.openxmlformats.org/officeDocument/2006/relationships/image" Target="../media/image332.png"/><Relationship Id="rId142" Type="http://schemas.openxmlformats.org/officeDocument/2006/relationships/image" Target="../media/image353.jpeg"/><Relationship Id="rId3" Type="http://schemas.openxmlformats.org/officeDocument/2006/relationships/image" Target="../media/image214.png"/><Relationship Id="rId25" Type="http://schemas.openxmlformats.org/officeDocument/2006/relationships/image" Target="../media/image236.png"/><Relationship Id="rId46" Type="http://schemas.openxmlformats.org/officeDocument/2006/relationships/image" Target="../media/image257.png"/><Relationship Id="rId67" Type="http://schemas.openxmlformats.org/officeDocument/2006/relationships/image" Target="../media/image278.png"/><Relationship Id="rId116" Type="http://schemas.openxmlformats.org/officeDocument/2006/relationships/image" Target="../media/image327.png"/><Relationship Id="rId137" Type="http://schemas.openxmlformats.org/officeDocument/2006/relationships/image" Target="../media/image348.jpeg"/><Relationship Id="rId158" Type="http://schemas.openxmlformats.org/officeDocument/2006/relationships/image" Target="../media/image369.jpeg"/><Relationship Id="rId20" Type="http://schemas.openxmlformats.org/officeDocument/2006/relationships/image" Target="../media/image231.png"/><Relationship Id="rId41" Type="http://schemas.openxmlformats.org/officeDocument/2006/relationships/image" Target="../media/image252.png"/><Relationship Id="rId62" Type="http://schemas.openxmlformats.org/officeDocument/2006/relationships/image" Target="../media/image273.png"/><Relationship Id="rId83" Type="http://schemas.openxmlformats.org/officeDocument/2006/relationships/image" Target="../media/image294.png"/><Relationship Id="rId88" Type="http://schemas.openxmlformats.org/officeDocument/2006/relationships/image" Target="../media/image299.png"/><Relationship Id="rId111" Type="http://schemas.openxmlformats.org/officeDocument/2006/relationships/image" Target="../media/image322.png"/><Relationship Id="rId132" Type="http://schemas.openxmlformats.org/officeDocument/2006/relationships/image" Target="../media/image343.png"/><Relationship Id="rId153" Type="http://schemas.openxmlformats.org/officeDocument/2006/relationships/image" Target="../media/image364.png"/><Relationship Id="rId15" Type="http://schemas.openxmlformats.org/officeDocument/2006/relationships/image" Target="../media/image226.png"/><Relationship Id="rId36" Type="http://schemas.openxmlformats.org/officeDocument/2006/relationships/image" Target="../media/image247.png"/><Relationship Id="rId57" Type="http://schemas.openxmlformats.org/officeDocument/2006/relationships/image" Target="../media/image268.png"/><Relationship Id="rId106" Type="http://schemas.openxmlformats.org/officeDocument/2006/relationships/image" Target="../media/image317.png"/><Relationship Id="rId127" Type="http://schemas.openxmlformats.org/officeDocument/2006/relationships/image" Target="../media/image338.png"/><Relationship Id="rId10" Type="http://schemas.openxmlformats.org/officeDocument/2006/relationships/image" Target="../media/image221.png"/><Relationship Id="rId31" Type="http://schemas.openxmlformats.org/officeDocument/2006/relationships/image" Target="../media/image242.png"/><Relationship Id="rId52" Type="http://schemas.openxmlformats.org/officeDocument/2006/relationships/image" Target="../media/image263.png"/><Relationship Id="rId73" Type="http://schemas.openxmlformats.org/officeDocument/2006/relationships/image" Target="../media/image284.png"/><Relationship Id="rId78" Type="http://schemas.openxmlformats.org/officeDocument/2006/relationships/image" Target="../media/image289.png"/><Relationship Id="rId94" Type="http://schemas.openxmlformats.org/officeDocument/2006/relationships/image" Target="../media/image305.png"/><Relationship Id="rId99" Type="http://schemas.openxmlformats.org/officeDocument/2006/relationships/image" Target="../media/image310.png"/><Relationship Id="rId101" Type="http://schemas.openxmlformats.org/officeDocument/2006/relationships/image" Target="../media/image312.png"/><Relationship Id="rId122" Type="http://schemas.openxmlformats.org/officeDocument/2006/relationships/image" Target="../media/image333.png"/><Relationship Id="rId143" Type="http://schemas.openxmlformats.org/officeDocument/2006/relationships/image" Target="../media/image354.png"/><Relationship Id="rId148" Type="http://schemas.openxmlformats.org/officeDocument/2006/relationships/image" Target="../media/image359.png"/><Relationship Id="rId4" Type="http://schemas.openxmlformats.org/officeDocument/2006/relationships/image" Target="../media/image215.png"/><Relationship Id="rId9" Type="http://schemas.openxmlformats.org/officeDocument/2006/relationships/image" Target="../media/image220.png"/><Relationship Id="rId26" Type="http://schemas.openxmlformats.org/officeDocument/2006/relationships/image" Target="../media/image237.png"/><Relationship Id="rId47" Type="http://schemas.openxmlformats.org/officeDocument/2006/relationships/image" Target="../media/image258.png"/><Relationship Id="rId68" Type="http://schemas.openxmlformats.org/officeDocument/2006/relationships/image" Target="../media/image279.png"/><Relationship Id="rId89" Type="http://schemas.openxmlformats.org/officeDocument/2006/relationships/image" Target="../media/image300.png"/><Relationship Id="rId112" Type="http://schemas.openxmlformats.org/officeDocument/2006/relationships/image" Target="../media/image323.png"/><Relationship Id="rId133" Type="http://schemas.openxmlformats.org/officeDocument/2006/relationships/image" Target="../media/image344.png"/><Relationship Id="rId154" Type="http://schemas.openxmlformats.org/officeDocument/2006/relationships/image" Target="../media/image365.jpeg"/><Relationship Id="rId16" Type="http://schemas.openxmlformats.org/officeDocument/2006/relationships/image" Target="../media/image227.png"/><Relationship Id="rId37" Type="http://schemas.openxmlformats.org/officeDocument/2006/relationships/image" Target="../media/image248.png"/><Relationship Id="rId58" Type="http://schemas.openxmlformats.org/officeDocument/2006/relationships/image" Target="../media/image269.png"/><Relationship Id="rId79" Type="http://schemas.openxmlformats.org/officeDocument/2006/relationships/image" Target="../media/image290.png"/><Relationship Id="rId102" Type="http://schemas.openxmlformats.org/officeDocument/2006/relationships/image" Target="../media/image313.png"/><Relationship Id="rId123" Type="http://schemas.openxmlformats.org/officeDocument/2006/relationships/image" Target="../media/image334.png"/><Relationship Id="rId144" Type="http://schemas.openxmlformats.org/officeDocument/2006/relationships/image" Target="../media/image355.png"/><Relationship Id="rId90" Type="http://schemas.openxmlformats.org/officeDocument/2006/relationships/image" Target="../media/image301.png"/><Relationship Id="rId27" Type="http://schemas.openxmlformats.org/officeDocument/2006/relationships/image" Target="../media/image238.png"/><Relationship Id="rId48" Type="http://schemas.openxmlformats.org/officeDocument/2006/relationships/image" Target="../media/image259.png"/><Relationship Id="rId69" Type="http://schemas.openxmlformats.org/officeDocument/2006/relationships/image" Target="../media/image280.png"/><Relationship Id="rId113" Type="http://schemas.openxmlformats.org/officeDocument/2006/relationships/image" Target="../media/image324.png"/><Relationship Id="rId134" Type="http://schemas.openxmlformats.org/officeDocument/2006/relationships/image" Target="../media/image345.png"/><Relationship Id="rId80" Type="http://schemas.openxmlformats.org/officeDocument/2006/relationships/image" Target="../media/image291.png"/><Relationship Id="rId155" Type="http://schemas.openxmlformats.org/officeDocument/2006/relationships/image" Target="../media/image366.jpeg"/></Relationships>
</file>

<file path=xl/drawings/_rels/drawing1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83.png"/><Relationship Id="rId18" Type="http://schemas.openxmlformats.org/officeDocument/2006/relationships/image" Target="../media/image388.png"/><Relationship Id="rId26" Type="http://schemas.openxmlformats.org/officeDocument/2006/relationships/image" Target="../media/image396.png"/><Relationship Id="rId39" Type="http://schemas.openxmlformats.org/officeDocument/2006/relationships/image" Target="../media/image409.png"/><Relationship Id="rId21" Type="http://schemas.openxmlformats.org/officeDocument/2006/relationships/image" Target="../media/image391.png"/><Relationship Id="rId34" Type="http://schemas.openxmlformats.org/officeDocument/2006/relationships/image" Target="../media/image404.png"/><Relationship Id="rId42" Type="http://schemas.openxmlformats.org/officeDocument/2006/relationships/image" Target="../media/image412.png"/><Relationship Id="rId47" Type="http://schemas.openxmlformats.org/officeDocument/2006/relationships/image" Target="../media/image417.jpeg"/><Relationship Id="rId50" Type="http://schemas.openxmlformats.org/officeDocument/2006/relationships/image" Target="../media/image420.jpeg"/><Relationship Id="rId55" Type="http://schemas.openxmlformats.org/officeDocument/2006/relationships/image" Target="../media/image425.jpeg"/><Relationship Id="rId7" Type="http://schemas.openxmlformats.org/officeDocument/2006/relationships/image" Target="../media/image377.png"/><Relationship Id="rId2" Type="http://schemas.openxmlformats.org/officeDocument/2006/relationships/image" Target="../media/image372.png"/><Relationship Id="rId16" Type="http://schemas.openxmlformats.org/officeDocument/2006/relationships/image" Target="../media/image386.png"/><Relationship Id="rId29" Type="http://schemas.openxmlformats.org/officeDocument/2006/relationships/image" Target="../media/image399.png"/><Relationship Id="rId11" Type="http://schemas.openxmlformats.org/officeDocument/2006/relationships/image" Target="../media/image381.png"/><Relationship Id="rId24" Type="http://schemas.openxmlformats.org/officeDocument/2006/relationships/image" Target="../media/image394.png"/><Relationship Id="rId32" Type="http://schemas.openxmlformats.org/officeDocument/2006/relationships/image" Target="../media/image402.png"/><Relationship Id="rId37" Type="http://schemas.openxmlformats.org/officeDocument/2006/relationships/image" Target="../media/image407.png"/><Relationship Id="rId40" Type="http://schemas.openxmlformats.org/officeDocument/2006/relationships/image" Target="../media/image410.png"/><Relationship Id="rId45" Type="http://schemas.openxmlformats.org/officeDocument/2006/relationships/image" Target="../media/image415.png"/><Relationship Id="rId53" Type="http://schemas.openxmlformats.org/officeDocument/2006/relationships/image" Target="../media/image423.jpeg"/><Relationship Id="rId58" Type="http://schemas.openxmlformats.org/officeDocument/2006/relationships/image" Target="../media/image428.png"/><Relationship Id="rId5" Type="http://schemas.openxmlformats.org/officeDocument/2006/relationships/image" Target="../media/image375.png"/><Relationship Id="rId19" Type="http://schemas.openxmlformats.org/officeDocument/2006/relationships/image" Target="../media/image389.png"/><Relationship Id="rId4" Type="http://schemas.openxmlformats.org/officeDocument/2006/relationships/image" Target="../media/image374.png"/><Relationship Id="rId9" Type="http://schemas.openxmlformats.org/officeDocument/2006/relationships/image" Target="../media/image379.png"/><Relationship Id="rId14" Type="http://schemas.openxmlformats.org/officeDocument/2006/relationships/image" Target="../media/image384.png"/><Relationship Id="rId22" Type="http://schemas.openxmlformats.org/officeDocument/2006/relationships/image" Target="../media/image392.png"/><Relationship Id="rId27" Type="http://schemas.openxmlformats.org/officeDocument/2006/relationships/image" Target="../media/image397.png"/><Relationship Id="rId30" Type="http://schemas.openxmlformats.org/officeDocument/2006/relationships/image" Target="../media/image400.png"/><Relationship Id="rId35" Type="http://schemas.openxmlformats.org/officeDocument/2006/relationships/image" Target="../media/image405.png"/><Relationship Id="rId43" Type="http://schemas.openxmlformats.org/officeDocument/2006/relationships/image" Target="../media/image413.png"/><Relationship Id="rId48" Type="http://schemas.openxmlformats.org/officeDocument/2006/relationships/image" Target="../media/image418.png"/><Relationship Id="rId56" Type="http://schemas.openxmlformats.org/officeDocument/2006/relationships/image" Target="../media/image426.jpeg"/><Relationship Id="rId8" Type="http://schemas.openxmlformats.org/officeDocument/2006/relationships/image" Target="../media/image378.png"/><Relationship Id="rId51" Type="http://schemas.openxmlformats.org/officeDocument/2006/relationships/image" Target="../media/image421.jpeg"/><Relationship Id="rId3" Type="http://schemas.openxmlformats.org/officeDocument/2006/relationships/image" Target="../media/image373.png"/><Relationship Id="rId12" Type="http://schemas.openxmlformats.org/officeDocument/2006/relationships/image" Target="../media/image382.png"/><Relationship Id="rId17" Type="http://schemas.openxmlformats.org/officeDocument/2006/relationships/image" Target="../media/image387.png"/><Relationship Id="rId25" Type="http://schemas.openxmlformats.org/officeDocument/2006/relationships/image" Target="../media/image395.png"/><Relationship Id="rId33" Type="http://schemas.openxmlformats.org/officeDocument/2006/relationships/image" Target="../media/image403.png"/><Relationship Id="rId38" Type="http://schemas.openxmlformats.org/officeDocument/2006/relationships/image" Target="../media/image408.png"/><Relationship Id="rId46" Type="http://schemas.openxmlformats.org/officeDocument/2006/relationships/image" Target="../media/image416.png"/><Relationship Id="rId59" Type="http://schemas.openxmlformats.org/officeDocument/2006/relationships/image" Target="../media/image429.jpeg"/><Relationship Id="rId20" Type="http://schemas.openxmlformats.org/officeDocument/2006/relationships/image" Target="../media/image390.png"/><Relationship Id="rId41" Type="http://schemas.openxmlformats.org/officeDocument/2006/relationships/image" Target="../media/image411.png"/><Relationship Id="rId54" Type="http://schemas.openxmlformats.org/officeDocument/2006/relationships/image" Target="../media/image424.jpeg"/><Relationship Id="rId1" Type="http://schemas.openxmlformats.org/officeDocument/2006/relationships/image" Target="../media/image133.png"/><Relationship Id="rId6" Type="http://schemas.openxmlformats.org/officeDocument/2006/relationships/image" Target="../media/image376.png"/><Relationship Id="rId15" Type="http://schemas.openxmlformats.org/officeDocument/2006/relationships/image" Target="../media/image385.png"/><Relationship Id="rId23" Type="http://schemas.openxmlformats.org/officeDocument/2006/relationships/image" Target="../media/image393.png"/><Relationship Id="rId28" Type="http://schemas.openxmlformats.org/officeDocument/2006/relationships/image" Target="../media/image398.png"/><Relationship Id="rId36" Type="http://schemas.openxmlformats.org/officeDocument/2006/relationships/image" Target="../media/image406.png"/><Relationship Id="rId49" Type="http://schemas.openxmlformats.org/officeDocument/2006/relationships/image" Target="../media/image419.png"/><Relationship Id="rId57" Type="http://schemas.openxmlformats.org/officeDocument/2006/relationships/image" Target="../media/image427.emf"/><Relationship Id="rId10" Type="http://schemas.openxmlformats.org/officeDocument/2006/relationships/image" Target="../media/image380.png"/><Relationship Id="rId31" Type="http://schemas.openxmlformats.org/officeDocument/2006/relationships/image" Target="../media/image401.png"/><Relationship Id="rId44" Type="http://schemas.openxmlformats.org/officeDocument/2006/relationships/image" Target="../media/image414.jpeg"/><Relationship Id="rId52" Type="http://schemas.openxmlformats.org/officeDocument/2006/relationships/image" Target="../media/image422.jpe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6.jpeg"/><Relationship Id="rId13" Type="http://schemas.openxmlformats.org/officeDocument/2006/relationships/image" Target="../media/image441.jpeg"/><Relationship Id="rId18" Type="http://schemas.openxmlformats.org/officeDocument/2006/relationships/image" Target="../media/image26.png"/><Relationship Id="rId3" Type="http://schemas.microsoft.com/office/2007/relationships/hdphoto" Target="../media/hdphoto8.wdp"/><Relationship Id="rId7" Type="http://schemas.openxmlformats.org/officeDocument/2006/relationships/image" Target="../media/image435.jpeg"/><Relationship Id="rId12" Type="http://schemas.openxmlformats.org/officeDocument/2006/relationships/image" Target="../media/image440.jpeg"/><Relationship Id="rId17" Type="http://schemas.openxmlformats.org/officeDocument/2006/relationships/hyperlink" Target="https://alroproducts.com/push-fittings/" TargetMode="External"/><Relationship Id="rId2" Type="http://schemas.openxmlformats.org/officeDocument/2006/relationships/image" Target="../media/image431.png"/><Relationship Id="rId16" Type="http://schemas.openxmlformats.org/officeDocument/2006/relationships/image" Target="../media/image444.jpeg"/><Relationship Id="rId1" Type="http://schemas.openxmlformats.org/officeDocument/2006/relationships/image" Target="../media/image430.jpeg"/><Relationship Id="rId6" Type="http://schemas.openxmlformats.org/officeDocument/2006/relationships/image" Target="../media/image434.jpeg"/><Relationship Id="rId11" Type="http://schemas.openxmlformats.org/officeDocument/2006/relationships/image" Target="../media/image439.jpeg"/><Relationship Id="rId5" Type="http://schemas.openxmlformats.org/officeDocument/2006/relationships/image" Target="../media/image433.jpeg"/><Relationship Id="rId15" Type="http://schemas.openxmlformats.org/officeDocument/2006/relationships/image" Target="../media/image443.jpeg"/><Relationship Id="rId10" Type="http://schemas.openxmlformats.org/officeDocument/2006/relationships/image" Target="../media/image438.jpeg"/><Relationship Id="rId4" Type="http://schemas.openxmlformats.org/officeDocument/2006/relationships/image" Target="../media/image432.jpeg"/><Relationship Id="rId9" Type="http://schemas.openxmlformats.org/officeDocument/2006/relationships/image" Target="../media/image437.jpeg"/><Relationship Id="rId14" Type="http://schemas.openxmlformats.org/officeDocument/2006/relationships/image" Target="../media/image442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26" Type="http://schemas.openxmlformats.org/officeDocument/2006/relationships/image" Target="../media/image26.pn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34" Type="http://schemas.openxmlformats.org/officeDocument/2006/relationships/image" Target="../media/image3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5" Type="http://schemas.openxmlformats.org/officeDocument/2006/relationships/hyperlink" Target="https://alroproducts.com/black-malleable-iron-pipe-fittings/" TargetMode="External"/><Relationship Id="rId33" Type="http://schemas.openxmlformats.org/officeDocument/2006/relationships/image" Target="../media/image33.jpeg"/><Relationship Id="rId2" Type="http://schemas.openxmlformats.org/officeDocument/2006/relationships/image" Target="../media/image3.pn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29" Type="http://schemas.openxmlformats.org/officeDocument/2006/relationships/image" Target="../media/image29.jpe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jpeg"/><Relationship Id="rId24" Type="http://schemas.openxmlformats.org/officeDocument/2006/relationships/image" Target="../media/image25.jpeg"/><Relationship Id="rId32" Type="http://schemas.openxmlformats.org/officeDocument/2006/relationships/image" Target="../media/image3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28" Type="http://schemas.openxmlformats.org/officeDocument/2006/relationships/image" Target="../media/image28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31" Type="http://schemas.openxmlformats.org/officeDocument/2006/relationships/image" Target="../media/image31.jpeg"/><Relationship Id="rId4" Type="http://schemas.openxmlformats.org/officeDocument/2006/relationships/image" Target="../media/image5.pn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8" Type="http://schemas.openxmlformats.org/officeDocument/2006/relationships/image" Target="../media/image9.jpe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450.jpeg"/><Relationship Id="rId13" Type="http://schemas.openxmlformats.org/officeDocument/2006/relationships/image" Target="../media/image455.jpeg"/><Relationship Id="rId18" Type="http://schemas.openxmlformats.org/officeDocument/2006/relationships/image" Target="../media/image460.jpeg"/><Relationship Id="rId3" Type="http://schemas.openxmlformats.org/officeDocument/2006/relationships/image" Target="../media/image445.jpeg"/><Relationship Id="rId21" Type="http://schemas.openxmlformats.org/officeDocument/2006/relationships/image" Target="../media/image463.jpeg"/><Relationship Id="rId7" Type="http://schemas.openxmlformats.org/officeDocument/2006/relationships/image" Target="../media/image449.jpeg"/><Relationship Id="rId12" Type="http://schemas.openxmlformats.org/officeDocument/2006/relationships/image" Target="../media/image454.jpeg"/><Relationship Id="rId17" Type="http://schemas.openxmlformats.org/officeDocument/2006/relationships/image" Target="../media/image459.jpeg"/><Relationship Id="rId2" Type="http://schemas.openxmlformats.org/officeDocument/2006/relationships/image" Target="../media/image133.png"/><Relationship Id="rId16" Type="http://schemas.openxmlformats.org/officeDocument/2006/relationships/image" Target="../media/image458.jpeg"/><Relationship Id="rId20" Type="http://schemas.openxmlformats.org/officeDocument/2006/relationships/image" Target="../media/image462.jpeg"/><Relationship Id="rId1" Type="http://schemas.openxmlformats.org/officeDocument/2006/relationships/hyperlink" Target="https://alroproducts.com/copper-fittings/" TargetMode="External"/><Relationship Id="rId6" Type="http://schemas.openxmlformats.org/officeDocument/2006/relationships/image" Target="../media/image448.jpeg"/><Relationship Id="rId11" Type="http://schemas.openxmlformats.org/officeDocument/2006/relationships/image" Target="../media/image453.jpeg"/><Relationship Id="rId5" Type="http://schemas.openxmlformats.org/officeDocument/2006/relationships/image" Target="../media/image447.jpeg"/><Relationship Id="rId15" Type="http://schemas.openxmlformats.org/officeDocument/2006/relationships/image" Target="../media/image457.jpeg"/><Relationship Id="rId10" Type="http://schemas.openxmlformats.org/officeDocument/2006/relationships/image" Target="../media/image452.jpeg"/><Relationship Id="rId19" Type="http://schemas.openxmlformats.org/officeDocument/2006/relationships/image" Target="../media/image461.jpeg"/><Relationship Id="rId4" Type="http://schemas.openxmlformats.org/officeDocument/2006/relationships/image" Target="../media/image446.jpeg"/><Relationship Id="rId9" Type="http://schemas.openxmlformats.org/officeDocument/2006/relationships/image" Target="../media/image451.jpeg"/><Relationship Id="rId14" Type="http://schemas.openxmlformats.org/officeDocument/2006/relationships/image" Target="../media/image456.jpeg"/><Relationship Id="rId22" Type="http://schemas.openxmlformats.org/officeDocument/2006/relationships/image" Target="../media/image464.jpe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71.jpeg"/><Relationship Id="rId13" Type="http://schemas.openxmlformats.org/officeDocument/2006/relationships/image" Target="../media/image476.jpeg"/><Relationship Id="rId3" Type="http://schemas.openxmlformats.org/officeDocument/2006/relationships/image" Target="../media/image466.jpeg"/><Relationship Id="rId7" Type="http://schemas.openxmlformats.org/officeDocument/2006/relationships/image" Target="../media/image470.jpeg"/><Relationship Id="rId12" Type="http://schemas.openxmlformats.org/officeDocument/2006/relationships/image" Target="../media/image475.jpeg"/><Relationship Id="rId2" Type="http://schemas.openxmlformats.org/officeDocument/2006/relationships/image" Target="../media/image465.jpeg"/><Relationship Id="rId1" Type="http://schemas.openxmlformats.org/officeDocument/2006/relationships/image" Target="../media/image133.png"/><Relationship Id="rId6" Type="http://schemas.openxmlformats.org/officeDocument/2006/relationships/image" Target="../media/image469.jpeg"/><Relationship Id="rId11" Type="http://schemas.openxmlformats.org/officeDocument/2006/relationships/image" Target="../media/image474.jpeg"/><Relationship Id="rId5" Type="http://schemas.openxmlformats.org/officeDocument/2006/relationships/image" Target="../media/image468.jpeg"/><Relationship Id="rId10" Type="http://schemas.openxmlformats.org/officeDocument/2006/relationships/image" Target="../media/image473.jpeg"/><Relationship Id="rId4" Type="http://schemas.openxmlformats.org/officeDocument/2006/relationships/image" Target="../media/image467.jpeg"/><Relationship Id="rId9" Type="http://schemas.openxmlformats.org/officeDocument/2006/relationships/image" Target="../media/image472.jpe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2.jpeg"/><Relationship Id="rId13" Type="http://schemas.openxmlformats.org/officeDocument/2006/relationships/image" Target="../media/image487.jpeg"/><Relationship Id="rId18" Type="http://schemas.openxmlformats.org/officeDocument/2006/relationships/image" Target="../media/image492.jpeg"/><Relationship Id="rId3" Type="http://schemas.openxmlformats.org/officeDocument/2006/relationships/image" Target="../media/image188.png"/><Relationship Id="rId21" Type="http://schemas.openxmlformats.org/officeDocument/2006/relationships/image" Target="../media/image495.jpeg"/><Relationship Id="rId7" Type="http://schemas.openxmlformats.org/officeDocument/2006/relationships/image" Target="../media/image481.jpeg"/><Relationship Id="rId12" Type="http://schemas.openxmlformats.org/officeDocument/2006/relationships/image" Target="../media/image486.jpeg"/><Relationship Id="rId17" Type="http://schemas.openxmlformats.org/officeDocument/2006/relationships/image" Target="../media/image491.jpeg"/><Relationship Id="rId25" Type="http://schemas.openxmlformats.org/officeDocument/2006/relationships/image" Target="../media/image499.jpg"/><Relationship Id="rId2" Type="http://schemas.openxmlformats.org/officeDocument/2006/relationships/hyperlink" Target="https://alroproducts.com/press-copper-fittings/" TargetMode="External"/><Relationship Id="rId16" Type="http://schemas.openxmlformats.org/officeDocument/2006/relationships/image" Target="../media/image490.jpeg"/><Relationship Id="rId20" Type="http://schemas.openxmlformats.org/officeDocument/2006/relationships/image" Target="../media/image494.jpeg"/><Relationship Id="rId1" Type="http://schemas.openxmlformats.org/officeDocument/2006/relationships/image" Target="../media/image477.jpeg"/><Relationship Id="rId6" Type="http://schemas.openxmlformats.org/officeDocument/2006/relationships/image" Target="../media/image480.jpeg"/><Relationship Id="rId11" Type="http://schemas.openxmlformats.org/officeDocument/2006/relationships/image" Target="../media/image485.jpeg"/><Relationship Id="rId24" Type="http://schemas.openxmlformats.org/officeDocument/2006/relationships/image" Target="../media/image498.jpeg"/><Relationship Id="rId5" Type="http://schemas.openxmlformats.org/officeDocument/2006/relationships/image" Target="../media/image479.jpeg"/><Relationship Id="rId15" Type="http://schemas.openxmlformats.org/officeDocument/2006/relationships/image" Target="../media/image489.jpeg"/><Relationship Id="rId23" Type="http://schemas.openxmlformats.org/officeDocument/2006/relationships/image" Target="../media/image497.jpeg"/><Relationship Id="rId10" Type="http://schemas.openxmlformats.org/officeDocument/2006/relationships/image" Target="../media/image484.jpeg"/><Relationship Id="rId19" Type="http://schemas.openxmlformats.org/officeDocument/2006/relationships/image" Target="../media/image493.jpeg"/><Relationship Id="rId4" Type="http://schemas.openxmlformats.org/officeDocument/2006/relationships/image" Target="../media/image478.jpeg"/><Relationship Id="rId9" Type="http://schemas.openxmlformats.org/officeDocument/2006/relationships/image" Target="../media/image483.jpeg"/><Relationship Id="rId14" Type="http://schemas.openxmlformats.org/officeDocument/2006/relationships/image" Target="../media/image488.jpeg"/><Relationship Id="rId22" Type="http://schemas.openxmlformats.org/officeDocument/2006/relationships/image" Target="../media/image496.jpe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5.jpeg"/><Relationship Id="rId13" Type="http://schemas.openxmlformats.org/officeDocument/2006/relationships/image" Target="../media/image510.jpeg"/><Relationship Id="rId18" Type="http://schemas.openxmlformats.org/officeDocument/2006/relationships/image" Target="../media/image515.jpeg"/><Relationship Id="rId3" Type="http://schemas.openxmlformats.org/officeDocument/2006/relationships/image" Target="../media/image500.jpeg"/><Relationship Id="rId21" Type="http://schemas.openxmlformats.org/officeDocument/2006/relationships/image" Target="../media/image518.jpg"/><Relationship Id="rId7" Type="http://schemas.openxmlformats.org/officeDocument/2006/relationships/image" Target="../media/image504.jpeg"/><Relationship Id="rId12" Type="http://schemas.openxmlformats.org/officeDocument/2006/relationships/image" Target="../media/image509.jpeg"/><Relationship Id="rId17" Type="http://schemas.openxmlformats.org/officeDocument/2006/relationships/image" Target="../media/image514.jpeg"/><Relationship Id="rId2" Type="http://schemas.openxmlformats.org/officeDocument/2006/relationships/image" Target="../media/image133.png"/><Relationship Id="rId16" Type="http://schemas.openxmlformats.org/officeDocument/2006/relationships/image" Target="../media/image513.jpeg"/><Relationship Id="rId20" Type="http://schemas.openxmlformats.org/officeDocument/2006/relationships/image" Target="../media/image517.jpg"/><Relationship Id="rId1" Type="http://schemas.openxmlformats.org/officeDocument/2006/relationships/hyperlink" Target="https://alroproducts.com/valves/" TargetMode="External"/><Relationship Id="rId6" Type="http://schemas.openxmlformats.org/officeDocument/2006/relationships/image" Target="../media/image503.jpeg"/><Relationship Id="rId11" Type="http://schemas.openxmlformats.org/officeDocument/2006/relationships/image" Target="../media/image508.jpeg"/><Relationship Id="rId5" Type="http://schemas.openxmlformats.org/officeDocument/2006/relationships/image" Target="../media/image502.jpeg"/><Relationship Id="rId15" Type="http://schemas.openxmlformats.org/officeDocument/2006/relationships/image" Target="../media/image512.jpeg"/><Relationship Id="rId10" Type="http://schemas.openxmlformats.org/officeDocument/2006/relationships/image" Target="../media/image507.jpeg"/><Relationship Id="rId19" Type="http://schemas.openxmlformats.org/officeDocument/2006/relationships/image" Target="../media/image516.jpeg"/><Relationship Id="rId4" Type="http://schemas.openxmlformats.org/officeDocument/2006/relationships/image" Target="../media/image501.jpeg"/><Relationship Id="rId9" Type="http://schemas.openxmlformats.org/officeDocument/2006/relationships/image" Target="../media/image506.jpeg"/><Relationship Id="rId14" Type="http://schemas.openxmlformats.org/officeDocument/2006/relationships/image" Target="../media/image511.jpe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24.jpeg"/><Relationship Id="rId3" Type="http://schemas.openxmlformats.org/officeDocument/2006/relationships/image" Target="../media/image519.jpeg"/><Relationship Id="rId7" Type="http://schemas.openxmlformats.org/officeDocument/2006/relationships/image" Target="../media/image523.jpeg"/><Relationship Id="rId12" Type="http://schemas.openxmlformats.org/officeDocument/2006/relationships/image" Target="../media/image528.jpg"/><Relationship Id="rId2" Type="http://schemas.openxmlformats.org/officeDocument/2006/relationships/image" Target="../media/image133.png"/><Relationship Id="rId1" Type="http://schemas.openxmlformats.org/officeDocument/2006/relationships/hyperlink" Target="https://alroproducts.com/valves/" TargetMode="External"/><Relationship Id="rId6" Type="http://schemas.openxmlformats.org/officeDocument/2006/relationships/image" Target="../media/image522.jpeg"/><Relationship Id="rId11" Type="http://schemas.openxmlformats.org/officeDocument/2006/relationships/image" Target="../media/image527.jpg"/><Relationship Id="rId5" Type="http://schemas.openxmlformats.org/officeDocument/2006/relationships/image" Target="../media/image521.jpeg"/><Relationship Id="rId10" Type="http://schemas.openxmlformats.org/officeDocument/2006/relationships/image" Target="../media/image526.jpg"/><Relationship Id="rId4" Type="http://schemas.openxmlformats.org/officeDocument/2006/relationships/image" Target="../media/image520.jpeg"/><Relationship Id="rId9" Type="http://schemas.openxmlformats.org/officeDocument/2006/relationships/image" Target="../media/image525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0.jpeg"/><Relationship Id="rId2" Type="http://schemas.openxmlformats.org/officeDocument/2006/relationships/hyperlink" Target="https://alroproducts.com" TargetMode="External"/><Relationship Id="rId1" Type="http://schemas.openxmlformats.org/officeDocument/2006/relationships/image" Target="../media/image529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6.jpeg"/><Relationship Id="rId3" Type="http://schemas.openxmlformats.org/officeDocument/2006/relationships/image" Target="../media/image531.jpeg"/><Relationship Id="rId7" Type="http://schemas.openxmlformats.org/officeDocument/2006/relationships/image" Target="../media/image535.jpeg"/><Relationship Id="rId2" Type="http://schemas.openxmlformats.org/officeDocument/2006/relationships/image" Target="../media/image26.png"/><Relationship Id="rId1" Type="http://schemas.openxmlformats.org/officeDocument/2006/relationships/hyperlink" Target="https://alroproducts.com/cast-iron-ftgs/" TargetMode="External"/><Relationship Id="rId6" Type="http://schemas.openxmlformats.org/officeDocument/2006/relationships/image" Target="../media/image534.jpeg"/><Relationship Id="rId5" Type="http://schemas.openxmlformats.org/officeDocument/2006/relationships/image" Target="../media/image533.jpeg"/><Relationship Id="rId4" Type="http://schemas.openxmlformats.org/officeDocument/2006/relationships/image" Target="../media/image532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7.jpeg"/><Relationship Id="rId2" Type="http://schemas.openxmlformats.org/officeDocument/2006/relationships/image" Target="../media/image26.png"/><Relationship Id="rId1" Type="http://schemas.openxmlformats.org/officeDocument/2006/relationships/hyperlink" Target="https://alroproducts.com/merchant-steel-pipe-couplings/" TargetMode="External"/><Relationship Id="rId5" Type="http://schemas.openxmlformats.org/officeDocument/2006/relationships/image" Target="../media/image539.jpeg"/><Relationship Id="rId4" Type="http://schemas.openxmlformats.org/officeDocument/2006/relationships/image" Target="../media/image538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0.jpeg"/><Relationship Id="rId2" Type="http://schemas.openxmlformats.org/officeDocument/2006/relationships/image" Target="../media/image133.png"/><Relationship Id="rId1" Type="http://schemas.openxmlformats.org/officeDocument/2006/relationships/hyperlink" Target="https://alroproducts.com/no-hub-couplings/" TargetMode="External"/><Relationship Id="rId6" Type="http://schemas.openxmlformats.org/officeDocument/2006/relationships/image" Target="../media/image543.jpg"/><Relationship Id="rId5" Type="http://schemas.openxmlformats.org/officeDocument/2006/relationships/image" Target="../media/image542.jpg"/><Relationship Id="rId4" Type="http://schemas.openxmlformats.org/officeDocument/2006/relationships/image" Target="../media/image541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4.jpeg"/><Relationship Id="rId7" Type="http://schemas.openxmlformats.org/officeDocument/2006/relationships/image" Target="../media/image548.jpeg"/><Relationship Id="rId2" Type="http://schemas.openxmlformats.org/officeDocument/2006/relationships/image" Target="../media/image133.png"/><Relationship Id="rId1" Type="http://schemas.openxmlformats.org/officeDocument/2006/relationships/hyperlink" Target="https://alroproducts.com/dielectric-unions/" TargetMode="External"/><Relationship Id="rId6" Type="http://schemas.openxmlformats.org/officeDocument/2006/relationships/image" Target="../media/image547.jpg"/><Relationship Id="rId5" Type="http://schemas.openxmlformats.org/officeDocument/2006/relationships/image" Target="../media/image546.jpg"/><Relationship Id="rId4" Type="http://schemas.openxmlformats.org/officeDocument/2006/relationships/image" Target="../media/image545.jpeg"/></Relationships>
</file>

<file path=xl/drawings/_rels/drawing3.xml.rels><?xml version="1.0" encoding="UTF-8" standalone="yes"?>
<Relationships xmlns="http://schemas.openxmlformats.org/package/2006/relationships"><Relationship Id="rId13" Type="http://schemas.microsoft.com/office/2007/relationships/hdphoto" Target="../media/hdphoto2.wdp"/><Relationship Id="rId18" Type="http://schemas.openxmlformats.org/officeDocument/2006/relationships/image" Target="../media/image50.png"/><Relationship Id="rId26" Type="http://schemas.openxmlformats.org/officeDocument/2006/relationships/image" Target="../media/image58.png"/><Relationship Id="rId39" Type="http://schemas.openxmlformats.org/officeDocument/2006/relationships/image" Target="../media/image67.png"/><Relationship Id="rId21" Type="http://schemas.openxmlformats.org/officeDocument/2006/relationships/image" Target="../media/image53.png"/><Relationship Id="rId34" Type="http://schemas.microsoft.com/office/2007/relationships/hdphoto" Target="../media/hdphoto6.wdp"/><Relationship Id="rId42" Type="http://schemas.openxmlformats.org/officeDocument/2006/relationships/image" Target="../media/image70.png"/><Relationship Id="rId7" Type="http://schemas.openxmlformats.org/officeDocument/2006/relationships/image" Target="../media/image42.png"/><Relationship Id="rId2" Type="http://schemas.openxmlformats.org/officeDocument/2006/relationships/image" Target="../media/image37.png"/><Relationship Id="rId16" Type="http://schemas.microsoft.com/office/2007/relationships/hdphoto" Target="../media/hdphoto3.wdp"/><Relationship Id="rId29" Type="http://schemas.openxmlformats.org/officeDocument/2006/relationships/image" Target="../media/image61.png"/><Relationship Id="rId1" Type="http://schemas.openxmlformats.org/officeDocument/2006/relationships/image" Target="../media/image36.png"/><Relationship Id="rId6" Type="http://schemas.openxmlformats.org/officeDocument/2006/relationships/image" Target="../media/image41.png"/><Relationship Id="rId11" Type="http://schemas.microsoft.com/office/2007/relationships/hdphoto" Target="../media/hdphoto1.wdp"/><Relationship Id="rId24" Type="http://schemas.openxmlformats.org/officeDocument/2006/relationships/image" Target="../media/image56.png"/><Relationship Id="rId32" Type="http://schemas.microsoft.com/office/2007/relationships/hdphoto" Target="../media/hdphoto5.wdp"/><Relationship Id="rId37" Type="http://schemas.openxmlformats.org/officeDocument/2006/relationships/image" Target="../media/image65.png"/><Relationship Id="rId40" Type="http://schemas.openxmlformats.org/officeDocument/2006/relationships/image" Target="../media/image68.png"/><Relationship Id="rId45" Type="http://schemas.openxmlformats.org/officeDocument/2006/relationships/image" Target="../media/image26.png"/><Relationship Id="rId5" Type="http://schemas.openxmlformats.org/officeDocument/2006/relationships/image" Target="../media/image40.png"/><Relationship Id="rId15" Type="http://schemas.openxmlformats.org/officeDocument/2006/relationships/image" Target="../media/image48.png"/><Relationship Id="rId23" Type="http://schemas.openxmlformats.org/officeDocument/2006/relationships/image" Target="../media/image55.png"/><Relationship Id="rId28" Type="http://schemas.openxmlformats.org/officeDocument/2006/relationships/image" Target="../media/image60.png"/><Relationship Id="rId36" Type="http://schemas.microsoft.com/office/2007/relationships/hdphoto" Target="../media/hdphoto7.wdp"/><Relationship Id="rId10" Type="http://schemas.openxmlformats.org/officeDocument/2006/relationships/image" Target="../media/image45.png"/><Relationship Id="rId19" Type="http://schemas.openxmlformats.org/officeDocument/2006/relationships/image" Target="../media/image51.png"/><Relationship Id="rId31" Type="http://schemas.openxmlformats.org/officeDocument/2006/relationships/image" Target="../media/image62.png"/><Relationship Id="rId44" Type="http://schemas.openxmlformats.org/officeDocument/2006/relationships/hyperlink" Target="https://alroproducts.com/black-malleable-iron-pipe-fittings/" TargetMode="External"/><Relationship Id="rId4" Type="http://schemas.openxmlformats.org/officeDocument/2006/relationships/image" Target="../media/image39.png"/><Relationship Id="rId9" Type="http://schemas.openxmlformats.org/officeDocument/2006/relationships/image" Target="../media/image44.png"/><Relationship Id="rId14" Type="http://schemas.openxmlformats.org/officeDocument/2006/relationships/image" Target="../media/image47.png"/><Relationship Id="rId22" Type="http://schemas.openxmlformats.org/officeDocument/2006/relationships/image" Target="../media/image54.png"/><Relationship Id="rId27" Type="http://schemas.openxmlformats.org/officeDocument/2006/relationships/image" Target="../media/image59.png"/><Relationship Id="rId30" Type="http://schemas.microsoft.com/office/2007/relationships/hdphoto" Target="../media/hdphoto4.wdp"/><Relationship Id="rId35" Type="http://schemas.openxmlformats.org/officeDocument/2006/relationships/image" Target="../media/image64.png"/><Relationship Id="rId43" Type="http://schemas.openxmlformats.org/officeDocument/2006/relationships/image" Target="../media/image71.png"/><Relationship Id="rId8" Type="http://schemas.openxmlformats.org/officeDocument/2006/relationships/image" Target="../media/image43.png"/><Relationship Id="rId3" Type="http://schemas.openxmlformats.org/officeDocument/2006/relationships/image" Target="../media/image38.png"/><Relationship Id="rId12" Type="http://schemas.openxmlformats.org/officeDocument/2006/relationships/image" Target="../media/image46.png"/><Relationship Id="rId17" Type="http://schemas.openxmlformats.org/officeDocument/2006/relationships/image" Target="../media/image49.png"/><Relationship Id="rId25" Type="http://schemas.openxmlformats.org/officeDocument/2006/relationships/image" Target="../media/image57.png"/><Relationship Id="rId33" Type="http://schemas.openxmlformats.org/officeDocument/2006/relationships/image" Target="../media/image63.png"/><Relationship Id="rId38" Type="http://schemas.openxmlformats.org/officeDocument/2006/relationships/image" Target="../media/image66.png"/><Relationship Id="rId46" Type="http://schemas.openxmlformats.org/officeDocument/2006/relationships/image" Target="../media/image72.png"/><Relationship Id="rId20" Type="http://schemas.openxmlformats.org/officeDocument/2006/relationships/image" Target="../media/image52.png"/><Relationship Id="rId41" Type="http://schemas.openxmlformats.org/officeDocument/2006/relationships/image" Target="../media/image69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4.jpeg"/><Relationship Id="rId13" Type="http://schemas.openxmlformats.org/officeDocument/2006/relationships/image" Target="../media/image559.jpeg"/><Relationship Id="rId18" Type="http://schemas.openxmlformats.org/officeDocument/2006/relationships/image" Target="../media/image564.jpeg"/><Relationship Id="rId3" Type="http://schemas.openxmlformats.org/officeDocument/2006/relationships/image" Target="../media/image549.jpeg"/><Relationship Id="rId7" Type="http://schemas.openxmlformats.org/officeDocument/2006/relationships/image" Target="../media/image553.jpeg"/><Relationship Id="rId12" Type="http://schemas.openxmlformats.org/officeDocument/2006/relationships/image" Target="../media/image558.jpeg"/><Relationship Id="rId17" Type="http://schemas.openxmlformats.org/officeDocument/2006/relationships/image" Target="../media/image563.jpeg"/><Relationship Id="rId2" Type="http://schemas.openxmlformats.org/officeDocument/2006/relationships/image" Target="../media/image26.png"/><Relationship Id="rId16" Type="http://schemas.openxmlformats.org/officeDocument/2006/relationships/image" Target="../media/image562.jpeg"/><Relationship Id="rId20" Type="http://schemas.openxmlformats.org/officeDocument/2006/relationships/image" Target="../media/image566.jpeg"/><Relationship Id="rId1" Type="http://schemas.openxmlformats.org/officeDocument/2006/relationships/hyperlink" Target="https://alroproducts.com/malleable-iron-ftgs-xh/" TargetMode="External"/><Relationship Id="rId6" Type="http://schemas.openxmlformats.org/officeDocument/2006/relationships/image" Target="../media/image552.jpeg"/><Relationship Id="rId11" Type="http://schemas.openxmlformats.org/officeDocument/2006/relationships/image" Target="../media/image557.jpeg"/><Relationship Id="rId5" Type="http://schemas.openxmlformats.org/officeDocument/2006/relationships/image" Target="../media/image551.jpeg"/><Relationship Id="rId15" Type="http://schemas.openxmlformats.org/officeDocument/2006/relationships/image" Target="../media/image561.jpeg"/><Relationship Id="rId10" Type="http://schemas.openxmlformats.org/officeDocument/2006/relationships/image" Target="../media/image556.jpeg"/><Relationship Id="rId19" Type="http://schemas.openxmlformats.org/officeDocument/2006/relationships/image" Target="../media/image565.jpeg"/><Relationship Id="rId4" Type="http://schemas.openxmlformats.org/officeDocument/2006/relationships/image" Target="../media/image550.jpeg"/><Relationship Id="rId9" Type="http://schemas.openxmlformats.org/officeDocument/2006/relationships/image" Target="../media/image555.jpeg"/><Relationship Id="rId14" Type="http://schemas.openxmlformats.org/officeDocument/2006/relationships/image" Target="../media/image560.jpe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67.jpg"/><Relationship Id="rId2" Type="http://schemas.openxmlformats.org/officeDocument/2006/relationships/image" Target="../media/image133.png"/><Relationship Id="rId1" Type="http://schemas.openxmlformats.org/officeDocument/2006/relationships/hyperlink" Target="https://alroproducts.com/xh-steel-nipples/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png"/><Relationship Id="rId2" Type="http://schemas.openxmlformats.org/officeDocument/2006/relationships/image" Target="../media/image26.png"/><Relationship Id="rId1" Type="http://schemas.openxmlformats.org/officeDocument/2006/relationships/hyperlink" Target="https://alroproducts.com/steel-nipples-cut-lengths/" TargetMode="External"/><Relationship Id="rId6" Type="http://schemas.openxmlformats.org/officeDocument/2006/relationships/image" Target="../media/image76.jpeg"/><Relationship Id="rId5" Type="http://schemas.openxmlformats.org/officeDocument/2006/relationships/image" Target="../media/image75.jpeg"/><Relationship Id="rId4" Type="http://schemas.openxmlformats.org/officeDocument/2006/relationships/image" Target="../media/image7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7.jpeg"/><Relationship Id="rId2" Type="http://schemas.openxmlformats.org/officeDocument/2006/relationships/image" Target="../media/image26.png"/><Relationship Id="rId1" Type="http://schemas.openxmlformats.org/officeDocument/2006/relationships/hyperlink" Target="https://alroproducts.com/steel-nipples-cut-lengths/" TargetMode="External"/><Relationship Id="rId5" Type="http://schemas.openxmlformats.org/officeDocument/2006/relationships/image" Target="../media/image79.jpeg"/><Relationship Id="rId4" Type="http://schemas.openxmlformats.org/officeDocument/2006/relationships/image" Target="../media/image78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7.png"/><Relationship Id="rId13" Type="http://schemas.openxmlformats.org/officeDocument/2006/relationships/image" Target="../media/image92.png"/><Relationship Id="rId18" Type="http://schemas.openxmlformats.org/officeDocument/2006/relationships/image" Target="../media/image97.jpeg"/><Relationship Id="rId26" Type="http://schemas.openxmlformats.org/officeDocument/2006/relationships/image" Target="../media/image103.jpg"/><Relationship Id="rId3" Type="http://schemas.openxmlformats.org/officeDocument/2006/relationships/image" Target="../media/image82.png"/><Relationship Id="rId21" Type="http://schemas.openxmlformats.org/officeDocument/2006/relationships/hyperlink" Target="https://alroproducts.com/pipe-hangers/" TargetMode="External"/><Relationship Id="rId7" Type="http://schemas.openxmlformats.org/officeDocument/2006/relationships/image" Target="../media/image86.png"/><Relationship Id="rId12" Type="http://schemas.openxmlformats.org/officeDocument/2006/relationships/image" Target="../media/image91.jpeg"/><Relationship Id="rId17" Type="http://schemas.openxmlformats.org/officeDocument/2006/relationships/image" Target="../media/image96.png"/><Relationship Id="rId25" Type="http://schemas.openxmlformats.org/officeDocument/2006/relationships/image" Target="../media/image102.jpeg"/><Relationship Id="rId2" Type="http://schemas.openxmlformats.org/officeDocument/2006/relationships/image" Target="../media/image81.jpeg"/><Relationship Id="rId16" Type="http://schemas.openxmlformats.org/officeDocument/2006/relationships/image" Target="../media/image95.png"/><Relationship Id="rId20" Type="http://schemas.openxmlformats.org/officeDocument/2006/relationships/image" Target="../media/image99.jpeg"/><Relationship Id="rId1" Type="http://schemas.openxmlformats.org/officeDocument/2006/relationships/image" Target="../media/image80.jpeg"/><Relationship Id="rId6" Type="http://schemas.openxmlformats.org/officeDocument/2006/relationships/image" Target="../media/image85.png"/><Relationship Id="rId11" Type="http://schemas.openxmlformats.org/officeDocument/2006/relationships/image" Target="../media/image90.jpeg"/><Relationship Id="rId24" Type="http://schemas.openxmlformats.org/officeDocument/2006/relationships/image" Target="../media/image101.jpeg"/><Relationship Id="rId5" Type="http://schemas.openxmlformats.org/officeDocument/2006/relationships/image" Target="../media/image84.png"/><Relationship Id="rId15" Type="http://schemas.openxmlformats.org/officeDocument/2006/relationships/image" Target="../media/image94.jpeg"/><Relationship Id="rId23" Type="http://schemas.openxmlformats.org/officeDocument/2006/relationships/image" Target="../media/image100.jpeg"/><Relationship Id="rId28" Type="http://schemas.openxmlformats.org/officeDocument/2006/relationships/image" Target="../media/image105.jpg"/><Relationship Id="rId10" Type="http://schemas.openxmlformats.org/officeDocument/2006/relationships/image" Target="../media/image89.jpeg"/><Relationship Id="rId19" Type="http://schemas.openxmlformats.org/officeDocument/2006/relationships/image" Target="../media/image98.jpeg"/><Relationship Id="rId4" Type="http://schemas.openxmlformats.org/officeDocument/2006/relationships/image" Target="../media/image83.png"/><Relationship Id="rId9" Type="http://schemas.openxmlformats.org/officeDocument/2006/relationships/image" Target="../media/image88.jpeg"/><Relationship Id="rId14" Type="http://schemas.openxmlformats.org/officeDocument/2006/relationships/image" Target="../media/image93.jpeg"/><Relationship Id="rId22" Type="http://schemas.openxmlformats.org/officeDocument/2006/relationships/image" Target="../media/image26.png"/><Relationship Id="rId27" Type="http://schemas.openxmlformats.org/officeDocument/2006/relationships/image" Target="../media/image104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6.jpeg"/><Relationship Id="rId2" Type="http://schemas.openxmlformats.org/officeDocument/2006/relationships/image" Target="../media/image26.png"/><Relationship Id="rId1" Type="http://schemas.openxmlformats.org/officeDocument/2006/relationships/hyperlink" Target="https://alroproducts.com/brass-nipples/" TargetMode="External"/><Relationship Id="rId4" Type="http://schemas.openxmlformats.org/officeDocument/2006/relationships/image" Target="../media/image107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3.jpeg"/><Relationship Id="rId13" Type="http://schemas.openxmlformats.org/officeDocument/2006/relationships/image" Target="../media/image118.jpeg"/><Relationship Id="rId18" Type="http://schemas.openxmlformats.org/officeDocument/2006/relationships/image" Target="../media/image123.jpeg"/><Relationship Id="rId3" Type="http://schemas.openxmlformats.org/officeDocument/2006/relationships/image" Target="../media/image108.jpeg"/><Relationship Id="rId7" Type="http://schemas.openxmlformats.org/officeDocument/2006/relationships/image" Target="../media/image112.jpeg"/><Relationship Id="rId12" Type="http://schemas.openxmlformats.org/officeDocument/2006/relationships/image" Target="../media/image117.jpeg"/><Relationship Id="rId17" Type="http://schemas.openxmlformats.org/officeDocument/2006/relationships/image" Target="../media/image122.jpeg"/><Relationship Id="rId2" Type="http://schemas.openxmlformats.org/officeDocument/2006/relationships/image" Target="../media/image26.png"/><Relationship Id="rId16" Type="http://schemas.openxmlformats.org/officeDocument/2006/relationships/image" Target="../media/image121.jpeg"/><Relationship Id="rId1" Type="http://schemas.openxmlformats.org/officeDocument/2006/relationships/hyperlink" Target="https://alroproducts.com/brass-fittings/" TargetMode="External"/><Relationship Id="rId6" Type="http://schemas.openxmlformats.org/officeDocument/2006/relationships/image" Target="../media/image111.jpeg"/><Relationship Id="rId11" Type="http://schemas.openxmlformats.org/officeDocument/2006/relationships/image" Target="../media/image116.jpeg"/><Relationship Id="rId5" Type="http://schemas.openxmlformats.org/officeDocument/2006/relationships/image" Target="../media/image110.jpeg"/><Relationship Id="rId15" Type="http://schemas.openxmlformats.org/officeDocument/2006/relationships/image" Target="../media/image120.jpeg"/><Relationship Id="rId10" Type="http://schemas.openxmlformats.org/officeDocument/2006/relationships/image" Target="../media/image115.jpeg"/><Relationship Id="rId19" Type="http://schemas.openxmlformats.org/officeDocument/2006/relationships/image" Target="../media/image124.jpg"/><Relationship Id="rId4" Type="http://schemas.openxmlformats.org/officeDocument/2006/relationships/image" Target="../media/image109.jpeg"/><Relationship Id="rId9" Type="http://schemas.openxmlformats.org/officeDocument/2006/relationships/image" Target="../media/image114.jpeg"/><Relationship Id="rId14" Type="http://schemas.openxmlformats.org/officeDocument/2006/relationships/image" Target="../media/image119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png"/><Relationship Id="rId13" Type="http://schemas.openxmlformats.org/officeDocument/2006/relationships/image" Target="../media/image136.jpeg"/><Relationship Id="rId18" Type="http://schemas.openxmlformats.org/officeDocument/2006/relationships/image" Target="../media/image141.jpeg"/><Relationship Id="rId3" Type="http://schemas.openxmlformats.org/officeDocument/2006/relationships/image" Target="../media/image127.png"/><Relationship Id="rId21" Type="http://schemas.openxmlformats.org/officeDocument/2006/relationships/image" Target="../media/image144.jpg"/><Relationship Id="rId7" Type="http://schemas.openxmlformats.org/officeDocument/2006/relationships/image" Target="../media/image131.jpeg"/><Relationship Id="rId12" Type="http://schemas.openxmlformats.org/officeDocument/2006/relationships/image" Target="../media/image135.jpeg"/><Relationship Id="rId17" Type="http://schemas.openxmlformats.org/officeDocument/2006/relationships/image" Target="../media/image140.jpeg"/><Relationship Id="rId2" Type="http://schemas.openxmlformats.org/officeDocument/2006/relationships/image" Target="../media/image126.png"/><Relationship Id="rId16" Type="http://schemas.openxmlformats.org/officeDocument/2006/relationships/image" Target="../media/image139.jpg"/><Relationship Id="rId20" Type="http://schemas.openxmlformats.org/officeDocument/2006/relationships/image" Target="../media/image143.png"/><Relationship Id="rId1" Type="http://schemas.openxmlformats.org/officeDocument/2006/relationships/image" Target="../media/image125.jpeg"/><Relationship Id="rId6" Type="http://schemas.openxmlformats.org/officeDocument/2006/relationships/image" Target="../media/image130.png"/><Relationship Id="rId11" Type="http://schemas.openxmlformats.org/officeDocument/2006/relationships/image" Target="../media/image134.jpeg"/><Relationship Id="rId5" Type="http://schemas.openxmlformats.org/officeDocument/2006/relationships/image" Target="../media/image129.png"/><Relationship Id="rId15" Type="http://schemas.openxmlformats.org/officeDocument/2006/relationships/image" Target="../media/image138.jpg"/><Relationship Id="rId10" Type="http://schemas.openxmlformats.org/officeDocument/2006/relationships/image" Target="../media/image133.png"/><Relationship Id="rId19" Type="http://schemas.openxmlformats.org/officeDocument/2006/relationships/image" Target="../media/image142.jpg"/><Relationship Id="rId4" Type="http://schemas.openxmlformats.org/officeDocument/2006/relationships/image" Target="../media/image128.png"/><Relationship Id="rId9" Type="http://schemas.openxmlformats.org/officeDocument/2006/relationships/hyperlink" Target="https://alroproducts.com/valves/" TargetMode="External"/><Relationship Id="rId14" Type="http://schemas.openxmlformats.org/officeDocument/2006/relationships/image" Target="../media/image137.jpeg"/><Relationship Id="rId22" Type="http://schemas.openxmlformats.org/officeDocument/2006/relationships/image" Target="../media/image1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367862</xdr:colOff>
      <xdr:row>0</xdr:row>
      <xdr:rowOff>0</xdr:rowOff>
    </xdr:from>
    <xdr:to>
      <xdr:col>3</xdr:col>
      <xdr:colOff>1234768</xdr:colOff>
      <xdr:row>0</xdr:row>
      <xdr:rowOff>815602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03534" y="0"/>
          <a:ext cx="1898431" cy="80798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588818</xdr:colOff>
      <xdr:row>0</xdr:row>
      <xdr:rowOff>0</xdr:rowOff>
    </xdr:from>
    <xdr:to>
      <xdr:col>4</xdr:col>
      <xdr:colOff>361429</xdr:colOff>
      <xdr:row>2</xdr:row>
      <xdr:rowOff>137128</xdr:rowOff>
    </xdr:to>
    <xdr:pic>
      <xdr:nvPicPr>
        <xdr:cNvPr id="33" name="Pictur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22418" y="0"/>
          <a:ext cx="2483427" cy="1266793"/>
        </a:xfrm>
        <a:prstGeom prst="rect">
          <a:avLst/>
        </a:prstGeom>
      </xdr:spPr>
    </xdr:pic>
    <xdr:clientData/>
  </xdr:twoCellAnchor>
  <xdr:twoCellAnchor>
    <xdr:from>
      <xdr:col>8</xdr:col>
      <xdr:colOff>382905</xdr:colOff>
      <xdr:row>1</xdr:row>
      <xdr:rowOff>57150</xdr:rowOff>
    </xdr:from>
    <xdr:to>
      <xdr:col>8</xdr:col>
      <xdr:colOff>520211</xdr:colOff>
      <xdr:row>1</xdr:row>
      <xdr:rowOff>183613</xdr:rowOff>
    </xdr:to>
    <xdr:sp macro="" textlink="">
      <xdr:nvSpPr>
        <xdr:cNvPr id="36" name="Down Arrow 3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/>
      </xdr:nvSpPr>
      <xdr:spPr>
        <a:xfrm>
          <a:off x="7907655" y="981075"/>
          <a:ext cx="137306" cy="126463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33618</xdr:colOff>
      <xdr:row>5</xdr:row>
      <xdr:rowOff>22413</xdr:rowOff>
    </xdr:from>
    <xdr:to>
      <xdr:col>1</xdr:col>
      <xdr:colOff>1045428</xdr:colOff>
      <xdr:row>7</xdr:row>
      <xdr:rowOff>168323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2330825"/>
          <a:ext cx="1008000" cy="539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9</xdr:row>
      <xdr:rowOff>22412</xdr:rowOff>
    </xdr:from>
    <xdr:to>
      <xdr:col>1</xdr:col>
      <xdr:colOff>1045428</xdr:colOff>
      <xdr:row>11</xdr:row>
      <xdr:rowOff>168322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3137647"/>
          <a:ext cx="1008000" cy="539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44824</xdr:colOff>
      <xdr:row>13</xdr:row>
      <xdr:rowOff>11206</xdr:rowOff>
    </xdr:from>
    <xdr:to>
      <xdr:col>1</xdr:col>
      <xdr:colOff>1047109</xdr:colOff>
      <xdr:row>15</xdr:row>
      <xdr:rowOff>136161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30" y="3933265"/>
          <a:ext cx="1008000" cy="539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17</xdr:row>
      <xdr:rowOff>11206</xdr:rowOff>
    </xdr:from>
    <xdr:to>
      <xdr:col>1</xdr:col>
      <xdr:colOff>1045428</xdr:colOff>
      <xdr:row>19</xdr:row>
      <xdr:rowOff>136161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4740088"/>
          <a:ext cx="1008000" cy="539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44823</xdr:colOff>
      <xdr:row>26</xdr:row>
      <xdr:rowOff>78441</xdr:rowOff>
    </xdr:from>
    <xdr:to>
      <xdr:col>1</xdr:col>
      <xdr:colOff>1047108</xdr:colOff>
      <xdr:row>29</xdr:row>
      <xdr:rowOff>136901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29" y="6622676"/>
          <a:ext cx="998475" cy="659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44824</xdr:colOff>
      <xdr:row>37</xdr:row>
      <xdr:rowOff>190500</xdr:rowOff>
    </xdr:from>
    <xdr:to>
      <xdr:col>1</xdr:col>
      <xdr:colOff>1047109</xdr:colOff>
      <xdr:row>41</xdr:row>
      <xdr:rowOff>54875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30" y="9155206"/>
          <a:ext cx="998475" cy="659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44824</xdr:colOff>
      <xdr:row>47</xdr:row>
      <xdr:rowOff>100854</xdr:rowOff>
    </xdr:from>
    <xdr:to>
      <xdr:col>1</xdr:col>
      <xdr:colOff>1047109</xdr:colOff>
      <xdr:row>50</xdr:row>
      <xdr:rowOff>155505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30" y="11284325"/>
          <a:ext cx="998475" cy="659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44824</xdr:colOff>
      <xdr:row>57</xdr:row>
      <xdr:rowOff>0</xdr:rowOff>
    </xdr:from>
    <xdr:to>
      <xdr:col>1</xdr:col>
      <xdr:colOff>1047109</xdr:colOff>
      <xdr:row>60</xdr:row>
      <xdr:rowOff>56780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30" y="14377151"/>
          <a:ext cx="998475" cy="659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56478</xdr:colOff>
      <xdr:row>67</xdr:row>
      <xdr:rowOff>49080</xdr:rowOff>
    </xdr:from>
    <xdr:to>
      <xdr:col>1</xdr:col>
      <xdr:colOff>1047333</xdr:colOff>
      <xdr:row>70</xdr:row>
      <xdr:rowOff>680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478" y="17708430"/>
          <a:ext cx="1004190" cy="549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74</xdr:row>
      <xdr:rowOff>22412</xdr:rowOff>
    </xdr:from>
    <xdr:to>
      <xdr:col>1</xdr:col>
      <xdr:colOff>1045428</xdr:colOff>
      <xdr:row>76</xdr:row>
      <xdr:rowOff>168323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18635383"/>
          <a:ext cx="1008000" cy="539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88</xdr:row>
      <xdr:rowOff>22412</xdr:rowOff>
    </xdr:from>
    <xdr:to>
      <xdr:col>1</xdr:col>
      <xdr:colOff>1045428</xdr:colOff>
      <xdr:row>90</xdr:row>
      <xdr:rowOff>168322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19442206"/>
          <a:ext cx="1008000" cy="539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27455</xdr:colOff>
      <xdr:row>100</xdr:row>
      <xdr:rowOff>0</xdr:rowOff>
    </xdr:from>
    <xdr:to>
      <xdr:col>1</xdr:col>
      <xdr:colOff>1012707</xdr:colOff>
      <xdr:row>103</xdr:row>
      <xdr:rowOff>58460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455" y="21288375"/>
          <a:ext cx="992872" cy="65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122</xdr:row>
      <xdr:rowOff>66675</xdr:rowOff>
    </xdr:from>
    <xdr:to>
      <xdr:col>1</xdr:col>
      <xdr:colOff>1045204</xdr:colOff>
      <xdr:row>125</xdr:row>
      <xdr:rowOff>134660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25755600"/>
          <a:ext cx="1012819" cy="65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44824</xdr:colOff>
      <xdr:row>166</xdr:row>
      <xdr:rowOff>38100</xdr:rowOff>
    </xdr:from>
    <xdr:to>
      <xdr:col>2</xdr:col>
      <xdr:colOff>3169</xdr:colOff>
      <xdr:row>169</xdr:row>
      <xdr:rowOff>92750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34528125"/>
          <a:ext cx="1006095" cy="658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56478</xdr:colOff>
      <xdr:row>70</xdr:row>
      <xdr:rowOff>49080</xdr:rowOff>
    </xdr:from>
    <xdr:ext cx="996570" cy="549770"/>
    <xdr:pic>
      <xdr:nvPicPr>
        <xdr:cNvPr id="3" name="Picture 2">
          <a:extLst>
            <a:ext uri="{FF2B5EF4-FFF2-40B4-BE49-F238E27FC236}">
              <a16:creationId xmlns:a16="http://schemas.microsoft.com/office/drawing/2014/main" id="{06A1C4B7-4B33-4181-B7B1-697F0C08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288" y="17710335"/>
          <a:ext cx="996570" cy="549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56478</xdr:colOff>
      <xdr:row>77</xdr:row>
      <xdr:rowOff>49080</xdr:rowOff>
    </xdr:from>
    <xdr:ext cx="996570" cy="549770"/>
    <xdr:pic>
      <xdr:nvPicPr>
        <xdr:cNvPr id="17" name="Picture 16">
          <a:extLst>
            <a:ext uri="{FF2B5EF4-FFF2-40B4-BE49-F238E27FC236}">
              <a16:creationId xmlns:a16="http://schemas.microsoft.com/office/drawing/2014/main" id="{9A77AFB0-2AE1-47A7-ADA4-D39AC720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288" y="18310410"/>
          <a:ext cx="996570" cy="549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56478</xdr:colOff>
      <xdr:row>91</xdr:row>
      <xdr:rowOff>49080</xdr:rowOff>
    </xdr:from>
    <xdr:ext cx="996570" cy="549770"/>
    <xdr:pic>
      <xdr:nvPicPr>
        <xdr:cNvPr id="18" name="Picture 17">
          <a:extLst>
            <a:ext uri="{FF2B5EF4-FFF2-40B4-BE49-F238E27FC236}">
              <a16:creationId xmlns:a16="http://schemas.microsoft.com/office/drawing/2014/main" id="{CCA84DFD-B602-4946-BCB6-787C7746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288" y="19710585"/>
          <a:ext cx="996570" cy="549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33618</xdr:colOff>
      <xdr:row>81</xdr:row>
      <xdr:rowOff>22412</xdr:rowOff>
    </xdr:from>
    <xdr:ext cx="1017525" cy="549770"/>
    <xdr:pic>
      <xdr:nvPicPr>
        <xdr:cNvPr id="19" name="Picture 18">
          <a:extLst>
            <a:ext uri="{FF2B5EF4-FFF2-40B4-BE49-F238E27FC236}">
              <a16:creationId xmlns:a16="http://schemas.microsoft.com/office/drawing/2014/main" id="{C218DB65-EB52-4E33-8425-9B4B8A7D4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713" y="21878477"/>
          <a:ext cx="1017525" cy="549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56478</xdr:colOff>
      <xdr:row>84</xdr:row>
      <xdr:rowOff>49080</xdr:rowOff>
    </xdr:from>
    <xdr:ext cx="996570" cy="549770"/>
    <xdr:pic>
      <xdr:nvPicPr>
        <xdr:cNvPr id="20" name="Picture 19">
          <a:extLst>
            <a:ext uri="{FF2B5EF4-FFF2-40B4-BE49-F238E27FC236}">
              <a16:creationId xmlns:a16="http://schemas.microsoft.com/office/drawing/2014/main" id="{EA49E5C8-01C6-4541-878E-441E69596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288" y="22510935"/>
          <a:ext cx="996570" cy="549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35299</xdr:colOff>
      <xdr:row>143</xdr:row>
      <xdr:rowOff>190500</xdr:rowOff>
    </xdr:from>
    <xdr:ext cx="1000380" cy="658535"/>
    <xdr:pic>
      <xdr:nvPicPr>
        <xdr:cNvPr id="21" name="Picture 20">
          <a:extLst>
            <a:ext uri="{FF2B5EF4-FFF2-40B4-BE49-F238E27FC236}">
              <a16:creationId xmlns:a16="http://schemas.microsoft.com/office/drawing/2014/main" id="{8B28677B-FB3A-4DEE-A9A3-49C45152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99" y="30079950"/>
          <a:ext cx="1000380" cy="658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29136</xdr:colOff>
      <xdr:row>109</xdr:row>
      <xdr:rowOff>49866</xdr:rowOff>
    </xdr:from>
    <xdr:to>
      <xdr:col>1</xdr:col>
      <xdr:colOff>1008673</xdr:colOff>
      <xdr:row>112</xdr:row>
      <xdr:rowOff>94991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1CCE934-8A39-47D7-8983-D60E85B1E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136" y="23138466"/>
          <a:ext cx="992872" cy="65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131</xdr:row>
      <xdr:rowOff>190500</xdr:rowOff>
    </xdr:from>
    <xdr:to>
      <xdr:col>1</xdr:col>
      <xdr:colOff>1008112</xdr:colOff>
      <xdr:row>135</xdr:row>
      <xdr:rowOff>58460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FAFFC3F-1AAC-4C96-9B9A-98C42C376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27679650"/>
          <a:ext cx="992872" cy="65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153</xdr:row>
      <xdr:rowOff>19050</xdr:rowOff>
    </xdr:from>
    <xdr:to>
      <xdr:col>1</xdr:col>
      <xdr:colOff>1030972</xdr:colOff>
      <xdr:row>156</xdr:row>
      <xdr:rowOff>73700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C279012-7290-4D56-8CBD-1050CED2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31908750"/>
          <a:ext cx="992872" cy="65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176</xdr:row>
      <xdr:rowOff>76200</xdr:rowOff>
    </xdr:from>
    <xdr:to>
      <xdr:col>1</xdr:col>
      <xdr:colOff>1030972</xdr:colOff>
      <xdr:row>179</xdr:row>
      <xdr:rowOff>134660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459B72EB-02BB-4504-8C6F-4618AA45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36566475"/>
          <a:ext cx="992872" cy="65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251034</xdr:colOff>
      <xdr:row>1</xdr:row>
      <xdr:rowOff>51289</xdr:rowOff>
    </xdr:from>
    <xdr:to>
      <xdr:col>9</xdr:col>
      <xdr:colOff>390245</xdr:colOff>
      <xdr:row>1</xdr:row>
      <xdr:rowOff>175847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8252034" y="977812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639244</xdr:colOff>
      <xdr:row>0</xdr:row>
      <xdr:rowOff>0</xdr:rowOff>
    </xdr:from>
    <xdr:to>
      <xdr:col>4</xdr:col>
      <xdr:colOff>401322</xdr:colOff>
      <xdr:row>2</xdr:row>
      <xdr:rowOff>131637</xdr:rowOff>
    </xdr:to>
    <xdr:pic>
      <xdr:nvPicPr>
        <xdr:cNvPr id="20" name="Pictur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44219" y="0"/>
          <a:ext cx="2476703" cy="1265112"/>
        </a:xfrm>
        <a:prstGeom prst="rect">
          <a:avLst/>
        </a:prstGeom>
      </xdr:spPr>
    </xdr:pic>
    <xdr:clientData/>
  </xdr:twoCellAnchor>
  <xdr:twoCellAnchor editAs="oneCell">
    <xdr:from>
      <xdr:col>1</xdr:col>
      <xdr:colOff>33618</xdr:colOff>
      <xdr:row>7</xdr:row>
      <xdr:rowOff>1</xdr:rowOff>
    </xdr:from>
    <xdr:to>
      <xdr:col>2</xdr:col>
      <xdr:colOff>1488</xdr:colOff>
      <xdr:row>10</xdr:row>
      <xdr:rowOff>40676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2734236"/>
          <a:ext cx="1008000" cy="645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14</xdr:row>
      <xdr:rowOff>145676</xdr:rowOff>
    </xdr:from>
    <xdr:to>
      <xdr:col>2</xdr:col>
      <xdr:colOff>1488</xdr:colOff>
      <xdr:row>19</xdr:row>
      <xdr:rowOff>59222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4291852"/>
          <a:ext cx="1008000" cy="914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58943</xdr:colOff>
      <xdr:row>22</xdr:row>
      <xdr:rowOff>39780</xdr:rowOff>
    </xdr:from>
    <xdr:to>
      <xdr:col>1</xdr:col>
      <xdr:colOff>974108</xdr:colOff>
      <xdr:row>28</xdr:row>
      <xdr:rowOff>835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943" y="5764305"/>
          <a:ext cx="915165" cy="115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33617</xdr:colOff>
      <xdr:row>29</xdr:row>
      <xdr:rowOff>44825</xdr:rowOff>
    </xdr:from>
    <xdr:to>
      <xdr:col>2</xdr:col>
      <xdr:colOff>1487</xdr:colOff>
      <xdr:row>34</xdr:row>
      <xdr:rowOff>112081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3" y="7216590"/>
          <a:ext cx="1008000" cy="1075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68468</xdr:colOff>
      <xdr:row>36</xdr:row>
      <xdr:rowOff>31450</xdr:rowOff>
    </xdr:from>
    <xdr:to>
      <xdr:col>1</xdr:col>
      <xdr:colOff>974239</xdr:colOff>
      <xdr:row>40</xdr:row>
      <xdr:rowOff>155897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468" y="8556325"/>
          <a:ext cx="915296" cy="924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93011</xdr:colOff>
      <xdr:row>42</xdr:row>
      <xdr:rowOff>168208</xdr:rowOff>
    </xdr:from>
    <xdr:to>
      <xdr:col>1</xdr:col>
      <xdr:colOff>952053</xdr:colOff>
      <xdr:row>45</xdr:row>
      <xdr:rowOff>363013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011" y="9893233"/>
          <a:ext cx="859042" cy="79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57</xdr:row>
      <xdr:rowOff>188819</xdr:rowOff>
    </xdr:from>
    <xdr:to>
      <xdr:col>1</xdr:col>
      <xdr:colOff>1044195</xdr:colOff>
      <xdr:row>61</xdr:row>
      <xdr:rowOff>136396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13123769"/>
          <a:ext cx="1002285" cy="755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88973</xdr:colOff>
      <xdr:row>66</xdr:row>
      <xdr:rowOff>48857</xdr:rowOff>
    </xdr:from>
    <xdr:to>
      <xdr:col>1</xdr:col>
      <xdr:colOff>931984</xdr:colOff>
      <xdr:row>69</xdr:row>
      <xdr:rowOff>193862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973" y="14774507"/>
          <a:ext cx="843011" cy="74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73</xdr:row>
      <xdr:rowOff>100854</xdr:rowOff>
    </xdr:from>
    <xdr:to>
      <xdr:col>2</xdr:col>
      <xdr:colOff>1488</xdr:colOff>
      <xdr:row>77</xdr:row>
      <xdr:rowOff>114926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17750119"/>
          <a:ext cx="1008000" cy="820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81</xdr:row>
      <xdr:rowOff>168090</xdr:rowOff>
    </xdr:from>
    <xdr:to>
      <xdr:col>2</xdr:col>
      <xdr:colOff>1488</xdr:colOff>
      <xdr:row>85</xdr:row>
      <xdr:rowOff>60368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19431002"/>
          <a:ext cx="1008000" cy="69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106121</xdr:colOff>
      <xdr:row>88</xdr:row>
      <xdr:rowOff>127358</xdr:rowOff>
    </xdr:from>
    <xdr:to>
      <xdr:col>1</xdr:col>
      <xdr:colOff>841898</xdr:colOff>
      <xdr:row>91</xdr:row>
      <xdr:rowOff>283311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121" y="19444058"/>
          <a:ext cx="735777" cy="746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67012</xdr:colOff>
      <xdr:row>94</xdr:row>
      <xdr:rowOff>28266</xdr:rowOff>
    </xdr:from>
    <xdr:to>
      <xdr:col>1</xdr:col>
      <xdr:colOff>935355</xdr:colOff>
      <xdr:row>97</xdr:row>
      <xdr:rowOff>174455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012" y="20745141"/>
          <a:ext cx="874058" cy="955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36980</xdr:colOff>
      <xdr:row>50</xdr:row>
      <xdr:rowOff>20731</xdr:rowOff>
    </xdr:from>
    <xdr:to>
      <xdr:col>2</xdr:col>
      <xdr:colOff>1040</xdr:colOff>
      <xdr:row>53</xdr:row>
      <xdr:rowOff>172143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EBFEEB-85AF-473A-B6B3-EFEF2FBF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980" y="11555506"/>
          <a:ext cx="1002285" cy="755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251034</xdr:colOff>
      <xdr:row>1</xdr:row>
      <xdr:rowOff>51289</xdr:rowOff>
    </xdr:from>
    <xdr:to>
      <xdr:col>9</xdr:col>
      <xdr:colOff>390245</xdr:colOff>
      <xdr:row>1</xdr:row>
      <xdr:rowOff>175847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5618E745-CC42-4217-902A-E18C8136C37B}"/>
            </a:ext>
          </a:extLst>
        </xdr:cNvPr>
        <xdr:cNvSpPr/>
      </xdr:nvSpPr>
      <xdr:spPr>
        <a:xfrm>
          <a:off x="9004509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639244</xdr:colOff>
      <xdr:row>0</xdr:row>
      <xdr:rowOff>0</xdr:rowOff>
    </xdr:from>
    <xdr:to>
      <xdr:col>3</xdr:col>
      <xdr:colOff>3108327</xdr:colOff>
      <xdr:row>2</xdr:row>
      <xdr:rowOff>135447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226D31-3668-4B5E-90C7-2FAD929F8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44219" y="0"/>
          <a:ext cx="2476703" cy="126511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</xdr:row>
      <xdr:rowOff>66676</xdr:rowOff>
    </xdr:from>
    <xdr:to>
      <xdr:col>1</xdr:col>
      <xdr:colOff>1047750</xdr:colOff>
      <xdr:row>11</xdr:row>
      <xdr:rowOff>59056</xdr:rowOff>
    </xdr:to>
    <xdr:pic>
      <xdr:nvPicPr>
        <xdr:cNvPr id="8" name="Picture 7" descr="Sioux Chief 645WG2, 1/2&quot; Expansion PEX Coupling, LF Brass - PexUniverse">
          <a:extLst>
            <a:ext uri="{FF2B5EF4-FFF2-40B4-BE49-F238E27FC236}">
              <a16:creationId xmlns:a16="http://schemas.microsoft.com/office/drawing/2014/main" id="{BC6D9084-699B-489E-83EF-1ABFE3E23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2400301"/>
          <a:ext cx="1000125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14</xdr:row>
      <xdr:rowOff>114300</xdr:rowOff>
    </xdr:from>
    <xdr:to>
      <xdr:col>1</xdr:col>
      <xdr:colOff>1049195</xdr:colOff>
      <xdr:row>19</xdr:row>
      <xdr:rowOff>131443</xdr:rowOff>
    </xdr:to>
    <xdr:pic>
      <xdr:nvPicPr>
        <xdr:cNvPr id="9" name="Picture 8" descr="Apollo 1 in. Brass PEX-A Expansion Barb x 1 in. MNPT Male Adapter EPXMA11 -  The Home Depot">
          <a:extLst>
            <a:ext uri="{FF2B5EF4-FFF2-40B4-BE49-F238E27FC236}">
              <a16:creationId xmlns:a16="http://schemas.microsoft.com/office/drawing/2014/main" id="{110B2E33-24D4-4958-8816-C02E8F02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4248150"/>
          <a:ext cx="1007285" cy="1009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161926</xdr:colOff>
      <xdr:row>40</xdr:row>
      <xdr:rowOff>38100</xdr:rowOff>
    </xdr:from>
    <xdr:to>
      <xdr:col>1</xdr:col>
      <xdr:colOff>818165</xdr:colOff>
      <xdr:row>41</xdr:row>
      <xdr:rowOff>380998</xdr:rowOff>
    </xdr:to>
    <xdr:pic>
      <xdr:nvPicPr>
        <xdr:cNvPr id="10" name="Picture 9" descr="1/2&quot; PEX A Expansion x FIP LF Brass 90° Drop Ear Elbow | Metpure">
          <a:extLst>
            <a:ext uri="{FF2B5EF4-FFF2-40B4-BE49-F238E27FC236}">
              <a16:creationId xmlns:a16="http://schemas.microsoft.com/office/drawing/2014/main" id="{623D4243-24A0-49B0-B6D6-55F9D325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6" y="10696575"/>
          <a:ext cx="669574" cy="752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47626</xdr:colOff>
      <xdr:row>22</xdr:row>
      <xdr:rowOff>47624</xdr:rowOff>
    </xdr:from>
    <xdr:to>
      <xdr:col>1</xdr:col>
      <xdr:colOff>1025434</xdr:colOff>
      <xdr:row>27</xdr:row>
      <xdr:rowOff>95247</xdr:rowOff>
    </xdr:to>
    <xdr:pic>
      <xdr:nvPicPr>
        <xdr:cNvPr id="11" name="Picture 10" descr="3/4 in. Brass PEX-A Barb x 1/2 in. FNPT Female Adapter">
          <a:extLst>
            <a:ext uri="{FF2B5EF4-FFF2-40B4-BE49-F238E27FC236}">
              <a16:creationId xmlns:a16="http://schemas.microsoft.com/office/drawing/2014/main" id="{705BB23E-8C2E-4B71-A86D-62B103239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6" y="5781674"/>
          <a:ext cx="977808" cy="1057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35</xdr:row>
      <xdr:rowOff>104773</xdr:rowOff>
    </xdr:from>
    <xdr:to>
      <xdr:col>1</xdr:col>
      <xdr:colOff>1009650</xdr:colOff>
      <xdr:row>38</xdr:row>
      <xdr:rowOff>323017</xdr:rowOff>
    </xdr:to>
    <xdr:pic>
      <xdr:nvPicPr>
        <xdr:cNvPr id="12" name="Picture 11" descr="5/8 in. x 3/4 in. PEX A x MIP Expansion Pex Elbow, Lead Free Brass  90-Degree for Use in Pex A-Tubing">
          <a:extLst>
            <a:ext uri="{FF2B5EF4-FFF2-40B4-BE49-F238E27FC236}">
              <a16:creationId xmlns:a16="http://schemas.microsoft.com/office/drawing/2014/main" id="{035B78A9-F135-404E-9B60-3AA94556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" y="9163048"/>
          <a:ext cx="942975" cy="1214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66676</xdr:colOff>
      <xdr:row>29</xdr:row>
      <xdr:rowOff>352425</xdr:rowOff>
    </xdr:from>
    <xdr:to>
      <xdr:col>1</xdr:col>
      <xdr:colOff>1009651</xdr:colOff>
      <xdr:row>33</xdr:row>
      <xdr:rowOff>133350</xdr:rowOff>
    </xdr:to>
    <xdr:pic>
      <xdr:nvPicPr>
        <xdr:cNvPr id="13" name="Picture 12" descr="The Plumber's Choice 3/8 in. Elbow Pex Fitting, Expansion Pex A Elbow Brass  No Lead, 90° for Use with Pex A Tubing XQMO0038-OM - The Home Depot">
          <a:extLst>
            <a:ext uri="{FF2B5EF4-FFF2-40B4-BE49-F238E27FC236}">
              <a16:creationId xmlns:a16="http://schemas.microsoft.com/office/drawing/2014/main" id="{4C30E1DB-961C-4A8E-9F87-6AD00C78F1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66676" y="7486650"/>
          <a:ext cx="933450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47</xdr:row>
      <xdr:rowOff>152400</xdr:rowOff>
    </xdr:from>
    <xdr:to>
      <xdr:col>1</xdr:col>
      <xdr:colOff>1048188</xdr:colOff>
      <xdr:row>53</xdr:row>
      <xdr:rowOff>169544</xdr:rowOff>
    </xdr:to>
    <xdr:pic>
      <xdr:nvPicPr>
        <xdr:cNvPr id="14" name="Picture 13" descr="The Plumber's Choice 3/8 in. 90° PEX A Expansion Pex Tee, Lead Free Brass  For Use in Pex A-Tubing XQUF0038-OM - The Home Depot">
          <a:extLst>
            <a:ext uri="{FF2B5EF4-FFF2-40B4-BE49-F238E27FC236}">
              <a16:creationId xmlns:a16="http://schemas.microsoft.com/office/drawing/2014/main" id="{6A62BCC7-9454-4647-A5B0-4AEC3A13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12630150"/>
          <a:ext cx="1006278" cy="120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60</xdr:row>
      <xdr:rowOff>85725</xdr:rowOff>
    </xdr:from>
    <xdr:to>
      <xdr:col>1</xdr:col>
      <xdr:colOff>1011555</xdr:colOff>
      <xdr:row>62</xdr:row>
      <xdr:rowOff>327659</xdr:rowOff>
    </xdr:to>
    <xdr:pic>
      <xdr:nvPicPr>
        <xdr:cNvPr id="15" name="Picture 14" descr="3/8 in. 90° PEX A Expansion Pex Plug End Cap, Lead Free Brass For Use in  Pex A-Tubing">
          <a:extLst>
            <a:ext uri="{FF2B5EF4-FFF2-40B4-BE49-F238E27FC236}">
              <a16:creationId xmlns:a16="http://schemas.microsoft.com/office/drawing/2014/main" id="{B85D6E06-9FF0-48E1-9C62-64ECFCA5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15163800"/>
          <a:ext cx="971550" cy="111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66</xdr:row>
      <xdr:rowOff>38100</xdr:rowOff>
    </xdr:from>
    <xdr:to>
      <xdr:col>1</xdr:col>
      <xdr:colOff>1009290</xdr:colOff>
      <xdr:row>69</xdr:row>
      <xdr:rowOff>173355</xdr:rowOff>
    </xdr:to>
    <xdr:pic>
      <xdr:nvPicPr>
        <xdr:cNvPr id="16" name="Picture 15" descr="247Garden 3/4&quot; Expansion PEX x 1&quot; Male Sweat Copper Fitting Adapter (NSF  Lead Free Brass F1960)">
          <a:extLst>
            <a:ext uri="{FF2B5EF4-FFF2-40B4-BE49-F238E27FC236}">
              <a16:creationId xmlns:a16="http://schemas.microsoft.com/office/drawing/2014/main" id="{390BDDA8-0C25-47F9-B7B2-C058785313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flipH="1">
          <a:off x="38100" y="19716750"/>
          <a:ext cx="9750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72</xdr:row>
      <xdr:rowOff>180976</xdr:rowOff>
    </xdr:from>
    <xdr:to>
      <xdr:col>1</xdr:col>
      <xdr:colOff>1009650</xdr:colOff>
      <xdr:row>76</xdr:row>
      <xdr:rowOff>15578</xdr:rowOff>
    </xdr:to>
    <xdr:pic>
      <xdr:nvPicPr>
        <xdr:cNvPr id="17" name="Picture 16" descr="The Plumber's Choice 1/2 in. x 1/2 in. 90° PEX A x Female Sweat Expansion  Pex Adapter, Lead Free Brass for Use in Pex A-Tubing XQTGB1212-OM - The  Home Depot">
          <a:extLst>
            <a:ext uri="{FF2B5EF4-FFF2-40B4-BE49-F238E27FC236}">
              <a16:creationId xmlns:a16="http://schemas.microsoft.com/office/drawing/2014/main" id="{120FF878-6421-4B07-A944-17FD66714F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6200" y="21059776"/>
          <a:ext cx="923925" cy="627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180974</xdr:colOff>
      <xdr:row>78</xdr:row>
      <xdr:rowOff>140091</xdr:rowOff>
    </xdr:from>
    <xdr:to>
      <xdr:col>1</xdr:col>
      <xdr:colOff>821055</xdr:colOff>
      <xdr:row>79</xdr:row>
      <xdr:rowOff>533400</xdr:rowOff>
    </xdr:to>
    <xdr:pic>
      <xdr:nvPicPr>
        <xdr:cNvPr id="18" name="Picture 17" descr="The Plumber's Choice 1/2 in. x 1/2 in. PEX A x Male Sweat Expansion Pex  Elbow, Lead Free Brass 90° for Use in Pex A-Tubing XQNTM1212-OM - The Home  Depot">
          <a:extLst>
            <a:ext uri="{FF2B5EF4-FFF2-40B4-BE49-F238E27FC236}">
              <a16:creationId xmlns:a16="http://schemas.microsoft.com/office/drawing/2014/main" id="{FAF193C3-0E4E-490F-995B-ED1B1659AE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80974" y="22219041"/>
          <a:ext cx="647701" cy="945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142876</xdr:colOff>
      <xdr:row>81</xdr:row>
      <xdr:rowOff>61077</xdr:rowOff>
    </xdr:from>
    <xdr:to>
      <xdr:col>1</xdr:col>
      <xdr:colOff>895350</xdr:colOff>
      <xdr:row>81</xdr:row>
      <xdr:rowOff>819149</xdr:rowOff>
    </xdr:to>
    <xdr:pic>
      <xdr:nvPicPr>
        <xdr:cNvPr id="19" name="Picture 18" descr="EFIELD 10 PCS Pex-A 3/4&quot;x3/4&quot; Female Sweat Elbow Expansion Brass Fittings.  F1960 | eBay">
          <a:extLst>
            <a:ext uri="{FF2B5EF4-FFF2-40B4-BE49-F238E27FC236}">
              <a16:creationId xmlns:a16="http://schemas.microsoft.com/office/drawing/2014/main" id="{1EBE5D4B-C6C2-4266-B13B-86FE1B564C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42876" y="23444952"/>
          <a:ext cx="742949" cy="767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241509</xdr:colOff>
      <xdr:row>1</xdr:row>
      <xdr:rowOff>60814</xdr:rowOff>
    </xdr:from>
    <xdr:to>
      <xdr:col>9</xdr:col>
      <xdr:colOff>380720</xdr:colOff>
      <xdr:row>1</xdr:row>
      <xdr:rowOff>185372</xdr:rowOff>
    </xdr:to>
    <xdr:sp macro="" textlink="">
      <xdr:nvSpPr>
        <xdr:cNvPr id="8" name="Down Arrow 3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7947234" y="984739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170929</xdr:colOff>
      <xdr:row>2</xdr:row>
      <xdr:rowOff>131637</xdr:rowOff>
    </xdr:to>
    <xdr:pic>
      <xdr:nvPicPr>
        <xdr:cNvPr id="9" name="Pictur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4818" y="0"/>
          <a:ext cx="2483427" cy="1266793"/>
        </a:xfrm>
        <a:prstGeom prst="rect">
          <a:avLst/>
        </a:prstGeom>
      </xdr:spPr>
    </xdr:pic>
    <xdr:clientData/>
  </xdr:twoCellAnchor>
  <xdr:twoCellAnchor editAs="oneCell">
    <xdr:from>
      <xdr:col>1</xdr:col>
      <xdr:colOff>302559</xdr:colOff>
      <xdr:row>17</xdr:row>
      <xdr:rowOff>11206</xdr:rowOff>
    </xdr:from>
    <xdr:to>
      <xdr:col>1</xdr:col>
      <xdr:colOff>784344</xdr:colOff>
      <xdr:row>19</xdr:row>
      <xdr:rowOff>2934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265" y="4572000"/>
          <a:ext cx="487500" cy="734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10</xdr:row>
      <xdr:rowOff>76250</xdr:rowOff>
    </xdr:from>
    <xdr:to>
      <xdr:col>1</xdr:col>
      <xdr:colOff>896695</xdr:colOff>
      <xdr:row>15</xdr:row>
      <xdr:rowOff>169907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3206" y="3225103"/>
          <a:ext cx="694765" cy="1113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21</xdr:row>
      <xdr:rowOff>1</xdr:rowOff>
    </xdr:from>
    <xdr:to>
      <xdr:col>1</xdr:col>
      <xdr:colOff>1049238</xdr:colOff>
      <xdr:row>24</xdr:row>
      <xdr:rowOff>17049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5715001"/>
          <a:ext cx="1008000" cy="629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257735</xdr:colOff>
      <xdr:row>26</xdr:row>
      <xdr:rowOff>22215</xdr:rowOff>
    </xdr:from>
    <xdr:to>
      <xdr:col>1</xdr:col>
      <xdr:colOff>778921</xdr:colOff>
      <xdr:row>28</xdr:row>
      <xdr:rowOff>193262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0441" y="6745744"/>
          <a:ext cx="515471" cy="57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268941</xdr:colOff>
      <xdr:row>4</xdr:row>
      <xdr:rowOff>33616</xdr:rowOff>
    </xdr:from>
    <xdr:to>
      <xdr:col>1</xdr:col>
      <xdr:colOff>841782</xdr:colOff>
      <xdr:row>8</xdr:row>
      <xdr:rowOff>170390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1647" y="1972234"/>
          <a:ext cx="572841" cy="958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33617</xdr:colOff>
      <xdr:row>34</xdr:row>
      <xdr:rowOff>168090</xdr:rowOff>
    </xdr:from>
    <xdr:to>
      <xdr:col>1</xdr:col>
      <xdr:colOff>1049237</xdr:colOff>
      <xdr:row>37</xdr:row>
      <xdr:rowOff>174546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3" y="8505266"/>
          <a:ext cx="1008000" cy="603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588818</xdr:colOff>
      <xdr:row>0</xdr:row>
      <xdr:rowOff>0</xdr:rowOff>
    </xdr:from>
    <xdr:to>
      <xdr:col>4</xdr:col>
      <xdr:colOff>365239</xdr:colOff>
      <xdr:row>2</xdr:row>
      <xdr:rowOff>131637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4818" y="0"/>
          <a:ext cx="2483427" cy="1266793"/>
        </a:xfrm>
        <a:prstGeom prst="rect">
          <a:avLst/>
        </a:prstGeom>
      </xdr:spPr>
    </xdr:pic>
    <xdr:clientData/>
  </xdr:twoCellAnchor>
  <xdr:twoCellAnchor>
    <xdr:from>
      <xdr:col>9</xdr:col>
      <xdr:colOff>241509</xdr:colOff>
      <xdr:row>1</xdr:row>
      <xdr:rowOff>60814</xdr:rowOff>
    </xdr:from>
    <xdr:to>
      <xdr:col>9</xdr:col>
      <xdr:colOff>380720</xdr:colOff>
      <xdr:row>1</xdr:row>
      <xdr:rowOff>185372</xdr:rowOff>
    </xdr:to>
    <xdr:sp macro="" textlink="">
      <xdr:nvSpPr>
        <xdr:cNvPr id="14" name="Down Arrow 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8528259" y="984739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365239</xdr:colOff>
      <xdr:row>2</xdr:row>
      <xdr:rowOff>131637</xdr:rowOff>
    </xdr:to>
    <xdr:pic>
      <xdr:nvPicPr>
        <xdr:cNvPr id="15" name="Picture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4818" y="0"/>
          <a:ext cx="2483427" cy="1266793"/>
        </a:xfrm>
        <a:prstGeom prst="rect">
          <a:avLst/>
        </a:prstGeom>
      </xdr:spPr>
    </xdr:pic>
    <xdr:clientData/>
  </xdr:twoCellAnchor>
  <xdr:twoCellAnchor editAs="oneCell">
    <xdr:from>
      <xdr:col>1</xdr:col>
      <xdr:colOff>347381</xdr:colOff>
      <xdr:row>22</xdr:row>
      <xdr:rowOff>28975</xdr:rowOff>
    </xdr:from>
    <xdr:to>
      <xdr:col>1</xdr:col>
      <xdr:colOff>778921</xdr:colOff>
      <xdr:row>22</xdr:row>
      <xdr:rowOff>708364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0087" y="1967593"/>
          <a:ext cx="425825" cy="685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65778</xdr:colOff>
      <xdr:row>26</xdr:row>
      <xdr:rowOff>180976</xdr:rowOff>
    </xdr:from>
    <xdr:to>
      <xdr:col>1</xdr:col>
      <xdr:colOff>1047108</xdr:colOff>
      <xdr:row>30</xdr:row>
      <xdr:rowOff>766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78" y="7277101"/>
          <a:ext cx="1000380" cy="617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254934</xdr:colOff>
      <xdr:row>34</xdr:row>
      <xdr:rowOff>44715</xdr:rowOff>
    </xdr:from>
    <xdr:to>
      <xdr:col>1</xdr:col>
      <xdr:colOff>778249</xdr:colOff>
      <xdr:row>37</xdr:row>
      <xdr:rowOff>3736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4934" y="8550540"/>
          <a:ext cx="513790" cy="559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177612</xdr:colOff>
      <xdr:row>5</xdr:row>
      <xdr:rowOff>73266</xdr:rowOff>
    </xdr:from>
    <xdr:to>
      <xdr:col>1</xdr:col>
      <xdr:colOff>857137</xdr:colOff>
      <xdr:row>11</xdr:row>
      <xdr:rowOff>18327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7612" y="2216391"/>
          <a:ext cx="687145" cy="1152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53</xdr:row>
      <xdr:rowOff>68355</xdr:rowOff>
    </xdr:from>
    <xdr:to>
      <xdr:col>1</xdr:col>
      <xdr:colOff>1030187</xdr:colOff>
      <xdr:row>56</xdr:row>
      <xdr:rowOff>78210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12374655"/>
          <a:ext cx="1020662" cy="60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187137</xdr:colOff>
      <xdr:row>14</xdr:row>
      <xdr:rowOff>35166</xdr:rowOff>
    </xdr:from>
    <xdr:to>
      <xdr:col>1</xdr:col>
      <xdr:colOff>874282</xdr:colOff>
      <xdr:row>19</xdr:row>
      <xdr:rowOff>187872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0C4FE1-4FAE-41C9-A0AC-7EEE0B68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7137" y="3978516"/>
          <a:ext cx="687145" cy="1152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254934</xdr:colOff>
      <xdr:row>38</xdr:row>
      <xdr:rowOff>16140</xdr:rowOff>
    </xdr:from>
    <xdr:to>
      <xdr:col>1</xdr:col>
      <xdr:colOff>778249</xdr:colOff>
      <xdr:row>40</xdr:row>
      <xdr:rowOff>175186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5707D99-CA2D-46DC-9FB9-F60F1290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4934" y="9322065"/>
          <a:ext cx="513790" cy="559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19050</xdr:rowOff>
    </xdr:from>
    <xdr:to>
      <xdr:col>1</xdr:col>
      <xdr:colOff>1008000</xdr:colOff>
      <xdr:row>48</xdr:row>
      <xdr:rowOff>17475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344B899-E7F7-4774-9569-8793A94C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725150"/>
          <a:ext cx="1015620" cy="60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1008000</xdr:colOff>
      <xdr:row>64</xdr:row>
      <xdr:rowOff>15570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EF54F7C-8899-4E0D-8E6D-31DCD84E8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3906500"/>
          <a:ext cx="1015620" cy="60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66</xdr:row>
      <xdr:rowOff>133350</xdr:rowOff>
    </xdr:from>
    <xdr:to>
      <xdr:col>1</xdr:col>
      <xdr:colOff>1025145</xdr:colOff>
      <xdr:row>69</xdr:row>
      <xdr:rowOff>131775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EE90B91-6E56-41C8-B5C3-8659587A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15039975"/>
          <a:ext cx="1015620" cy="60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38100</xdr:rowOff>
    </xdr:from>
    <xdr:to>
      <xdr:col>1</xdr:col>
      <xdr:colOff>1008000</xdr:colOff>
      <xdr:row>75</xdr:row>
      <xdr:rowOff>330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1BAFA1E-AD6D-4A7D-ACF6-CFDE3A7CC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144875"/>
          <a:ext cx="1015620" cy="562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232409</xdr:colOff>
      <xdr:row>13</xdr:row>
      <xdr:rowOff>72390</xdr:rowOff>
    </xdr:from>
    <xdr:ext cx="678179" cy="67817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2409" y="4749165"/>
          <a:ext cx="678179" cy="678179"/>
        </a:xfrm>
        <a:prstGeom prst="rect">
          <a:avLst/>
        </a:prstGeom>
      </xdr:spPr>
    </xdr:pic>
    <xdr:clientData/>
  </xdr:oneCellAnchor>
  <xdr:oneCellAnchor>
    <xdr:from>
      <xdr:col>1</xdr:col>
      <xdr:colOff>102870</xdr:colOff>
      <xdr:row>8</xdr:row>
      <xdr:rowOff>47625</xdr:rowOff>
    </xdr:from>
    <xdr:ext cx="820738" cy="8382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870" y="3190875"/>
          <a:ext cx="820738" cy="83820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22</xdr:row>
      <xdr:rowOff>66674</xdr:rowOff>
    </xdr:from>
    <xdr:ext cx="885825" cy="673608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625" y="7010399"/>
          <a:ext cx="885825" cy="673608"/>
        </a:xfrm>
        <a:prstGeom prst="rect">
          <a:avLst/>
        </a:prstGeom>
      </xdr:spPr>
    </xdr:pic>
    <xdr:clientData/>
  </xdr:oneCellAnchor>
  <xdr:twoCellAnchor editAs="oneCell">
    <xdr:from>
      <xdr:col>3</xdr:col>
      <xdr:colOff>588818</xdr:colOff>
      <xdr:row>0</xdr:row>
      <xdr:rowOff>0</xdr:rowOff>
    </xdr:from>
    <xdr:to>
      <xdr:col>4</xdr:col>
      <xdr:colOff>287135</xdr:colOff>
      <xdr:row>2</xdr:row>
      <xdr:rowOff>114268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4818" y="0"/>
          <a:ext cx="2483427" cy="1266793"/>
        </a:xfrm>
        <a:prstGeom prst="rect">
          <a:avLst/>
        </a:prstGeom>
      </xdr:spPr>
    </xdr:pic>
    <xdr:clientData/>
  </xdr:twoCellAnchor>
  <xdr:twoCellAnchor>
    <xdr:from>
      <xdr:col>9</xdr:col>
      <xdr:colOff>241509</xdr:colOff>
      <xdr:row>1</xdr:row>
      <xdr:rowOff>60814</xdr:rowOff>
    </xdr:from>
    <xdr:to>
      <xdr:col>9</xdr:col>
      <xdr:colOff>380720</xdr:colOff>
      <xdr:row>1</xdr:row>
      <xdr:rowOff>185372</xdr:rowOff>
    </xdr:to>
    <xdr:sp macro="" textlink="">
      <xdr:nvSpPr>
        <xdr:cNvPr id="12" name="Down Arrow 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8528259" y="984739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287135</xdr:colOff>
      <xdr:row>2</xdr:row>
      <xdr:rowOff>114268</xdr:rowOff>
    </xdr:to>
    <xdr:pic>
      <xdr:nvPicPr>
        <xdr:cNvPr id="13" name="Picture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4818" y="0"/>
          <a:ext cx="2483427" cy="126679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25</xdr:row>
      <xdr:rowOff>41276</xdr:rowOff>
    </xdr:from>
    <xdr:to>
      <xdr:col>1</xdr:col>
      <xdr:colOff>515271</xdr:colOff>
      <xdr:row>28</xdr:row>
      <xdr:rowOff>171450</xdr:rowOff>
    </xdr:to>
    <xdr:pic>
      <xdr:nvPicPr>
        <xdr:cNvPr id="4" name="Picture 3" descr="1&quot; Talon Clips for PEX Tube Pipe 555-4 Sioux Chief 500 Pcs. for sale online  | eBay">
          <a:extLst>
            <a:ext uri="{FF2B5EF4-FFF2-40B4-BE49-F238E27FC236}">
              <a16:creationId xmlns:a16="http://schemas.microsoft.com/office/drawing/2014/main" id="{515EA3E9-59EE-2DDA-F0D0-FBF65A2E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1" y="7699376"/>
          <a:ext cx="492410" cy="720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304800</xdr:colOff>
      <xdr:row>14</xdr:row>
      <xdr:rowOff>93345</xdr:rowOff>
    </xdr:to>
    <xdr:sp macro="" textlink="">
      <xdr:nvSpPr>
        <xdr:cNvPr id="44038" name="AutoShape 6" descr="JONES STEPHENS 1/2 in. x 4 in. x 8 in. Cold Expansion PEX (F1960) Copper Stub  Out 90° Elbow without Mounting Flange S71001 - The Home Depot">
          <a:extLst>
            <a:ext uri="{FF2B5EF4-FFF2-40B4-BE49-F238E27FC236}">
              <a16:creationId xmlns:a16="http://schemas.microsoft.com/office/drawing/2014/main" id="{384CAB34-8A67-DD4B-89A0-C63C81D2C1E3}"/>
            </a:ext>
          </a:extLst>
        </xdr:cNvPr>
        <xdr:cNvSpPr>
          <a:spLocks noChangeAspect="1" noChangeArrowheads="1"/>
        </xdr:cNvSpPr>
      </xdr:nvSpPr>
      <xdr:spPr bwMode="auto">
        <a:xfrm>
          <a:off x="9144000" y="4543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152400</xdr:colOff>
      <xdr:row>19</xdr:row>
      <xdr:rowOff>19050</xdr:rowOff>
    </xdr:from>
    <xdr:to>
      <xdr:col>1</xdr:col>
      <xdr:colOff>914400</xdr:colOff>
      <xdr:row>21</xdr:row>
      <xdr:rowOff>34290</xdr:rowOff>
    </xdr:to>
    <xdr:pic>
      <xdr:nvPicPr>
        <xdr:cNvPr id="10" name="Picture 9" descr="JONES STEPHENS 1/2 in. x 4 in. x 8 in. Cold Expansion PEX (F1960) Copper Stub  Out 90° Elbow without Mounting Flange S71001 - The Home Depot">
          <a:extLst>
            <a:ext uri="{FF2B5EF4-FFF2-40B4-BE49-F238E27FC236}">
              <a16:creationId xmlns:a16="http://schemas.microsoft.com/office/drawing/2014/main" id="{30A84448-AE35-D125-D68B-378D608187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52400" y="589597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102872</xdr:colOff>
      <xdr:row>33</xdr:row>
      <xdr:rowOff>114300</xdr:rowOff>
    </xdr:from>
    <xdr:to>
      <xdr:col>1</xdr:col>
      <xdr:colOff>968692</xdr:colOff>
      <xdr:row>35</xdr:row>
      <xdr:rowOff>169545</xdr:rowOff>
    </xdr:to>
    <xdr:pic>
      <xdr:nvPicPr>
        <xdr:cNvPr id="16" name="Picture 15" descr="PROCURU 1/2-Inch Plastic Suspension Hy-Ear Pipe Clamp, Mickey Mouse Style  Strap Hanger for 5/8&quot; OD Pipe (1/2&quot;, 10-Pack) - Amazon.com">
          <a:extLst>
            <a:ext uri="{FF2B5EF4-FFF2-40B4-BE49-F238E27FC236}">
              <a16:creationId xmlns:a16="http://schemas.microsoft.com/office/drawing/2014/main" id="{EA955538-8228-9B0C-88E3-8EC02D7D3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872" y="9591675"/>
          <a:ext cx="869630" cy="883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45</xdr:row>
      <xdr:rowOff>68581</xdr:rowOff>
    </xdr:from>
    <xdr:to>
      <xdr:col>2</xdr:col>
      <xdr:colOff>1862</xdr:colOff>
      <xdr:row>46</xdr:row>
      <xdr:rowOff>472440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E7435FA-35C0-110B-098A-4406953C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7220" y="14500861"/>
          <a:ext cx="1013417" cy="969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39</xdr:row>
      <xdr:rowOff>61370</xdr:rowOff>
    </xdr:from>
    <xdr:to>
      <xdr:col>1</xdr:col>
      <xdr:colOff>891540</xdr:colOff>
      <xdr:row>41</xdr:row>
      <xdr:rowOff>287653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B12984E-2437-ECC6-AA6A-334936F9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1205620"/>
          <a:ext cx="733425" cy="824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43</xdr:row>
      <xdr:rowOff>161924</xdr:rowOff>
    </xdr:from>
    <xdr:to>
      <xdr:col>1</xdr:col>
      <xdr:colOff>1012152</xdr:colOff>
      <xdr:row>44</xdr:row>
      <xdr:rowOff>361949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E56083A-F80C-7A13-FF4B-F7C1C0E77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" y="12849224"/>
          <a:ext cx="1002627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16</xdr:row>
      <xdr:rowOff>0</xdr:rowOff>
    </xdr:from>
    <xdr:ext cx="304800" cy="293370"/>
    <xdr:sp macro="" textlink="">
      <xdr:nvSpPr>
        <xdr:cNvPr id="18" name="AutoShape 6" descr="JONES STEPHENS 1/2 in. x 4 in. x 8 in. Cold Expansion PEX (F1960) Copper Stub  Out 90° Elbow without Mounting Flange S71001 - The Home Depot">
          <a:extLst>
            <a:ext uri="{FF2B5EF4-FFF2-40B4-BE49-F238E27FC236}">
              <a16:creationId xmlns:a16="http://schemas.microsoft.com/office/drawing/2014/main" id="{4DBB7251-978A-47C8-9F17-9A8881755AE4}"/>
            </a:ext>
          </a:extLst>
        </xdr:cNvPr>
        <xdr:cNvSpPr>
          <a:spLocks noChangeAspect="1" noChangeArrowheads="1"/>
        </xdr:cNvSpPr>
      </xdr:nvSpPr>
      <xdr:spPr bwMode="auto">
        <a:xfrm>
          <a:off x="9458325" y="46767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333375</xdr:colOff>
      <xdr:row>28</xdr:row>
      <xdr:rowOff>114300</xdr:rowOff>
    </xdr:from>
    <xdr:to>
      <xdr:col>1</xdr:col>
      <xdr:colOff>1011555</xdr:colOff>
      <xdr:row>32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7286B3-E4FB-E360-6AF5-AE3F7179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8372475"/>
          <a:ext cx="685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19051</xdr:rowOff>
    </xdr:from>
    <xdr:to>
      <xdr:col>1</xdr:col>
      <xdr:colOff>1005841</xdr:colOff>
      <xdr:row>39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AC56DAE-57D2-4FCC-A40F-AAD6A4982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0277476"/>
          <a:ext cx="1009651" cy="8762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57150</xdr:rowOff>
    </xdr:from>
    <xdr:to>
      <xdr:col>1</xdr:col>
      <xdr:colOff>1008648</xdr:colOff>
      <xdr:row>7</xdr:row>
      <xdr:rowOff>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16EE19B-0626-C6BA-9E2C-16CDDFC9B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1012458" cy="942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51</xdr:row>
      <xdr:rowOff>28575</xdr:rowOff>
    </xdr:from>
    <xdr:to>
      <xdr:col>1</xdr:col>
      <xdr:colOff>973455</xdr:colOff>
      <xdr:row>51</xdr:row>
      <xdr:rowOff>916380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251B421D-3421-38AD-3EA9-05506FC22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6675" y="16135350"/>
          <a:ext cx="914400" cy="8878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342900</xdr:rowOff>
    </xdr:from>
    <xdr:to>
      <xdr:col>1</xdr:col>
      <xdr:colOff>1005840</xdr:colOff>
      <xdr:row>55</xdr:row>
      <xdr:rowOff>213359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F121452C-E9E1-9E3C-DA1F-2F40EAA43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7583150"/>
          <a:ext cx="1009650" cy="1009649"/>
        </a:xfrm>
        <a:prstGeom prst="rect">
          <a:avLst/>
        </a:prstGeom>
      </xdr:spPr>
    </xdr:pic>
    <xdr:clientData/>
  </xdr:twoCellAnchor>
  <xdr:oneCellAnchor>
    <xdr:from>
      <xdr:col>1</xdr:col>
      <xdr:colOff>9525</xdr:colOff>
      <xdr:row>48</xdr:row>
      <xdr:rowOff>133351</xdr:rowOff>
    </xdr:from>
    <xdr:ext cx="1007427" cy="861058"/>
    <xdr:pic>
      <xdr:nvPicPr>
        <xdr:cNvPr id="6" name="Picture 5">
          <a:extLst>
            <a:ext uri="{FF2B5EF4-FFF2-40B4-BE49-F238E27FC236}">
              <a16:creationId xmlns:a16="http://schemas.microsoft.com/office/drawing/2014/main" id="{3E0F2B6D-7BBA-4A2A-8382-E6DC2DB04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25" y="15116176"/>
          <a:ext cx="1007427" cy="861058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FA35CD9E-37C8-45BC-AB84-C2FCD1B123F8}"/>
            </a:ext>
          </a:extLst>
        </xdr:cNvPr>
        <xdr:cNvSpPr/>
      </xdr:nvSpPr>
      <xdr:spPr>
        <a:xfrm>
          <a:off x="8342108" y="981814"/>
          <a:ext cx="83966" cy="11693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359005</xdr:colOff>
      <xdr:row>2</xdr:row>
      <xdr:rowOff>115326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487588-2141-4E2A-834D-EF993257F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45228" y="0"/>
          <a:ext cx="2561012" cy="1248801"/>
        </a:xfrm>
        <a:prstGeom prst="rect">
          <a:avLst/>
        </a:prstGeom>
      </xdr:spPr>
    </xdr:pic>
    <xdr:clientData/>
  </xdr:twoCellAnchor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F0E9CED9-E12D-4113-AE87-E231CA32A9A1}"/>
            </a:ext>
          </a:extLst>
        </xdr:cNvPr>
        <xdr:cNvSpPr/>
      </xdr:nvSpPr>
      <xdr:spPr>
        <a:xfrm>
          <a:off x="8342108" y="981814"/>
          <a:ext cx="83966" cy="11693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5" name="Down Arrow 3">
          <a:extLst>
            <a:ext uri="{FF2B5EF4-FFF2-40B4-BE49-F238E27FC236}">
              <a16:creationId xmlns:a16="http://schemas.microsoft.com/office/drawing/2014/main" id="{C455B58B-2A1D-4CA1-B1FF-4B7A0069A214}"/>
            </a:ext>
          </a:extLst>
        </xdr:cNvPr>
        <xdr:cNvSpPr/>
      </xdr:nvSpPr>
      <xdr:spPr>
        <a:xfrm>
          <a:off x="8342108" y="981814"/>
          <a:ext cx="83966" cy="11693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9525</xdr:colOff>
      <xdr:row>5</xdr:row>
      <xdr:rowOff>114299</xdr:rowOff>
    </xdr:from>
    <xdr:to>
      <xdr:col>1</xdr:col>
      <xdr:colOff>1011555</xdr:colOff>
      <xdr:row>10</xdr:row>
      <xdr:rowOff>133350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4CC6BE7-9C97-D430-4DD2-13F217287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" y="2438399"/>
          <a:ext cx="1009650" cy="1009651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12</xdr:row>
      <xdr:rowOff>123825</xdr:rowOff>
    </xdr:from>
    <xdr:to>
      <xdr:col>1</xdr:col>
      <xdr:colOff>1011555</xdr:colOff>
      <xdr:row>17</xdr:row>
      <xdr:rowOff>91440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9576835-DB50-F88C-D311-86629863E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3848100"/>
          <a:ext cx="971550" cy="9715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19</xdr:row>
      <xdr:rowOff>38100</xdr:rowOff>
    </xdr:from>
    <xdr:to>
      <xdr:col>1</xdr:col>
      <xdr:colOff>1012269</xdr:colOff>
      <xdr:row>21</xdr:row>
      <xdr:rowOff>304799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123D0DD-BDF3-69E6-E3A4-15463E108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5162550"/>
          <a:ext cx="960834" cy="895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1027640</xdr:colOff>
      <xdr:row>25</xdr:row>
      <xdr:rowOff>304800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7C4935C-2D2B-A3C9-A8A8-27589FEB0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6267450"/>
          <a:ext cx="1031450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1</xdr:col>
      <xdr:colOff>1032509</xdr:colOff>
      <xdr:row>35</xdr:row>
      <xdr:rowOff>133350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B03A512-1950-B624-F877-9DF54EBEF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8239125"/>
          <a:ext cx="1028699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66676</xdr:rowOff>
    </xdr:from>
    <xdr:to>
      <xdr:col>1</xdr:col>
      <xdr:colOff>1045082</xdr:colOff>
      <xdr:row>42</xdr:row>
      <xdr:rowOff>135255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1D3B843-6F76-84DE-9438-7467328E2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9601201"/>
          <a:ext cx="1035557" cy="10286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19051</xdr:rowOff>
    </xdr:from>
    <xdr:to>
      <xdr:col>2</xdr:col>
      <xdr:colOff>0</xdr:colOff>
      <xdr:row>46</xdr:row>
      <xdr:rowOff>287655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FB34401-8DC1-09CC-5349-7CB1253E1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1525251"/>
          <a:ext cx="1047750" cy="9048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47626</xdr:rowOff>
    </xdr:from>
    <xdr:to>
      <xdr:col>1</xdr:col>
      <xdr:colOff>1006876</xdr:colOff>
      <xdr:row>51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FD80654-E5D8-CE54-05CD-B5111CE4F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2696826"/>
          <a:ext cx="1006876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140971</xdr:colOff>
      <xdr:row>27</xdr:row>
      <xdr:rowOff>47625</xdr:rowOff>
    </xdr:from>
    <xdr:to>
      <xdr:col>1</xdr:col>
      <xdr:colOff>855345</xdr:colOff>
      <xdr:row>27</xdr:row>
      <xdr:rowOff>781048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F11F7DA-9F30-9929-9A7C-D53D225C4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0971" y="7267575"/>
          <a:ext cx="718184" cy="73723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53</xdr:row>
      <xdr:rowOff>210502</xdr:rowOff>
    </xdr:from>
    <xdr:to>
      <xdr:col>1</xdr:col>
      <xdr:colOff>1047750</xdr:colOff>
      <xdr:row>54</xdr:row>
      <xdr:rowOff>440055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1D0679D-CA04-C848-CAAB-1E53DCD9F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81000" y="14317027"/>
          <a:ext cx="657225" cy="7229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66677</xdr:rowOff>
    </xdr:from>
    <xdr:to>
      <xdr:col>1</xdr:col>
      <xdr:colOff>625675</xdr:colOff>
      <xdr:row>53</xdr:row>
      <xdr:rowOff>243840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2F15986-9831-D7E7-D84C-292412BF0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3858877"/>
          <a:ext cx="616150" cy="6572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158750</xdr:colOff>
      <xdr:row>5</xdr:row>
      <xdr:rowOff>90208</xdr:rowOff>
    </xdr:from>
    <xdr:to>
      <xdr:col>1</xdr:col>
      <xdr:colOff>2607819</xdr:colOff>
      <xdr:row>9</xdr:row>
      <xdr:rowOff>152836</xdr:rowOff>
    </xdr:to>
    <xdr:pic>
      <xdr:nvPicPr>
        <xdr:cNvPr id="2" name="Picture 366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8750" y="2223808"/>
          <a:ext cx="2443354" cy="8627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318807</xdr:colOff>
      <xdr:row>12</xdr:row>
      <xdr:rowOff>90768</xdr:rowOff>
    </xdr:from>
    <xdr:to>
      <xdr:col>1</xdr:col>
      <xdr:colOff>2362648</xdr:colOff>
      <xdr:row>18</xdr:row>
      <xdr:rowOff>152318</xdr:rowOff>
    </xdr:to>
    <xdr:pic>
      <xdr:nvPicPr>
        <xdr:cNvPr id="3" name="Picture 367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8807" y="3634068"/>
          <a:ext cx="2043841" cy="126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162486</xdr:colOff>
      <xdr:row>25</xdr:row>
      <xdr:rowOff>45945</xdr:rowOff>
    </xdr:from>
    <xdr:to>
      <xdr:col>2</xdr:col>
      <xdr:colOff>2466</xdr:colOff>
      <xdr:row>30</xdr:row>
      <xdr:rowOff>113293</xdr:rowOff>
    </xdr:to>
    <xdr:grpSp>
      <xdr:nvGrpSpPr>
        <xdr:cNvPr id="4" name="Group 7371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pSpPr>
          <a:grpSpLocks noChangeAspect="1"/>
        </xdr:cNvGrpSpPr>
      </xdr:nvGrpSpPr>
      <xdr:grpSpPr bwMode="auto">
        <a:xfrm>
          <a:off x="162486" y="6970620"/>
          <a:ext cx="2554605" cy="1067473"/>
          <a:chOff x="0" y="0"/>
          <a:chExt cx="2425" cy="1088"/>
        </a:xfrm>
      </xdr:grpSpPr>
      <xdr:pic>
        <xdr:nvPicPr>
          <xdr:cNvPr id="5" name="Picture 369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-5400000">
            <a:off x="1294" y="65"/>
            <a:ext cx="1031" cy="9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Picture 370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73" cy="100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305921</xdr:colOff>
      <xdr:row>48</xdr:row>
      <xdr:rowOff>140635</xdr:rowOff>
    </xdr:from>
    <xdr:to>
      <xdr:col>1</xdr:col>
      <xdr:colOff>2420471</xdr:colOff>
      <xdr:row>51</xdr:row>
      <xdr:rowOff>283063</xdr:rowOff>
    </xdr:to>
    <xdr:grpSp>
      <xdr:nvGrpSpPr>
        <xdr:cNvPr id="7" name="Group 7374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pSpPr>
          <a:grpSpLocks noChangeAspect="1"/>
        </xdr:cNvGrpSpPr>
      </xdr:nvGrpSpPr>
      <xdr:grpSpPr bwMode="auto">
        <a:xfrm>
          <a:off x="305921" y="14637685"/>
          <a:ext cx="2114550" cy="742503"/>
          <a:chOff x="0" y="0"/>
          <a:chExt cx="2424" cy="989"/>
        </a:xfrm>
      </xdr:grpSpPr>
      <xdr:pic>
        <xdr:nvPicPr>
          <xdr:cNvPr id="8" name="Picture 378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614" y="0"/>
            <a:ext cx="810" cy="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" name="Picture 379">
            <a:extLst>
              <a:ext uri="{FF2B5EF4-FFF2-40B4-BE49-F238E27FC236}">
                <a16:creationId xmlns:a16="http://schemas.microsoft.com/office/drawing/2014/main" id="{00000000-0008-0000-0E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1"/>
            <a:ext cx="936" cy="9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476170</xdr:colOff>
      <xdr:row>53</xdr:row>
      <xdr:rowOff>249651</xdr:rowOff>
    </xdr:from>
    <xdr:to>
      <xdr:col>1</xdr:col>
      <xdr:colOff>2190670</xdr:colOff>
      <xdr:row>54</xdr:row>
      <xdr:rowOff>478810</xdr:rowOff>
    </xdr:to>
    <xdr:grpSp>
      <xdr:nvGrpSpPr>
        <xdr:cNvPr id="10" name="Group 7375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GrpSpPr>
          <a:grpSpLocks noChangeAspect="1"/>
        </xdr:cNvGrpSpPr>
      </xdr:nvGrpSpPr>
      <xdr:grpSpPr bwMode="auto">
        <a:xfrm>
          <a:off x="476170" y="16213551"/>
          <a:ext cx="1714500" cy="867334"/>
          <a:chOff x="0" y="0"/>
          <a:chExt cx="2740" cy="1086"/>
        </a:xfrm>
      </xdr:grpSpPr>
      <xdr:pic>
        <xdr:nvPicPr>
          <xdr:cNvPr id="11" name="Picture 381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14" cy="10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12" name="Group 7561">
            <a:extLst>
              <a:ext uri="{FF2B5EF4-FFF2-40B4-BE49-F238E27FC236}">
                <a16:creationId xmlns:a16="http://schemas.microsoft.com/office/drawing/2014/main" id="{00000000-0008-0000-0E00-00000C00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1420" y="56"/>
            <a:ext cx="1320" cy="1031"/>
            <a:chOff x="0" y="0"/>
            <a:chExt cx="1320" cy="1031"/>
          </a:xfrm>
        </xdr:grpSpPr>
        <xdr:pic>
          <xdr:nvPicPr>
            <xdr:cNvPr id="13" name="Picture 383">
              <a:extLst>
                <a:ext uri="{FF2B5EF4-FFF2-40B4-BE49-F238E27FC236}">
                  <a16:creationId xmlns:a16="http://schemas.microsoft.com/office/drawing/2014/main" id="{00000000-0008-0000-0E00-00000D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32" y="0"/>
              <a:ext cx="488" cy="10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4" name="Picture 384">
              <a:extLst>
                <a:ext uri="{FF2B5EF4-FFF2-40B4-BE49-F238E27FC236}">
                  <a16:creationId xmlns:a16="http://schemas.microsoft.com/office/drawing/2014/main" id="{00000000-0008-0000-0E00-00000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13"/>
              <a:ext cx="810" cy="9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</xdr:grpSp>
    <xdr:clientData/>
  </xdr:twoCellAnchor>
  <xdr:twoCellAnchor>
    <xdr:from>
      <xdr:col>1</xdr:col>
      <xdr:colOff>479611</xdr:colOff>
      <xdr:row>56</xdr:row>
      <xdr:rowOff>495860</xdr:rowOff>
    </xdr:from>
    <xdr:to>
      <xdr:col>1</xdr:col>
      <xdr:colOff>2184586</xdr:colOff>
      <xdr:row>59</xdr:row>
      <xdr:rowOff>29135</xdr:rowOff>
    </xdr:to>
    <xdr:pic>
      <xdr:nvPicPr>
        <xdr:cNvPr id="15" name="Picture 203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9611" y="18374285"/>
          <a:ext cx="17049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460562</xdr:colOff>
      <xdr:row>60</xdr:row>
      <xdr:rowOff>192181</xdr:rowOff>
    </xdr:from>
    <xdr:to>
      <xdr:col>1</xdr:col>
      <xdr:colOff>2270312</xdr:colOff>
      <xdr:row>65</xdr:row>
      <xdr:rowOff>49306</xdr:rowOff>
    </xdr:to>
    <xdr:grpSp>
      <xdr:nvGrpSpPr>
        <xdr:cNvPr id="16" name="Group 7376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GrpSpPr>
          <a:grpSpLocks noChangeAspect="1"/>
        </xdr:cNvGrpSpPr>
      </xdr:nvGrpSpPr>
      <xdr:grpSpPr bwMode="auto">
        <a:xfrm>
          <a:off x="460562" y="20423281"/>
          <a:ext cx="1809750" cy="1476375"/>
          <a:chOff x="0" y="0"/>
          <a:chExt cx="2491" cy="1080"/>
        </a:xfrm>
      </xdr:grpSpPr>
      <xdr:pic>
        <xdr:nvPicPr>
          <xdr:cNvPr id="17" name="Picture 388">
            <a:extLst>
              <a:ext uri="{FF2B5EF4-FFF2-40B4-BE49-F238E27FC236}">
                <a16:creationId xmlns:a16="http://schemas.microsoft.com/office/drawing/2014/main" id="{00000000-0008-0000-0E00-00001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355" y="72"/>
            <a:ext cx="1137" cy="9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8" name="Picture 389">
            <a:extLst>
              <a:ext uri="{FF2B5EF4-FFF2-40B4-BE49-F238E27FC236}">
                <a16:creationId xmlns:a16="http://schemas.microsoft.com/office/drawing/2014/main" id="{00000000-0008-0000-0E00-00001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94" cy="10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372036</xdr:colOff>
      <xdr:row>67</xdr:row>
      <xdr:rowOff>180975</xdr:rowOff>
    </xdr:from>
    <xdr:to>
      <xdr:col>1</xdr:col>
      <xdr:colOff>2324661</xdr:colOff>
      <xdr:row>70</xdr:row>
      <xdr:rowOff>209550</xdr:rowOff>
    </xdr:to>
    <xdr:pic>
      <xdr:nvPicPr>
        <xdr:cNvPr id="19" name="Picture 390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2036" y="22755225"/>
          <a:ext cx="19526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136152</xdr:colOff>
      <xdr:row>72</xdr:row>
      <xdr:rowOff>100292</xdr:rowOff>
    </xdr:from>
    <xdr:to>
      <xdr:col>1</xdr:col>
      <xdr:colOff>2587887</xdr:colOff>
      <xdr:row>78</xdr:row>
      <xdr:rowOff>79449</xdr:rowOff>
    </xdr:to>
    <xdr:grpSp>
      <xdr:nvGrpSpPr>
        <xdr:cNvPr id="20" name="Group 7432" descr="63cd5ab8ee9f40fba7b166805420fe7e# #组合 252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GrpSpPr>
          <a:grpSpLocks noChangeAspect="1"/>
        </xdr:cNvGrpSpPr>
      </xdr:nvGrpSpPr>
      <xdr:grpSpPr bwMode="auto">
        <a:xfrm>
          <a:off x="136152" y="24684317"/>
          <a:ext cx="2451735" cy="1179307"/>
          <a:chOff x="0" y="0"/>
          <a:chExt cx="2480" cy="1326"/>
        </a:xfrm>
      </xdr:grpSpPr>
      <xdr:pic>
        <xdr:nvPicPr>
          <xdr:cNvPr id="21" name="Picture 541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5460000">
            <a:off x="-98" y="-1"/>
            <a:ext cx="1326" cy="11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" name="Picture 542">
            <a:extLst>
              <a:ext uri="{FF2B5EF4-FFF2-40B4-BE49-F238E27FC236}">
                <a16:creationId xmlns:a16="http://schemas.microsoft.com/office/drawing/2014/main" id="{00000000-0008-0000-0E00-00001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64" y="190"/>
            <a:ext cx="1016" cy="11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387163</xdr:colOff>
      <xdr:row>79</xdr:row>
      <xdr:rowOff>102534</xdr:rowOff>
    </xdr:from>
    <xdr:to>
      <xdr:col>1</xdr:col>
      <xdr:colOff>2344943</xdr:colOff>
      <xdr:row>83</xdr:row>
      <xdr:rowOff>18509</xdr:rowOff>
    </xdr:to>
    <xdr:grpSp>
      <xdr:nvGrpSpPr>
        <xdr:cNvPr id="23" name="Group 7433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GrpSpPr>
          <a:grpSpLocks noChangeAspect="1"/>
        </xdr:cNvGrpSpPr>
      </xdr:nvGrpSpPr>
      <xdr:grpSpPr bwMode="auto">
        <a:xfrm>
          <a:off x="387163" y="26096259"/>
          <a:ext cx="1957780" cy="916100"/>
          <a:chOff x="0" y="0"/>
          <a:chExt cx="2012" cy="1028"/>
        </a:xfrm>
      </xdr:grpSpPr>
      <xdr:pic>
        <xdr:nvPicPr>
          <xdr:cNvPr id="24" name="Picture 672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200" y="0"/>
            <a:ext cx="813" cy="10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" name="Picture 685">
            <a:extLst>
              <a:ext uri="{FF2B5EF4-FFF2-40B4-BE49-F238E27FC236}">
                <a16:creationId xmlns:a16="http://schemas.microsoft.com/office/drawing/2014/main" id="{00000000-0008-0000-0E00-00001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26"/>
            <a:ext cx="882" cy="9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283509</xdr:colOff>
      <xdr:row>87</xdr:row>
      <xdr:rowOff>140633</xdr:rowOff>
    </xdr:from>
    <xdr:to>
      <xdr:col>1</xdr:col>
      <xdr:colOff>2461205</xdr:colOff>
      <xdr:row>93</xdr:row>
      <xdr:rowOff>169545</xdr:rowOff>
    </xdr:to>
    <xdr:pic>
      <xdr:nvPicPr>
        <xdr:cNvPr id="26" name="Picture 392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3509" y="28144133"/>
          <a:ext cx="2183411" cy="1240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228040</xdr:colOff>
      <xdr:row>100</xdr:row>
      <xdr:rowOff>99171</xdr:rowOff>
    </xdr:from>
    <xdr:to>
      <xdr:col>1</xdr:col>
      <xdr:colOff>2627331</xdr:colOff>
      <xdr:row>105</xdr:row>
      <xdr:rowOff>135803</xdr:rowOff>
    </xdr:to>
    <xdr:grpSp>
      <xdr:nvGrpSpPr>
        <xdr:cNvPr id="27" name="Group 7379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pSpPr>
          <a:grpSpLocks noChangeAspect="1"/>
        </xdr:cNvGrpSpPr>
      </xdr:nvGrpSpPr>
      <xdr:grpSpPr bwMode="auto">
        <a:xfrm>
          <a:off x="228040" y="30912546"/>
          <a:ext cx="2399291" cy="2036882"/>
          <a:chOff x="0" y="0"/>
          <a:chExt cx="2147" cy="1282"/>
        </a:xfrm>
      </xdr:grpSpPr>
      <xdr:pic>
        <xdr:nvPicPr>
          <xdr:cNvPr id="28" name="Picture 394">
            <a:extLst>
              <a:ext uri="{FF2B5EF4-FFF2-40B4-BE49-F238E27FC236}">
                <a16:creationId xmlns:a16="http://schemas.microsoft.com/office/drawing/2014/main" id="{00000000-0008-0000-0E00-00001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flipH="1">
            <a:off x="0" y="169"/>
            <a:ext cx="777" cy="101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" name="Picture 395">
            <a:extLst>
              <a:ext uri="{FF2B5EF4-FFF2-40B4-BE49-F238E27FC236}">
                <a16:creationId xmlns:a16="http://schemas.microsoft.com/office/drawing/2014/main" id="{00000000-0008-0000-0E00-00001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5340000" flipH="1">
            <a:off x="1058" y="359"/>
            <a:ext cx="1283" cy="5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136177</xdr:colOff>
      <xdr:row>107</xdr:row>
      <xdr:rowOff>123265</xdr:rowOff>
    </xdr:from>
    <xdr:to>
      <xdr:col>1</xdr:col>
      <xdr:colOff>2688613</xdr:colOff>
      <xdr:row>113</xdr:row>
      <xdr:rowOff>17724</xdr:rowOff>
    </xdr:to>
    <xdr:grpSp>
      <xdr:nvGrpSpPr>
        <xdr:cNvPr id="30" name="Group 7425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pSpPr>
          <a:grpSpLocks noChangeAspect="1"/>
        </xdr:cNvGrpSpPr>
      </xdr:nvGrpSpPr>
      <xdr:grpSpPr bwMode="auto">
        <a:xfrm>
          <a:off x="136177" y="33746515"/>
          <a:ext cx="2552436" cy="1094609"/>
          <a:chOff x="0" y="0"/>
          <a:chExt cx="2713" cy="982"/>
        </a:xfrm>
      </xdr:grpSpPr>
      <xdr:pic>
        <xdr:nvPicPr>
          <xdr:cNvPr id="31" name="Picture 521">
            <a:extLst>
              <a:ext uri="{FF2B5EF4-FFF2-40B4-BE49-F238E27FC236}">
                <a16:creationId xmlns:a16="http://schemas.microsoft.com/office/drawing/2014/main" id="{00000000-0008-0000-0E00-00001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5460000">
            <a:off x="1485" y="-104"/>
            <a:ext cx="902" cy="12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" name="Picture 522">
            <a:extLst>
              <a:ext uri="{FF2B5EF4-FFF2-40B4-BE49-F238E27FC236}">
                <a16:creationId xmlns:a16="http://schemas.microsoft.com/office/drawing/2014/main" id="{00000000-0008-0000-0E00-00002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62" cy="9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572621</xdr:colOff>
      <xdr:row>114</xdr:row>
      <xdr:rowOff>25774</xdr:rowOff>
    </xdr:from>
    <xdr:to>
      <xdr:col>1</xdr:col>
      <xdr:colOff>2071466</xdr:colOff>
      <xdr:row>116</xdr:row>
      <xdr:rowOff>209550</xdr:rowOff>
    </xdr:to>
    <xdr:pic>
      <xdr:nvPicPr>
        <xdr:cNvPr id="33" name="Picture 166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2621" y="35058724"/>
          <a:ext cx="1498845" cy="83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106793</xdr:colOff>
      <xdr:row>121</xdr:row>
      <xdr:rowOff>161925</xdr:rowOff>
    </xdr:from>
    <xdr:to>
      <xdr:col>2</xdr:col>
      <xdr:colOff>58949</xdr:colOff>
      <xdr:row>128</xdr:row>
      <xdr:rowOff>2128</xdr:rowOff>
    </xdr:to>
    <xdr:grpSp>
      <xdr:nvGrpSpPr>
        <xdr:cNvPr id="34" name="Group 7380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pSpPr>
          <a:grpSpLocks noChangeAspect="1"/>
        </xdr:cNvGrpSpPr>
      </xdr:nvGrpSpPr>
      <xdr:grpSpPr bwMode="auto">
        <a:xfrm>
          <a:off x="106793" y="38052375"/>
          <a:ext cx="2666781" cy="1240378"/>
          <a:chOff x="0" y="0"/>
          <a:chExt cx="2848" cy="890"/>
        </a:xfrm>
      </xdr:grpSpPr>
      <xdr:pic>
        <xdr:nvPicPr>
          <xdr:cNvPr id="35" name="Picture 400">
            <a:extLst>
              <a:ext uri="{FF2B5EF4-FFF2-40B4-BE49-F238E27FC236}">
                <a16:creationId xmlns:a16="http://schemas.microsoft.com/office/drawing/2014/main" id="{00000000-0008-0000-0E00-00002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-5400000">
            <a:off x="1758" y="-37"/>
            <a:ext cx="640" cy="12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6" name="Picture 401">
            <a:extLst>
              <a:ext uri="{FF2B5EF4-FFF2-40B4-BE49-F238E27FC236}">
                <a16:creationId xmlns:a16="http://schemas.microsoft.com/office/drawing/2014/main" id="{00000000-0008-0000-0E00-00002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032" cy="8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978837</xdr:colOff>
      <xdr:row>129</xdr:row>
      <xdr:rowOff>30258</xdr:rowOff>
    </xdr:from>
    <xdr:to>
      <xdr:col>1</xdr:col>
      <xdr:colOff>1786942</xdr:colOff>
      <xdr:row>129</xdr:row>
      <xdr:rowOff>590550</xdr:rowOff>
    </xdr:to>
    <xdr:grpSp>
      <xdr:nvGrpSpPr>
        <xdr:cNvPr id="37" name="Group 7381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pSpPr>
          <a:grpSpLocks noChangeAspect="1"/>
        </xdr:cNvGrpSpPr>
      </xdr:nvGrpSpPr>
      <xdr:grpSpPr bwMode="auto">
        <a:xfrm>
          <a:off x="978837" y="39530433"/>
          <a:ext cx="808105" cy="560292"/>
          <a:chOff x="0" y="0"/>
          <a:chExt cx="2617" cy="1136"/>
        </a:xfrm>
      </xdr:grpSpPr>
      <xdr:pic>
        <xdr:nvPicPr>
          <xdr:cNvPr id="38" name="Picture 403">
            <a:extLst>
              <a:ext uri="{FF2B5EF4-FFF2-40B4-BE49-F238E27FC236}">
                <a16:creationId xmlns:a16="http://schemas.microsoft.com/office/drawing/2014/main" id="{00000000-0008-0000-0E00-00002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44"/>
            <a:ext cx="1129" cy="10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9" name="Picture 404">
            <a:extLst>
              <a:ext uri="{FF2B5EF4-FFF2-40B4-BE49-F238E27FC236}">
                <a16:creationId xmlns:a16="http://schemas.microsoft.com/office/drawing/2014/main" id="{00000000-0008-0000-0E00-00002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-5460000">
            <a:off x="1326" y="11"/>
            <a:ext cx="1137" cy="11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11206</xdr:colOff>
      <xdr:row>130</xdr:row>
      <xdr:rowOff>103099</xdr:rowOff>
    </xdr:from>
    <xdr:to>
      <xdr:col>1</xdr:col>
      <xdr:colOff>2667000</xdr:colOff>
      <xdr:row>135</xdr:row>
      <xdr:rowOff>133912</xdr:rowOff>
    </xdr:to>
    <xdr:pic>
      <xdr:nvPicPr>
        <xdr:cNvPr id="43" name="Picture 408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06" y="41479699"/>
          <a:ext cx="2655794" cy="103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571501</xdr:colOff>
      <xdr:row>136</xdr:row>
      <xdr:rowOff>113775</xdr:rowOff>
    </xdr:from>
    <xdr:to>
      <xdr:col>1</xdr:col>
      <xdr:colOff>2126317</xdr:colOff>
      <xdr:row>138</xdr:row>
      <xdr:rowOff>248771</xdr:rowOff>
    </xdr:to>
    <xdr:grpSp>
      <xdr:nvGrpSpPr>
        <xdr:cNvPr id="44" name="Group 738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GrpSpPr>
          <a:grpSpLocks noChangeAspect="1"/>
        </xdr:cNvGrpSpPr>
      </xdr:nvGrpSpPr>
      <xdr:grpSpPr bwMode="auto">
        <a:xfrm>
          <a:off x="571501" y="41452275"/>
          <a:ext cx="1554816" cy="782696"/>
          <a:chOff x="0" y="0"/>
          <a:chExt cx="2442" cy="1390"/>
        </a:xfrm>
      </xdr:grpSpPr>
      <xdr:pic>
        <xdr:nvPicPr>
          <xdr:cNvPr id="45" name="Picture 409">
            <a:extLst>
              <a:ext uri="{FF2B5EF4-FFF2-40B4-BE49-F238E27FC236}">
                <a16:creationId xmlns:a16="http://schemas.microsoft.com/office/drawing/2014/main" id="{00000000-0008-0000-0E00-00002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-5400000">
            <a:off x="1243" y="145"/>
            <a:ext cx="1320" cy="10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6" name="Picture 410">
            <a:extLst>
              <a:ext uri="{FF2B5EF4-FFF2-40B4-BE49-F238E27FC236}">
                <a16:creationId xmlns:a16="http://schemas.microsoft.com/office/drawing/2014/main" id="{00000000-0008-0000-0E00-00002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839" cy="1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417420</xdr:colOff>
      <xdr:row>141</xdr:row>
      <xdr:rowOff>53228</xdr:rowOff>
    </xdr:from>
    <xdr:to>
      <xdr:col>1</xdr:col>
      <xdr:colOff>2230980</xdr:colOff>
      <xdr:row>145</xdr:row>
      <xdr:rowOff>93680</xdr:rowOff>
    </xdr:to>
    <xdr:grpSp>
      <xdr:nvGrpSpPr>
        <xdr:cNvPr id="47" name="Group 7384">
          <a:extLst>
            <a:ext uri="{FF2B5EF4-FFF2-40B4-BE49-F238E27FC236}">
              <a16:creationId xmlns:a16="http://schemas.microsoft.com/office/drawing/2014/main" id="{00000000-0008-0000-0E00-00002F000000}"/>
            </a:ext>
          </a:extLst>
        </xdr:cNvPr>
        <xdr:cNvGrpSpPr>
          <a:grpSpLocks noChangeAspect="1"/>
        </xdr:cNvGrpSpPr>
      </xdr:nvGrpSpPr>
      <xdr:grpSpPr bwMode="auto">
        <a:xfrm>
          <a:off x="417420" y="44306378"/>
          <a:ext cx="1813560" cy="840552"/>
          <a:chOff x="0" y="0"/>
          <a:chExt cx="2180" cy="1164"/>
        </a:xfrm>
      </xdr:grpSpPr>
      <xdr:pic>
        <xdr:nvPicPr>
          <xdr:cNvPr id="48" name="Picture 415">
            <a:extLst>
              <a:ext uri="{FF2B5EF4-FFF2-40B4-BE49-F238E27FC236}">
                <a16:creationId xmlns:a16="http://schemas.microsoft.com/office/drawing/2014/main" id="{00000000-0008-0000-0E00-00003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76" y="0"/>
            <a:ext cx="705" cy="11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9" name="Picture 416">
            <a:extLst>
              <a:ext uri="{FF2B5EF4-FFF2-40B4-BE49-F238E27FC236}">
                <a16:creationId xmlns:a16="http://schemas.microsoft.com/office/drawing/2014/main" id="{00000000-0008-0000-0E00-00003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48"/>
            <a:ext cx="994" cy="10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624167</xdr:colOff>
      <xdr:row>150</xdr:row>
      <xdr:rowOff>43702</xdr:rowOff>
    </xdr:from>
    <xdr:to>
      <xdr:col>1</xdr:col>
      <xdr:colOff>2002715</xdr:colOff>
      <xdr:row>152</xdr:row>
      <xdr:rowOff>187411</xdr:rowOff>
    </xdr:to>
    <xdr:pic>
      <xdr:nvPicPr>
        <xdr:cNvPr id="50" name="Picture 173">
          <a:extLst>
            <a:ext uri="{FF2B5EF4-FFF2-40B4-BE49-F238E27FC236}">
              <a16:creationId xmlns:a16="http://schemas.microsoft.com/office/drawing/2014/main" id="{00000000-0008-0000-0E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4167" y="47363902"/>
          <a:ext cx="1388073" cy="543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155</xdr:row>
      <xdr:rowOff>1656</xdr:rowOff>
    </xdr:from>
    <xdr:to>
      <xdr:col>3</xdr:col>
      <xdr:colOff>0</xdr:colOff>
      <xdr:row>158</xdr:row>
      <xdr:rowOff>20706</xdr:rowOff>
    </xdr:to>
    <xdr:grpSp>
      <xdr:nvGrpSpPr>
        <xdr:cNvPr id="51" name="Group 7385">
          <a:extLst>
            <a:ext uri="{FF2B5EF4-FFF2-40B4-BE49-F238E27FC236}">
              <a16:creationId xmlns:a16="http://schemas.microsoft.com/office/drawing/2014/main" id="{00000000-0008-0000-0E00-000033000000}"/>
            </a:ext>
          </a:extLst>
        </xdr:cNvPr>
        <xdr:cNvGrpSpPr>
          <a:grpSpLocks noChangeAspect="1"/>
        </xdr:cNvGrpSpPr>
      </xdr:nvGrpSpPr>
      <xdr:grpSpPr bwMode="auto">
        <a:xfrm>
          <a:off x="3371850" y="47083731"/>
          <a:ext cx="0" cy="619125"/>
          <a:chOff x="0" y="0"/>
          <a:chExt cx="2364" cy="1130"/>
        </a:xfrm>
      </xdr:grpSpPr>
      <xdr:pic>
        <xdr:nvPicPr>
          <xdr:cNvPr id="52" name="Picture 419">
            <a:extLst>
              <a:ext uri="{FF2B5EF4-FFF2-40B4-BE49-F238E27FC236}">
                <a16:creationId xmlns:a16="http://schemas.microsoft.com/office/drawing/2014/main" id="{00000000-0008-0000-0E00-00003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00" cy="1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3" name="Picture 420">
            <a:extLst>
              <a:ext uri="{FF2B5EF4-FFF2-40B4-BE49-F238E27FC236}">
                <a16:creationId xmlns:a16="http://schemas.microsoft.com/office/drawing/2014/main" id="{00000000-0008-0000-0E00-00003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16" y="77"/>
            <a:ext cx="948" cy="10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953061</xdr:colOff>
      <xdr:row>160</xdr:row>
      <xdr:rowOff>50763</xdr:rowOff>
    </xdr:from>
    <xdr:to>
      <xdr:col>1</xdr:col>
      <xdr:colOff>2060275</xdr:colOff>
      <xdr:row>162</xdr:row>
      <xdr:rowOff>180975</xdr:rowOff>
    </xdr:to>
    <xdr:grpSp>
      <xdr:nvGrpSpPr>
        <xdr:cNvPr id="54" name="Group 7434">
          <a:extLst>
            <a:ext uri="{FF2B5EF4-FFF2-40B4-BE49-F238E27FC236}">
              <a16:creationId xmlns:a16="http://schemas.microsoft.com/office/drawing/2014/main" id="{00000000-0008-0000-0E00-000036000000}"/>
            </a:ext>
          </a:extLst>
        </xdr:cNvPr>
        <xdr:cNvGrpSpPr>
          <a:grpSpLocks noChangeAspect="1"/>
        </xdr:cNvGrpSpPr>
      </xdr:nvGrpSpPr>
      <xdr:grpSpPr bwMode="auto">
        <a:xfrm>
          <a:off x="953061" y="48142488"/>
          <a:ext cx="1107214" cy="730287"/>
          <a:chOff x="0" y="0"/>
          <a:chExt cx="1994" cy="896"/>
        </a:xfrm>
      </xdr:grpSpPr>
      <xdr:pic>
        <xdr:nvPicPr>
          <xdr:cNvPr id="55" name="Picture 687">
            <a:extLst>
              <a:ext uri="{FF2B5EF4-FFF2-40B4-BE49-F238E27FC236}">
                <a16:creationId xmlns:a16="http://schemas.microsoft.com/office/drawing/2014/main" id="{00000000-0008-0000-0E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5400000">
            <a:off x="933" y="-13"/>
            <a:ext cx="896" cy="9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6" name="Picture 688">
            <a:extLst>
              <a:ext uri="{FF2B5EF4-FFF2-40B4-BE49-F238E27FC236}">
                <a16:creationId xmlns:a16="http://schemas.microsoft.com/office/drawing/2014/main" id="{00000000-0008-0000-0E00-00003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2"/>
            <a:ext cx="868" cy="8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</xdr:colOff>
      <xdr:row>164</xdr:row>
      <xdr:rowOff>156322</xdr:rowOff>
    </xdr:from>
    <xdr:to>
      <xdr:col>1</xdr:col>
      <xdr:colOff>2590801</xdr:colOff>
      <xdr:row>165</xdr:row>
      <xdr:rowOff>370574</xdr:rowOff>
    </xdr:to>
    <xdr:grpSp>
      <xdr:nvGrpSpPr>
        <xdr:cNvPr id="57" name="Group 7386">
          <a:extLst>
            <a:ext uri="{FF2B5EF4-FFF2-40B4-BE49-F238E27FC236}">
              <a16:creationId xmlns:a16="http://schemas.microsoft.com/office/drawing/2014/main" id="{00000000-0008-0000-0E00-000039000000}"/>
            </a:ext>
          </a:extLst>
        </xdr:cNvPr>
        <xdr:cNvGrpSpPr>
          <a:grpSpLocks noChangeAspect="1"/>
        </xdr:cNvGrpSpPr>
      </xdr:nvGrpSpPr>
      <xdr:grpSpPr bwMode="auto">
        <a:xfrm>
          <a:off x="0" y="49848247"/>
          <a:ext cx="2590801" cy="804802"/>
          <a:chOff x="0" y="0"/>
          <a:chExt cx="3518" cy="1152"/>
        </a:xfrm>
      </xdr:grpSpPr>
      <xdr:pic>
        <xdr:nvPicPr>
          <xdr:cNvPr id="58" name="Picture 423">
            <a:extLst>
              <a:ext uri="{FF2B5EF4-FFF2-40B4-BE49-F238E27FC236}">
                <a16:creationId xmlns:a16="http://schemas.microsoft.com/office/drawing/2014/main" id="{00000000-0008-0000-0E00-00003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657" cy="10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9" name="Picture 424">
            <a:extLst>
              <a:ext uri="{FF2B5EF4-FFF2-40B4-BE49-F238E27FC236}">
                <a16:creationId xmlns:a16="http://schemas.microsoft.com/office/drawing/2014/main" id="{00000000-0008-0000-0E00-00003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9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910" y="118"/>
            <a:ext cx="1608" cy="10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93569</xdr:colOff>
      <xdr:row>168</xdr:row>
      <xdr:rowOff>198345</xdr:rowOff>
    </xdr:from>
    <xdr:to>
      <xdr:col>1</xdr:col>
      <xdr:colOff>2559093</xdr:colOff>
      <xdr:row>172</xdr:row>
      <xdr:rowOff>9525</xdr:rowOff>
    </xdr:to>
    <xdr:grpSp>
      <xdr:nvGrpSpPr>
        <xdr:cNvPr id="60" name="Group 7387">
          <a:extLst>
            <a:ext uri="{FF2B5EF4-FFF2-40B4-BE49-F238E27FC236}">
              <a16:creationId xmlns:a16="http://schemas.microsoft.com/office/drawing/2014/main" id="{00000000-0008-0000-0E00-00003C000000}"/>
            </a:ext>
          </a:extLst>
        </xdr:cNvPr>
        <xdr:cNvGrpSpPr>
          <a:grpSpLocks noChangeAspect="1"/>
        </xdr:cNvGrpSpPr>
      </xdr:nvGrpSpPr>
      <xdr:grpSpPr bwMode="auto">
        <a:xfrm>
          <a:off x="93569" y="52538220"/>
          <a:ext cx="2465524" cy="811305"/>
          <a:chOff x="0" y="0"/>
          <a:chExt cx="2482" cy="1124"/>
        </a:xfrm>
      </xdr:grpSpPr>
      <xdr:pic>
        <xdr:nvPicPr>
          <xdr:cNvPr id="61" name="Picture 427">
            <a:extLst>
              <a:ext uri="{FF2B5EF4-FFF2-40B4-BE49-F238E27FC236}">
                <a16:creationId xmlns:a16="http://schemas.microsoft.com/office/drawing/2014/main" id="{00000000-0008-0000-0E00-00003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60" y="33"/>
            <a:ext cx="1023" cy="10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2" name="Picture 428">
            <a:extLst>
              <a:ext uri="{FF2B5EF4-FFF2-40B4-BE49-F238E27FC236}">
                <a16:creationId xmlns:a16="http://schemas.microsoft.com/office/drawing/2014/main" id="{00000000-0008-0000-0E00-00003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091" cy="11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508746</xdr:colOff>
      <xdr:row>175</xdr:row>
      <xdr:rowOff>129988</xdr:rowOff>
    </xdr:from>
    <xdr:to>
      <xdr:col>1</xdr:col>
      <xdr:colOff>2268343</xdr:colOff>
      <xdr:row>177</xdr:row>
      <xdr:rowOff>285750</xdr:rowOff>
    </xdr:to>
    <xdr:grpSp>
      <xdr:nvGrpSpPr>
        <xdr:cNvPr id="63" name="Group 7431" descr="ecd26953cfc04a9fb6427497da582872# #组合 265">
          <a:extLst>
            <a:ext uri="{FF2B5EF4-FFF2-40B4-BE49-F238E27FC236}">
              <a16:creationId xmlns:a16="http://schemas.microsoft.com/office/drawing/2014/main" id="{00000000-0008-0000-0E00-00003F000000}"/>
            </a:ext>
          </a:extLst>
        </xdr:cNvPr>
        <xdr:cNvGrpSpPr>
          <a:grpSpLocks noChangeAspect="1"/>
        </xdr:cNvGrpSpPr>
      </xdr:nvGrpSpPr>
      <xdr:grpSpPr bwMode="auto">
        <a:xfrm>
          <a:off x="508746" y="54832063"/>
          <a:ext cx="1759597" cy="974912"/>
          <a:chOff x="0" y="0"/>
          <a:chExt cx="2778" cy="1052"/>
        </a:xfrm>
      </xdr:grpSpPr>
      <xdr:pic>
        <xdr:nvPicPr>
          <xdr:cNvPr id="64" name="Picture 537">
            <a:extLst>
              <a:ext uri="{FF2B5EF4-FFF2-40B4-BE49-F238E27FC236}">
                <a16:creationId xmlns:a16="http://schemas.microsoft.com/office/drawing/2014/main" id="{00000000-0008-0000-0E00-00004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582" y="47"/>
            <a:ext cx="1196" cy="9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5" name="Picture 538">
            <a:extLst>
              <a:ext uri="{FF2B5EF4-FFF2-40B4-BE49-F238E27FC236}">
                <a16:creationId xmlns:a16="http://schemas.microsoft.com/office/drawing/2014/main" id="{00000000-0008-0000-0E00-00004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95" cy="10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0</xdr:colOff>
      <xdr:row>180</xdr:row>
      <xdr:rowOff>71529</xdr:rowOff>
    </xdr:from>
    <xdr:to>
      <xdr:col>3</xdr:col>
      <xdr:colOff>0</xdr:colOff>
      <xdr:row>182</xdr:row>
      <xdr:rowOff>251376</xdr:rowOff>
    </xdr:to>
    <xdr:pic>
      <xdr:nvPicPr>
        <xdr:cNvPr id="66" name="Picture 432">
          <a:extLst>
            <a:ext uri="{FF2B5EF4-FFF2-40B4-BE49-F238E27FC236}">
              <a16:creationId xmlns:a16="http://schemas.microsoft.com/office/drawing/2014/main" id="{00000000-0008-0000-0E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9274" y="71832879"/>
          <a:ext cx="1707460" cy="8275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822511</xdr:colOff>
      <xdr:row>183</xdr:row>
      <xdr:rowOff>82363</xdr:rowOff>
    </xdr:from>
    <xdr:to>
      <xdr:col>1</xdr:col>
      <xdr:colOff>2079811</xdr:colOff>
      <xdr:row>183</xdr:row>
      <xdr:rowOff>663388</xdr:rowOff>
    </xdr:to>
    <xdr:grpSp>
      <xdr:nvGrpSpPr>
        <xdr:cNvPr id="67" name="Group 7389">
          <a:extLst>
            <a:ext uri="{FF2B5EF4-FFF2-40B4-BE49-F238E27FC236}">
              <a16:creationId xmlns:a16="http://schemas.microsoft.com/office/drawing/2014/main" id="{00000000-0008-0000-0E00-000043000000}"/>
            </a:ext>
          </a:extLst>
        </xdr:cNvPr>
        <xdr:cNvGrpSpPr>
          <a:grpSpLocks noChangeAspect="1"/>
        </xdr:cNvGrpSpPr>
      </xdr:nvGrpSpPr>
      <xdr:grpSpPr bwMode="auto">
        <a:xfrm>
          <a:off x="822511" y="57222838"/>
          <a:ext cx="1257300" cy="581025"/>
          <a:chOff x="0" y="0"/>
          <a:chExt cx="2228" cy="1248"/>
        </a:xfrm>
      </xdr:grpSpPr>
      <xdr:pic>
        <xdr:nvPicPr>
          <xdr:cNvPr id="68" name="Picture 434">
            <a:extLst>
              <a:ext uri="{FF2B5EF4-FFF2-40B4-BE49-F238E27FC236}">
                <a16:creationId xmlns:a16="http://schemas.microsoft.com/office/drawing/2014/main" id="{00000000-0008-0000-0E00-00004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288" y="76"/>
            <a:ext cx="940" cy="11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9" name="Picture 435">
            <a:extLst>
              <a:ext uri="{FF2B5EF4-FFF2-40B4-BE49-F238E27FC236}">
                <a16:creationId xmlns:a16="http://schemas.microsoft.com/office/drawing/2014/main" id="{00000000-0008-0000-0E00-00004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877" cy="12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776007</xdr:colOff>
      <xdr:row>184</xdr:row>
      <xdr:rowOff>163606</xdr:rowOff>
    </xdr:from>
    <xdr:to>
      <xdr:col>1</xdr:col>
      <xdr:colOff>1957107</xdr:colOff>
      <xdr:row>184</xdr:row>
      <xdr:rowOff>706531</xdr:rowOff>
    </xdr:to>
    <xdr:grpSp>
      <xdr:nvGrpSpPr>
        <xdr:cNvPr id="70" name="Group 7390">
          <a:extLst>
            <a:ext uri="{FF2B5EF4-FFF2-40B4-BE49-F238E27FC236}">
              <a16:creationId xmlns:a16="http://schemas.microsoft.com/office/drawing/2014/main" id="{00000000-0008-0000-0E00-000046000000}"/>
            </a:ext>
          </a:extLst>
        </xdr:cNvPr>
        <xdr:cNvGrpSpPr>
          <a:grpSpLocks noChangeAspect="1"/>
        </xdr:cNvGrpSpPr>
      </xdr:nvGrpSpPr>
      <xdr:grpSpPr bwMode="auto">
        <a:xfrm>
          <a:off x="776007" y="58056556"/>
          <a:ext cx="1181100" cy="542925"/>
          <a:chOff x="0" y="0"/>
          <a:chExt cx="2283" cy="1322"/>
        </a:xfrm>
      </xdr:grpSpPr>
      <xdr:pic>
        <xdr:nvPicPr>
          <xdr:cNvPr id="71" name="Picture 437">
            <a:extLst>
              <a:ext uri="{FF2B5EF4-FFF2-40B4-BE49-F238E27FC236}">
                <a16:creationId xmlns:a16="http://schemas.microsoft.com/office/drawing/2014/main" id="{00000000-0008-0000-0E00-00004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0800000" flipH="1">
            <a:off x="1343" y="0"/>
            <a:ext cx="940" cy="1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2" name="Picture 438">
            <a:extLst>
              <a:ext uri="{FF2B5EF4-FFF2-40B4-BE49-F238E27FC236}">
                <a16:creationId xmlns:a16="http://schemas.microsoft.com/office/drawing/2014/main" id="{00000000-0008-0000-0E00-00004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50"/>
            <a:ext cx="1069" cy="12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810186</xdr:colOff>
      <xdr:row>185</xdr:row>
      <xdr:rowOff>358588</xdr:rowOff>
    </xdr:from>
    <xdr:to>
      <xdr:col>1</xdr:col>
      <xdr:colOff>2124636</xdr:colOff>
      <xdr:row>186</xdr:row>
      <xdr:rowOff>463363</xdr:rowOff>
    </xdr:to>
    <xdr:pic>
      <xdr:nvPicPr>
        <xdr:cNvPr id="73" name="Picture 177">
          <a:extLst>
            <a:ext uri="{FF2B5EF4-FFF2-40B4-BE49-F238E27FC236}">
              <a16:creationId xmlns:a16="http://schemas.microsoft.com/office/drawing/2014/main" id="{00000000-0008-0000-0E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92892" y="74463088"/>
          <a:ext cx="1314450" cy="642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619125</xdr:colOff>
      <xdr:row>187</xdr:row>
      <xdr:rowOff>266700</xdr:rowOff>
    </xdr:from>
    <xdr:to>
      <xdr:col>1</xdr:col>
      <xdr:colOff>2305050</xdr:colOff>
      <xdr:row>187</xdr:row>
      <xdr:rowOff>742950</xdr:rowOff>
    </xdr:to>
    <xdr:pic>
      <xdr:nvPicPr>
        <xdr:cNvPr id="74" name="Picture 178">
          <a:extLst>
            <a:ext uri="{FF2B5EF4-FFF2-40B4-BE49-F238E27FC236}">
              <a16:creationId xmlns:a16="http://schemas.microsoft.com/office/drawing/2014/main" id="{00000000-0008-0000-0E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0" y="75618975"/>
          <a:ext cx="16859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782171</xdr:colOff>
      <xdr:row>189</xdr:row>
      <xdr:rowOff>24092</xdr:rowOff>
    </xdr:from>
    <xdr:to>
      <xdr:col>1</xdr:col>
      <xdr:colOff>2096621</xdr:colOff>
      <xdr:row>190</xdr:row>
      <xdr:rowOff>244288</xdr:rowOff>
    </xdr:to>
    <xdr:grpSp>
      <xdr:nvGrpSpPr>
        <xdr:cNvPr id="75" name="Group 7391">
          <a:extLst>
            <a:ext uri="{FF2B5EF4-FFF2-40B4-BE49-F238E27FC236}">
              <a16:creationId xmlns:a16="http://schemas.microsoft.com/office/drawing/2014/main" id="{00000000-0008-0000-0E00-00004B000000}"/>
            </a:ext>
          </a:extLst>
        </xdr:cNvPr>
        <xdr:cNvGrpSpPr>
          <a:grpSpLocks noChangeAspect="1"/>
        </xdr:cNvGrpSpPr>
      </xdr:nvGrpSpPr>
      <xdr:grpSpPr bwMode="auto">
        <a:xfrm>
          <a:off x="782171" y="61012667"/>
          <a:ext cx="1314450" cy="620246"/>
          <a:chOff x="0" y="0"/>
          <a:chExt cx="2555" cy="1340"/>
        </a:xfrm>
      </xdr:grpSpPr>
      <xdr:pic>
        <xdr:nvPicPr>
          <xdr:cNvPr id="76" name="Picture 441">
            <a:extLst>
              <a:ext uri="{FF2B5EF4-FFF2-40B4-BE49-F238E27FC236}">
                <a16:creationId xmlns:a16="http://schemas.microsoft.com/office/drawing/2014/main" id="{00000000-0008-0000-0E00-00004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68"/>
            <a:ext cx="1380" cy="12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7" name="Picture 442">
            <a:extLst>
              <a:ext uri="{FF2B5EF4-FFF2-40B4-BE49-F238E27FC236}">
                <a16:creationId xmlns:a16="http://schemas.microsoft.com/office/drawing/2014/main" id="{00000000-0008-0000-0E00-00004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flipV="1">
            <a:off x="1497" y="0"/>
            <a:ext cx="1058" cy="13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645459</xdr:colOff>
      <xdr:row>192</xdr:row>
      <xdr:rowOff>165847</xdr:rowOff>
    </xdr:from>
    <xdr:to>
      <xdr:col>1</xdr:col>
      <xdr:colOff>2131359</xdr:colOff>
      <xdr:row>192</xdr:row>
      <xdr:rowOff>670672</xdr:rowOff>
    </xdr:to>
    <xdr:pic>
      <xdr:nvPicPr>
        <xdr:cNvPr id="78" name="Picture 527">
          <a:extLst>
            <a:ext uri="{FF2B5EF4-FFF2-40B4-BE49-F238E27FC236}">
              <a16:creationId xmlns:a16="http://schemas.microsoft.com/office/drawing/2014/main" id="{00000000-0008-0000-0E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165" y="77542465"/>
          <a:ext cx="14859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582706</xdr:colOff>
      <xdr:row>193</xdr:row>
      <xdr:rowOff>319928</xdr:rowOff>
    </xdr:from>
    <xdr:to>
      <xdr:col>1</xdr:col>
      <xdr:colOff>2173381</xdr:colOff>
      <xdr:row>193</xdr:row>
      <xdr:rowOff>681878</xdr:rowOff>
    </xdr:to>
    <xdr:pic>
      <xdr:nvPicPr>
        <xdr:cNvPr id="79" name="Picture 179">
          <a:extLst>
            <a:ext uri="{FF2B5EF4-FFF2-40B4-BE49-F238E27FC236}">
              <a16:creationId xmlns:a16="http://schemas.microsoft.com/office/drawing/2014/main" id="{00000000-0008-0000-0E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5412" y="78514575"/>
          <a:ext cx="15906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560294</xdr:colOff>
      <xdr:row>195</xdr:row>
      <xdr:rowOff>84605</xdr:rowOff>
    </xdr:from>
    <xdr:to>
      <xdr:col>1</xdr:col>
      <xdr:colOff>2427194</xdr:colOff>
      <xdr:row>197</xdr:row>
      <xdr:rowOff>209550</xdr:rowOff>
    </xdr:to>
    <xdr:pic>
      <xdr:nvPicPr>
        <xdr:cNvPr id="80" name="Picture 528">
          <a:extLst>
            <a:ext uri="{FF2B5EF4-FFF2-40B4-BE49-F238E27FC236}">
              <a16:creationId xmlns:a16="http://schemas.microsoft.com/office/drawing/2014/main" id="{00000000-0008-0000-0E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0" y="79489487"/>
          <a:ext cx="1866900" cy="774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548528</xdr:colOff>
      <xdr:row>199</xdr:row>
      <xdr:rowOff>236443</xdr:rowOff>
    </xdr:from>
    <xdr:to>
      <xdr:col>1</xdr:col>
      <xdr:colOff>2529728</xdr:colOff>
      <xdr:row>202</xdr:row>
      <xdr:rowOff>101973</xdr:rowOff>
    </xdr:to>
    <xdr:grpSp>
      <xdr:nvGrpSpPr>
        <xdr:cNvPr id="81" name="Group 7392">
          <a:extLst>
            <a:ext uri="{FF2B5EF4-FFF2-40B4-BE49-F238E27FC236}">
              <a16:creationId xmlns:a16="http://schemas.microsoft.com/office/drawing/2014/main" id="{00000000-0008-0000-0E00-000051000000}"/>
            </a:ext>
          </a:extLst>
        </xdr:cNvPr>
        <xdr:cNvGrpSpPr>
          <a:grpSpLocks noChangeAspect="1"/>
        </xdr:cNvGrpSpPr>
      </xdr:nvGrpSpPr>
      <xdr:grpSpPr bwMode="auto">
        <a:xfrm>
          <a:off x="548528" y="65758918"/>
          <a:ext cx="1981200" cy="837080"/>
          <a:chOff x="0" y="0"/>
          <a:chExt cx="2802" cy="1450"/>
        </a:xfrm>
      </xdr:grpSpPr>
      <xdr:pic>
        <xdr:nvPicPr>
          <xdr:cNvPr id="82" name="Picture 445">
            <a:extLst>
              <a:ext uri="{FF2B5EF4-FFF2-40B4-BE49-F238E27FC236}">
                <a16:creationId xmlns:a16="http://schemas.microsoft.com/office/drawing/2014/main" id="{00000000-0008-0000-0E00-00005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0860000" flipH="1">
            <a:off x="1318" y="0"/>
            <a:ext cx="1485" cy="1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3" name="Picture 446">
            <a:extLst>
              <a:ext uri="{FF2B5EF4-FFF2-40B4-BE49-F238E27FC236}">
                <a16:creationId xmlns:a16="http://schemas.microsoft.com/office/drawing/2014/main" id="{00000000-0008-0000-0E00-00005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159"/>
            <a:ext cx="1200" cy="12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508746</xdr:colOff>
      <xdr:row>204</xdr:row>
      <xdr:rowOff>296955</xdr:rowOff>
    </xdr:from>
    <xdr:to>
      <xdr:col>1</xdr:col>
      <xdr:colOff>2385171</xdr:colOff>
      <xdr:row>207</xdr:row>
      <xdr:rowOff>99312</xdr:rowOff>
    </xdr:to>
    <xdr:pic>
      <xdr:nvPicPr>
        <xdr:cNvPr id="84" name="Picture 447">
          <a:extLst>
            <a:ext uri="{FF2B5EF4-FFF2-40B4-BE49-F238E27FC236}">
              <a16:creationId xmlns:a16="http://schemas.microsoft.com/office/drawing/2014/main" id="{00000000-0008-0000-0E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1452" y="82626573"/>
          <a:ext cx="1876425" cy="777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547968</xdr:colOff>
      <xdr:row>210</xdr:row>
      <xdr:rowOff>197224</xdr:rowOff>
    </xdr:from>
    <xdr:to>
      <xdr:col>1</xdr:col>
      <xdr:colOff>2376768</xdr:colOff>
      <xdr:row>210</xdr:row>
      <xdr:rowOff>740149</xdr:rowOff>
    </xdr:to>
    <xdr:grpSp>
      <xdr:nvGrpSpPr>
        <xdr:cNvPr id="85" name="Group 7435">
          <a:extLst>
            <a:ext uri="{FF2B5EF4-FFF2-40B4-BE49-F238E27FC236}">
              <a16:creationId xmlns:a16="http://schemas.microsoft.com/office/drawing/2014/main" id="{00000000-0008-0000-0E00-000055000000}"/>
            </a:ext>
          </a:extLst>
        </xdr:cNvPr>
        <xdr:cNvGrpSpPr>
          <a:grpSpLocks noChangeAspect="1"/>
        </xdr:cNvGrpSpPr>
      </xdr:nvGrpSpPr>
      <xdr:grpSpPr bwMode="auto">
        <a:xfrm>
          <a:off x="547968" y="69282049"/>
          <a:ext cx="1828800" cy="542925"/>
          <a:chOff x="0" y="0"/>
          <a:chExt cx="1809" cy="874"/>
        </a:xfrm>
      </xdr:grpSpPr>
      <xdr:pic>
        <xdr:nvPicPr>
          <xdr:cNvPr id="86" name="Picture 690">
            <a:extLst>
              <a:ext uri="{FF2B5EF4-FFF2-40B4-BE49-F238E27FC236}">
                <a16:creationId xmlns:a16="http://schemas.microsoft.com/office/drawing/2014/main" id="{00000000-0008-0000-0E00-00005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967" y="0"/>
            <a:ext cx="842" cy="8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7" name="Picture 691">
            <a:extLst>
              <a:ext uri="{FF2B5EF4-FFF2-40B4-BE49-F238E27FC236}">
                <a16:creationId xmlns:a16="http://schemas.microsoft.com/office/drawing/2014/main" id="{00000000-0008-0000-0E00-00005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32"/>
            <a:ext cx="724" cy="8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534521</xdr:colOff>
      <xdr:row>213</xdr:row>
      <xdr:rowOff>197224</xdr:rowOff>
    </xdr:from>
    <xdr:to>
      <xdr:col>1</xdr:col>
      <xdr:colOff>2391896</xdr:colOff>
      <xdr:row>215</xdr:row>
      <xdr:rowOff>301999</xdr:rowOff>
    </xdr:to>
    <xdr:grpSp>
      <xdr:nvGrpSpPr>
        <xdr:cNvPr id="88" name="Group 7429">
          <a:extLst>
            <a:ext uri="{FF2B5EF4-FFF2-40B4-BE49-F238E27FC236}">
              <a16:creationId xmlns:a16="http://schemas.microsoft.com/office/drawing/2014/main" id="{00000000-0008-0000-0E00-000058000000}"/>
            </a:ext>
          </a:extLst>
        </xdr:cNvPr>
        <xdr:cNvGrpSpPr>
          <a:grpSpLocks noChangeAspect="1"/>
        </xdr:cNvGrpSpPr>
      </xdr:nvGrpSpPr>
      <xdr:grpSpPr bwMode="auto">
        <a:xfrm>
          <a:off x="534521" y="71053699"/>
          <a:ext cx="1857375" cy="400050"/>
          <a:chOff x="0" y="0"/>
          <a:chExt cx="2614" cy="1246"/>
        </a:xfrm>
      </xdr:grpSpPr>
      <xdr:pic>
        <xdr:nvPicPr>
          <xdr:cNvPr id="89" name="Picture 531">
            <a:extLst>
              <a:ext uri="{FF2B5EF4-FFF2-40B4-BE49-F238E27FC236}">
                <a16:creationId xmlns:a16="http://schemas.microsoft.com/office/drawing/2014/main" id="{00000000-0008-0000-0E00-00005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0800000" flipH="1">
            <a:off x="1544" y="0"/>
            <a:ext cx="1070" cy="12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0" name="Picture 532">
            <a:extLst>
              <a:ext uri="{FF2B5EF4-FFF2-40B4-BE49-F238E27FC236}">
                <a16:creationId xmlns:a16="http://schemas.microsoft.com/office/drawing/2014/main" id="{00000000-0008-0000-0E00-00005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12"/>
            <a:ext cx="1095" cy="11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883583</xdr:colOff>
      <xdr:row>219</xdr:row>
      <xdr:rowOff>101413</xdr:rowOff>
    </xdr:from>
    <xdr:to>
      <xdr:col>1</xdr:col>
      <xdr:colOff>1912283</xdr:colOff>
      <xdr:row>219</xdr:row>
      <xdr:rowOff>682438</xdr:rowOff>
    </xdr:to>
    <xdr:grpSp>
      <xdr:nvGrpSpPr>
        <xdr:cNvPr id="91" name="Group 7436">
          <a:extLst>
            <a:ext uri="{FF2B5EF4-FFF2-40B4-BE49-F238E27FC236}">
              <a16:creationId xmlns:a16="http://schemas.microsoft.com/office/drawing/2014/main" id="{00000000-0008-0000-0E00-00005B000000}"/>
            </a:ext>
          </a:extLst>
        </xdr:cNvPr>
        <xdr:cNvGrpSpPr>
          <a:grpSpLocks noChangeAspect="1"/>
        </xdr:cNvGrpSpPr>
      </xdr:nvGrpSpPr>
      <xdr:grpSpPr bwMode="auto">
        <a:xfrm>
          <a:off x="883583" y="72167563"/>
          <a:ext cx="1028700" cy="581025"/>
          <a:chOff x="0" y="0"/>
          <a:chExt cx="1886" cy="915"/>
        </a:xfrm>
      </xdr:grpSpPr>
      <xdr:pic>
        <xdr:nvPicPr>
          <xdr:cNvPr id="92" name="Picture 693">
            <a:extLst>
              <a:ext uri="{FF2B5EF4-FFF2-40B4-BE49-F238E27FC236}">
                <a16:creationId xmlns:a16="http://schemas.microsoft.com/office/drawing/2014/main" id="{00000000-0008-0000-0E00-00005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008" y="0"/>
            <a:ext cx="878" cy="9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3" name="Picture 694">
            <a:extLst>
              <a:ext uri="{FF2B5EF4-FFF2-40B4-BE49-F238E27FC236}">
                <a16:creationId xmlns:a16="http://schemas.microsoft.com/office/drawing/2014/main" id="{00000000-0008-0000-0E00-00005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63"/>
            <a:ext cx="791" cy="8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494179</xdr:colOff>
      <xdr:row>223</xdr:row>
      <xdr:rowOff>17930</xdr:rowOff>
    </xdr:from>
    <xdr:to>
      <xdr:col>1</xdr:col>
      <xdr:colOff>2380129</xdr:colOff>
      <xdr:row>225</xdr:row>
      <xdr:rowOff>103655</xdr:rowOff>
    </xdr:to>
    <xdr:grpSp>
      <xdr:nvGrpSpPr>
        <xdr:cNvPr id="94" name="Group 7430">
          <a:extLst>
            <a:ext uri="{FF2B5EF4-FFF2-40B4-BE49-F238E27FC236}">
              <a16:creationId xmlns:a16="http://schemas.microsoft.com/office/drawing/2014/main" id="{00000000-0008-0000-0E00-00005E000000}"/>
            </a:ext>
          </a:extLst>
        </xdr:cNvPr>
        <xdr:cNvGrpSpPr>
          <a:grpSpLocks noChangeAspect="1"/>
        </xdr:cNvGrpSpPr>
      </xdr:nvGrpSpPr>
      <xdr:grpSpPr bwMode="auto">
        <a:xfrm>
          <a:off x="494179" y="73884305"/>
          <a:ext cx="1885950" cy="733425"/>
          <a:chOff x="0" y="0"/>
          <a:chExt cx="2676" cy="1274"/>
        </a:xfrm>
      </xdr:grpSpPr>
      <xdr:pic>
        <xdr:nvPicPr>
          <xdr:cNvPr id="95" name="Picture 534">
            <a:extLst>
              <a:ext uri="{FF2B5EF4-FFF2-40B4-BE49-F238E27FC236}">
                <a16:creationId xmlns:a16="http://schemas.microsoft.com/office/drawing/2014/main" id="{00000000-0008-0000-0E00-00005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500000">
            <a:off x="1670" y="210"/>
            <a:ext cx="1007" cy="10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6" name="Picture 535">
            <a:extLst>
              <a:ext uri="{FF2B5EF4-FFF2-40B4-BE49-F238E27FC236}">
                <a16:creationId xmlns:a16="http://schemas.microsoft.com/office/drawing/2014/main" id="{00000000-0008-0000-0E00-00006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54" cy="12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604157</xdr:colOff>
      <xdr:row>228</xdr:row>
      <xdr:rowOff>181535</xdr:rowOff>
    </xdr:from>
    <xdr:to>
      <xdr:col>1</xdr:col>
      <xdr:colOff>2340428</xdr:colOff>
      <xdr:row>228</xdr:row>
      <xdr:rowOff>724460</xdr:rowOff>
    </xdr:to>
    <xdr:grpSp>
      <xdr:nvGrpSpPr>
        <xdr:cNvPr id="97" name="Group 7437">
          <a:extLst>
            <a:ext uri="{FF2B5EF4-FFF2-40B4-BE49-F238E27FC236}">
              <a16:creationId xmlns:a16="http://schemas.microsoft.com/office/drawing/2014/main" id="{00000000-0008-0000-0E00-000061000000}"/>
            </a:ext>
          </a:extLst>
        </xdr:cNvPr>
        <xdr:cNvGrpSpPr>
          <a:grpSpLocks noChangeAspect="1"/>
        </xdr:cNvGrpSpPr>
      </xdr:nvGrpSpPr>
      <xdr:grpSpPr bwMode="auto">
        <a:xfrm>
          <a:off x="604157" y="75667160"/>
          <a:ext cx="1736271" cy="542925"/>
          <a:chOff x="0" y="0"/>
          <a:chExt cx="2288" cy="1035"/>
        </a:xfrm>
      </xdr:grpSpPr>
      <xdr:pic>
        <xdr:nvPicPr>
          <xdr:cNvPr id="98" name="Picture 696">
            <a:extLst>
              <a:ext uri="{FF2B5EF4-FFF2-40B4-BE49-F238E27FC236}">
                <a16:creationId xmlns:a16="http://schemas.microsoft.com/office/drawing/2014/main" id="{00000000-0008-0000-0E00-00006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256" y="0"/>
            <a:ext cx="1033" cy="9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9" name="Picture 697">
            <a:extLst>
              <a:ext uri="{FF2B5EF4-FFF2-40B4-BE49-F238E27FC236}">
                <a16:creationId xmlns:a16="http://schemas.microsoft.com/office/drawing/2014/main" id="{00000000-0008-0000-0E00-00006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55"/>
            <a:ext cx="969" cy="9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503144</xdr:colOff>
      <xdr:row>230</xdr:row>
      <xdr:rowOff>22412</xdr:rowOff>
    </xdr:from>
    <xdr:to>
      <xdr:col>1</xdr:col>
      <xdr:colOff>2322419</xdr:colOff>
      <xdr:row>232</xdr:row>
      <xdr:rowOff>260537</xdr:rowOff>
    </xdr:to>
    <xdr:grpSp>
      <xdr:nvGrpSpPr>
        <xdr:cNvPr id="100" name="Group 7394">
          <a:extLst>
            <a:ext uri="{FF2B5EF4-FFF2-40B4-BE49-F238E27FC236}">
              <a16:creationId xmlns:a16="http://schemas.microsoft.com/office/drawing/2014/main" id="{00000000-0008-0000-0E00-000064000000}"/>
            </a:ext>
          </a:extLst>
        </xdr:cNvPr>
        <xdr:cNvGrpSpPr>
          <a:grpSpLocks noChangeAspect="1"/>
        </xdr:cNvGrpSpPr>
      </xdr:nvGrpSpPr>
      <xdr:grpSpPr bwMode="auto">
        <a:xfrm>
          <a:off x="503144" y="76774862"/>
          <a:ext cx="1819275" cy="885825"/>
          <a:chOff x="0" y="0"/>
          <a:chExt cx="2580" cy="1198"/>
        </a:xfrm>
      </xdr:grpSpPr>
      <xdr:pic>
        <xdr:nvPicPr>
          <xdr:cNvPr id="101" name="Picture 453">
            <a:extLst>
              <a:ext uri="{FF2B5EF4-FFF2-40B4-BE49-F238E27FC236}">
                <a16:creationId xmlns:a16="http://schemas.microsoft.com/office/drawing/2014/main" id="{00000000-0008-0000-0E00-00006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9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069" cy="11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" name="Picture 454">
            <a:extLst>
              <a:ext uri="{FF2B5EF4-FFF2-40B4-BE49-F238E27FC236}">
                <a16:creationId xmlns:a16="http://schemas.microsoft.com/office/drawing/2014/main" id="{00000000-0008-0000-0E00-00006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606" y="144"/>
            <a:ext cx="974" cy="105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481852</xdr:colOff>
      <xdr:row>235</xdr:row>
      <xdr:rowOff>93010</xdr:rowOff>
    </xdr:from>
    <xdr:to>
      <xdr:col>1</xdr:col>
      <xdr:colOff>2329702</xdr:colOff>
      <xdr:row>237</xdr:row>
      <xdr:rowOff>169210</xdr:rowOff>
    </xdr:to>
    <xdr:pic>
      <xdr:nvPicPr>
        <xdr:cNvPr id="103" name="Picture 455">
          <a:extLst>
            <a:ext uri="{FF2B5EF4-FFF2-40B4-BE49-F238E27FC236}">
              <a16:creationId xmlns:a16="http://schemas.microsoft.com/office/drawing/2014/main" id="{00000000-0008-0000-0E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4558" y="94267245"/>
          <a:ext cx="1847850" cy="726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660587</xdr:colOff>
      <xdr:row>239</xdr:row>
      <xdr:rowOff>165847</xdr:rowOff>
    </xdr:from>
    <xdr:to>
      <xdr:col>1</xdr:col>
      <xdr:colOff>2136962</xdr:colOff>
      <xdr:row>239</xdr:row>
      <xdr:rowOff>708772</xdr:rowOff>
    </xdr:to>
    <xdr:pic>
      <xdr:nvPicPr>
        <xdr:cNvPr id="104" name="Picture 456">
          <a:extLst>
            <a:ext uri="{FF2B5EF4-FFF2-40B4-BE49-F238E27FC236}">
              <a16:creationId xmlns:a16="http://schemas.microsoft.com/office/drawing/2014/main" id="{00000000-0008-0000-0E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3293" y="95639965"/>
          <a:ext cx="14763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525555</xdr:colOff>
      <xdr:row>240</xdr:row>
      <xdr:rowOff>838200</xdr:rowOff>
    </xdr:from>
    <xdr:to>
      <xdr:col>1</xdr:col>
      <xdr:colOff>2440080</xdr:colOff>
      <xdr:row>243</xdr:row>
      <xdr:rowOff>142875</xdr:rowOff>
    </xdr:to>
    <xdr:grpSp>
      <xdr:nvGrpSpPr>
        <xdr:cNvPr id="105" name="Group 7397">
          <a:extLst>
            <a:ext uri="{FF2B5EF4-FFF2-40B4-BE49-F238E27FC236}">
              <a16:creationId xmlns:a16="http://schemas.microsoft.com/office/drawing/2014/main" id="{00000000-0008-0000-0E00-000069000000}"/>
            </a:ext>
          </a:extLst>
        </xdr:cNvPr>
        <xdr:cNvGrpSpPr>
          <a:grpSpLocks noChangeAspect="1"/>
        </xdr:cNvGrpSpPr>
      </xdr:nvGrpSpPr>
      <xdr:grpSpPr bwMode="auto">
        <a:xfrm>
          <a:off x="525555" y="81153000"/>
          <a:ext cx="1914525" cy="809625"/>
          <a:chOff x="0" y="0"/>
          <a:chExt cx="2927" cy="1246"/>
        </a:xfrm>
      </xdr:grpSpPr>
      <xdr:pic>
        <xdr:nvPicPr>
          <xdr:cNvPr id="106" name="Picture 458">
            <a:extLst>
              <a:ext uri="{FF2B5EF4-FFF2-40B4-BE49-F238E27FC236}">
                <a16:creationId xmlns:a16="http://schemas.microsoft.com/office/drawing/2014/main" id="{00000000-0008-0000-0E00-00006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5400000">
            <a:off x="1600" y="1"/>
            <a:ext cx="1163" cy="1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" name="Picture 459">
            <a:extLst>
              <a:ext uri="{FF2B5EF4-FFF2-40B4-BE49-F238E27FC236}">
                <a16:creationId xmlns:a16="http://schemas.microsoft.com/office/drawing/2014/main" id="{00000000-0008-0000-0E00-00006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72" cy="12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538442</xdr:colOff>
      <xdr:row>248</xdr:row>
      <xdr:rowOff>145116</xdr:rowOff>
    </xdr:from>
    <xdr:to>
      <xdr:col>1</xdr:col>
      <xdr:colOff>2310092</xdr:colOff>
      <xdr:row>250</xdr:row>
      <xdr:rowOff>317686</xdr:rowOff>
    </xdr:to>
    <xdr:pic>
      <xdr:nvPicPr>
        <xdr:cNvPr id="108" name="Picture 460">
          <a:extLst>
            <a:ext uri="{FF2B5EF4-FFF2-40B4-BE49-F238E27FC236}">
              <a16:creationId xmlns:a16="http://schemas.microsoft.com/office/drawing/2014/main" id="{00000000-0008-0000-0E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1148" y="99619734"/>
          <a:ext cx="1771650" cy="8225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671232</xdr:colOff>
      <xdr:row>254</xdr:row>
      <xdr:rowOff>200585</xdr:rowOff>
    </xdr:from>
    <xdr:to>
      <xdr:col>1</xdr:col>
      <xdr:colOff>2109507</xdr:colOff>
      <xdr:row>255</xdr:row>
      <xdr:rowOff>219635</xdr:rowOff>
    </xdr:to>
    <xdr:grpSp>
      <xdr:nvGrpSpPr>
        <xdr:cNvPr id="109" name="Group 7399">
          <a:extLst>
            <a:ext uri="{FF2B5EF4-FFF2-40B4-BE49-F238E27FC236}">
              <a16:creationId xmlns:a16="http://schemas.microsoft.com/office/drawing/2014/main" id="{00000000-0008-0000-0E00-00006D000000}"/>
            </a:ext>
          </a:extLst>
        </xdr:cNvPr>
        <xdr:cNvGrpSpPr>
          <a:grpSpLocks noChangeAspect="1"/>
        </xdr:cNvGrpSpPr>
      </xdr:nvGrpSpPr>
      <xdr:grpSpPr bwMode="auto">
        <a:xfrm>
          <a:off x="671232" y="85582685"/>
          <a:ext cx="1438275" cy="514350"/>
          <a:chOff x="0" y="0"/>
          <a:chExt cx="2979" cy="1329"/>
        </a:xfrm>
      </xdr:grpSpPr>
      <xdr:pic>
        <xdr:nvPicPr>
          <xdr:cNvPr id="110" name="Picture 463">
            <a:extLst>
              <a:ext uri="{FF2B5EF4-FFF2-40B4-BE49-F238E27FC236}">
                <a16:creationId xmlns:a16="http://schemas.microsoft.com/office/drawing/2014/main" id="{00000000-0008-0000-0E00-00006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703" y="57"/>
            <a:ext cx="1276" cy="12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1" name="Picture 464">
            <a:extLst>
              <a:ext uri="{FF2B5EF4-FFF2-40B4-BE49-F238E27FC236}">
                <a16:creationId xmlns:a16="http://schemas.microsoft.com/office/drawing/2014/main" id="{00000000-0008-0000-0E00-00006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09" cy="13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0</xdr:colOff>
      <xdr:row>257</xdr:row>
      <xdr:rowOff>98563</xdr:rowOff>
    </xdr:from>
    <xdr:to>
      <xdr:col>3</xdr:col>
      <xdr:colOff>0</xdr:colOff>
      <xdr:row>260</xdr:row>
      <xdr:rowOff>98563</xdr:rowOff>
    </xdr:to>
    <xdr:pic>
      <xdr:nvPicPr>
        <xdr:cNvPr id="112" name="Picture 465">
          <a:extLst>
            <a:ext uri="{FF2B5EF4-FFF2-40B4-BE49-F238E27FC236}">
              <a16:creationId xmlns:a16="http://schemas.microsoft.com/office/drawing/2014/main" id="{00000000-0008-0000-0E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0638" y="102778063"/>
          <a:ext cx="16668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239806</xdr:colOff>
      <xdr:row>266</xdr:row>
      <xdr:rowOff>158002</xdr:rowOff>
    </xdr:from>
    <xdr:to>
      <xdr:col>1</xdr:col>
      <xdr:colOff>2630581</xdr:colOff>
      <xdr:row>270</xdr:row>
      <xdr:rowOff>42582</xdr:rowOff>
    </xdr:to>
    <xdr:grpSp>
      <xdr:nvGrpSpPr>
        <xdr:cNvPr id="113" name="Group 7401" descr="f7c18407421046db8c69f3b9aa142ef5# #组合 278">
          <a:extLst>
            <a:ext uri="{FF2B5EF4-FFF2-40B4-BE49-F238E27FC236}">
              <a16:creationId xmlns:a16="http://schemas.microsoft.com/office/drawing/2014/main" id="{00000000-0008-0000-0E00-000071000000}"/>
            </a:ext>
          </a:extLst>
        </xdr:cNvPr>
        <xdr:cNvGrpSpPr>
          <a:grpSpLocks noChangeAspect="1"/>
        </xdr:cNvGrpSpPr>
      </xdr:nvGrpSpPr>
      <xdr:grpSpPr bwMode="auto">
        <a:xfrm>
          <a:off x="239806" y="89312002"/>
          <a:ext cx="2390775" cy="684680"/>
          <a:chOff x="0" y="0"/>
          <a:chExt cx="2736" cy="1414"/>
        </a:xfrm>
      </xdr:grpSpPr>
      <xdr:pic>
        <xdr:nvPicPr>
          <xdr:cNvPr id="114" name="Picture 467" descr="9baa437d45c24514b8f2355e4f65384e# #图片框 102">
            <a:extLst>
              <a:ext uri="{FF2B5EF4-FFF2-40B4-BE49-F238E27FC236}">
                <a16:creationId xmlns:a16="http://schemas.microsoft.com/office/drawing/2014/main" id="{00000000-0008-0000-0E00-00007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9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76" y="10"/>
            <a:ext cx="1260" cy="14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5" name="Picture 468" descr="33dcfe7e73cb4512999374d4272ad945# #图片框 161">
            <a:extLst>
              <a:ext uri="{FF2B5EF4-FFF2-40B4-BE49-F238E27FC236}">
                <a16:creationId xmlns:a16="http://schemas.microsoft.com/office/drawing/2014/main" id="{00000000-0008-0000-0E00-00007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0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87" cy="13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672913</xdr:colOff>
      <xdr:row>275</xdr:row>
      <xdr:rowOff>230280</xdr:rowOff>
    </xdr:from>
    <xdr:to>
      <xdr:col>1</xdr:col>
      <xdr:colOff>2282638</xdr:colOff>
      <xdr:row>278</xdr:row>
      <xdr:rowOff>29135</xdr:rowOff>
    </xdr:to>
    <xdr:grpSp>
      <xdr:nvGrpSpPr>
        <xdr:cNvPr id="116" name="Group 7402">
          <a:extLst>
            <a:ext uri="{FF2B5EF4-FFF2-40B4-BE49-F238E27FC236}">
              <a16:creationId xmlns:a16="http://schemas.microsoft.com/office/drawing/2014/main" id="{00000000-0008-0000-0E00-000074000000}"/>
            </a:ext>
          </a:extLst>
        </xdr:cNvPr>
        <xdr:cNvGrpSpPr>
          <a:grpSpLocks noChangeAspect="1"/>
        </xdr:cNvGrpSpPr>
      </xdr:nvGrpSpPr>
      <xdr:grpSpPr bwMode="auto">
        <a:xfrm>
          <a:off x="672913" y="91803630"/>
          <a:ext cx="1609725" cy="770405"/>
          <a:chOff x="0" y="0"/>
          <a:chExt cx="2383" cy="1280"/>
        </a:xfrm>
      </xdr:grpSpPr>
      <xdr:pic>
        <xdr:nvPicPr>
          <xdr:cNvPr id="117" name="Picture 470" descr="d6cfa4205ca04275a7cf33e388ec6afe# #图片框 105">
            <a:extLst>
              <a:ext uri="{FF2B5EF4-FFF2-40B4-BE49-F238E27FC236}">
                <a16:creationId xmlns:a16="http://schemas.microsoft.com/office/drawing/2014/main" id="{00000000-0008-0000-0E00-00007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389" y="104"/>
            <a:ext cx="994" cy="11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8" name="Picture 471" descr="421736c8ca8646f6a1c8dd27070adfc1# #图片框 170">
            <a:extLst>
              <a:ext uri="{FF2B5EF4-FFF2-40B4-BE49-F238E27FC236}">
                <a16:creationId xmlns:a16="http://schemas.microsoft.com/office/drawing/2014/main" id="{00000000-0008-0000-0E00-00007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54" cy="12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616323</xdr:colOff>
      <xdr:row>280</xdr:row>
      <xdr:rowOff>217394</xdr:rowOff>
    </xdr:from>
    <xdr:to>
      <xdr:col>1</xdr:col>
      <xdr:colOff>2330823</xdr:colOff>
      <xdr:row>282</xdr:row>
      <xdr:rowOff>179295</xdr:rowOff>
    </xdr:to>
    <xdr:pic>
      <xdr:nvPicPr>
        <xdr:cNvPr id="119" name="Picture 180">
          <a:extLst>
            <a:ext uri="{FF2B5EF4-FFF2-40B4-BE49-F238E27FC236}">
              <a16:creationId xmlns:a16="http://schemas.microsoft.com/office/drawing/2014/main" id="{00000000-0008-0000-0E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9029" y="110348806"/>
          <a:ext cx="1714500" cy="611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331305</xdr:colOff>
      <xdr:row>285</xdr:row>
      <xdr:rowOff>363460</xdr:rowOff>
    </xdr:from>
    <xdr:to>
      <xdr:col>1</xdr:col>
      <xdr:colOff>2501348</xdr:colOff>
      <xdr:row>287</xdr:row>
      <xdr:rowOff>11715</xdr:rowOff>
    </xdr:to>
    <xdr:grpSp>
      <xdr:nvGrpSpPr>
        <xdr:cNvPr id="120" name="Group 7403">
          <a:extLst>
            <a:ext uri="{FF2B5EF4-FFF2-40B4-BE49-F238E27FC236}">
              <a16:creationId xmlns:a16="http://schemas.microsoft.com/office/drawing/2014/main" id="{00000000-0008-0000-0E00-000078000000}"/>
            </a:ext>
          </a:extLst>
        </xdr:cNvPr>
        <xdr:cNvGrpSpPr>
          <a:grpSpLocks noChangeAspect="1"/>
        </xdr:cNvGrpSpPr>
      </xdr:nvGrpSpPr>
      <xdr:grpSpPr bwMode="auto">
        <a:xfrm>
          <a:off x="331305" y="94441885"/>
          <a:ext cx="2170043" cy="543605"/>
          <a:chOff x="0" y="0"/>
          <a:chExt cx="2349" cy="1001"/>
        </a:xfrm>
      </xdr:grpSpPr>
      <xdr:pic>
        <xdr:nvPicPr>
          <xdr:cNvPr id="121" name="Picture 474" descr="8d69f6d9970a451d8939ec11cd3df3ae# #图片框 143">
            <a:extLst>
              <a:ext uri="{FF2B5EF4-FFF2-40B4-BE49-F238E27FC236}">
                <a16:creationId xmlns:a16="http://schemas.microsoft.com/office/drawing/2014/main" id="{00000000-0008-0000-0E00-00007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898" cy="9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2" name="Picture 475" descr="88faee8ef0ff4bc2b3e58e05233099d4# #图片框 175">
            <a:extLst>
              <a:ext uri="{FF2B5EF4-FFF2-40B4-BE49-F238E27FC236}">
                <a16:creationId xmlns:a16="http://schemas.microsoft.com/office/drawing/2014/main" id="{00000000-0008-0000-0E00-00007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699" y="7"/>
            <a:ext cx="651" cy="9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" name="Picture 476" descr="ecb8e7ae23f545ca94f843517a5a5333# #图片框 176">
            <a:extLst>
              <a:ext uri="{FF2B5EF4-FFF2-40B4-BE49-F238E27FC236}">
                <a16:creationId xmlns:a16="http://schemas.microsoft.com/office/drawing/2014/main" id="{00000000-0008-0000-0E00-00007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6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936" y="77"/>
            <a:ext cx="742" cy="8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298076</xdr:colOff>
      <xdr:row>288</xdr:row>
      <xdr:rowOff>214592</xdr:rowOff>
    </xdr:from>
    <xdr:to>
      <xdr:col>1</xdr:col>
      <xdr:colOff>2536451</xdr:colOff>
      <xdr:row>290</xdr:row>
      <xdr:rowOff>166967</xdr:rowOff>
    </xdr:to>
    <xdr:grpSp>
      <xdr:nvGrpSpPr>
        <xdr:cNvPr id="124" name="Group 7404">
          <a:extLst>
            <a:ext uri="{FF2B5EF4-FFF2-40B4-BE49-F238E27FC236}">
              <a16:creationId xmlns:a16="http://schemas.microsoft.com/office/drawing/2014/main" id="{00000000-0008-0000-0E00-00007C000000}"/>
            </a:ext>
          </a:extLst>
        </xdr:cNvPr>
        <xdr:cNvGrpSpPr>
          <a:grpSpLocks noChangeAspect="1"/>
        </xdr:cNvGrpSpPr>
      </xdr:nvGrpSpPr>
      <xdr:grpSpPr bwMode="auto">
        <a:xfrm>
          <a:off x="298076" y="95636042"/>
          <a:ext cx="2238375" cy="885825"/>
          <a:chOff x="0" y="0"/>
          <a:chExt cx="2684" cy="1072"/>
        </a:xfrm>
      </xdr:grpSpPr>
      <xdr:pic>
        <xdr:nvPicPr>
          <xdr:cNvPr id="125" name="Picture 478" descr="5a7a0913bd8c4ef28b7eec0761ef844d# #图片框 152">
            <a:extLst>
              <a:ext uri="{FF2B5EF4-FFF2-40B4-BE49-F238E27FC236}">
                <a16:creationId xmlns:a16="http://schemas.microsoft.com/office/drawing/2014/main" id="{00000000-0008-0000-0E00-00007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104" y="0"/>
            <a:ext cx="1581" cy="10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6" name="Picture 479" descr="5f9813c5f56243fbb776a689d3ac3870# #图片框 173">
            <a:extLst>
              <a:ext uri="{FF2B5EF4-FFF2-40B4-BE49-F238E27FC236}">
                <a16:creationId xmlns:a16="http://schemas.microsoft.com/office/drawing/2014/main" id="{00000000-0008-0000-0E00-00007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10"/>
            <a:ext cx="961" cy="10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462403</xdr:colOff>
      <xdr:row>291</xdr:row>
      <xdr:rowOff>378839</xdr:rowOff>
    </xdr:from>
    <xdr:to>
      <xdr:col>1</xdr:col>
      <xdr:colOff>2472178</xdr:colOff>
      <xdr:row>293</xdr:row>
      <xdr:rowOff>53148</xdr:rowOff>
    </xdr:to>
    <xdr:pic>
      <xdr:nvPicPr>
        <xdr:cNvPr id="127" name="Picture 480" descr="e7f43b49651c4c1c9ba17005ccddb9a2# #图片框 151">
          <a:extLst>
            <a:ext uri="{FF2B5EF4-FFF2-40B4-BE49-F238E27FC236}">
              <a16:creationId xmlns:a16="http://schemas.microsoft.com/office/drawing/2014/main" id="{00000000-0008-0000-0E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5109" y="114891751"/>
          <a:ext cx="2009775" cy="7388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595032</xdr:colOff>
      <xdr:row>295</xdr:row>
      <xdr:rowOff>4482</xdr:rowOff>
    </xdr:from>
    <xdr:to>
      <xdr:col>1</xdr:col>
      <xdr:colOff>2423832</xdr:colOff>
      <xdr:row>297</xdr:row>
      <xdr:rowOff>281828</xdr:rowOff>
    </xdr:to>
    <xdr:pic>
      <xdr:nvPicPr>
        <xdr:cNvPr id="128" name="Picture 481" descr="794ddce26a04491784898cd81730aae6# #图片框 133">
          <a:extLst>
            <a:ext uri="{FF2B5EF4-FFF2-40B4-BE49-F238E27FC236}">
              <a16:creationId xmlns:a16="http://schemas.microsoft.com/office/drawing/2014/main" id="{00000000-0008-0000-0E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7738" y="116399982"/>
          <a:ext cx="1828800" cy="9272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402691</xdr:colOff>
      <xdr:row>301</xdr:row>
      <xdr:rowOff>308002</xdr:rowOff>
    </xdr:from>
    <xdr:to>
      <xdr:col>1</xdr:col>
      <xdr:colOff>2583916</xdr:colOff>
      <xdr:row>304</xdr:row>
      <xdr:rowOff>154480</xdr:rowOff>
    </xdr:to>
    <xdr:pic>
      <xdr:nvPicPr>
        <xdr:cNvPr id="129" name="Picture 482" descr="897f91a617ed48ceb85da193ca1e28db# #图片框 165">
          <a:extLst>
            <a:ext uri="{FF2B5EF4-FFF2-40B4-BE49-F238E27FC236}">
              <a16:creationId xmlns:a16="http://schemas.microsoft.com/office/drawing/2014/main" id="{00000000-0008-0000-0E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5397" y="118799002"/>
          <a:ext cx="2181225" cy="821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510427</xdr:colOff>
      <xdr:row>309</xdr:row>
      <xdr:rowOff>220196</xdr:rowOff>
    </xdr:from>
    <xdr:to>
      <xdr:col>1</xdr:col>
      <xdr:colOff>2529727</xdr:colOff>
      <xdr:row>309</xdr:row>
      <xdr:rowOff>1039346</xdr:rowOff>
    </xdr:to>
    <xdr:pic>
      <xdr:nvPicPr>
        <xdr:cNvPr id="130" name="Picture 181">
          <a:extLst>
            <a:ext uri="{FF2B5EF4-FFF2-40B4-BE49-F238E27FC236}">
              <a16:creationId xmlns:a16="http://schemas.microsoft.com/office/drawing/2014/main" id="{00000000-0008-0000-0E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3133" y="121310961"/>
          <a:ext cx="20193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143947</xdr:colOff>
      <xdr:row>310</xdr:row>
      <xdr:rowOff>740587</xdr:rowOff>
    </xdr:from>
    <xdr:to>
      <xdr:col>1</xdr:col>
      <xdr:colOff>2725222</xdr:colOff>
      <xdr:row>311</xdr:row>
      <xdr:rowOff>548137</xdr:rowOff>
    </xdr:to>
    <xdr:pic>
      <xdr:nvPicPr>
        <xdr:cNvPr id="131" name="Picture 182">
          <a:extLst>
            <a:ext uri="{FF2B5EF4-FFF2-40B4-BE49-F238E27FC236}">
              <a16:creationId xmlns:a16="http://schemas.microsoft.com/office/drawing/2014/main" id="{00000000-0008-0000-0E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6653" y="123030381"/>
          <a:ext cx="2581275" cy="591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465604</xdr:colOff>
      <xdr:row>316</xdr:row>
      <xdr:rowOff>44264</xdr:rowOff>
    </xdr:from>
    <xdr:to>
      <xdr:col>1</xdr:col>
      <xdr:colOff>2437279</xdr:colOff>
      <xdr:row>319</xdr:row>
      <xdr:rowOff>158564</xdr:rowOff>
    </xdr:to>
    <xdr:grpSp>
      <xdr:nvGrpSpPr>
        <xdr:cNvPr id="132" name="Group 7408">
          <a:extLst>
            <a:ext uri="{FF2B5EF4-FFF2-40B4-BE49-F238E27FC236}">
              <a16:creationId xmlns:a16="http://schemas.microsoft.com/office/drawing/2014/main" id="{00000000-0008-0000-0E00-000084000000}"/>
            </a:ext>
          </a:extLst>
        </xdr:cNvPr>
        <xdr:cNvGrpSpPr>
          <a:grpSpLocks noChangeAspect="1"/>
        </xdr:cNvGrpSpPr>
      </xdr:nvGrpSpPr>
      <xdr:grpSpPr bwMode="auto">
        <a:xfrm>
          <a:off x="465604" y="107048114"/>
          <a:ext cx="1971675" cy="1085850"/>
          <a:chOff x="0" y="0"/>
          <a:chExt cx="2088" cy="1160"/>
        </a:xfrm>
      </xdr:grpSpPr>
      <xdr:pic>
        <xdr:nvPicPr>
          <xdr:cNvPr id="133" name="Picture 485" descr="90176e0705fa4796a1a98873a3c15886# #图片框 155">
            <a:extLst>
              <a:ext uri="{FF2B5EF4-FFF2-40B4-BE49-F238E27FC236}">
                <a16:creationId xmlns:a16="http://schemas.microsoft.com/office/drawing/2014/main" id="{00000000-0008-0000-0E00-00008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6" cy="11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4" name="Picture 486" descr="e6188020633443aabf0cf08b984c81b1# #图片框 178">
            <a:extLst>
              <a:ext uri="{FF2B5EF4-FFF2-40B4-BE49-F238E27FC236}">
                <a16:creationId xmlns:a16="http://schemas.microsoft.com/office/drawing/2014/main" id="{00000000-0008-0000-0E00-00008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280" y="80"/>
            <a:ext cx="809" cy="10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507066</xdr:colOff>
      <xdr:row>322</xdr:row>
      <xdr:rowOff>195543</xdr:rowOff>
    </xdr:from>
    <xdr:to>
      <xdr:col>1</xdr:col>
      <xdr:colOff>2593041</xdr:colOff>
      <xdr:row>325</xdr:row>
      <xdr:rowOff>100293</xdr:rowOff>
    </xdr:to>
    <xdr:pic>
      <xdr:nvPicPr>
        <xdr:cNvPr id="135" name="Picture 487" descr="1635f4944c9c41c9b1be4d18406fd13b# #图片框 126">
          <a:extLst>
            <a:ext uri="{FF2B5EF4-FFF2-40B4-BE49-F238E27FC236}">
              <a16:creationId xmlns:a16="http://schemas.microsoft.com/office/drawing/2014/main" id="{00000000-0008-0000-0E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9772" y="127763308"/>
          <a:ext cx="2085975" cy="8796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326651</xdr:colOff>
      <xdr:row>328</xdr:row>
      <xdr:rowOff>151279</xdr:rowOff>
    </xdr:from>
    <xdr:to>
      <xdr:col>1</xdr:col>
      <xdr:colOff>2622176</xdr:colOff>
      <xdr:row>331</xdr:row>
      <xdr:rowOff>189379</xdr:rowOff>
    </xdr:to>
    <xdr:pic>
      <xdr:nvPicPr>
        <xdr:cNvPr id="136" name="Picture 488" descr="9e32947898e74eb588924e80b0e3582c# #图片框 140">
          <a:extLst>
            <a:ext uri="{FF2B5EF4-FFF2-40B4-BE49-F238E27FC236}">
              <a16:creationId xmlns:a16="http://schemas.microsoft.com/office/drawing/2014/main" id="{00000000-0008-0000-0E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9357" y="129668867"/>
          <a:ext cx="2295525" cy="1013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176493</xdr:colOff>
      <xdr:row>333</xdr:row>
      <xdr:rowOff>439271</xdr:rowOff>
    </xdr:from>
    <xdr:to>
      <xdr:col>1</xdr:col>
      <xdr:colOff>2624418</xdr:colOff>
      <xdr:row>335</xdr:row>
      <xdr:rowOff>201146</xdr:rowOff>
    </xdr:to>
    <xdr:pic>
      <xdr:nvPicPr>
        <xdr:cNvPr id="137" name="Picture 184">
          <a:extLst>
            <a:ext uri="{FF2B5EF4-FFF2-40B4-BE49-F238E27FC236}">
              <a16:creationId xmlns:a16="http://schemas.microsoft.com/office/drawing/2014/main" id="{00000000-0008-0000-0E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9199" y="131581712"/>
          <a:ext cx="2447925" cy="9384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251012</xdr:colOff>
      <xdr:row>336</xdr:row>
      <xdr:rowOff>160805</xdr:rowOff>
    </xdr:from>
    <xdr:to>
      <xdr:col>1</xdr:col>
      <xdr:colOff>2508437</xdr:colOff>
      <xdr:row>337</xdr:row>
      <xdr:rowOff>322730</xdr:rowOff>
    </xdr:to>
    <xdr:pic>
      <xdr:nvPicPr>
        <xdr:cNvPr id="138" name="Picture 489" descr="00a11c9918cb414e861179765900c8f6# #图片框 118">
          <a:extLst>
            <a:ext uri="{FF2B5EF4-FFF2-40B4-BE49-F238E27FC236}">
              <a16:creationId xmlns:a16="http://schemas.microsoft.com/office/drawing/2014/main" id="{00000000-0008-0000-0E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3718" y="133107393"/>
          <a:ext cx="2257425" cy="8006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572621</xdr:colOff>
      <xdr:row>340</xdr:row>
      <xdr:rowOff>95252</xdr:rowOff>
    </xdr:from>
    <xdr:to>
      <xdr:col>1</xdr:col>
      <xdr:colOff>2296646</xdr:colOff>
      <xdr:row>342</xdr:row>
      <xdr:rowOff>10499</xdr:rowOff>
    </xdr:to>
    <xdr:grpSp>
      <xdr:nvGrpSpPr>
        <xdr:cNvPr id="139" name="Group 7412">
          <a:extLst>
            <a:ext uri="{FF2B5EF4-FFF2-40B4-BE49-F238E27FC236}">
              <a16:creationId xmlns:a16="http://schemas.microsoft.com/office/drawing/2014/main" id="{00000000-0008-0000-0E00-00008B000000}"/>
            </a:ext>
          </a:extLst>
        </xdr:cNvPr>
        <xdr:cNvGrpSpPr>
          <a:grpSpLocks noChangeAspect="1"/>
        </xdr:cNvGrpSpPr>
      </xdr:nvGrpSpPr>
      <xdr:grpSpPr bwMode="auto">
        <a:xfrm>
          <a:off x="572621" y="116004977"/>
          <a:ext cx="1724025" cy="715347"/>
          <a:chOff x="0" y="0"/>
          <a:chExt cx="3204" cy="1126"/>
        </a:xfrm>
      </xdr:grpSpPr>
      <xdr:pic>
        <xdr:nvPicPr>
          <xdr:cNvPr id="140" name="Picture 491" descr="b4a2616567214c01a0eeed04c1062bbf# #图片框 131">
            <a:extLst>
              <a:ext uri="{FF2B5EF4-FFF2-40B4-BE49-F238E27FC236}">
                <a16:creationId xmlns:a16="http://schemas.microsoft.com/office/drawing/2014/main" id="{00000000-0008-0000-0E00-00008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24"/>
            <a:ext cx="1405" cy="10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41" name="Picture 492" descr="69f9645ef68c4effaca1c1e83a2174d9# #图片框 132">
            <a:extLst>
              <a:ext uri="{FF2B5EF4-FFF2-40B4-BE49-F238E27FC236}">
                <a16:creationId xmlns:a16="http://schemas.microsoft.com/office/drawing/2014/main" id="{00000000-0008-0000-0E00-00008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754" y="0"/>
            <a:ext cx="1451" cy="11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651062</xdr:colOff>
      <xdr:row>345</xdr:row>
      <xdr:rowOff>30817</xdr:rowOff>
    </xdr:from>
    <xdr:to>
      <xdr:col>1</xdr:col>
      <xdr:colOff>2451287</xdr:colOff>
      <xdr:row>347</xdr:row>
      <xdr:rowOff>49867</xdr:rowOff>
    </xdr:to>
    <xdr:pic>
      <xdr:nvPicPr>
        <xdr:cNvPr id="142" name="Picture 186">
          <a:extLst>
            <a:ext uri="{FF2B5EF4-FFF2-40B4-BE49-F238E27FC236}">
              <a16:creationId xmlns:a16="http://schemas.microsoft.com/office/drawing/2014/main" id="{00000000-0008-0000-0E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3768" y="136451229"/>
          <a:ext cx="1800225" cy="668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612401</xdr:colOff>
      <xdr:row>350</xdr:row>
      <xdr:rowOff>11766</xdr:rowOff>
    </xdr:from>
    <xdr:to>
      <xdr:col>1</xdr:col>
      <xdr:colOff>2422151</xdr:colOff>
      <xdr:row>352</xdr:row>
      <xdr:rowOff>165286</xdr:rowOff>
    </xdr:to>
    <xdr:pic>
      <xdr:nvPicPr>
        <xdr:cNvPr id="143" name="Picture 187">
          <a:extLst>
            <a:ext uri="{FF2B5EF4-FFF2-40B4-BE49-F238E27FC236}">
              <a16:creationId xmlns:a16="http://schemas.microsoft.com/office/drawing/2014/main" id="{00000000-0008-0000-0E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5107" y="138057031"/>
          <a:ext cx="1809750" cy="803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847725</xdr:colOff>
      <xdr:row>356</xdr:row>
      <xdr:rowOff>259416</xdr:rowOff>
    </xdr:from>
    <xdr:to>
      <xdr:col>1</xdr:col>
      <xdr:colOff>2390775</xdr:colOff>
      <xdr:row>358</xdr:row>
      <xdr:rowOff>316566</xdr:rowOff>
    </xdr:to>
    <xdr:pic>
      <xdr:nvPicPr>
        <xdr:cNvPr id="144" name="Picture 188">
          <a:extLst>
            <a:ext uri="{FF2B5EF4-FFF2-40B4-BE49-F238E27FC236}">
              <a16:creationId xmlns:a16="http://schemas.microsoft.com/office/drawing/2014/main" id="{00000000-0008-0000-0E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0431" y="140355357"/>
          <a:ext cx="1543050" cy="707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744631</xdr:colOff>
      <xdr:row>362</xdr:row>
      <xdr:rowOff>185537</xdr:rowOff>
    </xdr:from>
    <xdr:to>
      <xdr:col>1</xdr:col>
      <xdr:colOff>2401981</xdr:colOff>
      <xdr:row>364</xdr:row>
      <xdr:rowOff>166487</xdr:rowOff>
    </xdr:to>
    <xdr:pic>
      <xdr:nvPicPr>
        <xdr:cNvPr id="145" name="Picture 189">
          <a:extLst>
            <a:ext uri="{FF2B5EF4-FFF2-40B4-BE49-F238E27FC236}">
              <a16:creationId xmlns:a16="http://schemas.microsoft.com/office/drawing/2014/main" id="{00000000-0008-0000-0E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7337" y="142231302"/>
          <a:ext cx="1657350" cy="6308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210910</xdr:colOff>
      <xdr:row>368</xdr:row>
      <xdr:rowOff>293835</xdr:rowOff>
    </xdr:from>
    <xdr:to>
      <xdr:col>1</xdr:col>
      <xdr:colOff>2611210</xdr:colOff>
      <xdr:row>372</xdr:row>
      <xdr:rowOff>123987</xdr:rowOff>
    </xdr:to>
    <xdr:pic>
      <xdr:nvPicPr>
        <xdr:cNvPr id="146" name="Picture 190">
          <a:extLst>
            <a:ext uri="{FF2B5EF4-FFF2-40B4-BE49-F238E27FC236}">
              <a16:creationId xmlns:a16="http://schemas.microsoft.com/office/drawing/2014/main" id="{00000000-0008-0000-0E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3616" y="144345453"/>
          <a:ext cx="2400300" cy="1130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544046</xdr:colOff>
      <xdr:row>378</xdr:row>
      <xdr:rowOff>257735</xdr:rowOff>
    </xdr:from>
    <xdr:to>
      <xdr:col>1</xdr:col>
      <xdr:colOff>2410946</xdr:colOff>
      <xdr:row>381</xdr:row>
      <xdr:rowOff>181535</xdr:rowOff>
    </xdr:to>
    <xdr:pic>
      <xdr:nvPicPr>
        <xdr:cNvPr id="147" name="Picture 493" descr="35d0f421902e4dc1999b0269ddb48ff2# #图片框 156">
          <a:extLst>
            <a:ext uri="{FF2B5EF4-FFF2-40B4-BE49-F238E27FC236}">
              <a16:creationId xmlns:a16="http://schemas.microsoft.com/office/drawing/2014/main" id="{00000000-0008-0000-0E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6752" y="149195117"/>
          <a:ext cx="1866900" cy="8987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652743</xdr:colOff>
      <xdr:row>384</xdr:row>
      <xdr:rowOff>321048</xdr:rowOff>
    </xdr:from>
    <xdr:to>
      <xdr:col>1</xdr:col>
      <xdr:colOff>2281518</xdr:colOff>
      <xdr:row>384</xdr:row>
      <xdr:rowOff>902073</xdr:rowOff>
    </xdr:to>
    <xdr:pic>
      <xdr:nvPicPr>
        <xdr:cNvPr id="148" name="Picture 201">
          <a:extLst>
            <a:ext uri="{FF2B5EF4-FFF2-40B4-BE49-F238E27FC236}">
              <a16:creationId xmlns:a16="http://schemas.microsoft.com/office/drawing/2014/main" id="{00000000-0008-0000-0E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5449" y="151208254"/>
          <a:ext cx="16287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22085</xdr:colOff>
      <xdr:row>387</xdr:row>
      <xdr:rowOff>161925</xdr:rowOff>
    </xdr:from>
    <xdr:to>
      <xdr:col>2</xdr:col>
      <xdr:colOff>1571</xdr:colOff>
      <xdr:row>393</xdr:row>
      <xdr:rowOff>55804</xdr:rowOff>
    </xdr:to>
    <xdr:pic>
      <xdr:nvPicPr>
        <xdr:cNvPr id="149" name="Picture 497" descr="d56a59d7442f44dcb0f5c9c13d69faae# #图片框 160">
          <a:extLst>
            <a:ext uri="{FF2B5EF4-FFF2-40B4-BE49-F238E27FC236}">
              <a16:creationId xmlns:a16="http://schemas.microsoft.com/office/drawing/2014/main" id="{00000000-0008-0000-0E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085" y="138569700"/>
          <a:ext cx="2737926" cy="11549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358590</xdr:colOff>
      <xdr:row>399</xdr:row>
      <xdr:rowOff>127186</xdr:rowOff>
    </xdr:from>
    <xdr:to>
      <xdr:col>1</xdr:col>
      <xdr:colOff>2588560</xdr:colOff>
      <xdr:row>402</xdr:row>
      <xdr:rowOff>44823</xdr:rowOff>
    </xdr:to>
    <xdr:grpSp>
      <xdr:nvGrpSpPr>
        <xdr:cNvPr id="150" name="Group 7414">
          <a:extLst>
            <a:ext uri="{FF2B5EF4-FFF2-40B4-BE49-F238E27FC236}">
              <a16:creationId xmlns:a16="http://schemas.microsoft.com/office/drawing/2014/main" id="{00000000-0008-0000-0E00-000096000000}"/>
            </a:ext>
          </a:extLst>
        </xdr:cNvPr>
        <xdr:cNvGrpSpPr>
          <a:grpSpLocks noChangeAspect="1"/>
        </xdr:cNvGrpSpPr>
      </xdr:nvGrpSpPr>
      <xdr:grpSpPr bwMode="auto">
        <a:xfrm>
          <a:off x="358590" y="138430186"/>
          <a:ext cx="2229970" cy="517712"/>
          <a:chOff x="0" y="0"/>
          <a:chExt cx="2522" cy="1450"/>
        </a:xfrm>
      </xdr:grpSpPr>
      <xdr:pic>
        <xdr:nvPicPr>
          <xdr:cNvPr id="151" name="Picture 494" descr="95e24625ff8e496cb34840d7ada2571f# #图片框 169">
            <a:extLst>
              <a:ext uri="{FF2B5EF4-FFF2-40B4-BE49-F238E27FC236}">
                <a16:creationId xmlns:a16="http://schemas.microsoft.com/office/drawing/2014/main" id="{00000000-0008-0000-0E00-00009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8"/>
            <a:ext cx="1166" cy="14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2" name="Picture 495" descr="2056b1f9d68e48ceb0f7cedb62d4ac6f# #图片框 103">
            <a:extLst>
              <a:ext uri="{FF2B5EF4-FFF2-40B4-BE49-F238E27FC236}">
                <a16:creationId xmlns:a16="http://schemas.microsoft.com/office/drawing/2014/main" id="{00000000-0008-0000-0E00-00009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28" y="0"/>
            <a:ext cx="1095" cy="14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577104</xdr:colOff>
      <xdr:row>403</xdr:row>
      <xdr:rowOff>287431</xdr:rowOff>
    </xdr:from>
    <xdr:to>
      <xdr:col>1</xdr:col>
      <xdr:colOff>2339229</xdr:colOff>
      <xdr:row>406</xdr:row>
      <xdr:rowOff>20731</xdr:rowOff>
    </xdr:to>
    <xdr:grpSp>
      <xdr:nvGrpSpPr>
        <xdr:cNvPr id="153" name="Group 7438">
          <a:extLst>
            <a:ext uri="{FF2B5EF4-FFF2-40B4-BE49-F238E27FC236}">
              <a16:creationId xmlns:a16="http://schemas.microsoft.com/office/drawing/2014/main" id="{00000000-0008-0000-0E00-000099000000}"/>
            </a:ext>
          </a:extLst>
        </xdr:cNvPr>
        <xdr:cNvGrpSpPr>
          <a:grpSpLocks noChangeAspect="1"/>
        </xdr:cNvGrpSpPr>
      </xdr:nvGrpSpPr>
      <xdr:grpSpPr bwMode="auto">
        <a:xfrm>
          <a:off x="577104" y="139314331"/>
          <a:ext cx="1762125" cy="419100"/>
          <a:chOff x="0" y="0"/>
          <a:chExt cx="2522" cy="1450"/>
        </a:xfrm>
      </xdr:grpSpPr>
      <xdr:pic>
        <xdr:nvPicPr>
          <xdr:cNvPr id="154" name="Picture 494" descr="95e24625ff8e496cb34840d7ada2571f# #图片框 169">
            <a:extLst>
              <a:ext uri="{FF2B5EF4-FFF2-40B4-BE49-F238E27FC236}">
                <a16:creationId xmlns:a16="http://schemas.microsoft.com/office/drawing/2014/main" id="{00000000-0008-0000-0E00-00009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8"/>
            <a:ext cx="1166" cy="14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5" name="Picture 495" descr="2056b1f9d68e48ceb0f7cedb62d4ac6f# #图片框 103">
            <a:extLst>
              <a:ext uri="{FF2B5EF4-FFF2-40B4-BE49-F238E27FC236}">
                <a16:creationId xmlns:a16="http://schemas.microsoft.com/office/drawing/2014/main" id="{00000000-0008-0000-0E00-00009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28" y="0"/>
            <a:ext cx="1095" cy="14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61632</xdr:colOff>
      <xdr:row>408</xdr:row>
      <xdr:rowOff>127187</xdr:rowOff>
    </xdr:from>
    <xdr:to>
      <xdr:col>1</xdr:col>
      <xdr:colOff>2821977</xdr:colOff>
      <xdr:row>412</xdr:row>
      <xdr:rowOff>22412</xdr:rowOff>
    </xdr:to>
    <xdr:grpSp>
      <xdr:nvGrpSpPr>
        <xdr:cNvPr id="156" name="Group 7416">
          <a:extLst>
            <a:ext uri="{FF2B5EF4-FFF2-40B4-BE49-F238E27FC236}">
              <a16:creationId xmlns:a16="http://schemas.microsoft.com/office/drawing/2014/main" id="{00000000-0008-0000-0E00-00009C000000}"/>
            </a:ext>
          </a:extLst>
        </xdr:cNvPr>
        <xdr:cNvGrpSpPr>
          <a:grpSpLocks noChangeAspect="1"/>
        </xdr:cNvGrpSpPr>
      </xdr:nvGrpSpPr>
      <xdr:grpSpPr bwMode="auto">
        <a:xfrm>
          <a:off x="61632" y="140249462"/>
          <a:ext cx="2655570" cy="695325"/>
          <a:chOff x="0" y="0"/>
          <a:chExt cx="2740" cy="1070"/>
        </a:xfrm>
      </xdr:grpSpPr>
      <xdr:pic>
        <xdr:nvPicPr>
          <xdr:cNvPr id="157" name="Picture 500" descr="d7851740a6a94e5c9f5b0683ae11fd26# #图片框 134">
            <a:extLst>
              <a:ext uri="{FF2B5EF4-FFF2-40B4-BE49-F238E27FC236}">
                <a16:creationId xmlns:a16="http://schemas.microsoft.com/office/drawing/2014/main" id="{00000000-0008-0000-0E00-00009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4" cstate="print"/>
          <a:srcRect/>
          <a:stretch>
            <a:fillRect/>
          </a:stretch>
        </xdr:blipFill>
        <xdr:spPr bwMode="auto">
          <a:xfrm>
            <a:off x="0" y="0"/>
            <a:ext cx="1238" cy="10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8" name="Picture 501" descr="4110ee288cd4428288a144bffb9f1446# #图片框 135">
            <a:extLst>
              <a:ext uri="{FF2B5EF4-FFF2-40B4-BE49-F238E27FC236}">
                <a16:creationId xmlns:a16="http://schemas.microsoft.com/office/drawing/2014/main" id="{00000000-0008-0000-0E00-00009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5" cstate="print"/>
          <a:srcRect/>
          <a:stretch>
            <a:fillRect/>
          </a:stretch>
        </xdr:blipFill>
        <xdr:spPr bwMode="auto">
          <a:xfrm>
            <a:off x="1486" y="62"/>
            <a:ext cx="1254" cy="9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531719</xdr:colOff>
      <xdr:row>413</xdr:row>
      <xdr:rowOff>59392</xdr:rowOff>
    </xdr:from>
    <xdr:to>
      <xdr:col>1</xdr:col>
      <xdr:colOff>2383379</xdr:colOff>
      <xdr:row>413</xdr:row>
      <xdr:rowOff>627082</xdr:rowOff>
    </xdr:to>
    <xdr:pic>
      <xdr:nvPicPr>
        <xdr:cNvPr id="159" name="Picture 193">
          <a:extLst>
            <a:ext uri="{FF2B5EF4-FFF2-40B4-BE49-F238E27FC236}">
              <a16:creationId xmlns:a16="http://schemas.microsoft.com/office/drawing/2014/main" id="{00000000-0008-0000-0E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14425" y="160550039"/>
          <a:ext cx="184785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496298</xdr:colOff>
      <xdr:row>416</xdr:row>
      <xdr:rowOff>186627</xdr:rowOff>
    </xdr:from>
    <xdr:to>
      <xdr:col>1</xdr:col>
      <xdr:colOff>2315573</xdr:colOff>
      <xdr:row>419</xdr:row>
      <xdr:rowOff>3703</xdr:rowOff>
    </xdr:to>
    <xdr:grpSp>
      <xdr:nvGrpSpPr>
        <xdr:cNvPr id="160" name="Group 7417">
          <a:extLst>
            <a:ext uri="{FF2B5EF4-FFF2-40B4-BE49-F238E27FC236}">
              <a16:creationId xmlns:a16="http://schemas.microsoft.com/office/drawing/2014/main" id="{00000000-0008-0000-0E00-0000A0000000}"/>
            </a:ext>
          </a:extLst>
        </xdr:cNvPr>
        <xdr:cNvGrpSpPr>
          <a:grpSpLocks noChangeAspect="1"/>
        </xdr:cNvGrpSpPr>
      </xdr:nvGrpSpPr>
      <xdr:grpSpPr bwMode="auto">
        <a:xfrm>
          <a:off x="496298" y="142394877"/>
          <a:ext cx="1819275" cy="417151"/>
          <a:chOff x="0" y="0"/>
          <a:chExt cx="2859" cy="1404"/>
        </a:xfrm>
      </xdr:grpSpPr>
      <xdr:pic>
        <xdr:nvPicPr>
          <xdr:cNvPr id="161" name="Picture 503" descr="71e1ef74b57f4355b1cb75be66f6a4fd# #图片框 104">
            <a:extLst>
              <a:ext uri="{FF2B5EF4-FFF2-40B4-BE49-F238E27FC236}">
                <a16:creationId xmlns:a16="http://schemas.microsoft.com/office/drawing/2014/main" id="{00000000-0008-0000-0E00-0000A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25" y="12"/>
            <a:ext cx="1434" cy="13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62" name="Picture 504" descr="905a0a26c8404cebabcbfd0ba012fbd1# #图片框 164">
            <a:extLst>
              <a:ext uri="{FF2B5EF4-FFF2-40B4-BE49-F238E27FC236}">
                <a16:creationId xmlns:a16="http://schemas.microsoft.com/office/drawing/2014/main" id="{00000000-0008-0000-0E00-0000A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401" cy="1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636494</xdr:colOff>
      <xdr:row>422</xdr:row>
      <xdr:rowOff>560855</xdr:rowOff>
    </xdr:from>
    <xdr:to>
      <xdr:col>1</xdr:col>
      <xdr:colOff>2265269</xdr:colOff>
      <xdr:row>423</xdr:row>
      <xdr:rowOff>374837</xdr:rowOff>
    </xdr:to>
    <xdr:pic>
      <xdr:nvPicPr>
        <xdr:cNvPr id="163" name="Picture 194">
          <a:extLst>
            <a:ext uri="{FF2B5EF4-FFF2-40B4-BE49-F238E27FC236}">
              <a16:creationId xmlns:a16="http://schemas.microsoft.com/office/drawing/2014/main" id="{00000000-0008-0000-0E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9200" y="165713149"/>
          <a:ext cx="1628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317687</xdr:colOff>
      <xdr:row>424</xdr:row>
      <xdr:rowOff>281828</xdr:rowOff>
    </xdr:from>
    <xdr:to>
      <xdr:col>1</xdr:col>
      <xdr:colOff>2460812</xdr:colOff>
      <xdr:row>425</xdr:row>
      <xdr:rowOff>358028</xdr:rowOff>
    </xdr:to>
    <xdr:pic>
      <xdr:nvPicPr>
        <xdr:cNvPr id="164" name="Picture 195">
          <a:extLst>
            <a:ext uri="{FF2B5EF4-FFF2-40B4-BE49-F238E27FC236}">
              <a16:creationId xmlns:a16="http://schemas.microsoft.com/office/drawing/2014/main" id="{00000000-0008-0000-0E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0393" y="166879681"/>
          <a:ext cx="2143125" cy="7149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418540</xdr:colOff>
      <xdr:row>431</xdr:row>
      <xdr:rowOff>12327</xdr:rowOff>
    </xdr:from>
    <xdr:to>
      <xdr:col>1</xdr:col>
      <xdr:colOff>2523565</xdr:colOff>
      <xdr:row>432</xdr:row>
      <xdr:rowOff>136152</xdr:rowOff>
    </xdr:to>
    <xdr:pic>
      <xdr:nvPicPr>
        <xdr:cNvPr id="165" name="Picture 505" descr="7333063b1e994b7fa14661b1ebf5b885# #图片框 150">
          <a:extLst>
            <a:ext uri="{FF2B5EF4-FFF2-40B4-BE49-F238E27FC236}">
              <a16:creationId xmlns:a16="http://schemas.microsoft.com/office/drawing/2014/main" id="{00000000-0008-0000-0E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1246" y="170868415"/>
          <a:ext cx="2105025" cy="4487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670672</xdr:colOff>
      <xdr:row>435</xdr:row>
      <xdr:rowOff>165287</xdr:rowOff>
    </xdr:from>
    <xdr:to>
      <xdr:col>1</xdr:col>
      <xdr:colOff>2356597</xdr:colOff>
      <xdr:row>437</xdr:row>
      <xdr:rowOff>165287</xdr:rowOff>
    </xdr:to>
    <xdr:pic>
      <xdr:nvPicPr>
        <xdr:cNvPr id="166" name="Picture 506" descr="8800d2118da345aa8e08343112229fe3# #图片框 146">
          <a:extLst>
            <a:ext uri="{FF2B5EF4-FFF2-40B4-BE49-F238E27FC236}">
              <a16:creationId xmlns:a16="http://schemas.microsoft.com/office/drawing/2014/main" id="{00000000-0008-0000-0E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53378" y="172321258"/>
          <a:ext cx="1685925" cy="64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440</xdr:row>
      <xdr:rowOff>39715</xdr:rowOff>
    </xdr:from>
    <xdr:to>
      <xdr:col>3</xdr:col>
      <xdr:colOff>0</xdr:colOff>
      <xdr:row>440</xdr:row>
      <xdr:rowOff>543753</xdr:rowOff>
    </xdr:to>
    <xdr:grpSp>
      <xdr:nvGrpSpPr>
        <xdr:cNvPr id="167" name="Group 7420">
          <a:extLst>
            <a:ext uri="{FF2B5EF4-FFF2-40B4-BE49-F238E27FC236}">
              <a16:creationId xmlns:a16="http://schemas.microsoft.com/office/drawing/2014/main" id="{00000000-0008-0000-0E00-0000A7000000}"/>
            </a:ext>
          </a:extLst>
        </xdr:cNvPr>
        <xdr:cNvGrpSpPr>
          <a:grpSpLocks noChangeAspect="1"/>
        </xdr:cNvGrpSpPr>
      </xdr:nvGrpSpPr>
      <xdr:grpSpPr bwMode="auto">
        <a:xfrm>
          <a:off x="3371850" y="152239690"/>
          <a:ext cx="0" cy="504038"/>
          <a:chOff x="0" y="0"/>
          <a:chExt cx="3105" cy="1384"/>
        </a:xfrm>
      </xdr:grpSpPr>
      <xdr:pic>
        <xdr:nvPicPr>
          <xdr:cNvPr id="168" name="Picture 508" descr="3db8516616184ff287ddc8e358aa9a11# #图片框 147">
            <a:extLst>
              <a:ext uri="{FF2B5EF4-FFF2-40B4-BE49-F238E27FC236}">
                <a16:creationId xmlns:a16="http://schemas.microsoft.com/office/drawing/2014/main" id="{00000000-0008-0000-0E00-0000A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3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473" cy="1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69" name="Picture 509" descr="c2b639052f134a78af4190bf351d1010# #图片框 177">
            <a:extLst>
              <a:ext uri="{FF2B5EF4-FFF2-40B4-BE49-F238E27FC236}">
                <a16:creationId xmlns:a16="http://schemas.microsoft.com/office/drawing/2014/main" id="{00000000-0008-0000-0E00-0000A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691" y="77"/>
            <a:ext cx="1414" cy="12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536762</xdr:colOff>
      <xdr:row>441</xdr:row>
      <xdr:rowOff>391646</xdr:rowOff>
    </xdr:from>
    <xdr:to>
      <xdr:col>1</xdr:col>
      <xdr:colOff>2232212</xdr:colOff>
      <xdr:row>442</xdr:row>
      <xdr:rowOff>505946</xdr:rowOff>
    </xdr:to>
    <xdr:grpSp>
      <xdr:nvGrpSpPr>
        <xdr:cNvPr id="170" name="Group 7421">
          <a:extLst>
            <a:ext uri="{FF2B5EF4-FFF2-40B4-BE49-F238E27FC236}">
              <a16:creationId xmlns:a16="http://schemas.microsoft.com/office/drawing/2014/main" id="{00000000-0008-0000-0E00-0000AA000000}"/>
            </a:ext>
          </a:extLst>
        </xdr:cNvPr>
        <xdr:cNvGrpSpPr>
          <a:grpSpLocks noChangeAspect="1"/>
        </xdr:cNvGrpSpPr>
      </xdr:nvGrpSpPr>
      <xdr:grpSpPr bwMode="auto">
        <a:xfrm>
          <a:off x="536762" y="153191696"/>
          <a:ext cx="1695450" cy="714375"/>
          <a:chOff x="0" y="0"/>
          <a:chExt cx="3296" cy="1332"/>
        </a:xfrm>
      </xdr:grpSpPr>
      <xdr:pic>
        <xdr:nvPicPr>
          <xdr:cNvPr id="171" name="Picture 511" descr="1108e41782544b85ba35bc1a52f1af51# #图片框 122">
            <a:extLst>
              <a:ext uri="{FF2B5EF4-FFF2-40B4-BE49-F238E27FC236}">
                <a16:creationId xmlns:a16="http://schemas.microsoft.com/office/drawing/2014/main" id="{00000000-0008-0000-0E00-0000A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724" cy="13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2" name="Picture 512" descr="965d8f12c2894d94b044476324b7df20# #图片框 174">
            <a:extLst>
              <a:ext uri="{FF2B5EF4-FFF2-40B4-BE49-F238E27FC236}">
                <a16:creationId xmlns:a16="http://schemas.microsoft.com/office/drawing/2014/main" id="{00000000-0008-0000-0E00-0000A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896" y="173"/>
            <a:ext cx="1401" cy="11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565337</xdr:colOff>
      <xdr:row>454</xdr:row>
      <xdr:rowOff>257735</xdr:rowOff>
    </xdr:from>
    <xdr:to>
      <xdr:col>1</xdr:col>
      <xdr:colOff>2270312</xdr:colOff>
      <xdr:row>455</xdr:row>
      <xdr:rowOff>295835</xdr:rowOff>
    </xdr:to>
    <xdr:pic>
      <xdr:nvPicPr>
        <xdr:cNvPr id="173" name="Picture 513" descr="b7af946f61e54851944bf9f2d3f031f6# #图片框 127">
          <a:extLst>
            <a:ext uri="{FF2B5EF4-FFF2-40B4-BE49-F238E27FC236}">
              <a16:creationId xmlns:a16="http://schemas.microsoft.com/office/drawing/2014/main" id="{00000000-0008-0000-0E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8043" y="181849059"/>
          <a:ext cx="1704975" cy="643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333375</xdr:colOff>
      <xdr:row>457</xdr:row>
      <xdr:rowOff>304800</xdr:rowOff>
    </xdr:from>
    <xdr:to>
      <xdr:col>1</xdr:col>
      <xdr:colOff>2457450</xdr:colOff>
      <xdr:row>457</xdr:row>
      <xdr:rowOff>914400</xdr:rowOff>
    </xdr:to>
    <xdr:pic>
      <xdr:nvPicPr>
        <xdr:cNvPr id="174" name="Picture 514" descr="e07767ac63d14e32a29ce85c3224dc42# #图片框 128">
          <a:extLst>
            <a:ext uri="{FF2B5EF4-FFF2-40B4-BE49-F238E27FC236}">
              <a16:creationId xmlns:a16="http://schemas.microsoft.com/office/drawing/2014/main" id="{00000000-0008-0000-0E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0" y="183880125"/>
          <a:ext cx="21240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656667</xdr:colOff>
      <xdr:row>462</xdr:row>
      <xdr:rowOff>81242</xdr:rowOff>
    </xdr:from>
    <xdr:to>
      <xdr:col>1</xdr:col>
      <xdr:colOff>2229973</xdr:colOff>
      <xdr:row>463</xdr:row>
      <xdr:rowOff>263337</xdr:rowOff>
    </xdr:to>
    <xdr:grpSp>
      <xdr:nvGrpSpPr>
        <xdr:cNvPr id="175" name="Group 7424">
          <a:extLst>
            <a:ext uri="{FF2B5EF4-FFF2-40B4-BE49-F238E27FC236}">
              <a16:creationId xmlns:a16="http://schemas.microsoft.com/office/drawing/2014/main" id="{00000000-0008-0000-0E00-0000AF000000}"/>
            </a:ext>
          </a:extLst>
        </xdr:cNvPr>
        <xdr:cNvGrpSpPr>
          <a:grpSpLocks noChangeAspect="1"/>
        </xdr:cNvGrpSpPr>
      </xdr:nvGrpSpPr>
      <xdr:grpSpPr bwMode="auto">
        <a:xfrm>
          <a:off x="656667" y="165178067"/>
          <a:ext cx="1573306" cy="582145"/>
          <a:chOff x="0" y="0"/>
          <a:chExt cx="2815" cy="1131"/>
        </a:xfrm>
      </xdr:grpSpPr>
      <xdr:pic>
        <xdr:nvPicPr>
          <xdr:cNvPr id="176" name="Picture 516" descr="a5e454e730414b51afed1957adf87916# #图片框 182">
            <a:extLst>
              <a:ext uri="{FF2B5EF4-FFF2-40B4-BE49-F238E27FC236}">
                <a16:creationId xmlns:a16="http://schemas.microsoft.com/office/drawing/2014/main" id="{00000000-0008-0000-0E00-0000B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9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1"/>
            <a:ext cx="1217" cy="1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7" name="Picture 517" descr="a1d0ebfcce554a00aebb820f3ecfc598# #图片框 184">
            <a:extLst>
              <a:ext uri="{FF2B5EF4-FFF2-40B4-BE49-F238E27FC236}">
                <a16:creationId xmlns:a16="http://schemas.microsoft.com/office/drawing/2014/main" id="{00000000-0008-0000-0E00-0000B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57" y="0"/>
            <a:ext cx="1359" cy="1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426384</xdr:colOff>
      <xdr:row>456</xdr:row>
      <xdr:rowOff>261658</xdr:rowOff>
    </xdr:from>
    <xdr:to>
      <xdr:col>1</xdr:col>
      <xdr:colOff>2521884</xdr:colOff>
      <xdr:row>456</xdr:row>
      <xdr:rowOff>747433</xdr:rowOff>
    </xdr:to>
    <xdr:pic>
      <xdr:nvPicPr>
        <xdr:cNvPr id="178" name="Picture 202">
          <a:extLst>
            <a:ext uri="{FF2B5EF4-FFF2-40B4-BE49-F238E27FC236}">
              <a16:creationId xmlns:a16="http://schemas.microsoft.com/office/drawing/2014/main" id="{00000000-0008-0000-0E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9090" y="183108040"/>
          <a:ext cx="20955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583266</xdr:colOff>
      <xdr:row>19</xdr:row>
      <xdr:rowOff>70037</xdr:rowOff>
    </xdr:from>
    <xdr:to>
      <xdr:col>1</xdr:col>
      <xdr:colOff>2059641</xdr:colOff>
      <xdr:row>19</xdr:row>
      <xdr:rowOff>908237</xdr:rowOff>
    </xdr:to>
    <xdr:pic>
      <xdr:nvPicPr>
        <xdr:cNvPr id="179" name="Picture 367">
          <a:extLst>
            <a:ext uri="{FF2B5EF4-FFF2-40B4-BE49-F238E27FC236}">
              <a16:creationId xmlns:a16="http://schemas.microsoft.com/office/drawing/2014/main" id="{00000000-0008-0000-0E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3266" y="5023037"/>
          <a:ext cx="14763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487455</xdr:colOff>
      <xdr:row>446</xdr:row>
      <xdr:rowOff>32498</xdr:rowOff>
    </xdr:from>
    <xdr:to>
      <xdr:col>1</xdr:col>
      <xdr:colOff>2278155</xdr:colOff>
      <xdr:row>448</xdr:row>
      <xdr:rowOff>108698</xdr:rowOff>
    </xdr:to>
    <xdr:grpSp>
      <xdr:nvGrpSpPr>
        <xdr:cNvPr id="180" name="Group 7421">
          <a:extLst>
            <a:ext uri="{FF2B5EF4-FFF2-40B4-BE49-F238E27FC236}">
              <a16:creationId xmlns:a16="http://schemas.microsoft.com/office/drawing/2014/main" id="{00000000-0008-0000-0E00-0000B4000000}"/>
            </a:ext>
          </a:extLst>
        </xdr:cNvPr>
        <xdr:cNvGrpSpPr>
          <a:grpSpLocks noChangeAspect="1"/>
        </xdr:cNvGrpSpPr>
      </xdr:nvGrpSpPr>
      <xdr:grpSpPr bwMode="auto">
        <a:xfrm>
          <a:off x="487455" y="155928173"/>
          <a:ext cx="1790700" cy="723900"/>
          <a:chOff x="0" y="0"/>
          <a:chExt cx="3296" cy="1332"/>
        </a:xfrm>
      </xdr:grpSpPr>
      <xdr:pic>
        <xdr:nvPicPr>
          <xdr:cNvPr id="181" name="Picture 511" descr="1108e41782544b85ba35bc1a52f1af51# #图片框 122">
            <a:extLst>
              <a:ext uri="{FF2B5EF4-FFF2-40B4-BE49-F238E27FC236}">
                <a16:creationId xmlns:a16="http://schemas.microsoft.com/office/drawing/2014/main" id="{00000000-0008-0000-0E00-0000B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724" cy="13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82" name="Picture 512" descr="965d8f12c2894d94b044476324b7df20# #图片框 174">
            <a:extLst>
              <a:ext uri="{FF2B5EF4-FFF2-40B4-BE49-F238E27FC236}">
                <a16:creationId xmlns:a16="http://schemas.microsoft.com/office/drawing/2014/main" id="{00000000-0008-0000-0E00-0000B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896" y="173"/>
            <a:ext cx="1401" cy="11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250450</xdr:colOff>
      <xdr:row>140</xdr:row>
      <xdr:rowOff>184897</xdr:rowOff>
    </xdr:from>
    <xdr:to>
      <xdr:col>1</xdr:col>
      <xdr:colOff>2379153</xdr:colOff>
      <xdr:row>140</xdr:row>
      <xdr:rowOff>809625</xdr:rowOff>
    </xdr:to>
    <xdr:pic>
      <xdr:nvPicPr>
        <xdr:cNvPr id="183" name="Picture 225">
          <a:extLst>
            <a:ext uri="{FF2B5EF4-FFF2-40B4-BE49-F238E27FC236}">
              <a16:creationId xmlns:a16="http://schemas.microsoft.com/office/drawing/2014/main" id="{00000000-0008-0000-0E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0450" y="44714272"/>
          <a:ext cx="2128703" cy="6247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766482</xdr:colOff>
      <xdr:row>459</xdr:row>
      <xdr:rowOff>202266</xdr:rowOff>
    </xdr:from>
    <xdr:to>
      <xdr:col>1</xdr:col>
      <xdr:colOff>2176182</xdr:colOff>
      <xdr:row>459</xdr:row>
      <xdr:rowOff>688041</xdr:rowOff>
    </xdr:to>
    <xdr:pic>
      <xdr:nvPicPr>
        <xdr:cNvPr id="184" name="Picture 202">
          <a:extLst>
            <a:ext uri="{FF2B5EF4-FFF2-40B4-BE49-F238E27FC236}">
              <a16:creationId xmlns:a16="http://schemas.microsoft.com/office/drawing/2014/main" id="{00000000-0008-0000-0E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9188" y="185614795"/>
          <a:ext cx="14097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1543050</xdr:colOff>
      <xdr:row>35</xdr:row>
      <xdr:rowOff>84605</xdr:rowOff>
    </xdr:from>
    <xdr:to>
      <xdr:col>1</xdr:col>
      <xdr:colOff>2358390</xdr:colOff>
      <xdr:row>38</xdr:row>
      <xdr:rowOff>282724</xdr:rowOff>
    </xdr:to>
    <xdr:pic>
      <xdr:nvPicPr>
        <xdr:cNvPr id="185" name="图片 1">
          <a:extLst>
            <a:ext uri="{FF2B5EF4-FFF2-40B4-BE49-F238E27FC236}">
              <a16:creationId xmlns:a16="http://schemas.microsoft.com/office/drawing/2014/main" id="{00000000-0008-0000-0E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43050" y="9019055"/>
          <a:ext cx="815340" cy="1160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774887</xdr:colOff>
      <xdr:row>39</xdr:row>
      <xdr:rowOff>257735</xdr:rowOff>
    </xdr:from>
    <xdr:to>
      <xdr:col>1</xdr:col>
      <xdr:colOff>1925507</xdr:colOff>
      <xdr:row>42</xdr:row>
      <xdr:rowOff>76760</xdr:rowOff>
    </xdr:to>
    <xdr:pic>
      <xdr:nvPicPr>
        <xdr:cNvPr id="186" name="图片 2">
          <a:extLst>
            <a:ext uri="{FF2B5EF4-FFF2-40B4-BE49-F238E27FC236}">
              <a16:creationId xmlns:a16="http://schemas.microsoft.com/office/drawing/2014/main" id="{00000000-0008-0000-0E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887" y="10573310"/>
          <a:ext cx="113919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657225</xdr:colOff>
      <xdr:row>44</xdr:row>
      <xdr:rowOff>266700</xdr:rowOff>
    </xdr:from>
    <xdr:to>
      <xdr:col>1</xdr:col>
      <xdr:colOff>1998345</xdr:colOff>
      <xdr:row>47</xdr:row>
      <xdr:rowOff>173355</xdr:rowOff>
    </xdr:to>
    <xdr:pic>
      <xdr:nvPicPr>
        <xdr:cNvPr id="187" name="图片 3">
          <a:extLst>
            <a:ext uri="{FF2B5EF4-FFF2-40B4-BE49-F238E27FC236}">
              <a16:creationId xmlns:a16="http://schemas.microsoft.com/office/drawing/2014/main" id="{00000000-0008-0000-0E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225" y="13125450"/>
          <a:ext cx="1348740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739028</xdr:colOff>
      <xdr:row>375</xdr:row>
      <xdr:rowOff>207309</xdr:rowOff>
    </xdr:from>
    <xdr:to>
      <xdr:col>1</xdr:col>
      <xdr:colOff>2224928</xdr:colOff>
      <xdr:row>375</xdr:row>
      <xdr:rowOff>883584</xdr:rowOff>
    </xdr:to>
    <xdr:grpSp>
      <xdr:nvGrpSpPr>
        <xdr:cNvPr id="188" name="Group 10969">
          <a:extLst>
            <a:ext uri="{FF2B5EF4-FFF2-40B4-BE49-F238E27FC236}">
              <a16:creationId xmlns:a16="http://schemas.microsoft.com/office/drawing/2014/main" id="{00000000-0008-0000-0E00-0000BC000000}"/>
            </a:ext>
          </a:extLst>
        </xdr:cNvPr>
        <xdr:cNvGrpSpPr>
          <a:grpSpLocks noChangeAspect="1"/>
        </xdr:cNvGrpSpPr>
      </xdr:nvGrpSpPr>
      <xdr:grpSpPr bwMode="auto">
        <a:xfrm>
          <a:off x="739028" y="129975909"/>
          <a:ext cx="1485900" cy="676275"/>
          <a:chOff x="0" y="0"/>
          <a:chExt cx="3044" cy="1484"/>
        </a:xfrm>
      </xdr:grpSpPr>
      <xdr:pic>
        <xdr:nvPicPr>
          <xdr:cNvPr id="189" name="Picture 274">
            <a:extLst>
              <a:ext uri="{FF2B5EF4-FFF2-40B4-BE49-F238E27FC236}">
                <a16:creationId xmlns:a16="http://schemas.microsoft.com/office/drawing/2014/main" id="{00000000-0008-0000-0E00-0000B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9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45"/>
            <a:ext cx="1635" cy="1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0" name="Picture 10831" descr="COMBINATION WYE AND 1-8 BEND W-LEFT SIDE INLET (All HUB)">
            <a:extLst>
              <a:ext uri="{FF2B5EF4-FFF2-40B4-BE49-F238E27FC236}">
                <a16:creationId xmlns:a16="http://schemas.microsoft.com/office/drawing/2014/main" id="{00000000-0008-0000-0E00-0000B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590" y="0"/>
            <a:ext cx="1455" cy="1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372035</xdr:colOff>
      <xdr:row>376</xdr:row>
      <xdr:rowOff>312084</xdr:rowOff>
    </xdr:from>
    <xdr:to>
      <xdr:col>1</xdr:col>
      <xdr:colOff>2429435</xdr:colOff>
      <xdr:row>376</xdr:row>
      <xdr:rowOff>997884</xdr:rowOff>
    </xdr:to>
    <xdr:grpSp>
      <xdr:nvGrpSpPr>
        <xdr:cNvPr id="191" name="Group 10970">
          <a:extLst>
            <a:ext uri="{FF2B5EF4-FFF2-40B4-BE49-F238E27FC236}">
              <a16:creationId xmlns:a16="http://schemas.microsoft.com/office/drawing/2014/main" id="{00000000-0008-0000-0E00-0000BF000000}"/>
            </a:ext>
          </a:extLst>
        </xdr:cNvPr>
        <xdr:cNvGrpSpPr>
          <a:grpSpLocks noChangeAspect="1"/>
        </xdr:cNvGrpSpPr>
      </xdr:nvGrpSpPr>
      <xdr:grpSpPr bwMode="auto">
        <a:xfrm>
          <a:off x="372035" y="131157009"/>
          <a:ext cx="2057400" cy="685800"/>
          <a:chOff x="0" y="0"/>
          <a:chExt cx="3239" cy="1574"/>
        </a:xfrm>
      </xdr:grpSpPr>
      <xdr:pic>
        <xdr:nvPicPr>
          <xdr:cNvPr id="192" name="Picture 275">
            <a:extLst>
              <a:ext uri="{FF2B5EF4-FFF2-40B4-BE49-F238E27FC236}">
                <a16:creationId xmlns:a16="http://schemas.microsoft.com/office/drawing/2014/main" id="{00000000-0008-0000-0E00-0000C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180"/>
            <a:ext cx="1800" cy="1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" name="Picture 10832" descr="COMBINATION WYE AND 1-8 BEND W-RIGHT SIDE INLET (All HUB)">
            <a:extLst>
              <a:ext uri="{FF2B5EF4-FFF2-40B4-BE49-F238E27FC236}">
                <a16:creationId xmlns:a16="http://schemas.microsoft.com/office/drawing/2014/main" id="{00000000-0008-0000-0E00-0000C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695" y="0"/>
            <a:ext cx="1545" cy="15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275103</xdr:colOff>
      <xdr:row>139</xdr:row>
      <xdr:rowOff>109257</xdr:rowOff>
    </xdr:from>
    <xdr:to>
      <xdr:col>1</xdr:col>
      <xdr:colOff>2357806</xdr:colOff>
      <xdr:row>139</xdr:row>
      <xdr:rowOff>885825</xdr:rowOff>
    </xdr:to>
    <xdr:pic>
      <xdr:nvPicPr>
        <xdr:cNvPr id="194" name="Picture 169">
          <a:extLst>
            <a:ext uri="{FF2B5EF4-FFF2-40B4-BE49-F238E27FC236}">
              <a16:creationId xmlns:a16="http://schemas.microsoft.com/office/drawing/2014/main" id="{00000000-0008-0000-0E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5103" y="43667082"/>
          <a:ext cx="2082703" cy="776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466724</xdr:colOff>
      <xdr:row>166</xdr:row>
      <xdr:rowOff>100292</xdr:rowOff>
    </xdr:from>
    <xdr:to>
      <xdr:col>1</xdr:col>
      <xdr:colOff>2180649</xdr:colOff>
      <xdr:row>166</xdr:row>
      <xdr:rowOff>933450</xdr:rowOff>
    </xdr:to>
    <xdr:pic>
      <xdr:nvPicPr>
        <xdr:cNvPr id="195" name="Picture 175">
          <a:extLst>
            <a:ext uri="{FF2B5EF4-FFF2-40B4-BE49-F238E27FC236}">
              <a16:creationId xmlns:a16="http://schemas.microsoft.com/office/drawing/2014/main" id="{00000000-0008-0000-0E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4" y="52211567"/>
          <a:ext cx="1713925" cy="833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647700</xdr:colOff>
      <xdr:row>117</xdr:row>
      <xdr:rowOff>44264</xdr:rowOff>
    </xdr:from>
    <xdr:to>
      <xdr:col>1</xdr:col>
      <xdr:colOff>2171700</xdr:colOff>
      <xdr:row>118</xdr:row>
      <xdr:rowOff>263339</xdr:rowOff>
    </xdr:to>
    <xdr:grpSp>
      <xdr:nvGrpSpPr>
        <xdr:cNvPr id="196" name="Group 571">
          <a:extLst>
            <a:ext uri="{FF2B5EF4-FFF2-40B4-BE49-F238E27FC236}">
              <a16:creationId xmlns:a16="http://schemas.microsoft.com/office/drawing/2014/main" id="{00000000-0008-0000-0E00-0000C4000000}"/>
            </a:ext>
          </a:extLst>
        </xdr:cNvPr>
        <xdr:cNvGrpSpPr>
          <a:grpSpLocks noChangeAspect="1"/>
        </xdr:cNvGrpSpPr>
      </xdr:nvGrpSpPr>
      <xdr:grpSpPr bwMode="auto">
        <a:xfrm>
          <a:off x="647700" y="36048764"/>
          <a:ext cx="1524000" cy="542925"/>
          <a:chOff x="0" y="0"/>
          <a:chExt cx="1955" cy="1140"/>
        </a:xfrm>
      </xdr:grpSpPr>
      <xdr:pic>
        <xdr:nvPicPr>
          <xdr:cNvPr id="197" name="Picture 222">
            <a:extLst>
              <a:ext uri="{FF2B5EF4-FFF2-40B4-BE49-F238E27FC236}">
                <a16:creationId xmlns:a16="http://schemas.microsoft.com/office/drawing/2014/main" id="{00000000-0008-0000-0E00-0000C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0800000">
            <a:off x="0" y="0"/>
            <a:ext cx="810" cy="10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8" name="图片 573" descr="PLUG SLIP (S)">
            <a:extLst>
              <a:ext uri="{FF2B5EF4-FFF2-40B4-BE49-F238E27FC236}">
                <a16:creationId xmlns:a16="http://schemas.microsoft.com/office/drawing/2014/main" id="{00000000-0008-0000-0E00-0000C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961" y="30"/>
            <a:ext cx="995" cy="11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609600</xdr:colOff>
      <xdr:row>174</xdr:row>
      <xdr:rowOff>66675</xdr:rowOff>
    </xdr:from>
    <xdr:to>
      <xdr:col>1</xdr:col>
      <xdr:colOff>2201636</xdr:colOff>
      <xdr:row>174</xdr:row>
      <xdr:rowOff>923925</xdr:rowOff>
    </xdr:to>
    <xdr:grpSp>
      <xdr:nvGrpSpPr>
        <xdr:cNvPr id="199" name="Group 622">
          <a:extLst>
            <a:ext uri="{FF2B5EF4-FFF2-40B4-BE49-F238E27FC236}">
              <a16:creationId xmlns:a16="http://schemas.microsoft.com/office/drawing/2014/main" id="{00000000-0008-0000-0E00-0000C7000000}"/>
            </a:ext>
          </a:extLst>
        </xdr:cNvPr>
        <xdr:cNvGrpSpPr>
          <a:grpSpLocks noChangeAspect="1"/>
        </xdr:cNvGrpSpPr>
      </xdr:nvGrpSpPr>
      <xdr:grpSpPr bwMode="auto">
        <a:xfrm>
          <a:off x="609600" y="53816250"/>
          <a:ext cx="1592036" cy="857250"/>
          <a:chOff x="0" y="0"/>
          <a:chExt cx="2480" cy="1220"/>
        </a:xfrm>
      </xdr:grpSpPr>
      <xdr:pic>
        <xdr:nvPicPr>
          <xdr:cNvPr id="200" name="Picture 236">
            <a:extLst>
              <a:ext uri="{FF2B5EF4-FFF2-40B4-BE49-F238E27FC236}">
                <a16:creationId xmlns:a16="http://schemas.microsoft.com/office/drawing/2014/main" id="{00000000-0008-0000-0E00-0000C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0800000" flipH="1">
            <a:off x="0" y="0"/>
            <a:ext cx="1230" cy="11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1" name="Picture 236">
            <a:extLst>
              <a:ext uri="{FF2B5EF4-FFF2-40B4-BE49-F238E27FC236}">
                <a16:creationId xmlns:a16="http://schemas.microsoft.com/office/drawing/2014/main" id="{00000000-0008-0000-0E00-0000C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0800000" flipH="1">
            <a:off x="1340" y="50"/>
            <a:ext cx="1140" cy="11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576542</xdr:colOff>
      <xdr:row>444</xdr:row>
      <xdr:rowOff>249891</xdr:rowOff>
    </xdr:from>
    <xdr:to>
      <xdr:col>1</xdr:col>
      <xdr:colOff>2214842</xdr:colOff>
      <xdr:row>444</xdr:row>
      <xdr:rowOff>811866</xdr:rowOff>
    </xdr:to>
    <xdr:pic>
      <xdr:nvPicPr>
        <xdr:cNvPr id="202" name="Picture 287">
          <a:extLst>
            <a:ext uri="{FF2B5EF4-FFF2-40B4-BE49-F238E27FC236}">
              <a16:creationId xmlns:a16="http://schemas.microsoft.com/office/drawing/2014/main" id="{00000000-0008-0000-0E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59248" y="176417567"/>
          <a:ext cx="16383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1082490</xdr:colOff>
      <xdr:row>119</xdr:row>
      <xdr:rowOff>26334</xdr:rowOff>
    </xdr:from>
    <xdr:to>
      <xdr:col>1</xdr:col>
      <xdr:colOff>1562100</xdr:colOff>
      <xdr:row>120</xdr:row>
      <xdr:rowOff>552450</xdr:rowOff>
    </xdr:to>
    <xdr:pic>
      <xdr:nvPicPr>
        <xdr:cNvPr id="203" name="图片 535">
          <a:extLst>
            <a:ext uri="{FF2B5EF4-FFF2-40B4-BE49-F238E27FC236}">
              <a16:creationId xmlns:a16="http://schemas.microsoft.com/office/drawing/2014/main" id="{00000000-0008-0000-0E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2490" y="36678534"/>
          <a:ext cx="479610" cy="1145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784412</xdr:colOff>
      <xdr:row>453</xdr:row>
      <xdr:rowOff>189940</xdr:rowOff>
    </xdr:from>
    <xdr:to>
      <xdr:col>1</xdr:col>
      <xdr:colOff>2165537</xdr:colOff>
      <xdr:row>453</xdr:row>
      <xdr:rowOff>656665</xdr:rowOff>
    </xdr:to>
    <xdr:pic>
      <xdr:nvPicPr>
        <xdr:cNvPr id="204" name="Picture 290">
          <a:extLst>
            <a:ext uri="{FF2B5EF4-FFF2-40B4-BE49-F238E27FC236}">
              <a16:creationId xmlns:a16="http://schemas.microsoft.com/office/drawing/2014/main" id="{00000000-0008-0000-0E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7118" y="180772734"/>
          <a:ext cx="13811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778668</xdr:colOff>
      <xdr:row>163</xdr:row>
      <xdr:rowOff>77461</xdr:rowOff>
    </xdr:from>
    <xdr:to>
      <xdr:col>1</xdr:col>
      <xdr:colOff>1976807</xdr:colOff>
      <xdr:row>163</xdr:row>
      <xdr:rowOff>733425</xdr:rowOff>
    </xdr:to>
    <xdr:grpSp>
      <xdr:nvGrpSpPr>
        <xdr:cNvPr id="205" name="Group 610">
          <a:extLst>
            <a:ext uri="{FF2B5EF4-FFF2-40B4-BE49-F238E27FC236}">
              <a16:creationId xmlns:a16="http://schemas.microsoft.com/office/drawing/2014/main" id="{00000000-0008-0000-0E00-0000CD000000}"/>
            </a:ext>
          </a:extLst>
        </xdr:cNvPr>
        <xdr:cNvGrpSpPr>
          <a:grpSpLocks noChangeAspect="1"/>
        </xdr:cNvGrpSpPr>
      </xdr:nvGrpSpPr>
      <xdr:grpSpPr bwMode="auto">
        <a:xfrm>
          <a:off x="778668" y="48978811"/>
          <a:ext cx="1198139" cy="655964"/>
          <a:chOff x="0" y="0"/>
          <a:chExt cx="1638299" cy="742950"/>
        </a:xfrm>
      </xdr:grpSpPr>
      <xdr:pic>
        <xdr:nvPicPr>
          <xdr:cNvPr id="206" name="Picture 231">
            <a:extLst>
              <a:ext uri="{FF2B5EF4-FFF2-40B4-BE49-F238E27FC236}">
                <a16:creationId xmlns:a16="http://schemas.microsoft.com/office/drawing/2014/main" id="{00000000-0008-0000-0E00-0000C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flipV="1">
            <a:off x="0" y="0"/>
            <a:ext cx="762000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7" name="Picture 231">
            <a:extLst>
              <a:ext uri="{FF2B5EF4-FFF2-40B4-BE49-F238E27FC236}">
                <a16:creationId xmlns:a16="http://schemas.microsoft.com/office/drawing/2014/main" id="{00000000-0008-0000-0E00-0000C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flipV="1">
            <a:off x="895349" y="57150"/>
            <a:ext cx="742950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1008529</xdr:colOff>
      <xdr:row>146</xdr:row>
      <xdr:rowOff>10084</xdr:rowOff>
    </xdr:from>
    <xdr:to>
      <xdr:col>1</xdr:col>
      <xdr:colOff>1805940</xdr:colOff>
      <xdr:row>149</xdr:row>
      <xdr:rowOff>168312</xdr:rowOff>
    </xdr:to>
    <xdr:pic>
      <xdr:nvPicPr>
        <xdr:cNvPr id="209" name="图片 2" descr="TEST CAP(S)">
          <a:extLst>
            <a:ext uri="{FF2B5EF4-FFF2-40B4-BE49-F238E27FC236}">
              <a16:creationId xmlns:a16="http://schemas.microsoft.com/office/drawing/2014/main" id="{00000000-0008-0000-0E00-0000D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8529" y="46520659"/>
          <a:ext cx="791696" cy="75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1071283</xdr:colOff>
      <xdr:row>426</xdr:row>
      <xdr:rowOff>258856</xdr:rowOff>
    </xdr:from>
    <xdr:to>
      <xdr:col>1</xdr:col>
      <xdr:colOff>1848523</xdr:colOff>
      <xdr:row>426</xdr:row>
      <xdr:rowOff>931321</xdr:rowOff>
    </xdr:to>
    <xdr:pic>
      <xdr:nvPicPr>
        <xdr:cNvPr id="210" name="图片 92" descr="ADAPTER, TAIL PIECE W-PLASTIC NUT (S x SLIP)">
          <a:extLst>
            <a:ext uri="{FF2B5EF4-FFF2-40B4-BE49-F238E27FC236}">
              <a16:creationId xmlns:a16="http://schemas.microsoft.com/office/drawing/2014/main" id="{00000000-0008-0000-0E00-0000D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53989" y="168111768"/>
          <a:ext cx="7810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739589</xdr:colOff>
      <xdr:row>427</xdr:row>
      <xdr:rowOff>257735</xdr:rowOff>
    </xdr:from>
    <xdr:to>
      <xdr:col>1</xdr:col>
      <xdr:colOff>2263589</xdr:colOff>
      <xdr:row>428</xdr:row>
      <xdr:rowOff>238686</xdr:rowOff>
    </xdr:to>
    <xdr:pic>
      <xdr:nvPicPr>
        <xdr:cNvPr id="211" name="Picture 284">
          <a:extLst>
            <a:ext uri="{FF2B5EF4-FFF2-40B4-BE49-F238E27FC236}">
              <a16:creationId xmlns:a16="http://schemas.microsoft.com/office/drawing/2014/main" id="{00000000-0008-0000-0E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2295" y="169231235"/>
          <a:ext cx="1524000" cy="59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683558</xdr:colOff>
      <xdr:row>465</xdr:row>
      <xdr:rowOff>179294</xdr:rowOff>
    </xdr:from>
    <xdr:to>
      <xdr:col>1</xdr:col>
      <xdr:colOff>2116118</xdr:colOff>
      <xdr:row>466</xdr:row>
      <xdr:rowOff>473785</xdr:rowOff>
    </xdr:to>
    <xdr:pic>
      <xdr:nvPicPr>
        <xdr:cNvPr id="213" name="图片 87" descr="811-040">
          <a:extLst>
            <a:ext uri="{FF2B5EF4-FFF2-40B4-BE49-F238E27FC236}">
              <a16:creationId xmlns:a16="http://schemas.microsoft.com/office/drawing/2014/main" id="{00000000-0008-0000-0E00-0000D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6264" y="188370882"/>
          <a:ext cx="1419225" cy="10488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739589</xdr:colOff>
      <xdr:row>471</xdr:row>
      <xdr:rowOff>100851</xdr:rowOff>
    </xdr:from>
    <xdr:to>
      <xdr:col>1</xdr:col>
      <xdr:colOff>2230676</xdr:colOff>
      <xdr:row>471</xdr:row>
      <xdr:rowOff>1049542</xdr:rowOff>
    </xdr:to>
    <xdr:pic>
      <xdr:nvPicPr>
        <xdr:cNvPr id="214" name="图片 2" descr="LP820P-422">
          <a:extLst>
            <a:ext uri="{FF2B5EF4-FFF2-40B4-BE49-F238E27FC236}">
              <a16:creationId xmlns:a16="http://schemas.microsoft.com/office/drawing/2014/main" id="{00000000-0008-0000-0E00-0000D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2295" y="192472233"/>
          <a:ext cx="1494897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683559</xdr:colOff>
      <xdr:row>469</xdr:row>
      <xdr:rowOff>156883</xdr:rowOff>
    </xdr:from>
    <xdr:to>
      <xdr:col>1</xdr:col>
      <xdr:colOff>2226534</xdr:colOff>
      <xdr:row>470</xdr:row>
      <xdr:rowOff>549313</xdr:rowOff>
    </xdr:to>
    <xdr:pic>
      <xdr:nvPicPr>
        <xdr:cNvPr id="215" name="图片 89" descr="820-422">
          <a:extLst>
            <a:ext uri="{FF2B5EF4-FFF2-40B4-BE49-F238E27FC236}">
              <a16:creationId xmlns:a16="http://schemas.microsoft.com/office/drawing/2014/main" id="{00000000-0008-0000-0E00-0000D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6265" y="191093912"/>
          <a:ext cx="1546785" cy="11654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478739</xdr:colOff>
      <xdr:row>467</xdr:row>
      <xdr:rowOff>144431</xdr:rowOff>
    </xdr:from>
    <xdr:to>
      <xdr:col>1</xdr:col>
      <xdr:colOff>2303729</xdr:colOff>
      <xdr:row>468</xdr:row>
      <xdr:rowOff>552214</xdr:rowOff>
    </xdr:to>
    <xdr:pic>
      <xdr:nvPicPr>
        <xdr:cNvPr id="216" name="图片 88" descr="812-422">
          <a:extLst>
            <a:ext uri="{FF2B5EF4-FFF2-40B4-BE49-F238E27FC236}">
              <a16:creationId xmlns:a16="http://schemas.microsoft.com/office/drawing/2014/main" id="{00000000-0008-0000-0E00-0000D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1445" y="189770372"/>
          <a:ext cx="1838325" cy="1042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295388</xdr:colOff>
      <xdr:row>1</xdr:row>
      <xdr:rowOff>54079</xdr:rowOff>
    </xdr:from>
    <xdr:to>
      <xdr:col>10</xdr:col>
      <xdr:colOff>377449</xdr:colOff>
      <xdr:row>1</xdr:row>
      <xdr:rowOff>178637</xdr:rowOff>
    </xdr:to>
    <xdr:sp macro="" textlink="">
      <xdr:nvSpPr>
        <xdr:cNvPr id="217" name="Down Arrow 3">
          <a:extLst>
            <a:ext uri="{FF2B5EF4-FFF2-40B4-BE49-F238E27FC236}">
              <a16:creationId xmlns:a16="http://schemas.microsoft.com/office/drawing/2014/main" id="{00000000-0008-0000-0E00-0000D9000000}"/>
            </a:ext>
          </a:extLst>
        </xdr:cNvPr>
        <xdr:cNvSpPr/>
      </xdr:nvSpPr>
      <xdr:spPr>
        <a:xfrm>
          <a:off x="858213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10</xdr:col>
      <xdr:colOff>295388</xdr:colOff>
      <xdr:row>1</xdr:row>
      <xdr:rowOff>54079</xdr:rowOff>
    </xdr:from>
    <xdr:to>
      <xdr:col>10</xdr:col>
      <xdr:colOff>377449</xdr:colOff>
      <xdr:row>1</xdr:row>
      <xdr:rowOff>178637</xdr:rowOff>
    </xdr:to>
    <xdr:sp macro="" textlink="">
      <xdr:nvSpPr>
        <xdr:cNvPr id="220" name="Down Arrow 3">
          <a:extLst>
            <a:ext uri="{FF2B5EF4-FFF2-40B4-BE49-F238E27FC236}">
              <a16:creationId xmlns:a16="http://schemas.microsoft.com/office/drawing/2014/main" id="{00000000-0008-0000-0E00-0000DC000000}"/>
            </a:ext>
          </a:extLst>
        </xdr:cNvPr>
        <xdr:cNvSpPr/>
      </xdr:nvSpPr>
      <xdr:spPr>
        <a:xfrm>
          <a:off x="858213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2249014</xdr:colOff>
      <xdr:row>2</xdr:row>
      <xdr:rowOff>112587</xdr:rowOff>
    </xdr:to>
    <xdr:pic>
      <xdr:nvPicPr>
        <xdr:cNvPr id="222" name="Picture 221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E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4818" y="0"/>
          <a:ext cx="2479097" cy="124880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295388</xdr:colOff>
      <xdr:row>1</xdr:row>
      <xdr:rowOff>54079</xdr:rowOff>
    </xdr:from>
    <xdr:to>
      <xdr:col>10</xdr:col>
      <xdr:colOff>377449</xdr:colOff>
      <xdr:row>1</xdr:row>
      <xdr:rowOff>178637</xdr:rowOff>
    </xdr:to>
    <xdr:sp macro="" textlink="">
      <xdr:nvSpPr>
        <xdr:cNvPr id="65" name="Down Arrow 3">
          <a:extLst>
            <a:ext uri="{FF2B5EF4-FFF2-40B4-BE49-F238E27FC236}">
              <a16:creationId xmlns:a16="http://schemas.microsoft.com/office/drawing/2014/main" id="{00000000-0008-0000-0F00-000041000000}"/>
            </a:ext>
          </a:extLst>
        </xdr:cNvPr>
        <xdr:cNvSpPr/>
      </xdr:nvSpPr>
      <xdr:spPr>
        <a:xfrm>
          <a:off x="110681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10</xdr:col>
      <xdr:colOff>295388</xdr:colOff>
      <xdr:row>1</xdr:row>
      <xdr:rowOff>54079</xdr:rowOff>
    </xdr:from>
    <xdr:to>
      <xdr:col>10</xdr:col>
      <xdr:colOff>377449</xdr:colOff>
      <xdr:row>1</xdr:row>
      <xdr:rowOff>178637</xdr:rowOff>
    </xdr:to>
    <xdr:sp macro="" textlink="">
      <xdr:nvSpPr>
        <xdr:cNvPr id="66" name="Down Arrow 3">
          <a:extLst>
            <a:ext uri="{FF2B5EF4-FFF2-40B4-BE49-F238E27FC236}">
              <a16:creationId xmlns:a16="http://schemas.microsoft.com/office/drawing/2014/main" id="{00000000-0008-0000-0F00-000042000000}"/>
            </a:ext>
          </a:extLst>
        </xdr:cNvPr>
        <xdr:cNvSpPr/>
      </xdr:nvSpPr>
      <xdr:spPr>
        <a:xfrm>
          <a:off x="110681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2402535</xdr:colOff>
      <xdr:row>2</xdr:row>
      <xdr:rowOff>112587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F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65543" y="0"/>
          <a:ext cx="2474864" cy="1247743"/>
        </a:xfrm>
        <a:prstGeom prst="rect">
          <a:avLst/>
        </a:prstGeom>
      </xdr:spPr>
    </xdr:pic>
    <xdr:clientData/>
  </xdr:twoCellAnchor>
  <xdr:twoCellAnchor editAs="oneCell">
    <xdr:from>
      <xdr:col>1</xdr:col>
      <xdr:colOff>54573</xdr:colOff>
      <xdr:row>5</xdr:row>
      <xdr:rowOff>198120</xdr:rowOff>
    </xdr:from>
    <xdr:to>
      <xdr:col>1</xdr:col>
      <xdr:colOff>1351878</xdr:colOff>
      <xdr:row>11</xdr:row>
      <xdr:rowOff>152400</xdr:rowOff>
    </xdr:to>
    <xdr:pic>
      <xdr:nvPicPr>
        <xdr:cNvPr id="69" name="Picture 18329">
          <a:extLst>
            <a:ext uri="{FF2B5EF4-FFF2-40B4-BE49-F238E27FC236}">
              <a16:creationId xmlns:a16="http://schemas.microsoft.com/office/drawing/2014/main" id="{00000000-0008-0000-0F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573" y="2150745"/>
          <a:ext cx="1304925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65666</xdr:colOff>
      <xdr:row>18</xdr:row>
      <xdr:rowOff>105223</xdr:rowOff>
    </xdr:from>
    <xdr:to>
      <xdr:col>1</xdr:col>
      <xdr:colOff>1317251</xdr:colOff>
      <xdr:row>26</xdr:row>
      <xdr:rowOff>16920</xdr:rowOff>
    </xdr:to>
    <xdr:pic>
      <xdr:nvPicPr>
        <xdr:cNvPr id="70" name="Picture 18330">
          <a:extLst>
            <a:ext uri="{FF2B5EF4-FFF2-40B4-BE49-F238E27FC236}">
              <a16:creationId xmlns:a16="http://schemas.microsoft.com/office/drawing/2014/main" id="{00000000-0008-0000-0F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666" y="4781998"/>
          <a:ext cx="1257300" cy="1582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46504</xdr:colOff>
      <xdr:row>87</xdr:row>
      <xdr:rowOff>17594</xdr:rowOff>
    </xdr:from>
    <xdr:to>
      <xdr:col>1</xdr:col>
      <xdr:colOff>1279039</xdr:colOff>
      <xdr:row>92</xdr:row>
      <xdr:rowOff>168088</xdr:rowOff>
    </xdr:to>
    <xdr:pic>
      <xdr:nvPicPr>
        <xdr:cNvPr id="71" name="Picture 18331">
          <a:extLst>
            <a:ext uri="{FF2B5EF4-FFF2-40B4-BE49-F238E27FC236}">
              <a16:creationId xmlns:a16="http://schemas.microsoft.com/office/drawing/2014/main" id="{00000000-0008-0000-0F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504" y="19153319"/>
          <a:ext cx="1238250" cy="1192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75751</xdr:colOff>
      <xdr:row>104</xdr:row>
      <xdr:rowOff>180076</xdr:rowOff>
    </xdr:from>
    <xdr:to>
      <xdr:col>1</xdr:col>
      <xdr:colOff>1331146</xdr:colOff>
      <xdr:row>109</xdr:row>
      <xdr:rowOff>99057</xdr:rowOff>
    </xdr:to>
    <xdr:pic>
      <xdr:nvPicPr>
        <xdr:cNvPr id="72" name="Picture 18332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51" y="24021151"/>
          <a:ext cx="1255395" cy="1547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160021</xdr:colOff>
      <xdr:row>151</xdr:row>
      <xdr:rowOff>7285</xdr:rowOff>
    </xdr:from>
    <xdr:to>
      <xdr:col>1</xdr:col>
      <xdr:colOff>1238251</xdr:colOff>
      <xdr:row>155</xdr:row>
      <xdr:rowOff>169433</xdr:rowOff>
    </xdr:to>
    <xdr:pic>
      <xdr:nvPicPr>
        <xdr:cNvPr id="73" name="Picture 18333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0021" y="37850110"/>
          <a:ext cx="1078230" cy="990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227480</xdr:colOff>
      <xdr:row>160</xdr:row>
      <xdr:rowOff>115644</xdr:rowOff>
    </xdr:from>
    <xdr:to>
      <xdr:col>1</xdr:col>
      <xdr:colOff>1256180</xdr:colOff>
      <xdr:row>165</xdr:row>
      <xdr:rowOff>134693</xdr:rowOff>
    </xdr:to>
    <xdr:pic>
      <xdr:nvPicPr>
        <xdr:cNvPr id="74" name="Picture 18334">
          <a:extLst>
            <a:ext uri="{FF2B5EF4-FFF2-40B4-BE49-F238E27FC236}">
              <a16:creationId xmlns:a16="http://schemas.microsoft.com/office/drawing/2014/main" id="{00000000-0008-0000-0F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7480" y="39844419"/>
          <a:ext cx="1028700" cy="1055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282388</xdr:colOff>
      <xdr:row>176</xdr:row>
      <xdr:rowOff>203164</xdr:rowOff>
    </xdr:from>
    <xdr:to>
      <xdr:col>1</xdr:col>
      <xdr:colOff>1333948</xdr:colOff>
      <xdr:row>182</xdr:row>
      <xdr:rowOff>449</xdr:rowOff>
    </xdr:to>
    <xdr:pic>
      <xdr:nvPicPr>
        <xdr:cNvPr id="75" name="Picture 18335">
          <a:extLst>
            <a:ext uri="{FF2B5EF4-FFF2-40B4-BE49-F238E27FC236}">
              <a16:creationId xmlns:a16="http://schemas.microsoft.com/office/drawing/2014/main" id="{00000000-0008-0000-0F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2388" y="43665739"/>
          <a:ext cx="1051560" cy="1045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257175</xdr:colOff>
      <xdr:row>190</xdr:row>
      <xdr:rowOff>24765</xdr:rowOff>
    </xdr:from>
    <xdr:to>
      <xdr:col>1</xdr:col>
      <xdr:colOff>1234440</xdr:colOff>
      <xdr:row>192</xdr:row>
      <xdr:rowOff>245744</xdr:rowOff>
    </xdr:to>
    <xdr:pic>
      <xdr:nvPicPr>
        <xdr:cNvPr id="76" name="Picture 18337">
          <a:extLst>
            <a:ext uri="{FF2B5EF4-FFF2-40B4-BE49-F238E27FC236}">
              <a16:creationId xmlns:a16="http://schemas.microsoft.com/office/drawing/2014/main" id="{00000000-0008-0000-0F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" y="46992540"/>
          <a:ext cx="971550" cy="1011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182432</xdr:colOff>
      <xdr:row>199</xdr:row>
      <xdr:rowOff>116877</xdr:rowOff>
    </xdr:from>
    <xdr:to>
      <xdr:col>1</xdr:col>
      <xdr:colOff>1222562</xdr:colOff>
      <xdr:row>204</xdr:row>
      <xdr:rowOff>1792</xdr:rowOff>
    </xdr:to>
    <xdr:pic>
      <xdr:nvPicPr>
        <xdr:cNvPr id="77" name="Picture 18338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2432" y="50685102"/>
          <a:ext cx="1040130" cy="18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293370</xdr:colOff>
      <xdr:row>209</xdr:row>
      <xdr:rowOff>24765</xdr:rowOff>
    </xdr:from>
    <xdr:to>
      <xdr:col>1</xdr:col>
      <xdr:colOff>1333500</xdr:colOff>
      <xdr:row>211</xdr:row>
      <xdr:rowOff>207645</xdr:rowOff>
    </xdr:to>
    <xdr:pic>
      <xdr:nvPicPr>
        <xdr:cNvPr id="78" name="Picture 18339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370" y="54593490"/>
          <a:ext cx="104013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221988</xdr:colOff>
      <xdr:row>215</xdr:row>
      <xdr:rowOff>30032</xdr:rowOff>
    </xdr:from>
    <xdr:to>
      <xdr:col>1</xdr:col>
      <xdr:colOff>1235448</xdr:colOff>
      <xdr:row>219</xdr:row>
      <xdr:rowOff>17369</xdr:rowOff>
    </xdr:to>
    <xdr:pic>
      <xdr:nvPicPr>
        <xdr:cNvPr id="79" name="Picture 18340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1988" y="56999057"/>
          <a:ext cx="1003935" cy="1587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255270</xdr:colOff>
      <xdr:row>224</xdr:row>
      <xdr:rowOff>316230</xdr:rowOff>
    </xdr:from>
    <xdr:to>
      <xdr:col>1</xdr:col>
      <xdr:colOff>1198245</xdr:colOff>
      <xdr:row>229</xdr:row>
      <xdr:rowOff>672</xdr:rowOff>
    </xdr:to>
    <xdr:pic>
      <xdr:nvPicPr>
        <xdr:cNvPr id="80" name="Picture 18341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70" y="60885705"/>
          <a:ext cx="942975" cy="1671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334272</xdr:colOff>
      <xdr:row>234</xdr:row>
      <xdr:rowOff>114524</xdr:rowOff>
    </xdr:from>
    <xdr:to>
      <xdr:col>1</xdr:col>
      <xdr:colOff>1122942</xdr:colOff>
      <xdr:row>237</xdr:row>
      <xdr:rowOff>321160</xdr:rowOff>
    </xdr:to>
    <xdr:pic>
      <xdr:nvPicPr>
        <xdr:cNvPr id="81" name="Picture 18343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4272" y="64646399"/>
          <a:ext cx="788670" cy="1401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276225</xdr:colOff>
      <xdr:row>240</xdr:row>
      <xdr:rowOff>182880</xdr:rowOff>
    </xdr:from>
    <xdr:to>
      <xdr:col>1</xdr:col>
      <xdr:colOff>1234440</xdr:colOff>
      <xdr:row>243</xdr:row>
      <xdr:rowOff>169545</xdr:rowOff>
    </xdr:to>
    <xdr:pic>
      <xdr:nvPicPr>
        <xdr:cNvPr id="82" name="Picture 18344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6225" y="67115055"/>
          <a:ext cx="952500" cy="622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199240</xdr:colOff>
      <xdr:row>245</xdr:row>
      <xdr:rowOff>201594</xdr:rowOff>
    </xdr:from>
    <xdr:to>
      <xdr:col>1</xdr:col>
      <xdr:colOff>1182220</xdr:colOff>
      <xdr:row>248</xdr:row>
      <xdr:rowOff>93793</xdr:rowOff>
    </xdr:to>
    <xdr:pic>
      <xdr:nvPicPr>
        <xdr:cNvPr id="83" name="Picture 18345">
          <a:extLst>
            <a:ext uri="{FF2B5EF4-FFF2-40B4-BE49-F238E27FC236}">
              <a16:creationId xmlns:a16="http://schemas.microsoft.com/office/drawing/2014/main" id="{00000000-0008-0000-0F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9240" y="68181519"/>
          <a:ext cx="982980" cy="528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132902</xdr:colOff>
      <xdr:row>261</xdr:row>
      <xdr:rowOff>24877</xdr:rowOff>
    </xdr:from>
    <xdr:to>
      <xdr:col>1</xdr:col>
      <xdr:colOff>1085402</xdr:colOff>
      <xdr:row>266</xdr:row>
      <xdr:rowOff>53452</xdr:rowOff>
    </xdr:to>
    <xdr:pic>
      <xdr:nvPicPr>
        <xdr:cNvPr id="84" name="Picture 18346">
          <a:extLst>
            <a:ext uri="{FF2B5EF4-FFF2-40B4-BE49-F238E27FC236}">
              <a16:creationId xmlns:a16="http://schemas.microsoft.com/office/drawing/2014/main" id="{00000000-0008-0000-0F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902" y="71357602"/>
          <a:ext cx="9525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234651</xdr:colOff>
      <xdr:row>273</xdr:row>
      <xdr:rowOff>89311</xdr:rowOff>
    </xdr:from>
    <xdr:to>
      <xdr:col>1</xdr:col>
      <xdr:colOff>1276686</xdr:colOff>
      <xdr:row>280</xdr:row>
      <xdr:rowOff>59055</xdr:rowOff>
    </xdr:to>
    <xdr:pic>
      <xdr:nvPicPr>
        <xdr:cNvPr id="85" name="Picture 18347">
          <a:extLst>
            <a:ext uri="{FF2B5EF4-FFF2-40B4-BE49-F238E27FC236}">
              <a16:creationId xmlns:a16="http://schemas.microsoft.com/office/drawing/2014/main" id="{00000000-0008-0000-0F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651" y="74508136"/>
          <a:ext cx="1030605" cy="144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117774</xdr:colOff>
      <xdr:row>285</xdr:row>
      <xdr:rowOff>111162</xdr:rowOff>
    </xdr:from>
    <xdr:to>
      <xdr:col>1</xdr:col>
      <xdr:colOff>1292127</xdr:colOff>
      <xdr:row>290</xdr:row>
      <xdr:rowOff>168199</xdr:rowOff>
    </xdr:to>
    <xdr:pic>
      <xdr:nvPicPr>
        <xdr:cNvPr id="86" name="Picture 18348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774" y="77044587"/>
          <a:ext cx="1174353" cy="1099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73623</xdr:colOff>
      <xdr:row>310</xdr:row>
      <xdr:rowOff>56813</xdr:rowOff>
    </xdr:from>
    <xdr:to>
      <xdr:col>1</xdr:col>
      <xdr:colOff>1121373</xdr:colOff>
      <xdr:row>314</xdr:row>
      <xdr:rowOff>136600</xdr:rowOff>
    </xdr:to>
    <xdr:pic>
      <xdr:nvPicPr>
        <xdr:cNvPr id="87" name="Picture 18349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623" y="82800488"/>
          <a:ext cx="1042035" cy="927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256279</xdr:colOff>
      <xdr:row>331</xdr:row>
      <xdr:rowOff>101749</xdr:rowOff>
    </xdr:from>
    <xdr:to>
      <xdr:col>1</xdr:col>
      <xdr:colOff>1296409</xdr:colOff>
      <xdr:row>335</xdr:row>
      <xdr:rowOff>154640</xdr:rowOff>
    </xdr:to>
    <xdr:pic>
      <xdr:nvPicPr>
        <xdr:cNvPr id="88" name="Picture 18350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6279" y="87245974"/>
          <a:ext cx="1040130" cy="891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266364</xdr:colOff>
      <xdr:row>355</xdr:row>
      <xdr:rowOff>25997</xdr:rowOff>
    </xdr:from>
    <xdr:to>
      <xdr:col>1</xdr:col>
      <xdr:colOff>1277919</xdr:colOff>
      <xdr:row>359</xdr:row>
      <xdr:rowOff>2128</xdr:rowOff>
    </xdr:to>
    <xdr:pic>
      <xdr:nvPicPr>
        <xdr:cNvPr id="89" name="Picture 18351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6364" y="92389922"/>
          <a:ext cx="1003935" cy="81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226471</xdr:colOff>
      <xdr:row>363</xdr:row>
      <xdr:rowOff>62865</xdr:rowOff>
    </xdr:from>
    <xdr:to>
      <xdr:col>1</xdr:col>
      <xdr:colOff>1258981</xdr:colOff>
      <xdr:row>367</xdr:row>
      <xdr:rowOff>98387</xdr:rowOff>
    </xdr:to>
    <xdr:pic>
      <xdr:nvPicPr>
        <xdr:cNvPr id="90" name="Picture 18352">
          <a:extLst>
            <a:ext uri="{FF2B5EF4-FFF2-40B4-BE49-F238E27FC236}">
              <a16:creationId xmlns:a16="http://schemas.microsoft.com/office/drawing/2014/main" id="{00000000-0008-0000-0F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6471" y="94103190"/>
          <a:ext cx="1032510" cy="8737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160132</xdr:colOff>
      <xdr:row>368</xdr:row>
      <xdr:rowOff>60735</xdr:rowOff>
    </xdr:from>
    <xdr:to>
      <xdr:col>1</xdr:col>
      <xdr:colOff>1272652</xdr:colOff>
      <xdr:row>369</xdr:row>
      <xdr:rowOff>287319</xdr:rowOff>
    </xdr:to>
    <xdr:pic>
      <xdr:nvPicPr>
        <xdr:cNvPr id="91" name="Picture 18353">
          <a:extLst>
            <a:ext uri="{FF2B5EF4-FFF2-40B4-BE49-F238E27FC236}">
              <a16:creationId xmlns:a16="http://schemas.microsoft.com/office/drawing/2014/main" id="{00000000-0008-0000-0F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0132" y="95148810"/>
          <a:ext cx="1112520" cy="619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136824</xdr:colOff>
      <xdr:row>370</xdr:row>
      <xdr:rowOff>17592</xdr:rowOff>
    </xdr:from>
    <xdr:to>
      <xdr:col>1</xdr:col>
      <xdr:colOff>1241724</xdr:colOff>
      <xdr:row>371</xdr:row>
      <xdr:rowOff>343795</xdr:rowOff>
    </xdr:to>
    <xdr:pic>
      <xdr:nvPicPr>
        <xdr:cNvPr id="92" name="Picture 18355">
          <a:extLst>
            <a:ext uri="{FF2B5EF4-FFF2-40B4-BE49-F238E27FC236}">
              <a16:creationId xmlns:a16="http://schemas.microsoft.com/office/drawing/2014/main" id="{00000000-0008-0000-0F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824" y="95905767"/>
          <a:ext cx="1104900" cy="72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201593</xdr:colOff>
      <xdr:row>373</xdr:row>
      <xdr:rowOff>59167</xdr:rowOff>
    </xdr:from>
    <xdr:to>
      <xdr:col>1</xdr:col>
      <xdr:colOff>1199813</xdr:colOff>
      <xdr:row>377</xdr:row>
      <xdr:rowOff>57262</xdr:rowOff>
    </xdr:to>
    <xdr:pic>
      <xdr:nvPicPr>
        <xdr:cNvPr id="93" name="Picture 18356">
          <a:extLst>
            <a:ext uri="{FF2B5EF4-FFF2-40B4-BE49-F238E27FC236}">
              <a16:creationId xmlns:a16="http://schemas.microsoft.com/office/drawing/2014/main" id="{00000000-0008-0000-0F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1593" y="96956992"/>
          <a:ext cx="1005840" cy="824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191060</xdr:colOff>
      <xdr:row>384</xdr:row>
      <xdr:rowOff>155985</xdr:rowOff>
    </xdr:from>
    <xdr:to>
      <xdr:col>1</xdr:col>
      <xdr:colOff>1122269</xdr:colOff>
      <xdr:row>387</xdr:row>
      <xdr:rowOff>365310</xdr:rowOff>
    </xdr:to>
    <xdr:pic>
      <xdr:nvPicPr>
        <xdr:cNvPr id="94" name="Picture 18357">
          <a:extLst>
            <a:ext uri="{FF2B5EF4-FFF2-40B4-BE49-F238E27FC236}">
              <a16:creationId xmlns:a16="http://schemas.microsoft.com/office/drawing/2014/main" id="{00000000-0008-0000-0F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1060" y="99739860"/>
          <a:ext cx="931209" cy="1415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218290</xdr:colOff>
      <xdr:row>392</xdr:row>
      <xdr:rowOff>162708</xdr:rowOff>
    </xdr:from>
    <xdr:to>
      <xdr:col>1</xdr:col>
      <xdr:colOff>1277470</xdr:colOff>
      <xdr:row>396</xdr:row>
      <xdr:rowOff>172009</xdr:rowOff>
    </xdr:to>
    <xdr:pic>
      <xdr:nvPicPr>
        <xdr:cNvPr id="95" name="Picture 18358">
          <a:extLst>
            <a:ext uri="{FF2B5EF4-FFF2-40B4-BE49-F238E27FC236}">
              <a16:creationId xmlns:a16="http://schemas.microsoft.com/office/drawing/2014/main" id="{00000000-0008-0000-0F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8290" y="102756483"/>
          <a:ext cx="1059180" cy="847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218963</xdr:colOff>
      <xdr:row>407</xdr:row>
      <xdr:rowOff>322954</xdr:rowOff>
    </xdr:from>
    <xdr:to>
      <xdr:col>1</xdr:col>
      <xdr:colOff>1238138</xdr:colOff>
      <xdr:row>412</xdr:row>
      <xdr:rowOff>245970</xdr:rowOff>
    </xdr:to>
    <xdr:pic>
      <xdr:nvPicPr>
        <xdr:cNvPr id="96" name="Picture 18359">
          <a:extLst>
            <a:ext uri="{FF2B5EF4-FFF2-40B4-BE49-F238E27FC236}">
              <a16:creationId xmlns:a16="http://schemas.microsoft.com/office/drawing/2014/main" id="{00000000-0008-0000-0F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8963" y="107012479"/>
          <a:ext cx="1026795" cy="1930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243840</xdr:colOff>
      <xdr:row>428</xdr:row>
      <xdr:rowOff>217729</xdr:rowOff>
    </xdr:from>
    <xdr:to>
      <xdr:col>1</xdr:col>
      <xdr:colOff>1163955</xdr:colOff>
      <xdr:row>432</xdr:row>
      <xdr:rowOff>94687</xdr:rowOff>
    </xdr:to>
    <xdr:pic>
      <xdr:nvPicPr>
        <xdr:cNvPr id="97" name="Picture 18360">
          <a:extLst>
            <a:ext uri="{FF2B5EF4-FFF2-40B4-BE49-F238E27FC236}">
              <a16:creationId xmlns:a16="http://schemas.microsoft.com/office/drawing/2014/main" id="{00000000-0008-0000-0F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3840" y="115308304"/>
          <a:ext cx="920115" cy="1477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201369</xdr:colOff>
      <xdr:row>470</xdr:row>
      <xdr:rowOff>68245</xdr:rowOff>
    </xdr:from>
    <xdr:to>
      <xdr:col>1</xdr:col>
      <xdr:colOff>1203399</xdr:colOff>
      <xdr:row>474</xdr:row>
      <xdr:rowOff>167641</xdr:rowOff>
    </xdr:to>
    <xdr:pic>
      <xdr:nvPicPr>
        <xdr:cNvPr id="98" name="Picture 18361">
          <a:extLst>
            <a:ext uri="{FF2B5EF4-FFF2-40B4-BE49-F238E27FC236}">
              <a16:creationId xmlns:a16="http://schemas.microsoft.com/office/drawing/2014/main" id="{00000000-0008-0000-0F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1369" y="128522395"/>
          <a:ext cx="1002030" cy="1693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160018</xdr:colOff>
      <xdr:row>512</xdr:row>
      <xdr:rowOff>364190</xdr:rowOff>
    </xdr:from>
    <xdr:to>
      <xdr:col>1</xdr:col>
      <xdr:colOff>1141093</xdr:colOff>
      <xdr:row>517</xdr:row>
      <xdr:rowOff>209661</xdr:rowOff>
    </xdr:to>
    <xdr:pic>
      <xdr:nvPicPr>
        <xdr:cNvPr id="99" name="Picture 18362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0018" y="143905940"/>
          <a:ext cx="981075" cy="1845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102422</xdr:colOff>
      <xdr:row>541</xdr:row>
      <xdr:rowOff>17257</xdr:rowOff>
    </xdr:from>
    <xdr:to>
      <xdr:col>1</xdr:col>
      <xdr:colOff>1163507</xdr:colOff>
      <xdr:row>543</xdr:row>
      <xdr:rowOff>358925</xdr:rowOff>
    </xdr:to>
    <xdr:pic>
      <xdr:nvPicPr>
        <xdr:cNvPr id="100" name="Picture 18363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422" y="153826957"/>
          <a:ext cx="1061085" cy="945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265916</xdr:colOff>
      <xdr:row>548</xdr:row>
      <xdr:rowOff>188483</xdr:rowOff>
    </xdr:from>
    <xdr:to>
      <xdr:col>1</xdr:col>
      <xdr:colOff>1237466</xdr:colOff>
      <xdr:row>554</xdr:row>
      <xdr:rowOff>1791</xdr:rowOff>
    </xdr:to>
    <xdr:pic>
      <xdr:nvPicPr>
        <xdr:cNvPr id="101" name="Picture 18364">
          <a:extLst>
            <a:ext uri="{FF2B5EF4-FFF2-40B4-BE49-F238E27FC236}">
              <a16:creationId xmlns:a16="http://schemas.microsoft.com/office/drawing/2014/main" id="{00000000-0008-0000-0F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5916" y="155846033"/>
          <a:ext cx="982980" cy="105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193302</xdr:colOff>
      <xdr:row>561</xdr:row>
      <xdr:rowOff>141867</xdr:rowOff>
    </xdr:from>
    <xdr:to>
      <xdr:col>1</xdr:col>
      <xdr:colOff>1202952</xdr:colOff>
      <xdr:row>566</xdr:row>
      <xdr:rowOff>174029</xdr:rowOff>
    </xdr:to>
    <xdr:pic>
      <xdr:nvPicPr>
        <xdr:cNvPr id="102" name="Picture 18365">
          <a:extLst>
            <a:ext uri="{FF2B5EF4-FFF2-40B4-BE49-F238E27FC236}">
              <a16:creationId xmlns:a16="http://schemas.microsoft.com/office/drawing/2014/main" id="{00000000-0008-0000-0F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3302" y="158523567"/>
          <a:ext cx="1015365" cy="1079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188258</xdr:colOff>
      <xdr:row>573</xdr:row>
      <xdr:rowOff>199577</xdr:rowOff>
    </xdr:from>
    <xdr:to>
      <xdr:col>1</xdr:col>
      <xdr:colOff>1201718</xdr:colOff>
      <xdr:row>579</xdr:row>
      <xdr:rowOff>1231</xdr:rowOff>
    </xdr:to>
    <xdr:pic>
      <xdr:nvPicPr>
        <xdr:cNvPr id="103" name="Picture 18366">
          <a:extLst>
            <a:ext uri="{FF2B5EF4-FFF2-40B4-BE49-F238E27FC236}">
              <a16:creationId xmlns:a16="http://schemas.microsoft.com/office/drawing/2014/main" id="{00000000-0008-0000-0F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8258" y="161095877"/>
          <a:ext cx="1013460" cy="1051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158115</xdr:colOff>
      <xdr:row>584</xdr:row>
      <xdr:rowOff>149040</xdr:rowOff>
    </xdr:from>
    <xdr:to>
      <xdr:col>1</xdr:col>
      <xdr:colOff>1162050</xdr:colOff>
      <xdr:row>590</xdr:row>
      <xdr:rowOff>19501</xdr:rowOff>
    </xdr:to>
    <xdr:pic>
      <xdr:nvPicPr>
        <xdr:cNvPr id="104" name="Picture 18367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8115" y="163350390"/>
          <a:ext cx="996315" cy="112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296620</xdr:colOff>
      <xdr:row>593</xdr:row>
      <xdr:rowOff>149263</xdr:rowOff>
    </xdr:from>
    <xdr:to>
      <xdr:col>1</xdr:col>
      <xdr:colOff>1254835</xdr:colOff>
      <xdr:row>597</xdr:row>
      <xdr:rowOff>56815</xdr:rowOff>
    </xdr:to>
    <xdr:pic>
      <xdr:nvPicPr>
        <xdr:cNvPr id="105" name="Picture 18368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6620" y="165236563"/>
          <a:ext cx="958215" cy="15153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236444</xdr:colOff>
      <xdr:row>641</xdr:row>
      <xdr:rowOff>56926</xdr:rowOff>
    </xdr:from>
    <xdr:to>
      <xdr:col>1</xdr:col>
      <xdr:colOff>1272764</xdr:colOff>
      <xdr:row>644</xdr:row>
      <xdr:rowOff>1</xdr:rowOff>
    </xdr:to>
    <xdr:pic>
      <xdr:nvPicPr>
        <xdr:cNvPr id="106" name="Picture 18371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6444" y="177488626"/>
          <a:ext cx="1030605" cy="571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256279</xdr:colOff>
      <xdr:row>171</xdr:row>
      <xdr:rowOff>167752</xdr:rowOff>
    </xdr:from>
    <xdr:to>
      <xdr:col>1</xdr:col>
      <xdr:colOff>1144009</xdr:colOff>
      <xdr:row>173</xdr:row>
      <xdr:rowOff>114861</xdr:rowOff>
    </xdr:to>
    <xdr:pic>
      <xdr:nvPicPr>
        <xdr:cNvPr id="107" name="Picture 299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6279" y="42392077"/>
          <a:ext cx="887730" cy="556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57150</xdr:colOff>
      <xdr:row>251</xdr:row>
      <xdr:rowOff>93346</xdr:rowOff>
    </xdr:from>
    <xdr:to>
      <xdr:col>1</xdr:col>
      <xdr:colOff>1369599</xdr:colOff>
      <xdr:row>255</xdr:row>
      <xdr:rowOff>15240</xdr:rowOff>
    </xdr:to>
    <xdr:pic>
      <xdr:nvPicPr>
        <xdr:cNvPr id="108" name="Picture 308">
          <a:extLst>
            <a:ext uri="{FF2B5EF4-FFF2-40B4-BE49-F238E27FC236}">
              <a16:creationId xmlns:a16="http://schemas.microsoft.com/office/drawing/2014/main" id="{00000000-0008-0000-0F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" y="69330571"/>
          <a:ext cx="1312449" cy="760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396913</xdr:colOff>
      <xdr:row>649</xdr:row>
      <xdr:rowOff>55806</xdr:rowOff>
    </xdr:from>
    <xdr:to>
      <xdr:col>1</xdr:col>
      <xdr:colOff>1084618</xdr:colOff>
      <xdr:row>652</xdr:row>
      <xdr:rowOff>130775</xdr:rowOff>
    </xdr:to>
    <xdr:pic>
      <xdr:nvPicPr>
        <xdr:cNvPr id="109" name="Picture 5173">
          <a:extLst>
            <a:ext uri="{FF2B5EF4-FFF2-40B4-BE49-F238E27FC236}">
              <a16:creationId xmlns:a16="http://schemas.microsoft.com/office/drawing/2014/main" id="{00000000-0008-0000-0F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6913" y="179163906"/>
          <a:ext cx="699135" cy="697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428625</xdr:colOff>
      <xdr:row>655</xdr:row>
      <xdr:rowOff>135368</xdr:rowOff>
    </xdr:from>
    <xdr:to>
      <xdr:col>1</xdr:col>
      <xdr:colOff>1160145</xdr:colOff>
      <xdr:row>658</xdr:row>
      <xdr:rowOff>189380</xdr:rowOff>
    </xdr:to>
    <xdr:pic>
      <xdr:nvPicPr>
        <xdr:cNvPr id="110" name="Picture 5176">
          <a:extLst>
            <a:ext uri="{FF2B5EF4-FFF2-40B4-BE49-F238E27FC236}">
              <a16:creationId xmlns:a16="http://schemas.microsoft.com/office/drawing/2014/main" id="{00000000-0008-0000-0F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625" y="180691268"/>
          <a:ext cx="742950" cy="1254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25214</xdr:colOff>
      <xdr:row>662</xdr:row>
      <xdr:rowOff>321609</xdr:rowOff>
    </xdr:from>
    <xdr:to>
      <xdr:col>1</xdr:col>
      <xdr:colOff>1333561</xdr:colOff>
      <xdr:row>664</xdr:row>
      <xdr:rowOff>343013</xdr:rowOff>
    </xdr:to>
    <xdr:pic>
      <xdr:nvPicPr>
        <xdr:cNvPr id="111" name="Picture 5185" descr="捕获">
          <a:extLst>
            <a:ext uri="{FF2B5EF4-FFF2-40B4-BE49-F238E27FC236}">
              <a16:creationId xmlns:a16="http://schemas.microsoft.com/office/drawing/2014/main" id="{00000000-0008-0000-0F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214" y="183677859"/>
          <a:ext cx="1308347" cy="821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355899</xdr:colOff>
      <xdr:row>673</xdr:row>
      <xdr:rowOff>31712</xdr:rowOff>
    </xdr:from>
    <xdr:to>
      <xdr:col>1</xdr:col>
      <xdr:colOff>1314114</xdr:colOff>
      <xdr:row>675</xdr:row>
      <xdr:rowOff>1680</xdr:rowOff>
    </xdr:to>
    <xdr:pic>
      <xdr:nvPicPr>
        <xdr:cNvPr id="112" name="Picture 5179" descr="捕获">
          <a:extLst>
            <a:ext uri="{FF2B5EF4-FFF2-40B4-BE49-F238E27FC236}">
              <a16:creationId xmlns:a16="http://schemas.microsoft.com/office/drawing/2014/main" id="{00000000-0008-0000-0F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5899" y="187788512"/>
          <a:ext cx="965835" cy="77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130549</xdr:colOff>
      <xdr:row>604</xdr:row>
      <xdr:rowOff>87405</xdr:rowOff>
    </xdr:from>
    <xdr:to>
      <xdr:col>1</xdr:col>
      <xdr:colOff>1161154</xdr:colOff>
      <xdr:row>606</xdr:row>
      <xdr:rowOff>98387</xdr:rowOff>
    </xdr:to>
    <xdr:pic>
      <xdr:nvPicPr>
        <xdr:cNvPr id="113" name="Picture 5170">
          <a:extLst>
            <a:ext uri="{FF2B5EF4-FFF2-40B4-BE49-F238E27FC236}">
              <a16:creationId xmlns:a16="http://schemas.microsoft.com/office/drawing/2014/main" id="{00000000-0008-0000-0F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3255" y="183875081"/>
          <a:ext cx="1038225" cy="608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146012</xdr:colOff>
      <xdr:row>530</xdr:row>
      <xdr:rowOff>77992</xdr:rowOff>
    </xdr:from>
    <xdr:to>
      <xdr:col>1</xdr:col>
      <xdr:colOff>1241387</xdr:colOff>
      <xdr:row>535</xdr:row>
      <xdr:rowOff>363181</xdr:rowOff>
    </xdr:to>
    <xdr:pic>
      <xdr:nvPicPr>
        <xdr:cNvPr id="114" name="图片 24223" descr="22-1-2° STREET Ell(SPIG × SOC)">
          <a:extLst>
            <a:ext uri="{FF2B5EF4-FFF2-40B4-BE49-F238E27FC236}">
              <a16:creationId xmlns:a16="http://schemas.microsoft.com/office/drawing/2014/main" id="{00000000-0008-0000-0F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012" y="150820642"/>
          <a:ext cx="1095375" cy="1904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448123</xdr:colOff>
      <xdr:row>149</xdr:row>
      <xdr:rowOff>39558</xdr:rowOff>
    </xdr:from>
    <xdr:to>
      <xdr:col>1</xdr:col>
      <xdr:colOff>1086298</xdr:colOff>
      <xdr:row>150</xdr:row>
      <xdr:rowOff>384475</xdr:rowOff>
    </xdr:to>
    <xdr:pic>
      <xdr:nvPicPr>
        <xdr:cNvPr id="115" name="Picture 6405" descr="1">
          <a:extLst>
            <a:ext uri="{FF2B5EF4-FFF2-40B4-BE49-F238E27FC236}">
              <a16:creationId xmlns:a16="http://schemas.microsoft.com/office/drawing/2014/main" id="{00000000-0008-0000-0F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123" y="37082283"/>
          <a:ext cx="626745" cy="744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136488</xdr:colOff>
      <xdr:row>680</xdr:row>
      <xdr:rowOff>254037</xdr:rowOff>
    </xdr:from>
    <xdr:to>
      <xdr:col>1</xdr:col>
      <xdr:colOff>1292823</xdr:colOff>
      <xdr:row>682</xdr:row>
      <xdr:rowOff>133684</xdr:rowOff>
    </xdr:to>
    <xdr:pic>
      <xdr:nvPicPr>
        <xdr:cNvPr id="116" name="Picture 5182" descr="捕获">
          <a:extLst>
            <a:ext uri="{FF2B5EF4-FFF2-40B4-BE49-F238E27FC236}">
              <a16:creationId xmlns:a16="http://schemas.microsoft.com/office/drawing/2014/main" id="{00000000-0008-0000-0F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488" y="192687612"/>
          <a:ext cx="1156335" cy="675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392767</xdr:colOff>
      <xdr:row>147</xdr:row>
      <xdr:rowOff>17594</xdr:rowOff>
    </xdr:from>
    <xdr:to>
      <xdr:col>1</xdr:col>
      <xdr:colOff>1102434</xdr:colOff>
      <xdr:row>148</xdr:row>
      <xdr:rowOff>363025</xdr:rowOff>
    </xdr:to>
    <xdr:pic>
      <xdr:nvPicPr>
        <xdr:cNvPr id="117" name="图片 1">
          <a:extLst>
            <a:ext uri="{FF2B5EF4-FFF2-40B4-BE49-F238E27FC236}">
              <a16:creationId xmlns:a16="http://schemas.microsoft.com/office/drawing/2014/main" id="{00000000-0008-0000-0F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2767" y="36298319"/>
          <a:ext cx="709667" cy="726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323290</xdr:colOff>
      <xdr:row>230</xdr:row>
      <xdr:rowOff>35859</xdr:rowOff>
    </xdr:from>
    <xdr:to>
      <xdr:col>1</xdr:col>
      <xdr:colOff>1051000</xdr:colOff>
      <xdr:row>231</xdr:row>
      <xdr:rowOff>360157</xdr:rowOff>
    </xdr:to>
    <xdr:pic>
      <xdr:nvPicPr>
        <xdr:cNvPr id="118" name="图片 2">
          <a:extLst>
            <a:ext uri="{FF2B5EF4-FFF2-40B4-BE49-F238E27FC236}">
              <a16:creationId xmlns:a16="http://schemas.microsoft.com/office/drawing/2014/main" id="{00000000-0008-0000-0F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3290" y="63005634"/>
          <a:ext cx="737235" cy="724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134919</xdr:colOff>
      <xdr:row>294</xdr:row>
      <xdr:rowOff>173580</xdr:rowOff>
    </xdr:from>
    <xdr:to>
      <xdr:col>1</xdr:col>
      <xdr:colOff>1296521</xdr:colOff>
      <xdr:row>300</xdr:row>
      <xdr:rowOff>3474</xdr:rowOff>
    </xdr:to>
    <xdr:pic>
      <xdr:nvPicPr>
        <xdr:cNvPr id="119" name="图片 3">
          <a:extLst>
            <a:ext uri="{FF2B5EF4-FFF2-40B4-BE49-F238E27FC236}">
              <a16:creationId xmlns:a16="http://schemas.microsoft.com/office/drawing/2014/main" id="{00000000-0008-0000-0F00-00007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34919" y="78992955"/>
          <a:ext cx="1161602" cy="1468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21852</xdr:colOff>
      <xdr:row>599</xdr:row>
      <xdr:rowOff>95811</xdr:rowOff>
    </xdr:from>
    <xdr:to>
      <xdr:col>1</xdr:col>
      <xdr:colOff>1312422</xdr:colOff>
      <xdr:row>600</xdr:row>
      <xdr:rowOff>321159</xdr:rowOff>
    </xdr:to>
    <xdr:pic>
      <xdr:nvPicPr>
        <xdr:cNvPr id="120" name="图片 4"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852" y="167583411"/>
          <a:ext cx="1290570" cy="61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144443</xdr:colOff>
      <xdr:row>608</xdr:row>
      <xdr:rowOff>163494</xdr:rowOff>
    </xdr:from>
    <xdr:to>
      <xdr:col>1</xdr:col>
      <xdr:colOff>1276461</xdr:colOff>
      <xdr:row>616</xdr:row>
      <xdr:rowOff>1233</xdr:rowOff>
    </xdr:to>
    <xdr:pic>
      <xdr:nvPicPr>
        <xdr:cNvPr id="121" name="图片 5">
          <a:extLst>
            <a:ext uri="{FF2B5EF4-FFF2-40B4-BE49-F238E27FC236}">
              <a16:creationId xmlns:a16="http://schemas.microsoft.com/office/drawing/2014/main" id="{00000000-0008-0000-0F00-00007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44443" y="170680044"/>
          <a:ext cx="1124398" cy="1500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225575</xdr:colOff>
      <xdr:row>622</xdr:row>
      <xdr:rowOff>161365</xdr:rowOff>
    </xdr:from>
    <xdr:to>
      <xdr:col>1</xdr:col>
      <xdr:colOff>1351430</xdr:colOff>
      <xdr:row>625</xdr:row>
      <xdr:rowOff>134136</xdr:rowOff>
    </xdr:to>
    <xdr:pic>
      <xdr:nvPicPr>
        <xdr:cNvPr id="122" name="图片 6">
          <a:extLst>
            <a:ext uri="{FF2B5EF4-FFF2-40B4-BE49-F238E27FC236}">
              <a16:creationId xmlns:a16="http://schemas.microsoft.com/office/drawing/2014/main" id="{00000000-0008-0000-0F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5575" y="173611615"/>
          <a:ext cx="1133475" cy="589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257287</xdr:colOff>
      <xdr:row>634</xdr:row>
      <xdr:rowOff>336</xdr:rowOff>
    </xdr:from>
    <xdr:to>
      <xdr:col>1</xdr:col>
      <xdr:colOff>1297417</xdr:colOff>
      <xdr:row>637</xdr:row>
      <xdr:rowOff>22188</xdr:rowOff>
    </xdr:to>
    <xdr:pic>
      <xdr:nvPicPr>
        <xdr:cNvPr id="123" name="图片 7"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287" y="175965186"/>
          <a:ext cx="1040130" cy="656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205852</xdr:colOff>
      <xdr:row>232</xdr:row>
      <xdr:rowOff>30146</xdr:rowOff>
    </xdr:from>
    <xdr:to>
      <xdr:col>1</xdr:col>
      <xdr:colOff>1215502</xdr:colOff>
      <xdr:row>233</xdr:row>
      <xdr:rowOff>365651</xdr:rowOff>
    </xdr:to>
    <xdr:pic>
      <xdr:nvPicPr>
        <xdr:cNvPr id="124" name="Picture 89">
          <a:extLst>
            <a:ext uri="{FF2B5EF4-FFF2-40B4-BE49-F238E27FC236}">
              <a16:creationId xmlns:a16="http://schemas.microsoft.com/office/drawing/2014/main" id="{00000000-0008-0000-0F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565"/>
        <a:stretch>
          <a:fillRect/>
        </a:stretch>
      </xdr:blipFill>
      <xdr:spPr bwMode="auto">
        <a:xfrm rot="5400000">
          <a:off x="347662" y="63658211"/>
          <a:ext cx="72603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320488</xdr:colOff>
      <xdr:row>270</xdr:row>
      <xdr:rowOff>179967</xdr:rowOff>
    </xdr:from>
    <xdr:to>
      <xdr:col>1</xdr:col>
      <xdr:colOff>1010098</xdr:colOff>
      <xdr:row>272</xdr:row>
      <xdr:rowOff>112284</xdr:rowOff>
    </xdr:to>
    <xdr:pic>
      <xdr:nvPicPr>
        <xdr:cNvPr id="125" name="Picture 3">
          <a:extLst>
            <a:ext uri="{FF2B5EF4-FFF2-40B4-BE49-F238E27FC236}">
              <a16:creationId xmlns:a16="http://schemas.microsoft.com/office/drawing/2014/main" id="{00000000-0008-0000-0F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0488" y="73398642"/>
          <a:ext cx="681990" cy="7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210337</xdr:colOff>
      <xdr:row>602</xdr:row>
      <xdr:rowOff>27456</xdr:rowOff>
    </xdr:from>
    <xdr:to>
      <xdr:col>1</xdr:col>
      <xdr:colOff>1122565</xdr:colOff>
      <xdr:row>603</xdr:row>
      <xdr:rowOff>326652</xdr:rowOff>
    </xdr:to>
    <xdr:pic>
      <xdr:nvPicPr>
        <xdr:cNvPr id="126" name="图片 1" descr="VENTURIED TEE (SOC × SOC(SPIG) × SOC(SPIG))"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0337" y="168715206"/>
          <a:ext cx="923658" cy="708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83931</xdr:colOff>
      <xdr:row>48</xdr:row>
      <xdr:rowOff>175036</xdr:rowOff>
    </xdr:from>
    <xdr:to>
      <xdr:col>1</xdr:col>
      <xdr:colOff>1352661</xdr:colOff>
      <xdr:row>56</xdr:row>
      <xdr:rowOff>92560</xdr:rowOff>
    </xdr:to>
    <xdr:pic>
      <xdr:nvPicPr>
        <xdr:cNvPr id="129" name="Picture 18330"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931" y="11138311"/>
          <a:ext cx="1257300" cy="1588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74855</xdr:colOff>
      <xdr:row>127</xdr:row>
      <xdr:rowOff>375061</xdr:rowOff>
    </xdr:from>
    <xdr:to>
      <xdr:col>1</xdr:col>
      <xdr:colOff>1313105</xdr:colOff>
      <xdr:row>132</xdr:row>
      <xdr:rowOff>171674</xdr:rowOff>
    </xdr:to>
    <xdr:pic>
      <xdr:nvPicPr>
        <xdr:cNvPr id="130" name="Picture 18332">
          <a:extLst>
            <a:ext uri="{FF2B5EF4-FFF2-40B4-BE49-F238E27FC236}">
              <a16:creationId xmlns:a16="http://schemas.microsoft.com/office/drawing/2014/main" id="{00000000-0008-0000-0F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55" y="31893286"/>
          <a:ext cx="1245870" cy="1415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250341</xdr:colOff>
      <xdr:row>444</xdr:row>
      <xdr:rowOff>254935</xdr:rowOff>
    </xdr:from>
    <xdr:to>
      <xdr:col>1</xdr:col>
      <xdr:colOff>1160931</xdr:colOff>
      <xdr:row>448</xdr:row>
      <xdr:rowOff>131893</xdr:rowOff>
    </xdr:to>
    <xdr:pic>
      <xdr:nvPicPr>
        <xdr:cNvPr id="131" name="Picture 18360">
          <a:extLst>
            <a:ext uri="{FF2B5EF4-FFF2-40B4-BE49-F238E27FC236}">
              <a16:creationId xmlns:a16="http://schemas.microsoft.com/office/drawing/2014/main" id="{00000000-0008-0000-0F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0341" y="121365310"/>
          <a:ext cx="910590" cy="1294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158788</xdr:colOff>
      <xdr:row>493</xdr:row>
      <xdr:rowOff>152847</xdr:rowOff>
    </xdr:from>
    <xdr:to>
      <xdr:col>1</xdr:col>
      <xdr:colOff>1160818</xdr:colOff>
      <xdr:row>497</xdr:row>
      <xdr:rowOff>381783</xdr:rowOff>
    </xdr:to>
    <xdr:pic>
      <xdr:nvPicPr>
        <xdr:cNvPr id="132" name="Picture 18361"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8788" y="137617647"/>
          <a:ext cx="1002030" cy="1448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114299</xdr:colOff>
      <xdr:row>15</xdr:row>
      <xdr:rowOff>66673</xdr:rowOff>
    </xdr:from>
    <xdr:ext cx="914400" cy="704427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  <a:ext uri="{147F2762-F138-4A5C-976F-8EAC2B608ADB}">
              <a16:predDERef xmlns:a16="http://schemas.microsoft.com/office/drawing/2014/main" pred="{F868CB47-F658-4182-A334-3554B2BC8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95324" y="4571998"/>
          <a:ext cx="914400" cy="704427"/>
        </a:xfrm>
        <a:prstGeom prst="rect">
          <a:avLst/>
        </a:prstGeom>
      </xdr:spPr>
    </xdr:pic>
    <xdr:clientData/>
  </xdr:oneCellAnchor>
  <xdr:twoCellAnchor>
    <xdr:from>
      <xdr:col>1</xdr:col>
      <xdr:colOff>152400</xdr:colOff>
      <xdr:row>4</xdr:row>
      <xdr:rowOff>50306</xdr:rowOff>
    </xdr:from>
    <xdr:to>
      <xdr:col>1</xdr:col>
      <xdr:colOff>866775</xdr:colOff>
      <xdr:row>6</xdr:row>
      <xdr:rowOff>179342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contrast="-1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33425" y="1926731"/>
          <a:ext cx="714375" cy="510036"/>
        </a:xfrm>
        <a:prstGeom prst="rect">
          <a:avLst/>
        </a:prstGeom>
      </xdr:spPr>
    </xdr:pic>
    <xdr:clientData/>
  </xdr:twoCellAnchor>
  <xdr:oneCellAnchor>
    <xdr:from>
      <xdr:col>1</xdr:col>
      <xdr:colOff>104775</xdr:colOff>
      <xdr:row>8</xdr:row>
      <xdr:rowOff>85723</xdr:rowOff>
    </xdr:from>
    <xdr:ext cx="872218" cy="634704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000-000005000000}"/>
            </a:ext>
            <a:ext uri="{147F2762-F138-4A5C-976F-8EAC2B608ADB}">
              <a16:predDERef xmlns:a16="http://schemas.microsoft.com/office/drawing/2014/main" pred="{07686460-122A-422E-92CF-A120F2DD3E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85800" y="2924173"/>
          <a:ext cx="872218" cy="634704"/>
        </a:xfrm>
        <a:prstGeom prst="rect">
          <a:avLst/>
        </a:prstGeom>
      </xdr:spPr>
    </xdr:pic>
    <xdr:clientData/>
  </xdr:oneCellAnchor>
  <xdr:oneCellAnchor>
    <xdr:from>
      <xdr:col>1</xdr:col>
      <xdr:colOff>69019</xdr:colOff>
      <xdr:row>11</xdr:row>
      <xdr:rowOff>28576</xdr:rowOff>
    </xdr:from>
    <xdr:ext cx="898449" cy="342899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000-000006000000}"/>
            </a:ext>
            <a:ext uri="{147F2762-F138-4A5C-976F-8EAC2B608ADB}">
              <a16:predDERef xmlns:a16="http://schemas.microsoft.com/office/drawing/2014/main" pred="{A1769B46-53F0-4888-9FD0-DDD6651D5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0044" y="3638551"/>
          <a:ext cx="898449" cy="342899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23</xdr:row>
      <xdr:rowOff>114300</xdr:rowOff>
    </xdr:from>
    <xdr:ext cx="914400" cy="569626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000-000007000000}"/>
            </a:ext>
            <a:ext uri="{147F2762-F138-4A5C-976F-8EAC2B608ADB}">
              <a16:predDERef xmlns:a16="http://schemas.microsoft.com/office/drawing/2014/main" pred="{64095AFD-CCFE-4D6C-B12E-63774EFE8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66750" y="6019800"/>
          <a:ext cx="914400" cy="569626"/>
        </a:xfrm>
        <a:prstGeom prst="rect">
          <a:avLst/>
        </a:prstGeom>
      </xdr:spPr>
    </xdr:pic>
    <xdr:clientData/>
  </xdr:oneCellAnchor>
  <xdr:oneCellAnchor>
    <xdr:from>
      <xdr:col>1</xdr:col>
      <xdr:colOff>238125</xdr:colOff>
      <xdr:row>30</xdr:row>
      <xdr:rowOff>133349</xdr:rowOff>
    </xdr:from>
    <xdr:ext cx="620737" cy="672465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000-000008000000}"/>
            </a:ext>
            <a:ext uri="{147F2762-F138-4A5C-976F-8EAC2B608ADB}">
              <a16:predDERef xmlns:a16="http://schemas.microsoft.com/office/drawing/2014/main" pred="{ADA94C81-4B77-4741-9EB1-6229B00F28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19150" y="7238999"/>
          <a:ext cx="620737" cy="672465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36</xdr:row>
      <xdr:rowOff>76199</xdr:rowOff>
    </xdr:from>
    <xdr:ext cx="645869" cy="671703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000-000009000000}"/>
            </a:ext>
            <a:ext uri="{147F2762-F138-4A5C-976F-8EAC2B608ADB}">
              <a16:predDERef xmlns:a16="http://schemas.microsoft.com/office/drawing/2014/main" pred="{293EF326-FDA9-4ECC-8093-77123D864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9625" y="7534274"/>
          <a:ext cx="645869" cy="671703"/>
        </a:xfrm>
        <a:prstGeom prst="rect">
          <a:avLst/>
        </a:prstGeom>
      </xdr:spPr>
    </xdr:pic>
    <xdr:clientData/>
  </xdr:oneCellAnchor>
  <xdr:oneCellAnchor>
    <xdr:from>
      <xdr:col>1</xdr:col>
      <xdr:colOff>57148</xdr:colOff>
      <xdr:row>54</xdr:row>
      <xdr:rowOff>190499</xdr:rowOff>
    </xdr:from>
    <xdr:ext cx="926905" cy="495301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000-00000A000000}"/>
            </a:ext>
            <a:ext uri="{147F2762-F138-4A5C-976F-8EAC2B608ADB}">
              <a16:predDERef xmlns:a16="http://schemas.microsoft.com/office/drawing/2014/main" pred="{13FDB7E4-281A-43D5-81E0-A7684CE977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38173" y="12849224"/>
          <a:ext cx="926905" cy="495301"/>
        </a:xfrm>
        <a:prstGeom prst="rect">
          <a:avLst/>
        </a:prstGeom>
      </xdr:spPr>
    </xdr:pic>
    <xdr:clientData/>
  </xdr:oneCellAnchor>
  <xdr:oneCellAnchor>
    <xdr:from>
      <xdr:col>1</xdr:col>
      <xdr:colOff>190501</xdr:colOff>
      <xdr:row>39</xdr:row>
      <xdr:rowOff>21457</xdr:rowOff>
    </xdr:from>
    <xdr:ext cx="685800" cy="731018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000-00000B000000}"/>
            </a:ext>
            <a:ext uri="{147F2762-F138-4A5C-976F-8EAC2B608ADB}">
              <a16:predDERef xmlns:a16="http://schemas.microsoft.com/office/drawing/2014/main" pred="{B893525F-F132-45AE-A8B1-4D657B611E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71526" y="9213082"/>
          <a:ext cx="685800" cy="731018"/>
        </a:xfrm>
        <a:prstGeom prst="rect">
          <a:avLst/>
        </a:prstGeom>
      </xdr:spPr>
    </xdr:pic>
    <xdr:clientData/>
  </xdr:oneCellAnchor>
  <xdr:oneCellAnchor>
    <xdr:from>
      <xdr:col>1</xdr:col>
      <xdr:colOff>152400</xdr:colOff>
      <xdr:row>44</xdr:row>
      <xdr:rowOff>32187</xdr:rowOff>
    </xdr:from>
    <xdr:ext cx="695325" cy="555640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000-00000C000000}"/>
            </a:ext>
            <a:ext uri="{147F2762-F138-4A5C-976F-8EAC2B608ADB}">
              <a16:predDERef xmlns:a16="http://schemas.microsoft.com/office/drawing/2014/main" pred="{3984E2B8-F32B-4ABB-87C9-9A1368B660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33425" y="10623987"/>
          <a:ext cx="695325" cy="555640"/>
        </a:xfrm>
        <a:prstGeom prst="rect">
          <a:avLst/>
        </a:prstGeom>
      </xdr:spPr>
    </xdr:pic>
    <xdr:clientData/>
  </xdr:oneCellAnchor>
  <xdr:oneCellAnchor>
    <xdr:from>
      <xdr:col>1</xdr:col>
      <xdr:colOff>57150</xdr:colOff>
      <xdr:row>48</xdr:row>
      <xdr:rowOff>166879</xdr:rowOff>
    </xdr:from>
    <xdr:ext cx="931206" cy="633221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38175" y="11558779"/>
          <a:ext cx="931206" cy="633221"/>
        </a:xfrm>
        <a:prstGeom prst="rect">
          <a:avLst/>
        </a:prstGeom>
        <a:effectLst>
          <a:softEdge rad="0"/>
        </a:effectLst>
      </xdr:spPr>
    </xdr:pic>
    <xdr:clientData/>
  </xdr:oneCellAnchor>
  <xdr:oneCellAnchor>
    <xdr:from>
      <xdr:col>1</xdr:col>
      <xdr:colOff>123825</xdr:colOff>
      <xdr:row>57</xdr:row>
      <xdr:rowOff>23344</xdr:rowOff>
    </xdr:from>
    <xdr:ext cx="857250" cy="350156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000-00000E000000}"/>
            </a:ext>
            <a:ext uri="{147F2762-F138-4A5C-976F-8EAC2B608ADB}">
              <a16:predDERef xmlns:a16="http://schemas.microsoft.com/office/drawing/2014/main" pred="{83C91124-FCFE-442B-AEEE-42B76FBAA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4850" y="8633944"/>
          <a:ext cx="857250" cy="350156"/>
        </a:xfrm>
        <a:prstGeom prst="rect">
          <a:avLst/>
        </a:prstGeom>
      </xdr:spPr>
    </xdr:pic>
    <xdr:clientData/>
  </xdr:oneCellAnchor>
  <xdr:oneCellAnchor>
    <xdr:from>
      <xdr:col>1</xdr:col>
      <xdr:colOff>323851</xdr:colOff>
      <xdr:row>60</xdr:row>
      <xdr:rowOff>21812</xdr:rowOff>
    </xdr:from>
    <xdr:ext cx="495300" cy="528933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04876" y="13642562"/>
          <a:ext cx="495300" cy="528933"/>
        </a:xfrm>
        <a:prstGeom prst="rect">
          <a:avLst/>
        </a:prstGeom>
      </xdr:spPr>
    </xdr:pic>
    <xdr:clientData/>
  </xdr:oneCellAnchor>
  <xdr:oneCellAnchor>
    <xdr:from>
      <xdr:col>1</xdr:col>
      <xdr:colOff>314325</xdr:colOff>
      <xdr:row>64</xdr:row>
      <xdr:rowOff>57150</xdr:rowOff>
    </xdr:from>
    <xdr:ext cx="499560" cy="489538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5350" y="15220950"/>
          <a:ext cx="499560" cy="489538"/>
        </a:xfrm>
        <a:prstGeom prst="rect">
          <a:avLst/>
        </a:prstGeom>
      </xdr:spPr>
    </xdr:pic>
    <xdr:clientData/>
  </xdr:oneCellAnchor>
  <xdr:twoCellAnchor editAs="oneCell">
    <xdr:from>
      <xdr:col>1</xdr:col>
      <xdr:colOff>247650</xdr:colOff>
      <xdr:row>42</xdr:row>
      <xdr:rowOff>66675</xdr:rowOff>
    </xdr:from>
    <xdr:to>
      <xdr:col>1</xdr:col>
      <xdr:colOff>892081</xdr:colOff>
      <xdr:row>42</xdr:row>
      <xdr:rowOff>703491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1000-00001D000000}"/>
            </a:ext>
            <a:ext uri="{147F2762-F138-4A5C-976F-8EAC2B608ADB}">
              <a16:predDERef xmlns:a16="http://schemas.microsoft.com/office/drawing/2014/main" pred="{59D3A262-E398-4642-8432-EACA3B8747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28675" y="10601325"/>
          <a:ext cx="640621" cy="646341"/>
        </a:xfrm>
        <a:prstGeom prst="rect">
          <a:avLst/>
        </a:prstGeom>
      </xdr:spPr>
    </xdr:pic>
    <xdr:clientData/>
  </xdr:twoCellAnchor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35" name="Down Arrow 3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/>
      </xdr:nvSpPr>
      <xdr:spPr>
        <a:xfrm>
          <a:off x="854436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37" name="Down Arrow 3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SpPr/>
      </xdr:nvSpPr>
      <xdr:spPr>
        <a:xfrm>
          <a:off x="854436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38" name="Down Arrow 1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39" name="Down Arrow 3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40" name="Down Arrow 3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SpPr/>
      </xdr:nvSpPr>
      <xdr:spPr>
        <a:xfrm>
          <a:off x="854436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45" name="Down Arrow 3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/>
      </xdr:nvSpPr>
      <xdr:spPr>
        <a:xfrm>
          <a:off x="854436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47" name="Down Arrow 3"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SpPr/>
      </xdr:nvSpPr>
      <xdr:spPr>
        <a:xfrm>
          <a:off x="854436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48" name="Down Arrow 1">
          <a:extLst>
            <a:ext uri="{FF2B5EF4-FFF2-40B4-BE49-F238E27FC236}">
              <a16:creationId xmlns:a16="http://schemas.microsoft.com/office/drawing/2014/main" id="{00000000-0008-0000-1000-000030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49" name="Down Arrow 3">
          <a:extLst>
            <a:ext uri="{FF2B5EF4-FFF2-40B4-BE49-F238E27FC236}">
              <a16:creationId xmlns:a16="http://schemas.microsoft.com/office/drawing/2014/main" id="{00000000-0008-0000-1000-000031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50" name="Down Arrow 3">
          <a:extLst>
            <a:ext uri="{FF2B5EF4-FFF2-40B4-BE49-F238E27FC236}">
              <a16:creationId xmlns:a16="http://schemas.microsoft.com/office/drawing/2014/main" id="{00000000-0008-0000-1000-000032000000}"/>
            </a:ext>
          </a:extLst>
        </xdr:cNvPr>
        <xdr:cNvSpPr/>
      </xdr:nvSpPr>
      <xdr:spPr>
        <a:xfrm>
          <a:off x="854436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51" name="Down Arrow 1">
          <a:extLst>
            <a:ext uri="{FF2B5EF4-FFF2-40B4-BE49-F238E27FC236}">
              <a16:creationId xmlns:a16="http://schemas.microsoft.com/office/drawing/2014/main" id="{00000000-0008-0000-1000-000033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52" name="Down Arrow 3">
          <a:extLst>
            <a:ext uri="{FF2B5EF4-FFF2-40B4-BE49-F238E27FC236}">
              <a16:creationId xmlns:a16="http://schemas.microsoft.com/office/drawing/2014/main" id="{00000000-0008-0000-1000-000034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361430</xdr:colOff>
      <xdr:row>2</xdr:row>
      <xdr:rowOff>137128</xdr:rowOff>
    </xdr:to>
    <xdr:pic>
      <xdr:nvPicPr>
        <xdr:cNvPr id="53" name="Picture 5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4818" y="0"/>
          <a:ext cx="2483427" cy="1266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4" name="Down Arrow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29849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5" name="Down Arrow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29849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1</xdr:col>
      <xdr:colOff>47625</xdr:colOff>
      <xdr:row>9</xdr:row>
      <xdr:rowOff>19051</xdr:rowOff>
    </xdr:from>
    <xdr:to>
      <xdr:col>2</xdr:col>
      <xdr:colOff>2160</xdr:colOff>
      <xdr:row>13</xdr:row>
      <xdr:rowOff>190501</xdr:rowOff>
    </xdr:to>
    <xdr:pic>
      <xdr:nvPicPr>
        <xdr:cNvPr id="2081" name="Picture 2080">
          <a:extLst>
            <a:ext uri="{FF2B5EF4-FFF2-40B4-BE49-F238E27FC236}">
              <a16:creationId xmlns:a16="http://schemas.microsoft.com/office/drawing/2014/main" id="{00000000-0008-0000-02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2952751"/>
          <a:ext cx="99847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19050</xdr:rowOff>
    </xdr:from>
    <xdr:to>
      <xdr:col>1</xdr:col>
      <xdr:colOff>1008000</xdr:colOff>
      <xdr:row>66</xdr:row>
      <xdr:rowOff>171450</xdr:rowOff>
    </xdr:to>
    <xdr:pic>
      <xdr:nvPicPr>
        <xdr:cNvPr id="2087" name="Picture 2086">
          <a:extLst>
            <a:ext uri="{FF2B5EF4-FFF2-40B4-BE49-F238E27FC236}">
              <a16:creationId xmlns:a16="http://schemas.microsoft.com/office/drawing/2014/main" id="{00000000-0008-0000-02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3554075"/>
          <a:ext cx="101562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44824</xdr:colOff>
      <xdr:row>74</xdr:row>
      <xdr:rowOff>22413</xdr:rowOff>
    </xdr:from>
    <xdr:to>
      <xdr:col>2</xdr:col>
      <xdr:colOff>3169</xdr:colOff>
      <xdr:row>78</xdr:row>
      <xdr:rowOff>131445</xdr:rowOff>
    </xdr:to>
    <xdr:pic>
      <xdr:nvPicPr>
        <xdr:cNvPr id="2088" name="Picture 2087">
          <a:extLst>
            <a:ext uri="{FF2B5EF4-FFF2-40B4-BE49-F238E27FC236}">
              <a16:creationId xmlns:a16="http://schemas.microsoft.com/office/drawing/2014/main" id="{00000000-0008-0000-02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17157888"/>
          <a:ext cx="998475" cy="920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33619</xdr:colOff>
      <xdr:row>84</xdr:row>
      <xdr:rowOff>114300</xdr:rowOff>
    </xdr:from>
    <xdr:to>
      <xdr:col>2</xdr:col>
      <xdr:colOff>1489</xdr:colOff>
      <xdr:row>89</xdr:row>
      <xdr:rowOff>110490</xdr:rowOff>
    </xdr:to>
    <xdr:pic>
      <xdr:nvPicPr>
        <xdr:cNvPr id="2089" name="Picture 2088">
          <a:extLst>
            <a:ext uri="{FF2B5EF4-FFF2-40B4-BE49-F238E27FC236}">
              <a16:creationId xmlns:a16="http://schemas.microsoft.com/office/drawing/2014/main" id="{00000000-0008-0000-02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9" y="18049875"/>
          <a:ext cx="1015620" cy="996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180975</xdr:rowOff>
    </xdr:from>
    <xdr:to>
      <xdr:col>1</xdr:col>
      <xdr:colOff>1008000</xdr:colOff>
      <xdr:row>154</xdr:row>
      <xdr:rowOff>91440</xdr:rowOff>
    </xdr:to>
    <xdr:pic>
      <xdr:nvPicPr>
        <xdr:cNvPr id="2094" name="Picture 2093">
          <a:extLst>
            <a:ext uri="{FF2B5EF4-FFF2-40B4-BE49-F238E27FC236}">
              <a16:creationId xmlns:a16="http://schemas.microsoft.com/office/drawing/2014/main" id="{00000000-0008-0000-02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1518225"/>
          <a:ext cx="1015620" cy="901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35299</xdr:colOff>
      <xdr:row>175</xdr:row>
      <xdr:rowOff>28576</xdr:rowOff>
    </xdr:from>
    <xdr:to>
      <xdr:col>2</xdr:col>
      <xdr:colOff>1264</xdr:colOff>
      <xdr:row>180</xdr:row>
      <xdr:rowOff>152400</xdr:rowOff>
    </xdr:to>
    <xdr:pic>
      <xdr:nvPicPr>
        <xdr:cNvPr id="2096" name="Picture 2095">
          <a:extLst>
            <a:ext uri="{FF2B5EF4-FFF2-40B4-BE49-F238E27FC236}">
              <a16:creationId xmlns:a16="http://schemas.microsoft.com/office/drawing/2014/main" id="{00000000-0008-0000-02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99" y="39766876"/>
          <a:ext cx="998475" cy="1123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190</xdr:row>
      <xdr:rowOff>100854</xdr:rowOff>
    </xdr:from>
    <xdr:to>
      <xdr:col>2</xdr:col>
      <xdr:colOff>1488</xdr:colOff>
      <xdr:row>195</xdr:row>
      <xdr:rowOff>173354</xdr:rowOff>
    </xdr:to>
    <xdr:pic>
      <xdr:nvPicPr>
        <xdr:cNvPr id="2097" name="Picture 2096">
          <a:extLst>
            <a:ext uri="{FF2B5EF4-FFF2-40B4-BE49-F238E27FC236}">
              <a16:creationId xmlns:a16="http://schemas.microsoft.com/office/drawing/2014/main" id="{00000000-0008-0000-02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42839529"/>
          <a:ext cx="1008000" cy="1061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5043</xdr:colOff>
      <xdr:row>226</xdr:row>
      <xdr:rowOff>152400</xdr:rowOff>
    </xdr:from>
    <xdr:to>
      <xdr:col>1</xdr:col>
      <xdr:colOff>1009233</xdr:colOff>
      <xdr:row>231</xdr:row>
      <xdr:rowOff>93345</xdr:rowOff>
    </xdr:to>
    <xdr:pic>
      <xdr:nvPicPr>
        <xdr:cNvPr id="2099" name="Picture 2098">
          <a:extLst>
            <a:ext uri="{FF2B5EF4-FFF2-40B4-BE49-F238E27FC236}">
              <a16:creationId xmlns:a16="http://schemas.microsoft.com/office/drawing/2014/main" id="{00000000-0008-0000-02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43" y="47691675"/>
          <a:ext cx="101562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14568</xdr:colOff>
      <xdr:row>249</xdr:row>
      <xdr:rowOff>34178</xdr:rowOff>
    </xdr:from>
    <xdr:to>
      <xdr:col>1</xdr:col>
      <xdr:colOff>1005840</xdr:colOff>
      <xdr:row>252</xdr:row>
      <xdr:rowOff>60959</xdr:rowOff>
    </xdr:to>
    <xdr:pic>
      <xdr:nvPicPr>
        <xdr:cNvPr id="2100" name="Picture 2099">
          <a:extLst>
            <a:ext uri="{FF2B5EF4-FFF2-40B4-BE49-F238E27FC236}">
              <a16:creationId xmlns:a16="http://schemas.microsoft.com/office/drawing/2014/main" id="{00000000-0008-0000-02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68" y="50973878"/>
          <a:ext cx="985557" cy="632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25773</xdr:colOff>
      <xdr:row>401</xdr:row>
      <xdr:rowOff>1</xdr:rowOff>
    </xdr:from>
    <xdr:to>
      <xdr:col>1</xdr:col>
      <xdr:colOff>1031868</xdr:colOff>
      <xdr:row>405</xdr:row>
      <xdr:rowOff>21991</xdr:rowOff>
    </xdr:to>
    <xdr:pic>
      <xdr:nvPicPr>
        <xdr:cNvPr id="2114" name="Picture 2113">
          <a:extLst>
            <a:ext uri="{FF2B5EF4-FFF2-40B4-BE49-F238E27FC236}">
              <a16:creationId xmlns:a16="http://schemas.microsoft.com/office/drawing/2014/main" id="{00000000-0008-0000-02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73" y="82743676"/>
          <a:ext cx="1006095" cy="831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5043</xdr:colOff>
      <xdr:row>415</xdr:row>
      <xdr:rowOff>200024</xdr:rowOff>
    </xdr:from>
    <xdr:to>
      <xdr:col>1</xdr:col>
      <xdr:colOff>1009233</xdr:colOff>
      <xdr:row>420</xdr:row>
      <xdr:rowOff>135254</xdr:rowOff>
    </xdr:to>
    <xdr:pic>
      <xdr:nvPicPr>
        <xdr:cNvPr id="2115" name="Picture 2114">
          <a:extLst>
            <a:ext uri="{FF2B5EF4-FFF2-40B4-BE49-F238E27FC236}">
              <a16:creationId xmlns:a16="http://schemas.microsoft.com/office/drawing/2014/main" id="{00000000-0008-0000-02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43" y="85744049"/>
          <a:ext cx="1015620" cy="935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6724</xdr:colOff>
      <xdr:row>428</xdr:row>
      <xdr:rowOff>152401</xdr:rowOff>
    </xdr:from>
    <xdr:to>
      <xdr:col>1</xdr:col>
      <xdr:colOff>1012819</xdr:colOff>
      <xdr:row>433</xdr:row>
      <xdr:rowOff>114300</xdr:rowOff>
    </xdr:to>
    <xdr:pic>
      <xdr:nvPicPr>
        <xdr:cNvPr id="2117" name="Picture 2116">
          <a:extLst>
            <a:ext uri="{FF2B5EF4-FFF2-40B4-BE49-F238E27FC236}">
              <a16:creationId xmlns:a16="http://schemas.microsoft.com/office/drawing/2014/main" id="{00000000-0008-0000-02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24" y="88296751"/>
          <a:ext cx="1006095" cy="962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14568</xdr:colOff>
      <xdr:row>439</xdr:row>
      <xdr:rowOff>47625</xdr:rowOff>
    </xdr:from>
    <xdr:to>
      <xdr:col>1</xdr:col>
      <xdr:colOff>1013043</xdr:colOff>
      <xdr:row>443</xdr:row>
      <xdr:rowOff>191863</xdr:rowOff>
    </xdr:to>
    <xdr:pic>
      <xdr:nvPicPr>
        <xdr:cNvPr id="2119" name="Picture 2118">
          <a:extLst>
            <a:ext uri="{FF2B5EF4-FFF2-40B4-BE49-F238E27FC236}">
              <a16:creationId xmlns:a16="http://schemas.microsoft.com/office/drawing/2014/main" id="{00000000-0008-0000-02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68" y="94592775"/>
          <a:ext cx="1008000" cy="944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469</xdr:row>
      <xdr:rowOff>59950</xdr:rowOff>
    </xdr:from>
    <xdr:to>
      <xdr:col>1</xdr:col>
      <xdr:colOff>1026825</xdr:colOff>
      <xdr:row>474</xdr:row>
      <xdr:rowOff>15240</xdr:rowOff>
    </xdr:to>
    <xdr:pic>
      <xdr:nvPicPr>
        <xdr:cNvPr id="2121" name="Picture 2120">
          <a:extLst>
            <a:ext uri="{FF2B5EF4-FFF2-40B4-BE49-F238E27FC236}">
              <a16:creationId xmlns:a16="http://schemas.microsoft.com/office/drawing/2014/main" id="{00000000-0008-0000-02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98586550"/>
          <a:ext cx="1026825" cy="945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543</xdr:row>
      <xdr:rowOff>93010</xdr:rowOff>
    </xdr:from>
    <xdr:to>
      <xdr:col>1</xdr:col>
      <xdr:colOff>1013043</xdr:colOff>
      <xdr:row>548</xdr:row>
      <xdr:rowOff>93345</xdr:rowOff>
    </xdr:to>
    <xdr:pic>
      <xdr:nvPicPr>
        <xdr:cNvPr id="2128" name="Picture 2127">
          <a:extLst>
            <a:ext uri="{FF2B5EF4-FFF2-40B4-BE49-F238E27FC236}">
              <a16:creationId xmlns:a16="http://schemas.microsoft.com/office/drawing/2014/main" id="{00000000-0008-0000-02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13421460"/>
          <a:ext cx="1013043" cy="101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613</xdr:row>
      <xdr:rowOff>142875</xdr:rowOff>
    </xdr:from>
    <xdr:to>
      <xdr:col>1</xdr:col>
      <xdr:colOff>1008000</xdr:colOff>
      <xdr:row>617</xdr:row>
      <xdr:rowOff>112395</xdr:rowOff>
    </xdr:to>
    <xdr:pic>
      <xdr:nvPicPr>
        <xdr:cNvPr id="2134" name="Picture 2133">
          <a:extLst>
            <a:ext uri="{FF2B5EF4-FFF2-40B4-BE49-F238E27FC236}">
              <a16:creationId xmlns:a16="http://schemas.microsoft.com/office/drawing/2014/main" id="{00000000-0008-0000-02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30273425"/>
          <a:ext cx="1015620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5043</xdr:colOff>
      <xdr:row>645</xdr:row>
      <xdr:rowOff>104775</xdr:rowOff>
    </xdr:from>
    <xdr:to>
      <xdr:col>1</xdr:col>
      <xdr:colOff>1011138</xdr:colOff>
      <xdr:row>649</xdr:row>
      <xdr:rowOff>95250</xdr:rowOff>
    </xdr:to>
    <xdr:pic>
      <xdr:nvPicPr>
        <xdr:cNvPr id="2136" name="Picture 2135">
          <a:extLst>
            <a:ext uri="{FF2B5EF4-FFF2-40B4-BE49-F238E27FC236}">
              <a16:creationId xmlns:a16="http://schemas.microsoft.com/office/drawing/2014/main" id="{00000000-0008-0000-02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43" y="133835775"/>
          <a:ext cx="9984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14568</xdr:colOff>
      <xdr:row>659</xdr:row>
      <xdr:rowOff>26335</xdr:rowOff>
    </xdr:from>
    <xdr:to>
      <xdr:col>1</xdr:col>
      <xdr:colOff>1013043</xdr:colOff>
      <xdr:row>663</xdr:row>
      <xdr:rowOff>97154</xdr:rowOff>
    </xdr:to>
    <xdr:pic>
      <xdr:nvPicPr>
        <xdr:cNvPr id="2137" name="Picture 2136">
          <a:extLst>
            <a:ext uri="{FF2B5EF4-FFF2-40B4-BE49-F238E27FC236}">
              <a16:creationId xmlns:a16="http://schemas.microsoft.com/office/drawing/2014/main" id="{00000000-0008-0000-02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68" y="149359285"/>
          <a:ext cx="1008000" cy="85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25774</xdr:colOff>
      <xdr:row>713</xdr:row>
      <xdr:rowOff>114300</xdr:rowOff>
    </xdr:from>
    <xdr:to>
      <xdr:col>2</xdr:col>
      <xdr:colOff>1264</xdr:colOff>
      <xdr:row>717</xdr:row>
      <xdr:rowOff>186690</xdr:rowOff>
    </xdr:to>
    <xdr:pic>
      <xdr:nvPicPr>
        <xdr:cNvPr id="2140" name="Picture 2139">
          <a:extLst>
            <a:ext uri="{FF2B5EF4-FFF2-40B4-BE49-F238E27FC236}">
              <a16:creationId xmlns:a16="http://schemas.microsoft.com/office/drawing/2014/main" id="{00000000-0008-0000-02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74" y="147447000"/>
          <a:ext cx="1013715" cy="872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6724</xdr:colOff>
      <xdr:row>727</xdr:row>
      <xdr:rowOff>152400</xdr:rowOff>
    </xdr:from>
    <xdr:to>
      <xdr:col>1</xdr:col>
      <xdr:colOff>1012819</xdr:colOff>
      <xdr:row>731</xdr:row>
      <xdr:rowOff>129540</xdr:rowOff>
    </xdr:to>
    <xdr:pic>
      <xdr:nvPicPr>
        <xdr:cNvPr id="2142" name="Picture 2141">
          <a:extLst>
            <a:ext uri="{FF2B5EF4-FFF2-40B4-BE49-F238E27FC236}">
              <a16:creationId xmlns:a16="http://schemas.microsoft.com/office/drawing/2014/main" id="{00000000-0008-0000-02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24" y="151485600"/>
          <a:ext cx="100609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25774</xdr:colOff>
      <xdr:row>855</xdr:row>
      <xdr:rowOff>186024</xdr:rowOff>
    </xdr:from>
    <xdr:to>
      <xdr:col>1</xdr:col>
      <xdr:colOff>1009009</xdr:colOff>
      <xdr:row>859</xdr:row>
      <xdr:rowOff>95250</xdr:rowOff>
    </xdr:to>
    <xdr:pic>
      <xdr:nvPicPr>
        <xdr:cNvPr id="2154" name="Picture 2153">
          <a:extLst>
            <a:ext uri="{FF2B5EF4-FFF2-40B4-BE49-F238E27FC236}">
              <a16:creationId xmlns:a16="http://schemas.microsoft.com/office/drawing/2014/main" id="{00000000-0008-0000-02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74" y="179322699"/>
          <a:ext cx="983235" cy="709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871</xdr:row>
      <xdr:rowOff>19050</xdr:rowOff>
    </xdr:from>
    <xdr:to>
      <xdr:col>1</xdr:col>
      <xdr:colOff>1008000</xdr:colOff>
      <xdr:row>874</xdr:row>
      <xdr:rowOff>173355</xdr:rowOff>
    </xdr:to>
    <xdr:pic>
      <xdr:nvPicPr>
        <xdr:cNvPr id="2155" name="Picture 2154">
          <a:extLst>
            <a:ext uri="{FF2B5EF4-FFF2-40B4-BE49-F238E27FC236}">
              <a16:creationId xmlns:a16="http://schemas.microsoft.com/office/drawing/2014/main" id="{00000000-0008-0000-02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82356125"/>
          <a:ext cx="1015620" cy="760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14568</xdr:colOff>
      <xdr:row>884</xdr:row>
      <xdr:rowOff>123265</xdr:rowOff>
    </xdr:from>
    <xdr:to>
      <xdr:col>1</xdr:col>
      <xdr:colOff>1030188</xdr:colOff>
      <xdr:row>888</xdr:row>
      <xdr:rowOff>114300</xdr:rowOff>
    </xdr:to>
    <xdr:pic>
      <xdr:nvPicPr>
        <xdr:cNvPr id="2156" name="Picture 2155">
          <a:extLst>
            <a:ext uri="{FF2B5EF4-FFF2-40B4-BE49-F238E27FC236}">
              <a16:creationId xmlns:a16="http://schemas.microsoft.com/office/drawing/2014/main" id="{00000000-0008-0000-02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68" y="185060665"/>
          <a:ext cx="1015620" cy="791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895</xdr:row>
      <xdr:rowOff>94693</xdr:rowOff>
    </xdr:from>
    <xdr:to>
      <xdr:col>1</xdr:col>
      <xdr:colOff>1008000</xdr:colOff>
      <xdr:row>899</xdr:row>
      <xdr:rowOff>17146</xdr:rowOff>
    </xdr:to>
    <xdr:pic>
      <xdr:nvPicPr>
        <xdr:cNvPr id="2158" name="Picture 2157">
          <a:extLst>
            <a:ext uri="{FF2B5EF4-FFF2-40B4-BE49-F238E27FC236}">
              <a16:creationId xmlns:a16="http://schemas.microsoft.com/office/drawing/2014/main" id="{00000000-0008-0000-02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89232618"/>
          <a:ext cx="1008000" cy="730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598343</xdr:colOff>
      <xdr:row>0</xdr:row>
      <xdr:rowOff>9525</xdr:rowOff>
    </xdr:from>
    <xdr:to>
      <xdr:col>4</xdr:col>
      <xdr:colOff>359525</xdr:colOff>
      <xdr:row>2</xdr:row>
      <xdr:rowOff>135447</xdr:rowOff>
    </xdr:to>
    <xdr:pic>
      <xdr:nvPicPr>
        <xdr:cNvPr id="7" name="Picture 6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08068" y="9525"/>
          <a:ext cx="2483427" cy="126511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523</xdr:row>
      <xdr:rowOff>85725</xdr:rowOff>
    </xdr:from>
    <xdr:to>
      <xdr:col>1</xdr:col>
      <xdr:colOff>1008000</xdr:colOff>
      <xdr:row>527</xdr:row>
      <xdr:rowOff>169545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845EA6F-09C6-40A2-B1A1-09423EDE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112014000"/>
          <a:ext cx="998475" cy="883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695</xdr:row>
      <xdr:rowOff>152400</xdr:rowOff>
    </xdr:from>
    <xdr:to>
      <xdr:col>1</xdr:col>
      <xdr:colOff>1009905</xdr:colOff>
      <xdr:row>700</xdr:row>
      <xdr:rowOff>57150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7E98FD8-60A2-4D96-978C-53585C832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56886275"/>
          <a:ext cx="9984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841</xdr:row>
      <xdr:rowOff>38100</xdr:rowOff>
    </xdr:from>
    <xdr:to>
      <xdr:col>1</xdr:col>
      <xdr:colOff>1008000</xdr:colOff>
      <xdr:row>845</xdr:row>
      <xdr:rowOff>15240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C0CBBCE-0EF8-4C84-BC33-BDA2E2DC1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77774600"/>
          <a:ext cx="1008000" cy="76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823</xdr:row>
      <xdr:rowOff>0</xdr:rowOff>
    </xdr:from>
    <xdr:to>
      <xdr:col>1</xdr:col>
      <xdr:colOff>1008000</xdr:colOff>
      <xdr:row>826</xdr:row>
      <xdr:rowOff>167640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98B52D4-D90B-4F08-B1BB-F4BE8E25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85737500"/>
          <a:ext cx="1008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805</xdr:row>
      <xdr:rowOff>85725</xdr:rowOff>
    </xdr:from>
    <xdr:to>
      <xdr:col>1</xdr:col>
      <xdr:colOff>1008000</xdr:colOff>
      <xdr:row>809</xdr:row>
      <xdr:rowOff>53340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B4BC1AF-34A1-4DB2-B2FE-FAD321D7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70621325"/>
          <a:ext cx="1008000" cy="76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787</xdr:row>
      <xdr:rowOff>142875</xdr:rowOff>
    </xdr:from>
    <xdr:to>
      <xdr:col>1</xdr:col>
      <xdr:colOff>1008000</xdr:colOff>
      <xdr:row>791</xdr:row>
      <xdr:rowOff>110490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79A23DF-1040-403E-AE2B-10A75ECB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7078025"/>
          <a:ext cx="1008000" cy="76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772</xdr:row>
      <xdr:rowOff>47625</xdr:rowOff>
    </xdr:from>
    <xdr:to>
      <xdr:col>1</xdr:col>
      <xdr:colOff>1008000</xdr:colOff>
      <xdr:row>776</xdr:row>
      <xdr:rowOff>15240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0ACB87E-9474-449A-B252-A6F2FD03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3982400"/>
          <a:ext cx="1008000" cy="76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757</xdr:row>
      <xdr:rowOff>28575</xdr:rowOff>
    </xdr:from>
    <xdr:to>
      <xdr:col>1</xdr:col>
      <xdr:colOff>1008000</xdr:colOff>
      <xdr:row>761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64A7060B-2F56-4C8D-AE0B-46C7AD06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0962975"/>
          <a:ext cx="1008000" cy="76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744</xdr:row>
      <xdr:rowOff>19050</xdr:rowOff>
    </xdr:from>
    <xdr:to>
      <xdr:col>1</xdr:col>
      <xdr:colOff>1011810</xdr:colOff>
      <xdr:row>747</xdr:row>
      <xdr:rowOff>186690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8913CE56-A193-404C-847B-425375498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158353125"/>
          <a:ext cx="1008000" cy="76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677</xdr:row>
      <xdr:rowOff>0</xdr:rowOff>
    </xdr:from>
    <xdr:to>
      <xdr:col>1</xdr:col>
      <xdr:colOff>1009905</xdr:colOff>
      <xdr:row>681</xdr:row>
      <xdr:rowOff>93345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0FA872F-45B7-4C4C-891B-C8A5957C3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53133425"/>
          <a:ext cx="9984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588</xdr:row>
      <xdr:rowOff>152400</xdr:rowOff>
    </xdr:from>
    <xdr:to>
      <xdr:col>1</xdr:col>
      <xdr:colOff>1008000</xdr:colOff>
      <xdr:row>592</xdr:row>
      <xdr:rowOff>133350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50172C93-4A47-4D71-A0FF-8DFED706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25282325"/>
          <a:ext cx="1008000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564</xdr:row>
      <xdr:rowOff>19050</xdr:rowOff>
    </xdr:from>
    <xdr:to>
      <xdr:col>1</xdr:col>
      <xdr:colOff>1008000</xdr:colOff>
      <xdr:row>567</xdr:row>
      <xdr:rowOff>188595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4EC94B1-9C87-44BA-BDA7-589113A73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20348375"/>
          <a:ext cx="1008000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504</xdr:row>
      <xdr:rowOff>142875</xdr:rowOff>
    </xdr:from>
    <xdr:to>
      <xdr:col>1</xdr:col>
      <xdr:colOff>1009905</xdr:colOff>
      <xdr:row>509</xdr:row>
      <xdr:rowOff>38100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57D2271A-69B5-42DB-A6EA-E663D6EAB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8270675"/>
          <a:ext cx="100990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487</xdr:row>
      <xdr:rowOff>133350</xdr:rowOff>
    </xdr:from>
    <xdr:to>
      <xdr:col>1</xdr:col>
      <xdr:colOff>1009905</xdr:colOff>
      <xdr:row>492</xdr:row>
      <xdr:rowOff>17145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2B8FCE3-45F2-4CE0-9ECC-513BBB45C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4860725"/>
          <a:ext cx="100990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210</xdr:row>
      <xdr:rowOff>19050</xdr:rowOff>
    </xdr:from>
    <xdr:to>
      <xdr:col>1</xdr:col>
      <xdr:colOff>1011810</xdr:colOff>
      <xdr:row>214</xdr:row>
      <xdr:rowOff>171450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8990D21A-8A8E-45AF-AC38-92CBCA32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44357925"/>
          <a:ext cx="10080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161925</xdr:rowOff>
    </xdr:from>
    <xdr:to>
      <xdr:col>1</xdr:col>
      <xdr:colOff>1008000</xdr:colOff>
      <xdr:row>136</xdr:row>
      <xdr:rowOff>57150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B5277E9C-ADAF-4213-A34D-697957924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7898725"/>
          <a:ext cx="100800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152400</xdr:rowOff>
    </xdr:from>
    <xdr:to>
      <xdr:col>1</xdr:col>
      <xdr:colOff>1008000</xdr:colOff>
      <xdr:row>119</xdr:row>
      <xdr:rowOff>53340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2CC4277-C2A1-4E0F-B326-EFA410F6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4488775"/>
          <a:ext cx="100800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123825</xdr:rowOff>
    </xdr:from>
    <xdr:to>
      <xdr:col>1</xdr:col>
      <xdr:colOff>1008000</xdr:colOff>
      <xdr:row>103</xdr:row>
      <xdr:rowOff>19050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FF27873D-0820-4BC6-844D-91AA55EE8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1259800"/>
          <a:ext cx="100800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28575</xdr:rowOff>
    </xdr:from>
    <xdr:to>
      <xdr:col>1</xdr:col>
      <xdr:colOff>1008000</xdr:colOff>
      <xdr:row>48</xdr:row>
      <xdr:rowOff>169545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E0566028-CDC7-4513-BDF0-CDAE47E6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163175"/>
          <a:ext cx="10080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114300</xdr:rowOff>
    </xdr:from>
    <xdr:to>
      <xdr:col>1</xdr:col>
      <xdr:colOff>1008000</xdr:colOff>
      <xdr:row>29</xdr:row>
      <xdr:rowOff>55245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85A4BA2B-CEC3-4F3A-918C-C825A65E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6048375"/>
          <a:ext cx="10080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904</xdr:row>
      <xdr:rowOff>133350</xdr:rowOff>
    </xdr:from>
    <xdr:to>
      <xdr:col>1</xdr:col>
      <xdr:colOff>1007887</xdr:colOff>
      <xdr:row>908</xdr:row>
      <xdr:rowOff>171567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A92DB4C-20BB-2DAC-6BB4-72D63DD3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191071500"/>
          <a:ext cx="1019317" cy="8383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</xdr:row>
      <xdr:rowOff>104775</xdr:rowOff>
    </xdr:from>
    <xdr:to>
      <xdr:col>2</xdr:col>
      <xdr:colOff>0</xdr:colOff>
      <xdr:row>167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B9F072-741F-F418-EC3B-98ADE1B90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642300"/>
          <a:ext cx="10477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449</xdr:row>
      <xdr:rowOff>19050</xdr:rowOff>
    </xdr:from>
    <xdr:to>
      <xdr:col>2</xdr:col>
      <xdr:colOff>0</xdr:colOff>
      <xdr:row>454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D956A5-FD23-B1B0-9293-0F95F0C3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364175"/>
          <a:ext cx="104775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276</xdr:row>
      <xdr:rowOff>9525</xdr:rowOff>
    </xdr:from>
    <xdr:to>
      <xdr:col>2</xdr:col>
      <xdr:colOff>0</xdr:colOff>
      <xdr:row>281</xdr:row>
      <xdr:rowOff>53340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A3BD57E-4FBD-FCE6-7359-4638AD00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5007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293</xdr:row>
      <xdr:rowOff>133350</xdr:rowOff>
    </xdr:from>
    <xdr:to>
      <xdr:col>2</xdr:col>
      <xdr:colOff>0</xdr:colOff>
      <xdr:row>298</xdr:row>
      <xdr:rowOff>171450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5662969-2329-46A6-813C-630B0895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27432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312</xdr:row>
      <xdr:rowOff>133350</xdr:rowOff>
    </xdr:from>
    <xdr:to>
      <xdr:col>2</xdr:col>
      <xdr:colOff>0</xdr:colOff>
      <xdr:row>317</xdr:row>
      <xdr:rowOff>171450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9C1015D-3EEA-4764-A017-8C1CCEA8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074800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330</xdr:row>
      <xdr:rowOff>161925</xdr:rowOff>
    </xdr:from>
    <xdr:to>
      <xdr:col>2</xdr:col>
      <xdr:colOff>0</xdr:colOff>
      <xdr:row>336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5632463-6E81-45FF-B7AA-6BD6BFD68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70382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349</xdr:row>
      <xdr:rowOff>190500</xdr:rowOff>
    </xdr:from>
    <xdr:to>
      <xdr:col>2</xdr:col>
      <xdr:colOff>0</xdr:colOff>
      <xdr:row>355</xdr:row>
      <xdr:rowOff>17145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186D7E8-B390-4C1C-8356-5E6E741A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287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368</xdr:row>
      <xdr:rowOff>104775</xdr:rowOff>
    </xdr:from>
    <xdr:to>
      <xdr:col>2</xdr:col>
      <xdr:colOff>0</xdr:colOff>
      <xdr:row>373</xdr:row>
      <xdr:rowOff>131445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37566159-8483-4FCA-8CEF-F439343DD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4762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385</xdr:row>
      <xdr:rowOff>133350</xdr:rowOff>
    </xdr:from>
    <xdr:to>
      <xdr:col>2</xdr:col>
      <xdr:colOff>0</xdr:colOff>
      <xdr:row>390</xdr:row>
      <xdr:rowOff>171450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10D2EBE0-819D-4A29-B902-595A8FF2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67662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532</xdr:row>
      <xdr:rowOff>180975</xdr:rowOff>
    </xdr:from>
    <xdr:to>
      <xdr:col>1</xdr:col>
      <xdr:colOff>1007745</xdr:colOff>
      <xdr:row>538</xdr:row>
      <xdr:rowOff>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16F09945-20DF-5F62-5F3E-CBE9B2A4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309150"/>
          <a:ext cx="10191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631</xdr:row>
      <xdr:rowOff>66675</xdr:rowOff>
    </xdr:from>
    <xdr:to>
      <xdr:col>2</xdr:col>
      <xdr:colOff>0</xdr:colOff>
      <xdr:row>636</xdr:row>
      <xdr:rowOff>93345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725E034D-6F79-05B4-7999-5F6235BC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997325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211</xdr:row>
      <xdr:rowOff>0</xdr:rowOff>
    </xdr:from>
    <xdr:to>
      <xdr:col>6</xdr:col>
      <xdr:colOff>523875</xdr:colOff>
      <xdr:row>211</xdr:row>
      <xdr:rowOff>0</xdr:rowOff>
    </xdr:to>
    <xdr:sp macro="" textlink="">
      <xdr:nvSpPr>
        <xdr:cNvPr id="5" name="Rectangle 32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>
          <a:spLocks noChangeArrowheads="1"/>
        </xdr:cNvSpPr>
      </xdr:nvSpPr>
      <xdr:spPr bwMode="auto">
        <a:xfrm>
          <a:off x="5086350" y="17192625"/>
          <a:ext cx="1238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211</xdr:row>
      <xdr:rowOff>0</xdr:rowOff>
    </xdr:from>
    <xdr:to>
      <xdr:col>6</xdr:col>
      <xdr:colOff>381000</xdr:colOff>
      <xdr:row>211</xdr:row>
      <xdr:rowOff>0</xdr:rowOff>
    </xdr:to>
    <xdr:sp macro="" textlink="">
      <xdr:nvSpPr>
        <xdr:cNvPr id="6" name="Rectangle 38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>
          <a:spLocks noChangeArrowheads="1"/>
        </xdr:cNvSpPr>
      </xdr:nvSpPr>
      <xdr:spPr bwMode="auto">
        <a:xfrm>
          <a:off x="4962525" y="17192625"/>
          <a:ext cx="10477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304800</xdr:colOff>
      <xdr:row>211</xdr:row>
      <xdr:rowOff>0</xdr:rowOff>
    </xdr:from>
    <xdr:to>
      <xdr:col>6</xdr:col>
      <xdr:colOff>381000</xdr:colOff>
      <xdr:row>211</xdr:row>
      <xdr:rowOff>0</xdr:rowOff>
    </xdr:to>
    <xdr:sp macro="" textlink="">
      <xdr:nvSpPr>
        <xdr:cNvPr id="7" name="Rectangle 53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>
          <a:spLocks noChangeArrowheads="1"/>
        </xdr:cNvSpPr>
      </xdr:nvSpPr>
      <xdr:spPr bwMode="auto">
        <a:xfrm>
          <a:off x="4991100" y="17192625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209550</xdr:colOff>
      <xdr:row>211</xdr:row>
      <xdr:rowOff>0</xdr:rowOff>
    </xdr:from>
    <xdr:to>
      <xdr:col>6</xdr:col>
      <xdr:colOff>285750</xdr:colOff>
      <xdr:row>211</xdr:row>
      <xdr:rowOff>0</xdr:rowOff>
    </xdr:to>
    <xdr:sp macro="" textlink="">
      <xdr:nvSpPr>
        <xdr:cNvPr id="8" name="Rectangle 7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>
          <a:spLocks noChangeArrowheads="1"/>
        </xdr:cNvSpPr>
      </xdr:nvSpPr>
      <xdr:spPr bwMode="auto">
        <a:xfrm>
          <a:off x="4895850" y="17192625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400050</xdr:colOff>
      <xdr:row>211</xdr:row>
      <xdr:rowOff>0</xdr:rowOff>
    </xdr:from>
    <xdr:to>
      <xdr:col>6</xdr:col>
      <xdr:colOff>523875</xdr:colOff>
      <xdr:row>211</xdr:row>
      <xdr:rowOff>0</xdr:rowOff>
    </xdr:to>
    <xdr:sp macro="" textlink="">
      <xdr:nvSpPr>
        <xdr:cNvPr id="9" name="Rectangle 32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>
          <a:spLocks noChangeArrowheads="1"/>
        </xdr:cNvSpPr>
      </xdr:nvSpPr>
      <xdr:spPr bwMode="auto">
        <a:xfrm>
          <a:off x="5086350" y="17192625"/>
          <a:ext cx="1238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211</xdr:row>
      <xdr:rowOff>0</xdr:rowOff>
    </xdr:from>
    <xdr:to>
      <xdr:col>6</xdr:col>
      <xdr:colOff>381000</xdr:colOff>
      <xdr:row>211</xdr:row>
      <xdr:rowOff>0</xdr:rowOff>
    </xdr:to>
    <xdr:sp macro="" textlink="">
      <xdr:nvSpPr>
        <xdr:cNvPr id="10" name="Rectangle 38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>
          <a:spLocks noChangeArrowheads="1"/>
        </xdr:cNvSpPr>
      </xdr:nvSpPr>
      <xdr:spPr bwMode="auto">
        <a:xfrm>
          <a:off x="4962525" y="17192625"/>
          <a:ext cx="10477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304800</xdr:colOff>
      <xdr:row>211</xdr:row>
      <xdr:rowOff>0</xdr:rowOff>
    </xdr:from>
    <xdr:to>
      <xdr:col>6</xdr:col>
      <xdr:colOff>381000</xdr:colOff>
      <xdr:row>211</xdr:row>
      <xdr:rowOff>0</xdr:rowOff>
    </xdr:to>
    <xdr:sp macro="" textlink="">
      <xdr:nvSpPr>
        <xdr:cNvPr id="11" name="Rectangle 53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>
          <a:spLocks noChangeArrowheads="1"/>
        </xdr:cNvSpPr>
      </xdr:nvSpPr>
      <xdr:spPr bwMode="auto">
        <a:xfrm>
          <a:off x="4991100" y="17192625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209550</xdr:colOff>
      <xdr:row>211</xdr:row>
      <xdr:rowOff>0</xdr:rowOff>
    </xdr:from>
    <xdr:to>
      <xdr:col>6</xdr:col>
      <xdr:colOff>285750</xdr:colOff>
      <xdr:row>211</xdr:row>
      <xdr:rowOff>0</xdr:rowOff>
    </xdr:to>
    <xdr:sp macro="" textlink="">
      <xdr:nvSpPr>
        <xdr:cNvPr id="12" name="Rectangle 77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>
          <a:spLocks noChangeArrowheads="1"/>
        </xdr:cNvSpPr>
      </xdr:nvSpPr>
      <xdr:spPr bwMode="auto">
        <a:xfrm>
          <a:off x="4895850" y="17192625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400050</xdr:colOff>
      <xdr:row>211</xdr:row>
      <xdr:rowOff>0</xdr:rowOff>
    </xdr:from>
    <xdr:to>
      <xdr:col>6</xdr:col>
      <xdr:colOff>523875</xdr:colOff>
      <xdr:row>211</xdr:row>
      <xdr:rowOff>0</xdr:rowOff>
    </xdr:to>
    <xdr:sp macro="" textlink="">
      <xdr:nvSpPr>
        <xdr:cNvPr id="13" name="Rectangle 3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>
          <a:spLocks noChangeArrowheads="1"/>
        </xdr:cNvSpPr>
      </xdr:nvSpPr>
      <xdr:spPr bwMode="auto">
        <a:xfrm>
          <a:off x="5086350" y="17202150"/>
          <a:ext cx="1238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211</xdr:row>
      <xdr:rowOff>0</xdr:rowOff>
    </xdr:from>
    <xdr:to>
      <xdr:col>6</xdr:col>
      <xdr:colOff>381000</xdr:colOff>
      <xdr:row>211</xdr:row>
      <xdr:rowOff>0</xdr:rowOff>
    </xdr:to>
    <xdr:sp macro="" textlink="">
      <xdr:nvSpPr>
        <xdr:cNvPr id="14" name="Rectangle 38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>
          <a:spLocks noChangeArrowheads="1"/>
        </xdr:cNvSpPr>
      </xdr:nvSpPr>
      <xdr:spPr bwMode="auto">
        <a:xfrm>
          <a:off x="4962525" y="17202150"/>
          <a:ext cx="10477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304800</xdr:colOff>
      <xdr:row>211</xdr:row>
      <xdr:rowOff>0</xdr:rowOff>
    </xdr:from>
    <xdr:to>
      <xdr:col>6</xdr:col>
      <xdr:colOff>381000</xdr:colOff>
      <xdr:row>211</xdr:row>
      <xdr:rowOff>0</xdr:rowOff>
    </xdr:to>
    <xdr:sp macro="" textlink="">
      <xdr:nvSpPr>
        <xdr:cNvPr id="15" name="Rectangle 53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>
          <a:spLocks noChangeArrowheads="1"/>
        </xdr:cNvSpPr>
      </xdr:nvSpPr>
      <xdr:spPr bwMode="auto">
        <a:xfrm>
          <a:off x="4991100" y="17202150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209550</xdr:colOff>
      <xdr:row>211</xdr:row>
      <xdr:rowOff>0</xdr:rowOff>
    </xdr:from>
    <xdr:to>
      <xdr:col>6</xdr:col>
      <xdr:colOff>285750</xdr:colOff>
      <xdr:row>211</xdr:row>
      <xdr:rowOff>0</xdr:rowOff>
    </xdr:to>
    <xdr:sp macro="" textlink="">
      <xdr:nvSpPr>
        <xdr:cNvPr id="16" name="Rectangle 77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>
          <a:spLocks noChangeArrowheads="1"/>
        </xdr:cNvSpPr>
      </xdr:nvSpPr>
      <xdr:spPr bwMode="auto">
        <a:xfrm>
          <a:off x="4895850" y="17202150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400050</xdr:colOff>
      <xdr:row>211</xdr:row>
      <xdr:rowOff>0</xdr:rowOff>
    </xdr:from>
    <xdr:to>
      <xdr:col>6</xdr:col>
      <xdr:colOff>523875</xdr:colOff>
      <xdr:row>211</xdr:row>
      <xdr:rowOff>0</xdr:rowOff>
    </xdr:to>
    <xdr:sp macro="" textlink="">
      <xdr:nvSpPr>
        <xdr:cNvPr id="17" name="Rectangle 32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>
          <a:spLocks noChangeArrowheads="1"/>
        </xdr:cNvSpPr>
      </xdr:nvSpPr>
      <xdr:spPr bwMode="auto">
        <a:xfrm>
          <a:off x="5086350" y="17202150"/>
          <a:ext cx="1238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276225</xdr:colOff>
      <xdr:row>211</xdr:row>
      <xdr:rowOff>0</xdr:rowOff>
    </xdr:from>
    <xdr:to>
      <xdr:col>6</xdr:col>
      <xdr:colOff>381000</xdr:colOff>
      <xdr:row>211</xdr:row>
      <xdr:rowOff>0</xdr:rowOff>
    </xdr:to>
    <xdr:sp macro="" textlink="">
      <xdr:nvSpPr>
        <xdr:cNvPr id="18" name="Rectangle 38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>
          <a:spLocks noChangeArrowheads="1"/>
        </xdr:cNvSpPr>
      </xdr:nvSpPr>
      <xdr:spPr bwMode="auto">
        <a:xfrm>
          <a:off x="4962525" y="17202150"/>
          <a:ext cx="10477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304800</xdr:colOff>
      <xdr:row>211</xdr:row>
      <xdr:rowOff>0</xdr:rowOff>
    </xdr:from>
    <xdr:to>
      <xdr:col>6</xdr:col>
      <xdr:colOff>381000</xdr:colOff>
      <xdr:row>211</xdr:row>
      <xdr:rowOff>0</xdr:rowOff>
    </xdr:to>
    <xdr:sp macro="" textlink="">
      <xdr:nvSpPr>
        <xdr:cNvPr id="19" name="Rectangle 53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>
          <a:spLocks noChangeArrowheads="1"/>
        </xdr:cNvSpPr>
      </xdr:nvSpPr>
      <xdr:spPr bwMode="auto">
        <a:xfrm>
          <a:off x="4991100" y="17202150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209550</xdr:colOff>
      <xdr:row>211</xdr:row>
      <xdr:rowOff>0</xdr:rowOff>
    </xdr:from>
    <xdr:to>
      <xdr:col>6</xdr:col>
      <xdr:colOff>285750</xdr:colOff>
      <xdr:row>211</xdr:row>
      <xdr:rowOff>0</xdr:rowOff>
    </xdr:to>
    <xdr:sp macro="" textlink="">
      <xdr:nvSpPr>
        <xdr:cNvPr id="20" name="Rectangle 77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>
          <a:spLocks noChangeArrowheads="1"/>
        </xdr:cNvSpPr>
      </xdr:nvSpPr>
      <xdr:spPr bwMode="auto">
        <a:xfrm>
          <a:off x="4895850" y="17202150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295388</xdr:colOff>
      <xdr:row>1</xdr:row>
      <xdr:rowOff>54079</xdr:rowOff>
    </xdr:from>
    <xdr:to>
      <xdr:col>11</xdr:col>
      <xdr:colOff>377449</xdr:colOff>
      <xdr:row>1</xdr:row>
      <xdr:rowOff>178637</xdr:rowOff>
    </xdr:to>
    <xdr:sp macro="" textlink="">
      <xdr:nvSpPr>
        <xdr:cNvPr id="25" name="Down Arrow 3"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99632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11</xdr:col>
      <xdr:colOff>295388</xdr:colOff>
      <xdr:row>1</xdr:row>
      <xdr:rowOff>54079</xdr:rowOff>
    </xdr:from>
    <xdr:to>
      <xdr:col>11</xdr:col>
      <xdr:colOff>377449</xdr:colOff>
      <xdr:row>1</xdr:row>
      <xdr:rowOff>178637</xdr:rowOff>
    </xdr:to>
    <xdr:sp macro="" textlink="">
      <xdr:nvSpPr>
        <xdr:cNvPr id="26" name="Down Arrow 3"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99632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11</xdr:col>
      <xdr:colOff>295388</xdr:colOff>
      <xdr:row>1</xdr:row>
      <xdr:rowOff>54079</xdr:rowOff>
    </xdr:from>
    <xdr:to>
      <xdr:col>11</xdr:col>
      <xdr:colOff>377449</xdr:colOff>
      <xdr:row>1</xdr:row>
      <xdr:rowOff>178637</xdr:rowOff>
    </xdr:to>
    <xdr:sp macro="" textlink="">
      <xdr:nvSpPr>
        <xdr:cNvPr id="29" name="Down Arrow 3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SpPr/>
      </xdr:nvSpPr>
      <xdr:spPr>
        <a:xfrm>
          <a:off x="99632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11</xdr:col>
      <xdr:colOff>295388</xdr:colOff>
      <xdr:row>1</xdr:row>
      <xdr:rowOff>54079</xdr:rowOff>
    </xdr:from>
    <xdr:to>
      <xdr:col>11</xdr:col>
      <xdr:colOff>377449</xdr:colOff>
      <xdr:row>1</xdr:row>
      <xdr:rowOff>178637</xdr:rowOff>
    </xdr:to>
    <xdr:sp macro="" textlink="">
      <xdr:nvSpPr>
        <xdr:cNvPr id="30" name="Down Arrow 3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SpPr/>
      </xdr:nvSpPr>
      <xdr:spPr>
        <a:xfrm>
          <a:off x="99632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4</xdr:col>
      <xdr:colOff>252641</xdr:colOff>
      <xdr:row>0</xdr:row>
      <xdr:rowOff>0</xdr:rowOff>
    </xdr:from>
    <xdr:to>
      <xdr:col>4</xdr:col>
      <xdr:colOff>2727953</xdr:colOff>
      <xdr:row>2</xdr:row>
      <xdr:rowOff>114268</xdr:rowOff>
    </xdr:to>
    <xdr:pic>
      <xdr:nvPicPr>
        <xdr:cNvPr id="32" name="Pictur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10994" y="0"/>
          <a:ext cx="2471502" cy="1246062"/>
        </a:xfrm>
        <a:prstGeom prst="rect">
          <a:avLst/>
        </a:prstGeom>
      </xdr:spPr>
    </xdr:pic>
    <xdr:clientData/>
  </xdr:twoCellAnchor>
  <xdr:twoCellAnchor editAs="oneCell">
    <xdr:from>
      <xdr:col>1</xdr:col>
      <xdr:colOff>33617</xdr:colOff>
      <xdr:row>10</xdr:row>
      <xdr:rowOff>0</xdr:rowOff>
    </xdr:from>
    <xdr:to>
      <xdr:col>1</xdr:col>
      <xdr:colOff>1045427</xdr:colOff>
      <xdr:row>15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3" y="3260912"/>
          <a:ext cx="1008000" cy="10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44823</xdr:colOff>
      <xdr:row>31</xdr:row>
      <xdr:rowOff>168087</xdr:rowOff>
    </xdr:from>
    <xdr:to>
      <xdr:col>1</xdr:col>
      <xdr:colOff>1047108</xdr:colOff>
      <xdr:row>36</xdr:row>
      <xdr:rowOff>171897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29" y="8157881"/>
          <a:ext cx="998475" cy="101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44822</xdr:colOff>
      <xdr:row>54</xdr:row>
      <xdr:rowOff>22411</xdr:rowOff>
    </xdr:from>
    <xdr:to>
      <xdr:col>1</xdr:col>
      <xdr:colOff>1047107</xdr:colOff>
      <xdr:row>59</xdr:row>
      <xdr:rowOff>18601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28" y="12651440"/>
          <a:ext cx="998475" cy="101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33617</xdr:colOff>
      <xdr:row>82</xdr:row>
      <xdr:rowOff>0</xdr:rowOff>
    </xdr:from>
    <xdr:to>
      <xdr:col>1</xdr:col>
      <xdr:colOff>1045427</xdr:colOff>
      <xdr:row>87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3" y="18646588"/>
          <a:ext cx="1008000" cy="101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44823</xdr:colOff>
      <xdr:row>103</xdr:row>
      <xdr:rowOff>0</xdr:rowOff>
    </xdr:from>
    <xdr:to>
      <xdr:col>1</xdr:col>
      <xdr:colOff>1047108</xdr:colOff>
      <xdr:row>108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29" y="22916029"/>
          <a:ext cx="998475" cy="101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123</xdr:row>
      <xdr:rowOff>179295</xdr:rowOff>
    </xdr:from>
    <xdr:to>
      <xdr:col>1</xdr:col>
      <xdr:colOff>1045428</xdr:colOff>
      <xdr:row>128</xdr:row>
      <xdr:rowOff>169770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27532854"/>
          <a:ext cx="1008000" cy="10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44823</xdr:colOff>
      <xdr:row>142</xdr:row>
      <xdr:rowOff>22411</xdr:rowOff>
    </xdr:from>
    <xdr:to>
      <xdr:col>1</xdr:col>
      <xdr:colOff>1047108</xdr:colOff>
      <xdr:row>146</xdr:row>
      <xdr:rowOff>16950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29" y="31611793"/>
          <a:ext cx="998475" cy="79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33617</xdr:colOff>
      <xdr:row>156</xdr:row>
      <xdr:rowOff>168088</xdr:rowOff>
    </xdr:from>
    <xdr:to>
      <xdr:col>1</xdr:col>
      <xdr:colOff>1032092</xdr:colOff>
      <xdr:row>160</xdr:row>
      <xdr:rowOff>155006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3" y="35589882"/>
          <a:ext cx="998475" cy="79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172</xdr:row>
      <xdr:rowOff>123265</xdr:rowOff>
    </xdr:from>
    <xdr:to>
      <xdr:col>1</xdr:col>
      <xdr:colOff>1045428</xdr:colOff>
      <xdr:row>176</xdr:row>
      <xdr:rowOff>1194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38974059"/>
          <a:ext cx="1008000" cy="677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33617</xdr:colOff>
      <xdr:row>187</xdr:row>
      <xdr:rowOff>190505</xdr:rowOff>
    </xdr:from>
    <xdr:to>
      <xdr:col>1</xdr:col>
      <xdr:colOff>1045427</xdr:colOff>
      <xdr:row>191</xdr:row>
      <xdr:rowOff>173959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3" y="42470299"/>
          <a:ext cx="1008000" cy="797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205</xdr:row>
      <xdr:rowOff>22410</xdr:rowOff>
    </xdr:from>
    <xdr:to>
      <xdr:col>1</xdr:col>
      <xdr:colOff>1045428</xdr:colOff>
      <xdr:row>209</xdr:row>
      <xdr:rowOff>17293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1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46538028"/>
          <a:ext cx="1008000" cy="797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44823</xdr:colOff>
      <xdr:row>221</xdr:row>
      <xdr:rowOff>44823</xdr:rowOff>
    </xdr:from>
    <xdr:to>
      <xdr:col>1</xdr:col>
      <xdr:colOff>1047108</xdr:colOff>
      <xdr:row>225</xdr:row>
      <xdr:rowOff>15259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29" y="50191147"/>
          <a:ext cx="1008000" cy="765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231</xdr:row>
      <xdr:rowOff>156882</xdr:rowOff>
    </xdr:from>
    <xdr:to>
      <xdr:col>1</xdr:col>
      <xdr:colOff>1045428</xdr:colOff>
      <xdr:row>238</xdr:row>
      <xdr:rowOff>135197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52723676"/>
          <a:ext cx="1008000" cy="1394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22411</xdr:colOff>
      <xdr:row>246</xdr:row>
      <xdr:rowOff>168089</xdr:rowOff>
    </xdr:from>
    <xdr:to>
      <xdr:col>1</xdr:col>
      <xdr:colOff>1013266</xdr:colOff>
      <xdr:row>253</xdr:row>
      <xdr:rowOff>18989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1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5117" y="55962177"/>
          <a:ext cx="998475" cy="1266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22412</xdr:colOff>
      <xdr:row>269</xdr:row>
      <xdr:rowOff>112058</xdr:rowOff>
    </xdr:from>
    <xdr:to>
      <xdr:col>1</xdr:col>
      <xdr:colOff>1030412</xdr:colOff>
      <xdr:row>274</xdr:row>
      <xdr:rowOff>112058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1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5118" y="60948793"/>
          <a:ext cx="1008000" cy="101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294</xdr:row>
      <xdr:rowOff>33619</xdr:rowOff>
    </xdr:from>
    <xdr:to>
      <xdr:col>1</xdr:col>
      <xdr:colOff>1045428</xdr:colOff>
      <xdr:row>298</xdr:row>
      <xdr:rowOff>192356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1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66114707"/>
          <a:ext cx="1008000" cy="965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44824</xdr:colOff>
      <xdr:row>306</xdr:row>
      <xdr:rowOff>67236</xdr:rowOff>
    </xdr:from>
    <xdr:to>
      <xdr:col>1</xdr:col>
      <xdr:colOff>1047109</xdr:colOff>
      <xdr:row>311</xdr:row>
      <xdr:rowOff>92409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30" y="66753442"/>
          <a:ext cx="1008000" cy="1026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22412</xdr:colOff>
      <xdr:row>318</xdr:row>
      <xdr:rowOff>156882</xdr:rowOff>
    </xdr:from>
    <xdr:to>
      <xdr:col>1</xdr:col>
      <xdr:colOff>1030412</xdr:colOff>
      <xdr:row>323</xdr:row>
      <xdr:rowOff>92910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5118" y="69868676"/>
          <a:ext cx="1008000" cy="936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33619</xdr:colOff>
      <xdr:row>338</xdr:row>
      <xdr:rowOff>56029</xdr:rowOff>
    </xdr:from>
    <xdr:to>
      <xdr:col>1</xdr:col>
      <xdr:colOff>1045429</xdr:colOff>
      <xdr:row>342</xdr:row>
      <xdr:rowOff>18998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5" y="74407058"/>
          <a:ext cx="1008000" cy="77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347</xdr:row>
      <xdr:rowOff>0</xdr:rowOff>
    </xdr:from>
    <xdr:to>
      <xdr:col>1</xdr:col>
      <xdr:colOff>1045428</xdr:colOff>
      <xdr:row>350</xdr:row>
      <xdr:rowOff>172296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77578324"/>
          <a:ext cx="1008000" cy="77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359</xdr:row>
      <xdr:rowOff>0</xdr:rowOff>
    </xdr:from>
    <xdr:to>
      <xdr:col>1</xdr:col>
      <xdr:colOff>1045428</xdr:colOff>
      <xdr:row>362</xdr:row>
      <xdr:rowOff>172296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11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80805618"/>
          <a:ext cx="1008000" cy="77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374</xdr:row>
      <xdr:rowOff>0</xdr:rowOff>
    </xdr:from>
    <xdr:to>
      <xdr:col>1</xdr:col>
      <xdr:colOff>1045428</xdr:colOff>
      <xdr:row>377</xdr:row>
      <xdr:rowOff>172296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11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84032912"/>
          <a:ext cx="1008000" cy="77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390</xdr:row>
      <xdr:rowOff>0</xdr:rowOff>
    </xdr:from>
    <xdr:to>
      <xdr:col>1</xdr:col>
      <xdr:colOff>1045428</xdr:colOff>
      <xdr:row>393</xdr:row>
      <xdr:rowOff>172295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11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87260206"/>
          <a:ext cx="1008000" cy="77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406</xdr:row>
      <xdr:rowOff>0</xdr:rowOff>
    </xdr:from>
    <xdr:to>
      <xdr:col>1</xdr:col>
      <xdr:colOff>1045428</xdr:colOff>
      <xdr:row>409</xdr:row>
      <xdr:rowOff>172295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1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90487500"/>
          <a:ext cx="1008000" cy="77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420</xdr:row>
      <xdr:rowOff>0</xdr:rowOff>
    </xdr:from>
    <xdr:to>
      <xdr:col>1</xdr:col>
      <xdr:colOff>1045428</xdr:colOff>
      <xdr:row>423</xdr:row>
      <xdr:rowOff>172295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11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93714794"/>
          <a:ext cx="1008000" cy="77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434</xdr:row>
      <xdr:rowOff>0</xdr:rowOff>
    </xdr:from>
    <xdr:to>
      <xdr:col>1</xdr:col>
      <xdr:colOff>1045428</xdr:colOff>
      <xdr:row>437</xdr:row>
      <xdr:rowOff>172295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11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96942088"/>
          <a:ext cx="1008000" cy="77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449</xdr:row>
      <xdr:rowOff>0</xdr:rowOff>
    </xdr:from>
    <xdr:to>
      <xdr:col>1</xdr:col>
      <xdr:colOff>1045428</xdr:colOff>
      <xdr:row>452</xdr:row>
      <xdr:rowOff>172295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11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100169382"/>
          <a:ext cx="1008000" cy="77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22412</xdr:colOff>
      <xdr:row>471</xdr:row>
      <xdr:rowOff>112059</xdr:rowOff>
    </xdr:from>
    <xdr:to>
      <xdr:col>1</xdr:col>
      <xdr:colOff>1030412</xdr:colOff>
      <xdr:row>475</xdr:row>
      <xdr:rowOff>76970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11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5118" y="105324088"/>
          <a:ext cx="1008000" cy="10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44824</xdr:colOff>
      <xdr:row>486</xdr:row>
      <xdr:rowOff>11205</xdr:rowOff>
    </xdr:from>
    <xdr:to>
      <xdr:col>1</xdr:col>
      <xdr:colOff>1047109</xdr:colOff>
      <xdr:row>488</xdr:row>
      <xdr:rowOff>173321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1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30" y="108450529"/>
          <a:ext cx="1008000" cy="991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503</xdr:row>
      <xdr:rowOff>123266</xdr:rowOff>
    </xdr:from>
    <xdr:to>
      <xdr:col>1</xdr:col>
      <xdr:colOff>1045428</xdr:colOff>
      <xdr:row>507</xdr:row>
      <xdr:rowOff>129540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101878841"/>
          <a:ext cx="1008000" cy="810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18" name="Down Arrow 3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1002993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19" name="Down Arrow 3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/>
      </xdr:nvSpPr>
      <xdr:spPr>
        <a:xfrm>
          <a:off x="1002993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21" name="Down Arrow 3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/>
      </xdr:nvSpPr>
      <xdr:spPr>
        <a:xfrm>
          <a:off x="1002993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22" name="Down Arrow 3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/>
      </xdr:nvSpPr>
      <xdr:spPr>
        <a:xfrm>
          <a:off x="1002993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571500</xdr:colOff>
      <xdr:row>0</xdr:row>
      <xdr:rowOff>0</xdr:rowOff>
    </xdr:from>
    <xdr:to>
      <xdr:col>4</xdr:col>
      <xdr:colOff>19319</xdr:colOff>
      <xdr:row>2</xdr:row>
      <xdr:rowOff>114268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14600" y="0"/>
          <a:ext cx="2474864" cy="1247743"/>
        </a:xfrm>
        <a:prstGeom prst="rect">
          <a:avLst/>
        </a:prstGeom>
      </xdr:spPr>
    </xdr:pic>
    <xdr:clientData/>
  </xdr:twoCellAnchor>
  <xdr:twoCellAnchor editAs="oneCell">
    <xdr:from>
      <xdr:col>1</xdr:col>
      <xdr:colOff>87327</xdr:colOff>
      <xdr:row>41</xdr:row>
      <xdr:rowOff>133350</xdr:rowOff>
    </xdr:from>
    <xdr:to>
      <xdr:col>1</xdr:col>
      <xdr:colOff>933449</xdr:colOff>
      <xdr:row>45</xdr:row>
      <xdr:rowOff>171449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A60EE4-1EE2-72ED-EA02-D4E31123C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327" y="9277350"/>
          <a:ext cx="855647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17</xdr:row>
      <xdr:rowOff>95249</xdr:rowOff>
    </xdr:from>
    <xdr:to>
      <xdr:col>2</xdr:col>
      <xdr:colOff>0</xdr:colOff>
      <xdr:row>22</xdr:row>
      <xdr:rowOff>114299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956AA7F-D1EF-64C2-5700-BA392061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3838574"/>
          <a:ext cx="10191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25</xdr:row>
      <xdr:rowOff>85725</xdr:rowOff>
    </xdr:from>
    <xdr:to>
      <xdr:col>2</xdr:col>
      <xdr:colOff>0</xdr:colOff>
      <xdr:row>30</xdr:row>
      <xdr:rowOff>93345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4835E0C-83CC-2AC6-832F-CF102732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5429250"/>
          <a:ext cx="10191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34</xdr:row>
      <xdr:rowOff>9525</xdr:rowOff>
    </xdr:from>
    <xdr:to>
      <xdr:col>2</xdr:col>
      <xdr:colOff>1904</xdr:colOff>
      <xdr:row>39</xdr:row>
      <xdr:rowOff>38098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8FEB55E-37FA-314A-FA44-4E35EFAF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7153275"/>
          <a:ext cx="1028699" cy="1028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57151</xdr:colOff>
      <xdr:row>47</xdr:row>
      <xdr:rowOff>49091</xdr:rowOff>
    </xdr:from>
    <xdr:to>
      <xdr:col>1</xdr:col>
      <xdr:colOff>1005840</xdr:colOff>
      <xdr:row>50</xdr:row>
      <xdr:rowOff>190500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3A26911-9D9B-6FD4-7266-CD526FAD1E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57151" y="8793041"/>
          <a:ext cx="942974" cy="74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123824</xdr:rowOff>
    </xdr:from>
    <xdr:to>
      <xdr:col>1</xdr:col>
      <xdr:colOff>1009281</xdr:colOff>
      <xdr:row>11</xdr:row>
      <xdr:rowOff>152400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58CFF8D-A608-EFC3-E9B1-A9097EBD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266949"/>
          <a:ext cx="1020711" cy="10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58</xdr:row>
      <xdr:rowOff>47624</xdr:rowOff>
    </xdr:from>
    <xdr:to>
      <xdr:col>1</xdr:col>
      <xdr:colOff>1008698</xdr:colOff>
      <xdr:row>61</xdr:row>
      <xdr:rowOff>135254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33B0647-DDEE-3C8D-19AD-8F42C77640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9525" y="13392149"/>
          <a:ext cx="1014413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68</xdr:row>
      <xdr:rowOff>152400</xdr:rowOff>
    </xdr:from>
    <xdr:to>
      <xdr:col>2</xdr:col>
      <xdr:colOff>953</xdr:colOff>
      <xdr:row>72</xdr:row>
      <xdr:rowOff>17145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D061589-B213-4A51-A673-B4501D69B1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050" y="15497175"/>
          <a:ext cx="1014413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84</xdr:row>
      <xdr:rowOff>76200</xdr:rowOff>
    </xdr:from>
    <xdr:to>
      <xdr:col>2</xdr:col>
      <xdr:colOff>2069</xdr:colOff>
      <xdr:row>89</xdr:row>
      <xdr:rowOff>53340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9D0CDB6-68A2-2A1A-511D-A5CD7A695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9525" y="18621375"/>
          <a:ext cx="1032674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102</xdr:row>
      <xdr:rowOff>128938</xdr:rowOff>
    </xdr:from>
    <xdr:to>
      <xdr:col>1</xdr:col>
      <xdr:colOff>1028700</xdr:colOff>
      <xdr:row>106</xdr:row>
      <xdr:rowOff>99059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C6CDC15-5F83-39C1-0F1D-22523EB8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" y="22274563"/>
          <a:ext cx="971550" cy="775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109</xdr:row>
      <xdr:rowOff>152400</xdr:rowOff>
    </xdr:from>
    <xdr:to>
      <xdr:col>1</xdr:col>
      <xdr:colOff>1028360</xdr:colOff>
      <xdr:row>113</xdr:row>
      <xdr:rowOff>57149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255A138-267E-BCFD-172A-07AA13DAE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23698200"/>
          <a:ext cx="999785" cy="704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119</xdr:row>
      <xdr:rowOff>66675</xdr:rowOff>
    </xdr:from>
    <xdr:to>
      <xdr:col>1</xdr:col>
      <xdr:colOff>1013458</xdr:colOff>
      <xdr:row>124</xdr:row>
      <xdr:rowOff>20953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D5060D2-51D3-0B7F-9656-A698043E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0" y="25812750"/>
          <a:ext cx="942973" cy="942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38101</xdr:colOff>
      <xdr:row>129</xdr:row>
      <xdr:rowOff>42358</xdr:rowOff>
    </xdr:from>
    <xdr:to>
      <xdr:col>2</xdr:col>
      <xdr:colOff>1099</xdr:colOff>
      <xdr:row>132</xdr:row>
      <xdr:rowOff>152399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7C192F52-6150-56BD-9D33-47DBC00494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8101" y="27788683"/>
          <a:ext cx="999318" cy="710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288</xdr:row>
      <xdr:rowOff>150495</xdr:rowOff>
    </xdr:from>
    <xdr:to>
      <xdr:col>1</xdr:col>
      <xdr:colOff>1005840</xdr:colOff>
      <xdr:row>292</xdr:row>
      <xdr:rowOff>171450</xdr:rowOff>
    </xdr:to>
    <xdr:pic>
      <xdr:nvPicPr>
        <xdr:cNvPr id="11" name="Picture 10" descr="1/2&quot; Press x 1/2&quot; PEX-A (F1960) Expansion Adapter, Lead-Free">
          <a:extLst>
            <a:ext uri="{FF2B5EF4-FFF2-40B4-BE49-F238E27FC236}">
              <a16:creationId xmlns:a16="http://schemas.microsoft.com/office/drawing/2014/main" id="{C94B07EC-0090-44BB-8C33-9BA2431A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58005345"/>
          <a:ext cx="958215" cy="813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241509</xdr:colOff>
      <xdr:row>1</xdr:row>
      <xdr:rowOff>60814</xdr:rowOff>
    </xdr:from>
    <xdr:to>
      <xdr:col>9</xdr:col>
      <xdr:colOff>380720</xdr:colOff>
      <xdr:row>1</xdr:row>
      <xdr:rowOff>185372</xdr:rowOff>
    </xdr:to>
    <xdr:sp macro="" textlink="">
      <xdr:nvSpPr>
        <xdr:cNvPr id="8" name="Down Arrow 3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9699834" y="984739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868964</xdr:colOff>
      <xdr:row>0</xdr:row>
      <xdr:rowOff>0</xdr:rowOff>
    </xdr:from>
    <xdr:to>
      <xdr:col>4</xdr:col>
      <xdr:colOff>34766</xdr:colOff>
      <xdr:row>2</xdr:row>
      <xdr:rowOff>112587</xdr:rowOff>
    </xdr:to>
    <xdr:pic>
      <xdr:nvPicPr>
        <xdr:cNvPr id="12" name="Pictur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66170" y="0"/>
          <a:ext cx="2482743" cy="1244381"/>
        </a:xfrm>
        <a:prstGeom prst="rect">
          <a:avLst/>
        </a:prstGeom>
      </xdr:spPr>
    </xdr:pic>
    <xdr:clientData/>
  </xdr:twoCellAnchor>
  <xdr:twoCellAnchor editAs="oneCell">
    <xdr:from>
      <xdr:col>1</xdr:col>
      <xdr:colOff>44823</xdr:colOff>
      <xdr:row>5</xdr:row>
      <xdr:rowOff>190499</xdr:rowOff>
    </xdr:from>
    <xdr:to>
      <xdr:col>2</xdr:col>
      <xdr:colOff>3168</xdr:colOff>
      <xdr:row>10</xdr:row>
      <xdr:rowOff>190499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29" y="2330823"/>
          <a:ext cx="1008000" cy="101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16</xdr:row>
      <xdr:rowOff>22412</xdr:rowOff>
    </xdr:from>
    <xdr:to>
      <xdr:col>2</xdr:col>
      <xdr:colOff>1488</xdr:colOff>
      <xdr:row>21</xdr:row>
      <xdr:rowOff>22411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4381500"/>
          <a:ext cx="1008000" cy="101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22411</xdr:colOff>
      <xdr:row>36</xdr:row>
      <xdr:rowOff>89648</xdr:rowOff>
    </xdr:from>
    <xdr:to>
      <xdr:col>1</xdr:col>
      <xdr:colOff>1030411</xdr:colOff>
      <xdr:row>41</xdr:row>
      <xdr:rowOff>97268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5117" y="8482854"/>
          <a:ext cx="1008000" cy="10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44824</xdr:colOff>
      <xdr:row>66</xdr:row>
      <xdr:rowOff>22414</xdr:rowOff>
    </xdr:from>
    <xdr:to>
      <xdr:col>2</xdr:col>
      <xdr:colOff>3169</xdr:colOff>
      <xdr:row>71</xdr:row>
      <xdr:rowOff>22414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14466796"/>
          <a:ext cx="1008000" cy="1012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22411</xdr:colOff>
      <xdr:row>85</xdr:row>
      <xdr:rowOff>134470</xdr:rowOff>
    </xdr:from>
    <xdr:to>
      <xdr:col>1</xdr:col>
      <xdr:colOff>1030411</xdr:colOff>
      <xdr:row>90</xdr:row>
      <xdr:rowOff>134469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411" y="18411264"/>
          <a:ext cx="1008000" cy="1012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44823</xdr:colOff>
      <xdr:row>96</xdr:row>
      <xdr:rowOff>11207</xdr:rowOff>
    </xdr:from>
    <xdr:to>
      <xdr:col>2</xdr:col>
      <xdr:colOff>3168</xdr:colOff>
      <xdr:row>101</xdr:row>
      <xdr:rowOff>16922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3" y="20506766"/>
          <a:ext cx="1008000" cy="10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33617</xdr:colOff>
      <xdr:row>107</xdr:row>
      <xdr:rowOff>11207</xdr:rowOff>
    </xdr:from>
    <xdr:to>
      <xdr:col>2</xdr:col>
      <xdr:colOff>1487</xdr:colOff>
      <xdr:row>112</xdr:row>
      <xdr:rowOff>16922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22725531"/>
          <a:ext cx="1008000" cy="10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118</xdr:row>
      <xdr:rowOff>0</xdr:rowOff>
    </xdr:from>
    <xdr:to>
      <xdr:col>2</xdr:col>
      <xdr:colOff>1488</xdr:colOff>
      <xdr:row>123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24933088"/>
          <a:ext cx="1008000" cy="101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33617</xdr:colOff>
      <xdr:row>135</xdr:row>
      <xdr:rowOff>2</xdr:rowOff>
    </xdr:from>
    <xdr:to>
      <xdr:col>2</xdr:col>
      <xdr:colOff>1487</xdr:colOff>
      <xdr:row>140</xdr:row>
      <xdr:rowOff>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26950149"/>
          <a:ext cx="1008000" cy="10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144</xdr:row>
      <xdr:rowOff>190502</xdr:rowOff>
    </xdr:from>
    <xdr:to>
      <xdr:col>2</xdr:col>
      <xdr:colOff>1488</xdr:colOff>
      <xdr:row>149</xdr:row>
      <xdr:rowOff>190502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28956002"/>
          <a:ext cx="1008000" cy="10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145680</xdr:rowOff>
    </xdr:from>
    <xdr:to>
      <xdr:col>1</xdr:col>
      <xdr:colOff>1006992</xdr:colOff>
      <xdr:row>181</xdr:row>
      <xdr:rowOff>136155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7207455"/>
          <a:ext cx="1001277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195</xdr:row>
      <xdr:rowOff>81242</xdr:rowOff>
    </xdr:from>
    <xdr:to>
      <xdr:col>1</xdr:col>
      <xdr:colOff>1006095</xdr:colOff>
      <xdr:row>200</xdr:row>
      <xdr:rowOff>60287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0943492"/>
          <a:ext cx="1006095" cy="984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33617</xdr:colOff>
      <xdr:row>215</xdr:row>
      <xdr:rowOff>89648</xdr:rowOff>
    </xdr:from>
    <xdr:to>
      <xdr:col>2</xdr:col>
      <xdr:colOff>1487</xdr:colOff>
      <xdr:row>220</xdr:row>
      <xdr:rowOff>97267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43176266"/>
          <a:ext cx="1008000" cy="10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44824</xdr:colOff>
      <xdr:row>238</xdr:row>
      <xdr:rowOff>22413</xdr:rowOff>
    </xdr:from>
    <xdr:to>
      <xdr:col>2</xdr:col>
      <xdr:colOff>3169</xdr:colOff>
      <xdr:row>242</xdr:row>
      <xdr:rowOff>152400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49485738"/>
          <a:ext cx="998475" cy="93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22412</xdr:colOff>
      <xdr:row>228</xdr:row>
      <xdr:rowOff>112059</xdr:rowOff>
    </xdr:from>
    <xdr:to>
      <xdr:col>1</xdr:col>
      <xdr:colOff>1030412</xdr:colOff>
      <xdr:row>233</xdr:row>
      <xdr:rowOff>73960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412" y="45820853"/>
          <a:ext cx="1008000" cy="10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247</xdr:row>
      <xdr:rowOff>123266</xdr:rowOff>
    </xdr:from>
    <xdr:to>
      <xdr:col>2</xdr:col>
      <xdr:colOff>1488</xdr:colOff>
      <xdr:row>252</xdr:row>
      <xdr:rowOff>131445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51386816"/>
          <a:ext cx="1008000" cy="1019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33617</xdr:colOff>
      <xdr:row>254</xdr:row>
      <xdr:rowOff>100853</xdr:rowOff>
    </xdr:from>
    <xdr:to>
      <xdr:col>2</xdr:col>
      <xdr:colOff>1487</xdr:colOff>
      <xdr:row>259</xdr:row>
      <xdr:rowOff>19049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52764578"/>
          <a:ext cx="1008000" cy="918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44823</xdr:colOff>
      <xdr:row>266</xdr:row>
      <xdr:rowOff>78440</xdr:rowOff>
    </xdr:from>
    <xdr:to>
      <xdr:col>2</xdr:col>
      <xdr:colOff>3168</xdr:colOff>
      <xdr:row>270</xdr:row>
      <xdr:rowOff>152399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3" y="55142465"/>
          <a:ext cx="998475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156881</xdr:colOff>
      <xdr:row>126</xdr:row>
      <xdr:rowOff>33618</xdr:rowOff>
    </xdr:from>
    <xdr:to>
      <xdr:col>1</xdr:col>
      <xdr:colOff>913045</xdr:colOff>
      <xdr:row>128</xdr:row>
      <xdr:rowOff>667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6881" y="55827706"/>
          <a:ext cx="756164" cy="773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78441</xdr:colOff>
      <xdr:row>129</xdr:row>
      <xdr:rowOff>22412</xdr:rowOff>
    </xdr:from>
    <xdr:to>
      <xdr:col>1</xdr:col>
      <xdr:colOff>969324</xdr:colOff>
      <xdr:row>132</xdr:row>
      <xdr:rowOff>3014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41" y="27577677"/>
          <a:ext cx="885168" cy="888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131445</xdr:colOff>
      <xdr:row>286</xdr:row>
      <xdr:rowOff>20955</xdr:rowOff>
    </xdr:from>
    <xdr:ext cx="730862" cy="666750"/>
    <xdr:pic>
      <xdr:nvPicPr>
        <xdr:cNvPr id="5" name="Picture 4">
          <a:extLst>
            <a:ext uri="{FF2B5EF4-FFF2-40B4-BE49-F238E27FC236}">
              <a16:creationId xmlns:a16="http://schemas.microsoft.com/office/drawing/2014/main" id="{F176E411-05FB-47C9-BA6A-288D0BC2F5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1445" y="57475755"/>
          <a:ext cx="730862" cy="666750"/>
        </a:xfrm>
        <a:prstGeom prst="rect">
          <a:avLst/>
        </a:prstGeom>
      </xdr:spPr>
    </xdr:pic>
    <xdr:clientData/>
  </xdr:oneCellAnchor>
  <xdr:twoCellAnchor editAs="oneCell">
    <xdr:from>
      <xdr:col>0</xdr:col>
      <xdr:colOff>8405</xdr:colOff>
      <xdr:row>160</xdr:row>
      <xdr:rowOff>31940</xdr:rowOff>
    </xdr:from>
    <xdr:to>
      <xdr:col>1</xdr:col>
      <xdr:colOff>1006992</xdr:colOff>
      <xdr:row>165</xdr:row>
      <xdr:rowOff>22415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A52A4B7-4013-42B4-A52A-D6466DF5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05" y="33893315"/>
          <a:ext cx="992872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279</xdr:row>
      <xdr:rowOff>47625</xdr:rowOff>
    </xdr:from>
    <xdr:to>
      <xdr:col>1</xdr:col>
      <xdr:colOff>1049383</xdr:colOff>
      <xdr:row>283</xdr:row>
      <xdr:rowOff>169545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6B35FD0-4B90-78CB-D3B8-08C8C1F3B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57711975"/>
          <a:ext cx="1034143" cy="9334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40D1F4BA-C61F-44B9-B6CC-602E9006C5EF}"/>
            </a:ext>
          </a:extLst>
        </xdr:cNvPr>
        <xdr:cNvSpPr/>
      </xdr:nvSpPr>
      <xdr:spPr>
        <a:xfrm>
          <a:off x="951558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3</xdr:col>
      <xdr:colOff>3064105</xdr:colOff>
      <xdr:row>2</xdr:row>
      <xdr:rowOff>111964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1511A-30DA-443F-AC5C-AEAA8B2C4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3868" y="0"/>
          <a:ext cx="2479097" cy="1245439"/>
        </a:xfrm>
        <a:prstGeom prst="rect">
          <a:avLst/>
        </a:prstGeom>
      </xdr:spPr>
    </xdr:pic>
    <xdr:clientData/>
  </xdr:twoCellAnchor>
  <xdr:twoCellAnchor editAs="oneCell">
    <xdr:from>
      <xdr:col>1</xdr:col>
      <xdr:colOff>214994</xdr:colOff>
      <xdr:row>4</xdr:row>
      <xdr:rowOff>32657</xdr:rowOff>
    </xdr:from>
    <xdr:to>
      <xdr:col>1</xdr:col>
      <xdr:colOff>1203959</xdr:colOff>
      <xdr:row>6</xdr:row>
      <xdr:rowOff>1098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EAFD08-B708-477F-ABB2-6D840229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4994" y="1775732"/>
          <a:ext cx="985155" cy="981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195943</xdr:colOff>
      <xdr:row>6</xdr:row>
      <xdr:rowOff>14967</xdr:rowOff>
    </xdr:from>
    <xdr:to>
      <xdr:col>1</xdr:col>
      <xdr:colOff>1161016</xdr:colOff>
      <xdr:row>6</xdr:row>
      <xdr:rowOff>993375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094CE49-428B-4BF7-AD0D-B9E310D3581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943" y="2767692"/>
          <a:ext cx="978408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259899</xdr:colOff>
      <xdr:row>9</xdr:row>
      <xdr:rowOff>19049</xdr:rowOff>
    </xdr:from>
    <xdr:to>
      <xdr:col>1</xdr:col>
      <xdr:colOff>1122044</xdr:colOff>
      <xdr:row>10</xdr:row>
      <xdr:rowOff>1142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E5298D-5384-4FB2-85CB-96D506A8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9899" y="5800724"/>
          <a:ext cx="854525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34018</xdr:colOff>
      <xdr:row>10</xdr:row>
      <xdr:rowOff>364670</xdr:rowOff>
    </xdr:from>
    <xdr:to>
      <xdr:col>1</xdr:col>
      <xdr:colOff>1504950</xdr:colOff>
      <xdr:row>11</xdr:row>
      <xdr:rowOff>706755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4F85B6B-7B21-41A0-B9C9-43375DEE539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018" y="7155995"/>
          <a:ext cx="1461407" cy="1359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249011</xdr:colOff>
      <xdr:row>12</xdr:row>
      <xdr:rowOff>31296</xdr:rowOff>
    </xdr:from>
    <xdr:to>
      <xdr:col>1</xdr:col>
      <xdr:colOff>1235039</xdr:colOff>
      <xdr:row>13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E71C04C-8524-4465-87DE-573A6BA7468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9011" y="8841921"/>
          <a:ext cx="978408" cy="978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13</xdr:row>
      <xdr:rowOff>19050</xdr:rowOff>
    </xdr:from>
    <xdr:to>
      <xdr:col>1</xdr:col>
      <xdr:colOff>1239393</xdr:colOff>
      <xdr:row>14</xdr:row>
      <xdr:rowOff>1143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1E2C043-1249-4122-8537-A755879C967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7650" y="9839325"/>
          <a:ext cx="978408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24</xdr:row>
      <xdr:rowOff>19050</xdr:rowOff>
    </xdr:from>
    <xdr:to>
      <xdr:col>1</xdr:col>
      <xdr:colOff>1316355</xdr:colOff>
      <xdr:row>25</xdr:row>
      <xdr:rowOff>1143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27FE25F-254E-4CBD-B149-1C4630C1E9C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17106900"/>
          <a:ext cx="1181100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18</xdr:row>
      <xdr:rowOff>38100</xdr:rowOff>
    </xdr:from>
    <xdr:to>
      <xdr:col>1</xdr:col>
      <xdr:colOff>1239393</xdr:colOff>
      <xdr:row>19</xdr:row>
      <xdr:rowOff>492633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70EC9FB-41ED-41EF-AA7F-F88585D9C2A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" y="12096750"/>
          <a:ext cx="978408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25</xdr:row>
      <xdr:rowOff>9525</xdr:rowOff>
    </xdr:from>
    <xdr:to>
      <xdr:col>1</xdr:col>
      <xdr:colOff>1239393</xdr:colOff>
      <xdr:row>25</xdr:row>
      <xdr:rowOff>987933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EC6485D-3E1C-4068-8D45-F5A5B561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" y="18107025"/>
          <a:ext cx="978408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21</xdr:row>
      <xdr:rowOff>19050</xdr:rowOff>
    </xdr:from>
    <xdr:to>
      <xdr:col>1</xdr:col>
      <xdr:colOff>1239393</xdr:colOff>
      <xdr:row>22</xdr:row>
      <xdr:rowOff>1143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D60DC29-D6F6-456F-9C50-03FAED6DE02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" y="14077950"/>
          <a:ext cx="978408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85724</xdr:colOff>
      <xdr:row>7</xdr:row>
      <xdr:rowOff>447674</xdr:rowOff>
    </xdr:from>
    <xdr:to>
      <xdr:col>1</xdr:col>
      <xdr:colOff>1432559</xdr:colOff>
      <xdr:row>8</xdr:row>
      <xdr:rowOff>609599</xdr:rowOff>
    </xdr:to>
    <xdr:pic>
      <xdr:nvPicPr>
        <xdr:cNvPr id="15" name="Picture 14" descr="OCR19X-C BRASSCRAFT MANUFACTURING 1/2&quot; x 3/8&quot; Comp x Comp 125PSI Lead-Free  Chrome Plated Brass Oval Handle Angle Water Supply Stop | VAMAC, Inc.">
          <a:extLst>
            <a:ext uri="{FF2B5EF4-FFF2-40B4-BE49-F238E27FC236}">
              <a16:creationId xmlns:a16="http://schemas.microsoft.com/office/drawing/2014/main" id="{0493D544-C370-4D4F-8002-4D0DAAAF228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4" y="4210049"/>
          <a:ext cx="134302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20</xdr:row>
      <xdr:rowOff>9525</xdr:rowOff>
    </xdr:from>
    <xdr:to>
      <xdr:col>1</xdr:col>
      <xdr:colOff>1239393</xdr:colOff>
      <xdr:row>20</xdr:row>
      <xdr:rowOff>987933</xdr:rowOff>
    </xdr:to>
    <xdr:pic>
      <xdr:nvPicPr>
        <xdr:cNvPr id="16" name="Picture 15" descr="Brass Craft R14 Lead-Free Brass Straight Stop, 1/2 inch x 3/8 inch OD, Sweat  x Compression, Chrome Plated | Buy Supply Stop Valves &amp; More at Southern  Pipe &amp; Supply">
          <a:extLst>
            <a:ext uri="{FF2B5EF4-FFF2-40B4-BE49-F238E27FC236}">
              <a16:creationId xmlns:a16="http://schemas.microsoft.com/office/drawing/2014/main" id="{4D5118B5-0F13-40CE-A36C-318D6403D8F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7650" y="13058775"/>
          <a:ext cx="978408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</xdr:colOff>
      <xdr:row>22</xdr:row>
      <xdr:rowOff>9523</xdr:rowOff>
    </xdr:from>
    <xdr:to>
      <xdr:col>1</xdr:col>
      <xdr:colOff>1241298</xdr:colOff>
      <xdr:row>22</xdr:row>
      <xdr:rowOff>987931</xdr:rowOff>
    </xdr:to>
    <xdr:pic>
      <xdr:nvPicPr>
        <xdr:cNvPr id="17" name="Picture 16" descr="THEWORKS® Quarter-Turn Straight Stop Valve, 1/2 in. CPVC Inlet x 3/8 in.  O.D. Compression Outlet - Walmart.com">
          <a:extLst>
            <a:ext uri="{FF2B5EF4-FFF2-40B4-BE49-F238E27FC236}">
              <a16:creationId xmlns:a16="http://schemas.microsoft.com/office/drawing/2014/main" id="{313E787E-1E98-43A8-96F2-7B9C2EEEE347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66700" y="15078073"/>
          <a:ext cx="978408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23</xdr:row>
      <xdr:rowOff>28575</xdr:rowOff>
    </xdr:from>
    <xdr:to>
      <xdr:col>1</xdr:col>
      <xdr:colOff>1239393</xdr:colOff>
      <xdr:row>24</xdr:row>
      <xdr:rowOff>1143</xdr:rowOff>
    </xdr:to>
    <xdr:pic>
      <xdr:nvPicPr>
        <xdr:cNvPr id="18" name="Picture 17" descr="1/2&quot; PEX (F1807) x 1/4&quot; OD Comp Quarter Turn Straight Stop, Lead Free -  PEXhouse.com">
          <a:extLst>
            <a:ext uri="{FF2B5EF4-FFF2-40B4-BE49-F238E27FC236}">
              <a16:creationId xmlns:a16="http://schemas.microsoft.com/office/drawing/2014/main" id="{711ED529-387B-497B-BF8F-4FC5898EB95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" y="16106775"/>
          <a:ext cx="978408" cy="97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251460</xdr:colOff>
      <xdr:row>28</xdr:row>
      <xdr:rowOff>312420</xdr:rowOff>
    </xdr:from>
    <xdr:ext cx="866775" cy="553932"/>
    <xdr:pic>
      <xdr:nvPicPr>
        <xdr:cNvPr id="25" name="Picture 24">
          <a:extLst>
            <a:ext uri="{FF2B5EF4-FFF2-40B4-BE49-F238E27FC236}">
              <a16:creationId xmlns:a16="http://schemas.microsoft.com/office/drawing/2014/main" id="{C2B346D4-3E99-4646-87BA-6148618498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1460" y="20391120"/>
          <a:ext cx="866775" cy="553932"/>
        </a:xfrm>
        <a:prstGeom prst="rect">
          <a:avLst/>
        </a:prstGeom>
      </xdr:spPr>
    </xdr:pic>
    <xdr:clientData/>
  </xdr:oneCellAnchor>
  <xdr:oneCellAnchor>
    <xdr:from>
      <xdr:col>1</xdr:col>
      <xdr:colOff>426720</xdr:colOff>
      <xdr:row>27</xdr:row>
      <xdr:rowOff>266700</xdr:rowOff>
    </xdr:from>
    <xdr:ext cx="606251" cy="337310"/>
    <xdr:pic>
      <xdr:nvPicPr>
        <xdr:cNvPr id="26" name="Picture 25">
          <a:extLst>
            <a:ext uri="{FF2B5EF4-FFF2-40B4-BE49-F238E27FC236}">
              <a16:creationId xmlns:a16="http://schemas.microsoft.com/office/drawing/2014/main" id="{60656765-F1B2-4A48-953B-E9A0B7761B78}"/>
            </a:ext>
            <a:ext uri="{147F2762-F138-4A5C-976F-8EAC2B608ADB}">
              <a16:predDERef xmlns:a16="http://schemas.microsoft.com/office/drawing/2014/main" pred="{24A724B2-3503-4B9C-974F-72E428ACB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6720" y="19339560"/>
          <a:ext cx="606251" cy="337310"/>
        </a:xfrm>
        <a:prstGeom prst="rect">
          <a:avLst/>
        </a:prstGeom>
      </xdr:spPr>
    </xdr:pic>
    <xdr:clientData/>
  </xdr:oneCellAnchor>
  <xdr:twoCellAnchor editAs="oneCell">
    <xdr:from>
      <xdr:col>1</xdr:col>
      <xdr:colOff>121920</xdr:colOff>
      <xdr:row>26</xdr:row>
      <xdr:rowOff>137160</xdr:rowOff>
    </xdr:from>
    <xdr:to>
      <xdr:col>1</xdr:col>
      <xdr:colOff>1352550</xdr:colOff>
      <xdr:row>26</xdr:row>
      <xdr:rowOff>819150</xdr:rowOff>
    </xdr:to>
    <xdr:pic>
      <xdr:nvPicPr>
        <xdr:cNvPr id="27" name="Picture 26" descr="Amazon.com: Eastman Quarter-Turn Straight Stop Valve 1/2 inch Expansion PEX  x 1/2 inch PEX, Chrome, 10718LF : Everything Else">
          <a:extLst>
            <a:ext uri="{FF2B5EF4-FFF2-40B4-BE49-F238E27FC236}">
              <a16:creationId xmlns:a16="http://schemas.microsoft.com/office/drawing/2014/main" id="{DFBB9FF1-7088-46B9-8530-B0464D69374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920" y="19210020"/>
          <a:ext cx="123444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247650</xdr:colOff>
      <xdr:row>14</xdr:row>
      <xdr:rowOff>19050</xdr:rowOff>
    </xdr:from>
    <xdr:ext cx="991743" cy="971549"/>
    <xdr:pic>
      <xdr:nvPicPr>
        <xdr:cNvPr id="14" name="Picture 13">
          <a:extLst>
            <a:ext uri="{FF2B5EF4-FFF2-40B4-BE49-F238E27FC236}">
              <a16:creationId xmlns:a16="http://schemas.microsoft.com/office/drawing/2014/main" id="{D0F04E71-0E2E-4FFE-93A3-51B5FA58360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7650" y="10868025"/>
          <a:ext cx="991743" cy="971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238126</xdr:colOff>
      <xdr:row>15</xdr:row>
      <xdr:rowOff>28576</xdr:rowOff>
    </xdr:from>
    <xdr:to>
      <xdr:col>1</xdr:col>
      <xdr:colOff>1196341</xdr:colOff>
      <xdr:row>15</xdr:row>
      <xdr:rowOff>969645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362BF16-29D0-7F97-41CD-BDCF672D9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38126" y="11887201"/>
          <a:ext cx="952500" cy="95249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16</xdr:row>
      <xdr:rowOff>66675</xdr:rowOff>
    </xdr:from>
    <xdr:to>
      <xdr:col>1</xdr:col>
      <xdr:colOff>1505248</xdr:colOff>
      <xdr:row>16</xdr:row>
      <xdr:rowOff>975359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593C1E89-6FD6-206C-81D8-BD9324158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9050" y="12934950"/>
          <a:ext cx="1474768" cy="91439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56F9C5CF-CD05-4F37-BBE2-ADFA1720E2F3}"/>
            </a:ext>
          </a:extLst>
        </xdr:cNvPr>
        <xdr:cNvSpPr/>
      </xdr:nvSpPr>
      <xdr:spPr>
        <a:xfrm>
          <a:off x="991563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3</xdr:col>
      <xdr:colOff>3064105</xdr:colOff>
      <xdr:row>2</xdr:row>
      <xdr:rowOff>115326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BB700D-801C-4654-9ABD-F9CFB3B65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3868" y="0"/>
          <a:ext cx="2479097" cy="1248801"/>
        </a:xfrm>
        <a:prstGeom prst="rect">
          <a:avLst/>
        </a:prstGeom>
      </xdr:spPr>
    </xdr:pic>
    <xdr:clientData/>
  </xdr:twoCellAnchor>
  <xdr:twoCellAnchor editAs="oneCell">
    <xdr:from>
      <xdr:col>1</xdr:col>
      <xdr:colOff>66676</xdr:colOff>
      <xdr:row>32</xdr:row>
      <xdr:rowOff>123825</xdr:rowOff>
    </xdr:from>
    <xdr:to>
      <xdr:col>1</xdr:col>
      <xdr:colOff>1428751</xdr:colOff>
      <xdr:row>35</xdr:row>
      <xdr:rowOff>325755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70D04F0-E25E-47C3-800D-931A2417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6" y="8591550"/>
          <a:ext cx="13525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96715</xdr:colOff>
      <xdr:row>47</xdr:row>
      <xdr:rowOff>186741</xdr:rowOff>
    </xdr:from>
    <xdr:to>
      <xdr:col>1</xdr:col>
      <xdr:colOff>1425232</xdr:colOff>
      <xdr:row>54</xdr:row>
      <xdr:rowOff>112102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4B038F8-01F3-4008-A86D-13DA1E50B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715" y="12750216"/>
          <a:ext cx="1324707" cy="1325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85724</xdr:colOff>
      <xdr:row>23</xdr:row>
      <xdr:rowOff>190500</xdr:rowOff>
    </xdr:from>
    <xdr:to>
      <xdr:col>1</xdr:col>
      <xdr:colOff>1447800</xdr:colOff>
      <xdr:row>26</xdr:row>
      <xdr:rowOff>225676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87C6825-68E1-4AD1-A349-0255FAFA5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4" y="5495925"/>
          <a:ext cx="1362076" cy="1206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13</xdr:row>
      <xdr:rowOff>114300</xdr:rowOff>
    </xdr:from>
    <xdr:to>
      <xdr:col>2</xdr:col>
      <xdr:colOff>2025</xdr:colOff>
      <xdr:row>16</xdr:row>
      <xdr:rowOff>247649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EFE17C9-9DB9-49AB-BB48-8427BDAD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4391025"/>
          <a:ext cx="1468875" cy="1362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190499</xdr:rowOff>
    </xdr:from>
    <xdr:to>
      <xdr:col>1</xdr:col>
      <xdr:colOff>1502969</xdr:colOff>
      <xdr:row>10</xdr:row>
      <xdr:rowOff>22859</xdr:rowOff>
    </xdr:to>
    <xdr:pic>
      <xdr:nvPicPr>
        <xdr:cNvPr id="10" name="Picture 9" descr="Speakman 3/8 in. O.D. x 1/2 in. FIP x 6 in. Faucet Connector, Stainless  Steel SPK-57634US - The Home Depot">
          <a:extLst>
            <a:ext uri="{FF2B5EF4-FFF2-40B4-BE49-F238E27FC236}">
              <a16:creationId xmlns:a16="http://schemas.microsoft.com/office/drawing/2014/main" id="{91B6255E-FB5F-4E90-8734-F66BA5EE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238374"/>
          <a:ext cx="1502969" cy="1251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39</xdr:row>
      <xdr:rowOff>150002</xdr:rowOff>
    </xdr:from>
    <xdr:to>
      <xdr:col>1</xdr:col>
      <xdr:colOff>1466850</xdr:colOff>
      <xdr:row>43</xdr:row>
      <xdr:rowOff>114300</xdr:rowOff>
    </xdr:to>
    <xdr:pic>
      <xdr:nvPicPr>
        <xdr:cNvPr id="11" name="Picture 10" descr="SharkBite 3/4 Inch x 3/4 Inch FIP x 12 Inch Stainless Steel Braided  Flexible Water Heater Connector, Push To Connect Brass Plumbing Fitting,  PEX Pipe, Copper, CPVC, PE-RT, HDPE, U3088FLEX12LF - Plumbing">
          <a:extLst>
            <a:ext uri="{FF2B5EF4-FFF2-40B4-BE49-F238E27FC236}">
              <a16:creationId xmlns:a16="http://schemas.microsoft.com/office/drawing/2014/main" id="{B54FC8FE-4383-4675-80DA-05F3970C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" y="10922777"/>
          <a:ext cx="1390650" cy="764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133349</xdr:colOff>
      <xdr:row>44</xdr:row>
      <xdr:rowOff>67665</xdr:rowOff>
    </xdr:from>
    <xdr:to>
      <xdr:col>1</xdr:col>
      <xdr:colOff>1310640</xdr:colOff>
      <xdr:row>46</xdr:row>
      <xdr:rowOff>171211</xdr:rowOff>
    </xdr:to>
    <xdr:pic>
      <xdr:nvPicPr>
        <xdr:cNvPr id="12" name="Picture 11" descr="EFIELD 12-inch Push-fit Valve Flexible Water Heater Connector, 1/2 inch x  3/4 inch FIP, Push-to-Connect, Copper, Pex, CPVC, Braided Stainless Steel -  Amazon.com">
          <a:extLst>
            <a:ext uri="{FF2B5EF4-FFF2-40B4-BE49-F238E27FC236}">
              <a16:creationId xmlns:a16="http://schemas.microsoft.com/office/drawing/2014/main" id="{BFE70C7C-0739-47F1-B127-46C95926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49" y="11840565"/>
          <a:ext cx="1181101" cy="707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9525</xdr:rowOff>
    </xdr:from>
    <xdr:to>
      <xdr:col>1</xdr:col>
      <xdr:colOff>1465690</xdr:colOff>
      <xdr:row>21</xdr:row>
      <xdr:rowOff>381000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FD9D1FF-8A3D-F27E-0E11-52007FC06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124575"/>
          <a:ext cx="1480930" cy="1600200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352424</xdr:colOff>
      <xdr:row>37</xdr:row>
      <xdr:rowOff>19051</xdr:rowOff>
    </xdr:from>
    <xdr:to>
      <xdr:col>1</xdr:col>
      <xdr:colOff>1123949</xdr:colOff>
      <xdr:row>38</xdr:row>
      <xdr:rowOff>289123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0C54B7B-87B8-1DFB-517C-18043BC7C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52424" y="12858751"/>
          <a:ext cx="771525" cy="6434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76201</xdr:rowOff>
    </xdr:from>
    <xdr:to>
      <xdr:col>1</xdr:col>
      <xdr:colOff>1489331</xdr:colOff>
      <xdr:row>30</xdr:row>
      <xdr:rowOff>323851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C8F85DC-20BC-C923-EDDF-BF7E854E2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9791701"/>
          <a:ext cx="1489331" cy="10477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60814</xdr:rowOff>
    </xdr:from>
    <xdr:to>
      <xdr:col>10</xdr:col>
      <xdr:colOff>0</xdr:colOff>
      <xdr:row>1</xdr:row>
      <xdr:rowOff>185372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693C2789-5191-45F0-A3F5-DE7341D289D6}"/>
            </a:ext>
          </a:extLst>
        </xdr:cNvPr>
        <xdr:cNvSpPr/>
      </xdr:nvSpPr>
      <xdr:spPr>
        <a:xfrm>
          <a:off x="8439150" y="251314"/>
          <a:ext cx="0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oneCellAnchor>
    <xdr:from>
      <xdr:col>3</xdr:col>
      <xdr:colOff>588818</xdr:colOff>
      <xdr:row>0</xdr:row>
      <xdr:rowOff>0</xdr:rowOff>
    </xdr:from>
    <xdr:ext cx="2483427" cy="1247743"/>
    <xdr:pic>
      <xdr:nvPicPr>
        <xdr:cNvPr id="3" name="Picture 2">
          <a:extLst>
            <a:ext uri="{FF2B5EF4-FFF2-40B4-BE49-F238E27FC236}">
              <a16:creationId xmlns:a16="http://schemas.microsoft.com/office/drawing/2014/main" id="{6FADDFB6-D04B-4DFB-A87C-D4530FF7D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5218" y="0"/>
          <a:ext cx="2483427" cy="1247743"/>
        </a:xfrm>
        <a:prstGeom prst="rect">
          <a:avLst/>
        </a:prstGeom>
      </xdr:spPr>
    </xdr:pic>
    <xdr:clientData/>
  </xdr:oneCellAnchor>
  <xdr:twoCellAnchor>
    <xdr:from>
      <xdr:col>9</xdr:col>
      <xdr:colOff>241509</xdr:colOff>
      <xdr:row>1</xdr:row>
      <xdr:rowOff>60814</xdr:rowOff>
    </xdr:from>
    <xdr:to>
      <xdr:col>9</xdr:col>
      <xdr:colOff>380720</xdr:colOff>
      <xdr:row>1</xdr:row>
      <xdr:rowOff>185372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D93D1C5C-1646-42E8-998E-3C65F760C46C}"/>
            </a:ext>
          </a:extLst>
        </xdr:cNvPr>
        <xdr:cNvSpPr/>
      </xdr:nvSpPr>
      <xdr:spPr>
        <a:xfrm>
          <a:off x="8032959" y="2513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oneCellAnchor>
    <xdr:from>
      <xdr:col>3</xdr:col>
      <xdr:colOff>588818</xdr:colOff>
      <xdr:row>0</xdr:row>
      <xdr:rowOff>0</xdr:rowOff>
    </xdr:from>
    <xdr:ext cx="2483427" cy="1247743"/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6E094-D68F-4D2B-A084-9E26ED9E0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5218" y="0"/>
          <a:ext cx="2483427" cy="1247743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8</xdr:row>
      <xdr:rowOff>104775</xdr:rowOff>
    </xdr:from>
    <xdr:ext cx="985311" cy="1609724"/>
    <xdr:pic>
      <xdr:nvPicPr>
        <xdr:cNvPr id="6" name="Picture 5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AD85FAB6-AF18-4E2E-8071-0C322E5DD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28775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22</xdr:row>
      <xdr:rowOff>0</xdr:rowOff>
    </xdr:from>
    <xdr:ext cx="985311" cy="1609724"/>
    <xdr:pic>
      <xdr:nvPicPr>
        <xdr:cNvPr id="7" name="Picture 6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856037C6-8058-4184-95FD-3183E4FF4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19100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36</xdr:row>
      <xdr:rowOff>0</xdr:rowOff>
    </xdr:from>
    <xdr:ext cx="985311" cy="1609724"/>
    <xdr:pic>
      <xdr:nvPicPr>
        <xdr:cNvPr id="8" name="Picture 7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AFF617B2-BA93-48BB-9C59-9D87903B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85800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50</xdr:row>
      <xdr:rowOff>0</xdr:rowOff>
    </xdr:from>
    <xdr:ext cx="985311" cy="1609724"/>
    <xdr:pic>
      <xdr:nvPicPr>
        <xdr:cNvPr id="9" name="Picture 8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62FA1156-A016-4C12-9E93-EC2D8A84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00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65</xdr:row>
      <xdr:rowOff>0</xdr:rowOff>
    </xdr:from>
    <xdr:ext cx="985311" cy="1609724"/>
    <xdr:pic>
      <xdr:nvPicPr>
        <xdr:cNvPr id="10" name="Picture 9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FE14E33D-86EC-4F4F-8B31-0319BE5D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38250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78</xdr:row>
      <xdr:rowOff>95250</xdr:rowOff>
    </xdr:from>
    <xdr:ext cx="985311" cy="1609724"/>
    <xdr:pic>
      <xdr:nvPicPr>
        <xdr:cNvPr id="11" name="Picture 10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077C8AC2-C516-434A-BBDE-C6B3E8EC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495425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92</xdr:row>
      <xdr:rowOff>95250</xdr:rowOff>
    </xdr:from>
    <xdr:ext cx="985311" cy="1609724"/>
    <xdr:pic>
      <xdr:nvPicPr>
        <xdr:cNvPr id="12" name="Picture 11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A8630EE1-47F0-4A91-A595-27AC905B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106</xdr:row>
      <xdr:rowOff>95250</xdr:rowOff>
    </xdr:from>
    <xdr:ext cx="985311" cy="1609724"/>
    <xdr:pic>
      <xdr:nvPicPr>
        <xdr:cNvPr id="13" name="Picture 12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A523CEED-0D2D-4529-950E-BC9281FF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028825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122</xdr:row>
      <xdr:rowOff>0</xdr:rowOff>
    </xdr:from>
    <xdr:ext cx="985311" cy="1609724"/>
    <xdr:pic>
      <xdr:nvPicPr>
        <xdr:cNvPr id="14" name="Picture 13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9A60B49E-0F30-4E63-A5DF-F0E1928D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324100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135</xdr:row>
      <xdr:rowOff>95250</xdr:rowOff>
    </xdr:from>
    <xdr:ext cx="985311" cy="1609724"/>
    <xdr:pic>
      <xdr:nvPicPr>
        <xdr:cNvPr id="15" name="Picture 14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4124B001-AF38-4025-B104-088940CD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581275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149</xdr:row>
      <xdr:rowOff>95250</xdr:rowOff>
    </xdr:from>
    <xdr:ext cx="985311" cy="1609724"/>
    <xdr:pic>
      <xdr:nvPicPr>
        <xdr:cNvPr id="16" name="Picture 15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2E51D4AF-92AB-4E34-A355-B8C09B475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47975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163</xdr:row>
      <xdr:rowOff>95250</xdr:rowOff>
    </xdr:from>
    <xdr:ext cx="985311" cy="1609724"/>
    <xdr:pic>
      <xdr:nvPicPr>
        <xdr:cNvPr id="17" name="Picture 16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070515DD-C33F-4D56-B46E-0DF1D72EE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14675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6" name="Down Arrow 3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/>
      </xdr:nvSpPr>
      <xdr:spPr>
        <a:xfrm>
          <a:off x="730611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7" name="Down Arrow 1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/>
      </xdr:nvSpPr>
      <xdr:spPr>
        <a:xfrm>
          <a:off x="729849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8" name="Down Arrow 3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729849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361429</xdr:colOff>
      <xdr:row>2</xdr:row>
      <xdr:rowOff>137128</xdr:rowOff>
    </xdr:to>
    <xdr:pic>
      <xdr:nvPicPr>
        <xdr:cNvPr id="14" name="Pictur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83427" cy="1266793"/>
        </a:xfrm>
        <a:prstGeom prst="rect">
          <a:avLst/>
        </a:prstGeom>
      </xdr:spPr>
    </xdr:pic>
    <xdr:clientData/>
  </xdr:twoCellAnchor>
  <xdr:twoCellAnchor editAs="oneCell">
    <xdr:from>
      <xdr:col>1</xdr:col>
      <xdr:colOff>33618</xdr:colOff>
      <xdr:row>5</xdr:row>
      <xdr:rowOff>156883</xdr:rowOff>
    </xdr:from>
    <xdr:to>
      <xdr:col>2</xdr:col>
      <xdr:colOff>1488</xdr:colOff>
      <xdr:row>10</xdr:row>
      <xdr:rowOff>174932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2218765"/>
          <a:ext cx="1008000" cy="1014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11205</xdr:colOff>
      <xdr:row>24</xdr:row>
      <xdr:rowOff>0</xdr:rowOff>
    </xdr:from>
    <xdr:to>
      <xdr:col>1</xdr:col>
      <xdr:colOff>1011585</xdr:colOff>
      <xdr:row>29</xdr:row>
      <xdr:rowOff>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3911" y="5748617"/>
          <a:ext cx="1008000" cy="1015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40</xdr:row>
      <xdr:rowOff>33618</xdr:rowOff>
    </xdr:from>
    <xdr:to>
      <xdr:col>2</xdr:col>
      <xdr:colOff>1488</xdr:colOff>
      <xdr:row>45</xdr:row>
      <xdr:rowOff>95455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9356912"/>
          <a:ext cx="1008000" cy="1058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69</xdr:row>
      <xdr:rowOff>22411</xdr:rowOff>
    </xdr:from>
    <xdr:to>
      <xdr:col>2</xdr:col>
      <xdr:colOff>1488</xdr:colOff>
      <xdr:row>74</xdr:row>
      <xdr:rowOff>36650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15273617"/>
          <a:ext cx="1008000" cy="1014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44824</xdr:colOff>
      <xdr:row>50</xdr:row>
      <xdr:rowOff>168089</xdr:rowOff>
    </xdr:from>
    <xdr:to>
      <xdr:col>2</xdr:col>
      <xdr:colOff>3169</xdr:colOff>
      <xdr:row>56</xdr:row>
      <xdr:rowOff>169368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530" y="11407589"/>
          <a:ext cx="1008000" cy="1189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62193</xdr:colOff>
      <xdr:row>115</xdr:row>
      <xdr:rowOff>35298</xdr:rowOff>
    </xdr:from>
    <xdr:to>
      <xdr:col>1</xdr:col>
      <xdr:colOff>990068</xdr:colOff>
      <xdr:row>119</xdr:row>
      <xdr:rowOff>171450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193" y="24181173"/>
          <a:ext cx="927875" cy="926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84</xdr:row>
      <xdr:rowOff>0</xdr:rowOff>
    </xdr:from>
    <xdr:to>
      <xdr:col>2</xdr:col>
      <xdr:colOff>1488</xdr:colOff>
      <xdr:row>89</xdr:row>
      <xdr:rowOff>18049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18680206"/>
          <a:ext cx="1008000" cy="1014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33618</xdr:colOff>
      <xdr:row>99</xdr:row>
      <xdr:rowOff>0</xdr:rowOff>
    </xdr:from>
    <xdr:to>
      <xdr:col>2</xdr:col>
      <xdr:colOff>1488</xdr:colOff>
      <xdr:row>104</xdr:row>
      <xdr:rowOff>18049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4" y="22109206"/>
          <a:ext cx="1008000" cy="1014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6" name="Down Arrow 3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/>
      </xdr:nvSpPr>
      <xdr:spPr>
        <a:xfrm>
          <a:off x="730611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7" name="Down Arrow 1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/>
      </xdr:nvSpPr>
      <xdr:spPr>
        <a:xfrm>
          <a:off x="729849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8" name="Down Arrow 3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29849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361429</xdr:colOff>
      <xdr:row>2</xdr:row>
      <xdr:rowOff>137128</xdr:rowOff>
    </xdr:to>
    <xdr:pic>
      <xdr:nvPicPr>
        <xdr:cNvPr id="13" name="Pictur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83427" cy="126679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8</xdr:row>
      <xdr:rowOff>57151</xdr:rowOff>
    </xdr:from>
    <xdr:to>
      <xdr:col>1</xdr:col>
      <xdr:colOff>1044195</xdr:colOff>
      <xdr:row>15</xdr:row>
      <xdr:rowOff>744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3000376"/>
          <a:ext cx="1008000" cy="1338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11206</xdr:colOff>
      <xdr:row>26</xdr:row>
      <xdr:rowOff>112060</xdr:rowOff>
    </xdr:from>
    <xdr:to>
      <xdr:col>1</xdr:col>
      <xdr:colOff>1009233</xdr:colOff>
      <xdr:row>30</xdr:row>
      <xdr:rowOff>77792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3912" y="6891619"/>
          <a:ext cx="1011362" cy="772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33617</xdr:colOff>
      <xdr:row>42</xdr:row>
      <xdr:rowOff>56030</xdr:rowOff>
    </xdr:from>
    <xdr:to>
      <xdr:col>2</xdr:col>
      <xdr:colOff>1039</xdr:colOff>
      <xdr:row>46</xdr:row>
      <xdr:rowOff>168938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3" y="10242177"/>
          <a:ext cx="1011362" cy="912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5" name="Down Arrow 3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/>
      </xdr:nvSpPr>
      <xdr:spPr>
        <a:xfrm>
          <a:off x="858213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244705</xdr:colOff>
      <xdr:row>2</xdr:row>
      <xdr:rowOff>115326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4818" y="0"/>
          <a:ext cx="2479097" cy="124880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6</xdr:row>
      <xdr:rowOff>66675</xdr:rowOff>
    </xdr:from>
    <xdr:to>
      <xdr:col>1</xdr:col>
      <xdr:colOff>1008000</xdr:colOff>
      <xdr:row>10</xdr:row>
      <xdr:rowOff>136800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9728D5-68D7-4604-B131-F03E0E454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" y="2409825"/>
          <a:ext cx="1008000" cy="8778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1028700</xdr:colOff>
      <xdr:row>21</xdr:row>
      <xdr:rowOff>114300</xdr:rowOff>
    </xdr:to>
    <xdr:pic>
      <xdr:nvPicPr>
        <xdr:cNvPr id="2" name="Picture 1" descr="Buy Easyflex EF-NHC-400HD Stainless Steel Heavy Duty No Hub Coupling, 4  Bands, 4&quot; Online at desertcartPhilippines">
          <a:extLst>
            <a:ext uri="{FF2B5EF4-FFF2-40B4-BE49-F238E27FC236}">
              <a16:creationId xmlns:a16="http://schemas.microsoft.com/office/drawing/2014/main" id="{174EC61A-FD1D-5571-5781-761651E814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0" y="4305300"/>
          <a:ext cx="102870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133350</xdr:rowOff>
    </xdr:from>
    <xdr:to>
      <xdr:col>2</xdr:col>
      <xdr:colOff>0</xdr:colOff>
      <xdr:row>30</xdr:row>
      <xdr:rowOff>173355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1633B47-13DE-6916-F78F-FF6008032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600825"/>
          <a:ext cx="1047750" cy="1047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57150</xdr:rowOff>
    </xdr:from>
    <xdr:to>
      <xdr:col>2</xdr:col>
      <xdr:colOff>0</xdr:colOff>
      <xdr:row>39</xdr:row>
      <xdr:rowOff>97155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0DE31CD-0827-492E-9FF9-F9466B897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324850"/>
          <a:ext cx="1047750" cy="1047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85724</xdr:rowOff>
    </xdr:from>
    <xdr:to>
      <xdr:col>2</xdr:col>
      <xdr:colOff>733</xdr:colOff>
      <xdr:row>48</xdr:row>
      <xdr:rowOff>114300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41D95ED-1E12-5AD9-FBA9-8C498ADD6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0315574"/>
          <a:ext cx="1048483" cy="1028701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1D31D39B-3BC8-4AB4-9376-613038834A04}"/>
            </a:ext>
          </a:extLst>
        </xdr:cNvPr>
        <xdr:cNvSpPr/>
      </xdr:nvSpPr>
      <xdr:spPr>
        <a:xfrm>
          <a:off x="800111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359005</xdr:colOff>
      <xdr:row>2</xdr:row>
      <xdr:rowOff>115326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25884E-C638-45EE-B243-40DE614F2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79097" cy="12488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74295</xdr:rowOff>
    </xdr:from>
    <xdr:to>
      <xdr:col>1</xdr:col>
      <xdr:colOff>1008000</xdr:colOff>
      <xdr:row>9</xdr:row>
      <xdr:rowOff>95505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709C34-A99B-47CA-BA13-94ACA2A1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817370"/>
          <a:ext cx="1017525" cy="1011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304800</xdr:colOff>
      <xdr:row>9</xdr:row>
      <xdr:rowOff>93345</xdr:rowOff>
    </xdr:to>
    <xdr:sp macro="" textlink="">
      <xdr:nvSpPr>
        <xdr:cNvPr id="5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05A5DD11-A3AC-4942-8955-83FF8756F378}"/>
            </a:ext>
          </a:extLst>
        </xdr:cNvPr>
        <xdr:cNvSpPr>
          <a:spLocks noChangeAspect="1" noChangeArrowheads="1"/>
        </xdr:cNvSpPr>
      </xdr:nvSpPr>
      <xdr:spPr bwMode="auto">
        <a:xfrm>
          <a:off x="9144000" y="2543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37719</xdr:rowOff>
    </xdr:from>
    <xdr:to>
      <xdr:col>1</xdr:col>
      <xdr:colOff>1028700</xdr:colOff>
      <xdr:row>13</xdr:row>
      <xdr:rowOff>320766</xdr:rowOff>
    </xdr:to>
    <xdr:pic>
      <xdr:nvPicPr>
        <xdr:cNvPr id="6" name="Picture 5" descr="Legend Valve® 3/4&quot; Press x FIP Lead-Free Dielectric Union at Menards®">
          <a:extLst>
            <a:ext uri="{FF2B5EF4-FFF2-40B4-BE49-F238E27FC236}">
              <a16:creationId xmlns:a16="http://schemas.microsoft.com/office/drawing/2014/main" id="{AFF1BE3F-CAFA-492A-BD5E-B016600A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180969"/>
          <a:ext cx="1028700" cy="1067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14</xdr:row>
      <xdr:rowOff>0</xdr:rowOff>
    </xdr:from>
    <xdr:ext cx="304800" cy="297180"/>
    <xdr:sp macro="" textlink="">
      <xdr:nvSpPr>
        <xdr:cNvPr id="7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454705B2-77BE-495D-8C36-6A375B6F3766}"/>
            </a:ext>
          </a:extLst>
        </xdr:cNvPr>
        <xdr:cNvSpPr>
          <a:spLocks noChangeAspect="1" noChangeArrowheads="1"/>
        </xdr:cNvSpPr>
      </xdr:nvSpPr>
      <xdr:spPr bwMode="auto">
        <a:xfrm>
          <a:off x="9144000" y="254317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304800" cy="297180"/>
    <xdr:sp macro="" textlink="">
      <xdr:nvSpPr>
        <xdr:cNvPr id="8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96BA88A7-C3BB-46FA-A516-57A0276FF043}"/>
            </a:ext>
          </a:extLst>
        </xdr:cNvPr>
        <xdr:cNvSpPr>
          <a:spLocks noChangeAspect="1" noChangeArrowheads="1"/>
        </xdr:cNvSpPr>
      </xdr:nvSpPr>
      <xdr:spPr bwMode="auto">
        <a:xfrm>
          <a:off x="9144000" y="431482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304800" cy="297180"/>
    <xdr:sp macro="" textlink="">
      <xdr:nvSpPr>
        <xdr:cNvPr id="9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3E8D1B33-522D-4F2B-ACD0-2B2CFC50B5F6}"/>
            </a:ext>
          </a:extLst>
        </xdr:cNvPr>
        <xdr:cNvSpPr>
          <a:spLocks noChangeAspect="1" noChangeArrowheads="1"/>
        </xdr:cNvSpPr>
      </xdr:nvSpPr>
      <xdr:spPr bwMode="auto">
        <a:xfrm>
          <a:off x="9144000" y="451485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304800" cy="297180"/>
    <xdr:sp macro="" textlink="">
      <xdr:nvSpPr>
        <xdr:cNvPr id="10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1732DAA4-F155-4A13-9B7E-EFCE97802523}"/>
            </a:ext>
          </a:extLst>
        </xdr:cNvPr>
        <xdr:cNvSpPr>
          <a:spLocks noChangeAspect="1" noChangeArrowheads="1"/>
        </xdr:cNvSpPr>
      </xdr:nvSpPr>
      <xdr:spPr bwMode="auto">
        <a:xfrm>
          <a:off x="9144000" y="471487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16</xdr:row>
      <xdr:rowOff>0</xdr:rowOff>
    </xdr:from>
    <xdr:ext cx="304800" cy="297180"/>
    <xdr:sp macro="" textlink="">
      <xdr:nvSpPr>
        <xdr:cNvPr id="11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2B17155D-EC4B-46AF-8D84-4942DD4994FB}"/>
            </a:ext>
          </a:extLst>
        </xdr:cNvPr>
        <xdr:cNvSpPr>
          <a:spLocks noChangeAspect="1" noChangeArrowheads="1"/>
        </xdr:cNvSpPr>
      </xdr:nvSpPr>
      <xdr:spPr bwMode="auto">
        <a:xfrm>
          <a:off x="9144000" y="49149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304800" cy="297180"/>
    <xdr:sp macro="" textlink="">
      <xdr:nvSpPr>
        <xdr:cNvPr id="12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CE2F9C28-7F49-4E25-9AFC-B5EA76076707}"/>
            </a:ext>
          </a:extLst>
        </xdr:cNvPr>
        <xdr:cNvSpPr>
          <a:spLocks noChangeAspect="1" noChangeArrowheads="1"/>
        </xdr:cNvSpPr>
      </xdr:nvSpPr>
      <xdr:spPr bwMode="auto">
        <a:xfrm>
          <a:off x="9144000" y="531495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304800" cy="297180"/>
    <xdr:sp macro="" textlink="">
      <xdr:nvSpPr>
        <xdr:cNvPr id="13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9BA09481-3481-444A-93EF-F06849D85FDA}"/>
            </a:ext>
          </a:extLst>
        </xdr:cNvPr>
        <xdr:cNvSpPr>
          <a:spLocks noChangeAspect="1" noChangeArrowheads="1"/>
        </xdr:cNvSpPr>
      </xdr:nvSpPr>
      <xdr:spPr bwMode="auto">
        <a:xfrm>
          <a:off x="9144000" y="49149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19</xdr:row>
      <xdr:rowOff>0</xdr:rowOff>
    </xdr:from>
    <xdr:ext cx="304800" cy="297180"/>
    <xdr:sp macro="" textlink="">
      <xdr:nvSpPr>
        <xdr:cNvPr id="14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F7B021A7-CA9E-49D2-8170-E699BA03A76C}"/>
            </a:ext>
          </a:extLst>
        </xdr:cNvPr>
        <xdr:cNvSpPr>
          <a:spLocks noChangeAspect="1" noChangeArrowheads="1"/>
        </xdr:cNvSpPr>
      </xdr:nvSpPr>
      <xdr:spPr bwMode="auto">
        <a:xfrm>
          <a:off x="9144000" y="511492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19</xdr:row>
      <xdr:rowOff>0</xdr:rowOff>
    </xdr:from>
    <xdr:ext cx="304800" cy="297180"/>
    <xdr:sp macro="" textlink="">
      <xdr:nvSpPr>
        <xdr:cNvPr id="15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62C84516-94A0-4D5D-A993-8711B03FA7CC}"/>
            </a:ext>
          </a:extLst>
        </xdr:cNvPr>
        <xdr:cNvSpPr>
          <a:spLocks noChangeAspect="1" noChangeArrowheads="1"/>
        </xdr:cNvSpPr>
      </xdr:nvSpPr>
      <xdr:spPr bwMode="auto">
        <a:xfrm>
          <a:off x="9144000" y="57150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304800" cy="297180"/>
    <xdr:sp macro="" textlink="">
      <xdr:nvSpPr>
        <xdr:cNvPr id="16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D83A3A05-9027-4F36-A8F5-81A50DC79137}"/>
            </a:ext>
          </a:extLst>
        </xdr:cNvPr>
        <xdr:cNvSpPr>
          <a:spLocks noChangeAspect="1" noChangeArrowheads="1"/>
        </xdr:cNvSpPr>
      </xdr:nvSpPr>
      <xdr:spPr bwMode="auto">
        <a:xfrm>
          <a:off x="9144000" y="591502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304800" cy="297180"/>
    <xdr:sp macro="" textlink="">
      <xdr:nvSpPr>
        <xdr:cNvPr id="17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64366C57-FF83-4692-A891-D1E0EB6A33DF}"/>
            </a:ext>
          </a:extLst>
        </xdr:cNvPr>
        <xdr:cNvSpPr>
          <a:spLocks noChangeAspect="1" noChangeArrowheads="1"/>
        </xdr:cNvSpPr>
      </xdr:nvSpPr>
      <xdr:spPr bwMode="auto">
        <a:xfrm>
          <a:off x="9144000" y="611505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304800" cy="297180"/>
    <xdr:sp macro="" textlink="">
      <xdr:nvSpPr>
        <xdr:cNvPr id="18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7A16CFC1-5A8A-47DE-A171-355F623F0FF7}"/>
            </a:ext>
          </a:extLst>
        </xdr:cNvPr>
        <xdr:cNvSpPr>
          <a:spLocks noChangeAspect="1" noChangeArrowheads="1"/>
        </xdr:cNvSpPr>
      </xdr:nvSpPr>
      <xdr:spPr bwMode="auto">
        <a:xfrm>
          <a:off x="9144000" y="611505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27</xdr:row>
      <xdr:rowOff>0</xdr:rowOff>
    </xdr:from>
    <xdr:ext cx="304800" cy="297180"/>
    <xdr:sp macro="" textlink="">
      <xdr:nvSpPr>
        <xdr:cNvPr id="19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5F701BA9-121C-4F15-8307-8FD9AD9855C5}"/>
            </a:ext>
          </a:extLst>
        </xdr:cNvPr>
        <xdr:cNvSpPr>
          <a:spLocks noChangeAspect="1" noChangeArrowheads="1"/>
        </xdr:cNvSpPr>
      </xdr:nvSpPr>
      <xdr:spPr bwMode="auto">
        <a:xfrm>
          <a:off x="9144000" y="431482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304800" cy="297180"/>
    <xdr:sp macro="" textlink="">
      <xdr:nvSpPr>
        <xdr:cNvPr id="20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59B9BCD4-F71F-4FDC-84BD-D72575E12F27}"/>
            </a:ext>
          </a:extLst>
        </xdr:cNvPr>
        <xdr:cNvSpPr>
          <a:spLocks noChangeAspect="1" noChangeArrowheads="1"/>
        </xdr:cNvSpPr>
      </xdr:nvSpPr>
      <xdr:spPr bwMode="auto">
        <a:xfrm>
          <a:off x="9144000" y="591502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28</xdr:row>
      <xdr:rowOff>0</xdr:rowOff>
    </xdr:from>
    <xdr:ext cx="304800" cy="297180"/>
    <xdr:sp macro="" textlink="">
      <xdr:nvSpPr>
        <xdr:cNvPr id="21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8EB39D1F-B07E-4FCF-A42C-24383402E225}"/>
            </a:ext>
          </a:extLst>
        </xdr:cNvPr>
        <xdr:cNvSpPr>
          <a:spLocks noChangeAspect="1" noChangeArrowheads="1"/>
        </xdr:cNvSpPr>
      </xdr:nvSpPr>
      <xdr:spPr bwMode="auto">
        <a:xfrm>
          <a:off x="9144000" y="691515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31</xdr:row>
      <xdr:rowOff>0</xdr:rowOff>
    </xdr:from>
    <xdr:ext cx="304800" cy="297180"/>
    <xdr:sp macro="" textlink="">
      <xdr:nvSpPr>
        <xdr:cNvPr id="22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B7E39782-6AD0-47E7-9514-EA6B892D3693}"/>
            </a:ext>
          </a:extLst>
        </xdr:cNvPr>
        <xdr:cNvSpPr>
          <a:spLocks noChangeAspect="1" noChangeArrowheads="1"/>
        </xdr:cNvSpPr>
      </xdr:nvSpPr>
      <xdr:spPr bwMode="auto">
        <a:xfrm>
          <a:off x="9144000" y="711517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30</xdr:row>
      <xdr:rowOff>0</xdr:rowOff>
    </xdr:from>
    <xdr:ext cx="304800" cy="297180"/>
    <xdr:sp macro="" textlink="">
      <xdr:nvSpPr>
        <xdr:cNvPr id="23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B60299DC-571A-4209-8728-5F52A6AD874F}"/>
            </a:ext>
          </a:extLst>
        </xdr:cNvPr>
        <xdr:cNvSpPr>
          <a:spLocks noChangeAspect="1" noChangeArrowheads="1"/>
        </xdr:cNvSpPr>
      </xdr:nvSpPr>
      <xdr:spPr bwMode="auto">
        <a:xfrm>
          <a:off x="9144000" y="751522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32</xdr:row>
      <xdr:rowOff>0</xdr:rowOff>
    </xdr:from>
    <xdr:ext cx="304800" cy="297180"/>
    <xdr:sp macro="" textlink="">
      <xdr:nvSpPr>
        <xdr:cNvPr id="24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0E23501C-0E80-40FD-8C2C-FE2F6F105F36}"/>
            </a:ext>
          </a:extLst>
        </xdr:cNvPr>
        <xdr:cNvSpPr>
          <a:spLocks noChangeAspect="1" noChangeArrowheads="1"/>
        </xdr:cNvSpPr>
      </xdr:nvSpPr>
      <xdr:spPr bwMode="auto">
        <a:xfrm>
          <a:off x="9144000" y="691515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29</xdr:row>
      <xdr:rowOff>0</xdr:rowOff>
    </xdr:from>
    <xdr:ext cx="304800" cy="297180"/>
    <xdr:sp macro="" textlink="">
      <xdr:nvSpPr>
        <xdr:cNvPr id="25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DB4EFEDD-2889-4295-BC03-6A00B546B436}"/>
            </a:ext>
          </a:extLst>
        </xdr:cNvPr>
        <xdr:cNvSpPr>
          <a:spLocks noChangeAspect="1" noChangeArrowheads="1"/>
        </xdr:cNvSpPr>
      </xdr:nvSpPr>
      <xdr:spPr bwMode="auto">
        <a:xfrm>
          <a:off x="9144000" y="751522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33</xdr:row>
      <xdr:rowOff>0</xdr:rowOff>
    </xdr:from>
    <xdr:ext cx="304800" cy="297180"/>
    <xdr:sp macro="" textlink="">
      <xdr:nvSpPr>
        <xdr:cNvPr id="26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098FEA57-34D4-462D-A255-ECA24FCCDCE2}"/>
            </a:ext>
          </a:extLst>
        </xdr:cNvPr>
        <xdr:cNvSpPr>
          <a:spLocks noChangeAspect="1" noChangeArrowheads="1"/>
        </xdr:cNvSpPr>
      </xdr:nvSpPr>
      <xdr:spPr bwMode="auto">
        <a:xfrm>
          <a:off x="9144000" y="751522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32</xdr:row>
      <xdr:rowOff>0</xdr:rowOff>
    </xdr:from>
    <xdr:ext cx="304800" cy="297180"/>
    <xdr:sp macro="" textlink="">
      <xdr:nvSpPr>
        <xdr:cNvPr id="27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3BD4027B-2034-4950-AD82-59B6499D03F1}"/>
            </a:ext>
          </a:extLst>
        </xdr:cNvPr>
        <xdr:cNvSpPr>
          <a:spLocks noChangeAspect="1" noChangeArrowheads="1"/>
        </xdr:cNvSpPr>
      </xdr:nvSpPr>
      <xdr:spPr bwMode="auto">
        <a:xfrm>
          <a:off x="9144000" y="73152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19</xdr:row>
      <xdr:rowOff>152400</xdr:rowOff>
    </xdr:from>
    <xdr:to>
      <xdr:col>2</xdr:col>
      <xdr:colOff>951</xdr:colOff>
      <xdr:row>22</xdr:row>
      <xdr:rowOff>190500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72D287AF-023C-417F-EE4B-4DFF83DF5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467350"/>
          <a:ext cx="1035366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38100</xdr:rowOff>
    </xdr:from>
    <xdr:to>
      <xdr:col>1</xdr:col>
      <xdr:colOff>1045502</xdr:colOff>
      <xdr:row>31</xdr:row>
      <xdr:rowOff>205740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D009CC69-161E-D1A8-F17D-9B8FDFA6D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353300"/>
          <a:ext cx="1037882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33</xdr:row>
      <xdr:rowOff>19051</xdr:rowOff>
    </xdr:from>
    <xdr:to>
      <xdr:col>1</xdr:col>
      <xdr:colOff>1006061</xdr:colOff>
      <xdr:row>35</xdr:row>
      <xdr:rowOff>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B4C15C06-DFD9-BC9F-53D2-147B4CE41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8324851"/>
          <a:ext cx="954626" cy="857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249995</xdr:colOff>
      <xdr:row>1</xdr:row>
      <xdr:rowOff>51289</xdr:rowOff>
    </xdr:from>
    <xdr:to>
      <xdr:col>10</xdr:col>
      <xdr:colOff>389206</xdr:colOff>
      <xdr:row>1</xdr:row>
      <xdr:rowOff>175847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1176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10</xdr:col>
      <xdr:colOff>249995</xdr:colOff>
      <xdr:row>1</xdr:row>
      <xdr:rowOff>51289</xdr:rowOff>
    </xdr:from>
    <xdr:to>
      <xdr:col>10</xdr:col>
      <xdr:colOff>389206</xdr:colOff>
      <xdr:row>1</xdr:row>
      <xdr:rowOff>175847</xdr:rowOff>
    </xdr:to>
    <xdr:sp macro="" textlink="">
      <xdr:nvSpPr>
        <xdr:cNvPr id="3" name="Down Arrow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81176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52</xdr:row>
      <xdr:rowOff>143435</xdr:rowOff>
    </xdr:from>
    <xdr:to>
      <xdr:col>1</xdr:col>
      <xdr:colOff>1048912</xdr:colOff>
      <xdr:row>55</xdr:row>
      <xdr:rowOff>173578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4462"/>
        <a:stretch>
          <a:fillRect/>
        </a:stretch>
      </xdr:blipFill>
      <xdr:spPr>
        <a:xfrm>
          <a:off x="0" y="11775141"/>
          <a:ext cx="1041292" cy="6409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</xdr:row>
      <xdr:rowOff>89648</xdr:rowOff>
    </xdr:from>
    <xdr:to>
      <xdr:col>1</xdr:col>
      <xdr:colOff>1049767</xdr:colOff>
      <xdr:row>249</xdr:row>
      <xdr:rowOff>94247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90" t="2934" b="52181"/>
        <a:stretch>
          <a:fillRect/>
        </a:stretch>
      </xdr:blipFill>
      <xdr:spPr>
        <a:xfrm>
          <a:off x="0" y="50852295"/>
          <a:ext cx="1042147" cy="6211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119902</xdr:rowOff>
    </xdr:from>
    <xdr:to>
      <xdr:col>1</xdr:col>
      <xdr:colOff>1044801</xdr:colOff>
      <xdr:row>67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330" b="45371"/>
        <a:stretch>
          <a:fillRect/>
        </a:stretch>
      </xdr:blipFill>
      <xdr:spPr>
        <a:xfrm>
          <a:off x="0" y="13970373"/>
          <a:ext cx="1044801" cy="6869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</xdr:row>
      <xdr:rowOff>145677</xdr:rowOff>
    </xdr:from>
    <xdr:to>
      <xdr:col>2</xdr:col>
      <xdr:colOff>2524</xdr:colOff>
      <xdr:row>274</xdr:row>
      <xdr:rowOff>54349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9078" b="42055"/>
        <a:stretch>
          <a:fillRect/>
        </a:stretch>
      </xdr:blipFill>
      <xdr:spPr>
        <a:xfrm>
          <a:off x="0" y="55950971"/>
          <a:ext cx="1055877" cy="5042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</xdr:row>
      <xdr:rowOff>179293</xdr:rowOff>
    </xdr:from>
    <xdr:to>
      <xdr:col>1</xdr:col>
      <xdr:colOff>1048237</xdr:colOff>
      <xdr:row>218</xdr:row>
      <xdr:rowOff>168088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984" t="3200" b="47382"/>
        <a:stretch>
          <a:fillRect/>
        </a:stretch>
      </xdr:blipFill>
      <xdr:spPr>
        <a:xfrm>
          <a:off x="0" y="44689058"/>
          <a:ext cx="1040617" cy="5939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89647</xdr:rowOff>
    </xdr:from>
    <xdr:to>
      <xdr:col>1</xdr:col>
      <xdr:colOff>1044458</xdr:colOff>
      <xdr:row>91</xdr:row>
      <xdr:rowOff>190500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32" t="3476" r="6010" b="52942"/>
        <a:stretch>
          <a:fillRect/>
        </a:stretch>
      </xdr:blipFill>
      <xdr:spPr>
        <a:xfrm>
          <a:off x="0" y="18982765"/>
          <a:ext cx="1038743" cy="7059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188313</xdr:rowOff>
    </xdr:from>
    <xdr:to>
      <xdr:col>1</xdr:col>
      <xdr:colOff>1044784</xdr:colOff>
      <xdr:row>78</xdr:row>
      <xdr:rowOff>56030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2216" b="48092"/>
        <a:stretch>
          <a:fillRect/>
        </a:stretch>
      </xdr:blipFill>
      <xdr:spPr>
        <a:xfrm>
          <a:off x="0" y="16257548"/>
          <a:ext cx="1039069" cy="6745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</xdr:row>
      <xdr:rowOff>112059</xdr:rowOff>
    </xdr:from>
    <xdr:to>
      <xdr:col>1</xdr:col>
      <xdr:colOff>1044380</xdr:colOff>
      <xdr:row>120</xdr:row>
      <xdr:rowOff>136152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770" t="2106" r="5129" b="42255"/>
        <a:stretch>
          <a:fillRect/>
        </a:stretch>
      </xdr:blipFill>
      <xdr:spPr>
        <a:xfrm>
          <a:off x="0" y="24652941"/>
          <a:ext cx="1052000" cy="8404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89645</xdr:rowOff>
    </xdr:from>
    <xdr:to>
      <xdr:col>1</xdr:col>
      <xdr:colOff>1048170</xdr:colOff>
      <xdr:row>135</xdr:row>
      <xdr:rowOff>16921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708" t="1589" b="45624"/>
        <a:stretch>
          <a:fillRect/>
        </a:stretch>
      </xdr:blipFill>
      <xdr:spPr>
        <a:xfrm>
          <a:off x="0" y="27656116"/>
          <a:ext cx="1040550" cy="7283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104777</xdr:rowOff>
    </xdr:from>
    <xdr:to>
      <xdr:col>1</xdr:col>
      <xdr:colOff>1048422</xdr:colOff>
      <xdr:row>12</xdr:row>
      <xdr:rowOff>152400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1681" b="60504" l="4286" r="97143">
                      <a14:foregroundMark x1="51429" y1="10084" x2="51429" y2="10084"/>
                      <a14:foregroundMark x1="62857" y1="10084" x2="62857" y2="10084"/>
                      <a14:foregroundMark x1="68571" y1="15126" x2="68571" y2="15126"/>
                      <a14:foregroundMark x1="55714" y1="20168" x2="55714" y2="20168"/>
                      <a14:foregroundMark x1="37143" y1="20168" x2="37143" y2="20168"/>
                      <a14:foregroundMark x1="62857" y1="20168" x2="62857" y2="20168"/>
                      <a14:foregroundMark x1="77143" y1="23529" x2="77143" y2="23529"/>
                      <a14:foregroundMark x1="87143" y1="21849" x2="87143" y2="21849"/>
                      <a14:foregroundMark x1="87143" y1="9244" x2="87143" y2="9244"/>
                      <a14:foregroundMark x1="91429" y1="4202" x2="25714" y2="5042"/>
                      <a14:foregroundMark x1="25714" y1="5042" x2="8571" y2="36134"/>
                      <a14:foregroundMark x1="12857" y1="35294" x2="88571" y2="23529"/>
                      <a14:foregroundMark x1="94286" y1="3361" x2="95714" y2="18487"/>
                      <a14:foregroundMark x1="8571" y1="52941" x2="8571" y2="52941"/>
                      <a14:foregroundMark x1="7143" y1="54622" x2="7143" y2="54622"/>
                      <a14:foregroundMark x1="4286" y1="57143" x2="4286" y2="57143"/>
                      <a14:foregroundMark x1="28571" y1="53782" x2="28571" y2="53782"/>
                      <a14:foregroundMark x1="45714" y1="48739" x2="45714" y2="48739"/>
                      <a14:foregroundMark x1="45714" y1="35294" x2="45714" y2="35294"/>
                      <a14:foregroundMark x1="37143" y1="57983" x2="37143" y2="57983"/>
                      <a14:foregroundMark x1="10000" y1="57983" x2="22857" y2="58824"/>
                      <a14:foregroundMark x1="22857" y1="58824" x2="31429" y2="57983"/>
                      <a14:foregroundMark x1="44286" y1="40336" x2="44286" y2="40336"/>
                      <a14:foregroundMark x1="44286" y1="42857" x2="55714" y2="40336"/>
                      <a14:foregroundMark x1="42857" y1="57143" x2="42857" y2="57143"/>
                      <a14:foregroundMark x1="60000" y1="36134" x2="72857" y2="36134"/>
                      <a14:foregroundMark x1="72857" y1="36134" x2="97143" y2="34454"/>
                      <a14:foregroundMark x1="44286" y1="56303" x2="44286" y2="56303"/>
                      <a14:foregroundMark x1="44286" y1="56303" x2="44286" y2="56303"/>
                      <a14:foregroundMark x1="42857" y1="57983" x2="42857" y2="57983"/>
                      <a14:foregroundMark x1="42857" y1="58824" x2="44286" y2="57143"/>
                      <a14:foregroundMark x1="44286" y1="56303" x2="44286" y2="60504"/>
                      <a14:foregroundMark x1="44286" y1="57143" x2="44286" y2="55462"/>
                      <a14:foregroundMark x1="44286" y1="55462" x2="44286" y2="57143"/>
                      <a14:backgroundMark x1="62867" y1="55462" x2="80000" y2="54622"/>
                      <a14:backgroundMark x1="80000" y1="54622" x2="88571" y2="54622"/>
                      <a14:backgroundMark x1="88571" y1="54622" x2="97143" y2="58824"/>
                      <a14:backgroundMark x1="97143" y1="58824" x2="98571" y2="63025"/>
                      <a14:backgroundMark x1="98571" y1="76471" x2="75714" y2="70588"/>
                      <a14:backgroundMark x1="75714" y1="70588" x2="47143" y2="58824"/>
                      <a14:backgroundMark x1="47143" y1="58824" x2="98571" y2="4369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t="-1" r="2823" b="41210"/>
        <a:stretch>
          <a:fillRect/>
        </a:stretch>
      </xdr:blipFill>
      <xdr:spPr>
        <a:xfrm>
          <a:off x="0" y="2657477"/>
          <a:ext cx="1036992" cy="10477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3746</xdr:rowOff>
    </xdr:from>
    <xdr:to>
      <xdr:col>1</xdr:col>
      <xdr:colOff>1027016</xdr:colOff>
      <xdr:row>24</xdr:row>
      <xdr:rowOff>56030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4167" b="53333" l="0" r="98551">
                      <a14:foregroundMark x1="17391" y1="45000" x2="21739" y2="21667"/>
                      <a14:foregroundMark x1="0" y1="49167" x2="13043" y2="50833"/>
                      <a14:foregroundMark x1="13043" y1="50833" x2="26087" y2="50000"/>
                      <a14:foregroundMark x1="26087" y1="50000" x2="33333" y2="40833"/>
                      <a14:foregroundMark x1="33333" y1="40833" x2="33333" y2="24167"/>
                      <a14:foregroundMark x1="33333" y1="24167" x2="47826" y2="20000"/>
                      <a14:foregroundMark x1="47826" y1="20000" x2="84058" y2="22500"/>
                      <a14:foregroundMark x1="84058" y1="22500" x2="97101" y2="20833"/>
                      <a14:foregroundMark x1="97101" y1="20833" x2="98551" y2="20000"/>
                      <a14:foregroundMark x1="0" y1="39167" x2="0" y2="25000"/>
                      <a14:foregroundMark x1="0" y1="25000" x2="1449" y2="24167"/>
                      <a14:foregroundMark x1="4348" y1="8333" x2="42029" y2="4167"/>
                      <a14:foregroundMark x1="69565" y1="14167" x2="69565" y2="14167"/>
                      <a14:foregroundMark x1="5797" y1="51667" x2="5797" y2="51667"/>
                      <a14:foregroundMark x1="15942" y1="52500" x2="15942" y2="52500"/>
                      <a14:foregroundMark x1="27536" y1="52500" x2="27536" y2="52500"/>
                      <a14:foregroundMark x1="23188" y1="53333" x2="23188" y2="53333"/>
                      <a14:foregroundMark x1="31884" y1="51667" x2="31884" y2="516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r="10654" b="46433"/>
        <a:stretch>
          <a:fillRect/>
        </a:stretch>
      </xdr:blipFill>
      <xdr:spPr>
        <a:xfrm>
          <a:off x="0" y="4979158"/>
          <a:ext cx="1027016" cy="10608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67236</xdr:rowOff>
    </xdr:from>
    <xdr:to>
      <xdr:col>1</xdr:col>
      <xdr:colOff>1008305</xdr:colOff>
      <xdr:row>35</xdr:row>
      <xdr:rowOff>56055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709" r="24419" b="36634"/>
        <a:stretch>
          <a:fillRect/>
        </a:stretch>
      </xdr:blipFill>
      <xdr:spPr>
        <a:xfrm>
          <a:off x="0" y="6858001"/>
          <a:ext cx="1019735" cy="1416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33058</xdr:rowOff>
    </xdr:from>
    <xdr:to>
      <xdr:col>1</xdr:col>
      <xdr:colOff>1013051</xdr:colOff>
      <xdr:row>46</xdr:row>
      <xdr:rowOff>172123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4762" b="99048" l="3774" r="89623">
                      <a14:foregroundMark x1="45283" y1="16190" x2="46226" y2="18095"/>
                      <a14:foregroundMark x1="35849" y1="10476" x2="35849" y2="10476"/>
                      <a14:foregroundMark x1="35849" y1="7619" x2="35849" y2="7619"/>
                      <a14:foregroundMark x1="37736" y1="6667" x2="37736" y2="6667"/>
                      <a14:foregroundMark x1="42453" y1="6667" x2="42453" y2="6667"/>
                      <a14:foregroundMark x1="47170" y1="9524" x2="47170" y2="9524"/>
                      <a14:foregroundMark x1="50000" y1="13333" x2="50000" y2="13333"/>
                      <a14:foregroundMark x1="55660" y1="16190" x2="55660" y2="16190"/>
                      <a14:foregroundMark x1="52830" y1="11429" x2="52830" y2="11429"/>
                      <a14:foregroundMark x1="50000" y1="9524" x2="53774" y2="13333"/>
                      <a14:foregroundMark x1="57547" y1="18095" x2="58491" y2="22857"/>
                      <a14:foregroundMark x1="58491" y1="22857" x2="57547" y2="27619"/>
                      <a14:foregroundMark x1="57547" y1="29524" x2="57547" y2="30476"/>
                      <a14:foregroundMark x1="57547" y1="32381" x2="56604" y2="34286"/>
                      <a14:foregroundMark x1="52830" y1="35238" x2="52830" y2="35238"/>
                      <a14:foregroundMark x1="50000" y1="40000" x2="49057" y2="40952"/>
                      <a14:foregroundMark x1="51887" y1="40952" x2="56604" y2="39048"/>
                      <a14:foregroundMark x1="59434" y1="33333" x2="60377" y2="32381"/>
                      <a14:foregroundMark x1="60377" y1="29524" x2="61321" y2="26667"/>
                      <a14:foregroundMark x1="61321" y1="25714" x2="61321" y2="20000"/>
                      <a14:foregroundMark x1="60377" y1="17143" x2="60377" y2="16190"/>
                      <a14:foregroundMark x1="33962" y1="6667" x2="33019" y2="6667"/>
                      <a14:foregroundMark x1="32075" y1="8571" x2="29245" y2="11429"/>
                      <a14:foregroundMark x1="26415" y1="14286" x2="20755" y2="20000"/>
                      <a14:foregroundMark x1="20755" y1="24762" x2="16038" y2="31429"/>
                      <a14:foregroundMark x1="16038" y1="30476" x2="8491" y2="45714"/>
                      <a14:foregroundMark x1="5660" y1="54286" x2="3774" y2="59048"/>
                      <a14:foregroundMark x1="9434" y1="96190" x2="9434" y2="96190"/>
                      <a14:foregroundMark x1="17925" y1="95238" x2="17925" y2="95238"/>
                      <a14:foregroundMark x1="23585" y1="96190" x2="23585" y2="96190"/>
                      <a14:foregroundMark x1="26415" y1="98095" x2="26415" y2="98095"/>
                      <a14:foregroundMark x1="29245" y1="99048" x2="29245" y2="99048"/>
                      <a14:foregroundMark x1="32075" y1="96190" x2="32075" y2="96190"/>
                      <a14:foregroundMark x1="35849" y1="4762" x2="35849" y2="4762"/>
                      <a14:foregroundMark x1="31132" y1="89524" x2="31132" y2="89524"/>
                      <a14:foregroundMark x1="32075" y1="92381" x2="32075" y2="92381"/>
                      <a14:foregroundMark x1="32075" y1="82857" x2="32075" y2="82857"/>
                      <a14:foregroundMark x1="32075" y1="80000" x2="32075" y2="80000"/>
                      <a14:backgroundMark x1="44025" y1="92381" x2="39623" y2="99048"/>
                      <a14:backgroundMark x1="45912" y1="89524" x2="44025" y2="92381"/>
                      <a14:backgroundMark x1="47170" y1="87619" x2="45912" y2="89524"/>
                      <a14:backgroundMark x1="39623" y1="99048" x2="39623" y2="9904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r="34902"/>
        <a:stretch>
          <a:fillRect/>
        </a:stretch>
      </xdr:blipFill>
      <xdr:spPr>
        <a:xfrm>
          <a:off x="0" y="9042587"/>
          <a:ext cx="1013051" cy="15357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</xdr:row>
      <xdr:rowOff>33619</xdr:rowOff>
    </xdr:from>
    <xdr:to>
      <xdr:col>1</xdr:col>
      <xdr:colOff>1049767</xdr:colOff>
      <xdr:row>190</xdr:row>
      <xdr:rowOff>170493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728" b="48108"/>
        <a:stretch>
          <a:fillRect/>
        </a:stretch>
      </xdr:blipFill>
      <xdr:spPr>
        <a:xfrm>
          <a:off x="0" y="38895619"/>
          <a:ext cx="1042147" cy="7496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</xdr:row>
      <xdr:rowOff>100853</xdr:rowOff>
    </xdr:from>
    <xdr:to>
      <xdr:col>1</xdr:col>
      <xdr:colOff>1049999</xdr:colOff>
      <xdr:row>167</xdr:row>
      <xdr:rowOff>78440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462" r="1565" b="52359"/>
        <a:stretch>
          <a:fillRect/>
        </a:stretch>
      </xdr:blipFill>
      <xdr:spPr>
        <a:xfrm>
          <a:off x="0" y="34323618"/>
          <a:ext cx="1042379" cy="5827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</xdr:row>
      <xdr:rowOff>168090</xdr:rowOff>
    </xdr:from>
    <xdr:to>
      <xdr:col>1</xdr:col>
      <xdr:colOff>1006597</xdr:colOff>
      <xdr:row>199</xdr:row>
      <xdr:rowOff>56030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5458" r="1648" b="45932"/>
        <a:stretch>
          <a:fillRect/>
        </a:stretch>
      </xdr:blipFill>
      <xdr:spPr>
        <a:xfrm>
          <a:off x="0" y="40845443"/>
          <a:ext cx="1014217" cy="4930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</xdr:row>
      <xdr:rowOff>56028</xdr:rowOff>
    </xdr:from>
    <xdr:to>
      <xdr:col>1</xdr:col>
      <xdr:colOff>1045805</xdr:colOff>
      <xdr:row>206</xdr:row>
      <xdr:rowOff>97268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955" t="1341" b="55708"/>
        <a:stretch>
          <a:fillRect/>
        </a:stretch>
      </xdr:blipFill>
      <xdr:spPr>
        <a:xfrm>
          <a:off x="0" y="42145322"/>
          <a:ext cx="1040090" cy="6387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</xdr:row>
      <xdr:rowOff>126068</xdr:rowOff>
    </xdr:from>
    <xdr:to>
      <xdr:col>1</xdr:col>
      <xdr:colOff>1046580</xdr:colOff>
      <xdr:row>285</xdr:row>
      <xdr:rowOff>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9601" r="10767" b="42156"/>
        <a:stretch>
          <a:fillRect/>
        </a:stretch>
      </xdr:blipFill>
      <xdr:spPr>
        <a:xfrm>
          <a:off x="0" y="57545009"/>
          <a:ext cx="1046580" cy="10841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</xdr:row>
      <xdr:rowOff>113180</xdr:rowOff>
    </xdr:from>
    <xdr:to>
      <xdr:col>2</xdr:col>
      <xdr:colOff>20434</xdr:colOff>
      <xdr:row>321</xdr:row>
      <xdr:rowOff>112059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6047"/>
        <a:stretch>
          <a:fillRect/>
        </a:stretch>
      </xdr:blipFill>
      <xdr:spPr>
        <a:xfrm>
          <a:off x="0" y="65555533"/>
          <a:ext cx="1058547" cy="6039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</xdr:row>
      <xdr:rowOff>134473</xdr:rowOff>
    </xdr:from>
    <xdr:to>
      <xdr:col>1</xdr:col>
      <xdr:colOff>1049655</xdr:colOff>
      <xdr:row>328</xdr:row>
      <xdr:rowOff>56029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351" b="50522"/>
        <a:stretch>
          <a:fillRect/>
        </a:stretch>
      </xdr:blipFill>
      <xdr:spPr>
        <a:xfrm>
          <a:off x="0" y="66988767"/>
          <a:ext cx="1049655" cy="5266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467</xdr:row>
      <xdr:rowOff>134471</xdr:rowOff>
    </xdr:from>
    <xdr:to>
      <xdr:col>1</xdr:col>
      <xdr:colOff>1030941</xdr:colOff>
      <xdr:row>470</xdr:row>
      <xdr:rowOff>41333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599" b="42390"/>
        <a:stretch>
          <a:fillRect/>
        </a:stretch>
      </xdr:blipFill>
      <xdr:spPr>
        <a:xfrm>
          <a:off x="0" y="95631000"/>
          <a:ext cx="1030941" cy="5119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455</xdr:row>
      <xdr:rowOff>190500</xdr:rowOff>
    </xdr:from>
    <xdr:to>
      <xdr:col>1</xdr:col>
      <xdr:colOff>1011668</xdr:colOff>
      <xdr:row>459</xdr:row>
      <xdr:rowOff>22411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198" b="51092"/>
        <a:stretch>
          <a:fillRect/>
        </a:stretch>
      </xdr:blipFill>
      <xdr:spPr>
        <a:xfrm>
          <a:off x="0" y="93266559"/>
          <a:ext cx="1021193" cy="6387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440</xdr:row>
      <xdr:rowOff>141194</xdr:rowOff>
    </xdr:from>
    <xdr:to>
      <xdr:col>1</xdr:col>
      <xdr:colOff>1008359</xdr:colOff>
      <xdr:row>443</xdr:row>
      <xdr:rowOff>22412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54730"/>
        <a:stretch>
          <a:fillRect/>
        </a:stretch>
      </xdr:blipFill>
      <xdr:spPr>
        <a:xfrm>
          <a:off x="0" y="90191665"/>
          <a:ext cx="1019789" cy="4863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365</xdr:row>
      <xdr:rowOff>185455</xdr:rowOff>
    </xdr:from>
    <xdr:to>
      <xdr:col>1</xdr:col>
      <xdr:colOff>1046799</xdr:colOff>
      <xdr:row>369</xdr:row>
      <xdr:rowOff>190501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0782"/>
        <a:stretch>
          <a:fillRect/>
        </a:stretch>
      </xdr:blipFill>
      <xdr:spPr>
        <a:xfrm>
          <a:off x="0" y="75107984"/>
          <a:ext cx="1046799" cy="811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</xdr:row>
      <xdr:rowOff>121020</xdr:rowOff>
    </xdr:from>
    <xdr:to>
      <xdr:col>1</xdr:col>
      <xdr:colOff>1026651</xdr:colOff>
      <xdr:row>379</xdr:row>
      <xdr:rowOff>22411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3317"/>
        <a:stretch>
          <a:fillRect/>
        </a:stretch>
      </xdr:blipFill>
      <xdr:spPr>
        <a:xfrm>
          <a:off x="0" y="77060608"/>
          <a:ext cx="1026651" cy="7082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</xdr:row>
      <xdr:rowOff>73398</xdr:rowOff>
    </xdr:from>
    <xdr:to>
      <xdr:col>1</xdr:col>
      <xdr:colOff>1047924</xdr:colOff>
      <xdr:row>294</xdr:row>
      <xdr:rowOff>134471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email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ackgroundRemoval t="0" b="60163" l="4167" r="94444">
                      <a14:foregroundMark x1="19444" y1="42276" x2="19444" y2="42276"/>
                      <a14:foregroundMark x1="23611" y1="53659" x2="30556" y2="43902"/>
                      <a14:foregroundMark x1="30556" y1="43902" x2="25000" y2="34959"/>
                      <a14:foregroundMark x1="25000" y1="34959" x2="25000" y2="34959"/>
                      <a14:foregroundMark x1="16667" y1="53659" x2="9722" y2="43902"/>
                      <a14:foregroundMark x1="9722" y1="43902" x2="18056" y2="28455"/>
                      <a14:foregroundMark x1="18056" y1="28455" x2="20833" y2="26016"/>
                      <a14:foregroundMark x1="8333" y1="54472" x2="4167" y2="29268"/>
                      <a14:foregroundMark x1="4167" y1="29268" x2="4167" y2="29268"/>
                      <a14:foregroundMark x1="22222" y1="58537" x2="12500" y2="57724"/>
                      <a14:foregroundMark x1="29167" y1="58537" x2="29167" y2="58537"/>
                      <a14:foregroundMark x1="25000" y1="59350" x2="25000" y2="59350"/>
                      <a14:foregroundMark x1="13889" y1="59350" x2="13889" y2="59350"/>
                      <a14:foregroundMark x1="9722" y1="59350" x2="9722" y2="59350"/>
                      <a14:foregroundMark x1="5556" y1="57724" x2="5556" y2="57724"/>
                      <a14:foregroundMark x1="81944" y1="8943" x2="81944" y2="8943"/>
                      <a14:foregroundMark x1="81944" y1="3252" x2="81944" y2="3252"/>
                      <a14:foregroundMark x1="84722" y1="1626" x2="87500" y2="1626"/>
                      <a14:foregroundMark x1="94444" y1="3252" x2="94444" y2="3252"/>
                      <a14:foregroundMark x1="91667" y1="13008" x2="91667" y2="13008"/>
                      <a14:foregroundMark x1="95833" y1="16260" x2="95833" y2="16260"/>
                      <a14:foregroundMark x1="91667" y1="26016" x2="91667" y2="26016"/>
                      <a14:foregroundMark x1="75000" y1="33333" x2="75000" y2="33333"/>
                      <a14:foregroundMark x1="93056" y1="30081" x2="93056" y2="30081"/>
                      <a14:foregroundMark x1="87500" y1="30081" x2="87500" y2="30081"/>
                      <a14:foregroundMark x1="81944" y1="32520" x2="81944" y2="32520"/>
                      <a14:foregroundMark x1="69444" y1="33333" x2="69444" y2="33333"/>
                      <a14:foregroundMark x1="59722" y1="30081" x2="59722" y2="30081"/>
                      <a14:foregroundMark x1="51389" y1="27642" x2="51389" y2="27642"/>
                      <a14:foregroundMark x1="44444" y1="34959" x2="44444" y2="34959"/>
                      <a14:foregroundMark x1="37500" y1="60163" x2="37500" y2="60163"/>
                      <a14:foregroundMark x1="43056" y1="36585" x2="40278" y2="38211"/>
                      <a14:foregroundMark x1="40278" y1="39024" x2="38889" y2="42276"/>
                      <a14:foregroundMark x1="41667" y1="42276" x2="40278" y2="45528"/>
                      <a14:foregroundMark x1="43056" y1="46341" x2="44444" y2="47967"/>
                      <a14:foregroundMark x1="44444" y1="48780" x2="43056" y2="52033"/>
                      <a14:foregroundMark x1="38889" y1="56911" x2="45833" y2="52846"/>
                      <a14:backgroundMark x1="41667" y1="67480" x2="48611" y2="57724"/>
                      <a14:backgroundMark x1="48611" y1="57724" x2="98611" y2="5609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b="39432"/>
        <a:stretch>
          <a:fillRect/>
        </a:stretch>
      </xdr:blipFill>
      <xdr:spPr>
        <a:xfrm>
          <a:off x="0" y="59666280"/>
          <a:ext cx="1040304" cy="10696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</xdr:row>
      <xdr:rowOff>65556</xdr:rowOff>
    </xdr:from>
    <xdr:to>
      <xdr:col>1</xdr:col>
      <xdr:colOff>1030941</xdr:colOff>
      <xdr:row>301</xdr:row>
      <xdr:rowOff>173059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email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backgroundRemoval t="3200" b="58400" l="0" r="94203">
                      <a14:foregroundMark x1="26087" y1="22400" x2="26087" y2="22400"/>
                      <a14:foregroundMark x1="40580" y1="11200" x2="0" y2="22400"/>
                      <a14:foregroundMark x1="53623" y1="11200" x2="21739" y2="24000"/>
                      <a14:foregroundMark x1="43478" y1="16800" x2="14493" y2="34400"/>
                      <a14:foregroundMark x1="37681" y1="24800" x2="17391" y2="34400"/>
                      <a14:foregroundMark x1="11594" y1="35200" x2="11594" y2="43200"/>
                      <a14:foregroundMark x1="7246" y1="49600" x2="7246" y2="52000"/>
                      <a14:foregroundMark x1="11594" y1="55200" x2="11594" y2="55200"/>
                      <a14:foregroundMark x1="63768" y1="11200" x2="63768" y2="11200"/>
                      <a14:foregroundMark x1="63768" y1="13600" x2="63768" y2="13600"/>
                      <a14:foregroundMark x1="59420" y1="22400" x2="84058" y2="25600"/>
                      <a14:foregroundMark x1="85507" y1="24000" x2="97101" y2="12800"/>
                      <a14:foregroundMark x1="88406" y1="12000" x2="89855" y2="3200"/>
                      <a14:foregroundMark x1="82609" y1="13600" x2="65217" y2="16800"/>
                      <a14:foregroundMark x1="47826" y1="24000" x2="47826" y2="24000"/>
                      <a14:foregroundMark x1="1449" y1="56800" x2="1449" y2="56800"/>
                      <a14:foregroundMark x1="5797" y1="57600" x2="5797" y2="57600"/>
                      <a14:foregroundMark x1="7246" y1="58400" x2="7246" y2="58400"/>
                      <a14:foregroundMark x1="10145" y1="58400" x2="10145" y2="58400"/>
                      <a14:foregroundMark x1="15942" y1="58400" x2="15942" y2="58400"/>
                      <a14:foregroundMark x1="20290" y1="57600" x2="20290" y2="57600"/>
                      <a14:foregroundMark x1="24638" y1="57600" x2="24638" y2="57600"/>
                      <a14:foregroundMark x1="28986" y1="57600" x2="28986" y2="57600"/>
                      <a14:foregroundMark x1="31884" y1="56000" x2="31884" y2="56000"/>
                      <a14:foregroundMark x1="33333" y1="54400" x2="33333" y2="53600"/>
                      <a14:foregroundMark x1="33333" y1="53600" x2="33333" y2="47200"/>
                      <a14:foregroundMark x1="44928" y1="26400" x2="57971" y2="23200"/>
                      <a14:foregroundMark x1="31884" y1="30400" x2="37681" y2="24000"/>
                      <a14:foregroundMark x1="33333" y1="32800" x2="40580" y2="26400"/>
                      <a14:foregroundMark x1="33333" y1="33600" x2="33333" y2="38400"/>
                      <a14:foregroundMark x1="33333" y1="40000" x2="33333" y2="47200"/>
                      <a14:foregroundMark x1="59420" y1="24800" x2="65217" y2="27200"/>
                      <a14:foregroundMark x1="57971" y1="26400" x2="84058" y2="20800"/>
                      <a14:foregroundMark x1="66667" y1="29600" x2="89855" y2="18400"/>
                      <a14:backgroundMark x1="37681" y1="64800" x2="40580" y2="52000"/>
                      <a14:backgroundMark x1="40580" y1="52000" x2="53623" y2="48000"/>
                      <a14:backgroundMark x1="53623" y1="48000" x2="81159" y2="57600"/>
                      <a14:backgroundMark x1="81159" y1="57600" x2="84058" y2="66400"/>
                      <a14:backgroundMark x1="84058" y1="66400" x2="84058" y2="672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b="40842"/>
        <a:stretch>
          <a:fillRect/>
        </a:stretch>
      </xdr:blipFill>
      <xdr:spPr>
        <a:xfrm>
          <a:off x="0" y="61070380"/>
          <a:ext cx="1030941" cy="1104602"/>
        </a:xfrm>
        <a:prstGeom prst="rect">
          <a:avLst/>
        </a:prstGeom>
      </xdr:spPr>
    </xdr:pic>
    <xdr:clientData/>
  </xdr:twoCellAnchor>
  <xdr:twoCellAnchor editAs="oneCell">
    <xdr:from>
      <xdr:col>1</xdr:col>
      <xdr:colOff>89647</xdr:colOff>
      <xdr:row>303</xdr:row>
      <xdr:rowOff>20733</xdr:rowOff>
    </xdr:from>
    <xdr:to>
      <xdr:col>1</xdr:col>
      <xdr:colOff>935579</xdr:colOff>
      <xdr:row>309</xdr:row>
      <xdr:rowOff>1884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email">
          <a:extLst>
            <a:ext uri="{BEBA8EAE-BF5A-486C-A8C5-ECC9F3942E4B}">
              <a14:imgProps xmlns:a14="http://schemas.microsoft.com/office/drawing/2010/main">
                <a14:imgLayer r:embed="rId34">
                  <a14:imgEffect>
                    <a14:backgroundRemoval t="2400" b="60800" l="2778" r="76389">
                      <a14:foregroundMark x1="11111" y1="14400" x2="5556" y2="22400"/>
                      <a14:foregroundMark x1="2778" y1="56800" x2="2778" y2="56800"/>
                      <a14:foregroundMark x1="26389" y1="37600" x2="26389" y2="37600"/>
                      <a14:foregroundMark x1="19444" y1="24800" x2="16667" y2="38400"/>
                      <a14:foregroundMark x1="18056" y1="54400" x2="18056" y2="54400"/>
                      <a14:foregroundMark x1="9722" y1="57600" x2="9722" y2="57600"/>
                      <a14:foregroundMark x1="6944" y1="59200" x2="6944" y2="59200"/>
                      <a14:foregroundMark x1="13889" y1="59200" x2="15278" y2="59200"/>
                      <a14:foregroundMark x1="19444" y1="60000" x2="20833" y2="60000"/>
                      <a14:foregroundMark x1="23611" y1="60000" x2="23611" y2="60000"/>
                      <a14:foregroundMark x1="31944" y1="60000" x2="31944" y2="60000"/>
                      <a14:foregroundMark x1="38889" y1="58400" x2="38889" y2="58400"/>
                      <a14:foregroundMark x1="27778" y1="60800" x2="27778" y2="60800"/>
                      <a14:foregroundMark x1="37500" y1="60000" x2="37500" y2="60000"/>
                      <a14:foregroundMark x1="44444" y1="56000" x2="44444" y2="56000"/>
                      <a14:foregroundMark x1="41667" y1="58400" x2="41667" y2="58400"/>
                      <a14:foregroundMark x1="45833" y1="56800" x2="45833" y2="56800"/>
                      <a14:foregroundMark x1="47222" y1="54400" x2="47222" y2="54400"/>
                      <a14:foregroundMark x1="48611" y1="52000" x2="48611" y2="52000"/>
                      <a14:foregroundMark x1="47222" y1="55200" x2="47222" y2="55200"/>
                      <a14:foregroundMark x1="47222" y1="51200" x2="47222" y2="51200"/>
                      <a14:foregroundMark x1="47222" y1="48800" x2="47222" y2="48800"/>
                      <a14:foregroundMark x1="47222" y1="47200" x2="47222" y2="47200"/>
                      <a14:foregroundMark x1="45833" y1="44800" x2="45833" y2="44800"/>
                      <a14:foregroundMark x1="47222" y1="42400" x2="47222" y2="42400"/>
                      <a14:foregroundMark x1="48611" y1="40000" x2="48611" y2="40000"/>
                      <a14:foregroundMark x1="47222" y1="37600" x2="47222" y2="37600"/>
                      <a14:foregroundMark x1="47222" y1="36000" x2="47222" y2="36000"/>
                      <a14:foregroundMark x1="48611" y1="32000" x2="48611" y2="32000"/>
                      <a14:foregroundMark x1="51389" y1="31200" x2="51389" y2="31200"/>
                      <a14:foregroundMark x1="56944" y1="29600" x2="56944" y2="29600"/>
                      <a14:foregroundMark x1="58333" y1="26400" x2="58333" y2="26400"/>
                      <a14:foregroundMark x1="63889" y1="24000" x2="63889" y2="24000"/>
                      <a14:foregroundMark x1="68056" y1="20800" x2="68056" y2="20800"/>
                      <a14:foregroundMark x1="73611" y1="17600" x2="73611" y2="17600"/>
                      <a14:foregroundMark x1="70833" y1="21600" x2="70833" y2="21600"/>
                      <a14:foregroundMark x1="73611" y1="15200" x2="73611" y2="15200"/>
                      <a14:foregroundMark x1="69444" y1="11200" x2="69444" y2="11200"/>
                      <a14:foregroundMark x1="68056" y1="9600" x2="70833" y2="12000"/>
                      <a14:foregroundMark x1="72222" y1="12800" x2="72222" y2="12800"/>
                      <a14:foregroundMark x1="72222" y1="11200" x2="55556" y2="4800"/>
                      <a14:foregroundMark x1="55556" y1="4800" x2="55556" y2="4800"/>
                      <a14:foregroundMark x1="47222" y1="2400" x2="22222" y2="2400"/>
                      <a14:foregroundMark x1="76389" y1="12800" x2="76389" y2="16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r="23047" b="38907"/>
        <a:stretch>
          <a:fillRect/>
        </a:stretch>
      </xdr:blipFill>
      <xdr:spPr>
        <a:xfrm>
          <a:off x="89647" y="62437498"/>
          <a:ext cx="851647" cy="1183766"/>
        </a:xfrm>
        <a:prstGeom prst="rect">
          <a:avLst/>
        </a:prstGeom>
      </xdr:spPr>
    </xdr:pic>
    <xdr:clientData/>
  </xdr:twoCellAnchor>
  <xdr:twoCellAnchor editAs="oneCell">
    <xdr:from>
      <xdr:col>1</xdr:col>
      <xdr:colOff>156882</xdr:colOff>
      <xdr:row>310</xdr:row>
      <xdr:rowOff>39220</xdr:rowOff>
    </xdr:from>
    <xdr:to>
      <xdr:col>1</xdr:col>
      <xdr:colOff>873141</xdr:colOff>
      <xdr:row>315</xdr:row>
      <xdr:rowOff>168088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email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backgroundRemoval t="0" b="98182" l="4717" r="57547">
                      <a14:foregroundMark x1="32075" y1="18182" x2="32075" y2="18182"/>
                      <a14:foregroundMark x1="33962" y1="8182" x2="33962" y2="8182"/>
                      <a14:foregroundMark x1="39623" y1="2727" x2="39623" y2="2727"/>
                      <a14:foregroundMark x1="28302" y1="6364" x2="23585" y2="10000"/>
                      <a14:foregroundMark x1="28302" y1="4545" x2="6604" y2="32727"/>
                      <a14:foregroundMark x1="22642" y1="7273" x2="4717" y2="47273"/>
                      <a14:foregroundMark x1="8491" y1="36364" x2="4717" y2="80000"/>
                      <a14:foregroundMark x1="7547" y1="65455" x2="7547" y2="90909"/>
                      <a14:foregroundMark x1="8491" y1="88182" x2="11321" y2="95455"/>
                      <a14:foregroundMark x1="6604" y1="97273" x2="5660" y2="98182"/>
                      <a14:foregroundMark x1="12264" y1="22727" x2="17925" y2="10909"/>
                      <a14:foregroundMark x1="38679" y1="2727" x2="38679" y2="2727"/>
                      <a14:foregroundMark x1="42453" y1="2727" x2="45283" y2="4545"/>
                      <a14:foregroundMark x1="45283" y1="6364" x2="48113" y2="9091"/>
                      <a14:foregroundMark x1="50000" y1="3636" x2="50000" y2="3636"/>
                      <a14:foregroundMark x1="50000" y1="10909" x2="50000" y2="10909"/>
                      <a14:foregroundMark x1="54717" y1="14545" x2="54717" y2="14545"/>
                      <a14:foregroundMark x1="55660" y1="19091" x2="55660" y2="21818"/>
                      <a14:foregroundMark x1="53774" y1="24545" x2="53774" y2="24545"/>
                      <a14:foregroundMark x1="52830" y1="30000" x2="52830" y2="30000"/>
                      <a14:foregroundMark x1="50000" y1="32727" x2="49057" y2="32727"/>
                      <a14:foregroundMark x1="46226" y1="34545" x2="46226" y2="34545"/>
                      <a14:foregroundMark x1="45283" y1="37273" x2="45283" y2="37273"/>
                      <a14:foregroundMark x1="42453" y1="39091" x2="42453" y2="39091"/>
                      <a14:foregroundMark x1="39623" y1="40909" x2="36792" y2="42727"/>
                      <a14:foregroundMark x1="35849" y1="43636" x2="33019" y2="45455"/>
                      <a14:foregroundMark x1="29245" y1="81818" x2="28302" y2="81818"/>
                      <a14:foregroundMark x1="27358" y1="84545" x2="27358" y2="84545"/>
                      <a14:foregroundMark x1="27358" y1="85455" x2="27358" y2="86364"/>
                      <a14:foregroundMark x1="28302" y1="87273" x2="28302" y2="88182"/>
                      <a14:foregroundMark x1="28302" y1="90909" x2="29245" y2="91818"/>
                      <a14:foregroundMark x1="28302" y1="93636" x2="27358" y2="94545"/>
                      <a14:foregroundMark x1="53774" y1="15455" x2="53774" y2="15455"/>
                      <a14:foregroundMark x1="55660" y1="13636" x2="55660" y2="14545"/>
                      <a14:foregroundMark x1="56604" y1="16364" x2="56604" y2="16364"/>
                      <a14:foregroundMark x1="56604" y1="19091" x2="56604" y2="20909"/>
                      <a14:foregroundMark x1="56604" y1="22727" x2="56604" y2="24545"/>
                      <a14:foregroundMark x1="55660" y1="27273" x2="55660" y2="27273"/>
                      <a14:foregroundMark x1="54717" y1="30000" x2="54717" y2="30000"/>
                      <a14:foregroundMark x1="56604" y1="26364" x2="56604" y2="26364"/>
                      <a14:foregroundMark x1="57547" y1="10000" x2="57547" y2="10000"/>
                      <a14:foregroundMark x1="29245" y1="48182" x2="25472" y2="52727"/>
                      <a14:foregroundMark x1="28302" y1="51818" x2="25472" y2="51818"/>
                      <a14:backgroundMark x1="47170" y1="49091" x2="50943" y2="59091"/>
                      <a14:backgroundMark x1="38679" y1="93636" x2="41509" y2="8272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r="41349" b="1887"/>
        <a:stretch>
          <a:fillRect/>
        </a:stretch>
      </xdr:blipFill>
      <xdr:spPr>
        <a:xfrm>
          <a:off x="156882" y="63867926"/>
          <a:ext cx="716259" cy="11373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</xdr:row>
      <xdr:rowOff>112060</xdr:rowOff>
    </xdr:from>
    <xdr:to>
      <xdr:col>1</xdr:col>
      <xdr:colOff>1048089</xdr:colOff>
      <xdr:row>335</xdr:row>
      <xdr:rowOff>168090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5065" b="44378"/>
        <a:stretch>
          <a:fillRect/>
        </a:stretch>
      </xdr:blipFill>
      <xdr:spPr>
        <a:xfrm>
          <a:off x="0" y="68378295"/>
          <a:ext cx="1048089" cy="6611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</xdr:row>
      <xdr:rowOff>89646</xdr:rowOff>
    </xdr:from>
    <xdr:to>
      <xdr:col>1</xdr:col>
      <xdr:colOff>1029711</xdr:colOff>
      <xdr:row>346</xdr:row>
      <xdr:rowOff>172122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610" r="6890" b="53678"/>
        <a:stretch>
          <a:fillRect/>
        </a:stretch>
      </xdr:blipFill>
      <xdr:spPr>
        <a:xfrm>
          <a:off x="0" y="70574646"/>
          <a:ext cx="1029711" cy="6723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414</xdr:row>
      <xdr:rowOff>62192</xdr:rowOff>
    </xdr:from>
    <xdr:to>
      <xdr:col>1</xdr:col>
      <xdr:colOff>1030751</xdr:colOff>
      <xdr:row>418</xdr:row>
      <xdr:rowOff>1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9025"/>
        <a:stretch>
          <a:fillRect/>
        </a:stretch>
      </xdr:blipFill>
      <xdr:spPr>
        <a:xfrm>
          <a:off x="0" y="84868310"/>
          <a:ext cx="1030751" cy="7446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</xdr:row>
      <xdr:rowOff>15129</xdr:rowOff>
    </xdr:from>
    <xdr:to>
      <xdr:col>1</xdr:col>
      <xdr:colOff>1008759</xdr:colOff>
      <xdr:row>399</xdr:row>
      <xdr:rowOff>173580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52578"/>
        <a:stretch>
          <a:fillRect/>
        </a:stretch>
      </xdr:blipFill>
      <xdr:spPr>
        <a:xfrm>
          <a:off x="0" y="81392247"/>
          <a:ext cx="1020189" cy="5675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</xdr:row>
      <xdr:rowOff>168087</xdr:rowOff>
    </xdr:from>
    <xdr:to>
      <xdr:col>1</xdr:col>
      <xdr:colOff>1030941</xdr:colOff>
      <xdr:row>424</xdr:row>
      <xdr:rowOff>59766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179" r="1938" b="46377"/>
        <a:stretch>
          <a:fillRect/>
        </a:stretch>
      </xdr:blipFill>
      <xdr:spPr>
        <a:xfrm>
          <a:off x="0" y="86386146"/>
          <a:ext cx="1030941" cy="5025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428</xdr:row>
      <xdr:rowOff>75405</xdr:rowOff>
    </xdr:from>
    <xdr:to>
      <xdr:col>2</xdr:col>
      <xdr:colOff>15291</xdr:colOff>
      <xdr:row>431</xdr:row>
      <xdr:rowOff>112058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50621"/>
        <a:stretch>
          <a:fillRect/>
        </a:stretch>
      </xdr:blipFill>
      <xdr:spPr>
        <a:xfrm>
          <a:off x="0" y="87705405"/>
          <a:ext cx="1068644" cy="6417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473</xdr:row>
      <xdr:rowOff>108698</xdr:rowOff>
    </xdr:from>
    <xdr:to>
      <xdr:col>1</xdr:col>
      <xdr:colOff>1032469</xdr:colOff>
      <xdr:row>478</xdr:row>
      <xdr:rowOff>55806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2351"/>
        <a:stretch>
          <a:fillRect/>
        </a:stretch>
      </xdr:blipFill>
      <xdr:spPr>
        <a:xfrm>
          <a:off x="0" y="96815463"/>
          <a:ext cx="1032469" cy="967067"/>
        </a:xfrm>
        <a:prstGeom prst="rect">
          <a:avLst/>
        </a:prstGeom>
      </xdr:spPr>
    </xdr:pic>
    <xdr:clientData/>
  </xdr:twoCellAnchor>
  <xdr:twoCellAnchor editAs="oneCell">
    <xdr:from>
      <xdr:col>4</xdr:col>
      <xdr:colOff>1104900</xdr:colOff>
      <xdr:row>0</xdr:row>
      <xdr:rowOff>0</xdr:rowOff>
    </xdr:from>
    <xdr:to>
      <xdr:col>4</xdr:col>
      <xdr:colOff>3597852</xdr:colOff>
      <xdr:row>2</xdr:row>
      <xdr:rowOff>131637</xdr:rowOff>
    </xdr:to>
    <xdr:pic>
      <xdr:nvPicPr>
        <xdr:cNvPr id="4" name="Picture 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A850E105-26A4-4ABE-86D1-A986C964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38575" y="0"/>
          <a:ext cx="2483427" cy="1265112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857250</xdr:colOff>
      <xdr:row>0</xdr:row>
      <xdr:rowOff>76201</xdr:rowOff>
    </xdr:from>
    <xdr:to>
      <xdr:col>2</xdr:col>
      <xdr:colOff>819454</xdr:colOff>
      <xdr:row>1</xdr:row>
      <xdr:rowOff>53340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2DC5D85-146E-FAE8-0751-11271F0C46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57250" y="76201"/>
          <a:ext cx="1009954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6723</xdr:rowOff>
    </xdr:from>
    <xdr:to>
      <xdr:col>1</xdr:col>
      <xdr:colOff>1044458</xdr:colOff>
      <xdr:row>104</xdr:row>
      <xdr:rowOff>98051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83AC9B0-2145-45E0-882E-323642A9EB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32" t="3476" r="6010" b="52942"/>
        <a:stretch>
          <a:fillRect/>
        </a:stretch>
      </xdr:blipFill>
      <xdr:spPr>
        <a:xfrm>
          <a:off x="0" y="21522017"/>
          <a:ext cx="1038743" cy="7059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174810</xdr:rowOff>
    </xdr:from>
    <xdr:to>
      <xdr:col>1</xdr:col>
      <xdr:colOff>1048170</xdr:colOff>
      <xdr:row>149</xdr:row>
      <xdr:rowOff>96370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5D79DD4-238A-419B-BA21-90D51B5B9C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708" t="1589" b="45624"/>
        <a:stretch>
          <a:fillRect/>
        </a:stretch>
      </xdr:blipFill>
      <xdr:spPr>
        <a:xfrm>
          <a:off x="0" y="30565163"/>
          <a:ext cx="1040550" cy="7283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156882</xdr:rowOff>
    </xdr:from>
    <xdr:to>
      <xdr:col>1</xdr:col>
      <xdr:colOff>1049999</xdr:colOff>
      <xdr:row>177</xdr:row>
      <xdr:rowOff>134470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8CF8B1DE-08F4-4CB3-9CAA-CA31B399A3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462" r="1565" b="52359"/>
        <a:stretch>
          <a:fillRect/>
        </a:stretch>
      </xdr:blipFill>
      <xdr:spPr>
        <a:xfrm>
          <a:off x="0" y="36396706"/>
          <a:ext cx="1042379" cy="5827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</xdr:row>
      <xdr:rowOff>22412</xdr:rowOff>
    </xdr:from>
    <xdr:to>
      <xdr:col>1</xdr:col>
      <xdr:colOff>1048237</xdr:colOff>
      <xdr:row>231</xdr:row>
      <xdr:rowOff>16922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DB1EDBA-1223-4F7B-80C0-BB63ECA3F2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984" t="3200" b="47382"/>
        <a:stretch>
          <a:fillRect/>
        </a:stretch>
      </xdr:blipFill>
      <xdr:spPr>
        <a:xfrm>
          <a:off x="0" y="47154353"/>
          <a:ext cx="1040617" cy="5939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</xdr:row>
      <xdr:rowOff>123264</xdr:rowOff>
    </xdr:from>
    <xdr:to>
      <xdr:col>1</xdr:col>
      <xdr:colOff>1049767</xdr:colOff>
      <xdr:row>261</xdr:row>
      <xdr:rowOff>131673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EDB8A44E-6CCC-49EC-A14E-F52010ECE0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90" t="2934" b="52181"/>
        <a:stretch>
          <a:fillRect/>
        </a:stretch>
      </xdr:blipFill>
      <xdr:spPr>
        <a:xfrm>
          <a:off x="0" y="53306382"/>
          <a:ext cx="1042147" cy="6211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</xdr:row>
      <xdr:rowOff>67235</xdr:rowOff>
    </xdr:from>
    <xdr:to>
      <xdr:col>1</xdr:col>
      <xdr:colOff>1029711</xdr:colOff>
      <xdr:row>358</xdr:row>
      <xdr:rowOff>134472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9B195BF9-38B1-4131-A398-44BCA97186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610" r="6890" b="53678"/>
        <a:stretch>
          <a:fillRect/>
        </a:stretch>
      </xdr:blipFill>
      <xdr:spPr>
        <a:xfrm>
          <a:off x="0" y="72972706"/>
          <a:ext cx="1029711" cy="6723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384</xdr:row>
      <xdr:rowOff>33617</xdr:rowOff>
    </xdr:from>
    <xdr:to>
      <xdr:col>1</xdr:col>
      <xdr:colOff>1026651</xdr:colOff>
      <xdr:row>387</xdr:row>
      <xdr:rowOff>136714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276E9EE0-7CBF-4586-99C9-E2C1591339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3317"/>
        <a:stretch>
          <a:fillRect/>
        </a:stretch>
      </xdr:blipFill>
      <xdr:spPr>
        <a:xfrm>
          <a:off x="0" y="78788558"/>
          <a:ext cx="1026651" cy="7082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</xdr:row>
      <xdr:rowOff>11206</xdr:rowOff>
    </xdr:from>
    <xdr:to>
      <xdr:col>1</xdr:col>
      <xdr:colOff>1008759</xdr:colOff>
      <xdr:row>407</xdr:row>
      <xdr:rowOff>167752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5F5C89F-396F-4962-9BE5-DA8A811C0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52578"/>
        <a:stretch>
          <a:fillRect/>
        </a:stretch>
      </xdr:blipFill>
      <xdr:spPr>
        <a:xfrm>
          <a:off x="0" y="83001971"/>
          <a:ext cx="1020189" cy="56757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/>
      </xdr:nvSpPr>
      <xdr:spPr>
        <a:xfrm>
          <a:off x="7029890" y="6323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5" name="Down Arrow 1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/>
      </xdr:nvSpPr>
      <xdr:spPr>
        <a:xfrm>
          <a:off x="729849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6" name="Down Arrow 3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/>
      </xdr:nvSpPr>
      <xdr:spPr>
        <a:xfrm>
          <a:off x="729849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361431</xdr:colOff>
      <xdr:row>2</xdr:row>
      <xdr:rowOff>137128</xdr:rowOff>
    </xdr:to>
    <xdr:pic>
      <xdr:nvPicPr>
        <xdr:cNvPr id="12" name="Pictur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83427" cy="1266793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8</xdr:row>
      <xdr:rowOff>95251</xdr:rowOff>
    </xdr:from>
    <xdr:to>
      <xdr:col>1</xdr:col>
      <xdr:colOff>1048549</xdr:colOff>
      <xdr:row>13</xdr:row>
      <xdr:rowOff>93351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2321" y="3020787"/>
          <a:ext cx="1008000" cy="102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31296</xdr:colOff>
      <xdr:row>25</xdr:row>
      <xdr:rowOff>180975</xdr:rowOff>
    </xdr:from>
    <xdr:to>
      <xdr:col>1</xdr:col>
      <xdr:colOff>1048821</xdr:colOff>
      <xdr:row>31</xdr:row>
      <xdr:rowOff>279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296" y="6296025"/>
          <a:ext cx="1008000" cy="1015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27215</xdr:colOff>
      <xdr:row>54</xdr:row>
      <xdr:rowOff>190500</xdr:rowOff>
    </xdr:from>
    <xdr:to>
      <xdr:col>1</xdr:col>
      <xdr:colOff>1048550</xdr:colOff>
      <xdr:row>60</xdr:row>
      <xdr:rowOff>1911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2322" y="14546036"/>
          <a:ext cx="1008000" cy="103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40821</xdr:colOff>
      <xdr:row>43</xdr:row>
      <xdr:rowOff>108857</xdr:rowOff>
    </xdr:from>
    <xdr:to>
      <xdr:col>2</xdr:col>
      <xdr:colOff>1071</xdr:colOff>
      <xdr:row>48</xdr:row>
      <xdr:rowOff>367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928" y="12015107"/>
          <a:ext cx="1008000" cy="907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2722</xdr:colOff>
      <xdr:row>66</xdr:row>
      <xdr:rowOff>191860</xdr:rowOff>
    </xdr:from>
    <xdr:to>
      <xdr:col>1</xdr:col>
      <xdr:colOff>1006912</xdr:colOff>
      <xdr:row>72</xdr:row>
      <xdr:rowOff>20688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22" y="14507935"/>
          <a:ext cx="1008000" cy="1025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27214</xdr:colOff>
      <xdr:row>77</xdr:row>
      <xdr:rowOff>73478</xdr:rowOff>
    </xdr:from>
    <xdr:to>
      <xdr:col>1</xdr:col>
      <xdr:colOff>1048549</xdr:colOff>
      <xdr:row>81</xdr:row>
      <xdr:rowOff>173444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214" y="16589828"/>
          <a:ext cx="1017525" cy="90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40821</xdr:colOff>
      <xdr:row>87</xdr:row>
      <xdr:rowOff>27214</xdr:rowOff>
    </xdr:from>
    <xdr:to>
      <xdr:col>2</xdr:col>
      <xdr:colOff>1071</xdr:colOff>
      <xdr:row>92</xdr:row>
      <xdr:rowOff>54163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928" y="21322393"/>
          <a:ext cx="1008000" cy="103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21772</xdr:colOff>
      <xdr:row>102</xdr:row>
      <xdr:rowOff>47625</xdr:rowOff>
    </xdr:from>
    <xdr:to>
      <xdr:col>1</xdr:col>
      <xdr:colOff>1029772</xdr:colOff>
      <xdr:row>107</xdr:row>
      <xdr:rowOff>55523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772" y="21564600"/>
          <a:ext cx="1008000" cy="1004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40822</xdr:colOff>
      <xdr:row>118</xdr:row>
      <xdr:rowOff>81643</xdr:rowOff>
    </xdr:from>
    <xdr:to>
      <xdr:col>2</xdr:col>
      <xdr:colOff>1072</xdr:colOff>
      <xdr:row>123</xdr:row>
      <xdr:rowOff>93352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929" y="28520572"/>
          <a:ext cx="1008000" cy="103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40822</xdr:colOff>
      <xdr:row>130</xdr:row>
      <xdr:rowOff>163286</xdr:rowOff>
    </xdr:from>
    <xdr:to>
      <xdr:col>2</xdr:col>
      <xdr:colOff>1072</xdr:colOff>
      <xdr:row>135</xdr:row>
      <xdr:rowOff>174994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929" y="31446107"/>
          <a:ext cx="1008000" cy="103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12247</xdr:colOff>
      <xdr:row>147</xdr:row>
      <xdr:rowOff>189138</xdr:rowOff>
    </xdr:from>
    <xdr:to>
      <xdr:col>1</xdr:col>
      <xdr:colOff>1012627</xdr:colOff>
      <xdr:row>153</xdr:row>
      <xdr:rowOff>16061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47" y="30907263"/>
          <a:ext cx="1008000" cy="1030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27215</xdr:colOff>
      <xdr:row>167</xdr:row>
      <xdr:rowOff>27214</xdr:rowOff>
    </xdr:from>
    <xdr:to>
      <xdr:col>1</xdr:col>
      <xdr:colOff>1048550</xdr:colOff>
      <xdr:row>172</xdr:row>
      <xdr:rowOff>54162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2322" y="39882535"/>
          <a:ext cx="1008000" cy="103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40821</xdr:colOff>
      <xdr:row>178</xdr:row>
      <xdr:rowOff>190500</xdr:rowOff>
    </xdr:from>
    <xdr:to>
      <xdr:col>2</xdr:col>
      <xdr:colOff>1071</xdr:colOff>
      <xdr:row>184</xdr:row>
      <xdr:rowOff>1911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928" y="42291000"/>
          <a:ext cx="1008000" cy="103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40822</xdr:colOff>
      <xdr:row>190</xdr:row>
      <xdr:rowOff>190499</xdr:rowOff>
    </xdr:from>
    <xdr:to>
      <xdr:col>2</xdr:col>
      <xdr:colOff>1072</xdr:colOff>
      <xdr:row>196</xdr:row>
      <xdr:rowOff>1909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929" y="44740285"/>
          <a:ext cx="1008000" cy="1036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201</xdr:row>
      <xdr:rowOff>27214</xdr:rowOff>
    </xdr:from>
    <xdr:to>
      <xdr:col>1</xdr:col>
      <xdr:colOff>1011810</xdr:colOff>
      <xdr:row>205</xdr:row>
      <xdr:rowOff>135917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41546689"/>
          <a:ext cx="998475" cy="904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27214</xdr:colOff>
      <xdr:row>210</xdr:row>
      <xdr:rowOff>149679</xdr:rowOff>
    </xdr:from>
    <xdr:to>
      <xdr:col>1</xdr:col>
      <xdr:colOff>1048549</xdr:colOff>
      <xdr:row>215</xdr:row>
      <xdr:rowOff>169006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2321" y="49393929"/>
          <a:ext cx="1008000" cy="1036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226</xdr:row>
      <xdr:rowOff>114300</xdr:rowOff>
    </xdr:from>
    <xdr:to>
      <xdr:col>1</xdr:col>
      <xdr:colOff>1025689</xdr:colOff>
      <xdr:row>231</xdr:row>
      <xdr:rowOff>129547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1025689" cy="1011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27214</xdr:colOff>
      <xdr:row>241</xdr:row>
      <xdr:rowOff>95249</xdr:rowOff>
    </xdr:from>
    <xdr:to>
      <xdr:col>1</xdr:col>
      <xdr:colOff>1048549</xdr:colOff>
      <xdr:row>246</xdr:row>
      <xdr:rowOff>110767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2321" y="56687356"/>
          <a:ext cx="1008000" cy="103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782EA530-6B35-4742-AEE5-3075FEEAE9B9}"/>
            </a:ext>
          </a:extLst>
        </xdr:cNvPr>
        <xdr:cNvSpPr/>
      </xdr:nvSpPr>
      <xdr:spPr>
        <a:xfrm>
          <a:off x="800111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359005</xdr:colOff>
      <xdr:row>2</xdr:row>
      <xdr:rowOff>115326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5CBB8F-15A0-4A08-8B3E-AF1CFD0E9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79097" cy="1248801"/>
        </a:xfrm>
        <a:prstGeom prst="rect">
          <a:avLst/>
        </a:prstGeom>
      </xdr:spPr>
    </xdr:pic>
    <xdr:clientData/>
  </xdr:twoCellAnchor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CC49CF97-145B-4180-90DE-37BCF5ADDF6A}"/>
            </a:ext>
          </a:extLst>
        </xdr:cNvPr>
        <xdr:cNvSpPr/>
      </xdr:nvSpPr>
      <xdr:spPr>
        <a:xfrm>
          <a:off x="800111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5" name="Down Arrow 3">
          <a:extLst>
            <a:ext uri="{FF2B5EF4-FFF2-40B4-BE49-F238E27FC236}">
              <a16:creationId xmlns:a16="http://schemas.microsoft.com/office/drawing/2014/main" id="{DAA5856F-6E61-4F3B-9524-3FE858D2AD0B}"/>
            </a:ext>
          </a:extLst>
        </xdr:cNvPr>
        <xdr:cNvSpPr/>
      </xdr:nvSpPr>
      <xdr:spPr>
        <a:xfrm>
          <a:off x="800111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7</xdr:row>
      <xdr:rowOff>161925</xdr:rowOff>
    </xdr:from>
    <xdr:to>
      <xdr:col>2</xdr:col>
      <xdr:colOff>0</xdr:colOff>
      <xdr:row>13</xdr:row>
      <xdr:rowOff>17144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D0ECB94-5434-410B-6559-6087C9D09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647950"/>
          <a:ext cx="1047750" cy="10477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142875</xdr:rowOff>
    </xdr:from>
    <xdr:to>
      <xdr:col>2</xdr:col>
      <xdr:colOff>0</xdr:colOff>
      <xdr:row>29</xdr:row>
      <xdr:rowOff>17144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6960679-67BD-4492-8F36-4777C82B9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829300"/>
          <a:ext cx="1047750" cy="10477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142875</xdr:rowOff>
    </xdr:from>
    <xdr:to>
      <xdr:col>2</xdr:col>
      <xdr:colOff>0</xdr:colOff>
      <xdr:row>47</xdr:row>
      <xdr:rowOff>55244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43BC2C6-02C8-4D9A-8745-4D3E1A38A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296400"/>
          <a:ext cx="1047750" cy="10477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152400</xdr:rowOff>
    </xdr:from>
    <xdr:to>
      <xdr:col>2</xdr:col>
      <xdr:colOff>0</xdr:colOff>
      <xdr:row>66</xdr:row>
      <xdr:rowOff>60959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0CBAF80-46A0-40B7-A343-7AD0FB8B2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2925425"/>
          <a:ext cx="1047750" cy="10477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152400</xdr:rowOff>
    </xdr:from>
    <xdr:to>
      <xdr:col>2</xdr:col>
      <xdr:colOff>0</xdr:colOff>
      <xdr:row>84</xdr:row>
      <xdr:rowOff>60959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2605913-09A8-42C0-A28D-B67317020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354425"/>
          <a:ext cx="1047750" cy="10477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38100</xdr:rowOff>
    </xdr:from>
    <xdr:to>
      <xdr:col>2</xdr:col>
      <xdr:colOff>0</xdr:colOff>
      <xdr:row>101</xdr:row>
      <xdr:rowOff>137159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A5FD07A-B9AD-411B-AB82-1D7542B92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669125"/>
          <a:ext cx="1047750" cy="10477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85725</xdr:rowOff>
    </xdr:from>
    <xdr:to>
      <xdr:col>2</xdr:col>
      <xdr:colOff>0</xdr:colOff>
      <xdr:row>118</xdr:row>
      <xdr:rowOff>171449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CF5CCF2-981C-4FC1-A429-9708679C2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2955250"/>
          <a:ext cx="1047750" cy="10477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12" name="Down Arrow 3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88796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oneCellAnchor>
    <xdr:from>
      <xdr:col>3</xdr:col>
      <xdr:colOff>588818</xdr:colOff>
      <xdr:row>0</xdr:row>
      <xdr:rowOff>0</xdr:rowOff>
    </xdr:from>
    <xdr:ext cx="2483427" cy="1266793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83427" cy="1266793"/>
        </a:xfrm>
        <a:prstGeom prst="rect">
          <a:avLst/>
        </a:prstGeom>
      </xdr:spPr>
    </xdr:pic>
    <xdr:clientData/>
  </xdr:oneCellAnchor>
  <xdr:twoCellAnchor editAs="oneCell">
    <xdr:from>
      <xdr:col>1</xdr:col>
      <xdr:colOff>38099</xdr:colOff>
      <xdr:row>9</xdr:row>
      <xdr:rowOff>200024</xdr:rowOff>
    </xdr:from>
    <xdr:to>
      <xdr:col>1</xdr:col>
      <xdr:colOff>1046099</xdr:colOff>
      <xdr:row>13</xdr:row>
      <xdr:rowOff>135509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099" y="3295649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28</xdr:row>
      <xdr:rowOff>0</xdr:rowOff>
    </xdr:from>
    <xdr:to>
      <xdr:col>1</xdr:col>
      <xdr:colOff>1046100</xdr:colOff>
      <xdr:row>31</xdr:row>
      <xdr:rowOff>135510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689610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46</xdr:row>
      <xdr:rowOff>0</xdr:rowOff>
    </xdr:from>
    <xdr:to>
      <xdr:col>1</xdr:col>
      <xdr:colOff>1046100</xdr:colOff>
      <xdr:row>49</xdr:row>
      <xdr:rowOff>135510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1049655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64</xdr:row>
      <xdr:rowOff>0</xdr:rowOff>
    </xdr:from>
    <xdr:to>
      <xdr:col>1</xdr:col>
      <xdr:colOff>1046100</xdr:colOff>
      <xdr:row>67</xdr:row>
      <xdr:rowOff>135510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1409700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82</xdr:row>
      <xdr:rowOff>0</xdr:rowOff>
    </xdr:from>
    <xdr:to>
      <xdr:col>1</xdr:col>
      <xdr:colOff>1046100</xdr:colOff>
      <xdr:row>85</xdr:row>
      <xdr:rowOff>135510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1769745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100</xdr:row>
      <xdr:rowOff>0</xdr:rowOff>
    </xdr:from>
    <xdr:to>
      <xdr:col>1</xdr:col>
      <xdr:colOff>1046100</xdr:colOff>
      <xdr:row>103</xdr:row>
      <xdr:rowOff>135510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2129790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117</xdr:row>
      <xdr:rowOff>0</xdr:rowOff>
    </xdr:from>
    <xdr:to>
      <xdr:col>1</xdr:col>
      <xdr:colOff>1046100</xdr:colOff>
      <xdr:row>120</xdr:row>
      <xdr:rowOff>135510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24698325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1</xdr:col>
      <xdr:colOff>1046100</xdr:colOff>
      <xdr:row>137</xdr:row>
      <xdr:rowOff>171705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2811780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76200</xdr:rowOff>
    </xdr:from>
    <xdr:to>
      <xdr:col>1</xdr:col>
      <xdr:colOff>1046100</xdr:colOff>
      <xdr:row>154</xdr:row>
      <xdr:rowOff>17400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3137535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165</xdr:row>
      <xdr:rowOff>95250</xdr:rowOff>
    </xdr:from>
    <xdr:to>
      <xdr:col>1</xdr:col>
      <xdr:colOff>1046100</xdr:colOff>
      <xdr:row>169</xdr:row>
      <xdr:rowOff>36450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34394775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104775</xdr:rowOff>
    </xdr:from>
    <xdr:to>
      <xdr:col>1</xdr:col>
      <xdr:colOff>1046100</xdr:colOff>
      <xdr:row>184</xdr:row>
      <xdr:rowOff>57405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37404675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195</xdr:row>
      <xdr:rowOff>0</xdr:rowOff>
    </xdr:from>
    <xdr:to>
      <xdr:col>1</xdr:col>
      <xdr:colOff>1046100</xdr:colOff>
      <xdr:row>198</xdr:row>
      <xdr:rowOff>135510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40300275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206</xdr:row>
      <xdr:rowOff>104775</xdr:rowOff>
    </xdr:from>
    <xdr:to>
      <xdr:col>1</xdr:col>
      <xdr:colOff>1046100</xdr:colOff>
      <xdr:row>209</xdr:row>
      <xdr:rowOff>55561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42605325"/>
          <a:ext cx="1008000" cy="1387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1</xdr:col>
      <xdr:colOff>59055</xdr:colOff>
      <xdr:row>226</xdr:row>
      <xdr:rowOff>60959</xdr:rowOff>
    </xdr:from>
    <xdr:to>
      <xdr:col>2</xdr:col>
      <xdr:colOff>255</xdr:colOff>
      <xdr:row>232</xdr:row>
      <xdr:rowOff>76199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580" y="46100999"/>
          <a:ext cx="1008000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426</xdr:row>
      <xdr:rowOff>85725</xdr:rowOff>
    </xdr:from>
    <xdr:to>
      <xdr:col>1</xdr:col>
      <xdr:colOff>1008000</xdr:colOff>
      <xdr:row>431</xdr:row>
      <xdr:rowOff>152400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85372575"/>
          <a:ext cx="100800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241</xdr:row>
      <xdr:rowOff>0</xdr:rowOff>
    </xdr:from>
    <xdr:to>
      <xdr:col>1</xdr:col>
      <xdr:colOff>1008000</xdr:colOff>
      <xdr:row>247</xdr:row>
      <xdr:rowOff>15240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D892B16F-7BF4-4158-9E8A-B6F94E3C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9682400"/>
          <a:ext cx="10080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258</xdr:row>
      <xdr:rowOff>0</xdr:rowOff>
    </xdr:from>
    <xdr:to>
      <xdr:col>1</xdr:col>
      <xdr:colOff>1008000</xdr:colOff>
      <xdr:row>264</xdr:row>
      <xdr:rowOff>15240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9100B0A9-BD14-426C-943A-1ABE298E7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3082825"/>
          <a:ext cx="10080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276</xdr:row>
      <xdr:rowOff>0</xdr:rowOff>
    </xdr:from>
    <xdr:to>
      <xdr:col>1</xdr:col>
      <xdr:colOff>1008000</xdr:colOff>
      <xdr:row>282</xdr:row>
      <xdr:rowOff>15240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E1245F03-30A3-4C15-8560-1E30E655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6683275"/>
          <a:ext cx="10080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294</xdr:row>
      <xdr:rowOff>0</xdr:rowOff>
    </xdr:from>
    <xdr:to>
      <xdr:col>1</xdr:col>
      <xdr:colOff>1008000</xdr:colOff>
      <xdr:row>300</xdr:row>
      <xdr:rowOff>15240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2758F8E3-C879-4A20-8152-CB7A1EAB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60283725"/>
          <a:ext cx="10080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311</xdr:row>
      <xdr:rowOff>0</xdr:rowOff>
    </xdr:from>
    <xdr:to>
      <xdr:col>1</xdr:col>
      <xdr:colOff>1008000</xdr:colOff>
      <xdr:row>317</xdr:row>
      <xdr:rowOff>15240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B2E21DC1-7DC4-425F-AEEF-579E8450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63684150"/>
          <a:ext cx="10080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328</xdr:row>
      <xdr:rowOff>0</xdr:rowOff>
    </xdr:from>
    <xdr:to>
      <xdr:col>1</xdr:col>
      <xdr:colOff>1008000</xdr:colOff>
      <xdr:row>334</xdr:row>
      <xdr:rowOff>15240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7B04B1D8-C5AB-4593-A3DD-98C9BBF4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67084575"/>
          <a:ext cx="10080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346</xdr:row>
      <xdr:rowOff>0</xdr:rowOff>
    </xdr:from>
    <xdr:to>
      <xdr:col>1</xdr:col>
      <xdr:colOff>1008000</xdr:colOff>
      <xdr:row>352</xdr:row>
      <xdr:rowOff>15240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779FEC2C-D15C-4E2A-AB86-8591A404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70685025"/>
          <a:ext cx="10080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1</xdr:col>
      <xdr:colOff>19050</xdr:colOff>
      <xdr:row>361</xdr:row>
      <xdr:rowOff>53340</xdr:rowOff>
    </xdr:from>
    <xdr:to>
      <xdr:col>1</xdr:col>
      <xdr:colOff>1027050</xdr:colOff>
      <xdr:row>367</xdr:row>
      <xdr:rowOff>57150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188916DD-4D3B-4C68-B214-9600F203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" y="73733025"/>
          <a:ext cx="10080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376</xdr:row>
      <xdr:rowOff>0</xdr:rowOff>
    </xdr:from>
    <xdr:to>
      <xdr:col>1</xdr:col>
      <xdr:colOff>1008000</xdr:colOff>
      <xdr:row>382</xdr:row>
      <xdr:rowOff>15240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52A54611-F7D2-4161-9229-039A6DC71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76685775"/>
          <a:ext cx="10080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391</xdr:row>
      <xdr:rowOff>0</xdr:rowOff>
    </xdr:from>
    <xdr:to>
      <xdr:col>1</xdr:col>
      <xdr:colOff>1008000</xdr:colOff>
      <xdr:row>397</xdr:row>
      <xdr:rowOff>15240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769B673-B131-40D5-801B-908DC85C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79686150"/>
          <a:ext cx="10080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406</xdr:row>
      <xdr:rowOff>0</xdr:rowOff>
    </xdr:from>
    <xdr:to>
      <xdr:col>1</xdr:col>
      <xdr:colOff>1008000</xdr:colOff>
      <xdr:row>412</xdr:row>
      <xdr:rowOff>15240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A76FEB91-DFB4-4C49-B147-FDDDED4B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82686525"/>
          <a:ext cx="100800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717470" y="6323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11" name="Down Arrow 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1365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361430</xdr:colOff>
      <xdr:row>2</xdr:row>
      <xdr:rowOff>133318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83427" cy="126679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5</xdr:row>
      <xdr:rowOff>28575</xdr:rowOff>
    </xdr:from>
    <xdr:to>
      <xdr:col>1</xdr:col>
      <xdr:colOff>1044195</xdr:colOff>
      <xdr:row>10</xdr:row>
      <xdr:rowOff>20955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232410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13</xdr:row>
      <xdr:rowOff>0</xdr:rowOff>
    </xdr:from>
    <xdr:to>
      <xdr:col>1</xdr:col>
      <xdr:colOff>1044195</xdr:colOff>
      <xdr:row>18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3895725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21</xdr:row>
      <xdr:rowOff>0</xdr:rowOff>
    </xdr:from>
    <xdr:to>
      <xdr:col>1</xdr:col>
      <xdr:colOff>1044195</xdr:colOff>
      <xdr:row>26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5495925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29</xdr:row>
      <xdr:rowOff>0</xdr:rowOff>
    </xdr:from>
    <xdr:to>
      <xdr:col>1</xdr:col>
      <xdr:colOff>1044195</xdr:colOff>
      <xdr:row>34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7096125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37</xdr:row>
      <xdr:rowOff>0</xdr:rowOff>
    </xdr:from>
    <xdr:to>
      <xdr:col>1</xdr:col>
      <xdr:colOff>1044195</xdr:colOff>
      <xdr:row>42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8696325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45</xdr:row>
      <xdr:rowOff>0</xdr:rowOff>
    </xdr:from>
    <xdr:to>
      <xdr:col>1</xdr:col>
      <xdr:colOff>1044195</xdr:colOff>
      <xdr:row>50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10296525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0</xdr:rowOff>
    </xdr:from>
    <xdr:to>
      <xdr:col>1</xdr:col>
      <xdr:colOff>1044195</xdr:colOff>
      <xdr:row>58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11896725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60</xdr:row>
      <xdr:rowOff>0</xdr:rowOff>
    </xdr:from>
    <xdr:to>
      <xdr:col>1</xdr:col>
      <xdr:colOff>1044195</xdr:colOff>
      <xdr:row>65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13496925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67</xdr:row>
      <xdr:rowOff>0</xdr:rowOff>
    </xdr:from>
    <xdr:to>
      <xdr:col>1</xdr:col>
      <xdr:colOff>1044195</xdr:colOff>
      <xdr:row>72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15097125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74</xdr:row>
      <xdr:rowOff>19050</xdr:rowOff>
    </xdr:from>
    <xdr:to>
      <xdr:col>1</xdr:col>
      <xdr:colOff>1044195</xdr:colOff>
      <xdr:row>79</xdr:row>
      <xdr:rowOff>15240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1689735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82</xdr:row>
      <xdr:rowOff>0</xdr:rowOff>
    </xdr:from>
    <xdr:to>
      <xdr:col>1</xdr:col>
      <xdr:colOff>1044195</xdr:colOff>
      <xdr:row>87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1847850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90</xdr:row>
      <xdr:rowOff>0</xdr:rowOff>
    </xdr:from>
    <xdr:to>
      <xdr:col>1</xdr:col>
      <xdr:colOff>1044195</xdr:colOff>
      <xdr:row>95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2007870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98</xdr:row>
      <xdr:rowOff>0</xdr:rowOff>
    </xdr:from>
    <xdr:to>
      <xdr:col>1</xdr:col>
      <xdr:colOff>1044195</xdr:colOff>
      <xdr:row>103</xdr:row>
      <xdr:rowOff>15495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2167890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106</xdr:row>
      <xdr:rowOff>0</xdr:rowOff>
    </xdr:from>
    <xdr:to>
      <xdr:col>1</xdr:col>
      <xdr:colOff>1044195</xdr:colOff>
      <xdr:row>111</xdr:row>
      <xdr:rowOff>15495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2327910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114</xdr:row>
      <xdr:rowOff>0</xdr:rowOff>
    </xdr:from>
    <xdr:to>
      <xdr:col>1</xdr:col>
      <xdr:colOff>1044195</xdr:colOff>
      <xdr:row>119</xdr:row>
      <xdr:rowOff>15495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2487930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121</xdr:row>
      <xdr:rowOff>0</xdr:rowOff>
    </xdr:from>
    <xdr:to>
      <xdr:col>1</xdr:col>
      <xdr:colOff>1044195</xdr:colOff>
      <xdr:row>403</xdr:row>
      <xdr:rowOff>25020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26479500"/>
          <a:ext cx="1008000" cy="10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150</xdr:row>
      <xdr:rowOff>57152</xdr:rowOff>
    </xdr:from>
    <xdr:to>
      <xdr:col>2</xdr:col>
      <xdr:colOff>77168</xdr:colOff>
      <xdr:row>151</xdr:row>
      <xdr:rowOff>167643</xdr:rowOff>
    </xdr:to>
    <xdr:pic>
      <xdr:nvPicPr>
        <xdr:cNvPr id="2" name="Picture 1" descr="Side Beam Rod Hanger, Steel">
          <a:extLst>
            <a:ext uri="{FF2B5EF4-FFF2-40B4-BE49-F238E27FC236}">
              <a16:creationId xmlns:a16="http://schemas.microsoft.com/office/drawing/2014/main" id="{22BADB08-AA76-46FB-ACB4-995358B0DE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0769"/>
        <a:stretch/>
      </xdr:blipFill>
      <xdr:spPr bwMode="auto">
        <a:xfrm rot="5400000">
          <a:off x="395771" y="30931956"/>
          <a:ext cx="361951" cy="1096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117</xdr:row>
      <xdr:rowOff>85725</xdr:rowOff>
    </xdr:from>
    <xdr:to>
      <xdr:col>2</xdr:col>
      <xdr:colOff>0</xdr:colOff>
      <xdr:row>120</xdr:row>
      <xdr:rowOff>58063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5B682A-53DE-4CCD-A27B-29977D1BF1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8575" y="24631650"/>
          <a:ext cx="1019175" cy="559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106</xdr:row>
      <xdr:rowOff>166092</xdr:rowOff>
    </xdr:from>
    <xdr:to>
      <xdr:col>1</xdr:col>
      <xdr:colOff>1051559</xdr:colOff>
      <xdr:row>110</xdr:row>
      <xdr:rowOff>134969</xdr:rowOff>
    </xdr:to>
    <xdr:pic>
      <xdr:nvPicPr>
        <xdr:cNvPr id="4" name="Picture 3" descr="Image 1 - Galvanized 2-Hole Pipe Strap 4&amp;amp;#034;">
          <a:extLst>
            <a:ext uri="{FF2B5EF4-FFF2-40B4-BE49-F238E27FC236}">
              <a16:creationId xmlns:a16="http://schemas.microsoft.com/office/drawing/2014/main" id="{670AE994-ABE9-4B80-9B71-8A95148E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22511742"/>
          <a:ext cx="1019174" cy="81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165</xdr:row>
      <xdr:rowOff>49421</xdr:rowOff>
    </xdr:from>
    <xdr:to>
      <xdr:col>1</xdr:col>
      <xdr:colOff>778484</xdr:colOff>
      <xdr:row>166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AEBC150-0DCB-41E5-819D-682ED91971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4325" y="34815671"/>
          <a:ext cx="460349" cy="445879"/>
        </a:xfrm>
        <a:prstGeom prst="rect">
          <a:avLst/>
        </a:prstGeom>
      </xdr:spPr>
    </xdr:pic>
    <xdr:clientData/>
  </xdr:twoCellAnchor>
  <xdr:twoCellAnchor editAs="oneCell">
    <xdr:from>
      <xdr:col>1</xdr:col>
      <xdr:colOff>85726</xdr:colOff>
      <xdr:row>153</xdr:row>
      <xdr:rowOff>54183</xdr:rowOff>
    </xdr:from>
    <xdr:to>
      <xdr:col>1</xdr:col>
      <xdr:colOff>933450</xdr:colOff>
      <xdr:row>154</xdr:row>
      <xdr:rowOff>173465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BA8FA1E-D66F-4516-BD53-3CB57E65B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6" y="31991508"/>
          <a:ext cx="838199" cy="42027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15</xdr:row>
      <xdr:rowOff>9525</xdr:rowOff>
    </xdr:from>
    <xdr:to>
      <xdr:col>1</xdr:col>
      <xdr:colOff>974439</xdr:colOff>
      <xdr:row>22</xdr:row>
      <xdr:rowOff>167640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51FA25B-C1E5-4829-8981-B0E57B103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4152900"/>
          <a:ext cx="943959" cy="1657350"/>
        </a:xfrm>
        <a:prstGeom prst="rect">
          <a:avLst/>
        </a:prstGeom>
      </xdr:spPr>
    </xdr:pic>
    <xdr:clientData/>
  </xdr:twoCellAnchor>
  <xdr:twoCellAnchor editAs="oneCell">
    <xdr:from>
      <xdr:col>1</xdr:col>
      <xdr:colOff>119326</xdr:colOff>
      <xdr:row>124</xdr:row>
      <xdr:rowOff>25069</xdr:rowOff>
    </xdr:from>
    <xdr:to>
      <xdr:col>1</xdr:col>
      <xdr:colOff>877955</xdr:colOff>
      <xdr:row>129</xdr:row>
      <xdr:rowOff>173855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1FBA604-0ADC-40D8-8443-358E20006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326" y="25618330"/>
          <a:ext cx="758629" cy="1146509"/>
        </a:xfrm>
        <a:prstGeom prst="rect">
          <a:avLst/>
        </a:prstGeom>
      </xdr:spPr>
    </xdr:pic>
    <xdr:clientData/>
  </xdr:twoCellAnchor>
  <xdr:twoCellAnchor editAs="absolute">
    <xdr:from>
      <xdr:col>1</xdr:col>
      <xdr:colOff>212305</xdr:colOff>
      <xdr:row>131</xdr:row>
      <xdr:rowOff>173355</xdr:rowOff>
    </xdr:from>
    <xdr:to>
      <xdr:col>1</xdr:col>
      <xdr:colOff>819225</xdr:colOff>
      <xdr:row>136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9D1E5C6-F23A-4C65-8FB9-5D0C4F2BB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6115" y="27527250"/>
          <a:ext cx="60692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168</xdr:row>
      <xdr:rowOff>13350</xdr:rowOff>
    </xdr:from>
    <xdr:to>
      <xdr:col>1</xdr:col>
      <xdr:colOff>742312</xdr:colOff>
      <xdr:row>169</xdr:row>
      <xdr:rowOff>174621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7B707A8-D4D9-452D-8272-164FC3361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35474925"/>
          <a:ext cx="475612" cy="36701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171</xdr:row>
      <xdr:rowOff>114300</xdr:rowOff>
    </xdr:from>
    <xdr:to>
      <xdr:col>1</xdr:col>
      <xdr:colOff>1030490</xdr:colOff>
      <xdr:row>172</xdr:row>
      <xdr:rowOff>133351</xdr:rowOff>
    </xdr:to>
    <xdr:pic>
      <xdr:nvPicPr>
        <xdr:cNvPr id="11" name="Picture 10" descr="Simpson Strong-Tie ATR3/8X48HDG 3/8">
          <a:extLst>
            <a:ext uri="{FF2B5EF4-FFF2-40B4-BE49-F238E27FC236}">
              <a16:creationId xmlns:a16="http://schemas.microsoft.com/office/drawing/2014/main" id="{CF84551D-0EB7-4BC5-9B46-A5DA32FD9F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8575" y="36175950"/>
          <a:ext cx="1001915" cy="257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88</xdr:row>
      <xdr:rowOff>114301</xdr:rowOff>
    </xdr:from>
    <xdr:to>
      <xdr:col>1</xdr:col>
      <xdr:colOff>1044212</xdr:colOff>
      <xdr:row>92</xdr:row>
      <xdr:rowOff>91441</xdr:rowOff>
    </xdr:to>
    <xdr:pic>
      <xdr:nvPicPr>
        <xdr:cNvPr id="12" name="Picture 11" descr="Split Ring Hanger, 1 1/4 in, 180 lb Max: Pipe Clamps: Amazon.com: Tools &amp;  Home Improvement">
          <a:extLst>
            <a:ext uri="{FF2B5EF4-FFF2-40B4-BE49-F238E27FC236}">
              <a16:creationId xmlns:a16="http://schemas.microsoft.com/office/drawing/2014/main" id="{8CBEEB60-6F4D-4080-A200-4141D972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18859501"/>
          <a:ext cx="1004207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97</xdr:row>
      <xdr:rowOff>38100</xdr:rowOff>
    </xdr:from>
    <xdr:to>
      <xdr:col>1</xdr:col>
      <xdr:colOff>933450</xdr:colOff>
      <xdr:row>98</xdr:row>
      <xdr:rowOff>171450</xdr:rowOff>
    </xdr:to>
    <xdr:pic>
      <xdr:nvPicPr>
        <xdr:cNvPr id="14" name="Picture 13" descr="Highcraft PLTG12 Ceiling Flange Hanger Plate for 1/2 in. Threaded Rod (Not  Pipe), for DYI Plumbing and Industrial Decor, 1-3/8 W x 3-5/16 L, Galvanized  Iron, Chrome">
          <a:extLst>
            <a:ext uri="{FF2B5EF4-FFF2-40B4-BE49-F238E27FC236}">
              <a16:creationId xmlns:a16="http://schemas.microsoft.com/office/drawing/2014/main" id="{8AD40F26-0508-4A3B-B2B2-3486B3D566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6200" y="20583525"/>
          <a:ext cx="85344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</xdr:colOff>
      <xdr:row>100</xdr:row>
      <xdr:rowOff>28575</xdr:rowOff>
    </xdr:from>
    <xdr:to>
      <xdr:col>1</xdr:col>
      <xdr:colOff>836239</xdr:colOff>
      <xdr:row>101</xdr:row>
      <xdr:rowOff>148590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9F7A00D-F582-42E7-905C-C57B83A67A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1925" y="21174075"/>
          <a:ext cx="674314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147</xdr:row>
      <xdr:rowOff>47630</xdr:rowOff>
    </xdr:from>
    <xdr:to>
      <xdr:col>1</xdr:col>
      <xdr:colOff>838200</xdr:colOff>
      <xdr:row>148</xdr:row>
      <xdr:rowOff>169146</xdr:rowOff>
    </xdr:to>
    <xdr:pic>
      <xdr:nvPicPr>
        <xdr:cNvPr id="16" name="Picture 15" descr="3/8&quot; Wide Throat Top Beam Clamp Plain">
          <a:extLst>
            <a:ext uri="{FF2B5EF4-FFF2-40B4-BE49-F238E27FC236}">
              <a16:creationId xmlns:a16="http://schemas.microsoft.com/office/drawing/2014/main" id="{4204CD38-E365-43F0-A113-526CD763B2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rot="5400000">
          <a:off x="250709" y="30450276"/>
          <a:ext cx="443461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1</xdr:col>
      <xdr:colOff>131444</xdr:colOff>
      <xdr:row>139</xdr:row>
      <xdr:rowOff>38100</xdr:rowOff>
    </xdr:from>
    <xdr:to>
      <xdr:col>1</xdr:col>
      <xdr:colOff>952205</xdr:colOff>
      <xdr:row>144</xdr:row>
      <xdr:rowOff>133350</xdr:rowOff>
    </xdr:to>
    <xdr:pic>
      <xdr:nvPicPr>
        <xdr:cNvPr id="17" name="Picture 16" descr="ZSI, Strut Mounted, 3/8 in Tube Size (In.), Cushioned Clamp - 4MVF8|006T010  - Grainger">
          <a:extLst>
            <a:ext uri="{FF2B5EF4-FFF2-40B4-BE49-F238E27FC236}">
              <a16:creationId xmlns:a16="http://schemas.microsoft.com/office/drawing/2014/main" id="{778A5865-8C3B-4D94-B83C-5968A2B340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3824" y="28984575"/>
          <a:ext cx="828381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56</xdr:row>
      <xdr:rowOff>123823</xdr:rowOff>
    </xdr:from>
    <xdr:to>
      <xdr:col>1</xdr:col>
      <xdr:colOff>1031938</xdr:colOff>
      <xdr:row>60</xdr:row>
      <xdr:rowOff>171449</xdr:rowOff>
    </xdr:to>
    <xdr:pic>
      <xdr:nvPicPr>
        <xdr:cNvPr id="18" name="Picture 17" descr="82H Riser Clamp Heavy | Taylor Walraven">
          <a:extLst>
            <a:ext uri="{FF2B5EF4-FFF2-40B4-BE49-F238E27FC236}">
              <a16:creationId xmlns:a16="http://schemas.microsoft.com/office/drawing/2014/main" id="{017F3BD3-C38E-4D44-BEF7-E7267F6354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050" y="12468223"/>
          <a:ext cx="1012888" cy="85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68</xdr:row>
      <xdr:rowOff>114301</xdr:rowOff>
    </xdr:from>
    <xdr:to>
      <xdr:col>1</xdr:col>
      <xdr:colOff>1047210</xdr:colOff>
      <xdr:row>72</xdr:row>
      <xdr:rowOff>57150</xdr:rowOff>
    </xdr:to>
    <xdr:pic>
      <xdr:nvPicPr>
        <xdr:cNvPr id="19" name="Picture 18" descr="85 Riser Clamp - Epoxy Coated Copper-Gard | Taylor Walraven">
          <a:extLst>
            <a:ext uri="{FF2B5EF4-FFF2-40B4-BE49-F238E27FC236}">
              <a16:creationId xmlns:a16="http://schemas.microsoft.com/office/drawing/2014/main" id="{4AFEA965-43A2-4691-8E9E-432A736DCB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050" y="14859001"/>
          <a:ext cx="1024350" cy="733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12010</xdr:colOff>
      <xdr:row>30</xdr:row>
      <xdr:rowOff>43898</xdr:rowOff>
    </xdr:from>
    <xdr:to>
      <xdr:col>1</xdr:col>
      <xdr:colOff>1009111</xdr:colOff>
      <xdr:row>36</xdr:row>
      <xdr:rowOff>116288</xdr:rowOff>
    </xdr:to>
    <xdr:pic>
      <xdr:nvPicPr>
        <xdr:cNvPr id="20" name="Picture 19" descr="Clevis hangers | Pipe trunnion | Clevis support | Eaton">
          <a:extLst>
            <a:ext uri="{FF2B5EF4-FFF2-40B4-BE49-F238E27FC236}">
              <a16:creationId xmlns:a16="http://schemas.microsoft.com/office/drawing/2014/main" id="{86F2C134-7BC5-4DDF-ADA9-B417186EAF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010" y="6951594"/>
          <a:ext cx="1000911" cy="126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19049</xdr:colOff>
      <xdr:row>42</xdr:row>
      <xdr:rowOff>104775</xdr:rowOff>
    </xdr:from>
    <xdr:to>
      <xdr:col>1</xdr:col>
      <xdr:colOff>986874</xdr:colOff>
      <xdr:row>49</xdr:row>
      <xdr:rowOff>59055</xdr:rowOff>
    </xdr:to>
    <xdr:pic>
      <xdr:nvPicPr>
        <xdr:cNvPr id="21" name="Picture 20" descr="Clevis Hanger, 1&quot; Epoxy Coated">
          <a:extLst>
            <a:ext uri="{FF2B5EF4-FFF2-40B4-BE49-F238E27FC236}">
              <a16:creationId xmlns:a16="http://schemas.microsoft.com/office/drawing/2014/main" id="{8CF0C7FE-46CF-4804-8528-8E2BA230B6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049" y="9648825"/>
          <a:ext cx="967825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5</xdr:row>
      <xdr:rowOff>57150</xdr:rowOff>
    </xdr:from>
    <xdr:to>
      <xdr:col>1</xdr:col>
      <xdr:colOff>969353</xdr:colOff>
      <xdr:row>13</xdr:row>
      <xdr:rowOff>15240</xdr:rowOff>
    </xdr:to>
    <xdr:pic>
      <xdr:nvPicPr>
        <xdr:cNvPr id="22" name="Picture 21" descr="Thomas and Betts Pipe Hanger Adjustable Swivel Ring, 1&quot;, 300LBS Model# –  Zenith United Electric">
          <a:extLst>
            <a:ext uri="{FF2B5EF4-FFF2-40B4-BE49-F238E27FC236}">
              <a16:creationId xmlns:a16="http://schemas.microsoft.com/office/drawing/2014/main" id="{65697FA7-0721-4BDF-A356-9E9AB2960B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638175" y="2200275"/>
          <a:ext cx="900773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23" name="Down Arrow 3">
          <a:extLst>
            <a:ext uri="{FF2B5EF4-FFF2-40B4-BE49-F238E27FC236}">
              <a16:creationId xmlns:a16="http://schemas.microsoft.com/office/drawing/2014/main" id="{5444DC8D-9E16-4015-8C15-A453293FAA0A}"/>
            </a:ext>
          </a:extLst>
        </xdr:cNvPr>
        <xdr:cNvSpPr/>
      </xdr:nvSpPr>
      <xdr:spPr>
        <a:xfrm>
          <a:off x="834434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24" name="Down Arrow 1">
          <a:extLst>
            <a:ext uri="{FF2B5EF4-FFF2-40B4-BE49-F238E27FC236}">
              <a16:creationId xmlns:a16="http://schemas.microsoft.com/office/drawing/2014/main" id="{BBFCF773-B84D-4DC3-B42F-764A677A40EB}"/>
            </a:ext>
          </a:extLst>
        </xdr:cNvPr>
        <xdr:cNvSpPr/>
      </xdr:nvSpPr>
      <xdr:spPr>
        <a:xfrm>
          <a:off x="833672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25" name="Down Arrow 3">
          <a:extLst>
            <a:ext uri="{FF2B5EF4-FFF2-40B4-BE49-F238E27FC236}">
              <a16:creationId xmlns:a16="http://schemas.microsoft.com/office/drawing/2014/main" id="{A38F80C1-F8D5-4F3D-A4EC-022ACEBD4847}"/>
            </a:ext>
          </a:extLst>
        </xdr:cNvPr>
        <xdr:cNvSpPr/>
      </xdr:nvSpPr>
      <xdr:spPr>
        <a:xfrm>
          <a:off x="833672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665018</xdr:colOff>
      <xdr:row>0</xdr:row>
      <xdr:rowOff>0</xdr:rowOff>
    </xdr:from>
    <xdr:to>
      <xdr:col>4</xdr:col>
      <xdr:colOff>94730</xdr:colOff>
      <xdr:row>2</xdr:row>
      <xdr:rowOff>137128</xdr:rowOff>
    </xdr:to>
    <xdr:pic>
      <xdr:nvPicPr>
        <xdr:cNvPr id="26" name="Picture 2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7724C2D-E11C-4E81-99EB-FB949D2E3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69993" y="0"/>
          <a:ext cx="2483427" cy="1266793"/>
        </a:xfrm>
        <a:prstGeom prst="rect">
          <a:avLst/>
        </a:prstGeom>
      </xdr:spPr>
    </xdr:pic>
    <xdr:clientData/>
  </xdr:twoCellAnchor>
  <xdr:twoCellAnchor editAs="absolute">
    <xdr:from>
      <xdr:col>1</xdr:col>
      <xdr:colOff>53340</xdr:colOff>
      <xdr:row>160</xdr:row>
      <xdr:rowOff>60959</xdr:rowOff>
    </xdr:from>
    <xdr:to>
      <xdr:col>1</xdr:col>
      <xdr:colOff>1005840</xdr:colOff>
      <xdr:row>164</xdr:row>
      <xdr:rowOff>1904</xdr:rowOff>
    </xdr:to>
    <xdr:pic>
      <xdr:nvPicPr>
        <xdr:cNvPr id="28" name="Picture 27" descr="Cramik Enterprises 4 in. x 12 in. Galvanized DWV Hanger 1000-4-50 - The  Home Depot">
          <a:extLst>
            <a:ext uri="{FF2B5EF4-FFF2-40B4-BE49-F238E27FC236}">
              <a16:creationId xmlns:a16="http://schemas.microsoft.com/office/drawing/2014/main" id="{9904472B-64CC-4F33-B9CC-DB37012A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" y="33632774"/>
          <a:ext cx="95250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10886</xdr:colOff>
      <xdr:row>78</xdr:row>
      <xdr:rowOff>185056</xdr:rowOff>
    </xdr:from>
    <xdr:to>
      <xdr:col>1</xdr:col>
      <xdr:colOff>1048941</xdr:colOff>
      <xdr:row>84</xdr:row>
      <xdr:rowOff>76199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33D2AF1A-D00D-75A6-1FC7-5455AD882B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8" t="21843" r="11134" b="17505"/>
        <a:stretch>
          <a:fillRect/>
        </a:stretch>
      </xdr:blipFill>
      <xdr:spPr bwMode="auto">
        <a:xfrm rot="10800000">
          <a:off x="10886" y="16818427"/>
          <a:ext cx="1053295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165653</xdr:colOff>
      <xdr:row>156</xdr:row>
      <xdr:rowOff>41414</xdr:rowOff>
    </xdr:from>
    <xdr:to>
      <xdr:col>1</xdr:col>
      <xdr:colOff>764429</xdr:colOff>
      <xdr:row>158</xdr:row>
      <xdr:rowOff>212201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1EDEFE1-285C-6C66-4F27-EF21E7FD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3" y="32293892"/>
          <a:ext cx="598776" cy="679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140806</xdr:rowOff>
    </xdr:from>
    <xdr:to>
      <xdr:col>1</xdr:col>
      <xdr:colOff>1047419</xdr:colOff>
      <xdr:row>178</xdr:row>
      <xdr:rowOff>190501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15795AB0-DF50-BEE2-8249-1ADC38402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36518023"/>
          <a:ext cx="1043609" cy="10436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</xdr:row>
      <xdr:rowOff>241110</xdr:rowOff>
    </xdr:from>
    <xdr:to>
      <xdr:col>2</xdr:col>
      <xdr:colOff>3222</xdr:colOff>
      <xdr:row>184</xdr:row>
      <xdr:rowOff>94339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66A18CBB-789F-2317-D460-E8D0DCA5A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38307980"/>
          <a:ext cx="1055113" cy="6119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</xdr:row>
      <xdr:rowOff>8281</xdr:rowOff>
    </xdr:from>
    <xdr:to>
      <xdr:col>1</xdr:col>
      <xdr:colOff>1048661</xdr:colOff>
      <xdr:row>189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7119B5F0-45D3-180C-AC06-E46B8C8D4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39516324"/>
          <a:ext cx="1035326" cy="6211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10" name="Down Arrow 3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854436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11" name="Down Arrow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12" name="Down Arrow 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15" name="Down Arrow 3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854436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16" name="Down Arrow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17" name="Down Arrow 3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4</xdr:col>
      <xdr:colOff>365240</xdr:colOff>
      <xdr:row>2</xdr:row>
      <xdr:rowOff>133318</xdr:rowOff>
    </xdr:to>
    <xdr:pic>
      <xdr:nvPicPr>
        <xdr:cNvPr id="18" name="Pictur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4818" y="0"/>
          <a:ext cx="2483427" cy="126679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</xdr:row>
      <xdr:rowOff>104775</xdr:rowOff>
    </xdr:from>
    <xdr:to>
      <xdr:col>1</xdr:col>
      <xdr:colOff>1008000</xdr:colOff>
      <xdr:row>139</xdr:row>
      <xdr:rowOff>142874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188E7D76-09C4-462C-9120-CF39088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7851100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126</xdr:row>
      <xdr:rowOff>93345</xdr:rowOff>
    </xdr:from>
    <xdr:to>
      <xdr:col>1</xdr:col>
      <xdr:colOff>1008000</xdr:colOff>
      <xdr:row>131</xdr:row>
      <xdr:rowOff>137159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C547EAD4-EF9B-45B8-8862-097DDC68E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6250900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117</xdr:row>
      <xdr:rowOff>171450</xdr:rowOff>
    </xdr:from>
    <xdr:to>
      <xdr:col>1</xdr:col>
      <xdr:colOff>1008000</xdr:colOff>
      <xdr:row>123</xdr:row>
      <xdr:rowOff>20954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418BE46-302A-4A1D-A864-C915437F0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4517350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108</xdr:row>
      <xdr:rowOff>0</xdr:rowOff>
    </xdr:from>
    <xdr:to>
      <xdr:col>1</xdr:col>
      <xdr:colOff>1008000</xdr:colOff>
      <xdr:row>113</xdr:row>
      <xdr:rowOff>19049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F109D2BB-8906-4B95-9D27-20F5550D5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2541865"/>
          <a:ext cx="1008000" cy="1034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97</xdr:row>
      <xdr:rowOff>95250</xdr:rowOff>
    </xdr:from>
    <xdr:to>
      <xdr:col>1</xdr:col>
      <xdr:colOff>1008000</xdr:colOff>
      <xdr:row>102</xdr:row>
      <xdr:rowOff>133349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9893001-4F90-4B67-99CC-F6890107B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0440650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86</xdr:row>
      <xdr:rowOff>57150</xdr:rowOff>
    </xdr:from>
    <xdr:to>
      <xdr:col>1</xdr:col>
      <xdr:colOff>1008000</xdr:colOff>
      <xdr:row>91</xdr:row>
      <xdr:rowOff>95249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7B0C843B-9AF0-449F-9C0C-9006B604B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8202275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73</xdr:row>
      <xdr:rowOff>19050</xdr:rowOff>
    </xdr:from>
    <xdr:to>
      <xdr:col>1</xdr:col>
      <xdr:colOff>1008000</xdr:colOff>
      <xdr:row>78</xdr:row>
      <xdr:rowOff>57149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D9BA0968-8BDE-422D-8162-62358BB0F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5563850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60</xdr:row>
      <xdr:rowOff>171450</xdr:rowOff>
    </xdr:from>
    <xdr:to>
      <xdr:col>1</xdr:col>
      <xdr:colOff>1008000</xdr:colOff>
      <xdr:row>66</xdr:row>
      <xdr:rowOff>20954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DC048EBC-8BF8-46F1-B65F-8BB68EBD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3115925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46</xdr:row>
      <xdr:rowOff>76200</xdr:rowOff>
    </xdr:from>
    <xdr:to>
      <xdr:col>1</xdr:col>
      <xdr:colOff>1008000</xdr:colOff>
      <xdr:row>51</xdr:row>
      <xdr:rowOff>114299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61727E8C-4B00-41F1-9EAF-048702EF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220325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33</xdr:row>
      <xdr:rowOff>0</xdr:rowOff>
    </xdr:from>
    <xdr:to>
      <xdr:col>1</xdr:col>
      <xdr:colOff>1008000</xdr:colOff>
      <xdr:row>38</xdr:row>
      <xdr:rowOff>38099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F86242DE-B487-43A6-8722-01DC6878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7543800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19</xdr:row>
      <xdr:rowOff>167640</xdr:rowOff>
    </xdr:from>
    <xdr:to>
      <xdr:col>1</xdr:col>
      <xdr:colOff>1008000</xdr:colOff>
      <xdr:row>25</xdr:row>
      <xdr:rowOff>1904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F3384502-211A-4946-A271-4A1B3C52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905375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0</xdr:colOff>
      <xdr:row>6</xdr:row>
      <xdr:rowOff>114300</xdr:rowOff>
    </xdr:from>
    <xdr:to>
      <xdr:col>1</xdr:col>
      <xdr:colOff>1008000</xdr:colOff>
      <xdr:row>11</xdr:row>
      <xdr:rowOff>152399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EB48398B-F5BA-488F-B477-05216965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257425"/>
          <a:ext cx="1008000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180976</xdr:rowOff>
    </xdr:from>
    <xdr:to>
      <xdr:col>1</xdr:col>
      <xdr:colOff>1048596</xdr:colOff>
      <xdr:row>145</xdr:row>
      <xdr:rowOff>169546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DF4AEE-C7A4-3BAC-3425-7410673AB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9327476"/>
          <a:ext cx="1037166" cy="8001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6" name="Down Arrow 3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54436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15" name="Down Arrow 3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854436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16" name="Down Arrow 1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17" name="Down Arrow 3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257615</xdr:colOff>
      <xdr:row>1</xdr:row>
      <xdr:rowOff>51289</xdr:rowOff>
    </xdr:from>
    <xdr:to>
      <xdr:col>9</xdr:col>
      <xdr:colOff>396826</xdr:colOff>
      <xdr:row>1</xdr:row>
      <xdr:rowOff>175847</xdr:rowOff>
    </xdr:to>
    <xdr:sp macro="" textlink="">
      <xdr:nvSpPr>
        <xdr:cNvPr id="18" name="Down Arrow 3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854436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19" name="Down Arrow 1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249995</xdr:colOff>
      <xdr:row>1</xdr:row>
      <xdr:rowOff>51289</xdr:rowOff>
    </xdr:from>
    <xdr:to>
      <xdr:col>9</xdr:col>
      <xdr:colOff>389206</xdr:colOff>
      <xdr:row>1</xdr:row>
      <xdr:rowOff>175847</xdr:rowOff>
    </xdr:to>
    <xdr:sp macro="" textlink="">
      <xdr:nvSpPr>
        <xdr:cNvPr id="20" name="Down Arrow 3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85367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541193</xdr:colOff>
      <xdr:row>0</xdr:row>
      <xdr:rowOff>0</xdr:rowOff>
    </xdr:from>
    <xdr:to>
      <xdr:col>4</xdr:col>
      <xdr:colOff>325235</xdr:colOff>
      <xdr:row>2</xdr:row>
      <xdr:rowOff>133318</xdr:rowOff>
    </xdr:to>
    <xdr:pic>
      <xdr:nvPicPr>
        <xdr:cNvPr id="21" name="Pictur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7193" y="0"/>
          <a:ext cx="2483427" cy="12667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114300</xdr:rowOff>
    </xdr:from>
    <xdr:to>
      <xdr:col>1</xdr:col>
      <xdr:colOff>1011810</xdr:colOff>
      <xdr:row>12</xdr:row>
      <xdr:rowOff>110490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457450"/>
          <a:ext cx="1015620" cy="996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24</xdr:row>
      <xdr:rowOff>85725</xdr:rowOff>
    </xdr:from>
    <xdr:to>
      <xdr:col>1</xdr:col>
      <xdr:colOff>1048005</xdr:colOff>
      <xdr:row>29</xdr:row>
      <xdr:rowOff>78105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6029325"/>
          <a:ext cx="1015620" cy="992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40</xdr:row>
      <xdr:rowOff>76200</xdr:rowOff>
    </xdr:from>
    <xdr:to>
      <xdr:col>1</xdr:col>
      <xdr:colOff>1048005</xdr:colOff>
      <xdr:row>45</xdr:row>
      <xdr:rowOff>76200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" y="9220200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</xdr:colOff>
      <xdr:row>55</xdr:row>
      <xdr:rowOff>28577</xdr:rowOff>
    </xdr:from>
    <xdr:to>
      <xdr:col>1</xdr:col>
      <xdr:colOff>859661</xdr:colOff>
      <xdr:row>56</xdr:row>
      <xdr:rowOff>360045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12372977"/>
          <a:ext cx="690116" cy="723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61</xdr:row>
      <xdr:rowOff>123825</xdr:rowOff>
    </xdr:from>
    <xdr:to>
      <xdr:col>1</xdr:col>
      <xdr:colOff>1025145</xdr:colOff>
      <xdr:row>66</xdr:row>
      <xdr:rowOff>133350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14030325"/>
          <a:ext cx="101562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1</xdr:rowOff>
    </xdr:from>
    <xdr:to>
      <xdr:col>1</xdr:col>
      <xdr:colOff>1011810</xdr:colOff>
      <xdr:row>84</xdr:row>
      <xdr:rowOff>155338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7706976"/>
          <a:ext cx="1015620" cy="955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99</xdr:row>
      <xdr:rowOff>85725</xdr:rowOff>
    </xdr:from>
    <xdr:to>
      <xdr:col>1</xdr:col>
      <xdr:colOff>1025145</xdr:colOff>
      <xdr:row>104</xdr:row>
      <xdr:rowOff>58182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21593175"/>
          <a:ext cx="1015620" cy="959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119</xdr:row>
      <xdr:rowOff>19050</xdr:rowOff>
    </xdr:from>
    <xdr:to>
      <xdr:col>1</xdr:col>
      <xdr:colOff>1025145</xdr:colOff>
      <xdr:row>124</xdr:row>
      <xdr:rowOff>20955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25126950"/>
          <a:ext cx="1015620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95250</xdr:rowOff>
    </xdr:from>
    <xdr:to>
      <xdr:col>1</xdr:col>
      <xdr:colOff>1011810</xdr:colOff>
      <xdr:row>134</xdr:row>
      <xdr:rowOff>156035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7803475"/>
          <a:ext cx="1015620" cy="1060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114301</xdr:rowOff>
    </xdr:from>
    <xdr:to>
      <xdr:col>1</xdr:col>
      <xdr:colOff>1011810</xdr:colOff>
      <xdr:row>145</xdr:row>
      <xdr:rowOff>96742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9422726"/>
          <a:ext cx="1015620" cy="973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57151</xdr:rowOff>
    </xdr:from>
    <xdr:to>
      <xdr:col>1</xdr:col>
      <xdr:colOff>1011810</xdr:colOff>
      <xdr:row>159</xdr:row>
      <xdr:rowOff>168155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2365951"/>
          <a:ext cx="1015620" cy="914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19050</xdr:rowOff>
    </xdr:from>
    <xdr:to>
      <xdr:col>1</xdr:col>
      <xdr:colOff>1011810</xdr:colOff>
      <xdr:row>171</xdr:row>
      <xdr:rowOff>130054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4728150"/>
          <a:ext cx="1015620" cy="914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181</xdr:row>
      <xdr:rowOff>76201</xdr:rowOff>
    </xdr:from>
    <xdr:to>
      <xdr:col>1</xdr:col>
      <xdr:colOff>1011810</xdr:colOff>
      <xdr:row>185</xdr:row>
      <xdr:rowOff>169799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7585651"/>
          <a:ext cx="1015620" cy="907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193</xdr:row>
      <xdr:rowOff>142876</xdr:rowOff>
    </xdr:from>
    <xdr:to>
      <xdr:col>1</xdr:col>
      <xdr:colOff>1048005</xdr:colOff>
      <xdr:row>198</xdr:row>
      <xdr:rowOff>57082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0" y="43253026"/>
          <a:ext cx="1008000" cy="921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207</xdr:row>
      <xdr:rowOff>9525</xdr:rowOff>
    </xdr:from>
    <xdr:to>
      <xdr:col>1</xdr:col>
      <xdr:colOff>1048005</xdr:colOff>
      <xdr:row>211</xdr:row>
      <xdr:rowOff>131317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43719750"/>
          <a:ext cx="1015620" cy="914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219</xdr:row>
      <xdr:rowOff>104775</xdr:rowOff>
    </xdr:from>
    <xdr:to>
      <xdr:col>1</xdr:col>
      <xdr:colOff>1048005</xdr:colOff>
      <xdr:row>224</xdr:row>
      <xdr:rowOff>36067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" y="46415325"/>
          <a:ext cx="1015620" cy="93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233</xdr:row>
      <xdr:rowOff>66675</xdr:rowOff>
    </xdr:from>
    <xdr:to>
      <xdr:col>1</xdr:col>
      <xdr:colOff>1048005</xdr:colOff>
      <xdr:row>238</xdr:row>
      <xdr:rowOff>1777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" y="49377600"/>
          <a:ext cx="1015620" cy="93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245</xdr:row>
      <xdr:rowOff>142875</xdr:rowOff>
    </xdr:from>
    <xdr:to>
      <xdr:col>1</xdr:col>
      <xdr:colOff>1011810</xdr:colOff>
      <xdr:row>250</xdr:row>
      <xdr:rowOff>97410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0453925"/>
          <a:ext cx="1015620" cy="95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261</xdr:row>
      <xdr:rowOff>38100</xdr:rowOff>
    </xdr:from>
    <xdr:to>
      <xdr:col>1</xdr:col>
      <xdr:colOff>1011810</xdr:colOff>
      <xdr:row>265</xdr:row>
      <xdr:rowOff>114300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3892450"/>
          <a:ext cx="101562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269</xdr:row>
      <xdr:rowOff>171450</xdr:rowOff>
    </xdr:from>
    <xdr:to>
      <xdr:col>1</xdr:col>
      <xdr:colOff>1011810</xdr:colOff>
      <xdr:row>274</xdr:row>
      <xdr:rowOff>55244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5626000"/>
          <a:ext cx="1015620" cy="876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278</xdr:row>
      <xdr:rowOff>47625</xdr:rowOff>
    </xdr:from>
    <xdr:to>
      <xdr:col>1</xdr:col>
      <xdr:colOff>1025145</xdr:colOff>
      <xdr:row>281</xdr:row>
      <xdr:rowOff>173355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57359550"/>
          <a:ext cx="101562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285</xdr:row>
      <xdr:rowOff>171450</xdr:rowOff>
    </xdr:from>
    <xdr:to>
      <xdr:col>1</xdr:col>
      <xdr:colOff>1048005</xdr:colOff>
      <xdr:row>290</xdr:row>
      <xdr:rowOff>57150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73085325"/>
          <a:ext cx="10080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255</xdr:row>
      <xdr:rowOff>9525</xdr:rowOff>
    </xdr:from>
    <xdr:to>
      <xdr:col>1</xdr:col>
      <xdr:colOff>973455</xdr:colOff>
      <xdr:row>257</xdr:row>
      <xdr:rowOff>304800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2A7C6C77-C82E-81D4-7AC7-58FE5FA50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7150" y="52320825"/>
          <a:ext cx="923925" cy="9239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80</xdr:row>
      <xdr:rowOff>176458</xdr:rowOff>
    </xdr:from>
    <xdr:to>
      <xdr:col>1</xdr:col>
      <xdr:colOff>1352550</xdr:colOff>
      <xdr:row>86</xdr:row>
      <xdr:rowOff>133350</xdr:rowOff>
    </xdr:to>
    <xdr:pic>
      <xdr:nvPicPr>
        <xdr:cNvPr id="16" name="Picture 15" descr="Midline Valve 532VLV012D Premium Press Ball Valve with Drain, with 1/2 in. Connections, Brass">
          <a:extLst>
            <a:ext uri="{FF2B5EF4-FFF2-40B4-BE49-F238E27FC236}">
              <a16:creationId xmlns:a16="http://schemas.microsoft.com/office/drawing/2014/main" id="{8D620707-11A6-31E1-EDDC-5230E76B72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00025" y="16445158"/>
          <a:ext cx="1143000" cy="11475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94636</xdr:colOff>
      <xdr:row>74</xdr:row>
      <xdr:rowOff>54485</xdr:rowOff>
    </xdr:from>
    <xdr:to>
      <xdr:col>1</xdr:col>
      <xdr:colOff>1449912</xdr:colOff>
      <xdr:row>79</xdr:row>
      <xdr:rowOff>173355</xdr:rowOff>
    </xdr:to>
    <xdr:pic>
      <xdr:nvPicPr>
        <xdr:cNvPr id="2" name="Picture 849">
          <a:extLst>
            <a:ext uri="{FF2B5EF4-FFF2-40B4-BE49-F238E27FC236}">
              <a16:creationId xmlns:a16="http://schemas.microsoft.com/office/drawing/2014/main" id="{69BEEA1D-AA60-4ADD-9A00-9F0471646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636" y="15123035"/>
          <a:ext cx="1355276" cy="1122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25773</xdr:colOff>
      <xdr:row>12</xdr:row>
      <xdr:rowOff>91190</xdr:rowOff>
    </xdr:from>
    <xdr:to>
      <xdr:col>1</xdr:col>
      <xdr:colOff>1486572</xdr:colOff>
      <xdr:row>16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0BE2B5-D354-4C4B-98F4-AD42A001A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73" y="4186940"/>
          <a:ext cx="1460799" cy="785110"/>
        </a:xfrm>
        <a:prstGeom prst="rect">
          <a:avLst/>
        </a:prstGeom>
      </xdr:spPr>
    </xdr:pic>
    <xdr:clientData/>
  </xdr:twoCellAnchor>
  <xdr:twoCellAnchor editAs="oneCell">
    <xdr:from>
      <xdr:col>1</xdr:col>
      <xdr:colOff>30811</xdr:colOff>
      <xdr:row>22</xdr:row>
      <xdr:rowOff>193131</xdr:rowOff>
    </xdr:from>
    <xdr:to>
      <xdr:col>1</xdr:col>
      <xdr:colOff>1468653</xdr:colOff>
      <xdr:row>27</xdr:row>
      <xdr:rowOff>152399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26B62A-11B8-401B-9339-60DBFECF1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11" y="6289131"/>
          <a:ext cx="1428317" cy="959393"/>
        </a:xfrm>
        <a:prstGeom prst="rect">
          <a:avLst/>
        </a:prstGeom>
      </xdr:spPr>
    </xdr:pic>
    <xdr:clientData/>
  </xdr:twoCellAnchor>
  <xdr:twoCellAnchor editAs="oneCell">
    <xdr:from>
      <xdr:col>1</xdr:col>
      <xdr:colOff>302558</xdr:colOff>
      <xdr:row>31</xdr:row>
      <xdr:rowOff>21081</xdr:rowOff>
    </xdr:from>
    <xdr:to>
      <xdr:col>1</xdr:col>
      <xdr:colOff>1161602</xdr:colOff>
      <xdr:row>33</xdr:row>
      <xdr:rowOff>129540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DDA2E3-7F91-48A6-9C98-ABFC57C07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58" y="7917306"/>
          <a:ext cx="862854" cy="512319"/>
        </a:xfrm>
        <a:prstGeom prst="rect">
          <a:avLst/>
        </a:prstGeom>
      </xdr:spPr>
    </xdr:pic>
    <xdr:clientData/>
  </xdr:twoCellAnchor>
  <xdr:twoCellAnchor editAs="oneCell">
    <xdr:from>
      <xdr:col>1</xdr:col>
      <xdr:colOff>278996</xdr:colOff>
      <xdr:row>96</xdr:row>
      <xdr:rowOff>82320</xdr:rowOff>
    </xdr:from>
    <xdr:to>
      <xdr:col>1</xdr:col>
      <xdr:colOff>1088651</xdr:colOff>
      <xdr:row>97</xdr:row>
      <xdr:rowOff>478155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11D31FE-78F8-49CF-A3ED-6D0F9DD091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8996" y="21399270"/>
          <a:ext cx="805845" cy="982575"/>
        </a:xfrm>
        <a:prstGeom prst="rect">
          <a:avLst/>
        </a:prstGeom>
      </xdr:spPr>
    </xdr:pic>
    <xdr:clientData/>
  </xdr:twoCellAnchor>
  <xdr:twoCellAnchor editAs="oneCell">
    <xdr:from>
      <xdr:col>1</xdr:col>
      <xdr:colOff>336535</xdr:colOff>
      <xdr:row>4</xdr:row>
      <xdr:rowOff>11206</xdr:rowOff>
    </xdr:from>
    <xdr:to>
      <xdr:col>1</xdr:col>
      <xdr:colOff>1139782</xdr:colOff>
      <xdr:row>5</xdr:row>
      <xdr:rowOff>363855</xdr:rowOff>
    </xdr:to>
    <xdr:pic>
      <xdr:nvPicPr>
        <xdr:cNvPr id="8" name="图片 2" descr="AJZ`2MO[`H[C4C5P3S~3D{7">
          <a:extLst>
            <a:ext uri="{FF2B5EF4-FFF2-40B4-BE49-F238E27FC236}">
              <a16:creationId xmlns:a16="http://schemas.microsoft.com/office/drawing/2014/main" id="{97A15B88-BF7D-4870-B36D-56F754363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535" y="1754281"/>
          <a:ext cx="803247" cy="750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384057</xdr:colOff>
      <xdr:row>6</xdr:row>
      <xdr:rowOff>40413</xdr:rowOff>
    </xdr:from>
    <xdr:to>
      <xdr:col>1</xdr:col>
      <xdr:colOff>933898</xdr:colOff>
      <xdr:row>7</xdr:row>
      <xdr:rowOff>327659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8A26F9E-E750-437B-A709-231878AC8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057" y="2564538"/>
          <a:ext cx="546031" cy="673961"/>
        </a:xfrm>
        <a:prstGeom prst="rect">
          <a:avLst/>
        </a:prstGeom>
      </xdr:spPr>
    </xdr:pic>
    <xdr:clientData/>
  </xdr:twoCellAnchor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10" name="Down Arrow 3">
          <a:extLst>
            <a:ext uri="{FF2B5EF4-FFF2-40B4-BE49-F238E27FC236}">
              <a16:creationId xmlns:a16="http://schemas.microsoft.com/office/drawing/2014/main" id="{80862527-B697-42D3-A4D7-110DB082DC25}"/>
            </a:ext>
          </a:extLst>
        </xdr:cNvPr>
        <xdr:cNvSpPr/>
      </xdr:nvSpPr>
      <xdr:spPr>
        <a:xfrm>
          <a:off x="906791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588818</xdr:colOff>
      <xdr:row>0</xdr:row>
      <xdr:rowOff>0</xdr:rowOff>
    </xdr:from>
    <xdr:to>
      <xdr:col>3</xdr:col>
      <xdr:colOff>3069820</xdr:colOff>
      <xdr:row>2</xdr:row>
      <xdr:rowOff>111964</xdr:rowOff>
    </xdr:to>
    <xdr:pic>
      <xdr:nvPicPr>
        <xdr:cNvPr id="11" name="Picture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57783CB-FAED-4DDB-9E89-D1BE79CA4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3868" y="0"/>
          <a:ext cx="2479097" cy="12454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180975</xdr:rowOff>
    </xdr:from>
    <xdr:to>
      <xdr:col>1</xdr:col>
      <xdr:colOff>1505681</xdr:colOff>
      <xdr:row>50</xdr:row>
      <xdr:rowOff>15240</xdr:rowOff>
    </xdr:to>
    <xdr:pic>
      <xdr:nvPicPr>
        <xdr:cNvPr id="12" name="Picture 11" descr="Apollo 3/4 in. Brass PEX-A Expansion Barb Ball Valve EPXV34 - The Home Depot">
          <a:extLst>
            <a:ext uri="{FF2B5EF4-FFF2-40B4-BE49-F238E27FC236}">
              <a16:creationId xmlns:a16="http://schemas.microsoft.com/office/drawing/2014/main" id="{A9BBE4A0-95D4-4B93-8C55-62CD371E7B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0" y="11029950"/>
          <a:ext cx="149806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220981</xdr:colOff>
      <xdr:row>102</xdr:row>
      <xdr:rowOff>39344</xdr:rowOff>
    </xdr:from>
    <xdr:to>
      <xdr:col>1</xdr:col>
      <xdr:colOff>1202056</xdr:colOff>
      <xdr:row>105</xdr:row>
      <xdr:rowOff>171449</xdr:rowOff>
    </xdr:to>
    <xdr:pic>
      <xdr:nvPicPr>
        <xdr:cNvPr id="15" name="Picture 14" descr="HQMPC Tankless Water Heater Isolation Valves Tankless Water Heater Flush  Kit Tankless Valve Kit 3/4&quot; NPT, Including 1 Valve For Hot water,1 Valve  For Cold Water, 1 Pressure Relief Valve - Amazon.com">
          <a:extLst>
            <a:ext uri="{FF2B5EF4-FFF2-40B4-BE49-F238E27FC236}">
              <a16:creationId xmlns:a16="http://schemas.microsoft.com/office/drawing/2014/main" id="{518CA494-FB23-414A-B07D-CF647E73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0981" y="24118544"/>
          <a:ext cx="988695" cy="741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167640</xdr:colOff>
      <xdr:row>98</xdr:row>
      <xdr:rowOff>62865</xdr:rowOff>
    </xdr:from>
    <xdr:to>
      <xdr:col>1</xdr:col>
      <xdr:colOff>1280062</xdr:colOff>
      <xdr:row>100</xdr:row>
      <xdr:rowOff>552450</xdr:rowOff>
    </xdr:to>
    <xdr:pic>
      <xdr:nvPicPr>
        <xdr:cNvPr id="18" name="Picture 17" descr="NIBCO QT74X 1/2-in. Quarter Turn Boiler Drain-Cup/Male">
          <a:extLst>
            <a:ext uri="{FF2B5EF4-FFF2-40B4-BE49-F238E27FC236}">
              <a16:creationId xmlns:a16="http://schemas.microsoft.com/office/drawing/2014/main" id="{A01674D2-A2FE-EDE2-8504-56FDC89B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7640" y="22560915"/>
          <a:ext cx="1108612" cy="1270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215264</xdr:colOff>
      <xdr:row>70</xdr:row>
      <xdr:rowOff>64734</xdr:rowOff>
    </xdr:from>
    <xdr:to>
      <xdr:col>1</xdr:col>
      <xdr:colOff>1200149</xdr:colOff>
      <xdr:row>72</xdr:row>
      <xdr:rowOff>173921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514775D-9391-48EA-9669-DFCFB8F9C62A}"/>
            </a:ext>
            <a:ext uri="{147F2762-F138-4A5C-976F-8EAC2B608ADB}">
              <a16:predDERef xmlns:a16="http://schemas.microsoft.com/office/drawing/2014/main" pred="{38A563D1-565D-4074-80E3-5D8A6DE27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5264" y="13735014"/>
          <a:ext cx="998220" cy="509237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112</xdr:row>
      <xdr:rowOff>180974</xdr:rowOff>
    </xdr:from>
    <xdr:to>
      <xdr:col>1</xdr:col>
      <xdr:colOff>1501919</xdr:colOff>
      <xdr:row>117</xdr:row>
      <xdr:rowOff>57149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907F002F-7572-4F92-D1B0-D5CF79291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8576" y="23212424"/>
          <a:ext cx="1477153" cy="885825"/>
        </a:xfrm>
        <a:prstGeom prst="rect">
          <a:avLst/>
        </a:prstGeom>
      </xdr:spPr>
    </xdr:pic>
    <xdr:clientData/>
  </xdr:twoCellAnchor>
  <xdr:twoCellAnchor editAs="oneCell">
    <xdr:from>
      <xdr:col>1</xdr:col>
      <xdr:colOff>48131</xdr:colOff>
      <xdr:row>119</xdr:row>
      <xdr:rowOff>190499</xdr:rowOff>
    </xdr:from>
    <xdr:to>
      <xdr:col>1</xdr:col>
      <xdr:colOff>1505394</xdr:colOff>
      <xdr:row>124</xdr:row>
      <xdr:rowOff>57150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A8B4FC5-201B-2B79-2ADE-FC8FDFC36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8131" y="24622124"/>
          <a:ext cx="1443928" cy="8572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161925</xdr:rowOff>
    </xdr:from>
    <xdr:to>
      <xdr:col>1</xdr:col>
      <xdr:colOff>1501436</xdr:colOff>
      <xdr:row>61</xdr:row>
      <xdr:rowOff>38100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F5F58C0A-DBA4-D8EC-1B07-3DD106DA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29975"/>
          <a:ext cx="1495721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63</xdr:row>
      <xdr:rowOff>19050</xdr:rowOff>
    </xdr:from>
    <xdr:to>
      <xdr:col>1</xdr:col>
      <xdr:colOff>1350736</xdr:colOff>
      <xdr:row>68</xdr:row>
      <xdr:rowOff>190500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0DE688F-7249-2399-B543-5F2B6FCD2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887325"/>
          <a:ext cx="1245961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107</xdr:row>
      <xdr:rowOff>17146</xdr:rowOff>
    </xdr:from>
    <xdr:to>
      <xdr:col>1</xdr:col>
      <xdr:colOff>1507570</xdr:colOff>
      <xdr:row>110</xdr:row>
      <xdr:rowOff>207645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D081667-6B35-4EC0-9801-CE29CC059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5251" y="25096471"/>
          <a:ext cx="1416129" cy="942974"/>
        </a:xfrm>
        <a:prstGeom prst="rect">
          <a:avLst/>
        </a:prstGeom>
      </xdr:spPr>
    </xdr:pic>
    <xdr:clientData/>
  </xdr:twoCellAnchor>
  <xdr:twoCellAnchor editAs="oneCell">
    <xdr:from>
      <xdr:col>1</xdr:col>
      <xdr:colOff>177165</xdr:colOff>
      <xdr:row>88</xdr:row>
      <xdr:rowOff>19051</xdr:rowOff>
    </xdr:from>
    <xdr:to>
      <xdr:col>1</xdr:col>
      <xdr:colOff>1313071</xdr:colOff>
      <xdr:row>90</xdr:row>
      <xdr:rowOff>243841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B420290-4161-7575-9759-7135D8367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77165" y="19450051"/>
          <a:ext cx="1139716" cy="7124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19050</xdr:rowOff>
    </xdr:from>
    <xdr:to>
      <xdr:col>2</xdr:col>
      <xdr:colOff>2334</xdr:colOff>
      <xdr:row>41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6031DFE5-63ED-60F7-D53C-A125396F0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8934450"/>
          <a:ext cx="1514904" cy="1057275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92</xdr:row>
      <xdr:rowOff>57150</xdr:rowOff>
    </xdr:from>
    <xdr:to>
      <xdr:col>1</xdr:col>
      <xdr:colOff>1120140</xdr:colOff>
      <xdr:row>95</xdr:row>
      <xdr:rowOff>1905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6C98376-79B9-6EAA-F8B4-17EF0A849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28600" y="20431125"/>
          <a:ext cx="895350" cy="687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alroproducts.com/angle-stops/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alroproducts.com/supply-lines/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s://alroproducts.com/xh-steel-nipples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alroproducts.com/armorpress-g-hnbr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2E5AE-56D4-46E0-90F4-A87D825B7281}">
  <sheetPr codeName="Sheet27">
    <tabColor theme="4" tint="-0.249977111117893"/>
  </sheetPr>
  <dimension ref="A1:J5410"/>
  <sheetViews>
    <sheetView zoomScaleNormal="100" workbookViewId="0">
      <pane ySplit="1" topLeftCell="A2" activePane="bottomLeft" state="frozen"/>
      <selection activeCell="F2" sqref="F2"/>
      <selection pane="bottomLeft"/>
    </sheetView>
  </sheetViews>
  <sheetFormatPr defaultRowHeight="15"/>
  <cols>
    <col min="1" max="1" width="28.5703125" bestFit="1" customWidth="1"/>
    <col min="2" max="2" width="8.42578125" bestFit="1" customWidth="1"/>
    <col min="3" max="3" width="62" bestFit="1" customWidth="1"/>
    <col min="4" max="4" width="13.5703125" style="1609" bestFit="1" customWidth="1"/>
    <col min="5" max="5" width="11" style="1607" bestFit="1" customWidth="1"/>
    <col min="6" max="6" width="13.28515625" style="1609" bestFit="1" customWidth="1"/>
    <col min="7" max="7" width="14.28515625" bestFit="1" customWidth="1"/>
    <col min="8" max="8" width="16.85546875" bestFit="1" customWidth="1"/>
    <col min="9" max="9" width="20.7109375" bestFit="1" customWidth="1"/>
    <col min="10" max="10" width="18.7109375" style="1649" bestFit="1" customWidth="1"/>
    <col min="11" max="11" width="12" bestFit="1" customWidth="1"/>
  </cols>
  <sheetData>
    <row r="1" spans="1:10">
      <c r="A1" s="13" t="s">
        <v>12124</v>
      </c>
      <c r="B1" s="13" t="s">
        <v>12125</v>
      </c>
      <c r="C1" s="13" t="s">
        <v>4665</v>
      </c>
      <c r="D1" s="1608" t="s">
        <v>12126</v>
      </c>
      <c r="E1" s="210" t="s">
        <v>0</v>
      </c>
      <c r="F1" s="1608" t="s">
        <v>1</v>
      </c>
      <c r="G1" s="13" t="s">
        <v>4666</v>
      </c>
      <c r="H1" s="13" t="s">
        <v>12127</v>
      </c>
      <c r="I1" s="13" t="s">
        <v>12630</v>
      </c>
      <c r="J1" s="1649" t="s">
        <v>12440</v>
      </c>
    </row>
    <row r="2" spans="1:10">
      <c r="A2" s="13" t="s">
        <v>2833</v>
      </c>
      <c r="B2" s="13" t="s">
        <v>11623</v>
      </c>
      <c r="C2" s="13" t="s">
        <v>8776</v>
      </c>
      <c r="D2" s="1608">
        <v>26.4</v>
      </c>
      <c r="E2" s="210">
        <f>VLOOKUP(A2,'Lead Sheet'!A:B,2,0)</f>
        <v>0</v>
      </c>
      <c r="F2" s="1608">
        <f>IFERROR(D2*E2,"NET")</f>
        <v>0</v>
      </c>
      <c r="G2" s="1648">
        <v>70</v>
      </c>
      <c r="H2" s="1648">
        <v>840</v>
      </c>
      <c r="I2" s="1648"/>
      <c r="J2" s="1650">
        <v>199726000002</v>
      </c>
    </row>
    <row r="3" spans="1:10">
      <c r="A3" s="13" t="s">
        <v>2833</v>
      </c>
      <c r="B3" s="13" t="s">
        <v>1247</v>
      </c>
      <c r="C3" s="13" t="s">
        <v>8777</v>
      </c>
      <c r="D3" s="1608">
        <v>22.38</v>
      </c>
      <c r="E3" s="210">
        <f>VLOOKUP(A3,'Lead Sheet'!A:B,2,0)</f>
        <v>0</v>
      </c>
      <c r="F3" s="1608">
        <f t="shared" ref="F3:F66" si="0">IFERROR(D3*E3,"NET")</f>
        <v>0</v>
      </c>
      <c r="G3" s="1648">
        <v>40</v>
      </c>
      <c r="H3" s="1648">
        <v>480</v>
      </c>
      <c r="I3" s="1648"/>
      <c r="J3" s="1650">
        <v>199726000019</v>
      </c>
    </row>
    <row r="4" spans="1:10">
      <c r="A4" s="13" t="s">
        <v>2833</v>
      </c>
      <c r="B4" s="13" t="s">
        <v>1248</v>
      </c>
      <c r="C4" s="13" t="s">
        <v>8778</v>
      </c>
      <c r="D4" s="1608">
        <v>22.38</v>
      </c>
      <c r="E4" s="210">
        <f>VLOOKUP(A4,'Lead Sheet'!A:B,2,0)</f>
        <v>0</v>
      </c>
      <c r="F4" s="1608">
        <f t="shared" si="0"/>
        <v>0</v>
      </c>
      <c r="G4" s="1648">
        <v>60</v>
      </c>
      <c r="H4" s="1648">
        <v>240</v>
      </c>
      <c r="I4" s="1648"/>
      <c r="J4" s="1650">
        <v>199726000026</v>
      </c>
    </row>
    <row r="5" spans="1:10">
      <c r="A5" s="13" t="s">
        <v>2833</v>
      </c>
      <c r="B5" s="13" t="s">
        <v>1249</v>
      </c>
      <c r="C5" s="13" t="s">
        <v>8779</v>
      </c>
      <c r="D5" s="1608">
        <v>18.18</v>
      </c>
      <c r="E5" s="210">
        <f>VLOOKUP(A5,'Lead Sheet'!A:B,2,0)</f>
        <v>0</v>
      </c>
      <c r="F5" s="1608">
        <f t="shared" si="0"/>
        <v>0</v>
      </c>
      <c r="G5" s="1648">
        <v>60</v>
      </c>
      <c r="H5" s="1648">
        <v>240</v>
      </c>
      <c r="I5" s="1648"/>
      <c r="J5" s="1650">
        <v>199726000033</v>
      </c>
    </row>
    <row r="6" spans="1:10">
      <c r="A6" s="13" t="s">
        <v>2833</v>
      </c>
      <c r="B6" s="13" t="s">
        <v>1250</v>
      </c>
      <c r="C6" s="13" t="s">
        <v>8780</v>
      </c>
      <c r="D6" s="1608">
        <v>21.46</v>
      </c>
      <c r="E6" s="210">
        <f>VLOOKUP(A6,'Lead Sheet'!A:B,2,0)</f>
        <v>0</v>
      </c>
      <c r="F6" s="1608">
        <f t="shared" si="0"/>
        <v>0</v>
      </c>
      <c r="G6" s="1648">
        <v>50</v>
      </c>
      <c r="H6" s="1648">
        <v>150</v>
      </c>
      <c r="I6" s="1648"/>
      <c r="J6" s="1650">
        <v>199726000040</v>
      </c>
    </row>
    <row r="7" spans="1:10">
      <c r="A7" s="13" t="s">
        <v>2833</v>
      </c>
      <c r="B7" s="13" t="s">
        <v>1251</v>
      </c>
      <c r="C7" s="13" t="s">
        <v>8781</v>
      </c>
      <c r="D7" s="1608">
        <v>32.450000000000003</v>
      </c>
      <c r="E7" s="210">
        <f>VLOOKUP(A7,'Lead Sheet'!A:B,2,0)</f>
        <v>0</v>
      </c>
      <c r="F7" s="1608">
        <f t="shared" si="0"/>
        <v>0</v>
      </c>
      <c r="G7" s="1648">
        <v>25</v>
      </c>
      <c r="H7" s="1648">
        <v>100</v>
      </c>
      <c r="I7" s="1648"/>
      <c r="J7" s="1650">
        <v>199726000057</v>
      </c>
    </row>
    <row r="8" spans="1:10">
      <c r="A8" s="13" t="s">
        <v>2833</v>
      </c>
      <c r="B8" s="13" t="s">
        <v>1252</v>
      </c>
      <c r="C8" s="13" t="s">
        <v>8782</v>
      </c>
      <c r="D8" s="1608">
        <v>41.59</v>
      </c>
      <c r="E8" s="210">
        <f>VLOOKUP(A8,'Lead Sheet'!A:B,2,0)</f>
        <v>0</v>
      </c>
      <c r="F8" s="1608">
        <f t="shared" si="0"/>
        <v>0</v>
      </c>
      <c r="G8" s="1648">
        <v>16</v>
      </c>
      <c r="H8" s="1648">
        <v>64</v>
      </c>
      <c r="I8" s="1648"/>
      <c r="J8" s="1650">
        <v>199726000064</v>
      </c>
    </row>
    <row r="9" spans="1:10">
      <c r="A9" s="13" t="s">
        <v>2833</v>
      </c>
      <c r="B9" s="13" t="s">
        <v>1253</v>
      </c>
      <c r="C9" s="13" t="s">
        <v>8783</v>
      </c>
      <c r="D9" s="1608">
        <v>55.52</v>
      </c>
      <c r="E9" s="210">
        <f>VLOOKUP(A9,'Lead Sheet'!A:B,2,0)</f>
        <v>0</v>
      </c>
      <c r="F9" s="1608">
        <f t="shared" si="0"/>
        <v>0</v>
      </c>
      <c r="G9" s="1648">
        <v>18</v>
      </c>
      <c r="H9" s="1648">
        <v>36</v>
      </c>
      <c r="I9" s="1648"/>
      <c r="J9" s="1650">
        <v>199726000071</v>
      </c>
    </row>
    <row r="10" spans="1:10">
      <c r="A10" s="13" t="s">
        <v>2833</v>
      </c>
      <c r="B10" s="13" t="s">
        <v>1254</v>
      </c>
      <c r="C10" s="13" t="s">
        <v>8784</v>
      </c>
      <c r="D10" s="1608">
        <v>80.87</v>
      </c>
      <c r="E10" s="210">
        <f>VLOOKUP(A10,'Lead Sheet'!A:B,2,0)</f>
        <v>0</v>
      </c>
      <c r="F10" s="1608">
        <f t="shared" si="0"/>
        <v>0</v>
      </c>
      <c r="G10" s="1648">
        <v>12</v>
      </c>
      <c r="H10" s="1648">
        <v>24</v>
      </c>
      <c r="I10" s="1648"/>
      <c r="J10" s="1650">
        <v>199726000088</v>
      </c>
    </row>
    <row r="11" spans="1:10">
      <c r="A11" s="13" t="s">
        <v>2833</v>
      </c>
      <c r="B11" s="13" t="s">
        <v>11624</v>
      </c>
      <c r="C11" s="13" t="s">
        <v>8785</v>
      </c>
      <c r="D11" s="1608">
        <v>220.24</v>
      </c>
      <c r="E11" s="210">
        <f>VLOOKUP(A11,'Lead Sheet'!A:B,2,0)</f>
        <v>0</v>
      </c>
      <c r="F11" s="1608">
        <f t="shared" si="0"/>
        <v>0</v>
      </c>
      <c r="G11" s="1648">
        <v>8</v>
      </c>
      <c r="H11" s="1648">
        <v>16</v>
      </c>
      <c r="I11" s="1648"/>
      <c r="J11" s="1650">
        <v>199726000095</v>
      </c>
    </row>
    <row r="12" spans="1:10">
      <c r="A12" s="13" t="s">
        <v>2833</v>
      </c>
      <c r="B12" s="13" t="s">
        <v>11625</v>
      </c>
      <c r="C12" s="13" t="s">
        <v>8786</v>
      </c>
      <c r="D12" s="1608">
        <v>297.62</v>
      </c>
      <c r="E12" s="210">
        <f>VLOOKUP(A12,'Lead Sheet'!A:B,2,0)</f>
        <v>0</v>
      </c>
      <c r="F12" s="1608">
        <f t="shared" si="0"/>
        <v>0</v>
      </c>
      <c r="G12" s="1648">
        <v>12</v>
      </c>
      <c r="H12" s="1648">
        <v>12</v>
      </c>
      <c r="I12" s="1648"/>
      <c r="J12" s="1650">
        <v>199726000101</v>
      </c>
    </row>
    <row r="13" spans="1:10">
      <c r="A13" s="13" t="s">
        <v>2833</v>
      </c>
      <c r="B13" s="13" t="s">
        <v>11626</v>
      </c>
      <c r="C13" s="13" t="s">
        <v>8787</v>
      </c>
      <c r="D13" s="1608">
        <v>593.54999999999995</v>
      </c>
      <c r="E13" s="210">
        <f>VLOOKUP(A13,'Lead Sheet'!A:B,2,0)</f>
        <v>0</v>
      </c>
      <c r="F13" s="1608">
        <f t="shared" si="0"/>
        <v>0</v>
      </c>
      <c r="G13" s="1648">
        <v>3</v>
      </c>
      <c r="H13" s="1648">
        <v>6</v>
      </c>
      <c r="I13" s="1648"/>
      <c r="J13" s="1650">
        <v>199726000118</v>
      </c>
    </row>
    <row r="14" spans="1:10">
      <c r="A14" s="13" t="s">
        <v>2833</v>
      </c>
      <c r="B14" s="13" t="s">
        <v>11627</v>
      </c>
      <c r="C14" s="13" t="s">
        <v>8788</v>
      </c>
      <c r="D14" s="1608">
        <v>1231.52</v>
      </c>
      <c r="E14" s="210">
        <f>VLOOKUP(A14,'Lead Sheet'!A:B,2,0)</f>
        <v>0</v>
      </c>
      <c r="F14" s="1608">
        <f t="shared" si="0"/>
        <v>0</v>
      </c>
      <c r="G14" s="1648">
        <v>2</v>
      </c>
      <c r="H14" s="1648">
        <v>2</v>
      </c>
      <c r="I14" s="1648"/>
      <c r="J14" s="1650">
        <v>199726000125</v>
      </c>
    </row>
    <row r="15" spans="1:10">
      <c r="A15" s="13" t="s">
        <v>2833</v>
      </c>
      <c r="B15" s="13" t="s">
        <v>11628</v>
      </c>
      <c r="C15" s="13" t="s">
        <v>8789</v>
      </c>
      <c r="D15" s="1608">
        <v>21.76</v>
      </c>
      <c r="E15" s="210">
        <f>VLOOKUP(A15,'Lead Sheet'!A:B,2,0)</f>
        <v>0</v>
      </c>
      <c r="F15" s="1608">
        <f t="shared" si="0"/>
        <v>0</v>
      </c>
      <c r="G15" s="1648">
        <v>50</v>
      </c>
      <c r="H15" s="1648">
        <v>600</v>
      </c>
      <c r="I15" s="1648"/>
      <c r="J15" s="1650">
        <v>199726000132</v>
      </c>
    </row>
    <row r="16" spans="1:10">
      <c r="A16" s="13" t="s">
        <v>2833</v>
      </c>
      <c r="B16" s="13" t="s">
        <v>1260</v>
      </c>
      <c r="C16" s="13" t="s">
        <v>8790</v>
      </c>
      <c r="D16" s="1608">
        <v>21.76</v>
      </c>
      <c r="E16" s="210">
        <f>VLOOKUP(A16,'Lead Sheet'!A:B,2,0)</f>
        <v>0</v>
      </c>
      <c r="F16" s="1608">
        <f t="shared" si="0"/>
        <v>0</v>
      </c>
      <c r="G16" s="1648">
        <v>35</v>
      </c>
      <c r="H16" s="1648">
        <v>210</v>
      </c>
      <c r="I16" s="1648"/>
      <c r="J16" s="1650">
        <v>199726000149</v>
      </c>
    </row>
    <row r="17" spans="1:10">
      <c r="A17" s="13" t="s">
        <v>2833</v>
      </c>
      <c r="B17" s="13" t="s">
        <v>1261</v>
      </c>
      <c r="C17" s="13" t="s">
        <v>8791</v>
      </c>
      <c r="D17" s="1608">
        <v>21.76</v>
      </c>
      <c r="E17" s="210">
        <f>VLOOKUP(A17,'Lead Sheet'!A:B,2,0)</f>
        <v>0</v>
      </c>
      <c r="F17" s="1608">
        <f t="shared" si="0"/>
        <v>0</v>
      </c>
      <c r="G17" s="1648">
        <v>30</v>
      </c>
      <c r="H17" s="1648">
        <v>360</v>
      </c>
      <c r="I17" s="1648"/>
      <c r="J17" s="1650">
        <v>199726000156</v>
      </c>
    </row>
    <row r="18" spans="1:10">
      <c r="A18" s="13" t="s">
        <v>2833</v>
      </c>
      <c r="B18" s="13" t="s">
        <v>11629</v>
      </c>
      <c r="C18" s="13" t="s">
        <v>8792</v>
      </c>
      <c r="D18" s="1608">
        <v>21.55</v>
      </c>
      <c r="E18" s="210">
        <f>VLOOKUP(A18,'Lead Sheet'!A:B,2,0)</f>
        <v>0</v>
      </c>
      <c r="F18" s="1608">
        <f t="shared" si="0"/>
        <v>0</v>
      </c>
      <c r="G18" s="1648">
        <v>50</v>
      </c>
      <c r="H18" s="1648">
        <v>300</v>
      </c>
      <c r="I18" s="1648"/>
      <c r="J18" s="1650">
        <v>199726000163</v>
      </c>
    </row>
    <row r="19" spans="1:10">
      <c r="A19" s="13" t="s">
        <v>2833</v>
      </c>
      <c r="B19" s="13" t="s">
        <v>1263</v>
      </c>
      <c r="C19" s="13" t="s">
        <v>8793</v>
      </c>
      <c r="D19" s="1608">
        <v>19.78</v>
      </c>
      <c r="E19" s="210">
        <f>VLOOKUP(A19,'Lead Sheet'!A:B,2,0)</f>
        <v>0</v>
      </c>
      <c r="F19" s="1608">
        <f t="shared" si="0"/>
        <v>0</v>
      </c>
      <c r="G19" s="1648">
        <v>50</v>
      </c>
      <c r="H19" s="1648">
        <v>300</v>
      </c>
      <c r="I19" s="1648"/>
      <c r="J19" s="1650">
        <v>199726000170</v>
      </c>
    </row>
    <row r="20" spans="1:10">
      <c r="A20" s="13" t="s">
        <v>2833</v>
      </c>
      <c r="B20" s="13" t="s">
        <v>1264</v>
      </c>
      <c r="C20" s="13" t="s">
        <v>8794</v>
      </c>
      <c r="D20" s="1608">
        <v>18.760000000000002</v>
      </c>
      <c r="E20" s="210">
        <f>VLOOKUP(A20,'Lead Sheet'!A:B,2,0)</f>
        <v>0</v>
      </c>
      <c r="F20" s="1608">
        <f t="shared" si="0"/>
        <v>0</v>
      </c>
      <c r="G20" s="1648">
        <v>40</v>
      </c>
      <c r="H20" s="1648">
        <v>240</v>
      </c>
      <c r="I20" s="1648"/>
      <c r="J20" s="1650">
        <v>199726000187</v>
      </c>
    </row>
    <row r="21" spans="1:10">
      <c r="A21" s="13" t="s">
        <v>2833</v>
      </c>
      <c r="B21" s="13" t="s">
        <v>11630</v>
      </c>
      <c r="C21" s="13" t="s">
        <v>8795</v>
      </c>
      <c r="D21" s="1608">
        <v>25.21</v>
      </c>
      <c r="E21" s="210">
        <f>VLOOKUP(A21,'Lead Sheet'!A:B,2,0)</f>
        <v>0</v>
      </c>
      <c r="F21" s="1608">
        <f t="shared" si="0"/>
        <v>0</v>
      </c>
      <c r="G21" s="1648">
        <v>35</v>
      </c>
      <c r="H21" s="1648">
        <v>210</v>
      </c>
      <c r="I21" s="1648"/>
      <c r="J21" s="1650">
        <v>199726000194</v>
      </c>
    </row>
    <row r="22" spans="1:10">
      <c r="A22" s="13" t="s">
        <v>2833</v>
      </c>
      <c r="B22" s="13" t="s">
        <v>11631</v>
      </c>
      <c r="C22" s="13" t="s">
        <v>8796</v>
      </c>
      <c r="D22" s="1608">
        <v>24.51</v>
      </c>
      <c r="E22" s="210">
        <f>VLOOKUP(A22,'Lead Sheet'!A:B,2,0)</f>
        <v>0</v>
      </c>
      <c r="F22" s="1608">
        <f t="shared" si="0"/>
        <v>0</v>
      </c>
      <c r="G22" s="1648">
        <v>30</v>
      </c>
      <c r="H22" s="1648">
        <v>180</v>
      </c>
      <c r="I22" s="1648"/>
      <c r="J22" s="1650">
        <v>199726000200</v>
      </c>
    </row>
    <row r="23" spans="1:10">
      <c r="A23" s="13" t="s">
        <v>2833</v>
      </c>
      <c r="B23" s="13" t="s">
        <v>1267</v>
      </c>
      <c r="C23" s="13" t="s">
        <v>8797</v>
      </c>
      <c r="D23" s="1608">
        <v>24.51</v>
      </c>
      <c r="E23" s="210">
        <f>VLOOKUP(A23,'Lead Sheet'!A:B,2,0)</f>
        <v>0</v>
      </c>
      <c r="F23" s="1608">
        <f t="shared" si="0"/>
        <v>0</v>
      </c>
      <c r="G23" s="1648">
        <v>30</v>
      </c>
      <c r="H23" s="1648">
        <v>180</v>
      </c>
      <c r="I23" s="1648"/>
      <c r="J23" s="1650">
        <v>199726000217</v>
      </c>
    </row>
    <row r="24" spans="1:10">
      <c r="A24" s="13" t="s">
        <v>2833</v>
      </c>
      <c r="B24" s="13" t="s">
        <v>1268</v>
      </c>
      <c r="C24" s="13" t="s">
        <v>8798</v>
      </c>
      <c r="D24" s="1608">
        <v>21.46</v>
      </c>
      <c r="E24" s="210">
        <f>VLOOKUP(A24,'Lead Sheet'!A:B,2,0)</f>
        <v>0</v>
      </c>
      <c r="F24" s="1608">
        <f t="shared" si="0"/>
        <v>0</v>
      </c>
      <c r="G24" s="1648">
        <v>60</v>
      </c>
      <c r="H24" s="1648">
        <v>180</v>
      </c>
      <c r="I24" s="1648"/>
      <c r="J24" s="1650">
        <v>199726000224</v>
      </c>
    </row>
    <row r="25" spans="1:10">
      <c r="A25" s="13" t="s">
        <v>2833</v>
      </c>
      <c r="B25" s="13" t="s">
        <v>11632</v>
      </c>
      <c r="C25" s="13" t="s">
        <v>8799</v>
      </c>
      <c r="D25" s="1608">
        <v>38.03</v>
      </c>
      <c r="E25" s="210">
        <f>VLOOKUP(A25,'Lead Sheet'!A:B,2,0)</f>
        <v>0</v>
      </c>
      <c r="F25" s="1608">
        <f t="shared" si="0"/>
        <v>0</v>
      </c>
      <c r="G25" s="1648">
        <v>45</v>
      </c>
      <c r="H25" s="1648">
        <v>135</v>
      </c>
      <c r="I25" s="1648"/>
      <c r="J25" s="1650">
        <v>199726000231</v>
      </c>
    </row>
    <row r="26" spans="1:10">
      <c r="A26" s="13" t="s">
        <v>2833</v>
      </c>
      <c r="B26" s="13" t="s">
        <v>11633</v>
      </c>
      <c r="C26" s="13" t="s">
        <v>8800</v>
      </c>
      <c r="D26" s="1608">
        <v>38.6</v>
      </c>
      <c r="E26" s="210">
        <f>VLOOKUP(A26,'Lead Sheet'!A:B,2,0)</f>
        <v>0</v>
      </c>
      <c r="F26" s="1608">
        <f t="shared" si="0"/>
        <v>0</v>
      </c>
      <c r="G26" s="1648">
        <v>30</v>
      </c>
      <c r="H26" s="1648">
        <v>120</v>
      </c>
      <c r="I26" s="1648"/>
      <c r="J26" s="1650">
        <v>199726000248</v>
      </c>
    </row>
    <row r="27" spans="1:10">
      <c r="A27" s="13" t="s">
        <v>2833</v>
      </c>
      <c r="B27" s="13" t="s">
        <v>11634</v>
      </c>
      <c r="C27" s="13" t="s">
        <v>8801</v>
      </c>
      <c r="D27" s="1608">
        <v>33.26</v>
      </c>
      <c r="E27" s="210">
        <f>VLOOKUP(A27,'Lead Sheet'!A:B,2,0)</f>
        <v>0</v>
      </c>
      <c r="F27" s="1608">
        <f t="shared" si="0"/>
        <v>0</v>
      </c>
      <c r="G27" s="1648">
        <v>30</v>
      </c>
      <c r="H27" s="1648">
        <v>120</v>
      </c>
      <c r="I27" s="1648"/>
      <c r="J27" s="1650">
        <v>199726000255</v>
      </c>
    </row>
    <row r="28" spans="1:10">
      <c r="A28" s="13" t="s">
        <v>2833</v>
      </c>
      <c r="B28" s="13" t="s">
        <v>11635</v>
      </c>
      <c r="C28" s="13" t="s">
        <v>8802</v>
      </c>
      <c r="D28" s="1608">
        <v>33.26</v>
      </c>
      <c r="E28" s="210">
        <f>VLOOKUP(A28,'Lead Sheet'!A:B,2,0)</f>
        <v>0</v>
      </c>
      <c r="F28" s="1608">
        <f t="shared" si="0"/>
        <v>0</v>
      </c>
      <c r="G28" s="1648">
        <v>25</v>
      </c>
      <c r="H28" s="1648">
        <v>100</v>
      </c>
      <c r="I28" s="1648"/>
      <c r="J28" s="1650">
        <v>199726000262</v>
      </c>
    </row>
    <row r="29" spans="1:10">
      <c r="A29" s="13" t="s">
        <v>2833</v>
      </c>
      <c r="B29" s="13" t="s">
        <v>11636</v>
      </c>
      <c r="C29" s="13" t="s">
        <v>8803</v>
      </c>
      <c r="D29" s="1608">
        <v>47.9</v>
      </c>
      <c r="E29" s="210">
        <f>VLOOKUP(A29,'Lead Sheet'!A:B,2,0)</f>
        <v>0</v>
      </c>
      <c r="F29" s="1608">
        <f t="shared" si="0"/>
        <v>0</v>
      </c>
      <c r="G29" s="1648">
        <v>25</v>
      </c>
      <c r="H29" s="1648">
        <v>75</v>
      </c>
      <c r="I29" s="1648"/>
      <c r="J29" s="1650">
        <v>199726000279</v>
      </c>
    </row>
    <row r="30" spans="1:10">
      <c r="A30" s="13" t="s">
        <v>2833</v>
      </c>
      <c r="B30" s="13" t="s">
        <v>1274</v>
      </c>
      <c r="C30" s="13" t="s">
        <v>8804</v>
      </c>
      <c r="D30" s="1608">
        <v>41.59</v>
      </c>
      <c r="E30" s="210">
        <f>VLOOKUP(A30,'Lead Sheet'!A:B,2,0)</f>
        <v>0</v>
      </c>
      <c r="F30" s="1608">
        <f t="shared" si="0"/>
        <v>0</v>
      </c>
      <c r="G30" s="1648">
        <v>25</v>
      </c>
      <c r="H30" s="1648">
        <v>75</v>
      </c>
      <c r="I30" s="1648"/>
      <c r="J30" s="1650">
        <v>199726000286</v>
      </c>
    </row>
    <row r="31" spans="1:10">
      <c r="A31" s="13" t="s">
        <v>2833</v>
      </c>
      <c r="B31" s="13" t="s">
        <v>1275</v>
      </c>
      <c r="C31" s="13" t="s">
        <v>8805</v>
      </c>
      <c r="D31" s="1608">
        <v>41.59</v>
      </c>
      <c r="E31" s="210">
        <f>VLOOKUP(A31,'Lead Sheet'!A:B,2,0)</f>
        <v>0</v>
      </c>
      <c r="F31" s="1608">
        <f t="shared" si="0"/>
        <v>0</v>
      </c>
      <c r="G31" s="1648">
        <v>15</v>
      </c>
      <c r="H31" s="1648">
        <v>60</v>
      </c>
      <c r="I31" s="1648"/>
      <c r="J31" s="1650">
        <v>199726000293</v>
      </c>
    </row>
    <row r="32" spans="1:10">
      <c r="A32" s="13" t="s">
        <v>2833</v>
      </c>
      <c r="B32" s="13" t="s">
        <v>11637</v>
      </c>
      <c r="C32" s="13" t="s">
        <v>8806</v>
      </c>
      <c r="D32" s="1608">
        <v>60.8</v>
      </c>
      <c r="E32" s="210">
        <f>VLOOKUP(A32,'Lead Sheet'!A:B,2,0)</f>
        <v>0</v>
      </c>
      <c r="F32" s="1608">
        <f t="shared" si="0"/>
        <v>0</v>
      </c>
      <c r="G32" s="1648">
        <v>20</v>
      </c>
      <c r="H32" s="1648">
        <v>60</v>
      </c>
      <c r="I32" s="1648"/>
      <c r="J32" s="1650">
        <v>199726000309</v>
      </c>
    </row>
    <row r="33" spans="1:10">
      <c r="A33" s="13" t="s">
        <v>2833</v>
      </c>
      <c r="B33" s="13" t="s">
        <v>1277</v>
      </c>
      <c r="C33" s="13" t="s">
        <v>8807</v>
      </c>
      <c r="D33" s="1608">
        <v>68.599999999999994</v>
      </c>
      <c r="E33" s="210">
        <f>VLOOKUP(A33,'Lead Sheet'!A:B,2,0)</f>
        <v>0</v>
      </c>
      <c r="F33" s="1608">
        <f t="shared" si="0"/>
        <v>0</v>
      </c>
      <c r="G33" s="1648">
        <v>15</v>
      </c>
      <c r="H33" s="1648">
        <v>60</v>
      </c>
      <c r="I33" s="1648"/>
      <c r="J33" s="1650">
        <v>199726000316</v>
      </c>
    </row>
    <row r="34" spans="1:10">
      <c r="A34" s="13" t="s">
        <v>2833</v>
      </c>
      <c r="B34" s="13" t="s">
        <v>1278</v>
      </c>
      <c r="C34" s="13" t="s">
        <v>8808</v>
      </c>
      <c r="D34" s="1608">
        <v>60.8</v>
      </c>
      <c r="E34" s="210">
        <f>VLOOKUP(A34,'Lead Sheet'!A:B,2,0)</f>
        <v>0</v>
      </c>
      <c r="F34" s="1608">
        <f t="shared" si="0"/>
        <v>0</v>
      </c>
      <c r="G34" s="1648">
        <v>25</v>
      </c>
      <c r="H34" s="1648">
        <v>50</v>
      </c>
      <c r="I34" s="1648"/>
      <c r="J34" s="1650">
        <v>199726000323</v>
      </c>
    </row>
    <row r="35" spans="1:10">
      <c r="A35" s="13" t="s">
        <v>2833</v>
      </c>
      <c r="B35" s="13" t="s">
        <v>1279</v>
      </c>
      <c r="C35" s="13" t="s">
        <v>8809</v>
      </c>
      <c r="D35" s="1608">
        <v>52.5</v>
      </c>
      <c r="E35" s="210">
        <f>VLOOKUP(A35,'Lead Sheet'!A:B,2,0)</f>
        <v>0</v>
      </c>
      <c r="F35" s="1608">
        <f t="shared" si="0"/>
        <v>0</v>
      </c>
      <c r="G35" s="1648">
        <v>12</v>
      </c>
      <c r="H35" s="1648">
        <v>48</v>
      </c>
      <c r="I35" s="1648"/>
      <c r="J35" s="1650">
        <v>199726000330</v>
      </c>
    </row>
    <row r="36" spans="1:10">
      <c r="A36" s="13" t="s">
        <v>2833</v>
      </c>
      <c r="B36" s="13" t="s">
        <v>11638</v>
      </c>
      <c r="C36" s="13" t="s">
        <v>8810</v>
      </c>
      <c r="D36" s="1608">
        <v>99.19</v>
      </c>
      <c r="E36" s="210">
        <f>VLOOKUP(A36,'Lead Sheet'!A:B,2,0)</f>
        <v>0</v>
      </c>
      <c r="F36" s="1608">
        <f t="shared" si="0"/>
        <v>0</v>
      </c>
      <c r="G36" s="1648">
        <v>12</v>
      </c>
      <c r="H36" s="1648">
        <v>36</v>
      </c>
      <c r="I36" s="1648"/>
      <c r="J36" s="1650">
        <v>199726000347</v>
      </c>
    </row>
    <row r="37" spans="1:10">
      <c r="A37" s="13" t="s">
        <v>2833</v>
      </c>
      <c r="B37" s="13" t="s">
        <v>1281</v>
      </c>
      <c r="C37" s="13" t="s">
        <v>8811</v>
      </c>
      <c r="D37" s="1608">
        <v>87.21</v>
      </c>
      <c r="E37" s="210">
        <f>VLOOKUP(A37,'Lead Sheet'!A:B,2,0)</f>
        <v>0</v>
      </c>
      <c r="F37" s="1608">
        <f t="shared" si="0"/>
        <v>0</v>
      </c>
      <c r="G37" s="1648">
        <v>12</v>
      </c>
      <c r="H37" s="1648">
        <v>36</v>
      </c>
      <c r="I37" s="1648"/>
      <c r="J37" s="1650">
        <v>199726000354</v>
      </c>
    </row>
    <row r="38" spans="1:10">
      <c r="A38" s="13" t="s">
        <v>2833</v>
      </c>
      <c r="B38" s="13" t="s">
        <v>1282</v>
      </c>
      <c r="C38" s="13" t="s">
        <v>8812</v>
      </c>
      <c r="D38" s="1608">
        <v>82.52</v>
      </c>
      <c r="E38" s="210">
        <f>VLOOKUP(A38,'Lead Sheet'!A:B,2,0)</f>
        <v>0</v>
      </c>
      <c r="F38" s="1608">
        <f t="shared" si="0"/>
        <v>0</v>
      </c>
      <c r="G38" s="1648">
        <v>12</v>
      </c>
      <c r="H38" s="1648">
        <v>36</v>
      </c>
      <c r="I38" s="1648"/>
      <c r="J38" s="1650">
        <v>199726000361</v>
      </c>
    </row>
    <row r="39" spans="1:10">
      <c r="A39" s="13" t="s">
        <v>2833</v>
      </c>
      <c r="B39" s="13" t="s">
        <v>1283</v>
      </c>
      <c r="C39" s="13" t="s">
        <v>8813</v>
      </c>
      <c r="D39" s="1608">
        <v>87.21</v>
      </c>
      <c r="E39" s="210">
        <f>VLOOKUP(A39,'Lead Sheet'!A:B,2,0)</f>
        <v>0</v>
      </c>
      <c r="F39" s="1608">
        <f t="shared" si="0"/>
        <v>0</v>
      </c>
      <c r="G39" s="1648">
        <v>9</v>
      </c>
      <c r="H39" s="1648">
        <v>27</v>
      </c>
      <c r="I39" s="1648"/>
      <c r="J39" s="1650">
        <v>199726000378</v>
      </c>
    </row>
    <row r="40" spans="1:10">
      <c r="A40" s="13" t="s">
        <v>2833</v>
      </c>
      <c r="B40" s="13" t="s">
        <v>1284</v>
      </c>
      <c r="C40" s="13" t="s">
        <v>8814</v>
      </c>
      <c r="D40" s="1608">
        <v>76.28</v>
      </c>
      <c r="E40" s="210">
        <f>VLOOKUP(A40,'Lead Sheet'!A:B,2,0)</f>
        <v>0</v>
      </c>
      <c r="F40" s="1608">
        <f t="shared" si="0"/>
        <v>0</v>
      </c>
      <c r="G40" s="1648">
        <v>9</v>
      </c>
      <c r="H40" s="1648">
        <v>27</v>
      </c>
      <c r="I40" s="1648"/>
      <c r="J40" s="1650">
        <v>199726000385</v>
      </c>
    </row>
    <row r="41" spans="1:10">
      <c r="A41" s="13" t="s">
        <v>2833</v>
      </c>
      <c r="B41" s="13" t="s">
        <v>11639</v>
      </c>
      <c r="C41" s="13" t="s">
        <v>8815</v>
      </c>
      <c r="D41" s="1608">
        <v>221.8</v>
      </c>
      <c r="E41" s="210">
        <f>VLOOKUP(A41,'Lead Sheet'!A:B,2,0)</f>
        <v>0</v>
      </c>
      <c r="F41" s="1608">
        <f t="shared" si="0"/>
        <v>0</v>
      </c>
      <c r="G41" s="1648">
        <v>1</v>
      </c>
      <c r="H41" s="1648">
        <v>40</v>
      </c>
      <c r="I41" s="1648"/>
      <c r="J41" s="1650">
        <v>199726000392</v>
      </c>
    </row>
    <row r="42" spans="1:10">
      <c r="A42" s="13" t="s">
        <v>2833</v>
      </c>
      <c r="B42" s="13" t="s">
        <v>11640</v>
      </c>
      <c r="C42" s="13" t="s">
        <v>8816</v>
      </c>
      <c r="D42" s="1608">
        <v>221.8</v>
      </c>
      <c r="E42" s="210">
        <f>VLOOKUP(A42,'Lead Sheet'!A:B,2,0)</f>
        <v>0</v>
      </c>
      <c r="F42" s="1608">
        <f t="shared" si="0"/>
        <v>0</v>
      </c>
      <c r="G42" s="1648">
        <v>10</v>
      </c>
      <c r="H42" s="1648">
        <v>20</v>
      </c>
      <c r="I42" s="1648"/>
      <c r="J42" s="1650">
        <v>199726000408</v>
      </c>
    </row>
    <row r="43" spans="1:10">
      <c r="A43" s="13" t="s">
        <v>2833</v>
      </c>
      <c r="B43" s="13" t="s">
        <v>1287</v>
      </c>
      <c r="C43" s="13" t="s">
        <v>8817</v>
      </c>
      <c r="D43" s="1608">
        <v>221.8</v>
      </c>
      <c r="E43" s="210">
        <f>VLOOKUP(A43,'Lead Sheet'!A:B,2,0)</f>
        <v>0</v>
      </c>
      <c r="F43" s="1608">
        <f t="shared" si="0"/>
        <v>0</v>
      </c>
      <c r="G43" s="1648">
        <v>10</v>
      </c>
      <c r="H43" s="1648">
        <v>20</v>
      </c>
      <c r="I43" s="1648"/>
      <c r="J43" s="1650">
        <v>199726000415</v>
      </c>
    </row>
    <row r="44" spans="1:10">
      <c r="A44" s="13" t="s">
        <v>2833</v>
      </c>
      <c r="B44" s="13" t="s">
        <v>1288</v>
      </c>
      <c r="C44" s="13" t="s">
        <v>8818</v>
      </c>
      <c r="D44" s="1608">
        <v>226.89</v>
      </c>
      <c r="E44" s="210">
        <f>VLOOKUP(A44,'Lead Sheet'!A:B,2,0)</f>
        <v>0</v>
      </c>
      <c r="F44" s="1608">
        <f t="shared" si="0"/>
        <v>0</v>
      </c>
      <c r="G44" s="1648">
        <v>7</v>
      </c>
      <c r="H44" s="1648">
        <v>14</v>
      </c>
      <c r="I44" s="1648"/>
      <c r="J44" s="1650">
        <v>199726000422</v>
      </c>
    </row>
    <row r="45" spans="1:10">
      <c r="A45" s="13" t="s">
        <v>2833</v>
      </c>
      <c r="B45" s="13" t="s">
        <v>1289</v>
      </c>
      <c r="C45" s="13" t="s">
        <v>8819</v>
      </c>
      <c r="D45" s="1608">
        <v>194.62</v>
      </c>
      <c r="E45" s="210">
        <f>VLOOKUP(A45,'Lead Sheet'!A:B,2,0)</f>
        <v>0</v>
      </c>
      <c r="F45" s="1608">
        <f t="shared" si="0"/>
        <v>0</v>
      </c>
      <c r="G45" s="1648">
        <v>7</v>
      </c>
      <c r="H45" s="1648">
        <v>14</v>
      </c>
      <c r="I45" s="1648"/>
      <c r="J45" s="1650">
        <v>199726000439</v>
      </c>
    </row>
    <row r="46" spans="1:10">
      <c r="A46" s="13" t="s">
        <v>2833</v>
      </c>
      <c r="B46" s="13" t="s">
        <v>11641</v>
      </c>
      <c r="C46" s="13" t="s">
        <v>8820</v>
      </c>
      <c r="D46" s="1608">
        <v>309.12</v>
      </c>
      <c r="E46" s="210">
        <f>VLOOKUP(A46,'Lead Sheet'!A:B,2,0)</f>
        <v>0</v>
      </c>
      <c r="F46" s="1608">
        <f t="shared" si="0"/>
        <v>0</v>
      </c>
      <c r="G46" s="1648">
        <v>1</v>
      </c>
      <c r="H46" s="1648">
        <v>48</v>
      </c>
      <c r="I46" s="1648"/>
      <c r="J46" s="1650">
        <v>199726000446</v>
      </c>
    </row>
    <row r="47" spans="1:10">
      <c r="A47" s="13" t="s">
        <v>2833</v>
      </c>
      <c r="B47" s="13" t="s">
        <v>11642</v>
      </c>
      <c r="C47" s="13" t="s">
        <v>8821</v>
      </c>
      <c r="D47" s="1608">
        <v>309.12</v>
      </c>
      <c r="E47" s="210">
        <f>VLOOKUP(A47,'Lead Sheet'!A:B,2,0)</f>
        <v>0</v>
      </c>
      <c r="F47" s="1608">
        <f t="shared" si="0"/>
        <v>0</v>
      </c>
      <c r="G47" s="1648">
        <v>6</v>
      </c>
      <c r="H47" s="1648">
        <v>12</v>
      </c>
      <c r="I47" s="1648"/>
      <c r="J47" s="1650">
        <v>199726000453</v>
      </c>
    </row>
    <row r="48" spans="1:10">
      <c r="A48" s="13" t="s">
        <v>2833</v>
      </c>
      <c r="B48" s="13" t="s">
        <v>11643</v>
      </c>
      <c r="C48" s="13" t="s">
        <v>8822</v>
      </c>
      <c r="D48" s="1608">
        <v>309.12</v>
      </c>
      <c r="E48" s="210">
        <f>VLOOKUP(A48,'Lead Sheet'!A:B,2,0)</f>
        <v>0</v>
      </c>
      <c r="F48" s="1608">
        <f t="shared" si="0"/>
        <v>0</v>
      </c>
      <c r="G48" s="1648">
        <v>6</v>
      </c>
      <c r="H48" s="1648">
        <v>12</v>
      </c>
      <c r="I48" s="1648"/>
      <c r="J48" s="1650">
        <v>199726000460</v>
      </c>
    </row>
    <row r="49" spans="1:10">
      <c r="A49" s="13" t="s">
        <v>2833</v>
      </c>
      <c r="B49" s="13" t="s">
        <v>1293</v>
      </c>
      <c r="C49" s="13" t="s">
        <v>8823</v>
      </c>
      <c r="D49" s="1608">
        <v>303.35000000000002</v>
      </c>
      <c r="E49" s="210">
        <f>VLOOKUP(A49,'Lead Sheet'!A:B,2,0)</f>
        <v>0</v>
      </c>
      <c r="F49" s="1608">
        <f t="shared" si="0"/>
        <v>0</v>
      </c>
      <c r="G49" s="1648">
        <v>6</v>
      </c>
      <c r="H49" s="1648">
        <v>12</v>
      </c>
      <c r="I49" s="1648"/>
      <c r="J49" s="1650">
        <v>199726000477</v>
      </c>
    </row>
    <row r="50" spans="1:10">
      <c r="A50" s="13" t="s">
        <v>2833</v>
      </c>
      <c r="B50" s="13" t="s">
        <v>1294</v>
      </c>
      <c r="C50" s="13" t="s">
        <v>8824</v>
      </c>
      <c r="D50" s="1608">
        <v>251.53</v>
      </c>
      <c r="E50" s="210">
        <f>VLOOKUP(A50,'Lead Sheet'!A:B,2,0)</f>
        <v>0</v>
      </c>
      <c r="F50" s="1608">
        <f t="shared" si="0"/>
        <v>0</v>
      </c>
      <c r="G50" s="1648">
        <v>6</v>
      </c>
      <c r="H50" s="1648">
        <v>12</v>
      </c>
      <c r="I50" s="1648"/>
      <c r="J50" s="1650">
        <v>199726000484</v>
      </c>
    </row>
    <row r="51" spans="1:10">
      <c r="A51" s="13" t="s">
        <v>2833</v>
      </c>
      <c r="B51" s="13" t="s">
        <v>1295</v>
      </c>
      <c r="C51" s="13" t="s">
        <v>8825</v>
      </c>
      <c r="D51" s="1608">
        <v>303.35000000000002</v>
      </c>
      <c r="E51" s="210">
        <f>VLOOKUP(A51,'Lead Sheet'!A:B,2,0)</f>
        <v>0</v>
      </c>
      <c r="F51" s="1608">
        <f t="shared" si="0"/>
        <v>0</v>
      </c>
      <c r="G51" s="1648">
        <v>5</v>
      </c>
      <c r="H51" s="1648">
        <v>10</v>
      </c>
      <c r="I51" s="1648"/>
      <c r="J51" s="1650">
        <v>199726000491</v>
      </c>
    </row>
    <row r="52" spans="1:10">
      <c r="A52" s="13" t="s">
        <v>2833</v>
      </c>
      <c r="B52" s="13" t="s">
        <v>11644</v>
      </c>
      <c r="C52" s="13" t="s">
        <v>8826</v>
      </c>
      <c r="D52" s="1608">
        <v>608.19000000000005</v>
      </c>
      <c r="E52" s="210">
        <f>VLOOKUP(A52,'Lead Sheet'!A:B,2,0)</f>
        <v>0</v>
      </c>
      <c r="F52" s="1608">
        <f t="shared" si="0"/>
        <v>0</v>
      </c>
      <c r="G52" s="1648">
        <v>1</v>
      </c>
      <c r="H52" s="1648">
        <v>18</v>
      </c>
      <c r="I52" s="1648"/>
      <c r="J52" s="1650">
        <v>199726000507</v>
      </c>
    </row>
    <row r="53" spans="1:10">
      <c r="A53" s="13" t="s">
        <v>2833</v>
      </c>
      <c r="B53" s="13" t="s">
        <v>11645</v>
      </c>
      <c r="C53" s="13" t="s">
        <v>8827</v>
      </c>
      <c r="D53" s="1608">
        <v>608.19000000000005</v>
      </c>
      <c r="E53" s="210">
        <f>VLOOKUP(A53,'Lead Sheet'!A:B,2,0)</f>
        <v>0</v>
      </c>
      <c r="F53" s="1608">
        <f t="shared" si="0"/>
        <v>0</v>
      </c>
      <c r="G53" s="1648">
        <v>6</v>
      </c>
      <c r="H53" s="1648">
        <v>18</v>
      </c>
      <c r="I53" s="1648"/>
      <c r="J53" s="1650">
        <v>199726000514</v>
      </c>
    </row>
    <row r="54" spans="1:10">
      <c r="A54" s="13" t="s">
        <v>2833</v>
      </c>
      <c r="B54" s="13" t="s">
        <v>11646</v>
      </c>
      <c r="C54" s="13" t="s">
        <v>8828</v>
      </c>
      <c r="D54" s="1608">
        <v>608.12</v>
      </c>
      <c r="E54" s="210">
        <f>VLOOKUP(A54,'Lead Sheet'!A:B,2,0)</f>
        <v>0</v>
      </c>
      <c r="F54" s="1608">
        <f t="shared" si="0"/>
        <v>0</v>
      </c>
      <c r="G54" s="1648">
        <v>3</v>
      </c>
      <c r="H54" s="1648">
        <v>6</v>
      </c>
      <c r="I54" s="1648"/>
      <c r="J54" s="1650">
        <v>199726000521</v>
      </c>
    </row>
    <row r="55" spans="1:10">
      <c r="A55" s="13" t="s">
        <v>2833</v>
      </c>
      <c r="B55" s="13" t="s">
        <v>11647</v>
      </c>
      <c r="C55" s="13" t="s">
        <v>8829</v>
      </c>
      <c r="D55" s="1608">
        <v>608.12</v>
      </c>
      <c r="E55" s="210">
        <f>VLOOKUP(A55,'Lead Sheet'!A:B,2,0)</f>
        <v>0</v>
      </c>
      <c r="F55" s="1608">
        <f t="shared" si="0"/>
        <v>0</v>
      </c>
      <c r="G55" s="1648">
        <v>3</v>
      </c>
      <c r="H55" s="1648">
        <v>6</v>
      </c>
      <c r="I55" s="1648"/>
      <c r="J55" s="1650">
        <v>199726000538</v>
      </c>
    </row>
    <row r="56" spans="1:10">
      <c r="A56" s="13" t="s">
        <v>2833</v>
      </c>
      <c r="B56" s="13" t="s">
        <v>11648</v>
      </c>
      <c r="C56" s="13" t="s">
        <v>8830</v>
      </c>
      <c r="D56" s="1608">
        <v>608.12</v>
      </c>
      <c r="E56" s="210">
        <f>VLOOKUP(A56,'Lead Sheet'!A:B,2,0)</f>
        <v>0</v>
      </c>
      <c r="F56" s="1608">
        <f t="shared" si="0"/>
        <v>0</v>
      </c>
      <c r="G56" s="1648">
        <v>3</v>
      </c>
      <c r="H56" s="1648">
        <v>6</v>
      </c>
      <c r="I56" s="1648"/>
      <c r="J56" s="1650">
        <v>199726000545</v>
      </c>
    </row>
    <row r="57" spans="1:10">
      <c r="A57" s="13" t="s">
        <v>2833</v>
      </c>
      <c r="B57" s="13" t="s">
        <v>11649</v>
      </c>
      <c r="C57" s="13" t="s">
        <v>8831</v>
      </c>
      <c r="D57" s="1608">
        <v>608.12</v>
      </c>
      <c r="E57" s="210">
        <f>VLOOKUP(A57,'Lead Sheet'!A:B,2,0)</f>
        <v>0</v>
      </c>
      <c r="F57" s="1608">
        <f t="shared" si="0"/>
        <v>0</v>
      </c>
      <c r="G57" s="1648">
        <v>3</v>
      </c>
      <c r="H57" s="1648">
        <v>6</v>
      </c>
      <c r="I57" s="1648"/>
      <c r="J57" s="1650">
        <v>199726000552</v>
      </c>
    </row>
    <row r="58" spans="1:10">
      <c r="A58" s="13" t="s">
        <v>2833</v>
      </c>
      <c r="B58" s="13" t="s">
        <v>11650</v>
      </c>
      <c r="C58" s="13" t="s">
        <v>5628</v>
      </c>
      <c r="D58" s="1608">
        <v>65.209999999999994</v>
      </c>
      <c r="E58" s="210">
        <f>VLOOKUP(A58,'Lead Sheet'!A:B,2,0)</f>
        <v>0</v>
      </c>
      <c r="F58" s="1608">
        <f t="shared" si="0"/>
        <v>0</v>
      </c>
      <c r="G58" s="1648">
        <v>40</v>
      </c>
      <c r="H58" s="1648">
        <v>480</v>
      </c>
      <c r="I58" s="1648"/>
      <c r="J58" s="1650">
        <v>199726000583</v>
      </c>
    </row>
    <row r="59" spans="1:10">
      <c r="A59" s="13" t="s">
        <v>2833</v>
      </c>
      <c r="B59" s="13" t="s">
        <v>11651</v>
      </c>
      <c r="C59" s="13" t="s">
        <v>5629</v>
      </c>
      <c r="D59" s="1608">
        <v>53.65</v>
      </c>
      <c r="E59" s="210">
        <f>VLOOKUP(A59,'Lead Sheet'!A:B,2,0)</f>
        <v>0</v>
      </c>
      <c r="F59" s="1608">
        <f t="shared" si="0"/>
        <v>0</v>
      </c>
      <c r="G59" s="1648">
        <v>75</v>
      </c>
      <c r="H59" s="1648">
        <v>300</v>
      </c>
      <c r="I59" s="1648"/>
      <c r="J59" s="1650">
        <v>199726000590</v>
      </c>
    </row>
    <row r="60" spans="1:10">
      <c r="A60" s="13" t="s">
        <v>2833</v>
      </c>
      <c r="B60" s="13" t="s">
        <v>11652</v>
      </c>
      <c r="C60" s="13" t="s">
        <v>5630</v>
      </c>
      <c r="D60" s="1608">
        <v>79.040000000000006</v>
      </c>
      <c r="E60" s="210">
        <f>VLOOKUP(A60,'Lead Sheet'!A:B,2,0)</f>
        <v>0</v>
      </c>
      <c r="F60" s="1608">
        <f t="shared" si="0"/>
        <v>0</v>
      </c>
      <c r="G60" s="1648">
        <v>40</v>
      </c>
      <c r="H60" s="1648">
        <v>160</v>
      </c>
      <c r="I60" s="1648"/>
      <c r="J60" s="1650">
        <v>199726000606</v>
      </c>
    </row>
    <row r="61" spans="1:10">
      <c r="A61" s="13" t="s">
        <v>2833</v>
      </c>
      <c r="B61" s="13" t="s">
        <v>11653</v>
      </c>
      <c r="C61" s="13" t="s">
        <v>5631</v>
      </c>
      <c r="D61" s="1608">
        <v>113.88</v>
      </c>
      <c r="E61" s="210">
        <f>VLOOKUP(A61,'Lead Sheet'!A:B,2,0)</f>
        <v>0</v>
      </c>
      <c r="F61" s="1608">
        <f t="shared" si="0"/>
        <v>0</v>
      </c>
      <c r="G61" s="1648">
        <v>45</v>
      </c>
      <c r="H61" s="1648">
        <v>90</v>
      </c>
      <c r="I61" s="1648"/>
      <c r="J61" s="1650">
        <v>199726000613</v>
      </c>
    </row>
    <row r="62" spans="1:10">
      <c r="A62" s="13" t="s">
        <v>2833</v>
      </c>
      <c r="B62" s="13" t="s">
        <v>1306</v>
      </c>
      <c r="C62" s="13" t="s">
        <v>5632</v>
      </c>
      <c r="D62" s="1608">
        <v>130.31</v>
      </c>
      <c r="E62" s="210">
        <f>VLOOKUP(A62,'Lead Sheet'!A:B,2,0)</f>
        <v>0</v>
      </c>
      <c r="F62" s="1608">
        <f t="shared" si="0"/>
        <v>0</v>
      </c>
      <c r="G62" s="1648">
        <v>20</v>
      </c>
      <c r="H62" s="1648">
        <v>60</v>
      </c>
      <c r="I62" s="1648"/>
      <c r="J62" s="1650">
        <v>199726000620</v>
      </c>
    </row>
    <row r="63" spans="1:10">
      <c r="A63" s="13" t="s">
        <v>2833</v>
      </c>
      <c r="B63" s="13" t="s">
        <v>1307</v>
      </c>
      <c r="C63" s="13" t="s">
        <v>5633</v>
      </c>
      <c r="D63" s="1608">
        <v>155.83000000000001</v>
      </c>
      <c r="E63" s="210">
        <f>VLOOKUP(A63,'Lead Sheet'!A:B,2,0)</f>
        <v>0</v>
      </c>
      <c r="F63" s="1608">
        <f t="shared" si="0"/>
        <v>0</v>
      </c>
      <c r="G63" s="1648">
        <v>20</v>
      </c>
      <c r="H63" s="1648">
        <v>40</v>
      </c>
      <c r="I63" s="1648"/>
      <c r="J63" s="1650">
        <v>199726000637</v>
      </c>
    </row>
    <row r="64" spans="1:10">
      <c r="A64" s="13" t="s">
        <v>2833</v>
      </c>
      <c r="B64" s="13" t="s">
        <v>1308</v>
      </c>
      <c r="C64" s="13" t="s">
        <v>5634</v>
      </c>
      <c r="D64" s="1608">
        <v>182.28</v>
      </c>
      <c r="E64" s="210">
        <f>VLOOKUP(A64,'Lead Sheet'!A:B,2,0)</f>
        <v>0</v>
      </c>
      <c r="F64" s="1608">
        <f t="shared" si="0"/>
        <v>0</v>
      </c>
      <c r="G64" s="1648">
        <v>15</v>
      </c>
      <c r="H64" s="1648">
        <v>30</v>
      </c>
      <c r="I64" s="1648"/>
      <c r="J64" s="1650">
        <v>199726000644</v>
      </c>
    </row>
    <row r="65" spans="1:10">
      <c r="A65" s="13" t="s">
        <v>2833</v>
      </c>
      <c r="B65" s="13" t="s">
        <v>11654</v>
      </c>
      <c r="C65" s="13" t="s">
        <v>5279</v>
      </c>
      <c r="D65" s="1608">
        <v>96.77</v>
      </c>
      <c r="E65" s="210">
        <f>VLOOKUP(A65,'Lead Sheet'!A:B,2,0)</f>
        <v>0</v>
      </c>
      <c r="F65" s="1608">
        <f t="shared" si="0"/>
        <v>0</v>
      </c>
      <c r="G65" s="1648">
        <v>30</v>
      </c>
      <c r="H65" s="1648">
        <v>240</v>
      </c>
      <c r="I65" s="1648"/>
      <c r="J65" s="1650">
        <v>199726000651</v>
      </c>
    </row>
    <row r="66" spans="1:10">
      <c r="A66" s="13" t="s">
        <v>2833</v>
      </c>
      <c r="B66" s="13" t="s">
        <v>1310</v>
      </c>
      <c r="C66" s="13" t="s">
        <v>5280</v>
      </c>
      <c r="D66" s="1608">
        <v>92.11</v>
      </c>
      <c r="E66" s="210">
        <f>VLOOKUP(A66,'Lead Sheet'!A:B,2,0)</f>
        <v>0</v>
      </c>
      <c r="F66" s="1608">
        <f t="shared" si="0"/>
        <v>0</v>
      </c>
      <c r="G66" s="1648">
        <v>20</v>
      </c>
      <c r="H66" s="1648">
        <v>240</v>
      </c>
      <c r="I66" s="1648"/>
      <c r="J66" s="1650">
        <v>199726000668</v>
      </c>
    </row>
    <row r="67" spans="1:10">
      <c r="A67" s="13" t="s">
        <v>2833</v>
      </c>
      <c r="B67" s="13" t="s">
        <v>1311</v>
      </c>
      <c r="C67" s="13" t="s">
        <v>5281</v>
      </c>
      <c r="D67" s="1608">
        <v>62.14</v>
      </c>
      <c r="E67" s="210">
        <f>VLOOKUP(A67,'Lead Sheet'!A:B,2,0)</f>
        <v>0</v>
      </c>
      <c r="F67" s="1608">
        <f t="shared" ref="F67:F130" si="1">IFERROR(D67*E67,"NET")</f>
        <v>0</v>
      </c>
      <c r="G67" s="1648">
        <v>20</v>
      </c>
      <c r="H67" s="1648">
        <v>240</v>
      </c>
      <c r="I67" s="1648"/>
      <c r="J67" s="1650">
        <v>199726000675</v>
      </c>
    </row>
    <row r="68" spans="1:10">
      <c r="A68" s="13" t="s">
        <v>2833</v>
      </c>
      <c r="B68" s="13" t="s">
        <v>1312</v>
      </c>
      <c r="C68" s="13" t="s">
        <v>5282</v>
      </c>
      <c r="D68" s="1608">
        <v>59.37</v>
      </c>
      <c r="E68" s="210">
        <f>VLOOKUP(A68,'Lead Sheet'!A:B,2,0)</f>
        <v>0</v>
      </c>
      <c r="F68" s="1608">
        <f t="shared" si="1"/>
        <v>0</v>
      </c>
      <c r="G68" s="1648">
        <v>50</v>
      </c>
      <c r="H68" s="1648">
        <v>100</v>
      </c>
      <c r="I68" s="1648"/>
      <c r="J68" s="1650">
        <v>199726000682</v>
      </c>
    </row>
    <row r="69" spans="1:10">
      <c r="A69" s="13" t="s">
        <v>2833</v>
      </c>
      <c r="B69" s="13" t="s">
        <v>1313</v>
      </c>
      <c r="C69" s="13" t="s">
        <v>5283</v>
      </c>
      <c r="D69" s="1608">
        <v>70.73</v>
      </c>
      <c r="E69" s="210">
        <f>VLOOKUP(A69,'Lead Sheet'!A:B,2,0)</f>
        <v>0</v>
      </c>
      <c r="F69" s="1608">
        <f t="shared" si="1"/>
        <v>0</v>
      </c>
      <c r="G69" s="1648">
        <v>35</v>
      </c>
      <c r="H69" s="1648">
        <v>70</v>
      </c>
      <c r="I69" s="1648"/>
      <c r="J69" s="1650">
        <v>199726000699</v>
      </c>
    </row>
    <row r="70" spans="1:10">
      <c r="A70" s="13" t="s">
        <v>2833</v>
      </c>
      <c r="B70" s="13" t="s">
        <v>1314</v>
      </c>
      <c r="C70" s="13" t="s">
        <v>5284</v>
      </c>
      <c r="D70" s="1608">
        <v>92.41</v>
      </c>
      <c r="E70" s="210">
        <f>VLOOKUP(A70,'Lead Sheet'!A:B,2,0)</f>
        <v>0</v>
      </c>
      <c r="F70" s="1608">
        <f t="shared" si="1"/>
        <v>0</v>
      </c>
      <c r="G70" s="1648">
        <v>20</v>
      </c>
      <c r="H70" s="1648">
        <v>40</v>
      </c>
      <c r="I70" s="1648"/>
      <c r="J70" s="1650">
        <v>199726000705</v>
      </c>
    </row>
    <row r="71" spans="1:10">
      <c r="A71" s="13" t="s">
        <v>2833</v>
      </c>
      <c r="B71" s="13" t="s">
        <v>1315</v>
      </c>
      <c r="C71" s="13" t="s">
        <v>5285</v>
      </c>
      <c r="D71" s="1608">
        <v>122.57</v>
      </c>
      <c r="E71" s="210">
        <f>VLOOKUP(A71,'Lead Sheet'!A:B,2,0)</f>
        <v>0</v>
      </c>
      <c r="F71" s="1608">
        <f t="shared" si="1"/>
        <v>0</v>
      </c>
      <c r="G71" s="1648">
        <v>15</v>
      </c>
      <c r="H71" s="1648">
        <v>30</v>
      </c>
      <c r="I71" s="1648"/>
      <c r="J71" s="1650">
        <v>199726000712</v>
      </c>
    </row>
    <row r="72" spans="1:10">
      <c r="A72" s="13" t="s">
        <v>2833</v>
      </c>
      <c r="B72" s="13" t="s">
        <v>1316</v>
      </c>
      <c r="C72" s="13" t="s">
        <v>5286</v>
      </c>
      <c r="D72" s="1608">
        <v>149.72999999999999</v>
      </c>
      <c r="E72" s="210">
        <f>VLOOKUP(A72,'Lead Sheet'!A:B,2,0)</f>
        <v>0</v>
      </c>
      <c r="F72" s="1608">
        <f t="shared" si="1"/>
        <v>0</v>
      </c>
      <c r="G72" s="1648">
        <v>10</v>
      </c>
      <c r="H72" s="1648">
        <v>20</v>
      </c>
      <c r="I72" s="1648"/>
      <c r="J72" s="1650">
        <v>199726000729</v>
      </c>
    </row>
    <row r="73" spans="1:10">
      <c r="A73" s="13" t="s">
        <v>2833</v>
      </c>
      <c r="B73" s="13" t="s">
        <v>1317</v>
      </c>
      <c r="C73" s="13" t="s">
        <v>5287</v>
      </c>
      <c r="D73" s="1608">
        <v>226.18</v>
      </c>
      <c r="E73" s="210">
        <f>VLOOKUP(A73,'Lead Sheet'!A:B,2,0)</f>
        <v>0</v>
      </c>
      <c r="F73" s="1608">
        <f t="shared" si="1"/>
        <v>0</v>
      </c>
      <c r="G73" s="1648">
        <v>6</v>
      </c>
      <c r="H73" s="1648">
        <v>12</v>
      </c>
      <c r="I73" s="1648"/>
      <c r="J73" s="1650">
        <v>199726000736</v>
      </c>
    </row>
    <row r="74" spans="1:10">
      <c r="A74" s="13" t="s">
        <v>2833</v>
      </c>
      <c r="B74" s="13" t="s">
        <v>1318</v>
      </c>
      <c r="C74" s="13" t="s">
        <v>5288</v>
      </c>
      <c r="D74" s="1608">
        <v>545.05999999999995</v>
      </c>
      <c r="E74" s="210">
        <f>VLOOKUP(A74,'Lead Sheet'!A:B,2,0)</f>
        <v>0</v>
      </c>
      <c r="F74" s="1608">
        <f t="shared" si="1"/>
        <v>0</v>
      </c>
      <c r="G74" s="1648">
        <v>4</v>
      </c>
      <c r="H74" s="1648">
        <v>8</v>
      </c>
      <c r="I74" s="1648"/>
      <c r="J74" s="1650">
        <v>199726000743</v>
      </c>
    </row>
    <row r="75" spans="1:10">
      <c r="A75" s="13" t="s">
        <v>2833</v>
      </c>
      <c r="B75" s="13" t="s">
        <v>1319</v>
      </c>
      <c r="C75" s="13" t="s">
        <v>5289</v>
      </c>
      <c r="D75" s="1608">
        <v>661.75</v>
      </c>
      <c r="E75" s="210">
        <f>VLOOKUP(A75,'Lead Sheet'!A:B,2,0)</f>
        <v>0</v>
      </c>
      <c r="F75" s="1608">
        <f t="shared" si="1"/>
        <v>0</v>
      </c>
      <c r="G75" s="1648">
        <v>4</v>
      </c>
      <c r="H75" s="1648">
        <v>8</v>
      </c>
      <c r="I75" s="1648"/>
      <c r="J75" s="1650">
        <v>199726000750</v>
      </c>
    </row>
    <row r="76" spans="1:10">
      <c r="A76" s="13" t="s">
        <v>2833</v>
      </c>
      <c r="B76" s="13" t="s">
        <v>1320</v>
      </c>
      <c r="C76" s="13" t="s">
        <v>5290</v>
      </c>
      <c r="D76" s="1608">
        <v>1636.2</v>
      </c>
      <c r="E76" s="210">
        <f>VLOOKUP(A76,'Lead Sheet'!A:B,2,0)</f>
        <v>0</v>
      </c>
      <c r="F76" s="1608">
        <f t="shared" si="1"/>
        <v>0</v>
      </c>
      <c r="G76" s="1648">
        <v>2</v>
      </c>
      <c r="H76" s="1648">
        <v>4</v>
      </c>
      <c r="I76" s="1648"/>
      <c r="J76" s="1650">
        <v>199726000767</v>
      </c>
    </row>
    <row r="77" spans="1:10">
      <c r="A77" s="13" t="s">
        <v>2833</v>
      </c>
      <c r="B77" s="13" t="s">
        <v>11655</v>
      </c>
      <c r="C77" s="13" t="s">
        <v>5658</v>
      </c>
      <c r="D77" s="1608">
        <v>23.95</v>
      </c>
      <c r="E77" s="210">
        <f>VLOOKUP(A77,'Lead Sheet'!A:B,2,0)</f>
        <v>0</v>
      </c>
      <c r="F77" s="1608">
        <f t="shared" si="1"/>
        <v>0</v>
      </c>
      <c r="G77" s="1648">
        <v>120</v>
      </c>
      <c r="H77" s="1648">
        <v>1440</v>
      </c>
      <c r="I77" s="1648"/>
      <c r="J77" s="1650">
        <v>199726000774</v>
      </c>
    </row>
    <row r="78" spans="1:10">
      <c r="A78" s="13" t="s">
        <v>2833</v>
      </c>
      <c r="B78" s="13" t="s">
        <v>1322</v>
      </c>
      <c r="C78" s="13" t="s">
        <v>5659</v>
      </c>
      <c r="D78" s="1608">
        <v>23.95</v>
      </c>
      <c r="E78" s="210">
        <f>VLOOKUP(A78,'Lead Sheet'!A:B,2,0)</f>
        <v>0</v>
      </c>
      <c r="F78" s="1608">
        <f t="shared" si="1"/>
        <v>0</v>
      </c>
      <c r="G78" s="1648">
        <v>50</v>
      </c>
      <c r="H78" s="1648">
        <v>300</v>
      </c>
      <c r="I78" s="1648"/>
      <c r="J78" s="1650">
        <v>199726000781</v>
      </c>
    </row>
    <row r="79" spans="1:10">
      <c r="A79" s="13" t="s">
        <v>2833</v>
      </c>
      <c r="B79" s="13" t="s">
        <v>1323</v>
      </c>
      <c r="C79" s="13" t="s">
        <v>5660</v>
      </c>
      <c r="D79" s="1608">
        <v>23.95</v>
      </c>
      <c r="E79" s="210">
        <f>VLOOKUP(A79,'Lead Sheet'!A:B,2,0)</f>
        <v>0</v>
      </c>
      <c r="F79" s="1608">
        <f t="shared" si="1"/>
        <v>0</v>
      </c>
      <c r="G79" s="1648">
        <v>75</v>
      </c>
      <c r="H79" s="1648">
        <v>900</v>
      </c>
      <c r="I79" s="1648"/>
      <c r="J79" s="1650">
        <v>199726000798</v>
      </c>
    </row>
    <row r="80" spans="1:10">
      <c r="A80" s="13" t="s">
        <v>2833</v>
      </c>
      <c r="B80" s="13" t="s">
        <v>11656</v>
      </c>
      <c r="C80" s="13" t="s">
        <v>5661</v>
      </c>
      <c r="D80" s="1608">
        <v>23.95</v>
      </c>
      <c r="E80" s="210">
        <f>VLOOKUP(A80,'Lead Sheet'!A:B,2,0)</f>
        <v>0</v>
      </c>
      <c r="F80" s="1608">
        <f t="shared" si="1"/>
        <v>0</v>
      </c>
      <c r="G80" s="1648">
        <v>100</v>
      </c>
      <c r="H80" s="1648">
        <v>600</v>
      </c>
      <c r="I80" s="1648"/>
      <c r="J80" s="1650">
        <v>199726000804</v>
      </c>
    </row>
    <row r="81" spans="1:10">
      <c r="A81" s="13" t="s">
        <v>2833</v>
      </c>
      <c r="B81" s="13" t="s">
        <v>11657</v>
      </c>
      <c r="C81" s="13" t="s">
        <v>5662</v>
      </c>
      <c r="D81" s="1608">
        <v>23.95</v>
      </c>
      <c r="E81" s="210">
        <f>VLOOKUP(A81,'Lead Sheet'!A:B,2,0)</f>
        <v>0</v>
      </c>
      <c r="F81" s="1608">
        <f t="shared" si="1"/>
        <v>0</v>
      </c>
      <c r="G81" s="1648">
        <v>100</v>
      </c>
      <c r="H81" s="1648">
        <v>600</v>
      </c>
      <c r="I81" s="1648"/>
      <c r="J81" s="1650">
        <v>199726000811</v>
      </c>
    </row>
    <row r="82" spans="1:10">
      <c r="A82" s="13" t="s">
        <v>2833</v>
      </c>
      <c r="B82" s="13" t="s">
        <v>11658</v>
      </c>
      <c r="C82" s="13" t="s">
        <v>5663</v>
      </c>
      <c r="D82" s="1608">
        <v>23.95</v>
      </c>
      <c r="E82" s="210">
        <f>VLOOKUP(A82,'Lead Sheet'!A:B,2,0)</f>
        <v>0</v>
      </c>
      <c r="F82" s="1608">
        <f t="shared" si="1"/>
        <v>0</v>
      </c>
      <c r="G82" s="1648">
        <v>100</v>
      </c>
      <c r="H82" s="1648">
        <v>600</v>
      </c>
      <c r="I82" s="1648"/>
      <c r="J82" s="1650">
        <v>199726000828</v>
      </c>
    </row>
    <row r="83" spans="1:10">
      <c r="A83" s="13" t="s">
        <v>2833</v>
      </c>
      <c r="B83" s="13" t="s">
        <v>11659</v>
      </c>
      <c r="C83" s="13" t="s">
        <v>5664</v>
      </c>
      <c r="D83" s="1608">
        <v>23.5</v>
      </c>
      <c r="E83" s="210">
        <f>VLOOKUP(A83,'Lead Sheet'!A:B,2,0)</f>
        <v>0</v>
      </c>
      <c r="F83" s="1608">
        <f t="shared" si="1"/>
        <v>0</v>
      </c>
      <c r="G83" s="1648">
        <v>50</v>
      </c>
      <c r="H83" s="1648">
        <v>300</v>
      </c>
      <c r="I83" s="1648"/>
      <c r="J83" s="1650">
        <v>199726000835</v>
      </c>
    </row>
    <row r="84" spans="1:10">
      <c r="A84" s="13" t="s">
        <v>2833</v>
      </c>
      <c r="B84" s="13" t="s">
        <v>11660</v>
      </c>
      <c r="C84" s="13" t="s">
        <v>5665</v>
      </c>
      <c r="D84" s="1608">
        <v>23.5</v>
      </c>
      <c r="E84" s="210">
        <f>VLOOKUP(A84,'Lead Sheet'!A:B,2,0)</f>
        <v>0</v>
      </c>
      <c r="F84" s="1608">
        <f t="shared" si="1"/>
        <v>0</v>
      </c>
      <c r="G84" s="1648">
        <v>50</v>
      </c>
      <c r="H84" s="1648">
        <v>300</v>
      </c>
      <c r="I84" s="1648"/>
      <c r="J84" s="1650">
        <v>199726000842</v>
      </c>
    </row>
    <row r="85" spans="1:10">
      <c r="A85" s="13" t="s">
        <v>2833</v>
      </c>
      <c r="B85" s="13" t="s">
        <v>1329</v>
      </c>
      <c r="C85" s="13" t="s">
        <v>5666</v>
      </c>
      <c r="D85" s="1608">
        <v>23.5</v>
      </c>
      <c r="E85" s="210">
        <f>VLOOKUP(A85,'Lead Sheet'!A:B,2,0)</f>
        <v>0</v>
      </c>
      <c r="F85" s="1608">
        <f t="shared" si="1"/>
        <v>0</v>
      </c>
      <c r="G85" s="1648">
        <v>50</v>
      </c>
      <c r="H85" s="1648">
        <v>300</v>
      </c>
      <c r="I85" s="1648"/>
      <c r="J85" s="1650">
        <v>199726000859</v>
      </c>
    </row>
    <row r="86" spans="1:10">
      <c r="A86" s="13" t="s">
        <v>2833</v>
      </c>
      <c r="B86" s="13" t="s">
        <v>1330</v>
      </c>
      <c r="C86" s="13" t="s">
        <v>5667</v>
      </c>
      <c r="D86" s="1608">
        <v>21.76</v>
      </c>
      <c r="E86" s="210">
        <f>VLOOKUP(A86,'Lead Sheet'!A:B,2,0)</f>
        <v>0</v>
      </c>
      <c r="F86" s="1608">
        <f t="shared" si="1"/>
        <v>0</v>
      </c>
      <c r="G86" s="1648">
        <v>50</v>
      </c>
      <c r="H86" s="1648">
        <v>300</v>
      </c>
      <c r="I86" s="1648"/>
      <c r="J86" s="1650">
        <v>199726000866</v>
      </c>
    </row>
    <row r="87" spans="1:10">
      <c r="A87" s="13" t="s">
        <v>2833</v>
      </c>
      <c r="B87" s="13" t="s">
        <v>11661</v>
      </c>
      <c r="C87" s="13" t="s">
        <v>5668</v>
      </c>
      <c r="D87" s="1608">
        <v>27.19</v>
      </c>
      <c r="E87" s="210">
        <f>VLOOKUP(A87,'Lead Sheet'!A:B,2,0)</f>
        <v>0</v>
      </c>
      <c r="F87" s="1608">
        <f t="shared" si="1"/>
        <v>0</v>
      </c>
      <c r="G87" s="1648">
        <v>50</v>
      </c>
      <c r="H87" s="1648">
        <v>200</v>
      </c>
      <c r="I87" s="1648"/>
      <c r="J87" s="1650">
        <v>199726000873</v>
      </c>
    </row>
    <row r="88" spans="1:10">
      <c r="A88" s="13" t="s">
        <v>2833</v>
      </c>
      <c r="B88" s="13" t="s">
        <v>11662</v>
      </c>
      <c r="C88" s="13" t="s">
        <v>5669</v>
      </c>
      <c r="D88" s="1608">
        <v>29.1</v>
      </c>
      <c r="E88" s="210">
        <f>VLOOKUP(A88,'Lead Sheet'!A:B,2,0)</f>
        <v>0</v>
      </c>
      <c r="F88" s="1608">
        <f t="shared" si="1"/>
        <v>0</v>
      </c>
      <c r="G88" s="1648">
        <v>50</v>
      </c>
      <c r="H88" s="1648">
        <v>200</v>
      </c>
      <c r="I88" s="1648"/>
      <c r="J88" s="1650">
        <v>199726000880</v>
      </c>
    </row>
    <row r="89" spans="1:10">
      <c r="A89" s="13" t="s">
        <v>2833</v>
      </c>
      <c r="B89" s="13" t="s">
        <v>11663</v>
      </c>
      <c r="C89" s="13" t="s">
        <v>5670</v>
      </c>
      <c r="D89" s="1608">
        <v>29.91</v>
      </c>
      <c r="E89" s="210">
        <f>VLOOKUP(A89,'Lead Sheet'!A:B,2,0)</f>
        <v>0</v>
      </c>
      <c r="F89" s="1608">
        <f t="shared" si="1"/>
        <v>0</v>
      </c>
      <c r="G89" s="1648">
        <v>50</v>
      </c>
      <c r="H89" s="1648">
        <v>200</v>
      </c>
      <c r="I89" s="1648"/>
      <c r="J89" s="1650">
        <v>199726000897</v>
      </c>
    </row>
    <row r="90" spans="1:10">
      <c r="A90" s="13" t="s">
        <v>2833</v>
      </c>
      <c r="B90" s="13" t="s">
        <v>11664</v>
      </c>
      <c r="C90" s="13" t="s">
        <v>5671</v>
      </c>
      <c r="D90" s="1608">
        <v>22.38</v>
      </c>
      <c r="E90" s="210">
        <f>VLOOKUP(A90,'Lead Sheet'!A:B,2,0)</f>
        <v>0</v>
      </c>
      <c r="F90" s="1608">
        <f t="shared" si="1"/>
        <v>0</v>
      </c>
      <c r="G90" s="1648">
        <v>50</v>
      </c>
      <c r="H90" s="1648">
        <v>200</v>
      </c>
      <c r="I90" s="1648"/>
      <c r="J90" s="1650">
        <v>199726000903</v>
      </c>
    </row>
    <row r="91" spans="1:10">
      <c r="A91" s="13" t="s">
        <v>2833</v>
      </c>
      <c r="B91" s="13" t="s">
        <v>11665</v>
      </c>
      <c r="C91" s="13" t="s">
        <v>5672</v>
      </c>
      <c r="D91" s="1608">
        <v>22.38</v>
      </c>
      <c r="E91" s="210">
        <f>VLOOKUP(A91,'Lead Sheet'!A:B,2,0)</f>
        <v>0</v>
      </c>
      <c r="F91" s="1608">
        <f t="shared" si="1"/>
        <v>0</v>
      </c>
      <c r="G91" s="1648">
        <v>50</v>
      </c>
      <c r="H91" s="1648">
        <v>200</v>
      </c>
      <c r="I91" s="1648"/>
      <c r="J91" s="1650">
        <v>199726000910</v>
      </c>
    </row>
    <row r="92" spans="1:10">
      <c r="A92" s="13" t="s">
        <v>2833</v>
      </c>
      <c r="B92" s="13" t="s">
        <v>11666</v>
      </c>
      <c r="C92" s="13" t="s">
        <v>5673</v>
      </c>
      <c r="D92" s="1608">
        <v>37.79</v>
      </c>
      <c r="E92" s="210">
        <f>VLOOKUP(A92,'Lead Sheet'!A:B,2,0)</f>
        <v>0</v>
      </c>
      <c r="F92" s="1608">
        <f t="shared" si="1"/>
        <v>0</v>
      </c>
      <c r="G92" s="1648">
        <v>30</v>
      </c>
      <c r="H92" s="1648">
        <v>120</v>
      </c>
      <c r="I92" s="1648"/>
      <c r="J92" s="1650">
        <v>199726000934</v>
      </c>
    </row>
    <row r="93" spans="1:10">
      <c r="A93" s="13" t="s">
        <v>2833</v>
      </c>
      <c r="B93" s="13" t="s">
        <v>11667</v>
      </c>
      <c r="C93" s="13" t="s">
        <v>5674</v>
      </c>
      <c r="D93" s="1608">
        <v>32.1</v>
      </c>
      <c r="E93" s="210">
        <f>VLOOKUP(A93,'Lead Sheet'!A:B,2,0)</f>
        <v>0</v>
      </c>
      <c r="F93" s="1608">
        <f t="shared" si="1"/>
        <v>0</v>
      </c>
      <c r="G93" s="1648">
        <v>30</v>
      </c>
      <c r="H93" s="1648">
        <v>120</v>
      </c>
      <c r="I93" s="1648"/>
      <c r="J93" s="1650">
        <v>199726000941</v>
      </c>
    </row>
    <row r="94" spans="1:10">
      <c r="A94" s="13" t="s">
        <v>2833</v>
      </c>
      <c r="B94" s="13" t="s">
        <v>11668</v>
      </c>
      <c r="C94" s="13" t="s">
        <v>5675</v>
      </c>
      <c r="D94" s="1608">
        <v>32.03</v>
      </c>
      <c r="E94" s="210">
        <f>VLOOKUP(A94,'Lead Sheet'!A:B,2,0)</f>
        <v>0</v>
      </c>
      <c r="F94" s="1608">
        <f t="shared" si="1"/>
        <v>0</v>
      </c>
      <c r="G94" s="1648">
        <v>30</v>
      </c>
      <c r="H94" s="1648">
        <v>120</v>
      </c>
      <c r="I94" s="1648"/>
      <c r="J94" s="1650">
        <v>199726000958</v>
      </c>
    </row>
    <row r="95" spans="1:10">
      <c r="A95" s="13" t="s">
        <v>2833</v>
      </c>
      <c r="B95" s="13" t="s">
        <v>11669</v>
      </c>
      <c r="C95" s="13" t="s">
        <v>5676</v>
      </c>
      <c r="D95" s="1608">
        <v>32.03</v>
      </c>
      <c r="E95" s="210">
        <f>VLOOKUP(A95,'Lead Sheet'!A:B,2,0)</f>
        <v>0</v>
      </c>
      <c r="F95" s="1608">
        <f t="shared" si="1"/>
        <v>0</v>
      </c>
      <c r="G95" s="1648">
        <v>30</v>
      </c>
      <c r="H95" s="1648">
        <v>120</v>
      </c>
      <c r="I95" s="1648"/>
      <c r="J95" s="1650">
        <v>199726000965</v>
      </c>
    </row>
    <row r="96" spans="1:10">
      <c r="A96" s="13" t="s">
        <v>2833</v>
      </c>
      <c r="B96" s="13" t="s">
        <v>11670</v>
      </c>
      <c r="C96" s="13" t="s">
        <v>5677</v>
      </c>
      <c r="D96" s="1608">
        <v>44.3</v>
      </c>
      <c r="E96" s="210">
        <f>VLOOKUP(A96,'Lead Sheet'!A:B,2,0)</f>
        <v>0</v>
      </c>
      <c r="F96" s="1608">
        <f t="shared" si="1"/>
        <v>0</v>
      </c>
      <c r="G96" s="1648">
        <v>25</v>
      </c>
      <c r="H96" s="1648">
        <v>75</v>
      </c>
      <c r="I96" s="1648"/>
      <c r="J96" s="1650">
        <v>199726000972</v>
      </c>
    </row>
    <row r="97" spans="1:10">
      <c r="A97" s="13" t="s">
        <v>2833</v>
      </c>
      <c r="B97" s="13" t="s">
        <v>11671</v>
      </c>
      <c r="C97" s="13" t="s">
        <v>5678</v>
      </c>
      <c r="D97" s="1608">
        <v>44.3</v>
      </c>
      <c r="E97" s="210">
        <f>VLOOKUP(A97,'Lead Sheet'!A:B,2,0)</f>
        <v>0</v>
      </c>
      <c r="F97" s="1608">
        <f t="shared" si="1"/>
        <v>0</v>
      </c>
      <c r="G97" s="1648">
        <v>25</v>
      </c>
      <c r="H97" s="1648">
        <v>75</v>
      </c>
      <c r="I97" s="1648"/>
      <c r="J97" s="1650">
        <v>199726000989</v>
      </c>
    </row>
    <row r="98" spans="1:10">
      <c r="A98" s="13" t="s">
        <v>2833</v>
      </c>
      <c r="B98" s="13" t="s">
        <v>11672</v>
      </c>
      <c r="C98" s="13" t="s">
        <v>5679</v>
      </c>
      <c r="D98" s="1608">
        <v>36.549999999999997</v>
      </c>
      <c r="E98" s="210">
        <f>VLOOKUP(A98,'Lead Sheet'!A:B,2,0)</f>
        <v>0</v>
      </c>
      <c r="F98" s="1608">
        <f t="shared" si="1"/>
        <v>0</v>
      </c>
      <c r="G98" s="1648">
        <v>25</v>
      </c>
      <c r="H98" s="1648">
        <v>75</v>
      </c>
      <c r="I98" s="1648"/>
      <c r="J98" s="1650">
        <v>199726000996</v>
      </c>
    </row>
    <row r="99" spans="1:10">
      <c r="A99" s="13" t="s">
        <v>2833</v>
      </c>
      <c r="B99" s="13" t="s">
        <v>1343</v>
      </c>
      <c r="C99" s="13" t="s">
        <v>5680</v>
      </c>
      <c r="D99" s="1608">
        <v>36.549999999999997</v>
      </c>
      <c r="E99" s="210">
        <f>VLOOKUP(A99,'Lead Sheet'!A:B,2,0)</f>
        <v>0</v>
      </c>
      <c r="F99" s="1608">
        <f t="shared" si="1"/>
        <v>0</v>
      </c>
      <c r="G99" s="1648">
        <v>25</v>
      </c>
      <c r="H99" s="1648">
        <v>75</v>
      </c>
      <c r="I99" s="1648"/>
      <c r="J99" s="1650">
        <v>199726001009</v>
      </c>
    </row>
    <row r="100" spans="1:10">
      <c r="A100" s="13" t="s">
        <v>2833</v>
      </c>
      <c r="B100" s="13" t="s">
        <v>1344</v>
      </c>
      <c r="C100" s="13" t="s">
        <v>5681</v>
      </c>
      <c r="D100" s="1608">
        <v>35.64</v>
      </c>
      <c r="E100" s="210">
        <f>VLOOKUP(A100,'Lead Sheet'!A:B,2,0)</f>
        <v>0</v>
      </c>
      <c r="F100" s="1608">
        <f t="shared" si="1"/>
        <v>0</v>
      </c>
      <c r="G100" s="1648">
        <v>25</v>
      </c>
      <c r="H100" s="1648">
        <v>75</v>
      </c>
      <c r="I100" s="1648"/>
      <c r="J100" s="1650">
        <v>199726001016</v>
      </c>
    </row>
    <row r="101" spans="1:10">
      <c r="A101" s="13" t="s">
        <v>2833</v>
      </c>
      <c r="B101" s="13" t="s">
        <v>1345</v>
      </c>
      <c r="C101" s="13" t="s">
        <v>5682</v>
      </c>
      <c r="D101" s="1608">
        <v>36.65</v>
      </c>
      <c r="E101" s="210">
        <f>VLOOKUP(A101,'Lead Sheet'!A:B,2,0)</f>
        <v>0</v>
      </c>
      <c r="F101" s="1608">
        <f t="shared" si="1"/>
        <v>0</v>
      </c>
      <c r="G101" s="1648">
        <v>25</v>
      </c>
      <c r="H101" s="1648">
        <v>75</v>
      </c>
      <c r="I101" s="1648"/>
      <c r="J101" s="1650">
        <v>199726001023</v>
      </c>
    </row>
    <row r="102" spans="1:10">
      <c r="A102" s="13" t="s">
        <v>2833</v>
      </c>
      <c r="B102" s="13" t="s">
        <v>11673</v>
      </c>
      <c r="C102" s="13" t="s">
        <v>5683</v>
      </c>
      <c r="D102" s="1608">
        <v>62.55</v>
      </c>
      <c r="E102" s="210">
        <f>VLOOKUP(A102,'Lead Sheet'!A:B,2,0)</f>
        <v>0</v>
      </c>
      <c r="F102" s="1608">
        <f t="shared" si="1"/>
        <v>0</v>
      </c>
      <c r="G102" s="1648">
        <v>20</v>
      </c>
      <c r="H102" s="1648">
        <v>60</v>
      </c>
      <c r="I102" s="1648"/>
      <c r="J102" s="1650">
        <v>199726001030</v>
      </c>
    </row>
    <row r="103" spans="1:10">
      <c r="A103" s="13" t="s">
        <v>2833</v>
      </c>
      <c r="B103" s="13" t="s">
        <v>11674</v>
      </c>
      <c r="C103" s="13" t="s">
        <v>5684</v>
      </c>
      <c r="D103" s="1608">
        <v>55.22</v>
      </c>
      <c r="E103" s="210">
        <f>VLOOKUP(A103,'Lead Sheet'!A:B,2,0)</f>
        <v>0</v>
      </c>
      <c r="F103" s="1608">
        <f t="shared" si="1"/>
        <v>0</v>
      </c>
      <c r="G103" s="1648">
        <v>20</v>
      </c>
      <c r="H103" s="1648">
        <v>60</v>
      </c>
      <c r="I103" s="1648"/>
      <c r="J103" s="1650">
        <v>199726001047</v>
      </c>
    </row>
    <row r="104" spans="1:10">
      <c r="A104" s="13" t="s">
        <v>2833</v>
      </c>
      <c r="B104" s="13" t="s">
        <v>1348</v>
      </c>
      <c r="C104" s="13" t="s">
        <v>5685</v>
      </c>
      <c r="D104" s="1608">
        <v>51.75</v>
      </c>
      <c r="E104" s="210">
        <f>VLOOKUP(A104,'Lead Sheet'!A:B,2,0)</f>
        <v>0</v>
      </c>
      <c r="F104" s="1608">
        <f t="shared" si="1"/>
        <v>0</v>
      </c>
      <c r="G104" s="1648">
        <v>20</v>
      </c>
      <c r="H104" s="1648">
        <v>60</v>
      </c>
      <c r="I104" s="1648"/>
      <c r="J104" s="1650">
        <v>199726001054</v>
      </c>
    </row>
    <row r="105" spans="1:10">
      <c r="A105" s="13" t="s">
        <v>2833</v>
      </c>
      <c r="B105" s="13" t="s">
        <v>1349</v>
      </c>
      <c r="C105" s="13" t="s">
        <v>5686</v>
      </c>
      <c r="D105" s="1608">
        <v>43.73</v>
      </c>
      <c r="E105" s="210">
        <f>VLOOKUP(A105,'Lead Sheet'!A:B,2,0)</f>
        <v>0</v>
      </c>
      <c r="F105" s="1608">
        <f t="shared" si="1"/>
        <v>0</v>
      </c>
      <c r="G105" s="1648">
        <v>20</v>
      </c>
      <c r="H105" s="1648">
        <v>60</v>
      </c>
      <c r="I105" s="1648"/>
      <c r="J105" s="1650">
        <v>199726001061</v>
      </c>
    </row>
    <row r="106" spans="1:10">
      <c r="A106" s="13" t="s">
        <v>2833</v>
      </c>
      <c r="B106" s="13" t="s">
        <v>1350</v>
      </c>
      <c r="C106" s="13" t="s">
        <v>5687</v>
      </c>
      <c r="D106" s="1608">
        <v>48.61</v>
      </c>
      <c r="E106" s="210">
        <f>VLOOKUP(A106,'Lead Sheet'!A:B,2,0)</f>
        <v>0</v>
      </c>
      <c r="F106" s="1608">
        <f t="shared" si="1"/>
        <v>0</v>
      </c>
      <c r="G106" s="1648">
        <v>20</v>
      </c>
      <c r="H106" s="1648">
        <v>60</v>
      </c>
      <c r="I106" s="1648"/>
      <c r="J106" s="1650">
        <v>199726001078</v>
      </c>
    </row>
    <row r="107" spans="1:10">
      <c r="A107" s="13" t="s">
        <v>2833</v>
      </c>
      <c r="B107" s="13" t="s">
        <v>1351</v>
      </c>
      <c r="C107" s="13" t="s">
        <v>5688</v>
      </c>
      <c r="D107" s="1608">
        <v>48.71</v>
      </c>
      <c r="E107" s="210">
        <f>VLOOKUP(A107,'Lead Sheet'!A:B,2,0)</f>
        <v>0</v>
      </c>
      <c r="F107" s="1608">
        <f t="shared" si="1"/>
        <v>0</v>
      </c>
      <c r="G107" s="1648">
        <v>20</v>
      </c>
      <c r="H107" s="1648">
        <v>60</v>
      </c>
      <c r="I107" s="1648"/>
      <c r="J107" s="1650">
        <v>199726001085</v>
      </c>
    </row>
    <row r="108" spans="1:10">
      <c r="A108" s="13" t="s">
        <v>2833</v>
      </c>
      <c r="B108" s="13" t="s">
        <v>1352</v>
      </c>
      <c r="C108" s="13" t="s">
        <v>5689</v>
      </c>
      <c r="D108" s="1608">
        <v>88.27</v>
      </c>
      <c r="E108" s="210">
        <f>VLOOKUP(A108,'Lead Sheet'!A:B,2,0)</f>
        <v>0</v>
      </c>
      <c r="F108" s="1608">
        <f t="shared" si="1"/>
        <v>0</v>
      </c>
      <c r="G108" s="1648">
        <v>15</v>
      </c>
      <c r="H108" s="1648">
        <v>30</v>
      </c>
      <c r="I108" s="1648"/>
      <c r="J108" s="1650">
        <v>199726001092</v>
      </c>
    </row>
    <row r="109" spans="1:10">
      <c r="A109" s="13" t="s">
        <v>2833</v>
      </c>
      <c r="B109" s="13" t="s">
        <v>1353</v>
      </c>
      <c r="C109" s="13" t="s">
        <v>5690</v>
      </c>
      <c r="D109" s="1608">
        <v>88.27</v>
      </c>
      <c r="E109" s="210">
        <f>VLOOKUP(A109,'Lead Sheet'!A:B,2,0)</f>
        <v>0</v>
      </c>
      <c r="F109" s="1608">
        <f t="shared" si="1"/>
        <v>0</v>
      </c>
      <c r="G109" s="1648">
        <v>15</v>
      </c>
      <c r="H109" s="1648">
        <v>30</v>
      </c>
      <c r="I109" s="1648"/>
      <c r="J109" s="1650">
        <v>199726001108</v>
      </c>
    </row>
    <row r="110" spans="1:10">
      <c r="A110" s="13" t="s">
        <v>2833</v>
      </c>
      <c r="B110" s="13" t="s">
        <v>1354</v>
      </c>
      <c r="C110" s="13" t="s">
        <v>5691</v>
      </c>
      <c r="D110" s="1608">
        <v>79.47</v>
      </c>
      <c r="E110" s="210">
        <f>VLOOKUP(A110,'Lead Sheet'!A:B,2,0)</f>
        <v>0</v>
      </c>
      <c r="F110" s="1608">
        <f t="shared" si="1"/>
        <v>0</v>
      </c>
      <c r="G110" s="1648">
        <v>15</v>
      </c>
      <c r="H110" s="1648">
        <v>30</v>
      </c>
      <c r="I110" s="1648"/>
      <c r="J110" s="1650">
        <v>199726001115</v>
      </c>
    </row>
    <row r="111" spans="1:10">
      <c r="A111" s="13" t="s">
        <v>2833</v>
      </c>
      <c r="B111" s="13" t="s">
        <v>1355</v>
      </c>
      <c r="C111" s="13" t="s">
        <v>5692</v>
      </c>
      <c r="D111" s="1608">
        <v>88.27</v>
      </c>
      <c r="E111" s="210">
        <f>VLOOKUP(A111,'Lead Sheet'!A:B,2,0)</f>
        <v>0</v>
      </c>
      <c r="F111" s="1608">
        <f t="shared" si="1"/>
        <v>0</v>
      </c>
      <c r="G111" s="1648">
        <v>15</v>
      </c>
      <c r="H111" s="1648">
        <v>30</v>
      </c>
      <c r="I111" s="1648"/>
      <c r="J111" s="1650">
        <v>199726001122</v>
      </c>
    </row>
    <row r="112" spans="1:10">
      <c r="A112" s="13" t="s">
        <v>2833</v>
      </c>
      <c r="B112" s="13" t="s">
        <v>1356</v>
      </c>
      <c r="C112" s="13" t="s">
        <v>5693</v>
      </c>
      <c r="D112" s="1608">
        <v>82.25</v>
      </c>
      <c r="E112" s="210">
        <f>VLOOKUP(A112,'Lead Sheet'!A:B,2,0)</f>
        <v>0</v>
      </c>
      <c r="F112" s="1608">
        <f t="shared" si="1"/>
        <v>0</v>
      </c>
      <c r="G112" s="1648">
        <v>15</v>
      </c>
      <c r="H112" s="1648">
        <v>30</v>
      </c>
      <c r="I112" s="1648"/>
      <c r="J112" s="1650">
        <v>199726001139</v>
      </c>
    </row>
    <row r="113" spans="1:10">
      <c r="A113" s="13" t="s">
        <v>2833</v>
      </c>
      <c r="B113" s="13" t="s">
        <v>11675</v>
      </c>
      <c r="C113" s="13" t="s">
        <v>5694</v>
      </c>
      <c r="D113" s="1608">
        <v>81.540000000000006</v>
      </c>
      <c r="E113" s="210">
        <f>VLOOKUP(A113,'Lead Sheet'!A:B,2,0)</f>
        <v>0</v>
      </c>
      <c r="F113" s="1608">
        <f t="shared" si="1"/>
        <v>0</v>
      </c>
      <c r="G113" s="1648">
        <v>15</v>
      </c>
      <c r="H113" s="1648">
        <v>30</v>
      </c>
      <c r="I113" s="1648"/>
      <c r="J113" s="1650">
        <v>199726001146</v>
      </c>
    </row>
    <row r="114" spans="1:10">
      <c r="A114" s="13" t="s">
        <v>2833</v>
      </c>
      <c r="B114" s="13" t="s">
        <v>1358</v>
      </c>
      <c r="C114" s="13" t="s">
        <v>5695</v>
      </c>
      <c r="D114" s="1608">
        <v>125.8</v>
      </c>
      <c r="E114" s="210">
        <f>VLOOKUP(A114,'Lead Sheet'!A:B,2,0)</f>
        <v>0</v>
      </c>
      <c r="F114" s="1608">
        <f t="shared" si="1"/>
        <v>0</v>
      </c>
      <c r="G114" s="1648">
        <v>12</v>
      </c>
      <c r="H114" s="1648">
        <v>48</v>
      </c>
      <c r="I114" s="1648"/>
      <c r="J114" s="1650">
        <v>199726001153</v>
      </c>
    </row>
    <row r="115" spans="1:10">
      <c r="A115" s="13" t="s">
        <v>2833</v>
      </c>
      <c r="B115" s="13" t="s">
        <v>11676</v>
      </c>
      <c r="C115" s="13" t="s">
        <v>5696</v>
      </c>
      <c r="D115" s="1608">
        <v>109.93</v>
      </c>
      <c r="E115" s="210">
        <f>VLOOKUP(A115,'Lead Sheet'!A:B,2,0)</f>
        <v>0</v>
      </c>
      <c r="F115" s="1608">
        <f t="shared" si="1"/>
        <v>0</v>
      </c>
      <c r="G115" s="1648">
        <v>0</v>
      </c>
      <c r="H115" s="1648">
        <v>24</v>
      </c>
      <c r="I115" s="1648"/>
      <c r="J115" s="1650">
        <v>199726001160</v>
      </c>
    </row>
    <row r="116" spans="1:10">
      <c r="A116" s="13" t="s">
        <v>2833</v>
      </c>
      <c r="B116" s="13" t="s">
        <v>11677</v>
      </c>
      <c r="C116" s="13" t="s">
        <v>5697</v>
      </c>
      <c r="D116" s="1608">
        <v>122.17</v>
      </c>
      <c r="E116" s="210">
        <f>VLOOKUP(A116,'Lead Sheet'!A:B,2,0)</f>
        <v>0</v>
      </c>
      <c r="F116" s="1608">
        <f t="shared" si="1"/>
        <v>0</v>
      </c>
      <c r="G116" s="1648">
        <v>12</v>
      </c>
      <c r="H116" s="1648">
        <v>24</v>
      </c>
      <c r="I116" s="1648"/>
      <c r="J116" s="1650">
        <v>199726001177</v>
      </c>
    </row>
    <row r="117" spans="1:10">
      <c r="A117" s="13" t="s">
        <v>2833</v>
      </c>
      <c r="B117" s="13" t="s">
        <v>1361</v>
      </c>
      <c r="C117" s="13" t="s">
        <v>5698</v>
      </c>
      <c r="D117" s="1608">
        <v>122.17</v>
      </c>
      <c r="E117" s="210">
        <f>VLOOKUP(A117,'Lead Sheet'!A:B,2,0)</f>
        <v>0</v>
      </c>
      <c r="F117" s="1608">
        <f t="shared" si="1"/>
        <v>0</v>
      </c>
      <c r="G117" s="1648">
        <v>12</v>
      </c>
      <c r="H117" s="1648">
        <v>24</v>
      </c>
      <c r="I117" s="1648"/>
      <c r="J117" s="1650">
        <v>199726001184</v>
      </c>
    </row>
    <row r="118" spans="1:10">
      <c r="A118" s="13" t="s">
        <v>2833</v>
      </c>
      <c r="B118" s="13" t="s">
        <v>1362</v>
      </c>
      <c r="C118" s="13" t="s">
        <v>5699</v>
      </c>
      <c r="D118" s="1608">
        <v>119.75</v>
      </c>
      <c r="E118" s="210">
        <f>VLOOKUP(A118,'Lead Sheet'!A:B,2,0)</f>
        <v>0</v>
      </c>
      <c r="F118" s="1608">
        <f t="shared" si="1"/>
        <v>0</v>
      </c>
      <c r="G118" s="1648">
        <v>12</v>
      </c>
      <c r="H118" s="1648">
        <v>24</v>
      </c>
      <c r="I118" s="1648"/>
      <c r="J118" s="1650">
        <v>199726001191</v>
      </c>
    </row>
    <row r="119" spans="1:10">
      <c r="A119" s="13" t="s">
        <v>2833</v>
      </c>
      <c r="B119" s="13" t="s">
        <v>1363</v>
      </c>
      <c r="C119" s="13" t="s">
        <v>5700</v>
      </c>
      <c r="D119" s="1608">
        <v>125.8</v>
      </c>
      <c r="E119" s="210">
        <f>VLOOKUP(A119,'Lead Sheet'!A:B,2,0)</f>
        <v>0</v>
      </c>
      <c r="F119" s="1608">
        <f t="shared" si="1"/>
        <v>0</v>
      </c>
      <c r="G119" s="1648">
        <v>12</v>
      </c>
      <c r="H119" s="1648">
        <v>24</v>
      </c>
      <c r="I119" s="1648"/>
      <c r="J119" s="1650">
        <v>199726001207</v>
      </c>
    </row>
    <row r="120" spans="1:10">
      <c r="A120" s="13" t="s">
        <v>2833</v>
      </c>
      <c r="B120" s="13" t="s">
        <v>1364</v>
      </c>
      <c r="C120" s="13" t="s">
        <v>5701</v>
      </c>
      <c r="D120" s="1608">
        <v>127.8</v>
      </c>
      <c r="E120" s="210">
        <f>VLOOKUP(A120,'Lead Sheet'!A:B,2,0)</f>
        <v>0</v>
      </c>
      <c r="F120" s="1608">
        <f t="shared" si="1"/>
        <v>0</v>
      </c>
      <c r="G120" s="1648">
        <v>12</v>
      </c>
      <c r="H120" s="1648">
        <v>24</v>
      </c>
      <c r="I120" s="1648"/>
      <c r="J120" s="1650">
        <v>199726001214</v>
      </c>
    </row>
    <row r="121" spans="1:10">
      <c r="A121" s="13" t="s">
        <v>2833</v>
      </c>
      <c r="B121" s="13" t="s">
        <v>11678</v>
      </c>
      <c r="C121" s="13" t="s">
        <v>8183</v>
      </c>
      <c r="D121" s="1608">
        <v>234.31</v>
      </c>
      <c r="E121" s="210">
        <f>VLOOKUP(A121,'Lead Sheet'!A:B,2,0)</f>
        <v>0</v>
      </c>
      <c r="F121" s="1608">
        <f t="shared" si="1"/>
        <v>0</v>
      </c>
      <c r="G121" s="1648">
        <v>5</v>
      </c>
      <c r="H121" s="1648">
        <v>10</v>
      </c>
      <c r="I121" s="1648"/>
      <c r="J121" s="1650">
        <v>199726001238</v>
      </c>
    </row>
    <row r="122" spans="1:10">
      <c r="A122" s="13" t="s">
        <v>2833</v>
      </c>
      <c r="B122" s="13" t="s">
        <v>1366</v>
      </c>
      <c r="C122" s="13" t="s">
        <v>5702</v>
      </c>
      <c r="D122" s="1608">
        <v>234.31</v>
      </c>
      <c r="E122" s="210">
        <f>VLOOKUP(A122,'Lead Sheet'!A:B,2,0)</f>
        <v>0</v>
      </c>
      <c r="F122" s="1608">
        <f t="shared" si="1"/>
        <v>0</v>
      </c>
      <c r="G122" s="1648">
        <v>5</v>
      </c>
      <c r="H122" s="1648">
        <v>20</v>
      </c>
      <c r="I122" s="1648"/>
      <c r="J122" s="1650">
        <v>199726001245</v>
      </c>
    </row>
    <row r="123" spans="1:10">
      <c r="A123" s="13" t="s">
        <v>2833</v>
      </c>
      <c r="B123" s="13" t="s">
        <v>1367</v>
      </c>
      <c r="C123" s="13" t="s">
        <v>5703</v>
      </c>
      <c r="D123" s="1608">
        <v>263.55</v>
      </c>
      <c r="E123" s="210">
        <f>VLOOKUP(A123,'Lead Sheet'!A:B,2,0)</f>
        <v>0</v>
      </c>
      <c r="F123" s="1608">
        <f t="shared" si="1"/>
        <v>0</v>
      </c>
      <c r="G123" s="1648">
        <v>5</v>
      </c>
      <c r="H123" s="1648">
        <v>10</v>
      </c>
      <c r="I123" s="1648"/>
      <c r="J123" s="1650">
        <v>199726001252</v>
      </c>
    </row>
    <row r="124" spans="1:10">
      <c r="A124" s="13" t="s">
        <v>2833</v>
      </c>
      <c r="B124" s="13" t="s">
        <v>1368</v>
      </c>
      <c r="C124" s="13" t="s">
        <v>5704</v>
      </c>
      <c r="D124" s="1608">
        <v>249.38</v>
      </c>
      <c r="E124" s="210">
        <f>VLOOKUP(A124,'Lead Sheet'!A:B,2,0)</f>
        <v>0</v>
      </c>
      <c r="F124" s="1608">
        <f t="shared" si="1"/>
        <v>0</v>
      </c>
      <c r="G124" s="1648">
        <v>5</v>
      </c>
      <c r="H124" s="1648">
        <v>10</v>
      </c>
      <c r="I124" s="1648"/>
      <c r="J124" s="1650">
        <v>199726001269</v>
      </c>
    </row>
    <row r="125" spans="1:10">
      <c r="A125" s="13" t="s">
        <v>2833</v>
      </c>
      <c r="B125" s="13" t="s">
        <v>1369</v>
      </c>
      <c r="C125" s="13" t="s">
        <v>5705</v>
      </c>
      <c r="D125" s="1608">
        <v>199.49</v>
      </c>
      <c r="E125" s="210">
        <f>VLOOKUP(A125,'Lead Sheet'!A:B,2,0)</f>
        <v>0</v>
      </c>
      <c r="F125" s="1608">
        <f t="shared" si="1"/>
        <v>0</v>
      </c>
      <c r="G125" s="1648">
        <v>5</v>
      </c>
      <c r="H125" s="1648">
        <v>10</v>
      </c>
      <c r="I125" s="1648"/>
      <c r="J125" s="1650">
        <v>199726001276</v>
      </c>
    </row>
    <row r="126" spans="1:10">
      <c r="A126" s="13" t="s">
        <v>2833</v>
      </c>
      <c r="B126" s="13" t="s">
        <v>1370</v>
      </c>
      <c r="C126" s="13" t="s">
        <v>5706</v>
      </c>
      <c r="D126" s="1608">
        <v>249.38</v>
      </c>
      <c r="E126" s="210">
        <f>VLOOKUP(A126,'Lead Sheet'!A:B,2,0)</f>
        <v>0</v>
      </c>
      <c r="F126" s="1608">
        <f t="shared" si="1"/>
        <v>0</v>
      </c>
      <c r="G126" s="1648">
        <v>5</v>
      </c>
      <c r="H126" s="1648">
        <v>10</v>
      </c>
      <c r="I126" s="1648"/>
      <c r="J126" s="1650">
        <v>199726001283</v>
      </c>
    </row>
    <row r="127" spans="1:10">
      <c r="A127" s="13" t="s">
        <v>2833</v>
      </c>
      <c r="B127" s="13" t="s">
        <v>11679</v>
      </c>
      <c r="C127" s="13" t="s">
        <v>5707</v>
      </c>
      <c r="D127" s="1608">
        <v>658.83</v>
      </c>
      <c r="E127" s="210">
        <f>VLOOKUP(A127,'Lead Sheet'!A:B,2,0)</f>
        <v>0</v>
      </c>
      <c r="F127" s="1608">
        <f t="shared" si="1"/>
        <v>0</v>
      </c>
      <c r="G127" s="1648">
        <v>2</v>
      </c>
      <c r="H127" s="1648">
        <v>4</v>
      </c>
      <c r="I127" s="1648"/>
      <c r="J127" s="1650">
        <v>199726001337</v>
      </c>
    </row>
    <row r="128" spans="1:10">
      <c r="A128" s="13" t="s">
        <v>2833</v>
      </c>
      <c r="B128" s="13" t="s">
        <v>11680</v>
      </c>
      <c r="C128" s="13" t="s">
        <v>5708</v>
      </c>
      <c r="D128" s="1608">
        <v>658.83</v>
      </c>
      <c r="E128" s="210">
        <f>VLOOKUP(A128,'Lead Sheet'!A:B,2,0)</f>
        <v>0</v>
      </c>
      <c r="F128" s="1608">
        <f t="shared" si="1"/>
        <v>0</v>
      </c>
      <c r="G128" s="1648">
        <v>2</v>
      </c>
      <c r="H128" s="1648">
        <v>4</v>
      </c>
      <c r="I128" s="1648"/>
      <c r="J128" s="1650">
        <v>199726001344</v>
      </c>
    </row>
    <row r="129" spans="1:10">
      <c r="A129" s="13" t="s">
        <v>2833</v>
      </c>
      <c r="B129" s="13" t="s">
        <v>11681</v>
      </c>
      <c r="C129" s="13" t="s">
        <v>5291</v>
      </c>
      <c r="D129" s="1608">
        <v>27.19</v>
      </c>
      <c r="E129" s="210">
        <f>VLOOKUP(A129,'Lead Sheet'!A:B,2,0)</f>
        <v>0</v>
      </c>
      <c r="F129" s="1608">
        <f t="shared" si="1"/>
        <v>0</v>
      </c>
      <c r="G129" s="1648">
        <v>50</v>
      </c>
      <c r="H129" s="1648">
        <v>600</v>
      </c>
      <c r="I129" s="1648"/>
      <c r="J129" s="1650">
        <v>199726001368</v>
      </c>
    </row>
    <row r="130" spans="1:10">
      <c r="A130" s="13" t="s">
        <v>2833</v>
      </c>
      <c r="B130" s="13" t="s">
        <v>1374</v>
      </c>
      <c r="C130" s="13" t="s">
        <v>5292</v>
      </c>
      <c r="D130" s="1608">
        <v>27.73</v>
      </c>
      <c r="E130" s="210">
        <f>VLOOKUP(A130,'Lead Sheet'!A:B,2,0)</f>
        <v>0</v>
      </c>
      <c r="F130" s="1608">
        <f t="shared" si="1"/>
        <v>0</v>
      </c>
      <c r="G130" s="1648">
        <v>30</v>
      </c>
      <c r="H130" s="1648">
        <v>360</v>
      </c>
      <c r="I130" s="1648"/>
      <c r="J130" s="1650">
        <v>199726001375</v>
      </c>
    </row>
    <row r="131" spans="1:10">
      <c r="A131" s="13" t="s">
        <v>2833</v>
      </c>
      <c r="B131" s="13" t="s">
        <v>1375</v>
      </c>
      <c r="C131" s="13" t="s">
        <v>5293</v>
      </c>
      <c r="D131" s="1608">
        <v>25.21</v>
      </c>
      <c r="E131" s="210">
        <f>VLOOKUP(A131,'Lead Sheet'!A:B,2,0)</f>
        <v>0</v>
      </c>
      <c r="F131" s="1608">
        <f t="shared" ref="F131:F194" si="2">IFERROR(D131*E131,"NET")</f>
        <v>0</v>
      </c>
      <c r="G131" s="1648">
        <v>50</v>
      </c>
      <c r="H131" s="1648">
        <v>300</v>
      </c>
      <c r="I131" s="1648"/>
      <c r="J131" s="1650">
        <v>199726001382</v>
      </c>
    </row>
    <row r="132" spans="1:10">
      <c r="A132" s="13" t="s">
        <v>2833</v>
      </c>
      <c r="B132" s="13" t="s">
        <v>1376</v>
      </c>
      <c r="C132" s="13" t="s">
        <v>5294</v>
      </c>
      <c r="D132" s="1608">
        <v>21.9</v>
      </c>
      <c r="E132" s="210">
        <f>VLOOKUP(A132,'Lead Sheet'!A:B,2,0)</f>
        <v>0</v>
      </c>
      <c r="F132" s="1608">
        <f t="shared" si="2"/>
        <v>0</v>
      </c>
      <c r="G132" s="1648">
        <v>50</v>
      </c>
      <c r="H132" s="1648">
        <v>200</v>
      </c>
      <c r="I132" s="1648"/>
      <c r="J132" s="1650">
        <v>199726001399</v>
      </c>
    </row>
    <row r="133" spans="1:10">
      <c r="A133" s="13" t="s">
        <v>2833</v>
      </c>
      <c r="B133" s="13" t="s">
        <v>1377</v>
      </c>
      <c r="C133" s="13" t="s">
        <v>5295</v>
      </c>
      <c r="D133" s="1608">
        <v>26.69</v>
      </c>
      <c r="E133" s="210">
        <f>VLOOKUP(A133,'Lead Sheet'!A:B,2,0)</f>
        <v>0</v>
      </c>
      <c r="F133" s="1608">
        <f t="shared" si="2"/>
        <v>0</v>
      </c>
      <c r="G133" s="1648">
        <v>40</v>
      </c>
      <c r="H133" s="1648">
        <v>120</v>
      </c>
      <c r="I133" s="1648"/>
      <c r="J133" s="1650">
        <v>199726001405</v>
      </c>
    </row>
    <row r="134" spans="1:10">
      <c r="A134" s="13" t="s">
        <v>2833</v>
      </c>
      <c r="B134" s="13" t="s">
        <v>1378</v>
      </c>
      <c r="C134" s="13" t="s">
        <v>5296</v>
      </c>
      <c r="D134" s="1608">
        <v>34.049999999999997</v>
      </c>
      <c r="E134" s="210">
        <f>VLOOKUP(A134,'Lead Sheet'!A:B,2,0)</f>
        <v>0</v>
      </c>
      <c r="F134" s="1608">
        <f t="shared" si="2"/>
        <v>0</v>
      </c>
      <c r="G134" s="1648">
        <v>20</v>
      </c>
      <c r="H134" s="1648">
        <v>60</v>
      </c>
      <c r="I134" s="1648"/>
      <c r="J134" s="1650">
        <v>199726001412</v>
      </c>
    </row>
    <row r="135" spans="1:10">
      <c r="A135" s="13" t="s">
        <v>2833</v>
      </c>
      <c r="B135" s="13" t="s">
        <v>1379</v>
      </c>
      <c r="C135" s="13" t="s">
        <v>5297</v>
      </c>
      <c r="D135" s="1608">
        <v>59.55</v>
      </c>
      <c r="E135" s="210">
        <f>VLOOKUP(A135,'Lead Sheet'!A:B,2,0)</f>
        <v>0</v>
      </c>
      <c r="F135" s="1608">
        <f t="shared" si="2"/>
        <v>0</v>
      </c>
      <c r="G135" s="1648">
        <v>20</v>
      </c>
      <c r="H135" s="1648">
        <v>40</v>
      </c>
      <c r="I135" s="1648"/>
      <c r="J135" s="1650">
        <v>199726001429</v>
      </c>
    </row>
    <row r="136" spans="1:10">
      <c r="A136" s="13" t="s">
        <v>2833</v>
      </c>
      <c r="B136" s="13" t="s">
        <v>1380</v>
      </c>
      <c r="C136" s="13" t="s">
        <v>5298</v>
      </c>
      <c r="D136" s="1608">
        <v>73.48</v>
      </c>
      <c r="E136" s="210">
        <f>VLOOKUP(A136,'Lead Sheet'!A:B,2,0)</f>
        <v>0</v>
      </c>
      <c r="F136" s="1608">
        <f t="shared" si="2"/>
        <v>0</v>
      </c>
      <c r="G136" s="1648">
        <v>10</v>
      </c>
      <c r="H136" s="1648">
        <v>30</v>
      </c>
      <c r="I136" s="1648"/>
      <c r="J136" s="1650">
        <v>199726001436</v>
      </c>
    </row>
    <row r="137" spans="1:10">
      <c r="A137" s="13" t="s">
        <v>2833</v>
      </c>
      <c r="B137" s="13" t="s">
        <v>1381</v>
      </c>
      <c r="C137" s="13" t="s">
        <v>5299</v>
      </c>
      <c r="D137" s="1608">
        <v>110.7</v>
      </c>
      <c r="E137" s="210">
        <f>VLOOKUP(A137,'Lead Sheet'!A:B,2,0)</f>
        <v>0</v>
      </c>
      <c r="F137" s="1608">
        <f t="shared" si="2"/>
        <v>0</v>
      </c>
      <c r="G137" s="1648">
        <v>12</v>
      </c>
      <c r="H137" s="1648">
        <v>24</v>
      </c>
      <c r="I137" s="1648"/>
      <c r="J137" s="1650">
        <v>199726001443</v>
      </c>
    </row>
    <row r="138" spans="1:10">
      <c r="A138" s="13" t="s">
        <v>2833</v>
      </c>
      <c r="B138" s="13" t="s">
        <v>11682</v>
      </c>
      <c r="C138" s="13" t="s">
        <v>5300</v>
      </c>
      <c r="D138" s="1608">
        <v>312.33999999999997</v>
      </c>
      <c r="E138" s="210">
        <f>VLOOKUP(A138,'Lead Sheet'!A:B,2,0)</f>
        <v>0</v>
      </c>
      <c r="F138" s="1608">
        <f t="shared" si="2"/>
        <v>0</v>
      </c>
      <c r="G138" s="1648">
        <v>12</v>
      </c>
      <c r="H138" s="1648">
        <v>12</v>
      </c>
      <c r="I138" s="1648"/>
      <c r="J138" s="1650">
        <v>199726001450</v>
      </c>
    </row>
    <row r="139" spans="1:10">
      <c r="A139" s="13" t="s">
        <v>2833</v>
      </c>
      <c r="B139" s="13" t="s">
        <v>11683</v>
      </c>
      <c r="C139" s="13" t="s">
        <v>5301</v>
      </c>
      <c r="D139" s="1608">
        <v>405.49</v>
      </c>
      <c r="E139" s="210">
        <f>VLOOKUP(A139,'Lead Sheet'!A:B,2,0)</f>
        <v>0</v>
      </c>
      <c r="F139" s="1608">
        <f t="shared" si="2"/>
        <v>0</v>
      </c>
      <c r="G139" s="1648">
        <v>10</v>
      </c>
      <c r="H139" s="1648">
        <v>10</v>
      </c>
      <c r="I139" s="1648"/>
      <c r="J139" s="1650">
        <v>199726001467</v>
      </c>
    </row>
    <row r="140" spans="1:10">
      <c r="A140" s="13" t="s">
        <v>2833</v>
      </c>
      <c r="B140" s="13" t="s">
        <v>11684</v>
      </c>
      <c r="C140" s="13" t="s">
        <v>5302</v>
      </c>
      <c r="D140" s="1608">
        <v>787.68</v>
      </c>
      <c r="E140" s="210">
        <f>VLOOKUP(A140,'Lead Sheet'!A:B,2,0)</f>
        <v>0</v>
      </c>
      <c r="F140" s="1608">
        <f t="shared" si="2"/>
        <v>0</v>
      </c>
      <c r="G140" s="1648">
        <v>2</v>
      </c>
      <c r="H140" s="1648">
        <v>4</v>
      </c>
      <c r="I140" s="1648"/>
      <c r="J140" s="1650">
        <v>199726001474</v>
      </c>
    </row>
    <row r="141" spans="1:10">
      <c r="A141" s="13" t="s">
        <v>2833</v>
      </c>
      <c r="B141" s="13" t="s">
        <v>11685</v>
      </c>
      <c r="C141" s="13" t="s">
        <v>5303</v>
      </c>
      <c r="D141" s="1608">
        <v>2610.85</v>
      </c>
      <c r="E141" s="210">
        <f>VLOOKUP(A141,'Lead Sheet'!A:B,2,0)</f>
        <v>0</v>
      </c>
      <c r="F141" s="1608">
        <f t="shared" si="2"/>
        <v>0</v>
      </c>
      <c r="G141" s="1648">
        <v>1</v>
      </c>
      <c r="H141" s="1648">
        <v>1</v>
      </c>
      <c r="I141" s="1648"/>
      <c r="J141" s="1650">
        <v>199726001481</v>
      </c>
    </row>
    <row r="142" spans="1:10">
      <c r="A142" s="13" t="s">
        <v>2833</v>
      </c>
      <c r="B142" s="13" t="s">
        <v>11686</v>
      </c>
      <c r="C142" s="13" t="s">
        <v>5304</v>
      </c>
      <c r="D142" s="1608">
        <v>2684.42</v>
      </c>
      <c r="E142" s="210">
        <f>VLOOKUP(A142,'Lead Sheet'!A:B,2,0)</f>
        <v>0</v>
      </c>
      <c r="F142" s="1608">
        <f t="shared" si="2"/>
        <v>0</v>
      </c>
      <c r="G142" s="1648">
        <v>1</v>
      </c>
      <c r="H142" s="1648">
        <v>1</v>
      </c>
      <c r="I142" s="1648"/>
      <c r="J142" s="1650">
        <v>199726001498</v>
      </c>
    </row>
    <row r="143" spans="1:10">
      <c r="A143" s="13" t="s">
        <v>2833</v>
      </c>
      <c r="B143" s="13" t="s">
        <v>11687</v>
      </c>
      <c r="C143" s="13" t="s">
        <v>5635</v>
      </c>
      <c r="D143" s="1608">
        <v>42.19</v>
      </c>
      <c r="E143" s="210">
        <f>VLOOKUP(A143,'Lead Sheet'!A:B,2,0)</f>
        <v>0</v>
      </c>
      <c r="F143" s="1608">
        <f t="shared" si="2"/>
        <v>0</v>
      </c>
      <c r="G143" s="1648">
        <v>70</v>
      </c>
      <c r="H143" s="1648">
        <v>840</v>
      </c>
      <c r="I143" s="1648"/>
      <c r="J143" s="1650">
        <v>199726001504</v>
      </c>
    </row>
    <row r="144" spans="1:10">
      <c r="A144" s="13" t="s">
        <v>2833</v>
      </c>
      <c r="B144" s="13" t="s">
        <v>1388</v>
      </c>
      <c r="C144" s="13" t="s">
        <v>5636</v>
      </c>
      <c r="D144" s="1608">
        <v>31.33</v>
      </c>
      <c r="E144" s="210">
        <f>VLOOKUP(A144,'Lead Sheet'!A:B,2,0)</f>
        <v>0</v>
      </c>
      <c r="F144" s="1608">
        <f t="shared" si="2"/>
        <v>0</v>
      </c>
      <c r="G144" s="1648">
        <v>40</v>
      </c>
      <c r="H144" s="1648">
        <v>480</v>
      </c>
      <c r="I144" s="1648"/>
      <c r="J144" s="1650">
        <v>199726001511</v>
      </c>
    </row>
    <row r="145" spans="1:10">
      <c r="A145" s="13" t="s">
        <v>2833</v>
      </c>
      <c r="B145" s="13" t="s">
        <v>1389</v>
      </c>
      <c r="C145" s="13" t="s">
        <v>5637</v>
      </c>
      <c r="D145" s="1608">
        <v>35.619999999999997</v>
      </c>
      <c r="E145" s="210">
        <f>VLOOKUP(A145,'Lead Sheet'!A:B,2,0)</f>
        <v>0</v>
      </c>
      <c r="F145" s="1608">
        <f t="shared" si="2"/>
        <v>0</v>
      </c>
      <c r="G145" s="1648">
        <v>50</v>
      </c>
      <c r="H145" s="1648">
        <v>400</v>
      </c>
      <c r="I145" s="1648"/>
      <c r="J145" s="1650">
        <v>199726001528</v>
      </c>
    </row>
    <row r="146" spans="1:10">
      <c r="A146" s="13" t="s">
        <v>2833</v>
      </c>
      <c r="B146" s="13" t="s">
        <v>1390</v>
      </c>
      <c r="C146" s="13" t="s">
        <v>5638</v>
      </c>
      <c r="D146" s="1608">
        <v>28.62</v>
      </c>
      <c r="E146" s="210">
        <f>VLOOKUP(A146,'Lead Sheet'!A:B,2,0)</f>
        <v>0</v>
      </c>
      <c r="F146" s="1608">
        <f t="shared" si="2"/>
        <v>0</v>
      </c>
      <c r="G146" s="1648">
        <v>75</v>
      </c>
      <c r="H146" s="1648">
        <v>225</v>
      </c>
      <c r="I146" s="1648"/>
      <c r="J146" s="1650">
        <v>199726001535</v>
      </c>
    </row>
    <row r="147" spans="1:10">
      <c r="A147" s="13" t="s">
        <v>2833</v>
      </c>
      <c r="B147" s="13" t="s">
        <v>1391</v>
      </c>
      <c r="C147" s="13" t="s">
        <v>5639</v>
      </c>
      <c r="D147" s="1608">
        <v>43.92</v>
      </c>
      <c r="E147" s="210">
        <f>VLOOKUP(A147,'Lead Sheet'!A:B,2,0)</f>
        <v>0</v>
      </c>
      <c r="F147" s="1608">
        <f t="shared" si="2"/>
        <v>0</v>
      </c>
      <c r="G147" s="1648">
        <v>40</v>
      </c>
      <c r="H147" s="1648">
        <v>120</v>
      </c>
      <c r="I147" s="1648"/>
      <c r="J147" s="1650">
        <v>199726001542</v>
      </c>
    </row>
    <row r="148" spans="1:10">
      <c r="A148" s="13" t="s">
        <v>2833</v>
      </c>
      <c r="B148" s="13" t="s">
        <v>1392</v>
      </c>
      <c r="C148" s="13" t="s">
        <v>5640</v>
      </c>
      <c r="D148" s="1608">
        <v>51.03</v>
      </c>
      <c r="E148" s="210">
        <f>VLOOKUP(A148,'Lead Sheet'!A:B,2,0)</f>
        <v>0</v>
      </c>
      <c r="F148" s="1608">
        <f t="shared" si="2"/>
        <v>0</v>
      </c>
      <c r="G148" s="1648">
        <v>25</v>
      </c>
      <c r="H148" s="1648">
        <v>75</v>
      </c>
      <c r="I148" s="1648"/>
      <c r="J148" s="1650">
        <v>199726001559</v>
      </c>
    </row>
    <row r="149" spans="1:10">
      <c r="A149" s="13" t="s">
        <v>2833</v>
      </c>
      <c r="B149" s="13" t="s">
        <v>1393</v>
      </c>
      <c r="C149" s="13" t="s">
        <v>5641</v>
      </c>
      <c r="D149" s="1608">
        <v>88.22</v>
      </c>
      <c r="E149" s="210">
        <f>VLOOKUP(A149,'Lead Sheet'!A:B,2,0)</f>
        <v>0</v>
      </c>
      <c r="F149" s="1608">
        <f t="shared" si="2"/>
        <v>0</v>
      </c>
      <c r="G149" s="1648">
        <v>10</v>
      </c>
      <c r="H149" s="1648">
        <v>40</v>
      </c>
      <c r="I149" s="1648"/>
      <c r="J149" s="1650">
        <v>199726001566</v>
      </c>
    </row>
    <row r="150" spans="1:10">
      <c r="A150" s="13" t="s">
        <v>2833</v>
      </c>
      <c r="B150" s="13" t="s">
        <v>1394</v>
      </c>
      <c r="C150" s="13" t="s">
        <v>5642</v>
      </c>
      <c r="D150" s="1608">
        <v>109.52</v>
      </c>
      <c r="E150" s="210">
        <f>VLOOKUP(A150,'Lead Sheet'!A:B,2,0)</f>
        <v>0</v>
      </c>
      <c r="F150" s="1608">
        <f t="shared" si="2"/>
        <v>0</v>
      </c>
      <c r="G150" s="1648">
        <v>10</v>
      </c>
      <c r="H150" s="1648">
        <v>30</v>
      </c>
      <c r="I150" s="1648"/>
      <c r="J150" s="1650">
        <v>199726001573</v>
      </c>
    </row>
    <row r="151" spans="1:10">
      <c r="A151" s="13" t="s">
        <v>2833</v>
      </c>
      <c r="B151" s="13" t="s">
        <v>1395</v>
      </c>
      <c r="C151" s="13" t="s">
        <v>5643</v>
      </c>
      <c r="D151" s="1608">
        <v>184.77</v>
      </c>
      <c r="E151" s="210">
        <f>VLOOKUP(A151,'Lead Sheet'!A:B,2,0)</f>
        <v>0</v>
      </c>
      <c r="F151" s="1608">
        <f t="shared" si="2"/>
        <v>0</v>
      </c>
      <c r="G151" s="1648">
        <v>12</v>
      </c>
      <c r="H151" s="1648">
        <v>24</v>
      </c>
      <c r="I151" s="1648"/>
      <c r="J151" s="1650">
        <v>199726001580</v>
      </c>
    </row>
    <row r="152" spans="1:10">
      <c r="A152" s="13" t="s">
        <v>2833</v>
      </c>
      <c r="B152" s="13" t="s">
        <v>11688</v>
      </c>
      <c r="C152" s="13" t="s">
        <v>5644</v>
      </c>
      <c r="D152" s="1608">
        <v>393.04</v>
      </c>
      <c r="E152" s="210">
        <f>VLOOKUP(A152,'Lead Sheet'!A:B,2,0)</f>
        <v>0</v>
      </c>
      <c r="F152" s="1608">
        <f t="shared" si="2"/>
        <v>0</v>
      </c>
      <c r="G152" s="1648">
        <v>6</v>
      </c>
      <c r="H152" s="1648">
        <v>12</v>
      </c>
      <c r="I152" s="1648"/>
      <c r="J152" s="1650">
        <v>199726001597</v>
      </c>
    </row>
    <row r="153" spans="1:10">
      <c r="A153" s="13" t="s">
        <v>2833</v>
      </c>
      <c r="B153" s="13" t="s">
        <v>11689</v>
      </c>
      <c r="C153" s="13" t="s">
        <v>5645</v>
      </c>
      <c r="D153" s="1608">
        <v>602.26</v>
      </c>
      <c r="E153" s="210">
        <f>VLOOKUP(A153,'Lead Sheet'!A:B,2,0)</f>
        <v>0</v>
      </c>
      <c r="F153" s="1608">
        <f t="shared" si="2"/>
        <v>0</v>
      </c>
      <c r="G153" s="1648">
        <v>3</v>
      </c>
      <c r="H153" s="1648">
        <v>6</v>
      </c>
      <c r="I153" s="1648"/>
      <c r="J153" s="1650">
        <v>199726001603</v>
      </c>
    </row>
    <row r="154" spans="1:10">
      <c r="A154" s="13" t="s">
        <v>2833</v>
      </c>
      <c r="B154" s="13" t="s">
        <v>1398</v>
      </c>
      <c r="C154" s="13" t="s">
        <v>5305</v>
      </c>
      <c r="D154" s="1608">
        <v>18.79</v>
      </c>
      <c r="E154" s="210">
        <f>VLOOKUP(A154,'Lead Sheet'!A:B,2,0)</f>
        <v>0</v>
      </c>
      <c r="F154" s="1608">
        <f t="shared" si="2"/>
        <v>0</v>
      </c>
      <c r="G154" s="1648">
        <v>50</v>
      </c>
      <c r="H154" s="1648">
        <v>600</v>
      </c>
      <c r="I154" s="1648"/>
      <c r="J154" s="1650">
        <v>199726001610</v>
      </c>
    </row>
    <row r="155" spans="1:10">
      <c r="A155" s="13" t="s">
        <v>2833</v>
      </c>
      <c r="B155" s="13" t="s">
        <v>1399</v>
      </c>
      <c r="C155" s="13" t="s">
        <v>5306</v>
      </c>
      <c r="D155" s="1608">
        <v>17.899999999999999</v>
      </c>
      <c r="E155" s="210">
        <f>VLOOKUP(A155,'Lead Sheet'!A:B,2,0)</f>
        <v>0</v>
      </c>
      <c r="F155" s="1608">
        <f t="shared" si="2"/>
        <v>0</v>
      </c>
      <c r="G155" s="1648">
        <v>35</v>
      </c>
      <c r="H155" s="1648">
        <v>420</v>
      </c>
      <c r="I155" s="1648"/>
      <c r="J155" s="1650">
        <v>199726001627</v>
      </c>
    </row>
    <row r="156" spans="1:10">
      <c r="A156" s="13" t="s">
        <v>2833</v>
      </c>
      <c r="B156" s="13" t="s">
        <v>1400</v>
      </c>
      <c r="C156" s="13" t="s">
        <v>5307</v>
      </c>
      <c r="D156" s="1608">
        <v>17.899999999999999</v>
      </c>
      <c r="E156" s="210">
        <f>VLOOKUP(A156,'Lead Sheet'!A:B,2,0)</f>
        <v>0</v>
      </c>
      <c r="F156" s="1608">
        <f t="shared" si="2"/>
        <v>0</v>
      </c>
      <c r="G156" s="1648">
        <v>90</v>
      </c>
      <c r="H156" s="1648">
        <v>360</v>
      </c>
      <c r="I156" s="1648"/>
      <c r="J156" s="1650">
        <v>199726001634</v>
      </c>
    </row>
    <row r="157" spans="1:10">
      <c r="A157" s="13" t="s">
        <v>2833</v>
      </c>
      <c r="B157" s="13" t="s">
        <v>1401</v>
      </c>
      <c r="C157" s="13" t="s">
        <v>5308</v>
      </c>
      <c r="D157" s="1608">
        <v>13.36</v>
      </c>
      <c r="E157" s="210">
        <f>VLOOKUP(A157,'Lead Sheet'!A:B,2,0)</f>
        <v>0</v>
      </c>
      <c r="F157" s="1608">
        <f t="shared" si="2"/>
        <v>0</v>
      </c>
      <c r="G157" s="1648">
        <v>50</v>
      </c>
      <c r="H157" s="1648">
        <v>200</v>
      </c>
      <c r="I157" s="1648"/>
      <c r="J157" s="1650">
        <v>199726001641</v>
      </c>
    </row>
    <row r="158" spans="1:10">
      <c r="A158" s="13" t="s">
        <v>2833</v>
      </c>
      <c r="B158" s="13" t="s">
        <v>1402</v>
      </c>
      <c r="C158" s="13" t="s">
        <v>5309</v>
      </c>
      <c r="D158" s="1608">
        <v>16.239999999999998</v>
      </c>
      <c r="E158" s="210">
        <f>VLOOKUP(A158,'Lead Sheet'!A:B,2,0)</f>
        <v>0</v>
      </c>
      <c r="F158" s="1608">
        <f t="shared" si="2"/>
        <v>0</v>
      </c>
      <c r="G158" s="1648">
        <v>35</v>
      </c>
      <c r="H158" s="1648">
        <v>105</v>
      </c>
      <c r="I158" s="1648"/>
      <c r="J158" s="1650">
        <v>199726001658</v>
      </c>
    </row>
    <row r="159" spans="1:10">
      <c r="A159" s="13" t="s">
        <v>2833</v>
      </c>
      <c r="B159" s="13" t="s">
        <v>1403</v>
      </c>
      <c r="C159" s="13" t="s">
        <v>5310</v>
      </c>
      <c r="D159" s="1608">
        <v>28.48</v>
      </c>
      <c r="E159" s="210">
        <f>VLOOKUP(A159,'Lead Sheet'!A:B,2,0)</f>
        <v>0</v>
      </c>
      <c r="F159" s="1608">
        <f t="shared" si="2"/>
        <v>0</v>
      </c>
      <c r="G159" s="1648">
        <v>20</v>
      </c>
      <c r="H159" s="1648">
        <v>60</v>
      </c>
      <c r="I159" s="1648"/>
      <c r="J159" s="1650">
        <v>199726001665</v>
      </c>
    </row>
    <row r="160" spans="1:10">
      <c r="A160" s="13" t="s">
        <v>2833</v>
      </c>
      <c r="B160" s="13" t="s">
        <v>1404</v>
      </c>
      <c r="C160" s="13" t="s">
        <v>5311</v>
      </c>
      <c r="D160" s="1608">
        <v>46.18</v>
      </c>
      <c r="E160" s="210">
        <f>VLOOKUP(A160,'Lead Sheet'!A:B,2,0)</f>
        <v>0</v>
      </c>
      <c r="F160" s="1608">
        <f t="shared" si="2"/>
        <v>0</v>
      </c>
      <c r="G160" s="1648">
        <v>20</v>
      </c>
      <c r="H160" s="1648">
        <v>40</v>
      </c>
      <c r="I160" s="1648"/>
      <c r="J160" s="1650">
        <v>199726001672</v>
      </c>
    </row>
    <row r="161" spans="1:10">
      <c r="A161" s="13" t="s">
        <v>2833</v>
      </c>
      <c r="B161" s="13" t="s">
        <v>1405</v>
      </c>
      <c r="C161" s="13" t="s">
        <v>5312</v>
      </c>
      <c r="D161" s="1608">
        <v>60.79</v>
      </c>
      <c r="E161" s="210">
        <f>VLOOKUP(A161,'Lead Sheet'!A:B,2,0)</f>
        <v>0</v>
      </c>
      <c r="F161" s="1608">
        <f t="shared" si="2"/>
        <v>0</v>
      </c>
      <c r="G161" s="1648">
        <v>15</v>
      </c>
      <c r="H161" s="1648">
        <v>30</v>
      </c>
      <c r="I161" s="1648"/>
      <c r="J161" s="1650">
        <v>199726001689</v>
      </c>
    </row>
    <row r="162" spans="1:10">
      <c r="A162" s="13" t="s">
        <v>2833</v>
      </c>
      <c r="B162" s="13" t="s">
        <v>1406</v>
      </c>
      <c r="C162" s="13" t="s">
        <v>7374</v>
      </c>
      <c r="D162" s="1608">
        <v>104.25</v>
      </c>
      <c r="E162" s="210">
        <f>VLOOKUP(A162,'Lead Sheet'!A:B,2,0)</f>
        <v>0</v>
      </c>
      <c r="F162" s="1608">
        <f t="shared" si="2"/>
        <v>0</v>
      </c>
      <c r="G162" s="1648">
        <v>8</v>
      </c>
      <c r="H162" s="1648">
        <v>16</v>
      </c>
      <c r="I162" s="1648"/>
      <c r="J162" s="1650">
        <v>199726001696</v>
      </c>
    </row>
    <row r="163" spans="1:10">
      <c r="A163" s="13" t="s">
        <v>2833</v>
      </c>
      <c r="B163" s="13" t="s">
        <v>1407</v>
      </c>
      <c r="C163" s="13" t="s">
        <v>5313</v>
      </c>
      <c r="D163" s="1608">
        <v>226.31</v>
      </c>
      <c r="E163" s="210">
        <f>VLOOKUP(A163,'Lead Sheet'!A:B,2,0)</f>
        <v>0</v>
      </c>
      <c r="F163" s="1608">
        <f t="shared" si="2"/>
        <v>0</v>
      </c>
      <c r="G163" s="1648">
        <v>6</v>
      </c>
      <c r="H163" s="1648">
        <v>12</v>
      </c>
      <c r="I163" s="1648"/>
      <c r="J163" s="1650">
        <v>199726001702</v>
      </c>
    </row>
    <row r="164" spans="1:10">
      <c r="A164" s="13" t="s">
        <v>2833</v>
      </c>
      <c r="B164" s="13" t="s">
        <v>1408</v>
      </c>
      <c r="C164" s="13" t="s">
        <v>5314</v>
      </c>
      <c r="D164" s="1608">
        <v>337.46</v>
      </c>
      <c r="E164" s="210">
        <f>VLOOKUP(A164,'Lead Sheet'!A:B,2,0)</f>
        <v>0</v>
      </c>
      <c r="F164" s="1608">
        <f t="shared" si="2"/>
        <v>0</v>
      </c>
      <c r="G164" s="1648">
        <v>8</v>
      </c>
      <c r="H164" s="1648">
        <v>8</v>
      </c>
      <c r="I164" s="1648"/>
      <c r="J164" s="1650">
        <v>199726001719</v>
      </c>
    </row>
    <row r="165" spans="1:10">
      <c r="A165" s="13" t="s">
        <v>2833</v>
      </c>
      <c r="B165" s="13" t="s">
        <v>1409</v>
      </c>
      <c r="C165" s="13" t="s">
        <v>5315</v>
      </c>
      <c r="D165" s="1608">
        <v>717.65</v>
      </c>
      <c r="E165" s="210">
        <f>VLOOKUP(A165,'Lead Sheet'!A:B,2,0)</f>
        <v>0</v>
      </c>
      <c r="F165" s="1608">
        <f t="shared" si="2"/>
        <v>0</v>
      </c>
      <c r="G165" s="1648">
        <v>2</v>
      </c>
      <c r="H165" s="1648">
        <v>2</v>
      </c>
      <c r="I165" s="1648"/>
      <c r="J165" s="1650">
        <v>199726001726</v>
      </c>
    </row>
    <row r="166" spans="1:10">
      <c r="A166" s="13" t="s">
        <v>2833</v>
      </c>
      <c r="B166" s="13" t="s">
        <v>1410</v>
      </c>
      <c r="C166" s="13" t="s">
        <v>5316</v>
      </c>
      <c r="D166" s="1608">
        <v>1590.9</v>
      </c>
      <c r="E166" s="210">
        <f>VLOOKUP(A166,'Lead Sheet'!A:B,2,0)</f>
        <v>0</v>
      </c>
      <c r="F166" s="1608">
        <f t="shared" si="2"/>
        <v>0</v>
      </c>
      <c r="G166" s="1648">
        <v>2</v>
      </c>
      <c r="H166" s="1648">
        <v>2</v>
      </c>
      <c r="I166" s="1648"/>
      <c r="J166" s="1650">
        <v>199726001733</v>
      </c>
    </row>
    <row r="167" spans="1:10">
      <c r="A167" s="13" t="s">
        <v>2833</v>
      </c>
      <c r="B167" s="13" t="s">
        <v>1411</v>
      </c>
      <c r="C167" s="13" t="s">
        <v>5317</v>
      </c>
      <c r="D167" s="1608">
        <v>2684.42</v>
      </c>
      <c r="E167" s="210">
        <f>VLOOKUP(A167,'Lead Sheet'!A:B,2,0)</f>
        <v>0</v>
      </c>
      <c r="F167" s="1608">
        <f t="shared" si="2"/>
        <v>0</v>
      </c>
      <c r="G167" s="1648">
        <v>1</v>
      </c>
      <c r="H167" s="1648">
        <v>1</v>
      </c>
      <c r="I167" s="1648"/>
      <c r="J167" s="1650">
        <v>199726001740</v>
      </c>
    </row>
    <row r="168" spans="1:10">
      <c r="A168" s="13" t="s">
        <v>2833</v>
      </c>
      <c r="B168" s="13" t="s">
        <v>1412</v>
      </c>
      <c r="C168" s="13" t="s">
        <v>5709</v>
      </c>
      <c r="D168" s="1608">
        <v>34.97</v>
      </c>
      <c r="E168" s="210">
        <f>VLOOKUP(A168,'Lead Sheet'!A:B,2,0)</f>
        <v>0</v>
      </c>
      <c r="F168" s="1608">
        <f t="shared" si="2"/>
        <v>0</v>
      </c>
      <c r="G168" s="1648">
        <v>40</v>
      </c>
      <c r="H168" s="1648">
        <v>480</v>
      </c>
      <c r="I168" s="1648"/>
      <c r="J168" s="1650">
        <v>199726001757</v>
      </c>
    </row>
    <row r="169" spans="1:10">
      <c r="A169" s="13" t="s">
        <v>2833</v>
      </c>
      <c r="B169" s="13" t="s">
        <v>1413</v>
      </c>
      <c r="C169" s="13" t="s">
        <v>5710</v>
      </c>
      <c r="D169" s="1608">
        <v>40.5</v>
      </c>
      <c r="E169" s="210">
        <f>VLOOKUP(A169,'Lead Sheet'!A:B,2,0)</f>
        <v>0</v>
      </c>
      <c r="F169" s="1608">
        <f t="shared" si="2"/>
        <v>0</v>
      </c>
      <c r="G169" s="1648">
        <v>70</v>
      </c>
      <c r="H169" s="1648">
        <v>420</v>
      </c>
      <c r="I169" s="1648"/>
      <c r="J169" s="1650">
        <v>199726001764</v>
      </c>
    </row>
    <row r="170" spans="1:10">
      <c r="A170" s="13" t="s">
        <v>2833</v>
      </c>
      <c r="B170" s="13" t="s">
        <v>1414</v>
      </c>
      <c r="C170" s="13" t="s">
        <v>5711</v>
      </c>
      <c r="D170" s="1608">
        <v>25.79</v>
      </c>
      <c r="E170" s="210">
        <f>VLOOKUP(A170,'Lead Sheet'!A:B,2,0)</f>
        <v>0</v>
      </c>
      <c r="F170" s="1608">
        <f t="shared" si="2"/>
        <v>0</v>
      </c>
      <c r="G170" s="1648">
        <v>60</v>
      </c>
      <c r="H170" s="1648">
        <v>360</v>
      </c>
      <c r="I170" s="1648"/>
      <c r="J170" s="1650">
        <v>199726001771</v>
      </c>
    </row>
    <row r="171" spans="1:10">
      <c r="A171" s="13" t="s">
        <v>2833</v>
      </c>
      <c r="B171" s="13" t="s">
        <v>1415</v>
      </c>
      <c r="C171" s="13" t="s">
        <v>5712</v>
      </c>
      <c r="D171" s="1608">
        <v>26.1</v>
      </c>
      <c r="E171" s="210">
        <f>VLOOKUP(A171,'Lead Sheet'!A:B,2,0)</f>
        <v>0</v>
      </c>
      <c r="F171" s="1608">
        <f t="shared" si="2"/>
        <v>0</v>
      </c>
      <c r="G171" s="1648">
        <v>40</v>
      </c>
      <c r="H171" s="1648">
        <v>240</v>
      </c>
      <c r="I171" s="1648"/>
      <c r="J171" s="1650">
        <v>199726001788</v>
      </c>
    </row>
    <row r="172" spans="1:10">
      <c r="A172" s="13" t="s">
        <v>2833</v>
      </c>
      <c r="B172" s="13" t="s">
        <v>1416</v>
      </c>
      <c r="C172" s="13" t="s">
        <v>5713</v>
      </c>
      <c r="D172" s="1608">
        <v>25.1</v>
      </c>
      <c r="E172" s="210">
        <f>VLOOKUP(A172,'Lead Sheet'!A:B,2,0)</f>
        <v>0</v>
      </c>
      <c r="F172" s="1608">
        <f t="shared" si="2"/>
        <v>0</v>
      </c>
      <c r="G172" s="1648">
        <v>40</v>
      </c>
      <c r="H172" s="1648">
        <v>240</v>
      </c>
      <c r="I172" s="1648"/>
      <c r="J172" s="1650">
        <v>199726001795</v>
      </c>
    </row>
    <row r="173" spans="1:10">
      <c r="A173" s="13" t="s">
        <v>2833</v>
      </c>
      <c r="B173" s="13" t="s">
        <v>1417</v>
      </c>
      <c r="C173" s="13" t="s">
        <v>5714</v>
      </c>
      <c r="D173" s="1608">
        <v>24.49</v>
      </c>
      <c r="E173" s="210">
        <f>VLOOKUP(A173,'Lead Sheet'!A:B,2,0)</f>
        <v>0</v>
      </c>
      <c r="F173" s="1608">
        <f t="shared" si="2"/>
        <v>0</v>
      </c>
      <c r="G173" s="1648">
        <v>40</v>
      </c>
      <c r="H173" s="1648">
        <v>240</v>
      </c>
      <c r="I173" s="1648"/>
      <c r="J173" s="1650">
        <v>199726001801</v>
      </c>
    </row>
    <row r="174" spans="1:10">
      <c r="A174" s="13" t="s">
        <v>2833</v>
      </c>
      <c r="B174" s="13" t="s">
        <v>1418</v>
      </c>
      <c r="C174" s="13" t="s">
        <v>5715</v>
      </c>
      <c r="D174" s="1608">
        <v>34.96</v>
      </c>
      <c r="E174" s="210">
        <f>VLOOKUP(A174,'Lead Sheet'!A:B,2,0)</f>
        <v>0</v>
      </c>
      <c r="F174" s="1608">
        <f t="shared" si="2"/>
        <v>0</v>
      </c>
      <c r="G174" s="1648">
        <v>50</v>
      </c>
      <c r="H174" s="1648">
        <v>200</v>
      </c>
      <c r="I174" s="1648"/>
      <c r="J174" s="1650">
        <v>199726001818</v>
      </c>
    </row>
    <row r="175" spans="1:10">
      <c r="A175" s="13" t="s">
        <v>2833</v>
      </c>
      <c r="B175" s="13" t="s">
        <v>1419</v>
      </c>
      <c r="C175" s="13" t="s">
        <v>5716</v>
      </c>
      <c r="D175" s="1608">
        <v>33.549999999999997</v>
      </c>
      <c r="E175" s="210">
        <f>VLOOKUP(A175,'Lead Sheet'!A:B,2,0)</f>
        <v>0</v>
      </c>
      <c r="F175" s="1608">
        <f t="shared" si="2"/>
        <v>0</v>
      </c>
      <c r="G175" s="1648">
        <v>40</v>
      </c>
      <c r="H175" s="1648">
        <v>160</v>
      </c>
      <c r="I175" s="1648"/>
      <c r="J175" s="1650">
        <v>199726001825</v>
      </c>
    </row>
    <row r="176" spans="1:10">
      <c r="A176" s="13" t="s">
        <v>2833</v>
      </c>
      <c r="B176" s="13" t="s">
        <v>1420</v>
      </c>
      <c r="C176" s="13" t="s">
        <v>5717</v>
      </c>
      <c r="D176" s="1608">
        <v>33.549999999999997</v>
      </c>
      <c r="E176" s="210">
        <f>VLOOKUP(A176,'Lead Sheet'!A:B,2,0)</f>
        <v>0</v>
      </c>
      <c r="F176" s="1608">
        <f t="shared" si="2"/>
        <v>0</v>
      </c>
      <c r="G176" s="1648">
        <v>40</v>
      </c>
      <c r="H176" s="1648">
        <v>160</v>
      </c>
      <c r="I176" s="1648"/>
      <c r="J176" s="1650">
        <v>199726001832</v>
      </c>
    </row>
    <row r="177" spans="1:10">
      <c r="A177" s="13" t="s">
        <v>2833</v>
      </c>
      <c r="B177" s="13" t="s">
        <v>1421</v>
      </c>
      <c r="C177" s="13" t="s">
        <v>5718</v>
      </c>
      <c r="D177" s="1608">
        <v>25.41</v>
      </c>
      <c r="E177" s="210">
        <f>VLOOKUP(A177,'Lead Sheet'!A:B,2,0)</f>
        <v>0</v>
      </c>
      <c r="F177" s="1608">
        <f t="shared" si="2"/>
        <v>0</v>
      </c>
      <c r="G177" s="1648">
        <v>40</v>
      </c>
      <c r="H177" s="1648">
        <v>120</v>
      </c>
      <c r="I177" s="1648"/>
      <c r="J177" s="1650">
        <v>199726001849</v>
      </c>
    </row>
    <row r="178" spans="1:10">
      <c r="A178" s="13" t="s">
        <v>2833</v>
      </c>
      <c r="B178" s="13" t="s">
        <v>1422</v>
      </c>
      <c r="C178" s="13" t="s">
        <v>5719</v>
      </c>
      <c r="D178" s="1608">
        <v>55.19</v>
      </c>
      <c r="E178" s="210">
        <f>VLOOKUP(A178,'Lead Sheet'!A:B,2,0)</f>
        <v>0</v>
      </c>
      <c r="F178" s="1608">
        <f t="shared" si="2"/>
        <v>0</v>
      </c>
      <c r="G178" s="1648">
        <v>40</v>
      </c>
      <c r="H178" s="1648">
        <v>240</v>
      </c>
      <c r="I178" s="1648"/>
      <c r="J178" s="1650">
        <v>199726001856</v>
      </c>
    </row>
    <row r="179" spans="1:10">
      <c r="A179" s="13" t="s">
        <v>2833</v>
      </c>
      <c r="B179" s="13" t="s">
        <v>1423</v>
      </c>
      <c r="C179" s="13" t="s">
        <v>5720</v>
      </c>
      <c r="D179" s="1608">
        <v>34.51</v>
      </c>
      <c r="E179" s="210">
        <f>VLOOKUP(A179,'Lead Sheet'!A:B,2,0)</f>
        <v>0</v>
      </c>
      <c r="F179" s="1608">
        <f t="shared" si="2"/>
        <v>0</v>
      </c>
      <c r="G179" s="1648">
        <v>25</v>
      </c>
      <c r="H179" s="1648">
        <v>100</v>
      </c>
      <c r="I179" s="1648"/>
      <c r="J179" s="1650">
        <v>199726001870</v>
      </c>
    </row>
    <row r="180" spans="1:10">
      <c r="A180" s="13" t="s">
        <v>2833</v>
      </c>
      <c r="B180" s="13" t="s">
        <v>1424</v>
      </c>
      <c r="C180" s="13" t="s">
        <v>5721</v>
      </c>
      <c r="D180" s="1608">
        <v>32.46</v>
      </c>
      <c r="E180" s="210">
        <f>VLOOKUP(A180,'Lead Sheet'!A:B,2,0)</f>
        <v>0</v>
      </c>
      <c r="F180" s="1608">
        <f t="shared" si="2"/>
        <v>0</v>
      </c>
      <c r="G180" s="1648">
        <v>25</v>
      </c>
      <c r="H180" s="1648">
        <v>100</v>
      </c>
      <c r="I180" s="1648"/>
      <c r="J180" s="1650">
        <v>199726001887</v>
      </c>
    </row>
    <row r="181" spans="1:10">
      <c r="A181" s="13" t="s">
        <v>2833</v>
      </c>
      <c r="B181" s="13" t="s">
        <v>1425</v>
      </c>
      <c r="C181" s="13" t="s">
        <v>5722</v>
      </c>
      <c r="D181" s="1608">
        <v>70.09</v>
      </c>
      <c r="E181" s="210">
        <f>VLOOKUP(A181,'Lead Sheet'!A:B,2,0)</f>
        <v>0</v>
      </c>
      <c r="F181" s="1608">
        <f t="shared" si="2"/>
        <v>0</v>
      </c>
      <c r="G181" s="1648">
        <v>20</v>
      </c>
      <c r="H181" s="1648">
        <v>80</v>
      </c>
      <c r="I181" s="1648"/>
      <c r="J181" s="1650">
        <v>199726001894</v>
      </c>
    </row>
    <row r="182" spans="1:10">
      <c r="A182" s="13" t="s">
        <v>2833</v>
      </c>
      <c r="B182" s="13" t="s">
        <v>1426</v>
      </c>
      <c r="C182" s="13" t="s">
        <v>5723</v>
      </c>
      <c r="D182" s="1608">
        <v>59.99</v>
      </c>
      <c r="E182" s="210">
        <f>VLOOKUP(A182,'Lead Sheet'!A:B,2,0)</f>
        <v>0</v>
      </c>
      <c r="F182" s="1608">
        <f t="shared" si="2"/>
        <v>0</v>
      </c>
      <c r="G182" s="1648">
        <v>15</v>
      </c>
      <c r="H182" s="1648">
        <v>60</v>
      </c>
      <c r="I182" s="1648"/>
      <c r="J182" s="1650">
        <v>199726001900</v>
      </c>
    </row>
    <row r="183" spans="1:10">
      <c r="A183" s="13" t="s">
        <v>2833</v>
      </c>
      <c r="B183" s="13" t="s">
        <v>1427</v>
      </c>
      <c r="C183" s="13" t="s">
        <v>5724</v>
      </c>
      <c r="D183" s="1608">
        <v>52.91</v>
      </c>
      <c r="E183" s="210">
        <f>VLOOKUP(A183,'Lead Sheet'!A:B,2,0)</f>
        <v>0</v>
      </c>
      <c r="F183" s="1608">
        <f t="shared" si="2"/>
        <v>0</v>
      </c>
      <c r="G183" s="1648">
        <v>10</v>
      </c>
      <c r="H183" s="1648">
        <v>40</v>
      </c>
      <c r="I183" s="1648"/>
      <c r="J183" s="1650">
        <v>199726001917</v>
      </c>
    </row>
    <row r="184" spans="1:10">
      <c r="A184" s="13" t="s">
        <v>2833</v>
      </c>
      <c r="B184" s="13" t="s">
        <v>1428</v>
      </c>
      <c r="C184" s="13" t="s">
        <v>5725</v>
      </c>
      <c r="D184" s="1608">
        <v>88.59</v>
      </c>
      <c r="E184" s="210">
        <f>VLOOKUP(A184,'Lead Sheet'!A:B,2,0)</f>
        <v>0</v>
      </c>
      <c r="F184" s="1608">
        <f t="shared" si="2"/>
        <v>0</v>
      </c>
      <c r="G184" s="1648">
        <v>15</v>
      </c>
      <c r="H184" s="1648">
        <v>60</v>
      </c>
      <c r="I184" s="1648"/>
      <c r="J184" s="1650">
        <v>199726001924</v>
      </c>
    </row>
    <row r="185" spans="1:10">
      <c r="A185" s="13" t="s">
        <v>2833</v>
      </c>
      <c r="B185" s="13" t="s">
        <v>1429</v>
      </c>
      <c r="C185" s="13" t="s">
        <v>5726</v>
      </c>
      <c r="D185" s="1608">
        <v>86.69</v>
      </c>
      <c r="E185" s="210">
        <f>VLOOKUP(A185,'Lead Sheet'!A:B,2,0)</f>
        <v>0</v>
      </c>
      <c r="F185" s="1608">
        <f t="shared" si="2"/>
        <v>0</v>
      </c>
      <c r="G185" s="1648">
        <v>10</v>
      </c>
      <c r="H185" s="1648">
        <v>40</v>
      </c>
      <c r="I185" s="1648"/>
      <c r="J185" s="1650">
        <v>199726001931</v>
      </c>
    </row>
    <row r="186" spans="1:10">
      <c r="A186" s="13" t="s">
        <v>2833</v>
      </c>
      <c r="B186" s="13" t="s">
        <v>1430</v>
      </c>
      <c r="C186" s="13" t="s">
        <v>5727</v>
      </c>
      <c r="D186" s="1608">
        <v>86.69</v>
      </c>
      <c r="E186" s="210">
        <f>VLOOKUP(A186,'Lead Sheet'!A:B,2,0)</f>
        <v>0</v>
      </c>
      <c r="F186" s="1608">
        <f t="shared" si="2"/>
        <v>0</v>
      </c>
      <c r="G186" s="1648">
        <v>10</v>
      </c>
      <c r="H186" s="1648">
        <v>40</v>
      </c>
      <c r="I186" s="1648"/>
      <c r="J186" s="1650">
        <v>199726001948</v>
      </c>
    </row>
    <row r="187" spans="1:10">
      <c r="A187" s="13" t="s">
        <v>2833</v>
      </c>
      <c r="B187" s="13" t="s">
        <v>1431</v>
      </c>
      <c r="C187" s="13" t="s">
        <v>5728</v>
      </c>
      <c r="D187" s="1608">
        <v>86.69</v>
      </c>
      <c r="E187" s="210">
        <f>VLOOKUP(A187,'Lead Sheet'!A:B,2,0)</f>
        <v>0</v>
      </c>
      <c r="F187" s="1608">
        <f t="shared" si="2"/>
        <v>0</v>
      </c>
      <c r="G187" s="1648">
        <v>15</v>
      </c>
      <c r="H187" s="1648">
        <v>30</v>
      </c>
      <c r="I187" s="1648"/>
      <c r="J187" s="1650">
        <v>199726001955</v>
      </c>
    </row>
    <row r="188" spans="1:10">
      <c r="A188" s="13" t="s">
        <v>2833</v>
      </c>
      <c r="B188" s="13" t="s">
        <v>1432</v>
      </c>
      <c r="C188" s="13" t="s">
        <v>5729</v>
      </c>
      <c r="D188" s="1608">
        <v>127.44</v>
      </c>
      <c r="E188" s="210">
        <f>VLOOKUP(A188,'Lead Sheet'!A:B,2,0)</f>
        <v>0</v>
      </c>
      <c r="F188" s="1608">
        <f t="shared" si="2"/>
        <v>0</v>
      </c>
      <c r="G188" s="1648">
        <v>10</v>
      </c>
      <c r="H188" s="1648">
        <v>40</v>
      </c>
      <c r="I188" s="1648"/>
      <c r="J188" s="1650">
        <v>199726001962</v>
      </c>
    </row>
    <row r="189" spans="1:10">
      <c r="A189" s="13" t="s">
        <v>2833</v>
      </c>
      <c r="B189" s="13" t="s">
        <v>11690</v>
      </c>
      <c r="C189" s="13" t="s">
        <v>5730</v>
      </c>
      <c r="D189" s="1608">
        <v>127.44</v>
      </c>
      <c r="E189" s="210">
        <f>VLOOKUP(A189,'Lead Sheet'!A:B,2,0)</f>
        <v>0</v>
      </c>
      <c r="F189" s="1608">
        <f t="shared" si="2"/>
        <v>0</v>
      </c>
      <c r="G189" s="1648">
        <v>9</v>
      </c>
      <c r="H189" s="1648">
        <v>36</v>
      </c>
      <c r="I189" s="1648"/>
      <c r="J189" s="1650">
        <v>199726001979</v>
      </c>
    </row>
    <row r="190" spans="1:10">
      <c r="A190" s="13" t="s">
        <v>2833</v>
      </c>
      <c r="B190" s="13" t="s">
        <v>1434</v>
      </c>
      <c r="C190" s="13" t="s">
        <v>5731</v>
      </c>
      <c r="D190" s="1608">
        <v>124.97</v>
      </c>
      <c r="E190" s="210">
        <f>VLOOKUP(A190,'Lead Sheet'!A:B,2,0)</f>
        <v>0</v>
      </c>
      <c r="F190" s="1608">
        <f t="shared" si="2"/>
        <v>0</v>
      </c>
      <c r="G190" s="1648">
        <v>14</v>
      </c>
      <c r="H190" s="1648">
        <v>28</v>
      </c>
      <c r="I190" s="1648"/>
      <c r="J190" s="1650">
        <v>199726001986</v>
      </c>
    </row>
    <row r="191" spans="1:10">
      <c r="A191" s="13" t="s">
        <v>2833</v>
      </c>
      <c r="B191" s="13" t="s">
        <v>1435</v>
      </c>
      <c r="C191" s="13" t="s">
        <v>5732</v>
      </c>
      <c r="D191" s="1608">
        <v>124.97</v>
      </c>
      <c r="E191" s="210">
        <f>VLOOKUP(A191,'Lead Sheet'!A:B,2,0)</f>
        <v>0</v>
      </c>
      <c r="F191" s="1608">
        <f t="shared" si="2"/>
        <v>0</v>
      </c>
      <c r="G191" s="1648">
        <v>10</v>
      </c>
      <c r="H191" s="1648">
        <v>20</v>
      </c>
      <c r="I191" s="1648"/>
      <c r="J191" s="1650">
        <v>199726001993</v>
      </c>
    </row>
    <row r="192" spans="1:10">
      <c r="A192" s="13" t="s">
        <v>2833</v>
      </c>
      <c r="B192" s="13" t="s">
        <v>1436</v>
      </c>
      <c r="C192" s="13" t="s">
        <v>5733</v>
      </c>
      <c r="D192" s="1608">
        <v>109.83</v>
      </c>
      <c r="E192" s="210">
        <f>VLOOKUP(A192,'Lead Sheet'!A:B,2,0)</f>
        <v>0</v>
      </c>
      <c r="F192" s="1608">
        <f t="shared" si="2"/>
        <v>0</v>
      </c>
      <c r="G192" s="1648">
        <v>10</v>
      </c>
      <c r="H192" s="1648">
        <v>20</v>
      </c>
      <c r="I192" s="1648"/>
      <c r="J192" s="1650">
        <v>199726002006</v>
      </c>
    </row>
    <row r="193" spans="1:10">
      <c r="A193" s="13" t="s">
        <v>2833</v>
      </c>
      <c r="B193" s="13" t="s">
        <v>1437</v>
      </c>
      <c r="C193" s="13" t="s">
        <v>5734</v>
      </c>
      <c r="D193" s="1608">
        <v>319.25</v>
      </c>
      <c r="E193" s="210">
        <f>VLOOKUP(A193,'Lead Sheet'!A:B,2,0)</f>
        <v>0</v>
      </c>
      <c r="F193" s="1608">
        <f t="shared" si="2"/>
        <v>0</v>
      </c>
      <c r="G193" s="1648">
        <v>1</v>
      </c>
      <c r="H193" s="1648">
        <v>32</v>
      </c>
      <c r="I193" s="1648"/>
      <c r="J193" s="1650">
        <v>199726002037</v>
      </c>
    </row>
    <row r="194" spans="1:10">
      <c r="A194" s="13" t="s">
        <v>2833</v>
      </c>
      <c r="B194" s="13" t="s">
        <v>1438</v>
      </c>
      <c r="C194" s="13" t="s">
        <v>5735</v>
      </c>
      <c r="D194" s="1608">
        <v>306.41000000000003</v>
      </c>
      <c r="E194" s="210">
        <f>VLOOKUP(A194,'Lead Sheet'!A:B,2,0)</f>
        <v>0</v>
      </c>
      <c r="F194" s="1608">
        <f t="shared" si="2"/>
        <v>0</v>
      </c>
      <c r="G194" s="1648">
        <v>8</v>
      </c>
      <c r="H194" s="1648">
        <v>16</v>
      </c>
      <c r="I194" s="1648"/>
      <c r="J194" s="1650">
        <v>199726002044</v>
      </c>
    </row>
    <row r="195" spans="1:10">
      <c r="A195" s="13" t="s">
        <v>2833</v>
      </c>
      <c r="B195" s="13" t="s">
        <v>1439</v>
      </c>
      <c r="C195" s="13" t="s">
        <v>5736</v>
      </c>
      <c r="D195" s="1608">
        <v>306.41000000000003</v>
      </c>
      <c r="E195" s="210">
        <f>VLOOKUP(A195,'Lead Sheet'!A:B,2,0)</f>
        <v>0</v>
      </c>
      <c r="F195" s="1608">
        <f t="shared" ref="F195:F258" si="3">IFERROR(D195*E195,"NET")</f>
        <v>0</v>
      </c>
      <c r="G195" s="1648">
        <v>6</v>
      </c>
      <c r="H195" s="1648">
        <v>12</v>
      </c>
      <c r="I195" s="1648"/>
      <c r="J195" s="1650">
        <v>199726002051</v>
      </c>
    </row>
    <row r="196" spans="1:10">
      <c r="A196" s="13" t="s">
        <v>2833</v>
      </c>
      <c r="B196" s="13" t="s">
        <v>11691</v>
      </c>
      <c r="C196" s="13" t="s">
        <v>5737</v>
      </c>
      <c r="D196" s="1608">
        <v>301.17</v>
      </c>
      <c r="E196" s="210">
        <f>VLOOKUP(A196,'Lead Sheet'!A:B,2,0)</f>
        <v>0</v>
      </c>
      <c r="F196" s="1608">
        <f t="shared" si="3"/>
        <v>0</v>
      </c>
      <c r="G196" s="1648">
        <v>6</v>
      </c>
      <c r="H196" s="1648">
        <v>12</v>
      </c>
      <c r="I196" s="1648"/>
      <c r="J196" s="1650">
        <v>199726002068</v>
      </c>
    </row>
    <row r="197" spans="1:10">
      <c r="A197" s="13" t="s">
        <v>2833</v>
      </c>
      <c r="B197" s="13" t="s">
        <v>1441</v>
      </c>
      <c r="C197" s="13" t="s">
        <v>5738</v>
      </c>
      <c r="D197" s="1608">
        <v>486.57</v>
      </c>
      <c r="E197" s="210">
        <f>VLOOKUP(A197,'Lead Sheet'!A:B,2,0)</f>
        <v>0</v>
      </c>
      <c r="F197" s="1608">
        <f t="shared" si="3"/>
        <v>0</v>
      </c>
      <c r="G197" s="1648">
        <v>1</v>
      </c>
      <c r="H197" s="1648">
        <v>20</v>
      </c>
      <c r="I197" s="1648"/>
      <c r="J197" s="1650">
        <v>199726002099</v>
      </c>
    </row>
    <row r="198" spans="1:10">
      <c r="A198" s="13" t="s">
        <v>2833</v>
      </c>
      <c r="B198" s="13" t="s">
        <v>1442</v>
      </c>
      <c r="C198" s="13" t="s">
        <v>5739</v>
      </c>
      <c r="D198" s="1608">
        <v>486.57</v>
      </c>
      <c r="E198" s="210">
        <f>VLOOKUP(A198,'Lead Sheet'!A:B,2,0)</f>
        <v>0</v>
      </c>
      <c r="F198" s="1608">
        <f t="shared" si="3"/>
        <v>0</v>
      </c>
      <c r="G198" s="1648">
        <v>4</v>
      </c>
      <c r="H198" s="1648">
        <v>8</v>
      </c>
      <c r="I198" s="1648"/>
      <c r="J198" s="1650">
        <v>199726002105</v>
      </c>
    </row>
    <row r="199" spans="1:10">
      <c r="A199" s="13" t="s">
        <v>2833</v>
      </c>
      <c r="B199" s="13" t="s">
        <v>1443</v>
      </c>
      <c r="C199" s="13" t="s">
        <v>5740</v>
      </c>
      <c r="D199" s="1608">
        <v>486.57</v>
      </c>
      <c r="E199" s="210">
        <f>VLOOKUP(A199,'Lead Sheet'!A:B,2,0)</f>
        <v>0</v>
      </c>
      <c r="F199" s="1608">
        <f t="shared" si="3"/>
        <v>0</v>
      </c>
      <c r="G199" s="1648">
        <v>4</v>
      </c>
      <c r="H199" s="1648">
        <v>8</v>
      </c>
      <c r="I199" s="1648"/>
      <c r="J199" s="1650">
        <v>199726002112</v>
      </c>
    </row>
    <row r="200" spans="1:10">
      <c r="A200" s="13" t="s">
        <v>2833</v>
      </c>
      <c r="B200" s="13" t="s">
        <v>11692</v>
      </c>
      <c r="C200" s="13" t="s">
        <v>5741</v>
      </c>
      <c r="D200" s="1608">
        <v>868.7</v>
      </c>
      <c r="E200" s="210">
        <f>VLOOKUP(A200,'Lead Sheet'!A:B,2,0)</f>
        <v>0</v>
      </c>
      <c r="F200" s="1608">
        <f t="shared" si="3"/>
        <v>0</v>
      </c>
      <c r="G200" s="1648">
        <v>1</v>
      </c>
      <c r="H200" s="1648">
        <v>2</v>
      </c>
      <c r="I200" s="1648"/>
      <c r="J200" s="1650">
        <v>199726002129</v>
      </c>
    </row>
    <row r="201" spans="1:10">
      <c r="A201" s="13" t="s">
        <v>2833</v>
      </c>
      <c r="B201" s="13" t="s">
        <v>1445</v>
      </c>
      <c r="C201" s="13" t="s">
        <v>5646</v>
      </c>
      <c r="D201" s="1608">
        <v>27.18</v>
      </c>
      <c r="E201" s="210">
        <f>VLOOKUP(A201,'Lead Sheet'!A:B,2,0)</f>
        <v>0</v>
      </c>
      <c r="F201" s="1608">
        <f t="shared" si="3"/>
        <v>0</v>
      </c>
      <c r="G201" s="1648">
        <v>60</v>
      </c>
      <c r="H201" s="1648">
        <v>720</v>
      </c>
      <c r="I201" s="1648"/>
      <c r="J201" s="1650">
        <v>199726002167</v>
      </c>
    </row>
    <row r="202" spans="1:10">
      <c r="A202" s="13" t="s">
        <v>2833</v>
      </c>
      <c r="B202" s="13" t="s">
        <v>1446</v>
      </c>
      <c r="C202" s="13" t="s">
        <v>5647</v>
      </c>
      <c r="D202" s="1608">
        <v>27.18</v>
      </c>
      <c r="E202" s="210">
        <f>VLOOKUP(A202,'Lead Sheet'!A:B,2,0)</f>
        <v>0</v>
      </c>
      <c r="F202" s="1608">
        <f t="shared" si="3"/>
        <v>0</v>
      </c>
      <c r="G202" s="1648">
        <v>35</v>
      </c>
      <c r="H202" s="1648">
        <v>420</v>
      </c>
      <c r="I202" s="1648"/>
      <c r="J202" s="1650">
        <v>199726002174</v>
      </c>
    </row>
    <row r="203" spans="1:10">
      <c r="A203" s="13" t="s">
        <v>2833</v>
      </c>
      <c r="B203" s="13" t="s">
        <v>1447</v>
      </c>
      <c r="C203" s="13" t="s">
        <v>5648</v>
      </c>
      <c r="D203" s="1608">
        <v>27.18</v>
      </c>
      <c r="E203" s="210">
        <f>VLOOKUP(A203,'Lead Sheet'!A:B,2,0)</f>
        <v>0</v>
      </c>
      <c r="F203" s="1608">
        <f t="shared" si="3"/>
        <v>0</v>
      </c>
      <c r="G203" s="1648">
        <v>60</v>
      </c>
      <c r="H203" s="1648">
        <v>240</v>
      </c>
      <c r="I203" s="1648"/>
      <c r="J203" s="1650">
        <v>199726002181</v>
      </c>
    </row>
    <row r="204" spans="1:10">
      <c r="A204" s="13" t="s">
        <v>2833</v>
      </c>
      <c r="B204" s="13" t="s">
        <v>1448</v>
      </c>
      <c r="C204" s="13" t="s">
        <v>5649</v>
      </c>
      <c r="D204" s="1608">
        <v>27.79</v>
      </c>
      <c r="E204" s="210">
        <f>VLOOKUP(A204,'Lead Sheet'!A:B,2,0)</f>
        <v>0</v>
      </c>
      <c r="F204" s="1608">
        <f t="shared" si="3"/>
        <v>0</v>
      </c>
      <c r="G204" s="1648">
        <v>60</v>
      </c>
      <c r="H204" s="1648">
        <v>180</v>
      </c>
      <c r="I204" s="1648"/>
      <c r="J204" s="1650">
        <v>199726002198</v>
      </c>
    </row>
    <row r="205" spans="1:10">
      <c r="A205" s="13" t="s">
        <v>2833</v>
      </c>
      <c r="B205" s="13" t="s">
        <v>1449</v>
      </c>
      <c r="C205" s="13" t="s">
        <v>5650</v>
      </c>
      <c r="D205" s="1608">
        <v>27.18</v>
      </c>
      <c r="E205" s="210">
        <f>VLOOKUP(A205,'Lead Sheet'!A:B,2,0)</f>
        <v>0</v>
      </c>
      <c r="F205" s="1608">
        <f t="shared" si="3"/>
        <v>0</v>
      </c>
      <c r="G205" s="1648">
        <v>35</v>
      </c>
      <c r="H205" s="1648">
        <v>105</v>
      </c>
      <c r="I205" s="1648"/>
      <c r="J205" s="1650">
        <v>199726002204</v>
      </c>
    </row>
    <row r="206" spans="1:10">
      <c r="A206" s="13" t="s">
        <v>2833</v>
      </c>
      <c r="B206" s="13" t="s">
        <v>1450</v>
      </c>
      <c r="C206" s="13" t="s">
        <v>5651</v>
      </c>
      <c r="D206" s="1608">
        <v>38.97</v>
      </c>
      <c r="E206" s="210">
        <f>VLOOKUP(A206,'Lead Sheet'!A:B,2,0)</f>
        <v>0</v>
      </c>
      <c r="F206" s="1608">
        <f t="shared" si="3"/>
        <v>0</v>
      </c>
      <c r="G206" s="1648">
        <v>30</v>
      </c>
      <c r="H206" s="1648">
        <v>90</v>
      </c>
      <c r="I206" s="1648"/>
      <c r="J206" s="1650">
        <v>199726002211</v>
      </c>
    </row>
    <row r="207" spans="1:10">
      <c r="A207" s="13" t="s">
        <v>2833</v>
      </c>
      <c r="B207" s="13" t="s">
        <v>1451</v>
      </c>
      <c r="C207" s="13" t="s">
        <v>5652</v>
      </c>
      <c r="D207" s="1608">
        <v>59.55</v>
      </c>
      <c r="E207" s="210">
        <f>VLOOKUP(A207,'Lead Sheet'!A:B,2,0)</f>
        <v>0</v>
      </c>
      <c r="F207" s="1608">
        <f t="shared" si="3"/>
        <v>0</v>
      </c>
      <c r="G207" s="1648">
        <v>25</v>
      </c>
      <c r="H207" s="1648">
        <v>50</v>
      </c>
      <c r="I207" s="1648"/>
      <c r="J207" s="1650">
        <v>199726002228</v>
      </c>
    </row>
    <row r="208" spans="1:10">
      <c r="A208" s="13" t="s">
        <v>2833</v>
      </c>
      <c r="B208" s="13" t="s">
        <v>1452</v>
      </c>
      <c r="C208" s="13" t="s">
        <v>5653</v>
      </c>
      <c r="D208" s="1608">
        <v>79.459999999999994</v>
      </c>
      <c r="E208" s="210">
        <f>VLOOKUP(A208,'Lead Sheet'!A:B,2,0)</f>
        <v>0</v>
      </c>
      <c r="F208" s="1608">
        <f t="shared" si="3"/>
        <v>0</v>
      </c>
      <c r="G208" s="1648">
        <v>9</v>
      </c>
      <c r="H208" s="1648">
        <v>27</v>
      </c>
      <c r="I208" s="1648"/>
      <c r="J208" s="1650">
        <v>199726002235</v>
      </c>
    </row>
    <row r="209" spans="1:10">
      <c r="A209" s="13" t="s">
        <v>2833</v>
      </c>
      <c r="B209" s="13" t="s">
        <v>1453</v>
      </c>
      <c r="C209" s="13" t="s">
        <v>5654</v>
      </c>
      <c r="D209" s="1608">
        <v>128.82</v>
      </c>
      <c r="E209" s="210">
        <f>VLOOKUP(A209,'Lead Sheet'!A:B,2,0)</f>
        <v>0</v>
      </c>
      <c r="F209" s="1608">
        <f t="shared" si="3"/>
        <v>0</v>
      </c>
      <c r="G209" s="1648">
        <v>8</v>
      </c>
      <c r="H209" s="1648">
        <v>16</v>
      </c>
      <c r="I209" s="1648"/>
      <c r="J209" s="1650">
        <v>199726002242</v>
      </c>
    </row>
    <row r="210" spans="1:10">
      <c r="A210" s="13" t="s">
        <v>2833</v>
      </c>
      <c r="B210" s="13" t="s">
        <v>1454</v>
      </c>
      <c r="C210" s="13" t="s">
        <v>5655</v>
      </c>
      <c r="D210" s="1608">
        <v>317.97000000000003</v>
      </c>
      <c r="E210" s="210">
        <f>VLOOKUP(A210,'Lead Sheet'!A:B,2,0)</f>
        <v>0</v>
      </c>
      <c r="F210" s="1608">
        <f t="shared" si="3"/>
        <v>0</v>
      </c>
      <c r="G210" s="1648">
        <v>5</v>
      </c>
      <c r="H210" s="1648">
        <v>10</v>
      </c>
      <c r="I210" s="1648"/>
      <c r="J210" s="1650">
        <v>199726002259</v>
      </c>
    </row>
    <row r="211" spans="1:10">
      <c r="A211" s="13" t="s">
        <v>2833</v>
      </c>
      <c r="B211" s="13" t="s">
        <v>1455</v>
      </c>
      <c r="C211" s="13" t="s">
        <v>5656</v>
      </c>
      <c r="D211" s="1608">
        <v>485.21</v>
      </c>
      <c r="E211" s="210">
        <f>VLOOKUP(A211,'Lead Sheet'!A:B,2,0)</f>
        <v>0</v>
      </c>
      <c r="F211" s="1608">
        <f t="shared" si="3"/>
        <v>0</v>
      </c>
      <c r="G211" s="1648">
        <v>8</v>
      </c>
      <c r="H211" s="1648">
        <v>8</v>
      </c>
      <c r="I211" s="1648"/>
      <c r="J211" s="1650">
        <v>199726002266</v>
      </c>
    </row>
    <row r="212" spans="1:10">
      <c r="A212" s="13" t="s">
        <v>2833</v>
      </c>
      <c r="B212" s="13" t="s">
        <v>1456</v>
      </c>
      <c r="C212" s="13" t="s">
        <v>5657</v>
      </c>
      <c r="D212" s="1608">
        <v>790.23</v>
      </c>
      <c r="E212" s="210">
        <f>VLOOKUP(A212,'Lead Sheet'!A:B,2,0)</f>
        <v>0</v>
      </c>
      <c r="F212" s="1608">
        <f t="shared" si="3"/>
        <v>0</v>
      </c>
      <c r="G212" s="1648">
        <v>4</v>
      </c>
      <c r="H212" s="1648">
        <v>4</v>
      </c>
      <c r="I212" s="1648"/>
      <c r="J212" s="1650">
        <v>199726002273</v>
      </c>
    </row>
    <row r="213" spans="1:10">
      <c r="A213" s="13" t="s">
        <v>2833</v>
      </c>
      <c r="B213" s="13" t="s">
        <v>1457</v>
      </c>
      <c r="C213" s="13" t="s">
        <v>5318</v>
      </c>
      <c r="D213" s="1608">
        <v>59.1</v>
      </c>
      <c r="E213" s="210">
        <f>VLOOKUP(A213,'Lead Sheet'!A:B,2,0)</f>
        <v>0</v>
      </c>
      <c r="F213" s="1608">
        <f t="shared" si="3"/>
        <v>0</v>
      </c>
      <c r="G213" s="1648">
        <v>45</v>
      </c>
      <c r="H213" s="1648">
        <v>135</v>
      </c>
      <c r="I213" s="1648"/>
      <c r="J213" s="1650">
        <v>199726002280</v>
      </c>
    </row>
    <row r="214" spans="1:10">
      <c r="A214" s="13" t="s">
        <v>2833</v>
      </c>
      <c r="B214" s="13" t="s">
        <v>1458</v>
      </c>
      <c r="C214" s="13" t="s">
        <v>5319</v>
      </c>
      <c r="D214" s="1608">
        <v>63.55</v>
      </c>
      <c r="E214" s="210">
        <f>VLOOKUP(A214,'Lead Sheet'!A:B,2,0)</f>
        <v>0</v>
      </c>
      <c r="F214" s="1608">
        <f t="shared" si="3"/>
        <v>0</v>
      </c>
      <c r="G214" s="1648">
        <v>20</v>
      </c>
      <c r="H214" s="1648">
        <v>160</v>
      </c>
      <c r="I214" s="1648"/>
      <c r="J214" s="1650">
        <v>199726002297</v>
      </c>
    </row>
    <row r="215" spans="1:10">
      <c r="A215" s="13" t="s">
        <v>2833</v>
      </c>
      <c r="B215" s="13" t="s">
        <v>1459</v>
      </c>
      <c r="C215" s="13" t="s">
        <v>5320</v>
      </c>
      <c r="D215" s="1608">
        <v>124</v>
      </c>
      <c r="E215" s="210">
        <f>VLOOKUP(A215,'Lead Sheet'!A:B,2,0)</f>
        <v>0</v>
      </c>
      <c r="F215" s="1608">
        <f t="shared" si="3"/>
        <v>0</v>
      </c>
      <c r="G215" s="1648">
        <v>20</v>
      </c>
      <c r="H215" s="1648">
        <v>40</v>
      </c>
      <c r="I215" s="1648"/>
      <c r="J215" s="1650">
        <v>199726002303</v>
      </c>
    </row>
    <row r="216" spans="1:10">
      <c r="A216" s="13" t="s">
        <v>2833</v>
      </c>
      <c r="B216" s="13" t="s">
        <v>1460</v>
      </c>
      <c r="C216" s="13" t="s">
        <v>5321</v>
      </c>
      <c r="D216" s="1608">
        <v>140.6</v>
      </c>
      <c r="E216" s="210">
        <f>VLOOKUP(A216,'Lead Sheet'!A:B,2,0)</f>
        <v>0</v>
      </c>
      <c r="F216" s="1608">
        <f t="shared" si="3"/>
        <v>0</v>
      </c>
      <c r="G216" s="1648">
        <v>15</v>
      </c>
      <c r="H216" s="1648">
        <v>45</v>
      </c>
      <c r="I216" s="1648"/>
      <c r="J216" s="1650">
        <v>199726002310</v>
      </c>
    </row>
    <row r="217" spans="1:10">
      <c r="A217" s="13" t="s">
        <v>2833</v>
      </c>
      <c r="B217" s="13" t="s">
        <v>1461</v>
      </c>
      <c r="C217" s="13" t="s">
        <v>5322</v>
      </c>
      <c r="D217" s="1608">
        <v>174.2</v>
      </c>
      <c r="E217" s="210">
        <f>VLOOKUP(A217,'Lead Sheet'!A:B,2,0)</f>
        <v>0</v>
      </c>
      <c r="F217" s="1608">
        <f t="shared" si="3"/>
        <v>0</v>
      </c>
      <c r="G217" s="1648">
        <v>12</v>
      </c>
      <c r="H217" s="1648">
        <v>36</v>
      </c>
      <c r="I217" s="1648"/>
      <c r="J217" s="1650">
        <v>199726002327</v>
      </c>
    </row>
    <row r="218" spans="1:10">
      <c r="A218" s="13" t="s">
        <v>2833</v>
      </c>
      <c r="B218" s="13" t="s">
        <v>1462</v>
      </c>
      <c r="C218" s="13" t="s">
        <v>5323</v>
      </c>
      <c r="D218" s="1608">
        <v>299.39999999999998</v>
      </c>
      <c r="E218" s="210">
        <f>VLOOKUP(A218,'Lead Sheet'!A:B,2,0)</f>
        <v>0</v>
      </c>
      <c r="F218" s="1608">
        <f t="shared" si="3"/>
        <v>0</v>
      </c>
      <c r="G218" s="1648">
        <v>12</v>
      </c>
      <c r="H218" s="1648">
        <v>24</v>
      </c>
      <c r="I218" s="1648"/>
      <c r="J218" s="1650">
        <v>199726002334</v>
      </c>
    </row>
    <row r="219" spans="1:10">
      <c r="A219" s="13" t="s">
        <v>2833</v>
      </c>
      <c r="B219" s="13" t="s">
        <v>11693</v>
      </c>
      <c r="C219" s="13" t="s">
        <v>5324</v>
      </c>
      <c r="D219" s="1608">
        <v>28.68</v>
      </c>
      <c r="E219" s="210">
        <f>VLOOKUP(A219,'Lead Sheet'!A:B,2,0)</f>
        <v>0</v>
      </c>
      <c r="F219" s="1608">
        <f t="shared" si="3"/>
        <v>0</v>
      </c>
      <c r="G219" s="1648">
        <v>80</v>
      </c>
      <c r="H219" s="1648">
        <v>480</v>
      </c>
      <c r="I219" s="1648"/>
      <c r="J219" s="1650">
        <v>199726002341</v>
      </c>
    </row>
    <row r="220" spans="1:10">
      <c r="A220" s="13" t="s">
        <v>2833</v>
      </c>
      <c r="B220" s="13" t="s">
        <v>1464</v>
      </c>
      <c r="C220" s="13" t="s">
        <v>5325</v>
      </c>
      <c r="D220" s="1608">
        <v>27.12</v>
      </c>
      <c r="E220" s="210">
        <f>VLOOKUP(A220,'Lead Sheet'!A:B,2,0)</f>
        <v>0</v>
      </c>
      <c r="F220" s="1608">
        <f t="shared" si="3"/>
        <v>0</v>
      </c>
      <c r="G220" s="1648">
        <v>75</v>
      </c>
      <c r="H220" s="1648">
        <v>300</v>
      </c>
      <c r="I220" s="1648"/>
      <c r="J220" s="1650">
        <v>199726002358</v>
      </c>
    </row>
    <row r="221" spans="1:10">
      <c r="A221" s="13" t="s">
        <v>2833</v>
      </c>
      <c r="B221" s="13" t="s">
        <v>1465</v>
      </c>
      <c r="C221" s="13" t="s">
        <v>5326</v>
      </c>
      <c r="D221" s="1608">
        <v>27.12</v>
      </c>
      <c r="E221" s="210">
        <f>VLOOKUP(A221,'Lead Sheet'!A:B,2,0)</f>
        <v>0</v>
      </c>
      <c r="F221" s="1608">
        <f t="shared" si="3"/>
        <v>0</v>
      </c>
      <c r="G221" s="1648">
        <v>45</v>
      </c>
      <c r="H221" s="1648">
        <v>180</v>
      </c>
      <c r="I221" s="1648"/>
      <c r="J221" s="1650">
        <v>199726002365</v>
      </c>
    </row>
    <row r="222" spans="1:10">
      <c r="A222" s="13" t="s">
        <v>2833</v>
      </c>
      <c r="B222" s="13" t="s">
        <v>1466</v>
      </c>
      <c r="C222" s="13" t="s">
        <v>5327</v>
      </c>
      <c r="D222" s="1608">
        <v>17.53</v>
      </c>
      <c r="E222" s="210">
        <f>VLOOKUP(A222,'Lead Sheet'!A:B,2,0)</f>
        <v>0</v>
      </c>
      <c r="F222" s="1608">
        <f t="shared" si="3"/>
        <v>0</v>
      </c>
      <c r="G222" s="1648">
        <v>40</v>
      </c>
      <c r="H222" s="1648">
        <v>120</v>
      </c>
      <c r="I222" s="1648"/>
      <c r="J222" s="1650">
        <v>199726002372</v>
      </c>
    </row>
    <row r="223" spans="1:10">
      <c r="A223" s="13" t="s">
        <v>2833</v>
      </c>
      <c r="B223" s="13" t="s">
        <v>1467</v>
      </c>
      <c r="C223" s="13" t="s">
        <v>5328</v>
      </c>
      <c r="D223" s="1608">
        <v>24.77</v>
      </c>
      <c r="E223" s="210">
        <f>VLOOKUP(A223,'Lead Sheet'!A:B,2,0)</f>
        <v>0</v>
      </c>
      <c r="F223" s="1608">
        <f t="shared" si="3"/>
        <v>0</v>
      </c>
      <c r="G223" s="1648">
        <v>35</v>
      </c>
      <c r="H223" s="1648">
        <v>70</v>
      </c>
      <c r="I223" s="1648"/>
      <c r="J223" s="1650">
        <v>199726002389</v>
      </c>
    </row>
    <row r="224" spans="1:10">
      <c r="A224" s="13" t="s">
        <v>2833</v>
      </c>
      <c r="B224" s="13" t="s">
        <v>1468</v>
      </c>
      <c r="C224" s="13" t="s">
        <v>5329</v>
      </c>
      <c r="D224" s="1608">
        <v>43.71</v>
      </c>
      <c r="E224" s="210">
        <f>VLOOKUP(A224,'Lead Sheet'!A:B,2,0)</f>
        <v>0</v>
      </c>
      <c r="F224" s="1608">
        <f t="shared" si="3"/>
        <v>0</v>
      </c>
      <c r="G224" s="1648">
        <v>20</v>
      </c>
      <c r="H224" s="1648">
        <v>40</v>
      </c>
      <c r="I224" s="1648"/>
      <c r="J224" s="1650">
        <v>199726002396</v>
      </c>
    </row>
    <row r="225" spans="1:10">
      <c r="A225" s="13" t="s">
        <v>2833</v>
      </c>
      <c r="B225" s="13" t="s">
        <v>1469</v>
      </c>
      <c r="C225" s="13" t="s">
        <v>5330</v>
      </c>
      <c r="D225" s="1608">
        <v>70.94</v>
      </c>
      <c r="E225" s="210">
        <f>VLOOKUP(A225,'Lead Sheet'!A:B,2,0)</f>
        <v>0</v>
      </c>
      <c r="F225" s="1608">
        <f t="shared" si="3"/>
        <v>0</v>
      </c>
      <c r="G225" s="1648">
        <v>14</v>
      </c>
      <c r="H225" s="1648">
        <v>28</v>
      </c>
      <c r="I225" s="1648"/>
      <c r="J225" s="1650">
        <v>199726002402</v>
      </c>
    </row>
    <row r="226" spans="1:10">
      <c r="A226" s="13" t="s">
        <v>2833</v>
      </c>
      <c r="B226" s="13" t="s">
        <v>1470</v>
      </c>
      <c r="C226" s="13" t="s">
        <v>5331</v>
      </c>
      <c r="D226" s="1608">
        <v>88.22</v>
      </c>
      <c r="E226" s="210">
        <f>VLOOKUP(A226,'Lead Sheet'!A:B,2,0)</f>
        <v>0</v>
      </c>
      <c r="F226" s="1608">
        <f t="shared" si="3"/>
        <v>0</v>
      </c>
      <c r="G226" s="1648">
        <v>12</v>
      </c>
      <c r="H226" s="1648">
        <v>24</v>
      </c>
      <c r="I226" s="1648"/>
      <c r="J226" s="1650">
        <v>199726002419</v>
      </c>
    </row>
    <row r="227" spans="1:10">
      <c r="A227" s="13" t="s">
        <v>2833</v>
      </c>
      <c r="B227" s="13" t="s">
        <v>1471</v>
      </c>
      <c r="C227" s="13" t="s">
        <v>5332</v>
      </c>
      <c r="D227" s="1608">
        <v>150.03</v>
      </c>
      <c r="E227" s="210">
        <f>VLOOKUP(A227,'Lead Sheet'!A:B,2,0)</f>
        <v>0</v>
      </c>
      <c r="F227" s="1608">
        <f t="shared" si="3"/>
        <v>0</v>
      </c>
      <c r="G227" s="1648">
        <v>8</v>
      </c>
      <c r="H227" s="1648">
        <v>16</v>
      </c>
      <c r="I227" s="1648"/>
      <c r="J227" s="1650">
        <v>199726002426</v>
      </c>
    </row>
    <row r="228" spans="1:10">
      <c r="A228" s="13" t="s">
        <v>2833</v>
      </c>
      <c r="B228" s="13" t="s">
        <v>1472</v>
      </c>
      <c r="C228" s="13" t="s">
        <v>5333</v>
      </c>
      <c r="D228" s="1608">
        <v>308.51</v>
      </c>
      <c r="E228" s="210">
        <f>VLOOKUP(A228,'Lead Sheet'!A:B,2,0)</f>
        <v>0</v>
      </c>
      <c r="F228" s="1608">
        <f t="shared" si="3"/>
        <v>0</v>
      </c>
      <c r="G228" s="1648">
        <v>4</v>
      </c>
      <c r="H228" s="1648">
        <v>8</v>
      </c>
      <c r="I228" s="1648"/>
      <c r="J228" s="1650">
        <v>199726002433</v>
      </c>
    </row>
    <row r="229" spans="1:10">
      <c r="A229" s="13" t="s">
        <v>2833</v>
      </c>
      <c r="B229" s="13" t="s">
        <v>1473</v>
      </c>
      <c r="C229" s="13" t="s">
        <v>5334</v>
      </c>
      <c r="D229" s="1608">
        <v>463.18</v>
      </c>
      <c r="E229" s="210">
        <f>VLOOKUP(A229,'Lead Sheet'!A:B,2,0)</f>
        <v>0</v>
      </c>
      <c r="F229" s="1608">
        <f t="shared" si="3"/>
        <v>0</v>
      </c>
      <c r="G229" s="1648">
        <v>6</v>
      </c>
      <c r="H229" s="1648">
        <v>6</v>
      </c>
      <c r="I229" s="1648"/>
      <c r="J229" s="1650">
        <v>199726002440</v>
      </c>
    </row>
    <row r="230" spans="1:10">
      <c r="A230" s="13" t="s">
        <v>2833</v>
      </c>
      <c r="B230" s="13" t="s">
        <v>1474</v>
      </c>
      <c r="C230" s="13" t="s">
        <v>5335</v>
      </c>
      <c r="D230" s="1608">
        <v>1087.46</v>
      </c>
      <c r="E230" s="210">
        <f>VLOOKUP(A230,'Lead Sheet'!A:B,2,0)</f>
        <v>0</v>
      </c>
      <c r="F230" s="1608">
        <f t="shared" si="3"/>
        <v>0</v>
      </c>
      <c r="G230" s="1648">
        <v>2</v>
      </c>
      <c r="H230" s="1648">
        <v>2</v>
      </c>
      <c r="I230" s="1648"/>
      <c r="J230" s="1650">
        <v>199726002457</v>
      </c>
    </row>
    <row r="231" spans="1:10">
      <c r="A231" s="13" t="s">
        <v>2833</v>
      </c>
      <c r="B231" s="13" t="s">
        <v>11694</v>
      </c>
      <c r="C231" s="13" t="s">
        <v>5336</v>
      </c>
      <c r="D231" s="1608">
        <v>2930.68</v>
      </c>
      <c r="E231" s="210">
        <f>VLOOKUP(A231,'Lead Sheet'!A:B,2,0)</f>
        <v>0</v>
      </c>
      <c r="F231" s="1608">
        <f t="shared" si="3"/>
        <v>0</v>
      </c>
      <c r="G231" s="1648">
        <v>2</v>
      </c>
      <c r="H231" s="1648">
        <v>2</v>
      </c>
      <c r="I231" s="1648"/>
      <c r="J231" s="1650">
        <v>199726002464</v>
      </c>
    </row>
    <row r="232" spans="1:10">
      <c r="A232" s="13" t="s">
        <v>2833</v>
      </c>
      <c r="B232" s="13" t="s">
        <v>1476</v>
      </c>
      <c r="C232" s="13" t="s">
        <v>5337</v>
      </c>
      <c r="D232" s="1608">
        <v>3106.82</v>
      </c>
      <c r="E232" s="210">
        <f>VLOOKUP(A232,'Lead Sheet'!A:B,2,0)</f>
        <v>0</v>
      </c>
      <c r="F232" s="1608">
        <f t="shared" si="3"/>
        <v>0</v>
      </c>
      <c r="G232" s="1648">
        <v>1</v>
      </c>
      <c r="H232" s="1648">
        <v>1</v>
      </c>
      <c r="I232" s="1648"/>
      <c r="J232" s="1650">
        <v>199726002471</v>
      </c>
    </row>
    <row r="233" spans="1:10">
      <c r="A233" s="13" t="s">
        <v>2833</v>
      </c>
      <c r="B233" s="13" t="s">
        <v>1477</v>
      </c>
      <c r="C233" s="13" t="s">
        <v>5742</v>
      </c>
      <c r="D233" s="1608">
        <v>35.96</v>
      </c>
      <c r="E233" s="210">
        <f>VLOOKUP(A233,'Lead Sheet'!A:B,2,0)</f>
        <v>0</v>
      </c>
      <c r="F233" s="1608">
        <f t="shared" si="3"/>
        <v>0</v>
      </c>
      <c r="G233" s="1648">
        <v>25</v>
      </c>
      <c r="H233" s="1648">
        <v>150</v>
      </c>
      <c r="I233" s="1648"/>
      <c r="J233" s="1650">
        <v>199726002488</v>
      </c>
    </row>
    <row r="234" spans="1:10">
      <c r="A234" s="13" t="s">
        <v>2833</v>
      </c>
      <c r="B234" s="13" t="s">
        <v>7375</v>
      </c>
      <c r="C234" s="13" t="s">
        <v>5743</v>
      </c>
      <c r="D234" s="1608">
        <v>35.96</v>
      </c>
      <c r="E234" s="210">
        <f>VLOOKUP(A234,'Lead Sheet'!A:B,2,0)</f>
        <v>0</v>
      </c>
      <c r="F234" s="1608">
        <f t="shared" si="3"/>
        <v>0</v>
      </c>
      <c r="G234" s="1648">
        <v>60</v>
      </c>
      <c r="H234" s="1648">
        <v>480</v>
      </c>
      <c r="I234" s="1648"/>
      <c r="J234" s="1650">
        <v>199726002495</v>
      </c>
    </row>
    <row r="235" spans="1:10">
      <c r="A235" s="13" t="s">
        <v>2833</v>
      </c>
      <c r="B235" s="13" t="s">
        <v>7376</v>
      </c>
      <c r="C235" s="13" t="s">
        <v>5744</v>
      </c>
      <c r="D235" s="1608">
        <v>29.62</v>
      </c>
      <c r="E235" s="210">
        <f>VLOOKUP(A235,'Lead Sheet'!A:B,2,0)</f>
        <v>0</v>
      </c>
      <c r="F235" s="1608">
        <f t="shared" si="3"/>
        <v>0</v>
      </c>
      <c r="G235" s="1648">
        <v>20</v>
      </c>
      <c r="H235" s="1648">
        <v>160</v>
      </c>
      <c r="I235" s="1648"/>
      <c r="J235" s="1650">
        <v>199726002501</v>
      </c>
    </row>
    <row r="236" spans="1:10">
      <c r="A236" s="13" t="s">
        <v>2833</v>
      </c>
      <c r="B236" s="13" t="s">
        <v>1478</v>
      </c>
      <c r="C236" s="13" t="s">
        <v>5745</v>
      </c>
      <c r="D236" s="1608">
        <v>37.229999999999997</v>
      </c>
      <c r="E236" s="210">
        <f>VLOOKUP(A236,'Lead Sheet'!A:B,2,0)</f>
        <v>0</v>
      </c>
      <c r="F236" s="1608">
        <f t="shared" si="3"/>
        <v>0</v>
      </c>
      <c r="G236" s="1648">
        <v>20</v>
      </c>
      <c r="H236" s="1648">
        <v>160</v>
      </c>
      <c r="I236" s="1648"/>
      <c r="J236" s="1650">
        <v>199726002518</v>
      </c>
    </row>
    <row r="237" spans="1:10">
      <c r="A237" s="13" t="s">
        <v>2833</v>
      </c>
      <c r="B237" s="13" t="s">
        <v>7377</v>
      </c>
      <c r="C237" s="13" t="s">
        <v>7378</v>
      </c>
      <c r="D237" s="1608">
        <v>43.71</v>
      </c>
      <c r="E237" s="210">
        <f>VLOOKUP(A237,'Lead Sheet'!A:B,2,0)</f>
        <v>0</v>
      </c>
      <c r="F237" s="1608">
        <f t="shared" si="3"/>
        <v>0</v>
      </c>
      <c r="G237" s="1648">
        <v>30</v>
      </c>
      <c r="H237" s="1648">
        <v>120</v>
      </c>
      <c r="I237" s="1648"/>
      <c r="J237" s="1650">
        <v>199726002525</v>
      </c>
    </row>
    <row r="238" spans="1:10">
      <c r="A238" s="13" t="s">
        <v>2833</v>
      </c>
      <c r="B238" s="13" t="s">
        <v>7379</v>
      </c>
      <c r="C238" s="13" t="s">
        <v>7380</v>
      </c>
      <c r="D238" s="1608">
        <v>63.28</v>
      </c>
      <c r="E238" s="210">
        <f>VLOOKUP(A238,'Lead Sheet'!A:B,2,0)</f>
        <v>0</v>
      </c>
      <c r="F238" s="1608">
        <f t="shared" si="3"/>
        <v>0</v>
      </c>
      <c r="G238" s="1648">
        <v>25</v>
      </c>
      <c r="H238" s="1648">
        <v>100</v>
      </c>
      <c r="I238" s="1648"/>
      <c r="J238" s="1650">
        <v>199726002532</v>
      </c>
    </row>
    <row r="239" spans="1:10">
      <c r="A239" s="13" t="s">
        <v>2833</v>
      </c>
      <c r="B239" s="13" t="s">
        <v>7381</v>
      </c>
      <c r="C239" s="13" t="s">
        <v>5746</v>
      </c>
      <c r="D239" s="1608">
        <v>41.97</v>
      </c>
      <c r="E239" s="210">
        <f>VLOOKUP(A239,'Lead Sheet'!A:B,2,0)</f>
        <v>0</v>
      </c>
      <c r="F239" s="1608">
        <f t="shared" si="3"/>
        <v>0</v>
      </c>
      <c r="G239" s="1648">
        <v>25</v>
      </c>
      <c r="H239" s="1648">
        <v>100</v>
      </c>
      <c r="I239" s="1648"/>
      <c r="J239" s="1650">
        <v>199726002549</v>
      </c>
    </row>
    <row r="240" spans="1:10">
      <c r="A240" s="13" t="s">
        <v>2833</v>
      </c>
      <c r="B240" s="13" t="s">
        <v>7382</v>
      </c>
      <c r="C240" s="13" t="s">
        <v>5747</v>
      </c>
      <c r="D240" s="1608">
        <v>44.6</v>
      </c>
      <c r="E240" s="210">
        <f>VLOOKUP(A240,'Lead Sheet'!A:B,2,0)</f>
        <v>0</v>
      </c>
      <c r="F240" s="1608">
        <f t="shared" si="3"/>
        <v>0</v>
      </c>
      <c r="G240" s="1648">
        <v>25</v>
      </c>
      <c r="H240" s="1648">
        <v>100</v>
      </c>
      <c r="I240" s="1648"/>
      <c r="J240" s="1650">
        <v>199726002556</v>
      </c>
    </row>
    <row r="241" spans="1:10">
      <c r="A241" s="13" t="s">
        <v>2833</v>
      </c>
      <c r="B241" s="13" t="s">
        <v>7383</v>
      </c>
      <c r="C241" s="13" t="s">
        <v>5748</v>
      </c>
      <c r="D241" s="1608">
        <v>38.270000000000003</v>
      </c>
      <c r="E241" s="210">
        <f>VLOOKUP(A241,'Lead Sheet'!A:B,2,0)</f>
        <v>0</v>
      </c>
      <c r="F241" s="1608">
        <f t="shared" si="3"/>
        <v>0</v>
      </c>
      <c r="G241" s="1648">
        <v>20</v>
      </c>
      <c r="H241" s="1648">
        <v>80</v>
      </c>
      <c r="I241" s="1648"/>
      <c r="J241" s="1650">
        <v>199726002563</v>
      </c>
    </row>
    <row r="242" spans="1:10">
      <c r="A242" s="13" t="s">
        <v>2833</v>
      </c>
      <c r="B242" s="13" t="s">
        <v>7384</v>
      </c>
      <c r="C242" s="13" t="s">
        <v>7385</v>
      </c>
      <c r="D242" s="1608">
        <v>55.37</v>
      </c>
      <c r="E242" s="210">
        <f>VLOOKUP(A242,'Lead Sheet'!A:B,2,0)</f>
        <v>0</v>
      </c>
      <c r="F242" s="1608">
        <f t="shared" si="3"/>
        <v>0</v>
      </c>
      <c r="G242" s="1648">
        <v>20</v>
      </c>
      <c r="H242" s="1648">
        <v>80</v>
      </c>
      <c r="I242" s="1648"/>
      <c r="J242" s="1650">
        <v>199726002570</v>
      </c>
    </row>
    <row r="243" spans="1:10">
      <c r="A243" s="13" t="s">
        <v>2833</v>
      </c>
      <c r="B243" s="13" t="s">
        <v>7386</v>
      </c>
      <c r="C243" s="13" t="s">
        <v>7387</v>
      </c>
      <c r="D243" s="1608">
        <v>102.76</v>
      </c>
      <c r="E243" s="210">
        <f>VLOOKUP(A243,'Lead Sheet'!A:B,2,0)</f>
        <v>0</v>
      </c>
      <c r="F243" s="1608">
        <f t="shared" si="3"/>
        <v>0</v>
      </c>
      <c r="G243" s="1648">
        <v>20</v>
      </c>
      <c r="H243" s="1648">
        <v>40</v>
      </c>
      <c r="I243" s="1648"/>
      <c r="J243" s="1650">
        <v>199726002587</v>
      </c>
    </row>
    <row r="244" spans="1:10">
      <c r="A244" s="13" t="s">
        <v>2833</v>
      </c>
      <c r="B244" s="13" t="s">
        <v>7388</v>
      </c>
      <c r="C244" s="13" t="s">
        <v>5782</v>
      </c>
      <c r="D244" s="1608">
        <v>39.630000000000003</v>
      </c>
      <c r="E244" s="210">
        <f>VLOOKUP(A244,'Lead Sheet'!A:B,2,0)</f>
        <v>0</v>
      </c>
      <c r="F244" s="1608">
        <f t="shared" si="3"/>
        <v>0</v>
      </c>
      <c r="G244" s="1648">
        <v>20</v>
      </c>
      <c r="H244" s="1648">
        <v>80</v>
      </c>
      <c r="I244" s="1648"/>
      <c r="J244" s="1650">
        <v>199726002594</v>
      </c>
    </row>
    <row r="245" spans="1:10">
      <c r="A245" s="13" t="s">
        <v>2833</v>
      </c>
      <c r="B245" s="13" t="s">
        <v>7389</v>
      </c>
      <c r="C245" s="13" t="s">
        <v>5783</v>
      </c>
      <c r="D245" s="1608">
        <v>43.71</v>
      </c>
      <c r="E245" s="210">
        <f>VLOOKUP(A245,'Lead Sheet'!A:B,2,0)</f>
        <v>0</v>
      </c>
      <c r="F245" s="1608">
        <f t="shared" si="3"/>
        <v>0</v>
      </c>
      <c r="G245" s="1648">
        <v>20</v>
      </c>
      <c r="H245" s="1648">
        <v>80</v>
      </c>
      <c r="I245" s="1648"/>
      <c r="J245" s="1650">
        <v>199726002600</v>
      </c>
    </row>
    <row r="246" spans="1:10">
      <c r="A246" s="13" t="s">
        <v>2833</v>
      </c>
      <c r="B246" s="13" t="s">
        <v>1503</v>
      </c>
      <c r="C246" s="13" t="s">
        <v>5784</v>
      </c>
      <c r="D246" s="1608">
        <v>55.37</v>
      </c>
      <c r="E246" s="210">
        <f>VLOOKUP(A246,'Lead Sheet'!A:B,2,0)</f>
        <v>0</v>
      </c>
      <c r="F246" s="1608">
        <f t="shared" si="3"/>
        <v>0</v>
      </c>
      <c r="G246" s="1648">
        <v>18</v>
      </c>
      <c r="H246" s="1648">
        <v>72</v>
      </c>
      <c r="I246" s="1648"/>
      <c r="J246" s="1650">
        <v>199726002617</v>
      </c>
    </row>
    <row r="247" spans="1:10">
      <c r="A247" s="13" t="s">
        <v>2833</v>
      </c>
      <c r="B247" s="13" t="s">
        <v>7390</v>
      </c>
      <c r="C247" s="13" t="s">
        <v>5749</v>
      </c>
      <c r="D247" s="1608">
        <v>54.88</v>
      </c>
      <c r="E247" s="210">
        <f>VLOOKUP(A247,'Lead Sheet'!A:B,2,0)</f>
        <v>0</v>
      </c>
      <c r="F247" s="1608">
        <f t="shared" si="3"/>
        <v>0</v>
      </c>
      <c r="G247" s="1648">
        <v>20</v>
      </c>
      <c r="H247" s="1648">
        <v>80</v>
      </c>
      <c r="I247" s="1648"/>
      <c r="J247" s="1650">
        <v>199726002624</v>
      </c>
    </row>
    <row r="248" spans="1:10">
      <c r="A248" s="13" t="s">
        <v>2833</v>
      </c>
      <c r="B248" s="13" t="s">
        <v>1479</v>
      </c>
      <c r="C248" s="13" t="s">
        <v>5750</v>
      </c>
      <c r="D248" s="1608">
        <v>60.8</v>
      </c>
      <c r="E248" s="210">
        <f>VLOOKUP(A248,'Lead Sheet'!A:B,2,0)</f>
        <v>0</v>
      </c>
      <c r="F248" s="1608">
        <f t="shared" si="3"/>
        <v>0</v>
      </c>
      <c r="G248" s="1648">
        <v>15</v>
      </c>
      <c r="H248" s="1648">
        <v>60</v>
      </c>
      <c r="I248" s="1648"/>
      <c r="J248" s="1650">
        <v>199726002631</v>
      </c>
    </row>
    <row r="249" spans="1:10">
      <c r="A249" s="13" t="s">
        <v>2833</v>
      </c>
      <c r="B249" s="13" t="s">
        <v>1480</v>
      </c>
      <c r="C249" s="13" t="s">
        <v>5751</v>
      </c>
      <c r="D249" s="1608">
        <v>48.68</v>
      </c>
      <c r="E249" s="210">
        <f>VLOOKUP(A249,'Lead Sheet'!A:B,2,0)</f>
        <v>0</v>
      </c>
      <c r="F249" s="1608">
        <f t="shared" si="3"/>
        <v>0</v>
      </c>
      <c r="G249" s="1648">
        <v>15</v>
      </c>
      <c r="H249" s="1648">
        <v>60</v>
      </c>
      <c r="I249" s="1648"/>
      <c r="J249" s="1650">
        <v>199726002648</v>
      </c>
    </row>
    <row r="250" spans="1:10">
      <c r="A250" s="13" t="s">
        <v>2833</v>
      </c>
      <c r="B250" s="13" t="s">
        <v>1481</v>
      </c>
      <c r="C250" s="13" t="s">
        <v>5752</v>
      </c>
      <c r="D250" s="1608">
        <v>48.68</v>
      </c>
      <c r="E250" s="210">
        <f>VLOOKUP(A250,'Lead Sheet'!A:B,2,0)</f>
        <v>0</v>
      </c>
      <c r="F250" s="1608">
        <f t="shared" si="3"/>
        <v>0</v>
      </c>
      <c r="G250" s="1648">
        <v>12</v>
      </c>
      <c r="H250" s="1648">
        <v>60</v>
      </c>
      <c r="I250" s="1648"/>
      <c r="J250" s="1650">
        <v>199726002655</v>
      </c>
    </row>
    <row r="251" spans="1:10">
      <c r="A251" s="13" t="s">
        <v>2833</v>
      </c>
      <c r="B251" s="13" t="s">
        <v>7391</v>
      </c>
      <c r="C251" s="13" t="s">
        <v>7392</v>
      </c>
      <c r="D251" s="1608">
        <v>102.81</v>
      </c>
      <c r="E251" s="210">
        <f>VLOOKUP(A251,'Lead Sheet'!A:B,2,0)</f>
        <v>0</v>
      </c>
      <c r="F251" s="1608">
        <f t="shared" si="3"/>
        <v>0</v>
      </c>
      <c r="G251" s="1648">
        <v>11</v>
      </c>
      <c r="H251" s="1648">
        <v>44</v>
      </c>
      <c r="I251" s="1648"/>
      <c r="J251" s="1650">
        <v>199726002662</v>
      </c>
    </row>
    <row r="252" spans="1:10">
      <c r="A252" s="13" t="s">
        <v>2833</v>
      </c>
      <c r="B252" s="13" t="s">
        <v>7393</v>
      </c>
      <c r="C252" s="13" t="s">
        <v>7394</v>
      </c>
      <c r="D252" s="1608">
        <v>145.61000000000001</v>
      </c>
      <c r="E252" s="210">
        <f>VLOOKUP(A252,'Lead Sheet'!A:B,2,0)</f>
        <v>0</v>
      </c>
      <c r="F252" s="1608">
        <f t="shared" si="3"/>
        <v>0</v>
      </c>
      <c r="G252" s="1648">
        <v>9</v>
      </c>
      <c r="H252" s="1648">
        <v>36</v>
      </c>
      <c r="I252" s="1648"/>
      <c r="J252" s="1650">
        <v>199726002679</v>
      </c>
    </row>
    <row r="253" spans="1:10">
      <c r="A253" s="13" t="s">
        <v>2833</v>
      </c>
      <c r="B253" s="13" t="s">
        <v>7395</v>
      </c>
      <c r="C253" s="13" t="s">
        <v>7396</v>
      </c>
      <c r="D253" s="1608">
        <v>188.27</v>
      </c>
      <c r="E253" s="210">
        <f>VLOOKUP(A253,'Lead Sheet'!A:B,2,0)</f>
        <v>0</v>
      </c>
      <c r="F253" s="1608">
        <f t="shared" si="3"/>
        <v>0</v>
      </c>
      <c r="G253" s="1648">
        <v>12</v>
      </c>
      <c r="H253" s="1648">
        <v>48</v>
      </c>
      <c r="I253" s="1648"/>
      <c r="J253" s="1650">
        <v>199726002686</v>
      </c>
    </row>
    <row r="254" spans="1:10">
      <c r="A254" s="13" t="s">
        <v>2833</v>
      </c>
      <c r="B254" s="13" t="s">
        <v>7397</v>
      </c>
      <c r="C254" s="13" t="s">
        <v>5785</v>
      </c>
      <c r="D254" s="1608">
        <v>55.37</v>
      </c>
      <c r="E254" s="210">
        <f>VLOOKUP(A254,'Lead Sheet'!A:B,2,0)</f>
        <v>0</v>
      </c>
      <c r="F254" s="1608">
        <f t="shared" si="3"/>
        <v>0</v>
      </c>
      <c r="G254" s="1648">
        <v>20</v>
      </c>
      <c r="H254" s="1648">
        <v>120</v>
      </c>
      <c r="I254" s="1648"/>
      <c r="J254" s="1650">
        <v>199726002693</v>
      </c>
    </row>
    <row r="255" spans="1:10">
      <c r="A255" s="13" t="s">
        <v>2833</v>
      </c>
      <c r="B255" s="13" t="s">
        <v>1504</v>
      </c>
      <c r="C255" s="13" t="s">
        <v>5786</v>
      </c>
      <c r="D255" s="1608">
        <v>64.569999999999993</v>
      </c>
      <c r="E255" s="210">
        <f>VLOOKUP(A255,'Lead Sheet'!A:B,2,0)</f>
        <v>0</v>
      </c>
      <c r="F255" s="1608">
        <f t="shared" si="3"/>
        <v>0</v>
      </c>
      <c r="G255" s="1648">
        <v>20</v>
      </c>
      <c r="H255" s="1648">
        <v>120</v>
      </c>
      <c r="I255" s="1648"/>
      <c r="J255" s="1650">
        <v>199726002709</v>
      </c>
    </row>
    <row r="256" spans="1:10">
      <c r="A256" s="13" t="s">
        <v>2833</v>
      </c>
      <c r="B256" s="13" t="s">
        <v>7398</v>
      </c>
      <c r="C256" s="13" t="s">
        <v>5787</v>
      </c>
      <c r="D256" s="1608">
        <v>55.37</v>
      </c>
      <c r="E256" s="210">
        <f>VLOOKUP(A256,'Lead Sheet'!A:B,2,0)</f>
        <v>0</v>
      </c>
      <c r="F256" s="1608">
        <f t="shared" si="3"/>
        <v>0</v>
      </c>
      <c r="G256" s="1648">
        <v>15</v>
      </c>
      <c r="H256" s="1648">
        <v>90</v>
      </c>
      <c r="I256" s="1648"/>
      <c r="J256" s="1650">
        <v>199726002716</v>
      </c>
    </row>
    <row r="257" spans="1:10">
      <c r="A257" s="13" t="s">
        <v>2833</v>
      </c>
      <c r="B257" s="13" t="s">
        <v>7399</v>
      </c>
      <c r="C257" s="13" t="s">
        <v>5788</v>
      </c>
      <c r="D257" s="1608">
        <v>54.88</v>
      </c>
      <c r="E257" s="210">
        <f>VLOOKUP(A257,'Lead Sheet'!A:B,2,0)</f>
        <v>0</v>
      </c>
      <c r="F257" s="1608">
        <f t="shared" si="3"/>
        <v>0</v>
      </c>
      <c r="G257" s="1648">
        <v>20</v>
      </c>
      <c r="H257" s="1648">
        <v>80</v>
      </c>
      <c r="I257" s="1648"/>
      <c r="J257" s="1650">
        <v>199726002723</v>
      </c>
    </row>
    <row r="258" spans="1:10">
      <c r="A258" s="13" t="s">
        <v>2833</v>
      </c>
      <c r="B258" s="13" t="s">
        <v>7400</v>
      </c>
      <c r="C258" s="13" t="s">
        <v>5789</v>
      </c>
      <c r="D258" s="1608">
        <v>51.26</v>
      </c>
      <c r="E258" s="210">
        <f>VLOOKUP(A258,'Lead Sheet'!A:B,2,0)</f>
        <v>0</v>
      </c>
      <c r="F258" s="1608">
        <f t="shared" si="3"/>
        <v>0</v>
      </c>
      <c r="G258" s="1648">
        <v>15</v>
      </c>
      <c r="H258" s="1648">
        <v>60</v>
      </c>
      <c r="I258" s="1648"/>
      <c r="J258" s="1650">
        <v>199726002730</v>
      </c>
    </row>
    <row r="259" spans="1:10">
      <c r="A259" s="13" t="s">
        <v>2833</v>
      </c>
      <c r="B259" s="13" t="s">
        <v>1505</v>
      </c>
      <c r="C259" s="13" t="s">
        <v>5790</v>
      </c>
      <c r="D259" s="1608">
        <v>55.37</v>
      </c>
      <c r="E259" s="210">
        <f>VLOOKUP(A259,'Lead Sheet'!A:B,2,0)</f>
        <v>0</v>
      </c>
      <c r="F259" s="1608">
        <f t="shared" ref="F259:F322" si="4">IFERROR(D259*E259,"NET")</f>
        <v>0</v>
      </c>
      <c r="G259" s="1648">
        <v>15</v>
      </c>
      <c r="H259" s="1648">
        <v>60</v>
      </c>
      <c r="I259" s="1648"/>
      <c r="J259" s="1650">
        <v>199726002747</v>
      </c>
    </row>
    <row r="260" spans="1:10">
      <c r="A260" s="13" t="s">
        <v>2833</v>
      </c>
      <c r="B260" s="13" t="s">
        <v>7401</v>
      </c>
      <c r="C260" s="13" t="s">
        <v>5753</v>
      </c>
      <c r="D260" s="1608">
        <v>88.22</v>
      </c>
      <c r="E260" s="210">
        <f>VLOOKUP(A260,'Lead Sheet'!A:B,2,0)</f>
        <v>0</v>
      </c>
      <c r="F260" s="1608">
        <f t="shared" si="4"/>
        <v>0</v>
      </c>
      <c r="G260" s="1648">
        <v>20</v>
      </c>
      <c r="H260" s="1648">
        <v>40</v>
      </c>
      <c r="I260" s="1648"/>
      <c r="J260" s="1650">
        <v>199726002754</v>
      </c>
    </row>
    <row r="261" spans="1:10">
      <c r="A261" s="13" t="s">
        <v>2833</v>
      </c>
      <c r="B261" s="13" t="s">
        <v>1482</v>
      </c>
      <c r="C261" s="13" t="s">
        <v>5754</v>
      </c>
      <c r="D261" s="1608">
        <v>77.36</v>
      </c>
      <c r="E261" s="210">
        <f>VLOOKUP(A261,'Lead Sheet'!A:B,2,0)</f>
        <v>0</v>
      </c>
      <c r="F261" s="1608">
        <f t="shared" si="4"/>
        <v>0</v>
      </c>
      <c r="G261" s="1648">
        <v>20</v>
      </c>
      <c r="H261" s="1648">
        <v>40</v>
      </c>
      <c r="I261" s="1648"/>
      <c r="J261" s="1650">
        <v>199726002761</v>
      </c>
    </row>
    <row r="262" spans="1:10">
      <c r="A262" s="13" t="s">
        <v>2833</v>
      </c>
      <c r="B262" s="13" t="s">
        <v>1483</v>
      </c>
      <c r="C262" s="13" t="s">
        <v>5755</v>
      </c>
      <c r="D262" s="1608">
        <v>77.36</v>
      </c>
      <c r="E262" s="210">
        <f>VLOOKUP(A262,'Lead Sheet'!A:B,2,0)</f>
        <v>0</v>
      </c>
      <c r="F262" s="1608">
        <f t="shared" si="4"/>
        <v>0</v>
      </c>
      <c r="G262" s="1648">
        <v>20</v>
      </c>
      <c r="H262" s="1648">
        <v>40</v>
      </c>
      <c r="I262" s="1648"/>
      <c r="J262" s="1650">
        <v>199726002778</v>
      </c>
    </row>
    <row r="263" spans="1:10">
      <c r="A263" s="13" t="s">
        <v>2833</v>
      </c>
      <c r="B263" s="13" t="s">
        <v>7402</v>
      </c>
      <c r="C263" s="13" t="s">
        <v>7403</v>
      </c>
      <c r="D263" s="1608">
        <v>120.48</v>
      </c>
      <c r="E263" s="210">
        <f>VLOOKUP(A263,'Lead Sheet'!A:B,2,0)</f>
        <v>0</v>
      </c>
      <c r="F263" s="1608">
        <f t="shared" si="4"/>
        <v>0</v>
      </c>
      <c r="G263" s="1648">
        <v>12</v>
      </c>
      <c r="H263" s="1648">
        <v>24</v>
      </c>
      <c r="I263" s="1648"/>
      <c r="J263" s="1650">
        <v>199726002785</v>
      </c>
    </row>
    <row r="264" spans="1:10">
      <c r="A264" s="13" t="s">
        <v>2833</v>
      </c>
      <c r="B264" s="13" t="s">
        <v>7404</v>
      </c>
      <c r="C264" s="13" t="s">
        <v>7405</v>
      </c>
      <c r="D264" s="1608">
        <v>188.27</v>
      </c>
      <c r="E264" s="210">
        <f>VLOOKUP(A264,'Lead Sheet'!A:B,2,0)</f>
        <v>0</v>
      </c>
      <c r="F264" s="1608">
        <f t="shared" si="4"/>
        <v>0</v>
      </c>
      <c r="G264" s="1648">
        <v>12</v>
      </c>
      <c r="H264" s="1648">
        <v>24</v>
      </c>
      <c r="I264" s="1648"/>
      <c r="J264" s="1650">
        <v>199726002792</v>
      </c>
    </row>
    <row r="265" spans="1:10">
      <c r="A265" s="13" t="s">
        <v>2833</v>
      </c>
      <c r="B265" s="13" t="s">
        <v>1506</v>
      </c>
      <c r="C265" s="13" t="s">
        <v>5791</v>
      </c>
      <c r="D265" s="1608">
        <v>98.37</v>
      </c>
      <c r="E265" s="210">
        <f>VLOOKUP(A265,'Lead Sheet'!A:B,2,0)</f>
        <v>0</v>
      </c>
      <c r="F265" s="1608">
        <f t="shared" si="4"/>
        <v>0</v>
      </c>
      <c r="G265" s="1648">
        <v>25</v>
      </c>
      <c r="H265" s="1648">
        <v>100</v>
      </c>
      <c r="I265" s="1648"/>
      <c r="J265" s="1650">
        <v>199726002808</v>
      </c>
    </row>
    <row r="266" spans="1:10">
      <c r="A266" s="13" t="s">
        <v>2833</v>
      </c>
      <c r="B266" s="13" t="s">
        <v>1507</v>
      </c>
      <c r="C266" s="13" t="s">
        <v>5792</v>
      </c>
      <c r="D266" s="1608">
        <v>98.37</v>
      </c>
      <c r="E266" s="210">
        <f>VLOOKUP(A266,'Lead Sheet'!A:B,2,0)</f>
        <v>0</v>
      </c>
      <c r="F266" s="1608">
        <f t="shared" si="4"/>
        <v>0</v>
      </c>
      <c r="G266" s="1648">
        <v>25</v>
      </c>
      <c r="H266" s="1648">
        <v>50</v>
      </c>
      <c r="I266" s="1648"/>
      <c r="J266" s="1650">
        <v>199726002815</v>
      </c>
    </row>
    <row r="267" spans="1:10">
      <c r="A267" s="13" t="s">
        <v>2833</v>
      </c>
      <c r="B267" s="13" t="s">
        <v>1508</v>
      </c>
      <c r="C267" s="13" t="s">
        <v>5793</v>
      </c>
      <c r="D267" s="1608">
        <v>98.37</v>
      </c>
      <c r="E267" s="210">
        <f>VLOOKUP(A267,'Lead Sheet'!A:B,2,0)</f>
        <v>0</v>
      </c>
      <c r="F267" s="1608">
        <f t="shared" si="4"/>
        <v>0</v>
      </c>
      <c r="G267" s="1648">
        <v>20</v>
      </c>
      <c r="H267" s="1648">
        <v>40</v>
      </c>
      <c r="I267" s="1648"/>
      <c r="J267" s="1650">
        <v>199726002822</v>
      </c>
    </row>
    <row r="268" spans="1:10">
      <c r="A268" s="13" t="s">
        <v>2833</v>
      </c>
      <c r="B268" s="13" t="s">
        <v>1509</v>
      </c>
      <c r="C268" s="13" t="s">
        <v>5794</v>
      </c>
      <c r="D268" s="1608">
        <v>100.91</v>
      </c>
      <c r="E268" s="210">
        <f>VLOOKUP(A268,'Lead Sheet'!A:B,2,0)</f>
        <v>0</v>
      </c>
      <c r="F268" s="1608">
        <f t="shared" si="4"/>
        <v>0</v>
      </c>
      <c r="G268" s="1648">
        <v>10</v>
      </c>
      <c r="H268" s="1648">
        <v>40</v>
      </c>
      <c r="I268" s="1648"/>
      <c r="J268" s="1650">
        <v>199726002839</v>
      </c>
    </row>
    <row r="269" spans="1:10">
      <c r="A269" s="13" t="s">
        <v>2833</v>
      </c>
      <c r="B269" s="13" t="s">
        <v>1510</v>
      </c>
      <c r="C269" s="13" t="s">
        <v>5795</v>
      </c>
      <c r="D269" s="1608">
        <v>100.91</v>
      </c>
      <c r="E269" s="210">
        <f>VLOOKUP(A269,'Lead Sheet'!A:B,2,0)</f>
        <v>0</v>
      </c>
      <c r="F269" s="1608">
        <f t="shared" si="4"/>
        <v>0</v>
      </c>
      <c r="G269" s="1648">
        <v>10</v>
      </c>
      <c r="H269" s="1648">
        <v>40</v>
      </c>
      <c r="I269" s="1648"/>
      <c r="J269" s="1650">
        <v>199726002846</v>
      </c>
    </row>
    <row r="270" spans="1:10">
      <c r="A270" s="13" t="s">
        <v>2833</v>
      </c>
      <c r="B270" s="13" t="s">
        <v>1511</v>
      </c>
      <c r="C270" s="13" t="s">
        <v>5796</v>
      </c>
      <c r="D270" s="1608">
        <v>100.91</v>
      </c>
      <c r="E270" s="210">
        <f>VLOOKUP(A270,'Lead Sheet'!A:B,2,0)</f>
        <v>0</v>
      </c>
      <c r="F270" s="1608">
        <f t="shared" si="4"/>
        <v>0</v>
      </c>
      <c r="G270" s="1648">
        <v>10</v>
      </c>
      <c r="H270" s="1648">
        <v>40</v>
      </c>
      <c r="I270" s="1648"/>
      <c r="J270" s="1650">
        <v>199726002853</v>
      </c>
    </row>
    <row r="271" spans="1:10">
      <c r="A271" s="13" t="s">
        <v>2833</v>
      </c>
      <c r="B271" s="13" t="s">
        <v>1512</v>
      </c>
      <c r="C271" s="13" t="s">
        <v>5797</v>
      </c>
      <c r="D271" s="1608">
        <v>94.08</v>
      </c>
      <c r="E271" s="210">
        <f>VLOOKUP(A271,'Lead Sheet'!A:B,2,0)</f>
        <v>0</v>
      </c>
      <c r="F271" s="1608">
        <f t="shared" si="4"/>
        <v>0</v>
      </c>
      <c r="G271" s="1648">
        <v>10</v>
      </c>
      <c r="H271" s="1648">
        <v>40</v>
      </c>
      <c r="I271" s="1648"/>
      <c r="J271" s="1650">
        <v>199726002860</v>
      </c>
    </row>
    <row r="272" spans="1:10">
      <c r="A272" s="13" t="s">
        <v>2833</v>
      </c>
      <c r="B272" s="13" t="s">
        <v>1513</v>
      </c>
      <c r="C272" s="13" t="s">
        <v>5798</v>
      </c>
      <c r="D272" s="1608">
        <v>91.73</v>
      </c>
      <c r="E272" s="210">
        <f>VLOOKUP(A272,'Lead Sheet'!A:B,2,0)</f>
        <v>0</v>
      </c>
      <c r="F272" s="1608">
        <f t="shared" si="4"/>
        <v>0</v>
      </c>
      <c r="G272" s="1648">
        <v>10</v>
      </c>
      <c r="H272" s="1648">
        <v>40</v>
      </c>
      <c r="I272" s="1648"/>
      <c r="J272" s="1650">
        <v>199726002877</v>
      </c>
    </row>
    <row r="273" spans="1:10">
      <c r="A273" s="13" t="s">
        <v>2833</v>
      </c>
      <c r="B273" s="13" t="s">
        <v>7406</v>
      </c>
      <c r="C273" s="13" t="s">
        <v>5799</v>
      </c>
      <c r="D273" s="1608">
        <v>93.92</v>
      </c>
      <c r="E273" s="210">
        <f>VLOOKUP(A273,'Lead Sheet'!A:B,2,0)</f>
        <v>0</v>
      </c>
      <c r="F273" s="1608">
        <f t="shared" si="4"/>
        <v>0</v>
      </c>
      <c r="G273" s="1648">
        <v>20</v>
      </c>
      <c r="H273" s="1648">
        <v>40</v>
      </c>
      <c r="I273" s="1648"/>
      <c r="J273" s="1650">
        <v>199726002884</v>
      </c>
    </row>
    <row r="274" spans="1:10">
      <c r="A274" s="13" t="s">
        <v>2833</v>
      </c>
      <c r="B274" s="13" t="s">
        <v>1514</v>
      </c>
      <c r="C274" s="13" t="s">
        <v>5800</v>
      </c>
      <c r="D274" s="1608">
        <v>88.69</v>
      </c>
      <c r="E274" s="210">
        <f>VLOOKUP(A274,'Lead Sheet'!A:B,2,0)</f>
        <v>0</v>
      </c>
      <c r="F274" s="1608">
        <f t="shared" si="4"/>
        <v>0</v>
      </c>
      <c r="G274" s="1648">
        <v>20</v>
      </c>
      <c r="H274" s="1648">
        <v>40</v>
      </c>
      <c r="I274" s="1648"/>
      <c r="J274" s="1650">
        <v>199726002891</v>
      </c>
    </row>
    <row r="275" spans="1:10">
      <c r="A275" s="13" t="s">
        <v>2833</v>
      </c>
      <c r="B275" s="13" t="s">
        <v>1515</v>
      </c>
      <c r="C275" s="13" t="s">
        <v>5801</v>
      </c>
      <c r="D275" s="1608">
        <v>88.69</v>
      </c>
      <c r="E275" s="210">
        <f>VLOOKUP(A275,'Lead Sheet'!A:B,2,0)</f>
        <v>0</v>
      </c>
      <c r="F275" s="1608">
        <f t="shared" si="4"/>
        <v>0</v>
      </c>
      <c r="G275" s="1648">
        <v>20</v>
      </c>
      <c r="H275" s="1648">
        <v>40</v>
      </c>
      <c r="I275" s="1648"/>
      <c r="J275" s="1650">
        <v>199726002907</v>
      </c>
    </row>
    <row r="276" spans="1:10">
      <c r="A276" s="13" t="s">
        <v>2833</v>
      </c>
      <c r="B276" s="13" t="s">
        <v>1516</v>
      </c>
      <c r="C276" s="13" t="s">
        <v>5802</v>
      </c>
      <c r="D276" s="1608">
        <v>102.81</v>
      </c>
      <c r="E276" s="210">
        <f>VLOOKUP(A276,'Lead Sheet'!A:B,2,0)</f>
        <v>0</v>
      </c>
      <c r="F276" s="1608">
        <f t="shared" si="4"/>
        <v>0</v>
      </c>
      <c r="G276" s="1648">
        <v>15</v>
      </c>
      <c r="H276" s="1648">
        <v>30</v>
      </c>
      <c r="I276" s="1648"/>
      <c r="J276" s="1650">
        <v>199726002914</v>
      </c>
    </row>
    <row r="277" spans="1:10">
      <c r="A277" s="13" t="s">
        <v>2833</v>
      </c>
      <c r="B277" s="13" t="s">
        <v>7407</v>
      </c>
      <c r="C277" s="13" t="s">
        <v>5803</v>
      </c>
      <c r="D277" s="1608">
        <v>120.48</v>
      </c>
      <c r="E277" s="210">
        <f>VLOOKUP(A277,'Lead Sheet'!A:B,2,0)</f>
        <v>0</v>
      </c>
      <c r="F277" s="1608">
        <f t="shared" si="4"/>
        <v>0</v>
      </c>
      <c r="G277" s="1648">
        <v>1</v>
      </c>
      <c r="H277" s="1648">
        <v>56</v>
      </c>
      <c r="I277" s="1648"/>
      <c r="J277" s="1650">
        <v>199726002921</v>
      </c>
    </row>
    <row r="278" spans="1:10">
      <c r="A278" s="13" t="s">
        <v>2833</v>
      </c>
      <c r="B278" s="13" t="s">
        <v>7408</v>
      </c>
      <c r="C278" s="13" t="s">
        <v>5756</v>
      </c>
      <c r="D278" s="1608">
        <v>103.31</v>
      </c>
      <c r="E278" s="210">
        <f>VLOOKUP(A278,'Lead Sheet'!A:B,2,0)</f>
        <v>0</v>
      </c>
      <c r="F278" s="1608">
        <f t="shared" si="4"/>
        <v>0</v>
      </c>
      <c r="G278" s="1648">
        <v>18</v>
      </c>
      <c r="H278" s="1648">
        <v>36</v>
      </c>
      <c r="I278" s="1648"/>
      <c r="J278" s="1650">
        <v>199726002938</v>
      </c>
    </row>
    <row r="279" spans="1:10">
      <c r="A279" s="13" t="s">
        <v>2833</v>
      </c>
      <c r="B279" s="13" t="s">
        <v>7409</v>
      </c>
      <c r="C279" s="13" t="s">
        <v>5757</v>
      </c>
      <c r="D279" s="1608">
        <v>97.83</v>
      </c>
      <c r="E279" s="210">
        <f>VLOOKUP(A279,'Lead Sheet'!A:B,2,0)</f>
        <v>0</v>
      </c>
      <c r="F279" s="1608">
        <f t="shared" si="4"/>
        <v>0</v>
      </c>
      <c r="G279" s="1648">
        <v>15</v>
      </c>
      <c r="H279" s="1648">
        <v>30</v>
      </c>
      <c r="I279" s="1648"/>
      <c r="J279" s="1650">
        <v>199726002945</v>
      </c>
    </row>
    <row r="280" spans="1:10">
      <c r="A280" s="13" t="s">
        <v>2833</v>
      </c>
      <c r="B280" s="13" t="s">
        <v>1484</v>
      </c>
      <c r="C280" s="13" t="s">
        <v>5758</v>
      </c>
      <c r="D280" s="1608">
        <v>97.83</v>
      </c>
      <c r="E280" s="210">
        <f>VLOOKUP(A280,'Lead Sheet'!A:B,2,0)</f>
        <v>0</v>
      </c>
      <c r="F280" s="1608">
        <f t="shared" si="4"/>
        <v>0</v>
      </c>
      <c r="G280" s="1648">
        <v>12</v>
      </c>
      <c r="H280" s="1648">
        <v>24</v>
      </c>
      <c r="I280" s="1648"/>
      <c r="J280" s="1650">
        <v>199726002952</v>
      </c>
    </row>
    <row r="281" spans="1:10">
      <c r="A281" s="13" t="s">
        <v>2833</v>
      </c>
      <c r="B281" s="13" t="s">
        <v>1485</v>
      </c>
      <c r="C281" s="13" t="s">
        <v>5759</v>
      </c>
      <c r="D281" s="1608">
        <v>120.49</v>
      </c>
      <c r="E281" s="210">
        <f>VLOOKUP(A281,'Lead Sheet'!A:B,2,0)</f>
        <v>0</v>
      </c>
      <c r="F281" s="1608">
        <f t="shared" si="4"/>
        <v>0</v>
      </c>
      <c r="G281" s="1648">
        <v>12</v>
      </c>
      <c r="H281" s="1648">
        <v>24</v>
      </c>
      <c r="I281" s="1648"/>
      <c r="J281" s="1650">
        <v>199726002969</v>
      </c>
    </row>
    <row r="282" spans="1:10">
      <c r="A282" s="13" t="s">
        <v>2833</v>
      </c>
      <c r="B282" s="13" t="s">
        <v>7410</v>
      </c>
      <c r="C282" s="13" t="s">
        <v>7411</v>
      </c>
      <c r="D282" s="1608">
        <v>188.27</v>
      </c>
      <c r="E282" s="210">
        <f>VLOOKUP(A282,'Lead Sheet'!A:B,2,0)</f>
        <v>0</v>
      </c>
      <c r="F282" s="1608">
        <f t="shared" si="4"/>
        <v>0</v>
      </c>
      <c r="G282" s="1648">
        <v>8</v>
      </c>
      <c r="H282" s="1648">
        <v>32</v>
      </c>
      <c r="I282" s="1648"/>
      <c r="J282" s="1650">
        <v>199726002976</v>
      </c>
    </row>
    <row r="283" spans="1:10">
      <c r="A283" s="13" t="s">
        <v>2833</v>
      </c>
      <c r="B283" s="13" t="s">
        <v>7412</v>
      </c>
      <c r="C283" s="13" t="s">
        <v>5804</v>
      </c>
      <c r="D283" s="1608">
        <v>120.49</v>
      </c>
      <c r="E283" s="210">
        <f>VLOOKUP(A283,'Lead Sheet'!A:B,2,0)</f>
        <v>0</v>
      </c>
      <c r="F283" s="1608">
        <f t="shared" si="4"/>
        <v>0</v>
      </c>
      <c r="G283" s="1648">
        <v>15</v>
      </c>
      <c r="H283" s="1648">
        <v>60</v>
      </c>
      <c r="I283" s="1648"/>
      <c r="J283" s="1650">
        <v>199726002990</v>
      </c>
    </row>
    <row r="284" spans="1:10">
      <c r="A284" s="13" t="s">
        <v>2833</v>
      </c>
      <c r="B284" s="13" t="s">
        <v>7413</v>
      </c>
      <c r="C284" s="13" t="s">
        <v>5805</v>
      </c>
      <c r="D284" s="1608">
        <v>120.49</v>
      </c>
      <c r="E284" s="210">
        <f>VLOOKUP(A284,'Lead Sheet'!A:B,2,0)</f>
        <v>0</v>
      </c>
      <c r="F284" s="1608">
        <f t="shared" si="4"/>
        <v>0</v>
      </c>
      <c r="G284" s="1648">
        <v>12</v>
      </c>
      <c r="H284" s="1648">
        <v>24</v>
      </c>
      <c r="I284" s="1648"/>
      <c r="J284" s="1650">
        <v>199726003003</v>
      </c>
    </row>
    <row r="285" spans="1:10">
      <c r="A285" s="13" t="s">
        <v>2833</v>
      </c>
      <c r="B285" s="13" t="s">
        <v>7414</v>
      </c>
      <c r="C285" s="13" t="s">
        <v>5806</v>
      </c>
      <c r="D285" s="1608">
        <v>192.13</v>
      </c>
      <c r="E285" s="210">
        <f>VLOOKUP(A285,'Lead Sheet'!A:B,2,0)</f>
        <v>0</v>
      </c>
      <c r="F285" s="1608">
        <f t="shared" si="4"/>
        <v>0</v>
      </c>
      <c r="G285" s="1648">
        <v>15</v>
      </c>
      <c r="H285" s="1648">
        <v>30</v>
      </c>
      <c r="I285" s="1648"/>
      <c r="J285" s="1650">
        <v>199726003010</v>
      </c>
    </row>
    <row r="286" spans="1:10">
      <c r="A286" s="13" t="s">
        <v>2833</v>
      </c>
      <c r="B286" s="13" t="s">
        <v>7415</v>
      </c>
      <c r="C286" s="13" t="s">
        <v>5807</v>
      </c>
      <c r="D286" s="1608">
        <v>120.48</v>
      </c>
      <c r="E286" s="210">
        <f>VLOOKUP(A286,'Lead Sheet'!A:B,2,0)</f>
        <v>0</v>
      </c>
      <c r="F286" s="1608">
        <f t="shared" si="4"/>
        <v>0</v>
      </c>
      <c r="G286" s="1648">
        <v>12</v>
      </c>
      <c r="H286" s="1648">
        <v>24</v>
      </c>
      <c r="I286" s="1648"/>
      <c r="J286" s="1650">
        <v>199726003027</v>
      </c>
    </row>
    <row r="287" spans="1:10">
      <c r="A287" s="13" t="s">
        <v>2833</v>
      </c>
      <c r="B287" s="13" t="s">
        <v>7416</v>
      </c>
      <c r="C287" s="13" t="s">
        <v>5808</v>
      </c>
      <c r="D287" s="1608">
        <v>120.49</v>
      </c>
      <c r="E287" s="210">
        <f>VLOOKUP(A287,'Lead Sheet'!A:B,2,0)</f>
        <v>0</v>
      </c>
      <c r="F287" s="1608">
        <f t="shared" si="4"/>
        <v>0</v>
      </c>
      <c r="G287" s="1648">
        <v>15</v>
      </c>
      <c r="H287" s="1648">
        <v>60</v>
      </c>
      <c r="I287" s="1648"/>
      <c r="J287" s="1650">
        <v>199726003034</v>
      </c>
    </row>
    <row r="288" spans="1:10">
      <c r="A288" s="13" t="s">
        <v>2833</v>
      </c>
      <c r="B288" s="13" t="s">
        <v>7417</v>
      </c>
      <c r="C288" s="13" t="s">
        <v>5809</v>
      </c>
      <c r="D288" s="1608">
        <v>120.48</v>
      </c>
      <c r="E288" s="210">
        <f>VLOOKUP(A288,'Lead Sheet'!A:B,2,0)</f>
        <v>0</v>
      </c>
      <c r="F288" s="1608">
        <f t="shared" si="4"/>
        <v>0</v>
      </c>
      <c r="G288" s="1648">
        <v>12</v>
      </c>
      <c r="H288" s="1648">
        <v>24</v>
      </c>
      <c r="I288" s="1648"/>
      <c r="J288" s="1650">
        <v>199726003041</v>
      </c>
    </row>
    <row r="289" spans="1:10">
      <c r="A289" s="13" t="s">
        <v>2833</v>
      </c>
      <c r="B289" s="13" t="s">
        <v>1517</v>
      </c>
      <c r="C289" s="13" t="s">
        <v>5810</v>
      </c>
      <c r="D289" s="1608">
        <v>120.48</v>
      </c>
      <c r="E289" s="210">
        <f>VLOOKUP(A289,'Lead Sheet'!A:B,2,0)</f>
        <v>0</v>
      </c>
      <c r="F289" s="1608">
        <f t="shared" si="4"/>
        <v>0</v>
      </c>
      <c r="G289" s="1648">
        <v>15</v>
      </c>
      <c r="H289" s="1648">
        <v>30</v>
      </c>
      <c r="I289" s="1648"/>
      <c r="J289" s="1650">
        <v>199726003058</v>
      </c>
    </row>
    <row r="290" spans="1:10">
      <c r="A290" s="13" t="s">
        <v>2833</v>
      </c>
      <c r="B290" s="13" t="s">
        <v>1518</v>
      </c>
      <c r="C290" s="13" t="s">
        <v>5811</v>
      </c>
      <c r="D290" s="1608">
        <v>120.48</v>
      </c>
      <c r="E290" s="210">
        <f>VLOOKUP(A290,'Lead Sheet'!A:B,2,0)</f>
        <v>0</v>
      </c>
      <c r="F290" s="1608">
        <f t="shared" si="4"/>
        <v>0</v>
      </c>
      <c r="G290" s="1648">
        <v>12</v>
      </c>
      <c r="H290" s="1648">
        <v>24</v>
      </c>
      <c r="I290" s="1648"/>
      <c r="J290" s="1650">
        <v>199726003065</v>
      </c>
    </row>
    <row r="291" spans="1:10">
      <c r="A291" s="13" t="s">
        <v>2833</v>
      </c>
      <c r="B291" s="13" t="s">
        <v>1519</v>
      </c>
      <c r="C291" s="13" t="s">
        <v>5812</v>
      </c>
      <c r="D291" s="1608">
        <v>120.48</v>
      </c>
      <c r="E291" s="210">
        <f>VLOOKUP(A291,'Lead Sheet'!A:B,2,0)</f>
        <v>0</v>
      </c>
      <c r="F291" s="1608">
        <f t="shared" si="4"/>
        <v>0</v>
      </c>
      <c r="G291" s="1648">
        <v>12</v>
      </c>
      <c r="H291" s="1648">
        <v>24</v>
      </c>
      <c r="I291" s="1648"/>
      <c r="J291" s="1650">
        <v>199726003072</v>
      </c>
    </row>
    <row r="292" spans="1:10">
      <c r="A292" s="13" t="s">
        <v>2833</v>
      </c>
      <c r="B292" s="13" t="s">
        <v>7418</v>
      </c>
      <c r="C292" s="13" t="s">
        <v>5813</v>
      </c>
      <c r="D292" s="1608">
        <v>120.48</v>
      </c>
      <c r="E292" s="210">
        <f>VLOOKUP(A292,'Lead Sheet'!A:B,2,0)</f>
        <v>0</v>
      </c>
      <c r="F292" s="1608">
        <f t="shared" si="4"/>
        <v>0</v>
      </c>
      <c r="G292" s="1648">
        <v>12</v>
      </c>
      <c r="H292" s="1648">
        <v>24</v>
      </c>
      <c r="I292" s="1648"/>
      <c r="J292" s="1650">
        <v>199726003089</v>
      </c>
    </row>
    <row r="293" spans="1:10">
      <c r="A293" s="13" t="s">
        <v>2833</v>
      </c>
      <c r="B293" s="13" t="s">
        <v>1520</v>
      </c>
      <c r="C293" s="13" t="s">
        <v>5814</v>
      </c>
      <c r="D293" s="1608">
        <v>120.48</v>
      </c>
      <c r="E293" s="210">
        <f>VLOOKUP(A293,'Lead Sheet'!A:B,2,0)</f>
        <v>0</v>
      </c>
      <c r="F293" s="1608">
        <f t="shared" si="4"/>
        <v>0</v>
      </c>
      <c r="G293" s="1648">
        <v>12</v>
      </c>
      <c r="H293" s="1648">
        <v>24</v>
      </c>
      <c r="I293" s="1648"/>
      <c r="J293" s="1650">
        <v>199726003096</v>
      </c>
    </row>
    <row r="294" spans="1:10">
      <c r="A294" s="13" t="s">
        <v>2833</v>
      </c>
      <c r="B294" s="13" t="s">
        <v>1521</v>
      </c>
      <c r="C294" s="13" t="s">
        <v>5815</v>
      </c>
      <c r="D294" s="1608">
        <v>103.31</v>
      </c>
      <c r="E294" s="210">
        <f>VLOOKUP(A294,'Lead Sheet'!A:B,2,0)</f>
        <v>0</v>
      </c>
      <c r="F294" s="1608">
        <f t="shared" si="4"/>
        <v>0</v>
      </c>
      <c r="G294" s="1648">
        <v>12</v>
      </c>
      <c r="H294" s="1648">
        <v>24</v>
      </c>
      <c r="I294" s="1648"/>
      <c r="J294" s="1650">
        <v>199726003102</v>
      </c>
    </row>
    <row r="295" spans="1:10">
      <c r="A295" s="13" t="s">
        <v>2833</v>
      </c>
      <c r="B295" s="13" t="s">
        <v>1522</v>
      </c>
      <c r="C295" s="13" t="s">
        <v>5816</v>
      </c>
      <c r="D295" s="1608">
        <v>162.88999999999999</v>
      </c>
      <c r="E295" s="210">
        <f>VLOOKUP(A295,'Lead Sheet'!A:B,2,0)</f>
        <v>0</v>
      </c>
      <c r="F295" s="1608">
        <f t="shared" si="4"/>
        <v>0</v>
      </c>
      <c r="G295" s="1648">
        <v>12</v>
      </c>
      <c r="H295" s="1648">
        <v>24</v>
      </c>
      <c r="I295" s="1648"/>
      <c r="J295" s="1650">
        <v>199726003119</v>
      </c>
    </row>
    <row r="296" spans="1:10">
      <c r="A296" s="13" t="s">
        <v>2833</v>
      </c>
      <c r="B296" s="13" t="s">
        <v>1523</v>
      </c>
      <c r="C296" s="13" t="s">
        <v>5817</v>
      </c>
      <c r="D296" s="1608">
        <v>162.88999999999999</v>
      </c>
      <c r="E296" s="210">
        <f>VLOOKUP(A296,'Lead Sheet'!A:B,2,0)</f>
        <v>0</v>
      </c>
      <c r="F296" s="1608">
        <f t="shared" si="4"/>
        <v>0</v>
      </c>
      <c r="G296" s="1648">
        <v>12</v>
      </c>
      <c r="H296" s="1648">
        <v>24</v>
      </c>
      <c r="I296" s="1648"/>
      <c r="J296" s="1650">
        <v>199726003126</v>
      </c>
    </row>
    <row r="297" spans="1:10">
      <c r="A297" s="13" t="s">
        <v>2833</v>
      </c>
      <c r="B297" s="13" t="s">
        <v>7419</v>
      </c>
      <c r="C297" s="13" t="s">
        <v>5818</v>
      </c>
      <c r="D297" s="1608">
        <v>188.27</v>
      </c>
      <c r="E297" s="210">
        <f>VLOOKUP(A297,'Lead Sheet'!A:B,2,0)</f>
        <v>0</v>
      </c>
      <c r="F297" s="1608">
        <f t="shared" si="4"/>
        <v>0</v>
      </c>
      <c r="G297" s="1648">
        <v>15</v>
      </c>
      <c r="H297" s="1648">
        <v>30</v>
      </c>
      <c r="I297" s="1648"/>
      <c r="J297" s="1650">
        <v>199726003133</v>
      </c>
    </row>
    <row r="298" spans="1:10">
      <c r="A298" s="13" t="s">
        <v>2833</v>
      </c>
      <c r="B298" s="13" t="s">
        <v>7420</v>
      </c>
      <c r="C298" s="13" t="s">
        <v>5760</v>
      </c>
      <c r="D298" s="1608">
        <v>153.1</v>
      </c>
      <c r="E298" s="210">
        <f>VLOOKUP(A298,'Lead Sheet'!A:B,2,0)</f>
        <v>0</v>
      </c>
      <c r="F298" s="1608">
        <f t="shared" si="4"/>
        <v>0</v>
      </c>
      <c r="G298" s="1648">
        <v>6</v>
      </c>
      <c r="H298" s="1648">
        <v>12</v>
      </c>
      <c r="I298" s="1648"/>
      <c r="J298" s="1650">
        <v>199726003140</v>
      </c>
    </row>
    <row r="299" spans="1:10">
      <c r="A299" s="13" t="s">
        <v>2833</v>
      </c>
      <c r="B299" s="13" t="s">
        <v>1486</v>
      </c>
      <c r="C299" s="13" t="s">
        <v>5761</v>
      </c>
      <c r="D299" s="1608">
        <v>153.11000000000001</v>
      </c>
      <c r="E299" s="210">
        <f>VLOOKUP(A299,'Lead Sheet'!A:B,2,0)</f>
        <v>0</v>
      </c>
      <c r="F299" s="1608">
        <f t="shared" si="4"/>
        <v>0</v>
      </c>
      <c r="G299" s="1648">
        <v>6</v>
      </c>
      <c r="H299" s="1648">
        <v>12</v>
      </c>
      <c r="I299" s="1648"/>
      <c r="J299" s="1650">
        <v>199726003157</v>
      </c>
    </row>
    <row r="300" spans="1:10">
      <c r="A300" s="13" t="s">
        <v>2833</v>
      </c>
      <c r="B300" s="13" t="s">
        <v>1487</v>
      </c>
      <c r="C300" s="13" t="s">
        <v>5762</v>
      </c>
      <c r="D300" s="1608">
        <v>153.11000000000001</v>
      </c>
      <c r="E300" s="210">
        <f>VLOOKUP(A300,'Lead Sheet'!A:B,2,0)</f>
        <v>0</v>
      </c>
      <c r="F300" s="1608">
        <f t="shared" si="4"/>
        <v>0</v>
      </c>
      <c r="G300" s="1648">
        <v>6</v>
      </c>
      <c r="H300" s="1648">
        <v>12</v>
      </c>
      <c r="I300" s="1648"/>
      <c r="J300" s="1650">
        <v>199726003164</v>
      </c>
    </row>
    <row r="301" spans="1:10">
      <c r="A301" s="13" t="s">
        <v>2833</v>
      </c>
      <c r="B301" s="13" t="s">
        <v>1488</v>
      </c>
      <c r="C301" s="13" t="s">
        <v>5763</v>
      </c>
      <c r="D301" s="1608">
        <v>161.85</v>
      </c>
      <c r="E301" s="210">
        <f>VLOOKUP(A301,'Lead Sheet'!A:B,2,0)</f>
        <v>0</v>
      </c>
      <c r="F301" s="1608">
        <f t="shared" si="4"/>
        <v>0</v>
      </c>
      <c r="G301" s="1648">
        <v>6</v>
      </c>
      <c r="H301" s="1648">
        <v>12</v>
      </c>
      <c r="I301" s="1648"/>
      <c r="J301" s="1650">
        <v>199726003171</v>
      </c>
    </row>
    <row r="302" spans="1:10">
      <c r="A302" s="13" t="s">
        <v>2833</v>
      </c>
      <c r="B302" s="13" t="s">
        <v>1489</v>
      </c>
      <c r="C302" s="13" t="s">
        <v>5764</v>
      </c>
      <c r="D302" s="1608">
        <v>161.85</v>
      </c>
      <c r="E302" s="210">
        <f>VLOOKUP(A302,'Lead Sheet'!A:B,2,0)</f>
        <v>0</v>
      </c>
      <c r="F302" s="1608">
        <f t="shared" si="4"/>
        <v>0</v>
      </c>
      <c r="G302" s="1648">
        <v>8</v>
      </c>
      <c r="H302" s="1648">
        <v>16</v>
      </c>
      <c r="I302" s="1648"/>
      <c r="J302" s="1650">
        <v>199726003188</v>
      </c>
    </row>
    <row r="303" spans="1:10">
      <c r="A303" s="13" t="s">
        <v>2833</v>
      </c>
      <c r="B303" s="13" t="s">
        <v>7421</v>
      </c>
      <c r="C303" s="13" t="s">
        <v>7422</v>
      </c>
      <c r="D303" s="1608">
        <v>422.57</v>
      </c>
      <c r="E303" s="210">
        <f>VLOOKUP(A303,'Lead Sheet'!A:B,2,0)</f>
        <v>0</v>
      </c>
      <c r="F303" s="1608">
        <f t="shared" si="4"/>
        <v>0</v>
      </c>
      <c r="G303" s="1648">
        <v>6</v>
      </c>
      <c r="H303" s="1648">
        <v>12</v>
      </c>
      <c r="I303" s="1648"/>
      <c r="J303" s="1650">
        <v>199726003195</v>
      </c>
    </row>
    <row r="304" spans="1:10">
      <c r="A304" s="13" t="s">
        <v>2833</v>
      </c>
      <c r="B304" s="13" t="s">
        <v>7423</v>
      </c>
      <c r="C304" s="13" t="s">
        <v>5819</v>
      </c>
      <c r="D304" s="1608">
        <v>188.27</v>
      </c>
      <c r="E304" s="210">
        <f>VLOOKUP(A304,'Lead Sheet'!A:B,2,0)</f>
        <v>0</v>
      </c>
      <c r="F304" s="1608">
        <f t="shared" si="4"/>
        <v>0</v>
      </c>
      <c r="G304" s="1648">
        <v>8</v>
      </c>
      <c r="H304" s="1648">
        <v>32</v>
      </c>
      <c r="I304" s="1648"/>
      <c r="J304" s="1650">
        <v>199726003201</v>
      </c>
    </row>
    <row r="305" spans="1:10">
      <c r="A305" s="13" t="s">
        <v>2833</v>
      </c>
      <c r="B305" s="13" t="s">
        <v>7424</v>
      </c>
      <c r="C305" s="13" t="s">
        <v>5820</v>
      </c>
      <c r="D305" s="1608">
        <v>184.48</v>
      </c>
      <c r="E305" s="210">
        <f>VLOOKUP(A305,'Lead Sheet'!A:B,2,0)</f>
        <v>0</v>
      </c>
      <c r="F305" s="1608">
        <f t="shared" si="4"/>
        <v>0</v>
      </c>
      <c r="G305" s="1648">
        <v>8</v>
      </c>
      <c r="H305" s="1648">
        <v>16</v>
      </c>
      <c r="I305" s="1648"/>
      <c r="J305" s="1650">
        <v>199726003218</v>
      </c>
    </row>
    <row r="306" spans="1:10">
      <c r="A306" s="13" t="s">
        <v>2833</v>
      </c>
      <c r="B306" s="13" t="s">
        <v>7425</v>
      </c>
      <c r="C306" s="13" t="s">
        <v>5821</v>
      </c>
      <c r="D306" s="1608">
        <v>188.22</v>
      </c>
      <c r="E306" s="210">
        <f>VLOOKUP(A306,'Lead Sheet'!A:B,2,0)</f>
        <v>0</v>
      </c>
      <c r="F306" s="1608">
        <f t="shared" si="4"/>
        <v>0</v>
      </c>
      <c r="G306" s="1648">
        <v>12</v>
      </c>
      <c r="H306" s="1648">
        <v>24</v>
      </c>
      <c r="I306" s="1648"/>
      <c r="J306" s="1650">
        <v>199726003225</v>
      </c>
    </row>
    <row r="307" spans="1:10">
      <c r="A307" s="13" t="s">
        <v>2833</v>
      </c>
      <c r="B307" s="13" t="s">
        <v>7426</v>
      </c>
      <c r="C307" s="13" t="s">
        <v>5822</v>
      </c>
      <c r="D307" s="1608">
        <v>188.22</v>
      </c>
      <c r="E307" s="210">
        <f>VLOOKUP(A307,'Lead Sheet'!A:B,2,0)</f>
        <v>0</v>
      </c>
      <c r="F307" s="1608">
        <f t="shared" si="4"/>
        <v>0</v>
      </c>
      <c r="G307" s="1648">
        <v>8</v>
      </c>
      <c r="H307" s="1648">
        <v>32</v>
      </c>
      <c r="I307" s="1648"/>
      <c r="J307" s="1650">
        <v>199726003249</v>
      </c>
    </row>
    <row r="308" spans="1:10">
      <c r="A308" s="13" t="s">
        <v>2833</v>
      </c>
      <c r="B308" s="13" t="s">
        <v>7427</v>
      </c>
      <c r="C308" s="13" t="s">
        <v>5823</v>
      </c>
      <c r="D308" s="1608">
        <v>271.91000000000003</v>
      </c>
      <c r="E308" s="210">
        <f>VLOOKUP(A308,'Lead Sheet'!A:B,2,0)</f>
        <v>0</v>
      </c>
      <c r="F308" s="1608">
        <f t="shared" si="4"/>
        <v>0</v>
      </c>
      <c r="G308" s="1648">
        <v>10</v>
      </c>
      <c r="H308" s="1648">
        <v>40</v>
      </c>
      <c r="I308" s="1648"/>
      <c r="J308" s="1650">
        <v>199726003256</v>
      </c>
    </row>
    <row r="309" spans="1:10">
      <c r="A309" s="13" t="s">
        <v>2833</v>
      </c>
      <c r="B309" s="13" t="s">
        <v>7428</v>
      </c>
      <c r="C309" s="13" t="s">
        <v>5824</v>
      </c>
      <c r="D309" s="1608">
        <v>188.22</v>
      </c>
      <c r="E309" s="210">
        <f>VLOOKUP(A309,'Lead Sheet'!A:B,2,0)</f>
        <v>0</v>
      </c>
      <c r="F309" s="1608">
        <f t="shared" si="4"/>
        <v>0</v>
      </c>
      <c r="G309" s="1648">
        <v>8</v>
      </c>
      <c r="H309" s="1648">
        <v>16</v>
      </c>
      <c r="I309" s="1648"/>
      <c r="J309" s="1650">
        <v>199726003263</v>
      </c>
    </row>
    <row r="310" spans="1:10">
      <c r="A310" s="13" t="s">
        <v>2833</v>
      </c>
      <c r="B310" s="13" t="s">
        <v>7429</v>
      </c>
      <c r="C310" s="13" t="s">
        <v>5825</v>
      </c>
      <c r="D310" s="1608">
        <v>206.4</v>
      </c>
      <c r="E310" s="210">
        <f>VLOOKUP(A310,'Lead Sheet'!A:B,2,0)</f>
        <v>0</v>
      </c>
      <c r="F310" s="1608">
        <f t="shared" si="4"/>
        <v>0</v>
      </c>
      <c r="G310" s="1648">
        <v>8</v>
      </c>
      <c r="H310" s="1648">
        <v>16</v>
      </c>
      <c r="I310" s="1648"/>
      <c r="J310" s="1650">
        <v>199726003270</v>
      </c>
    </row>
    <row r="311" spans="1:10">
      <c r="A311" s="13" t="s">
        <v>2833</v>
      </c>
      <c r="B311" s="13" t="s">
        <v>7430</v>
      </c>
      <c r="C311" s="13" t="s">
        <v>5826</v>
      </c>
      <c r="D311" s="1608">
        <v>195.66</v>
      </c>
      <c r="E311" s="210">
        <f>VLOOKUP(A311,'Lead Sheet'!A:B,2,0)</f>
        <v>0</v>
      </c>
      <c r="F311" s="1608">
        <f t="shared" si="4"/>
        <v>0</v>
      </c>
      <c r="G311" s="1648">
        <v>8</v>
      </c>
      <c r="H311" s="1648">
        <v>16</v>
      </c>
      <c r="I311" s="1648"/>
      <c r="J311" s="1650">
        <v>199726003287</v>
      </c>
    </row>
    <row r="312" spans="1:10">
      <c r="A312" s="13" t="s">
        <v>2833</v>
      </c>
      <c r="B312" s="13" t="s">
        <v>7431</v>
      </c>
      <c r="C312" s="13" t="s">
        <v>5827</v>
      </c>
      <c r="D312" s="1608">
        <v>200.16</v>
      </c>
      <c r="E312" s="210">
        <f>VLOOKUP(A312,'Lead Sheet'!A:B,2,0)</f>
        <v>0</v>
      </c>
      <c r="F312" s="1608">
        <f t="shared" si="4"/>
        <v>0</v>
      </c>
      <c r="G312" s="1648">
        <v>10</v>
      </c>
      <c r="H312" s="1648">
        <v>20</v>
      </c>
      <c r="I312" s="1648"/>
      <c r="J312" s="1650">
        <v>199726003294</v>
      </c>
    </row>
    <row r="313" spans="1:10">
      <c r="A313" s="13" t="s">
        <v>2833</v>
      </c>
      <c r="B313" s="13" t="s">
        <v>7432</v>
      </c>
      <c r="C313" s="13" t="s">
        <v>5828</v>
      </c>
      <c r="D313" s="1608">
        <v>184.48</v>
      </c>
      <c r="E313" s="210">
        <f>VLOOKUP(A313,'Lead Sheet'!A:B,2,0)</f>
        <v>0</v>
      </c>
      <c r="F313" s="1608">
        <f t="shared" si="4"/>
        <v>0</v>
      </c>
      <c r="G313" s="1648">
        <v>6</v>
      </c>
      <c r="H313" s="1648">
        <v>12</v>
      </c>
      <c r="I313" s="1648"/>
      <c r="J313" s="1650">
        <v>199726003300</v>
      </c>
    </row>
    <row r="314" spans="1:10">
      <c r="A314" s="13" t="s">
        <v>2833</v>
      </c>
      <c r="B314" s="13" t="s">
        <v>1524</v>
      </c>
      <c r="C314" s="13" t="s">
        <v>5829</v>
      </c>
      <c r="D314" s="1608">
        <v>188.22</v>
      </c>
      <c r="E314" s="210">
        <f>VLOOKUP(A314,'Lead Sheet'!A:B,2,0)</f>
        <v>0</v>
      </c>
      <c r="F314" s="1608">
        <f t="shared" si="4"/>
        <v>0</v>
      </c>
      <c r="G314" s="1648">
        <v>6</v>
      </c>
      <c r="H314" s="1648">
        <v>12</v>
      </c>
      <c r="I314" s="1648"/>
      <c r="J314" s="1650">
        <v>199726003317</v>
      </c>
    </row>
    <row r="315" spans="1:10">
      <c r="A315" s="13" t="s">
        <v>2833</v>
      </c>
      <c r="B315" s="13" t="s">
        <v>1525</v>
      </c>
      <c r="C315" s="13" t="s">
        <v>5830</v>
      </c>
      <c r="D315" s="1608">
        <v>184.48</v>
      </c>
      <c r="E315" s="210">
        <f>VLOOKUP(A315,'Lead Sheet'!A:B,2,0)</f>
        <v>0</v>
      </c>
      <c r="F315" s="1608">
        <f t="shared" si="4"/>
        <v>0</v>
      </c>
      <c r="G315" s="1648">
        <v>8</v>
      </c>
      <c r="H315" s="1648">
        <v>16</v>
      </c>
      <c r="I315" s="1648"/>
      <c r="J315" s="1650">
        <v>199726003324</v>
      </c>
    </row>
    <row r="316" spans="1:10">
      <c r="A316" s="13" t="s">
        <v>2833</v>
      </c>
      <c r="B316" s="13" t="s">
        <v>1526</v>
      </c>
      <c r="C316" s="13" t="s">
        <v>5831</v>
      </c>
      <c r="D316" s="1608">
        <v>188.22</v>
      </c>
      <c r="E316" s="210">
        <f>VLOOKUP(A316,'Lead Sheet'!A:B,2,0)</f>
        <v>0</v>
      </c>
      <c r="F316" s="1608">
        <f t="shared" si="4"/>
        <v>0</v>
      </c>
      <c r="G316" s="1648">
        <v>8</v>
      </c>
      <c r="H316" s="1648">
        <v>16</v>
      </c>
      <c r="I316" s="1648"/>
      <c r="J316" s="1650">
        <v>199726003331</v>
      </c>
    </row>
    <row r="317" spans="1:10">
      <c r="A317" s="13" t="s">
        <v>2833</v>
      </c>
      <c r="B317" s="13" t="s">
        <v>7433</v>
      </c>
      <c r="C317" s="13" t="s">
        <v>5765</v>
      </c>
      <c r="D317" s="1608">
        <v>401.18</v>
      </c>
      <c r="E317" s="210">
        <f>VLOOKUP(A317,'Lead Sheet'!A:B,2,0)</f>
        <v>0</v>
      </c>
      <c r="F317" s="1608">
        <f t="shared" si="4"/>
        <v>0</v>
      </c>
      <c r="G317" s="1648">
        <v>6</v>
      </c>
      <c r="H317" s="1648">
        <v>12</v>
      </c>
      <c r="I317" s="1648"/>
      <c r="J317" s="1650">
        <v>199726003348</v>
      </c>
    </row>
    <row r="318" spans="1:10">
      <c r="A318" s="13" t="s">
        <v>2833</v>
      </c>
      <c r="B318" s="13" t="s">
        <v>1490</v>
      </c>
      <c r="C318" s="13" t="s">
        <v>5766</v>
      </c>
      <c r="D318" s="1608">
        <v>401.18</v>
      </c>
      <c r="E318" s="210">
        <f>VLOOKUP(A318,'Lead Sheet'!A:B,2,0)</f>
        <v>0</v>
      </c>
      <c r="F318" s="1608">
        <f t="shared" si="4"/>
        <v>0</v>
      </c>
      <c r="G318" s="1648">
        <v>6</v>
      </c>
      <c r="H318" s="1648">
        <v>12</v>
      </c>
      <c r="I318" s="1648"/>
      <c r="J318" s="1650">
        <v>199726003355</v>
      </c>
    </row>
    <row r="319" spans="1:10">
      <c r="A319" s="13" t="s">
        <v>2833</v>
      </c>
      <c r="B319" s="13" t="s">
        <v>1491</v>
      </c>
      <c r="C319" s="13" t="s">
        <v>5767</v>
      </c>
      <c r="D319" s="1608">
        <v>401.18</v>
      </c>
      <c r="E319" s="210">
        <f>VLOOKUP(A319,'Lead Sheet'!A:B,2,0)</f>
        <v>0</v>
      </c>
      <c r="F319" s="1608">
        <f t="shared" si="4"/>
        <v>0</v>
      </c>
      <c r="G319" s="1648">
        <v>5</v>
      </c>
      <c r="H319" s="1648">
        <v>10</v>
      </c>
      <c r="I319" s="1648"/>
      <c r="J319" s="1650">
        <v>199726003362</v>
      </c>
    </row>
    <row r="320" spans="1:10">
      <c r="A320" s="13" t="s">
        <v>2833</v>
      </c>
      <c r="B320" s="13" t="s">
        <v>1492</v>
      </c>
      <c r="C320" s="13" t="s">
        <v>5768</v>
      </c>
      <c r="D320" s="1608">
        <v>401.27</v>
      </c>
      <c r="E320" s="210">
        <f>VLOOKUP(A320,'Lead Sheet'!A:B,2,0)</f>
        <v>0</v>
      </c>
      <c r="F320" s="1608">
        <f t="shared" si="4"/>
        <v>0</v>
      </c>
      <c r="G320" s="1648">
        <v>5</v>
      </c>
      <c r="H320" s="1648">
        <v>10</v>
      </c>
      <c r="I320" s="1648"/>
      <c r="J320" s="1650">
        <v>199726003379</v>
      </c>
    </row>
    <row r="321" spans="1:10">
      <c r="A321" s="13" t="s">
        <v>2833</v>
      </c>
      <c r="B321" s="13" t="s">
        <v>1493</v>
      </c>
      <c r="C321" s="13" t="s">
        <v>5769</v>
      </c>
      <c r="D321" s="1608">
        <v>401.27</v>
      </c>
      <c r="E321" s="210">
        <f>VLOOKUP(A321,'Lead Sheet'!A:B,2,0)</f>
        <v>0</v>
      </c>
      <c r="F321" s="1608">
        <f t="shared" si="4"/>
        <v>0</v>
      </c>
      <c r="G321" s="1648">
        <v>3</v>
      </c>
      <c r="H321" s="1648">
        <v>6</v>
      </c>
      <c r="I321" s="1648"/>
      <c r="J321" s="1650">
        <v>199726003386</v>
      </c>
    </row>
    <row r="322" spans="1:10">
      <c r="A322" s="13" t="s">
        <v>2833</v>
      </c>
      <c r="B322" s="13" t="s">
        <v>1494</v>
      </c>
      <c r="C322" s="13" t="s">
        <v>5770</v>
      </c>
      <c r="D322" s="1608">
        <v>401.18</v>
      </c>
      <c r="E322" s="210">
        <f>VLOOKUP(A322,'Lead Sheet'!A:B,2,0)</f>
        <v>0</v>
      </c>
      <c r="F322" s="1608">
        <f t="shared" si="4"/>
        <v>0</v>
      </c>
      <c r="G322" s="1648">
        <v>8</v>
      </c>
      <c r="H322" s="1648">
        <v>16</v>
      </c>
      <c r="I322" s="1648"/>
      <c r="J322" s="1650">
        <v>199726003393</v>
      </c>
    </row>
    <row r="323" spans="1:10">
      <c r="A323" s="13" t="s">
        <v>2833</v>
      </c>
      <c r="B323" s="13" t="s">
        <v>1527</v>
      </c>
      <c r="C323" s="13" t="s">
        <v>5832</v>
      </c>
      <c r="D323" s="1608">
        <v>401.75</v>
      </c>
      <c r="E323" s="210">
        <f>VLOOKUP(A323,'Lead Sheet'!A:B,2,0)</f>
        <v>0</v>
      </c>
      <c r="F323" s="1608">
        <f t="shared" ref="F323:F386" si="5">IFERROR(D323*E323,"NET")</f>
        <v>0</v>
      </c>
      <c r="G323" s="1648">
        <v>1</v>
      </c>
      <c r="H323" s="1648">
        <v>22</v>
      </c>
      <c r="I323" s="1648"/>
      <c r="J323" s="1650">
        <v>199726003409</v>
      </c>
    </row>
    <row r="324" spans="1:10">
      <c r="A324" s="13" t="s">
        <v>2833</v>
      </c>
      <c r="B324" s="13" t="s">
        <v>7434</v>
      </c>
      <c r="C324" s="13" t="s">
        <v>5833</v>
      </c>
      <c r="D324" s="1608">
        <v>402.46</v>
      </c>
      <c r="E324" s="210">
        <f>VLOOKUP(A324,'Lead Sheet'!A:B,2,0)</f>
        <v>0</v>
      </c>
      <c r="F324" s="1608">
        <f t="shared" si="5"/>
        <v>0</v>
      </c>
      <c r="G324" s="1648">
        <v>8</v>
      </c>
      <c r="H324" s="1648">
        <v>16</v>
      </c>
      <c r="I324" s="1648"/>
      <c r="J324" s="1650">
        <v>199726003416</v>
      </c>
    </row>
    <row r="325" spans="1:10">
      <c r="A325" s="13" t="s">
        <v>2833</v>
      </c>
      <c r="B325" s="13" t="s">
        <v>7435</v>
      </c>
      <c r="C325" s="13" t="s">
        <v>5771</v>
      </c>
      <c r="D325" s="1608">
        <v>546.29999999999995</v>
      </c>
      <c r="E325" s="210">
        <f>VLOOKUP(A325,'Lead Sheet'!A:B,2,0)</f>
        <v>0</v>
      </c>
      <c r="F325" s="1608">
        <f t="shared" si="5"/>
        <v>0</v>
      </c>
      <c r="G325" s="1648">
        <v>6</v>
      </c>
      <c r="H325" s="1648">
        <v>6</v>
      </c>
      <c r="I325" s="1648"/>
      <c r="J325" s="1650">
        <v>199726003430</v>
      </c>
    </row>
    <row r="326" spans="1:10">
      <c r="A326" s="13" t="s">
        <v>2833</v>
      </c>
      <c r="B326" s="13" t="s">
        <v>1495</v>
      </c>
      <c r="C326" s="13" t="s">
        <v>5772</v>
      </c>
      <c r="D326" s="1608">
        <v>535.91999999999996</v>
      </c>
      <c r="E326" s="210">
        <f>VLOOKUP(A326,'Lead Sheet'!A:B,2,0)</f>
        <v>0</v>
      </c>
      <c r="F326" s="1608">
        <f t="shared" si="5"/>
        <v>0</v>
      </c>
      <c r="G326" s="1648">
        <v>3</v>
      </c>
      <c r="H326" s="1648">
        <v>6</v>
      </c>
      <c r="I326" s="1648"/>
      <c r="J326" s="1650">
        <v>199726003447</v>
      </c>
    </row>
    <row r="327" spans="1:10">
      <c r="A327" s="13" t="s">
        <v>2833</v>
      </c>
      <c r="B327" s="13" t="s">
        <v>1496</v>
      </c>
      <c r="C327" s="13" t="s">
        <v>5773</v>
      </c>
      <c r="D327" s="1608">
        <v>546.29999999999995</v>
      </c>
      <c r="E327" s="210">
        <f>VLOOKUP(A327,'Lead Sheet'!A:B,2,0)</f>
        <v>0</v>
      </c>
      <c r="F327" s="1608">
        <f t="shared" si="5"/>
        <v>0</v>
      </c>
      <c r="G327" s="1648">
        <v>3</v>
      </c>
      <c r="H327" s="1648">
        <v>6</v>
      </c>
      <c r="I327" s="1648"/>
      <c r="J327" s="1650">
        <v>199726003454</v>
      </c>
    </row>
    <row r="328" spans="1:10">
      <c r="A328" s="13" t="s">
        <v>2833</v>
      </c>
      <c r="B328" s="13" t="s">
        <v>1497</v>
      </c>
      <c r="C328" s="13" t="s">
        <v>5774</v>
      </c>
      <c r="D328" s="1608">
        <v>535.91999999999996</v>
      </c>
      <c r="E328" s="210">
        <f>VLOOKUP(A328,'Lead Sheet'!A:B,2,0)</f>
        <v>0</v>
      </c>
      <c r="F328" s="1608">
        <f t="shared" si="5"/>
        <v>0</v>
      </c>
      <c r="G328" s="1648">
        <v>3</v>
      </c>
      <c r="H328" s="1648">
        <v>6</v>
      </c>
      <c r="I328" s="1648"/>
      <c r="J328" s="1650">
        <v>199726003461</v>
      </c>
    </row>
    <row r="329" spans="1:10">
      <c r="A329" s="13" t="s">
        <v>2833</v>
      </c>
      <c r="B329" s="13" t="s">
        <v>1498</v>
      </c>
      <c r="C329" s="13" t="s">
        <v>5775</v>
      </c>
      <c r="D329" s="1608">
        <v>535.91999999999996</v>
      </c>
      <c r="E329" s="210">
        <f>VLOOKUP(A329,'Lead Sheet'!A:B,2,0)</f>
        <v>0</v>
      </c>
      <c r="F329" s="1608">
        <f t="shared" si="5"/>
        <v>0</v>
      </c>
      <c r="G329" s="1648">
        <v>3</v>
      </c>
      <c r="H329" s="1648">
        <v>6</v>
      </c>
      <c r="I329" s="1648"/>
      <c r="J329" s="1650">
        <v>199726003478</v>
      </c>
    </row>
    <row r="330" spans="1:10">
      <c r="A330" s="13" t="s">
        <v>2833</v>
      </c>
      <c r="B330" s="13" t="s">
        <v>1499</v>
      </c>
      <c r="C330" s="13" t="s">
        <v>5776</v>
      </c>
      <c r="D330" s="1608">
        <v>612.9</v>
      </c>
      <c r="E330" s="210">
        <f>VLOOKUP(A330,'Lead Sheet'!A:B,2,0)</f>
        <v>0</v>
      </c>
      <c r="F330" s="1608">
        <f t="shared" si="5"/>
        <v>0</v>
      </c>
      <c r="G330" s="1648">
        <v>3</v>
      </c>
      <c r="H330" s="1648">
        <v>6</v>
      </c>
      <c r="I330" s="1648"/>
      <c r="J330" s="1650">
        <v>199726003485</v>
      </c>
    </row>
    <row r="331" spans="1:10">
      <c r="A331" s="13" t="s">
        <v>2833</v>
      </c>
      <c r="B331" s="13" t="s">
        <v>1528</v>
      </c>
      <c r="C331" s="13" t="s">
        <v>5834</v>
      </c>
      <c r="D331" s="1608">
        <v>773.94</v>
      </c>
      <c r="E331" s="210">
        <f>VLOOKUP(A331,'Lead Sheet'!A:B,2,0)</f>
        <v>0</v>
      </c>
      <c r="F331" s="1608">
        <f t="shared" si="5"/>
        <v>0</v>
      </c>
      <c r="G331" s="1648">
        <v>1</v>
      </c>
      <c r="H331" s="1648">
        <v>16</v>
      </c>
      <c r="I331" s="1648"/>
      <c r="J331" s="1650">
        <v>199726003492</v>
      </c>
    </row>
    <row r="332" spans="1:10">
      <c r="A332" s="13" t="s">
        <v>2833</v>
      </c>
      <c r="B332" s="13" t="s">
        <v>1529</v>
      </c>
      <c r="C332" s="13" t="s">
        <v>5835</v>
      </c>
      <c r="D332" s="1608">
        <v>773.94</v>
      </c>
      <c r="E332" s="210">
        <f>VLOOKUP(A332,'Lead Sheet'!A:B,2,0)</f>
        <v>0</v>
      </c>
      <c r="F332" s="1608">
        <f t="shared" si="5"/>
        <v>0</v>
      </c>
      <c r="G332" s="1648">
        <v>1</v>
      </c>
      <c r="H332" s="1648">
        <v>12</v>
      </c>
      <c r="I332" s="1648"/>
      <c r="J332" s="1650">
        <v>199726003508</v>
      </c>
    </row>
    <row r="333" spans="1:10">
      <c r="A333" s="13" t="s">
        <v>2833</v>
      </c>
      <c r="B333" s="13" t="s">
        <v>7436</v>
      </c>
      <c r="C333" s="13" t="s">
        <v>5777</v>
      </c>
      <c r="D333" s="1608">
        <v>1085.17</v>
      </c>
      <c r="E333" s="210">
        <f>VLOOKUP(A333,'Lead Sheet'!A:B,2,0)</f>
        <v>0</v>
      </c>
      <c r="F333" s="1608">
        <f t="shared" si="5"/>
        <v>0</v>
      </c>
      <c r="G333" s="1648">
        <v>1</v>
      </c>
      <c r="H333" s="1648">
        <v>8</v>
      </c>
      <c r="I333" s="1648"/>
      <c r="J333" s="1650">
        <v>199726003539</v>
      </c>
    </row>
    <row r="334" spans="1:10">
      <c r="A334" s="13" t="s">
        <v>2833</v>
      </c>
      <c r="B334" s="13" t="s">
        <v>7437</v>
      </c>
      <c r="C334" s="13" t="s">
        <v>5778</v>
      </c>
      <c r="D334" s="1608">
        <v>1085.17</v>
      </c>
      <c r="E334" s="210">
        <f>VLOOKUP(A334,'Lead Sheet'!A:B,2,0)</f>
        <v>0</v>
      </c>
      <c r="F334" s="1608">
        <f t="shared" si="5"/>
        <v>0</v>
      </c>
      <c r="G334" s="1648">
        <v>3</v>
      </c>
      <c r="H334" s="1648">
        <v>3</v>
      </c>
      <c r="I334" s="1648"/>
      <c r="J334" s="1650">
        <v>199726003546</v>
      </c>
    </row>
    <row r="335" spans="1:10">
      <c r="A335" s="13" t="s">
        <v>2833</v>
      </c>
      <c r="B335" s="13" t="s">
        <v>1500</v>
      </c>
      <c r="C335" s="13" t="s">
        <v>5779</v>
      </c>
      <c r="D335" s="1608">
        <v>1216.95</v>
      </c>
      <c r="E335" s="210">
        <f>VLOOKUP(A335,'Lead Sheet'!A:B,2,0)</f>
        <v>0</v>
      </c>
      <c r="F335" s="1608">
        <f t="shared" si="5"/>
        <v>0</v>
      </c>
      <c r="G335" s="1648">
        <v>3</v>
      </c>
      <c r="H335" s="1648">
        <v>3</v>
      </c>
      <c r="I335" s="1648"/>
      <c r="J335" s="1650">
        <v>199726003553</v>
      </c>
    </row>
    <row r="336" spans="1:10">
      <c r="A336" s="13" t="s">
        <v>2833</v>
      </c>
      <c r="B336" s="13" t="s">
        <v>1501</v>
      </c>
      <c r="C336" s="13" t="s">
        <v>5780</v>
      </c>
      <c r="D336" s="1608">
        <v>1085.18</v>
      </c>
      <c r="E336" s="210">
        <f>VLOOKUP(A336,'Lead Sheet'!A:B,2,0)</f>
        <v>0</v>
      </c>
      <c r="F336" s="1608">
        <f t="shared" si="5"/>
        <v>0</v>
      </c>
      <c r="G336" s="1648">
        <v>2</v>
      </c>
      <c r="H336" s="1648">
        <v>2</v>
      </c>
      <c r="I336" s="1648"/>
      <c r="J336" s="1650">
        <v>199726003560</v>
      </c>
    </row>
    <row r="337" spans="1:10">
      <c r="A337" s="13" t="s">
        <v>2833</v>
      </c>
      <c r="B337" s="13" t="s">
        <v>1502</v>
      </c>
      <c r="C337" s="13" t="s">
        <v>5781</v>
      </c>
      <c r="D337" s="1608">
        <v>5154.22</v>
      </c>
      <c r="E337" s="210">
        <f>VLOOKUP(A337,'Lead Sheet'!A:B,2,0)</f>
        <v>0</v>
      </c>
      <c r="F337" s="1608">
        <f t="shared" si="5"/>
        <v>0</v>
      </c>
      <c r="G337" s="1648">
        <v>1</v>
      </c>
      <c r="H337" s="1648">
        <v>2</v>
      </c>
      <c r="I337" s="1648"/>
      <c r="J337" s="1650">
        <v>199726003577</v>
      </c>
    </row>
    <row r="338" spans="1:10">
      <c r="A338" s="13" t="s">
        <v>2833</v>
      </c>
      <c r="B338" s="13" t="s">
        <v>1530</v>
      </c>
      <c r="C338" s="13" t="s">
        <v>5338</v>
      </c>
      <c r="D338" s="1608">
        <v>17.59</v>
      </c>
      <c r="E338" s="210">
        <f>VLOOKUP(A338,'Lead Sheet'!A:B,2,0)</f>
        <v>0</v>
      </c>
      <c r="F338" s="1608">
        <f t="shared" si="5"/>
        <v>0</v>
      </c>
      <c r="G338" s="1648">
        <v>120</v>
      </c>
      <c r="H338" s="1648">
        <v>1440</v>
      </c>
      <c r="I338" s="1648"/>
      <c r="J338" s="1650">
        <v>199726003720</v>
      </c>
    </row>
    <row r="339" spans="1:10">
      <c r="A339" s="13" t="s">
        <v>2833</v>
      </c>
      <c r="B339" s="13" t="s">
        <v>1531</v>
      </c>
      <c r="C339" s="13" t="s">
        <v>5339</v>
      </c>
      <c r="D339" s="1608">
        <v>17.59</v>
      </c>
      <c r="E339" s="210">
        <f>VLOOKUP(A339,'Lead Sheet'!A:B,2,0)</f>
        <v>0</v>
      </c>
      <c r="F339" s="1608">
        <f t="shared" si="5"/>
        <v>0</v>
      </c>
      <c r="G339" s="1648">
        <v>80</v>
      </c>
      <c r="H339" s="1648">
        <v>960</v>
      </c>
      <c r="I339" s="1648"/>
      <c r="J339" s="1650">
        <v>199726003737</v>
      </c>
    </row>
    <row r="340" spans="1:10">
      <c r="A340" s="13" t="s">
        <v>2833</v>
      </c>
      <c r="B340" s="13" t="s">
        <v>1532</v>
      </c>
      <c r="C340" s="13" t="s">
        <v>5340</v>
      </c>
      <c r="D340" s="1608">
        <v>17.59</v>
      </c>
      <c r="E340" s="210">
        <f>VLOOKUP(A340,'Lead Sheet'!A:B,2,0)</f>
        <v>0</v>
      </c>
      <c r="F340" s="1608">
        <f t="shared" si="5"/>
        <v>0</v>
      </c>
      <c r="G340" s="1648">
        <v>60</v>
      </c>
      <c r="H340" s="1648">
        <v>720</v>
      </c>
      <c r="I340" s="1648"/>
      <c r="J340" s="1650">
        <v>199726003744</v>
      </c>
    </row>
    <row r="341" spans="1:10">
      <c r="A341" s="13" t="s">
        <v>2833</v>
      </c>
      <c r="B341" s="13" t="s">
        <v>1533</v>
      </c>
      <c r="C341" s="13" t="s">
        <v>5341</v>
      </c>
      <c r="D341" s="1608">
        <v>13.44</v>
      </c>
      <c r="E341" s="210">
        <f>VLOOKUP(A341,'Lead Sheet'!A:B,2,0)</f>
        <v>0</v>
      </c>
      <c r="F341" s="1608">
        <f t="shared" si="5"/>
        <v>0</v>
      </c>
      <c r="G341" s="1648">
        <v>75</v>
      </c>
      <c r="H341" s="1648">
        <v>300</v>
      </c>
      <c r="I341" s="1648"/>
      <c r="J341" s="1650">
        <v>199726003751</v>
      </c>
    </row>
    <row r="342" spans="1:10">
      <c r="A342" s="13" t="s">
        <v>2833</v>
      </c>
      <c r="B342" s="13" t="s">
        <v>1534</v>
      </c>
      <c r="C342" s="13" t="s">
        <v>5342</v>
      </c>
      <c r="D342" s="1608">
        <v>18.18</v>
      </c>
      <c r="E342" s="210">
        <f>VLOOKUP(A342,'Lead Sheet'!A:B,2,0)</f>
        <v>0</v>
      </c>
      <c r="F342" s="1608">
        <f t="shared" si="5"/>
        <v>0</v>
      </c>
      <c r="G342" s="1648">
        <v>40</v>
      </c>
      <c r="H342" s="1648">
        <v>160</v>
      </c>
      <c r="I342" s="1648"/>
      <c r="J342" s="1650">
        <v>199726003768</v>
      </c>
    </row>
    <row r="343" spans="1:10">
      <c r="A343" s="13" t="s">
        <v>2833</v>
      </c>
      <c r="B343" s="13" t="s">
        <v>1535</v>
      </c>
      <c r="C343" s="13" t="s">
        <v>5343</v>
      </c>
      <c r="D343" s="1608">
        <v>21.9</v>
      </c>
      <c r="E343" s="210">
        <f>VLOOKUP(A343,'Lead Sheet'!A:B,2,0)</f>
        <v>0</v>
      </c>
      <c r="F343" s="1608">
        <f t="shared" si="5"/>
        <v>0</v>
      </c>
      <c r="G343" s="1648">
        <v>25</v>
      </c>
      <c r="H343" s="1648">
        <v>100</v>
      </c>
      <c r="I343" s="1648"/>
      <c r="J343" s="1650">
        <v>199726003775</v>
      </c>
    </row>
    <row r="344" spans="1:10">
      <c r="A344" s="13" t="s">
        <v>2833</v>
      </c>
      <c r="B344" s="13" t="s">
        <v>1536</v>
      </c>
      <c r="C344" s="13" t="s">
        <v>5344</v>
      </c>
      <c r="D344" s="1608">
        <v>28.68</v>
      </c>
      <c r="E344" s="210">
        <f>VLOOKUP(A344,'Lead Sheet'!A:B,2,0)</f>
        <v>0</v>
      </c>
      <c r="F344" s="1608">
        <f t="shared" si="5"/>
        <v>0</v>
      </c>
      <c r="G344" s="1648">
        <v>20</v>
      </c>
      <c r="H344" s="1648">
        <v>80</v>
      </c>
      <c r="I344" s="1648"/>
      <c r="J344" s="1650">
        <v>199726003782</v>
      </c>
    </row>
    <row r="345" spans="1:10">
      <c r="A345" s="13" t="s">
        <v>2833</v>
      </c>
      <c r="B345" s="13" t="s">
        <v>1537</v>
      </c>
      <c r="C345" s="13" t="s">
        <v>5345</v>
      </c>
      <c r="D345" s="1608">
        <v>38.96</v>
      </c>
      <c r="E345" s="210">
        <f>VLOOKUP(A345,'Lead Sheet'!A:B,2,0)</f>
        <v>0</v>
      </c>
      <c r="F345" s="1608">
        <f t="shared" si="5"/>
        <v>0</v>
      </c>
      <c r="G345" s="1648">
        <v>18</v>
      </c>
      <c r="H345" s="1648">
        <v>54</v>
      </c>
      <c r="I345" s="1648"/>
      <c r="J345" s="1650">
        <v>199726003799</v>
      </c>
    </row>
    <row r="346" spans="1:10">
      <c r="A346" s="13" t="s">
        <v>2833</v>
      </c>
      <c r="B346" s="13" t="s">
        <v>1538</v>
      </c>
      <c r="C346" s="13" t="s">
        <v>5346</v>
      </c>
      <c r="D346" s="1608">
        <v>51.02</v>
      </c>
      <c r="E346" s="210">
        <f>VLOOKUP(A346,'Lead Sheet'!A:B,2,0)</f>
        <v>0</v>
      </c>
      <c r="F346" s="1608">
        <f t="shared" si="5"/>
        <v>0</v>
      </c>
      <c r="G346" s="1648">
        <v>12</v>
      </c>
      <c r="H346" s="1648">
        <v>36</v>
      </c>
      <c r="I346" s="1648"/>
      <c r="J346" s="1650">
        <v>199726003805</v>
      </c>
    </row>
    <row r="347" spans="1:10">
      <c r="A347" s="13" t="s">
        <v>2833</v>
      </c>
      <c r="B347" s="13" t="s">
        <v>1539</v>
      </c>
      <c r="C347" s="13" t="s">
        <v>5347</v>
      </c>
      <c r="D347" s="1608">
        <v>126.53</v>
      </c>
      <c r="E347" s="210">
        <f>VLOOKUP(A347,'Lead Sheet'!A:B,2,0)</f>
        <v>0</v>
      </c>
      <c r="F347" s="1608">
        <f t="shared" si="5"/>
        <v>0</v>
      </c>
      <c r="G347" s="1648">
        <v>20</v>
      </c>
      <c r="H347" s="1648">
        <v>40</v>
      </c>
      <c r="I347" s="1648"/>
      <c r="J347" s="1650">
        <v>199726003812</v>
      </c>
    </row>
    <row r="348" spans="1:10">
      <c r="A348" s="13" t="s">
        <v>2833</v>
      </c>
      <c r="B348" s="13" t="s">
        <v>1540</v>
      </c>
      <c r="C348" s="13" t="s">
        <v>5348</v>
      </c>
      <c r="D348" s="1608">
        <v>188.22</v>
      </c>
      <c r="E348" s="210">
        <f>VLOOKUP(A348,'Lead Sheet'!A:B,2,0)</f>
        <v>0</v>
      </c>
      <c r="F348" s="1608">
        <f t="shared" si="5"/>
        <v>0</v>
      </c>
      <c r="G348" s="1648">
        <v>12</v>
      </c>
      <c r="H348" s="1648">
        <v>24</v>
      </c>
      <c r="I348" s="1648"/>
      <c r="J348" s="1650">
        <v>199726003829</v>
      </c>
    </row>
    <row r="349" spans="1:10">
      <c r="A349" s="13" t="s">
        <v>2833</v>
      </c>
      <c r="B349" s="13" t="s">
        <v>1541</v>
      </c>
      <c r="C349" s="13" t="s">
        <v>5349</v>
      </c>
      <c r="D349" s="1608">
        <v>293.69</v>
      </c>
      <c r="E349" s="210">
        <f>VLOOKUP(A349,'Lead Sheet'!A:B,2,0)</f>
        <v>0</v>
      </c>
      <c r="F349" s="1608">
        <f t="shared" si="5"/>
        <v>0</v>
      </c>
      <c r="G349" s="1648">
        <v>6</v>
      </c>
      <c r="H349" s="1648">
        <v>12</v>
      </c>
      <c r="I349" s="1648"/>
      <c r="J349" s="1650">
        <v>199726003836</v>
      </c>
    </row>
    <row r="350" spans="1:10">
      <c r="A350" s="13" t="s">
        <v>2833</v>
      </c>
      <c r="B350" s="13" t="s">
        <v>1542</v>
      </c>
      <c r="C350" s="13" t="s">
        <v>5350</v>
      </c>
      <c r="D350" s="1608">
        <v>617.62</v>
      </c>
      <c r="E350" s="210">
        <f>VLOOKUP(A350,'Lead Sheet'!A:B,2,0)</f>
        <v>0</v>
      </c>
      <c r="F350" s="1608">
        <f t="shared" si="5"/>
        <v>0</v>
      </c>
      <c r="G350" s="1648">
        <v>5</v>
      </c>
      <c r="H350" s="1648">
        <v>10</v>
      </c>
      <c r="I350" s="1648"/>
      <c r="J350" s="1650">
        <v>199726003843</v>
      </c>
    </row>
    <row r="351" spans="1:10">
      <c r="A351" s="13" t="s">
        <v>2833</v>
      </c>
      <c r="B351" s="13" t="s">
        <v>1543</v>
      </c>
      <c r="C351" s="13" t="s">
        <v>5351</v>
      </c>
      <c r="D351" s="1608">
        <v>1173.1400000000001</v>
      </c>
      <c r="E351" s="210">
        <f>VLOOKUP(A351,'Lead Sheet'!A:B,2,0)</f>
        <v>0</v>
      </c>
      <c r="F351" s="1608">
        <f t="shared" si="5"/>
        <v>0</v>
      </c>
      <c r="G351" s="1648">
        <v>2</v>
      </c>
      <c r="H351" s="1648">
        <v>4</v>
      </c>
      <c r="I351" s="1648"/>
      <c r="J351" s="1650">
        <v>199726003850</v>
      </c>
    </row>
    <row r="352" spans="1:10">
      <c r="A352" s="13" t="s">
        <v>2833</v>
      </c>
      <c r="B352" s="13" t="s">
        <v>1544</v>
      </c>
      <c r="C352" s="13" t="s">
        <v>5352</v>
      </c>
      <c r="D352" s="1608">
        <v>12.84</v>
      </c>
      <c r="E352" s="210">
        <f>VLOOKUP(A352,'Lead Sheet'!A:B,2,0)</f>
        <v>0</v>
      </c>
      <c r="F352" s="1608">
        <f t="shared" si="5"/>
        <v>0</v>
      </c>
      <c r="G352" s="1648">
        <v>300</v>
      </c>
      <c r="H352" s="1648">
        <v>3600</v>
      </c>
      <c r="I352" s="1648"/>
      <c r="J352" s="1650">
        <v>199726003867</v>
      </c>
    </row>
    <row r="353" spans="1:10">
      <c r="A353" s="13" t="s">
        <v>2833</v>
      </c>
      <c r="B353" s="13" t="s">
        <v>1545</v>
      </c>
      <c r="C353" s="13" t="s">
        <v>5353</v>
      </c>
      <c r="D353" s="1608">
        <v>11.56</v>
      </c>
      <c r="E353" s="210">
        <f>VLOOKUP(A353,'Lead Sheet'!A:B,2,0)</f>
        <v>0</v>
      </c>
      <c r="F353" s="1608">
        <f t="shared" si="5"/>
        <v>0</v>
      </c>
      <c r="G353" s="1648">
        <v>150</v>
      </c>
      <c r="H353" s="1648">
        <v>1800</v>
      </c>
      <c r="I353" s="1648"/>
      <c r="J353" s="1650">
        <v>199726003874</v>
      </c>
    </row>
    <row r="354" spans="1:10">
      <c r="A354" s="13" t="s">
        <v>2833</v>
      </c>
      <c r="B354" s="13" t="s">
        <v>1546</v>
      </c>
      <c r="C354" s="13" t="s">
        <v>5354</v>
      </c>
      <c r="D354" s="1608">
        <v>11.56</v>
      </c>
      <c r="E354" s="210">
        <f>VLOOKUP(A354,'Lead Sheet'!A:B,2,0)</f>
        <v>0</v>
      </c>
      <c r="F354" s="1608">
        <f t="shared" si="5"/>
        <v>0</v>
      </c>
      <c r="G354" s="1648">
        <v>100</v>
      </c>
      <c r="H354" s="1648">
        <v>1200</v>
      </c>
      <c r="I354" s="1648"/>
      <c r="J354" s="1650">
        <v>199726003881</v>
      </c>
    </row>
    <row r="355" spans="1:10">
      <c r="A355" s="13" t="s">
        <v>2833</v>
      </c>
      <c r="B355" s="13" t="s">
        <v>1547</v>
      </c>
      <c r="C355" s="13" t="s">
        <v>5355</v>
      </c>
      <c r="D355" s="1608">
        <v>12.22</v>
      </c>
      <c r="E355" s="210">
        <f>VLOOKUP(A355,'Lead Sheet'!A:B,2,0)</f>
        <v>0</v>
      </c>
      <c r="F355" s="1608">
        <f t="shared" si="5"/>
        <v>0</v>
      </c>
      <c r="G355" s="1648">
        <v>50</v>
      </c>
      <c r="H355" s="1648">
        <v>600</v>
      </c>
      <c r="I355" s="1648"/>
      <c r="J355" s="1650">
        <v>199726003898</v>
      </c>
    </row>
    <row r="356" spans="1:10">
      <c r="A356" s="13" t="s">
        <v>2833</v>
      </c>
      <c r="B356" s="13" t="s">
        <v>1548</v>
      </c>
      <c r="C356" s="13" t="s">
        <v>5356</v>
      </c>
      <c r="D356" s="1608">
        <v>12.22</v>
      </c>
      <c r="E356" s="210">
        <f>VLOOKUP(A356,'Lead Sheet'!A:B,2,0)</f>
        <v>0</v>
      </c>
      <c r="F356" s="1608">
        <f t="shared" si="5"/>
        <v>0</v>
      </c>
      <c r="G356" s="1648">
        <v>30</v>
      </c>
      <c r="H356" s="1648">
        <v>360</v>
      </c>
      <c r="I356" s="1648"/>
      <c r="J356" s="1650">
        <v>199726003904</v>
      </c>
    </row>
    <row r="357" spans="1:10">
      <c r="A357" s="13" t="s">
        <v>2833</v>
      </c>
      <c r="B357" s="13" t="s">
        <v>1549</v>
      </c>
      <c r="C357" s="13" t="s">
        <v>5357</v>
      </c>
      <c r="D357" s="1608">
        <v>15.38</v>
      </c>
      <c r="E357" s="210">
        <f>VLOOKUP(A357,'Lead Sheet'!A:B,2,0)</f>
        <v>0</v>
      </c>
      <c r="F357" s="1608">
        <f t="shared" si="5"/>
        <v>0</v>
      </c>
      <c r="G357" s="1648">
        <v>20</v>
      </c>
      <c r="H357" s="1648">
        <v>240</v>
      </c>
      <c r="I357" s="1648"/>
      <c r="J357" s="1650">
        <v>199726003911</v>
      </c>
    </row>
    <row r="358" spans="1:10">
      <c r="A358" s="13" t="s">
        <v>2833</v>
      </c>
      <c r="B358" s="13" t="s">
        <v>1550</v>
      </c>
      <c r="C358" s="13" t="s">
        <v>5358</v>
      </c>
      <c r="D358" s="1608">
        <v>19.399999999999999</v>
      </c>
      <c r="E358" s="210">
        <f>VLOOKUP(A358,'Lead Sheet'!A:B,2,0)</f>
        <v>0</v>
      </c>
      <c r="F358" s="1608">
        <f t="shared" si="5"/>
        <v>0</v>
      </c>
      <c r="G358" s="1648">
        <v>40</v>
      </c>
      <c r="H358" s="1648">
        <v>120</v>
      </c>
      <c r="I358" s="1648"/>
      <c r="J358" s="1650">
        <v>199726003928</v>
      </c>
    </row>
    <row r="359" spans="1:10">
      <c r="A359" s="13" t="s">
        <v>2833</v>
      </c>
      <c r="B359" s="13" t="s">
        <v>1551</v>
      </c>
      <c r="C359" s="13" t="s">
        <v>5359</v>
      </c>
      <c r="D359" s="1608">
        <v>26.97</v>
      </c>
      <c r="E359" s="210">
        <f>VLOOKUP(A359,'Lead Sheet'!A:B,2,0)</f>
        <v>0</v>
      </c>
      <c r="F359" s="1608">
        <f t="shared" si="5"/>
        <v>0</v>
      </c>
      <c r="G359" s="1648">
        <v>30</v>
      </c>
      <c r="H359" s="1648">
        <v>90</v>
      </c>
      <c r="I359" s="1648"/>
      <c r="J359" s="1650">
        <v>199726003935</v>
      </c>
    </row>
    <row r="360" spans="1:10">
      <c r="A360" s="13" t="s">
        <v>2833</v>
      </c>
      <c r="B360" s="13" t="s">
        <v>1552</v>
      </c>
      <c r="C360" s="13" t="s">
        <v>5360</v>
      </c>
      <c r="D360" s="1608">
        <v>38.549999999999997</v>
      </c>
      <c r="E360" s="210">
        <f>VLOOKUP(A360,'Lead Sheet'!A:B,2,0)</f>
        <v>0</v>
      </c>
      <c r="F360" s="1608">
        <f t="shared" si="5"/>
        <v>0</v>
      </c>
      <c r="G360" s="1648">
        <v>20</v>
      </c>
      <c r="H360" s="1648">
        <v>60</v>
      </c>
      <c r="I360" s="1648"/>
      <c r="J360" s="1650">
        <v>199726003942</v>
      </c>
    </row>
    <row r="361" spans="1:10">
      <c r="A361" s="13" t="s">
        <v>2833</v>
      </c>
      <c r="B361" s="13" t="s">
        <v>1553</v>
      </c>
      <c r="C361" s="13" t="s">
        <v>5361</v>
      </c>
      <c r="D361" s="1608">
        <v>77.97</v>
      </c>
      <c r="E361" s="210">
        <f>VLOOKUP(A361,'Lead Sheet'!A:B,2,0)</f>
        <v>0</v>
      </c>
      <c r="F361" s="1608">
        <f t="shared" si="5"/>
        <v>0</v>
      </c>
      <c r="G361" s="1648">
        <v>16</v>
      </c>
      <c r="H361" s="1648">
        <v>32</v>
      </c>
      <c r="I361" s="1648"/>
      <c r="J361" s="1650">
        <v>199726003959</v>
      </c>
    </row>
    <row r="362" spans="1:10">
      <c r="A362" s="13" t="s">
        <v>2833</v>
      </c>
      <c r="B362" s="13" t="s">
        <v>1554</v>
      </c>
      <c r="C362" s="13" t="s">
        <v>5362</v>
      </c>
      <c r="D362" s="1608">
        <v>120.44</v>
      </c>
      <c r="E362" s="210">
        <f>VLOOKUP(A362,'Lead Sheet'!A:B,2,0)</f>
        <v>0</v>
      </c>
      <c r="F362" s="1608">
        <f t="shared" si="5"/>
        <v>0</v>
      </c>
      <c r="G362" s="1648">
        <v>16</v>
      </c>
      <c r="H362" s="1648">
        <v>32</v>
      </c>
      <c r="I362" s="1648"/>
      <c r="J362" s="1650">
        <v>199726003966</v>
      </c>
    </row>
    <row r="363" spans="1:10">
      <c r="A363" s="13" t="s">
        <v>2833</v>
      </c>
      <c r="B363" s="13" t="s">
        <v>11695</v>
      </c>
      <c r="C363" s="13" t="s">
        <v>5363</v>
      </c>
      <c r="D363" s="1608">
        <v>202.05</v>
      </c>
      <c r="E363" s="210">
        <f>VLOOKUP(A363,'Lead Sheet'!A:B,2,0)</f>
        <v>0</v>
      </c>
      <c r="F363" s="1608">
        <f t="shared" si="5"/>
        <v>0</v>
      </c>
      <c r="G363" s="1648">
        <v>6</v>
      </c>
      <c r="H363" s="1648">
        <v>12</v>
      </c>
      <c r="I363" s="1648"/>
      <c r="J363" s="1650">
        <v>199726003973</v>
      </c>
    </row>
    <row r="364" spans="1:10">
      <c r="A364" s="13" t="s">
        <v>2833</v>
      </c>
      <c r="B364" s="13" t="s">
        <v>11696</v>
      </c>
      <c r="C364" s="13" t="s">
        <v>5364</v>
      </c>
      <c r="D364" s="1608">
        <v>541.79999999999995</v>
      </c>
      <c r="E364" s="210">
        <f>VLOOKUP(A364,'Lead Sheet'!A:B,2,0)</f>
        <v>0</v>
      </c>
      <c r="F364" s="1608">
        <f t="shared" si="5"/>
        <v>0</v>
      </c>
      <c r="G364" s="1648">
        <v>5</v>
      </c>
      <c r="H364" s="1648">
        <v>10</v>
      </c>
      <c r="I364" s="1648"/>
      <c r="J364" s="1650">
        <v>199726003980</v>
      </c>
    </row>
    <row r="365" spans="1:10">
      <c r="A365" s="13" t="s">
        <v>2833</v>
      </c>
      <c r="B365" s="13" t="s">
        <v>11697</v>
      </c>
      <c r="C365" s="13" t="s">
        <v>5365</v>
      </c>
      <c r="D365" s="1608">
        <v>596.54</v>
      </c>
      <c r="E365" s="210">
        <f>VLOOKUP(A365,'Lead Sheet'!A:B,2,0)</f>
        <v>0</v>
      </c>
      <c r="F365" s="1608">
        <f t="shared" si="5"/>
        <v>0</v>
      </c>
      <c r="G365" s="1648">
        <v>5</v>
      </c>
      <c r="H365" s="1648">
        <v>10</v>
      </c>
      <c r="I365" s="1648"/>
      <c r="J365" s="1650">
        <v>199726003997</v>
      </c>
    </row>
    <row r="366" spans="1:10">
      <c r="A366" s="13" t="s">
        <v>2833</v>
      </c>
      <c r="B366" s="13" t="s">
        <v>11698</v>
      </c>
      <c r="C366" s="13" t="s">
        <v>5366</v>
      </c>
      <c r="D366" s="1608">
        <v>54.88</v>
      </c>
      <c r="E366" s="210">
        <f>VLOOKUP(A366,'Lead Sheet'!A:B,2,0)</f>
        <v>0</v>
      </c>
      <c r="F366" s="1608">
        <f t="shared" si="5"/>
        <v>0</v>
      </c>
      <c r="G366" s="1648">
        <v>40</v>
      </c>
      <c r="H366" s="1648">
        <v>240</v>
      </c>
      <c r="I366" s="1648"/>
      <c r="J366" s="1650">
        <v>199726004017</v>
      </c>
    </row>
    <row r="367" spans="1:10">
      <c r="A367" s="13" t="s">
        <v>2833</v>
      </c>
      <c r="B367" s="13" t="s">
        <v>1559</v>
      </c>
      <c r="C367" s="13" t="s">
        <v>5367</v>
      </c>
      <c r="D367" s="1608">
        <v>55.96</v>
      </c>
      <c r="E367" s="210">
        <f>VLOOKUP(A367,'Lead Sheet'!A:B,2,0)</f>
        <v>0</v>
      </c>
      <c r="F367" s="1608">
        <f t="shared" si="5"/>
        <v>0</v>
      </c>
      <c r="G367" s="1648">
        <v>25</v>
      </c>
      <c r="H367" s="1648">
        <v>150</v>
      </c>
      <c r="I367" s="1648"/>
      <c r="J367" s="1650">
        <v>199726004024</v>
      </c>
    </row>
    <row r="368" spans="1:10">
      <c r="A368" s="13" t="s">
        <v>2833</v>
      </c>
      <c r="B368" s="13" t="s">
        <v>1560</v>
      </c>
      <c r="C368" s="13" t="s">
        <v>5368</v>
      </c>
      <c r="D368" s="1608">
        <v>63.69</v>
      </c>
      <c r="E368" s="210">
        <f>VLOOKUP(A368,'Lead Sheet'!A:B,2,0)</f>
        <v>0</v>
      </c>
      <c r="F368" s="1608">
        <f t="shared" si="5"/>
        <v>0</v>
      </c>
      <c r="G368" s="1648">
        <v>30</v>
      </c>
      <c r="H368" s="1648">
        <v>90</v>
      </c>
      <c r="I368" s="1648"/>
      <c r="J368" s="1650">
        <v>199726004031</v>
      </c>
    </row>
    <row r="369" spans="1:10">
      <c r="A369" s="13" t="s">
        <v>2833</v>
      </c>
      <c r="B369" s="13" t="s">
        <v>1561</v>
      </c>
      <c r="C369" s="13" t="s">
        <v>5369</v>
      </c>
      <c r="D369" s="1608">
        <v>77.67</v>
      </c>
      <c r="E369" s="210">
        <f>VLOOKUP(A369,'Lead Sheet'!A:B,2,0)</f>
        <v>0</v>
      </c>
      <c r="F369" s="1608">
        <f t="shared" si="5"/>
        <v>0</v>
      </c>
      <c r="G369" s="1648">
        <v>30</v>
      </c>
      <c r="H369" s="1648">
        <v>60</v>
      </c>
      <c r="I369" s="1648"/>
      <c r="J369" s="1650">
        <v>199726004048</v>
      </c>
    </row>
    <row r="370" spans="1:10">
      <c r="A370" s="13" t="s">
        <v>2833</v>
      </c>
      <c r="B370" s="13" t="s">
        <v>11699</v>
      </c>
      <c r="C370" s="13" t="s">
        <v>5370</v>
      </c>
      <c r="D370" s="1608">
        <v>95.59</v>
      </c>
      <c r="E370" s="210">
        <f>VLOOKUP(A370,'Lead Sheet'!A:B,2,0)</f>
        <v>0</v>
      </c>
      <c r="F370" s="1608">
        <f t="shared" si="5"/>
        <v>0</v>
      </c>
      <c r="G370" s="1648">
        <v>15</v>
      </c>
      <c r="H370" s="1648">
        <v>30</v>
      </c>
      <c r="I370" s="1648"/>
      <c r="J370" s="1650">
        <v>199726004055</v>
      </c>
    </row>
    <row r="371" spans="1:10">
      <c r="A371" s="13" t="s">
        <v>2833</v>
      </c>
      <c r="B371" s="13" t="s">
        <v>1563</v>
      </c>
      <c r="C371" s="13" t="s">
        <v>5371</v>
      </c>
      <c r="D371" s="1608">
        <v>155.21</v>
      </c>
      <c r="E371" s="210">
        <f>VLOOKUP(A371,'Lead Sheet'!A:B,2,0)</f>
        <v>0</v>
      </c>
      <c r="F371" s="1608">
        <f t="shared" si="5"/>
        <v>0</v>
      </c>
      <c r="G371" s="1648">
        <v>10</v>
      </c>
      <c r="H371" s="1648">
        <v>20</v>
      </c>
      <c r="I371" s="1648"/>
      <c r="J371" s="1650">
        <v>199726004062</v>
      </c>
    </row>
    <row r="372" spans="1:10">
      <c r="A372" s="13" t="s">
        <v>2833</v>
      </c>
      <c r="B372" s="13" t="s">
        <v>1564</v>
      </c>
      <c r="C372" s="13" t="s">
        <v>5372</v>
      </c>
      <c r="D372" s="1608">
        <v>192.2</v>
      </c>
      <c r="E372" s="210">
        <f>VLOOKUP(A372,'Lead Sheet'!A:B,2,0)</f>
        <v>0</v>
      </c>
      <c r="F372" s="1608">
        <f t="shared" si="5"/>
        <v>0</v>
      </c>
      <c r="G372" s="1648">
        <v>8</v>
      </c>
      <c r="H372" s="1648">
        <v>16</v>
      </c>
      <c r="I372" s="1648"/>
      <c r="J372" s="1650">
        <v>199726004079</v>
      </c>
    </row>
    <row r="373" spans="1:10">
      <c r="A373" s="13" t="s">
        <v>2833</v>
      </c>
      <c r="B373" s="13" t="s">
        <v>1565</v>
      </c>
      <c r="C373" s="13" t="s">
        <v>5373</v>
      </c>
      <c r="D373" s="1608">
        <v>318.22000000000003</v>
      </c>
      <c r="E373" s="210">
        <f>VLOOKUP(A373,'Lead Sheet'!A:B,2,0)</f>
        <v>0</v>
      </c>
      <c r="F373" s="1608">
        <f t="shared" si="5"/>
        <v>0</v>
      </c>
      <c r="G373" s="1648">
        <v>5</v>
      </c>
      <c r="H373" s="1648">
        <v>10</v>
      </c>
      <c r="I373" s="1648"/>
      <c r="J373" s="1650">
        <v>199726004086</v>
      </c>
    </row>
    <row r="374" spans="1:10">
      <c r="A374" s="13" t="s">
        <v>2833</v>
      </c>
      <c r="B374" s="13" t="s">
        <v>11700</v>
      </c>
      <c r="C374" s="13" t="s">
        <v>5374</v>
      </c>
      <c r="D374" s="1608">
        <v>560.97</v>
      </c>
      <c r="E374" s="210">
        <f>VLOOKUP(A374,'Lead Sheet'!A:B,2,0)</f>
        <v>0</v>
      </c>
      <c r="F374" s="1608">
        <f t="shared" si="5"/>
        <v>0</v>
      </c>
      <c r="G374" s="1648">
        <v>3</v>
      </c>
      <c r="H374" s="1648">
        <v>6</v>
      </c>
      <c r="I374" s="1648"/>
      <c r="J374" s="1650">
        <v>199726004093</v>
      </c>
    </row>
    <row r="375" spans="1:10">
      <c r="A375" s="13" t="s">
        <v>2833</v>
      </c>
      <c r="B375" s="13" t="s">
        <v>11701</v>
      </c>
      <c r="C375" s="13" t="s">
        <v>5375</v>
      </c>
      <c r="D375" s="1608">
        <v>836.77</v>
      </c>
      <c r="E375" s="210">
        <f>VLOOKUP(A375,'Lead Sheet'!A:B,2,0)</f>
        <v>0</v>
      </c>
      <c r="F375" s="1608">
        <f t="shared" si="5"/>
        <v>0</v>
      </c>
      <c r="G375" s="1648">
        <v>1</v>
      </c>
      <c r="H375" s="1648">
        <v>8</v>
      </c>
      <c r="I375" s="1648"/>
      <c r="J375" s="1650">
        <v>199726004109</v>
      </c>
    </row>
    <row r="376" spans="1:10">
      <c r="A376" s="13" t="s">
        <v>2833</v>
      </c>
      <c r="B376" s="13" t="s">
        <v>11702</v>
      </c>
      <c r="C376" s="13" t="s">
        <v>5376</v>
      </c>
      <c r="D376" s="1608">
        <v>14.92</v>
      </c>
      <c r="E376" s="210">
        <f>VLOOKUP(A376,'Lead Sheet'!A:B,2,0)</f>
        <v>0</v>
      </c>
      <c r="F376" s="1608">
        <f t="shared" si="5"/>
        <v>0</v>
      </c>
      <c r="G376" s="1648">
        <v>250</v>
      </c>
      <c r="H376" s="1648">
        <v>1500</v>
      </c>
      <c r="I376" s="1648"/>
      <c r="J376" s="1650">
        <v>199726004123</v>
      </c>
    </row>
    <row r="377" spans="1:10">
      <c r="A377" s="13" t="s">
        <v>2833</v>
      </c>
      <c r="B377" s="13" t="s">
        <v>11703</v>
      </c>
      <c r="C377" s="13" t="s">
        <v>5377</v>
      </c>
      <c r="D377" s="1608">
        <v>14.92</v>
      </c>
      <c r="E377" s="210">
        <f>VLOOKUP(A377,'Lead Sheet'!A:B,2,0)</f>
        <v>0</v>
      </c>
      <c r="F377" s="1608">
        <f t="shared" si="5"/>
        <v>0</v>
      </c>
      <c r="G377" s="1648">
        <v>125</v>
      </c>
      <c r="H377" s="1648">
        <v>750</v>
      </c>
      <c r="I377" s="1648"/>
      <c r="J377" s="1650">
        <v>199726004130</v>
      </c>
    </row>
    <row r="378" spans="1:10">
      <c r="A378" s="13" t="s">
        <v>2833</v>
      </c>
      <c r="B378" s="13" t="s">
        <v>11704</v>
      </c>
      <c r="C378" s="13" t="s">
        <v>5378</v>
      </c>
      <c r="D378" s="1608">
        <v>20.7</v>
      </c>
      <c r="E378" s="210">
        <f>VLOOKUP(A378,'Lead Sheet'!A:B,2,0)</f>
        <v>0</v>
      </c>
      <c r="F378" s="1608">
        <f t="shared" si="5"/>
        <v>0</v>
      </c>
      <c r="G378" s="1648">
        <v>25</v>
      </c>
      <c r="H378" s="1648">
        <v>750</v>
      </c>
      <c r="I378" s="1648"/>
      <c r="J378" s="1650">
        <v>199726004147</v>
      </c>
    </row>
    <row r="379" spans="1:10">
      <c r="A379" s="13" t="s">
        <v>2833</v>
      </c>
      <c r="B379" s="13" t="s">
        <v>11705</v>
      </c>
      <c r="C379" s="13" t="s">
        <v>5379</v>
      </c>
      <c r="D379" s="1608">
        <v>17.48</v>
      </c>
      <c r="E379" s="210">
        <f>VLOOKUP(A379,'Lead Sheet'!A:B,2,0)</f>
        <v>0</v>
      </c>
      <c r="F379" s="1608">
        <f t="shared" si="5"/>
        <v>0</v>
      </c>
      <c r="G379" s="1648">
        <v>100</v>
      </c>
      <c r="H379" s="1648">
        <v>600</v>
      </c>
      <c r="I379" s="1648"/>
      <c r="J379" s="1650">
        <v>199726004154</v>
      </c>
    </row>
    <row r="380" spans="1:10">
      <c r="A380" s="13" t="s">
        <v>2833</v>
      </c>
      <c r="B380" s="13" t="s">
        <v>11706</v>
      </c>
      <c r="C380" s="13" t="s">
        <v>5380</v>
      </c>
      <c r="D380" s="1608">
        <v>19.28</v>
      </c>
      <c r="E380" s="210">
        <f>VLOOKUP(A380,'Lead Sheet'!A:B,2,0)</f>
        <v>0</v>
      </c>
      <c r="F380" s="1608">
        <f t="shared" si="5"/>
        <v>0</v>
      </c>
      <c r="G380" s="1648">
        <v>60</v>
      </c>
      <c r="H380" s="1648">
        <v>360</v>
      </c>
      <c r="I380" s="1648"/>
      <c r="J380" s="1650">
        <v>199726004161</v>
      </c>
    </row>
    <row r="381" spans="1:10">
      <c r="A381" s="13" t="s">
        <v>2833</v>
      </c>
      <c r="B381" s="13" t="s">
        <v>11707</v>
      </c>
      <c r="C381" s="13" t="s">
        <v>5381</v>
      </c>
      <c r="D381" s="1608">
        <v>36.74</v>
      </c>
      <c r="E381" s="210">
        <f>VLOOKUP(A381,'Lead Sheet'!A:B,2,0)</f>
        <v>0</v>
      </c>
      <c r="F381" s="1608">
        <f t="shared" si="5"/>
        <v>0</v>
      </c>
      <c r="G381" s="1648">
        <v>40</v>
      </c>
      <c r="H381" s="1648">
        <v>240</v>
      </c>
      <c r="I381" s="1648"/>
      <c r="J381" s="1650">
        <v>199726004178</v>
      </c>
    </row>
    <row r="382" spans="1:10">
      <c r="A382" s="13" t="s">
        <v>2833</v>
      </c>
      <c r="B382" s="13" t="s">
        <v>11708</v>
      </c>
      <c r="C382" s="13" t="s">
        <v>5382</v>
      </c>
      <c r="D382" s="1608">
        <v>30.45</v>
      </c>
      <c r="E382" s="210">
        <f>VLOOKUP(A382,'Lead Sheet'!A:B,2,0)</f>
        <v>0</v>
      </c>
      <c r="F382" s="1608">
        <f t="shared" si="5"/>
        <v>0</v>
      </c>
      <c r="G382" s="1648">
        <v>30</v>
      </c>
      <c r="H382" s="1648">
        <v>180</v>
      </c>
      <c r="I382" s="1648"/>
      <c r="J382" s="1650">
        <v>199726004185</v>
      </c>
    </row>
    <row r="383" spans="1:10">
      <c r="A383" s="13" t="s">
        <v>2833</v>
      </c>
      <c r="B383" s="13" t="s">
        <v>11709</v>
      </c>
      <c r="C383" s="13" t="s">
        <v>5383</v>
      </c>
      <c r="D383" s="1608">
        <v>42.31</v>
      </c>
      <c r="E383" s="210">
        <f>VLOOKUP(A383,'Lead Sheet'!A:B,2,0)</f>
        <v>0</v>
      </c>
      <c r="F383" s="1608">
        <f t="shared" si="5"/>
        <v>0</v>
      </c>
      <c r="G383" s="1648">
        <v>45</v>
      </c>
      <c r="H383" s="1648">
        <v>100</v>
      </c>
      <c r="I383" s="1648"/>
      <c r="J383" s="1650">
        <v>199726004192</v>
      </c>
    </row>
    <row r="384" spans="1:10">
      <c r="A384" s="13" t="s">
        <v>2833</v>
      </c>
      <c r="B384" s="13" t="s">
        <v>11710</v>
      </c>
      <c r="C384" s="13" t="s">
        <v>5384</v>
      </c>
      <c r="D384" s="1608">
        <v>70.25</v>
      </c>
      <c r="E384" s="210">
        <f>VLOOKUP(A384,'Lead Sheet'!A:B,2,0)</f>
        <v>0</v>
      </c>
      <c r="F384" s="1608">
        <f t="shared" si="5"/>
        <v>0</v>
      </c>
      <c r="G384" s="1648">
        <v>25</v>
      </c>
      <c r="H384" s="1648">
        <v>75</v>
      </c>
      <c r="I384" s="1648"/>
      <c r="J384" s="1650">
        <v>199726004208</v>
      </c>
    </row>
    <row r="385" spans="1:10">
      <c r="A385" s="13" t="s">
        <v>2833</v>
      </c>
      <c r="B385" s="13" t="s">
        <v>11711</v>
      </c>
      <c r="C385" s="13" t="s">
        <v>5385</v>
      </c>
      <c r="D385" s="1608">
        <v>48.69</v>
      </c>
      <c r="E385" s="210">
        <f>VLOOKUP(A385,'Lead Sheet'!A:B,2,0)</f>
        <v>0</v>
      </c>
      <c r="F385" s="1608">
        <f t="shared" si="5"/>
        <v>0</v>
      </c>
      <c r="G385" s="1648">
        <v>15</v>
      </c>
      <c r="H385" s="1648">
        <v>360</v>
      </c>
      <c r="I385" s="1648"/>
      <c r="J385" s="1650">
        <v>199726004215</v>
      </c>
    </row>
    <row r="386" spans="1:10">
      <c r="A386" s="13" t="s">
        <v>2833</v>
      </c>
      <c r="B386" s="13" t="s">
        <v>11712</v>
      </c>
      <c r="C386" s="13" t="s">
        <v>5386</v>
      </c>
      <c r="D386" s="1608">
        <v>48.71</v>
      </c>
      <c r="E386" s="210">
        <f>VLOOKUP(A386,'Lead Sheet'!A:B,2,0)</f>
        <v>0</v>
      </c>
      <c r="F386" s="1608">
        <f t="shared" si="5"/>
        <v>0</v>
      </c>
      <c r="G386" s="1648">
        <v>10</v>
      </c>
      <c r="H386" s="1648">
        <v>30</v>
      </c>
      <c r="I386" s="1648"/>
      <c r="J386" s="1650">
        <v>199726004222</v>
      </c>
    </row>
    <row r="387" spans="1:10">
      <c r="A387" s="13" t="s">
        <v>2833</v>
      </c>
      <c r="B387" s="13" t="s">
        <v>11713</v>
      </c>
      <c r="C387" s="13" t="s">
        <v>5387</v>
      </c>
      <c r="D387" s="1608">
        <v>48.71</v>
      </c>
      <c r="E387" s="210">
        <f>VLOOKUP(A387,'Lead Sheet'!A:B,2,0)</f>
        <v>0</v>
      </c>
      <c r="F387" s="1608">
        <f t="shared" ref="F387:F450" si="6">IFERROR(D387*E387,"NET")</f>
        <v>0</v>
      </c>
      <c r="G387" s="1648">
        <v>25</v>
      </c>
      <c r="H387" s="1648">
        <v>75</v>
      </c>
      <c r="I387" s="1648"/>
      <c r="J387" s="1650">
        <v>199726004239</v>
      </c>
    </row>
    <row r="388" spans="1:10">
      <c r="A388" s="13" t="s">
        <v>2833</v>
      </c>
      <c r="B388" s="13" t="s">
        <v>11714</v>
      </c>
      <c r="C388" s="13" t="s">
        <v>5388</v>
      </c>
      <c r="D388" s="1608">
        <v>48.71</v>
      </c>
      <c r="E388" s="210">
        <f>VLOOKUP(A388,'Lead Sheet'!A:B,2,0)</f>
        <v>0</v>
      </c>
      <c r="F388" s="1608">
        <f t="shared" si="6"/>
        <v>0</v>
      </c>
      <c r="G388" s="1648">
        <v>25</v>
      </c>
      <c r="H388" s="1648">
        <v>50</v>
      </c>
      <c r="I388" s="1648"/>
      <c r="J388" s="1650">
        <v>199726004246</v>
      </c>
    </row>
    <row r="389" spans="1:10">
      <c r="A389" s="13" t="s">
        <v>2833</v>
      </c>
      <c r="B389" s="13" t="s">
        <v>11715</v>
      </c>
      <c r="C389" s="13" t="s">
        <v>5389</v>
      </c>
      <c r="D389" s="1608">
        <v>58.28</v>
      </c>
      <c r="E389" s="210">
        <f>VLOOKUP(A389,'Lead Sheet'!A:B,2,0)</f>
        <v>0</v>
      </c>
      <c r="F389" s="1608">
        <f t="shared" si="6"/>
        <v>0</v>
      </c>
      <c r="G389" s="1648">
        <v>15</v>
      </c>
      <c r="H389" s="1648">
        <v>45</v>
      </c>
      <c r="I389" s="1648"/>
      <c r="J389" s="1650">
        <v>199726004253</v>
      </c>
    </row>
    <row r="390" spans="1:10">
      <c r="A390" s="13" t="s">
        <v>2833</v>
      </c>
      <c r="B390" s="13" t="s">
        <v>11716</v>
      </c>
      <c r="C390" s="13" t="s">
        <v>5390</v>
      </c>
      <c r="D390" s="1608">
        <v>68.08</v>
      </c>
      <c r="E390" s="210">
        <f>VLOOKUP(A390,'Lead Sheet'!A:B,2,0)</f>
        <v>0</v>
      </c>
      <c r="F390" s="1608">
        <f t="shared" si="6"/>
        <v>0</v>
      </c>
      <c r="G390" s="1648">
        <v>15</v>
      </c>
      <c r="H390" s="1648">
        <v>30</v>
      </c>
      <c r="I390" s="1648"/>
      <c r="J390" s="1650">
        <v>199726004260</v>
      </c>
    </row>
    <row r="391" spans="1:10">
      <c r="A391" s="13" t="s">
        <v>2833</v>
      </c>
      <c r="B391" s="13" t="s">
        <v>11717</v>
      </c>
      <c r="C391" s="13" t="s">
        <v>5391</v>
      </c>
      <c r="D391" s="1608">
        <v>91.12</v>
      </c>
      <c r="E391" s="210">
        <f>VLOOKUP(A391,'Lead Sheet'!A:B,2,0)</f>
        <v>0</v>
      </c>
      <c r="F391" s="1608">
        <f t="shared" si="6"/>
        <v>0</v>
      </c>
      <c r="G391" s="1648">
        <v>10</v>
      </c>
      <c r="H391" s="1648">
        <v>30</v>
      </c>
      <c r="I391" s="1648"/>
      <c r="J391" s="1650">
        <v>199726004277</v>
      </c>
    </row>
    <row r="392" spans="1:10">
      <c r="A392" s="13" t="s">
        <v>2833</v>
      </c>
      <c r="B392" s="13" t="s">
        <v>1575</v>
      </c>
      <c r="C392" s="13" t="s">
        <v>5392</v>
      </c>
      <c r="D392" s="1608">
        <v>99.31</v>
      </c>
      <c r="E392" s="210">
        <f>VLOOKUP(A392,'Lead Sheet'!A:B,2,0)</f>
        <v>0</v>
      </c>
      <c r="F392" s="1608">
        <f t="shared" si="6"/>
        <v>0</v>
      </c>
      <c r="G392" s="1648">
        <v>8</v>
      </c>
      <c r="H392" s="1648">
        <v>24</v>
      </c>
      <c r="I392" s="1648"/>
      <c r="J392" s="1650">
        <v>199726004284</v>
      </c>
    </row>
    <row r="393" spans="1:10">
      <c r="A393" s="13" t="s">
        <v>2833</v>
      </c>
      <c r="B393" s="13" t="s">
        <v>1576</v>
      </c>
      <c r="C393" s="13" t="s">
        <v>5393</v>
      </c>
      <c r="D393" s="1608">
        <v>129.49</v>
      </c>
      <c r="E393" s="210">
        <f>VLOOKUP(A393,'Lead Sheet'!A:B,2,0)</f>
        <v>0</v>
      </c>
      <c r="F393" s="1608">
        <f t="shared" si="6"/>
        <v>0</v>
      </c>
      <c r="G393" s="1648">
        <v>8</v>
      </c>
      <c r="H393" s="1648">
        <v>16</v>
      </c>
      <c r="I393" s="1648"/>
      <c r="J393" s="1650">
        <v>199726004291</v>
      </c>
    </row>
    <row r="394" spans="1:10">
      <c r="A394" s="13" t="s">
        <v>2833</v>
      </c>
      <c r="B394" s="13" t="s">
        <v>11718</v>
      </c>
      <c r="C394" s="13" t="s">
        <v>5394</v>
      </c>
      <c r="D394" s="1608">
        <v>51.31</v>
      </c>
      <c r="E394" s="210">
        <f>VLOOKUP(A394,'Lead Sheet'!A:B,2,0)</f>
        <v>0</v>
      </c>
      <c r="F394" s="1608">
        <f t="shared" si="6"/>
        <v>0</v>
      </c>
      <c r="G394" s="1648">
        <v>1</v>
      </c>
      <c r="H394" s="1648">
        <v>180</v>
      </c>
      <c r="I394" s="1648"/>
      <c r="J394" s="1650">
        <v>199726004314</v>
      </c>
    </row>
    <row r="395" spans="1:10">
      <c r="A395" s="13" t="s">
        <v>2833</v>
      </c>
      <c r="B395" s="13" t="s">
        <v>11719</v>
      </c>
      <c r="C395" s="13" t="s">
        <v>5395</v>
      </c>
      <c r="D395" s="1608">
        <v>64.56</v>
      </c>
      <c r="E395" s="210">
        <f>VLOOKUP(A395,'Lead Sheet'!A:B,2,0)</f>
        <v>0</v>
      </c>
      <c r="F395" s="1608">
        <f t="shared" si="6"/>
        <v>0</v>
      </c>
      <c r="G395" s="1648">
        <v>1</v>
      </c>
      <c r="H395" s="1648">
        <v>120</v>
      </c>
      <c r="I395" s="1648"/>
      <c r="J395" s="1650">
        <v>199726004321</v>
      </c>
    </row>
    <row r="396" spans="1:10">
      <c r="A396" s="13" t="s">
        <v>2833</v>
      </c>
      <c r="B396" s="13" t="s">
        <v>1579</v>
      </c>
      <c r="C396" s="13" t="s">
        <v>5396</v>
      </c>
      <c r="D396" s="1608">
        <v>91.02</v>
      </c>
      <c r="E396" s="210">
        <f>VLOOKUP(A396,'Lead Sheet'!A:B,2,0)</f>
        <v>0</v>
      </c>
      <c r="F396" s="1608">
        <f t="shared" si="6"/>
        <v>0</v>
      </c>
      <c r="G396" s="1648">
        <v>15</v>
      </c>
      <c r="H396" s="1648">
        <v>60</v>
      </c>
      <c r="I396" s="1648"/>
      <c r="J396" s="1650">
        <v>199726004338</v>
      </c>
    </row>
    <row r="397" spans="1:10">
      <c r="A397" s="13" t="s">
        <v>2833</v>
      </c>
      <c r="B397" s="13" t="s">
        <v>1580</v>
      </c>
      <c r="C397" s="13" t="s">
        <v>5397</v>
      </c>
      <c r="D397" s="1608">
        <v>157.36000000000001</v>
      </c>
      <c r="E397" s="210">
        <f>VLOOKUP(A397,'Lead Sheet'!A:B,2,0)</f>
        <v>0</v>
      </c>
      <c r="F397" s="1608">
        <f t="shared" si="6"/>
        <v>0</v>
      </c>
      <c r="G397" s="1648">
        <v>12</v>
      </c>
      <c r="H397" s="1648">
        <v>36</v>
      </c>
      <c r="I397" s="1648"/>
      <c r="J397" s="1650">
        <v>199726004345</v>
      </c>
    </row>
    <row r="398" spans="1:10">
      <c r="A398" s="13" t="s">
        <v>2833</v>
      </c>
      <c r="B398" s="13" t="s">
        <v>1581</v>
      </c>
      <c r="C398" s="13" t="s">
        <v>5398</v>
      </c>
      <c r="D398" s="1608">
        <v>213.88</v>
      </c>
      <c r="E398" s="210">
        <f>VLOOKUP(A398,'Lead Sheet'!A:B,2,0)</f>
        <v>0</v>
      </c>
      <c r="F398" s="1608">
        <f t="shared" si="6"/>
        <v>0</v>
      </c>
      <c r="G398" s="1648">
        <v>10</v>
      </c>
      <c r="H398" s="1648">
        <v>30</v>
      </c>
      <c r="I398" s="1648"/>
      <c r="J398" s="1650">
        <v>199726004352</v>
      </c>
    </row>
    <row r="399" spans="1:10">
      <c r="A399" s="13" t="s">
        <v>2833</v>
      </c>
      <c r="B399" s="13" t="s">
        <v>11720</v>
      </c>
      <c r="C399" s="13" t="s">
        <v>5399</v>
      </c>
      <c r="D399" s="1608">
        <v>345.3</v>
      </c>
      <c r="E399" s="210">
        <f>VLOOKUP(A399,'Lead Sheet'!A:B,2,0)</f>
        <v>0</v>
      </c>
      <c r="F399" s="1608">
        <f t="shared" si="6"/>
        <v>0</v>
      </c>
      <c r="G399" s="1648">
        <v>4</v>
      </c>
      <c r="H399" s="1648">
        <v>8</v>
      </c>
      <c r="I399" s="1648"/>
      <c r="J399" s="1650">
        <v>199726004369</v>
      </c>
    </row>
    <row r="400" spans="1:10">
      <c r="A400" s="13" t="s">
        <v>2833</v>
      </c>
      <c r="B400" s="13" t="s">
        <v>11721</v>
      </c>
      <c r="C400" s="13" t="s">
        <v>5400</v>
      </c>
      <c r="D400" s="1608">
        <v>721.6</v>
      </c>
      <c r="E400" s="210">
        <f>VLOOKUP(A400,'Lead Sheet'!A:B,2,0)</f>
        <v>0</v>
      </c>
      <c r="F400" s="1608">
        <f t="shared" si="6"/>
        <v>0</v>
      </c>
      <c r="G400" s="1648">
        <v>1</v>
      </c>
      <c r="H400" s="1648">
        <v>10</v>
      </c>
      <c r="I400" s="1648"/>
      <c r="J400" s="1650">
        <v>199726004376</v>
      </c>
    </row>
    <row r="401" spans="1:10">
      <c r="A401" s="13" t="s">
        <v>2833</v>
      </c>
      <c r="B401" s="13" t="s">
        <v>11722</v>
      </c>
      <c r="C401" s="13" t="s">
        <v>5401</v>
      </c>
      <c r="D401" s="1608">
        <v>1215.45</v>
      </c>
      <c r="E401" s="210">
        <f>VLOOKUP(A401,'Lead Sheet'!A:B,2,0)</f>
        <v>0</v>
      </c>
      <c r="F401" s="1608">
        <f t="shared" si="6"/>
        <v>0</v>
      </c>
      <c r="G401" s="1648">
        <v>1</v>
      </c>
      <c r="H401" s="1648">
        <v>8</v>
      </c>
      <c r="I401" s="1648"/>
      <c r="J401" s="1650">
        <v>199726004383</v>
      </c>
    </row>
    <row r="402" spans="1:10">
      <c r="A402" s="13" t="s">
        <v>2833</v>
      </c>
      <c r="B402" s="13" t="s">
        <v>11723</v>
      </c>
      <c r="C402" s="13" t="s">
        <v>5402</v>
      </c>
      <c r="D402" s="1608">
        <v>2001.56</v>
      </c>
      <c r="E402" s="210">
        <f>VLOOKUP(A402,'Lead Sheet'!A:B,2,0)</f>
        <v>0</v>
      </c>
      <c r="F402" s="1608">
        <f t="shared" si="6"/>
        <v>0</v>
      </c>
      <c r="G402" s="1648">
        <v>1</v>
      </c>
      <c r="H402" s="1648">
        <v>2</v>
      </c>
      <c r="I402" s="1648"/>
      <c r="J402" s="1650">
        <v>199726004390</v>
      </c>
    </row>
    <row r="403" spans="1:10">
      <c r="A403" s="13" t="s">
        <v>2833</v>
      </c>
      <c r="B403" s="13" t="s">
        <v>12447</v>
      </c>
      <c r="C403" s="13" t="s">
        <v>12453</v>
      </c>
      <c r="D403" s="1608">
        <v>29.61</v>
      </c>
      <c r="E403" s="210">
        <f>VLOOKUP(A403,'Lead Sheet'!A:B,2,0)</f>
        <v>0</v>
      </c>
      <c r="F403" s="1608">
        <f t="shared" si="6"/>
        <v>0</v>
      </c>
      <c r="G403" s="1648">
        <v>0</v>
      </c>
      <c r="H403" s="1648">
        <v>240</v>
      </c>
      <c r="I403" s="1648"/>
      <c r="J403" s="1650" t="s">
        <v>12479</v>
      </c>
    </row>
    <row r="404" spans="1:10">
      <c r="A404" s="13" t="s">
        <v>2833</v>
      </c>
      <c r="B404" s="13" t="s">
        <v>12448</v>
      </c>
      <c r="C404" s="13" t="s">
        <v>12454</v>
      </c>
      <c r="D404" s="1608">
        <v>33.25</v>
      </c>
      <c r="E404" s="210">
        <f>VLOOKUP(A404,'Lead Sheet'!A:B,2,0)</f>
        <v>0</v>
      </c>
      <c r="F404" s="1608">
        <f t="shared" si="6"/>
        <v>0</v>
      </c>
      <c r="G404" s="1648">
        <v>0</v>
      </c>
      <c r="H404" s="1648">
        <v>150</v>
      </c>
      <c r="I404" s="1648"/>
      <c r="J404" s="1650" t="s">
        <v>12480</v>
      </c>
    </row>
    <row r="405" spans="1:10">
      <c r="A405" s="13" t="s">
        <v>2833</v>
      </c>
      <c r="B405" s="13" t="s">
        <v>12449</v>
      </c>
      <c r="C405" s="13" t="s">
        <v>12455</v>
      </c>
      <c r="D405" s="1608">
        <v>49.41</v>
      </c>
      <c r="E405" s="210">
        <f>VLOOKUP(A405,'Lead Sheet'!A:B,2,0)</f>
        <v>0</v>
      </c>
      <c r="F405" s="1608">
        <f t="shared" si="6"/>
        <v>0</v>
      </c>
      <c r="G405" s="1648">
        <v>0</v>
      </c>
      <c r="H405" s="1648">
        <v>100</v>
      </c>
      <c r="I405" s="1648"/>
      <c r="J405" s="1650" t="s">
        <v>12481</v>
      </c>
    </row>
    <row r="406" spans="1:10">
      <c r="A406" s="13" t="s">
        <v>2833</v>
      </c>
      <c r="B406" s="13" t="s">
        <v>12450</v>
      </c>
      <c r="C406" s="13" t="s">
        <v>12457</v>
      </c>
      <c r="D406" s="1608">
        <v>58.55</v>
      </c>
      <c r="E406" s="210">
        <f>VLOOKUP(A406,'Lead Sheet'!A:B,2,0)</f>
        <v>0</v>
      </c>
      <c r="F406" s="1608">
        <f t="shared" si="6"/>
        <v>0</v>
      </c>
      <c r="G406" s="1648">
        <v>16</v>
      </c>
      <c r="H406" s="1648">
        <v>64</v>
      </c>
      <c r="I406" s="1648"/>
      <c r="J406" s="1650" t="s">
        <v>12482</v>
      </c>
    </row>
    <row r="407" spans="1:10">
      <c r="A407" s="13" t="s">
        <v>2833</v>
      </c>
      <c r="B407" s="13" t="s">
        <v>12451</v>
      </c>
      <c r="C407" s="13" t="s">
        <v>12458</v>
      </c>
      <c r="D407" s="1608">
        <v>79.83</v>
      </c>
      <c r="E407" s="210">
        <f>VLOOKUP(A407,'Lead Sheet'!A:B,2,0)</f>
        <v>0</v>
      </c>
      <c r="F407" s="1608">
        <f t="shared" si="6"/>
        <v>0</v>
      </c>
      <c r="G407" s="1648">
        <v>0</v>
      </c>
      <c r="H407" s="1648">
        <v>36</v>
      </c>
      <c r="I407" s="1648"/>
      <c r="J407" s="1650" t="s">
        <v>12483</v>
      </c>
    </row>
    <row r="408" spans="1:10">
      <c r="A408" s="13" t="s">
        <v>2833</v>
      </c>
      <c r="B408" s="13" t="s">
        <v>12452</v>
      </c>
      <c r="C408" s="13" t="s">
        <v>12456</v>
      </c>
      <c r="D408" s="1608">
        <v>106.73</v>
      </c>
      <c r="E408" s="210">
        <f>VLOOKUP(A408,'Lead Sheet'!A:B,2,0)</f>
        <v>0</v>
      </c>
      <c r="F408" s="1608">
        <f t="shared" si="6"/>
        <v>0</v>
      </c>
      <c r="G408" s="1648">
        <v>0</v>
      </c>
      <c r="H408" s="1648">
        <v>0</v>
      </c>
      <c r="I408" s="1648"/>
      <c r="J408" s="1650" t="s">
        <v>12484</v>
      </c>
    </row>
    <row r="409" spans="1:10">
      <c r="A409" s="13" t="s">
        <v>2833</v>
      </c>
      <c r="B409" s="13" t="s">
        <v>1586</v>
      </c>
      <c r="C409" s="13" t="s">
        <v>8722</v>
      </c>
      <c r="D409" s="1608">
        <v>30.61</v>
      </c>
      <c r="E409" s="210">
        <f>VLOOKUP(A409,'Lead Sheet'!A:B,2,0)</f>
        <v>0</v>
      </c>
      <c r="F409" s="1608">
        <f t="shared" si="6"/>
        <v>0</v>
      </c>
      <c r="G409" s="1648">
        <v>70</v>
      </c>
      <c r="H409" s="1648">
        <v>840</v>
      </c>
      <c r="I409" s="1648"/>
      <c r="J409" s="1650">
        <v>199726004406</v>
      </c>
    </row>
    <row r="410" spans="1:10">
      <c r="A410" s="13" t="s">
        <v>2833</v>
      </c>
      <c r="B410" s="13" t="s">
        <v>1587</v>
      </c>
      <c r="C410" s="13" t="s">
        <v>8723</v>
      </c>
      <c r="D410" s="1608">
        <v>28.48</v>
      </c>
      <c r="E410" s="210">
        <f>VLOOKUP(A410,'Lead Sheet'!A:B,2,0)</f>
        <v>0</v>
      </c>
      <c r="F410" s="1608">
        <f t="shared" si="6"/>
        <v>0</v>
      </c>
      <c r="G410" s="1648">
        <v>40</v>
      </c>
      <c r="H410" s="1648">
        <v>840</v>
      </c>
      <c r="I410" s="1648"/>
      <c r="J410" s="1650">
        <v>199726004413</v>
      </c>
    </row>
    <row r="411" spans="1:10">
      <c r="A411" s="13" t="s">
        <v>2833</v>
      </c>
      <c r="B411" s="13" t="s">
        <v>1588</v>
      </c>
      <c r="C411" s="13" t="s">
        <v>8724</v>
      </c>
      <c r="D411" s="1608">
        <v>28.48</v>
      </c>
      <c r="E411" s="210">
        <f>VLOOKUP(A411,'Lead Sheet'!A:B,2,0)</f>
        <v>0</v>
      </c>
      <c r="F411" s="1608">
        <f t="shared" si="6"/>
        <v>0</v>
      </c>
      <c r="G411" s="1648">
        <v>40</v>
      </c>
      <c r="H411" s="1648">
        <v>480</v>
      </c>
      <c r="I411" s="1648"/>
      <c r="J411" s="1650">
        <v>199726004420</v>
      </c>
    </row>
    <row r="412" spans="1:10">
      <c r="A412" s="13" t="s">
        <v>2833</v>
      </c>
      <c r="B412" s="13" t="s">
        <v>1589</v>
      </c>
      <c r="C412" s="13" t="s">
        <v>8725</v>
      </c>
      <c r="D412" s="1608">
        <v>22.91</v>
      </c>
      <c r="E412" s="210">
        <f>VLOOKUP(A412,'Lead Sheet'!A:B,2,0)</f>
        <v>0</v>
      </c>
      <c r="F412" s="1608">
        <f t="shared" si="6"/>
        <v>0</v>
      </c>
      <c r="G412" s="1648">
        <v>40</v>
      </c>
      <c r="H412" s="1648">
        <v>240</v>
      </c>
      <c r="I412" s="1648"/>
      <c r="J412" s="1650">
        <v>199726004437</v>
      </c>
    </row>
    <row r="413" spans="1:10">
      <c r="A413" s="13" t="s">
        <v>2833</v>
      </c>
      <c r="B413" s="13" t="s">
        <v>1590</v>
      </c>
      <c r="C413" s="13" t="s">
        <v>8726</v>
      </c>
      <c r="D413" s="1608">
        <v>26.41</v>
      </c>
      <c r="E413" s="210">
        <f>VLOOKUP(A413,'Lead Sheet'!A:B,2,0)</f>
        <v>0</v>
      </c>
      <c r="F413" s="1608">
        <f t="shared" si="6"/>
        <v>0</v>
      </c>
      <c r="G413" s="1648">
        <v>50</v>
      </c>
      <c r="H413" s="1648">
        <v>150</v>
      </c>
      <c r="I413" s="1648"/>
      <c r="J413" s="1650">
        <v>199726004444</v>
      </c>
    </row>
    <row r="414" spans="1:10">
      <c r="A414" s="13" t="s">
        <v>2833</v>
      </c>
      <c r="B414" s="13" t="s">
        <v>1591</v>
      </c>
      <c r="C414" s="13" t="s">
        <v>8727</v>
      </c>
      <c r="D414" s="1608">
        <v>43.55</v>
      </c>
      <c r="E414" s="210">
        <f>VLOOKUP(A414,'Lead Sheet'!A:B,2,0)</f>
        <v>0</v>
      </c>
      <c r="F414" s="1608">
        <f t="shared" si="6"/>
        <v>0</v>
      </c>
      <c r="G414" s="1648">
        <v>25</v>
      </c>
      <c r="H414" s="1648">
        <v>100</v>
      </c>
      <c r="I414" s="1648"/>
      <c r="J414" s="1650">
        <v>199726004451</v>
      </c>
    </row>
    <row r="415" spans="1:10">
      <c r="A415" s="13" t="s">
        <v>2833</v>
      </c>
      <c r="B415" s="13" t="s">
        <v>1592</v>
      </c>
      <c r="C415" s="13" t="s">
        <v>8728</v>
      </c>
      <c r="D415" s="1608">
        <v>59.97</v>
      </c>
      <c r="E415" s="210">
        <f>VLOOKUP(A415,'Lead Sheet'!A:B,2,0)</f>
        <v>0</v>
      </c>
      <c r="F415" s="1608">
        <f t="shared" si="6"/>
        <v>0</v>
      </c>
      <c r="G415" s="1648">
        <v>16</v>
      </c>
      <c r="H415" s="1648">
        <v>64</v>
      </c>
      <c r="I415" s="1648"/>
      <c r="J415" s="1650">
        <v>199726004468</v>
      </c>
    </row>
    <row r="416" spans="1:10">
      <c r="A416" s="13" t="s">
        <v>2833</v>
      </c>
      <c r="B416" s="13" t="s">
        <v>1593</v>
      </c>
      <c r="C416" s="13" t="s">
        <v>8729</v>
      </c>
      <c r="D416" s="1608">
        <v>68.28</v>
      </c>
      <c r="E416" s="210">
        <f>VLOOKUP(A416,'Lead Sheet'!A:B,2,0)</f>
        <v>0</v>
      </c>
      <c r="F416" s="1608">
        <f t="shared" si="6"/>
        <v>0</v>
      </c>
      <c r="G416" s="1648">
        <v>18</v>
      </c>
      <c r="H416" s="1648">
        <v>36</v>
      </c>
      <c r="I416" s="1648"/>
      <c r="J416" s="1650">
        <v>199726004475</v>
      </c>
    </row>
    <row r="417" spans="1:10">
      <c r="A417" s="13" t="s">
        <v>2833</v>
      </c>
      <c r="B417" s="13" t="s">
        <v>1594</v>
      </c>
      <c r="C417" s="13" t="s">
        <v>8730</v>
      </c>
      <c r="D417" s="1608">
        <v>99.59</v>
      </c>
      <c r="E417" s="210">
        <f>VLOOKUP(A417,'Lead Sheet'!A:B,2,0)</f>
        <v>0</v>
      </c>
      <c r="F417" s="1608">
        <f t="shared" si="6"/>
        <v>0</v>
      </c>
      <c r="G417" s="1648">
        <v>12</v>
      </c>
      <c r="H417" s="1648">
        <v>24</v>
      </c>
      <c r="I417" s="1648"/>
      <c r="J417" s="1650">
        <v>199726004482</v>
      </c>
    </row>
    <row r="418" spans="1:10">
      <c r="A418" s="13" t="s">
        <v>2833</v>
      </c>
      <c r="B418" s="13" t="s">
        <v>1595</v>
      </c>
      <c r="C418" s="13" t="s">
        <v>8731</v>
      </c>
      <c r="D418" s="1608">
        <v>304.25</v>
      </c>
      <c r="E418" s="210">
        <f>VLOOKUP(A418,'Lead Sheet'!A:B,2,0)</f>
        <v>0</v>
      </c>
      <c r="F418" s="1608">
        <f t="shared" si="6"/>
        <v>0</v>
      </c>
      <c r="G418" s="1648">
        <v>8</v>
      </c>
      <c r="H418" s="1648">
        <v>16</v>
      </c>
      <c r="I418" s="1648"/>
      <c r="J418" s="1650">
        <v>199726004499</v>
      </c>
    </row>
    <row r="419" spans="1:10">
      <c r="A419" s="13" t="s">
        <v>2833</v>
      </c>
      <c r="B419" s="13" t="s">
        <v>1596</v>
      </c>
      <c r="C419" s="13" t="s">
        <v>8732</v>
      </c>
      <c r="D419" s="1608">
        <v>406.59</v>
      </c>
      <c r="E419" s="210">
        <f>VLOOKUP(A419,'Lead Sheet'!A:B,2,0)</f>
        <v>0</v>
      </c>
      <c r="F419" s="1608">
        <f t="shared" si="6"/>
        <v>0</v>
      </c>
      <c r="G419" s="1648">
        <v>12</v>
      </c>
      <c r="H419" s="1648">
        <v>12</v>
      </c>
      <c r="I419" s="1648"/>
      <c r="J419" s="1650">
        <v>199726004505</v>
      </c>
    </row>
    <row r="420" spans="1:10">
      <c r="A420" s="13" t="s">
        <v>2833</v>
      </c>
      <c r="B420" s="13" t="s">
        <v>11724</v>
      </c>
      <c r="C420" s="13" t="s">
        <v>8733</v>
      </c>
      <c r="D420" s="1608">
        <v>863.59</v>
      </c>
      <c r="E420" s="210">
        <f>VLOOKUP(A420,'Lead Sheet'!A:B,2,0)</f>
        <v>0</v>
      </c>
      <c r="F420" s="1608">
        <f t="shared" si="6"/>
        <v>0</v>
      </c>
      <c r="G420" s="1648">
        <v>3</v>
      </c>
      <c r="H420" s="1648">
        <v>6</v>
      </c>
      <c r="I420" s="1648"/>
      <c r="J420" s="1650">
        <v>199726004512</v>
      </c>
    </row>
    <row r="421" spans="1:10">
      <c r="A421" s="13" t="s">
        <v>2833</v>
      </c>
      <c r="B421" s="13" t="s">
        <v>11725</v>
      </c>
      <c r="C421" s="13" t="s">
        <v>8734</v>
      </c>
      <c r="D421" s="1608">
        <v>1989.47</v>
      </c>
      <c r="E421" s="210">
        <f>VLOOKUP(A421,'Lead Sheet'!A:B,2,0)</f>
        <v>0</v>
      </c>
      <c r="F421" s="1608">
        <f t="shared" si="6"/>
        <v>0</v>
      </c>
      <c r="G421" s="1648">
        <v>2</v>
      </c>
      <c r="H421" s="1648">
        <v>2</v>
      </c>
      <c r="I421" s="1648"/>
      <c r="J421" s="1650">
        <v>199726004529</v>
      </c>
    </row>
    <row r="422" spans="1:10">
      <c r="A422" s="13" t="s">
        <v>2833</v>
      </c>
      <c r="B422" s="13" t="s">
        <v>11726</v>
      </c>
      <c r="C422" s="13" t="s">
        <v>8735</v>
      </c>
      <c r="D422" s="1608">
        <v>26.82</v>
      </c>
      <c r="E422" s="210">
        <f>VLOOKUP(A422,'Lead Sheet'!A:B,2,0)</f>
        <v>0</v>
      </c>
      <c r="F422" s="1608">
        <f t="shared" si="6"/>
        <v>0</v>
      </c>
      <c r="G422" s="1648">
        <v>20</v>
      </c>
      <c r="H422" s="1648">
        <v>160</v>
      </c>
      <c r="I422" s="1648"/>
      <c r="J422" s="1650">
        <v>199726004543</v>
      </c>
    </row>
    <row r="423" spans="1:10">
      <c r="A423" s="13" t="s">
        <v>2833</v>
      </c>
      <c r="B423" s="13" t="s">
        <v>1600</v>
      </c>
      <c r="C423" s="13" t="s">
        <v>8736</v>
      </c>
      <c r="D423" s="1608">
        <v>27.12</v>
      </c>
      <c r="E423" s="210">
        <f>VLOOKUP(A423,'Lead Sheet'!A:B,2,0)</f>
        <v>0</v>
      </c>
      <c r="F423" s="1608">
        <f t="shared" si="6"/>
        <v>0</v>
      </c>
      <c r="G423" s="1648">
        <v>35</v>
      </c>
      <c r="H423" s="1648">
        <v>420</v>
      </c>
      <c r="I423" s="1648"/>
      <c r="J423" s="1650">
        <v>199726004550</v>
      </c>
    </row>
    <row r="424" spans="1:10">
      <c r="A424" s="13" t="s">
        <v>2833</v>
      </c>
      <c r="B424" s="13" t="s">
        <v>1601</v>
      </c>
      <c r="C424" s="13" t="s">
        <v>8737</v>
      </c>
      <c r="D424" s="1608">
        <v>26.82</v>
      </c>
      <c r="E424" s="210">
        <f>VLOOKUP(A424,'Lead Sheet'!A:B,2,0)</f>
        <v>0</v>
      </c>
      <c r="F424" s="1608">
        <f t="shared" si="6"/>
        <v>0</v>
      </c>
      <c r="G424" s="1648">
        <v>30</v>
      </c>
      <c r="H424" s="1648">
        <v>360</v>
      </c>
      <c r="I424" s="1648"/>
      <c r="J424" s="1650">
        <v>199726004567</v>
      </c>
    </row>
    <row r="425" spans="1:10">
      <c r="A425" s="13" t="s">
        <v>2833</v>
      </c>
      <c r="B425" s="13" t="s">
        <v>1602</v>
      </c>
      <c r="C425" s="13" t="s">
        <v>8738</v>
      </c>
      <c r="D425" s="1608">
        <v>30.14</v>
      </c>
      <c r="E425" s="210">
        <f>VLOOKUP(A425,'Lead Sheet'!A:B,2,0)</f>
        <v>0</v>
      </c>
      <c r="F425" s="1608">
        <f t="shared" si="6"/>
        <v>0</v>
      </c>
      <c r="G425" s="1648">
        <v>50</v>
      </c>
      <c r="H425" s="1648">
        <v>300</v>
      </c>
      <c r="I425" s="1648"/>
      <c r="J425" s="1650">
        <v>199726004574</v>
      </c>
    </row>
    <row r="426" spans="1:10">
      <c r="A426" s="13" t="s">
        <v>2833</v>
      </c>
      <c r="B426" s="13" t="s">
        <v>1603</v>
      </c>
      <c r="C426" s="13" t="s">
        <v>8739</v>
      </c>
      <c r="D426" s="1608">
        <v>24.47</v>
      </c>
      <c r="E426" s="210">
        <f>VLOOKUP(A426,'Lead Sheet'!A:B,2,0)</f>
        <v>0</v>
      </c>
      <c r="F426" s="1608">
        <f t="shared" si="6"/>
        <v>0</v>
      </c>
      <c r="G426" s="1648">
        <v>75</v>
      </c>
      <c r="H426" s="1648">
        <v>300</v>
      </c>
      <c r="I426" s="1648"/>
      <c r="J426" s="1650">
        <v>199726004581</v>
      </c>
    </row>
    <row r="427" spans="1:10">
      <c r="A427" s="13" t="s">
        <v>2833</v>
      </c>
      <c r="B427" s="13" t="s">
        <v>1604</v>
      </c>
      <c r="C427" s="13" t="s">
        <v>8740</v>
      </c>
      <c r="D427" s="1608">
        <v>22.91</v>
      </c>
      <c r="E427" s="210">
        <f>VLOOKUP(A427,'Lead Sheet'!A:B,2,0)</f>
        <v>0</v>
      </c>
      <c r="F427" s="1608">
        <f t="shared" si="6"/>
        <v>0</v>
      </c>
      <c r="G427" s="1648">
        <v>60</v>
      </c>
      <c r="H427" s="1648">
        <v>240</v>
      </c>
      <c r="I427" s="1648"/>
      <c r="J427" s="1650">
        <v>199726004598</v>
      </c>
    </row>
    <row r="428" spans="1:10">
      <c r="A428" s="13" t="s">
        <v>2833</v>
      </c>
      <c r="B428" s="13" t="s">
        <v>11727</v>
      </c>
      <c r="C428" s="13" t="s">
        <v>8741</v>
      </c>
      <c r="D428" s="1608">
        <v>30.85</v>
      </c>
      <c r="E428" s="210">
        <f>VLOOKUP(A428,'Lead Sheet'!A:B,2,0)</f>
        <v>0</v>
      </c>
      <c r="F428" s="1608">
        <f t="shared" si="6"/>
        <v>0</v>
      </c>
      <c r="G428" s="1648">
        <v>35</v>
      </c>
      <c r="H428" s="1648">
        <v>210</v>
      </c>
      <c r="I428" s="1648"/>
      <c r="J428" s="1650">
        <v>199726004604</v>
      </c>
    </row>
    <row r="429" spans="1:10">
      <c r="A429" s="13" t="s">
        <v>2833</v>
      </c>
      <c r="B429" s="13" t="s">
        <v>11728</v>
      </c>
      <c r="C429" s="13" t="s">
        <v>8742</v>
      </c>
      <c r="D429" s="1608">
        <v>30.24</v>
      </c>
      <c r="E429" s="210">
        <f>VLOOKUP(A429,'Lead Sheet'!A:B,2,0)</f>
        <v>0</v>
      </c>
      <c r="F429" s="1608">
        <f t="shared" si="6"/>
        <v>0</v>
      </c>
      <c r="G429" s="1648">
        <v>30</v>
      </c>
      <c r="H429" s="1648">
        <v>180</v>
      </c>
      <c r="I429" s="1648"/>
      <c r="J429" s="1650">
        <v>199726004611</v>
      </c>
    </row>
    <row r="430" spans="1:10">
      <c r="A430" s="13" t="s">
        <v>2833</v>
      </c>
      <c r="B430" s="13" t="s">
        <v>11729</v>
      </c>
      <c r="C430" s="13" t="s">
        <v>8743</v>
      </c>
      <c r="D430" s="1608">
        <v>30.24</v>
      </c>
      <c r="E430" s="210">
        <f>VLOOKUP(A430,'Lead Sheet'!A:B,2,0)</f>
        <v>0</v>
      </c>
      <c r="F430" s="1608">
        <f t="shared" si="6"/>
        <v>0</v>
      </c>
      <c r="G430" s="1648">
        <v>30</v>
      </c>
      <c r="H430" s="1648">
        <v>180</v>
      </c>
      <c r="I430" s="1648"/>
      <c r="J430" s="1650">
        <v>199726004628</v>
      </c>
    </row>
    <row r="431" spans="1:10">
      <c r="A431" s="13" t="s">
        <v>2833</v>
      </c>
      <c r="B431" s="13" t="s">
        <v>11730</v>
      </c>
      <c r="C431" s="13" t="s">
        <v>8744</v>
      </c>
      <c r="D431" s="1608">
        <v>26.69</v>
      </c>
      <c r="E431" s="210">
        <f>VLOOKUP(A431,'Lead Sheet'!A:B,2,0)</f>
        <v>0</v>
      </c>
      <c r="F431" s="1608">
        <f t="shared" si="6"/>
        <v>0</v>
      </c>
      <c r="G431" s="1648">
        <v>60</v>
      </c>
      <c r="H431" s="1648">
        <v>180</v>
      </c>
      <c r="I431" s="1648"/>
      <c r="J431" s="1650">
        <v>199726004635</v>
      </c>
    </row>
    <row r="432" spans="1:10">
      <c r="A432" s="13" t="s">
        <v>2833</v>
      </c>
      <c r="B432" s="13" t="s">
        <v>11731</v>
      </c>
      <c r="C432" s="13" t="s">
        <v>8745</v>
      </c>
      <c r="D432" s="1608">
        <v>53.66</v>
      </c>
      <c r="E432" s="210">
        <f>VLOOKUP(A432,'Lead Sheet'!A:B,2,0)</f>
        <v>0</v>
      </c>
      <c r="F432" s="1608">
        <f t="shared" si="6"/>
        <v>0</v>
      </c>
      <c r="G432" s="1648">
        <v>45</v>
      </c>
      <c r="H432" s="1648">
        <v>135</v>
      </c>
      <c r="I432" s="1648"/>
      <c r="J432" s="1650">
        <v>199726004642</v>
      </c>
    </row>
    <row r="433" spans="1:10">
      <c r="A433" s="13" t="s">
        <v>2833</v>
      </c>
      <c r="B433" s="13" t="s">
        <v>11732</v>
      </c>
      <c r="C433" s="13" t="s">
        <v>8746</v>
      </c>
      <c r="D433" s="1608">
        <v>54.75</v>
      </c>
      <c r="E433" s="210">
        <f>VLOOKUP(A433,'Lead Sheet'!A:B,2,0)</f>
        <v>0</v>
      </c>
      <c r="F433" s="1608">
        <f t="shared" si="6"/>
        <v>0</v>
      </c>
      <c r="G433" s="1648">
        <v>30</v>
      </c>
      <c r="H433" s="1648">
        <v>120</v>
      </c>
      <c r="I433" s="1648"/>
      <c r="J433" s="1650">
        <v>199726004659</v>
      </c>
    </row>
    <row r="434" spans="1:10">
      <c r="A434" s="13" t="s">
        <v>2833</v>
      </c>
      <c r="B434" s="13" t="s">
        <v>11733</v>
      </c>
      <c r="C434" s="13" t="s">
        <v>8747</v>
      </c>
      <c r="D434" s="1608">
        <v>44.6</v>
      </c>
      <c r="E434" s="210">
        <f>VLOOKUP(A434,'Lead Sheet'!A:B,2,0)</f>
        <v>0</v>
      </c>
      <c r="F434" s="1608">
        <f t="shared" si="6"/>
        <v>0</v>
      </c>
      <c r="G434" s="1648">
        <v>30</v>
      </c>
      <c r="H434" s="1648">
        <v>120</v>
      </c>
      <c r="I434" s="1648"/>
      <c r="J434" s="1650">
        <v>199726004666</v>
      </c>
    </row>
    <row r="435" spans="1:10">
      <c r="A435" s="13" t="s">
        <v>2833</v>
      </c>
      <c r="B435" s="13" t="s">
        <v>1612</v>
      </c>
      <c r="C435" s="13" t="s">
        <v>8748</v>
      </c>
      <c r="D435" s="1608">
        <v>41.36</v>
      </c>
      <c r="E435" s="210">
        <f>VLOOKUP(A435,'Lead Sheet'!A:B,2,0)</f>
        <v>0</v>
      </c>
      <c r="F435" s="1608">
        <f t="shared" si="6"/>
        <v>0</v>
      </c>
      <c r="G435" s="1648">
        <v>25</v>
      </c>
      <c r="H435" s="1648">
        <v>100</v>
      </c>
      <c r="I435" s="1648"/>
      <c r="J435" s="1650">
        <v>199726004673</v>
      </c>
    </row>
    <row r="436" spans="1:10">
      <c r="A436" s="13" t="s">
        <v>2833</v>
      </c>
      <c r="B436" s="13" t="s">
        <v>5403</v>
      </c>
      <c r="C436" s="13" t="s">
        <v>8749</v>
      </c>
      <c r="D436" s="1608">
        <v>70.16</v>
      </c>
      <c r="E436" s="210">
        <f>VLOOKUP(A436,'Lead Sheet'!A:B,2,0)</f>
        <v>0</v>
      </c>
      <c r="F436" s="1608">
        <f t="shared" si="6"/>
        <v>0</v>
      </c>
      <c r="G436" s="1648">
        <v>25</v>
      </c>
      <c r="H436" s="1648">
        <v>75</v>
      </c>
      <c r="I436" s="1648"/>
      <c r="J436" s="1650">
        <v>199726004680</v>
      </c>
    </row>
    <row r="437" spans="1:10">
      <c r="A437" s="13" t="s">
        <v>2833</v>
      </c>
      <c r="B437" s="13" t="s">
        <v>1613</v>
      </c>
      <c r="C437" s="13" t="s">
        <v>8750</v>
      </c>
      <c r="D437" s="1608">
        <v>56.68</v>
      </c>
      <c r="E437" s="210">
        <f>VLOOKUP(A437,'Lead Sheet'!A:B,2,0)</f>
        <v>0</v>
      </c>
      <c r="F437" s="1608">
        <f t="shared" si="6"/>
        <v>0</v>
      </c>
      <c r="G437" s="1648">
        <v>25</v>
      </c>
      <c r="H437" s="1648">
        <v>75</v>
      </c>
      <c r="I437" s="1648"/>
      <c r="J437" s="1650">
        <v>199726004697</v>
      </c>
    </row>
    <row r="438" spans="1:10">
      <c r="A438" s="13" t="s">
        <v>2833</v>
      </c>
      <c r="B438" s="13" t="s">
        <v>1614</v>
      </c>
      <c r="C438" s="13" t="s">
        <v>8751</v>
      </c>
      <c r="D438" s="1608">
        <v>56.68</v>
      </c>
      <c r="E438" s="210">
        <f>VLOOKUP(A438,'Lead Sheet'!A:B,2,0)</f>
        <v>0</v>
      </c>
      <c r="F438" s="1608">
        <f t="shared" si="6"/>
        <v>0</v>
      </c>
      <c r="G438" s="1648">
        <v>15</v>
      </c>
      <c r="H438" s="1648">
        <v>60</v>
      </c>
      <c r="I438" s="1648"/>
      <c r="J438" s="1650">
        <v>199726004703</v>
      </c>
    </row>
    <row r="439" spans="1:10">
      <c r="A439" s="13" t="s">
        <v>2833</v>
      </c>
      <c r="B439" s="13" t="s">
        <v>11734</v>
      </c>
      <c r="C439" s="13" t="s">
        <v>8752</v>
      </c>
      <c r="D439" s="1608">
        <v>82.55</v>
      </c>
      <c r="E439" s="210">
        <f>VLOOKUP(A439,'Lead Sheet'!A:B,2,0)</f>
        <v>0</v>
      </c>
      <c r="F439" s="1608">
        <f t="shared" si="6"/>
        <v>0</v>
      </c>
      <c r="G439" s="1648">
        <v>20</v>
      </c>
      <c r="H439" s="1648">
        <v>60</v>
      </c>
      <c r="I439" s="1648"/>
      <c r="J439" s="1650">
        <v>199726004710</v>
      </c>
    </row>
    <row r="440" spans="1:10">
      <c r="A440" s="13" t="s">
        <v>2833</v>
      </c>
      <c r="B440" s="13" t="s">
        <v>1616</v>
      </c>
      <c r="C440" s="13" t="s">
        <v>8753</v>
      </c>
      <c r="D440" s="1608">
        <v>73.05</v>
      </c>
      <c r="E440" s="210">
        <f>VLOOKUP(A440,'Lead Sheet'!A:B,2,0)</f>
        <v>0</v>
      </c>
      <c r="F440" s="1608">
        <f t="shared" si="6"/>
        <v>0</v>
      </c>
      <c r="G440" s="1648">
        <v>15</v>
      </c>
      <c r="H440" s="1648">
        <v>60</v>
      </c>
      <c r="I440" s="1648"/>
      <c r="J440" s="1650">
        <v>199726004727</v>
      </c>
    </row>
    <row r="441" spans="1:10">
      <c r="A441" s="13" t="s">
        <v>2833</v>
      </c>
      <c r="B441" s="13" t="s">
        <v>1617</v>
      </c>
      <c r="C441" s="13" t="s">
        <v>8754</v>
      </c>
      <c r="D441" s="1608">
        <v>73.05</v>
      </c>
      <c r="E441" s="210">
        <f>VLOOKUP(A441,'Lead Sheet'!A:B,2,0)</f>
        <v>0</v>
      </c>
      <c r="F441" s="1608">
        <f t="shared" si="6"/>
        <v>0</v>
      </c>
      <c r="G441" s="1648">
        <v>25</v>
      </c>
      <c r="H441" s="1648">
        <v>50</v>
      </c>
      <c r="I441" s="1648"/>
      <c r="J441" s="1650">
        <v>199726004734</v>
      </c>
    </row>
    <row r="442" spans="1:10">
      <c r="A442" s="13" t="s">
        <v>2833</v>
      </c>
      <c r="B442" s="13" t="s">
        <v>1618</v>
      </c>
      <c r="C442" s="13" t="s">
        <v>8755</v>
      </c>
      <c r="D442" s="1608">
        <v>69.040000000000006</v>
      </c>
      <c r="E442" s="210">
        <f>VLOOKUP(A442,'Lead Sheet'!A:B,2,0)</f>
        <v>0</v>
      </c>
      <c r="F442" s="1608">
        <f t="shared" si="6"/>
        <v>0</v>
      </c>
      <c r="G442" s="1648">
        <v>12</v>
      </c>
      <c r="H442" s="1648">
        <v>48</v>
      </c>
      <c r="I442" s="1648"/>
      <c r="J442" s="1650">
        <v>199726004741</v>
      </c>
    </row>
    <row r="443" spans="1:10">
      <c r="A443" s="13" t="s">
        <v>2833</v>
      </c>
      <c r="B443" s="13" t="s">
        <v>11735</v>
      </c>
      <c r="C443" s="13" t="s">
        <v>8756</v>
      </c>
      <c r="D443" s="1608">
        <v>119.18</v>
      </c>
      <c r="E443" s="210">
        <f>VLOOKUP(A443,'Lead Sheet'!A:B,2,0)</f>
        <v>0</v>
      </c>
      <c r="F443" s="1608">
        <f t="shared" si="6"/>
        <v>0</v>
      </c>
      <c r="G443" s="1648">
        <v>12</v>
      </c>
      <c r="H443" s="1648">
        <v>36</v>
      </c>
      <c r="I443" s="1648"/>
      <c r="J443" s="1650">
        <v>199726004758</v>
      </c>
    </row>
    <row r="444" spans="1:10">
      <c r="A444" s="13" t="s">
        <v>2833</v>
      </c>
      <c r="B444" s="13" t="s">
        <v>1620</v>
      </c>
      <c r="C444" s="13" t="s">
        <v>8757</v>
      </c>
      <c r="D444" s="1608">
        <v>119.18</v>
      </c>
      <c r="E444" s="210">
        <f>VLOOKUP(A444,'Lead Sheet'!A:B,2,0)</f>
        <v>0</v>
      </c>
      <c r="F444" s="1608">
        <f t="shared" si="6"/>
        <v>0</v>
      </c>
      <c r="G444" s="1648">
        <v>12</v>
      </c>
      <c r="H444" s="1648">
        <v>36</v>
      </c>
      <c r="I444" s="1648"/>
      <c r="J444" s="1650">
        <v>199726004765</v>
      </c>
    </row>
    <row r="445" spans="1:10">
      <c r="A445" s="13" t="s">
        <v>2833</v>
      </c>
      <c r="B445" s="13" t="s">
        <v>1621</v>
      </c>
      <c r="C445" s="13" t="s">
        <v>8758</v>
      </c>
      <c r="D445" s="1608">
        <v>99.59</v>
      </c>
      <c r="E445" s="210">
        <f>VLOOKUP(A445,'Lead Sheet'!A:B,2,0)</f>
        <v>0</v>
      </c>
      <c r="F445" s="1608">
        <f t="shared" si="6"/>
        <v>0</v>
      </c>
      <c r="G445" s="1648">
        <v>12</v>
      </c>
      <c r="H445" s="1648">
        <v>36</v>
      </c>
      <c r="I445" s="1648"/>
      <c r="J445" s="1650">
        <v>199726004772</v>
      </c>
    </row>
    <row r="446" spans="1:10">
      <c r="A446" s="13" t="s">
        <v>2833</v>
      </c>
      <c r="B446" s="13" t="s">
        <v>1622</v>
      </c>
      <c r="C446" s="13" t="s">
        <v>8759</v>
      </c>
      <c r="D446" s="1608">
        <v>105.27</v>
      </c>
      <c r="E446" s="210">
        <f>VLOOKUP(A446,'Lead Sheet'!A:B,2,0)</f>
        <v>0</v>
      </c>
      <c r="F446" s="1608">
        <f t="shared" si="6"/>
        <v>0</v>
      </c>
      <c r="G446" s="1648">
        <v>9</v>
      </c>
      <c r="H446" s="1648">
        <v>27</v>
      </c>
      <c r="I446" s="1648"/>
      <c r="J446" s="1650">
        <v>199726004789</v>
      </c>
    </row>
    <row r="447" spans="1:10">
      <c r="A447" s="13" t="s">
        <v>2833</v>
      </c>
      <c r="B447" s="13" t="s">
        <v>1623</v>
      </c>
      <c r="C447" s="13" t="s">
        <v>8760</v>
      </c>
      <c r="D447" s="1608">
        <v>99.59</v>
      </c>
      <c r="E447" s="210">
        <f>VLOOKUP(A447,'Lead Sheet'!A:B,2,0)</f>
        <v>0</v>
      </c>
      <c r="F447" s="1608">
        <f t="shared" si="6"/>
        <v>0</v>
      </c>
      <c r="G447" s="1648">
        <v>9</v>
      </c>
      <c r="H447" s="1648">
        <v>27</v>
      </c>
      <c r="I447" s="1648"/>
      <c r="J447" s="1650">
        <v>199726004796</v>
      </c>
    </row>
    <row r="448" spans="1:10">
      <c r="A448" s="13" t="s">
        <v>2833</v>
      </c>
      <c r="B448" s="13" t="s">
        <v>11736</v>
      </c>
      <c r="C448" s="13" t="s">
        <v>8761</v>
      </c>
      <c r="D448" s="1608">
        <v>307.62</v>
      </c>
      <c r="E448" s="210">
        <f>VLOOKUP(A448,'Lead Sheet'!A:B,2,0)</f>
        <v>0</v>
      </c>
      <c r="F448" s="1608">
        <f t="shared" si="6"/>
        <v>0</v>
      </c>
      <c r="G448" s="1648">
        <v>1</v>
      </c>
      <c r="H448" s="1648">
        <v>40</v>
      </c>
      <c r="I448" s="1648"/>
      <c r="J448" s="1650">
        <v>199726004802</v>
      </c>
    </row>
    <row r="449" spans="1:10">
      <c r="A449" s="13" t="s">
        <v>2833</v>
      </c>
      <c r="B449" s="13" t="s">
        <v>1625</v>
      </c>
      <c r="C449" s="13" t="s">
        <v>8762</v>
      </c>
      <c r="D449" s="1608">
        <v>307.62</v>
      </c>
      <c r="E449" s="210">
        <f>VLOOKUP(A449,'Lead Sheet'!A:B,2,0)</f>
        <v>0</v>
      </c>
      <c r="F449" s="1608">
        <f t="shared" si="6"/>
        <v>0</v>
      </c>
      <c r="G449" s="1648">
        <v>10</v>
      </c>
      <c r="H449" s="1648">
        <v>20</v>
      </c>
      <c r="I449" s="1648"/>
      <c r="J449" s="1650">
        <v>199726004819</v>
      </c>
    </row>
    <row r="450" spans="1:10">
      <c r="A450" s="13" t="s">
        <v>2833</v>
      </c>
      <c r="B450" s="13" t="s">
        <v>11737</v>
      </c>
      <c r="C450" s="13" t="s">
        <v>8763</v>
      </c>
      <c r="D450" s="1608">
        <v>307.62</v>
      </c>
      <c r="E450" s="210">
        <f>VLOOKUP(A450,'Lead Sheet'!A:B,2,0)</f>
        <v>0</v>
      </c>
      <c r="F450" s="1608">
        <f t="shared" si="6"/>
        <v>0</v>
      </c>
      <c r="G450" s="1648">
        <v>10</v>
      </c>
      <c r="H450" s="1648">
        <v>40</v>
      </c>
      <c r="I450" s="1648"/>
      <c r="J450" s="1650">
        <v>199726004826</v>
      </c>
    </row>
    <row r="451" spans="1:10">
      <c r="A451" s="13" t="s">
        <v>2833</v>
      </c>
      <c r="B451" s="13" t="s">
        <v>1627</v>
      </c>
      <c r="C451" s="13" t="s">
        <v>8764</v>
      </c>
      <c r="D451" s="1608">
        <v>314.04000000000002</v>
      </c>
      <c r="E451" s="210">
        <f>VLOOKUP(A451,'Lead Sheet'!A:B,2,0)</f>
        <v>0</v>
      </c>
      <c r="F451" s="1608">
        <f t="shared" ref="F451:F514" si="7">IFERROR(D451*E451,"NET")</f>
        <v>0</v>
      </c>
      <c r="G451" s="1648">
        <v>7</v>
      </c>
      <c r="H451" s="1648">
        <v>40</v>
      </c>
      <c r="I451" s="1648"/>
      <c r="J451" s="1650">
        <v>199726004833</v>
      </c>
    </row>
    <row r="452" spans="1:10">
      <c r="A452" s="13" t="s">
        <v>2833</v>
      </c>
      <c r="B452" s="13" t="s">
        <v>1628</v>
      </c>
      <c r="C452" s="13" t="s">
        <v>8765</v>
      </c>
      <c r="D452" s="1608">
        <v>308.10000000000002</v>
      </c>
      <c r="E452" s="210">
        <f>VLOOKUP(A452,'Lead Sheet'!A:B,2,0)</f>
        <v>0</v>
      </c>
      <c r="F452" s="1608">
        <f t="shared" si="7"/>
        <v>0</v>
      </c>
      <c r="G452" s="1648">
        <v>7</v>
      </c>
      <c r="H452" s="1648">
        <v>14</v>
      </c>
      <c r="I452" s="1648"/>
      <c r="J452" s="1650">
        <v>199726004840</v>
      </c>
    </row>
    <row r="453" spans="1:10">
      <c r="A453" s="13" t="s">
        <v>2833</v>
      </c>
      <c r="B453" s="13" t="s">
        <v>11738</v>
      </c>
      <c r="C453" s="13" t="s">
        <v>8766</v>
      </c>
      <c r="D453" s="1608">
        <v>462.97</v>
      </c>
      <c r="E453" s="210">
        <f>VLOOKUP(A453,'Lead Sheet'!A:B,2,0)</f>
        <v>0</v>
      </c>
      <c r="F453" s="1608">
        <f t="shared" si="7"/>
        <v>0</v>
      </c>
      <c r="G453" s="1648">
        <v>1</v>
      </c>
      <c r="H453" s="1648">
        <v>48</v>
      </c>
      <c r="I453" s="1648"/>
      <c r="J453" s="1650">
        <v>199726004857</v>
      </c>
    </row>
    <row r="454" spans="1:10">
      <c r="A454" s="13" t="s">
        <v>2833</v>
      </c>
      <c r="B454" s="13" t="s">
        <v>11739</v>
      </c>
      <c r="C454" s="13" t="s">
        <v>8767</v>
      </c>
      <c r="D454" s="1608">
        <v>417.07</v>
      </c>
      <c r="E454" s="210">
        <f>VLOOKUP(A454,'Lead Sheet'!A:B,2,0)</f>
        <v>0</v>
      </c>
      <c r="F454" s="1608">
        <f t="shared" si="7"/>
        <v>0</v>
      </c>
      <c r="G454" s="1648">
        <v>6</v>
      </c>
      <c r="H454" s="1648">
        <v>32</v>
      </c>
      <c r="I454" s="1648"/>
      <c r="J454" s="1650">
        <v>199726004864</v>
      </c>
    </row>
    <row r="455" spans="1:10">
      <c r="A455" s="13" t="s">
        <v>2833</v>
      </c>
      <c r="B455" s="13" t="s">
        <v>1631</v>
      </c>
      <c r="C455" s="13" t="s">
        <v>8768</v>
      </c>
      <c r="D455" s="1608">
        <v>409.18</v>
      </c>
      <c r="E455" s="210">
        <f>VLOOKUP(A455,'Lead Sheet'!A:B,2,0)</f>
        <v>0</v>
      </c>
      <c r="F455" s="1608">
        <f t="shared" si="7"/>
        <v>0</v>
      </c>
      <c r="G455" s="1648">
        <v>6</v>
      </c>
      <c r="H455" s="1648">
        <v>12</v>
      </c>
      <c r="I455" s="1648"/>
      <c r="J455" s="1650">
        <v>199726004871</v>
      </c>
    </row>
    <row r="456" spans="1:10">
      <c r="A456" s="13" t="s">
        <v>2833</v>
      </c>
      <c r="B456" s="13" t="s">
        <v>1632</v>
      </c>
      <c r="C456" s="13" t="s">
        <v>8769</v>
      </c>
      <c r="D456" s="1608">
        <v>386.79</v>
      </c>
      <c r="E456" s="210">
        <f>VLOOKUP(A456,'Lead Sheet'!A:B,2,0)</f>
        <v>0</v>
      </c>
      <c r="F456" s="1608">
        <f t="shared" si="7"/>
        <v>0</v>
      </c>
      <c r="G456" s="1648">
        <v>6</v>
      </c>
      <c r="H456" s="1648">
        <v>12</v>
      </c>
      <c r="I456" s="1648"/>
      <c r="J456" s="1650">
        <v>199726004888</v>
      </c>
    </row>
    <row r="457" spans="1:10">
      <c r="A457" s="13" t="s">
        <v>2833</v>
      </c>
      <c r="B457" s="13" t="s">
        <v>1633</v>
      </c>
      <c r="C457" s="13" t="s">
        <v>8770</v>
      </c>
      <c r="D457" s="1608">
        <v>409.18</v>
      </c>
      <c r="E457" s="210">
        <f>VLOOKUP(A457,'Lead Sheet'!A:B,2,0)</f>
        <v>0</v>
      </c>
      <c r="F457" s="1608">
        <f t="shared" si="7"/>
        <v>0</v>
      </c>
      <c r="G457" s="1648">
        <v>5</v>
      </c>
      <c r="H457" s="1648">
        <v>24</v>
      </c>
      <c r="I457" s="1648"/>
      <c r="J457" s="1650">
        <v>199726004895</v>
      </c>
    </row>
    <row r="458" spans="1:10">
      <c r="A458" s="13" t="s">
        <v>2833</v>
      </c>
      <c r="B458" s="13" t="s">
        <v>11740</v>
      </c>
      <c r="C458" s="13" t="s">
        <v>8771</v>
      </c>
      <c r="D458" s="1608">
        <v>973.69</v>
      </c>
      <c r="E458" s="210">
        <f>VLOOKUP(A458,'Lead Sheet'!A:B,2,0)</f>
        <v>0</v>
      </c>
      <c r="F458" s="1608">
        <f t="shared" si="7"/>
        <v>0</v>
      </c>
      <c r="G458" s="1648">
        <v>3</v>
      </c>
      <c r="H458" s="1648">
        <v>6</v>
      </c>
      <c r="I458" s="1648"/>
      <c r="J458" s="1650">
        <v>199726004918</v>
      </c>
    </row>
    <row r="459" spans="1:10">
      <c r="A459" s="13" t="s">
        <v>2833</v>
      </c>
      <c r="B459" s="13" t="s">
        <v>11741</v>
      </c>
      <c r="C459" s="13" t="s">
        <v>8772</v>
      </c>
      <c r="D459" s="1608">
        <v>885.66</v>
      </c>
      <c r="E459" s="210">
        <f>VLOOKUP(A459,'Lead Sheet'!A:B,2,0)</f>
        <v>0</v>
      </c>
      <c r="F459" s="1608">
        <f t="shared" si="7"/>
        <v>0</v>
      </c>
      <c r="G459" s="1648">
        <v>3</v>
      </c>
      <c r="H459" s="1648">
        <v>6</v>
      </c>
      <c r="I459" s="1648"/>
      <c r="J459" s="1650">
        <v>199726004925</v>
      </c>
    </row>
    <row r="460" spans="1:10">
      <c r="A460" s="13" t="s">
        <v>2833</v>
      </c>
      <c r="B460" s="13" t="s">
        <v>11742</v>
      </c>
      <c r="C460" s="13" t="s">
        <v>8773</v>
      </c>
      <c r="D460" s="1608">
        <v>885.66</v>
      </c>
      <c r="E460" s="210">
        <f>VLOOKUP(A460,'Lead Sheet'!A:B,2,0)</f>
        <v>0</v>
      </c>
      <c r="F460" s="1608">
        <f t="shared" si="7"/>
        <v>0</v>
      </c>
      <c r="G460" s="1648">
        <v>3</v>
      </c>
      <c r="H460" s="1648">
        <v>6</v>
      </c>
      <c r="I460" s="1648"/>
      <c r="J460" s="1650">
        <v>199726004932</v>
      </c>
    </row>
    <row r="461" spans="1:10">
      <c r="A461" s="13" t="s">
        <v>2833</v>
      </c>
      <c r="B461" s="13" t="s">
        <v>11743</v>
      </c>
      <c r="C461" s="13" t="s">
        <v>8774</v>
      </c>
      <c r="D461" s="1608">
        <v>885.66</v>
      </c>
      <c r="E461" s="210">
        <f>VLOOKUP(A461,'Lead Sheet'!A:B,2,0)</f>
        <v>0</v>
      </c>
      <c r="F461" s="1608">
        <f t="shared" si="7"/>
        <v>0</v>
      </c>
      <c r="G461" s="1648">
        <v>3</v>
      </c>
      <c r="H461" s="1648">
        <v>6</v>
      </c>
      <c r="I461" s="1648"/>
      <c r="J461" s="1650">
        <v>199726004949</v>
      </c>
    </row>
    <row r="462" spans="1:10">
      <c r="A462" s="13" t="s">
        <v>2833</v>
      </c>
      <c r="B462" s="13" t="s">
        <v>11744</v>
      </c>
      <c r="C462" s="13" t="s">
        <v>8775</v>
      </c>
      <c r="D462" s="1608">
        <v>2174.52</v>
      </c>
      <c r="E462" s="210">
        <f>VLOOKUP(A462,'Lead Sheet'!A:B,2,0)</f>
        <v>0</v>
      </c>
      <c r="F462" s="1608">
        <f t="shared" si="7"/>
        <v>0</v>
      </c>
      <c r="G462" s="1648">
        <v>1</v>
      </c>
      <c r="H462" s="1648">
        <v>5</v>
      </c>
      <c r="I462" s="1648"/>
      <c r="J462" s="1650">
        <v>199726004970</v>
      </c>
    </row>
    <row r="463" spans="1:10">
      <c r="A463" s="13" t="s">
        <v>2833</v>
      </c>
      <c r="B463" s="13" t="s">
        <v>11745</v>
      </c>
      <c r="C463" s="13" t="s">
        <v>5836</v>
      </c>
      <c r="D463" s="1608">
        <v>83.17</v>
      </c>
      <c r="E463" s="210">
        <f>VLOOKUP(A463,'Lead Sheet'!A:B,2,0)</f>
        <v>0</v>
      </c>
      <c r="F463" s="1608">
        <f t="shared" si="7"/>
        <v>0</v>
      </c>
      <c r="G463" s="1648">
        <v>40</v>
      </c>
      <c r="H463" s="1648">
        <v>480</v>
      </c>
      <c r="I463" s="1648"/>
      <c r="J463" s="1650">
        <v>199726004987</v>
      </c>
    </row>
    <row r="464" spans="1:10">
      <c r="A464" s="13" t="s">
        <v>2833</v>
      </c>
      <c r="B464" s="13" t="s">
        <v>11746</v>
      </c>
      <c r="C464" s="13" t="s">
        <v>5837</v>
      </c>
      <c r="D464" s="1608">
        <v>81.78</v>
      </c>
      <c r="E464" s="210">
        <f>VLOOKUP(A464,'Lead Sheet'!A:B,2,0)</f>
        <v>0</v>
      </c>
      <c r="F464" s="1608">
        <f t="shared" si="7"/>
        <v>0</v>
      </c>
      <c r="G464" s="1648">
        <v>50</v>
      </c>
      <c r="H464" s="1648">
        <v>300</v>
      </c>
      <c r="I464" s="1648"/>
      <c r="J464" s="1650">
        <v>199726004994</v>
      </c>
    </row>
    <row r="465" spans="1:10">
      <c r="A465" s="13" t="s">
        <v>2833</v>
      </c>
      <c r="B465" s="13" t="s">
        <v>1641</v>
      </c>
      <c r="C465" s="13" t="s">
        <v>5838</v>
      </c>
      <c r="D465" s="1608">
        <v>122.31</v>
      </c>
      <c r="E465" s="210">
        <f>VLOOKUP(A465,'Lead Sheet'!A:B,2,0)</f>
        <v>0</v>
      </c>
      <c r="F465" s="1608">
        <f t="shared" si="7"/>
        <v>0</v>
      </c>
      <c r="G465" s="1648">
        <v>40</v>
      </c>
      <c r="H465" s="1648">
        <v>160</v>
      </c>
      <c r="I465" s="1648"/>
      <c r="J465" s="1650">
        <v>199726005007</v>
      </c>
    </row>
    <row r="466" spans="1:10">
      <c r="A466" s="13" t="s">
        <v>2833</v>
      </c>
      <c r="B466" s="13" t="s">
        <v>11747</v>
      </c>
      <c r="C466" s="13" t="s">
        <v>5839</v>
      </c>
      <c r="D466" s="1608">
        <v>153.1</v>
      </c>
      <c r="E466" s="210">
        <f>VLOOKUP(A466,'Lead Sheet'!A:B,2,0)</f>
        <v>0</v>
      </c>
      <c r="F466" s="1608">
        <f t="shared" si="7"/>
        <v>0</v>
      </c>
      <c r="G466" s="1648">
        <v>30</v>
      </c>
      <c r="H466" s="1648">
        <v>90</v>
      </c>
      <c r="I466" s="1648"/>
      <c r="J466" s="1650">
        <v>199726005014</v>
      </c>
    </row>
    <row r="467" spans="1:10">
      <c r="A467" s="13" t="s">
        <v>2833</v>
      </c>
      <c r="B467" s="13" t="s">
        <v>1643</v>
      </c>
      <c r="C467" s="13" t="s">
        <v>5840</v>
      </c>
      <c r="D467" s="1608">
        <v>162.9</v>
      </c>
      <c r="E467" s="210">
        <f>VLOOKUP(A467,'Lead Sheet'!A:B,2,0)</f>
        <v>0</v>
      </c>
      <c r="F467" s="1608">
        <f t="shared" si="7"/>
        <v>0</v>
      </c>
      <c r="G467" s="1648">
        <v>30</v>
      </c>
      <c r="H467" s="1648">
        <v>60</v>
      </c>
      <c r="I467" s="1648"/>
      <c r="J467" s="1650">
        <v>199726005021</v>
      </c>
    </row>
    <row r="468" spans="1:10">
      <c r="A468" s="13" t="s">
        <v>2833</v>
      </c>
      <c r="B468" s="13" t="s">
        <v>1644</v>
      </c>
      <c r="C468" s="13" t="s">
        <v>5841</v>
      </c>
      <c r="D468" s="1608">
        <v>211.34</v>
      </c>
      <c r="E468" s="210">
        <f>VLOOKUP(A468,'Lead Sheet'!A:B,2,0)</f>
        <v>0</v>
      </c>
      <c r="F468" s="1608">
        <f t="shared" si="7"/>
        <v>0</v>
      </c>
      <c r="G468" s="1648">
        <v>20</v>
      </c>
      <c r="H468" s="1648">
        <v>40</v>
      </c>
      <c r="I468" s="1648"/>
      <c r="J468" s="1650">
        <v>199726005038</v>
      </c>
    </row>
    <row r="469" spans="1:10">
      <c r="A469" s="13" t="s">
        <v>2833</v>
      </c>
      <c r="B469" s="13" t="s">
        <v>1645</v>
      </c>
      <c r="C469" s="13" t="s">
        <v>5842</v>
      </c>
      <c r="D469" s="1608">
        <v>273.24</v>
      </c>
      <c r="E469" s="210">
        <f>VLOOKUP(A469,'Lead Sheet'!A:B,2,0)</f>
        <v>0</v>
      </c>
      <c r="F469" s="1608">
        <f t="shared" si="7"/>
        <v>0</v>
      </c>
      <c r="G469" s="1648">
        <v>15</v>
      </c>
      <c r="H469" s="1648">
        <v>30</v>
      </c>
      <c r="I469" s="1648"/>
      <c r="J469" s="1650">
        <v>199726005045</v>
      </c>
    </row>
    <row r="470" spans="1:10">
      <c r="A470" s="13" t="s">
        <v>2833</v>
      </c>
      <c r="B470" s="13" t="s">
        <v>11748</v>
      </c>
      <c r="C470" s="13" t="s">
        <v>5843</v>
      </c>
      <c r="D470" s="1608">
        <v>114.32</v>
      </c>
      <c r="E470" s="210">
        <f>VLOOKUP(A470,'Lead Sheet'!A:B,2,0)</f>
        <v>0</v>
      </c>
      <c r="F470" s="1608">
        <f t="shared" si="7"/>
        <v>0</v>
      </c>
      <c r="G470" s="1648">
        <v>30</v>
      </c>
      <c r="H470" s="1648">
        <v>240</v>
      </c>
      <c r="I470" s="1648"/>
      <c r="J470" s="1650">
        <v>199726005052</v>
      </c>
    </row>
    <row r="471" spans="1:10">
      <c r="A471" s="13" t="s">
        <v>2833</v>
      </c>
      <c r="B471" s="13" t="s">
        <v>11749</v>
      </c>
      <c r="C471" s="13" t="s">
        <v>5844</v>
      </c>
      <c r="D471" s="1608">
        <v>110.32</v>
      </c>
      <c r="E471" s="210">
        <f>VLOOKUP(A471,'Lead Sheet'!A:B,2,0)</f>
        <v>0</v>
      </c>
      <c r="F471" s="1608">
        <f t="shared" si="7"/>
        <v>0</v>
      </c>
      <c r="G471" s="1648">
        <v>20</v>
      </c>
      <c r="H471" s="1648">
        <v>240</v>
      </c>
      <c r="I471" s="1648"/>
      <c r="J471" s="1650">
        <v>199726005069</v>
      </c>
    </row>
    <row r="472" spans="1:10">
      <c r="A472" s="13" t="s">
        <v>2833</v>
      </c>
      <c r="B472" s="13" t="s">
        <v>1648</v>
      </c>
      <c r="C472" s="13" t="s">
        <v>5845</v>
      </c>
      <c r="D472" s="1608">
        <v>73.37</v>
      </c>
      <c r="E472" s="210">
        <f>VLOOKUP(A472,'Lead Sheet'!A:B,2,0)</f>
        <v>0</v>
      </c>
      <c r="F472" s="1608">
        <f t="shared" si="7"/>
        <v>0</v>
      </c>
      <c r="G472" s="1648">
        <v>20</v>
      </c>
      <c r="H472" s="1648">
        <v>240</v>
      </c>
      <c r="I472" s="1648"/>
      <c r="J472" s="1650">
        <v>199726005076</v>
      </c>
    </row>
    <row r="473" spans="1:10">
      <c r="A473" s="13" t="s">
        <v>2833</v>
      </c>
      <c r="B473" s="13" t="s">
        <v>1649</v>
      </c>
      <c r="C473" s="13" t="s">
        <v>5846</v>
      </c>
      <c r="D473" s="1608">
        <v>74.22</v>
      </c>
      <c r="E473" s="210">
        <f>VLOOKUP(A473,'Lead Sheet'!A:B,2,0)</f>
        <v>0</v>
      </c>
      <c r="F473" s="1608">
        <f t="shared" si="7"/>
        <v>0</v>
      </c>
      <c r="G473" s="1648">
        <v>50</v>
      </c>
      <c r="H473" s="1648">
        <v>100</v>
      </c>
      <c r="I473" s="1648"/>
      <c r="J473" s="1650">
        <v>199726005083</v>
      </c>
    </row>
    <row r="474" spans="1:10">
      <c r="A474" s="13" t="s">
        <v>2833</v>
      </c>
      <c r="B474" s="13" t="s">
        <v>1650</v>
      </c>
      <c r="C474" s="13" t="s">
        <v>5847</v>
      </c>
      <c r="D474" s="1608">
        <v>88.04</v>
      </c>
      <c r="E474" s="210">
        <f>VLOOKUP(A474,'Lead Sheet'!A:B,2,0)</f>
        <v>0</v>
      </c>
      <c r="F474" s="1608">
        <f t="shared" si="7"/>
        <v>0</v>
      </c>
      <c r="G474" s="1648">
        <v>35</v>
      </c>
      <c r="H474" s="1648">
        <v>70</v>
      </c>
      <c r="I474" s="1648"/>
      <c r="J474" s="1650">
        <v>199726005090</v>
      </c>
    </row>
    <row r="475" spans="1:10">
      <c r="A475" s="13" t="s">
        <v>2833</v>
      </c>
      <c r="B475" s="13" t="s">
        <v>11750</v>
      </c>
      <c r="C475" s="13" t="s">
        <v>5848</v>
      </c>
      <c r="D475" s="1608">
        <v>109.5</v>
      </c>
      <c r="E475" s="210">
        <f>VLOOKUP(A475,'Lead Sheet'!A:B,2,0)</f>
        <v>0</v>
      </c>
      <c r="F475" s="1608">
        <f t="shared" si="7"/>
        <v>0</v>
      </c>
      <c r="G475" s="1648">
        <v>20</v>
      </c>
      <c r="H475" s="1648">
        <v>40</v>
      </c>
      <c r="I475" s="1648"/>
      <c r="J475" s="1650">
        <v>199726005106</v>
      </c>
    </row>
    <row r="476" spans="1:10">
      <c r="A476" s="13" t="s">
        <v>2833</v>
      </c>
      <c r="B476" s="13" t="s">
        <v>1652</v>
      </c>
      <c r="C476" s="13" t="s">
        <v>5849</v>
      </c>
      <c r="D476" s="1608">
        <v>148.82</v>
      </c>
      <c r="E476" s="210">
        <f>VLOOKUP(A476,'Lead Sheet'!A:B,2,0)</f>
        <v>0</v>
      </c>
      <c r="F476" s="1608">
        <f t="shared" si="7"/>
        <v>0</v>
      </c>
      <c r="G476" s="1648">
        <v>15</v>
      </c>
      <c r="H476" s="1648">
        <v>30</v>
      </c>
      <c r="I476" s="1648"/>
      <c r="J476" s="1650">
        <v>199726005113</v>
      </c>
    </row>
    <row r="477" spans="1:10">
      <c r="A477" s="13" t="s">
        <v>2833</v>
      </c>
      <c r="B477" s="13" t="s">
        <v>1653</v>
      </c>
      <c r="C477" s="13" t="s">
        <v>5850</v>
      </c>
      <c r="D477" s="1608">
        <v>190.65</v>
      </c>
      <c r="E477" s="210">
        <f>VLOOKUP(A477,'Lead Sheet'!A:B,2,0)</f>
        <v>0</v>
      </c>
      <c r="F477" s="1608">
        <f t="shared" si="7"/>
        <v>0</v>
      </c>
      <c r="G477" s="1648">
        <v>10</v>
      </c>
      <c r="H477" s="1648">
        <v>20</v>
      </c>
      <c r="I477" s="1648"/>
      <c r="J477" s="1650">
        <v>199726005120</v>
      </c>
    </row>
    <row r="478" spans="1:10">
      <c r="A478" s="13" t="s">
        <v>2833</v>
      </c>
      <c r="B478" s="13" t="s">
        <v>11751</v>
      </c>
      <c r="C478" s="13" t="s">
        <v>5851</v>
      </c>
      <c r="D478" s="1608">
        <v>254.62</v>
      </c>
      <c r="E478" s="210">
        <f>VLOOKUP(A478,'Lead Sheet'!A:B,2,0)</f>
        <v>0</v>
      </c>
      <c r="F478" s="1608">
        <f t="shared" si="7"/>
        <v>0</v>
      </c>
      <c r="G478" s="1648">
        <v>6</v>
      </c>
      <c r="H478" s="1648">
        <v>12</v>
      </c>
      <c r="I478" s="1648"/>
      <c r="J478" s="1650">
        <v>199726005137</v>
      </c>
    </row>
    <row r="479" spans="1:10">
      <c r="A479" s="13" t="s">
        <v>2833</v>
      </c>
      <c r="B479" s="13" t="s">
        <v>1655</v>
      </c>
      <c r="C479" s="13" t="s">
        <v>5852</v>
      </c>
      <c r="D479" s="1608">
        <v>708.27</v>
      </c>
      <c r="E479" s="210">
        <f>VLOOKUP(A479,'Lead Sheet'!A:B,2,0)</f>
        <v>0</v>
      </c>
      <c r="F479" s="1608">
        <f t="shared" si="7"/>
        <v>0</v>
      </c>
      <c r="G479" s="1648">
        <v>4</v>
      </c>
      <c r="H479" s="1648">
        <v>8</v>
      </c>
      <c r="I479" s="1648"/>
      <c r="J479" s="1650">
        <v>199726005144</v>
      </c>
    </row>
    <row r="480" spans="1:10">
      <c r="A480" s="13" t="s">
        <v>2833</v>
      </c>
      <c r="B480" s="13" t="s">
        <v>1656</v>
      </c>
      <c r="C480" s="13" t="s">
        <v>5853</v>
      </c>
      <c r="D480" s="1608">
        <v>1006.37</v>
      </c>
      <c r="E480" s="210">
        <f>VLOOKUP(A480,'Lead Sheet'!A:B,2,0)</f>
        <v>0</v>
      </c>
      <c r="F480" s="1608">
        <f t="shared" si="7"/>
        <v>0</v>
      </c>
      <c r="G480" s="1648">
        <v>4</v>
      </c>
      <c r="H480" s="1648">
        <v>8</v>
      </c>
      <c r="I480" s="1648"/>
      <c r="J480" s="1650">
        <v>199726005151</v>
      </c>
    </row>
    <row r="481" spans="1:10">
      <c r="A481" s="13" t="s">
        <v>2833</v>
      </c>
      <c r="B481" s="13" t="s">
        <v>1657</v>
      </c>
      <c r="C481" s="13" t="s">
        <v>5854</v>
      </c>
      <c r="D481" s="1608">
        <v>2185.75</v>
      </c>
      <c r="E481" s="210">
        <f>VLOOKUP(A481,'Lead Sheet'!A:B,2,0)</f>
        <v>0</v>
      </c>
      <c r="F481" s="1608">
        <f t="shared" si="7"/>
        <v>0</v>
      </c>
      <c r="G481" s="1648">
        <v>2</v>
      </c>
      <c r="H481" s="1648">
        <v>4</v>
      </c>
      <c r="I481" s="1648"/>
      <c r="J481" s="1650">
        <v>199726005168</v>
      </c>
    </row>
    <row r="482" spans="1:10">
      <c r="A482" s="13" t="s">
        <v>2833</v>
      </c>
      <c r="B482" s="13" t="s">
        <v>11752</v>
      </c>
      <c r="C482" s="13" t="s">
        <v>5855</v>
      </c>
      <c r="D482" s="1608">
        <v>34.53</v>
      </c>
      <c r="E482" s="210">
        <f>VLOOKUP(A482,'Lead Sheet'!A:B,2,0)</f>
        <v>0</v>
      </c>
      <c r="F482" s="1608">
        <f t="shared" si="7"/>
        <v>0</v>
      </c>
      <c r="G482" s="1648">
        <v>120</v>
      </c>
      <c r="H482" s="1648">
        <v>1440</v>
      </c>
      <c r="I482" s="1648"/>
      <c r="J482" s="1650">
        <v>199726005175</v>
      </c>
    </row>
    <row r="483" spans="1:10">
      <c r="A483" s="13" t="s">
        <v>2833</v>
      </c>
      <c r="B483" s="13" t="s">
        <v>1659</v>
      </c>
      <c r="C483" s="13" t="s">
        <v>5856</v>
      </c>
      <c r="D483" s="1608">
        <v>34.53</v>
      </c>
      <c r="E483" s="210">
        <f>VLOOKUP(A483,'Lead Sheet'!A:B,2,0)</f>
        <v>0</v>
      </c>
      <c r="F483" s="1608">
        <f t="shared" si="7"/>
        <v>0</v>
      </c>
      <c r="G483" s="1648">
        <v>75</v>
      </c>
      <c r="H483" s="1648">
        <v>900</v>
      </c>
      <c r="I483" s="1648"/>
      <c r="J483" s="1650">
        <v>199726005182</v>
      </c>
    </row>
    <row r="484" spans="1:10">
      <c r="A484" s="13" t="s">
        <v>2833</v>
      </c>
      <c r="B484" s="13" t="s">
        <v>1660</v>
      </c>
      <c r="C484" s="13" t="s">
        <v>5857</v>
      </c>
      <c r="D484" s="1608">
        <v>34.53</v>
      </c>
      <c r="E484" s="210">
        <f>VLOOKUP(A484,'Lead Sheet'!A:B,2,0)</f>
        <v>0</v>
      </c>
      <c r="F484" s="1608">
        <f t="shared" si="7"/>
        <v>0</v>
      </c>
      <c r="G484" s="1648">
        <v>75</v>
      </c>
      <c r="H484" s="1648">
        <v>900</v>
      </c>
      <c r="I484" s="1648"/>
      <c r="J484" s="1650">
        <v>199726005199</v>
      </c>
    </row>
    <row r="485" spans="1:10">
      <c r="A485" s="13" t="s">
        <v>2833</v>
      </c>
      <c r="B485" s="13" t="s">
        <v>11753</v>
      </c>
      <c r="C485" s="13" t="s">
        <v>5858</v>
      </c>
      <c r="D485" s="1608">
        <v>34.53</v>
      </c>
      <c r="E485" s="210">
        <f>VLOOKUP(A485,'Lead Sheet'!A:B,2,0)</f>
        <v>0</v>
      </c>
      <c r="F485" s="1608">
        <f t="shared" si="7"/>
        <v>0</v>
      </c>
      <c r="G485" s="1648">
        <v>100</v>
      </c>
      <c r="H485" s="1648">
        <v>600</v>
      </c>
      <c r="I485" s="1648"/>
      <c r="J485" s="1650">
        <v>199726005205</v>
      </c>
    </row>
    <row r="486" spans="1:10">
      <c r="A486" s="13" t="s">
        <v>2833</v>
      </c>
      <c r="B486" s="13" t="s">
        <v>11754</v>
      </c>
      <c r="C486" s="13" t="s">
        <v>5859</v>
      </c>
      <c r="D486" s="1608">
        <v>34.53</v>
      </c>
      <c r="E486" s="210">
        <f>VLOOKUP(A486,'Lead Sheet'!A:B,2,0)</f>
        <v>0</v>
      </c>
      <c r="F486" s="1608">
        <f t="shared" si="7"/>
        <v>0</v>
      </c>
      <c r="G486" s="1648">
        <v>100</v>
      </c>
      <c r="H486" s="1648">
        <v>600</v>
      </c>
      <c r="I486" s="1648"/>
      <c r="J486" s="1650">
        <v>199726005212</v>
      </c>
    </row>
    <row r="487" spans="1:10">
      <c r="A487" s="13" t="s">
        <v>2833</v>
      </c>
      <c r="B487" s="13" t="s">
        <v>11755</v>
      </c>
      <c r="C487" s="13" t="s">
        <v>5860</v>
      </c>
      <c r="D487" s="1608">
        <v>34.53</v>
      </c>
      <c r="E487" s="210">
        <f>VLOOKUP(A487,'Lead Sheet'!A:B,2,0)</f>
        <v>0</v>
      </c>
      <c r="F487" s="1608">
        <f t="shared" si="7"/>
        <v>0</v>
      </c>
      <c r="G487" s="1648">
        <v>100</v>
      </c>
      <c r="H487" s="1648">
        <v>1200</v>
      </c>
      <c r="I487" s="1648"/>
      <c r="J487" s="1650">
        <v>199726005229</v>
      </c>
    </row>
    <row r="488" spans="1:10">
      <c r="A488" s="13" t="s">
        <v>2833</v>
      </c>
      <c r="B488" s="13" t="s">
        <v>11756</v>
      </c>
      <c r="C488" s="13" t="s">
        <v>5861</v>
      </c>
      <c r="D488" s="1608">
        <v>39.590000000000003</v>
      </c>
      <c r="E488" s="210">
        <f>VLOOKUP(A488,'Lead Sheet'!A:B,2,0)</f>
        <v>0</v>
      </c>
      <c r="F488" s="1608">
        <f t="shared" si="7"/>
        <v>0</v>
      </c>
      <c r="G488" s="1648">
        <v>50</v>
      </c>
      <c r="H488" s="1648">
        <v>300</v>
      </c>
      <c r="I488" s="1648"/>
      <c r="J488" s="1650">
        <v>199726005236</v>
      </c>
    </row>
    <row r="489" spans="1:10">
      <c r="A489" s="13" t="s">
        <v>2833</v>
      </c>
      <c r="B489" s="13" t="s">
        <v>11757</v>
      </c>
      <c r="C489" s="13" t="s">
        <v>5862</v>
      </c>
      <c r="D489" s="1608">
        <v>35.619999999999997</v>
      </c>
      <c r="E489" s="210">
        <f>VLOOKUP(A489,'Lead Sheet'!A:B,2,0)</f>
        <v>0</v>
      </c>
      <c r="F489" s="1608">
        <f t="shared" si="7"/>
        <v>0</v>
      </c>
      <c r="G489" s="1648">
        <v>50</v>
      </c>
      <c r="H489" s="1648">
        <v>300</v>
      </c>
      <c r="I489" s="1648"/>
      <c r="J489" s="1650">
        <v>199726005243</v>
      </c>
    </row>
    <row r="490" spans="1:10">
      <c r="A490" s="13" t="s">
        <v>2833</v>
      </c>
      <c r="B490" s="13" t="s">
        <v>1666</v>
      </c>
      <c r="C490" s="13" t="s">
        <v>5863</v>
      </c>
      <c r="D490" s="1608">
        <v>39.590000000000003</v>
      </c>
      <c r="E490" s="210">
        <f>VLOOKUP(A490,'Lead Sheet'!A:B,2,0)</f>
        <v>0</v>
      </c>
      <c r="F490" s="1608">
        <f t="shared" si="7"/>
        <v>0</v>
      </c>
      <c r="G490" s="1648">
        <v>50</v>
      </c>
      <c r="H490" s="1648">
        <v>300</v>
      </c>
      <c r="I490" s="1648"/>
      <c r="J490" s="1650">
        <v>199726005250</v>
      </c>
    </row>
    <row r="491" spans="1:10">
      <c r="A491" s="13" t="s">
        <v>2833</v>
      </c>
      <c r="B491" s="13" t="s">
        <v>1667</v>
      </c>
      <c r="C491" s="13" t="s">
        <v>5864</v>
      </c>
      <c r="D491" s="1608">
        <v>31.95</v>
      </c>
      <c r="E491" s="210">
        <f>VLOOKUP(A491,'Lead Sheet'!A:B,2,0)</f>
        <v>0</v>
      </c>
      <c r="F491" s="1608">
        <f t="shared" si="7"/>
        <v>0</v>
      </c>
      <c r="G491" s="1648">
        <v>50</v>
      </c>
      <c r="H491" s="1648">
        <v>300</v>
      </c>
      <c r="I491" s="1648"/>
      <c r="J491" s="1650">
        <v>199726005267</v>
      </c>
    </row>
    <row r="492" spans="1:10">
      <c r="A492" s="13" t="s">
        <v>2833</v>
      </c>
      <c r="B492" s="13" t="s">
        <v>11758</v>
      </c>
      <c r="C492" s="13" t="s">
        <v>5865</v>
      </c>
      <c r="D492" s="1608">
        <v>37.549999999999997</v>
      </c>
      <c r="E492" s="210">
        <f>VLOOKUP(A492,'Lead Sheet'!A:B,2,0)</f>
        <v>0</v>
      </c>
      <c r="F492" s="1608">
        <f t="shared" si="7"/>
        <v>0</v>
      </c>
      <c r="G492" s="1648">
        <v>50</v>
      </c>
      <c r="H492" s="1648">
        <v>400</v>
      </c>
      <c r="I492" s="1648"/>
      <c r="J492" s="1650">
        <v>199726005274</v>
      </c>
    </row>
    <row r="493" spans="1:10">
      <c r="A493" s="13" t="s">
        <v>2833</v>
      </c>
      <c r="B493" s="13" t="s">
        <v>11759</v>
      </c>
      <c r="C493" s="13" t="s">
        <v>5866</v>
      </c>
      <c r="D493" s="1608">
        <v>42.2</v>
      </c>
      <c r="E493" s="210">
        <f>VLOOKUP(A493,'Lead Sheet'!A:B,2,0)</f>
        <v>0</v>
      </c>
      <c r="F493" s="1608">
        <f t="shared" si="7"/>
        <v>0</v>
      </c>
      <c r="G493" s="1648">
        <v>50</v>
      </c>
      <c r="H493" s="1648">
        <v>200</v>
      </c>
      <c r="I493" s="1648"/>
      <c r="J493" s="1650">
        <v>199726005281</v>
      </c>
    </row>
    <row r="494" spans="1:10">
      <c r="A494" s="13" t="s">
        <v>2833</v>
      </c>
      <c r="B494" s="13" t="s">
        <v>11760</v>
      </c>
      <c r="C494" s="13" t="s">
        <v>5867</v>
      </c>
      <c r="D494" s="1608">
        <v>66.09</v>
      </c>
      <c r="E494" s="210">
        <f>VLOOKUP(A494,'Lead Sheet'!A:B,2,0)</f>
        <v>0</v>
      </c>
      <c r="F494" s="1608">
        <f t="shared" si="7"/>
        <v>0</v>
      </c>
      <c r="G494" s="1648">
        <v>50</v>
      </c>
      <c r="H494" s="1648">
        <v>200</v>
      </c>
      <c r="I494" s="1648"/>
      <c r="J494" s="1650">
        <v>199726005298</v>
      </c>
    </row>
    <row r="495" spans="1:10">
      <c r="A495" s="13" t="s">
        <v>2833</v>
      </c>
      <c r="B495" s="13" t="s">
        <v>8177</v>
      </c>
      <c r="C495" s="13" t="s">
        <v>5868</v>
      </c>
      <c r="D495" s="1608">
        <v>38.270000000000003</v>
      </c>
      <c r="E495" s="210">
        <f>VLOOKUP(A495,'Lead Sheet'!A:B,2,0)</f>
        <v>0</v>
      </c>
      <c r="F495" s="1608">
        <f t="shared" si="7"/>
        <v>0</v>
      </c>
      <c r="G495" s="1648">
        <v>50</v>
      </c>
      <c r="H495" s="1648">
        <v>200</v>
      </c>
      <c r="I495" s="1648"/>
      <c r="J495" s="1650">
        <v>199726005304</v>
      </c>
    </row>
    <row r="496" spans="1:10">
      <c r="A496" s="13" t="s">
        <v>2833</v>
      </c>
      <c r="B496" s="13" t="s">
        <v>11761</v>
      </c>
      <c r="C496" s="13" t="s">
        <v>5869</v>
      </c>
      <c r="D496" s="1608">
        <v>36.159999999999997</v>
      </c>
      <c r="E496" s="210">
        <f>VLOOKUP(A496,'Lead Sheet'!A:B,2,0)</f>
        <v>0</v>
      </c>
      <c r="F496" s="1608">
        <f t="shared" si="7"/>
        <v>0</v>
      </c>
      <c r="G496" s="1648">
        <v>50</v>
      </c>
      <c r="H496" s="1648">
        <v>200</v>
      </c>
      <c r="I496" s="1648"/>
      <c r="J496" s="1650">
        <v>199726005311</v>
      </c>
    </row>
    <row r="497" spans="1:10">
      <c r="A497" s="13" t="s">
        <v>2833</v>
      </c>
      <c r="B497" s="13" t="s">
        <v>11762</v>
      </c>
      <c r="C497" s="13" t="s">
        <v>5870</v>
      </c>
      <c r="D497" s="1608">
        <v>60.94</v>
      </c>
      <c r="E497" s="210">
        <f>VLOOKUP(A497,'Lead Sheet'!A:B,2,0)</f>
        <v>0</v>
      </c>
      <c r="F497" s="1608">
        <f t="shared" si="7"/>
        <v>0</v>
      </c>
      <c r="G497" s="1648">
        <v>30</v>
      </c>
      <c r="H497" s="1648">
        <v>120</v>
      </c>
      <c r="I497" s="1648"/>
      <c r="J497" s="1650">
        <v>199726005335</v>
      </c>
    </row>
    <row r="498" spans="1:10">
      <c r="A498" s="13" t="s">
        <v>2833</v>
      </c>
      <c r="B498" s="13" t="s">
        <v>1673</v>
      </c>
      <c r="C498" s="13" t="s">
        <v>5871</v>
      </c>
      <c r="D498" s="1608">
        <v>60.94</v>
      </c>
      <c r="E498" s="210">
        <f>VLOOKUP(A498,'Lead Sheet'!A:B,2,0)</f>
        <v>0</v>
      </c>
      <c r="F498" s="1608">
        <f t="shared" si="7"/>
        <v>0</v>
      </c>
      <c r="G498" s="1648">
        <v>30</v>
      </c>
      <c r="H498" s="1648">
        <v>120</v>
      </c>
      <c r="I498" s="1648"/>
      <c r="J498" s="1650">
        <v>199726005342</v>
      </c>
    </row>
    <row r="499" spans="1:10">
      <c r="A499" s="13" t="s">
        <v>2833</v>
      </c>
      <c r="B499" s="13" t="s">
        <v>11763</v>
      </c>
      <c r="C499" s="13" t="s">
        <v>5872</v>
      </c>
      <c r="D499" s="1608">
        <v>53.52</v>
      </c>
      <c r="E499" s="210">
        <f>VLOOKUP(A499,'Lead Sheet'!A:B,2,0)</f>
        <v>0</v>
      </c>
      <c r="F499" s="1608">
        <f t="shared" si="7"/>
        <v>0</v>
      </c>
      <c r="G499" s="1648">
        <v>30</v>
      </c>
      <c r="H499" s="1648">
        <v>120</v>
      </c>
      <c r="I499" s="1648"/>
      <c r="J499" s="1650">
        <v>199726005359</v>
      </c>
    </row>
    <row r="500" spans="1:10">
      <c r="A500" s="13" t="s">
        <v>2833</v>
      </c>
      <c r="B500" s="13" t="s">
        <v>11764</v>
      </c>
      <c r="C500" s="13" t="s">
        <v>5873</v>
      </c>
      <c r="D500" s="1608">
        <v>48.71</v>
      </c>
      <c r="E500" s="210">
        <f>VLOOKUP(A500,'Lead Sheet'!A:B,2,0)</f>
        <v>0</v>
      </c>
      <c r="F500" s="1608">
        <f t="shared" si="7"/>
        <v>0</v>
      </c>
      <c r="G500" s="1648">
        <v>30</v>
      </c>
      <c r="H500" s="1648">
        <v>120</v>
      </c>
      <c r="I500" s="1648"/>
      <c r="J500" s="1650">
        <v>199726005366</v>
      </c>
    </row>
    <row r="501" spans="1:10">
      <c r="A501" s="13" t="s">
        <v>2833</v>
      </c>
      <c r="B501" s="13" t="s">
        <v>11765</v>
      </c>
      <c r="C501" s="13" t="s">
        <v>5874</v>
      </c>
      <c r="D501" s="1608">
        <v>48.71</v>
      </c>
      <c r="E501" s="210">
        <f>VLOOKUP(A501,'Lead Sheet'!A:B,2,0)</f>
        <v>0</v>
      </c>
      <c r="F501" s="1608">
        <f t="shared" si="7"/>
        <v>0</v>
      </c>
      <c r="G501" s="1648">
        <v>30</v>
      </c>
      <c r="H501" s="1648">
        <v>120</v>
      </c>
      <c r="I501" s="1648"/>
      <c r="J501" s="1650">
        <v>199726005373</v>
      </c>
    </row>
    <row r="502" spans="1:10">
      <c r="A502" s="13" t="s">
        <v>2833</v>
      </c>
      <c r="B502" s="13" t="s">
        <v>11766</v>
      </c>
      <c r="C502" s="13" t="s">
        <v>5875</v>
      </c>
      <c r="D502" s="1608">
        <v>77.36</v>
      </c>
      <c r="E502" s="210">
        <f>VLOOKUP(A502,'Lead Sheet'!A:B,2,0)</f>
        <v>0</v>
      </c>
      <c r="F502" s="1608">
        <f t="shared" si="7"/>
        <v>0</v>
      </c>
      <c r="G502" s="1648">
        <v>25</v>
      </c>
      <c r="H502" s="1648">
        <v>75</v>
      </c>
      <c r="I502" s="1648"/>
      <c r="J502" s="1650">
        <v>199726005380</v>
      </c>
    </row>
    <row r="503" spans="1:10">
      <c r="A503" s="13" t="s">
        <v>2833</v>
      </c>
      <c r="B503" s="13" t="s">
        <v>11767</v>
      </c>
      <c r="C503" s="13" t="s">
        <v>5876</v>
      </c>
      <c r="D503" s="1608">
        <v>77.36</v>
      </c>
      <c r="E503" s="210">
        <f>VLOOKUP(A503,'Lead Sheet'!A:B,2,0)</f>
        <v>0</v>
      </c>
      <c r="F503" s="1608">
        <f t="shared" si="7"/>
        <v>0</v>
      </c>
      <c r="G503" s="1648">
        <v>25</v>
      </c>
      <c r="H503" s="1648">
        <v>75</v>
      </c>
      <c r="I503" s="1648"/>
      <c r="J503" s="1650">
        <v>199726005397</v>
      </c>
    </row>
    <row r="504" spans="1:10">
      <c r="A504" s="13" t="s">
        <v>2833</v>
      </c>
      <c r="B504" s="13" t="s">
        <v>11768</v>
      </c>
      <c r="C504" s="13" t="s">
        <v>5877</v>
      </c>
      <c r="D504" s="1608">
        <v>70.7</v>
      </c>
      <c r="E504" s="210">
        <f>VLOOKUP(A504,'Lead Sheet'!A:B,2,0)</f>
        <v>0</v>
      </c>
      <c r="F504" s="1608">
        <f t="shared" si="7"/>
        <v>0</v>
      </c>
      <c r="G504" s="1648">
        <v>25</v>
      </c>
      <c r="H504" s="1648">
        <v>75</v>
      </c>
      <c r="I504" s="1648"/>
      <c r="J504" s="1650">
        <v>199726005403</v>
      </c>
    </row>
    <row r="505" spans="1:10">
      <c r="A505" s="13" t="s">
        <v>2833</v>
      </c>
      <c r="B505" s="13" t="s">
        <v>1680</v>
      </c>
      <c r="C505" s="13" t="s">
        <v>5878</v>
      </c>
      <c r="D505" s="1608">
        <v>70.7</v>
      </c>
      <c r="E505" s="210">
        <f>VLOOKUP(A505,'Lead Sheet'!A:B,2,0)</f>
        <v>0</v>
      </c>
      <c r="F505" s="1608">
        <f t="shared" si="7"/>
        <v>0</v>
      </c>
      <c r="G505" s="1648">
        <v>25</v>
      </c>
      <c r="H505" s="1648">
        <v>75</v>
      </c>
      <c r="I505" s="1648"/>
      <c r="J505" s="1650">
        <v>199726005410</v>
      </c>
    </row>
    <row r="506" spans="1:10">
      <c r="A506" s="13" t="s">
        <v>2833</v>
      </c>
      <c r="B506" s="13" t="s">
        <v>1681</v>
      </c>
      <c r="C506" s="13" t="s">
        <v>5879</v>
      </c>
      <c r="D506" s="1608">
        <v>63.75</v>
      </c>
      <c r="E506" s="210">
        <f>VLOOKUP(A506,'Lead Sheet'!A:B,2,0)</f>
        <v>0</v>
      </c>
      <c r="F506" s="1608">
        <f t="shared" si="7"/>
        <v>0</v>
      </c>
      <c r="G506" s="1648">
        <v>25</v>
      </c>
      <c r="H506" s="1648">
        <v>75</v>
      </c>
      <c r="I506" s="1648"/>
      <c r="J506" s="1650">
        <v>199726005427</v>
      </c>
    </row>
    <row r="507" spans="1:10">
      <c r="A507" s="13" t="s">
        <v>2833</v>
      </c>
      <c r="B507" s="13" t="s">
        <v>1682</v>
      </c>
      <c r="C507" s="13" t="s">
        <v>5880</v>
      </c>
      <c r="D507" s="1608">
        <v>58.87</v>
      </c>
      <c r="E507" s="210">
        <f>VLOOKUP(A507,'Lead Sheet'!A:B,2,0)</f>
        <v>0</v>
      </c>
      <c r="F507" s="1608">
        <f t="shared" si="7"/>
        <v>0</v>
      </c>
      <c r="G507" s="1648">
        <v>25</v>
      </c>
      <c r="H507" s="1648">
        <v>75</v>
      </c>
      <c r="I507" s="1648"/>
      <c r="J507" s="1650">
        <v>199726005434</v>
      </c>
    </row>
    <row r="508" spans="1:10">
      <c r="A508" s="13" t="s">
        <v>2833</v>
      </c>
      <c r="B508" s="13" t="s">
        <v>11769</v>
      </c>
      <c r="C508" s="13" t="s">
        <v>5881</v>
      </c>
      <c r="D508" s="1608">
        <v>103.27</v>
      </c>
      <c r="E508" s="210">
        <f>VLOOKUP(A508,'Lead Sheet'!A:B,2,0)</f>
        <v>0</v>
      </c>
      <c r="F508" s="1608">
        <f t="shared" si="7"/>
        <v>0</v>
      </c>
      <c r="G508" s="1648">
        <v>20</v>
      </c>
      <c r="H508" s="1648">
        <v>120</v>
      </c>
      <c r="I508" s="1648"/>
      <c r="J508" s="1650">
        <v>199726005441</v>
      </c>
    </row>
    <row r="509" spans="1:10">
      <c r="A509" s="13" t="s">
        <v>2833</v>
      </c>
      <c r="B509" s="13" t="s">
        <v>11770</v>
      </c>
      <c r="C509" s="13" t="s">
        <v>5882</v>
      </c>
      <c r="D509" s="1608">
        <v>90.09</v>
      </c>
      <c r="E509" s="210">
        <f>VLOOKUP(A509,'Lead Sheet'!A:B,2,0)</f>
        <v>0</v>
      </c>
      <c r="F509" s="1608">
        <f t="shared" si="7"/>
        <v>0</v>
      </c>
      <c r="G509" s="1648">
        <v>20</v>
      </c>
      <c r="H509" s="1648">
        <v>60</v>
      </c>
      <c r="I509" s="1648"/>
      <c r="J509" s="1650">
        <v>199726005458</v>
      </c>
    </row>
    <row r="510" spans="1:10">
      <c r="A510" s="13" t="s">
        <v>2833</v>
      </c>
      <c r="B510" s="13" t="s">
        <v>11771</v>
      </c>
      <c r="C510" s="13" t="s">
        <v>5883</v>
      </c>
      <c r="D510" s="1608">
        <v>88.27</v>
      </c>
      <c r="E510" s="210">
        <f>VLOOKUP(A510,'Lead Sheet'!A:B,2,0)</f>
        <v>0</v>
      </c>
      <c r="F510" s="1608">
        <f t="shared" si="7"/>
        <v>0</v>
      </c>
      <c r="G510" s="1648">
        <v>20</v>
      </c>
      <c r="H510" s="1648">
        <v>60</v>
      </c>
      <c r="I510" s="1648"/>
      <c r="J510" s="1650">
        <v>199726005465</v>
      </c>
    </row>
    <row r="511" spans="1:10">
      <c r="A511" s="13" t="s">
        <v>2833</v>
      </c>
      <c r="B511" s="13" t="s">
        <v>1686</v>
      </c>
      <c r="C511" s="13" t="s">
        <v>5884</v>
      </c>
      <c r="D511" s="1608">
        <v>82.21</v>
      </c>
      <c r="E511" s="210">
        <f>VLOOKUP(A511,'Lead Sheet'!A:B,2,0)</f>
        <v>0</v>
      </c>
      <c r="F511" s="1608">
        <f t="shared" si="7"/>
        <v>0</v>
      </c>
      <c r="G511" s="1648">
        <v>20</v>
      </c>
      <c r="H511" s="1648">
        <v>60</v>
      </c>
      <c r="I511" s="1648"/>
      <c r="J511" s="1650">
        <v>199726005472</v>
      </c>
    </row>
    <row r="512" spans="1:10">
      <c r="A512" s="13" t="s">
        <v>2833</v>
      </c>
      <c r="B512" s="13" t="s">
        <v>1687</v>
      </c>
      <c r="C512" s="13" t="s">
        <v>5885</v>
      </c>
      <c r="D512" s="1608">
        <v>77.73</v>
      </c>
      <c r="E512" s="210">
        <f>VLOOKUP(A512,'Lead Sheet'!A:B,2,0)</f>
        <v>0</v>
      </c>
      <c r="F512" s="1608">
        <f t="shared" si="7"/>
        <v>0</v>
      </c>
      <c r="G512" s="1648">
        <v>20</v>
      </c>
      <c r="H512" s="1648">
        <v>60</v>
      </c>
      <c r="I512" s="1648"/>
      <c r="J512" s="1650">
        <v>199726005489</v>
      </c>
    </row>
    <row r="513" spans="1:10">
      <c r="A513" s="13" t="s">
        <v>2833</v>
      </c>
      <c r="B513" s="13" t="s">
        <v>1688</v>
      </c>
      <c r="C513" s="13" t="s">
        <v>5886</v>
      </c>
      <c r="D513" s="1608">
        <v>77.73</v>
      </c>
      <c r="E513" s="210">
        <f>VLOOKUP(A513,'Lead Sheet'!A:B,2,0)</f>
        <v>0</v>
      </c>
      <c r="F513" s="1608">
        <f t="shared" si="7"/>
        <v>0</v>
      </c>
      <c r="G513" s="1648">
        <v>20</v>
      </c>
      <c r="H513" s="1648">
        <v>120</v>
      </c>
      <c r="I513" s="1648"/>
      <c r="J513" s="1650">
        <v>199726005496</v>
      </c>
    </row>
    <row r="514" spans="1:10">
      <c r="A514" s="13" t="s">
        <v>2833</v>
      </c>
      <c r="B514" s="13" t="s">
        <v>1689</v>
      </c>
      <c r="C514" s="13" t="s">
        <v>5887</v>
      </c>
      <c r="D514" s="1608">
        <v>68.14</v>
      </c>
      <c r="E514" s="210">
        <f>VLOOKUP(A514,'Lead Sheet'!A:B,2,0)</f>
        <v>0</v>
      </c>
      <c r="F514" s="1608">
        <f t="shared" si="7"/>
        <v>0</v>
      </c>
      <c r="G514" s="1648">
        <v>20</v>
      </c>
      <c r="H514" s="1648">
        <v>60</v>
      </c>
      <c r="I514" s="1648"/>
      <c r="J514" s="1650">
        <v>199726005502</v>
      </c>
    </row>
    <row r="515" spans="1:10">
      <c r="A515" s="13" t="s">
        <v>2833</v>
      </c>
      <c r="B515" s="13" t="s">
        <v>11772</v>
      </c>
      <c r="C515" s="13" t="s">
        <v>5888</v>
      </c>
      <c r="D515" s="1608">
        <v>127.8</v>
      </c>
      <c r="E515" s="210">
        <f>VLOOKUP(A515,'Lead Sheet'!A:B,2,0)</f>
        <v>0</v>
      </c>
      <c r="F515" s="1608">
        <f t="shared" ref="F515:F578" si="8">IFERROR(D515*E515,"NET")</f>
        <v>0</v>
      </c>
      <c r="G515" s="1648">
        <v>15</v>
      </c>
      <c r="H515" s="1648">
        <v>60</v>
      </c>
      <c r="I515" s="1648"/>
      <c r="J515" s="1650">
        <v>199726005519</v>
      </c>
    </row>
    <row r="516" spans="1:10">
      <c r="A516" s="13" t="s">
        <v>2833</v>
      </c>
      <c r="B516" s="13" t="s">
        <v>1691</v>
      </c>
      <c r="C516" s="13" t="s">
        <v>5889</v>
      </c>
      <c r="D516" s="1608">
        <v>127.8</v>
      </c>
      <c r="E516" s="210">
        <f>VLOOKUP(A516,'Lead Sheet'!A:B,2,0)</f>
        <v>0</v>
      </c>
      <c r="F516" s="1608">
        <f t="shared" si="8"/>
        <v>0</v>
      </c>
      <c r="G516" s="1648">
        <v>15</v>
      </c>
      <c r="H516" s="1648">
        <v>30</v>
      </c>
      <c r="I516" s="1648"/>
      <c r="J516" s="1650">
        <v>199726005526</v>
      </c>
    </row>
    <row r="517" spans="1:10">
      <c r="A517" s="13" t="s">
        <v>2833</v>
      </c>
      <c r="B517" s="13" t="s">
        <v>1692</v>
      </c>
      <c r="C517" s="13" t="s">
        <v>5890</v>
      </c>
      <c r="D517" s="1608">
        <v>127.8</v>
      </c>
      <c r="E517" s="210">
        <f>VLOOKUP(A517,'Lead Sheet'!A:B,2,0)</f>
        <v>0</v>
      </c>
      <c r="F517" s="1608">
        <f t="shared" si="8"/>
        <v>0</v>
      </c>
      <c r="G517" s="1648">
        <v>15</v>
      </c>
      <c r="H517" s="1648">
        <v>30</v>
      </c>
      <c r="I517" s="1648"/>
      <c r="J517" s="1650">
        <v>199726005533</v>
      </c>
    </row>
    <row r="518" spans="1:10">
      <c r="A518" s="13" t="s">
        <v>2833</v>
      </c>
      <c r="B518" s="13" t="s">
        <v>1693</v>
      </c>
      <c r="C518" s="13" t="s">
        <v>5891</v>
      </c>
      <c r="D518" s="1608">
        <v>127.8</v>
      </c>
      <c r="E518" s="210">
        <f>VLOOKUP(A518,'Lead Sheet'!A:B,2,0)</f>
        <v>0</v>
      </c>
      <c r="F518" s="1608">
        <f t="shared" si="8"/>
        <v>0</v>
      </c>
      <c r="G518" s="1648">
        <v>15</v>
      </c>
      <c r="H518" s="1648">
        <v>30</v>
      </c>
      <c r="I518" s="1648"/>
      <c r="J518" s="1650">
        <v>199726005540</v>
      </c>
    </row>
    <row r="519" spans="1:10">
      <c r="A519" s="13" t="s">
        <v>2833</v>
      </c>
      <c r="B519" s="13" t="s">
        <v>1694</v>
      </c>
      <c r="C519" s="13" t="s">
        <v>5892</v>
      </c>
      <c r="D519" s="1608">
        <v>125.32</v>
      </c>
      <c r="E519" s="210">
        <f>VLOOKUP(A519,'Lead Sheet'!A:B,2,0)</f>
        <v>0</v>
      </c>
      <c r="F519" s="1608">
        <f t="shared" si="8"/>
        <v>0</v>
      </c>
      <c r="G519" s="1648">
        <v>15</v>
      </c>
      <c r="H519" s="1648">
        <v>60</v>
      </c>
      <c r="I519" s="1648"/>
      <c r="J519" s="1650">
        <v>199726005557</v>
      </c>
    </row>
    <row r="520" spans="1:10">
      <c r="A520" s="13" t="s">
        <v>2833</v>
      </c>
      <c r="B520" s="13" t="s">
        <v>1695</v>
      </c>
      <c r="C520" s="13" t="s">
        <v>5893</v>
      </c>
      <c r="D520" s="1608">
        <v>111.13</v>
      </c>
      <c r="E520" s="210">
        <f>VLOOKUP(A520,'Lead Sheet'!A:B,2,0)</f>
        <v>0</v>
      </c>
      <c r="F520" s="1608">
        <f t="shared" si="8"/>
        <v>0</v>
      </c>
      <c r="G520" s="1648">
        <v>15</v>
      </c>
      <c r="H520" s="1648">
        <v>30</v>
      </c>
      <c r="I520" s="1648"/>
      <c r="J520" s="1650">
        <v>199726005564</v>
      </c>
    </row>
    <row r="521" spans="1:10">
      <c r="A521" s="13" t="s">
        <v>2833</v>
      </c>
      <c r="B521" s="13" t="s">
        <v>11773</v>
      </c>
      <c r="C521" s="13" t="s">
        <v>5894</v>
      </c>
      <c r="D521" s="1608">
        <v>230.7</v>
      </c>
      <c r="E521" s="210">
        <f>VLOOKUP(A521,'Lead Sheet'!A:B,2,0)</f>
        <v>0</v>
      </c>
      <c r="F521" s="1608">
        <f t="shared" si="8"/>
        <v>0</v>
      </c>
      <c r="G521" s="1648">
        <v>12</v>
      </c>
      <c r="H521" s="1648">
        <v>48</v>
      </c>
      <c r="I521" s="1648"/>
      <c r="J521" s="1650">
        <v>199726005571</v>
      </c>
    </row>
    <row r="522" spans="1:10">
      <c r="A522" s="13" t="s">
        <v>2833</v>
      </c>
      <c r="B522" s="13" t="s">
        <v>11774</v>
      </c>
      <c r="C522" s="13" t="s">
        <v>5895</v>
      </c>
      <c r="D522" s="1608">
        <v>168.75</v>
      </c>
      <c r="E522" s="210">
        <f>VLOOKUP(A522,'Lead Sheet'!A:B,2,0)</f>
        <v>0</v>
      </c>
      <c r="F522" s="1608">
        <f t="shared" si="8"/>
        <v>0</v>
      </c>
      <c r="G522" s="1648">
        <v>12</v>
      </c>
      <c r="H522" s="1648">
        <v>48</v>
      </c>
      <c r="I522" s="1648"/>
      <c r="J522" s="1650">
        <v>199726005588</v>
      </c>
    </row>
    <row r="523" spans="1:10">
      <c r="A523" s="13" t="s">
        <v>2833</v>
      </c>
      <c r="B523" s="13" t="s">
        <v>11775</v>
      </c>
      <c r="C523" s="13" t="s">
        <v>5896</v>
      </c>
      <c r="D523" s="1608">
        <v>168.75</v>
      </c>
      <c r="E523" s="210">
        <f>VLOOKUP(A523,'Lead Sheet'!A:B,2,0)</f>
        <v>0</v>
      </c>
      <c r="F523" s="1608">
        <f t="shared" si="8"/>
        <v>0</v>
      </c>
      <c r="G523" s="1648">
        <v>12</v>
      </c>
      <c r="H523" s="1648">
        <v>24</v>
      </c>
      <c r="I523" s="1648"/>
      <c r="J523" s="1650">
        <v>199726005595</v>
      </c>
    </row>
    <row r="524" spans="1:10">
      <c r="A524" s="13" t="s">
        <v>2833</v>
      </c>
      <c r="B524" s="13" t="s">
        <v>1699</v>
      </c>
      <c r="C524" s="13" t="s">
        <v>5897</v>
      </c>
      <c r="D524" s="1608">
        <v>168.75</v>
      </c>
      <c r="E524" s="210">
        <f>VLOOKUP(A524,'Lead Sheet'!A:B,2,0)</f>
        <v>0</v>
      </c>
      <c r="F524" s="1608">
        <f t="shared" si="8"/>
        <v>0</v>
      </c>
      <c r="G524" s="1648">
        <v>12</v>
      </c>
      <c r="H524" s="1648">
        <v>24</v>
      </c>
      <c r="I524" s="1648"/>
      <c r="J524" s="1650">
        <v>199726005601</v>
      </c>
    </row>
    <row r="525" spans="1:10">
      <c r="A525" s="13" t="s">
        <v>2833</v>
      </c>
      <c r="B525" s="13" t="s">
        <v>1700</v>
      </c>
      <c r="C525" s="13" t="s">
        <v>5898</v>
      </c>
      <c r="D525" s="1608">
        <v>165.4</v>
      </c>
      <c r="E525" s="210">
        <f>VLOOKUP(A525,'Lead Sheet'!A:B,2,0)</f>
        <v>0</v>
      </c>
      <c r="F525" s="1608">
        <f t="shared" si="8"/>
        <v>0</v>
      </c>
      <c r="G525" s="1648">
        <v>12</v>
      </c>
      <c r="H525" s="1648">
        <v>1</v>
      </c>
      <c r="I525" s="1648"/>
      <c r="J525" s="1650">
        <v>199726005618</v>
      </c>
    </row>
    <row r="526" spans="1:10">
      <c r="A526" s="13" t="s">
        <v>2833</v>
      </c>
      <c r="B526" s="13" t="s">
        <v>1701</v>
      </c>
      <c r="C526" s="13" t="s">
        <v>5899</v>
      </c>
      <c r="D526" s="1608">
        <v>150.03</v>
      </c>
      <c r="E526" s="210">
        <f>VLOOKUP(A526,'Lead Sheet'!A:B,2,0)</f>
        <v>0</v>
      </c>
      <c r="F526" s="1608">
        <f t="shared" si="8"/>
        <v>0</v>
      </c>
      <c r="G526" s="1648">
        <v>12</v>
      </c>
      <c r="H526" s="1648">
        <v>24</v>
      </c>
      <c r="I526" s="1648"/>
      <c r="J526" s="1650">
        <v>199726005625</v>
      </c>
    </row>
    <row r="527" spans="1:10">
      <c r="A527" s="13" t="s">
        <v>2833</v>
      </c>
      <c r="B527" s="13" t="s">
        <v>1702</v>
      </c>
      <c r="C527" s="13" t="s">
        <v>5900</v>
      </c>
      <c r="D527" s="1608">
        <v>158.66</v>
      </c>
      <c r="E527" s="210">
        <f>VLOOKUP(A527,'Lead Sheet'!A:B,2,0)</f>
        <v>0</v>
      </c>
      <c r="F527" s="1608">
        <f t="shared" si="8"/>
        <v>0</v>
      </c>
      <c r="G527" s="1648">
        <v>12</v>
      </c>
      <c r="H527" s="1648">
        <v>24</v>
      </c>
      <c r="I527" s="1648"/>
      <c r="J527" s="1650">
        <v>199726005632</v>
      </c>
    </row>
    <row r="528" spans="1:10">
      <c r="A528" s="13" t="s">
        <v>2833</v>
      </c>
      <c r="B528" s="13" t="s">
        <v>11776</v>
      </c>
      <c r="C528" s="13" t="s">
        <v>5901</v>
      </c>
      <c r="D528" s="1608">
        <v>435.81</v>
      </c>
      <c r="E528" s="210">
        <f>VLOOKUP(A528,'Lead Sheet'!A:B,2,0)</f>
        <v>0</v>
      </c>
      <c r="F528" s="1608">
        <f t="shared" si="8"/>
        <v>0</v>
      </c>
      <c r="G528" s="1648">
        <v>8</v>
      </c>
      <c r="H528" s="1648">
        <v>32</v>
      </c>
      <c r="I528" s="1648"/>
      <c r="J528" s="1650">
        <v>199726005649</v>
      </c>
    </row>
    <row r="529" spans="1:10">
      <c r="A529" s="13" t="s">
        <v>2833</v>
      </c>
      <c r="B529" s="13" t="s">
        <v>11777</v>
      </c>
      <c r="C529" s="13" t="s">
        <v>5902</v>
      </c>
      <c r="D529" s="1608">
        <v>576.47</v>
      </c>
      <c r="E529" s="210">
        <f>VLOOKUP(A529,'Lead Sheet'!A:B,2,0)</f>
        <v>0</v>
      </c>
      <c r="F529" s="1608">
        <f t="shared" si="8"/>
        <v>0</v>
      </c>
      <c r="G529" s="1648">
        <v>8</v>
      </c>
      <c r="H529" s="1648">
        <v>16</v>
      </c>
      <c r="I529" s="1648"/>
      <c r="J529" s="1650">
        <v>199726005656</v>
      </c>
    </row>
    <row r="530" spans="1:10">
      <c r="A530" s="13" t="s">
        <v>2833</v>
      </c>
      <c r="B530" s="13" t="s">
        <v>11778</v>
      </c>
      <c r="C530" s="13" t="s">
        <v>5903</v>
      </c>
      <c r="D530" s="1608">
        <v>576.47</v>
      </c>
      <c r="E530" s="210">
        <f>VLOOKUP(A530,'Lead Sheet'!A:B,2,0)</f>
        <v>0</v>
      </c>
      <c r="F530" s="1608">
        <f t="shared" si="8"/>
        <v>0</v>
      </c>
      <c r="G530" s="1648">
        <v>1</v>
      </c>
      <c r="H530" s="1648">
        <v>32</v>
      </c>
      <c r="I530" s="1648"/>
      <c r="J530" s="1650">
        <v>199726005663</v>
      </c>
    </row>
    <row r="531" spans="1:10">
      <c r="A531" s="13" t="s">
        <v>2833</v>
      </c>
      <c r="B531" s="13" t="s">
        <v>11779</v>
      </c>
      <c r="C531" s="13" t="s">
        <v>5904</v>
      </c>
      <c r="D531" s="1608">
        <v>293.73</v>
      </c>
      <c r="E531" s="210">
        <f>VLOOKUP(A531,'Lead Sheet'!A:B,2,0)</f>
        <v>0</v>
      </c>
      <c r="F531" s="1608">
        <f t="shared" si="8"/>
        <v>0</v>
      </c>
      <c r="G531" s="1648">
        <v>10</v>
      </c>
      <c r="H531" s="1648">
        <v>10</v>
      </c>
      <c r="I531" s="1648"/>
      <c r="J531" s="1650">
        <v>199726005670</v>
      </c>
    </row>
    <row r="532" spans="1:10">
      <c r="A532" s="13" t="s">
        <v>2833</v>
      </c>
      <c r="B532" s="13" t="s">
        <v>11780</v>
      </c>
      <c r="C532" s="13" t="s">
        <v>5905</v>
      </c>
      <c r="D532" s="1608">
        <v>353.67</v>
      </c>
      <c r="E532" s="210">
        <f>VLOOKUP(A532,'Lead Sheet'!A:B,2,0)</f>
        <v>0</v>
      </c>
      <c r="F532" s="1608">
        <f t="shared" si="8"/>
        <v>0</v>
      </c>
      <c r="G532" s="1648">
        <v>5</v>
      </c>
      <c r="H532" s="1648">
        <v>20</v>
      </c>
      <c r="I532" s="1648"/>
      <c r="J532" s="1650">
        <v>199726005687</v>
      </c>
    </row>
    <row r="533" spans="1:10">
      <c r="A533" s="13" t="s">
        <v>2833</v>
      </c>
      <c r="B533" s="13" t="s">
        <v>1708</v>
      </c>
      <c r="C533" s="13" t="s">
        <v>5906</v>
      </c>
      <c r="D533" s="1608">
        <v>353.67</v>
      </c>
      <c r="E533" s="210">
        <f>VLOOKUP(A533,'Lead Sheet'!A:B,2,0)</f>
        <v>0</v>
      </c>
      <c r="F533" s="1608">
        <f t="shared" si="8"/>
        <v>0</v>
      </c>
      <c r="G533" s="1648">
        <v>5</v>
      </c>
      <c r="H533" s="1648">
        <v>20</v>
      </c>
      <c r="I533" s="1648"/>
      <c r="J533" s="1650">
        <v>199726005694</v>
      </c>
    </row>
    <row r="534" spans="1:10">
      <c r="A534" s="13" t="s">
        <v>2833</v>
      </c>
      <c r="B534" s="13" t="s">
        <v>1709</v>
      </c>
      <c r="C534" s="13" t="s">
        <v>5907</v>
      </c>
      <c r="D534" s="1608">
        <v>353.67</v>
      </c>
      <c r="E534" s="210">
        <f>VLOOKUP(A534,'Lead Sheet'!A:B,2,0)</f>
        <v>0</v>
      </c>
      <c r="F534" s="1608">
        <f t="shared" si="8"/>
        <v>0</v>
      </c>
      <c r="G534" s="1648">
        <v>5</v>
      </c>
      <c r="H534" s="1648">
        <v>20</v>
      </c>
      <c r="I534" s="1648"/>
      <c r="J534" s="1650">
        <v>199726005700</v>
      </c>
    </row>
    <row r="535" spans="1:10">
      <c r="A535" s="13" t="s">
        <v>2833</v>
      </c>
      <c r="B535" s="13" t="s">
        <v>1710</v>
      </c>
      <c r="C535" s="13" t="s">
        <v>5908</v>
      </c>
      <c r="D535" s="1608">
        <v>311.98</v>
      </c>
      <c r="E535" s="210">
        <f>VLOOKUP(A535,'Lead Sheet'!A:B,2,0)</f>
        <v>0</v>
      </c>
      <c r="F535" s="1608">
        <f t="shared" si="8"/>
        <v>0</v>
      </c>
      <c r="G535" s="1648">
        <v>5</v>
      </c>
      <c r="H535" s="1648">
        <v>10</v>
      </c>
      <c r="I535" s="1648"/>
      <c r="J535" s="1650">
        <v>199726005717</v>
      </c>
    </row>
    <row r="536" spans="1:10">
      <c r="A536" s="13" t="s">
        <v>2833</v>
      </c>
      <c r="B536" s="13" t="s">
        <v>1711</v>
      </c>
      <c r="C536" s="13" t="s">
        <v>5909</v>
      </c>
      <c r="D536" s="1608">
        <v>353.65</v>
      </c>
      <c r="E536" s="210">
        <f>VLOOKUP(A536,'Lead Sheet'!A:B,2,0)</f>
        <v>0</v>
      </c>
      <c r="F536" s="1608">
        <f t="shared" si="8"/>
        <v>0</v>
      </c>
      <c r="G536" s="1648">
        <v>5</v>
      </c>
      <c r="H536" s="1648">
        <v>20</v>
      </c>
      <c r="I536" s="1648"/>
      <c r="J536" s="1650">
        <v>199726005724</v>
      </c>
    </row>
    <row r="537" spans="1:10">
      <c r="A537" s="13" t="s">
        <v>2833</v>
      </c>
      <c r="B537" s="13" t="s">
        <v>1712</v>
      </c>
      <c r="C537" s="13" t="s">
        <v>5910</v>
      </c>
      <c r="D537" s="1608">
        <v>330.23</v>
      </c>
      <c r="E537" s="210">
        <f>VLOOKUP(A537,'Lead Sheet'!A:B,2,0)</f>
        <v>0</v>
      </c>
      <c r="F537" s="1608">
        <f t="shared" si="8"/>
        <v>0</v>
      </c>
      <c r="G537" s="1648">
        <v>5</v>
      </c>
      <c r="H537" s="1648">
        <v>10</v>
      </c>
      <c r="I537" s="1648"/>
      <c r="J537" s="1650">
        <v>199726005731</v>
      </c>
    </row>
    <row r="538" spans="1:10">
      <c r="A538" s="13" t="s">
        <v>2833</v>
      </c>
      <c r="B538" s="13" t="s">
        <v>11781</v>
      </c>
      <c r="C538" s="13" t="s">
        <v>5911</v>
      </c>
      <c r="D538" s="1608">
        <v>512.23</v>
      </c>
      <c r="E538" s="210">
        <f>VLOOKUP(A538,'Lead Sheet'!A:B,2,0)</f>
        <v>0</v>
      </c>
      <c r="F538" s="1608">
        <f t="shared" si="8"/>
        <v>0</v>
      </c>
      <c r="G538" s="1648">
        <v>1</v>
      </c>
      <c r="H538" s="1648">
        <v>20</v>
      </c>
      <c r="I538" s="1648"/>
      <c r="J538" s="1650">
        <v>199726005748</v>
      </c>
    </row>
    <row r="539" spans="1:10">
      <c r="A539" s="13" t="s">
        <v>2833</v>
      </c>
      <c r="B539" s="13" t="s">
        <v>11782</v>
      </c>
      <c r="C539" s="13" t="s">
        <v>5912</v>
      </c>
      <c r="D539" s="1608">
        <v>580.75</v>
      </c>
      <c r="E539" s="210">
        <f>VLOOKUP(A539,'Lead Sheet'!A:B,2,0)</f>
        <v>0</v>
      </c>
      <c r="F539" s="1608">
        <f t="shared" si="8"/>
        <v>0</v>
      </c>
      <c r="G539" s="1648">
        <v>4</v>
      </c>
      <c r="H539" s="1648">
        <v>4</v>
      </c>
      <c r="I539" s="1648"/>
      <c r="J539" s="1650">
        <v>199726005755</v>
      </c>
    </row>
    <row r="540" spans="1:10">
      <c r="A540" s="13" t="s">
        <v>2833</v>
      </c>
      <c r="B540" s="13" t="s">
        <v>11783</v>
      </c>
      <c r="C540" s="13" t="s">
        <v>5913</v>
      </c>
      <c r="D540" s="1608">
        <v>692.89</v>
      </c>
      <c r="E540" s="210">
        <f>VLOOKUP(A540,'Lead Sheet'!A:B,2,0)</f>
        <v>0</v>
      </c>
      <c r="F540" s="1608">
        <f t="shared" si="8"/>
        <v>0</v>
      </c>
      <c r="G540" s="1648">
        <v>2</v>
      </c>
      <c r="H540" s="1648">
        <v>4</v>
      </c>
      <c r="I540" s="1648"/>
      <c r="J540" s="1650">
        <v>199726005779</v>
      </c>
    </row>
    <row r="541" spans="1:10">
      <c r="A541" s="13" t="s">
        <v>2833</v>
      </c>
      <c r="B541" s="13" t="s">
        <v>11784</v>
      </c>
      <c r="C541" s="13" t="s">
        <v>5914</v>
      </c>
      <c r="D541" s="1608">
        <v>849.49</v>
      </c>
      <c r="E541" s="210">
        <f>VLOOKUP(A541,'Lead Sheet'!A:B,2,0)</f>
        <v>0</v>
      </c>
      <c r="F541" s="1608">
        <f t="shared" si="8"/>
        <v>0</v>
      </c>
      <c r="G541" s="1648">
        <v>2</v>
      </c>
      <c r="H541" s="1648">
        <v>4</v>
      </c>
      <c r="I541" s="1648"/>
      <c r="J541" s="1650">
        <v>199726005786</v>
      </c>
    </row>
    <row r="542" spans="1:10">
      <c r="A542" s="13" t="s">
        <v>2833</v>
      </c>
      <c r="B542" s="13" t="s">
        <v>11785</v>
      </c>
      <c r="C542" s="13" t="s">
        <v>5915</v>
      </c>
      <c r="D542" s="1608">
        <v>36.950000000000003</v>
      </c>
      <c r="E542" s="210">
        <f>VLOOKUP(A542,'Lead Sheet'!A:B,2,0)</f>
        <v>0</v>
      </c>
      <c r="F542" s="1608">
        <f t="shared" si="8"/>
        <v>0</v>
      </c>
      <c r="G542" s="1648">
        <v>50</v>
      </c>
      <c r="H542" s="1648">
        <v>600</v>
      </c>
      <c r="I542" s="1648"/>
      <c r="J542" s="1650">
        <v>199726005793</v>
      </c>
    </row>
    <row r="543" spans="1:10">
      <c r="A543" s="13" t="s">
        <v>2833</v>
      </c>
      <c r="B543" s="13" t="s">
        <v>1718</v>
      </c>
      <c r="C543" s="13" t="s">
        <v>5916</v>
      </c>
      <c r="D543" s="1608">
        <v>32.94</v>
      </c>
      <c r="E543" s="210">
        <f>VLOOKUP(A543,'Lead Sheet'!A:B,2,0)</f>
        <v>0</v>
      </c>
      <c r="F543" s="1608">
        <f t="shared" si="8"/>
        <v>0</v>
      </c>
      <c r="G543" s="1648">
        <v>30</v>
      </c>
      <c r="H543" s="1648">
        <v>360</v>
      </c>
      <c r="I543" s="1648"/>
      <c r="J543" s="1650">
        <v>199726005809</v>
      </c>
    </row>
    <row r="544" spans="1:10">
      <c r="A544" s="13" t="s">
        <v>2833</v>
      </c>
      <c r="B544" s="13" t="s">
        <v>1719</v>
      </c>
      <c r="C544" s="13" t="s">
        <v>5917</v>
      </c>
      <c r="D544" s="1608">
        <v>32.869999999999997</v>
      </c>
      <c r="E544" s="210">
        <f>VLOOKUP(A544,'Lead Sheet'!A:B,2,0)</f>
        <v>0</v>
      </c>
      <c r="F544" s="1608">
        <f t="shared" si="8"/>
        <v>0</v>
      </c>
      <c r="G544" s="1648">
        <v>50</v>
      </c>
      <c r="H544" s="1648">
        <v>300</v>
      </c>
      <c r="I544" s="1648"/>
      <c r="J544" s="1650">
        <v>199726005816</v>
      </c>
    </row>
    <row r="545" spans="1:10">
      <c r="A545" s="13" t="s">
        <v>2833</v>
      </c>
      <c r="B545" s="13" t="s">
        <v>1720</v>
      </c>
      <c r="C545" s="13" t="s">
        <v>5918</v>
      </c>
      <c r="D545" s="1608">
        <v>25.21</v>
      </c>
      <c r="E545" s="210">
        <f>VLOOKUP(A545,'Lead Sheet'!A:B,2,0)</f>
        <v>0</v>
      </c>
      <c r="F545" s="1608">
        <f t="shared" si="8"/>
        <v>0</v>
      </c>
      <c r="G545" s="1648">
        <v>50</v>
      </c>
      <c r="H545" s="1648">
        <v>200</v>
      </c>
      <c r="I545" s="1648"/>
      <c r="J545" s="1650">
        <v>199726005823</v>
      </c>
    </row>
    <row r="546" spans="1:10">
      <c r="A546" s="13" t="s">
        <v>2833</v>
      </c>
      <c r="B546" s="13" t="s">
        <v>1721</v>
      </c>
      <c r="C546" s="13" t="s">
        <v>5919</v>
      </c>
      <c r="D546" s="1608">
        <v>35.270000000000003</v>
      </c>
      <c r="E546" s="210">
        <f>VLOOKUP(A546,'Lead Sheet'!A:B,2,0)</f>
        <v>0</v>
      </c>
      <c r="F546" s="1608">
        <f t="shared" si="8"/>
        <v>0</v>
      </c>
      <c r="G546" s="1648">
        <v>40</v>
      </c>
      <c r="H546" s="1648">
        <v>120</v>
      </c>
      <c r="I546" s="1648"/>
      <c r="J546" s="1650">
        <v>199726005830</v>
      </c>
    </row>
    <row r="547" spans="1:10">
      <c r="A547" s="13" t="s">
        <v>2833</v>
      </c>
      <c r="B547" s="13" t="s">
        <v>1722</v>
      </c>
      <c r="C547" s="13" t="s">
        <v>5920</v>
      </c>
      <c r="D547" s="1608">
        <v>40.49</v>
      </c>
      <c r="E547" s="210">
        <f>VLOOKUP(A547,'Lead Sheet'!A:B,2,0)</f>
        <v>0</v>
      </c>
      <c r="F547" s="1608">
        <f t="shared" si="8"/>
        <v>0</v>
      </c>
      <c r="G547" s="1648">
        <v>20</v>
      </c>
      <c r="H547" s="1648">
        <v>60</v>
      </c>
      <c r="I547" s="1648"/>
      <c r="J547" s="1650">
        <v>199726005847</v>
      </c>
    </row>
    <row r="548" spans="1:10">
      <c r="A548" s="13" t="s">
        <v>2833</v>
      </c>
      <c r="B548" s="13" t="s">
        <v>1723</v>
      </c>
      <c r="C548" s="13" t="s">
        <v>5921</v>
      </c>
      <c r="D548" s="1608">
        <v>73.91</v>
      </c>
      <c r="E548" s="210">
        <f>VLOOKUP(A548,'Lead Sheet'!A:B,2,0)</f>
        <v>0</v>
      </c>
      <c r="F548" s="1608">
        <f t="shared" si="8"/>
        <v>0</v>
      </c>
      <c r="G548" s="1648">
        <v>20</v>
      </c>
      <c r="H548" s="1648">
        <v>40</v>
      </c>
      <c r="I548" s="1648"/>
      <c r="J548" s="1650">
        <v>199726005854</v>
      </c>
    </row>
    <row r="549" spans="1:10">
      <c r="A549" s="13" t="s">
        <v>2833</v>
      </c>
      <c r="B549" s="13" t="s">
        <v>1724</v>
      </c>
      <c r="C549" s="13" t="s">
        <v>5922</v>
      </c>
      <c r="D549" s="1608">
        <v>88.09</v>
      </c>
      <c r="E549" s="210">
        <f>VLOOKUP(A549,'Lead Sheet'!A:B,2,0)</f>
        <v>0</v>
      </c>
      <c r="F549" s="1608">
        <f t="shared" si="8"/>
        <v>0</v>
      </c>
      <c r="G549" s="1648">
        <v>10</v>
      </c>
      <c r="H549" s="1648">
        <v>30</v>
      </c>
      <c r="I549" s="1648"/>
      <c r="J549" s="1650">
        <v>199726005861</v>
      </c>
    </row>
    <row r="550" spans="1:10">
      <c r="A550" s="13" t="s">
        <v>2833</v>
      </c>
      <c r="B550" s="13" t="s">
        <v>1725</v>
      </c>
      <c r="C550" s="13" t="s">
        <v>5923</v>
      </c>
      <c r="D550" s="1608">
        <v>131.38999999999999</v>
      </c>
      <c r="E550" s="210">
        <f>VLOOKUP(A550,'Lead Sheet'!A:B,2,0)</f>
        <v>0</v>
      </c>
      <c r="F550" s="1608">
        <f t="shared" si="8"/>
        <v>0</v>
      </c>
      <c r="G550" s="1648">
        <v>12</v>
      </c>
      <c r="H550" s="1648">
        <v>24</v>
      </c>
      <c r="I550" s="1648"/>
      <c r="J550" s="1650">
        <v>199726005878</v>
      </c>
    </row>
    <row r="551" spans="1:10">
      <c r="A551" s="13" t="s">
        <v>2833</v>
      </c>
      <c r="B551" s="13" t="s">
        <v>11786</v>
      </c>
      <c r="C551" s="13" t="s">
        <v>5924</v>
      </c>
      <c r="D551" s="1608">
        <v>445.07</v>
      </c>
      <c r="E551" s="210">
        <f>VLOOKUP(A551,'Lead Sheet'!A:B,2,0)</f>
        <v>0</v>
      </c>
      <c r="F551" s="1608">
        <f t="shared" si="8"/>
        <v>0</v>
      </c>
      <c r="G551" s="1648">
        <v>12</v>
      </c>
      <c r="H551" s="1648">
        <v>12</v>
      </c>
      <c r="I551" s="1648"/>
      <c r="J551" s="1650">
        <v>199726005885</v>
      </c>
    </row>
    <row r="552" spans="1:10">
      <c r="A552" s="13" t="s">
        <v>2833</v>
      </c>
      <c r="B552" s="13" t="s">
        <v>1727</v>
      </c>
      <c r="C552" s="13" t="s">
        <v>5925</v>
      </c>
      <c r="D552" s="1608">
        <v>647</v>
      </c>
      <c r="E552" s="210">
        <f>VLOOKUP(A552,'Lead Sheet'!A:B,2,0)</f>
        <v>0</v>
      </c>
      <c r="F552" s="1608">
        <f t="shared" si="8"/>
        <v>0</v>
      </c>
      <c r="G552" s="1648">
        <v>10</v>
      </c>
      <c r="H552" s="1648">
        <v>10</v>
      </c>
      <c r="I552" s="1648"/>
      <c r="J552" s="1650">
        <v>199726005892</v>
      </c>
    </row>
    <row r="553" spans="1:10">
      <c r="A553" s="13" t="s">
        <v>2833</v>
      </c>
      <c r="B553" s="13" t="s">
        <v>11787</v>
      </c>
      <c r="C553" s="13" t="s">
        <v>5926</v>
      </c>
      <c r="D553" s="1608">
        <v>1084.4000000000001</v>
      </c>
      <c r="E553" s="210">
        <f>VLOOKUP(A553,'Lead Sheet'!A:B,2,0)</f>
        <v>0</v>
      </c>
      <c r="F553" s="1608">
        <f t="shared" si="8"/>
        <v>0</v>
      </c>
      <c r="G553" s="1648">
        <v>2</v>
      </c>
      <c r="H553" s="1648">
        <v>4</v>
      </c>
      <c r="I553" s="1648"/>
      <c r="J553" s="1650">
        <v>199726005908</v>
      </c>
    </row>
    <row r="554" spans="1:10">
      <c r="A554" s="13" t="s">
        <v>2833</v>
      </c>
      <c r="B554" s="13" t="s">
        <v>11788</v>
      </c>
      <c r="C554" s="13" t="s">
        <v>5927</v>
      </c>
      <c r="D554" s="1608">
        <v>3799.12</v>
      </c>
      <c r="E554" s="210">
        <f>VLOOKUP(A554,'Lead Sheet'!A:B,2,0)</f>
        <v>0</v>
      </c>
      <c r="F554" s="1608">
        <f t="shared" si="8"/>
        <v>0</v>
      </c>
      <c r="G554" s="1648">
        <v>1</v>
      </c>
      <c r="H554" s="1648">
        <v>1</v>
      </c>
      <c r="I554" s="1648"/>
      <c r="J554" s="1650">
        <v>199726005922</v>
      </c>
    </row>
    <row r="555" spans="1:10">
      <c r="A555" s="13" t="s">
        <v>2833</v>
      </c>
      <c r="B555" s="13" t="s">
        <v>1730</v>
      </c>
      <c r="C555" s="13" t="s">
        <v>5928</v>
      </c>
      <c r="D555" s="1608">
        <v>48.13</v>
      </c>
      <c r="E555" s="210">
        <f>VLOOKUP(A555,'Lead Sheet'!A:B,2,0)</f>
        <v>0</v>
      </c>
      <c r="F555" s="1608">
        <f t="shared" si="8"/>
        <v>0</v>
      </c>
      <c r="G555" s="1648">
        <v>70</v>
      </c>
      <c r="H555" s="1648">
        <v>840</v>
      </c>
      <c r="I555" s="1648"/>
      <c r="J555" s="1650">
        <v>199726005939</v>
      </c>
    </row>
    <row r="556" spans="1:10">
      <c r="A556" s="13" t="s">
        <v>2833</v>
      </c>
      <c r="B556" s="13" t="s">
        <v>11789</v>
      </c>
      <c r="C556" s="13" t="s">
        <v>5929</v>
      </c>
      <c r="D556" s="1608">
        <v>41.36</v>
      </c>
      <c r="E556" s="210">
        <f>VLOOKUP(A556,'Lead Sheet'!A:B,2,0)</f>
        <v>0</v>
      </c>
      <c r="F556" s="1608">
        <f t="shared" si="8"/>
        <v>0</v>
      </c>
      <c r="G556" s="1648">
        <v>40</v>
      </c>
      <c r="H556" s="1648">
        <v>480</v>
      </c>
      <c r="I556" s="1648"/>
      <c r="J556" s="1650">
        <v>199726005946</v>
      </c>
    </row>
    <row r="557" spans="1:10">
      <c r="A557" s="13" t="s">
        <v>2833</v>
      </c>
      <c r="B557" s="13" t="s">
        <v>1732</v>
      </c>
      <c r="C557" s="13" t="s">
        <v>5930</v>
      </c>
      <c r="D557" s="1608">
        <v>47.21</v>
      </c>
      <c r="E557" s="210">
        <f>VLOOKUP(A557,'Lead Sheet'!A:B,2,0)</f>
        <v>0</v>
      </c>
      <c r="F557" s="1608">
        <f t="shared" si="8"/>
        <v>0</v>
      </c>
      <c r="G557" s="1648">
        <v>50</v>
      </c>
      <c r="H557" s="1648">
        <v>400</v>
      </c>
      <c r="I557" s="1648"/>
      <c r="J557" s="1650">
        <v>199726005953</v>
      </c>
    </row>
    <row r="558" spans="1:10">
      <c r="A558" s="13" t="s">
        <v>2833</v>
      </c>
      <c r="B558" s="13" t="s">
        <v>1733</v>
      </c>
      <c r="C558" s="13" t="s">
        <v>5931</v>
      </c>
      <c r="D558" s="1608">
        <v>36.479999999999997</v>
      </c>
      <c r="E558" s="210">
        <f>VLOOKUP(A558,'Lead Sheet'!A:B,2,0)</f>
        <v>0</v>
      </c>
      <c r="F558" s="1608">
        <f t="shared" si="8"/>
        <v>0</v>
      </c>
      <c r="G558" s="1648">
        <v>75</v>
      </c>
      <c r="H558" s="1648">
        <v>225</v>
      </c>
      <c r="I558" s="1648"/>
      <c r="J558" s="1650">
        <v>199726005960</v>
      </c>
    </row>
    <row r="559" spans="1:10">
      <c r="A559" s="13" t="s">
        <v>2833</v>
      </c>
      <c r="B559" s="13" t="s">
        <v>1734</v>
      </c>
      <c r="C559" s="13" t="s">
        <v>5932</v>
      </c>
      <c r="D559" s="1608">
        <v>58.94</v>
      </c>
      <c r="E559" s="210">
        <f>VLOOKUP(A559,'Lead Sheet'!A:B,2,0)</f>
        <v>0</v>
      </c>
      <c r="F559" s="1608">
        <f t="shared" si="8"/>
        <v>0</v>
      </c>
      <c r="G559" s="1648">
        <v>40</v>
      </c>
      <c r="H559" s="1648">
        <v>120</v>
      </c>
      <c r="I559" s="1648"/>
      <c r="J559" s="1650">
        <v>199726005977</v>
      </c>
    </row>
    <row r="560" spans="1:10">
      <c r="A560" s="13" t="s">
        <v>2833</v>
      </c>
      <c r="B560" s="13" t="s">
        <v>1735</v>
      </c>
      <c r="C560" s="13" t="s">
        <v>5933</v>
      </c>
      <c r="D560" s="1608">
        <v>72.900000000000006</v>
      </c>
      <c r="E560" s="210">
        <f>VLOOKUP(A560,'Lead Sheet'!A:B,2,0)</f>
        <v>0</v>
      </c>
      <c r="F560" s="1608">
        <f t="shared" si="8"/>
        <v>0</v>
      </c>
      <c r="G560" s="1648">
        <v>25</v>
      </c>
      <c r="H560" s="1648">
        <v>75</v>
      </c>
      <c r="I560" s="1648"/>
      <c r="J560" s="1650">
        <v>199726005984</v>
      </c>
    </row>
    <row r="561" spans="1:10">
      <c r="A561" s="13" t="s">
        <v>2833</v>
      </c>
      <c r="B561" s="13" t="s">
        <v>1736</v>
      </c>
      <c r="C561" s="13" t="s">
        <v>5934</v>
      </c>
      <c r="D561" s="1608">
        <v>109.22</v>
      </c>
      <c r="E561" s="210">
        <f>VLOOKUP(A561,'Lead Sheet'!A:B,2,0)</f>
        <v>0</v>
      </c>
      <c r="F561" s="1608">
        <f t="shared" si="8"/>
        <v>0</v>
      </c>
      <c r="G561" s="1648">
        <v>10</v>
      </c>
      <c r="H561" s="1648">
        <v>40</v>
      </c>
      <c r="I561" s="1648"/>
      <c r="J561" s="1650">
        <v>199726005991</v>
      </c>
    </row>
    <row r="562" spans="1:10">
      <c r="A562" s="13" t="s">
        <v>2833</v>
      </c>
      <c r="B562" s="13" t="s">
        <v>1737</v>
      </c>
      <c r="C562" s="13" t="s">
        <v>5935</v>
      </c>
      <c r="D562" s="1608">
        <v>132.25</v>
      </c>
      <c r="E562" s="210">
        <f>VLOOKUP(A562,'Lead Sheet'!A:B,2,0)</f>
        <v>0</v>
      </c>
      <c r="F562" s="1608">
        <f t="shared" si="8"/>
        <v>0</v>
      </c>
      <c r="G562" s="1648">
        <v>10</v>
      </c>
      <c r="H562" s="1648">
        <v>30</v>
      </c>
      <c r="I562" s="1648"/>
      <c r="J562" s="1650">
        <v>199726006004</v>
      </c>
    </row>
    <row r="563" spans="1:10">
      <c r="A563" s="13" t="s">
        <v>2833</v>
      </c>
      <c r="B563" s="13" t="s">
        <v>1738</v>
      </c>
      <c r="C563" s="13" t="s">
        <v>5936</v>
      </c>
      <c r="D563" s="1608">
        <v>227.22</v>
      </c>
      <c r="E563" s="210">
        <f>VLOOKUP(A563,'Lead Sheet'!A:B,2,0)</f>
        <v>0</v>
      </c>
      <c r="F563" s="1608">
        <f t="shared" si="8"/>
        <v>0</v>
      </c>
      <c r="G563" s="1648">
        <v>12</v>
      </c>
      <c r="H563" s="1648">
        <v>24</v>
      </c>
      <c r="I563" s="1648"/>
      <c r="J563" s="1650">
        <v>199726006011</v>
      </c>
    </row>
    <row r="564" spans="1:10">
      <c r="A564" s="13" t="s">
        <v>2833</v>
      </c>
      <c r="B564" s="13" t="s">
        <v>11790</v>
      </c>
      <c r="C564" s="13" t="s">
        <v>5937</v>
      </c>
      <c r="D564" s="1608">
        <v>534.22</v>
      </c>
      <c r="E564" s="210">
        <f>VLOOKUP(A564,'Lead Sheet'!A:B,2,0)</f>
        <v>0</v>
      </c>
      <c r="F564" s="1608">
        <f t="shared" si="8"/>
        <v>0</v>
      </c>
      <c r="G564" s="1648">
        <v>6</v>
      </c>
      <c r="H564" s="1648">
        <v>12</v>
      </c>
      <c r="I564" s="1648"/>
      <c r="J564" s="1650">
        <v>199726006028</v>
      </c>
    </row>
    <row r="565" spans="1:10">
      <c r="A565" s="13" t="s">
        <v>2833</v>
      </c>
      <c r="B565" s="13" t="s">
        <v>8178</v>
      </c>
      <c r="C565" s="13" t="s">
        <v>5938</v>
      </c>
      <c r="D565" s="1608">
        <v>799.26</v>
      </c>
      <c r="E565" s="210">
        <f>VLOOKUP(A565,'Lead Sheet'!A:B,2,0)</f>
        <v>0</v>
      </c>
      <c r="F565" s="1608">
        <f t="shared" si="8"/>
        <v>0</v>
      </c>
      <c r="G565" s="1648">
        <v>3</v>
      </c>
      <c r="H565" s="1648">
        <v>6</v>
      </c>
      <c r="I565" s="1648"/>
      <c r="J565" s="1650">
        <v>199726006035</v>
      </c>
    </row>
    <row r="566" spans="1:10">
      <c r="A566" s="13" t="s">
        <v>2833</v>
      </c>
      <c r="B566" s="13" t="s">
        <v>1740</v>
      </c>
      <c r="C566" s="13" t="s">
        <v>5939</v>
      </c>
      <c r="D566" s="1608">
        <v>25.79</v>
      </c>
      <c r="E566" s="210">
        <f>VLOOKUP(A566,'Lead Sheet'!A:B,2,0)</f>
        <v>0</v>
      </c>
      <c r="F566" s="1608">
        <f t="shared" si="8"/>
        <v>0</v>
      </c>
      <c r="G566" s="1648">
        <v>50</v>
      </c>
      <c r="H566" s="1648">
        <v>600</v>
      </c>
      <c r="I566" s="1648"/>
      <c r="J566" s="1650">
        <v>199726006042</v>
      </c>
    </row>
    <row r="567" spans="1:10">
      <c r="A567" s="13" t="s">
        <v>2833</v>
      </c>
      <c r="B567" s="13" t="s">
        <v>1741</v>
      </c>
      <c r="C567" s="13" t="s">
        <v>5940</v>
      </c>
      <c r="D567" s="1608">
        <v>24.51</v>
      </c>
      <c r="E567" s="210">
        <f>VLOOKUP(A567,'Lead Sheet'!A:B,2,0)</f>
        <v>0</v>
      </c>
      <c r="F567" s="1608">
        <f t="shared" si="8"/>
        <v>0</v>
      </c>
      <c r="G567" s="1648">
        <v>35</v>
      </c>
      <c r="H567" s="1648">
        <v>420</v>
      </c>
      <c r="I567" s="1648"/>
      <c r="J567" s="1650">
        <v>199726006059</v>
      </c>
    </row>
    <row r="568" spans="1:10">
      <c r="A568" s="13" t="s">
        <v>2833</v>
      </c>
      <c r="B568" s="13" t="s">
        <v>1742</v>
      </c>
      <c r="C568" s="13" t="s">
        <v>5941</v>
      </c>
      <c r="D568" s="1608">
        <v>24.51</v>
      </c>
      <c r="E568" s="210">
        <f>VLOOKUP(A568,'Lead Sheet'!A:B,2,0)</f>
        <v>0</v>
      </c>
      <c r="F568" s="1608">
        <f t="shared" si="8"/>
        <v>0</v>
      </c>
      <c r="G568" s="1648">
        <v>45</v>
      </c>
      <c r="H568" s="1648">
        <v>360</v>
      </c>
      <c r="I568" s="1648"/>
      <c r="J568" s="1650">
        <v>199726006066</v>
      </c>
    </row>
    <row r="569" spans="1:10">
      <c r="A569" s="13" t="s">
        <v>2833</v>
      </c>
      <c r="B569" s="13" t="s">
        <v>1743</v>
      </c>
      <c r="C569" s="13" t="s">
        <v>5942</v>
      </c>
      <c r="D569" s="1608">
        <v>16.239999999999998</v>
      </c>
      <c r="E569" s="210">
        <f>VLOOKUP(A569,'Lead Sheet'!A:B,2,0)</f>
        <v>0</v>
      </c>
      <c r="F569" s="1608">
        <f t="shared" si="8"/>
        <v>0</v>
      </c>
      <c r="G569" s="1648">
        <v>50</v>
      </c>
      <c r="H569" s="1648">
        <v>200</v>
      </c>
      <c r="I569" s="1648"/>
      <c r="J569" s="1650">
        <v>199726006073</v>
      </c>
    </row>
    <row r="570" spans="1:10">
      <c r="A570" s="13" t="s">
        <v>2833</v>
      </c>
      <c r="B570" s="13" t="s">
        <v>1744</v>
      </c>
      <c r="C570" s="13" t="s">
        <v>5943</v>
      </c>
      <c r="D570" s="1608">
        <v>19.54</v>
      </c>
      <c r="E570" s="210">
        <f>VLOOKUP(A570,'Lead Sheet'!A:B,2,0)</f>
        <v>0</v>
      </c>
      <c r="F570" s="1608">
        <f t="shared" si="8"/>
        <v>0</v>
      </c>
      <c r="G570" s="1648">
        <v>35</v>
      </c>
      <c r="H570" s="1648">
        <v>105</v>
      </c>
      <c r="I570" s="1648"/>
      <c r="J570" s="1650">
        <v>199726006080</v>
      </c>
    </row>
    <row r="571" spans="1:10">
      <c r="A571" s="13" t="s">
        <v>2833</v>
      </c>
      <c r="B571" s="13" t="s">
        <v>1745</v>
      </c>
      <c r="C571" s="13" t="s">
        <v>5944</v>
      </c>
      <c r="D571" s="1608">
        <v>36.549999999999997</v>
      </c>
      <c r="E571" s="210">
        <f>VLOOKUP(A571,'Lead Sheet'!A:B,2,0)</f>
        <v>0</v>
      </c>
      <c r="F571" s="1608">
        <f t="shared" si="8"/>
        <v>0</v>
      </c>
      <c r="G571" s="1648">
        <v>20</v>
      </c>
      <c r="H571" s="1648">
        <v>60</v>
      </c>
      <c r="I571" s="1648"/>
      <c r="J571" s="1650">
        <v>199726006097</v>
      </c>
    </row>
    <row r="572" spans="1:10">
      <c r="A572" s="13" t="s">
        <v>2833</v>
      </c>
      <c r="B572" s="13" t="s">
        <v>1746</v>
      </c>
      <c r="C572" s="13" t="s">
        <v>5945</v>
      </c>
      <c r="D572" s="1608">
        <v>56.28</v>
      </c>
      <c r="E572" s="210">
        <f>VLOOKUP(A572,'Lead Sheet'!A:B,2,0)</f>
        <v>0</v>
      </c>
      <c r="F572" s="1608">
        <f t="shared" si="8"/>
        <v>0</v>
      </c>
      <c r="G572" s="1648">
        <v>20</v>
      </c>
      <c r="H572" s="1648">
        <v>40</v>
      </c>
      <c r="I572" s="1648"/>
      <c r="J572" s="1650">
        <v>199726006103</v>
      </c>
    </row>
    <row r="573" spans="1:10">
      <c r="A573" s="13" t="s">
        <v>2833</v>
      </c>
      <c r="B573" s="13" t="s">
        <v>1747</v>
      </c>
      <c r="C573" s="13" t="s">
        <v>5946</v>
      </c>
      <c r="D573" s="1608">
        <v>74.239999999999995</v>
      </c>
      <c r="E573" s="210">
        <f>VLOOKUP(A573,'Lead Sheet'!A:B,2,0)</f>
        <v>0</v>
      </c>
      <c r="F573" s="1608">
        <f t="shared" si="8"/>
        <v>0</v>
      </c>
      <c r="G573" s="1648">
        <v>15</v>
      </c>
      <c r="H573" s="1648">
        <v>30</v>
      </c>
      <c r="I573" s="1648"/>
      <c r="J573" s="1650">
        <v>199726006110</v>
      </c>
    </row>
    <row r="574" spans="1:10">
      <c r="A574" s="13" t="s">
        <v>2833</v>
      </c>
      <c r="B574" s="13" t="s">
        <v>1748</v>
      </c>
      <c r="C574" s="13" t="s">
        <v>5947</v>
      </c>
      <c r="D574" s="1608">
        <v>123.65</v>
      </c>
      <c r="E574" s="210">
        <f>VLOOKUP(A574,'Lead Sheet'!A:B,2,0)</f>
        <v>0</v>
      </c>
      <c r="F574" s="1608">
        <f t="shared" si="8"/>
        <v>0</v>
      </c>
      <c r="G574" s="1648">
        <v>8</v>
      </c>
      <c r="H574" s="1648">
        <v>16</v>
      </c>
      <c r="I574" s="1648"/>
      <c r="J574" s="1650">
        <v>199726006127</v>
      </c>
    </row>
    <row r="575" spans="1:10">
      <c r="A575" s="13" t="s">
        <v>2833</v>
      </c>
      <c r="B575" s="13" t="s">
        <v>1749</v>
      </c>
      <c r="C575" s="13" t="s">
        <v>5948</v>
      </c>
      <c r="D575" s="1608">
        <v>308.13</v>
      </c>
      <c r="E575" s="210">
        <f>VLOOKUP(A575,'Lead Sheet'!A:B,2,0)</f>
        <v>0</v>
      </c>
      <c r="F575" s="1608">
        <f t="shared" si="8"/>
        <v>0</v>
      </c>
      <c r="G575" s="1648">
        <v>6</v>
      </c>
      <c r="H575" s="1648">
        <v>12</v>
      </c>
      <c r="I575" s="1648"/>
      <c r="J575" s="1650">
        <v>199726006134</v>
      </c>
    </row>
    <row r="576" spans="1:10">
      <c r="A576" s="13" t="s">
        <v>2833</v>
      </c>
      <c r="B576" s="13" t="s">
        <v>1750</v>
      </c>
      <c r="C576" s="13" t="s">
        <v>5949</v>
      </c>
      <c r="D576" s="1608">
        <v>517.94000000000005</v>
      </c>
      <c r="E576" s="210">
        <f>VLOOKUP(A576,'Lead Sheet'!A:B,2,0)</f>
        <v>0</v>
      </c>
      <c r="F576" s="1608">
        <f t="shared" si="8"/>
        <v>0</v>
      </c>
      <c r="G576" s="1648">
        <v>8</v>
      </c>
      <c r="H576" s="1648">
        <v>8</v>
      </c>
      <c r="I576" s="1648"/>
      <c r="J576" s="1650">
        <v>199726006141</v>
      </c>
    </row>
    <row r="577" spans="1:10">
      <c r="A577" s="13" t="s">
        <v>2833</v>
      </c>
      <c r="B577" s="13" t="s">
        <v>1751</v>
      </c>
      <c r="C577" s="13" t="s">
        <v>5950</v>
      </c>
      <c r="D577" s="1608">
        <v>896.46</v>
      </c>
      <c r="E577" s="210">
        <f>VLOOKUP(A577,'Lead Sheet'!A:B,2,0)</f>
        <v>0</v>
      </c>
      <c r="F577" s="1608">
        <f t="shared" si="8"/>
        <v>0</v>
      </c>
      <c r="G577" s="1648">
        <v>2</v>
      </c>
      <c r="H577" s="1648">
        <v>2</v>
      </c>
      <c r="I577" s="1648"/>
      <c r="J577" s="1650">
        <v>199726006158</v>
      </c>
    </row>
    <row r="578" spans="1:10">
      <c r="A578" s="13" t="s">
        <v>2833</v>
      </c>
      <c r="B578" s="13" t="s">
        <v>1752</v>
      </c>
      <c r="C578" s="13" t="s">
        <v>5951</v>
      </c>
      <c r="D578" s="1608">
        <v>2106.0500000000002</v>
      </c>
      <c r="E578" s="210">
        <f>VLOOKUP(A578,'Lead Sheet'!A:B,2,0)</f>
        <v>0</v>
      </c>
      <c r="F578" s="1608">
        <f t="shared" si="8"/>
        <v>0</v>
      </c>
      <c r="G578" s="1648">
        <v>2</v>
      </c>
      <c r="H578" s="1648">
        <v>2</v>
      </c>
      <c r="I578" s="1648"/>
      <c r="J578" s="1650">
        <v>199726006165</v>
      </c>
    </row>
    <row r="579" spans="1:10">
      <c r="A579" s="13" t="s">
        <v>2833</v>
      </c>
      <c r="B579" s="13" t="s">
        <v>1753</v>
      </c>
      <c r="C579" s="13" t="s">
        <v>5952</v>
      </c>
      <c r="D579" s="1608">
        <v>3799.12</v>
      </c>
      <c r="E579" s="210">
        <f>VLOOKUP(A579,'Lead Sheet'!A:B,2,0)</f>
        <v>0</v>
      </c>
      <c r="F579" s="1608">
        <f t="shared" ref="F579:F642" si="9">IFERROR(D579*E579,"NET")</f>
        <v>0</v>
      </c>
      <c r="G579" s="1648">
        <v>1</v>
      </c>
      <c r="H579" s="1648">
        <v>1</v>
      </c>
      <c r="I579" s="1648"/>
      <c r="J579" s="1650">
        <v>199726006172</v>
      </c>
    </row>
    <row r="580" spans="1:10">
      <c r="A580" s="13" t="s">
        <v>2833</v>
      </c>
      <c r="B580" s="13" t="s">
        <v>1754</v>
      </c>
      <c r="C580" s="13" t="s">
        <v>5953</v>
      </c>
      <c r="D580" s="1608">
        <v>41.36</v>
      </c>
      <c r="E580" s="210">
        <f>VLOOKUP(A580,'Lead Sheet'!A:B,2,0)</f>
        <v>0</v>
      </c>
      <c r="F580" s="1608">
        <f t="shared" si="9"/>
        <v>0</v>
      </c>
      <c r="G580" s="1648">
        <v>40</v>
      </c>
      <c r="H580" s="1648">
        <v>480</v>
      </c>
      <c r="I580" s="1648"/>
      <c r="J580" s="1650">
        <v>199726006189</v>
      </c>
    </row>
    <row r="581" spans="1:10">
      <c r="A581" s="13" t="s">
        <v>2833</v>
      </c>
      <c r="B581" s="13" t="s">
        <v>1755</v>
      </c>
      <c r="C581" s="13" t="s">
        <v>5954</v>
      </c>
      <c r="D581" s="1608">
        <v>52.21</v>
      </c>
      <c r="E581" s="210">
        <f>VLOOKUP(A581,'Lead Sheet'!A:B,2,0)</f>
        <v>0</v>
      </c>
      <c r="F581" s="1608">
        <f t="shared" si="9"/>
        <v>0</v>
      </c>
      <c r="G581" s="1648">
        <v>70</v>
      </c>
      <c r="H581" s="1648">
        <v>420</v>
      </c>
      <c r="I581" s="1648"/>
      <c r="J581" s="1650">
        <v>199726006196</v>
      </c>
    </row>
    <row r="582" spans="1:10">
      <c r="A582" s="13" t="s">
        <v>2833</v>
      </c>
      <c r="B582" s="13" t="s">
        <v>1756</v>
      </c>
      <c r="C582" s="13" t="s">
        <v>5955</v>
      </c>
      <c r="D582" s="1608">
        <v>36.89</v>
      </c>
      <c r="E582" s="210">
        <f>VLOOKUP(A582,'Lead Sheet'!A:B,2,0)</f>
        <v>0</v>
      </c>
      <c r="F582" s="1608">
        <f t="shared" si="9"/>
        <v>0</v>
      </c>
      <c r="G582" s="1648">
        <v>60</v>
      </c>
      <c r="H582" s="1648">
        <v>360</v>
      </c>
      <c r="I582" s="1648"/>
      <c r="J582" s="1650">
        <v>199726006202</v>
      </c>
    </row>
    <row r="583" spans="1:10">
      <c r="A583" s="13" t="s">
        <v>2833</v>
      </c>
      <c r="B583" s="13" t="s">
        <v>1757</v>
      </c>
      <c r="C583" s="13" t="s">
        <v>5956</v>
      </c>
      <c r="D583" s="1608">
        <v>30.33</v>
      </c>
      <c r="E583" s="210">
        <f>VLOOKUP(A583,'Lead Sheet'!A:B,2,0)</f>
        <v>0</v>
      </c>
      <c r="F583" s="1608">
        <f t="shared" si="9"/>
        <v>0</v>
      </c>
      <c r="G583" s="1648">
        <v>40</v>
      </c>
      <c r="H583" s="1648">
        <v>240</v>
      </c>
      <c r="I583" s="1648"/>
      <c r="J583" s="1650">
        <v>199726006219</v>
      </c>
    </row>
    <row r="584" spans="1:10">
      <c r="A584" s="13" t="s">
        <v>2833</v>
      </c>
      <c r="B584" s="13" t="s">
        <v>1758</v>
      </c>
      <c r="C584" s="13" t="s">
        <v>5957</v>
      </c>
      <c r="D584" s="1608">
        <v>30.33</v>
      </c>
      <c r="E584" s="210">
        <f>VLOOKUP(A584,'Lead Sheet'!A:B,2,0)</f>
        <v>0</v>
      </c>
      <c r="F584" s="1608">
        <f t="shared" si="9"/>
        <v>0</v>
      </c>
      <c r="G584" s="1648">
        <v>40</v>
      </c>
      <c r="H584" s="1648">
        <v>240</v>
      </c>
      <c r="I584" s="1648"/>
      <c r="J584" s="1650">
        <v>199726006226</v>
      </c>
    </row>
    <row r="585" spans="1:10">
      <c r="A585" s="13" t="s">
        <v>2833</v>
      </c>
      <c r="B585" s="13" t="s">
        <v>1759</v>
      </c>
      <c r="C585" s="13" t="s">
        <v>5958</v>
      </c>
      <c r="D585" s="1608">
        <v>28.41</v>
      </c>
      <c r="E585" s="210">
        <f>VLOOKUP(A585,'Lead Sheet'!A:B,2,0)</f>
        <v>0</v>
      </c>
      <c r="F585" s="1608">
        <f t="shared" si="9"/>
        <v>0</v>
      </c>
      <c r="G585" s="1648">
        <v>40</v>
      </c>
      <c r="H585" s="1648">
        <v>400</v>
      </c>
      <c r="I585" s="1648"/>
      <c r="J585" s="1650">
        <v>199726006233</v>
      </c>
    </row>
    <row r="586" spans="1:10">
      <c r="A586" s="13" t="s">
        <v>2833</v>
      </c>
      <c r="B586" s="13" t="s">
        <v>1760</v>
      </c>
      <c r="C586" s="13" t="s">
        <v>5959</v>
      </c>
      <c r="D586" s="1608">
        <v>43.73</v>
      </c>
      <c r="E586" s="210">
        <f>VLOOKUP(A586,'Lead Sheet'!A:B,2,0)</f>
        <v>0</v>
      </c>
      <c r="F586" s="1608">
        <f t="shared" si="9"/>
        <v>0</v>
      </c>
      <c r="G586" s="1648">
        <v>50</v>
      </c>
      <c r="H586" s="1648">
        <v>200</v>
      </c>
      <c r="I586" s="1648"/>
      <c r="J586" s="1650">
        <v>199726006240</v>
      </c>
    </row>
    <row r="587" spans="1:10">
      <c r="A587" s="13" t="s">
        <v>2833</v>
      </c>
      <c r="B587" s="13" t="s">
        <v>1761</v>
      </c>
      <c r="C587" s="13" t="s">
        <v>5960</v>
      </c>
      <c r="D587" s="1608">
        <v>43.73</v>
      </c>
      <c r="E587" s="210">
        <f>VLOOKUP(A587,'Lead Sheet'!A:B,2,0)</f>
        <v>0</v>
      </c>
      <c r="F587" s="1608">
        <f t="shared" si="9"/>
        <v>0</v>
      </c>
      <c r="G587" s="1648">
        <v>40</v>
      </c>
      <c r="H587" s="1648">
        <v>160</v>
      </c>
      <c r="I587" s="1648"/>
      <c r="J587" s="1650">
        <v>199726006257</v>
      </c>
    </row>
    <row r="588" spans="1:10">
      <c r="A588" s="13" t="s">
        <v>2833</v>
      </c>
      <c r="B588" s="13" t="s">
        <v>1762</v>
      </c>
      <c r="C588" s="13" t="s">
        <v>5961</v>
      </c>
      <c r="D588" s="1608">
        <v>43.73</v>
      </c>
      <c r="E588" s="210">
        <f>VLOOKUP(A588,'Lead Sheet'!A:B,2,0)</f>
        <v>0</v>
      </c>
      <c r="F588" s="1608">
        <f t="shared" si="9"/>
        <v>0</v>
      </c>
      <c r="G588" s="1648">
        <v>40</v>
      </c>
      <c r="H588" s="1648">
        <v>160</v>
      </c>
      <c r="I588" s="1648"/>
      <c r="J588" s="1650">
        <v>199726006264</v>
      </c>
    </row>
    <row r="589" spans="1:10">
      <c r="A589" s="13" t="s">
        <v>2833</v>
      </c>
      <c r="B589" s="13" t="s">
        <v>1763</v>
      </c>
      <c r="C589" s="13" t="s">
        <v>5962</v>
      </c>
      <c r="D589" s="1608">
        <v>33.020000000000003</v>
      </c>
      <c r="E589" s="210">
        <f>VLOOKUP(A589,'Lead Sheet'!A:B,2,0)</f>
        <v>0</v>
      </c>
      <c r="F589" s="1608">
        <f t="shared" si="9"/>
        <v>0</v>
      </c>
      <c r="G589" s="1648">
        <v>40</v>
      </c>
      <c r="H589" s="1648">
        <v>240</v>
      </c>
      <c r="I589" s="1648"/>
      <c r="J589" s="1650">
        <v>199726006271</v>
      </c>
    </row>
    <row r="590" spans="1:10">
      <c r="A590" s="13" t="s">
        <v>2833</v>
      </c>
      <c r="B590" s="13" t="s">
        <v>1764</v>
      </c>
      <c r="C590" s="13" t="s">
        <v>5963</v>
      </c>
      <c r="D590" s="1608">
        <v>44.69</v>
      </c>
      <c r="E590" s="210">
        <f>VLOOKUP(A590,'Lead Sheet'!A:B,2,0)</f>
        <v>0</v>
      </c>
      <c r="F590" s="1608">
        <f t="shared" si="9"/>
        <v>0</v>
      </c>
      <c r="G590" s="1648">
        <v>25</v>
      </c>
      <c r="H590" s="1648">
        <v>100</v>
      </c>
      <c r="I590" s="1648"/>
      <c r="J590" s="1650">
        <v>199726006288</v>
      </c>
    </row>
    <row r="591" spans="1:10">
      <c r="A591" s="13" t="s">
        <v>2833</v>
      </c>
      <c r="B591" s="13" t="s">
        <v>1765</v>
      </c>
      <c r="C591" s="13" t="s">
        <v>5964</v>
      </c>
      <c r="D591" s="1608">
        <v>42.2</v>
      </c>
      <c r="E591" s="210">
        <f>VLOOKUP(A591,'Lead Sheet'!A:B,2,0)</f>
        <v>0</v>
      </c>
      <c r="F591" s="1608">
        <f t="shared" si="9"/>
        <v>0</v>
      </c>
      <c r="G591" s="1648">
        <v>25</v>
      </c>
      <c r="H591" s="1648">
        <v>100</v>
      </c>
      <c r="I591" s="1648"/>
      <c r="J591" s="1650">
        <v>199726006295</v>
      </c>
    </row>
    <row r="592" spans="1:10">
      <c r="A592" s="13" t="s">
        <v>2833</v>
      </c>
      <c r="B592" s="13" t="s">
        <v>1766</v>
      </c>
      <c r="C592" s="13" t="s">
        <v>5965</v>
      </c>
      <c r="D592" s="1608">
        <v>86.57</v>
      </c>
      <c r="E592" s="210">
        <f>VLOOKUP(A592,'Lead Sheet'!A:B,2,0)</f>
        <v>0</v>
      </c>
      <c r="F592" s="1608">
        <f t="shared" si="9"/>
        <v>0</v>
      </c>
      <c r="G592" s="1648">
        <v>20</v>
      </c>
      <c r="H592" s="1648">
        <v>80</v>
      </c>
      <c r="I592" s="1648"/>
      <c r="J592" s="1650">
        <v>199726006301</v>
      </c>
    </row>
    <row r="593" spans="1:10">
      <c r="A593" s="13" t="s">
        <v>2833</v>
      </c>
      <c r="B593" s="13" t="s">
        <v>1767</v>
      </c>
      <c r="C593" s="13" t="s">
        <v>5966</v>
      </c>
      <c r="D593" s="1608">
        <v>84.87</v>
      </c>
      <c r="E593" s="210">
        <f>VLOOKUP(A593,'Lead Sheet'!A:B,2,0)</f>
        <v>0</v>
      </c>
      <c r="F593" s="1608">
        <f t="shared" si="9"/>
        <v>0</v>
      </c>
      <c r="G593" s="1648">
        <v>15</v>
      </c>
      <c r="H593" s="1648">
        <v>60</v>
      </c>
      <c r="I593" s="1648"/>
      <c r="J593" s="1650">
        <v>199726006318</v>
      </c>
    </row>
    <row r="594" spans="1:10">
      <c r="A594" s="13" t="s">
        <v>2833</v>
      </c>
      <c r="B594" s="13" t="s">
        <v>1768</v>
      </c>
      <c r="C594" s="13" t="s">
        <v>5967</v>
      </c>
      <c r="D594" s="1608">
        <v>70.69</v>
      </c>
      <c r="E594" s="210">
        <f>VLOOKUP(A594,'Lead Sheet'!A:B,2,0)</f>
        <v>0</v>
      </c>
      <c r="F594" s="1608">
        <f t="shared" si="9"/>
        <v>0</v>
      </c>
      <c r="G594" s="1648">
        <v>10</v>
      </c>
      <c r="H594" s="1648">
        <v>40</v>
      </c>
      <c r="I594" s="1648"/>
      <c r="J594" s="1650">
        <v>199726006325</v>
      </c>
    </row>
    <row r="595" spans="1:10">
      <c r="A595" s="13" t="s">
        <v>2833</v>
      </c>
      <c r="B595" s="13" t="s">
        <v>1769</v>
      </c>
      <c r="C595" s="13" t="s">
        <v>5968</v>
      </c>
      <c r="D595" s="1608">
        <v>110.96</v>
      </c>
      <c r="E595" s="210">
        <f>VLOOKUP(A595,'Lead Sheet'!A:B,2,0)</f>
        <v>0</v>
      </c>
      <c r="F595" s="1608">
        <f t="shared" si="9"/>
        <v>0</v>
      </c>
      <c r="G595" s="1648">
        <v>15</v>
      </c>
      <c r="H595" s="1648">
        <v>60</v>
      </c>
      <c r="I595" s="1648"/>
      <c r="J595" s="1650">
        <v>199726006332</v>
      </c>
    </row>
    <row r="596" spans="1:10">
      <c r="A596" s="13" t="s">
        <v>2833</v>
      </c>
      <c r="B596" s="13" t="s">
        <v>1770</v>
      </c>
      <c r="C596" s="13" t="s">
        <v>5969</v>
      </c>
      <c r="D596" s="1608">
        <v>108.68</v>
      </c>
      <c r="E596" s="210">
        <f>VLOOKUP(A596,'Lead Sheet'!A:B,2,0)</f>
        <v>0</v>
      </c>
      <c r="F596" s="1608">
        <f t="shared" si="9"/>
        <v>0</v>
      </c>
      <c r="G596" s="1648">
        <v>10</v>
      </c>
      <c r="H596" s="1648">
        <v>40</v>
      </c>
      <c r="I596" s="1648"/>
      <c r="J596" s="1650">
        <v>199726006349</v>
      </c>
    </row>
    <row r="597" spans="1:10">
      <c r="A597" s="13" t="s">
        <v>2833</v>
      </c>
      <c r="B597" s="13" t="s">
        <v>1771</v>
      </c>
      <c r="C597" s="13" t="s">
        <v>5970</v>
      </c>
      <c r="D597" s="1608">
        <v>108.68</v>
      </c>
      <c r="E597" s="210">
        <f>VLOOKUP(A597,'Lead Sheet'!A:B,2,0)</f>
        <v>0</v>
      </c>
      <c r="F597" s="1608">
        <f t="shared" si="9"/>
        <v>0</v>
      </c>
      <c r="G597" s="1648">
        <v>10</v>
      </c>
      <c r="H597" s="1648">
        <v>40</v>
      </c>
      <c r="I597" s="1648"/>
      <c r="J597" s="1650">
        <v>199726006356</v>
      </c>
    </row>
    <row r="598" spans="1:10">
      <c r="A598" s="13" t="s">
        <v>2833</v>
      </c>
      <c r="B598" s="13" t="s">
        <v>1772</v>
      </c>
      <c r="C598" s="13" t="s">
        <v>5971</v>
      </c>
      <c r="D598" s="1608">
        <v>108.68</v>
      </c>
      <c r="E598" s="210">
        <f>VLOOKUP(A598,'Lead Sheet'!A:B,2,0)</f>
        <v>0</v>
      </c>
      <c r="F598" s="1608">
        <f t="shared" si="9"/>
        <v>0</v>
      </c>
      <c r="G598" s="1648">
        <v>15</v>
      </c>
      <c r="H598" s="1648">
        <v>30</v>
      </c>
      <c r="I598" s="1648"/>
      <c r="J598" s="1650">
        <v>199726006363</v>
      </c>
    </row>
    <row r="599" spans="1:10">
      <c r="A599" s="13" t="s">
        <v>2833</v>
      </c>
      <c r="B599" s="13" t="s">
        <v>1773</v>
      </c>
      <c r="C599" s="13" t="s">
        <v>5972</v>
      </c>
      <c r="D599" s="1608">
        <v>153.94999999999999</v>
      </c>
      <c r="E599" s="210">
        <f>VLOOKUP(A599,'Lead Sheet'!A:B,2,0)</f>
        <v>0</v>
      </c>
      <c r="F599" s="1608">
        <f t="shared" si="9"/>
        <v>0</v>
      </c>
      <c r="G599" s="1648">
        <v>10</v>
      </c>
      <c r="H599" s="1648">
        <v>40</v>
      </c>
      <c r="I599" s="1648"/>
      <c r="J599" s="1650">
        <v>199726006370</v>
      </c>
    </row>
    <row r="600" spans="1:10">
      <c r="A600" s="13" t="s">
        <v>2833</v>
      </c>
      <c r="B600" s="13" t="s">
        <v>1774</v>
      </c>
      <c r="C600" s="13" t="s">
        <v>5973</v>
      </c>
      <c r="D600" s="1608">
        <v>153.94999999999999</v>
      </c>
      <c r="E600" s="210">
        <f>VLOOKUP(A600,'Lead Sheet'!A:B,2,0)</f>
        <v>0</v>
      </c>
      <c r="F600" s="1608">
        <f t="shared" si="9"/>
        <v>0</v>
      </c>
      <c r="G600" s="1648">
        <v>9</v>
      </c>
      <c r="H600" s="1648">
        <v>36</v>
      </c>
      <c r="I600" s="1648"/>
      <c r="J600" s="1650">
        <v>199726006387</v>
      </c>
    </row>
    <row r="601" spans="1:10">
      <c r="A601" s="13" t="s">
        <v>2833</v>
      </c>
      <c r="B601" s="13" t="s">
        <v>1775</v>
      </c>
      <c r="C601" s="13" t="s">
        <v>5974</v>
      </c>
      <c r="D601" s="1608">
        <v>150.94</v>
      </c>
      <c r="E601" s="210">
        <f>VLOOKUP(A601,'Lead Sheet'!A:B,2,0)</f>
        <v>0</v>
      </c>
      <c r="F601" s="1608">
        <f t="shared" si="9"/>
        <v>0</v>
      </c>
      <c r="G601" s="1648">
        <v>14</v>
      </c>
      <c r="H601" s="1648">
        <v>28</v>
      </c>
      <c r="I601" s="1648"/>
      <c r="J601" s="1650">
        <v>199726006394</v>
      </c>
    </row>
    <row r="602" spans="1:10">
      <c r="A602" s="13" t="s">
        <v>2833</v>
      </c>
      <c r="B602" s="13" t="s">
        <v>1776</v>
      </c>
      <c r="C602" s="13" t="s">
        <v>5975</v>
      </c>
      <c r="D602" s="1608">
        <v>150.94</v>
      </c>
      <c r="E602" s="210">
        <f>VLOOKUP(A602,'Lead Sheet'!A:B,2,0)</f>
        <v>0</v>
      </c>
      <c r="F602" s="1608">
        <f t="shared" si="9"/>
        <v>0</v>
      </c>
      <c r="G602" s="1648">
        <v>10</v>
      </c>
      <c r="H602" s="1648">
        <v>40</v>
      </c>
      <c r="I602" s="1648"/>
      <c r="J602" s="1650">
        <v>199726006400</v>
      </c>
    </row>
    <row r="603" spans="1:10">
      <c r="A603" s="13" t="s">
        <v>2833</v>
      </c>
      <c r="B603" s="13" t="s">
        <v>1777</v>
      </c>
      <c r="C603" s="13" t="s">
        <v>5976</v>
      </c>
      <c r="D603" s="1608">
        <v>131.85</v>
      </c>
      <c r="E603" s="210">
        <f>VLOOKUP(A603,'Lead Sheet'!A:B,2,0)</f>
        <v>0</v>
      </c>
      <c r="F603" s="1608">
        <f t="shared" si="9"/>
        <v>0</v>
      </c>
      <c r="G603" s="1648">
        <v>10</v>
      </c>
      <c r="H603" s="1648">
        <v>40</v>
      </c>
      <c r="I603" s="1648"/>
      <c r="J603" s="1650">
        <v>199726006417</v>
      </c>
    </row>
    <row r="604" spans="1:10">
      <c r="A604" s="13" t="s">
        <v>2833</v>
      </c>
      <c r="B604" s="13" t="s">
        <v>1778</v>
      </c>
      <c r="C604" s="13" t="s">
        <v>5977</v>
      </c>
      <c r="D604" s="1608">
        <v>482.64</v>
      </c>
      <c r="E604" s="210">
        <f>VLOOKUP(A604,'Lead Sheet'!A:B,2,0)</f>
        <v>0</v>
      </c>
      <c r="F604" s="1608">
        <f t="shared" si="9"/>
        <v>0</v>
      </c>
      <c r="G604" s="1648">
        <v>6</v>
      </c>
      <c r="H604" s="1648">
        <v>12</v>
      </c>
      <c r="I604" s="1648"/>
      <c r="J604" s="1650">
        <v>199726006448</v>
      </c>
    </row>
    <row r="605" spans="1:10">
      <c r="A605" s="13" t="s">
        <v>2833</v>
      </c>
      <c r="B605" s="13" t="s">
        <v>1779</v>
      </c>
      <c r="C605" s="13" t="s">
        <v>5978</v>
      </c>
      <c r="D605" s="1608">
        <v>429.74</v>
      </c>
      <c r="E605" s="210">
        <f>VLOOKUP(A605,'Lead Sheet'!A:B,2,0)</f>
        <v>0</v>
      </c>
      <c r="F605" s="1608">
        <f t="shared" si="9"/>
        <v>0</v>
      </c>
      <c r="G605" s="1648">
        <v>6</v>
      </c>
      <c r="H605" s="1648">
        <v>12</v>
      </c>
      <c r="I605" s="1648"/>
      <c r="J605" s="1650">
        <v>199726006455</v>
      </c>
    </row>
    <row r="606" spans="1:10">
      <c r="A606" s="13" t="s">
        <v>2833</v>
      </c>
      <c r="B606" s="13" t="s">
        <v>11791</v>
      </c>
      <c r="C606" s="13" t="s">
        <v>5979</v>
      </c>
      <c r="D606" s="1608">
        <v>678.63</v>
      </c>
      <c r="E606" s="210">
        <f>VLOOKUP(A606,'Lead Sheet'!A:B,2,0)</f>
        <v>0</v>
      </c>
      <c r="F606" s="1608">
        <f t="shared" si="9"/>
        <v>0</v>
      </c>
      <c r="G606" s="1648">
        <v>4</v>
      </c>
      <c r="H606" s="1648">
        <v>8</v>
      </c>
      <c r="I606" s="1648"/>
      <c r="J606" s="1650">
        <v>199726006486</v>
      </c>
    </row>
    <row r="607" spans="1:10">
      <c r="A607" s="13" t="s">
        <v>2833</v>
      </c>
      <c r="B607" s="13" t="s">
        <v>1781</v>
      </c>
      <c r="C607" s="13" t="s">
        <v>5980</v>
      </c>
      <c r="D607" s="1608">
        <v>678.63</v>
      </c>
      <c r="E607" s="210">
        <f>VLOOKUP(A607,'Lead Sheet'!A:B,2,0)</f>
        <v>0</v>
      </c>
      <c r="F607" s="1608">
        <f t="shared" si="9"/>
        <v>0</v>
      </c>
      <c r="G607" s="1648">
        <v>4</v>
      </c>
      <c r="H607" s="1648">
        <v>8</v>
      </c>
      <c r="I607" s="1648"/>
      <c r="J607" s="1650">
        <v>199726006493</v>
      </c>
    </row>
    <row r="608" spans="1:10">
      <c r="A608" s="13" t="s">
        <v>2833</v>
      </c>
      <c r="B608" s="13" t="s">
        <v>1782</v>
      </c>
      <c r="C608" s="13" t="s">
        <v>5981</v>
      </c>
      <c r="D608" s="1608">
        <v>1318.57</v>
      </c>
      <c r="E608" s="210">
        <f>VLOOKUP(A608,'Lead Sheet'!A:B,2,0)</f>
        <v>0</v>
      </c>
      <c r="F608" s="1608">
        <f t="shared" si="9"/>
        <v>0</v>
      </c>
      <c r="G608" s="1648">
        <v>1</v>
      </c>
      <c r="H608" s="1648">
        <v>12</v>
      </c>
      <c r="I608" s="1648"/>
      <c r="J608" s="1650">
        <v>199726006509</v>
      </c>
    </row>
    <row r="609" spans="1:10">
      <c r="A609" s="13" t="s">
        <v>2833</v>
      </c>
      <c r="B609" s="13" t="s">
        <v>1783</v>
      </c>
      <c r="C609" s="13" t="s">
        <v>5982</v>
      </c>
      <c r="D609" s="1608">
        <v>1318.57</v>
      </c>
      <c r="E609" s="210">
        <f>VLOOKUP(A609,'Lead Sheet'!A:B,2,0)</f>
        <v>0</v>
      </c>
      <c r="F609" s="1608">
        <f t="shared" si="9"/>
        <v>0</v>
      </c>
      <c r="G609" s="1648">
        <v>1</v>
      </c>
      <c r="H609" s="1648">
        <v>9</v>
      </c>
      <c r="I609" s="1648"/>
      <c r="J609" s="1650">
        <v>199726006516</v>
      </c>
    </row>
    <row r="610" spans="1:10">
      <c r="A610" s="13" t="s">
        <v>2833</v>
      </c>
      <c r="B610" s="13" t="s">
        <v>1784</v>
      </c>
      <c r="C610" s="13" t="s">
        <v>5983</v>
      </c>
      <c r="D610" s="1608">
        <v>34.840000000000003</v>
      </c>
      <c r="E610" s="210">
        <f>VLOOKUP(A610,'Lead Sheet'!A:B,2,0)</f>
        <v>0</v>
      </c>
      <c r="F610" s="1608">
        <f t="shared" si="9"/>
        <v>0</v>
      </c>
      <c r="G610" s="1648">
        <v>60</v>
      </c>
      <c r="H610" s="1648">
        <v>720</v>
      </c>
      <c r="I610" s="1648"/>
      <c r="J610" s="1650">
        <v>199726006523</v>
      </c>
    </row>
    <row r="611" spans="1:10">
      <c r="A611" s="13" t="s">
        <v>2833</v>
      </c>
      <c r="B611" s="13" t="s">
        <v>1785</v>
      </c>
      <c r="C611" s="13" t="s">
        <v>5984</v>
      </c>
      <c r="D611" s="1608">
        <v>33.659999999999997</v>
      </c>
      <c r="E611" s="210">
        <f>VLOOKUP(A611,'Lead Sheet'!A:B,2,0)</f>
        <v>0</v>
      </c>
      <c r="F611" s="1608">
        <f t="shared" si="9"/>
        <v>0</v>
      </c>
      <c r="G611" s="1648">
        <v>35</v>
      </c>
      <c r="H611" s="1648">
        <v>420</v>
      </c>
      <c r="I611" s="1648"/>
      <c r="J611" s="1650">
        <v>199726006530</v>
      </c>
    </row>
    <row r="612" spans="1:10">
      <c r="A612" s="13" t="s">
        <v>2833</v>
      </c>
      <c r="B612" s="13" t="s">
        <v>1786</v>
      </c>
      <c r="C612" s="13" t="s">
        <v>5985</v>
      </c>
      <c r="D612" s="1608">
        <v>33.659999999999997</v>
      </c>
      <c r="E612" s="210">
        <f>VLOOKUP(A612,'Lead Sheet'!A:B,2,0)</f>
        <v>0</v>
      </c>
      <c r="F612" s="1608">
        <f t="shared" si="9"/>
        <v>0</v>
      </c>
      <c r="G612" s="1648">
        <v>40</v>
      </c>
      <c r="H612" s="1648">
        <v>240</v>
      </c>
      <c r="I612" s="1648"/>
      <c r="J612" s="1650">
        <v>199726006547</v>
      </c>
    </row>
    <row r="613" spans="1:10">
      <c r="A613" s="13" t="s">
        <v>2833</v>
      </c>
      <c r="B613" s="13" t="s">
        <v>1787</v>
      </c>
      <c r="C613" s="13" t="s">
        <v>5986</v>
      </c>
      <c r="D613" s="1608">
        <v>34.76</v>
      </c>
      <c r="E613" s="210">
        <f>VLOOKUP(A613,'Lead Sheet'!A:B,2,0)</f>
        <v>0</v>
      </c>
      <c r="F613" s="1608">
        <f t="shared" si="9"/>
        <v>0</v>
      </c>
      <c r="G613" s="1648">
        <v>60</v>
      </c>
      <c r="H613" s="1648">
        <v>180</v>
      </c>
      <c r="I613" s="1648"/>
      <c r="J613" s="1650">
        <v>199726006554</v>
      </c>
    </row>
    <row r="614" spans="1:10">
      <c r="A614" s="13" t="s">
        <v>2833</v>
      </c>
      <c r="B614" s="13" t="s">
        <v>1788</v>
      </c>
      <c r="C614" s="13" t="s">
        <v>5987</v>
      </c>
      <c r="D614" s="1608">
        <v>33.659999999999997</v>
      </c>
      <c r="E614" s="210">
        <f>VLOOKUP(A614,'Lead Sheet'!A:B,2,0)</f>
        <v>0</v>
      </c>
      <c r="F614" s="1608">
        <f t="shared" si="9"/>
        <v>0</v>
      </c>
      <c r="G614" s="1648">
        <v>35</v>
      </c>
      <c r="H614" s="1648">
        <v>105</v>
      </c>
      <c r="I614" s="1648"/>
      <c r="J614" s="1650">
        <v>199726006561</v>
      </c>
    </row>
    <row r="615" spans="1:10">
      <c r="A615" s="13" t="s">
        <v>2833</v>
      </c>
      <c r="B615" s="13" t="s">
        <v>1789</v>
      </c>
      <c r="C615" s="13" t="s">
        <v>5988</v>
      </c>
      <c r="D615" s="1608">
        <v>45.89</v>
      </c>
      <c r="E615" s="210">
        <f>VLOOKUP(A615,'Lead Sheet'!A:B,2,0)</f>
        <v>0</v>
      </c>
      <c r="F615" s="1608">
        <f t="shared" si="9"/>
        <v>0</v>
      </c>
      <c r="G615" s="1648">
        <v>30</v>
      </c>
      <c r="H615" s="1648">
        <v>90</v>
      </c>
      <c r="I615" s="1648"/>
      <c r="J615" s="1650">
        <v>199726006578</v>
      </c>
    </row>
    <row r="616" spans="1:10">
      <c r="A616" s="13" t="s">
        <v>2833</v>
      </c>
      <c r="B616" s="13" t="s">
        <v>1790</v>
      </c>
      <c r="C616" s="13" t="s">
        <v>5989</v>
      </c>
      <c r="D616" s="1608">
        <v>77.180000000000007</v>
      </c>
      <c r="E616" s="210">
        <f>VLOOKUP(A616,'Lead Sheet'!A:B,2,0)</f>
        <v>0</v>
      </c>
      <c r="F616" s="1608">
        <f t="shared" si="9"/>
        <v>0</v>
      </c>
      <c r="G616" s="1648">
        <v>25</v>
      </c>
      <c r="H616" s="1648">
        <v>50</v>
      </c>
      <c r="I616" s="1648"/>
      <c r="J616" s="1650">
        <v>199726006585</v>
      </c>
    </row>
    <row r="617" spans="1:10">
      <c r="A617" s="13" t="s">
        <v>2833</v>
      </c>
      <c r="B617" s="13" t="s">
        <v>1791</v>
      </c>
      <c r="C617" s="13" t="s">
        <v>5990</v>
      </c>
      <c r="D617" s="1608">
        <v>95.02</v>
      </c>
      <c r="E617" s="210">
        <f>VLOOKUP(A617,'Lead Sheet'!A:B,2,0)</f>
        <v>0</v>
      </c>
      <c r="F617" s="1608">
        <f t="shared" si="9"/>
        <v>0</v>
      </c>
      <c r="G617" s="1648">
        <v>9</v>
      </c>
      <c r="H617" s="1648">
        <v>27</v>
      </c>
      <c r="I617" s="1648"/>
      <c r="J617" s="1650">
        <v>199726006592</v>
      </c>
    </row>
    <row r="618" spans="1:10">
      <c r="A618" s="13" t="s">
        <v>2833</v>
      </c>
      <c r="B618" s="13" t="s">
        <v>1792</v>
      </c>
      <c r="C618" s="13" t="s">
        <v>5991</v>
      </c>
      <c r="D618" s="1608">
        <v>164.7</v>
      </c>
      <c r="E618" s="210">
        <f>VLOOKUP(A618,'Lead Sheet'!A:B,2,0)</f>
        <v>0</v>
      </c>
      <c r="F618" s="1608">
        <f t="shared" si="9"/>
        <v>0</v>
      </c>
      <c r="G618" s="1648">
        <v>8</v>
      </c>
      <c r="H618" s="1648">
        <v>16</v>
      </c>
      <c r="I618" s="1648"/>
      <c r="J618" s="1650">
        <v>199726006608</v>
      </c>
    </row>
    <row r="619" spans="1:10">
      <c r="A619" s="13" t="s">
        <v>2833</v>
      </c>
      <c r="B619" s="13" t="s">
        <v>1793</v>
      </c>
      <c r="C619" s="13" t="s">
        <v>5992</v>
      </c>
      <c r="D619" s="1608">
        <v>446.6</v>
      </c>
      <c r="E619" s="210">
        <f>VLOOKUP(A619,'Lead Sheet'!A:B,2,0)</f>
        <v>0</v>
      </c>
      <c r="F619" s="1608">
        <f t="shared" si="9"/>
        <v>0</v>
      </c>
      <c r="G619" s="1648">
        <v>5</v>
      </c>
      <c r="H619" s="1648">
        <v>10</v>
      </c>
      <c r="I619" s="1648"/>
      <c r="J619" s="1650">
        <v>199726006615</v>
      </c>
    </row>
    <row r="620" spans="1:10">
      <c r="A620" s="13" t="s">
        <v>2833</v>
      </c>
      <c r="B620" s="13" t="s">
        <v>1794</v>
      </c>
      <c r="C620" s="13" t="s">
        <v>5993</v>
      </c>
      <c r="D620" s="1608">
        <v>674.13</v>
      </c>
      <c r="E620" s="210">
        <f>VLOOKUP(A620,'Lead Sheet'!A:B,2,0)</f>
        <v>0</v>
      </c>
      <c r="F620" s="1608">
        <f t="shared" si="9"/>
        <v>0</v>
      </c>
      <c r="G620" s="1648">
        <v>8</v>
      </c>
      <c r="H620" s="1648">
        <v>8</v>
      </c>
      <c r="I620" s="1648"/>
      <c r="J620" s="1650">
        <v>199726006622</v>
      </c>
    </row>
    <row r="621" spans="1:10">
      <c r="A621" s="13" t="s">
        <v>2833</v>
      </c>
      <c r="B621" s="13" t="s">
        <v>1795</v>
      </c>
      <c r="C621" s="13" t="s">
        <v>5994</v>
      </c>
      <c r="D621" s="1608">
        <v>1112.71</v>
      </c>
      <c r="E621" s="210">
        <f>VLOOKUP(A621,'Lead Sheet'!A:B,2,0)</f>
        <v>0</v>
      </c>
      <c r="F621" s="1608">
        <f t="shared" si="9"/>
        <v>0</v>
      </c>
      <c r="G621" s="1648">
        <v>4</v>
      </c>
      <c r="H621" s="1648">
        <v>4</v>
      </c>
      <c r="I621" s="1648"/>
      <c r="J621" s="1650">
        <v>199726006639</v>
      </c>
    </row>
    <row r="622" spans="1:10">
      <c r="A622" s="13" t="s">
        <v>2833</v>
      </c>
      <c r="B622" s="13" t="s">
        <v>1796</v>
      </c>
      <c r="C622" s="13" t="s">
        <v>6159</v>
      </c>
      <c r="D622" s="1608">
        <v>88.24</v>
      </c>
      <c r="E622" s="210">
        <f>VLOOKUP(A622,'Lead Sheet'!A:B,2,0)</f>
        <v>0</v>
      </c>
      <c r="F622" s="1608">
        <f t="shared" si="9"/>
        <v>0</v>
      </c>
      <c r="G622" s="1648">
        <v>45</v>
      </c>
      <c r="H622" s="1648">
        <v>135</v>
      </c>
      <c r="I622" s="1648"/>
      <c r="J622" s="1650">
        <v>199726006646</v>
      </c>
    </row>
    <row r="623" spans="1:10">
      <c r="A623" s="13" t="s">
        <v>2833</v>
      </c>
      <c r="B623" s="13" t="s">
        <v>11413</v>
      </c>
      <c r="C623" s="13" t="s">
        <v>6160</v>
      </c>
      <c r="D623" s="1608">
        <v>81.45</v>
      </c>
      <c r="E623" s="210">
        <f>VLOOKUP(A623,'Lead Sheet'!A:B,2,0)</f>
        <v>0</v>
      </c>
      <c r="F623" s="1608">
        <f t="shared" si="9"/>
        <v>0</v>
      </c>
      <c r="G623" s="1648">
        <v>20</v>
      </c>
      <c r="H623" s="1648">
        <v>160</v>
      </c>
      <c r="I623" s="1648"/>
      <c r="J623" s="1650">
        <v>199726006653</v>
      </c>
    </row>
    <row r="624" spans="1:10">
      <c r="A624" s="13" t="s">
        <v>2833</v>
      </c>
      <c r="B624" s="13" t="s">
        <v>1797</v>
      </c>
      <c r="C624" s="13" t="s">
        <v>6161</v>
      </c>
      <c r="D624" s="1608">
        <v>132.80000000000001</v>
      </c>
      <c r="E624" s="210">
        <f>VLOOKUP(A624,'Lead Sheet'!A:B,2,0)</f>
        <v>0</v>
      </c>
      <c r="F624" s="1608">
        <f t="shared" si="9"/>
        <v>0</v>
      </c>
      <c r="G624" s="1648">
        <v>20</v>
      </c>
      <c r="H624" s="1648">
        <v>40</v>
      </c>
      <c r="I624" s="1648"/>
      <c r="J624" s="1650">
        <v>199726006660</v>
      </c>
    </row>
    <row r="625" spans="1:10">
      <c r="A625" s="13" t="s">
        <v>2833</v>
      </c>
      <c r="B625" s="13" t="s">
        <v>1798</v>
      </c>
      <c r="C625" s="13" t="s">
        <v>6162</v>
      </c>
      <c r="D625" s="1608">
        <v>182.98</v>
      </c>
      <c r="E625" s="210">
        <f>VLOOKUP(A625,'Lead Sheet'!A:B,2,0)</f>
        <v>0</v>
      </c>
      <c r="F625" s="1608">
        <f t="shared" si="9"/>
        <v>0</v>
      </c>
      <c r="G625" s="1648">
        <v>15</v>
      </c>
      <c r="H625" s="1648">
        <v>45</v>
      </c>
      <c r="I625" s="1648"/>
      <c r="J625" s="1650">
        <v>199726006677</v>
      </c>
    </row>
    <row r="626" spans="1:10">
      <c r="A626" s="13" t="s">
        <v>2833</v>
      </c>
      <c r="B626" s="13" t="s">
        <v>1799</v>
      </c>
      <c r="C626" s="13" t="s">
        <v>6163</v>
      </c>
      <c r="D626" s="1608">
        <v>377.55</v>
      </c>
      <c r="E626" s="210">
        <f>VLOOKUP(A626,'Lead Sheet'!A:B,2,0)</f>
        <v>0</v>
      </c>
      <c r="F626" s="1608">
        <f t="shared" si="9"/>
        <v>0</v>
      </c>
      <c r="G626" s="1648">
        <v>12</v>
      </c>
      <c r="H626" s="1648">
        <v>24</v>
      </c>
      <c r="I626" s="1648"/>
      <c r="J626" s="1650">
        <v>199726006684</v>
      </c>
    </row>
    <row r="627" spans="1:10">
      <c r="A627" s="13" t="s">
        <v>2833</v>
      </c>
      <c r="B627" s="13" t="s">
        <v>11792</v>
      </c>
      <c r="C627" s="13" t="s">
        <v>5995</v>
      </c>
      <c r="D627" s="1608">
        <v>36.89</v>
      </c>
      <c r="E627" s="210">
        <f>VLOOKUP(A627,'Lead Sheet'!A:B,2,0)</f>
        <v>0</v>
      </c>
      <c r="F627" s="1608">
        <f t="shared" si="9"/>
        <v>0</v>
      </c>
      <c r="G627" s="1648">
        <v>80</v>
      </c>
      <c r="H627" s="1648">
        <v>480</v>
      </c>
      <c r="I627" s="1648"/>
      <c r="J627" s="1650">
        <v>199726006691</v>
      </c>
    </row>
    <row r="628" spans="1:10">
      <c r="A628" s="13" t="s">
        <v>2833</v>
      </c>
      <c r="B628" s="13" t="s">
        <v>1801</v>
      </c>
      <c r="C628" s="13" t="s">
        <v>5996</v>
      </c>
      <c r="D628" s="1608">
        <v>31.95</v>
      </c>
      <c r="E628" s="210">
        <f>VLOOKUP(A628,'Lead Sheet'!A:B,2,0)</f>
        <v>0</v>
      </c>
      <c r="F628" s="1608">
        <f t="shared" si="9"/>
        <v>0</v>
      </c>
      <c r="G628" s="1648">
        <v>50</v>
      </c>
      <c r="H628" s="1648">
        <v>300</v>
      </c>
      <c r="I628" s="1648"/>
      <c r="J628" s="1650">
        <v>199726006707</v>
      </c>
    </row>
    <row r="629" spans="1:10">
      <c r="A629" s="13" t="s">
        <v>2833</v>
      </c>
      <c r="B629" s="13" t="s">
        <v>1802</v>
      </c>
      <c r="C629" s="13" t="s">
        <v>5997</v>
      </c>
      <c r="D629" s="1608">
        <v>31.95</v>
      </c>
      <c r="E629" s="210">
        <f>VLOOKUP(A629,'Lead Sheet'!A:B,2,0)</f>
        <v>0</v>
      </c>
      <c r="F629" s="1608">
        <f t="shared" si="9"/>
        <v>0</v>
      </c>
      <c r="G629" s="1648">
        <v>30</v>
      </c>
      <c r="H629" s="1648">
        <v>180</v>
      </c>
      <c r="I629" s="1648"/>
      <c r="J629" s="1650">
        <v>199726006714</v>
      </c>
    </row>
    <row r="630" spans="1:10">
      <c r="A630" s="13" t="s">
        <v>2833</v>
      </c>
      <c r="B630" s="13" t="s">
        <v>1803</v>
      </c>
      <c r="C630" s="13" t="s">
        <v>5998</v>
      </c>
      <c r="D630" s="1608">
        <v>19.68</v>
      </c>
      <c r="E630" s="210">
        <f>VLOOKUP(A630,'Lead Sheet'!A:B,2,0)</f>
        <v>0</v>
      </c>
      <c r="F630" s="1608">
        <f t="shared" si="9"/>
        <v>0</v>
      </c>
      <c r="G630" s="1648">
        <v>40</v>
      </c>
      <c r="H630" s="1648">
        <v>120</v>
      </c>
      <c r="I630" s="1648"/>
      <c r="J630" s="1650">
        <v>199726006721</v>
      </c>
    </row>
    <row r="631" spans="1:10">
      <c r="A631" s="13" t="s">
        <v>2833</v>
      </c>
      <c r="B631" s="13" t="s">
        <v>1804</v>
      </c>
      <c r="C631" s="13" t="s">
        <v>5999</v>
      </c>
      <c r="D631" s="1608">
        <v>33.03</v>
      </c>
      <c r="E631" s="210">
        <f>VLOOKUP(A631,'Lead Sheet'!A:B,2,0)</f>
        <v>0</v>
      </c>
      <c r="F631" s="1608">
        <f t="shared" si="9"/>
        <v>0</v>
      </c>
      <c r="G631" s="1648">
        <v>35</v>
      </c>
      <c r="H631" s="1648">
        <v>70</v>
      </c>
      <c r="I631" s="1648"/>
      <c r="J631" s="1650">
        <v>199726006738</v>
      </c>
    </row>
    <row r="632" spans="1:10">
      <c r="A632" s="13" t="s">
        <v>2833</v>
      </c>
      <c r="B632" s="13" t="s">
        <v>1805</v>
      </c>
      <c r="C632" s="13" t="s">
        <v>6000</v>
      </c>
      <c r="D632" s="1608">
        <v>54.06</v>
      </c>
      <c r="E632" s="210">
        <f>VLOOKUP(A632,'Lead Sheet'!A:B,2,0)</f>
        <v>0</v>
      </c>
      <c r="F632" s="1608">
        <f t="shared" si="9"/>
        <v>0</v>
      </c>
      <c r="G632" s="1648">
        <v>20</v>
      </c>
      <c r="H632" s="1648">
        <v>40</v>
      </c>
      <c r="I632" s="1648"/>
      <c r="J632" s="1650">
        <v>199726006745</v>
      </c>
    </row>
    <row r="633" spans="1:10">
      <c r="A633" s="13" t="s">
        <v>2833</v>
      </c>
      <c r="B633" s="13" t="s">
        <v>1806</v>
      </c>
      <c r="C633" s="13" t="s">
        <v>6001</v>
      </c>
      <c r="D633" s="1608">
        <v>85.47</v>
      </c>
      <c r="E633" s="210">
        <f>VLOOKUP(A633,'Lead Sheet'!A:B,2,0)</f>
        <v>0</v>
      </c>
      <c r="F633" s="1608">
        <f t="shared" si="9"/>
        <v>0</v>
      </c>
      <c r="G633" s="1648">
        <v>14</v>
      </c>
      <c r="H633" s="1648">
        <v>28</v>
      </c>
      <c r="I633" s="1648"/>
      <c r="J633" s="1650">
        <v>199726006752</v>
      </c>
    </row>
    <row r="634" spans="1:10">
      <c r="A634" s="13" t="s">
        <v>2833</v>
      </c>
      <c r="B634" s="13" t="s">
        <v>1807</v>
      </c>
      <c r="C634" s="13" t="s">
        <v>6002</v>
      </c>
      <c r="D634" s="1608">
        <v>106.69</v>
      </c>
      <c r="E634" s="210">
        <f>VLOOKUP(A634,'Lead Sheet'!A:B,2,0)</f>
        <v>0</v>
      </c>
      <c r="F634" s="1608">
        <f t="shared" si="9"/>
        <v>0</v>
      </c>
      <c r="G634" s="1648">
        <v>12</v>
      </c>
      <c r="H634" s="1648">
        <v>24</v>
      </c>
      <c r="I634" s="1648"/>
      <c r="J634" s="1650">
        <v>199726006769</v>
      </c>
    </row>
    <row r="635" spans="1:10">
      <c r="A635" s="13" t="s">
        <v>2833</v>
      </c>
      <c r="B635" s="13" t="s">
        <v>1808</v>
      </c>
      <c r="C635" s="13" t="s">
        <v>6003</v>
      </c>
      <c r="D635" s="1608">
        <v>178.04</v>
      </c>
      <c r="E635" s="210">
        <f>VLOOKUP(A635,'Lead Sheet'!A:B,2,0)</f>
        <v>0</v>
      </c>
      <c r="F635" s="1608">
        <f t="shared" si="9"/>
        <v>0</v>
      </c>
      <c r="G635" s="1648">
        <v>8</v>
      </c>
      <c r="H635" s="1648">
        <v>16</v>
      </c>
      <c r="I635" s="1648"/>
      <c r="J635" s="1650">
        <v>199726006776</v>
      </c>
    </row>
    <row r="636" spans="1:10">
      <c r="A636" s="13" t="s">
        <v>2833</v>
      </c>
      <c r="B636" s="13" t="s">
        <v>1809</v>
      </c>
      <c r="C636" s="13" t="s">
        <v>6004</v>
      </c>
      <c r="D636" s="1608">
        <v>478.12</v>
      </c>
      <c r="E636" s="210">
        <f>VLOOKUP(A636,'Lead Sheet'!A:B,2,0)</f>
        <v>0</v>
      </c>
      <c r="F636" s="1608">
        <f t="shared" si="9"/>
        <v>0</v>
      </c>
      <c r="G636" s="1648">
        <v>4</v>
      </c>
      <c r="H636" s="1648">
        <v>8</v>
      </c>
      <c r="I636" s="1648"/>
      <c r="J636" s="1650">
        <v>199726006783</v>
      </c>
    </row>
    <row r="637" spans="1:10">
      <c r="A637" s="13" t="s">
        <v>2833</v>
      </c>
      <c r="B637" s="13" t="s">
        <v>1810</v>
      </c>
      <c r="C637" s="13" t="s">
        <v>6005</v>
      </c>
      <c r="D637" s="1608">
        <v>560.6</v>
      </c>
      <c r="E637" s="210">
        <f>VLOOKUP(A637,'Lead Sheet'!A:B,2,0)</f>
        <v>0</v>
      </c>
      <c r="F637" s="1608">
        <f t="shared" si="9"/>
        <v>0</v>
      </c>
      <c r="G637" s="1648">
        <v>6</v>
      </c>
      <c r="H637" s="1648">
        <v>6</v>
      </c>
      <c r="I637" s="1648"/>
      <c r="J637" s="1650">
        <v>199726006790</v>
      </c>
    </row>
    <row r="638" spans="1:10">
      <c r="A638" s="13" t="s">
        <v>2833</v>
      </c>
      <c r="B638" s="13" t="s">
        <v>1811</v>
      </c>
      <c r="C638" s="13" t="s">
        <v>6006</v>
      </c>
      <c r="D638" s="1608">
        <v>1325.55</v>
      </c>
      <c r="E638" s="210">
        <f>VLOOKUP(A638,'Lead Sheet'!A:B,2,0)</f>
        <v>0</v>
      </c>
      <c r="F638" s="1608">
        <f t="shared" si="9"/>
        <v>0</v>
      </c>
      <c r="G638" s="1648">
        <v>2</v>
      </c>
      <c r="H638" s="1648">
        <v>2</v>
      </c>
      <c r="I638" s="1648"/>
      <c r="J638" s="1650">
        <v>199726006806</v>
      </c>
    </row>
    <row r="639" spans="1:10">
      <c r="A639" s="13" t="s">
        <v>2833</v>
      </c>
      <c r="B639" s="13" t="s">
        <v>1812</v>
      </c>
      <c r="C639" s="13" t="s">
        <v>6007</v>
      </c>
      <c r="D639" s="1608">
        <v>3799.33</v>
      </c>
      <c r="E639" s="210">
        <f>VLOOKUP(A639,'Lead Sheet'!A:B,2,0)</f>
        <v>0</v>
      </c>
      <c r="F639" s="1608">
        <f t="shared" si="9"/>
        <v>0</v>
      </c>
      <c r="G639" s="1648">
        <v>1</v>
      </c>
      <c r="H639" s="1648">
        <v>1</v>
      </c>
      <c r="I639" s="1648"/>
      <c r="J639" s="1650">
        <v>199726006813</v>
      </c>
    </row>
    <row r="640" spans="1:10">
      <c r="A640" s="13" t="s">
        <v>2833</v>
      </c>
      <c r="B640" s="13" t="s">
        <v>1813</v>
      </c>
      <c r="C640" s="13" t="s">
        <v>6008</v>
      </c>
      <c r="D640" s="1608">
        <v>47.18</v>
      </c>
      <c r="E640" s="210">
        <f>VLOOKUP(A640,'Lead Sheet'!A:B,2,0)</f>
        <v>0</v>
      </c>
      <c r="F640" s="1608">
        <f t="shared" si="9"/>
        <v>0</v>
      </c>
      <c r="G640" s="1648">
        <v>60</v>
      </c>
      <c r="H640" s="1648">
        <v>480</v>
      </c>
      <c r="I640" s="1648"/>
      <c r="J640" s="1650">
        <v>199726006844</v>
      </c>
    </row>
    <row r="641" spans="1:10">
      <c r="A641" s="13" t="s">
        <v>2833</v>
      </c>
      <c r="B641" s="13" t="s">
        <v>11793</v>
      </c>
      <c r="C641" s="13" t="s">
        <v>6009</v>
      </c>
      <c r="D641" s="1608">
        <v>38.03</v>
      </c>
      <c r="E641" s="210">
        <f>VLOOKUP(A641,'Lead Sheet'!A:B,2,0)</f>
        <v>0</v>
      </c>
      <c r="F641" s="1608">
        <f t="shared" si="9"/>
        <v>0</v>
      </c>
      <c r="G641" s="1648">
        <v>25</v>
      </c>
      <c r="H641" s="1648">
        <v>300</v>
      </c>
      <c r="I641" s="1648"/>
      <c r="J641" s="1650">
        <v>199726006851</v>
      </c>
    </row>
    <row r="642" spans="1:10">
      <c r="A642" s="13" t="s">
        <v>2833</v>
      </c>
      <c r="B642" s="13" t="s">
        <v>1815</v>
      </c>
      <c r="C642" s="13" t="s">
        <v>6010</v>
      </c>
      <c r="D642" s="1608">
        <v>48.31</v>
      </c>
      <c r="E642" s="210">
        <f>VLOOKUP(A642,'Lead Sheet'!A:B,2,0)</f>
        <v>0</v>
      </c>
      <c r="F642" s="1608">
        <f t="shared" si="9"/>
        <v>0</v>
      </c>
      <c r="G642" s="1648">
        <v>20</v>
      </c>
      <c r="H642" s="1648">
        <v>160</v>
      </c>
      <c r="I642" s="1648"/>
      <c r="J642" s="1650">
        <v>199726006868</v>
      </c>
    </row>
    <row r="643" spans="1:10">
      <c r="A643" s="13" t="s">
        <v>2833</v>
      </c>
      <c r="B643" s="13" t="s">
        <v>11794</v>
      </c>
      <c r="C643" s="13" t="s">
        <v>7438</v>
      </c>
      <c r="D643" s="1608">
        <v>52.21</v>
      </c>
      <c r="E643" s="210">
        <f>VLOOKUP(A643,'Lead Sheet'!A:B,2,0)</f>
        <v>0</v>
      </c>
      <c r="F643" s="1608">
        <f t="shared" ref="F643:F706" si="10">IFERROR(D643*E643,"NET")</f>
        <v>0</v>
      </c>
      <c r="G643" s="1648">
        <v>30</v>
      </c>
      <c r="H643" s="1648">
        <v>120</v>
      </c>
      <c r="I643" s="1648"/>
      <c r="J643" s="1650">
        <v>199726006875</v>
      </c>
    </row>
    <row r="644" spans="1:10">
      <c r="A644" s="13" t="s">
        <v>2833</v>
      </c>
      <c r="B644" s="13" t="s">
        <v>11795</v>
      </c>
      <c r="C644" s="13" t="s">
        <v>7439</v>
      </c>
      <c r="D644" s="1608">
        <v>77.97</v>
      </c>
      <c r="E644" s="210">
        <f>VLOOKUP(A644,'Lead Sheet'!A:B,2,0)</f>
        <v>0</v>
      </c>
      <c r="F644" s="1608">
        <f t="shared" si="10"/>
        <v>0</v>
      </c>
      <c r="G644" s="1648">
        <v>25</v>
      </c>
      <c r="H644" s="1648">
        <v>100</v>
      </c>
      <c r="I644" s="1648"/>
      <c r="J644" s="1650">
        <v>199726006882</v>
      </c>
    </row>
    <row r="645" spans="1:10">
      <c r="A645" s="13" t="s">
        <v>2833</v>
      </c>
      <c r="B645" s="13" t="s">
        <v>11796</v>
      </c>
      <c r="C645" s="13" t="s">
        <v>6011</v>
      </c>
      <c r="D645" s="1608">
        <v>47.42</v>
      </c>
      <c r="E645" s="210">
        <f>VLOOKUP(A645,'Lead Sheet'!A:B,2,0)</f>
        <v>0</v>
      </c>
      <c r="F645" s="1608">
        <f t="shared" si="10"/>
        <v>0</v>
      </c>
      <c r="G645" s="1648">
        <v>25</v>
      </c>
      <c r="H645" s="1648">
        <v>100</v>
      </c>
      <c r="I645" s="1648"/>
      <c r="J645" s="1650">
        <v>199726006899</v>
      </c>
    </row>
    <row r="646" spans="1:10">
      <c r="A646" s="13" t="s">
        <v>2833</v>
      </c>
      <c r="B646" s="13" t="s">
        <v>11797</v>
      </c>
      <c r="C646" s="13" t="s">
        <v>6012</v>
      </c>
      <c r="D646" s="1608">
        <v>45.67</v>
      </c>
      <c r="E646" s="210">
        <f>VLOOKUP(A646,'Lead Sheet'!A:B,2,0)</f>
        <v>0</v>
      </c>
      <c r="F646" s="1608">
        <f t="shared" si="10"/>
        <v>0</v>
      </c>
      <c r="G646" s="1648">
        <v>20</v>
      </c>
      <c r="H646" s="1648">
        <v>80</v>
      </c>
      <c r="I646" s="1648"/>
      <c r="J646" s="1650">
        <v>199726006905</v>
      </c>
    </row>
    <row r="647" spans="1:10">
      <c r="A647" s="13" t="s">
        <v>2833</v>
      </c>
      <c r="B647" s="13" t="s">
        <v>1857</v>
      </c>
      <c r="C647" s="13" t="s">
        <v>8180</v>
      </c>
      <c r="D647" s="1608">
        <v>77.180000000000007</v>
      </c>
      <c r="E647" s="210">
        <f>VLOOKUP(A647,'Lead Sheet'!A:B,2,0)</f>
        <v>0</v>
      </c>
      <c r="F647" s="1608">
        <f t="shared" si="10"/>
        <v>0</v>
      </c>
      <c r="G647" s="1648">
        <v>20</v>
      </c>
      <c r="H647" s="1648">
        <v>80</v>
      </c>
      <c r="I647" s="1648"/>
      <c r="J647" s="1650">
        <v>199726006912</v>
      </c>
    </row>
    <row r="648" spans="1:10">
      <c r="A648" s="13" t="s">
        <v>2833</v>
      </c>
      <c r="B648" s="13" t="s">
        <v>1858</v>
      </c>
      <c r="C648" s="13" t="s">
        <v>8181</v>
      </c>
      <c r="D648" s="1608">
        <v>131.80000000000001</v>
      </c>
      <c r="E648" s="210">
        <f>VLOOKUP(A648,'Lead Sheet'!A:B,2,0)</f>
        <v>0</v>
      </c>
      <c r="F648" s="1608">
        <f t="shared" si="10"/>
        <v>0</v>
      </c>
      <c r="G648" s="1648">
        <v>25</v>
      </c>
      <c r="H648" s="1648">
        <v>100</v>
      </c>
      <c r="I648" s="1648"/>
      <c r="J648" s="1650">
        <v>199726006929</v>
      </c>
    </row>
    <row r="649" spans="1:10">
      <c r="A649" s="13" t="s">
        <v>2833</v>
      </c>
      <c r="B649" s="13" t="s">
        <v>1854</v>
      </c>
      <c r="C649" s="13" t="s">
        <v>6047</v>
      </c>
      <c r="D649" s="1608">
        <v>43.47</v>
      </c>
      <c r="E649" s="210">
        <f>VLOOKUP(A649,'Lead Sheet'!A:B,2,0)</f>
        <v>0</v>
      </c>
      <c r="F649" s="1608">
        <f t="shared" si="10"/>
        <v>0</v>
      </c>
      <c r="G649" s="1648">
        <v>25</v>
      </c>
      <c r="H649" s="1648">
        <v>100</v>
      </c>
      <c r="I649" s="1648"/>
      <c r="J649" s="1650">
        <v>199726006936</v>
      </c>
    </row>
    <row r="650" spans="1:10">
      <c r="A650" s="13" t="s">
        <v>2833</v>
      </c>
      <c r="B650" s="13" t="s">
        <v>11798</v>
      </c>
      <c r="C650" s="13" t="s">
        <v>6048</v>
      </c>
      <c r="D650" s="1608">
        <v>52.21</v>
      </c>
      <c r="E650" s="210">
        <f>VLOOKUP(A650,'Lead Sheet'!A:B,2,0)</f>
        <v>0</v>
      </c>
      <c r="F650" s="1608">
        <f t="shared" si="10"/>
        <v>0</v>
      </c>
      <c r="G650" s="1648">
        <v>18</v>
      </c>
      <c r="H650" s="1648">
        <v>72</v>
      </c>
      <c r="I650" s="1648"/>
      <c r="J650" s="1650">
        <v>199726006943</v>
      </c>
    </row>
    <row r="651" spans="1:10">
      <c r="A651" s="13" t="s">
        <v>2833</v>
      </c>
      <c r="B651" s="13" t="s">
        <v>11799</v>
      </c>
      <c r="C651" s="13" t="s">
        <v>6049</v>
      </c>
      <c r="D651" s="1608">
        <v>52.21</v>
      </c>
      <c r="E651" s="210">
        <f>VLOOKUP(A651,'Lead Sheet'!A:B,2,0)</f>
        <v>0</v>
      </c>
      <c r="F651" s="1608">
        <f t="shared" si="10"/>
        <v>0</v>
      </c>
      <c r="G651" s="1648">
        <v>20</v>
      </c>
      <c r="H651" s="1648">
        <v>80</v>
      </c>
      <c r="I651" s="1648"/>
      <c r="J651" s="1650">
        <v>199726006950</v>
      </c>
    </row>
    <row r="652" spans="1:10">
      <c r="A652" s="13" t="s">
        <v>2833</v>
      </c>
      <c r="B652" s="13" t="s">
        <v>11800</v>
      </c>
      <c r="C652" s="13" t="s">
        <v>6013</v>
      </c>
      <c r="D652" s="1608">
        <v>77.180000000000007</v>
      </c>
      <c r="E652" s="210">
        <f>VLOOKUP(A652,'Lead Sheet'!A:B,2,0)</f>
        <v>0</v>
      </c>
      <c r="F652" s="1608">
        <f t="shared" si="10"/>
        <v>0</v>
      </c>
      <c r="G652" s="1648">
        <v>20</v>
      </c>
      <c r="H652" s="1648">
        <v>80</v>
      </c>
      <c r="I652" s="1648"/>
      <c r="J652" s="1650">
        <v>199726006967</v>
      </c>
    </row>
    <row r="653" spans="1:10">
      <c r="A653" s="13" t="s">
        <v>2833</v>
      </c>
      <c r="B653" s="13" t="s">
        <v>1819</v>
      </c>
      <c r="C653" s="13" t="s">
        <v>6014</v>
      </c>
      <c r="D653" s="1608">
        <v>78.760000000000005</v>
      </c>
      <c r="E653" s="210">
        <f>VLOOKUP(A653,'Lead Sheet'!A:B,2,0)</f>
        <v>0</v>
      </c>
      <c r="F653" s="1608">
        <f t="shared" si="10"/>
        <v>0</v>
      </c>
      <c r="G653" s="1648">
        <v>15</v>
      </c>
      <c r="H653" s="1648">
        <v>60</v>
      </c>
      <c r="I653" s="1648"/>
      <c r="J653" s="1650">
        <v>199726006974</v>
      </c>
    </row>
    <row r="654" spans="1:10">
      <c r="A654" s="13" t="s">
        <v>2833</v>
      </c>
      <c r="B654" s="13" t="s">
        <v>1820</v>
      </c>
      <c r="C654" s="13" t="s">
        <v>6015</v>
      </c>
      <c r="D654" s="1608">
        <v>64.06</v>
      </c>
      <c r="E654" s="210">
        <f>VLOOKUP(A654,'Lead Sheet'!A:B,2,0)</f>
        <v>0</v>
      </c>
      <c r="F654" s="1608">
        <f t="shared" si="10"/>
        <v>0</v>
      </c>
      <c r="G654" s="1648">
        <v>15</v>
      </c>
      <c r="H654" s="1648">
        <v>60</v>
      </c>
      <c r="I654" s="1648"/>
      <c r="J654" s="1650">
        <v>199726006981</v>
      </c>
    </row>
    <row r="655" spans="1:10">
      <c r="A655" s="13" t="s">
        <v>2833</v>
      </c>
      <c r="B655" s="13" t="s">
        <v>1821</v>
      </c>
      <c r="C655" s="13" t="s">
        <v>6016</v>
      </c>
      <c r="D655" s="1608">
        <v>64.06</v>
      </c>
      <c r="E655" s="210">
        <f>VLOOKUP(A655,'Lead Sheet'!A:B,2,0)</f>
        <v>0</v>
      </c>
      <c r="F655" s="1608">
        <f t="shared" si="10"/>
        <v>0</v>
      </c>
      <c r="G655" s="1648">
        <v>15</v>
      </c>
      <c r="H655" s="1648">
        <v>60</v>
      </c>
      <c r="I655" s="1648"/>
      <c r="J655" s="1650">
        <v>199726006998</v>
      </c>
    </row>
    <row r="656" spans="1:10">
      <c r="A656" s="13" t="s">
        <v>2833</v>
      </c>
      <c r="B656" s="13" t="s">
        <v>11801</v>
      </c>
      <c r="C656" s="13" t="s">
        <v>7440</v>
      </c>
      <c r="D656" s="1608">
        <v>122.76</v>
      </c>
      <c r="E656" s="210">
        <f>VLOOKUP(A656,'Lead Sheet'!A:B,2,0)</f>
        <v>0</v>
      </c>
      <c r="F656" s="1608">
        <f t="shared" si="10"/>
        <v>0</v>
      </c>
      <c r="G656" s="1648">
        <v>11</v>
      </c>
      <c r="H656" s="1648">
        <v>44</v>
      </c>
      <c r="I656" s="1648"/>
      <c r="J656" s="1650">
        <v>199726007001</v>
      </c>
    </row>
    <row r="657" spans="1:10">
      <c r="A657" s="13" t="s">
        <v>2833</v>
      </c>
      <c r="B657" s="13" t="s">
        <v>11802</v>
      </c>
      <c r="C657" s="13" t="s">
        <v>7441</v>
      </c>
      <c r="D657" s="1608">
        <v>208.68</v>
      </c>
      <c r="E657" s="210">
        <f>VLOOKUP(A657,'Lead Sheet'!A:B,2,0)</f>
        <v>0</v>
      </c>
      <c r="F657" s="1608">
        <f t="shared" si="10"/>
        <v>0</v>
      </c>
      <c r="G657" s="1648">
        <v>9</v>
      </c>
      <c r="H657" s="1648">
        <v>36</v>
      </c>
      <c r="I657" s="1648"/>
      <c r="J657" s="1650">
        <v>199726007018</v>
      </c>
    </row>
    <row r="658" spans="1:10">
      <c r="A658" s="13" t="s">
        <v>2833</v>
      </c>
      <c r="B658" s="13" t="s">
        <v>11803</v>
      </c>
      <c r="C658" s="13" t="s">
        <v>7442</v>
      </c>
      <c r="D658" s="1608">
        <v>214.23</v>
      </c>
      <c r="E658" s="210">
        <f>VLOOKUP(A658,'Lead Sheet'!A:B,2,0)</f>
        <v>0</v>
      </c>
      <c r="F658" s="1608">
        <f t="shared" si="10"/>
        <v>0</v>
      </c>
      <c r="G658" s="1648">
        <v>12</v>
      </c>
      <c r="H658" s="1648">
        <v>48</v>
      </c>
      <c r="I658" s="1648"/>
      <c r="J658" s="1650">
        <v>199726007025</v>
      </c>
    </row>
    <row r="659" spans="1:10">
      <c r="A659" s="13" t="s">
        <v>2833</v>
      </c>
      <c r="B659" s="13" t="s">
        <v>11804</v>
      </c>
      <c r="C659" s="13" t="s">
        <v>6050</v>
      </c>
      <c r="D659" s="1608">
        <v>73.14</v>
      </c>
      <c r="E659" s="210">
        <f>VLOOKUP(A659,'Lead Sheet'!A:B,2,0)</f>
        <v>0</v>
      </c>
      <c r="F659" s="1608">
        <f t="shared" si="10"/>
        <v>0</v>
      </c>
      <c r="G659" s="1648">
        <v>20</v>
      </c>
      <c r="H659" s="1648">
        <v>120</v>
      </c>
      <c r="I659" s="1648"/>
      <c r="J659" s="1650">
        <v>199726007032</v>
      </c>
    </row>
    <row r="660" spans="1:10">
      <c r="A660" s="13" t="s">
        <v>2833</v>
      </c>
      <c r="B660" s="13" t="s">
        <v>1860</v>
      </c>
      <c r="C660" s="13" t="s">
        <v>6051</v>
      </c>
      <c r="D660" s="1608">
        <v>78.760000000000005</v>
      </c>
      <c r="E660" s="210">
        <f>VLOOKUP(A660,'Lead Sheet'!A:B,2,0)</f>
        <v>0</v>
      </c>
      <c r="F660" s="1608">
        <f t="shared" si="10"/>
        <v>0</v>
      </c>
      <c r="G660" s="1648">
        <v>20</v>
      </c>
      <c r="H660" s="1648">
        <v>120</v>
      </c>
      <c r="I660" s="1648"/>
      <c r="J660" s="1650">
        <v>199726007049</v>
      </c>
    </row>
    <row r="661" spans="1:10">
      <c r="A661" s="13" t="s">
        <v>2833</v>
      </c>
      <c r="B661" s="13" t="s">
        <v>11805</v>
      </c>
      <c r="C661" s="13" t="s">
        <v>6052</v>
      </c>
      <c r="D661" s="1608">
        <v>77.180000000000007</v>
      </c>
      <c r="E661" s="210">
        <f>VLOOKUP(A661,'Lead Sheet'!A:B,2,0)</f>
        <v>0</v>
      </c>
      <c r="F661" s="1608">
        <f t="shared" si="10"/>
        <v>0</v>
      </c>
      <c r="G661" s="1648">
        <v>15</v>
      </c>
      <c r="H661" s="1648">
        <v>90</v>
      </c>
      <c r="I661" s="1648"/>
      <c r="J661" s="1650">
        <v>199726007056</v>
      </c>
    </row>
    <row r="662" spans="1:10">
      <c r="A662" s="13" t="s">
        <v>2833</v>
      </c>
      <c r="B662" s="13" t="s">
        <v>11806</v>
      </c>
      <c r="C662" s="13" t="s">
        <v>6053</v>
      </c>
      <c r="D662" s="1608">
        <v>77.94</v>
      </c>
      <c r="E662" s="210">
        <f>VLOOKUP(A662,'Lead Sheet'!A:B,2,0)</f>
        <v>0</v>
      </c>
      <c r="F662" s="1608">
        <f t="shared" si="10"/>
        <v>0</v>
      </c>
      <c r="G662" s="1648">
        <v>20</v>
      </c>
      <c r="H662" s="1648">
        <v>80</v>
      </c>
      <c r="I662" s="1648"/>
      <c r="J662" s="1650">
        <v>199726007063</v>
      </c>
    </row>
    <row r="663" spans="1:10">
      <c r="A663" s="13" t="s">
        <v>2833</v>
      </c>
      <c r="B663" s="13" t="s">
        <v>1863</v>
      </c>
      <c r="C663" s="13" t="s">
        <v>6054</v>
      </c>
      <c r="D663" s="1608">
        <v>77.180000000000007</v>
      </c>
      <c r="E663" s="210">
        <f>VLOOKUP(A663,'Lead Sheet'!A:B,2,0)</f>
        <v>0</v>
      </c>
      <c r="F663" s="1608">
        <f t="shared" si="10"/>
        <v>0</v>
      </c>
      <c r="G663" s="1648">
        <v>15</v>
      </c>
      <c r="H663" s="1648">
        <v>60</v>
      </c>
      <c r="I663" s="1648"/>
      <c r="J663" s="1650">
        <v>199726007070</v>
      </c>
    </row>
    <row r="664" spans="1:10">
      <c r="A664" s="13" t="s">
        <v>2833</v>
      </c>
      <c r="B664" s="13" t="s">
        <v>1864</v>
      </c>
      <c r="C664" s="13" t="s">
        <v>6055</v>
      </c>
      <c r="D664" s="1608">
        <v>77.180000000000007</v>
      </c>
      <c r="E664" s="210">
        <f>VLOOKUP(A664,'Lead Sheet'!A:B,2,0)</f>
        <v>0</v>
      </c>
      <c r="F664" s="1608">
        <f t="shared" si="10"/>
        <v>0</v>
      </c>
      <c r="G664" s="1648">
        <v>15</v>
      </c>
      <c r="H664" s="1648">
        <v>60</v>
      </c>
      <c r="I664" s="1648"/>
      <c r="J664" s="1650">
        <v>199726007087</v>
      </c>
    </row>
    <row r="665" spans="1:10">
      <c r="A665" s="13" t="s">
        <v>2833</v>
      </c>
      <c r="B665" s="13" t="s">
        <v>11807</v>
      </c>
      <c r="C665" s="13" t="s">
        <v>6017</v>
      </c>
      <c r="D665" s="1608">
        <v>104.79</v>
      </c>
      <c r="E665" s="210">
        <f>VLOOKUP(A665,'Lead Sheet'!A:B,2,0)</f>
        <v>0</v>
      </c>
      <c r="F665" s="1608">
        <f t="shared" si="10"/>
        <v>0</v>
      </c>
      <c r="G665" s="1648">
        <v>20</v>
      </c>
      <c r="H665" s="1648">
        <v>40</v>
      </c>
      <c r="I665" s="1648"/>
      <c r="J665" s="1650">
        <v>199726007094</v>
      </c>
    </row>
    <row r="666" spans="1:10">
      <c r="A666" s="13" t="s">
        <v>2833</v>
      </c>
      <c r="B666" s="13" t="s">
        <v>1823</v>
      </c>
      <c r="C666" s="13" t="s">
        <v>6018</v>
      </c>
      <c r="D666" s="1608">
        <v>99.04</v>
      </c>
      <c r="E666" s="210">
        <f>VLOOKUP(A666,'Lead Sheet'!A:B,2,0)</f>
        <v>0</v>
      </c>
      <c r="F666" s="1608">
        <f t="shared" si="10"/>
        <v>0</v>
      </c>
      <c r="G666" s="1648">
        <v>20</v>
      </c>
      <c r="H666" s="1648">
        <v>40</v>
      </c>
      <c r="I666" s="1648"/>
      <c r="J666" s="1650">
        <v>199726007100</v>
      </c>
    </row>
    <row r="667" spans="1:10">
      <c r="A667" s="13" t="s">
        <v>2833</v>
      </c>
      <c r="B667" s="13" t="s">
        <v>1824</v>
      </c>
      <c r="C667" s="13" t="s">
        <v>6019</v>
      </c>
      <c r="D667" s="1608">
        <v>99.04</v>
      </c>
      <c r="E667" s="210">
        <f>VLOOKUP(A667,'Lead Sheet'!A:B,2,0)</f>
        <v>0</v>
      </c>
      <c r="F667" s="1608">
        <f t="shared" si="10"/>
        <v>0</v>
      </c>
      <c r="G667" s="1648">
        <v>20</v>
      </c>
      <c r="H667" s="1648">
        <v>40</v>
      </c>
      <c r="I667" s="1648"/>
      <c r="J667" s="1650">
        <v>199726007117</v>
      </c>
    </row>
    <row r="668" spans="1:10">
      <c r="A668" s="13" t="s">
        <v>2833</v>
      </c>
      <c r="B668" s="13" t="s">
        <v>11808</v>
      </c>
      <c r="C668" s="13" t="s">
        <v>7443</v>
      </c>
      <c r="D668" s="1608">
        <v>151.35</v>
      </c>
      <c r="E668" s="210">
        <f>VLOOKUP(A668,'Lead Sheet'!A:B,2,0)</f>
        <v>0</v>
      </c>
      <c r="F668" s="1608">
        <f t="shared" si="10"/>
        <v>0</v>
      </c>
      <c r="G668" s="1648">
        <v>12</v>
      </c>
      <c r="H668" s="1648">
        <v>24</v>
      </c>
      <c r="I668" s="1648"/>
      <c r="J668" s="1650">
        <v>199726007124</v>
      </c>
    </row>
    <row r="669" spans="1:10">
      <c r="A669" s="13" t="s">
        <v>2833</v>
      </c>
      <c r="B669" s="13" t="s">
        <v>11809</v>
      </c>
      <c r="C669" s="13" t="s">
        <v>7444</v>
      </c>
      <c r="D669" s="1608">
        <v>214.23</v>
      </c>
      <c r="E669" s="210">
        <f>VLOOKUP(A669,'Lead Sheet'!A:B,2,0)</f>
        <v>0</v>
      </c>
      <c r="F669" s="1608">
        <f t="shared" si="10"/>
        <v>0</v>
      </c>
      <c r="G669" s="1648">
        <v>10</v>
      </c>
      <c r="H669" s="1648">
        <v>40</v>
      </c>
      <c r="I669" s="1648"/>
      <c r="J669" s="1650">
        <v>199726007131</v>
      </c>
    </row>
    <row r="670" spans="1:10">
      <c r="A670" s="13" t="s">
        <v>2833</v>
      </c>
      <c r="B670" s="13" t="s">
        <v>11810</v>
      </c>
      <c r="C670" s="13" t="s">
        <v>6056</v>
      </c>
      <c r="D670" s="1608">
        <v>120.49</v>
      </c>
      <c r="E670" s="210">
        <f>VLOOKUP(A670,'Lead Sheet'!A:B,2,0)</f>
        <v>0</v>
      </c>
      <c r="F670" s="1608">
        <f t="shared" si="10"/>
        <v>0</v>
      </c>
      <c r="G670" s="1648">
        <v>25</v>
      </c>
      <c r="H670" s="1648">
        <v>100</v>
      </c>
      <c r="I670" s="1648"/>
      <c r="J670" s="1650">
        <v>199726007148</v>
      </c>
    </row>
    <row r="671" spans="1:10">
      <c r="A671" s="13" t="s">
        <v>2833</v>
      </c>
      <c r="B671" s="13" t="s">
        <v>11811</v>
      </c>
      <c r="C671" s="13" t="s">
        <v>6057</v>
      </c>
      <c r="D671" s="1608">
        <v>120.48</v>
      </c>
      <c r="E671" s="210">
        <f>VLOOKUP(A671,'Lead Sheet'!A:B,2,0)</f>
        <v>0</v>
      </c>
      <c r="F671" s="1608">
        <f t="shared" si="10"/>
        <v>0</v>
      </c>
      <c r="G671" s="1648">
        <v>25</v>
      </c>
      <c r="H671" s="1648">
        <v>50</v>
      </c>
      <c r="I671" s="1648"/>
      <c r="J671" s="1650">
        <v>199726007155</v>
      </c>
    </row>
    <row r="672" spans="1:10">
      <c r="A672" s="13" t="s">
        <v>2833</v>
      </c>
      <c r="B672" s="13" t="s">
        <v>1870</v>
      </c>
      <c r="C672" s="13" t="s">
        <v>6058</v>
      </c>
      <c r="D672" s="1608">
        <v>120.48</v>
      </c>
      <c r="E672" s="210">
        <f>VLOOKUP(A672,'Lead Sheet'!A:B,2,0)</f>
        <v>0</v>
      </c>
      <c r="F672" s="1608">
        <f t="shared" si="10"/>
        <v>0</v>
      </c>
      <c r="G672" s="1648">
        <v>20</v>
      </c>
      <c r="H672" s="1648">
        <v>40</v>
      </c>
      <c r="I672" s="1648"/>
      <c r="J672" s="1650">
        <v>199726007162</v>
      </c>
    </row>
    <row r="673" spans="1:10">
      <c r="A673" s="13" t="s">
        <v>2833</v>
      </c>
      <c r="B673" s="13" t="s">
        <v>1871</v>
      </c>
      <c r="C673" s="13" t="s">
        <v>6059</v>
      </c>
      <c r="D673" s="1608">
        <v>120.49</v>
      </c>
      <c r="E673" s="210">
        <f>VLOOKUP(A673,'Lead Sheet'!A:B,2,0)</f>
        <v>0</v>
      </c>
      <c r="F673" s="1608">
        <f t="shared" si="10"/>
        <v>0</v>
      </c>
      <c r="G673" s="1648">
        <v>10</v>
      </c>
      <c r="H673" s="1648">
        <v>40</v>
      </c>
      <c r="I673" s="1648"/>
      <c r="J673" s="1650">
        <v>199726007179</v>
      </c>
    </row>
    <row r="674" spans="1:10">
      <c r="A674" s="13" t="s">
        <v>2833</v>
      </c>
      <c r="B674" s="13" t="s">
        <v>1872</v>
      </c>
      <c r="C674" s="13" t="s">
        <v>6060</v>
      </c>
      <c r="D674" s="1608">
        <v>120.49</v>
      </c>
      <c r="E674" s="210">
        <f>VLOOKUP(A674,'Lead Sheet'!A:B,2,0)</f>
        <v>0</v>
      </c>
      <c r="F674" s="1608">
        <f t="shared" si="10"/>
        <v>0</v>
      </c>
      <c r="G674" s="1648">
        <v>10</v>
      </c>
      <c r="H674" s="1648">
        <v>40</v>
      </c>
      <c r="I674" s="1648"/>
      <c r="J674" s="1650">
        <v>199726007186</v>
      </c>
    </row>
    <row r="675" spans="1:10">
      <c r="A675" s="13" t="s">
        <v>2833</v>
      </c>
      <c r="B675" s="13" t="s">
        <v>1873</v>
      </c>
      <c r="C675" s="13" t="s">
        <v>6061</v>
      </c>
      <c r="D675" s="1608">
        <v>131.97</v>
      </c>
      <c r="E675" s="210">
        <f>VLOOKUP(A675,'Lead Sheet'!A:B,2,0)</f>
        <v>0</v>
      </c>
      <c r="F675" s="1608">
        <f t="shared" si="10"/>
        <v>0</v>
      </c>
      <c r="G675" s="1648">
        <v>10</v>
      </c>
      <c r="H675" s="1648">
        <v>40</v>
      </c>
      <c r="I675" s="1648"/>
      <c r="J675" s="1650">
        <v>199726007193</v>
      </c>
    </row>
    <row r="676" spans="1:10">
      <c r="A676" s="13" t="s">
        <v>2833</v>
      </c>
      <c r="B676" s="13" t="s">
        <v>1874</v>
      </c>
      <c r="C676" s="13" t="s">
        <v>6062</v>
      </c>
      <c r="D676" s="1608">
        <v>126.4</v>
      </c>
      <c r="E676" s="210">
        <f>VLOOKUP(A676,'Lead Sheet'!A:B,2,0)</f>
        <v>0</v>
      </c>
      <c r="F676" s="1608">
        <f t="shared" si="10"/>
        <v>0</v>
      </c>
      <c r="G676" s="1648">
        <v>10</v>
      </c>
      <c r="H676" s="1648">
        <v>40</v>
      </c>
      <c r="I676" s="1648"/>
      <c r="J676" s="1650">
        <v>199726007209</v>
      </c>
    </row>
    <row r="677" spans="1:10">
      <c r="A677" s="13" t="s">
        <v>2833</v>
      </c>
      <c r="B677" s="13" t="s">
        <v>1875</v>
      </c>
      <c r="C677" s="13" t="s">
        <v>6063</v>
      </c>
      <c r="D677" s="1608">
        <v>113.93</v>
      </c>
      <c r="E677" s="210">
        <f>VLOOKUP(A677,'Lead Sheet'!A:B,2,0)</f>
        <v>0</v>
      </c>
      <c r="F677" s="1608">
        <f t="shared" si="10"/>
        <v>0</v>
      </c>
      <c r="G677" s="1648">
        <v>10</v>
      </c>
      <c r="H677" s="1648">
        <v>40</v>
      </c>
      <c r="I677" s="1648"/>
      <c r="J677" s="1650">
        <v>199726007216</v>
      </c>
    </row>
    <row r="678" spans="1:10">
      <c r="A678" s="13" t="s">
        <v>2833</v>
      </c>
      <c r="B678" s="13" t="s">
        <v>11812</v>
      </c>
      <c r="C678" s="13" t="s">
        <v>6064</v>
      </c>
      <c r="D678" s="1608">
        <v>120.19</v>
      </c>
      <c r="E678" s="210">
        <f>VLOOKUP(A678,'Lead Sheet'!A:B,2,0)</f>
        <v>0</v>
      </c>
      <c r="F678" s="1608">
        <f t="shared" si="10"/>
        <v>0</v>
      </c>
      <c r="G678" s="1648">
        <v>20</v>
      </c>
      <c r="H678" s="1648">
        <v>40</v>
      </c>
      <c r="I678" s="1648"/>
      <c r="J678" s="1650">
        <v>199726007223</v>
      </c>
    </row>
    <row r="679" spans="1:10">
      <c r="A679" s="13" t="s">
        <v>2833</v>
      </c>
      <c r="B679" s="13" t="s">
        <v>1877</v>
      </c>
      <c r="C679" s="13" t="s">
        <v>6065</v>
      </c>
      <c r="D679" s="1608">
        <v>120.48</v>
      </c>
      <c r="E679" s="210">
        <f>VLOOKUP(A679,'Lead Sheet'!A:B,2,0)</f>
        <v>0</v>
      </c>
      <c r="F679" s="1608">
        <f t="shared" si="10"/>
        <v>0</v>
      </c>
      <c r="G679" s="1648">
        <v>20</v>
      </c>
      <c r="H679" s="1648">
        <v>40</v>
      </c>
      <c r="I679" s="1648"/>
      <c r="J679" s="1650">
        <v>199726007230</v>
      </c>
    </row>
    <row r="680" spans="1:10">
      <c r="A680" s="13" t="s">
        <v>2833</v>
      </c>
      <c r="B680" s="13" t="s">
        <v>1878</v>
      </c>
      <c r="C680" s="13" t="s">
        <v>6066</v>
      </c>
      <c r="D680" s="1608">
        <v>120.48</v>
      </c>
      <c r="E680" s="210">
        <f>VLOOKUP(A680,'Lead Sheet'!A:B,2,0)</f>
        <v>0</v>
      </c>
      <c r="F680" s="1608">
        <f t="shared" si="10"/>
        <v>0</v>
      </c>
      <c r="G680" s="1648">
        <v>20</v>
      </c>
      <c r="H680" s="1648">
        <v>40</v>
      </c>
      <c r="I680" s="1648"/>
      <c r="J680" s="1650">
        <v>199726007247</v>
      </c>
    </row>
    <row r="681" spans="1:10">
      <c r="A681" s="13" t="s">
        <v>2833</v>
      </c>
      <c r="B681" s="13" t="s">
        <v>1879</v>
      </c>
      <c r="C681" s="13" t="s">
        <v>6067</v>
      </c>
      <c r="D681" s="1608">
        <v>122.76</v>
      </c>
      <c r="E681" s="210">
        <f>VLOOKUP(A681,'Lead Sheet'!A:B,2,0)</f>
        <v>0</v>
      </c>
      <c r="F681" s="1608">
        <f t="shared" si="10"/>
        <v>0</v>
      </c>
      <c r="G681" s="1648">
        <v>15</v>
      </c>
      <c r="H681" s="1648">
        <v>30</v>
      </c>
      <c r="I681" s="1648"/>
      <c r="J681" s="1650">
        <v>199726007254</v>
      </c>
    </row>
    <row r="682" spans="1:10">
      <c r="A682" s="13" t="s">
        <v>2833</v>
      </c>
      <c r="B682" s="13" t="s">
        <v>11813</v>
      </c>
      <c r="C682" s="13" t="s">
        <v>6020</v>
      </c>
      <c r="D682" s="1608">
        <v>129.59</v>
      </c>
      <c r="E682" s="210">
        <f>VLOOKUP(A682,'Lead Sheet'!A:B,2,0)</f>
        <v>0</v>
      </c>
      <c r="F682" s="1608">
        <f t="shared" si="10"/>
        <v>0</v>
      </c>
      <c r="G682" s="1648">
        <v>20</v>
      </c>
      <c r="H682" s="1648">
        <v>80</v>
      </c>
      <c r="I682" s="1648"/>
      <c r="J682" s="1650">
        <v>199726007261</v>
      </c>
    </row>
    <row r="683" spans="1:10">
      <c r="A683" s="13" t="s">
        <v>2833</v>
      </c>
      <c r="B683" s="13" t="s">
        <v>1826</v>
      </c>
      <c r="C683" s="13" t="s">
        <v>6021</v>
      </c>
      <c r="D683" s="1608">
        <v>122.59</v>
      </c>
      <c r="E683" s="210">
        <f>VLOOKUP(A683,'Lead Sheet'!A:B,2,0)</f>
        <v>0</v>
      </c>
      <c r="F683" s="1608">
        <f t="shared" si="10"/>
        <v>0</v>
      </c>
      <c r="G683" s="1648">
        <v>20</v>
      </c>
      <c r="H683" s="1648">
        <v>80</v>
      </c>
      <c r="I683" s="1648"/>
      <c r="J683" s="1650">
        <v>199726007278</v>
      </c>
    </row>
    <row r="684" spans="1:10">
      <c r="A684" s="13" t="s">
        <v>2833</v>
      </c>
      <c r="B684" s="13" t="s">
        <v>1827</v>
      </c>
      <c r="C684" s="13" t="s">
        <v>6022</v>
      </c>
      <c r="D684" s="1608">
        <v>122.59</v>
      </c>
      <c r="E684" s="210">
        <f>VLOOKUP(A684,'Lead Sheet'!A:B,2,0)</f>
        <v>0</v>
      </c>
      <c r="F684" s="1608">
        <f t="shared" si="10"/>
        <v>0</v>
      </c>
      <c r="G684" s="1648">
        <v>15</v>
      </c>
      <c r="H684" s="1648">
        <v>60</v>
      </c>
      <c r="I684" s="1648"/>
      <c r="J684" s="1650">
        <v>199726007285</v>
      </c>
    </row>
    <row r="685" spans="1:10">
      <c r="A685" s="13" t="s">
        <v>2833</v>
      </c>
      <c r="B685" s="13" t="s">
        <v>1828</v>
      </c>
      <c r="C685" s="13" t="s">
        <v>6023</v>
      </c>
      <c r="D685" s="1608">
        <v>151.80000000000001</v>
      </c>
      <c r="E685" s="210">
        <f>VLOOKUP(A685,'Lead Sheet'!A:B,2,0)</f>
        <v>0</v>
      </c>
      <c r="F685" s="1608">
        <f t="shared" si="10"/>
        <v>0</v>
      </c>
      <c r="G685" s="1648">
        <v>12</v>
      </c>
      <c r="H685" s="1648">
        <v>24</v>
      </c>
      <c r="I685" s="1648"/>
      <c r="J685" s="1650">
        <v>199726007292</v>
      </c>
    </row>
    <row r="686" spans="1:10">
      <c r="A686" s="13" t="s">
        <v>2833</v>
      </c>
      <c r="B686" s="13" t="s">
        <v>11814</v>
      </c>
      <c r="C686" s="13" t="s">
        <v>7445</v>
      </c>
      <c r="D686" s="1608">
        <v>214.63</v>
      </c>
      <c r="E686" s="210">
        <f>VLOOKUP(A686,'Lead Sheet'!A:B,2,0)</f>
        <v>0</v>
      </c>
      <c r="F686" s="1608">
        <f t="shared" si="10"/>
        <v>0</v>
      </c>
      <c r="G686" s="1648">
        <v>8</v>
      </c>
      <c r="H686" s="1648">
        <v>32</v>
      </c>
      <c r="I686" s="1648"/>
      <c r="J686" s="1650">
        <v>199726007308</v>
      </c>
    </row>
    <row r="687" spans="1:10">
      <c r="A687" s="13" t="s">
        <v>2833</v>
      </c>
      <c r="B687" s="13" t="s">
        <v>11815</v>
      </c>
      <c r="C687" s="13" t="s">
        <v>6068</v>
      </c>
      <c r="D687" s="1608">
        <v>166.54</v>
      </c>
      <c r="E687" s="210">
        <f>VLOOKUP(A687,'Lead Sheet'!A:B,2,0)</f>
        <v>0</v>
      </c>
      <c r="F687" s="1608">
        <f t="shared" si="10"/>
        <v>0</v>
      </c>
      <c r="G687" s="1648">
        <v>12</v>
      </c>
      <c r="H687" s="1648">
        <v>24</v>
      </c>
      <c r="I687" s="1648"/>
      <c r="J687" s="1650">
        <v>199726007315</v>
      </c>
    </row>
    <row r="688" spans="1:10">
      <c r="A688" s="13" t="s">
        <v>2833</v>
      </c>
      <c r="B688" s="13" t="s">
        <v>8182</v>
      </c>
      <c r="C688" s="13" t="s">
        <v>6069</v>
      </c>
      <c r="D688" s="1608">
        <v>219.93</v>
      </c>
      <c r="E688" s="210">
        <f>VLOOKUP(A688,'Lead Sheet'!A:B,2,0)</f>
        <v>0</v>
      </c>
      <c r="F688" s="1608">
        <f t="shared" si="10"/>
        <v>0</v>
      </c>
      <c r="G688" s="1648">
        <v>15</v>
      </c>
      <c r="H688" s="1648">
        <v>30</v>
      </c>
      <c r="I688" s="1648"/>
      <c r="J688" s="1650">
        <v>199726007322</v>
      </c>
    </row>
    <row r="689" spans="1:10">
      <c r="A689" s="13" t="s">
        <v>2833</v>
      </c>
      <c r="B689" s="13" t="s">
        <v>11816</v>
      </c>
      <c r="C689" s="13" t="s">
        <v>6070</v>
      </c>
      <c r="D689" s="1608">
        <v>151.76</v>
      </c>
      <c r="E689" s="210">
        <f>VLOOKUP(A689,'Lead Sheet'!A:B,2,0)</f>
        <v>0</v>
      </c>
      <c r="F689" s="1608">
        <f t="shared" si="10"/>
        <v>0</v>
      </c>
      <c r="G689" s="1648">
        <v>12</v>
      </c>
      <c r="H689" s="1648">
        <v>24</v>
      </c>
      <c r="I689" s="1648"/>
      <c r="J689" s="1650">
        <v>199726007339</v>
      </c>
    </row>
    <row r="690" spans="1:10">
      <c r="A690" s="13" t="s">
        <v>2833</v>
      </c>
      <c r="B690" s="13" t="s">
        <v>11817</v>
      </c>
      <c r="C690" s="13" t="s">
        <v>6071</v>
      </c>
      <c r="D690" s="1608">
        <v>151.76</v>
      </c>
      <c r="E690" s="210">
        <f>VLOOKUP(A690,'Lead Sheet'!A:B,2,0)</f>
        <v>0</v>
      </c>
      <c r="F690" s="1608">
        <f t="shared" si="10"/>
        <v>0</v>
      </c>
      <c r="G690" s="1648">
        <v>15</v>
      </c>
      <c r="H690" s="1648">
        <v>30</v>
      </c>
      <c r="I690" s="1648"/>
      <c r="J690" s="1650">
        <v>199726007346</v>
      </c>
    </row>
    <row r="691" spans="1:10">
      <c r="A691" s="13" t="s">
        <v>2833</v>
      </c>
      <c r="B691" s="13" t="s">
        <v>1885</v>
      </c>
      <c r="C691" s="13" t="s">
        <v>6072</v>
      </c>
      <c r="D691" s="1608">
        <v>151.76</v>
      </c>
      <c r="E691" s="210">
        <f>VLOOKUP(A691,'Lead Sheet'!A:B,2,0)</f>
        <v>0</v>
      </c>
      <c r="F691" s="1608">
        <f t="shared" si="10"/>
        <v>0</v>
      </c>
      <c r="G691" s="1648">
        <v>12</v>
      </c>
      <c r="H691" s="1648">
        <v>24</v>
      </c>
      <c r="I691" s="1648"/>
      <c r="J691" s="1650">
        <v>199726007353</v>
      </c>
    </row>
    <row r="692" spans="1:10">
      <c r="A692" s="13" t="s">
        <v>2833</v>
      </c>
      <c r="B692" s="13" t="s">
        <v>1886</v>
      </c>
      <c r="C692" s="13" t="s">
        <v>6073</v>
      </c>
      <c r="D692" s="1608">
        <v>151.76</v>
      </c>
      <c r="E692" s="210">
        <f>VLOOKUP(A692,'Lead Sheet'!A:B,2,0)</f>
        <v>0</v>
      </c>
      <c r="F692" s="1608">
        <f t="shared" si="10"/>
        <v>0</v>
      </c>
      <c r="G692" s="1648">
        <v>12</v>
      </c>
      <c r="H692" s="1648">
        <v>24</v>
      </c>
      <c r="I692" s="1648"/>
      <c r="J692" s="1650">
        <v>199726007360</v>
      </c>
    </row>
    <row r="693" spans="1:10">
      <c r="A693" s="13" t="s">
        <v>2833</v>
      </c>
      <c r="B693" s="13" t="s">
        <v>1887</v>
      </c>
      <c r="C693" s="13" t="s">
        <v>6074</v>
      </c>
      <c r="D693" s="1608">
        <v>189.74</v>
      </c>
      <c r="E693" s="210">
        <f>VLOOKUP(A693,'Lead Sheet'!A:B,2,0)</f>
        <v>0</v>
      </c>
      <c r="F693" s="1608">
        <f t="shared" si="10"/>
        <v>0</v>
      </c>
      <c r="G693" s="1648">
        <v>12</v>
      </c>
      <c r="H693" s="1648">
        <v>24</v>
      </c>
      <c r="I693" s="1648"/>
      <c r="J693" s="1650">
        <v>199726007377</v>
      </c>
    </row>
    <row r="694" spans="1:10">
      <c r="A694" s="13" t="s">
        <v>2833</v>
      </c>
      <c r="B694" s="13" t="s">
        <v>1888</v>
      </c>
      <c r="C694" s="13" t="s">
        <v>6075</v>
      </c>
      <c r="D694" s="1608">
        <v>151.76</v>
      </c>
      <c r="E694" s="210">
        <f>VLOOKUP(A694,'Lead Sheet'!A:B,2,0)</f>
        <v>0</v>
      </c>
      <c r="F694" s="1608">
        <f t="shared" si="10"/>
        <v>0</v>
      </c>
      <c r="G694" s="1648">
        <v>12</v>
      </c>
      <c r="H694" s="1648">
        <v>24</v>
      </c>
      <c r="I694" s="1648"/>
      <c r="J694" s="1650">
        <v>199726007384</v>
      </c>
    </row>
    <row r="695" spans="1:10">
      <c r="A695" s="13" t="s">
        <v>2833</v>
      </c>
      <c r="B695" s="13" t="s">
        <v>1889</v>
      </c>
      <c r="C695" s="13" t="s">
        <v>6076</v>
      </c>
      <c r="D695" s="1608">
        <v>186.1</v>
      </c>
      <c r="E695" s="210">
        <f>VLOOKUP(A695,'Lead Sheet'!A:B,2,0)</f>
        <v>0</v>
      </c>
      <c r="F695" s="1608">
        <f t="shared" si="10"/>
        <v>0</v>
      </c>
      <c r="G695" s="1648">
        <v>12</v>
      </c>
      <c r="H695" s="1648">
        <v>24</v>
      </c>
      <c r="I695" s="1648"/>
      <c r="J695" s="1650">
        <v>199726007391</v>
      </c>
    </row>
    <row r="696" spans="1:10">
      <c r="A696" s="13" t="s">
        <v>2833</v>
      </c>
      <c r="B696" s="13" t="s">
        <v>1890</v>
      </c>
      <c r="C696" s="13" t="s">
        <v>6077</v>
      </c>
      <c r="D696" s="1608">
        <v>212.12</v>
      </c>
      <c r="E696" s="210">
        <f>VLOOKUP(A696,'Lead Sheet'!A:B,2,0)</f>
        <v>0</v>
      </c>
      <c r="F696" s="1608">
        <f t="shared" si="10"/>
        <v>0</v>
      </c>
      <c r="G696" s="1648">
        <v>12</v>
      </c>
      <c r="H696" s="1648">
        <v>24</v>
      </c>
      <c r="I696" s="1648"/>
      <c r="J696" s="1650">
        <v>199726007407</v>
      </c>
    </row>
    <row r="697" spans="1:10">
      <c r="A697" s="13" t="s">
        <v>2833</v>
      </c>
      <c r="B697" s="13" t="s">
        <v>1891</v>
      </c>
      <c r="C697" s="13" t="s">
        <v>6078</v>
      </c>
      <c r="D697" s="1608">
        <v>212.12</v>
      </c>
      <c r="E697" s="210">
        <f>VLOOKUP(A697,'Lead Sheet'!A:B,2,0)</f>
        <v>0</v>
      </c>
      <c r="F697" s="1608">
        <f t="shared" si="10"/>
        <v>0</v>
      </c>
      <c r="G697" s="1648">
        <v>12</v>
      </c>
      <c r="H697" s="1648">
        <v>24</v>
      </c>
      <c r="I697" s="1648"/>
      <c r="J697" s="1650">
        <v>199726007414</v>
      </c>
    </row>
    <row r="698" spans="1:10">
      <c r="A698" s="13" t="s">
        <v>2833</v>
      </c>
      <c r="B698" s="13" t="s">
        <v>11818</v>
      </c>
      <c r="C698" s="13" t="s">
        <v>6079</v>
      </c>
      <c r="D698" s="1608">
        <v>214.63</v>
      </c>
      <c r="E698" s="210">
        <f>VLOOKUP(A698,'Lead Sheet'!A:B,2,0)</f>
        <v>0</v>
      </c>
      <c r="F698" s="1608">
        <f t="shared" si="10"/>
        <v>0</v>
      </c>
      <c r="G698" s="1648">
        <v>15</v>
      </c>
      <c r="H698" s="1648">
        <v>30</v>
      </c>
      <c r="I698" s="1648"/>
      <c r="J698" s="1650">
        <v>199726007421</v>
      </c>
    </row>
    <row r="699" spans="1:10">
      <c r="A699" s="13" t="s">
        <v>2833</v>
      </c>
      <c r="B699" s="13" t="s">
        <v>11819</v>
      </c>
      <c r="C699" s="13" t="s">
        <v>6024</v>
      </c>
      <c r="D699" s="1608">
        <v>198.38</v>
      </c>
      <c r="E699" s="210">
        <f>VLOOKUP(A699,'Lead Sheet'!A:B,2,0)</f>
        <v>0</v>
      </c>
      <c r="F699" s="1608">
        <f t="shared" si="10"/>
        <v>0</v>
      </c>
      <c r="G699" s="1648">
        <v>10</v>
      </c>
      <c r="H699" s="1648">
        <v>20</v>
      </c>
      <c r="I699" s="1648"/>
      <c r="J699" s="1650">
        <v>199726007438</v>
      </c>
    </row>
    <row r="700" spans="1:10">
      <c r="A700" s="13" t="s">
        <v>2833</v>
      </c>
      <c r="B700" s="13" t="s">
        <v>1830</v>
      </c>
      <c r="C700" s="13" t="s">
        <v>6025</v>
      </c>
      <c r="D700" s="1608">
        <v>178.85</v>
      </c>
      <c r="E700" s="210">
        <f>VLOOKUP(A700,'Lead Sheet'!A:B,2,0)</f>
        <v>0</v>
      </c>
      <c r="F700" s="1608">
        <f t="shared" si="10"/>
        <v>0</v>
      </c>
      <c r="G700" s="1648">
        <v>10</v>
      </c>
      <c r="H700" s="1648">
        <v>20</v>
      </c>
      <c r="I700" s="1648"/>
      <c r="J700" s="1650">
        <v>199726007445</v>
      </c>
    </row>
    <row r="701" spans="1:10">
      <c r="A701" s="13" t="s">
        <v>2833</v>
      </c>
      <c r="B701" s="13" t="s">
        <v>1831</v>
      </c>
      <c r="C701" s="13" t="s">
        <v>6026</v>
      </c>
      <c r="D701" s="1608">
        <v>178.85</v>
      </c>
      <c r="E701" s="210">
        <f>VLOOKUP(A701,'Lead Sheet'!A:B,2,0)</f>
        <v>0</v>
      </c>
      <c r="F701" s="1608">
        <f t="shared" si="10"/>
        <v>0</v>
      </c>
      <c r="G701" s="1648">
        <v>10</v>
      </c>
      <c r="H701" s="1648">
        <v>20</v>
      </c>
      <c r="I701" s="1648"/>
      <c r="J701" s="1650">
        <v>199726007452</v>
      </c>
    </row>
    <row r="702" spans="1:10">
      <c r="A702" s="13" t="s">
        <v>2833</v>
      </c>
      <c r="B702" s="13" t="s">
        <v>1832</v>
      </c>
      <c r="C702" s="13" t="s">
        <v>6027</v>
      </c>
      <c r="D702" s="1608">
        <v>208.05</v>
      </c>
      <c r="E702" s="210">
        <f>VLOOKUP(A702,'Lead Sheet'!A:B,2,0)</f>
        <v>0</v>
      </c>
      <c r="F702" s="1608">
        <f t="shared" si="10"/>
        <v>0</v>
      </c>
      <c r="G702" s="1648">
        <v>8</v>
      </c>
      <c r="H702" s="1648">
        <v>16</v>
      </c>
      <c r="I702" s="1648"/>
      <c r="J702" s="1650">
        <v>199726007469</v>
      </c>
    </row>
    <row r="703" spans="1:10">
      <c r="A703" s="13" t="s">
        <v>2833</v>
      </c>
      <c r="B703" s="13" t="s">
        <v>1833</v>
      </c>
      <c r="C703" s="13" t="s">
        <v>6028</v>
      </c>
      <c r="D703" s="1608">
        <v>208.05</v>
      </c>
      <c r="E703" s="210">
        <f>VLOOKUP(A703,'Lead Sheet'!A:B,2,0)</f>
        <v>0</v>
      </c>
      <c r="F703" s="1608">
        <f t="shared" si="10"/>
        <v>0</v>
      </c>
      <c r="G703" s="1648">
        <v>8</v>
      </c>
      <c r="H703" s="1648">
        <v>16</v>
      </c>
      <c r="I703" s="1648"/>
      <c r="J703" s="1650">
        <v>199726007476</v>
      </c>
    </row>
    <row r="704" spans="1:10">
      <c r="A704" s="13" t="s">
        <v>2833</v>
      </c>
      <c r="B704" s="13" t="s">
        <v>11820</v>
      </c>
      <c r="C704" s="13" t="s">
        <v>8179</v>
      </c>
      <c r="D704" s="1608">
        <v>659.38</v>
      </c>
      <c r="E704" s="210">
        <f>VLOOKUP(A704,'Lead Sheet'!A:B,2,0)</f>
        <v>0</v>
      </c>
      <c r="F704" s="1608">
        <f t="shared" si="10"/>
        <v>0</v>
      </c>
      <c r="G704" s="1648">
        <v>6</v>
      </c>
      <c r="H704" s="1648">
        <v>12</v>
      </c>
      <c r="I704" s="1648"/>
      <c r="J704" s="1650">
        <v>199726007483</v>
      </c>
    </row>
    <row r="705" spans="1:10">
      <c r="A705" s="13" t="s">
        <v>2833</v>
      </c>
      <c r="B705" s="13" t="s">
        <v>11821</v>
      </c>
      <c r="C705" s="13" t="s">
        <v>6080</v>
      </c>
      <c r="D705" s="1608">
        <v>210.54</v>
      </c>
      <c r="E705" s="210">
        <f>VLOOKUP(A705,'Lead Sheet'!A:B,2,0)</f>
        <v>0</v>
      </c>
      <c r="F705" s="1608">
        <f t="shared" si="10"/>
        <v>0</v>
      </c>
      <c r="G705" s="1648">
        <v>8</v>
      </c>
      <c r="H705" s="1648">
        <v>16</v>
      </c>
      <c r="I705" s="1648"/>
      <c r="J705" s="1650">
        <v>199726007506</v>
      </c>
    </row>
    <row r="706" spans="1:10">
      <c r="A706" s="13" t="s">
        <v>2833</v>
      </c>
      <c r="B706" s="13" t="s">
        <v>11822</v>
      </c>
      <c r="C706" s="13" t="s">
        <v>6081</v>
      </c>
      <c r="D706" s="1608">
        <v>214.63</v>
      </c>
      <c r="E706" s="210">
        <f>VLOOKUP(A706,'Lead Sheet'!A:B,2,0)</f>
        <v>0</v>
      </c>
      <c r="F706" s="1608">
        <f t="shared" si="10"/>
        <v>0</v>
      </c>
      <c r="G706" s="1648">
        <v>12</v>
      </c>
      <c r="H706" s="1648">
        <v>24</v>
      </c>
      <c r="I706" s="1648"/>
      <c r="J706" s="1650">
        <v>199726007513</v>
      </c>
    </row>
    <row r="707" spans="1:10">
      <c r="A707" s="13" t="s">
        <v>2833</v>
      </c>
      <c r="B707" s="13" t="s">
        <v>11823</v>
      </c>
      <c r="C707" s="13" t="s">
        <v>6082</v>
      </c>
      <c r="D707" s="1608">
        <v>214.57</v>
      </c>
      <c r="E707" s="210">
        <f>VLOOKUP(A707,'Lead Sheet'!A:B,2,0)</f>
        <v>0</v>
      </c>
      <c r="F707" s="1608">
        <f t="shared" ref="F707:F770" si="11">IFERROR(D707*E707,"NET")</f>
        <v>0</v>
      </c>
      <c r="G707" s="1648">
        <v>8</v>
      </c>
      <c r="H707" s="1648">
        <v>32</v>
      </c>
      <c r="I707" s="1648"/>
      <c r="J707" s="1650">
        <v>199726007520</v>
      </c>
    </row>
    <row r="708" spans="1:10">
      <c r="A708" s="13" t="s">
        <v>2833</v>
      </c>
      <c r="B708" s="13" t="s">
        <v>11824</v>
      </c>
      <c r="C708" s="13" t="s">
        <v>6083</v>
      </c>
      <c r="D708" s="1608">
        <v>214.56</v>
      </c>
      <c r="E708" s="210">
        <f>VLOOKUP(A708,'Lead Sheet'!A:B,2,0)</f>
        <v>0</v>
      </c>
      <c r="F708" s="1608">
        <f t="shared" si="11"/>
        <v>0</v>
      </c>
      <c r="G708" s="1648">
        <v>6</v>
      </c>
      <c r="H708" s="1648">
        <v>12</v>
      </c>
      <c r="I708" s="1648"/>
      <c r="J708" s="1650">
        <v>199726007544</v>
      </c>
    </row>
    <row r="709" spans="1:10">
      <c r="A709" s="13" t="s">
        <v>2833</v>
      </c>
      <c r="B709" s="13" t="s">
        <v>11825</v>
      </c>
      <c r="C709" s="13" t="s">
        <v>6084</v>
      </c>
      <c r="D709" s="1608">
        <v>249.8</v>
      </c>
      <c r="E709" s="210">
        <f>VLOOKUP(A709,'Lead Sheet'!A:B,2,0)</f>
        <v>0</v>
      </c>
      <c r="F709" s="1608">
        <f t="shared" si="11"/>
        <v>0</v>
      </c>
      <c r="G709" s="1648">
        <v>8</v>
      </c>
      <c r="H709" s="1648">
        <v>16</v>
      </c>
      <c r="I709" s="1648"/>
      <c r="J709" s="1650">
        <v>199726007551</v>
      </c>
    </row>
    <row r="710" spans="1:10">
      <c r="A710" s="13" t="s">
        <v>2833</v>
      </c>
      <c r="B710" s="13" t="s">
        <v>11826</v>
      </c>
      <c r="C710" s="13" t="s">
        <v>6085</v>
      </c>
      <c r="D710" s="1608">
        <v>211.14</v>
      </c>
      <c r="E710" s="210">
        <f>VLOOKUP(A710,'Lead Sheet'!A:B,2,0)</f>
        <v>0</v>
      </c>
      <c r="F710" s="1608">
        <f t="shared" si="11"/>
        <v>0</v>
      </c>
      <c r="G710" s="1648">
        <v>10</v>
      </c>
      <c r="H710" s="1648">
        <v>20</v>
      </c>
      <c r="I710" s="1648"/>
      <c r="J710" s="1650">
        <v>199726007568</v>
      </c>
    </row>
    <row r="711" spans="1:10">
      <c r="A711" s="13" t="s">
        <v>2833</v>
      </c>
      <c r="B711" s="13" t="s">
        <v>11827</v>
      </c>
      <c r="C711" s="13" t="s">
        <v>6086</v>
      </c>
      <c r="D711" s="1608">
        <v>214.57</v>
      </c>
      <c r="E711" s="210">
        <f>VLOOKUP(A711,'Lead Sheet'!A:B,2,0)</f>
        <v>0</v>
      </c>
      <c r="F711" s="1608">
        <f t="shared" si="11"/>
        <v>0</v>
      </c>
      <c r="G711" s="1648">
        <v>8</v>
      </c>
      <c r="H711" s="1648">
        <v>16</v>
      </c>
      <c r="I711" s="1648"/>
      <c r="J711" s="1650">
        <v>199726007575</v>
      </c>
    </row>
    <row r="712" spans="1:10">
      <c r="A712" s="13" t="s">
        <v>2833</v>
      </c>
      <c r="B712" s="13" t="s">
        <v>11828</v>
      </c>
      <c r="C712" s="13" t="s">
        <v>6087</v>
      </c>
      <c r="D712" s="1608">
        <v>208.05</v>
      </c>
      <c r="E712" s="210">
        <f>VLOOKUP(A712,'Lead Sheet'!A:B,2,0)</f>
        <v>0</v>
      </c>
      <c r="F712" s="1608">
        <f t="shared" si="11"/>
        <v>0</v>
      </c>
      <c r="G712" s="1648">
        <v>8</v>
      </c>
      <c r="H712" s="1648">
        <v>16</v>
      </c>
      <c r="I712" s="1648"/>
      <c r="J712" s="1650">
        <v>199726007582</v>
      </c>
    </row>
    <row r="713" spans="1:10">
      <c r="A713" s="13" t="s">
        <v>2833</v>
      </c>
      <c r="B713" s="13" t="s">
        <v>1902</v>
      </c>
      <c r="C713" s="13" t="s">
        <v>6088</v>
      </c>
      <c r="D713" s="1608">
        <v>214.57</v>
      </c>
      <c r="E713" s="210">
        <f>VLOOKUP(A713,'Lead Sheet'!A:B,2,0)</f>
        <v>0</v>
      </c>
      <c r="F713" s="1608">
        <f t="shared" si="11"/>
        <v>0</v>
      </c>
      <c r="G713" s="1648">
        <v>8</v>
      </c>
      <c r="H713" s="1648">
        <v>16</v>
      </c>
      <c r="I713" s="1648"/>
      <c r="J713" s="1650">
        <v>199726007599</v>
      </c>
    </row>
    <row r="714" spans="1:10">
      <c r="A714" s="13" t="s">
        <v>2833</v>
      </c>
      <c r="B714" s="13" t="s">
        <v>11829</v>
      </c>
      <c r="C714" s="13" t="s">
        <v>6029</v>
      </c>
      <c r="D714" s="1608">
        <v>570.79</v>
      </c>
      <c r="E714" s="210">
        <f>VLOOKUP(A714,'Lead Sheet'!A:B,2,0)</f>
        <v>0</v>
      </c>
      <c r="F714" s="1608">
        <f t="shared" si="11"/>
        <v>0</v>
      </c>
      <c r="G714" s="1648">
        <v>6</v>
      </c>
      <c r="H714" s="1648">
        <v>12</v>
      </c>
      <c r="I714" s="1648"/>
      <c r="J714" s="1650">
        <v>199726007605</v>
      </c>
    </row>
    <row r="715" spans="1:10">
      <c r="A715" s="13" t="s">
        <v>2833</v>
      </c>
      <c r="B715" s="13" t="s">
        <v>11830</v>
      </c>
      <c r="C715" s="13" t="s">
        <v>6030</v>
      </c>
      <c r="D715" s="1608">
        <v>570.79</v>
      </c>
      <c r="E715" s="210">
        <f>VLOOKUP(A715,'Lead Sheet'!A:B,2,0)</f>
        <v>0</v>
      </c>
      <c r="F715" s="1608">
        <f t="shared" si="11"/>
        <v>0</v>
      </c>
      <c r="G715" s="1648">
        <v>6</v>
      </c>
      <c r="H715" s="1648">
        <v>12</v>
      </c>
      <c r="I715" s="1648"/>
      <c r="J715" s="1650">
        <v>199726007612</v>
      </c>
    </row>
    <row r="716" spans="1:10">
      <c r="A716" s="13" t="s">
        <v>2833</v>
      </c>
      <c r="B716" s="13" t="s">
        <v>1836</v>
      </c>
      <c r="C716" s="13" t="s">
        <v>6031</v>
      </c>
      <c r="D716" s="1608">
        <v>570.79</v>
      </c>
      <c r="E716" s="210">
        <f>VLOOKUP(A716,'Lead Sheet'!A:B,2,0)</f>
        <v>0</v>
      </c>
      <c r="F716" s="1608">
        <f t="shared" si="11"/>
        <v>0</v>
      </c>
      <c r="G716" s="1648">
        <v>5</v>
      </c>
      <c r="H716" s="1648">
        <v>10</v>
      </c>
      <c r="I716" s="1648"/>
      <c r="J716" s="1650">
        <v>199726007629</v>
      </c>
    </row>
    <row r="717" spans="1:10">
      <c r="A717" s="13" t="s">
        <v>2833</v>
      </c>
      <c r="B717" s="13" t="s">
        <v>11831</v>
      </c>
      <c r="C717" s="13" t="s">
        <v>6032</v>
      </c>
      <c r="D717" s="1608">
        <v>570.79</v>
      </c>
      <c r="E717" s="210">
        <f>VLOOKUP(A717,'Lead Sheet'!A:B,2,0)</f>
        <v>0</v>
      </c>
      <c r="F717" s="1608">
        <f t="shared" si="11"/>
        <v>0</v>
      </c>
      <c r="G717" s="1648">
        <v>5</v>
      </c>
      <c r="H717" s="1648">
        <v>10</v>
      </c>
      <c r="I717" s="1648"/>
      <c r="J717" s="1650">
        <v>199726007636</v>
      </c>
    </row>
    <row r="718" spans="1:10">
      <c r="A718" s="13" t="s">
        <v>2833</v>
      </c>
      <c r="B718" s="13" t="s">
        <v>11832</v>
      </c>
      <c r="C718" s="13" t="s">
        <v>6033</v>
      </c>
      <c r="D718" s="1608">
        <v>570.79</v>
      </c>
      <c r="E718" s="210">
        <f>VLOOKUP(A718,'Lead Sheet'!A:B,2,0)</f>
        <v>0</v>
      </c>
      <c r="F718" s="1608">
        <f t="shared" si="11"/>
        <v>0</v>
      </c>
      <c r="G718" s="1648">
        <v>5</v>
      </c>
      <c r="H718" s="1648">
        <v>10</v>
      </c>
      <c r="I718" s="1648"/>
      <c r="J718" s="1650">
        <v>199726007643</v>
      </c>
    </row>
    <row r="719" spans="1:10">
      <c r="A719" s="13" t="s">
        <v>2833</v>
      </c>
      <c r="B719" s="13" t="s">
        <v>11833</v>
      </c>
      <c r="C719" s="13" t="s">
        <v>6034</v>
      </c>
      <c r="D719" s="1608">
        <v>570.79</v>
      </c>
      <c r="E719" s="210">
        <f>VLOOKUP(A719,'Lead Sheet'!A:B,2,0)</f>
        <v>0</v>
      </c>
      <c r="F719" s="1608">
        <f t="shared" si="11"/>
        <v>0</v>
      </c>
      <c r="G719" s="1648">
        <v>8</v>
      </c>
      <c r="H719" s="1648">
        <v>16</v>
      </c>
      <c r="I719" s="1648"/>
      <c r="J719" s="1650">
        <v>199726007650</v>
      </c>
    </row>
    <row r="720" spans="1:10">
      <c r="A720" s="13" t="s">
        <v>2833</v>
      </c>
      <c r="B720" s="13" t="s">
        <v>1904</v>
      </c>
      <c r="C720" s="13" t="s">
        <v>6089</v>
      </c>
      <c r="D720" s="1608">
        <v>776.82</v>
      </c>
      <c r="E720" s="210">
        <f>VLOOKUP(A720,'Lead Sheet'!A:B,2,0)</f>
        <v>0</v>
      </c>
      <c r="F720" s="1608">
        <f t="shared" si="11"/>
        <v>0</v>
      </c>
      <c r="G720" s="1648">
        <v>1</v>
      </c>
      <c r="H720" s="1648">
        <v>22</v>
      </c>
      <c r="I720" s="1648"/>
      <c r="J720" s="1650">
        <v>199726007667</v>
      </c>
    </row>
    <row r="721" spans="1:10">
      <c r="A721" s="13" t="s">
        <v>2833</v>
      </c>
      <c r="B721" s="13" t="s">
        <v>1905</v>
      </c>
      <c r="C721" s="13" t="s">
        <v>6090</v>
      </c>
      <c r="D721" s="1608">
        <v>571.84</v>
      </c>
      <c r="E721" s="210">
        <f>VLOOKUP(A721,'Lead Sheet'!A:B,2,0)</f>
        <v>0</v>
      </c>
      <c r="F721" s="1608">
        <f t="shared" si="11"/>
        <v>0</v>
      </c>
      <c r="G721" s="1648">
        <v>1</v>
      </c>
      <c r="H721" s="1648">
        <v>22</v>
      </c>
      <c r="I721" s="1648"/>
      <c r="J721" s="1650">
        <v>199726007674</v>
      </c>
    </row>
    <row r="722" spans="1:10">
      <c r="A722" s="13" t="s">
        <v>2833</v>
      </c>
      <c r="B722" s="13" t="s">
        <v>1906</v>
      </c>
      <c r="C722" s="13" t="s">
        <v>6091</v>
      </c>
      <c r="D722" s="1608">
        <v>627.99</v>
      </c>
      <c r="E722" s="210">
        <f>VLOOKUP(A722,'Lead Sheet'!A:B,2,0)</f>
        <v>0</v>
      </c>
      <c r="F722" s="1608">
        <f t="shared" si="11"/>
        <v>0</v>
      </c>
      <c r="G722" s="1648">
        <v>1</v>
      </c>
      <c r="H722" s="1648">
        <v>16</v>
      </c>
      <c r="I722" s="1648"/>
      <c r="J722" s="1650">
        <v>199726007681</v>
      </c>
    </row>
    <row r="723" spans="1:10">
      <c r="A723" s="13" t="s">
        <v>2833</v>
      </c>
      <c r="B723" s="13" t="s">
        <v>11834</v>
      </c>
      <c r="C723" s="13" t="s">
        <v>6035</v>
      </c>
      <c r="D723" s="1608">
        <v>789.39</v>
      </c>
      <c r="E723" s="210">
        <f>VLOOKUP(A723,'Lead Sheet'!A:B,2,0)</f>
        <v>0</v>
      </c>
      <c r="F723" s="1608">
        <f t="shared" si="11"/>
        <v>0</v>
      </c>
      <c r="G723" s="1648">
        <v>6</v>
      </c>
      <c r="H723" s="1648">
        <v>18</v>
      </c>
      <c r="I723" s="1648"/>
      <c r="J723" s="1650">
        <v>199726007704</v>
      </c>
    </row>
    <row r="724" spans="1:10">
      <c r="A724" s="13" t="s">
        <v>2833</v>
      </c>
      <c r="B724" s="13" t="s">
        <v>1841</v>
      </c>
      <c r="C724" s="13" t="s">
        <v>6036</v>
      </c>
      <c r="D724" s="1608">
        <v>774.54</v>
      </c>
      <c r="E724" s="210">
        <f>VLOOKUP(A724,'Lead Sheet'!A:B,2,0)</f>
        <v>0</v>
      </c>
      <c r="F724" s="1608">
        <f t="shared" si="11"/>
        <v>0</v>
      </c>
      <c r="G724" s="1648">
        <v>3</v>
      </c>
      <c r="H724" s="1648">
        <v>6</v>
      </c>
      <c r="I724" s="1648"/>
      <c r="J724" s="1650">
        <v>199726007711</v>
      </c>
    </row>
    <row r="725" spans="1:10">
      <c r="A725" s="13" t="s">
        <v>2833</v>
      </c>
      <c r="B725" s="13" t="s">
        <v>1842</v>
      </c>
      <c r="C725" s="13" t="s">
        <v>6037</v>
      </c>
      <c r="D725" s="1608">
        <v>789.39</v>
      </c>
      <c r="E725" s="210">
        <f>VLOOKUP(A725,'Lead Sheet'!A:B,2,0)</f>
        <v>0</v>
      </c>
      <c r="F725" s="1608">
        <f t="shared" si="11"/>
        <v>0</v>
      </c>
      <c r="G725" s="1648">
        <v>6</v>
      </c>
      <c r="H725" s="1648">
        <v>6</v>
      </c>
      <c r="I725" s="1648"/>
      <c r="J725" s="1650">
        <v>199726007728</v>
      </c>
    </row>
    <row r="726" spans="1:10">
      <c r="A726" s="13" t="s">
        <v>2833</v>
      </c>
      <c r="B726" s="13" t="s">
        <v>1843</v>
      </c>
      <c r="C726" s="13" t="s">
        <v>6038</v>
      </c>
      <c r="D726" s="1608">
        <v>774.54</v>
      </c>
      <c r="E726" s="210">
        <f>VLOOKUP(A726,'Lead Sheet'!A:B,2,0)</f>
        <v>0</v>
      </c>
      <c r="F726" s="1608">
        <f t="shared" si="11"/>
        <v>0</v>
      </c>
      <c r="G726" s="1648">
        <v>3</v>
      </c>
      <c r="H726" s="1648">
        <v>6</v>
      </c>
      <c r="I726" s="1648"/>
      <c r="J726" s="1650">
        <v>199726007735</v>
      </c>
    </row>
    <row r="727" spans="1:10">
      <c r="A727" s="13" t="s">
        <v>2833</v>
      </c>
      <c r="B727" s="13" t="s">
        <v>1844</v>
      </c>
      <c r="C727" s="13" t="s">
        <v>6039</v>
      </c>
      <c r="D727" s="1608">
        <v>774.54</v>
      </c>
      <c r="E727" s="210">
        <f>VLOOKUP(A727,'Lead Sheet'!A:B,2,0)</f>
        <v>0</v>
      </c>
      <c r="F727" s="1608">
        <f t="shared" si="11"/>
        <v>0</v>
      </c>
      <c r="G727" s="1648">
        <v>3</v>
      </c>
      <c r="H727" s="1648">
        <v>6</v>
      </c>
      <c r="I727" s="1648"/>
      <c r="J727" s="1650">
        <v>199726007742</v>
      </c>
    </row>
    <row r="728" spans="1:10">
      <c r="A728" s="13" t="s">
        <v>2833</v>
      </c>
      <c r="B728" s="13" t="s">
        <v>1845</v>
      </c>
      <c r="C728" s="13" t="s">
        <v>6040</v>
      </c>
      <c r="D728" s="1608">
        <v>869.42</v>
      </c>
      <c r="E728" s="210">
        <f>VLOOKUP(A728,'Lead Sheet'!A:B,2,0)</f>
        <v>0</v>
      </c>
      <c r="F728" s="1608">
        <f t="shared" si="11"/>
        <v>0</v>
      </c>
      <c r="G728" s="1648">
        <v>3</v>
      </c>
      <c r="H728" s="1648">
        <v>6</v>
      </c>
      <c r="I728" s="1648"/>
      <c r="J728" s="1650">
        <v>199726007759</v>
      </c>
    </row>
    <row r="729" spans="1:10">
      <c r="A729" s="13" t="s">
        <v>2833</v>
      </c>
      <c r="B729" s="13" t="s">
        <v>1907</v>
      </c>
      <c r="C729" s="13" t="s">
        <v>6092</v>
      </c>
      <c r="D729" s="1608">
        <v>1176.54</v>
      </c>
      <c r="E729" s="210">
        <f>VLOOKUP(A729,'Lead Sheet'!A:B,2,0)</f>
        <v>0</v>
      </c>
      <c r="F729" s="1608">
        <f t="shared" si="11"/>
        <v>0</v>
      </c>
      <c r="G729" s="1648">
        <v>1</v>
      </c>
      <c r="H729" s="1648">
        <v>16</v>
      </c>
      <c r="I729" s="1648"/>
      <c r="J729" s="1650">
        <v>199726007766</v>
      </c>
    </row>
    <row r="730" spans="1:10">
      <c r="A730" s="13" t="s">
        <v>2833</v>
      </c>
      <c r="B730" s="13" t="s">
        <v>1846</v>
      </c>
      <c r="C730" s="13" t="s">
        <v>6041</v>
      </c>
      <c r="D730" s="1608">
        <v>1656.14</v>
      </c>
      <c r="E730" s="210">
        <f>VLOOKUP(A730,'Lead Sheet'!A:B,2,0)</f>
        <v>0</v>
      </c>
      <c r="F730" s="1608">
        <f t="shared" si="11"/>
        <v>0</v>
      </c>
      <c r="G730" s="1648">
        <v>4</v>
      </c>
      <c r="H730" s="1648">
        <v>4</v>
      </c>
      <c r="I730" s="1648"/>
      <c r="J730" s="1650">
        <v>199726007780</v>
      </c>
    </row>
    <row r="731" spans="1:10">
      <c r="A731" s="13" t="s">
        <v>2833</v>
      </c>
      <c r="B731" s="13" t="s">
        <v>11835</v>
      </c>
      <c r="C731" s="13" t="s">
        <v>6042</v>
      </c>
      <c r="D731" s="1608">
        <v>1549.5</v>
      </c>
      <c r="E731" s="210">
        <f>VLOOKUP(A731,'Lead Sheet'!A:B,2,0)</f>
        <v>0</v>
      </c>
      <c r="F731" s="1608">
        <f t="shared" si="11"/>
        <v>0</v>
      </c>
      <c r="G731" s="1648">
        <v>1</v>
      </c>
      <c r="H731" s="1648">
        <v>8</v>
      </c>
      <c r="I731" s="1648"/>
      <c r="J731" s="1650">
        <v>199726007797</v>
      </c>
    </row>
    <row r="732" spans="1:10">
      <c r="A732" s="13" t="s">
        <v>2833</v>
      </c>
      <c r="B732" s="13" t="s">
        <v>1848</v>
      </c>
      <c r="C732" s="13" t="s">
        <v>6043</v>
      </c>
      <c r="D732" s="1608">
        <v>1495.12</v>
      </c>
      <c r="E732" s="210">
        <f>VLOOKUP(A732,'Lead Sheet'!A:B,2,0)</f>
        <v>0</v>
      </c>
      <c r="F732" s="1608">
        <f t="shared" si="11"/>
        <v>0</v>
      </c>
      <c r="G732" s="1648">
        <v>2</v>
      </c>
      <c r="H732" s="1648">
        <v>2</v>
      </c>
      <c r="I732" s="1648"/>
      <c r="J732" s="1650">
        <v>199726007803</v>
      </c>
    </row>
    <row r="733" spans="1:10">
      <c r="A733" s="13" t="s">
        <v>2833</v>
      </c>
      <c r="B733" s="13" t="s">
        <v>1849</v>
      </c>
      <c r="C733" s="13" t="s">
        <v>6044</v>
      </c>
      <c r="D733" s="1608">
        <v>1707.06</v>
      </c>
      <c r="E733" s="210">
        <f>VLOOKUP(A733,'Lead Sheet'!A:B,2,0)</f>
        <v>0</v>
      </c>
      <c r="F733" s="1608">
        <f t="shared" si="11"/>
        <v>0</v>
      </c>
      <c r="G733" s="1648">
        <v>3</v>
      </c>
      <c r="H733" s="1648">
        <v>3</v>
      </c>
      <c r="I733" s="1648"/>
      <c r="J733" s="1650">
        <v>199726007810</v>
      </c>
    </row>
    <row r="734" spans="1:10">
      <c r="A734" s="13" t="s">
        <v>2833</v>
      </c>
      <c r="B734" s="13" t="s">
        <v>1850</v>
      </c>
      <c r="C734" s="13" t="s">
        <v>6045</v>
      </c>
      <c r="D734" s="1608">
        <v>1549.5</v>
      </c>
      <c r="E734" s="210">
        <f>VLOOKUP(A734,'Lead Sheet'!A:B,2,0)</f>
        <v>0</v>
      </c>
      <c r="F734" s="1608">
        <f t="shared" si="11"/>
        <v>0</v>
      </c>
      <c r="G734" s="1648">
        <v>2</v>
      </c>
      <c r="H734" s="1648">
        <v>2</v>
      </c>
      <c r="I734" s="1648"/>
      <c r="J734" s="1650">
        <v>199726007827</v>
      </c>
    </row>
    <row r="735" spans="1:10">
      <c r="A735" s="13" t="s">
        <v>2833</v>
      </c>
      <c r="B735" s="13" t="s">
        <v>1851</v>
      </c>
      <c r="C735" s="13" t="s">
        <v>6046</v>
      </c>
      <c r="D735" s="1608">
        <v>6346.73</v>
      </c>
      <c r="E735" s="210">
        <f>VLOOKUP(A735,'Lead Sheet'!A:B,2,0)</f>
        <v>0</v>
      </c>
      <c r="F735" s="1608">
        <f t="shared" si="11"/>
        <v>0</v>
      </c>
      <c r="G735" s="1648">
        <v>1</v>
      </c>
      <c r="H735" s="1648">
        <v>2</v>
      </c>
      <c r="I735" s="1648"/>
      <c r="J735" s="1650">
        <v>199726007841</v>
      </c>
    </row>
    <row r="736" spans="1:10">
      <c r="A736" s="13" t="s">
        <v>2833</v>
      </c>
      <c r="B736" s="13" t="s">
        <v>11836</v>
      </c>
      <c r="C736" s="13" t="s">
        <v>6164</v>
      </c>
      <c r="D736" s="1608">
        <v>97.59</v>
      </c>
      <c r="E736" s="210">
        <f>VLOOKUP(A736,'Lead Sheet'!A:B,2,0)</f>
        <v>0</v>
      </c>
      <c r="F736" s="1608">
        <f t="shared" si="11"/>
        <v>0</v>
      </c>
      <c r="G736" s="1648">
        <v>25</v>
      </c>
      <c r="H736" s="1648">
        <v>100</v>
      </c>
      <c r="I736" s="1648"/>
      <c r="J736" s="1650">
        <v>199726007865</v>
      </c>
    </row>
    <row r="737" spans="1:10">
      <c r="A737" s="13" t="s">
        <v>2833</v>
      </c>
      <c r="B737" s="13" t="s">
        <v>11837</v>
      </c>
      <c r="C737" s="13" t="s">
        <v>6165</v>
      </c>
      <c r="D737" s="1608">
        <v>123.19</v>
      </c>
      <c r="E737" s="210">
        <f>VLOOKUP(A737,'Lead Sheet'!A:B,2,0)</f>
        <v>0</v>
      </c>
      <c r="F737" s="1608">
        <f t="shared" si="11"/>
        <v>0</v>
      </c>
      <c r="G737" s="1648">
        <v>15</v>
      </c>
      <c r="H737" s="1648">
        <v>60</v>
      </c>
      <c r="I737" s="1648"/>
      <c r="J737" s="1650">
        <v>199726007872</v>
      </c>
    </row>
    <row r="738" spans="1:10">
      <c r="A738" s="13" t="s">
        <v>2833</v>
      </c>
      <c r="B738" s="13" t="s">
        <v>11838</v>
      </c>
      <c r="C738" s="13" t="s">
        <v>6166</v>
      </c>
      <c r="D738" s="1608">
        <v>174.52</v>
      </c>
      <c r="E738" s="210">
        <f>VLOOKUP(A738,'Lead Sheet'!A:B,2,0)</f>
        <v>0</v>
      </c>
      <c r="F738" s="1608">
        <f t="shared" si="11"/>
        <v>0</v>
      </c>
      <c r="G738" s="1648">
        <v>20</v>
      </c>
      <c r="H738" s="1648">
        <v>40</v>
      </c>
      <c r="I738" s="1648"/>
      <c r="J738" s="1650">
        <v>199726007889</v>
      </c>
    </row>
    <row r="739" spans="1:10">
      <c r="A739" s="13" t="s">
        <v>2833</v>
      </c>
      <c r="B739" s="13" t="s">
        <v>11839</v>
      </c>
      <c r="C739" s="13" t="s">
        <v>6167</v>
      </c>
      <c r="D739" s="1608">
        <v>310.7</v>
      </c>
      <c r="E739" s="210">
        <f>VLOOKUP(A739,'Lead Sheet'!A:B,2,0)</f>
        <v>0</v>
      </c>
      <c r="F739" s="1608">
        <f t="shared" si="11"/>
        <v>0</v>
      </c>
      <c r="G739" s="1648">
        <v>9</v>
      </c>
      <c r="H739" s="1648">
        <v>18</v>
      </c>
      <c r="I739" s="1648"/>
      <c r="J739" s="1650">
        <v>199726007896</v>
      </c>
    </row>
    <row r="740" spans="1:10">
      <c r="A740" s="13" t="s">
        <v>2833</v>
      </c>
      <c r="B740" s="13" t="s">
        <v>11840</v>
      </c>
      <c r="C740" s="13" t="s">
        <v>6168</v>
      </c>
      <c r="D740" s="1608">
        <v>326.87</v>
      </c>
      <c r="E740" s="210">
        <f>VLOOKUP(A740,'Lead Sheet'!A:B,2,0)</f>
        <v>0</v>
      </c>
      <c r="F740" s="1608">
        <f t="shared" si="11"/>
        <v>0</v>
      </c>
      <c r="G740" s="1648">
        <v>10</v>
      </c>
      <c r="H740" s="1648">
        <v>30</v>
      </c>
      <c r="I740" s="1648"/>
      <c r="J740" s="1650">
        <v>199726007902</v>
      </c>
    </row>
    <row r="741" spans="1:10">
      <c r="A741" s="13" t="s">
        <v>2833</v>
      </c>
      <c r="B741" s="13" t="s">
        <v>11841</v>
      </c>
      <c r="C741" s="13" t="s">
        <v>6093</v>
      </c>
      <c r="D741" s="1608">
        <v>94.91</v>
      </c>
      <c r="E741" s="210">
        <f>VLOOKUP(A741,'Lead Sheet'!A:B,2,0)</f>
        <v>0</v>
      </c>
      <c r="F741" s="1608">
        <f t="shared" si="11"/>
        <v>0</v>
      </c>
      <c r="G741" s="1648">
        <v>40</v>
      </c>
      <c r="H741" s="1648">
        <v>120</v>
      </c>
      <c r="I741" s="1648"/>
      <c r="J741" s="1650">
        <v>199726007919</v>
      </c>
    </row>
    <row r="742" spans="1:10">
      <c r="A742" s="13" t="s">
        <v>2833</v>
      </c>
      <c r="B742" s="13" t="s">
        <v>11842</v>
      </c>
      <c r="C742" s="13" t="s">
        <v>6094</v>
      </c>
      <c r="D742" s="1608">
        <v>102.37</v>
      </c>
      <c r="E742" s="210">
        <f>VLOOKUP(A742,'Lead Sheet'!A:B,2,0)</f>
        <v>0</v>
      </c>
      <c r="F742" s="1608">
        <f t="shared" si="11"/>
        <v>0</v>
      </c>
      <c r="G742" s="1648">
        <v>25</v>
      </c>
      <c r="H742" s="1648">
        <v>75</v>
      </c>
      <c r="I742" s="1648"/>
      <c r="J742" s="1650">
        <v>199726007926</v>
      </c>
    </row>
    <row r="743" spans="1:10">
      <c r="A743" s="13" t="s">
        <v>2833</v>
      </c>
      <c r="B743" s="13" t="s">
        <v>11843</v>
      </c>
      <c r="C743" s="13" t="s">
        <v>6095</v>
      </c>
      <c r="D743" s="1608">
        <v>161.97999999999999</v>
      </c>
      <c r="E743" s="210">
        <f>VLOOKUP(A743,'Lead Sheet'!A:B,2,0)</f>
        <v>0</v>
      </c>
      <c r="F743" s="1608">
        <f t="shared" si="11"/>
        <v>0</v>
      </c>
      <c r="G743" s="1648">
        <v>20</v>
      </c>
      <c r="H743" s="1648">
        <v>40</v>
      </c>
      <c r="I743" s="1648"/>
      <c r="J743" s="1650">
        <v>199726007933</v>
      </c>
    </row>
    <row r="744" spans="1:10">
      <c r="A744" s="13" t="s">
        <v>2833</v>
      </c>
      <c r="B744" s="13" t="s">
        <v>11844</v>
      </c>
      <c r="C744" s="13" t="s">
        <v>6096</v>
      </c>
      <c r="D744" s="1608">
        <v>22.7</v>
      </c>
      <c r="E744" s="210">
        <f>VLOOKUP(A744,'Lead Sheet'!A:B,2,0)</f>
        <v>0</v>
      </c>
      <c r="F744" s="1608">
        <f t="shared" si="11"/>
        <v>0</v>
      </c>
      <c r="G744" s="1648">
        <v>120</v>
      </c>
      <c r="H744" s="1648">
        <v>1440</v>
      </c>
      <c r="I744" s="1648"/>
      <c r="J744" s="1650">
        <v>199726007957</v>
      </c>
    </row>
    <row r="745" spans="1:10">
      <c r="A745" s="13" t="s">
        <v>2833</v>
      </c>
      <c r="B745" s="13" t="s">
        <v>1909</v>
      </c>
      <c r="C745" s="13" t="s">
        <v>6097</v>
      </c>
      <c r="D745" s="1608">
        <v>22.7</v>
      </c>
      <c r="E745" s="210">
        <f>VLOOKUP(A745,'Lead Sheet'!A:B,2,0)</f>
        <v>0</v>
      </c>
      <c r="F745" s="1608">
        <f t="shared" si="11"/>
        <v>0</v>
      </c>
      <c r="G745" s="1648">
        <v>80</v>
      </c>
      <c r="H745" s="1648">
        <v>960</v>
      </c>
      <c r="I745" s="1648"/>
      <c r="J745" s="1650">
        <v>199726007964</v>
      </c>
    </row>
    <row r="746" spans="1:10">
      <c r="A746" s="13" t="s">
        <v>2833</v>
      </c>
      <c r="B746" s="13" t="s">
        <v>1910</v>
      </c>
      <c r="C746" s="13" t="s">
        <v>6098</v>
      </c>
      <c r="D746" s="1608">
        <v>22.05</v>
      </c>
      <c r="E746" s="210">
        <f>VLOOKUP(A746,'Lead Sheet'!A:B,2,0)</f>
        <v>0</v>
      </c>
      <c r="F746" s="1608">
        <f t="shared" si="11"/>
        <v>0</v>
      </c>
      <c r="G746" s="1648">
        <v>60</v>
      </c>
      <c r="H746" s="1648">
        <v>720</v>
      </c>
      <c r="I746" s="1648"/>
      <c r="J746" s="1650">
        <v>199726007971</v>
      </c>
    </row>
    <row r="747" spans="1:10">
      <c r="A747" s="13" t="s">
        <v>2833</v>
      </c>
      <c r="B747" s="13" t="s">
        <v>1911</v>
      </c>
      <c r="C747" s="13" t="s">
        <v>6099</v>
      </c>
      <c r="D747" s="1608">
        <v>16.93</v>
      </c>
      <c r="E747" s="210">
        <f>VLOOKUP(A747,'Lead Sheet'!A:B,2,0)</f>
        <v>0</v>
      </c>
      <c r="F747" s="1608">
        <f t="shared" si="11"/>
        <v>0</v>
      </c>
      <c r="G747" s="1648">
        <v>50</v>
      </c>
      <c r="H747" s="1648">
        <v>300</v>
      </c>
      <c r="I747" s="1648"/>
      <c r="J747" s="1650">
        <v>199726007988</v>
      </c>
    </row>
    <row r="748" spans="1:10">
      <c r="A748" s="13" t="s">
        <v>2833</v>
      </c>
      <c r="B748" s="13" t="s">
        <v>1912</v>
      </c>
      <c r="C748" s="13" t="s">
        <v>6100</v>
      </c>
      <c r="D748" s="1608">
        <v>24.47</v>
      </c>
      <c r="E748" s="210">
        <f>VLOOKUP(A748,'Lead Sheet'!A:B,2,0)</f>
        <v>0</v>
      </c>
      <c r="F748" s="1608">
        <f t="shared" si="11"/>
        <v>0</v>
      </c>
      <c r="G748" s="1648">
        <v>40</v>
      </c>
      <c r="H748" s="1648">
        <v>160</v>
      </c>
      <c r="I748" s="1648"/>
      <c r="J748" s="1650">
        <v>199726007995</v>
      </c>
    </row>
    <row r="749" spans="1:10">
      <c r="A749" s="13" t="s">
        <v>2833</v>
      </c>
      <c r="B749" s="13" t="s">
        <v>1913</v>
      </c>
      <c r="C749" s="13" t="s">
        <v>6101</v>
      </c>
      <c r="D749" s="1608">
        <v>26.82</v>
      </c>
      <c r="E749" s="210">
        <f>VLOOKUP(A749,'Lead Sheet'!A:B,2,0)</f>
        <v>0</v>
      </c>
      <c r="F749" s="1608">
        <f t="shared" si="11"/>
        <v>0</v>
      </c>
      <c r="G749" s="1648">
        <v>25</v>
      </c>
      <c r="H749" s="1648">
        <v>100</v>
      </c>
      <c r="I749" s="1648"/>
      <c r="J749" s="1650">
        <v>199726008008</v>
      </c>
    </row>
    <row r="750" spans="1:10">
      <c r="A750" s="13" t="s">
        <v>2833</v>
      </c>
      <c r="B750" s="13" t="s">
        <v>1914</v>
      </c>
      <c r="C750" s="13" t="s">
        <v>7446</v>
      </c>
      <c r="D750" s="1608">
        <v>38.97</v>
      </c>
      <c r="E750" s="210">
        <f>VLOOKUP(A750,'Lead Sheet'!A:B,2,0)</f>
        <v>0</v>
      </c>
      <c r="F750" s="1608">
        <f t="shared" si="11"/>
        <v>0</v>
      </c>
      <c r="G750" s="1648">
        <v>20</v>
      </c>
      <c r="H750" s="1648">
        <v>80</v>
      </c>
      <c r="I750" s="1648"/>
      <c r="J750" s="1650">
        <v>199726008015</v>
      </c>
    </row>
    <row r="751" spans="1:10">
      <c r="A751" s="13" t="s">
        <v>2833</v>
      </c>
      <c r="B751" s="13" t="s">
        <v>1915</v>
      </c>
      <c r="C751" s="13" t="s">
        <v>6102</v>
      </c>
      <c r="D751" s="1608">
        <v>49.8</v>
      </c>
      <c r="E751" s="210">
        <f>VLOOKUP(A751,'Lead Sheet'!A:B,2,0)</f>
        <v>0</v>
      </c>
      <c r="F751" s="1608">
        <f t="shared" si="11"/>
        <v>0</v>
      </c>
      <c r="G751" s="1648">
        <v>18</v>
      </c>
      <c r="H751" s="1648">
        <v>54</v>
      </c>
      <c r="I751" s="1648"/>
      <c r="J751" s="1650">
        <v>199726008022</v>
      </c>
    </row>
    <row r="752" spans="1:10">
      <c r="A752" s="13" t="s">
        <v>2833</v>
      </c>
      <c r="B752" s="13" t="s">
        <v>1916</v>
      </c>
      <c r="C752" s="13" t="s">
        <v>6103</v>
      </c>
      <c r="D752" s="1608">
        <v>62.9</v>
      </c>
      <c r="E752" s="210">
        <f>VLOOKUP(A752,'Lead Sheet'!A:B,2,0)</f>
        <v>0</v>
      </c>
      <c r="F752" s="1608">
        <f t="shared" si="11"/>
        <v>0</v>
      </c>
      <c r="G752" s="1648">
        <v>12</v>
      </c>
      <c r="H752" s="1648">
        <v>36</v>
      </c>
      <c r="I752" s="1648"/>
      <c r="J752" s="1650">
        <v>199726008039</v>
      </c>
    </row>
    <row r="753" spans="1:10">
      <c r="A753" s="13" t="s">
        <v>2833</v>
      </c>
      <c r="B753" s="13" t="s">
        <v>1917</v>
      </c>
      <c r="C753" s="13" t="s">
        <v>6104</v>
      </c>
      <c r="D753" s="1608">
        <v>200.16</v>
      </c>
      <c r="E753" s="210">
        <f>VLOOKUP(A753,'Lead Sheet'!A:B,2,0)</f>
        <v>0</v>
      </c>
      <c r="F753" s="1608">
        <f t="shared" si="11"/>
        <v>0</v>
      </c>
      <c r="G753" s="1648">
        <v>20</v>
      </c>
      <c r="H753" s="1648">
        <v>40</v>
      </c>
      <c r="I753" s="1648"/>
      <c r="J753" s="1650">
        <v>199726008046</v>
      </c>
    </row>
    <row r="754" spans="1:10">
      <c r="A754" s="13" t="s">
        <v>2833</v>
      </c>
      <c r="B754" s="13" t="s">
        <v>1918</v>
      </c>
      <c r="C754" s="13" t="s">
        <v>6105</v>
      </c>
      <c r="D754" s="1608">
        <v>242.51</v>
      </c>
      <c r="E754" s="210">
        <f>VLOOKUP(A754,'Lead Sheet'!A:B,2,0)</f>
        <v>0</v>
      </c>
      <c r="F754" s="1608">
        <f t="shared" si="11"/>
        <v>0</v>
      </c>
      <c r="G754" s="1648">
        <v>12</v>
      </c>
      <c r="H754" s="1648">
        <v>24</v>
      </c>
      <c r="I754" s="1648"/>
      <c r="J754" s="1650">
        <v>199726008053</v>
      </c>
    </row>
    <row r="755" spans="1:10">
      <c r="A755" s="13" t="s">
        <v>2833</v>
      </c>
      <c r="B755" s="13" t="s">
        <v>1919</v>
      </c>
      <c r="C755" s="13" t="s">
        <v>6106</v>
      </c>
      <c r="D755" s="1608">
        <v>481.67</v>
      </c>
      <c r="E755" s="210">
        <f>VLOOKUP(A755,'Lead Sheet'!A:B,2,0)</f>
        <v>0</v>
      </c>
      <c r="F755" s="1608">
        <f t="shared" si="11"/>
        <v>0</v>
      </c>
      <c r="G755" s="1648">
        <v>6</v>
      </c>
      <c r="H755" s="1648">
        <v>12</v>
      </c>
      <c r="I755" s="1648"/>
      <c r="J755" s="1650">
        <v>199726008060</v>
      </c>
    </row>
    <row r="756" spans="1:10">
      <c r="A756" s="13" t="s">
        <v>2833</v>
      </c>
      <c r="B756" s="13" t="s">
        <v>1920</v>
      </c>
      <c r="C756" s="13" t="s">
        <v>6107</v>
      </c>
      <c r="D756" s="1608">
        <v>1010.99</v>
      </c>
      <c r="E756" s="210">
        <f>VLOOKUP(A756,'Lead Sheet'!A:B,2,0)</f>
        <v>0</v>
      </c>
      <c r="F756" s="1608">
        <f t="shared" si="11"/>
        <v>0</v>
      </c>
      <c r="G756" s="1648">
        <v>5</v>
      </c>
      <c r="H756" s="1648">
        <v>10</v>
      </c>
      <c r="I756" s="1648"/>
      <c r="J756" s="1650">
        <v>199726008077</v>
      </c>
    </row>
    <row r="757" spans="1:10">
      <c r="A757" s="13" t="s">
        <v>2833</v>
      </c>
      <c r="B757" s="13" t="s">
        <v>1921</v>
      </c>
      <c r="C757" s="13" t="s">
        <v>6108</v>
      </c>
      <c r="D757" s="1608">
        <v>1752.83</v>
      </c>
      <c r="E757" s="210">
        <f>VLOOKUP(A757,'Lead Sheet'!A:B,2,0)</f>
        <v>0</v>
      </c>
      <c r="F757" s="1608">
        <f t="shared" si="11"/>
        <v>0</v>
      </c>
      <c r="G757" s="1648">
        <v>2</v>
      </c>
      <c r="H757" s="1648">
        <v>4</v>
      </c>
      <c r="I757" s="1648"/>
      <c r="J757" s="1650">
        <v>199726008084</v>
      </c>
    </row>
    <row r="758" spans="1:10">
      <c r="A758" s="13" t="s">
        <v>2833</v>
      </c>
      <c r="B758" s="13" t="s">
        <v>1922</v>
      </c>
      <c r="C758" s="13" t="s">
        <v>6109</v>
      </c>
      <c r="D758" s="1608">
        <v>18.829999999999998</v>
      </c>
      <c r="E758" s="210">
        <f>VLOOKUP(A758,'Lead Sheet'!A:B,2,0)</f>
        <v>0</v>
      </c>
      <c r="F758" s="1608">
        <f t="shared" si="11"/>
        <v>0</v>
      </c>
      <c r="G758" s="1648">
        <v>300</v>
      </c>
      <c r="H758" s="1648">
        <v>3600</v>
      </c>
      <c r="I758" s="1648"/>
      <c r="J758" s="1650">
        <v>199726008091</v>
      </c>
    </row>
    <row r="759" spans="1:10">
      <c r="A759" s="13" t="s">
        <v>2833</v>
      </c>
      <c r="B759" s="13" t="s">
        <v>1923</v>
      </c>
      <c r="C759" s="13" t="s">
        <v>6110</v>
      </c>
      <c r="D759" s="1608">
        <v>18.829999999999998</v>
      </c>
      <c r="E759" s="210">
        <f>VLOOKUP(A759,'Lead Sheet'!A:B,2,0)</f>
        <v>0</v>
      </c>
      <c r="F759" s="1608">
        <f t="shared" si="11"/>
        <v>0</v>
      </c>
      <c r="G759" s="1648">
        <v>150</v>
      </c>
      <c r="H759" s="1648">
        <v>1800</v>
      </c>
      <c r="I759" s="1648"/>
      <c r="J759" s="1650">
        <v>199726008107</v>
      </c>
    </row>
    <row r="760" spans="1:10">
      <c r="A760" s="13" t="s">
        <v>2833</v>
      </c>
      <c r="B760" s="13" t="s">
        <v>1924</v>
      </c>
      <c r="C760" s="13" t="s">
        <v>6111</v>
      </c>
      <c r="D760" s="1608">
        <v>18.829999999999998</v>
      </c>
      <c r="E760" s="210">
        <f>VLOOKUP(A760,'Lead Sheet'!A:B,2,0)</f>
        <v>0</v>
      </c>
      <c r="F760" s="1608">
        <f t="shared" si="11"/>
        <v>0</v>
      </c>
      <c r="G760" s="1648">
        <v>100</v>
      </c>
      <c r="H760" s="1648">
        <v>1200</v>
      </c>
      <c r="I760" s="1648"/>
      <c r="J760" s="1650">
        <v>199726008114</v>
      </c>
    </row>
    <row r="761" spans="1:10">
      <c r="A761" s="13" t="s">
        <v>2833</v>
      </c>
      <c r="B761" s="13" t="s">
        <v>1925</v>
      </c>
      <c r="C761" s="13" t="s">
        <v>6112</v>
      </c>
      <c r="D761" s="1608">
        <v>23.6</v>
      </c>
      <c r="E761" s="210">
        <f>VLOOKUP(A761,'Lead Sheet'!A:B,2,0)</f>
        <v>0</v>
      </c>
      <c r="F761" s="1608">
        <f t="shared" si="11"/>
        <v>0</v>
      </c>
      <c r="G761" s="1648">
        <v>50</v>
      </c>
      <c r="H761" s="1648">
        <v>600</v>
      </c>
      <c r="I761" s="1648"/>
      <c r="J761" s="1650">
        <v>199726008121</v>
      </c>
    </row>
    <row r="762" spans="1:10">
      <c r="A762" s="13" t="s">
        <v>2833</v>
      </c>
      <c r="B762" s="13" t="s">
        <v>1926</v>
      </c>
      <c r="C762" s="13" t="s">
        <v>6113</v>
      </c>
      <c r="D762" s="1608">
        <v>23.6</v>
      </c>
      <c r="E762" s="210">
        <f>VLOOKUP(A762,'Lead Sheet'!A:B,2,0)</f>
        <v>0</v>
      </c>
      <c r="F762" s="1608">
        <f t="shared" si="11"/>
        <v>0</v>
      </c>
      <c r="G762" s="1648">
        <v>30</v>
      </c>
      <c r="H762" s="1648">
        <v>360</v>
      </c>
      <c r="I762" s="1648"/>
      <c r="J762" s="1650">
        <v>199726008138</v>
      </c>
    </row>
    <row r="763" spans="1:10">
      <c r="A763" s="13" t="s">
        <v>2833</v>
      </c>
      <c r="B763" s="13" t="s">
        <v>1927</v>
      </c>
      <c r="C763" s="13" t="s">
        <v>6114</v>
      </c>
      <c r="D763" s="1608">
        <v>25.79</v>
      </c>
      <c r="E763" s="210">
        <f>VLOOKUP(A763,'Lead Sheet'!A:B,2,0)</f>
        <v>0</v>
      </c>
      <c r="F763" s="1608">
        <f t="shared" si="11"/>
        <v>0</v>
      </c>
      <c r="G763" s="1648">
        <v>20</v>
      </c>
      <c r="H763" s="1648">
        <v>240</v>
      </c>
      <c r="I763" s="1648"/>
      <c r="J763" s="1650">
        <v>199726008145</v>
      </c>
    </row>
    <row r="764" spans="1:10">
      <c r="A764" s="13" t="s">
        <v>2833</v>
      </c>
      <c r="B764" s="13" t="s">
        <v>1928</v>
      </c>
      <c r="C764" s="13" t="s">
        <v>6115</v>
      </c>
      <c r="D764" s="1608">
        <v>39.76</v>
      </c>
      <c r="E764" s="210">
        <f>VLOOKUP(A764,'Lead Sheet'!A:B,2,0)</f>
        <v>0</v>
      </c>
      <c r="F764" s="1608">
        <f t="shared" si="11"/>
        <v>0</v>
      </c>
      <c r="G764" s="1648">
        <v>40</v>
      </c>
      <c r="H764" s="1648">
        <v>120</v>
      </c>
      <c r="I764" s="1648"/>
      <c r="J764" s="1650">
        <v>199726008152</v>
      </c>
    </row>
    <row r="765" spans="1:10">
      <c r="A765" s="13" t="s">
        <v>2833</v>
      </c>
      <c r="B765" s="13" t="s">
        <v>1929</v>
      </c>
      <c r="C765" s="13" t="s">
        <v>6116</v>
      </c>
      <c r="D765" s="1608">
        <v>53.66</v>
      </c>
      <c r="E765" s="210">
        <f>VLOOKUP(A765,'Lead Sheet'!A:B,2,0)</f>
        <v>0</v>
      </c>
      <c r="F765" s="1608">
        <f t="shared" si="11"/>
        <v>0</v>
      </c>
      <c r="G765" s="1648">
        <v>30</v>
      </c>
      <c r="H765" s="1648">
        <v>90</v>
      </c>
      <c r="I765" s="1648"/>
      <c r="J765" s="1650">
        <v>199726008169</v>
      </c>
    </row>
    <row r="766" spans="1:10">
      <c r="A766" s="13" t="s">
        <v>2833</v>
      </c>
      <c r="B766" s="13" t="s">
        <v>1930</v>
      </c>
      <c r="C766" s="13" t="s">
        <v>6117</v>
      </c>
      <c r="D766" s="1608">
        <v>68.12</v>
      </c>
      <c r="E766" s="210">
        <f>VLOOKUP(A766,'Lead Sheet'!A:B,2,0)</f>
        <v>0</v>
      </c>
      <c r="F766" s="1608">
        <f t="shared" si="11"/>
        <v>0</v>
      </c>
      <c r="G766" s="1648">
        <v>20</v>
      </c>
      <c r="H766" s="1648">
        <v>60</v>
      </c>
      <c r="I766" s="1648"/>
      <c r="J766" s="1650">
        <v>199726008176</v>
      </c>
    </row>
    <row r="767" spans="1:10">
      <c r="A767" s="13" t="s">
        <v>2833</v>
      </c>
      <c r="B767" s="13" t="s">
        <v>1931</v>
      </c>
      <c r="C767" s="13" t="s">
        <v>6118</v>
      </c>
      <c r="D767" s="1608">
        <v>132.82</v>
      </c>
      <c r="E767" s="210">
        <f>VLOOKUP(A767,'Lead Sheet'!A:B,2,0)</f>
        <v>0</v>
      </c>
      <c r="F767" s="1608">
        <f t="shared" si="11"/>
        <v>0</v>
      </c>
      <c r="G767" s="1648">
        <v>16</v>
      </c>
      <c r="H767" s="1648">
        <v>32</v>
      </c>
      <c r="I767" s="1648"/>
      <c r="J767" s="1650">
        <v>199726008183</v>
      </c>
    </row>
    <row r="768" spans="1:10">
      <c r="A768" s="13" t="s">
        <v>2833</v>
      </c>
      <c r="B768" s="13" t="s">
        <v>1932</v>
      </c>
      <c r="C768" s="13" t="s">
        <v>6119</v>
      </c>
      <c r="D768" s="1608">
        <v>188.42</v>
      </c>
      <c r="E768" s="210">
        <f>VLOOKUP(A768,'Lead Sheet'!A:B,2,0)</f>
        <v>0</v>
      </c>
      <c r="F768" s="1608">
        <f t="shared" si="11"/>
        <v>0</v>
      </c>
      <c r="G768" s="1648">
        <v>16</v>
      </c>
      <c r="H768" s="1648">
        <v>32</v>
      </c>
      <c r="I768" s="1648"/>
      <c r="J768" s="1650">
        <v>199726008190</v>
      </c>
    </row>
    <row r="769" spans="1:10">
      <c r="A769" s="13" t="s">
        <v>2833</v>
      </c>
      <c r="B769" s="13" t="s">
        <v>1933</v>
      </c>
      <c r="C769" s="13" t="s">
        <v>6120</v>
      </c>
      <c r="D769" s="1608">
        <v>391.05</v>
      </c>
      <c r="E769" s="210">
        <f>VLOOKUP(A769,'Lead Sheet'!A:B,2,0)</f>
        <v>0</v>
      </c>
      <c r="F769" s="1608">
        <f t="shared" si="11"/>
        <v>0</v>
      </c>
      <c r="G769" s="1648">
        <v>6</v>
      </c>
      <c r="H769" s="1648">
        <v>12</v>
      </c>
      <c r="I769" s="1648"/>
      <c r="J769" s="1650">
        <v>199726008206</v>
      </c>
    </row>
    <row r="770" spans="1:10">
      <c r="A770" s="13" t="s">
        <v>2833</v>
      </c>
      <c r="B770" s="13" t="s">
        <v>11845</v>
      </c>
      <c r="C770" s="13" t="s">
        <v>6121</v>
      </c>
      <c r="D770" s="1608">
        <v>765.39</v>
      </c>
      <c r="E770" s="210">
        <f>VLOOKUP(A770,'Lead Sheet'!A:B,2,0)</f>
        <v>0</v>
      </c>
      <c r="F770" s="1608">
        <f t="shared" si="11"/>
        <v>0</v>
      </c>
      <c r="G770" s="1648">
        <v>5</v>
      </c>
      <c r="H770" s="1648">
        <v>10</v>
      </c>
      <c r="I770" s="1648"/>
      <c r="J770" s="1650">
        <v>199726008213</v>
      </c>
    </row>
    <row r="771" spans="1:10">
      <c r="A771" s="13" t="s">
        <v>2833</v>
      </c>
      <c r="B771" s="13" t="s">
        <v>11846</v>
      </c>
      <c r="C771" s="13" t="s">
        <v>6122</v>
      </c>
      <c r="D771" s="1608">
        <v>775.56</v>
      </c>
      <c r="E771" s="210">
        <f>VLOOKUP(A771,'Lead Sheet'!A:B,2,0)</f>
        <v>0</v>
      </c>
      <c r="F771" s="1608">
        <f t="shared" ref="F771:F834" si="12">IFERROR(D771*E771,"NET")</f>
        <v>0</v>
      </c>
      <c r="G771" s="1648">
        <v>5</v>
      </c>
      <c r="H771" s="1648">
        <v>10</v>
      </c>
      <c r="I771" s="1648"/>
      <c r="J771" s="1650">
        <v>199726008220</v>
      </c>
    </row>
    <row r="772" spans="1:10">
      <c r="A772" s="13" t="s">
        <v>2833</v>
      </c>
      <c r="B772" s="13" t="s">
        <v>11847</v>
      </c>
      <c r="C772" s="13" t="s">
        <v>6123</v>
      </c>
      <c r="D772" s="1608">
        <v>81.59</v>
      </c>
      <c r="E772" s="210">
        <f>VLOOKUP(A772,'Lead Sheet'!A:B,2,0)</f>
        <v>0</v>
      </c>
      <c r="F772" s="1608">
        <f t="shared" si="12"/>
        <v>0</v>
      </c>
      <c r="G772" s="1648">
        <v>30</v>
      </c>
      <c r="H772" s="1648">
        <v>360</v>
      </c>
      <c r="I772" s="1648"/>
      <c r="J772" s="1650">
        <v>199726008237</v>
      </c>
    </row>
    <row r="773" spans="1:10">
      <c r="A773" s="13" t="s">
        <v>2833</v>
      </c>
      <c r="B773" s="13" t="s">
        <v>11848</v>
      </c>
      <c r="C773" s="13" t="s">
        <v>6124</v>
      </c>
      <c r="D773" s="1608">
        <v>81.59</v>
      </c>
      <c r="E773" s="210">
        <f>VLOOKUP(A773,'Lead Sheet'!A:B,2,0)</f>
        <v>0</v>
      </c>
      <c r="F773" s="1608">
        <f t="shared" si="12"/>
        <v>0</v>
      </c>
      <c r="G773" s="1648">
        <v>40</v>
      </c>
      <c r="H773" s="1648">
        <v>480</v>
      </c>
      <c r="I773" s="1648"/>
      <c r="J773" s="1650">
        <v>199726008244</v>
      </c>
    </row>
    <row r="774" spans="1:10">
      <c r="A774" s="13" t="s">
        <v>2833</v>
      </c>
      <c r="B774" s="13" t="s">
        <v>1938</v>
      </c>
      <c r="C774" s="13" t="s">
        <v>6125</v>
      </c>
      <c r="D774" s="1608">
        <v>81.59</v>
      </c>
      <c r="E774" s="210">
        <f>VLOOKUP(A774,'Lead Sheet'!A:B,2,0)</f>
        <v>0</v>
      </c>
      <c r="F774" s="1608">
        <f t="shared" si="12"/>
        <v>0</v>
      </c>
      <c r="G774" s="1648">
        <v>25</v>
      </c>
      <c r="H774" s="1648">
        <v>150</v>
      </c>
      <c r="I774" s="1648"/>
      <c r="J774" s="1650">
        <v>199726008251</v>
      </c>
    </row>
    <row r="775" spans="1:10">
      <c r="A775" s="13" t="s">
        <v>2833</v>
      </c>
      <c r="B775" s="13" t="s">
        <v>1939</v>
      </c>
      <c r="C775" s="13" t="s">
        <v>6126</v>
      </c>
      <c r="D775" s="1608">
        <v>81.8</v>
      </c>
      <c r="E775" s="210">
        <f>VLOOKUP(A775,'Lead Sheet'!A:B,2,0)</f>
        <v>0</v>
      </c>
      <c r="F775" s="1608">
        <f t="shared" si="12"/>
        <v>0</v>
      </c>
      <c r="G775" s="1648">
        <v>30</v>
      </c>
      <c r="H775" s="1648">
        <v>90</v>
      </c>
      <c r="I775" s="1648"/>
      <c r="J775" s="1650">
        <v>199726008268</v>
      </c>
    </row>
    <row r="776" spans="1:10">
      <c r="A776" s="13" t="s">
        <v>2833</v>
      </c>
      <c r="B776" s="13" t="s">
        <v>1940</v>
      </c>
      <c r="C776" s="13" t="s">
        <v>6127</v>
      </c>
      <c r="D776" s="1608">
        <v>99.69</v>
      </c>
      <c r="E776" s="210">
        <f>VLOOKUP(A776,'Lead Sheet'!A:B,2,0)</f>
        <v>0</v>
      </c>
      <c r="F776" s="1608">
        <f t="shared" si="12"/>
        <v>0</v>
      </c>
      <c r="G776" s="1648">
        <v>30</v>
      </c>
      <c r="H776" s="1648">
        <v>60</v>
      </c>
      <c r="I776" s="1648"/>
      <c r="J776" s="1650">
        <v>199726008275</v>
      </c>
    </row>
    <row r="777" spans="1:10">
      <c r="A777" s="13" t="s">
        <v>2833</v>
      </c>
      <c r="B777" s="13" t="s">
        <v>11849</v>
      </c>
      <c r="C777" s="13" t="s">
        <v>6128</v>
      </c>
      <c r="D777" s="1608">
        <v>137.63999999999999</v>
      </c>
      <c r="E777" s="210">
        <f>VLOOKUP(A777,'Lead Sheet'!A:B,2,0)</f>
        <v>0</v>
      </c>
      <c r="F777" s="1608">
        <f t="shared" si="12"/>
        <v>0</v>
      </c>
      <c r="G777" s="1648">
        <v>15</v>
      </c>
      <c r="H777" s="1648">
        <v>30</v>
      </c>
      <c r="I777" s="1648"/>
      <c r="J777" s="1650">
        <v>199726008282</v>
      </c>
    </row>
    <row r="778" spans="1:10">
      <c r="A778" s="13" t="s">
        <v>2833</v>
      </c>
      <c r="B778" s="13" t="s">
        <v>1942</v>
      </c>
      <c r="C778" s="13" t="s">
        <v>6129</v>
      </c>
      <c r="D778" s="1608">
        <v>199.17</v>
      </c>
      <c r="E778" s="210">
        <f>VLOOKUP(A778,'Lead Sheet'!A:B,2,0)</f>
        <v>0</v>
      </c>
      <c r="F778" s="1608">
        <f t="shared" si="12"/>
        <v>0</v>
      </c>
      <c r="G778" s="1648">
        <v>10</v>
      </c>
      <c r="H778" s="1648">
        <v>20</v>
      </c>
      <c r="I778" s="1648"/>
      <c r="J778" s="1650">
        <v>199726008299</v>
      </c>
    </row>
    <row r="779" spans="1:10">
      <c r="A779" s="13" t="s">
        <v>2833</v>
      </c>
      <c r="B779" s="13" t="s">
        <v>1943</v>
      </c>
      <c r="C779" s="13" t="s">
        <v>6130</v>
      </c>
      <c r="D779" s="1608">
        <v>241.77</v>
      </c>
      <c r="E779" s="210">
        <f>VLOOKUP(A779,'Lead Sheet'!A:B,2,0)</f>
        <v>0</v>
      </c>
      <c r="F779" s="1608">
        <f t="shared" si="12"/>
        <v>0</v>
      </c>
      <c r="G779" s="1648">
        <v>8</v>
      </c>
      <c r="H779" s="1648">
        <v>16</v>
      </c>
      <c r="I779" s="1648"/>
      <c r="J779" s="1650">
        <v>199726008305</v>
      </c>
    </row>
    <row r="780" spans="1:10">
      <c r="A780" s="13" t="s">
        <v>2833</v>
      </c>
      <c r="B780" s="13" t="s">
        <v>1944</v>
      </c>
      <c r="C780" s="13" t="s">
        <v>6131</v>
      </c>
      <c r="D780" s="1608">
        <v>460.98</v>
      </c>
      <c r="E780" s="210">
        <f>VLOOKUP(A780,'Lead Sheet'!A:B,2,0)</f>
        <v>0</v>
      </c>
      <c r="F780" s="1608">
        <f t="shared" si="12"/>
        <v>0</v>
      </c>
      <c r="G780" s="1648">
        <v>5</v>
      </c>
      <c r="H780" s="1648">
        <v>10</v>
      </c>
      <c r="I780" s="1648"/>
      <c r="J780" s="1650">
        <v>199726008312</v>
      </c>
    </row>
    <row r="781" spans="1:10">
      <c r="A781" s="13" t="s">
        <v>2833</v>
      </c>
      <c r="B781" s="13" t="s">
        <v>11850</v>
      </c>
      <c r="C781" s="13" t="s">
        <v>6132</v>
      </c>
      <c r="D781" s="1608">
        <v>879.9</v>
      </c>
      <c r="E781" s="210">
        <f>VLOOKUP(A781,'Lead Sheet'!A:B,2,0)</f>
        <v>0</v>
      </c>
      <c r="F781" s="1608">
        <f t="shared" si="12"/>
        <v>0</v>
      </c>
      <c r="G781" s="1648">
        <v>3</v>
      </c>
      <c r="H781" s="1648">
        <v>6</v>
      </c>
      <c r="I781" s="1648"/>
      <c r="J781" s="1650">
        <v>199726008329</v>
      </c>
    </row>
    <row r="782" spans="1:10">
      <c r="A782" s="13" t="s">
        <v>2833</v>
      </c>
      <c r="B782" s="13" t="s">
        <v>11851</v>
      </c>
      <c r="C782" s="13" t="s">
        <v>6133</v>
      </c>
      <c r="D782" s="1608">
        <v>1185.07</v>
      </c>
      <c r="E782" s="210">
        <f>VLOOKUP(A782,'Lead Sheet'!A:B,2,0)</f>
        <v>0</v>
      </c>
      <c r="F782" s="1608">
        <f t="shared" si="12"/>
        <v>0</v>
      </c>
      <c r="G782" s="1648">
        <v>1</v>
      </c>
      <c r="H782" s="1648">
        <v>8</v>
      </c>
      <c r="I782" s="1648"/>
      <c r="J782" s="1650">
        <v>199726008336</v>
      </c>
    </row>
    <row r="783" spans="1:10">
      <c r="A783" s="13" t="s">
        <v>2833</v>
      </c>
      <c r="B783" s="13" t="s">
        <v>11852</v>
      </c>
      <c r="C783" s="13" t="s">
        <v>6134</v>
      </c>
      <c r="D783" s="1608">
        <v>13.05</v>
      </c>
      <c r="E783" s="210">
        <f>VLOOKUP(A783,'Lead Sheet'!A:B,2,0)</f>
        <v>0</v>
      </c>
      <c r="F783" s="1608">
        <f t="shared" si="12"/>
        <v>0</v>
      </c>
      <c r="G783" s="1648">
        <v>250</v>
      </c>
      <c r="H783" s="1648">
        <v>1500</v>
      </c>
      <c r="I783" s="1648"/>
      <c r="J783" s="1650">
        <v>199726008343</v>
      </c>
    </row>
    <row r="784" spans="1:10">
      <c r="A784" s="13" t="s">
        <v>2833</v>
      </c>
      <c r="B784" s="13" t="s">
        <v>11853</v>
      </c>
      <c r="C784" s="13" t="s">
        <v>6135</v>
      </c>
      <c r="D784" s="1608">
        <v>15.18</v>
      </c>
      <c r="E784" s="210">
        <f>VLOOKUP(A784,'Lead Sheet'!A:B,2,0)</f>
        <v>0</v>
      </c>
      <c r="F784" s="1608">
        <f t="shared" si="12"/>
        <v>0</v>
      </c>
      <c r="G784" s="1648">
        <v>125</v>
      </c>
      <c r="H784" s="1648">
        <v>750</v>
      </c>
      <c r="I784" s="1648"/>
      <c r="J784" s="1650">
        <v>199726008350</v>
      </c>
    </row>
    <row r="785" spans="1:10">
      <c r="A785" s="13" t="s">
        <v>2833</v>
      </c>
      <c r="B785" s="13" t="s">
        <v>1947</v>
      </c>
      <c r="C785" s="13" t="s">
        <v>6136</v>
      </c>
      <c r="D785" s="1608">
        <v>23.25</v>
      </c>
      <c r="E785" s="210">
        <f>VLOOKUP(A785,'Lead Sheet'!A:B,2,0)</f>
        <v>0</v>
      </c>
      <c r="F785" s="1608">
        <f t="shared" si="12"/>
        <v>0</v>
      </c>
      <c r="G785" s="1648">
        <v>25</v>
      </c>
      <c r="H785" s="1648">
        <v>750</v>
      </c>
      <c r="I785" s="1648"/>
      <c r="J785" s="1650">
        <v>199726008367</v>
      </c>
    </row>
    <row r="786" spans="1:10">
      <c r="A786" s="13" t="s">
        <v>2833</v>
      </c>
      <c r="B786" s="13" t="s">
        <v>11854</v>
      </c>
      <c r="C786" s="13" t="s">
        <v>6137</v>
      </c>
      <c r="D786" s="1608">
        <v>19.600000000000001</v>
      </c>
      <c r="E786" s="210">
        <f>VLOOKUP(A786,'Lead Sheet'!A:B,2,0)</f>
        <v>0</v>
      </c>
      <c r="F786" s="1608">
        <f t="shared" si="12"/>
        <v>0</v>
      </c>
      <c r="G786" s="1648">
        <v>100</v>
      </c>
      <c r="H786" s="1648">
        <v>600</v>
      </c>
      <c r="I786" s="1648"/>
      <c r="J786" s="1650">
        <v>199726008374</v>
      </c>
    </row>
    <row r="787" spans="1:10">
      <c r="A787" s="13" t="s">
        <v>2833</v>
      </c>
      <c r="B787" s="13" t="s">
        <v>11855</v>
      </c>
      <c r="C787" s="13" t="s">
        <v>6138</v>
      </c>
      <c r="D787" s="1608">
        <v>21.99</v>
      </c>
      <c r="E787" s="210">
        <f>VLOOKUP(A787,'Lead Sheet'!A:B,2,0)</f>
        <v>0</v>
      </c>
      <c r="F787" s="1608">
        <f t="shared" si="12"/>
        <v>0</v>
      </c>
      <c r="G787" s="1648">
        <v>60</v>
      </c>
      <c r="H787" s="1648">
        <v>360</v>
      </c>
      <c r="I787" s="1648"/>
      <c r="J787" s="1650">
        <v>199726008381</v>
      </c>
    </row>
    <row r="788" spans="1:10">
      <c r="A788" s="13" t="s">
        <v>2833</v>
      </c>
      <c r="B788" s="13" t="s">
        <v>11856</v>
      </c>
      <c r="C788" s="13" t="s">
        <v>6139</v>
      </c>
      <c r="D788" s="1608">
        <v>41.6</v>
      </c>
      <c r="E788" s="210">
        <f>VLOOKUP(A788,'Lead Sheet'!A:B,2,0)</f>
        <v>0</v>
      </c>
      <c r="F788" s="1608">
        <f t="shared" si="12"/>
        <v>0</v>
      </c>
      <c r="G788" s="1648">
        <v>40</v>
      </c>
      <c r="H788" s="1648">
        <v>240</v>
      </c>
      <c r="I788" s="1648"/>
      <c r="J788" s="1650">
        <v>199726008398</v>
      </c>
    </row>
    <row r="789" spans="1:10">
      <c r="A789" s="13" t="s">
        <v>2833</v>
      </c>
      <c r="B789" s="13" t="s">
        <v>1948</v>
      </c>
      <c r="C789" s="13" t="s">
        <v>6140</v>
      </c>
      <c r="D789" s="1608">
        <v>38.380000000000003</v>
      </c>
      <c r="E789" s="210">
        <f>VLOOKUP(A789,'Lead Sheet'!A:B,2,0)</f>
        <v>0</v>
      </c>
      <c r="F789" s="1608">
        <f t="shared" si="12"/>
        <v>0</v>
      </c>
      <c r="G789" s="1648">
        <v>30</v>
      </c>
      <c r="H789" s="1648">
        <v>180</v>
      </c>
      <c r="I789" s="1648"/>
      <c r="J789" s="1650">
        <v>199726008404</v>
      </c>
    </row>
    <row r="790" spans="1:10">
      <c r="A790" s="13" t="s">
        <v>2833</v>
      </c>
      <c r="B790" s="13" t="s">
        <v>1949</v>
      </c>
      <c r="C790" s="13" t="s">
        <v>6141</v>
      </c>
      <c r="D790" s="1608">
        <v>49.62</v>
      </c>
      <c r="E790" s="210">
        <f>VLOOKUP(A790,'Lead Sheet'!A:B,2,0)</f>
        <v>0</v>
      </c>
      <c r="F790" s="1608">
        <f t="shared" si="12"/>
        <v>0</v>
      </c>
      <c r="G790" s="1648">
        <v>45</v>
      </c>
      <c r="H790" s="1648">
        <v>135</v>
      </c>
      <c r="I790" s="1648"/>
      <c r="J790" s="1650">
        <v>199726008411</v>
      </c>
    </row>
    <row r="791" spans="1:10">
      <c r="A791" s="13" t="s">
        <v>2833</v>
      </c>
      <c r="B791" s="13" t="s">
        <v>1950</v>
      </c>
      <c r="C791" s="13" t="s">
        <v>6142</v>
      </c>
      <c r="D791" s="1608">
        <v>88.09</v>
      </c>
      <c r="E791" s="210">
        <f>VLOOKUP(A791,'Lead Sheet'!A:B,2,0)</f>
        <v>0</v>
      </c>
      <c r="F791" s="1608">
        <f t="shared" si="12"/>
        <v>0</v>
      </c>
      <c r="G791" s="1648">
        <v>25</v>
      </c>
      <c r="H791" s="1648">
        <v>75</v>
      </c>
      <c r="I791" s="1648"/>
      <c r="J791" s="1650">
        <v>199726008428</v>
      </c>
    </row>
    <row r="792" spans="1:10">
      <c r="A792" s="13" t="s">
        <v>2833</v>
      </c>
      <c r="B792" s="13" t="s">
        <v>11857</v>
      </c>
      <c r="C792" s="13" t="s">
        <v>6143</v>
      </c>
      <c r="D792" s="1608">
        <v>103.28</v>
      </c>
      <c r="E792" s="210">
        <f>VLOOKUP(A792,'Lead Sheet'!A:B,2,0)</f>
        <v>0</v>
      </c>
      <c r="F792" s="1608">
        <f t="shared" si="12"/>
        <v>0</v>
      </c>
      <c r="G792" s="1648">
        <v>15</v>
      </c>
      <c r="H792" s="1648">
        <v>360</v>
      </c>
      <c r="I792" s="1648"/>
      <c r="J792" s="1650">
        <v>199726008435</v>
      </c>
    </row>
    <row r="793" spans="1:10">
      <c r="A793" s="13" t="s">
        <v>2833</v>
      </c>
      <c r="B793" s="13" t="s">
        <v>11858</v>
      </c>
      <c r="C793" s="13" t="s">
        <v>6144</v>
      </c>
      <c r="D793" s="1608">
        <v>103.28</v>
      </c>
      <c r="E793" s="210">
        <f>VLOOKUP(A793,'Lead Sheet'!A:B,2,0)</f>
        <v>0</v>
      </c>
      <c r="F793" s="1608">
        <f t="shared" si="12"/>
        <v>0</v>
      </c>
      <c r="G793" s="1648">
        <v>10</v>
      </c>
      <c r="H793" s="1648">
        <v>30</v>
      </c>
      <c r="I793" s="1648"/>
      <c r="J793" s="1650">
        <v>199726008442</v>
      </c>
    </row>
    <row r="794" spans="1:10">
      <c r="A794" s="13" t="s">
        <v>2833</v>
      </c>
      <c r="B794" s="13" t="s">
        <v>11859</v>
      </c>
      <c r="C794" s="13" t="s">
        <v>6145</v>
      </c>
      <c r="D794" s="1608">
        <v>103.28</v>
      </c>
      <c r="E794" s="210">
        <f>VLOOKUP(A794,'Lead Sheet'!A:B,2,0)</f>
        <v>0</v>
      </c>
      <c r="F794" s="1608">
        <f t="shared" si="12"/>
        <v>0</v>
      </c>
      <c r="G794" s="1648">
        <v>25</v>
      </c>
      <c r="H794" s="1648">
        <v>75</v>
      </c>
      <c r="I794" s="1648"/>
      <c r="J794" s="1650">
        <v>199726008459</v>
      </c>
    </row>
    <row r="795" spans="1:10">
      <c r="A795" s="13" t="s">
        <v>2833</v>
      </c>
      <c r="B795" s="13" t="s">
        <v>11860</v>
      </c>
      <c r="C795" s="13" t="s">
        <v>6146</v>
      </c>
      <c r="D795" s="1608">
        <v>103.28</v>
      </c>
      <c r="E795" s="210">
        <f>VLOOKUP(A795,'Lead Sheet'!A:B,2,0)</f>
        <v>0</v>
      </c>
      <c r="F795" s="1608">
        <f t="shared" si="12"/>
        <v>0</v>
      </c>
      <c r="G795" s="1648">
        <v>25</v>
      </c>
      <c r="H795" s="1648">
        <v>50</v>
      </c>
      <c r="I795" s="1648"/>
      <c r="J795" s="1650">
        <v>199726008466</v>
      </c>
    </row>
    <row r="796" spans="1:10">
      <c r="A796" s="13" t="s">
        <v>2833</v>
      </c>
      <c r="B796" s="13" t="s">
        <v>11861</v>
      </c>
      <c r="C796" s="13" t="s">
        <v>6147</v>
      </c>
      <c r="D796" s="1608">
        <v>115.34</v>
      </c>
      <c r="E796" s="210">
        <f>VLOOKUP(A796,'Lead Sheet'!A:B,2,0)</f>
        <v>0</v>
      </c>
      <c r="F796" s="1608">
        <f t="shared" si="12"/>
        <v>0</v>
      </c>
      <c r="G796" s="1648">
        <v>15</v>
      </c>
      <c r="H796" s="1648">
        <v>45</v>
      </c>
      <c r="I796" s="1648"/>
      <c r="J796" s="1650">
        <v>199726008473</v>
      </c>
    </row>
    <row r="797" spans="1:10">
      <c r="A797" s="13" t="s">
        <v>2833</v>
      </c>
      <c r="B797" s="13" t="s">
        <v>11862</v>
      </c>
      <c r="C797" s="13" t="s">
        <v>6148</v>
      </c>
      <c r="D797" s="1608">
        <v>126.82</v>
      </c>
      <c r="E797" s="210">
        <f>VLOOKUP(A797,'Lead Sheet'!A:B,2,0)</f>
        <v>0</v>
      </c>
      <c r="F797" s="1608">
        <f t="shared" si="12"/>
        <v>0</v>
      </c>
      <c r="G797" s="1648">
        <v>15</v>
      </c>
      <c r="H797" s="1648">
        <v>30</v>
      </c>
      <c r="I797" s="1648"/>
      <c r="J797" s="1650">
        <v>199726008480</v>
      </c>
    </row>
    <row r="798" spans="1:10">
      <c r="A798" s="13" t="s">
        <v>2833</v>
      </c>
      <c r="B798" s="13" t="s">
        <v>1957</v>
      </c>
      <c r="C798" s="13" t="s">
        <v>6149</v>
      </c>
      <c r="D798" s="1608">
        <v>144.38999999999999</v>
      </c>
      <c r="E798" s="210">
        <f>VLOOKUP(A798,'Lead Sheet'!A:B,2,0)</f>
        <v>0</v>
      </c>
      <c r="F798" s="1608">
        <f t="shared" si="12"/>
        <v>0</v>
      </c>
      <c r="G798" s="1648">
        <v>10</v>
      </c>
      <c r="H798" s="1648">
        <v>30</v>
      </c>
      <c r="I798" s="1648"/>
      <c r="J798" s="1650">
        <v>199726008497</v>
      </c>
    </row>
    <row r="799" spans="1:10">
      <c r="A799" s="13" t="s">
        <v>2833</v>
      </c>
      <c r="B799" s="13" t="s">
        <v>1958</v>
      </c>
      <c r="C799" s="13" t="s">
        <v>6150</v>
      </c>
      <c r="D799" s="1608">
        <v>180.21</v>
      </c>
      <c r="E799" s="210">
        <f>VLOOKUP(A799,'Lead Sheet'!A:B,2,0)</f>
        <v>0</v>
      </c>
      <c r="F799" s="1608">
        <f t="shared" si="12"/>
        <v>0</v>
      </c>
      <c r="G799" s="1648">
        <v>8</v>
      </c>
      <c r="H799" s="1648">
        <v>24</v>
      </c>
      <c r="I799" s="1648"/>
      <c r="J799" s="1650">
        <v>199726008503</v>
      </c>
    </row>
    <row r="800" spans="1:10">
      <c r="A800" s="13" t="s">
        <v>2833</v>
      </c>
      <c r="B800" s="13" t="s">
        <v>1959</v>
      </c>
      <c r="C800" s="13" t="s">
        <v>6151</v>
      </c>
      <c r="D800" s="1608">
        <v>237.39</v>
      </c>
      <c r="E800" s="210">
        <f>VLOOKUP(A800,'Lead Sheet'!A:B,2,0)</f>
        <v>0</v>
      </c>
      <c r="F800" s="1608">
        <f t="shared" si="12"/>
        <v>0</v>
      </c>
      <c r="G800" s="1648">
        <v>8</v>
      </c>
      <c r="H800" s="1648">
        <v>16</v>
      </c>
      <c r="I800" s="1648"/>
      <c r="J800" s="1650">
        <v>199726008510</v>
      </c>
    </row>
    <row r="801" spans="1:10">
      <c r="A801" s="13" t="s">
        <v>2833</v>
      </c>
      <c r="B801" s="13" t="s">
        <v>11863</v>
      </c>
      <c r="C801" s="13" t="s">
        <v>6152</v>
      </c>
      <c r="D801" s="1608">
        <v>48.21</v>
      </c>
      <c r="E801" s="210">
        <f>VLOOKUP(A801,'Lead Sheet'!A:B,2,0)</f>
        <v>0</v>
      </c>
      <c r="F801" s="1608">
        <f t="shared" si="12"/>
        <v>0</v>
      </c>
      <c r="G801" s="1648">
        <v>1</v>
      </c>
      <c r="H801" s="1648">
        <v>45</v>
      </c>
      <c r="I801" s="1648"/>
      <c r="J801" s="1650">
        <v>199726008527</v>
      </c>
    </row>
    <row r="802" spans="1:10">
      <c r="A802" s="13" t="s">
        <v>2833</v>
      </c>
      <c r="B802" s="13" t="s">
        <v>1961</v>
      </c>
      <c r="C802" s="13" t="s">
        <v>6153</v>
      </c>
      <c r="D802" s="1608">
        <v>54.83</v>
      </c>
      <c r="E802" s="210">
        <f>VLOOKUP(A802,'Lead Sheet'!A:B,2,0)</f>
        <v>0</v>
      </c>
      <c r="F802" s="1608">
        <f t="shared" si="12"/>
        <v>0</v>
      </c>
      <c r="G802" s="1648">
        <v>30</v>
      </c>
      <c r="H802" s="1648">
        <v>180</v>
      </c>
      <c r="I802" s="1648"/>
      <c r="J802" s="1650">
        <v>199726008534</v>
      </c>
    </row>
    <row r="803" spans="1:10">
      <c r="A803" s="13" t="s">
        <v>2833</v>
      </c>
      <c r="B803" s="13" t="s">
        <v>1962</v>
      </c>
      <c r="C803" s="13" t="s">
        <v>6154</v>
      </c>
      <c r="D803" s="1608">
        <v>71.77</v>
      </c>
      <c r="E803" s="210">
        <f>VLOOKUP(A803,'Lead Sheet'!A:B,2,0)</f>
        <v>0</v>
      </c>
      <c r="F803" s="1608">
        <f t="shared" si="12"/>
        <v>0</v>
      </c>
      <c r="G803" s="1648">
        <v>30</v>
      </c>
      <c r="H803" s="1648">
        <v>120</v>
      </c>
      <c r="I803" s="1648"/>
      <c r="J803" s="1650">
        <v>199726008541</v>
      </c>
    </row>
    <row r="804" spans="1:10">
      <c r="A804" s="13" t="s">
        <v>2833</v>
      </c>
      <c r="B804" s="13" t="s">
        <v>1963</v>
      </c>
      <c r="C804" s="13" t="s">
        <v>6155</v>
      </c>
      <c r="D804" s="1608">
        <v>112.24</v>
      </c>
      <c r="E804" s="210">
        <f>VLOOKUP(A804,'Lead Sheet'!A:B,2,0)</f>
        <v>0</v>
      </c>
      <c r="F804" s="1608">
        <f t="shared" si="12"/>
        <v>0</v>
      </c>
      <c r="G804" s="1648">
        <v>15</v>
      </c>
      <c r="H804" s="1648">
        <v>60</v>
      </c>
      <c r="I804" s="1648"/>
      <c r="J804" s="1650">
        <v>199726008558</v>
      </c>
    </row>
    <row r="805" spans="1:10">
      <c r="A805" s="13" t="s">
        <v>2833</v>
      </c>
      <c r="B805" s="13" t="s">
        <v>11864</v>
      </c>
      <c r="C805" s="13" t="s">
        <v>6156</v>
      </c>
      <c r="D805" s="1608">
        <v>185.07</v>
      </c>
      <c r="E805" s="210">
        <f>VLOOKUP(A805,'Lead Sheet'!A:B,2,0)</f>
        <v>0</v>
      </c>
      <c r="F805" s="1608">
        <f t="shared" si="12"/>
        <v>0</v>
      </c>
      <c r="G805" s="1648">
        <v>12</v>
      </c>
      <c r="H805" s="1648">
        <v>36</v>
      </c>
      <c r="I805" s="1648"/>
      <c r="J805" s="1650">
        <v>199726008565</v>
      </c>
    </row>
    <row r="806" spans="1:10">
      <c r="A806" s="13" t="s">
        <v>2833</v>
      </c>
      <c r="B806" s="13" t="s">
        <v>1965</v>
      </c>
      <c r="C806" s="13" t="s">
        <v>6157</v>
      </c>
      <c r="D806" s="1608">
        <v>253.04</v>
      </c>
      <c r="E806" s="210">
        <f>VLOOKUP(A806,'Lead Sheet'!A:B,2,0)</f>
        <v>0</v>
      </c>
      <c r="F806" s="1608">
        <f t="shared" si="12"/>
        <v>0</v>
      </c>
      <c r="G806" s="1648">
        <v>10</v>
      </c>
      <c r="H806" s="1648">
        <v>30</v>
      </c>
      <c r="I806" s="1648"/>
      <c r="J806" s="1650">
        <v>199726008572</v>
      </c>
    </row>
    <row r="807" spans="1:10">
      <c r="A807" s="13" t="s">
        <v>2833</v>
      </c>
      <c r="B807" s="13" t="s">
        <v>1966</v>
      </c>
      <c r="C807" s="13" t="s">
        <v>6158</v>
      </c>
      <c r="D807" s="1608">
        <v>407.17</v>
      </c>
      <c r="E807" s="210">
        <f>VLOOKUP(A807,'Lead Sheet'!A:B,2,0)</f>
        <v>0</v>
      </c>
      <c r="F807" s="1608">
        <f t="shared" si="12"/>
        <v>0</v>
      </c>
      <c r="G807" s="1648">
        <v>1</v>
      </c>
      <c r="H807" s="1648">
        <v>18</v>
      </c>
      <c r="I807" s="1648"/>
      <c r="J807" s="1650">
        <v>199726008589</v>
      </c>
    </row>
    <row r="808" spans="1:10">
      <c r="A808" s="13" t="s">
        <v>10683</v>
      </c>
      <c r="B808" s="13" t="s">
        <v>7716</v>
      </c>
      <c r="C808" s="13" t="s">
        <v>8007</v>
      </c>
      <c r="D808" s="1608">
        <v>29.2</v>
      </c>
      <c r="E808" s="210">
        <f>VLOOKUP(A808,'Lead Sheet'!A:B,2,0)</f>
        <v>0</v>
      </c>
      <c r="F808" s="1608">
        <f t="shared" si="12"/>
        <v>0</v>
      </c>
      <c r="G808" s="1648">
        <v>5</v>
      </c>
      <c r="H808" s="1648">
        <v>20</v>
      </c>
      <c r="I808" s="1648"/>
      <c r="J808" s="1650">
        <v>199726008626</v>
      </c>
    </row>
    <row r="809" spans="1:10">
      <c r="A809" s="13" t="s">
        <v>10683</v>
      </c>
      <c r="B809" s="13" t="s">
        <v>7717</v>
      </c>
      <c r="C809" s="13" t="s">
        <v>8008</v>
      </c>
      <c r="D809" s="1608">
        <v>33.26</v>
      </c>
      <c r="E809" s="210">
        <f>VLOOKUP(A809,'Lead Sheet'!A:B,2,0)</f>
        <v>0</v>
      </c>
      <c r="F809" s="1608">
        <f t="shared" si="12"/>
        <v>0</v>
      </c>
      <c r="G809" s="1648">
        <v>5</v>
      </c>
      <c r="H809" s="1648">
        <v>20</v>
      </c>
      <c r="I809" s="1648"/>
      <c r="J809" s="1650">
        <v>199726008633</v>
      </c>
    </row>
    <row r="810" spans="1:10">
      <c r="A810" s="13" t="s">
        <v>10683</v>
      </c>
      <c r="B810" s="13" t="s">
        <v>7718</v>
      </c>
      <c r="C810" s="13" t="s">
        <v>8009</v>
      </c>
      <c r="D810" s="1608">
        <v>40.4</v>
      </c>
      <c r="E810" s="210">
        <f>VLOOKUP(A810,'Lead Sheet'!A:B,2,0)</f>
        <v>0</v>
      </c>
      <c r="F810" s="1608">
        <f t="shared" si="12"/>
        <v>0</v>
      </c>
      <c r="G810" s="1648">
        <v>2</v>
      </c>
      <c r="H810" s="1648">
        <v>10</v>
      </c>
      <c r="I810" s="1648"/>
      <c r="J810" s="1650">
        <v>199726008640</v>
      </c>
    </row>
    <row r="811" spans="1:10">
      <c r="A811" s="13" t="s">
        <v>10683</v>
      </c>
      <c r="B811" s="13" t="s">
        <v>7719</v>
      </c>
      <c r="C811" s="13" t="s">
        <v>8010</v>
      </c>
      <c r="D811" s="1608">
        <v>70.22</v>
      </c>
      <c r="E811" s="210">
        <f>VLOOKUP(A811,'Lead Sheet'!A:B,2,0)</f>
        <v>0</v>
      </c>
      <c r="F811" s="1608">
        <f t="shared" si="12"/>
        <v>0</v>
      </c>
      <c r="G811" s="1648">
        <v>1</v>
      </c>
      <c r="H811" s="1648">
        <v>6</v>
      </c>
      <c r="I811" s="1648"/>
      <c r="J811" s="1650">
        <v>199726008657</v>
      </c>
    </row>
    <row r="812" spans="1:10">
      <c r="A812" s="13" t="s">
        <v>10683</v>
      </c>
      <c r="B812" s="13" t="s">
        <v>7720</v>
      </c>
      <c r="C812" s="13" t="s">
        <v>8011</v>
      </c>
      <c r="D812" s="1608">
        <v>89.73</v>
      </c>
      <c r="E812" s="210">
        <f>VLOOKUP(A812,'Lead Sheet'!A:B,2,0)</f>
        <v>0</v>
      </c>
      <c r="F812" s="1608">
        <f t="shared" si="12"/>
        <v>0</v>
      </c>
      <c r="G812" s="1648">
        <v>1</v>
      </c>
      <c r="H812" s="1648">
        <v>4</v>
      </c>
      <c r="I812" s="1648"/>
      <c r="J812" s="1650">
        <v>199726008664</v>
      </c>
    </row>
    <row r="813" spans="1:10">
      <c r="A813" s="13" t="s">
        <v>10683</v>
      </c>
      <c r="B813" s="13" t="s">
        <v>7721</v>
      </c>
      <c r="C813" s="13" t="s">
        <v>8012</v>
      </c>
      <c r="D813" s="1608">
        <v>133.44</v>
      </c>
      <c r="E813" s="210">
        <f>VLOOKUP(A813,'Lead Sheet'!A:B,2,0)</f>
        <v>0</v>
      </c>
      <c r="F813" s="1608">
        <f t="shared" si="12"/>
        <v>0</v>
      </c>
      <c r="G813" s="1648">
        <v>1</v>
      </c>
      <c r="H813" s="1648">
        <v>2</v>
      </c>
      <c r="I813" s="1648"/>
      <c r="J813" s="1650">
        <v>199726008671</v>
      </c>
    </row>
    <row r="814" spans="1:10">
      <c r="A814" s="13" t="s">
        <v>10683</v>
      </c>
      <c r="B814" s="13" t="s">
        <v>12643</v>
      </c>
      <c r="C814" s="13" t="s">
        <v>12642</v>
      </c>
      <c r="D814" s="1608">
        <v>254.89</v>
      </c>
      <c r="E814" s="210">
        <f>VLOOKUP(A814,'Lead Sheet'!A:B,2,0)</f>
        <v>0</v>
      </c>
      <c r="F814" s="1608">
        <f t="shared" si="12"/>
        <v>0</v>
      </c>
      <c r="G814" s="1648">
        <v>1</v>
      </c>
      <c r="H814" s="1648">
        <v>5</v>
      </c>
      <c r="I814" s="1648"/>
      <c r="J814" s="1650" t="s">
        <v>12979</v>
      </c>
    </row>
    <row r="815" spans="1:10">
      <c r="A815" s="13" t="s">
        <v>10683</v>
      </c>
      <c r="B815" s="13" t="s">
        <v>12644</v>
      </c>
      <c r="C815" s="13" t="s">
        <v>12640</v>
      </c>
      <c r="D815" s="1608">
        <v>355.79</v>
      </c>
      <c r="E815" s="210">
        <f>VLOOKUP(A815,'Lead Sheet'!A:B,2,0)</f>
        <v>0</v>
      </c>
      <c r="F815" s="1608">
        <f t="shared" si="12"/>
        <v>0</v>
      </c>
      <c r="G815" s="1648">
        <v>1</v>
      </c>
      <c r="H815" s="1648">
        <v>4</v>
      </c>
      <c r="I815" s="1648"/>
      <c r="J815" s="1650" t="s">
        <v>12980</v>
      </c>
    </row>
    <row r="816" spans="1:10">
      <c r="A816" s="13" t="s">
        <v>10683</v>
      </c>
      <c r="B816" s="13" t="s">
        <v>12645</v>
      </c>
      <c r="C816" s="13" t="s">
        <v>12641</v>
      </c>
      <c r="D816" s="1608">
        <v>526.89</v>
      </c>
      <c r="E816" s="210">
        <f>VLOOKUP(A816,'Lead Sheet'!A:B,2,0)</f>
        <v>0</v>
      </c>
      <c r="F816" s="1608">
        <f t="shared" si="12"/>
        <v>0</v>
      </c>
      <c r="G816" s="1648">
        <v>1</v>
      </c>
      <c r="H816" s="1648">
        <v>1</v>
      </c>
      <c r="I816" s="1648"/>
      <c r="J816" s="1650" t="s">
        <v>12981</v>
      </c>
    </row>
    <row r="817" spans="1:10">
      <c r="A817" s="13" t="s">
        <v>10683</v>
      </c>
      <c r="B817" s="13" t="s">
        <v>7722</v>
      </c>
      <c r="C817" s="13" t="s">
        <v>7498</v>
      </c>
      <c r="D817" s="1608">
        <v>29.79</v>
      </c>
      <c r="E817" s="210">
        <f>VLOOKUP(A817,'Lead Sheet'!A:B,2,0)</f>
        <v>0</v>
      </c>
      <c r="F817" s="1608">
        <f t="shared" si="12"/>
        <v>0</v>
      </c>
      <c r="G817" s="1648">
        <v>5</v>
      </c>
      <c r="H817" s="1648">
        <v>20</v>
      </c>
      <c r="I817" s="1648"/>
      <c r="J817" s="1650">
        <v>199726008688</v>
      </c>
    </row>
    <row r="818" spans="1:10">
      <c r="A818" s="13" t="s">
        <v>10683</v>
      </c>
      <c r="B818" s="13" t="s">
        <v>7723</v>
      </c>
      <c r="C818" s="13" t="s">
        <v>7499</v>
      </c>
      <c r="D818" s="1608">
        <v>33.26</v>
      </c>
      <c r="E818" s="210">
        <f>VLOOKUP(A818,'Lead Sheet'!A:B,2,0)</f>
        <v>0</v>
      </c>
      <c r="F818" s="1608">
        <f t="shared" si="12"/>
        <v>0</v>
      </c>
      <c r="G818" s="1648">
        <v>5</v>
      </c>
      <c r="H818" s="1648">
        <v>20</v>
      </c>
      <c r="I818" s="1648"/>
      <c r="J818" s="1650">
        <v>199726008695</v>
      </c>
    </row>
    <row r="819" spans="1:10">
      <c r="A819" s="13" t="s">
        <v>10683</v>
      </c>
      <c r="B819" s="13" t="s">
        <v>7724</v>
      </c>
      <c r="C819" s="13" t="s">
        <v>7500</v>
      </c>
      <c r="D819" s="1608">
        <v>40.4</v>
      </c>
      <c r="E819" s="210">
        <f>VLOOKUP(A819,'Lead Sheet'!A:B,2,0)</f>
        <v>0</v>
      </c>
      <c r="F819" s="1608">
        <f t="shared" si="12"/>
        <v>0</v>
      </c>
      <c r="G819" s="1648">
        <v>2</v>
      </c>
      <c r="H819" s="1648">
        <v>10</v>
      </c>
      <c r="I819" s="1648"/>
      <c r="J819" s="1650">
        <v>199726008701</v>
      </c>
    </row>
    <row r="820" spans="1:10">
      <c r="A820" s="13" t="s">
        <v>10683</v>
      </c>
      <c r="B820" s="13" t="s">
        <v>7725</v>
      </c>
      <c r="C820" s="13" t="s">
        <v>7501</v>
      </c>
      <c r="D820" s="1608">
        <v>70.22</v>
      </c>
      <c r="E820" s="210">
        <f>VLOOKUP(A820,'Lead Sheet'!A:B,2,0)</f>
        <v>0</v>
      </c>
      <c r="F820" s="1608">
        <f t="shared" si="12"/>
        <v>0</v>
      </c>
      <c r="G820" s="1648">
        <v>1</v>
      </c>
      <c r="H820" s="1648">
        <v>8</v>
      </c>
      <c r="I820" s="1648"/>
      <c r="J820" s="1650">
        <v>199726008718</v>
      </c>
    </row>
    <row r="821" spans="1:10">
      <c r="A821" s="13" t="s">
        <v>10683</v>
      </c>
      <c r="B821" s="13" t="s">
        <v>7726</v>
      </c>
      <c r="C821" s="13" t="s">
        <v>7502</v>
      </c>
      <c r="D821" s="1608">
        <v>89.73</v>
      </c>
      <c r="E821" s="210">
        <f>VLOOKUP(A821,'Lead Sheet'!A:B,2,0)</f>
        <v>0</v>
      </c>
      <c r="F821" s="1608">
        <f t="shared" si="12"/>
        <v>0</v>
      </c>
      <c r="G821" s="1648">
        <v>1</v>
      </c>
      <c r="H821" s="1648">
        <v>6</v>
      </c>
      <c r="I821" s="1648"/>
      <c r="J821" s="1650">
        <v>199726008725</v>
      </c>
    </row>
    <row r="822" spans="1:10">
      <c r="A822" s="13" t="s">
        <v>10683</v>
      </c>
      <c r="B822" s="13" t="s">
        <v>7727</v>
      </c>
      <c r="C822" s="13" t="s">
        <v>7503</v>
      </c>
      <c r="D822" s="1608">
        <v>133.44</v>
      </c>
      <c r="E822" s="210">
        <f>VLOOKUP(A822,'Lead Sheet'!A:B,2,0)</f>
        <v>0</v>
      </c>
      <c r="F822" s="1608">
        <f t="shared" si="12"/>
        <v>0</v>
      </c>
      <c r="G822" s="1648">
        <v>1</v>
      </c>
      <c r="H822" s="1648">
        <v>2</v>
      </c>
      <c r="I822" s="1648"/>
      <c r="J822" s="1650">
        <v>199726008732</v>
      </c>
    </row>
    <row r="823" spans="1:10">
      <c r="A823" s="13" t="s">
        <v>10683</v>
      </c>
      <c r="B823" s="13" t="s">
        <v>12737</v>
      </c>
      <c r="C823" s="13" t="s">
        <v>12736</v>
      </c>
      <c r="D823" s="1608">
        <v>254.51</v>
      </c>
      <c r="E823" s="210">
        <f>VLOOKUP(A823,'Lead Sheet'!A:B,2,0)</f>
        <v>0</v>
      </c>
      <c r="F823" s="1608">
        <f t="shared" si="12"/>
        <v>0</v>
      </c>
      <c r="G823" s="1648">
        <v>1</v>
      </c>
      <c r="H823" s="1648">
        <v>5</v>
      </c>
      <c r="I823" s="1648"/>
      <c r="J823" s="1650" t="s">
        <v>12982</v>
      </c>
    </row>
    <row r="824" spans="1:10">
      <c r="A824" s="13" t="s">
        <v>10683</v>
      </c>
      <c r="B824" s="13" t="s">
        <v>12738</v>
      </c>
      <c r="C824" s="13" t="s">
        <v>12734</v>
      </c>
      <c r="D824" s="1608">
        <v>360</v>
      </c>
      <c r="E824" s="210">
        <f>VLOOKUP(A824,'Lead Sheet'!A:B,2,0)</f>
        <v>0</v>
      </c>
      <c r="F824" s="1608">
        <f t="shared" si="12"/>
        <v>0</v>
      </c>
      <c r="G824" s="1648">
        <v>1</v>
      </c>
      <c r="H824" s="1648">
        <v>4</v>
      </c>
      <c r="I824" s="1648"/>
      <c r="J824" s="1650" t="s">
        <v>12983</v>
      </c>
    </row>
    <row r="825" spans="1:10">
      <c r="A825" s="13" t="s">
        <v>10683</v>
      </c>
      <c r="B825" s="13" t="s">
        <v>12739</v>
      </c>
      <c r="C825" s="13" t="s">
        <v>12735</v>
      </c>
      <c r="D825" s="1608">
        <v>542.20000000000005</v>
      </c>
      <c r="E825" s="210">
        <f>VLOOKUP(A825,'Lead Sheet'!A:B,2,0)</f>
        <v>0</v>
      </c>
      <c r="F825" s="1608">
        <f t="shared" si="12"/>
        <v>0</v>
      </c>
      <c r="G825" s="1648">
        <v>1</v>
      </c>
      <c r="H825" s="1648">
        <v>1</v>
      </c>
      <c r="I825" s="1648"/>
      <c r="J825" s="1650" t="s">
        <v>12984</v>
      </c>
    </row>
    <row r="826" spans="1:10">
      <c r="A826" s="13" t="s">
        <v>10683</v>
      </c>
      <c r="B826" s="13" t="s">
        <v>7704</v>
      </c>
      <c r="C826" s="13" t="s">
        <v>8001</v>
      </c>
      <c r="D826" s="1608">
        <v>30.46</v>
      </c>
      <c r="E826" s="210">
        <f>VLOOKUP(A826,'Lead Sheet'!A:B,2,0)</f>
        <v>0</v>
      </c>
      <c r="F826" s="1608">
        <f t="shared" si="12"/>
        <v>0</v>
      </c>
      <c r="G826" s="1648">
        <v>5</v>
      </c>
      <c r="H826" s="1648">
        <v>20</v>
      </c>
      <c r="I826" s="1648"/>
      <c r="J826" s="1650">
        <v>199726008749</v>
      </c>
    </row>
    <row r="827" spans="1:10">
      <c r="A827" s="13" t="s">
        <v>10683</v>
      </c>
      <c r="B827" s="13" t="s">
        <v>7705</v>
      </c>
      <c r="C827" s="13" t="s">
        <v>8002</v>
      </c>
      <c r="D827" s="1608">
        <v>36.799999999999997</v>
      </c>
      <c r="E827" s="210">
        <f>VLOOKUP(A827,'Lead Sheet'!A:B,2,0)</f>
        <v>0</v>
      </c>
      <c r="F827" s="1608">
        <f t="shared" si="12"/>
        <v>0</v>
      </c>
      <c r="G827" s="1648">
        <v>5</v>
      </c>
      <c r="H827" s="1648">
        <v>20</v>
      </c>
      <c r="I827" s="1648"/>
      <c r="J827" s="1650">
        <v>199726008756</v>
      </c>
    </row>
    <row r="828" spans="1:10">
      <c r="A828" s="13" t="s">
        <v>10683</v>
      </c>
      <c r="B828" s="13" t="s">
        <v>7706</v>
      </c>
      <c r="C828" s="13" t="s">
        <v>8003</v>
      </c>
      <c r="D828" s="1608">
        <v>45.97</v>
      </c>
      <c r="E828" s="210">
        <f>VLOOKUP(A828,'Lead Sheet'!A:B,2,0)</f>
        <v>0</v>
      </c>
      <c r="F828" s="1608">
        <f t="shared" si="12"/>
        <v>0</v>
      </c>
      <c r="G828" s="1648">
        <v>2</v>
      </c>
      <c r="H828" s="1648">
        <v>10</v>
      </c>
      <c r="I828" s="1648"/>
      <c r="J828" s="1650">
        <v>199726008763</v>
      </c>
    </row>
    <row r="829" spans="1:10">
      <c r="A829" s="13" t="s">
        <v>10683</v>
      </c>
      <c r="B829" s="13" t="s">
        <v>7707</v>
      </c>
      <c r="C829" s="13" t="s">
        <v>8004</v>
      </c>
      <c r="D829" s="1608">
        <v>80.989999999999995</v>
      </c>
      <c r="E829" s="210">
        <f>VLOOKUP(A829,'Lead Sheet'!A:B,2,0)</f>
        <v>0</v>
      </c>
      <c r="F829" s="1608">
        <f t="shared" si="12"/>
        <v>0</v>
      </c>
      <c r="G829" s="1648">
        <v>1</v>
      </c>
      <c r="H829" s="1648">
        <v>10</v>
      </c>
      <c r="I829" s="1648"/>
      <c r="J829" s="1650">
        <v>199726008770</v>
      </c>
    </row>
    <row r="830" spans="1:10">
      <c r="A830" s="13" t="s">
        <v>10683</v>
      </c>
      <c r="B830" s="13" t="s">
        <v>7708</v>
      </c>
      <c r="C830" s="13" t="s">
        <v>8005</v>
      </c>
      <c r="D830" s="1608">
        <v>101.6</v>
      </c>
      <c r="E830" s="210">
        <f>VLOOKUP(A830,'Lead Sheet'!A:B,2,0)</f>
        <v>0</v>
      </c>
      <c r="F830" s="1608">
        <f t="shared" si="12"/>
        <v>0</v>
      </c>
      <c r="G830" s="1648">
        <v>1</v>
      </c>
      <c r="H830" s="1648">
        <v>4</v>
      </c>
      <c r="I830" s="1648"/>
      <c r="J830" s="1650">
        <v>199726008787</v>
      </c>
    </row>
    <row r="831" spans="1:10">
      <c r="A831" s="13" t="s">
        <v>10683</v>
      </c>
      <c r="B831" s="13" t="s">
        <v>7709</v>
      </c>
      <c r="C831" s="13" t="s">
        <v>8006</v>
      </c>
      <c r="D831" s="1608">
        <v>144.24</v>
      </c>
      <c r="E831" s="210">
        <f>VLOOKUP(A831,'Lead Sheet'!A:B,2,0)</f>
        <v>0</v>
      </c>
      <c r="F831" s="1608">
        <f t="shared" si="12"/>
        <v>0</v>
      </c>
      <c r="G831" s="1648">
        <v>1</v>
      </c>
      <c r="H831" s="1648">
        <v>2</v>
      </c>
      <c r="I831" s="1648"/>
      <c r="J831" s="1650">
        <v>199726008794</v>
      </c>
    </row>
    <row r="832" spans="1:10">
      <c r="A832" s="13" t="s">
        <v>10683</v>
      </c>
      <c r="B832" s="13" t="s">
        <v>12634</v>
      </c>
      <c r="C832" s="13" t="s">
        <v>12637</v>
      </c>
      <c r="D832" s="1608">
        <v>209.28</v>
      </c>
      <c r="E832" s="210">
        <f>VLOOKUP(A832,'Lead Sheet'!A:B,2,0)</f>
        <v>0</v>
      </c>
      <c r="F832" s="1608">
        <f t="shared" si="12"/>
        <v>0</v>
      </c>
      <c r="G832" s="1648">
        <v>1</v>
      </c>
      <c r="H832" s="1648">
        <v>8</v>
      </c>
      <c r="I832" s="1648"/>
      <c r="J832" s="1650" t="s">
        <v>12985</v>
      </c>
    </row>
    <row r="833" spans="1:10">
      <c r="A833" s="13" t="s">
        <v>10683</v>
      </c>
      <c r="B833" s="13" t="s">
        <v>12635</v>
      </c>
      <c r="C833" s="13" t="s">
        <v>12638</v>
      </c>
      <c r="D833" s="1608">
        <v>303.77</v>
      </c>
      <c r="E833" s="210">
        <f>VLOOKUP(A833,'Lead Sheet'!A:B,2,0)</f>
        <v>0</v>
      </c>
      <c r="F833" s="1608">
        <f t="shared" si="12"/>
        <v>0</v>
      </c>
      <c r="G833" s="1648">
        <v>1</v>
      </c>
      <c r="H833" s="1648">
        <v>5</v>
      </c>
      <c r="I833" s="1648"/>
      <c r="J833" s="1650" t="s">
        <v>12986</v>
      </c>
    </row>
    <row r="834" spans="1:10">
      <c r="A834" s="13" t="s">
        <v>10683</v>
      </c>
      <c r="B834" s="13" t="s">
        <v>12636</v>
      </c>
      <c r="C834" s="13" t="s">
        <v>12639</v>
      </c>
      <c r="D834" s="1608">
        <v>444.9</v>
      </c>
      <c r="E834" s="210">
        <f>VLOOKUP(A834,'Lead Sheet'!A:B,2,0)</f>
        <v>0</v>
      </c>
      <c r="F834" s="1608">
        <f t="shared" si="12"/>
        <v>0</v>
      </c>
      <c r="G834" s="1648">
        <v>1</v>
      </c>
      <c r="H834" s="1648">
        <v>2</v>
      </c>
      <c r="I834" s="1648"/>
      <c r="J834" s="1650" t="s">
        <v>12987</v>
      </c>
    </row>
    <row r="835" spans="1:10">
      <c r="A835" s="13" t="s">
        <v>10683</v>
      </c>
      <c r="B835" s="13" t="s">
        <v>7710</v>
      </c>
      <c r="C835" s="13" t="s">
        <v>7492</v>
      </c>
      <c r="D835" s="1608">
        <v>30.46</v>
      </c>
      <c r="E835" s="210">
        <f>VLOOKUP(A835,'Lead Sheet'!A:B,2,0)</f>
        <v>0</v>
      </c>
      <c r="F835" s="1608">
        <f t="shared" ref="F835:F898" si="13">IFERROR(D835*E835,"NET")</f>
        <v>0</v>
      </c>
      <c r="G835" s="1648">
        <v>5</v>
      </c>
      <c r="H835" s="1648">
        <v>20</v>
      </c>
      <c r="I835" s="1648"/>
      <c r="J835" s="1650">
        <v>199726008800</v>
      </c>
    </row>
    <row r="836" spans="1:10">
      <c r="A836" s="13" t="s">
        <v>10683</v>
      </c>
      <c r="B836" s="13" t="s">
        <v>7711</v>
      </c>
      <c r="C836" s="13" t="s">
        <v>7493</v>
      </c>
      <c r="D836" s="1608">
        <v>36.799999999999997</v>
      </c>
      <c r="E836" s="210">
        <f>VLOOKUP(A836,'Lead Sheet'!A:B,2,0)</f>
        <v>0</v>
      </c>
      <c r="F836" s="1608">
        <f t="shared" si="13"/>
        <v>0</v>
      </c>
      <c r="G836" s="1648">
        <v>5</v>
      </c>
      <c r="H836" s="1648">
        <v>20</v>
      </c>
      <c r="I836" s="1648"/>
      <c r="J836" s="1650">
        <v>199726008817</v>
      </c>
    </row>
    <row r="837" spans="1:10">
      <c r="A837" s="13" t="s">
        <v>10683</v>
      </c>
      <c r="B837" s="13" t="s">
        <v>7712</v>
      </c>
      <c r="C837" s="13" t="s">
        <v>7494</v>
      </c>
      <c r="D837" s="1608">
        <v>45.97</v>
      </c>
      <c r="E837" s="210">
        <f>VLOOKUP(A837,'Lead Sheet'!A:B,2,0)</f>
        <v>0</v>
      </c>
      <c r="F837" s="1608">
        <f t="shared" si="13"/>
        <v>0</v>
      </c>
      <c r="G837" s="1648">
        <v>2</v>
      </c>
      <c r="H837" s="1648">
        <v>10</v>
      </c>
      <c r="I837" s="1648"/>
      <c r="J837" s="1650">
        <v>199726008824</v>
      </c>
    </row>
    <row r="838" spans="1:10">
      <c r="A838" s="13" t="s">
        <v>10683</v>
      </c>
      <c r="B838" s="13" t="s">
        <v>7713</v>
      </c>
      <c r="C838" s="13" t="s">
        <v>7495</v>
      </c>
      <c r="D838" s="1608">
        <v>80.989999999999995</v>
      </c>
      <c r="E838" s="210">
        <f>VLOOKUP(A838,'Lead Sheet'!A:B,2,0)</f>
        <v>0</v>
      </c>
      <c r="F838" s="1608">
        <f t="shared" si="13"/>
        <v>0</v>
      </c>
      <c r="G838" s="1648">
        <v>1</v>
      </c>
      <c r="H838" s="1648">
        <v>12</v>
      </c>
      <c r="I838" s="1648"/>
      <c r="J838" s="1650">
        <v>199726008831</v>
      </c>
    </row>
    <row r="839" spans="1:10">
      <c r="A839" s="13" t="s">
        <v>10683</v>
      </c>
      <c r="B839" s="13" t="s">
        <v>7714</v>
      </c>
      <c r="C839" s="13" t="s">
        <v>7496</v>
      </c>
      <c r="D839" s="1608">
        <v>101.6</v>
      </c>
      <c r="E839" s="210">
        <f>VLOOKUP(A839,'Lead Sheet'!A:B,2,0)</f>
        <v>0</v>
      </c>
      <c r="F839" s="1608">
        <f t="shared" si="13"/>
        <v>0</v>
      </c>
      <c r="G839" s="1648">
        <v>1</v>
      </c>
      <c r="H839" s="1648">
        <v>8</v>
      </c>
      <c r="I839" s="1648"/>
      <c r="J839" s="1650">
        <v>199726008848</v>
      </c>
    </row>
    <row r="840" spans="1:10">
      <c r="A840" s="13" t="s">
        <v>10683</v>
      </c>
      <c r="B840" s="13" t="s">
        <v>7715</v>
      </c>
      <c r="C840" s="13" t="s">
        <v>7497</v>
      </c>
      <c r="D840" s="1608">
        <v>144.24</v>
      </c>
      <c r="E840" s="210">
        <f>VLOOKUP(A840,'Lead Sheet'!A:B,2,0)</f>
        <v>0</v>
      </c>
      <c r="F840" s="1608">
        <f t="shared" si="13"/>
        <v>0</v>
      </c>
      <c r="G840" s="1648">
        <v>1</v>
      </c>
      <c r="H840" s="1648">
        <v>2</v>
      </c>
      <c r="I840" s="1648"/>
      <c r="J840" s="1650">
        <v>199726008855</v>
      </c>
    </row>
    <row r="841" spans="1:10">
      <c r="A841" s="13" t="s">
        <v>10683</v>
      </c>
      <c r="B841" s="13" t="s">
        <v>12730</v>
      </c>
      <c r="C841" s="13" t="s">
        <v>12733</v>
      </c>
      <c r="D841" s="1608">
        <v>215.03</v>
      </c>
      <c r="E841" s="210">
        <f>VLOOKUP(A841,'Lead Sheet'!A:B,2,0)</f>
        <v>0</v>
      </c>
      <c r="F841" s="1608">
        <f t="shared" si="13"/>
        <v>0</v>
      </c>
      <c r="G841" s="1648">
        <v>1</v>
      </c>
      <c r="H841" s="1648">
        <v>8</v>
      </c>
      <c r="I841" s="1648"/>
      <c r="J841" s="1650" t="s">
        <v>12988</v>
      </c>
    </row>
    <row r="842" spans="1:10">
      <c r="A842" s="13" t="s">
        <v>10683</v>
      </c>
      <c r="B842" s="13" t="s">
        <v>12731</v>
      </c>
      <c r="C842" s="13" t="s">
        <v>12728</v>
      </c>
      <c r="D842" s="1608">
        <v>303.08999999999997</v>
      </c>
      <c r="E842" s="210">
        <f>VLOOKUP(A842,'Lead Sheet'!A:B,2,0)</f>
        <v>0</v>
      </c>
      <c r="F842" s="1608">
        <f t="shared" si="13"/>
        <v>0</v>
      </c>
      <c r="G842" s="1648">
        <v>1</v>
      </c>
      <c r="H842" s="1648">
        <v>6</v>
      </c>
      <c r="I842" s="1648"/>
      <c r="J842" s="1650" t="s">
        <v>12989</v>
      </c>
    </row>
    <row r="843" spans="1:10">
      <c r="A843" s="13" t="s">
        <v>10683</v>
      </c>
      <c r="B843" s="13" t="s">
        <v>12732</v>
      </c>
      <c r="C843" s="13" t="s">
        <v>12729</v>
      </c>
      <c r="D843" s="1608">
        <v>451.37</v>
      </c>
      <c r="E843" s="210">
        <f>VLOOKUP(A843,'Lead Sheet'!A:B,2,0)</f>
        <v>0</v>
      </c>
      <c r="F843" s="1608">
        <f t="shared" si="13"/>
        <v>0</v>
      </c>
      <c r="G843" s="1648">
        <v>1</v>
      </c>
      <c r="H843" s="1648">
        <v>2</v>
      </c>
      <c r="I843" s="1648"/>
      <c r="J843" s="1650" t="s">
        <v>12990</v>
      </c>
    </row>
    <row r="844" spans="1:10">
      <c r="A844" s="13" t="s">
        <v>10683</v>
      </c>
      <c r="B844" s="13" t="s">
        <v>7642</v>
      </c>
      <c r="C844" s="13" t="s">
        <v>7965</v>
      </c>
      <c r="D844" s="1608">
        <v>26.94</v>
      </c>
      <c r="E844" s="210">
        <f>VLOOKUP(A844,'Lead Sheet'!A:B,2,0)</f>
        <v>0</v>
      </c>
      <c r="F844" s="1608">
        <f t="shared" si="13"/>
        <v>0</v>
      </c>
      <c r="G844" s="1648">
        <v>5</v>
      </c>
      <c r="H844" s="1648">
        <v>30</v>
      </c>
      <c r="I844" s="1648"/>
      <c r="J844" s="1650">
        <v>199726008862</v>
      </c>
    </row>
    <row r="845" spans="1:10">
      <c r="A845" s="13" t="s">
        <v>10683</v>
      </c>
      <c r="B845" s="13" t="s">
        <v>7643</v>
      </c>
      <c r="C845" s="13" t="s">
        <v>7966</v>
      </c>
      <c r="D845" s="1608">
        <v>30.92</v>
      </c>
      <c r="E845" s="210">
        <f>VLOOKUP(A845,'Lead Sheet'!A:B,2,0)</f>
        <v>0</v>
      </c>
      <c r="F845" s="1608">
        <f t="shared" si="13"/>
        <v>0</v>
      </c>
      <c r="G845" s="1648">
        <v>5</v>
      </c>
      <c r="H845" s="1648">
        <v>30</v>
      </c>
      <c r="I845" s="1648"/>
      <c r="J845" s="1650">
        <v>199726008879</v>
      </c>
    </row>
    <row r="846" spans="1:10">
      <c r="A846" s="13" t="s">
        <v>10683</v>
      </c>
      <c r="B846" s="13" t="s">
        <v>7644</v>
      </c>
      <c r="C846" s="13" t="s">
        <v>7967</v>
      </c>
      <c r="D846" s="1608">
        <v>45.7</v>
      </c>
      <c r="E846" s="210">
        <f>VLOOKUP(A846,'Lead Sheet'!A:B,2,0)</f>
        <v>0</v>
      </c>
      <c r="F846" s="1608">
        <f t="shared" si="13"/>
        <v>0</v>
      </c>
      <c r="G846" s="1648">
        <v>2</v>
      </c>
      <c r="H846" s="1648">
        <v>20</v>
      </c>
      <c r="I846" s="1648"/>
      <c r="J846" s="1650">
        <v>199726008886</v>
      </c>
    </row>
    <row r="847" spans="1:10">
      <c r="A847" s="13" t="s">
        <v>10683</v>
      </c>
      <c r="B847" s="13" t="s">
        <v>7645</v>
      </c>
      <c r="C847" s="13" t="s">
        <v>7968</v>
      </c>
      <c r="D847" s="1608">
        <v>58.66</v>
      </c>
      <c r="E847" s="210">
        <f>VLOOKUP(A847,'Lead Sheet'!A:B,2,0)</f>
        <v>0</v>
      </c>
      <c r="F847" s="1608">
        <f t="shared" si="13"/>
        <v>0</v>
      </c>
      <c r="G847" s="1648">
        <v>1</v>
      </c>
      <c r="H847" s="1648">
        <v>10</v>
      </c>
      <c r="I847" s="1648"/>
      <c r="J847" s="1650">
        <v>199726008893</v>
      </c>
    </row>
    <row r="848" spans="1:10">
      <c r="A848" s="13" t="s">
        <v>10683</v>
      </c>
      <c r="B848" s="13" t="s">
        <v>7646</v>
      </c>
      <c r="C848" s="13" t="s">
        <v>7969</v>
      </c>
      <c r="D848" s="1608">
        <v>79.23</v>
      </c>
      <c r="E848" s="210">
        <f>VLOOKUP(A848,'Lead Sheet'!A:B,2,0)</f>
        <v>0</v>
      </c>
      <c r="F848" s="1608">
        <f t="shared" si="13"/>
        <v>0</v>
      </c>
      <c r="G848" s="1648">
        <v>1</v>
      </c>
      <c r="H848" s="1648">
        <v>10</v>
      </c>
      <c r="I848" s="1648"/>
      <c r="J848" s="1650">
        <v>199726008909</v>
      </c>
    </row>
    <row r="849" spans="1:10">
      <c r="A849" s="13" t="s">
        <v>10683</v>
      </c>
      <c r="B849" s="13" t="s">
        <v>7647</v>
      </c>
      <c r="C849" s="13" t="s">
        <v>7970</v>
      </c>
      <c r="D849" s="1608">
        <v>115.09</v>
      </c>
      <c r="E849" s="210">
        <f>VLOOKUP(A849,'Lead Sheet'!A:B,2,0)</f>
        <v>0</v>
      </c>
      <c r="F849" s="1608">
        <f t="shared" si="13"/>
        <v>0</v>
      </c>
      <c r="G849" s="1648">
        <v>1</v>
      </c>
      <c r="H849" s="1648">
        <v>6</v>
      </c>
      <c r="I849" s="1648"/>
      <c r="J849" s="1650">
        <v>199726008916</v>
      </c>
    </row>
    <row r="850" spans="1:10">
      <c r="A850" s="13" t="s">
        <v>10683</v>
      </c>
      <c r="B850" s="13" t="s">
        <v>12684</v>
      </c>
      <c r="C850" s="13" t="s">
        <v>12687</v>
      </c>
      <c r="D850" s="1608">
        <v>146.87</v>
      </c>
      <c r="E850" s="210">
        <f>VLOOKUP(A850,'Lead Sheet'!A:B,2,0)</f>
        <v>0</v>
      </c>
      <c r="F850" s="1608">
        <f t="shared" si="13"/>
        <v>0</v>
      </c>
      <c r="G850" s="1648">
        <v>1</v>
      </c>
      <c r="H850" s="1648">
        <v>16</v>
      </c>
      <c r="I850" s="1648"/>
      <c r="J850" s="1650" t="s">
        <v>12991</v>
      </c>
    </row>
    <row r="851" spans="1:10">
      <c r="A851" s="13" t="s">
        <v>10683</v>
      </c>
      <c r="B851" s="13" t="s">
        <v>12685</v>
      </c>
      <c r="C851" s="13" t="s">
        <v>12682</v>
      </c>
      <c r="D851" s="1608">
        <v>202.39</v>
      </c>
      <c r="E851" s="210">
        <f>VLOOKUP(A851,'Lead Sheet'!A:B,2,0)</f>
        <v>0</v>
      </c>
      <c r="F851" s="1608">
        <f t="shared" si="13"/>
        <v>0</v>
      </c>
      <c r="G851" s="1648">
        <v>1</v>
      </c>
      <c r="H851" s="1648">
        <v>8</v>
      </c>
      <c r="I851" s="1648"/>
      <c r="J851" s="1650" t="s">
        <v>12992</v>
      </c>
    </row>
    <row r="852" spans="1:10">
      <c r="A852" s="13" t="s">
        <v>10683</v>
      </c>
      <c r="B852" s="13" t="s">
        <v>12686</v>
      </c>
      <c r="C852" s="13" t="s">
        <v>12683</v>
      </c>
      <c r="D852" s="1608">
        <v>294.14</v>
      </c>
      <c r="E852" s="210">
        <f>VLOOKUP(A852,'Lead Sheet'!A:B,2,0)</f>
        <v>0</v>
      </c>
      <c r="F852" s="1608">
        <f t="shared" si="13"/>
        <v>0</v>
      </c>
      <c r="G852" s="1648">
        <v>1</v>
      </c>
      <c r="H852" s="1648">
        <v>4</v>
      </c>
      <c r="I852" s="1648"/>
      <c r="J852" s="1650" t="s">
        <v>12993</v>
      </c>
    </row>
    <row r="853" spans="1:10">
      <c r="A853" s="13" t="s">
        <v>10683</v>
      </c>
      <c r="B853" s="13" t="s">
        <v>7656</v>
      </c>
      <c r="C853" s="13" t="s">
        <v>7979</v>
      </c>
      <c r="D853" s="1608">
        <v>32.82</v>
      </c>
      <c r="E853" s="210">
        <f>VLOOKUP(A853,'Lead Sheet'!A:B,2,0)</f>
        <v>0</v>
      </c>
      <c r="F853" s="1608">
        <f t="shared" si="13"/>
        <v>0</v>
      </c>
      <c r="G853" s="1648">
        <v>5</v>
      </c>
      <c r="H853" s="1648">
        <v>30</v>
      </c>
      <c r="I853" s="1648"/>
      <c r="J853" s="1650">
        <v>199726008923</v>
      </c>
    </row>
    <row r="854" spans="1:10">
      <c r="A854" s="13" t="s">
        <v>10683</v>
      </c>
      <c r="B854" s="13" t="s">
        <v>7657</v>
      </c>
      <c r="C854" s="13" t="s">
        <v>7980</v>
      </c>
      <c r="D854" s="1608">
        <v>37.42</v>
      </c>
      <c r="E854" s="210">
        <f>VLOOKUP(A854,'Lead Sheet'!A:B,2,0)</f>
        <v>0</v>
      </c>
      <c r="F854" s="1608">
        <f t="shared" si="13"/>
        <v>0</v>
      </c>
      <c r="G854" s="1648">
        <v>5</v>
      </c>
      <c r="H854" s="1648">
        <v>30</v>
      </c>
      <c r="I854" s="1648"/>
      <c r="J854" s="1650">
        <v>199726008930</v>
      </c>
    </row>
    <row r="855" spans="1:10">
      <c r="A855" s="13" t="s">
        <v>10683</v>
      </c>
      <c r="B855" s="13" t="s">
        <v>7658</v>
      </c>
      <c r="C855" s="13" t="s">
        <v>7981</v>
      </c>
      <c r="D855" s="1608">
        <v>51.69</v>
      </c>
      <c r="E855" s="210">
        <f>VLOOKUP(A855,'Lead Sheet'!A:B,2,0)</f>
        <v>0</v>
      </c>
      <c r="F855" s="1608">
        <f t="shared" si="13"/>
        <v>0</v>
      </c>
      <c r="G855" s="1648">
        <v>2</v>
      </c>
      <c r="H855" s="1648">
        <v>20</v>
      </c>
      <c r="I855" s="1648"/>
      <c r="J855" s="1650">
        <v>199726008947</v>
      </c>
    </row>
    <row r="856" spans="1:10">
      <c r="A856" s="13" t="s">
        <v>10683</v>
      </c>
      <c r="B856" s="13" t="s">
        <v>7659</v>
      </c>
      <c r="C856" s="13" t="s">
        <v>7982</v>
      </c>
      <c r="D856" s="1608">
        <v>66.87</v>
      </c>
      <c r="E856" s="210">
        <f>VLOOKUP(A856,'Lead Sheet'!A:B,2,0)</f>
        <v>0</v>
      </c>
      <c r="F856" s="1608">
        <f t="shared" si="13"/>
        <v>0</v>
      </c>
      <c r="G856" s="1648">
        <v>1</v>
      </c>
      <c r="H856" s="1648">
        <v>10</v>
      </c>
      <c r="I856" s="1648"/>
      <c r="J856" s="1650">
        <v>199726008954</v>
      </c>
    </row>
    <row r="857" spans="1:10">
      <c r="A857" s="13" t="s">
        <v>10683</v>
      </c>
      <c r="B857" s="13" t="s">
        <v>7660</v>
      </c>
      <c r="C857" s="13" t="s">
        <v>7983</v>
      </c>
      <c r="D857" s="1608">
        <v>88.23</v>
      </c>
      <c r="E857" s="210">
        <f>VLOOKUP(A857,'Lead Sheet'!A:B,2,0)</f>
        <v>0</v>
      </c>
      <c r="F857" s="1608">
        <f t="shared" si="13"/>
        <v>0</v>
      </c>
      <c r="G857" s="1648">
        <v>1</v>
      </c>
      <c r="H857" s="1648">
        <v>10</v>
      </c>
      <c r="I857" s="1648"/>
      <c r="J857" s="1650">
        <v>199726008961</v>
      </c>
    </row>
    <row r="858" spans="1:10">
      <c r="A858" s="13" t="s">
        <v>10683</v>
      </c>
      <c r="B858" s="13" t="s">
        <v>7661</v>
      </c>
      <c r="C858" s="13" t="s">
        <v>7984</v>
      </c>
      <c r="D858" s="1608">
        <v>124.71</v>
      </c>
      <c r="E858" s="210">
        <f>VLOOKUP(A858,'Lead Sheet'!A:B,2,0)</f>
        <v>0</v>
      </c>
      <c r="F858" s="1608">
        <f t="shared" si="13"/>
        <v>0</v>
      </c>
      <c r="G858" s="1648">
        <v>1</v>
      </c>
      <c r="H858" s="1648">
        <v>6</v>
      </c>
      <c r="I858" s="1648"/>
      <c r="J858" s="1650">
        <v>199726008978</v>
      </c>
    </row>
    <row r="859" spans="1:10">
      <c r="A859" s="13" t="s">
        <v>10683</v>
      </c>
      <c r="B859" s="13" t="s">
        <v>12749</v>
      </c>
      <c r="C859" s="13" t="s">
        <v>12748</v>
      </c>
      <c r="D859" s="1608">
        <v>145.76</v>
      </c>
      <c r="E859" s="210">
        <f>VLOOKUP(A859,'Lead Sheet'!A:B,2,0)</f>
        <v>0</v>
      </c>
      <c r="F859" s="1608">
        <f t="shared" si="13"/>
        <v>0</v>
      </c>
      <c r="G859" s="1648">
        <v>1</v>
      </c>
      <c r="H859" s="1648">
        <v>16</v>
      </c>
      <c r="I859" s="1648"/>
      <c r="J859" s="1650" t="s">
        <v>12994</v>
      </c>
    </row>
    <row r="860" spans="1:10">
      <c r="A860" s="13" t="s">
        <v>10683</v>
      </c>
      <c r="B860" s="13" t="s">
        <v>12750</v>
      </c>
      <c r="C860" s="13" t="s">
        <v>12746</v>
      </c>
      <c r="D860" s="1608">
        <v>201.91</v>
      </c>
      <c r="E860" s="210">
        <f>VLOOKUP(A860,'Lead Sheet'!A:B,2,0)</f>
        <v>0</v>
      </c>
      <c r="F860" s="1608">
        <f t="shared" si="13"/>
        <v>0</v>
      </c>
      <c r="G860" s="1648">
        <v>1</v>
      </c>
      <c r="H860" s="1648">
        <v>8</v>
      </c>
      <c r="I860" s="1648"/>
      <c r="J860" s="1650" t="s">
        <v>12995</v>
      </c>
    </row>
    <row r="861" spans="1:10">
      <c r="A861" s="13" t="s">
        <v>10683</v>
      </c>
      <c r="B861" s="13" t="s">
        <v>12751</v>
      </c>
      <c r="C861" s="13" t="s">
        <v>12747</v>
      </c>
      <c r="D861" s="1608">
        <v>292.62</v>
      </c>
      <c r="E861" s="210">
        <f>VLOOKUP(A861,'Lead Sheet'!A:B,2,0)</f>
        <v>0</v>
      </c>
      <c r="F861" s="1608">
        <f t="shared" si="13"/>
        <v>0</v>
      </c>
      <c r="G861" s="1648">
        <v>1</v>
      </c>
      <c r="H861" s="1648">
        <v>4</v>
      </c>
      <c r="I861" s="1648"/>
      <c r="J861" s="1650" t="s">
        <v>12996</v>
      </c>
    </row>
    <row r="862" spans="1:10">
      <c r="A862" s="13" t="s">
        <v>10683</v>
      </c>
      <c r="B862" s="13" t="s">
        <v>7698</v>
      </c>
      <c r="C862" s="13" t="s">
        <v>8114</v>
      </c>
      <c r="D862" s="1608">
        <v>37.42</v>
      </c>
      <c r="E862" s="210">
        <f>VLOOKUP(A862,'Lead Sheet'!A:B,2,0)</f>
        <v>0</v>
      </c>
      <c r="F862" s="1608">
        <f t="shared" si="13"/>
        <v>0</v>
      </c>
      <c r="G862" s="1648">
        <v>5</v>
      </c>
      <c r="H862" s="1648">
        <v>40</v>
      </c>
      <c r="I862" s="1648"/>
      <c r="J862" s="1650">
        <v>199726008985</v>
      </c>
    </row>
    <row r="863" spans="1:10">
      <c r="A863" s="13" t="s">
        <v>10683</v>
      </c>
      <c r="B863" s="13" t="s">
        <v>7699</v>
      </c>
      <c r="C863" s="13" t="s">
        <v>8115</v>
      </c>
      <c r="D863" s="1608">
        <v>40.69</v>
      </c>
      <c r="E863" s="210">
        <f>VLOOKUP(A863,'Lead Sheet'!A:B,2,0)</f>
        <v>0</v>
      </c>
      <c r="F863" s="1608">
        <f t="shared" si="13"/>
        <v>0</v>
      </c>
      <c r="G863" s="1648">
        <v>5</v>
      </c>
      <c r="H863" s="1648">
        <v>30</v>
      </c>
      <c r="I863" s="1648"/>
      <c r="J863" s="1650">
        <v>199726008992</v>
      </c>
    </row>
    <row r="864" spans="1:10">
      <c r="A864" s="13" t="s">
        <v>10683</v>
      </c>
      <c r="B864" s="13" t="s">
        <v>7700</v>
      </c>
      <c r="C864" s="13" t="s">
        <v>8116</v>
      </c>
      <c r="D864" s="1608">
        <v>50.96</v>
      </c>
      <c r="E864" s="210">
        <f>VLOOKUP(A864,'Lead Sheet'!A:B,2,0)</f>
        <v>0</v>
      </c>
      <c r="F864" s="1608">
        <f t="shared" si="13"/>
        <v>0</v>
      </c>
      <c r="G864" s="1648">
        <v>2</v>
      </c>
      <c r="H864" s="1648">
        <v>20</v>
      </c>
      <c r="I864" s="1648"/>
      <c r="J864" s="1650">
        <v>199726009005</v>
      </c>
    </row>
    <row r="865" spans="1:10">
      <c r="A865" s="13" t="s">
        <v>10683</v>
      </c>
      <c r="B865" s="13" t="s">
        <v>7701</v>
      </c>
      <c r="C865" s="13" t="s">
        <v>8117</v>
      </c>
      <c r="D865" s="1608">
        <v>61.56</v>
      </c>
      <c r="E865" s="210">
        <f>VLOOKUP(A865,'Lead Sheet'!A:B,2,0)</f>
        <v>0</v>
      </c>
      <c r="F865" s="1608">
        <f t="shared" si="13"/>
        <v>0</v>
      </c>
      <c r="G865" s="1648">
        <v>1</v>
      </c>
      <c r="H865" s="1648">
        <v>15</v>
      </c>
      <c r="I865" s="1648"/>
      <c r="J865" s="1650">
        <v>199726009012</v>
      </c>
    </row>
    <row r="866" spans="1:10">
      <c r="A866" s="13" t="s">
        <v>10683</v>
      </c>
      <c r="B866" s="13" t="s">
        <v>7702</v>
      </c>
      <c r="C866" s="13" t="s">
        <v>8118</v>
      </c>
      <c r="D866" s="1608">
        <v>72.209999999999994</v>
      </c>
      <c r="E866" s="210">
        <f>VLOOKUP(A866,'Lead Sheet'!A:B,2,0)</f>
        <v>0</v>
      </c>
      <c r="F866" s="1608">
        <f t="shared" si="13"/>
        <v>0</v>
      </c>
      <c r="G866" s="1648">
        <v>1</v>
      </c>
      <c r="H866" s="1648">
        <v>10</v>
      </c>
      <c r="I866" s="1648"/>
      <c r="J866" s="1650">
        <v>199726009029</v>
      </c>
    </row>
    <row r="867" spans="1:10">
      <c r="A867" s="13" t="s">
        <v>10683</v>
      </c>
      <c r="B867" s="13" t="s">
        <v>7703</v>
      </c>
      <c r="C867" s="13" t="s">
        <v>8119</v>
      </c>
      <c r="D867" s="1608">
        <v>109.98</v>
      </c>
      <c r="E867" s="210">
        <f>VLOOKUP(A867,'Lead Sheet'!A:B,2,0)</f>
        <v>0</v>
      </c>
      <c r="F867" s="1608">
        <f t="shared" si="13"/>
        <v>0</v>
      </c>
      <c r="G867" s="1648">
        <v>1</v>
      </c>
      <c r="H867" s="1648">
        <v>10</v>
      </c>
      <c r="I867" s="1648"/>
      <c r="J867" s="1650">
        <v>199726009036</v>
      </c>
    </row>
    <row r="868" spans="1:10">
      <c r="A868" s="13" t="s">
        <v>10683</v>
      </c>
      <c r="B868" s="13" t="s">
        <v>12743</v>
      </c>
      <c r="C868" s="13" t="s">
        <v>12742</v>
      </c>
      <c r="D868" s="1608">
        <v>268.42</v>
      </c>
      <c r="E868" s="210">
        <f>VLOOKUP(A868,'Lead Sheet'!A:B,2,0)</f>
        <v>0</v>
      </c>
      <c r="F868" s="1608">
        <f t="shared" si="13"/>
        <v>0</v>
      </c>
      <c r="G868" s="1648">
        <v>1</v>
      </c>
      <c r="H868" s="1648">
        <v>16</v>
      </c>
      <c r="I868" s="1648"/>
      <c r="J868" s="1650" t="s">
        <v>12997</v>
      </c>
    </row>
    <row r="869" spans="1:10">
      <c r="A869" s="13" t="s">
        <v>10683</v>
      </c>
      <c r="B869" s="13" t="s">
        <v>12744</v>
      </c>
      <c r="C869" s="13" t="s">
        <v>12740</v>
      </c>
      <c r="D869" s="1608">
        <v>344.82</v>
      </c>
      <c r="E869" s="210">
        <f>VLOOKUP(A869,'Lead Sheet'!A:B,2,0)</f>
        <v>0</v>
      </c>
      <c r="F869" s="1608">
        <f t="shared" si="13"/>
        <v>0</v>
      </c>
      <c r="G869" s="1648">
        <v>1</v>
      </c>
      <c r="H869" s="1648">
        <v>8</v>
      </c>
      <c r="I869" s="1648"/>
      <c r="J869" s="1650" t="s">
        <v>12998</v>
      </c>
    </row>
    <row r="870" spans="1:10">
      <c r="A870" s="13" t="s">
        <v>10683</v>
      </c>
      <c r="B870" s="13" t="s">
        <v>12745</v>
      </c>
      <c r="C870" s="13" t="s">
        <v>12741</v>
      </c>
      <c r="D870" s="1608">
        <v>412.96</v>
      </c>
      <c r="E870" s="210">
        <f>VLOOKUP(A870,'Lead Sheet'!A:B,2,0)</f>
        <v>0</v>
      </c>
      <c r="F870" s="1608">
        <f t="shared" si="13"/>
        <v>0</v>
      </c>
      <c r="G870" s="1648">
        <v>1</v>
      </c>
      <c r="H870" s="1648">
        <v>4</v>
      </c>
      <c r="I870" s="1648"/>
      <c r="J870" s="1650" t="s">
        <v>12999</v>
      </c>
    </row>
    <row r="871" spans="1:10">
      <c r="A871" s="13" t="s">
        <v>10683</v>
      </c>
      <c r="B871" s="13" t="s">
        <v>7678</v>
      </c>
      <c r="C871" s="13" t="s">
        <v>8094</v>
      </c>
      <c r="D871" s="1608">
        <v>33.57</v>
      </c>
      <c r="E871" s="210">
        <f>VLOOKUP(A871,'Lead Sheet'!A:B,2,0)</f>
        <v>0</v>
      </c>
      <c r="F871" s="1608">
        <f t="shared" si="13"/>
        <v>0</v>
      </c>
      <c r="G871" s="1648">
        <v>5</v>
      </c>
      <c r="H871" s="1648">
        <v>40</v>
      </c>
      <c r="I871" s="1648"/>
      <c r="J871" s="1650">
        <v>199726009043</v>
      </c>
    </row>
    <row r="872" spans="1:10">
      <c r="A872" s="13" t="s">
        <v>10683</v>
      </c>
      <c r="B872" s="13" t="s">
        <v>7679</v>
      </c>
      <c r="C872" s="13" t="s">
        <v>8095</v>
      </c>
      <c r="D872" s="1608">
        <v>38.42</v>
      </c>
      <c r="E872" s="210">
        <f>VLOOKUP(A872,'Lead Sheet'!A:B,2,0)</f>
        <v>0</v>
      </c>
      <c r="F872" s="1608">
        <f t="shared" si="13"/>
        <v>0</v>
      </c>
      <c r="G872" s="1648">
        <v>5</v>
      </c>
      <c r="H872" s="1648">
        <v>30</v>
      </c>
      <c r="I872" s="1648"/>
      <c r="J872" s="1650">
        <v>199726009050</v>
      </c>
    </row>
    <row r="873" spans="1:10">
      <c r="A873" s="13" t="s">
        <v>10683</v>
      </c>
      <c r="B873" s="13" t="s">
        <v>7680</v>
      </c>
      <c r="C873" s="13" t="s">
        <v>8096</v>
      </c>
      <c r="D873" s="1608">
        <v>50.56</v>
      </c>
      <c r="E873" s="210">
        <f>VLOOKUP(A873,'Lead Sheet'!A:B,2,0)</f>
        <v>0</v>
      </c>
      <c r="F873" s="1608">
        <f t="shared" si="13"/>
        <v>0</v>
      </c>
      <c r="G873" s="1648">
        <v>2</v>
      </c>
      <c r="H873" s="1648">
        <v>20</v>
      </c>
      <c r="I873" s="1648"/>
      <c r="J873" s="1650">
        <v>199726009067</v>
      </c>
    </row>
    <row r="874" spans="1:10">
      <c r="A874" s="13" t="s">
        <v>10683</v>
      </c>
      <c r="B874" s="13" t="s">
        <v>7681</v>
      </c>
      <c r="C874" s="13" t="s">
        <v>8097</v>
      </c>
      <c r="D874" s="1608">
        <v>60.81</v>
      </c>
      <c r="E874" s="210">
        <f>VLOOKUP(A874,'Lead Sheet'!A:B,2,0)</f>
        <v>0</v>
      </c>
      <c r="F874" s="1608">
        <f t="shared" si="13"/>
        <v>0</v>
      </c>
      <c r="G874" s="1648">
        <v>2</v>
      </c>
      <c r="H874" s="1648">
        <v>10</v>
      </c>
      <c r="I874" s="1648"/>
      <c r="J874" s="1650">
        <v>199726009074</v>
      </c>
    </row>
    <row r="875" spans="1:10">
      <c r="A875" s="13" t="s">
        <v>10683</v>
      </c>
      <c r="B875" s="13" t="s">
        <v>7682</v>
      </c>
      <c r="C875" s="13" t="s">
        <v>8098</v>
      </c>
      <c r="D875" s="1608">
        <v>70.239999999999995</v>
      </c>
      <c r="E875" s="210">
        <f>VLOOKUP(A875,'Lead Sheet'!A:B,2,0)</f>
        <v>0</v>
      </c>
      <c r="F875" s="1608">
        <f t="shared" si="13"/>
        <v>0</v>
      </c>
      <c r="G875" s="1648">
        <v>1</v>
      </c>
      <c r="H875" s="1648">
        <v>10</v>
      </c>
      <c r="I875" s="1648"/>
      <c r="J875" s="1650">
        <v>199726009081</v>
      </c>
    </row>
    <row r="876" spans="1:10">
      <c r="A876" s="13" t="s">
        <v>10683</v>
      </c>
      <c r="B876" s="13" t="s">
        <v>7683</v>
      </c>
      <c r="C876" s="13" t="s">
        <v>8099</v>
      </c>
      <c r="D876" s="1608">
        <v>105.2</v>
      </c>
      <c r="E876" s="210">
        <f>VLOOKUP(A876,'Lead Sheet'!A:B,2,0)</f>
        <v>0</v>
      </c>
      <c r="F876" s="1608">
        <f t="shared" si="13"/>
        <v>0</v>
      </c>
      <c r="G876" s="1648">
        <v>1</v>
      </c>
      <c r="H876" s="1648">
        <v>10</v>
      </c>
      <c r="I876" s="1648"/>
      <c r="J876" s="1650">
        <v>199726009098</v>
      </c>
    </row>
    <row r="877" spans="1:10">
      <c r="A877" s="13" t="s">
        <v>10683</v>
      </c>
      <c r="B877" s="13" t="s">
        <v>12716</v>
      </c>
      <c r="C877" s="13" t="s">
        <v>12719</v>
      </c>
      <c r="D877" s="1608">
        <v>254.67</v>
      </c>
      <c r="E877" s="210">
        <f>VLOOKUP(A877,'Lead Sheet'!A:B,2,0)</f>
        <v>0</v>
      </c>
      <c r="F877" s="1608">
        <f t="shared" si="13"/>
        <v>0</v>
      </c>
      <c r="G877" s="1648">
        <v>1</v>
      </c>
      <c r="H877" s="1648">
        <v>18</v>
      </c>
      <c r="I877" s="1648"/>
      <c r="J877" s="1650" t="s">
        <v>13000</v>
      </c>
    </row>
    <row r="878" spans="1:10">
      <c r="A878" s="13" t="s">
        <v>10683</v>
      </c>
      <c r="B878" s="13" t="s">
        <v>12717</v>
      </c>
      <c r="C878" s="13" t="s">
        <v>12720</v>
      </c>
      <c r="D878" s="1608">
        <v>307.8</v>
      </c>
      <c r="E878" s="210">
        <f>VLOOKUP(A878,'Lead Sheet'!A:B,2,0)</f>
        <v>0</v>
      </c>
      <c r="F878" s="1608">
        <f t="shared" si="13"/>
        <v>0</v>
      </c>
      <c r="G878" s="1648">
        <v>1</v>
      </c>
      <c r="H878" s="1648">
        <v>12</v>
      </c>
      <c r="I878" s="1648"/>
      <c r="J878" s="1650" t="s">
        <v>13001</v>
      </c>
    </row>
    <row r="879" spans="1:10">
      <c r="A879" s="13" t="s">
        <v>10683</v>
      </c>
      <c r="B879" s="13" t="s">
        <v>12718</v>
      </c>
      <c r="C879" s="13" t="s">
        <v>12721</v>
      </c>
      <c r="D879" s="1608">
        <v>425.16</v>
      </c>
      <c r="E879" s="210">
        <f>VLOOKUP(A879,'Lead Sheet'!A:B,2,0)</f>
        <v>0</v>
      </c>
      <c r="F879" s="1608">
        <f t="shared" si="13"/>
        <v>0</v>
      </c>
      <c r="G879" s="1648">
        <v>1</v>
      </c>
      <c r="H879" s="1648">
        <v>4</v>
      </c>
      <c r="I879" s="1648"/>
      <c r="J879" s="1650" t="s">
        <v>13002</v>
      </c>
    </row>
    <row r="880" spans="1:10">
      <c r="A880" s="13" t="s">
        <v>10683</v>
      </c>
      <c r="B880" s="13" t="s">
        <v>7684</v>
      </c>
      <c r="C880" s="13" t="s">
        <v>8100</v>
      </c>
      <c r="D880" s="1608">
        <v>47.64</v>
      </c>
      <c r="E880" s="210">
        <f>VLOOKUP(A880,'Lead Sheet'!A:B,2,0)</f>
        <v>0</v>
      </c>
      <c r="F880" s="1608">
        <f t="shared" si="13"/>
        <v>0</v>
      </c>
      <c r="G880" s="1648">
        <v>5</v>
      </c>
      <c r="H880" s="1648">
        <v>30</v>
      </c>
      <c r="I880" s="1648"/>
      <c r="J880" s="1650">
        <v>199726009104</v>
      </c>
    </row>
    <row r="881" spans="1:10">
      <c r="A881" s="13" t="s">
        <v>10683</v>
      </c>
      <c r="B881" s="13" t="s">
        <v>7685</v>
      </c>
      <c r="C881" s="13" t="s">
        <v>8101</v>
      </c>
      <c r="D881" s="1608">
        <v>61.66</v>
      </c>
      <c r="E881" s="210">
        <f>VLOOKUP(A881,'Lead Sheet'!A:B,2,0)</f>
        <v>0</v>
      </c>
      <c r="F881" s="1608">
        <f t="shared" si="13"/>
        <v>0</v>
      </c>
      <c r="G881" s="1648">
        <v>2</v>
      </c>
      <c r="H881" s="1648">
        <v>20</v>
      </c>
      <c r="I881" s="1648"/>
      <c r="J881" s="1650">
        <v>199726009111</v>
      </c>
    </row>
    <row r="882" spans="1:10">
      <c r="A882" s="13" t="s">
        <v>10683</v>
      </c>
      <c r="B882" s="13" t="s">
        <v>7686</v>
      </c>
      <c r="C882" s="13" t="s">
        <v>8102</v>
      </c>
      <c r="D882" s="1608">
        <v>58.8</v>
      </c>
      <c r="E882" s="210">
        <f>VLOOKUP(A882,'Lead Sheet'!A:B,2,0)</f>
        <v>0</v>
      </c>
      <c r="F882" s="1608">
        <f t="shared" si="13"/>
        <v>0</v>
      </c>
      <c r="G882" s="1648">
        <v>5</v>
      </c>
      <c r="H882" s="1648">
        <v>30</v>
      </c>
      <c r="I882" s="1648"/>
      <c r="J882" s="1650">
        <v>199726009128</v>
      </c>
    </row>
    <row r="883" spans="1:10">
      <c r="A883" s="13" t="s">
        <v>10683</v>
      </c>
      <c r="B883" s="13" t="s">
        <v>7687</v>
      </c>
      <c r="C883" s="13" t="s">
        <v>8103</v>
      </c>
      <c r="D883" s="1608">
        <v>73.650000000000006</v>
      </c>
      <c r="E883" s="210">
        <f>VLOOKUP(A883,'Lead Sheet'!A:B,2,0)</f>
        <v>0</v>
      </c>
      <c r="F883" s="1608">
        <f t="shared" si="13"/>
        <v>0</v>
      </c>
      <c r="G883" s="1648">
        <v>1</v>
      </c>
      <c r="H883" s="1648">
        <v>10</v>
      </c>
      <c r="I883" s="1648"/>
      <c r="J883" s="1650">
        <v>199726009135</v>
      </c>
    </row>
    <row r="884" spans="1:10">
      <c r="A884" s="13" t="s">
        <v>10683</v>
      </c>
      <c r="B884" s="13" t="s">
        <v>7688</v>
      </c>
      <c r="C884" s="13" t="s">
        <v>8104</v>
      </c>
      <c r="D884" s="1608">
        <v>74.95</v>
      </c>
      <c r="E884" s="210">
        <f>VLOOKUP(A884,'Lead Sheet'!A:B,2,0)</f>
        <v>0</v>
      </c>
      <c r="F884" s="1608">
        <f t="shared" si="13"/>
        <v>0</v>
      </c>
      <c r="G884" s="1648">
        <v>1</v>
      </c>
      <c r="H884" s="1648">
        <v>10</v>
      </c>
      <c r="I884" s="1648"/>
      <c r="J884" s="1650">
        <v>199726009142</v>
      </c>
    </row>
    <row r="885" spans="1:10">
      <c r="A885" s="13" t="s">
        <v>10683</v>
      </c>
      <c r="B885" s="13" t="s">
        <v>7689</v>
      </c>
      <c r="C885" s="13" t="s">
        <v>8105</v>
      </c>
      <c r="D885" s="1608">
        <v>75.37</v>
      </c>
      <c r="E885" s="210">
        <f>VLOOKUP(A885,'Lead Sheet'!A:B,2,0)</f>
        <v>0</v>
      </c>
      <c r="F885" s="1608">
        <f t="shared" si="13"/>
        <v>0</v>
      </c>
      <c r="G885" s="1648">
        <v>1</v>
      </c>
      <c r="H885" s="1648">
        <v>10</v>
      </c>
      <c r="I885" s="1648"/>
      <c r="J885" s="1650">
        <v>199726009159</v>
      </c>
    </row>
    <row r="886" spans="1:10">
      <c r="A886" s="13" t="s">
        <v>10683</v>
      </c>
      <c r="B886" s="13" t="s">
        <v>7690</v>
      </c>
      <c r="C886" s="13" t="s">
        <v>8106</v>
      </c>
      <c r="D886" s="1608">
        <v>78.040000000000006</v>
      </c>
      <c r="E886" s="210">
        <f>VLOOKUP(A886,'Lead Sheet'!A:B,2,0)</f>
        <v>0</v>
      </c>
      <c r="F886" s="1608">
        <f t="shared" si="13"/>
        <v>0</v>
      </c>
      <c r="G886" s="1648">
        <v>1</v>
      </c>
      <c r="H886" s="1648">
        <v>10</v>
      </c>
      <c r="I886" s="1648"/>
      <c r="J886" s="1650">
        <v>199726009166</v>
      </c>
    </row>
    <row r="887" spans="1:10">
      <c r="A887" s="13" t="s">
        <v>10683</v>
      </c>
      <c r="B887" s="13" t="s">
        <v>7691</v>
      </c>
      <c r="C887" s="13" t="s">
        <v>8107</v>
      </c>
      <c r="D887" s="1608">
        <v>81.400000000000006</v>
      </c>
      <c r="E887" s="210">
        <f>VLOOKUP(A887,'Lead Sheet'!A:B,2,0)</f>
        <v>0</v>
      </c>
      <c r="F887" s="1608">
        <f t="shared" si="13"/>
        <v>0</v>
      </c>
      <c r="G887" s="1648">
        <v>1</v>
      </c>
      <c r="H887" s="1648">
        <v>10</v>
      </c>
      <c r="I887" s="1648"/>
      <c r="J887" s="1650">
        <v>199726009173</v>
      </c>
    </row>
    <row r="888" spans="1:10">
      <c r="A888" s="13" t="s">
        <v>10683</v>
      </c>
      <c r="B888" s="13" t="s">
        <v>7692</v>
      </c>
      <c r="C888" s="13" t="s">
        <v>8108</v>
      </c>
      <c r="D888" s="1608">
        <v>79.78</v>
      </c>
      <c r="E888" s="210">
        <f>VLOOKUP(A888,'Lead Sheet'!A:B,2,0)</f>
        <v>0</v>
      </c>
      <c r="F888" s="1608">
        <f t="shared" si="13"/>
        <v>0</v>
      </c>
      <c r="G888" s="1648">
        <v>1</v>
      </c>
      <c r="H888" s="1648">
        <v>10</v>
      </c>
      <c r="I888" s="1648"/>
      <c r="J888" s="1650">
        <v>199726009180</v>
      </c>
    </row>
    <row r="889" spans="1:10">
      <c r="A889" s="13" t="s">
        <v>10683</v>
      </c>
      <c r="B889" s="13" t="s">
        <v>7693</v>
      </c>
      <c r="C889" s="13" t="s">
        <v>8109</v>
      </c>
      <c r="D889" s="1608">
        <v>83.52</v>
      </c>
      <c r="E889" s="210">
        <f>VLOOKUP(A889,'Lead Sheet'!A:B,2,0)</f>
        <v>0</v>
      </c>
      <c r="F889" s="1608">
        <f t="shared" si="13"/>
        <v>0</v>
      </c>
      <c r="G889" s="1648">
        <v>1</v>
      </c>
      <c r="H889" s="1648">
        <v>10</v>
      </c>
      <c r="I889" s="1648"/>
      <c r="J889" s="1650">
        <v>199726009197</v>
      </c>
    </row>
    <row r="890" spans="1:10">
      <c r="A890" s="13" t="s">
        <v>10683</v>
      </c>
      <c r="B890" s="13" t="s">
        <v>7694</v>
      </c>
      <c r="C890" s="13" t="s">
        <v>8110</v>
      </c>
      <c r="D890" s="1608">
        <v>107.75</v>
      </c>
      <c r="E890" s="210">
        <f>VLOOKUP(A890,'Lead Sheet'!A:B,2,0)</f>
        <v>0</v>
      </c>
      <c r="F890" s="1608">
        <f t="shared" si="13"/>
        <v>0</v>
      </c>
      <c r="G890" s="1648">
        <v>1</v>
      </c>
      <c r="H890" s="1648">
        <v>10</v>
      </c>
      <c r="I890" s="1648"/>
      <c r="J890" s="1650">
        <v>199726009203</v>
      </c>
    </row>
    <row r="891" spans="1:10">
      <c r="A891" s="13" t="s">
        <v>10683</v>
      </c>
      <c r="B891" s="13" t="s">
        <v>7695</v>
      </c>
      <c r="C891" s="13" t="s">
        <v>8111</v>
      </c>
      <c r="D891" s="1608">
        <v>114.77</v>
      </c>
      <c r="E891" s="210">
        <f>VLOOKUP(A891,'Lead Sheet'!A:B,2,0)</f>
        <v>0</v>
      </c>
      <c r="F891" s="1608">
        <f t="shared" si="13"/>
        <v>0</v>
      </c>
      <c r="G891" s="1648">
        <v>1</v>
      </c>
      <c r="H891" s="1648">
        <v>10</v>
      </c>
      <c r="I891" s="1648"/>
      <c r="J891" s="1650">
        <v>199726009210</v>
      </c>
    </row>
    <row r="892" spans="1:10">
      <c r="A892" s="13" t="s">
        <v>10683</v>
      </c>
      <c r="B892" s="13" t="s">
        <v>7696</v>
      </c>
      <c r="C892" s="13" t="s">
        <v>8112</v>
      </c>
      <c r="D892" s="1608">
        <v>116.93</v>
      </c>
      <c r="E892" s="210">
        <f>VLOOKUP(A892,'Lead Sheet'!A:B,2,0)</f>
        <v>0</v>
      </c>
      <c r="F892" s="1608">
        <f t="shared" si="13"/>
        <v>0</v>
      </c>
      <c r="G892" s="1648">
        <v>1</v>
      </c>
      <c r="H892" s="1648">
        <v>10</v>
      </c>
      <c r="I892" s="1648"/>
      <c r="J892" s="1650">
        <v>199726009227</v>
      </c>
    </row>
    <row r="893" spans="1:10">
      <c r="A893" s="13" t="s">
        <v>10683</v>
      </c>
      <c r="B893" s="13" t="s">
        <v>7697</v>
      </c>
      <c r="C893" s="13" t="s">
        <v>8113</v>
      </c>
      <c r="D893" s="1608">
        <v>114.24</v>
      </c>
      <c r="E893" s="210">
        <f>VLOOKUP(A893,'Lead Sheet'!A:B,2,0)</f>
        <v>0</v>
      </c>
      <c r="F893" s="1608">
        <f t="shared" si="13"/>
        <v>0</v>
      </c>
      <c r="G893" s="1648">
        <v>1</v>
      </c>
      <c r="H893" s="1648">
        <v>10</v>
      </c>
      <c r="I893" s="1648"/>
      <c r="J893" s="1650">
        <v>199726009234</v>
      </c>
    </row>
    <row r="894" spans="1:10">
      <c r="A894" s="13" t="s">
        <v>10683</v>
      </c>
      <c r="B894" s="13" t="s">
        <v>12714</v>
      </c>
      <c r="C894" s="13" t="s">
        <v>12715</v>
      </c>
      <c r="D894" s="1608">
        <v>112.34</v>
      </c>
      <c r="E894" s="210">
        <f>VLOOKUP(A894,'Lead Sheet'!A:B,2,0)</f>
        <v>0</v>
      </c>
      <c r="F894" s="1608">
        <f t="shared" si="13"/>
        <v>0</v>
      </c>
      <c r="G894" s="1648">
        <v>0</v>
      </c>
      <c r="H894" s="1648">
        <v>0</v>
      </c>
      <c r="I894" s="1648"/>
      <c r="J894" s="1650" t="s">
        <v>13003</v>
      </c>
    </row>
    <row r="895" spans="1:10">
      <c r="A895" s="13" t="s">
        <v>10683</v>
      </c>
      <c r="B895" s="13" t="s">
        <v>7728</v>
      </c>
      <c r="C895" s="13" t="s">
        <v>8013</v>
      </c>
      <c r="D895" s="1608">
        <v>47.77</v>
      </c>
      <c r="E895" s="210">
        <f>VLOOKUP(A895,'Lead Sheet'!A:B,2,0)</f>
        <v>0</v>
      </c>
      <c r="F895" s="1608">
        <f t="shared" si="13"/>
        <v>0</v>
      </c>
      <c r="G895" s="1648">
        <v>5</v>
      </c>
      <c r="H895" s="1648">
        <v>15</v>
      </c>
      <c r="I895" s="1648"/>
      <c r="J895" s="1650">
        <v>199726009241</v>
      </c>
    </row>
    <row r="896" spans="1:10">
      <c r="A896" s="13" t="s">
        <v>10683</v>
      </c>
      <c r="B896" s="13" t="s">
        <v>7729</v>
      </c>
      <c r="C896" s="13" t="s">
        <v>8014</v>
      </c>
      <c r="D896" s="1608">
        <v>52.69</v>
      </c>
      <c r="E896" s="210">
        <f>VLOOKUP(A896,'Lead Sheet'!A:B,2,0)</f>
        <v>0</v>
      </c>
      <c r="F896" s="1608">
        <f t="shared" si="13"/>
        <v>0</v>
      </c>
      <c r="G896" s="1648">
        <v>5</v>
      </c>
      <c r="H896" s="1648">
        <v>15</v>
      </c>
      <c r="I896" s="1648"/>
      <c r="J896" s="1650">
        <v>199726009258</v>
      </c>
    </row>
    <row r="897" spans="1:10">
      <c r="A897" s="13" t="s">
        <v>10683</v>
      </c>
      <c r="B897" s="13" t="s">
        <v>7730</v>
      </c>
      <c r="C897" s="13" t="s">
        <v>8015</v>
      </c>
      <c r="D897" s="1608">
        <v>62.53</v>
      </c>
      <c r="E897" s="210">
        <f>VLOOKUP(A897,'Lead Sheet'!A:B,2,0)</f>
        <v>0</v>
      </c>
      <c r="F897" s="1608">
        <f t="shared" si="13"/>
        <v>0</v>
      </c>
      <c r="G897" s="1648">
        <v>2</v>
      </c>
      <c r="H897" s="1648">
        <v>10</v>
      </c>
      <c r="I897" s="1648"/>
      <c r="J897" s="1650">
        <v>199726009265</v>
      </c>
    </row>
    <row r="898" spans="1:10">
      <c r="A898" s="13" t="s">
        <v>10683</v>
      </c>
      <c r="B898" s="13" t="s">
        <v>7731</v>
      </c>
      <c r="C898" s="13" t="s">
        <v>8016</v>
      </c>
      <c r="D898" s="1608">
        <v>107.34</v>
      </c>
      <c r="E898" s="210">
        <f>VLOOKUP(A898,'Lead Sheet'!A:B,2,0)</f>
        <v>0</v>
      </c>
      <c r="F898" s="1608">
        <f t="shared" si="13"/>
        <v>0</v>
      </c>
      <c r="G898" s="1648">
        <v>1</v>
      </c>
      <c r="H898" s="1648">
        <v>4</v>
      </c>
      <c r="I898" s="1648"/>
      <c r="J898" s="1650">
        <v>199726009272</v>
      </c>
    </row>
    <row r="899" spans="1:10">
      <c r="A899" s="13" t="s">
        <v>10683</v>
      </c>
      <c r="B899" s="13" t="s">
        <v>7732</v>
      </c>
      <c r="C899" s="13" t="s">
        <v>8017</v>
      </c>
      <c r="D899" s="1608">
        <v>126.28</v>
      </c>
      <c r="E899" s="210">
        <f>VLOOKUP(A899,'Lead Sheet'!A:B,2,0)</f>
        <v>0</v>
      </c>
      <c r="F899" s="1608">
        <f t="shared" ref="F899:F962" si="14">IFERROR(D899*E899,"NET")</f>
        <v>0</v>
      </c>
      <c r="G899" s="1648">
        <v>1</v>
      </c>
      <c r="H899" s="1648">
        <v>2</v>
      </c>
      <c r="I899" s="1648"/>
      <c r="J899" s="1650">
        <v>199726009289</v>
      </c>
    </row>
    <row r="900" spans="1:10">
      <c r="A900" s="13" t="s">
        <v>10683</v>
      </c>
      <c r="B900" s="13" t="s">
        <v>7733</v>
      </c>
      <c r="C900" s="13" t="s">
        <v>8018</v>
      </c>
      <c r="D900" s="1608">
        <v>204.7</v>
      </c>
      <c r="E900" s="210">
        <f>VLOOKUP(A900,'Lead Sheet'!A:B,2,0)</f>
        <v>0</v>
      </c>
      <c r="F900" s="1608">
        <f t="shared" si="14"/>
        <v>0</v>
      </c>
      <c r="G900" s="1648">
        <v>1</v>
      </c>
      <c r="H900" s="1648">
        <v>2</v>
      </c>
      <c r="I900" s="1648"/>
      <c r="J900" s="1650">
        <v>199726009296</v>
      </c>
    </row>
    <row r="901" spans="1:10">
      <c r="A901" s="13" t="s">
        <v>10683</v>
      </c>
      <c r="B901" s="13" t="s">
        <v>12755</v>
      </c>
      <c r="C901" s="13" t="s">
        <v>12754</v>
      </c>
      <c r="D901" s="1608">
        <v>317.05</v>
      </c>
      <c r="E901" s="210">
        <f>VLOOKUP(A901,'Lead Sheet'!A:B,2,0)</f>
        <v>0</v>
      </c>
      <c r="F901" s="1608">
        <f t="shared" si="14"/>
        <v>0</v>
      </c>
      <c r="G901" s="1648">
        <v>1</v>
      </c>
      <c r="H901" s="1648">
        <v>5</v>
      </c>
      <c r="I901" s="1648"/>
      <c r="J901" s="1650" t="s">
        <v>13004</v>
      </c>
    </row>
    <row r="902" spans="1:10">
      <c r="A902" s="13" t="s">
        <v>10683</v>
      </c>
      <c r="B902" s="13" t="s">
        <v>12756</v>
      </c>
      <c r="C902" s="13" t="s">
        <v>12752</v>
      </c>
      <c r="D902" s="1608">
        <v>449.65</v>
      </c>
      <c r="E902" s="210">
        <f>VLOOKUP(A902,'Lead Sheet'!A:B,2,0)</f>
        <v>0</v>
      </c>
      <c r="F902" s="1608">
        <f t="shared" si="14"/>
        <v>0</v>
      </c>
      <c r="G902" s="1648">
        <v>1</v>
      </c>
      <c r="H902" s="1648">
        <v>2</v>
      </c>
      <c r="I902" s="1648"/>
      <c r="J902" s="1650" t="s">
        <v>13005</v>
      </c>
    </row>
    <row r="903" spans="1:10">
      <c r="A903" s="13" t="s">
        <v>10683</v>
      </c>
      <c r="B903" s="13" t="s">
        <v>12757</v>
      </c>
      <c r="C903" s="13" t="s">
        <v>12753</v>
      </c>
      <c r="D903" s="1608">
        <v>656.05</v>
      </c>
      <c r="E903" s="210">
        <f>VLOOKUP(A903,'Lead Sheet'!A:B,2,0)</f>
        <v>0</v>
      </c>
      <c r="F903" s="1608">
        <f t="shared" si="14"/>
        <v>0</v>
      </c>
      <c r="G903" s="1648">
        <v>1</v>
      </c>
      <c r="H903" s="1648">
        <v>1</v>
      </c>
      <c r="I903" s="1648"/>
      <c r="J903" s="1650" t="s">
        <v>13006</v>
      </c>
    </row>
    <row r="904" spans="1:10">
      <c r="A904" s="13" t="s">
        <v>10683</v>
      </c>
      <c r="B904" s="13" t="s">
        <v>7734</v>
      </c>
      <c r="C904" s="13" t="s">
        <v>8019</v>
      </c>
      <c r="D904" s="1608">
        <v>57.26</v>
      </c>
      <c r="E904" s="210">
        <f>VLOOKUP(A904,'Lead Sheet'!A:B,2,0)</f>
        <v>0</v>
      </c>
      <c r="F904" s="1608">
        <f t="shared" si="14"/>
        <v>0</v>
      </c>
      <c r="G904" s="1648">
        <v>5</v>
      </c>
      <c r="H904" s="1648">
        <v>15</v>
      </c>
      <c r="I904" s="1648"/>
      <c r="J904" s="1650">
        <v>199726009302</v>
      </c>
    </row>
    <row r="905" spans="1:10">
      <c r="A905" s="13" t="s">
        <v>10683</v>
      </c>
      <c r="B905" s="13" t="s">
        <v>7735</v>
      </c>
      <c r="C905" s="13" t="s">
        <v>8020</v>
      </c>
      <c r="D905" s="1608">
        <v>69.94</v>
      </c>
      <c r="E905" s="210">
        <f>VLOOKUP(A905,'Lead Sheet'!A:B,2,0)</f>
        <v>0</v>
      </c>
      <c r="F905" s="1608">
        <f t="shared" si="14"/>
        <v>0</v>
      </c>
      <c r="G905" s="1648">
        <v>2</v>
      </c>
      <c r="H905" s="1648">
        <v>10</v>
      </c>
      <c r="I905" s="1648"/>
      <c r="J905" s="1650">
        <v>199726009319</v>
      </c>
    </row>
    <row r="906" spans="1:10">
      <c r="A906" s="13" t="s">
        <v>10683</v>
      </c>
      <c r="B906" s="13" t="s">
        <v>7736</v>
      </c>
      <c r="C906" s="13" t="s">
        <v>8021</v>
      </c>
      <c r="D906" s="1608">
        <v>71.510000000000005</v>
      </c>
      <c r="E906" s="210">
        <f>VLOOKUP(A906,'Lead Sheet'!A:B,2,0)</f>
        <v>0</v>
      </c>
      <c r="F906" s="1608">
        <f t="shared" si="14"/>
        <v>0</v>
      </c>
      <c r="G906" s="1648">
        <v>2</v>
      </c>
      <c r="H906" s="1648">
        <v>10</v>
      </c>
      <c r="I906" s="1648"/>
      <c r="J906" s="1650">
        <v>199726009326</v>
      </c>
    </row>
    <row r="907" spans="1:10">
      <c r="A907" s="13" t="s">
        <v>10683</v>
      </c>
      <c r="B907" s="13" t="s">
        <v>7737</v>
      </c>
      <c r="C907" s="13" t="s">
        <v>8022</v>
      </c>
      <c r="D907" s="1608">
        <v>112.42</v>
      </c>
      <c r="E907" s="210">
        <f>VLOOKUP(A907,'Lead Sheet'!A:B,2,0)</f>
        <v>0</v>
      </c>
      <c r="F907" s="1608">
        <f t="shared" si="14"/>
        <v>0</v>
      </c>
      <c r="G907" s="1648">
        <v>1</v>
      </c>
      <c r="H907" s="1648">
        <v>6</v>
      </c>
      <c r="I907" s="1648"/>
      <c r="J907" s="1650">
        <v>199726009333</v>
      </c>
    </row>
    <row r="908" spans="1:10">
      <c r="A908" s="13" t="s">
        <v>10683</v>
      </c>
      <c r="B908" s="13" t="s">
        <v>7738</v>
      </c>
      <c r="C908" s="13" t="s">
        <v>8023</v>
      </c>
      <c r="D908" s="1608">
        <v>114.63</v>
      </c>
      <c r="E908" s="210">
        <f>VLOOKUP(A908,'Lead Sheet'!A:B,2,0)</f>
        <v>0</v>
      </c>
      <c r="F908" s="1608">
        <f t="shared" si="14"/>
        <v>0</v>
      </c>
      <c r="G908" s="1648">
        <v>1</v>
      </c>
      <c r="H908" s="1648">
        <v>4</v>
      </c>
      <c r="I908" s="1648"/>
      <c r="J908" s="1650">
        <v>199726009340</v>
      </c>
    </row>
    <row r="909" spans="1:10">
      <c r="A909" s="13" t="s">
        <v>10683</v>
      </c>
      <c r="B909" s="13" t="s">
        <v>7739</v>
      </c>
      <c r="C909" s="13" t="s">
        <v>8024</v>
      </c>
      <c r="D909" s="1608">
        <v>115.51</v>
      </c>
      <c r="E909" s="210">
        <f>VLOOKUP(A909,'Lead Sheet'!A:B,2,0)</f>
        <v>0</v>
      </c>
      <c r="F909" s="1608">
        <f t="shared" si="14"/>
        <v>0</v>
      </c>
      <c r="G909" s="1648">
        <v>1</v>
      </c>
      <c r="H909" s="1648">
        <v>6</v>
      </c>
      <c r="I909" s="1648"/>
      <c r="J909" s="1650">
        <v>199726009357</v>
      </c>
    </row>
    <row r="910" spans="1:10">
      <c r="A910" s="13" t="s">
        <v>10683</v>
      </c>
      <c r="B910" s="13" t="s">
        <v>7740</v>
      </c>
      <c r="C910" s="13" t="s">
        <v>8025</v>
      </c>
      <c r="D910" s="1608">
        <v>141.97</v>
      </c>
      <c r="E910" s="210">
        <f>VLOOKUP(A910,'Lead Sheet'!A:B,2,0)</f>
        <v>0</v>
      </c>
      <c r="F910" s="1608">
        <f t="shared" si="14"/>
        <v>0</v>
      </c>
      <c r="G910" s="1648">
        <v>1</v>
      </c>
      <c r="H910" s="1648">
        <v>6</v>
      </c>
      <c r="I910" s="1648"/>
      <c r="J910" s="1650">
        <v>199726009364</v>
      </c>
    </row>
    <row r="911" spans="1:10">
      <c r="A911" s="13" t="s">
        <v>10683</v>
      </c>
      <c r="B911" s="13" t="s">
        <v>7741</v>
      </c>
      <c r="C911" s="13" t="s">
        <v>8026</v>
      </c>
      <c r="D911" s="1608">
        <v>146.96</v>
      </c>
      <c r="E911" s="210">
        <f>VLOOKUP(A911,'Lead Sheet'!A:B,2,0)</f>
        <v>0</v>
      </c>
      <c r="F911" s="1608">
        <f t="shared" si="14"/>
        <v>0</v>
      </c>
      <c r="G911" s="1648">
        <v>1</v>
      </c>
      <c r="H911" s="1648">
        <v>6</v>
      </c>
      <c r="I911" s="1648"/>
      <c r="J911" s="1650">
        <v>199726009371</v>
      </c>
    </row>
    <row r="912" spans="1:10">
      <c r="A912" s="13" t="s">
        <v>10683</v>
      </c>
      <c r="B912" s="13" t="s">
        <v>7742</v>
      </c>
      <c r="C912" s="13" t="s">
        <v>8027</v>
      </c>
      <c r="D912" s="1608">
        <v>145.57</v>
      </c>
      <c r="E912" s="210">
        <f>VLOOKUP(A912,'Lead Sheet'!A:B,2,0)</f>
        <v>0</v>
      </c>
      <c r="F912" s="1608">
        <f t="shared" si="14"/>
        <v>0</v>
      </c>
      <c r="G912" s="1648">
        <v>1</v>
      </c>
      <c r="H912" s="1648">
        <v>6</v>
      </c>
      <c r="I912" s="1648"/>
      <c r="J912" s="1650">
        <v>199726009388</v>
      </c>
    </row>
    <row r="913" spans="1:10">
      <c r="A913" s="13" t="s">
        <v>10683</v>
      </c>
      <c r="B913" s="13" t="s">
        <v>7743</v>
      </c>
      <c r="C913" s="13" t="s">
        <v>8028</v>
      </c>
      <c r="D913" s="1608">
        <v>156.49</v>
      </c>
      <c r="E913" s="210">
        <f>VLOOKUP(A913,'Lead Sheet'!A:B,2,0)</f>
        <v>0</v>
      </c>
      <c r="F913" s="1608">
        <f t="shared" si="14"/>
        <v>0</v>
      </c>
      <c r="G913" s="1648">
        <v>1</v>
      </c>
      <c r="H913" s="1648">
        <v>6</v>
      </c>
      <c r="I913" s="1648"/>
      <c r="J913" s="1650">
        <v>199726009395</v>
      </c>
    </row>
    <row r="914" spans="1:10">
      <c r="A914" s="13" t="s">
        <v>10683</v>
      </c>
      <c r="B914" s="13" t="s">
        <v>7744</v>
      </c>
      <c r="C914" s="13" t="s">
        <v>8029</v>
      </c>
      <c r="D914" s="1608">
        <v>243.25</v>
      </c>
      <c r="E914" s="210">
        <f>VLOOKUP(A914,'Lead Sheet'!A:B,2,0)</f>
        <v>0</v>
      </c>
      <c r="F914" s="1608">
        <f t="shared" si="14"/>
        <v>0</v>
      </c>
      <c r="G914" s="1648">
        <v>1</v>
      </c>
      <c r="H914" s="1648">
        <v>2</v>
      </c>
      <c r="I914" s="1648"/>
      <c r="J914" s="1650">
        <v>199726009401</v>
      </c>
    </row>
    <row r="915" spans="1:10">
      <c r="A915" s="13" t="s">
        <v>10683</v>
      </c>
      <c r="B915" s="13" t="s">
        <v>7745</v>
      </c>
      <c r="C915" s="13" t="s">
        <v>8030</v>
      </c>
      <c r="D915" s="1608">
        <v>238.52</v>
      </c>
      <c r="E915" s="210">
        <f>VLOOKUP(A915,'Lead Sheet'!A:B,2,0)</f>
        <v>0</v>
      </c>
      <c r="F915" s="1608">
        <f t="shared" si="14"/>
        <v>0</v>
      </c>
      <c r="G915" s="1648">
        <v>1</v>
      </c>
      <c r="H915" s="1648">
        <v>2</v>
      </c>
      <c r="I915" s="1648"/>
      <c r="J915" s="1650">
        <v>199726009418</v>
      </c>
    </row>
    <row r="916" spans="1:10">
      <c r="A916" s="13" t="s">
        <v>10683</v>
      </c>
      <c r="B916" s="13" t="s">
        <v>7746</v>
      </c>
      <c r="C916" s="13" t="s">
        <v>8031</v>
      </c>
      <c r="D916" s="1608">
        <v>220.92</v>
      </c>
      <c r="E916" s="210">
        <f>VLOOKUP(A916,'Lead Sheet'!A:B,2,0)</f>
        <v>0</v>
      </c>
      <c r="F916" s="1608">
        <f t="shared" si="14"/>
        <v>0</v>
      </c>
      <c r="G916" s="1648">
        <v>1</v>
      </c>
      <c r="H916" s="1648">
        <v>2</v>
      </c>
      <c r="I916" s="1648"/>
      <c r="J916" s="1650">
        <v>199726009425</v>
      </c>
    </row>
    <row r="917" spans="1:10">
      <c r="A917" s="13" t="s">
        <v>10683</v>
      </c>
      <c r="B917" s="13" t="s">
        <v>7747</v>
      </c>
      <c r="C917" s="13" t="s">
        <v>8032</v>
      </c>
      <c r="D917" s="1608">
        <v>223.07</v>
      </c>
      <c r="E917" s="210">
        <f>VLOOKUP(A917,'Lead Sheet'!A:B,2,0)</f>
        <v>0</v>
      </c>
      <c r="F917" s="1608">
        <f t="shared" si="14"/>
        <v>0</v>
      </c>
      <c r="G917" s="1648">
        <v>1</v>
      </c>
      <c r="H917" s="1648">
        <v>2</v>
      </c>
      <c r="I917" s="1648"/>
      <c r="J917" s="1650">
        <v>199726009432</v>
      </c>
    </row>
    <row r="918" spans="1:10">
      <c r="A918" s="13" t="s">
        <v>10683</v>
      </c>
      <c r="B918" s="13" t="s">
        <v>7748</v>
      </c>
      <c r="C918" s="13" t="s">
        <v>8033</v>
      </c>
      <c r="D918" s="1608">
        <v>236.06</v>
      </c>
      <c r="E918" s="210">
        <f>VLOOKUP(A918,'Lead Sheet'!A:B,2,0)</f>
        <v>0</v>
      </c>
      <c r="F918" s="1608">
        <f t="shared" si="14"/>
        <v>0</v>
      </c>
      <c r="G918" s="1648">
        <v>1</v>
      </c>
      <c r="H918" s="1648">
        <v>2</v>
      </c>
      <c r="I918" s="1648"/>
      <c r="J918" s="1650">
        <v>199726009449</v>
      </c>
    </row>
    <row r="919" spans="1:10">
      <c r="A919" s="13" t="s">
        <v>10683</v>
      </c>
      <c r="B919" t="s">
        <v>12758</v>
      </c>
      <c r="C919" s="13" t="s">
        <v>12762</v>
      </c>
      <c r="D919" s="1608">
        <v>341</v>
      </c>
      <c r="E919" s="210">
        <f>VLOOKUP(A919,'Lead Sheet'!A:B,2,0)</f>
        <v>0</v>
      </c>
      <c r="F919" s="1608">
        <f t="shared" si="14"/>
        <v>0</v>
      </c>
      <c r="G919" s="1648">
        <v>1</v>
      </c>
      <c r="H919" s="1648">
        <v>5</v>
      </c>
      <c r="J919" t="s">
        <v>13007</v>
      </c>
    </row>
    <row r="920" spans="1:10">
      <c r="A920" s="13" t="s">
        <v>10683</v>
      </c>
      <c r="B920" t="s">
        <v>12759</v>
      </c>
      <c r="C920" s="13" t="s">
        <v>12763</v>
      </c>
      <c r="D920" s="1608">
        <v>318.16000000000003</v>
      </c>
      <c r="E920" s="210">
        <f>VLOOKUP(A920,'Lead Sheet'!A:B,2,0)</f>
        <v>0</v>
      </c>
      <c r="F920" s="1608">
        <f t="shared" si="14"/>
        <v>0</v>
      </c>
      <c r="G920" s="1648">
        <v>1</v>
      </c>
      <c r="H920" s="1648">
        <v>6</v>
      </c>
      <c r="J920" t="s">
        <v>13008</v>
      </c>
    </row>
    <row r="921" spans="1:10">
      <c r="A921" s="13" t="s">
        <v>10683</v>
      </c>
      <c r="B921" t="s">
        <v>12760</v>
      </c>
      <c r="C921" s="13" t="s">
        <v>12764</v>
      </c>
      <c r="D921" s="1608">
        <v>286.88</v>
      </c>
      <c r="E921" s="210">
        <f>VLOOKUP(A921,'Lead Sheet'!A:B,2,0)</f>
        <v>0</v>
      </c>
      <c r="F921" s="1608">
        <f t="shared" si="14"/>
        <v>0</v>
      </c>
      <c r="G921" s="1648">
        <v>1</v>
      </c>
      <c r="H921" s="1648">
        <v>6</v>
      </c>
      <c r="J921" t="s">
        <v>13009</v>
      </c>
    </row>
    <row r="922" spans="1:10">
      <c r="A922" s="13" t="s">
        <v>10683</v>
      </c>
      <c r="B922" t="s">
        <v>12761</v>
      </c>
      <c r="C922" s="13" t="s">
        <v>12765</v>
      </c>
      <c r="D922" s="1608">
        <v>267.36</v>
      </c>
      <c r="E922" s="210">
        <f>VLOOKUP(A922,'Lead Sheet'!A:B,2,0)</f>
        <v>0</v>
      </c>
      <c r="F922" s="1608">
        <f t="shared" si="14"/>
        <v>0</v>
      </c>
      <c r="G922" s="1648">
        <v>1</v>
      </c>
      <c r="H922" s="1648">
        <v>6</v>
      </c>
      <c r="J922" t="s">
        <v>13010</v>
      </c>
    </row>
    <row r="923" spans="1:10">
      <c r="A923" s="13" t="s">
        <v>10683</v>
      </c>
      <c r="B923" t="s">
        <v>12766</v>
      </c>
      <c r="C923" s="13" t="s">
        <v>12771</v>
      </c>
      <c r="D923" s="1608">
        <v>496.3</v>
      </c>
      <c r="E923" s="210">
        <f>VLOOKUP(A923,'Lead Sheet'!A:B,2,0)</f>
        <v>0</v>
      </c>
      <c r="F923" s="1608">
        <f t="shared" si="14"/>
        <v>0</v>
      </c>
      <c r="G923" s="1648">
        <v>1</v>
      </c>
      <c r="H923" s="1648">
        <v>2</v>
      </c>
      <c r="J923" t="s">
        <v>13011</v>
      </c>
    </row>
    <row r="924" spans="1:10">
      <c r="A924" s="13" t="s">
        <v>10683</v>
      </c>
      <c r="B924" t="s">
        <v>12767</v>
      </c>
      <c r="C924" s="13" t="s">
        <v>12772</v>
      </c>
      <c r="D924" s="1608">
        <v>439.45</v>
      </c>
      <c r="E924" s="210">
        <f>VLOOKUP(A924,'Lead Sheet'!A:B,2,0)</f>
        <v>0</v>
      </c>
      <c r="F924" s="1608">
        <f t="shared" si="14"/>
        <v>0</v>
      </c>
      <c r="G924" s="1648">
        <v>1</v>
      </c>
      <c r="H924" s="1648">
        <v>2</v>
      </c>
      <c r="J924" t="s">
        <v>13012</v>
      </c>
    </row>
    <row r="925" spans="1:10">
      <c r="A925" s="13" t="s">
        <v>10683</v>
      </c>
      <c r="B925" t="s">
        <v>12768</v>
      </c>
      <c r="C925" s="13" t="s">
        <v>12770</v>
      </c>
      <c r="D925" s="1608">
        <v>409.22</v>
      </c>
      <c r="E925" s="210">
        <f>VLOOKUP(A925,'Lead Sheet'!A:B,2,0)</f>
        <v>0</v>
      </c>
      <c r="F925" s="1608">
        <f t="shared" si="14"/>
        <v>0</v>
      </c>
      <c r="G925" s="1648">
        <v>1</v>
      </c>
      <c r="H925" s="1648">
        <v>2</v>
      </c>
      <c r="J925" t="s">
        <v>13013</v>
      </c>
    </row>
    <row r="926" spans="1:10">
      <c r="A926" s="13" t="s">
        <v>10683</v>
      </c>
      <c r="B926" t="s">
        <v>12769</v>
      </c>
      <c r="C926" s="13" t="s">
        <v>12773</v>
      </c>
      <c r="D926" s="1608">
        <v>374.41</v>
      </c>
      <c r="E926" s="210">
        <f>VLOOKUP(A926,'Lead Sheet'!A:B,2,0)</f>
        <v>0</v>
      </c>
      <c r="F926" s="1608">
        <f t="shared" si="14"/>
        <v>0</v>
      </c>
      <c r="G926" s="1648">
        <v>1</v>
      </c>
      <c r="H926" s="1648">
        <v>2</v>
      </c>
      <c r="J926" t="s">
        <v>13014</v>
      </c>
    </row>
    <row r="927" spans="1:10">
      <c r="A927" s="13" t="s">
        <v>10683</v>
      </c>
      <c r="B927" t="s">
        <v>12774</v>
      </c>
      <c r="C927" s="13" t="s">
        <v>12779</v>
      </c>
      <c r="D927" s="1608">
        <v>651.38</v>
      </c>
      <c r="E927" s="210">
        <f>VLOOKUP(A927,'Lead Sheet'!A:B,2,0)</f>
        <v>0</v>
      </c>
      <c r="F927" s="1608">
        <f t="shared" si="14"/>
        <v>0</v>
      </c>
      <c r="G927" s="1648">
        <v>1</v>
      </c>
      <c r="H927" s="1648">
        <v>2</v>
      </c>
      <c r="J927" t="s">
        <v>13015</v>
      </c>
    </row>
    <row r="928" spans="1:10">
      <c r="A928" s="13" t="s">
        <v>10683</v>
      </c>
      <c r="B928" t="s">
        <v>12775</v>
      </c>
      <c r="C928" s="13" t="s">
        <v>12780</v>
      </c>
      <c r="D928" s="1608">
        <v>627.17999999999995</v>
      </c>
      <c r="E928" s="210">
        <f>VLOOKUP(A928,'Lead Sheet'!A:B,2,0)</f>
        <v>0</v>
      </c>
      <c r="F928" s="1608">
        <f t="shared" si="14"/>
        <v>0</v>
      </c>
      <c r="G928" s="1648">
        <v>1</v>
      </c>
      <c r="H928" s="1648">
        <v>2</v>
      </c>
      <c r="J928" t="s">
        <v>13016</v>
      </c>
    </row>
    <row r="929" spans="1:10">
      <c r="A929" s="13" t="s">
        <v>10683</v>
      </c>
      <c r="B929" t="s">
        <v>12776</v>
      </c>
      <c r="C929" s="13" t="s">
        <v>12781</v>
      </c>
      <c r="D929" s="1608">
        <v>556.11</v>
      </c>
      <c r="E929" s="210">
        <f>VLOOKUP(A929,'Lead Sheet'!A:B,2,0)</f>
        <v>0</v>
      </c>
      <c r="F929" s="1608">
        <f t="shared" si="14"/>
        <v>0</v>
      </c>
      <c r="G929" s="1648">
        <v>1</v>
      </c>
      <c r="H929" s="1648">
        <v>2</v>
      </c>
      <c r="J929" t="s">
        <v>13017</v>
      </c>
    </row>
    <row r="930" spans="1:10">
      <c r="A930" s="13" t="s">
        <v>10683</v>
      </c>
      <c r="B930" t="s">
        <v>12777</v>
      </c>
      <c r="C930" s="13" t="s">
        <v>12778</v>
      </c>
      <c r="D930" s="1608">
        <v>651.38</v>
      </c>
      <c r="E930" s="210">
        <f>VLOOKUP(A930,'Lead Sheet'!A:B,2,0)</f>
        <v>0</v>
      </c>
      <c r="F930" s="1608">
        <f t="shared" si="14"/>
        <v>0</v>
      </c>
      <c r="G930" s="1648">
        <v>1</v>
      </c>
      <c r="H930" s="1648">
        <v>2</v>
      </c>
      <c r="J930" t="s">
        <v>13018</v>
      </c>
    </row>
    <row r="931" spans="1:10">
      <c r="A931" s="13" t="s">
        <v>10683</v>
      </c>
      <c r="B931" s="13" t="s">
        <v>7749</v>
      </c>
      <c r="C931" s="13" t="s">
        <v>8120</v>
      </c>
      <c r="D931" s="1608">
        <v>62.14</v>
      </c>
      <c r="E931" s="210">
        <f>VLOOKUP(A931,'Lead Sheet'!A:B,2,0)</f>
        <v>0</v>
      </c>
      <c r="F931" s="1608">
        <f t="shared" si="14"/>
        <v>0</v>
      </c>
      <c r="G931" s="1648">
        <v>5</v>
      </c>
      <c r="H931" s="1648">
        <v>15</v>
      </c>
      <c r="I931" s="1648"/>
      <c r="J931" s="1650">
        <v>199726009456</v>
      </c>
    </row>
    <row r="932" spans="1:10">
      <c r="A932" s="13" t="s">
        <v>10683</v>
      </c>
      <c r="B932" s="13" t="s">
        <v>7750</v>
      </c>
      <c r="C932" s="13" t="s">
        <v>8121</v>
      </c>
      <c r="D932" s="1608">
        <v>59.28</v>
      </c>
      <c r="E932" s="210">
        <f>VLOOKUP(A932,'Lead Sheet'!A:B,2,0)</f>
        <v>0</v>
      </c>
      <c r="F932" s="1608">
        <f t="shared" si="14"/>
        <v>0</v>
      </c>
      <c r="G932" s="1648">
        <v>5</v>
      </c>
      <c r="H932" s="1648">
        <v>15</v>
      </c>
      <c r="I932" s="1648"/>
      <c r="J932" s="1650">
        <v>199726009463</v>
      </c>
    </row>
    <row r="933" spans="1:10">
      <c r="A933" s="13" t="s">
        <v>10683</v>
      </c>
      <c r="B933" s="13" t="s">
        <v>7751</v>
      </c>
      <c r="C933" s="13" t="s">
        <v>8122</v>
      </c>
      <c r="D933" s="1608">
        <v>66.75</v>
      </c>
      <c r="E933" s="210">
        <f>VLOOKUP(A933,'Lead Sheet'!A:B,2,0)</f>
        <v>0</v>
      </c>
      <c r="F933" s="1608">
        <f t="shared" si="14"/>
        <v>0</v>
      </c>
      <c r="G933" s="1648">
        <v>2</v>
      </c>
      <c r="H933" s="1648">
        <v>10</v>
      </c>
      <c r="I933" s="1648"/>
      <c r="J933" s="1650">
        <v>199726009470</v>
      </c>
    </row>
    <row r="934" spans="1:10">
      <c r="A934" s="13" t="s">
        <v>10683</v>
      </c>
      <c r="B934" s="13" t="s">
        <v>7752</v>
      </c>
      <c r="C934" s="13" t="s">
        <v>8123</v>
      </c>
      <c r="D934" s="1608">
        <v>67.39</v>
      </c>
      <c r="E934" s="210">
        <f>VLOOKUP(A934,'Lead Sheet'!A:B,2,0)</f>
        <v>0</v>
      </c>
      <c r="F934" s="1608">
        <f t="shared" si="14"/>
        <v>0</v>
      </c>
      <c r="G934" s="1648">
        <v>2</v>
      </c>
      <c r="H934" s="1648">
        <v>10</v>
      </c>
      <c r="I934" s="1648"/>
      <c r="J934" s="1650">
        <v>199726009487</v>
      </c>
    </row>
    <row r="935" spans="1:10">
      <c r="A935" s="13" t="s">
        <v>10683</v>
      </c>
      <c r="B935" s="13" t="s">
        <v>7753</v>
      </c>
      <c r="C935" s="13" t="s">
        <v>8124</v>
      </c>
      <c r="D935" s="1608">
        <v>127.07</v>
      </c>
      <c r="E935" s="210">
        <f>VLOOKUP(A935,'Lead Sheet'!A:B,2,0)</f>
        <v>0</v>
      </c>
      <c r="F935" s="1608">
        <f t="shared" si="14"/>
        <v>0</v>
      </c>
      <c r="G935" s="1648">
        <v>1</v>
      </c>
      <c r="H935" s="1648">
        <v>8</v>
      </c>
      <c r="I935" s="1648"/>
      <c r="J935" s="1650">
        <v>199726009494</v>
      </c>
    </row>
    <row r="936" spans="1:10">
      <c r="A936" s="13" t="s">
        <v>10683</v>
      </c>
      <c r="B936" s="13" t="s">
        <v>7754</v>
      </c>
      <c r="C936" s="13" t="s">
        <v>8125</v>
      </c>
      <c r="D936" s="1608">
        <v>117.26</v>
      </c>
      <c r="E936" s="210">
        <f>VLOOKUP(A936,'Lead Sheet'!A:B,2,0)</f>
        <v>0</v>
      </c>
      <c r="F936" s="1608">
        <f t="shared" si="14"/>
        <v>0</v>
      </c>
      <c r="G936" s="1648">
        <v>1</v>
      </c>
      <c r="H936" s="1648">
        <v>8</v>
      </c>
      <c r="I936" s="1648"/>
      <c r="J936" s="1650">
        <v>199726009500</v>
      </c>
    </row>
    <row r="937" spans="1:10">
      <c r="A937" s="13" t="s">
        <v>10683</v>
      </c>
      <c r="B937" s="13" t="s">
        <v>7755</v>
      </c>
      <c r="C937" s="13" t="s">
        <v>8126</v>
      </c>
      <c r="D937" s="1608">
        <v>98.39</v>
      </c>
      <c r="E937" s="210">
        <f>VLOOKUP(A937,'Lead Sheet'!A:B,2,0)</f>
        <v>0</v>
      </c>
      <c r="F937" s="1608">
        <f t="shared" si="14"/>
        <v>0</v>
      </c>
      <c r="G937" s="1648">
        <v>1</v>
      </c>
      <c r="H937" s="1648">
        <v>8</v>
      </c>
      <c r="I937" s="1648"/>
      <c r="J937" s="1650">
        <v>199726009517</v>
      </c>
    </row>
    <row r="938" spans="1:10">
      <c r="A938" s="13" t="s">
        <v>10683</v>
      </c>
      <c r="B938" s="13" t="s">
        <v>7756</v>
      </c>
      <c r="C938" s="13" t="s">
        <v>8127</v>
      </c>
      <c r="D938" s="1608">
        <v>155.31</v>
      </c>
      <c r="E938" s="210">
        <f>VLOOKUP(A938,'Lead Sheet'!A:B,2,0)</f>
        <v>0</v>
      </c>
      <c r="F938" s="1608">
        <f t="shared" si="14"/>
        <v>0</v>
      </c>
      <c r="G938" s="1648">
        <v>1</v>
      </c>
      <c r="H938" s="1648">
        <v>6</v>
      </c>
      <c r="I938" s="1648"/>
      <c r="J938" s="1650">
        <v>199726009524</v>
      </c>
    </row>
    <row r="939" spans="1:10">
      <c r="A939" s="13" t="s">
        <v>10683</v>
      </c>
      <c r="B939" s="13" t="s">
        <v>7757</v>
      </c>
      <c r="C939" s="13" t="s">
        <v>8128</v>
      </c>
      <c r="D939" s="1608">
        <v>151.59</v>
      </c>
      <c r="E939" s="210">
        <f>VLOOKUP(A939,'Lead Sheet'!A:B,2,0)</f>
        <v>0</v>
      </c>
      <c r="F939" s="1608">
        <f t="shared" si="14"/>
        <v>0</v>
      </c>
      <c r="G939" s="1648">
        <v>1</v>
      </c>
      <c r="H939" s="1648">
        <v>6</v>
      </c>
      <c r="I939" s="1648"/>
      <c r="J939" s="1650">
        <v>199726009531</v>
      </c>
    </row>
    <row r="940" spans="1:10">
      <c r="A940" s="13" t="s">
        <v>10683</v>
      </c>
      <c r="B940" s="13" t="s">
        <v>7758</v>
      </c>
      <c r="C940" s="13" t="s">
        <v>8129</v>
      </c>
      <c r="D940" s="1608">
        <v>147.80000000000001</v>
      </c>
      <c r="E940" s="210">
        <f>VLOOKUP(A940,'Lead Sheet'!A:B,2,0)</f>
        <v>0</v>
      </c>
      <c r="F940" s="1608">
        <f t="shared" si="14"/>
        <v>0</v>
      </c>
      <c r="G940" s="1648">
        <v>1</v>
      </c>
      <c r="H940" s="1648">
        <v>6</v>
      </c>
      <c r="I940" s="1648"/>
      <c r="J940" s="1650">
        <v>199726009548</v>
      </c>
    </row>
    <row r="941" spans="1:10">
      <c r="A941" s="13" t="s">
        <v>10683</v>
      </c>
      <c r="B941" s="13" t="s">
        <v>7759</v>
      </c>
      <c r="C941" s="13" t="s">
        <v>8130</v>
      </c>
      <c r="D941" s="1608">
        <v>159.44999999999999</v>
      </c>
      <c r="E941" s="210">
        <f>VLOOKUP(A941,'Lead Sheet'!A:B,2,0)</f>
        <v>0</v>
      </c>
      <c r="F941" s="1608">
        <f t="shared" si="14"/>
        <v>0</v>
      </c>
      <c r="G941" s="1648">
        <v>1</v>
      </c>
      <c r="H941" s="1648">
        <v>8</v>
      </c>
      <c r="I941" s="1648"/>
      <c r="J941" s="1650">
        <v>199726009555</v>
      </c>
    </row>
    <row r="942" spans="1:10">
      <c r="A942" s="13" t="s">
        <v>10683</v>
      </c>
      <c r="B942" s="13" t="s">
        <v>7760</v>
      </c>
      <c r="C942" s="13" t="s">
        <v>8131</v>
      </c>
      <c r="D942" s="1608">
        <v>246.48</v>
      </c>
      <c r="E942" s="210">
        <f>VLOOKUP(A942,'Lead Sheet'!A:B,2,0)</f>
        <v>0</v>
      </c>
      <c r="F942" s="1608">
        <f t="shared" si="14"/>
        <v>0</v>
      </c>
      <c r="G942" s="1648">
        <v>1</v>
      </c>
      <c r="H942" s="1648">
        <v>2</v>
      </c>
      <c r="I942" s="1648"/>
      <c r="J942" s="1650">
        <v>199726009562</v>
      </c>
    </row>
    <row r="943" spans="1:10">
      <c r="A943" s="13" t="s">
        <v>10683</v>
      </c>
      <c r="B943" s="13" t="s">
        <v>7761</v>
      </c>
      <c r="C943" s="13" t="s">
        <v>8132</v>
      </c>
      <c r="D943" s="1608">
        <v>243.26</v>
      </c>
      <c r="E943" s="210">
        <f>VLOOKUP(A943,'Lead Sheet'!A:B,2,0)</f>
        <v>0</v>
      </c>
      <c r="F943" s="1608">
        <f t="shared" si="14"/>
        <v>0</v>
      </c>
      <c r="G943" s="1648">
        <v>1</v>
      </c>
      <c r="H943" s="1648">
        <v>2</v>
      </c>
      <c r="I943" s="1648"/>
      <c r="J943" s="1650">
        <v>199726009579</v>
      </c>
    </row>
    <row r="944" spans="1:10">
      <c r="A944" s="13" t="s">
        <v>10683</v>
      </c>
      <c r="B944" s="13" t="s">
        <v>7762</v>
      </c>
      <c r="C944" s="13" t="s">
        <v>8133</v>
      </c>
      <c r="D944" s="1608">
        <v>223.14</v>
      </c>
      <c r="E944" s="210">
        <f>VLOOKUP(A944,'Lead Sheet'!A:B,2,0)</f>
        <v>0</v>
      </c>
      <c r="F944" s="1608">
        <f t="shared" si="14"/>
        <v>0</v>
      </c>
      <c r="G944" s="1648">
        <v>1</v>
      </c>
      <c r="H944" s="1648">
        <v>2</v>
      </c>
      <c r="I944" s="1648"/>
      <c r="J944" s="1650">
        <v>199726009586</v>
      </c>
    </row>
    <row r="945" spans="1:10">
      <c r="A945" s="13" t="s">
        <v>10683</v>
      </c>
      <c r="B945" s="13" t="s">
        <v>7763</v>
      </c>
      <c r="C945" s="13" t="s">
        <v>8134</v>
      </c>
      <c r="D945" s="1608">
        <v>220.38</v>
      </c>
      <c r="E945" s="210">
        <f>VLOOKUP(A945,'Lead Sheet'!A:B,2,0)</f>
        <v>0</v>
      </c>
      <c r="F945" s="1608">
        <f t="shared" si="14"/>
        <v>0</v>
      </c>
      <c r="G945" s="1648">
        <v>1</v>
      </c>
      <c r="H945" s="1648">
        <v>2</v>
      </c>
      <c r="I945" s="1648"/>
      <c r="J945" s="1650">
        <v>199726009593</v>
      </c>
    </row>
    <row r="946" spans="1:10">
      <c r="A946" s="13" t="s">
        <v>10683</v>
      </c>
      <c r="B946" s="13" t="s">
        <v>7764</v>
      </c>
      <c r="C946" s="13" t="s">
        <v>8135</v>
      </c>
      <c r="D946" s="1608">
        <v>222.48</v>
      </c>
      <c r="E946" s="210">
        <f>VLOOKUP(A946,'Lead Sheet'!A:B,2,0)</f>
        <v>0</v>
      </c>
      <c r="F946" s="1608">
        <f t="shared" si="14"/>
        <v>0</v>
      </c>
      <c r="G946" s="1648">
        <v>1</v>
      </c>
      <c r="H946" s="1648">
        <v>2</v>
      </c>
      <c r="I946" s="1648"/>
      <c r="J946" s="1650">
        <v>199726009609</v>
      </c>
    </row>
    <row r="947" spans="1:10">
      <c r="A947" s="13" t="s">
        <v>10683</v>
      </c>
      <c r="B947" s="13" t="s">
        <v>12785</v>
      </c>
      <c r="C947" s="13" t="s">
        <v>12782</v>
      </c>
      <c r="D947" s="1608">
        <v>399.11</v>
      </c>
      <c r="E947" s="210">
        <f>VLOOKUP(A947,'Lead Sheet'!A:B,2,0)</f>
        <v>0</v>
      </c>
      <c r="F947" s="1608">
        <f t="shared" si="14"/>
        <v>0</v>
      </c>
      <c r="G947" s="1648">
        <v>1</v>
      </c>
      <c r="H947" s="1648">
        <v>8</v>
      </c>
      <c r="I947" s="1648"/>
      <c r="J947" s="1650" t="s">
        <v>13019</v>
      </c>
    </row>
    <row r="948" spans="1:10">
      <c r="A948" s="13" t="s">
        <v>10683</v>
      </c>
      <c r="B948" s="13" t="s">
        <v>12786</v>
      </c>
      <c r="C948" s="13" t="s">
        <v>12783</v>
      </c>
      <c r="D948" s="1608">
        <v>477.16</v>
      </c>
      <c r="E948" s="210">
        <f>VLOOKUP(A948,'Lead Sheet'!A:B,2,0)</f>
        <v>0</v>
      </c>
      <c r="F948" s="1608">
        <f t="shared" si="14"/>
        <v>0</v>
      </c>
      <c r="G948" s="1648">
        <v>1</v>
      </c>
      <c r="H948" s="1648">
        <v>6</v>
      </c>
      <c r="I948" s="1648"/>
      <c r="J948" s="1650" t="s">
        <v>13020</v>
      </c>
    </row>
    <row r="949" spans="1:10">
      <c r="A949" s="13" t="s">
        <v>10683</v>
      </c>
      <c r="B949" s="13" t="s">
        <v>12787</v>
      </c>
      <c r="C949" s="13" t="s">
        <v>12784</v>
      </c>
      <c r="D949" s="1608">
        <v>640.32000000000005</v>
      </c>
      <c r="E949" s="210">
        <f>VLOOKUP(A949,'Lead Sheet'!A:B,2,0)</f>
        <v>0</v>
      </c>
      <c r="F949" s="1608">
        <f t="shared" si="14"/>
        <v>0</v>
      </c>
      <c r="G949" s="1648">
        <v>0</v>
      </c>
      <c r="H949" s="1648">
        <v>0</v>
      </c>
      <c r="I949" s="1648"/>
      <c r="J949" s="1650" t="s">
        <v>13021</v>
      </c>
    </row>
    <row r="950" spans="1:10">
      <c r="A950" s="13" t="s">
        <v>10683</v>
      </c>
      <c r="B950" s="13" t="s">
        <v>7765</v>
      </c>
      <c r="C950" s="13" t="s">
        <v>8034</v>
      </c>
      <c r="D950" s="1608">
        <v>33.369999999999997</v>
      </c>
      <c r="E950" s="210">
        <f>VLOOKUP(A950,'Lead Sheet'!A:B,2,0)</f>
        <v>0</v>
      </c>
      <c r="F950" s="1608">
        <f t="shared" si="14"/>
        <v>0</v>
      </c>
      <c r="G950" s="1648">
        <v>5</v>
      </c>
      <c r="H950" s="1648">
        <v>30</v>
      </c>
      <c r="I950" s="1648"/>
      <c r="J950" s="1650">
        <v>199726009616</v>
      </c>
    </row>
    <row r="951" spans="1:10">
      <c r="A951" s="13" t="s">
        <v>10683</v>
      </c>
      <c r="B951" s="13" t="s">
        <v>7766</v>
      </c>
      <c r="C951" s="13" t="s">
        <v>8035</v>
      </c>
      <c r="D951" s="1608">
        <v>34.9</v>
      </c>
      <c r="E951" s="210">
        <f>VLOOKUP(A951,'Lead Sheet'!A:B,2,0)</f>
        <v>0</v>
      </c>
      <c r="F951" s="1608">
        <f t="shared" si="14"/>
        <v>0</v>
      </c>
      <c r="G951" s="1648">
        <v>5</v>
      </c>
      <c r="H951" s="1648">
        <v>30</v>
      </c>
      <c r="I951" s="1648"/>
      <c r="J951" s="1650">
        <v>199726009623</v>
      </c>
    </row>
    <row r="952" spans="1:10">
      <c r="A952" s="13" t="s">
        <v>10683</v>
      </c>
      <c r="B952" s="13" t="s">
        <v>7767</v>
      </c>
      <c r="C952" s="13" t="s">
        <v>8036</v>
      </c>
      <c r="D952" s="1608">
        <v>39.450000000000003</v>
      </c>
      <c r="E952" s="210">
        <f>VLOOKUP(A952,'Lead Sheet'!A:B,2,0)</f>
        <v>0</v>
      </c>
      <c r="F952" s="1608">
        <f t="shared" si="14"/>
        <v>0</v>
      </c>
      <c r="G952" s="1648">
        <v>2</v>
      </c>
      <c r="H952" s="1648">
        <v>20</v>
      </c>
      <c r="I952" s="1648"/>
      <c r="J952" s="1650">
        <v>199726009630</v>
      </c>
    </row>
    <row r="953" spans="1:10">
      <c r="A953" s="13" t="s">
        <v>10683</v>
      </c>
      <c r="B953" s="13" t="s">
        <v>7768</v>
      </c>
      <c r="C953" s="13" t="s">
        <v>8037</v>
      </c>
      <c r="D953" s="1608">
        <v>67.41</v>
      </c>
      <c r="E953" s="210">
        <f>VLOOKUP(A953,'Lead Sheet'!A:B,2,0)</f>
        <v>0</v>
      </c>
      <c r="F953" s="1608">
        <f t="shared" si="14"/>
        <v>0</v>
      </c>
      <c r="G953" s="1648">
        <v>1</v>
      </c>
      <c r="H953" s="1648">
        <v>10</v>
      </c>
      <c r="I953" s="1648"/>
      <c r="J953" s="1650">
        <v>199726009647</v>
      </c>
    </row>
    <row r="954" spans="1:10">
      <c r="A954" s="13" t="s">
        <v>10683</v>
      </c>
      <c r="B954" s="13" t="s">
        <v>7769</v>
      </c>
      <c r="C954" s="13" t="s">
        <v>8038</v>
      </c>
      <c r="D954" s="1608">
        <v>86.12</v>
      </c>
      <c r="E954" s="210">
        <f>VLOOKUP(A954,'Lead Sheet'!A:B,2,0)</f>
        <v>0</v>
      </c>
      <c r="F954" s="1608">
        <f t="shared" si="14"/>
        <v>0</v>
      </c>
      <c r="G954" s="1648">
        <v>1</v>
      </c>
      <c r="H954" s="1648">
        <v>10</v>
      </c>
      <c r="I954" s="1648"/>
      <c r="J954" s="1650">
        <v>199726009654</v>
      </c>
    </row>
    <row r="955" spans="1:10">
      <c r="A955" s="13" t="s">
        <v>10683</v>
      </c>
      <c r="B955" s="13" t="s">
        <v>7770</v>
      </c>
      <c r="C955" s="13" t="s">
        <v>8039</v>
      </c>
      <c r="D955" s="1608">
        <v>106.42</v>
      </c>
      <c r="E955" s="210">
        <f>VLOOKUP(A955,'Lead Sheet'!A:B,2,0)</f>
        <v>0</v>
      </c>
      <c r="F955" s="1608">
        <f t="shared" si="14"/>
        <v>0</v>
      </c>
      <c r="G955" s="1648">
        <v>1</v>
      </c>
      <c r="H955" s="1648">
        <v>10</v>
      </c>
      <c r="I955" s="1648"/>
      <c r="J955" s="1650">
        <v>199726009661</v>
      </c>
    </row>
    <row r="956" spans="1:10">
      <c r="A956" s="13" t="s">
        <v>10683</v>
      </c>
      <c r="B956" s="13" t="s">
        <v>12675</v>
      </c>
      <c r="C956" s="13" t="s">
        <v>12672</v>
      </c>
      <c r="D956" s="1608">
        <v>108.65</v>
      </c>
      <c r="E956" s="210">
        <f>VLOOKUP(A956,'Lead Sheet'!A:B,2,0)</f>
        <v>0</v>
      </c>
      <c r="F956" s="1608">
        <f t="shared" si="14"/>
        <v>0</v>
      </c>
      <c r="G956" s="1648">
        <v>1</v>
      </c>
      <c r="H956" s="1648">
        <v>20</v>
      </c>
      <c r="I956" s="1648"/>
      <c r="J956" s="1650" t="s">
        <v>13022</v>
      </c>
    </row>
    <row r="957" spans="1:10">
      <c r="A957" s="13" t="s">
        <v>10683</v>
      </c>
      <c r="B957" s="13" t="s">
        <v>12676</v>
      </c>
      <c r="C957" s="13" t="s">
        <v>12673</v>
      </c>
      <c r="D957" s="1608">
        <v>150.68</v>
      </c>
      <c r="E957" s="210">
        <f>VLOOKUP(A957,'Lead Sheet'!A:B,2,0)</f>
        <v>0</v>
      </c>
      <c r="F957" s="1608">
        <f t="shared" si="14"/>
        <v>0</v>
      </c>
      <c r="G957" s="1648">
        <v>1</v>
      </c>
      <c r="H957" s="1648">
        <v>15</v>
      </c>
      <c r="I957" s="1648"/>
      <c r="J957" s="1650" t="s">
        <v>13023</v>
      </c>
    </row>
    <row r="958" spans="1:10">
      <c r="A958" s="13" t="s">
        <v>10683</v>
      </c>
      <c r="B958" s="13" t="s">
        <v>12677</v>
      </c>
      <c r="C958" s="13" t="s">
        <v>12674</v>
      </c>
      <c r="D958" s="1608">
        <v>272.24</v>
      </c>
      <c r="E958" s="210">
        <f>VLOOKUP(A958,'Lead Sheet'!A:B,2,0)</f>
        <v>0</v>
      </c>
      <c r="F958" s="1608">
        <f t="shared" si="14"/>
        <v>0</v>
      </c>
      <c r="G958" s="1648">
        <v>1</v>
      </c>
      <c r="H958" s="1648">
        <v>6</v>
      </c>
      <c r="I958" s="1648"/>
      <c r="J958" s="1650" t="s">
        <v>13024</v>
      </c>
    </row>
    <row r="959" spans="1:10">
      <c r="A959" s="13" t="s">
        <v>10683</v>
      </c>
      <c r="B959" s="13" t="s">
        <v>7777</v>
      </c>
      <c r="C959" s="13" t="s">
        <v>8040</v>
      </c>
      <c r="D959" s="1608">
        <v>158.27000000000001</v>
      </c>
      <c r="E959" s="210">
        <f>VLOOKUP(A959,'Lead Sheet'!A:B,2,0)</f>
        <v>0</v>
      </c>
      <c r="F959" s="1608">
        <f t="shared" si="14"/>
        <v>0</v>
      </c>
      <c r="G959" s="1648">
        <v>2</v>
      </c>
      <c r="H959" s="1648">
        <v>20</v>
      </c>
      <c r="I959" s="1648"/>
      <c r="J959" s="1650">
        <v>199726009678</v>
      </c>
    </row>
    <row r="960" spans="1:10">
      <c r="A960" s="13" t="s">
        <v>10683</v>
      </c>
      <c r="B960" s="13" t="s">
        <v>7778</v>
      </c>
      <c r="C960" s="13" t="s">
        <v>8041</v>
      </c>
      <c r="D960" s="1608">
        <v>155.63</v>
      </c>
      <c r="E960" s="210">
        <f>VLOOKUP(A960,'Lead Sheet'!A:B,2,0)</f>
        <v>0</v>
      </c>
      <c r="F960" s="1608">
        <f t="shared" si="14"/>
        <v>0</v>
      </c>
      <c r="G960" s="1648">
        <v>2</v>
      </c>
      <c r="H960" s="1648">
        <v>20</v>
      </c>
      <c r="I960" s="1648"/>
      <c r="J960" s="1650">
        <v>199726009685</v>
      </c>
    </row>
    <row r="961" spans="1:10">
      <c r="A961" s="13" t="s">
        <v>10683</v>
      </c>
      <c r="B961" s="13" t="s">
        <v>7779</v>
      </c>
      <c r="C961" s="13" t="s">
        <v>8042</v>
      </c>
      <c r="D961" s="1608">
        <v>190.99</v>
      </c>
      <c r="E961" s="210">
        <f>VLOOKUP(A961,'Lead Sheet'!A:B,2,0)</f>
        <v>0</v>
      </c>
      <c r="F961" s="1608">
        <f t="shared" si="14"/>
        <v>0</v>
      </c>
      <c r="G961" s="1648">
        <v>2</v>
      </c>
      <c r="H961" s="1648">
        <v>10</v>
      </c>
      <c r="I961" s="1648"/>
      <c r="J961" s="1650">
        <v>199726009692</v>
      </c>
    </row>
    <row r="962" spans="1:10">
      <c r="A962" s="13" t="s">
        <v>10683</v>
      </c>
      <c r="B962" s="13" t="s">
        <v>7780</v>
      </c>
      <c r="C962" s="13" t="s">
        <v>8043</v>
      </c>
      <c r="D962" s="1608">
        <v>246.3</v>
      </c>
      <c r="E962" s="210">
        <f>VLOOKUP(A962,'Lead Sheet'!A:B,2,0)</f>
        <v>0</v>
      </c>
      <c r="F962" s="1608">
        <f t="shared" si="14"/>
        <v>0</v>
      </c>
      <c r="G962" s="1648">
        <v>1</v>
      </c>
      <c r="H962" s="1648">
        <v>6</v>
      </c>
      <c r="I962" s="1648"/>
      <c r="J962" s="1650">
        <v>199726009708</v>
      </c>
    </row>
    <row r="963" spans="1:10">
      <c r="A963" s="13" t="s">
        <v>10683</v>
      </c>
      <c r="B963" s="13" t="s">
        <v>7781</v>
      </c>
      <c r="C963" s="13" t="s">
        <v>8044</v>
      </c>
      <c r="D963" s="1608">
        <v>283.64</v>
      </c>
      <c r="E963" s="210">
        <f>VLOOKUP(A963,'Lead Sheet'!A:B,2,0)</f>
        <v>0</v>
      </c>
      <c r="F963" s="1608">
        <f t="shared" ref="F963:F1026" si="15">IFERROR(D963*E963,"NET")</f>
        <v>0</v>
      </c>
      <c r="G963" s="1648">
        <v>1</v>
      </c>
      <c r="H963" s="1648">
        <v>5</v>
      </c>
      <c r="I963" s="1648"/>
      <c r="J963" s="1650">
        <v>199726009715</v>
      </c>
    </row>
    <row r="964" spans="1:10">
      <c r="A964" s="13" t="s">
        <v>10683</v>
      </c>
      <c r="B964" s="13" t="s">
        <v>7782</v>
      </c>
      <c r="C964" s="13" t="s">
        <v>8045</v>
      </c>
      <c r="D964" s="1608">
        <v>354.9</v>
      </c>
      <c r="E964" s="210">
        <f>VLOOKUP(A964,'Lead Sheet'!A:B,2,0)</f>
        <v>0</v>
      </c>
      <c r="F964" s="1608">
        <f t="shared" si="15"/>
        <v>0</v>
      </c>
      <c r="G964" s="1648">
        <v>1</v>
      </c>
      <c r="H964" s="1648">
        <v>3</v>
      </c>
      <c r="I964" s="1648"/>
      <c r="J964" s="1650">
        <v>199726009722</v>
      </c>
    </row>
    <row r="965" spans="1:10">
      <c r="A965" s="13" t="s">
        <v>10683</v>
      </c>
      <c r="B965" s="13" t="s">
        <v>7783</v>
      </c>
      <c r="C965" s="13" t="s">
        <v>8136</v>
      </c>
      <c r="D965" s="1608">
        <v>149.27000000000001</v>
      </c>
      <c r="E965" s="210">
        <f>VLOOKUP(A965,'Lead Sheet'!A:B,2,0)</f>
        <v>0</v>
      </c>
      <c r="F965" s="1608">
        <f t="shared" si="15"/>
        <v>0</v>
      </c>
      <c r="G965" s="1648">
        <v>2</v>
      </c>
      <c r="H965" s="1648">
        <v>20</v>
      </c>
      <c r="I965" s="1648"/>
      <c r="J965" s="1650">
        <v>199726009739</v>
      </c>
    </row>
    <row r="966" spans="1:10">
      <c r="A966" s="13" t="s">
        <v>10683</v>
      </c>
      <c r="B966" s="13" t="s">
        <v>7784</v>
      </c>
      <c r="C966" s="13" t="s">
        <v>8137</v>
      </c>
      <c r="D966" s="1608">
        <v>146.76</v>
      </c>
      <c r="E966" s="210">
        <f>VLOOKUP(A966,'Lead Sheet'!A:B,2,0)</f>
        <v>0</v>
      </c>
      <c r="F966" s="1608">
        <f t="shared" si="15"/>
        <v>0</v>
      </c>
      <c r="G966" s="1648">
        <v>2</v>
      </c>
      <c r="H966" s="1648">
        <v>20</v>
      </c>
      <c r="I966" s="1648"/>
      <c r="J966" s="1650">
        <v>199726009746</v>
      </c>
    </row>
    <row r="967" spans="1:10">
      <c r="A967" s="13" t="s">
        <v>10683</v>
      </c>
      <c r="B967" s="13" t="s">
        <v>7785</v>
      </c>
      <c r="C967" s="13" t="s">
        <v>8138</v>
      </c>
      <c r="D967" s="1608">
        <v>180.09</v>
      </c>
      <c r="E967" s="210">
        <f>VLOOKUP(A967,'Lead Sheet'!A:B,2,0)</f>
        <v>0</v>
      </c>
      <c r="F967" s="1608">
        <f t="shared" si="15"/>
        <v>0</v>
      </c>
      <c r="G967" s="1648">
        <v>2</v>
      </c>
      <c r="H967" s="1648">
        <v>10</v>
      </c>
      <c r="I967" s="1648"/>
      <c r="J967" s="1650">
        <v>199726009753</v>
      </c>
    </row>
    <row r="968" spans="1:10">
      <c r="A968" s="13" t="s">
        <v>10683</v>
      </c>
      <c r="B968" s="13" t="s">
        <v>7786</v>
      </c>
      <c r="C968" s="13" t="s">
        <v>8139</v>
      </c>
      <c r="D968" s="1608">
        <v>226.55</v>
      </c>
      <c r="E968" s="210">
        <f>VLOOKUP(A968,'Lead Sheet'!A:B,2,0)</f>
        <v>0</v>
      </c>
      <c r="F968" s="1608">
        <f t="shared" si="15"/>
        <v>0</v>
      </c>
      <c r="G968" s="1648">
        <v>1</v>
      </c>
      <c r="H968" s="1648">
        <v>6</v>
      </c>
      <c r="I968" s="1648"/>
      <c r="J968" s="1650">
        <v>199726009760</v>
      </c>
    </row>
    <row r="969" spans="1:10">
      <c r="A969" s="13" t="s">
        <v>10683</v>
      </c>
      <c r="B969" s="13" t="s">
        <v>7787</v>
      </c>
      <c r="C969" s="13" t="s">
        <v>8140</v>
      </c>
      <c r="D969" s="1608">
        <v>260.91000000000003</v>
      </c>
      <c r="E969" s="210">
        <f>VLOOKUP(A969,'Lead Sheet'!A:B,2,0)</f>
        <v>0</v>
      </c>
      <c r="F969" s="1608">
        <f t="shared" si="15"/>
        <v>0</v>
      </c>
      <c r="G969" s="1648">
        <v>1</v>
      </c>
      <c r="H969" s="1648">
        <v>5</v>
      </c>
      <c r="I969" s="1648"/>
      <c r="J969" s="1650">
        <v>199726009777</v>
      </c>
    </row>
    <row r="970" spans="1:10">
      <c r="A970" s="13" t="s">
        <v>10683</v>
      </c>
      <c r="B970" s="13" t="s">
        <v>7788</v>
      </c>
      <c r="C970" s="13" t="s">
        <v>8141</v>
      </c>
      <c r="D970" s="1608">
        <v>334.67</v>
      </c>
      <c r="E970" s="210">
        <f>VLOOKUP(A970,'Lead Sheet'!A:B,2,0)</f>
        <v>0</v>
      </c>
      <c r="F970" s="1608">
        <f t="shared" si="15"/>
        <v>0</v>
      </c>
      <c r="G970" s="1648">
        <v>1</v>
      </c>
      <c r="H970" s="1648">
        <v>3</v>
      </c>
      <c r="I970" s="1648"/>
      <c r="J970" s="1650">
        <v>199726009784</v>
      </c>
    </row>
    <row r="971" spans="1:10">
      <c r="A971" s="13" t="s">
        <v>10683</v>
      </c>
      <c r="B971" s="13" t="s">
        <v>7668</v>
      </c>
      <c r="C971" s="13" t="s">
        <v>7991</v>
      </c>
      <c r="D971" s="1608">
        <v>33.979999999999997</v>
      </c>
      <c r="E971" s="210">
        <f>VLOOKUP(A971,'Lead Sheet'!A:B,2,0)</f>
        <v>0</v>
      </c>
      <c r="F971" s="1608">
        <f t="shared" si="15"/>
        <v>0</v>
      </c>
      <c r="G971" s="1648">
        <v>2</v>
      </c>
      <c r="H971" s="1648">
        <v>20</v>
      </c>
      <c r="I971" s="1648"/>
      <c r="J971" s="1650">
        <v>199726009791</v>
      </c>
    </row>
    <row r="972" spans="1:10">
      <c r="A972" s="13" t="s">
        <v>10683</v>
      </c>
      <c r="B972" s="13" t="s">
        <v>7669</v>
      </c>
      <c r="C972" s="13" t="s">
        <v>7992</v>
      </c>
      <c r="D972" s="1608">
        <v>40.79</v>
      </c>
      <c r="E972" s="210">
        <f>VLOOKUP(A972,'Lead Sheet'!A:B,2,0)</f>
        <v>0</v>
      </c>
      <c r="F972" s="1608">
        <f t="shared" si="15"/>
        <v>0</v>
      </c>
      <c r="G972" s="1648">
        <v>2</v>
      </c>
      <c r="H972" s="1648">
        <v>20</v>
      </c>
      <c r="I972" s="1648"/>
      <c r="J972" s="1650">
        <v>199726009807</v>
      </c>
    </row>
    <row r="973" spans="1:10">
      <c r="A973" s="13" t="s">
        <v>10683</v>
      </c>
      <c r="B973" s="13" t="s">
        <v>7670</v>
      </c>
      <c r="C973" s="13" t="s">
        <v>7993</v>
      </c>
      <c r="D973" s="1608">
        <v>40.700000000000003</v>
      </c>
      <c r="E973" s="210">
        <f>VLOOKUP(A973,'Lead Sheet'!A:B,2,0)</f>
        <v>0</v>
      </c>
      <c r="F973" s="1608">
        <f t="shared" si="15"/>
        <v>0</v>
      </c>
      <c r="G973" s="1648">
        <v>2</v>
      </c>
      <c r="H973" s="1648">
        <v>20</v>
      </c>
      <c r="I973" s="1648"/>
      <c r="J973" s="1650">
        <v>199726009814</v>
      </c>
    </row>
    <row r="974" spans="1:10">
      <c r="A974" s="13" t="s">
        <v>10683</v>
      </c>
      <c r="B974" s="13" t="s">
        <v>7671</v>
      </c>
      <c r="C974" s="13" t="s">
        <v>7994</v>
      </c>
      <c r="D974" s="1608">
        <v>63.77</v>
      </c>
      <c r="E974" s="210">
        <f>VLOOKUP(A974,'Lead Sheet'!A:B,2,0)</f>
        <v>0</v>
      </c>
      <c r="F974" s="1608">
        <f t="shared" si="15"/>
        <v>0</v>
      </c>
      <c r="G974" s="1648">
        <v>1</v>
      </c>
      <c r="H974" s="1648">
        <v>10</v>
      </c>
      <c r="I974" s="1648"/>
      <c r="J974" s="1650">
        <v>199726009821</v>
      </c>
    </row>
    <row r="975" spans="1:10">
      <c r="A975" s="13" t="s">
        <v>10683</v>
      </c>
      <c r="B975" s="13" t="s">
        <v>12647</v>
      </c>
      <c r="C975" s="13" t="s">
        <v>12646</v>
      </c>
      <c r="D975" s="1608">
        <v>63.77</v>
      </c>
      <c r="E975" s="210">
        <f>VLOOKUP(A975,'Lead Sheet'!A:B,2,0)</f>
        <v>0</v>
      </c>
      <c r="F975" s="1608">
        <f t="shared" si="15"/>
        <v>0</v>
      </c>
      <c r="G975" s="1648">
        <v>0</v>
      </c>
      <c r="H975" s="1648">
        <v>0</v>
      </c>
      <c r="I975" s="1648"/>
      <c r="J975" s="1650" t="s">
        <v>13025</v>
      </c>
    </row>
    <row r="976" spans="1:10">
      <c r="A976" s="13" t="s">
        <v>10683</v>
      </c>
      <c r="B976" s="13" t="s">
        <v>7672</v>
      </c>
      <c r="C976" s="13" t="s">
        <v>7995</v>
      </c>
      <c r="D976" s="1608">
        <v>80.67</v>
      </c>
      <c r="E976" s="210">
        <f>VLOOKUP(A976,'Lead Sheet'!A:B,2,0)</f>
        <v>0</v>
      </c>
      <c r="F976" s="1608">
        <f t="shared" si="15"/>
        <v>0</v>
      </c>
      <c r="G976" s="1648">
        <v>1</v>
      </c>
      <c r="H976" s="1648">
        <v>5</v>
      </c>
      <c r="I976" s="1648"/>
      <c r="J976" s="1650">
        <v>199726009838</v>
      </c>
    </row>
    <row r="977" spans="1:10">
      <c r="A977" s="13" t="s">
        <v>10683</v>
      </c>
      <c r="B977" s="13" t="s">
        <v>7673</v>
      </c>
      <c r="C977" s="13" t="s">
        <v>7996</v>
      </c>
      <c r="D977" s="1608">
        <v>76.959999999999994</v>
      </c>
      <c r="E977" s="210">
        <f>VLOOKUP(A977,'Lead Sheet'!A:B,2,0)</f>
        <v>0</v>
      </c>
      <c r="F977" s="1608">
        <f t="shared" si="15"/>
        <v>0</v>
      </c>
      <c r="G977" s="1648">
        <v>1</v>
      </c>
      <c r="H977" s="1648">
        <v>10</v>
      </c>
      <c r="I977" s="1648"/>
      <c r="J977" s="1650">
        <v>199726009845</v>
      </c>
    </row>
    <row r="978" spans="1:10">
      <c r="A978" s="13" t="s">
        <v>10683</v>
      </c>
      <c r="B978" s="13" t="s">
        <v>7674</v>
      </c>
      <c r="C978" s="13" t="s">
        <v>7997</v>
      </c>
      <c r="D978" s="1608">
        <v>76.650000000000006</v>
      </c>
      <c r="E978" s="210">
        <f>VLOOKUP(A978,'Lead Sheet'!A:B,2,0)</f>
        <v>0</v>
      </c>
      <c r="F978" s="1608">
        <f t="shared" si="15"/>
        <v>0</v>
      </c>
      <c r="G978" s="1648">
        <v>1</v>
      </c>
      <c r="H978" s="1648">
        <v>10</v>
      </c>
      <c r="I978" s="1648"/>
      <c r="J978" s="1650">
        <v>199726009852</v>
      </c>
    </row>
    <row r="979" spans="1:10">
      <c r="A979" s="13" t="s">
        <v>10683</v>
      </c>
      <c r="B979" s="13" t="s">
        <v>7675</v>
      </c>
      <c r="C979" s="13" t="s">
        <v>7998</v>
      </c>
      <c r="D979" s="1608">
        <v>118.54</v>
      </c>
      <c r="E979" s="210">
        <f>VLOOKUP(A979,'Lead Sheet'!A:B,2,0)</f>
        <v>0</v>
      </c>
      <c r="F979" s="1608">
        <f t="shared" si="15"/>
        <v>0</v>
      </c>
      <c r="G979" s="1648">
        <v>1</v>
      </c>
      <c r="H979" s="1648">
        <v>5</v>
      </c>
      <c r="I979" s="1648"/>
      <c r="J979" s="1650">
        <v>199726009869</v>
      </c>
    </row>
    <row r="980" spans="1:10">
      <c r="A980" s="13" t="s">
        <v>10683</v>
      </c>
      <c r="B980" s="13" t="s">
        <v>7676</v>
      </c>
      <c r="C980" s="13" t="s">
        <v>7999</v>
      </c>
      <c r="D980" s="1608">
        <v>107.32</v>
      </c>
      <c r="E980" s="210">
        <f>VLOOKUP(A980,'Lead Sheet'!A:B,2,0)</f>
        <v>0</v>
      </c>
      <c r="F980" s="1608">
        <f t="shared" si="15"/>
        <v>0</v>
      </c>
      <c r="G980" s="1648">
        <v>1</v>
      </c>
      <c r="H980" s="1648">
        <v>5</v>
      </c>
      <c r="I980" s="1648"/>
      <c r="J980" s="1650">
        <v>199726009876</v>
      </c>
    </row>
    <row r="981" spans="1:10">
      <c r="A981" s="13" t="s">
        <v>10683</v>
      </c>
      <c r="B981" s="13" t="s">
        <v>7677</v>
      </c>
      <c r="C981" s="13" t="s">
        <v>8000</v>
      </c>
      <c r="D981" s="1608">
        <v>103.98</v>
      </c>
      <c r="E981" s="210">
        <f>VLOOKUP(A981,'Lead Sheet'!A:B,2,0)</f>
        <v>0</v>
      </c>
      <c r="F981" s="1608">
        <f t="shared" si="15"/>
        <v>0</v>
      </c>
      <c r="G981" s="1648">
        <v>1</v>
      </c>
      <c r="H981" s="1648">
        <v>10</v>
      </c>
      <c r="I981" s="1648"/>
      <c r="J981" s="1650">
        <v>199726009883</v>
      </c>
    </row>
    <row r="982" spans="1:10">
      <c r="A982" s="13" t="s">
        <v>10683</v>
      </c>
      <c r="B982" s="13" t="s">
        <v>12648</v>
      </c>
      <c r="C982" s="13" t="s">
        <v>12649</v>
      </c>
      <c r="D982" s="1608">
        <v>101.34</v>
      </c>
      <c r="E982" s="210">
        <f>VLOOKUP(A982,'Lead Sheet'!A:B,2,0)</f>
        <v>0</v>
      </c>
      <c r="F982" s="1608">
        <f t="shared" si="15"/>
        <v>0</v>
      </c>
      <c r="G982" s="1648">
        <v>1</v>
      </c>
      <c r="H982" s="1648">
        <v>20</v>
      </c>
      <c r="I982" s="1648"/>
      <c r="J982" s="1650" t="s">
        <v>13026</v>
      </c>
    </row>
    <row r="983" spans="1:10">
      <c r="A983" s="13" t="s">
        <v>10683</v>
      </c>
      <c r="B983" s="13" t="s">
        <v>12650</v>
      </c>
      <c r="C983" s="13" t="s">
        <v>12651</v>
      </c>
      <c r="D983" s="1608">
        <v>101.34</v>
      </c>
      <c r="E983" s="210">
        <f>VLOOKUP(A983,'Lead Sheet'!A:B,2,0)</f>
        <v>0</v>
      </c>
      <c r="F983" s="1608">
        <f t="shared" si="15"/>
        <v>0</v>
      </c>
      <c r="G983" s="1648">
        <v>1</v>
      </c>
      <c r="H983" s="1648">
        <v>20</v>
      </c>
      <c r="I983" s="1648"/>
      <c r="J983" s="1650" t="s">
        <v>13027</v>
      </c>
    </row>
    <row r="984" spans="1:10">
      <c r="A984" s="13" t="s">
        <v>10683</v>
      </c>
      <c r="B984" s="13" t="s">
        <v>12652</v>
      </c>
      <c r="C984" s="13" t="s">
        <v>12653</v>
      </c>
      <c r="D984" s="1608">
        <v>101.34</v>
      </c>
      <c r="E984" s="210">
        <f>VLOOKUP(A984,'Lead Sheet'!A:B,2,0)</f>
        <v>0</v>
      </c>
      <c r="F984" s="1608">
        <f t="shared" si="15"/>
        <v>0</v>
      </c>
      <c r="G984" s="1648">
        <v>1</v>
      </c>
      <c r="H984" s="1648">
        <v>20</v>
      </c>
      <c r="I984" s="1648"/>
      <c r="J984" s="1650" t="s">
        <v>13028</v>
      </c>
    </row>
    <row r="985" spans="1:10">
      <c r="A985" s="13" t="s">
        <v>10683</v>
      </c>
      <c r="B985" s="13" t="s">
        <v>12654</v>
      </c>
      <c r="C985" s="13" t="s">
        <v>12655</v>
      </c>
      <c r="D985" s="1608">
        <v>101.34</v>
      </c>
      <c r="E985" s="210">
        <f>VLOOKUP(A985,'Lead Sheet'!A:B,2,0)</f>
        <v>0</v>
      </c>
      <c r="F985" s="1608">
        <f t="shared" si="15"/>
        <v>0</v>
      </c>
      <c r="G985" s="1648">
        <v>1</v>
      </c>
      <c r="H985" s="1648">
        <v>20</v>
      </c>
      <c r="I985" s="1648"/>
      <c r="J985" s="1650" t="s">
        <v>13029</v>
      </c>
    </row>
    <row r="986" spans="1:10">
      <c r="A986" s="13" t="s">
        <v>10683</v>
      </c>
      <c r="B986" s="13" t="s">
        <v>12656</v>
      </c>
      <c r="C986" s="13" t="s">
        <v>12657</v>
      </c>
      <c r="D986" s="1608">
        <v>153.87</v>
      </c>
      <c r="E986" s="210">
        <f>VLOOKUP(A986,'Lead Sheet'!A:B,2,0)</f>
        <v>0</v>
      </c>
      <c r="F986" s="1608">
        <f t="shared" si="15"/>
        <v>0</v>
      </c>
      <c r="G986" s="1648">
        <v>1</v>
      </c>
      <c r="H986" s="1648">
        <v>10</v>
      </c>
      <c r="I986" s="1648"/>
      <c r="J986" s="1650" t="s">
        <v>13030</v>
      </c>
    </row>
    <row r="987" spans="1:10">
      <c r="A987" s="13" t="s">
        <v>10683</v>
      </c>
      <c r="B987" s="13" t="s">
        <v>12658</v>
      </c>
      <c r="C987" s="13" t="s">
        <v>12659</v>
      </c>
      <c r="D987" s="1608">
        <v>153.87</v>
      </c>
      <c r="E987" s="210">
        <f>VLOOKUP(A987,'Lead Sheet'!A:B,2,0)</f>
        <v>0</v>
      </c>
      <c r="F987" s="1608">
        <f t="shared" si="15"/>
        <v>0</v>
      </c>
      <c r="G987" s="1648">
        <v>1</v>
      </c>
      <c r="H987" s="1648">
        <v>15</v>
      </c>
      <c r="I987" s="1648"/>
      <c r="J987" s="1650" t="s">
        <v>13031</v>
      </c>
    </row>
    <row r="988" spans="1:10">
      <c r="A988" s="13" t="s">
        <v>10683</v>
      </c>
      <c r="B988" s="13" t="s">
        <v>12660</v>
      </c>
      <c r="C988" s="13" t="s">
        <v>12661</v>
      </c>
      <c r="D988" s="1608">
        <v>153.87</v>
      </c>
      <c r="E988" s="210">
        <f>VLOOKUP(A988,'Lead Sheet'!A:B,2,0)</f>
        <v>0</v>
      </c>
      <c r="F988" s="1608">
        <f t="shared" si="15"/>
        <v>0</v>
      </c>
      <c r="G988" s="1648">
        <v>1</v>
      </c>
      <c r="H988" s="1648">
        <v>15</v>
      </c>
      <c r="I988" s="1648"/>
      <c r="J988" s="1650" t="s">
        <v>13032</v>
      </c>
    </row>
    <row r="989" spans="1:10">
      <c r="A989" s="13" t="s">
        <v>10683</v>
      </c>
      <c r="B989" s="13" t="s">
        <v>12662</v>
      </c>
      <c r="C989" s="13" t="s">
        <v>12663</v>
      </c>
      <c r="D989" s="1608">
        <v>153.87</v>
      </c>
      <c r="E989" s="210">
        <f>VLOOKUP(A989,'Lead Sheet'!A:B,2,0)</f>
        <v>0</v>
      </c>
      <c r="F989" s="1608">
        <f t="shared" si="15"/>
        <v>0</v>
      </c>
      <c r="G989" s="1648">
        <v>1</v>
      </c>
      <c r="H989" s="1648">
        <v>15</v>
      </c>
      <c r="I989" s="1648"/>
      <c r="J989" s="1650" t="s">
        <v>13033</v>
      </c>
    </row>
    <row r="990" spans="1:10">
      <c r="A990" s="13" t="s">
        <v>10683</v>
      </c>
      <c r="B990" s="13" t="s">
        <v>12664</v>
      </c>
      <c r="C990" s="13" t="s">
        <v>12665</v>
      </c>
      <c r="D990" s="1608">
        <v>298.08999999999997</v>
      </c>
      <c r="E990" s="210">
        <f>VLOOKUP(A990,'Lead Sheet'!A:B,2,0)</f>
        <v>0</v>
      </c>
      <c r="F990" s="1608">
        <f t="shared" si="15"/>
        <v>0</v>
      </c>
      <c r="G990" s="1648">
        <v>1</v>
      </c>
      <c r="H990" s="1648">
        <v>6</v>
      </c>
      <c r="I990" s="1648"/>
      <c r="J990" s="1650" t="s">
        <v>13034</v>
      </c>
    </row>
    <row r="991" spans="1:10">
      <c r="A991" s="13" t="s">
        <v>10683</v>
      </c>
      <c r="B991" s="13" t="s">
        <v>12666</v>
      </c>
      <c r="C991" s="13" t="s">
        <v>12667</v>
      </c>
      <c r="D991" s="1608">
        <v>298.08999999999997</v>
      </c>
      <c r="E991" s="210">
        <f>VLOOKUP(A991,'Lead Sheet'!A:B,2,0)</f>
        <v>0</v>
      </c>
      <c r="F991" s="1608">
        <f t="shared" si="15"/>
        <v>0</v>
      </c>
      <c r="G991" s="1648">
        <v>1</v>
      </c>
      <c r="H991" s="1648">
        <v>6</v>
      </c>
      <c r="I991" s="1648"/>
      <c r="J991" s="1650" t="s">
        <v>13035</v>
      </c>
    </row>
    <row r="992" spans="1:10">
      <c r="A992" s="13" t="s">
        <v>10683</v>
      </c>
      <c r="B992" s="13" t="s">
        <v>12668</v>
      </c>
      <c r="C992" s="13" t="s">
        <v>12669</v>
      </c>
      <c r="D992" s="1608">
        <v>298.08999999999997</v>
      </c>
      <c r="E992" s="210">
        <f>VLOOKUP(A992,'Lead Sheet'!A:B,2,0)</f>
        <v>0</v>
      </c>
      <c r="F992" s="1608">
        <f t="shared" si="15"/>
        <v>0</v>
      </c>
      <c r="G992" s="1648">
        <v>1</v>
      </c>
      <c r="H992" s="1648">
        <v>6</v>
      </c>
      <c r="I992" s="1648"/>
      <c r="J992" s="1650" t="s">
        <v>13036</v>
      </c>
    </row>
    <row r="993" spans="1:10">
      <c r="A993" s="13" t="s">
        <v>10683</v>
      </c>
      <c r="B993" s="13" t="s">
        <v>12670</v>
      </c>
      <c r="C993" s="13" t="s">
        <v>12671</v>
      </c>
      <c r="D993" s="1608">
        <v>298.08999999999997</v>
      </c>
      <c r="E993" s="210">
        <f>VLOOKUP(A993,'Lead Sheet'!A:B,2,0)</f>
        <v>0</v>
      </c>
      <c r="F993" s="1608">
        <f t="shared" si="15"/>
        <v>0</v>
      </c>
      <c r="G993" s="1648">
        <v>1</v>
      </c>
      <c r="H993" s="1648">
        <v>6</v>
      </c>
      <c r="I993" s="1648"/>
      <c r="J993" s="1650" t="s">
        <v>13037</v>
      </c>
    </row>
    <row r="994" spans="1:10">
      <c r="A994" s="13" t="s">
        <v>10683</v>
      </c>
      <c r="B994" s="13" t="s">
        <v>7648</v>
      </c>
      <c r="C994" s="13" t="s">
        <v>7971</v>
      </c>
      <c r="D994" s="1608">
        <v>33.979999999999997</v>
      </c>
      <c r="E994" s="210">
        <f>VLOOKUP(A994,'Lead Sheet'!A:B,2,0)</f>
        <v>0</v>
      </c>
      <c r="F994" s="1608">
        <f t="shared" si="15"/>
        <v>0</v>
      </c>
      <c r="G994" s="1648">
        <v>5</v>
      </c>
      <c r="H994" s="1648">
        <v>20</v>
      </c>
      <c r="I994" s="1648"/>
      <c r="J994" s="1650">
        <v>199726009890</v>
      </c>
    </row>
    <row r="995" spans="1:10">
      <c r="A995" s="13" t="s">
        <v>10683</v>
      </c>
      <c r="B995" s="13" t="s">
        <v>7649</v>
      </c>
      <c r="C995" s="13" t="s">
        <v>7972</v>
      </c>
      <c r="D995" s="1608">
        <v>40.79</v>
      </c>
      <c r="E995" s="210">
        <f>VLOOKUP(A995,'Lead Sheet'!A:B,2,0)</f>
        <v>0</v>
      </c>
      <c r="F995" s="1608">
        <f t="shared" si="15"/>
        <v>0</v>
      </c>
      <c r="G995" s="1648">
        <v>2</v>
      </c>
      <c r="H995" s="1648">
        <v>20</v>
      </c>
      <c r="I995" s="1648"/>
      <c r="J995" s="1650">
        <v>199726009906</v>
      </c>
    </row>
    <row r="996" spans="1:10">
      <c r="A996" s="13" t="s">
        <v>10683</v>
      </c>
      <c r="B996" s="13" t="s">
        <v>7650</v>
      </c>
      <c r="C996" s="13" t="s">
        <v>7973</v>
      </c>
      <c r="D996" s="1608">
        <v>40.700000000000003</v>
      </c>
      <c r="E996" s="210">
        <f>VLOOKUP(A996,'Lead Sheet'!A:B,2,0)</f>
        <v>0</v>
      </c>
      <c r="F996" s="1608">
        <f t="shared" si="15"/>
        <v>0</v>
      </c>
      <c r="G996" s="1648">
        <v>2</v>
      </c>
      <c r="H996" s="1648">
        <v>20</v>
      </c>
      <c r="I996" s="1648"/>
      <c r="J996" s="1650">
        <v>199726009913</v>
      </c>
    </row>
    <row r="997" spans="1:10">
      <c r="A997" s="13" t="s">
        <v>10683</v>
      </c>
      <c r="B997" s="13" t="s">
        <v>7651</v>
      </c>
      <c r="C997" s="13" t="s">
        <v>7974</v>
      </c>
      <c r="D997" s="1608">
        <v>63.7</v>
      </c>
      <c r="E997" s="210">
        <f>VLOOKUP(A997,'Lead Sheet'!A:B,2,0)</f>
        <v>0</v>
      </c>
      <c r="F997" s="1608">
        <f t="shared" si="15"/>
        <v>0</v>
      </c>
      <c r="G997" s="1648">
        <v>1</v>
      </c>
      <c r="H997" s="1648">
        <v>10</v>
      </c>
      <c r="I997" s="1648"/>
      <c r="J997" s="1650">
        <v>199726009920</v>
      </c>
    </row>
    <row r="998" spans="1:10">
      <c r="A998" s="13" t="s">
        <v>10683</v>
      </c>
      <c r="B998" s="13" t="s">
        <v>7652</v>
      </c>
      <c r="C998" s="13" t="s">
        <v>7975</v>
      </c>
      <c r="D998" s="1608">
        <v>63.49</v>
      </c>
      <c r="E998" s="210">
        <f>VLOOKUP(A998,'Lead Sheet'!A:B,2,0)</f>
        <v>0</v>
      </c>
      <c r="F998" s="1608">
        <f t="shared" si="15"/>
        <v>0</v>
      </c>
      <c r="G998" s="1648">
        <v>1</v>
      </c>
      <c r="H998" s="1648">
        <v>10</v>
      </c>
      <c r="I998" s="1648"/>
      <c r="J998" s="1650">
        <v>199726009937</v>
      </c>
    </row>
    <row r="999" spans="1:10">
      <c r="A999" s="13" t="s">
        <v>10683</v>
      </c>
      <c r="B999" s="13" t="s">
        <v>7653</v>
      </c>
      <c r="C999" s="13" t="s">
        <v>7976</v>
      </c>
      <c r="D999" s="1608">
        <v>80.67</v>
      </c>
      <c r="E999" s="210">
        <f>VLOOKUP(A999,'Lead Sheet'!A:B,2,0)</f>
        <v>0</v>
      </c>
      <c r="F999" s="1608">
        <f t="shared" si="15"/>
        <v>0</v>
      </c>
      <c r="G999" s="1648">
        <v>1</v>
      </c>
      <c r="H999" s="1648">
        <v>5</v>
      </c>
      <c r="I999" s="1648"/>
      <c r="J999" s="1650">
        <v>199726009944</v>
      </c>
    </row>
    <row r="1000" spans="1:10">
      <c r="A1000" s="13" t="s">
        <v>10683</v>
      </c>
      <c r="B1000" s="13" t="s">
        <v>12680</v>
      </c>
      <c r="C1000" s="13" t="s">
        <v>12678</v>
      </c>
      <c r="D1000" s="1608">
        <v>80.67</v>
      </c>
      <c r="E1000" s="210">
        <f>VLOOKUP(A1000,'Lead Sheet'!A:B,2,0)</f>
        <v>0</v>
      </c>
      <c r="F1000" s="1608">
        <f t="shared" si="15"/>
        <v>0</v>
      </c>
      <c r="G1000" s="1648">
        <v>0</v>
      </c>
      <c r="H1000" s="1648">
        <v>0</v>
      </c>
      <c r="I1000" s="1648"/>
      <c r="J1000" s="1650" t="s">
        <v>13038</v>
      </c>
    </row>
    <row r="1001" spans="1:10">
      <c r="A1001" s="13" t="s">
        <v>10683</v>
      </c>
      <c r="B1001" s="13" t="s">
        <v>12681</v>
      </c>
      <c r="C1001" s="13" t="s">
        <v>12679</v>
      </c>
      <c r="D1001" s="1608">
        <v>80.67</v>
      </c>
      <c r="E1001" s="210">
        <f>VLOOKUP(A1001,'Lead Sheet'!A:B,2,0)</f>
        <v>0</v>
      </c>
      <c r="F1001" s="1608">
        <f t="shared" si="15"/>
        <v>0</v>
      </c>
      <c r="G1001" s="1648">
        <v>0</v>
      </c>
      <c r="H1001" s="1648">
        <v>0</v>
      </c>
      <c r="I1001" s="1648"/>
      <c r="J1001" s="1650" t="s">
        <v>13039</v>
      </c>
    </row>
    <row r="1002" spans="1:10">
      <c r="A1002" s="13" t="s">
        <v>10683</v>
      </c>
      <c r="B1002" s="13" t="s">
        <v>7654</v>
      </c>
      <c r="C1002" s="13" t="s">
        <v>7977</v>
      </c>
      <c r="D1002" s="1608">
        <v>118.54</v>
      </c>
      <c r="E1002" s="210">
        <f>VLOOKUP(A1002,'Lead Sheet'!A:B,2,0)</f>
        <v>0</v>
      </c>
      <c r="F1002" s="1608">
        <f t="shared" si="15"/>
        <v>0</v>
      </c>
      <c r="G1002" s="1648">
        <v>1</v>
      </c>
      <c r="H1002" s="1648">
        <v>5</v>
      </c>
      <c r="I1002" s="1648"/>
      <c r="J1002" s="1650">
        <v>199726009951</v>
      </c>
    </row>
    <row r="1003" spans="1:10">
      <c r="A1003" s="13" t="s">
        <v>10683</v>
      </c>
      <c r="B1003" s="13" t="s">
        <v>7655</v>
      </c>
      <c r="C1003" s="13" t="s">
        <v>7978</v>
      </c>
      <c r="D1003" s="1608">
        <v>107.32</v>
      </c>
      <c r="E1003" s="210">
        <f>VLOOKUP(A1003,'Lead Sheet'!A:B,2,0)</f>
        <v>0</v>
      </c>
      <c r="F1003" s="1608">
        <f t="shared" si="15"/>
        <v>0</v>
      </c>
      <c r="G1003" s="1648">
        <v>1</v>
      </c>
      <c r="H1003" s="1648">
        <v>5</v>
      </c>
      <c r="I1003" s="1648"/>
      <c r="J1003" s="1650">
        <v>199726009968</v>
      </c>
    </row>
    <row r="1004" spans="1:10">
      <c r="A1004" s="13" t="s">
        <v>10683</v>
      </c>
      <c r="B1004" s="13" t="s">
        <v>12688</v>
      </c>
      <c r="C1004" s="13" t="s">
        <v>12689</v>
      </c>
      <c r="D1004" s="1608">
        <v>107.32</v>
      </c>
      <c r="E1004" s="210">
        <f>VLOOKUP(A1004,'Lead Sheet'!A:B,2,0)</f>
        <v>0</v>
      </c>
      <c r="F1004" s="1608">
        <f t="shared" si="15"/>
        <v>0</v>
      </c>
      <c r="G1004" s="1648">
        <v>0</v>
      </c>
      <c r="H1004" s="1648">
        <v>0</v>
      </c>
      <c r="I1004" s="1648"/>
      <c r="J1004" s="1650" t="s">
        <v>13040</v>
      </c>
    </row>
    <row r="1005" spans="1:10">
      <c r="A1005" s="13" t="s">
        <v>10683</v>
      </c>
      <c r="B1005" t="s">
        <v>12691</v>
      </c>
      <c r="C1005" t="s">
        <v>12695</v>
      </c>
      <c r="D1005" s="1608">
        <v>166.85</v>
      </c>
      <c r="E1005" s="210">
        <f>VLOOKUP(A1005,'Lead Sheet'!A:B,2,0)</f>
        <v>0</v>
      </c>
      <c r="F1005" s="1608">
        <f t="shared" si="15"/>
        <v>0</v>
      </c>
      <c r="G1005" s="1648">
        <v>0</v>
      </c>
      <c r="H1005" s="1648">
        <v>0</v>
      </c>
      <c r="J1005" t="s">
        <v>13041</v>
      </c>
    </row>
    <row r="1006" spans="1:10">
      <c r="A1006" s="13" t="s">
        <v>10683</v>
      </c>
      <c r="B1006" t="s">
        <v>12692</v>
      </c>
      <c r="C1006" t="s">
        <v>12696</v>
      </c>
      <c r="D1006" s="1608">
        <v>163.47999999999999</v>
      </c>
      <c r="E1006" s="210">
        <f>VLOOKUP(A1006,'Lead Sheet'!A:B,2,0)</f>
        <v>0</v>
      </c>
      <c r="F1006" s="1608">
        <f t="shared" si="15"/>
        <v>0</v>
      </c>
      <c r="G1006" s="1648">
        <v>0</v>
      </c>
      <c r="H1006" s="1648">
        <v>0</v>
      </c>
      <c r="J1006" t="s">
        <v>13042</v>
      </c>
    </row>
    <row r="1007" spans="1:10">
      <c r="A1007" s="13" t="s">
        <v>10683</v>
      </c>
      <c r="B1007" t="s">
        <v>12693</v>
      </c>
      <c r="C1007" t="s">
        <v>12697</v>
      </c>
      <c r="D1007" s="1608">
        <v>163.47999999999999</v>
      </c>
      <c r="E1007" s="210">
        <f>VLOOKUP(A1007,'Lead Sheet'!A:B,2,0)</f>
        <v>0</v>
      </c>
      <c r="F1007" s="1608">
        <f t="shared" si="15"/>
        <v>0</v>
      </c>
      <c r="G1007" s="1648">
        <v>0</v>
      </c>
      <c r="H1007" s="1648">
        <v>0</v>
      </c>
      <c r="J1007" t="s">
        <v>13043</v>
      </c>
    </row>
    <row r="1008" spans="1:10">
      <c r="A1008" s="13" t="s">
        <v>10683</v>
      </c>
      <c r="B1008" t="s">
        <v>12694</v>
      </c>
      <c r="C1008" t="s">
        <v>12690</v>
      </c>
      <c r="D1008" s="1608">
        <v>163.47999999999999</v>
      </c>
      <c r="E1008" s="210">
        <f>VLOOKUP(A1008,'Lead Sheet'!A:B,2,0)</f>
        <v>0</v>
      </c>
      <c r="F1008" s="1608">
        <f t="shared" si="15"/>
        <v>0</v>
      </c>
      <c r="G1008" s="1648">
        <v>0</v>
      </c>
      <c r="H1008" s="1648">
        <v>0</v>
      </c>
      <c r="J1008" t="s">
        <v>13044</v>
      </c>
    </row>
    <row r="1009" spans="1:10">
      <c r="A1009" s="13" t="s">
        <v>10683</v>
      </c>
      <c r="B1009" t="s">
        <v>12703</v>
      </c>
      <c r="C1009" t="s">
        <v>12699</v>
      </c>
      <c r="D1009" s="1608">
        <v>240.4</v>
      </c>
      <c r="E1009" s="210">
        <f>VLOOKUP(A1009,'Lead Sheet'!A:B,2,0)</f>
        <v>0</v>
      </c>
      <c r="F1009" s="1608">
        <f t="shared" si="15"/>
        <v>0</v>
      </c>
      <c r="G1009" s="1648">
        <v>0</v>
      </c>
      <c r="H1009" s="1648">
        <v>0</v>
      </c>
      <c r="J1009" t="s">
        <v>13045</v>
      </c>
    </row>
    <row r="1010" spans="1:10">
      <c r="A1010" s="13" t="s">
        <v>10683</v>
      </c>
      <c r="B1010" t="s">
        <v>12704</v>
      </c>
      <c r="C1010" t="s">
        <v>12698</v>
      </c>
      <c r="D1010" s="1608">
        <v>240.4</v>
      </c>
      <c r="E1010" s="210">
        <f>VLOOKUP(A1010,'Lead Sheet'!A:B,2,0)</f>
        <v>0</v>
      </c>
      <c r="F1010" s="1608">
        <f t="shared" si="15"/>
        <v>0</v>
      </c>
      <c r="G1010" s="1648">
        <v>0</v>
      </c>
      <c r="H1010" s="1648">
        <v>0</v>
      </c>
      <c r="J1010" t="s">
        <v>13046</v>
      </c>
    </row>
    <row r="1011" spans="1:10">
      <c r="A1011" s="13" t="s">
        <v>10683</v>
      </c>
      <c r="B1011" t="s">
        <v>12705</v>
      </c>
      <c r="C1011" t="s">
        <v>12700</v>
      </c>
      <c r="D1011" s="1608">
        <v>240.4</v>
      </c>
      <c r="E1011" s="210">
        <f>VLOOKUP(A1011,'Lead Sheet'!A:B,2,0)</f>
        <v>0</v>
      </c>
      <c r="F1011" s="1608">
        <f t="shared" si="15"/>
        <v>0</v>
      </c>
      <c r="G1011" s="1648">
        <v>0</v>
      </c>
      <c r="H1011" s="1648">
        <v>0</v>
      </c>
      <c r="J1011" t="s">
        <v>13047</v>
      </c>
    </row>
    <row r="1012" spans="1:10">
      <c r="A1012" s="13" t="s">
        <v>10683</v>
      </c>
      <c r="B1012" t="s">
        <v>12706</v>
      </c>
      <c r="C1012" t="s">
        <v>12701</v>
      </c>
      <c r="D1012" s="1608">
        <v>240.4</v>
      </c>
      <c r="E1012" s="210">
        <f>VLOOKUP(A1012,'Lead Sheet'!A:B,2,0)</f>
        <v>0</v>
      </c>
      <c r="F1012" s="1608">
        <f t="shared" si="15"/>
        <v>0</v>
      </c>
      <c r="G1012" s="1648">
        <v>0</v>
      </c>
      <c r="H1012" s="1648">
        <v>0</v>
      </c>
      <c r="J1012" t="s">
        <v>13048</v>
      </c>
    </row>
    <row r="1013" spans="1:10">
      <c r="A1013" s="13" t="s">
        <v>10683</v>
      </c>
      <c r="B1013" t="s">
        <v>12710</v>
      </c>
      <c r="C1013" t="s">
        <v>12707</v>
      </c>
      <c r="D1013" s="1608">
        <v>341.21</v>
      </c>
      <c r="E1013" s="210">
        <f>VLOOKUP(A1013,'Lead Sheet'!A:B,2,0)</f>
        <v>0</v>
      </c>
      <c r="F1013" s="1608">
        <f t="shared" si="15"/>
        <v>0</v>
      </c>
      <c r="G1013" s="1648">
        <v>0</v>
      </c>
      <c r="H1013" s="1648">
        <v>0</v>
      </c>
      <c r="J1013" t="s">
        <v>13049</v>
      </c>
    </row>
    <row r="1014" spans="1:10">
      <c r="A1014" s="13" t="s">
        <v>10683</v>
      </c>
      <c r="B1014" t="s">
        <v>12711</v>
      </c>
      <c r="C1014" t="s">
        <v>12702</v>
      </c>
      <c r="D1014" s="1608">
        <v>341.21</v>
      </c>
      <c r="E1014" s="210">
        <f>VLOOKUP(A1014,'Lead Sheet'!A:B,2,0)</f>
        <v>0</v>
      </c>
      <c r="F1014" s="1608">
        <f t="shared" si="15"/>
        <v>0</v>
      </c>
      <c r="G1014" s="1648">
        <v>0</v>
      </c>
      <c r="H1014" s="1648">
        <v>0</v>
      </c>
      <c r="J1014" t="s">
        <v>13050</v>
      </c>
    </row>
    <row r="1015" spans="1:10">
      <c r="A1015" s="13" t="s">
        <v>10683</v>
      </c>
      <c r="B1015" t="s">
        <v>12712</v>
      </c>
      <c r="C1015" t="s">
        <v>12708</v>
      </c>
      <c r="D1015" s="1608">
        <v>341.21</v>
      </c>
      <c r="E1015" s="210">
        <f>VLOOKUP(A1015,'Lead Sheet'!A:B,2,0)</f>
        <v>0</v>
      </c>
      <c r="F1015" s="1608">
        <f t="shared" si="15"/>
        <v>0</v>
      </c>
      <c r="G1015" s="1648">
        <v>0</v>
      </c>
      <c r="H1015" s="1648">
        <v>0</v>
      </c>
      <c r="J1015" t="s">
        <v>13051</v>
      </c>
    </row>
    <row r="1016" spans="1:10">
      <c r="A1016" s="13" t="s">
        <v>10683</v>
      </c>
      <c r="B1016" t="s">
        <v>12713</v>
      </c>
      <c r="C1016" t="s">
        <v>12709</v>
      </c>
      <c r="D1016" s="1608">
        <v>341.21</v>
      </c>
      <c r="E1016" s="210">
        <f>VLOOKUP(A1016,'Lead Sheet'!A:B,2,0)</f>
        <v>0</v>
      </c>
      <c r="F1016" s="1608">
        <f t="shared" si="15"/>
        <v>0</v>
      </c>
      <c r="G1016" s="1648">
        <v>0</v>
      </c>
      <c r="H1016" s="1648">
        <v>0</v>
      </c>
      <c r="J1016" t="s">
        <v>13052</v>
      </c>
    </row>
    <row r="1017" spans="1:10">
      <c r="A1017" s="13" t="s">
        <v>10683</v>
      </c>
      <c r="B1017" s="13" t="s">
        <v>7662</v>
      </c>
      <c r="C1017" s="13" t="s">
        <v>7985</v>
      </c>
      <c r="D1017" s="1608">
        <v>91.77</v>
      </c>
      <c r="E1017" s="210">
        <f>VLOOKUP(A1017,'Lead Sheet'!A:B,2,0)</f>
        <v>0</v>
      </c>
      <c r="F1017" s="1608">
        <f t="shared" si="15"/>
        <v>0</v>
      </c>
      <c r="G1017" s="1648">
        <v>2</v>
      </c>
      <c r="H1017" s="1648">
        <v>20</v>
      </c>
      <c r="I1017" s="1648"/>
      <c r="J1017" s="1650">
        <v>199726009975</v>
      </c>
    </row>
    <row r="1018" spans="1:10">
      <c r="A1018" s="13" t="s">
        <v>10683</v>
      </c>
      <c r="B1018" s="13" t="s">
        <v>7663</v>
      </c>
      <c r="C1018" s="13" t="s">
        <v>7986</v>
      </c>
      <c r="D1018" s="1608">
        <v>98.66</v>
      </c>
      <c r="E1018" s="210">
        <f>VLOOKUP(A1018,'Lead Sheet'!A:B,2,0)</f>
        <v>0</v>
      </c>
      <c r="F1018" s="1608">
        <f t="shared" si="15"/>
        <v>0</v>
      </c>
      <c r="G1018" s="1648">
        <v>2</v>
      </c>
      <c r="H1018" s="1648">
        <v>20</v>
      </c>
      <c r="I1018" s="1648"/>
      <c r="J1018" s="1650">
        <v>199726009982</v>
      </c>
    </row>
    <row r="1019" spans="1:10">
      <c r="A1019" s="13" t="s">
        <v>10683</v>
      </c>
      <c r="B1019" s="13" t="s">
        <v>7664</v>
      </c>
      <c r="C1019" s="13" t="s">
        <v>7987</v>
      </c>
      <c r="D1019" s="1608">
        <v>115.64</v>
      </c>
      <c r="E1019" s="210">
        <f>VLOOKUP(A1019,'Lead Sheet'!A:B,2,0)</f>
        <v>0</v>
      </c>
      <c r="F1019" s="1608">
        <f t="shared" si="15"/>
        <v>0</v>
      </c>
      <c r="G1019" s="1648">
        <v>1</v>
      </c>
      <c r="H1019" s="1648">
        <v>15</v>
      </c>
      <c r="I1019" s="1648"/>
      <c r="J1019" s="1650">
        <v>199726009999</v>
      </c>
    </row>
    <row r="1020" spans="1:10">
      <c r="A1020" s="13" t="s">
        <v>10683</v>
      </c>
      <c r="B1020" s="13" t="s">
        <v>7665</v>
      </c>
      <c r="C1020" s="13" t="s">
        <v>7988</v>
      </c>
      <c r="D1020" s="1608">
        <v>125</v>
      </c>
      <c r="E1020" s="210">
        <f>VLOOKUP(A1020,'Lead Sheet'!A:B,2,0)</f>
        <v>0</v>
      </c>
      <c r="F1020" s="1608">
        <f t="shared" si="15"/>
        <v>0</v>
      </c>
      <c r="G1020" s="1648">
        <v>1</v>
      </c>
      <c r="H1020" s="1648">
        <v>5</v>
      </c>
      <c r="I1020" s="1648"/>
      <c r="J1020" s="1650">
        <v>199726010001</v>
      </c>
    </row>
    <row r="1021" spans="1:10">
      <c r="A1021" s="13" t="s">
        <v>10683</v>
      </c>
      <c r="B1021" s="13" t="s">
        <v>7666</v>
      </c>
      <c r="C1021" s="13" t="s">
        <v>7989</v>
      </c>
      <c r="D1021" s="1608">
        <v>128.31</v>
      </c>
      <c r="E1021" s="210">
        <f>VLOOKUP(A1021,'Lead Sheet'!A:B,2,0)</f>
        <v>0</v>
      </c>
      <c r="F1021" s="1608">
        <f t="shared" si="15"/>
        <v>0</v>
      </c>
      <c r="G1021" s="1648">
        <v>1</v>
      </c>
      <c r="H1021" s="1648">
        <v>5</v>
      </c>
      <c r="I1021" s="1648"/>
      <c r="J1021" s="1650">
        <v>199726010018</v>
      </c>
    </row>
    <row r="1022" spans="1:10">
      <c r="A1022" s="13" t="s">
        <v>10683</v>
      </c>
      <c r="B1022" s="13" t="s">
        <v>7667</v>
      </c>
      <c r="C1022" s="13" t="s">
        <v>7990</v>
      </c>
      <c r="D1022" s="1608">
        <v>132.56</v>
      </c>
      <c r="E1022" s="210">
        <f>VLOOKUP(A1022,'Lead Sheet'!A:B,2,0)</f>
        <v>0</v>
      </c>
      <c r="F1022" s="1608">
        <f t="shared" si="15"/>
        <v>0</v>
      </c>
      <c r="G1022" s="1648">
        <v>1</v>
      </c>
      <c r="H1022" s="1648">
        <v>4</v>
      </c>
      <c r="I1022" s="1648"/>
      <c r="J1022" s="1650">
        <v>199726010025</v>
      </c>
    </row>
    <row r="1023" spans="1:10">
      <c r="A1023" s="13" t="s">
        <v>10683</v>
      </c>
      <c r="B1023" s="13" t="s">
        <v>7771</v>
      </c>
      <c r="C1023" s="13" t="s">
        <v>8278</v>
      </c>
      <c r="D1023" s="1608">
        <v>185.32</v>
      </c>
      <c r="E1023" s="210">
        <f>VLOOKUP(A1023,'Lead Sheet'!A:B,2,0)</f>
        <v>0</v>
      </c>
      <c r="F1023" s="1608">
        <f t="shared" si="15"/>
        <v>0</v>
      </c>
      <c r="G1023" s="1648">
        <v>1</v>
      </c>
      <c r="H1023" s="1648">
        <v>5</v>
      </c>
      <c r="I1023" s="1648"/>
      <c r="J1023" s="1650">
        <v>199726010032</v>
      </c>
    </row>
    <row r="1024" spans="1:10">
      <c r="A1024" s="13" t="s">
        <v>10683</v>
      </c>
      <c r="B1024" s="13" t="s">
        <v>7772</v>
      </c>
      <c r="C1024" s="13" t="s">
        <v>8279</v>
      </c>
      <c r="D1024" s="1608">
        <v>194.14</v>
      </c>
      <c r="E1024" s="210">
        <f>VLOOKUP(A1024,'Lead Sheet'!A:B,2,0)</f>
        <v>0</v>
      </c>
      <c r="F1024" s="1608">
        <f t="shared" si="15"/>
        <v>0</v>
      </c>
      <c r="G1024" s="1648">
        <v>1</v>
      </c>
      <c r="H1024" s="1648">
        <v>5</v>
      </c>
      <c r="I1024" s="1648"/>
      <c r="J1024" s="1650">
        <v>199726010049</v>
      </c>
    </row>
    <row r="1025" spans="1:10">
      <c r="A1025" s="13" t="s">
        <v>10683</v>
      </c>
      <c r="B1025" s="13" t="s">
        <v>7773</v>
      </c>
      <c r="C1025" s="13" t="s">
        <v>8280</v>
      </c>
      <c r="D1025" s="1608">
        <v>202.42</v>
      </c>
      <c r="E1025" s="210">
        <f>VLOOKUP(A1025,'Lead Sheet'!A:B,2,0)</f>
        <v>0</v>
      </c>
      <c r="F1025" s="1608">
        <f t="shared" si="15"/>
        <v>0</v>
      </c>
      <c r="G1025" s="1648">
        <v>1</v>
      </c>
      <c r="H1025" s="1648">
        <v>5</v>
      </c>
      <c r="I1025" s="1648"/>
      <c r="J1025" s="1650">
        <v>199726010056</v>
      </c>
    </row>
    <row r="1026" spans="1:10">
      <c r="A1026" s="13" t="s">
        <v>10683</v>
      </c>
      <c r="B1026" s="13" t="s">
        <v>7774</v>
      </c>
      <c r="C1026" s="13" t="s">
        <v>8281</v>
      </c>
      <c r="D1026" s="1608">
        <v>212.21</v>
      </c>
      <c r="E1026" s="210">
        <f>VLOOKUP(A1026,'Lead Sheet'!A:B,2,0)</f>
        <v>0</v>
      </c>
      <c r="F1026" s="1608">
        <f t="shared" si="15"/>
        <v>0</v>
      </c>
      <c r="G1026" s="1648">
        <v>1</v>
      </c>
      <c r="H1026" s="1648">
        <v>2</v>
      </c>
      <c r="I1026" s="1648"/>
      <c r="J1026" s="1650">
        <v>199726010063</v>
      </c>
    </row>
    <row r="1027" spans="1:10">
      <c r="A1027" s="13" t="s">
        <v>10683</v>
      </c>
      <c r="B1027" s="13" t="s">
        <v>7775</v>
      </c>
      <c r="C1027" s="13" t="s">
        <v>8282</v>
      </c>
      <c r="D1027" s="1608">
        <v>253.7</v>
      </c>
      <c r="E1027" s="210">
        <f>VLOOKUP(A1027,'Lead Sheet'!A:B,2,0)</f>
        <v>0</v>
      </c>
      <c r="F1027" s="1608">
        <f t="shared" ref="F1027:F1090" si="16">IFERROR(D1027*E1027,"NET")</f>
        <v>0</v>
      </c>
      <c r="G1027" s="1648">
        <v>1</v>
      </c>
      <c r="H1027" s="1648">
        <v>2</v>
      </c>
      <c r="I1027" s="1648"/>
      <c r="J1027" s="1650">
        <v>199726010070</v>
      </c>
    </row>
    <row r="1028" spans="1:10">
      <c r="A1028" s="13" t="s">
        <v>10683</v>
      </c>
      <c r="B1028" s="13" t="s">
        <v>7776</v>
      </c>
      <c r="C1028" s="13" t="s">
        <v>8283</v>
      </c>
      <c r="D1028" s="1608">
        <v>318.37</v>
      </c>
      <c r="E1028" s="210">
        <f>VLOOKUP(A1028,'Lead Sheet'!A:B,2,0)</f>
        <v>0</v>
      </c>
      <c r="F1028" s="1608">
        <f t="shared" si="16"/>
        <v>0</v>
      </c>
      <c r="G1028" s="1648">
        <v>1</v>
      </c>
      <c r="H1028" s="1648">
        <v>2</v>
      </c>
      <c r="I1028" s="1648"/>
      <c r="J1028" s="1650">
        <v>199726010087</v>
      </c>
    </row>
    <row r="1029" spans="1:10">
      <c r="A1029" s="13" t="s">
        <v>10683</v>
      </c>
      <c r="B1029" s="13" t="s">
        <v>12725</v>
      </c>
      <c r="C1029" s="13" t="s">
        <v>12724</v>
      </c>
      <c r="D1029" s="1608">
        <v>351.54</v>
      </c>
      <c r="E1029" s="210">
        <f>VLOOKUP(A1029,'Lead Sheet'!A:B,2,0)</f>
        <v>0</v>
      </c>
      <c r="F1029" s="1608">
        <f t="shared" si="16"/>
        <v>0</v>
      </c>
      <c r="G1029" s="1648">
        <v>1</v>
      </c>
      <c r="H1029" s="1648">
        <v>3</v>
      </c>
      <c r="I1029" s="1648"/>
      <c r="J1029" s="1650" t="s">
        <v>13053</v>
      </c>
    </row>
    <row r="1030" spans="1:10">
      <c r="A1030" s="13" t="s">
        <v>10683</v>
      </c>
      <c r="B1030" s="13" t="s">
        <v>12726</v>
      </c>
      <c r="C1030" s="13" t="s">
        <v>12722</v>
      </c>
      <c r="D1030" s="1608">
        <v>434.25</v>
      </c>
      <c r="E1030" s="210">
        <f>VLOOKUP(A1030,'Lead Sheet'!A:B,2,0)</f>
        <v>0</v>
      </c>
      <c r="F1030" s="1608">
        <f t="shared" si="16"/>
        <v>0</v>
      </c>
      <c r="G1030" s="1648">
        <v>1</v>
      </c>
      <c r="H1030" s="1648">
        <v>2</v>
      </c>
      <c r="I1030" s="1648"/>
      <c r="J1030" s="1650" t="s">
        <v>13054</v>
      </c>
    </row>
    <row r="1031" spans="1:10">
      <c r="A1031" s="13" t="s">
        <v>10683</v>
      </c>
      <c r="B1031" s="13" t="s">
        <v>12727</v>
      </c>
      <c r="C1031" s="13" t="s">
        <v>12723</v>
      </c>
      <c r="D1031" s="1608">
        <v>496.3</v>
      </c>
      <c r="E1031" s="210">
        <f>VLOOKUP(A1031,'Lead Sheet'!A:B,2,0)</f>
        <v>0</v>
      </c>
      <c r="F1031" s="1608">
        <f t="shared" si="16"/>
        <v>0</v>
      </c>
      <c r="G1031" s="1648">
        <v>1</v>
      </c>
      <c r="H1031" s="1648">
        <v>2</v>
      </c>
      <c r="I1031" s="1648"/>
      <c r="J1031" s="1650" t="s">
        <v>13055</v>
      </c>
    </row>
    <row r="1032" spans="1:10">
      <c r="A1032" s="13" t="s">
        <v>10683</v>
      </c>
      <c r="B1032" s="13" t="s">
        <v>7568</v>
      </c>
      <c r="C1032" s="13" t="s">
        <v>7926</v>
      </c>
      <c r="D1032" s="1608">
        <v>28.2</v>
      </c>
      <c r="E1032" s="210">
        <f>VLOOKUP(A1032,'Lead Sheet'!A:B,2,0)</f>
        <v>0</v>
      </c>
      <c r="F1032" s="1608">
        <f t="shared" si="16"/>
        <v>0</v>
      </c>
      <c r="G1032" s="1648">
        <v>5</v>
      </c>
      <c r="H1032" s="1648">
        <v>20</v>
      </c>
      <c r="I1032" s="1648"/>
      <c r="J1032" s="1650">
        <v>199726010094</v>
      </c>
    </row>
    <row r="1033" spans="1:10">
      <c r="A1033" s="13" t="s">
        <v>10683</v>
      </c>
      <c r="B1033" s="13" t="s">
        <v>7569</v>
      </c>
      <c r="C1033" s="13" t="s">
        <v>7927</v>
      </c>
      <c r="D1033" s="1608">
        <v>31.53</v>
      </c>
      <c r="E1033" s="210">
        <f>VLOOKUP(A1033,'Lead Sheet'!A:B,2,0)</f>
        <v>0</v>
      </c>
      <c r="F1033" s="1608">
        <f t="shared" si="16"/>
        <v>0</v>
      </c>
      <c r="G1033" s="1648">
        <v>5</v>
      </c>
      <c r="H1033" s="1648">
        <v>20</v>
      </c>
      <c r="I1033" s="1648"/>
      <c r="J1033" s="1650">
        <v>199726010100</v>
      </c>
    </row>
    <row r="1034" spans="1:10">
      <c r="A1034" s="13" t="s">
        <v>10683</v>
      </c>
      <c r="B1034" s="13" t="s">
        <v>7570</v>
      </c>
      <c r="C1034" s="13" t="s">
        <v>7928</v>
      </c>
      <c r="D1034" s="1608">
        <v>38.369999999999997</v>
      </c>
      <c r="E1034" s="210">
        <f>VLOOKUP(A1034,'Lead Sheet'!A:B,2,0)</f>
        <v>0</v>
      </c>
      <c r="F1034" s="1608">
        <f t="shared" si="16"/>
        <v>0</v>
      </c>
      <c r="G1034" s="1648">
        <v>2</v>
      </c>
      <c r="H1034" s="1648">
        <v>10</v>
      </c>
      <c r="I1034" s="1648"/>
      <c r="J1034" s="1650">
        <v>199726010117</v>
      </c>
    </row>
    <row r="1035" spans="1:10">
      <c r="A1035" s="13" t="s">
        <v>10683</v>
      </c>
      <c r="B1035" s="13" t="s">
        <v>7571</v>
      </c>
      <c r="C1035" s="13" t="s">
        <v>7929</v>
      </c>
      <c r="D1035" s="1608">
        <v>65.44</v>
      </c>
      <c r="E1035" s="210">
        <f>VLOOKUP(A1035,'Lead Sheet'!A:B,2,0)</f>
        <v>0</v>
      </c>
      <c r="F1035" s="1608">
        <f t="shared" si="16"/>
        <v>0</v>
      </c>
      <c r="G1035" s="1648">
        <v>1</v>
      </c>
      <c r="H1035" s="1648">
        <v>6</v>
      </c>
      <c r="I1035" s="1648"/>
      <c r="J1035" s="1650">
        <v>199726010124</v>
      </c>
    </row>
    <row r="1036" spans="1:10">
      <c r="A1036" s="13" t="s">
        <v>10683</v>
      </c>
      <c r="B1036" s="13" t="s">
        <v>7572</v>
      </c>
      <c r="C1036" s="13" t="s">
        <v>7930</v>
      </c>
      <c r="D1036" s="1608">
        <v>84.45</v>
      </c>
      <c r="E1036" s="210">
        <f>VLOOKUP(A1036,'Lead Sheet'!A:B,2,0)</f>
        <v>0</v>
      </c>
      <c r="F1036" s="1608">
        <f t="shared" si="16"/>
        <v>0</v>
      </c>
      <c r="G1036" s="1648">
        <v>1</v>
      </c>
      <c r="H1036" s="1648">
        <v>4</v>
      </c>
      <c r="I1036" s="1648"/>
      <c r="J1036" s="1650">
        <v>199726010131</v>
      </c>
    </row>
    <row r="1037" spans="1:10">
      <c r="A1037" s="13" t="s">
        <v>10683</v>
      </c>
      <c r="B1037" s="13" t="s">
        <v>7573</v>
      </c>
      <c r="C1037" s="13" t="s">
        <v>7931</v>
      </c>
      <c r="D1037" s="1608">
        <v>125.21</v>
      </c>
      <c r="E1037" s="210">
        <f>VLOOKUP(A1037,'Lead Sheet'!A:B,2,0)</f>
        <v>0</v>
      </c>
      <c r="F1037" s="1608">
        <f t="shared" si="16"/>
        <v>0</v>
      </c>
      <c r="G1037" s="1648">
        <v>1</v>
      </c>
      <c r="H1037" s="1648">
        <v>2</v>
      </c>
      <c r="I1037" s="1648"/>
      <c r="J1037" s="1650">
        <v>199726010148</v>
      </c>
    </row>
    <row r="1038" spans="1:10">
      <c r="A1038" s="13" t="s">
        <v>10683</v>
      </c>
      <c r="B1038" s="13" t="s">
        <v>7574</v>
      </c>
      <c r="C1038" s="13" t="s">
        <v>8142</v>
      </c>
      <c r="D1038" s="1608">
        <v>28.2</v>
      </c>
      <c r="E1038" s="210">
        <f>VLOOKUP(A1038,'Lead Sheet'!A:B,2,0)</f>
        <v>0</v>
      </c>
      <c r="F1038" s="1608">
        <f t="shared" si="16"/>
        <v>0</v>
      </c>
      <c r="G1038" s="1648">
        <v>5</v>
      </c>
      <c r="H1038" s="1648">
        <v>20</v>
      </c>
      <c r="I1038" s="1648"/>
      <c r="J1038" s="1650">
        <v>199726010155</v>
      </c>
    </row>
    <row r="1039" spans="1:10">
      <c r="A1039" s="13" t="s">
        <v>10683</v>
      </c>
      <c r="B1039" s="13" t="s">
        <v>7575</v>
      </c>
      <c r="C1039" s="13" t="s">
        <v>8143</v>
      </c>
      <c r="D1039" s="1608">
        <v>30.92</v>
      </c>
      <c r="E1039" s="210">
        <f>VLOOKUP(A1039,'Lead Sheet'!A:B,2,0)</f>
        <v>0</v>
      </c>
      <c r="F1039" s="1608">
        <f t="shared" si="16"/>
        <v>0</v>
      </c>
      <c r="G1039" s="1648">
        <v>5</v>
      </c>
      <c r="H1039" s="1648">
        <v>20</v>
      </c>
      <c r="I1039" s="1648"/>
      <c r="J1039" s="1650">
        <v>199726010162</v>
      </c>
    </row>
    <row r="1040" spans="1:10">
      <c r="A1040" s="13" t="s">
        <v>10683</v>
      </c>
      <c r="B1040" s="13" t="s">
        <v>7576</v>
      </c>
      <c r="C1040" s="13" t="s">
        <v>8144</v>
      </c>
      <c r="D1040" s="1608">
        <v>37.64</v>
      </c>
      <c r="E1040" s="210">
        <f>VLOOKUP(A1040,'Lead Sheet'!A:B,2,0)</f>
        <v>0</v>
      </c>
      <c r="F1040" s="1608">
        <f t="shared" si="16"/>
        <v>0</v>
      </c>
      <c r="G1040" s="1648">
        <v>2</v>
      </c>
      <c r="H1040" s="1648">
        <v>10</v>
      </c>
      <c r="I1040" s="1648"/>
      <c r="J1040" s="1650">
        <v>199726010179</v>
      </c>
    </row>
    <row r="1041" spans="1:10">
      <c r="A1041" s="13" t="s">
        <v>10683</v>
      </c>
      <c r="B1041" s="13" t="s">
        <v>7577</v>
      </c>
      <c r="C1041" s="13" t="s">
        <v>8145</v>
      </c>
      <c r="D1041" s="1608">
        <v>65.44</v>
      </c>
      <c r="E1041" s="210">
        <f>VLOOKUP(A1041,'Lead Sheet'!A:B,2,0)</f>
        <v>0</v>
      </c>
      <c r="F1041" s="1608">
        <f t="shared" si="16"/>
        <v>0</v>
      </c>
      <c r="G1041" s="1648">
        <v>1</v>
      </c>
      <c r="H1041" s="1648">
        <v>8</v>
      </c>
      <c r="I1041" s="1648"/>
      <c r="J1041" s="1650">
        <v>199726010186</v>
      </c>
    </row>
    <row r="1042" spans="1:10">
      <c r="A1042" s="13" t="s">
        <v>10683</v>
      </c>
      <c r="B1042" s="13" t="s">
        <v>7578</v>
      </c>
      <c r="C1042" s="13" t="s">
        <v>8146</v>
      </c>
      <c r="D1042" s="1608">
        <v>84.45</v>
      </c>
      <c r="E1042" s="210">
        <f>VLOOKUP(A1042,'Lead Sheet'!A:B,2,0)</f>
        <v>0</v>
      </c>
      <c r="F1042" s="1608">
        <f t="shared" si="16"/>
        <v>0</v>
      </c>
      <c r="G1042" s="1648">
        <v>1</v>
      </c>
      <c r="H1042" s="1648">
        <v>6</v>
      </c>
      <c r="I1042" s="1648"/>
      <c r="J1042" s="1650">
        <v>199726010193</v>
      </c>
    </row>
    <row r="1043" spans="1:10">
      <c r="A1043" s="13" t="s">
        <v>10683</v>
      </c>
      <c r="B1043" s="13" t="s">
        <v>7579</v>
      </c>
      <c r="C1043" s="13" t="s">
        <v>8147</v>
      </c>
      <c r="D1043" s="1608">
        <v>125.21</v>
      </c>
      <c r="E1043" s="210">
        <f>VLOOKUP(A1043,'Lead Sheet'!A:B,2,0)</f>
        <v>0</v>
      </c>
      <c r="F1043" s="1608">
        <f t="shared" si="16"/>
        <v>0</v>
      </c>
      <c r="G1043" s="1648">
        <v>1</v>
      </c>
      <c r="H1043" s="1648">
        <v>2</v>
      </c>
      <c r="I1043" s="1648"/>
      <c r="J1043" s="1650">
        <v>199726010209</v>
      </c>
    </row>
    <row r="1044" spans="1:10">
      <c r="A1044" s="13" t="s">
        <v>10683</v>
      </c>
      <c r="B1044" s="13" t="s">
        <v>7556</v>
      </c>
      <c r="C1044" s="13" t="s">
        <v>7920</v>
      </c>
      <c r="D1044" s="1608">
        <v>28.6</v>
      </c>
      <c r="E1044" s="210">
        <f>VLOOKUP(A1044,'Lead Sheet'!A:B,2,0)</f>
        <v>0</v>
      </c>
      <c r="F1044" s="1608">
        <f t="shared" si="16"/>
        <v>0</v>
      </c>
      <c r="G1044" s="1648">
        <v>5</v>
      </c>
      <c r="H1044" s="1648">
        <v>20</v>
      </c>
      <c r="I1044" s="1648"/>
      <c r="J1044" s="1650">
        <v>199726010216</v>
      </c>
    </row>
    <row r="1045" spans="1:10">
      <c r="A1045" s="13" t="s">
        <v>10683</v>
      </c>
      <c r="B1045" s="13" t="s">
        <v>7557</v>
      </c>
      <c r="C1045" s="13" t="s">
        <v>7921</v>
      </c>
      <c r="D1045" s="1608">
        <v>34.700000000000003</v>
      </c>
      <c r="E1045" s="210">
        <f>VLOOKUP(A1045,'Lead Sheet'!A:B,2,0)</f>
        <v>0</v>
      </c>
      <c r="F1045" s="1608">
        <f t="shared" si="16"/>
        <v>0</v>
      </c>
      <c r="G1045" s="1648">
        <v>5</v>
      </c>
      <c r="H1045" s="1648">
        <v>20</v>
      </c>
      <c r="I1045" s="1648"/>
      <c r="J1045" s="1650">
        <v>199726010223</v>
      </c>
    </row>
    <row r="1046" spans="1:10">
      <c r="A1046" s="13" t="s">
        <v>10683</v>
      </c>
      <c r="B1046" s="13" t="s">
        <v>7558</v>
      </c>
      <c r="C1046" s="13" t="s">
        <v>7922</v>
      </c>
      <c r="D1046" s="1608">
        <v>43.65</v>
      </c>
      <c r="E1046" s="210">
        <f>VLOOKUP(A1046,'Lead Sheet'!A:B,2,0)</f>
        <v>0</v>
      </c>
      <c r="F1046" s="1608">
        <f t="shared" si="16"/>
        <v>0</v>
      </c>
      <c r="G1046" s="1648">
        <v>2</v>
      </c>
      <c r="H1046" s="1648">
        <v>10</v>
      </c>
      <c r="I1046" s="1648"/>
      <c r="J1046" s="1650">
        <v>199726010230</v>
      </c>
    </row>
    <row r="1047" spans="1:10">
      <c r="A1047" s="13" t="s">
        <v>10683</v>
      </c>
      <c r="B1047" s="13" t="s">
        <v>7559</v>
      </c>
      <c r="C1047" s="13" t="s">
        <v>7923</v>
      </c>
      <c r="D1047" s="1608">
        <v>78.14</v>
      </c>
      <c r="E1047" s="210">
        <f>VLOOKUP(A1047,'Lead Sheet'!A:B,2,0)</f>
        <v>0</v>
      </c>
      <c r="F1047" s="1608">
        <f t="shared" si="16"/>
        <v>0</v>
      </c>
      <c r="G1047" s="1648">
        <v>1</v>
      </c>
      <c r="H1047" s="1648">
        <v>10</v>
      </c>
      <c r="I1047" s="1648"/>
      <c r="J1047" s="1650">
        <v>199726010247</v>
      </c>
    </row>
    <row r="1048" spans="1:10">
      <c r="A1048" s="13" t="s">
        <v>10683</v>
      </c>
      <c r="B1048" s="13" t="s">
        <v>7560</v>
      </c>
      <c r="C1048" s="13" t="s">
        <v>7924</v>
      </c>
      <c r="D1048" s="1608">
        <v>98.02</v>
      </c>
      <c r="E1048" s="210">
        <f>VLOOKUP(A1048,'Lead Sheet'!A:B,2,0)</f>
        <v>0</v>
      </c>
      <c r="F1048" s="1608">
        <f t="shared" si="16"/>
        <v>0</v>
      </c>
      <c r="G1048" s="1648">
        <v>1</v>
      </c>
      <c r="H1048" s="1648">
        <v>4</v>
      </c>
      <c r="I1048" s="1648"/>
      <c r="J1048" s="1650">
        <v>199726010254</v>
      </c>
    </row>
    <row r="1049" spans="1:10">
      <c r="A1049" s="13" t="s">
        <v>10683</v>
      </c>
      <c r="B1049" s="13" t="s">
        <v>7561</v>
      </c>
      <c r="C1049" s="13" t="s">
        <v>7925</v>
      </c>
      <c r="D1049" s="1608">
        <v>135.74</v>
      </c>
      <c r="E1049" s="210">
        <f>VLOOKUP(A1049,'Lead Sheet'!A:B,2,0)</f>
        <v>0</v>
      </c>
      <c r="F1049" s="1608">
        <f t="shared" si="16"/>
        <v>0</v>
      </c>
      <c r="G1049" s="1648">
        <v>1</v>
      </c>
      <c r="H1049" s="1648">
        <v>2</v>
      </c>
      <c r="I1049" s="1648"/>
      <c r="J1049" s="1650">
        <v>199726010261</v>
      </c>
    </row>
    <row r="1050" spans="1:10">
      <c r="A1050" s="13" t="s">
        <v>10683</v>
      </c>
      <c r="B1050" s="13" t="s">
        <v>7562</v>
      </c>
      <c r="C1050" s="13" t="s">
        <v>7480</v>
      </c>
      <c r="D1050" s="1608">
        <v>29.46</v>
      </c>
      <c r="E1050" s="210">
        <f>VLOOKUP(A1050,'Lead Sheet'!A:B,2,0)</f>
        <v>0</v>
      </c>
      <c r="F1050" s="1608">
        <f t="shared" si="16"/>
        <v>0</v>
      </c>
      <c r="G1050" s="1648">
        <v>5</v>
      </c>
      <c r="H1050" s="1648">
        <v>20</v>
      </c>
      <c r="I1050" s="1648"/>
      <c r="J1050" s="1650">
        <v>199726010278</v>
      </c>
    </row>
    <row r="1051" spans="1:10">
      <c r="A1051" s="13" t="s">
        <v>10683</v>
      </c>
      <c r="B1051" s="13" t="s">
        <v>7563</v>
      </c>
      <c r="C1051" s="13" t="s">
        <v>7481</v>
      </c>
      <c r="D1051" s="1608">
        <v>35.75</v>
      </c>
      <c r="E1051" s="210">
        <f>VLOOKUP(A1051,'Lead Sheet'!A:B,2,0)</f>
        <v>0</v>
      </c>
      <c r="F1051" s="1608">
        <f t="shared" si="16"/>
        <v>0</v>
      </c>
      <c r="G1051" s="1648">
        <v>5</v>
      </c>
      <c r="H1051" s="1648">
        <v>20</v>
      </c>
      <c r="I1051" s="1648"/>
      <c r="J1051" s="1650">
        <v>199726010285</v>
      </c>
    </row>
    <row r="1052" spans="1:10">
      <c r="A1052" s="13" t="s">
        <v>10683</v>
      </c>
      <c r="B1052" s="13" t="s">
        <v>7564</v>
      </c>
      <c r="C1052" s="13" t="s">
        <v>7482</v>
      </c>
      <c r="D1052" s="1608">
        <v>44.97</v>
      </c>
      <c r="E1052" s="210">
        <f>VLOOKUP(A1052,'Lead Sheet'!A:B,2,0)</f>
        <v>0</v>
      </c>
      <c r="F1052" s="1608">
        <f t="shared" si="16"/>
        <v>0</v>
      </c>
      <c r="G1052" s="1648">
        <v>2</v>
      </c>
      <c r="H1052" s="1648">
        <v>10</v>
      </c>
      <c r="I1052" s="1648"/>
      <c r="J1052" s="1650">
        <v>199726010292</v>
      </c>
    </row>
    <row r="1053" spans="1:10">
      <c r="A1053" s="13" t="s">
        <v>10683</v>
      </c>
      <c r="B1053" s="13" t="s">
        <v>7565</v>
      </c>
      <c r="C1053" s="13" t="s">
        <v>7483</v>
      </c>
      <c r="D1053" s="1608">
        <v>78.14</v>
      </c>
      <c r="E1053" s="210">
        <f>VLOOKUP(A1053,'Lead Sheet'!A:B,2,0)</f>
        <v>0</v>
      </c>
      <c r="F1053" s="1608">
        <f t="shared" si="16"/>
        <v>0</v>
      </c>
      <c r="G1053" s="1648">
        <v>1</v>
      </c>
      <c r="H1053" s="1648">
        <v>12</v>
      </c>
      <c r="I1053" s="1648"/>
      <c r="J1053" s="1650">
        <v>199726010308</v>
      </c>
    </row>
    <row r="1054" spans="1:10">
      <c r="A1054" s="13" t="s">
        <v>10683</v>
      </c>
      <c r="B1054" s="13" t="s">
        <v>7566</v>
      </c>
      <c r="C1054" s="13" t="s">
        <v>7484</v>
      </c>
      <c r="D1054" s="1608">
        <v>98.02</v>
      </c>
      <c r="E1054" s="210">
        <f>VLOOKUP(A1054,'Lead Sheet'!A:B,2,0)</f>
        <v>0</v>
      </c>
      <c r="F1054" s="1608">
        <f t="shared" si="16"/>
        <v>0</v>
      </c>
      <c r="G1054" s="1648">
        <v>1</v>
      </c>
      <c r="H1054" s="1648">
        <v>8</v>
      </c>
      <c r="I1054" s="1648"/>
      <c r="J1054" s="1650">
        <v>199726010315</v>
      </c>
    </row>
    <row r="1055" spans="1:10">
      <c r="A1055" s="13" t="s">
        <v>10683</v>
      </c>
      <c r="B1055" s="13" t="s">
        <v>7567</v>
      </c>
      <c r="C1055" s="13" t="s">
        <v>7485</v>
      </c>
      <c r="D1055" s="1608">
        <v>135.74</v>
      </c>
      <c r="E1055" s="210">
        <f>VLOOKUP(A1055,'Lead Sheet'!A:B,2,0)</f>
        <v>0</v>
      </c>
      <c r="F1055" s="1608">
        <f t="shared" si="16"/>
        <v>0</v>
      </c>
      <c r="G1055" s="1648">
        <v>1</v>
      </c>
      <c r="H1055" s="1648">
        <v>4</v>
      </c>
      <c r="I1055" s="1648"/>
      <c r="J1055" s="1650">
        <v>199726010322</v>
      </c>
    </row>
    <row r="1056" spans="1:10">
      <c r="A1056" s="13" t="s">
        <v>10683</v>
      </c>
      <c r="B1056" s="13" t="s">
        <v>7504</v>
      </c>
      <c r="C1056" s="13" t="s">
        <v>7887</v>
      </c>
      <c r="D1056" s="1608">
        <v>25.41</v>
      </c>
      <c r="E1056" s="210">
        <f>VLOOKUP(A1056,'Lead Sheet'!A:B,2,0)</f>
        <v>0</v>
      </c>
      <c r="F1056" s="1608">
        <f t="shared" si="16"/>
        <v>0</v>
      </c>
      <c r="G1056" s="1648">
        <v>5</v>
      </c>
      <c r="H1056" s="1648">
        <v>30</v>
      </c>
      <c r="I1056" s="1648"/>
      <c r="J1056" s="1650">
        <v>199726010339</v>
      </c>
    </row>
    <row r="1057" spans="1:10">
      <c r="A1057" s="13" t="s">
        <v>10683</v>
      </c>
      <c r="B1057" s="13" t="s">
        <v>7505</v>
      </c>
      <c r="C1057" s="13" t="s">
        <v>7888</v>
      </c>
      <c r="D1057" s="1608">
        <v>29.08</v>
      </c>
      <c r="E1057" s="210">
        <f>VLOOKUP(A1057,'Lead Sheet'!A:B,2,0)</f>
        <v>0</v>
      </c>
      <c r="F1057" s="1608">
        <f t="shared" si="16"/>
        <v>0</v>
      </c>
      <c r="G1057" s="1648">
        <v>5</v>
      </c>
      <c r="H1057" s="1648">
        <v>30</v>
      </c>
      <c r="I1057" s="1648"/>
      <c r="J1057" s="1650">
        <v>199726010346</v>
      </c>
    </row>
    <row r="1058" spans="1:10">
      <c r="A1058" s="13" t="s">
        <v>10683</v>
      </c>
      <c r="B1058" s="13" t="s">
        <v>7506</v>
      </c>
      <c r="C1058" s="13" t="s">
        <v>7889</v>
      </c>
      <c r="D1058" s="1608">
        <v>43.39</v>
      </c>
      <c r="E1058" s="210">
        <f>VLOOKUP(A1058,'Lead Sheet'!A:B,2,0)</f>
        <v>0</v>
      </c>
      <c r="F1058" s="1608">
        <f t="shared" si="16"/>
        <v>0</v>
      </c>
      <c r="G1058" s="1648">
        <v>2</v>
      </c>
      <c r="H1058" s="1648">
        <v>20</v>
      </c>
      <c r="I1058" s="1648"/>
      <c r="J1058" s="1650">
        <v>199726010353</v>
      </c>
    </row>
    <row r="1059" spans="1:10">
      <c r="A1059" s="13" t="s">
        <v>10683</v>
      </c>
      <c r="B1059" s="13" t="s">
        <v>7507</v>
      </c>
      <c r="C1059" s="13" t="s">
        <v>7890</v>
      </c>
      <c r="D1059" s="1608">
        <v>55.22</v>
      </c>
      <c r="E1059" s="210">
        <f>VLOOKUP(A1059,'Lead Sheet'!A:B,2,0)</f>
        <v>0</v>
      </c>
      <c r="F1059" s="1608">
        <f t="shared" si="16"/>
        <v>0</v>
      </c>
      <c r="G1059" s="1648">
        <v>1</v>
      </c>
      <c r="H1059" s="1648">
        <v>10</v>
      </c>
      <c r="I1059" s="1648"/>
      <c r="J1059" s="1650">
        <v>199726010360</v>
      </c>
    </row>
    <row r="1060" spans="1:10">
      <c r="A1060" s="13" t="s">
        <v>10683</v>
      </c>
      <c r="B1060" s="13" t="s">
        <v>7508</v>
      </c>
      <c r="C1060" s="13" t="s">
        <v>7891</v>
      </c>
      <c r="D1060" s="1608">
        <v>74.56</v>
      </c>
      <c r="E1060" s="210">
        <f>VLOOKUP(A1060,'Lead Sheet'!A:B,2,0)</f>
        <v>0</v>
      </c>
      <c r="F1060" s="1608">
        <f t="shared" si="16"/>
        <v>0</v>
      </c>
      <c r="G1060" s="1648">
        <v>1</v>
      </c>
      <c r="H1060" s="1648">
        <v>10</v>
      </c>
      <c r="I1060" s="1648"/>
      <c r="J1060" s="1650">
        <v>199726010377</v>
      </c>
    </row>
    <row r="1061" spans="1:10">
      <c r="A1061" s="13" t="s">
        <v>10683</v>
      </c>
      <c r="B1061" s="13" t="s">
        <v>7509</v>
      </c>
      <c r="C1061" s="13" t="s">
        <v>7892</v>
      </c>
      <c r="D1061" s="1608">
        <v>107.98</v>
      </c>
      <c r="E1061" s="210">
        <f>VLOOKUP(A1061,'Lead Sheet'!A:B,2,0)</f>
        <v>0</v>
      </c>
      <c r="F1061" s="1608">
        <f t="shared" si="16"/>
        <v>0</v>
      </c>
      <c r="G1061" s="1648">
        <v>1</v>
      </c>
      <c r="H1061" s="1648">
        <v>6</v>
      </c>
      <c r="I1061" s="1648"/>
      <c r="J1061" s="1650">
        <v>199726010384</v>
      </c>
    </row>
    <row r="1062" spans="1:10">
      <c r="A1062" s="13" t="s">
        <v>10683</v>
      </c>
      <c r="B1062" s="13" t="s">
        <v>7517</v>
      </c>
      <c r="C1062" s="13" t="s">
        <v>7900</v>
      </c>
      <c r="D1062" s="1608">
        <v>30.78</v>
      </c>
      <c r="E1062" s="210">
        <f>VLOOKUP(A1062,'Lead Sheet'!A:B,2,0)</f>
        <v>0</v>
      </c>
      <c r="F1062" s="1608">
        <f t="shared" si="16"/>
        <v>0</v>
      </c>
      <c r="G1062" s="1648">
        <v>5</v>
      </c>
      <c r="H1062" s="1648">
        <v>30</v>
      </c>
      <c r="I1062" s="1648"/>
      <c r="J1062" s="1650">
        <v>199726010391</v>
      </c>
    </row>
    <row r="1063" spans="1:10">
      <c r="A1063" s="13" t="s">
        <v>10683</v>
      </c>
      <c r="B1063" s="13" t="s">
        <v>7518</v>
      </c>
      <c r="C1063" s="13" t="s">
        <v>7901</v>
      </c>
      <c r="D1063" s="1608">
        <v>34.4</v>
      </c>
      <c r="E1063" s="210">
        <f>VLOOKUP(A1063,'Lead Sheet'!A:B,2,0)</f>
        <v>0</v>
      </c>
      <c r="F1063" s="1608">
        <f t="shared" si="16"/>
        <v>0</v>
      </c>
      <c r="G1063" s="1648">
        <v>5</v>
      </c>
      <c r="H1063" s="1648">
        <v>30</v>
      </c>
      <c r="I1063" s="1648"/>
      <c r="J1063" s="1650">
        <v>199726010407</v>
      </c>
    </row>
    <row r="1064" spans="1:10">
      <c r="A1064" s="13" t="s">
        <v>10683</v>
      </c>
      <c r="B1064" s="13" t="s">
        <v>7519</v>
      </c>
      <c r="C1064" s="13" t="s">
        <v>7902</v>
      </c>
      <c r="D1064" s="1608">
        <v>48.75</v>
      </c>
      <c r="E1064" s="210">
        <f>VLOOKUP(A1064,'Lead Sheet'!A:B,2,0)</f>
        <v>0</v>
      </c>
      <c r="F1064" s="1608">
        <f t="shared" si="16"/>
        <v>0</v>
      </c>
      <c r="G1064" s="1648">
        <v>2</v>
      </c>
      <c r="H1064" s="1648">
        <v>20</v>
      </c>
      <c r="I1064" s="1648"/>
      <c r="J1064" s="1650">
        <v>199726010414</v>
      </c>
    </row>
    <row r="1065" spans="1:10">
      <c r="A1065" s="13" t="s">
        <v>10683</v>
      </c>
      <c r="B1065" s="13" t="s">
        <v>7520</v>
      </c>
      <c r="C1065" s="13" t="s">
        <v>7903</v>
      </c>
      <c r="D1065" s="1608">
        <v>61.54</v>
      </c>
      <c r="E1065" s="210">
        <f>VLOOKUP(A1065,'Lead Sheet'!A:B,2,0)</f>
        <v>0</v>
      </c>
      <c r="F1065" s="1608">
        <f t="shared" si="16"/>
        <v>0</v>
      </c>
      <c r="G1065" s="1648">
        <v>1</v>
      </c>
      <c r="H1065" s="1648">
        <v>10</v>
      </c>
      <c r="I1065" s="1648"/>
      <c r="J1065" s="1650">
        <v>199726010421</v>
      </c>
    </row>
    <row r="1066" spans="1:10">
      <c r="A1066" s="13" t="s">
        <v>10683</v>
      </c>
      <c r="B1066" s="13" t="s">
        <v>7521</v>
      </c>
      <c r="C1066" s="13" t="s">
        <v>7904</v>
      </c>
      <c r="D1066" s="1608">
        <v>81.180000000000007</v>
      </c>
      <c r="E1066" s="210">
        <f>VLOOKUP(A1066,'Lead Sheet'!A:B,2,0)</f>
        <v>0</v>
      </c>
      <c r="F1066" s="1608">
        <f t="shared" si="16"/>
        <v>0</v>
      </c>
      <c r="G1066" s="1648">
        <v>1</v>
      </c>
      <c r="H1066" s="1648">
        <v>10</v>
      </c>
      <c r="I1066" s="1648"/>
      <c r="J1066" s="1650">
        <v>199726010438</v>
      </c>
    </row>
    <row r="1067" spans="1:10">
      <c r="A1067" s="13" t="s">
        <v>10683</v>
      </c>
      <c r="B1067" s="13" t="s">
        <v>7522</v>
      </c>
      <c r="C1067" s="13" t="s">
        <v>7905</v>
      </c>
      <c r="D1067" s="1608">
        <v>114.74</v>
      </c>
      <c r="E1067" s="210">
        <f>VLOOKUP(A1067,'Lead Sheet'!A:B,2,0)</f>
        <v>0</v>
      </c>
      <c r="F1067" s="1608">
        <f t="shared" si="16"/>
        <v>0</v>
      </c>
      <c r="G1067" s="1648">
        <v>1</v>
      </c>
      <c r="H1067" s="1648">
        <v>6</v>
      </c>
      <c r="I1067" s="1648"/>
      <c r="J1067" s="1650">
        <v>199726010445</v>
      </c>
    </row>
    <row r="1068" spans="1:10">
      <c r="A1068" s="13" t="s">
        <v>10683</v>
      </c>
      <c r="B1068" s="13" t="s">
        <v>7550</v>
      </c>
      <c r="C1068" s="13" t="s">
        <v>8066</v>
      </c>
      <c r="D1068" s="1608">
        <v>35.65</v>
      </c>
      <c r="E1068" s="210">
        <f>VLOOKUP(A1068,'Lead Sheet'!A:B,2,0)</f>
        <v>0</v>
      </c>
      <c r="F1068" s="1608">
        <f t="shared" si="16"/>
        <v>0</v>
      </c>
      <c r="G1068" s="1648">
        <v>5</v>
      </c>
      <c r="H1068" s="1648">
        <v>40</v>
      </c>
      <c r="I1068" s="1648"/>
      <c r="J1068" s="1650">
        <v>199726010452</v>
      </c>
    </row>
    <row r="1069" spans="1:10">
      <c r="A1069" s="13" t="s">
        <v>10683</v>
      </c>
      <c r="B1069" s="13" t="s">
        <v>7551</v>
      </c>
      <c r="C1069" s="13" t="s">
        <v>8067</v>
      </c>
      <c r="D1069" s="1608">
        <v>38.65</v>
      </c>
      <c r="E1069" s="210">
        <f>VLOOKUP(A1069,'Lead Sheet'!A:B,2,0)</f>
        <v>0</v>
      </c>
      <c r="F1069" s="1608">
        <f t="shared" si="16"/>
        <v>0</v>
      </c>
      <c r="G1069" s="1648">
        <v>5</v>
      </c>
      <c r="H1069" s="1648">
        <v>30</v>
      </c>
      <c r="I1069" s="1648"/>
      <c r="J1069" s="1650">
        <v>199726010469</v>
      </c>
    </row>
    <row r="1070" spans="1:10">
      <c r="A1070" s="13" t="s">
        <v>10683</v>
      </c>
      <c r="B1070" s="13" t="s">
        <v>7552</v>
      </c>
      <c r="C1070" s="13" t="s">
        <v>8068</v>
      </c>
      <c r="D1070" s="1608">
        <v>48.09</v>
      </c>
      <c r="E1070" s="210">
        <f>VLOOKUP(A1070,'Lead Sheet'!A:B,2,0)</f>
        <v>0</v>
      </c>
      <c r="F1070" s="1608">
        <f t="shared" si="16"/>
        <v>0</v>
      </c>
      <c r="G1070" s="1648">
        <v>2</v>
      </c>
      <c r="H1070" s="1648">
        <v>20</v>
      </c>
      <c r="I1070" s="1648"/>
      <c r="J1070" s="1650">
        <v>199726010476</v>
      </c>
    </row>
    <row r="1071" spans="1:10">
      <c r="A1071" s="13" t="s">
        <v>10683</v>
      </c>
      <c r="B1071" s="13" t="s">
        <v>7553</v>
      </c>
      <c r="C1071" s="13" t="s">
        <v>8069</v>
      </c>
      <c r="D1071" s="1608">
        <v>58.66</v>
      </c>
      <c r="E1071" s="210">
        <f>VLOOKUP(A1071,'Lead Sheet'!A:B,2,0)</f>
        <v>0</v>
      </c>
      <c r="F1071" s="1608">
        <f t="shared" si="16"/>
        <v>0</v>
      </c>
      <c r="G1071" s="1648">
        <v>1</v>
      </c>
      <c r="H1071" s="1648">
        <v>15</v>
      </c>
      <c r="I1071" s="1648"/>
      <c r="J1071" s="1650">
        <v>199726010483</v>
      </c>
    </row>
    <row r="1072" spans="1:10">
      <c r="A1072" s="13" t="s">
        <v>10683</v>
      </c>
      <c r="B1072" s="13" t="s">
        <v>7554</v>
      </c>
      <c r="C1072" s="13" t="s">
        <v>8070</v>
      </c>
      <c r="D1072" s="1608">
        <v>68.790000000000006</v>
      </c>
      <c r="E1072" s="210">
        <f>VLOOKUP(A1072,'Lead Sheet'!A:B,2,0)</f>
        <v>0</v>
      </c>
      <c r="F1072" s="1608">
        <f t="shared" si="16"/>
        <v>0</v>
      </c>
      <c r="G1072" s="1648">
        <v>1</v>
      </c>
      <c r="H1072" s="1648">
        <v>10</v>
      </c>
      <c r="I1072" s="1648"/>
      <c r="J1072" s="1650">
        <v>199726010490</v>
      </c>
    </row>
    <row r="1073" spans="1:10">
      <c r="A1073" s="13" t="s">
        <v>10683</v>
      </c>
      <c r="B1073" s="13" t="s">
        <v>7555</v>
      </c>
      <c r="C1073" s="13" t="s">
        <v>8071</v>
      </c>
      <c r="D1073" s="1608">
        <v>102.13</v>
      </c>
      <c r="E1073" s="210">
        <f>VLOOKUP(A1073,'Lead Sheet'!A:B,2,0)</f>
        <v>0</v>
      </c>
      <c r="F1073" s="1608">
        <f t="shared" si="16"/>
        <v>0</v>
      </c>
      <c r="G1073" s="1648">
        <v>1</v>
      </c>
      <c r="H1073" s="1648">
        <v>10</v>
      </c>
      <c r="I1073" s="1648"/>
      <c r="J1073" s="1650">
        <v>199726010506</v>
      </c>
    </row>
    <row r="1074" spans="1:10">
      <c r="A1074" s="13" t="s">
        <v>10683</v>
      </c>
      <c r="B1074" s="13" t="s">
        <v>7529</v>
      </c>
      <c r="C1074" s="13" t="s">
        <v>8046</v>
      </c>
      <c r="D1074" s="1608">
        <v>31.49</v>
      </c>
      <c r="E1074" s="210">
        <f>VLOOKUP(A1074,'Lead Sheet'!A:B,2,0)</f>
        <v>0</v>
      </c>
      <c r="F1074" s="1608">
        <f t="shared" si="16"/>
        <v>0</v>
      </c>
      <c r="G1074" s="1648">
        <v>5</v>
      </c>
      <c r="H1074" s="1648">
        <v>40</v>
      </c>
      <c r="I1074" s="1648"/>
      <c r="J1074" s="1650">
        <v>199726010513</v>
      </c>
    </row>
    <row r="1075" spans="1:10">
      <c r="A1075" s="13" t="s">
        <v>10683</v>
      </c>
      <c r="B1075" s="13" t="s">
        <v>7530</v>
      </c>
      <c r="C1075" s="13" t="s">
        <v>8047</v>
      </c>
      <c r="D1075" s="1608">
        <v>35.33</v>
      </c>
      <c r="E1075" s="210">
        <f>VLOOKUP(A1075,'Lead Sheet'!A:B,2,0)</f>
        <v>0</v>
      </c>
      <c r="F1075" s="1608">
        <f t="shared" si="16"/>
        <v>0</v>
      </c>
      <c r="G1075" s="1648">
        <v>5</v>
      </c>
      <c r="H1075" s="1648">
        <v>30</v>
      </c>
      <c r="I1075" s="1648"/>
      <c r="J1075" s="1650">
        <v>199726010520</v>
      </c>
    </row>
    <row r="1076" spans="1:10">
      <c r="A1076" s="13" t="s">
        <v>10683</v>
      </c>
      <c r="B1076" s="13" t="s">
        <v>7531</v>
      </c>
      <c r="C1076" s="13" t="s">
        <v>8048</v>
      </c>
      <c r="D1076" s="1608">
        <v>46.94</v>
      </c>
      <c r="E1076" s="210">
        <f>VLOOKUP(A1076,'Lead Sheet'!A:B,2,0)</f>
        <v>0</v>
      </c>
      <c r="F1076" s="1608">
        <f t="shared" si="16"/>
        <v>0</v>
      </c>
      <c r="G1076" s="1648">
        <v>2</v>
      </c>
      <c r="H1076" s="1648">
        <v>20</v>
      </c>
      <c r="I1076" s="1648"/>
      <c r="J1076" s="1650">
        <v>199726010537</v>
      </c>
    </row>
    <row r="1077" spans="1:10">
      <c r="A1077" s="13" t="s">
        <v>10683</v>
      </c>
      <c r="B1077" s="13" t="s">
        <v>7532</v>
      </c>
      <c r="C1077" s="13" t="s">
        <v>8049</v>
      </c>
      <c r="D1077" s="1608">
        <v>54.89</v>
      </c>
      <c r="E1077" s="210">
        <f>VLOOKUP(A1077,'Lead Sheet'!A:B,2,0)</f>
        <v>0</v>
      </c>
      <c r="F1077" s="1608">
        <f t="shared" si="16"/>
        <v>0</v>
      </c>
      <c r="G1077" s="1648">
        <v>2</v>
      </c>
      <c r="H1077" s="1648">
        <v>10</v>
      </c>
      <c r="I1077" s="1648"/>
      <c r="J1077" s="1650">
        <v>199726010544</v>
      </c>
    </row>
    <row r="1078" spans="1:10">
      <c r="A1078" s="13" t="s">
        <v>10683</v>
      </c>
      <c r="B1078" s="13" t="s">
        <v>7533</v>
      </c>
      <c r="C1078" s="13" t="s">
        <v>8050</v>
      </c>
      <c r="D1078" s="1608">
        <v>64.650000000000006</v>
      </c>
      <c r="E1078" s="210">
        <f>VLOOKUP(A1078,'Lead Sheet'!A:B,2,0)</f>
        <v>0</v>
      </c>
      <c r="F1078" s="1608">
        <f t="shared" si="16"/>
        <v>0</v>
      </c>
      <c r="G1078" s="1648">
        <v>1</v>
      </c>
      <c r="H1078" s="1648">
        <v>10</v>
      </c>
      <c r="I1078" s="1648"/>
      <c r="J1078" s="1650">
        <v>199726010551</v>
      </c>
    </row>
    <row r="1079" spans="1:10">
      <c r="A1079" s="13" t="s">
        <v>10683</v>
      </c>
      <c r="B1079" s="13" t="s">
        <v>7534</v>
      </c>
      <c r="C1079" s="13" t="s">
        <v>8051</v>
      </c>
      <c r="D1079" s="1608">
        <v>96.81</v>
      </c>
      <c r="E1079" s="210">
        <f>VLOOKUP(A1079,'Lead Sheet'!A:B,2,0)</f>
        <v>0</v>
      </c>
      <c r="F1079" s="1608">
        <f t="shared" si="16"/>
        <v>0</v>
      </c>
      <c r="G1079" s="1648">
        <v>1</v>
      </c>
      <c r="H1079" s="1648">
        <v>10</v>
      </c>
      <c r="I1079" s="1648"/>
      <c r="J1079" s="1650">
        <v>199726010568</v>
      </c>
    </row>
    <row r="1080" spans="1:10">
      <c r="A1080" s="13" t="s">
        <v>10683</v>
      </c>
      <c r="B1080" s="13" t="s">
        <v>7535</v>
      </c>
      <c r="C1080" s="13" t="s">
        <v>8052</v>
      </c>
      <c r="D1080" s="1608">
        <v>44.18</v>
      </c>
      <c r="E1080" s="210">
        <f>VLOOKUP(A1080,'Lead Sheet'!A:B,2,0)</f>
        <v>0</v>
      </c>
      <c r="F1080" s="1608">
        <f t="shared" si="16"/>
        <v>0</v>
      </c>
      <c r="G1080" s="1648">
        <v>5</v>
      </c>
      <c r="H1080" s="1648">
        <v>30</v>
      </c>
      <c r="I1080" s="1648"/>
      <c r="J1080" s="1650">
        <v>199726010575</v>
      </c>
    </row>
    <row r="1081" spans="1:10">
      <c r="A1081" s="13" t="s">
        <v>10683</v>
      </c>
      <c r="B1081" s="13" t="s">
        <v>7536</v>
      </c>
      <c r="C1081" s="13" t="s">
        <v>8053</v>
      </c>
      <c r="D1081" s="1608">
        <v>56.55</v>
      </c>
      <c r="E1081" s="210">
        <f>VLOOKUP(A1081,'Lead Sheet'!A:B,2,0)</f>
        <v>0</v>
      </c>
      <c r="F1081" s="1608">
        <f t="shared" si="16"/>
        <v>0</v>
      </c>
      <c r="G1081" s="1648">
        <v>2</v>
      </c>
      <c r="H1081" s="1648">
        <v>20</v>
      </c>
      <c r="I1081" s="1648"/>
      <c r="J1081" s="1650">
        <v>199726010582</v>
      </c>
    </row>
    <row r="1082" spans="1:10">
      <c r="A1082" s="13" t="s">
        <v>10683</v>
      </c>
      <c r="B1082" s="13" t="s">
        <v>7537</v>
      </c>
      <c r="C1082" s="13" t="s">
        <v>8054</v>
      </c>
      <c r="D1082" s="1608">
        <v>54.55</v>
      </c>
      <c r="E1082" s="210">
        <f>VLOOKUP(A1082,'Lead Sheet'!A:B,2,0)</f>
        <v>0</v>
      </c>
      <c r="F1082" s="1608">
        <f t="shared" si="16"/>
        <v>0</v>
      </c>
      <c r="G1082" s="1648">
        <v>5</v>
      </c>
      <c r="H1082" s="1648">
        <v>30</v>
      </c>
      <c r="I1082" s="1648"/>
      <c r="J1082" s="1650">
        <v>199726010599</v>
      </c>
    </row>
    <row r="1083" spans="1:10">
      <c r="A1083" s="13" t="s">
        <v>10683</v>
      </c>
      <c r="B1083" s="13" t="s">
        <v>7538</v>
      </c>
      <c r="C1083" s="13" t="s">
        <v>8055</v>
      </c>
      <c r="D1083" s="1608">
        <v>69.650000000000006</v>
      </c>
      <c r="E1083" s="210">
        <f>VLOOKUP(A1083,'Lead Sheet'!A:B,2,0)</f>
        <v>0</v>
      </c>
      <c r="F1083" s="1608">
        <f t="shared" si="16"/>
        <v>0</v>
      </c>
      <c r="G1083" s="1648">
        <v>1</v>
      </c>
      <c r="H1083" s="1648">
        <v>10</v>
      </c>
      <c r="I1083" s="1648"/>
      <c r="J1083" s="1650">
        <v>199726010605</v>
      </c>
    </row>
    <row r="1084" spans="1:10">
      <c r="A1084" s="13" t="s">
        <v>10683</v>
      </c>
      <c r="B1084" s="13" t="s">
        <v>7539</v>
      </c>
      <c r="C1084" s="13" t="s">
        <v>8056</v>
      </c>
      <c r="D1084" s="1608">
        <v>69.239999999999995</v>
      </c>
      <c r="E1084" s="210">
        <f>VLOOKUP(A1084,'Lead Sheet'!A:B,2,0)</f>
        <v>0</v>
      </c>
      <c r="F1084" s="1608">
        <f t="shared" si="16"/>
        <v>0</v>
      </c>
      <c r="G1084" s="1648">
        <v>1</v>
      </c>
      <c r="H1084" s="1648">
        <v>10</v>
      </c>
      <c r="I1084" s="1648"/>
      <c r="J1084" s="1650">
        <v>199726010612</v>
      </c>
    </row>
    <row r="1085" spans="1:10">
      <c r="A1085" s="13" t="s">
        <v>10683</v>
      </c>
      <c r="B1085" s="13" t="s">
        <v>7540</v>
      </c>
      <c r="C1085" s="13" t="s">
        <v>8057</v>
      </c>
      <c r="D1085" s="1608">
        <v>63.31</v>
      </c>
      <c r="E1085" s="210">
        <f>VLOOKUP(A1085,'Lead Sheet'!A:B,2,0)</f>
        <v>0</v>
      </c>
      <c r="F1085" s="1608">
        <f t="shared" si="16"/>
        <v>0</v>
      </c>
      <c r="G1085" s="1648">
        <v>1</v>
      </c>
      <c r="H1085" s="1648">
        <v>10</v>
      </c>
      <c r="I1085" s="1648"/>
      <c r="J1085" s="1650">
        <v>199726010629</v>
      </c>
    </row>
    <row r="1086" spans="1:10">
      <c r="A1086" s="13" t="s">
        <v>10683</v>
      </c>
      <c r="B1086" s="13" t="s">
        <v>7541</v>
      </c>
      <c r="C1086" s="13" t="s">
        <v>8058</v>
      </c>
      <c r="D1086" s="1608">
        <v>78.45</v>
      </c>
      <c r="E1086" s="210">
        <f>VLOOKUP(A1086,'Lead Sheet'!A:B,2,0)</f>
        <v>0</v>
      </c>
      <c r="F1086" s="1608">
        <f t="shared" si="16"/>
        <v>0</v>
      </c>
      <c r="G1086" s="1648">
        <v>1</v>
      </c>
      <c r="H1086" s="1648">
        <v>10</v>
      </c>
      <c r="I1086" s="1648"/>
      <c r="J1086" s="1650">
        <v>199726010636</v>
      </c>
    </row>
    <row r="1087" spans="1:10">
      <c r="A1087" s="13" t="s">
        <v>10683</v>
      </c>
      <c r="B1087" s="13" t="s">
        <v>7542</v>
      </c>
      <c r="C1087" s="13" t="s">
        <v>8059</v>
      </c>
      <c r="D1087" s="1608">
        <v>76.67</v>
      </c>
      <c r="E1087" s="210">
        <f>VLOOKUP(A1087,'Lead Sheet'!A:B,2,0)</f>
        <v>0</v>
      </c>
      <c r="F1087" s="1608">
        <f t="shared" si="16"/>
        <v>0</v>
      </c>
      <c r="G1087" s="1648">
        <v>1</v>
      </c>
      <c r="H1087" s="1648">
        <v>10</v>
      </c>
      <c r="I1087" s="1648"/>
      <c r="J1087" s="1650">
        <v>199726010643</v>
      </c>
    </row>
    <row r="1088" spans="1:10">
      <c r="A1088" s="13" t="s">
        <v>10683</v>
      </c>
      <c r="B1088" s="13" t="s">
        <v>7543</v>
      </c>
      <c r="C1088" s="13" t="s">
        <v>8060</v>
      </c>
      <c r="D1088" s="1608">
        <v>75.36</v>
      </c>
      <c r="E1088" s="210">
        <f>VLOOKUP(A1088,'Lead Sheet'!A:B,2,0)</f>
        <v>0</v>
      </c>
      <c r="F1088" s="1608">
        <f t="shared" si="16"/>
        <v>0</v>
      </c>
      <c r="G1088" s="1648">
        <v>1</v>
      </c>
      <c r="H1088" s="1648">
        <v>10</v>
      </c>
      <c r="I1088" s="1648"/>
      <c r="J1088" s="1650">
        <v>199726010650</v>
      </c>
    </row>
    <row r="1089" spans="1:10">
      <c r="A1089" s="13" t="s">
        <v>10683</v>
      </c>
      <c r="B1089" s="13" t="s">
        <v>7544</v>
      </c>
      <c r="C1089" s="13" t="s">
        <v>8061</v>
      </c>
      <c r="D1089" s="1608">
        <v>63.31</v>
      </c>
      <c r="E1089" s="210">
        <f>VLOOKUP(A1089,'Lead Sheet'!A:B,2,0)</f>
        <v>0</v>
      </c>
      <c r="F1089" s="1608">
        <f t="shared" si="16"/>
        <v>0</v>
      </c>
      <c r="G1089" s="1648">
        <v>1</v>
      </c>
      <c r="H1089" s="1648">
        <v>10</v>
      </c>
      <c r="I1089" s="1648"/>
      <c r="J1089" s="1650">
        <v>199726010667</v>
      </c>
    </row>
    <row r="1090" spans="1:10">
      <c r="A1090" s="13" t="s">
        <v>10683</v>
      </c>
      <c r="B1090" s="13" t="s">
        <v>7545</v>
      </c>
      <c r="C1090" s="13" t="s">
        <v>8062</v>
      </c>
      <c r="D1090" s="1608">
        <v>107.66</v>
      </c>
      <c r="E1090" s="210">
        <f>VLOOKUP(A1090,'Lead Sheet'!A:B,2,0)</f>
        <v>0</v>
      </c>
      <c r="F1090" s="1608">
        <f t="shared" si="16"/>
        <v>0</v>
      </c>
      <c r="G1090" s="1648">
        <v>1</v>
      </c>
      <c r="H1090" s="1648">
        <v>10</v>
      </c>
      <c r="I1090" s="1648"/>
      <c r="J1090" s="1650">
        <v>199726010674</v>
      </c>
    </row>
    <row r="1091" spans="1:10">
      <c r="A1091" s="13" t="s">
        <v>10683</v>
      </c>
      <c r="B1091" s="13" t="s">
        <v>7546</v>
      </c>
      <c r="C1091" s="13" t="s">
        <v>8063</v>
      </c>
      <c r="D1091" s="1608">
        <v>107.04</v>
      </c>
      <c r="E1091" s="210">
        <f>VLOOKUP(A1091,'Lead Sheet'!A:B,2,0)</f>
        <v>0</v>
      </c>
      <c r="F1091" s="1608">
        <f t="shared" ref="F1091:F1154" si="17">IFERROR(D1091*E1091,"NET")</f>
        <v>0</v>
      </c>
      <c r="G1091" s="1648">
        <v>1</v>
      </c>
      <c r="H1091" s="1648">
        <v>10</v>
      </c>
      <c r="I1091" s="1648"/>
      <c r="J1091" s="1650">
        <v>199726010681</v>
      </c>
    </row>
    <row r="1092" spans="1:10">
      <c r="A1092" s="13" t="s">
        <v>10683</v>
      </c>
      <c r="B1092" s="13" t="s">
        <v>7547</v>
      </c>
      <c r="C1092" s="13" t="s">
        <v>8064</v>
      </c>
      <c r="D1092" s="1608">
        <v>111.26</v>
      </c>
      <c r="E1092" s="210">
        <f>VLOOKUP(A1092,'Lead Sheet'!A:B,2,0)</f>
        <v>0</v>
      </c>
      <c r="F1092" s="1608">
        <f t="shared" si="17"/>
        <v>0</v>
      </c>
      <c r="G1092" s="1648">
        <v>1</v>
      </c>
      <c r="H1092" s="1648">
        <v>10</v>
      </c>
      <c r="I1092" s="1648"/>
      <c r="J1092" s="1650">
        <v>199726010698</v>
      </c>
    </row>
    <row r="1093" spans="1:10">
      <c r="A1093" s="13" t="s">
        <v>10683</v>
      </c>
      <c r="B1093" s="13" t="s">
        <v>7548</v>
      </c>
      <c r="C1093" s="13" t="s">
        <v>7486</v>
      </c>
      <c r="D1093" s="1608">
        <v>109.4</v>
      </c>
      <c r="E1093" s="210">
        <f>VLOOKUP(A1093,'Lead Sheet'!A:B,2,0)</f>
        <v>0</v>
      </c>
      <c r="F1093" s="1608">
        <f t="shared" si="17"/>
        <v>0</v>
      </c>
      <c r="G1093" s="1648">
        <v>1</v>
      </c>
      <c r="H1093" s="1648">
        <v>10</v>
      </c>
      <c r="I1093" s="1648"/>
      <c r="J1093" s="1650">
        <v>199726010704</v>
      </c>
    </row>
    <row r="1094" spans="1:10">
      <c r="A1094" s="13" t="s">
        <v>10683</v>
      </c>
      <c r="B1094" s="13" t="s">
        <v>7549</v>
      </c>
      <c r="C1094" s="13" t="s">
        <v>8065</v>
      </c>
      <c r="D1094" s="1608">
        <v>93.71</v>
      </c>
      <c r="E1094" s="210">
        <f>VLOOKUP(A1094,'Lead Sheet'!A:B,2,0)</f>
        <v>0</v>
      </c>
      <c r="F1094" s="1608">
        <f t="shared" si="17"/>
        <v>0</v>
      </c>
      <c r="G1094" s="1648">
        <v>1</v>
      </c>
      <c r="H1094" s="1648">
        <v>10</v>
      </c>
      <c r="I1094" s="1648"/>
      <c r="J1094" s="1650">
        <v>199726010711</v>
      </c>
    </row>
    <row r="1095" spans="1:10">
      <c r="A1095" s="13" t="s">
        <v>10683</v>
      </c>
      <c r="B1095" s="13" t="s">
        <v>7580</v>
      </c>
      <c r="C1095" s="13" t="s">
        <v>7932</v>
      </c>
      <c r="D1095" s="1608">
        <v>45.9</v>
      </c>
      <c r="E1095" s="210">
        <f>VLOOKUP(A1095,'Lead Sheet'!A:B,2,0)</f>
        <v>0</v>
      </c>
      <c r="F1095" s="1608">
        <f t="shared" si="17"/>
        <v>0</v>
      </c>
      <c r="G1095" s="1648">
        <v>5</v>
      </c>
      <c r="H1095" s="1648">
        <v>15</v>
      </c>
      <c r="I1095" s="1648"/>
      <c r="J1095" s="1650">
        <v>199726010728</v>
      </c>
    </row>
    <row r="1096" spans="1:10">
      <c r="A1096" s="13" t="s">
        <v>10683</v>
      </c>
      <c r="B1096" s="13" t="s">
        <v>7581</v>
      </c>
      <c r="C1096" s="13" t="s">
        <v>7933</v>
      </c>
      <c r="D1096" s="1608">
        <v>50.87</v>
      </c>
      <c r="E1096" s="210">
        <f>VLOOKUP(A1096,'Lead Sheet'!A:B,2,0)</f>
        <v>0</v>
      </c>
      <c r="F1096" s="1608">
        <f t="shared" si="17"/>
        <v>0</v>
      </c>
      <c r="G1096" s="1648">
        <v>5</v>
      </c>
      <c r="H1096" s="1648">
        <v>15</v>
      </c>
      <c r="I1096" s="1648"/>
      <c r="J1096" s="1650">
        <v>199726010735</v>
      </c>
    </row>
    <row r="1097" spans="1:10">
      <c r="A1097" s="13" t="s">
        <v>10683</v>
      </c>
      <c r="B1097" s="13" t="s">
        <v>7582</v>
      </c>
      <c r="C1097" s="13" t="s">
        <v>7934</v>
      </c>
      <c r="D1097" s="1608">
        <v>60.31</v>
      </c>
      <c r="E1097" s="210">
        <f>VLOOKUP(A1097,'Lead Sheet'!A:B,2,0)</f>
        <v>0</v>
      </c>
      <c r="F1097" s="1608">
        <f t="shared" si="17"/>
        <v>0</v>
      </c>
      <c r="G1097" s="1648">
        <v>2</v>
      </c>
      <c r="H1097" s="1648">
        <v>10</v>
      </c>
      <c r="I1097" s="1648"/>
      <c r="J1097" s="1650">
        <v>199726010742</v>
      </c>
    </row>
    <row r="1098" spans="1:10">
      <c r="A1098" s="13" t="s">
        <v>10683</v>
      </c>
      <c r="B1098" s="13" t="s">
        <v>7583</v>
      </c>
      <c r="C1098" s="13" t="s">
        <v>7935</v>
      </c>
      <c r="D1098" s="1608">
        <v>103.55</v>
      </c>
      <c r="E1098" s="210">
        <f>VLOOKUP(A1098,'Lead Sheet'!A:B,2,0)</f>
        <v>0</v>
      </c>
      <c r="F1098" s="1608">
        <f t="shared" si="17"/>
        <v>0</v>
      </c>
      <c r="G1098" s="1648">
        <v>1</v>
      </c>
      <c r="H1098" s="1648">
        <v>4</v>
      </c>
      <c r="I1098" s="1648"/>
      <c r="J1098" s="1650">
        <v>199726010759</v>
      </c>
    </row>
    <row r="1099" spans="1:10">
      <c r="A1099" s="13" t="s">
        <v>10683</v>
      </c>
      <c r="B1099" s="13" t="s">
        <v>7584</v>
      </c>
      <c r="C1099" s="13" t="s">
        <v>7936</v>
      </c>
      <c r="D1099" s="1608">
        <v>119.09</v>
      </c>
      <c r="E1099" s="210">
        <f>VLOOKUP(A1099,'Lead Sheet'!A:B,2,0)</f>
        <v>0</v>
      </c>
      <c r="F1099" s="1608">
        <f t="shared" si="17"/>
        <v>0</v>
      </c>
      <c r="G1099" s="1648">
        <v>1</v>
      </c>
      <c r="H1099" s="1648">
        <v>3</v>
      </c>
      <c r="I1099" s="1648"/>
      <c r="J1099" s="1650">
        <v>199726010766</v>
      </c>
    </row>
    <row r="1100" spans="1:10">
      <c r="A1100" s="13" t="s">
        <v>10683</v>
      </c>
      <c r="B1100" s="13" t="s">
        <v>7585</v>
      </c>
      <c r="C1100" s="13" t="s">
        <v>7937</v>
      </c>
      <c r="D1100" s="1608">
        <v>194.51</v>
      </c>
      <c r="E1100" s="210">
        <f>VLOOKUP(A1100,'Lead Sheet'!A:B,2,0)</f>
        <v>0</v>
      </c>
      <c r="F1100" s="1608">
        <f t="shared" si="17"/>
        <v>0</v>
      </c>
      <c r="G1100" s="1648">
        <v>1</v>
      </c>
      <c r="H1100" s="1648">
        <v>2</v>
      </c>
      <c r="I1100" s="1648"/>
      <c r="J1100" s="1650">
        <v>199726010773</v>
      </c>
    </row>
    <row r="1101" spans="1:10">
      <c r="A1101" s="13" t="s">
        <v>10683</v>
      </c>
      <c r="B1101" s="13" t="s">
        <v>7586</v>
      </c>
      <c r="C1101" s="13" t="s">
        <v>7938</v>
      </c>
      <c r="D1101" s="1608">
        <v>55.56</v>
      </c>
      <c r="E1101" s="210">
        <f>VLOOKUP(A1101,'Lead Sheet'!A:B,2,0)</f>
        <v>0</v>
      </c>
      <c r="F1101" s="1608">
        <f t="shared" si="17"/>
        <v>0</v>
      </c>
      <c r="G1101" s="1648">
        <v>5</v>
      </c>
      <c r="H1101" s="1648">
        <v>15</v>
      </c>
      <c r="I1101" s="1648"/>
      <c r="J1101" s="1650">
        <v>199726010780</v>
      </c>
    </row>
    <row r="1102" spans="1:10">
      <c r="A1102" s="13" t="s">
        <v>10683</v>
      </c>
      <c r="B1102" s="13" t="s">
        <v>7587</v>
      </c>
      <c r="C1102" s="13" t="s">
        <v>7939</v>
      </c>
      <c r="D1102" s="1608">
        <v>68.739999999999995</v>
      </c>
      <c r="E1102" s="210">
        <f>VLOOKUP(A1102,'Lead Sheet'!A:B,2,0)</f>
        <v>0</v>
      </c>
      <c r="F1102" s="1608">
        <f t="shared" si="17"/>
        <v>0</v>
      </c>
      <c r="G1102" s="1648">
        <v>2</v>
      </c>
      <c r="H1102" s="1648">
        <v>10</v>
      </c>
      <c r="I1102" s="1648"/>
      <c r="J1102" s="1650">
        <v>199726010797</v>
      </c>
    </row>
    <row r="1103" spans="1:10">
      <c r="A1103" s="13" t="s">
        <v>10683</v>
      </c>
      <c r="B1103" s="13" t="s">
        <v>7588</v>
      </c>
      <c r="C1103" s="13" t="s">
        <v>7940</v>
      </c>
      <c r="D1103" s="1608">
        <v>67.459999999999994</v>
      </c>
      <c r="E1103" s="210">
        <f>VLOOKUP(A1103,'Lead Sheet'!A:B,2,0)</f>
        <v>0</v>
      </c>
      <c r="F1103" s="1608">
        <f t="shared" si="17"/>
        <v>0</v>
      </c>
      <c r="G1103" s="1648">
        <v>2</v>
      </c>
      <c r="H1103" s="1648">
        <v>10</v>
      </c>
      <c r="I1103" s="1648"/>
      <c r="J1103" s="1650">
        <v>199726010803</v>
      </c>
    </row>
    <row r="1104" spans="1:10">
      <c r="A1104" s="13" t="s">
        <v>10683</v>
      </c>
      <c r="B1104" s="13" t="s">
        <v>7589</v>
      </c>
      <c r="C1104" s="13" t="s">
        <v>7941</v>
      </c>
      <c r="D1104" s="1608">
        <v>112.24</v>
      </c>
      <c r="E1104" s="210">
        <f>VLOOKUP(A1104,'Lead Sheet'!A:B,2,0)</f>
        <v>0</v>
      </c>
      <c r="F1104" s="1608">
        <f t="shared" si="17"/>
        <v>0</v>
      </c>
      <c r="G1104" s="1648">
        <v>1</v>
      </c>
      <c r="H1104" s="1648">
        <v>6</v>
      </c>
      <c r="I1104" s="1648"/>
      <c r="J1104" s="1650">
        <v>199726010810</v>
      </c>
    </row>
    <row r="1105" spans="1:10">
      <c r="A1105" s="13" t="s">
        <v>10683</v>
      </c>
      <c r="B1105" s="13" t="s">
        <v>7590</v>
      </c>
      <c r="C1105" s="13" t="s">
        <v>7942</v>
      </c>
      <c r="D1105" s="1608">
        <v>111.7</v>
      </c>
      <c r="E1105" s="210">
        <f>VLOOKUP(A1105,'Lead Sheet'!A:B,2,0)</f>
        <v>0</v>
      </c>
      <c r="F1105" s="1608">
        <f t="shared" si="17"/>
        <v>0</v>
      </c>
      <c r="G1105" s="1648">
        <v>1</v>
      </c>
      <c r="H1105" s="1648">
        <v>4</v>
      </c>
      <c r="I1105" s="1648"/>
      <c r="J1105" s="1650">
        <v>199726010827</v>
      </c>
    </row>
    <row r="1106" spans="1:10">
      <c r="A1106" s="13" t="s">
        <v>10683</v>
      </c>
      <c r="B1106" s="13" t="s">
        <v>7591</v>
      </c>
      <c r="C1106" s="13" t="s">
        <v>7943</v>
      </c>
      <c r="D1106" s="1608">
        <v>109.84</v>
      </c>
      <c r="E1106" s="210">
        <f>VLOOKUP(A1106,'Lead Sheet'!A:B,2,0)</f>
        <v>0</v>
      </c>
      <c r="F1106" s="1608">
        <f t="shared" si="17"/>
        <v>0</v>
      </c>
      <c r="G1106" s="1648">
        <v>1</v>
      </c>
      <c r="H1106" s="1648">
        <v>6</v>
      </c>
      <c r="I1106" s="1648"/>
      <c r="J1106" s="1650">
        <v>199726010834</v>
      </c>
    </row>
    <row r="1107" spans="1:10">
      <c r="A1107" s="13" t="s">
        <v>10683</v>
      </c>
      <c r="B1107" s="13" t="s">
        <v>7592</v>
      </c>
      <c r="C1107" s="13" t="s">
        <v>7944</v>
      </c>
      <c r="D1107" s="1608">
        <v>146.69999999999999</v>
      </c>
      <c r="E1107" s="210">
        <f>VLOOKUP(A1107,'Lead Sheet'!A:B,2,0)</f>
        <v>0</v>
      </c>
      <c r="F1107" s="1608">
        <f t="shared" si="17"/>
        <v>0</v>
      </c>
      <c r="G1107" s="1648">
        <v>1</v>
      </c>
      <c r="H1107" s="1648">
        <v>6</v>
      </c>
      <c r="I1107" s="1648"/>
      <c r="J1107" s="1650">
        <v>199726010841</v>
      </c>
    </row>
    <row r="1108" spans="1:10">
      <c r="A1108" s="13" t="s">
        <v>10683</v>
      </c>
      <c r="B1108" s="13" t="s">
        <v>7593</v>
      </c>
      <c r="C1108" s="13" t="s">
        <v>7945</v>
      </c>
      <c r="D1108" s="1608">
        <v>141.28</v>
      </c>
      <c r="E1108" s="210">
        <f>VLOOKUP(A1108,'Lead Sheet'!A:B,2,0)</f>
        <v>0</v>
      </c>
      <c r="F1108" s="1608">
        <f t="shared" si="17"/>
        <v>0</v>
      </c>
      <c r="G1108" s="1648">
        <v>1</v>
      </c>
      <c r="H1108" s="1648">
        <v>6</v>
      </c>
      <c r="I1108" s="1648"/>
      <c r="J1108" s="1650">
        <v>199726010858</v>
      </c>
    </row>
    <row r="1109" spans="1:10">
      <c r="A1109" s="13" t="s">
        <v>10683</v>
      </c>
      <c r="B1109" s="13" t="s">
        <v>7594</v>
      </c>
      <c r="C1109" s="13" t="s">
        <v>7946</v>
      </c>
      <c r="D1109" s="1608">
        <v>141.24</v>
      </c>
      <c r="E1109" s="210">
        <f>VLOOKUP(A1109,'Lead Sheet'!A:B,2,0)</f>
        <v>0</v>
      </c>
      <c r="F1109" s="1608">
        <f t="shared" si="17"/>
        <v>0</v>
      </c>
      <c r="G1109" s="1648">
        <v>1</v>
      </c>
      <c r="H1109" s="1648">
        <v>6</v>
      </c>
      <c r="I1109" s="1648"/>
      <c r="J1109" s="1650">
        <v>199726010865</v>
      </c>
    </row>
    <row r="1110" spans="1:10">
      <c r="A1110" s="13" t="s">
        <v>10683</v>
      </c>
      <c r="B1110" s="13" t="s">
        <v>7595</v>
      </c>
      <c r="C1110" s="13" t="s">
        <v>7947</v>
      </c>
      <c r="D1110" s="1608">
        <v>138.09</v>
      </c>
      <c r="E1110" s="210">
        <f>VLOOKUP(A1110,'Lead Sheet'!A:B,2,0)</f>
        <v>0</v>
      </c>
      <c r="F1110" s="1608">
        <f t="shared" si="17"/>
        <v>0</v>
      </c>
      <c r="G1110" s="1648">
        <v>1</v>
      </c>
      <c r="H1110" s="1648">
        <v>6</v>
      </c>
      <c r="I1110" s="1648"/>
      <c r="J1110" s="1650">
        <v>199726010872</v>
      </c>
    </row>
    <row r="1111" spans="1:10">
      <c r="A1111" s="13" t="s">
        <v>10683</v>
      </c>
      <c r="B1111" s="13" t="s">
        <v>7596</v>
      </c>
      <c r="C1111" s="13" t="s">
        <v>7948</v>
      </c>
      <c r="D1111" s="1608">
        <v>221.24</v>
      </c>
      <c r="E1111" s="210">
        <f>VLOOKUP(A1111,'Lead Sheet'!A:B,2,0)</f>
        <v>0</v>
      </c>
      <c r="F1111" s="1608">
        <f t="shared" si="17"/>
        <v>0</v>
      </c>
      <c r="G1111" s="1648">
        <v>1</v>
      </c>
      <c r="H1111" s="1648">
        <v>2</v>
      </c>
      <c r="I1111" s="1648"/>
      <c r="J1111" s="1650">
        <v>199726010889</v>
      </c>
    </row>
    <row r="1112" spans="1:10">
      <c r="A1112" s="13" t="s">
        <v>10683</v>
      </c>
      <c r="B1112" s="13" t="s">
        <v>7597</v>
      </c>
      <c r="C1112" s="13" t="s">
        <v>7949</v>
      </c>
      <c r="D1112" s="1608">
        <v>215.16</v>
      </c>
      <c r="E1112" s="210">
        <f>VLOOKUP(A1112,'Lead Sheet'!A:B,2,0)</f>
        <v>0</v>
      </c>
      <c r="F1112" s="1608">
        <f t="shared" si="17"/>
        <v>0</v>
      </c>
      <c r="G1112" s="1648">
        <v>1</v>
      </c>
      <c r="H1112" s="1648">
        <v>2</v>
      </c>
      <c r="I1112" s="1648"/>
      <c r="J1112" s="1650">
        <v>199726010896</v>
      </c>
    </row>
    <row r="1113" spans="1:10">
      <c r="A1113" s="13" t="s">
        <v>10683</v>
      </c>
      <c r="B1113" s="13" t="s">
        <v>7598</v>
      </c>
      <c r="C1113" s="13" t="s">
        <v>7950</v>
      </c>
      <c r="D1113" s="1608">
        <v>213.09</v>
      </c>
      <c r="E1113" s="210">
        <f>VLOOKUP(A1113,'Lead Sheet'!A:B,2,0)</f>
        <v>0</v>
      </c>
      <c r="F1113" s="1608">
        <f t="shared" si="17"/>
        <v>0</v>
      </c>
      <c r="G1113" s="1648">
        <v>1</v>
      </c>
      <c r="H1113" s="1648">
        <v>2</v>
      </c>
      <c r="I1113" s="1648"/>
      <c r="J1113" s="1650">
        <v>199726010902</v>
      </c>
    </row>
    <row r="1114" spans="1:10">
      <c r="A1114" s="13" t="s">
        <v>10683</v>
      </c>
      <c r="B1114" s="13" t="s">
        <v>7599</v>
      </c>
      <c r="C1114" s="13" t="s">
        <v>7951</v>
      </c>
      <c r="D1114" s="1608">
        <v>227.13</v>
      </c>
      <c r="E1114" s="210">
        <f>VLOOKUP(A1114,'Lead Sheet'!A:B,2,0)</f>
        <v>0</v>
      </c>
      <c r="F1114" s="1608">
        <f t="shared" si="17"/>
        <v>0</v>
      </c>
      <c r="G1114" s="1648">
        <v>1</v>
      </c>
      <c r="H1114" s="1648">
        <v>3</v>
      </c>
      <c r="I1114" s="1648"/>
      <c r="J1114" s="1650">
        <v>199726010919</v>
      </c>
    </row>
    <row r="1115" spans="1:10">
      <c r="A1115" s="13" t="s">
        <v>10683</v>
      </c>
      <c r="B1115" s="13" t="s">
        <v>7600</v>
      </c>
      <c r="C1115" s="13" t="s">
        <v>7952</v>
      </c>
      <c r="D1115" s="1608">
        <v>231.42</v>
      </c>
      <c r="E1115" s="210">
        <f>VLOOKUP(A1115,'Lead Sheet'!A:B,2,0)</f>
        <v>0</v>
      </c>
      <c r="F1115" s="1608">
        <f t="shared" si="17"/>
        <v>0</v>
      </c>
      <c r="G1115" s="1648">
        <v>1</v>
      </c>
      <c r="H1115" s="1648">
        <v>2</v>
      </c>
      <c r="I1115" s="1648"/>
      <c r="J1115" s="1650">
        <v>199726010926</v>
      </c>
    </row>
    <row r="1116" spans="1:10">
      <c r="A1116" s="13" t="s">
        <v>10683</v>
      </c>
      <c r="B1116" s="13" t="s">
        <v>7601</v>
      </c>
      <c r="C1116" s="13" t="s">
        <v>8072</v>
      </c>
      <c r="D1116" s="1608">
        <v>59.61</v>
      </c>
      <c r="E1116" s="210">
        <f>VLOOKUP(A1116,'Lead Sheet'!A:B,2,0)</f>
        <v>0</v>
      </c>
      <c r="F1116" s="1608">
        <f t="shared" si="17"/>
        <v>0</v>
      </c>
      <c r="G1116" s="1648">
        <v>5</v>
      </c>
      <c r="H1116" s="1648">
        <v>15</v>
      </c>
      <c r="I1116" s="1648"/>
      <c r="J1116" s="1650">
        <v>199726010933</v>
      </c>
    </row>
    <row r="1117" spans="1:10">
      <c r="A1117" s="13" t="s">
        <v>10683</v>
      </c>
      <c r="B1117" s="13" t="s">
        <v>7602</v>
      </c>
      <c r="C1117" s="13" t="s">
        <v>8073</v>
      </c>
      <c r="D1117" s="1608">
        <v>59.35</v>
      </c>
      <c r="E1117" s="210">
        <f>VLOOKUP(A1117,'Lead Sheet'!A:B,2,0)</f>
        <v>0</v>
      </c>
      <c r="F1117" s="1608">
        <f t="shared" si="17"/>
        <v>0</v>
      </c>
      <c r="G1117" s="1648">
        <v>5</v>
      </c>
      <c r="H1117" s="1648">
        <v>15</v>
      </c>
      <c r="I1117" s="1648"/>
      <c r="J1117" s="1650">
        <v>199726010940</v>
      </c>
    </row>
    <row r="1118" spans="1:10">
      <c r="A1118" s="13" t="s">
        <v>10683</v>
      </c>
      <c r="B1118" s="13" t="s">
        <v>7603</v>
      </c>
      <c r="C1118" s="13" t="s">
        <v>8074</v>
      </c>
      <c r="D1118" s="1608">
        <v>68</v>
      </c>
      <c r="E1118" s="210">
        <f>VLOOKUP(A1118,'Lead Sheet'!A:B,2,0)</f>
        <v>0</v>
      </c>
      <c r="F1118" s="1608">
        <f t="shared" si="17"/>
        <v>0</v>
      </c>
      <c r="G1118" s="1648">
        <v>2</v>
      </c>
      <c r="H1118" s="1648">
        <v>10</v>
      </c>
      <c r="I1118" s="1648"/>
      <c r="J1118" s="1650">
        <v>199726010957</v>
      </c>
    </row>
    <row r="1119" spans="1:10">
      <c r="A1119" s="13" t="s">
        <v>10683</v>
      </c>
      <c r="B1119" s="13" t="s">
        <v>7604</v>
      </c>
      <c r="C1119" s="13" t="s">
        <v>8075</v>
      </c>
      <c r="D1119" s="1608">
        <v>68</v>
      </c>
      <c r="E1119" s="210">
        <f>VLOOKUP(A1119,'Lead Sheet'!A:B,2,0)</f>
        <v>0</v>
      </c>
      <c r="F1119" s="1608">
        <f t="shared" si="17"/>
        <v>0</v>
      </c>
      <c r="G1119" s="1648">
        <v>2</v>
      </c>
      <c r="H1119" s="1648">
        <v>10</v>
      </c>
      <c r="I1119" s="1648"/>
      <c r="J1119" s="1650">
        <v>199726010964</v>
      </c>
    </row>
    <row r="1120" spans="1:10">
      <c r="A1120" s="13" t="s">
        <v>10683</v>
      </c>
      <c r="B1120" s="13" t="s">
        <v>7605</v>
      </c>
      <c r="C1120" s="13" t="s">
        <v>8076</v>
      </c>
      <c r="D1120" s="1608">
        <v>97.09</v>
      </c>
      <c r="E1120" s="210">
        <f>VLOOKUP(A1120,'Lead Sheet'!A:B,2,0)</f>
        <v>0</v>
      </c>
      <c r="F1120" s="1608">
        <f t="shared" si="17"/>
        <v>0</v>
      </c>
      <c r="G1120" s="1648">
        <v>1</v>
      </c>
      <c r="H1120" s="1648">
        <v>8</v>
      </c>
      <c r="I1120" s="1648"/>
      <c r="J1120" s="1650">
        <v>199726010971</v>
      </c>
    </row>
    <row r="1121" spans="1:10">
      <c r="A1121" s="13" t="s">
        <v>10683</v>
      </c>
      <c r="B1121" s="13" t="s">
        <v>7606</v>
      </c>
      <c r="C1121" s="13" t="s">
        <v>8077</v>
      </c>
      <c r="D1121" s="1608">
        <v>114.89</v>
      </c>
      <c r="E1121" s="210">
        <f>VLOOKUP(A1121,'Lead Sheet'!A:B,2,0)</f>
        <v>0</v>
      </c>
      <c r="F1121" s="1608">
        <f t="shared" si="17"/>
        <v>0</v>
      </c>
      <c r="G1121" s="1648">
        <v>1</v>
      </c>
      <c r="H1121" s="1648">
        <v>8</v>
      </c>
      <c r="I1121" s="1648"/>
      <c r="J1121" s="1650">
        <v>199726010988</v>
      </c>
    </row>
    <row r="1122" spans="1:10">
      <c r="A1122" s="13" t="s">
        <v>10683</v>
      </c>
      <c r="B1122" s="13" t="s">
        <v>7607</v>
      </c>
      <c r="C1122" s="13" t="s">
        <v>8078</v>
      </c>
      <c r="D1122" s="1608">
        <v>112.08</v>
      </c>
      <c r="E1122" s="210">
        <f>VLOOKUP(A1122,'Lead Sheet'!A:B,2,0)</f>
        <v>0</v>
      </c>
      <c r="F1122" s="1608">
        <f t="shared" si="17"/>
        <v>0</v>
      </c>
      <c r="G1122" s="1648">
        <v>1</v>
      </c>
      <c r="H1122" s="1648">
        <v>8</v>
      </c>
      <c r="I1122" s="1648"/>
      <c r="J1122" s="1650">
        <v>199726010995</v>
      </c>
    </row>
    <row r="1123" spans="1:10">
      <c r="A1123" s="13" t="s">
        <v>10683</v>
      </c>
      <c r="B1123" s="13" t="s">
        <v>7608</v>
      </c>
      <c r="C1123" s="13" t="s">
        <v>8079</v>
      </c>
      <c r="D1123" s="1608">
        <v>146.69999999999999</v>
      </c>
      <c r="E1123" s="210">
        <f>VLOOKUP(A1123,'Lead Sheet'!A:B,2,0)</f>
        <v>0</v>
      </c>
      <c r="F1123" s="1608">
        <f t="shared" si="17"/>
        <v>0</v>
      </c>
      <c r="G1123" s="1648">
        <v>1</v>
      </c>
      <c r="H1123" s="1648">
        <v>6</v>
      </c>
      <c r="I1123" s="1648"/>
      <c r="J1123" s="1650">
        <v>199726011008</v>
      </c>
    </row>
    <row r="1124" spans="1:10">
      <c r="A1124" s="13" t="s">
        <v>10683</v>
      </c>
      <c r="B1124" s="13" t="s">
        <v>7609</v>
      </c>
      <c r="C1124" s="13" t="s">
        <v>8080</v>
      </c>
      <c r="D1124" s="1608">
        <v>138.55000000000001</v>
      </c>
      <c r="E1124" s="210">
        <f>VLOOKUP(A1124,'Lead Sheet'!A:B,2,0)</f>
        <v>0</v>
      </c>
      <c r="F1124" s="1608">
        <f t="shared" si="17"/>
        <v>0</v>
      </c>
      <c r="G1124" s="1648">
        <v>1</v>
      </c>
      <c r="H1124" s="1648">
        <v>6</v>
      </c>
      <c r="I1124" s="1648"/>
      <c r="J1124" s="1650">
        <v>199726011015</v>
      </c>
    </row>
    <row r="1125" spans="1:10">
      <c r="A1125" s="13" t="s">
        <v>10683</v>
      </c>
      <c r="B1125" s="13" t="s">
        <v>7610</v>
      </c>
      <c r="C1125" s="13" t="s">
        <v>8081</v>
      </c>
      <c r="D1125" s="1608">
        <v>142.31</v>
      </c>
      <c r="E1125" s="210">
        <f>VLOOKUP(A1125,'Lead Sheet'!A:B,2,0)</f>
        <v>0</v>
      </c>
      <c r="F1125" s="1608">
        <f t="shared" si="17"/>
        <v>0</v>
      </c>
      <c r="G1125" s="1648">
        <v>1</v>
      </c>
      <c r="H1125" s="1648">
        <v>6</v>
      </c>
      <c r="I1125" s="1648"/>
      <c r="J1125" s="1650">
        <v>199726011022</v>
      </c>
    </row>
    <row r="1126" spans="1:10">
      <c r="A1126" s="13" t="s">
        <v>10683</v>
      </c>
      <c r="B1126" s="13" t="s">
        <v>7611</v>
      </c>
      <c r="C1126" s="13" t="s">
        <v>8082</v>
      </c>
      <c r="D1126" s="1608">
        <v>146.85</v>
      </c>
      <c r="E1126" s="210">
        <f>VLOOKUP(A1126,'Lead Sheet'!A:B,2,0)</f>
        <v>0</v>
      </c>
      <c r="F1126" s="1608">
        <f t="shared" si="17"/>
        <v>0</v>
      </c>
      <c r="G1126" s="1648">
        <v>1</v>
      </c>
      <c r="H1126" s="1648">
        <v>8</v>
      </c>
      <c r="I1126" s="1648"/>
      <c r="J1126" s="1650">
        <v>199726011039</v>
      </c>
    </row>
    <row r="1127" spans="1:10">
      <c r="A1127" s="13" t="s">
        <v>10683</v>
      </c>
      <c r="B1127" s="13" t="s">
        <v>7612</v>
      </c>
      <c r="C1127" s="13" t="s">
        <v>8083</v>
      </c>
      <c r="D1127" s="1608">
        <v>221.24</v>
      </c>
      <c r="E1127" s="210">
        <f>VLOOKUP(A1127,'Lead Sheet'!A:B,2,0)</f>
        <v>0</v>
      </c>
      <c r="F1127" s="1608">
        <f t="shared" si="17"/>
        <v>0</v>
      </c>
      <c r="G1127" s="1648">
        <v>1</v>
      </c>
      <c r="H1127" s="1648">
        <v>2</v>
      </c>
      <c r="I1127" s="1648"/>
      <c r="J1127" s="1650">
        <v>199726011046</v>
      </c>
    </row>
    <row r="1128" spans="1:10">
      <c r="A1128" s="13" t="s">
        <v>10683</v>
      </c>
      <c r="B1128" s="13" t="s">
        <v>7613</v>
      </c>
      <c r="C1128" s="13" t="s">
        <v>8084</v>
      </c>
      <c r="D1128" s="1608">
        <v>213.09</v>
      </c>
      <c r="E1128" s="210">
        <f>VLOOKUP(A1128,'Lead Sheet'!A:B,2,0)</f>
        <v>0</v>
      </c>
      <c r="F1128" s="1608">
        <f t="shared" si="17"/>
        <v>0</v>
      </c>
      <c r="G1128" s="1648">
        <v>1</v>
      </c>
      <c r="H1128" s="1648">
        <v>2</v>
      </c>
      <c r="I1128" s="1648"/>
      <c r="J1128" s="1650">
        <v>199726011053</v>
      </c>
    </row>
    <row r="1129" spans="1:10">
      <c r="A1129" s="13" t="s">
        <v>10683</v>
      </c>
      <c r="B1129" s="13" t="s">
        <v>7614</v>
      </c>
      <c r="C1129" s="13" t="s">
        <v>8085</v>
      </c>
      <c r="D1129" s="1608">
        <v>203.39</v>
      </c>
      <c r="E1129" s="210">
        <f>VLOOKUP(A1129,'Lead Sheet'!A:B,2,0)</f>
        <v>0</v>
      </c>
      <c r="F1129" s="1608">
        <f t="shared" si="17"/>
        <v>0</v>
      </c>
      <c r="G1129" s="1648">
        <v>1</v>
      </c>
      <c r="H1129" s="1648">
        <v>2</v>
      </c>
      <c r="I1129" s="1648"/>
      <c r="J1129" s="1650">
        <v>199726011060</v>
      </c>
    </row>
    <row r="1130" spans="1:10">
      <c r="A1130" s="13" t="s">
        <v>10683</v>
      </c>
      <c r="B1130" s="13" t="s">
        <v>7615</v>
      </c>
      <c r="C1130" s="13" t="s">
        <v>8086</v>
      </c>
      <c r="D1130" s="1608">
        <v>228.84</v>
      </c>
      <c r="E1130" s="210">
        <f>VLOOKUP(A1130,'Lead Sheet'!A:B,2,0)</f>
        <v>0</v>
      </c>
      <c r="F1130" s="1608">
        <f t="shared" si="17"/>
        <v>0</v>
      </c>
      <c r="G1130" s="1648">
        <v>1</v>
      </c>
      <c r="H1130" s="1648">
        <v>2</v>
      </c>
      <c r="I1130" s="1648"/>
      <c r="J1130" s="1650">
        <v>199726011077</v>
      </c>
    </row>
    <row r="1131" spans="1:10">
      <c r="A1131" s="13" t="s">
        <v>10683</v>
      </c>
      <c r="B1131" s="13" t="s">
        <v>7616</v>
      </c>
      <c r="C1131" s="13" t="s">
        <v>8087</v>
      </c>
      <c r="D1131" s="1608">
        <v>233.28</v>
      </c>
      <c r="E1131" s="210">
        <f>VLOOKUP(A1131,'Lead Sheet'!A:B,2,0)</f>
        <v>0</v>
      </c>
      <c r="F1131" s="1608">
        <f t="shared" si="17"/>
        <v>0</v>
      </c>
      <c r="G1131" s="1648">
        <v>1</v>
      </c>
      <c r="H1131" s="1648">
        <v>2</v>
      </c>
      <c r="I1131" s="1648"/>
      <c r="J1131" s="1650">
        <v>199726011084</v>
      </c>
    </row>
    <row r="1132" spans="1:10">
      <c r="A1132" s="13" t="s">
        <v>10683</v>
      </c>
      <c r="B1132" s="13" t="s">
        <v>7617</v>
      </c>
      <c r="C1132" s="13" t="s">
        <v>7953</v>
      </c>
      <c r="D1132" s="1608">
        <v>31.77</v>
      </c>
      <c r="E1132" s="210">
        <f>VLOOKUP(A1132,'Lead Sheet'!A:B,2,0)</f>
        <v>0</v>
      </c>
      <c r="F1132" s="1608">
        <f t="shared" si="17"/>
        <v>0</v>
      </c>
      <c r="G1132" s="1648">
        <v>5</v>
      </c>
      <c r="H1132" s="1648">
        <v>30</v>
      </c>
      <c r="I1132" s="1648"/>
      <c r="J1132" s="1650">
        <v>199726011091</v>
      </c>
    </row>
    <row r="1133" spans="1:10">
      <c r="A1133" s="13" t="s">
        <v>10683</v>
      </c>
      <c r="B1133" s="13" t="s">
        <v>7618</v>
      </c>
      <c r="C1133" s="13" t="s">
        <v>7954</v>
      </c>
      <c r="D1133" s="1608">
        <v>33.26</v>
      </c>
      <c r="E1133" s="210">
        <f>VLOOKUP(A1133,'Lead Sheet'!A:B,2,0)</f>
        <v>0</v>
      </c>
      <c r="F1133" s="1608">
        <f t="shared" si="17"/>
        <v>0</v>
      </c>
      <c r="G1133" s="1648">
        <v>5</v>
      </c>
      <c r="H1133" s="1648">
        <v>30</v>
      </c>
      <c r="I1133" s="1648"/>
      <c r="J1133" s="1650">
        <v>199726011107</v>
      </c>
    </row>
    <row r="1134" spans="1:10">
      <c r="A1134" s="13" t="s">
        <v>10683</v>
      </c>
      <c r="B1134" s="13" t="s">
        <v>7619</v>
      </c>
      <c r="C1134" s="13" t="s">
        <v>7955</v>
      </c>
      <c r="D1134" s="1608">
        <v>37.69</v>
      </c>
      <c r="E1134" s="210">
        <f>VLOOKUP(A1134,'Lead Sheet'!A:B,2,0)</f>
        <v>0</v>
      </c>
      <c r="F1134" s="1608">
        <f t="shared" si="17"/>
        <v>0</v>
      </c>
      <c r="G1134" s="1648">
        <v>2</v>
      </c>
      <c r="H1134" s="1648">
        <v>20</v>
      </c>
      <c r="I1134" s="1648"/>
      <c r="J1134" s="1650">
        <v>199726011114</v>
      </c>
    </row>
    <row r="1135" spans="1:10">
      <c r="A1135" s="13" t="s">
        <v>10683</v>
      </c>
      <c r="B1135" s="13" t="s">
        <v>7620</v>
      </c>
      <c r="C1135" s="13" t="s">
        <v>7956</v>
      </c>
      <c r="D1135" s="1608">
        <v>64.19</v>
      </c>
      <c r="E1135" s="210">
        <f>VLOOKUP(A1135,'Lead Sheet'!A:B,2,0)</f>
        <v>0</v>
      </c>
      <c r="F1135" s="1608">
        <f t="shared" si="17"/>
        <v>0</v>
      </c>
      <c r="G1135" s="1648">
        <v>1</v>
      </c>
      <c r="H1135" s="1648">
        <v>10</v>
      </c>
      <c r="I1135" s="1648"/>
      <c r="J1135" s="1650">
        <v>199726011121</v>
      </c>
    </row>
    <row r="1136" spans="1:10">
      <c r="A1136" s="13" t="s">
        <v>10683</v>
      </c>
      <c r="B1136" s="13" t="s">
        <v>7621</v>
      </c>
      <c r="C1136" s="13" t="s">
        <v>7957</v>
      </c>
      <c r="D1136" s="1608">
        <v>81.760000000000005</v>
      </c>
      <c r="E1136" s="210">
        <f>VLOOKUP(A1136,'Lead Sheet'!A:B,2,0)</f>
        <v>0</v>
      </c>
      <c r="F1136" s="1608">
        <f t="shared" si="17"/>
        <v>0</v>
      </c>
      <c r="G1136" s="1648">
        <v>1</v>
      </c>
      <c r="H1136" s="1648">
        <v>10</v>
      </c>
      <c r="I1136" s="1648"/>
      <c r="J1136" s="1650">
        <v>199726011138</v>
      </c>
    </row>
    <row r="1137" spans="1:10">
      <c r="A1137" s="13" t="s">
        <v>10683</v>
      </c>
      <c r="B1137" s="13" t="s">
        <v>7622</v>
      </c>
      <c r="C1137" s="13" t="s">
        <v>7958</v>
      </c>
      <c r="D1137" s="1608">
        <v>100.83</v>
      </c>
      <c r="E1137" s="210">
        <f>VLOOKUP(A1137,'Lead Sheet'!A:B,2,0)</f>
        <v>0</v>
      </c>
      <c r="F1137" s="1608">
        <f t="shared" si="17"/>
        <v>0</v>
      </c>
      <c r="G1137" s="1648">
        <v>1</v>
      </c>
      <c r="H1137" s="1648">
        <v>10</v>
      </c>
      <c r="I1137" s="1648"/>
      <c r="J1137" s="1650">
        <v>199726011145</v>
      </c>
    </row>
    <row r="1138" spans="1:10">
      <c r="A1138" s="13" t="s">
        <v>10683</v>
      </c>
      <c r="B1138" s="13" t="s">
        <v>7623</v>
      </c>
      <c r="C1138" s="13" t="s">
        <v>7959</v>
      </c>
      <c r="D1138" s="1608">
        <v>152.12</v>
      </c>
      <c r="E1138" s="210">
        <f>VLOOKUP(A1138,'Lead Sheet'!A:B,2,0)</f>
        <v>0</v>
      </c>
      <c r="F1138" s="1608">
        <f t="shared" si="17"/>
        <v>0</v>
      </c>
      <c r="G1138" s="1648">
        <v>2</v>
      </c>
      <c r="H1138" s="1648">
        <v>20</v>
      </c>
      <c r="I1138" s="1648"/>
      <c r="J1138" s="1650">
        <v>199726011152</v>
      </c>
    </row>
    <row r="1139" spans="1:10">
      <c r="A1139" s="13" t="s">
        <v>10683</v>
      </c>
      <c r="B1139" s="13" t="s">
        <v>7624</v>
      </c>
      <c r="C1139" s="13" t="s">
        <v>7960</v>
      </c>
      <c r="D1139" s="1608">
        <v>146.82</v>
      </c>
      <c r="E1139" s="210">
        <f>VLOOKUP(A1139,'Lead Sheet'!A:B,2,0)</f>
        <v>0</v>
      </c>
      <c r="F1139" s="1608">
        <f t="shared" si="17"/>
        <v>0</v>
      </c>
      <c r="G1139" s="1648">
        <v>2</v>
      </c>
      <c r="H1139" s="1648">
        <v>20</v>
      </c>
      <c r="I1139" s="1648"/>
      <c r="J1139" s="1650">
        <v>199726011169</v>
      </c>
    </row>
    <row r="1140" spans="1:10">
      <c r="A1140" s="13" t="s">
        <v>10683</v>
      </c>
      <c r="B1140" s="13" t="s">
        <v>7625</v>
      </c>
      <c r="C1140" s="13" t="s">
        <v>7961</v>
      </c>
      <c r="D1140" s="1608">
        <v>180.13</v>
      </c>
      <c r="E1140" s="210">
        <f>VLOOKUP(A1140,'Lead Sheet'!A:B,2,0)</f>
        <v>0</v>
      </c>
      <c r="F1140" s="1608">
        <f t="shared" si="17"/>
        <v>0</v>
      </c>
      <c r="G1140" s="1648">
        <v>2</v>
      </c>
      <c r="H1140" s="1648">
        <v>10</v>
      </c>
      <c r="I1140" s="1648"/>
      <c r="J1140" s="1650">
        <v>199726011176</v>
      </c>
    </row>
    <row r="1141" spans="1:10">
      <c r="A1141" s="13" t="s">
        <v>10683</v>
      </c>
      <c r="B1141" s="13" t="s">
        <v>7626</v>
      </c>
      <c r="C1141" s="13" t="s">
        <v>7962</v>
      </c>
      <c r="D1141" s="1608">
        <v>230.89</v>
      </c>
      <c r="E1141" s="210">
        <f>VLOOKUP(A1141,'Lead Sheet'!A:B,2,0)</f>
        <v>0</v>
      </c>
      <c r="F1141" s="1608">
        <f t="shared" si="17"/>
        <v>0</v>
      </c>
      <c r="G1141" s="1648">
        <v>1</v>
      </c>
      <c r="H1141" s="1648">
        <v>6</v>
      </c>
      <c r="I1141" s="1648"/>
      <c r="J1141" s="1650">
        <v>199726011183</v>
      </c>
    </row>
    <row r="1142" spans="1:10">
      <c r="A1142" s="13" t="s">
        <v>10683</v>
      </c>
      <c r="B1142" s="13" t="s">
        <v>7627</v>
      </c>
      <c r="C1142" s="13" t="s">
        <v>7963</v>
      </c>
      <c r="D1142" s="1608">
        <v>265.83999999999997</v>
      </c>
      <c r="E1142" s="210">
        <f>VLOOKUP(A1142,'Lead Sheet'!A:B,2,0)</f>
        <v>0</v>
      </c>
      <c r="F1142" s="1608">
        <f t="shared" si="17"/>
        <v>0</v>
      </c>
      <c r="G1142" s="1648">
        <v>1</v>
      </c>
      <c r="H1142" s="1648">
        <v>5</v>
      </c>
      <c r="I1142" s="1648"/>
      <c r="J1142" s="1650">
        <v>199726011190</v>
      </c>
    </row>
    <row r="1143" spans="1:10">
      <c r="A1143" s="13" t="s">
        <v>10683</v>
      </c>
      <c r="B1143" s="13" t="s">
        <v>7628</v>
      </c>
      <c r="C1143" s="13" t="s">
        <v>7964</v>
      </c>
      <c r="D1143" s="1608">
        <v>334.71</v>
      </c>
      <c r="E1143" s="210">
        <f>VLOOKUP(A1143,'Lead Sheet'!A:B,2,0)</f>
        <v>0</v>
      </c>
      <c r="F1143" s="1608">
        <f t="shared" si="17"/>
        <v>0</v>
      </c>
      <c r="G1143" s="1648">
        <v>1</v>
      </c>
      <c r="H1143" s="1648">
        <v>3</v>
      </c>
      <c r="I1143" s="1648"/>
      <c r="J1143" s="1650">
        <v>199726011206</v>
      </c>
    </row>
    <row r="1144" spans="1:10">
      <c r="A1144" s="13" t="s">
        <v>10683</v>
      </c>
      <c r="B1144" s="13" t="s">
        <v>7629</v>
      </c>
      <c r="C1144" s="13" t="s">
        <v>8088</v>
      </c>
      <c r="D1144" s="1608">
        <v>138.22</v>
      </c>
      <c r="E1144" s="210">
        <f>VLOOKUP(A1144,'Lead Sheet'!A:B,2,0)</f>
        <v>0</v>
      </c>
      <c r="F1144" s="1608">
        <f t="shared" si="17"/>
        <v>0</v>
      </c>
      <c r="G1144" s="1648">
        <v>2</v>
      </c>
      <c r="H1144" s="1648">
        <v>20</v>
      </c>
      <c r="I1144" s="1648"/>
      <c r="J1144" s="1650">
        <v>199726011213</v>
      </c>
    </row>
    <row r="1145" spans="1:10">
      <c r="A1145" s="13" t="s">
        <v>10683</v>
      </c>
      <c r="B1145" s="13" t="s">
        <v>7630</v>
      </c>
      <c r="C1145" s="13" t="s">
        <v>8089</v>
      </c>
      <c r="D1145" s="1608">
        <v>135.9</v>
      </c>
      <c r="E1145" s="210">
        <f>VLOOKUP(A1145,'Lead Sheet'!A:B,2,0)</f>
        <v>0</v>
      </c>
      <c r="F1145" s="1608">
        <f t="shared" si="17"/>
        <v>0</v>
      </c>
      <c r="G1145" s="1648">
        <v>2</v>
      </c>
      <c r="H1145" s="1648">
        <v>20</v>
      </c>
      <c r="I1145" s="1648"/>
      <c r="J1145" s="1650">
        <v>199726011220</v>
      </c>
    </row>
    <row r="1146" spans="1:10">
      <c r="A1146" s="13" t="s">
        <v>10683</v>
      </c>
      <c r="B1146" s="13" t="s">
        <v>7631</v>
      </c>
      <c r="C1146" s="13" t="s">
        <v>8090</v>
      </c>
      <c r="D1146" s="1608">
        <v>166.77</v>
      </c>
      <c r="E1146" s="210">
        <f>VLOOKUP(A1146,'Lead Sheet'!A:B,2,0)</f>
        <v>0</v>
      </c>
      <c r="F1146" s="1608">
        <f t="shared" si="17"/>
        <v>0</v>
      </c>
      <c r="G1146" s="1648">
        <v>2</v>
      </c>
      <c r="H1146" s="1648">
        <v>10</v>
      </c>
      <c r="I1146" s="1648"/>
      <c r="J1146" s="1650">
        <v>199726011237</v>
      </c>
    </row>
    <row r="1147" spans="1:10">
      <c r="A1147" s="13" t="s">
        <v>10683</v>
      </c>
      <c r="B1147" s="13" t="s">
        <v>7632</v>
      </c>
      <c r="C1147" s="13" t="s">
        <v>8091</v>
      </c>
      <c r="D1147" s="1608">
        <v>209.81</v>
      </c>
      <c r="E1147" s="210">
        <f>VLOOKUP(A1147,'Lead Sheet'!A:B,2,0)</f>
        <v>0</v>
      </c>
      <c r="F1147" s="1608">
        <f t="shared" si="17"/>
        <v>0</v>
      </c>
      <c r="G1147" s="1648">
        <v>1</v>
      </c>
      <c r="H1147" s="1648">
        <v>6</v>
      </c>
      <c r="I1147" s="1648"/>
      <c r="J1147" s="1650">
        <v>199726011244</v>
      </c>
    </row>
    <row r="1148" spans="1:10">
      <c r="A1148" s="13" t="s">
        <v>10683</v>
      </c>
      <c r="B1148" s="13" t="s">
        <v>7633</v>
      </c>
      <c r="C1148" s="13" t="s">
        <v>8092</v>
      </c>
      <c r="D1148" s="1608">
        <v>241.56</v>
      </c>
      <c r="E1148" s="210">
        <f>VLOOKUP(A1148,'Lead Sheet'!A:B,2,0)</f>
        <v>0</v>
      </c>
      <c r="F1148" s="1608">
        <f t="shared" si="17"/>
        <v>0</v>
      </c>
      <c r="G1148" s="1648">
        <v>1</v>
      </c>
      <c r="H1148" s="1648">
        <v>5</v>
      </c>
      <c r="I1148" s="1648"/>
      <c r="J1148" s="1650">
        <v>199726011251</v>
      </c>
    </row>
    <row r="1149" spans="1:10">
      <c r="A1149" s="13" t="s">
        <v>10683</v>
      </c>
      <c r="B1149" s="13" t="s">
        <v>7634</v>
      </c>
      <c r="C1149" s="13" t="s">
        <v>8093</v>
      </c>
      <c r="D1149" s="1608">
        <v>309.88</v>
      </c>
      <c r="E1149" s="210">
        <f>VLOOKUP(A1149,'Lead Sheet'!A:B,2,0)</f>
        <v>0</v>
      </c>
      <c r="F1149" s="1608">
        <f t="shared" si="17"/>
        <v>0</v>
      </c>
      <c r="G1149" s="1648">
        <v>1</v>
      </c>
      <c r="H1149" s="1648">
        <v>3</v>
      </c>
      <c r="I1149" s="1648"/>
      <c r="J1149" s="1650">
        <v>199726011268</v>
      </c>
    </row>
    <row r="1150" spans="1:10">
      <c r="A1150" s="13" t="s">
        <v>10683</v>
      </c>
      <c r="B1150" s="13" t="s">
        <v>7635</v>
      </c>
      <c r="C1150" s="13" t="s">
        <v>7912</v>
      </c>
      <c r="D1150" s="1608">
        <v>32.67</v>
      </c>
      <c r="E1150" s="210">
        <f>VLOOKUP(A1150,'Lead Sheet'!A:B,2,0)</f>
        <v>0</v>
      </c>
      <c r="F1150" s="1608">
        <f t="shared" si="17"/>
        <v>0</v>
      </c>
      <c r="G1150" s="1648">
        <v>2</v>
      </c>
      <c r="H1150" s="1648">
        <v>20</v>
      </c>
      <c r="I1150" s="1648"/>
      <c r="J1150" s="1650">
        <v>199726011275</v>
      </c>
    </row>
    <row r="1151" spans="1:10">
      <c r="A1151" s="13" t="s">
        <v>10683</v>
      </c>
      <c r="B1151" s="13" t="s">
        <v>7636</v>
      </c>
      <c r="C1151" s="13" t="s">
        <v>7913</v>
      </c>
      <c r="D1151" s="1608">
        <v>39.31</v>
      </c>
      <c r="E1151" s="210">
        <f>VLOOKUP(A1151,'Lead Sheet'!A:B,2,0)</f>
        <v>0</v>
      </c>
      <c r="F1151" s="1608">
        <f t="shared" si="17"/>
        <v>0</v>
      </c>
      <c r="G1151" s="1648">
        <v>2</v>
      </c>
      <c r="H1151" s="1648">
        <v>20</v>
      </c>
      <c r="I1151" s="1648"/>
      <c r="J1151" s="1650">
        <v>199726011282</v>
      </c>
    </row>
    <row r="1152" spans="1:10">
      <c r="A1152" s="13" t="s">
        <v>10683</v>
      </c>
      <c r="B1152" s="13" t="s">
        <v>7637</v>
      </c>
      <c r="C1152" s="13" t="s">
        <v>7914</v>
      </c>
      <c r="D1152" s="1608">
        <v>38.71</v>
      </c>
      <c r="E1152" s="210">
        <f>VLOOKUP(A1152,'Lead Sheet'!A:B,2,0)</f>
        <v>0</v>
      </c>
      <c r="F1152" s="1608">
        <f t="shared" si="17"/>
        <v>0</v>
      </c>
      <c r="G1152" s="1648">
        <v>2</v>
      </c>
      <c r="H1152" s="1648">
        <v>20</v>
      </c>
      <c r="I1152" s="1648"/>
      <c r="J1152" s="1650">
        <v>199726011299</v>
      </c>
    </row>
    <row r="1153" spans="1:10">
      <c r="A1153" s="13" t="s">
        <v>10683</v>
      </c>
      <c r="B1153" s="13" t="s">
        <v>7638</v>
      </c>
      <c r="C1153" s="13" t="s">
        <v>7915</v>
      </c>
      <c r="D1153" s="1608">
        <v>60.17</v>
      </c>
      <c r="E1153" s="210">
        <f>VLOOKUP(A1153,'Lead Sheet'!A:B,2,0)</f>
        <v>0</v>
      </c>
      <c r="F1153" s="1608">
        <f t="shared" si="17"/>
        <v>0</v>
      </c>
      <c r="G1153" s="1648">
        <v>1</v>
      </c>
      <c r="H1153" s="1648">
        <v>10</v>
      </c>
      <c r="I1153" s="1648"/>
      <c r="J1153" s="1650">
        <v>199726011305</v>
      </c>
    </row>
    <row r="1154" spans="1:10">
      <c r="A1154" s="13" t="s">
        <v>10683</v>
      </c>
      <c r="B1154" s="13" t="s">
        <v>12792</v>
      </c>
      <c r="C1154" s="13" t="s">
        <v>12789</v>
      </c>
      <c r="D1154" s="1608">
        <v>60.17</v>
      </c>
      <c r="E1154" s="210">
        <f>VLOOKUP(A1154,'Lead Sheet'!A:B,2,0)</f>
        <v>0</v>
      </c>
      <c r="F1154" s="1608">
        <f t="shared" si="17"/>
        <v>0</v>
      </c>
      <c r="G1154" s="1648">
        <v>0</v>
      </c>
      <c r="H1154" s="1648">
        <v>0</v>
      </c>
      <c r="I1154" s="1648"/>
      <c r="J1154" s="1650" t="s">
        <v>13056</v>
      </c>
    </row>
    <row r="1155" spans="1:10">
      <c r="A1155" s="13" t="s">
        <v>10683</v>
      </c>
      <c r="B1155" s="13" t="s">
        <v>7639</v>
      </c>
      <c r="C1155" s="13" t="s">
        <v>7916</v>
      </c>
      <c r="D1155" s="1608">
        <v>75.64</v>
      </c>
      <c r="E1155" s="210">
        <f>VLOOKUP(A1155,'Lead Sheet'!A:B,2,0)</f>
        <v>0</v>
      </c>
      <c r="F1155" s="1608">
        <f t="shared" ref="F1155:F1218" si="18">IFERROR(D1155*E1155,"NET")</f>
        <v>0</v>
      </c>
      <c r="G1155" s="1648">
        <v>1</v>
      </c>
      <c r="H1155" s="1648">
        <v>5</v>
      </c>
      <c r="I1155" s="1648"/>
      <c r="J1155" s="1650">
        <v>199726011312</v>
      </c>
    </row>
    <row r="1156" spans="1:10">
      <c r="A1156" s="13" t="s">
        <v>10683</v>
      </c>
      <c r="B1156" s="13" t="s">
        <v>12793</v>
      </c>
      <c r="C1156" s="13" t="s">
        <v>12790</v>
      </c>
      <c r="D1156" s="1608">
        <v>75.64</v>
      </c>
      <c r="E1156" s="210">
        <f>VLOOKUP(A1156,'Lead Sheet'!A:B,2,0)</f>
        <v>0</v>
      </c>
      <c r="F1156" s="1608">
        <f t="shared" si="18"/>
        <v>0</v>
      </c>
      <c r="G1156" s="1648">
        <v>0</v>
      </c>
      <c r="H1156" s="1648">
        <v>0</v>
      </c>
      <c r="I1156" s="1648"/>
      <c r="J1156" s="1650" t="s">
        <v>13057</v>
      </c>
    </row>
    <row r="1157" spans="1:10">
      <c r="A1157" s="13" t="s">
        <v>10683</v>
      </c>
      <c r="B1157" s="13" t="s">
        <v>12794</v>
      </c>
      <c r="C1157" s="13" t="s">
        <v>12791</v>
      </c>
      <c r="D1157" s="1608">
        <v>75.64</v>
      </c>
      <c r="E1157" s="210">
        <f>VLOOKUP(A1157,'Lead Sheet'!A:B,2,0)</f>
        <v>0</v>
      </c>
      <c r="F1157" s="1608">
        <f t="shared" si="18"/>
        <v>0</v>
      </c>
      <c r="G1157" s="1648">
        <v>0</v>
      </c>
      <c r="H1157" s="1648">
        <v>0</v>
      </c>
      <c r="I1157" s="1648"/>
      <c r="J1157" s="1650" t="s">
        <v>13058</v>
      </c>
    </row>
    <row r="1158" spans="1:10">
      <c r="A1158" s="13" t="s">
        <v>10683</v>
      </c>
      <c r="B1158" s="13" t="s">
        <v>7640</v>
      </c>
      <c r="C1158" s="13" t="s">
        <v>7917</v>
      </c>
      <c r="D1158" s="1608">
        <v>100.64</v>
      </c>
      <c r="E1158" s="210">
        <f>VLOOKUP(A1158,'Lead Sheet'!A:B,2,0)</f>
        <v>0</v>
      </c>
      <c r="F1158" s="1608">
        <f t="shared" si="18"/>
        <v>0</v>
      </c>
      <c r="G1158" s="1648">
        <v>1</v>
      </c>
      <c r="H1158" s="1648">
        <v>5</v>
      </c>
      <c r="I1158" s="1648"/>
      <c r="J1158" s="1650">
        <v>199726011329</v>
      </c>
    </row>
    <row r="1159" spans="1:10">
      <c r="A1159" s="13" t="s">
        <v>10683</v>
      </c>
      <c r="B1159" s="13" t="s">
        <v>7641</v>
      </c>
      <c r="C1159" s="13" t="s">
        <v>7918</v>
      </c>
      <c r="D1159" s="1608">
        <v>111.81</v>
      </c>
      <c r="E1159" s="210">
        <f>VLOOKUP(A1159,'Lead Sheet'!A:B,2,0)</f>
        <v>0</v>
      </c>
      <c r="F1159" s="1608">
        <f t="shared" si="18"/>
        <v>0</v>
      </c>
      <c r="G1159" s="1648">
        <v>1</v>
      </c>
      <c r="H1159" s="1648">
        <v>5</v>
      </c>
      <c r="I1159" s="1648"/>
      <c r="J1159" s="1650">
        <v>199726011336</v>
      </c>
    </row>
    <row r="1160" spans="1:10">
      <c r="A1160" s="13" t="s">
        <v>10683</v>
      </c>
      <c r="B1160" s="13" t="s">
        <v>12788</v>
      </c>
      <c r="C1160" s="13" t="s">
        <v>7919</v>
      </c>
      <c r="D1160" s="1608">
        <v>111.81</v>
      </c>
      <c r="E1160" s="210">
        <f>VLOOKUP(A1160,'Lead Sheet'!A:B,2,0)</f>
        <v>0</v>
      </c>
      <c r="F1160" s="1608">
        <f t="shared" si="18"/>
        <v>0</v>
      </c>
      <c r="G1160" s="1648">
        <v>0</v>
      </c>
      <c r="H1160" s="1648">
        <v>0</v>
      </c>
      <c r="I1160" s="1648"/>
      <c r="J1160" s="1650" t="s">
        <v>13059</v>
      </c>
    </row>
    <row r="1161" spans="1:10">
      <c r="A1161" s="13" t="s">
        <v>10683</v>
      </c>
      <c r="B1161" s="13" t="s">
        <v>7510</v>
      </c>
      <c r="C1161" s="13" t="s">
        <v>7893</v>
      </c>
      <c r="D1161" s="1608">
        <v>32.67</v>
      </c>
      <c r="E1161" s="210">
        <f>VLOOKUP(A1161,'Lead Sheet'!A:B,2,0)</f>
        <v>0</v>
      </c>
      <c r="F1161" s="1608">
        <f t="shared" si="18"/>
        <v>0</v>
      </c>
      <c r="G1161" s="1648">
        <v>5</v>
      </c>
      <c r="H1161" s="1648">
        <v>40</v>
      </c>
      <c r="I1161" s="1648"/>
      <c r="J1161" s="1650">
        <v>199726011350</v>
      </c>
    </row>
    <row r="1162" spans="1:10">
      <c r="A1162" s="13" t="s">
        <v>10683</v>
      </c>
      <c r="B1162" s="13" t="s">
        <v>7511</v>
      </c>
      <c r="C1162" s="13" t="s">
        <v>7894</v>
      </c>
      <c r="D1162" s="1608">
        <v>38.71</v>
      </c>
      <c r="E1162" s="210">
        <f>VLOOKUP(A1162,'Lead Sheet'!A:B,2,0)</f>
        <v>0</v>
      </c>
      <c r="F1162" s="1608">
        <f t="shared" si="18"/>
        <v>0</v>
      </c>
      <c r="G1162" s="1648">
        <v>2</v>
      </c>
      <c r="H1162" s="1648">
        <v>20</v>
      </c>
      <c r="I1162" s="1648"/>
      <c r="J1162" s="1650">
        <v>199726011367</v>
      </c>
    </row>
    <row r="1163" spans="1:10">
      <c r="A1163" s="13" t="s">
        <v>10683</v>
      </c>
      <c r="B1163" s="13" t="s">
        <v>7512</v>
      </c>
      <c r="C1163" s="13" t="s">
        <v>7895</v>
      </c>
      <c r="D1163" s="1608">
        <v>39.31</v>
      </c>
      <c r="E1163" s="210">
        <f>VLOOKUP(A1163,'Lead Sheet'!A:B,2,0)</f>
        <v>0</v>
      </c>
      <c r="F1163" s="1608">
        <f t="shared" si="18"/>
        <v>0</v>
      </c>
      <c r="G1163" s="1648">
        <v>2</v>
      </c>
      <c r="H1163" s="1648">
        <v>20</v>
      </c>
      <c r="I1163" s="1648"/>
      <c r="J1163" s="1650">
        <v>199726011374</v>
      </c>
    </row>
    <row r="1164" spans="1:10">
      <c r="A1164" s="13" t="s">
        <v>10683</v>
      </c>
      <c r="B1164" s="13" t="s">
        <v>7513</v>
      </c>
      <c r="C1164" s="13" t="s">
        <v>7896</v>
      </c>
      <c r="D1164" s="1608">
        <v>60.17</v>
      </c>
      <c r="E1164" s="210">
        <f>VLOOKUP(A1164,'Lead Sheet'!A:B,2,0)</f>
        <v>0</v>
      </c>
      <c r="F1164" s="1608">
        <f t="shared" si="18"/>
        <v>0</v>
      </c>
      <c r="G1164" s="1648">
        <v>1</v>
      </c>
      <c r="H1164" s="1648">
        <v>10</v>
      </c>
      <c r="I1164" s="1648"/>
      <c r="J1164" s="1650">
        <v>199726011381</v>
      </c>
    </row>
    <row r="1165" spans="1:10">
      <c r="A1165" s="13" t="s">
        <v>10683</v>
      </c>
      <c r="B1165" s="13" t="s">
        <v>12802</v>
      </c>
      <c r="C1165" s="13" t="s">
        <v>12801</v>
      </c>
      <c r="D1165" s="1608">
        <v>60.17</v>
      </c>
      <c r="E1165" s="210">
        <f>VLOOKUP(A1165,'Lead Sheet'!A:B,2,0)</f>
        <v>0</v>
      </c>
      <c r="F1165" s="1608">
        <f t="shared" si="18"/>
        <v>0</v>
      </c>
      <c r="G1165" s="1648">
        <v>0</v>
      </c>
      <c r="H1165" s="1648">
        <v>0</v>
      </c>
      <c r="I1165" s="1648"/>
      <c r="J1165" s="1650" t="s">
        <v>13060</v>
      </c>
    </row>
    <row r="1166" spans="1:10">
      <c r="A1166" s="13" t="s">
        <v>10683</v>
      </c>
      <c r="B1166" s="13" t="s">
        <v>7514</v>
      </c>
      <c r="C1166" s="13" t="s">
        <v>7897</v>
      </c>
      <c r="D1166" s="1608">
        <v>75.64</v>
      </c>
      <c r="E1166" s="210">
        <f>VLOOKUP(A1166,'Lead Sheet'!A:B,2,0)</f>
        <v>0</v>
      </c>
      <c r="F1166" s="1608">
        <f t="shared" si="18"/>
        <v>0</v>
      </c>
      <c r="G1166" s="1648">
        <v>1</v>
      </c>
      <c r="H1166" s="1648">
        <v>5</v>
      </c>
      <c r="I1166" s="1648"/>
      <c r="J1166" s="1650">
        <v>199726011398</v>
      </c>
    </row>
    <row r="1167" spans="1:10">
      <c r="A1167" s="13" t="s">
        <v>10683</v>
      </c>
      <c r="B1167" s="13" t="s">
        <v>12799</v>
      </c>
      <c r="C1167" s="13" t="s">
        <v>12797</v>
      </c>
      <c r="D1167" s="1608">
        <v>75.64</v>
      </c>
      <c r="E1167" s="210">
        <f>VLOOKUP(A1167,'Lead Sheet'!A:B,2,0)</f>
        <v>0</v>
      </c>
      <c r="F1167" s="1608">
        <f t="shared" si="18"/>
        <v>0</v>
      </c>
      <c r="G1167" s="1648">
        <v>0</v>
      </c>
      <c r="H1167" s="1648">
        <v>0</v>
      </c>
      <c r="I1167" s="1648"/>
      <c r="J1167" s="1650" t="s">
        <v>13061</v>
      </c>
    </row>
    <row r="1168" spans="1:10">
      <c r="A1168" s="13" t="s">
        <v>10683</v>
      </c>
      <c r="B1168" s="13" t="s">
        <v>12800</v>
      </c>
      <c r="C1168" s="13" t="s">
        <v>12798</v>
      </c>
      <c r="D1168" s="1608">
        <v>75.64</v>
      </c>
      <c r="E1168" s="210">
        <f>VLOOKUP(A1168,'Lead Sheet'!A:B,2,0)</f>
        <v>0</v>
      </c>
      <c r="F1168" s="1608">
        <f t="shared" si="18"/>
        <v>0</v>
      </c>
      <c r="G1168" s="1648">
        <v>0</v>
      </c>
      <c r="H1168" s="1648">
        <v>0</v>
      </c>
      <c r="I1168" s="1648"/>
      <c r="J1168" s="1650" t="s">
        <v>13062</v>
      </c>
    </row>
    <row r="1169" spans="1:10">
      <c r="A1169" s="13" t="s">
        <v>10683</v>
      </c>
      <c r="B1169" s="13" t="s">
        <v>7515</v>
      </c>
      <c r="C1169" s="13" t="s">
        <v>7898</v>
      </c>
      <c r="D1169" s="1608">
        <v>100.64</v>
      </c>
      <c r="E1169" s="210">
        <f>VLOOKUP(A1169,'Lead Sheet'!A:B,2,0)</f>
        <v>0</v>
      </c>
      <c r="F1169" s="1608">
        <f t="shared" si="18"/>
        <v>0</v>
      </c>
      <c r="G1169" s="1648">
        <v>1</v>
      </c>
      <c r="H1169" s="1648">
        <v>5</v>
      </c>
      <c r="I1169" s="1648"/>
      <c r="J1169" s="1650">
        <v>199726011404</v>
      </c>
    </row>
    <row r="1170" spans="1:10">
      <c r="A1170" s="13" t="s">
        <v>10683</v>
      </c>
      <c r="B1170" s="13" t="s">
        <v>7516</v>
      </c>
      <c r="C1170" s="13" t="s">
        <v>7899</v>
      </c>
      <c r="D1170" s="1608">
        <v>111.81</v>
      </c>
      <c r="E1170" s="210">
        <f>VLOOKUP(A1170,'Lead Sheet'!A:B,2,0)</f>
        <v>0</v>
      </c>
      <c r="F1170" s="1608">
        <f t="shared" si="18"/>
        <v>0</v>
      </c>
      <c r="G1170" s="1648">
        <v>1</v>
      </c>
      <c r="H1170" s="1648">
        <v>5</v>
      </c>
      <c r="I1170" s="1648"/>
      <c r="J1170" s="1650">
        <v>199726011411</v>
      </c>
    </row>
    <row r="1171" spans="1:10">
      <c r="A1171" s="13" t="s">
        <v>10683</v>
      </c>
      <c r="B1171" s="13" t="s">
        <v>12795</v>
      </c>
      <c r="C1171" s="13" t="s">
        <v>12796</v>
      </c>
      <c r="D1171" s="1608">
        <v>111.81</v>
      </c>
      <c r="E1171" s="210">
        <f>VLOOKUP(A1171,'Lead Sheet'!A:B,2,0)</f>
        <v>0</v>
      </c>
      <c r="F1171" s="1608">
        <f t="shared" si="18"/>
        <v>0</v>
      </c>
      <c r="G1171" s="1648">
        <v>0</v>
      </c>
      <c r="H1171" s="1648">
        <v>0</v>
      </c>
      <c r="I1171" s="1648"/>
      <c r="J1171" s="1650" t="s">
        <v>13063</v>
      </c>
    </row>
    <row r="1172" spans="1:10">
      <c r="A1172" s="13" t="s">
        <v>10683</v>
      </c>
      <c r="B1172" s="13" t="s">
        <v>7523</v>
      </c>
      <c r="C1172" s="13" t="s">
        <v>7906</v>
      </c>
      <c r="D1172" s="1608">
        <v>87.82</v>
      </c>
      <c r="E1172" s="210">
        <f>VLOOKUP(A1172,'Lead Sheet'!A:B,2,0)</f>
        <v>0</v>
      </c>
      <c r="F1172" s="1608">
        <f t="shared" si="18"/>
        <v>0</v>
      </c>
      <c r="G1172" s="1648">
        <v>2</v>
      </c>
      <c r="H1172" s="1648">
        <v>20</v>
      </c>
      <c r="I1172" s="1648"/>
      <c r="J1172" s="1650">
        <v>199726011428</v>
      </c>
    </row>
    <row r="1173" spans="1:10">
      <c r="A1173" s="13" t="s">
        <v>10683</v>
      </c>
      <c r="B1173" s="13" t="s">
        <v>7524</v>
      </c>
      <c r="C1173" s="13" t="s">
        <v>7907</v>
      </c>
      <c r="D1173" s="1608">
        <v>94.44</v>
      </c>
      <c r="E1173" s="210">
        <f>VLOOKUP(A1173,'Lead Sheet'!A:B,2,0)</f>
        <v>0</v>
      </c>
      <c r="F1173" s="1608">
        <f t="shared" si="18"/>
        <v>0</v>
      </c>
      <c r="G1173" s="1648">
        <v>2</v>
      </c>
      <c r="H1173" s="1648">
        <v>20</v>
      </c>
      <c r="I1173" s="1648"/>
      <c r="J1173" s="1650">
        <v>199726011435</v>
      </c>
    </row>
    <row r="1174" spans="1:10">
      <c r="A1174" s="13" t="s">
        <v>10683</v>
      </c>
      <c r="B1174" s="13" t="s">
        <v>7525</v>
      </c>
      <c r="C1174" s="13" t="s">
        <v>7908</v>
      </c>
      <c r="D1174" s="1608">
        <v>110.63</v>
      </c>
      <c r="E1174" s="210">
        <f>VLOOKUP(A1174,'Lead Sheet'!A:B,2,0)</f>
        <v>0</v>
      </c>
      <c r="F1174" s="1608">
        <f t="shared" si="18"/>
        <v>0</v>
      </c>
      <c r="G1174" s="1648">
        <v>1</v>
      </c>
      <c r="H1174" s="1648">
        <v>15</v>
      </c>
      <c r="I1174" s="1648"/>
      <c r="J1174" s="1650">
        <v>199726011442</v>
      </c>
    </row>
    <row r="1175" spans="1:10">
      <c r="A1175" s="13" t="s">
        <v>10683</v>
      </c>
      <c r="B1175" s="13" t="s">
        <v>7526</v>
      </c>
      <c r="C1175" s="13" t="s">
        <v>7909</v>
      </c>
      <c r="D1175" s="1608">
        <v>119.63</v>
      </c>
      <c r="E1175" s="210">
        <f>VLOOKUP(A1175,'Lead Sheet'!A:B,2,0)</f>
        <v>0</v>
      </c>
      <c r="F1175" s="1608">
        <f t="shared" si="18"/>
        <v>0</v>
      </c>
      <c r="G1175" s="1648">
        <v>1</v>
      </c>
      <c r="H1175" s="1648">
        <v>5</v>
      </c>
      <c r="I1175" s="1648"/>
      <c r="J1175" s="1650">
        <v>199726011459</v>
      </c>
    </row>
    <row r="1176" spans="1:10">
      <c r="A1176" s="13" t="s">
        <v>10683</v>
      </c>
      <c r="B1176" s="13" t="s">
        <v>7527</v>
      </c>
      <c r="C1176" s="13" t="s">
        <v>7910</v>
      </c>
      <c r="D1176" s="1608">
        <v>122.79</v>
      </c>
      <c r="E1176" s="210">
        <f>VLOOKUP(A1176,'Lead Sheet'!A:B,2,0)</f>
        <v>0</v>
      </c>
      <c r="F1176" s="1608">
        <f t="shared" si="18"/>
        <v>0</v>
      </c>
      <c r="G1176" s="1648">
        <v>1</v>
      </c>
      <c r="H1176" s="1648">
        <v>5</v>
      </c>
      <c r="I1176" s="1648"/>
      <c r="J1176" s="1650">
        <v>199726011466</v>
      </c>
    </row>
    <row r="1177" spans="1:10">
      <c r="A1177" s="13" t="s">
        <v>10683</v>
      </c>
      <c r="B1177" s="13" t="s">
        <v>7528</v>
      </c>
      <c r="C1177" s="13" t="s">
        <v>7911</v>
      </c>
      <c r="D1177" s="1608">
        <v>126.83</v>
      </c>
      <c r="E1177" s="210">
        <f>VLOOKUP(A1177,'Lead Sheet'!A:B,2,0)</f>
        <v>0</v>
      </c>
      <c r="F1177" s="1608">
        <f t="shared" si="18"/>
        <v>0</v>
      </c>
      <c r="G1177" s="1648">
        <v>1</v>
      </c>
      <c r="H1177" s="1648">
        <v>4</v>
      </c>
      <c r="I1177" s="1648"/>
      <c r="J1177" s="1650">
        <v>199726011473</v>
      </c>
    </row>
    <row r="1178" spans="1:10">
      <c r="A1178" s="13" t="s">
        <v>10683</v>
      </c>
      <c r="B1178" s="13" t="s">
        <v>7789</v>
      </c>
      <c r="C1178" s="13" t="s">
        <v>8284</v>
      </c>
      <c r="D1178" s="1608">
        <v>184.56</v>
      </c>
      <c r="E1178" s="210">
        <f>VLOOKUP(A1178,'Lead Sheet'!A:B,2,0)</f>
        <v>0</v>
      </c>
      <c r="F1178" s="1608">
        <f t="shared" si="18"/>
        <v>0</v>
      </c>
      <c r="G1178" s="1648">
        <v>1</v>
      </c>
      <c r="H1178" s="1648">
        <v>5</v>
      </c>
      <c r="I1178" s="1648"/>
      <c r="J1178" s="1650">
        <v>199726011480</v>
      </c>
    </row>
    <row r="1179" spans="1:10">
      <c r="A1179" s="13" t="s">
        <v>10683</v>
      </c>
      <c r="B1179" s="13" t="s">
        <v>7790</v>
      </c>
      <c r="C1179" s="13" t="s">
        <v>8285</v>
      </c>
      <c r="D1179" s="1608">
        <v>193.76</v>
      </c>
      <c r="E1179" s="210">
        <f>VLOOKUP(A1179,'Lead Sheet'!A:B,2,0)</f>
        <v>0</v>
      </c>
      <c r="F1179" s="1608">
        <f t="shared" si="18"/>
        <v>0</v>
      </c>
      <c r="G1179" s="1648">
        <v>1</v>
      </c>
      <c r="H1179" s="1648">
        <v>5</v>
      </c>
      <c r="I1179" s="1648"/>
      <c r="J1179" s="1650">
        <v>199726011497</v>
      </c>
    </row>
    <row r="1180" spans="1:10">
      <c r="A1180" s="13" t="s">
        <v>10683</v>
      </c>
      <c r="B1180" s="13" t="s">
        <v>7791</v>
      </c>
      <c r="C1180" s="13" t="s">
        <v>8286</v>
      </c>
      <c r="D1180" s="1608">
        <v>201.7</v>
      </c>
      <c r="E1180" s="210">
        <f>VLOOKUP(A1180,'Lead Sheet'!A:B,2,0)</f>
        <v>0</v>
      </c>
      <c r="F1180" s="1608">
        <f t="shared" si="18"/>
        <v>0</v>
      </c>
      <c r="G1180" s="1648">
        <v>1</v>
      </c>
      <c r="H1180" s="1648">
        <v>5</v>
      </c>
      <c r="I1180" s="1648"/>
      <c r="J1180" s="1650">
        <v>199726011503</v>
      </c>
    </row>
    <row r="1181" spans="1:10">
      <c r="A1181" s="13" t="s">
        <v>10683</v>
      </c>
      <c r="B1181" s="13" t="s">
        <v>7792</v>
      </c>
      <c r="C1181" s="13" t="s">
        <v>8287</v>
      </c>
      <c r="D1181" s="1608">
        <v>210.64</v>
      </c>
      <c r="E1181" s="210">
        <f>VLOOKUP(A1181,'Lead Sheet'!A:B,2,0)</f>
        <v>0</v>
      </c>
      <c r="F1181" s="1608">
        <f t="shared" si="18"/>
        <v>0</v>
      </c>
      <c r="G1181" s="1648">
        <v>1</v>
      </c>
      <c r="H1181" s="1648">
        <v>2</v>
      </c>
      <c r="I1181" s="1648"/>
      <c r="J1181" s="1650">
        <v>199726011510</v>
      </c>
    </row>
    <row r="1182" spans="1:10">
      <c r="A1182" s="13" t="s">
        <v>10683</v>
      </c>
      <c r="B1182" s="13" t="s">
        <v>7793</v>
      </c>
      <c r="C1182" s="13" t="s">
        <v>8288</v>
      </c>
      <c r="D1182" s="1608">
        <v>229.17</v>
      </c>
      <c r="E1182" s="210">
        <f>VLOOKUP(A1182,'Lead Sheet'!A:B,2,0)</f>
        <v>0</v>
      </c>
      <c r="F1182" s="1608">
        <f t="shared" si="18"/>
        <v>0</v>
      </c>
      <c r="G1182" s="1648">
        <v>1</v>
      </c>
      <c r="H1182" s="1648">
        <v>2</v>
      </c>
      <c r="I1182" s="1648"/>
      <c r="J1182" s="1650">
        <v>199726011527</v>
      </c>
    </row>
    <row r="1183" spans="1:10">
      <c r="A1183" s="13" t="s">
        <v>10683</v>
      </c>
      <c r="B1183" s="13" t="s">
        <v>7794</v>
      </c>
      <c r="C1183" s="13" t="s">
        <v>8289</v>
      </c>
      <c r="D1183" s="1608">
        <v>282.73</v>
      </c>
      <c r="E1183" s="210">
        <f>VLOOKUP(A1183,'Lead Sheet'!A:B,2,0)</f>
        <v>0</v>
      </c>
      <c r="F1183" s="1608">
        <f t="shared" si="18"/>
        <v>0</v>
      </c>
      <c r="G1183" s="1648">
        <v>1</v>
      </c>
      <c r="H1183" s="1648">
        <v>2</v>
      </c>
      <c r="I1183" s="1648"/>
      <c r="J1183" s="1650">
        <v>199726011534</v>
      </c>
    </row>
    <row r="1184" spans="1:10">
      <c r="A1184" s="13" t="s">
        <v>2831</v>
      </c>
      <c r="B1184" s="13" t="s">
        <v>2438</v>
      </c>
      <c r="C1184" s="13" t="s">
        <v>6169</v>
      </c>
      <c r="D1184" s="1608">
        <v>4.84</v>
      </c>
      <c r="E1184" s="210">
        <f>VLOOKUP(A1184,'Lead Sheet'!A:B,2,0)</f>
        <v>0</v>
      </c>
      <c r="F1184" s="1608">
        <f t="shared" si="18"/>
        <v>0</v>
      </c>
      <c r="G1184" s="1648">
        <v>25</v>
      </c>
      <c r="H1184" s="1648">
        <v>600</v>
      </c>
      <c r="I1184" s="1648"/>
      <c r="J1184" s="1650">
        <v>199726011541</v>
      </c>
    </row>
    <row r="1185" spans="1:10">
      <c r="A1185" s="13" t="s">
        <v>2831</v>
      </c>
      <c r="B1185" s="13" t="s">
        <v>2439</v>
      </c>
      <c r="C1185" s="13" t="s">
        <v>6170</v>
      </c>
      <c r="D1185" s="1608">
        <v>5.97</v>
      </c>
      <c r="E1185" s="210">
        <f>VLOOKUP(A1185,'Lead Sheet'!A:B,2,0)</f>
        <v>0</v>
      </c>
      <c r="F1185" s="1608">
        <f t="shared" si="18"/>
        <v>0</v>
      </c>
      <c r="G1185" s="1648">
        <v>25</v>
      </c>
      <c r="H1185" s="1648">
        <v>600</v>
      </c>
      <c r="I1185" s="1648"/>
      <c r="J1185" s="1650">
        <v>199726011558</v>
      </c>
    </row>
    <row r="1186" spans="1:10">
      <c r="A1186" s="13" t="s">
        <v>2831</v>
      </c>
      <c r="B1186" s="13" t="s">
        <v>2440</v>
      </c>
      <c r="C1186" s="13" t="s">
        <v>6171</v>
      </c>
      <c r="D1186" s="1608">
        <v>5.97</v>
      </c>
      <c r="E1186" s="210">
        <f>VLOOKUP(A1186,'Lead Sheet'!A:B,2,0)</f>
        <v>0</v>
      </c>
      <c r="F1186" s="1608">
        <f t="shared" si="18"/>
        <v>0</v>
      </c>
      <c r="G1186" s="1648">
        <v>25</v>
      </c>
      <c r="H1186" s="1648">
        <v>600</v>
      </c>
      <c r="I1186" s="1648"/>
      <c r="J1186" s="1650">
        <v>199726011565</v>
      </c>
    </row>
    <row r="1187" spans="1:10">
      <c r="A1187" s="13" t="s">
        <v>2831</v>
      </c>
      <c r="B1187" s="13" t="s">
        <v>2441</v>
      </c>
      <c r="C1187" s="13" t="s">
        <v>6172</v>
      </c>
      <c r="D1187" s="1608">
        <v>6.95</v>
      </c>
      <c r="E1187" s="210">
        <f>VLOOKUP(A1187,'Lead Sheet'!A:B,2,0)</f>
        <v>0</v>
      </c>
      <c r="F1187" s="1608">
        <f t="shared" si="18"/>
        <v>0</v>
      </c>
      <c r="G1187" s="1648">
        <v>25</v>
      </c>
      <c r="H1187" s="1648">
        <v>600</v>
      </c>
      <c r="I1187" s="1648"/>
      <c r="J1187" s="1650">
        <v>199726011572</v>
      </c>
    </row>
    <row r="1188" spans="1:10">
      <c r="A1188" s="13" t="s">
        <v>2831</v>
      </c>
      <c r="B1188" s="13" t="s">
        <v>2442</v>
      </c>
      <c r="C1188" s="13" t="s">
        <v>6173</v>
      </c>
      <c r="D1188" s="1608">
        <v>6.95</v>
      </c>
      <c r="E1188" s="210">
        <f>VLOOKUP(A1188,'Lead Sheet'!A:B,2,0)</f>
        <v>0</v>
      </c>
      <c r="F1188" s="1608">
        <f t="shared" si="18"/>
        <v>0</v>
      </c>
      <c r="G1188" s="1648">
        <v>25</v>
      </c>
      <c r="H1188" s="1648">
        <v>600</v>
      </c>
      <c r="I1188" s="1648"/>
      <c r="J1188" s="1650">
        <v>199726011589</v>
      </c>
    </row>
    <row r="1189" spans="1:10">
      <c r="A1189" s="13" t="s">
        <v>2831</v>
      </c>
      <c r="B1189" s="13" t="s">
        <v>2443</v>
      </c>
      <c r="C1189" s="13" t="s">
        <v>6174</v>
      </c>
      <c r="D1189" s="1608">
        <v>8.3800000000000008</v>
      </c>
      <c r="E1189" s="210">
        <f>VLOOKUP(A1189,'Lead Sheet'!A:B,2,0)</f>
        <v>0</v>
      </c>
      <c r="F1189" s="1608">
        <f t="shared" si="18"/>
        <v>0</v>
      </c>
      <c r="G1189" s="1648">
        <v>25</v>
      </c>
      <c r="H1189" s="1648">
        <v>600</v>
      </c>
      <c r="I1189" s="1648"/>
      <c r="J1189" s="1650">
        <v>199726011596</v>
      </c>
    </row>
    <row r="1190" spans="1:10">
      <c r="A1190" s="13" t="s">
        <v>2831</v>
      </c>
      <c r="B1190" s="13" t="s">
        <v>2444</v>
      </c>
      <c r="C1190" s="13" t="s">
        <v>6175</v>
      </c>
      <c r="D1190" s="1608">
        <v>8.3800000000000008</v>
      </c>
      <c r="E1190" s="210">
        <f>VLOOKUP(A1190,'Lead Sheet'!A:B,2,0)</f>
        <v>0</v>
      </c>
      <c r="F1190" s="1608">
        <f t="shared" si="18"/>
        <v>0</v>
      </c>
      <c r="G1190" s="1648">
        <v>25</v>
      </c>
      <c r="H1190" s="1648">
        <v>600</v>
      </c>
      <c r="I1190" s="1648"/>
      <c r="J1190" s="1650">
        <v>199726011602</v>
      </c>
    </row>
    <row r="1191" spans="1:10">
      <c r="A1191" s="13" t="s">
        <v>2831</v>
      </c>
      <c r="B1191" s="13" t="s">
        <v>2445</v>
      </c>
      <c r="C1191" s="13" t="s">
        <v>6176</v>
      </c>
      <c r="D1191" s="1608">
        <v>15.86</v>
      </c>
      <c r="E1191" s="210">
        <f>VLOOKUP(A1191,'Lead Sheet'!A:B,2,0)</f>
        <v>0</v>
      </c>
      <c r="F1191" s="1608">
        <f t="shared" si="18"/>
        <v>0</v>
      </c>
      <c r="G1191" s="1648">
        <v>25</v>
      </c>
      <c r="H1191" s="1648">
        <v>400</v>
      </c>
      <c r="I1191" s="1648"/>
      <c r="J1191" s="1650">
        <v>199726011619</v>
      </c>
    </row>
    <row r="1192" spans="1:10">
      <c r="A1192" s="13" t="s">
        <v>2831</v>
      </c>
      <c r="B1192" s="13" t="s">
        <v>2446</v>
      </c>
      <c r="C1192" s="13" t="s">
        <v>6177</v>
      </c>
      <c r="D1192" s="1608">
        <v>15.86</v>
      </c>
      <c r="E1192" s="210">
        <f>VLOOKUP(A1192,'Lead Sheet'!A:B,2,0)</f>
        <v>0</v>
      </c>
      <c r="F1192" s="1608">
        <f t="shared" si="18"/>
        <v>0</v>
      </c>
      <c r="G1192" s="1648">
        <v>25</v>
      </c>
      <c r="H1192" s="1648">
        <v>400</v>
      </c>
      <c r="I1192" s="1648"/>
      <c r="J1192" s="1650">
        <v>199726011626</v>
      </c>
    </row>
    <row r="1193" spans="1:10">
      <c r="A1193" s="13" t="s">
        <v>2831</v>
      </c>
      <c r="B1193" s="13" t="s">
        <v>2447</v>
      </c>
      <c r="C1193" s="13" t="s">
        <v>6178</v>
      </c>
      <c r="D1193" s="1608">
        <v>17.39</v>
      </c>
      <c r="E1193" s="210">
        <f>VLOOKUP(A1193,'Lead Sheet'!A:B,2,0)</f>
        <v>0</v>
      </c>
      <c r="F1193" s="1608">
        <f t="shared" si="18"/>
        <v>0</v>
      </c>
      <c r="G1193" s="1648">
        <v>25</v>
      </c>
      <c r="H1193" s="1648">
        <v>400</v>
      </c>
      <c r="I1193" s="1648"/>
      <c r="J1193" s="1650">
        <v>199726011633</v>
      </c>
    </row>
    <row r="1194" spans="1:10">
      <c r="A1194" s="13" t="s">
        <v>2831</v>
      </c>
      <c r="B1194" s="13" t="s">
        <v>2448</v>
      </c>
      <c r="C1194" s="13" t="s">
        <v>6179</v>
      </c>
      <c r="D1194" s="1608">
        <v>17.39</v>
      </c>
      <c r="E1194" s="210">
        <f>VLOOKUP(A1194,'Lead Sheet'!A:B,2,0)</f>
        <v>0</v>
      </c>
      <c r="F1194" s="1608">
        <f t="shared" si="18"/>
        <v>0</v>
      </c>
      <c r="G1194" s="1648">
        <v>25</v>
      </c>
      <c r="H1194" s="1648">
        <v>400</v>
      </c>
      <c r="I1194" s="1648"/>
      <c r="J1194" s="1650">
        <v>199726011640</v>
      </c>
    </row>
    <row r="1195" spans="1:10">
      <c r="A1195" s="13" t="s">
        <v>2831</v>
      </c>
      <c r="B1195" s="13" t="s">
        <v>2449</v>
      </c>
      <c r="C1195" s="13" t="s">
        <v>6180</v>
      </c>
      <c r="D1195" s="1608">
        <v>23.92</v>
      </c>
      <c r="E1195" s="210">
        <f>VLOOKUP(A1195,'Lead Sheet'!A:B,2,0)</f>
        <v>0</v>
      </c>
      <c r="F1195" s="1608">
        <f t="shared" si="18"/>
        <v>0</v>
      </c>
      <c r="G1195" s="1648">
        <v>25</v>
      </c>
      <c r="H1195" s="1648">
        <v>200</v>
      </c>
      <c r="I1195" s="1648"/>
      <c r="J1195" s="1650">
        <v>199726011657</v>
      </c>
    </row>
    <row r="1196" spans="1:10">
      <c r="A1196" s="13" t="s">
        <v>2831</v>
      </c>
      <c r="B1196" s="13" t="s">
        <v>2450</v>
      </c>
      <c r="C1196" s="13" t="s">
        <v>6181</v>
      </c>
      <c r="D1196" s="1608">
        <v>23.92</v>
      </c>
      <c r="E1196" s="210">
        <f>VLOOKUP(A1196,'Lead Sheet'!A:B,2,0)</f>
        <v>0</v>
      </c>
      <c r="F1196" s="1608">
        <f t="shared" si="18"/>
        <v>0</v>
      </c>
      <c r="G1196" s="1648">
        <v>25</v>
      </c>
      <c r="H1196" s="1648">
        <v>200</v>
      </c>
      <c r="I1196" s="1648"/>
      <c r="J1196" s="1650">
        <v>199726011664</v>
      </c>
    </row>
    <row r="1197" spans="1:10">
      <c r="A1197" s="13" t="s">
        <v>2831</v>
      </c>
      <c r="B1197" s="13" t="s">
        <v>2451</v>
      </c>
      <c r="C1197" s="13" t="s">
        <v>6182</v>
      </c>
      <c r="D1197" s="1608">
        <v>27.33</v>
      </c>
      <c r="E1197" s="210">
        <f>VLOOKUP(A1197,'Lead Sheet'!A:B,2,0)</f>
        <v>0</v>
      </c>
      <c r="F1197" s="1608">
        <f t="shared" si="18"/>
        <v>0</v>
      </c>
      <c r="G1197" s="1648">
        <v>25</v>
      </c>
      <c r="H1197" s="1648">
        <v>200</v>
      </c>
      <c r="I1197" s="1648"/>
      <c r="J1197" s="1650">
        <v>199726011671</v>
      </c>
    </row>
    <row r="1198" spans="1:10">
      <c r="A1198" s="13" t="s">
        <v>2831</v>
      </c>
      <c r="B1198" s="13" t="s">
        <v>2452</v>
      </c>
      <c r="C1198" s="13" t="s">
        <v>6183</v>
      </c>
      <c r="D1198" s="1608">
        <v>27.33</v>
      </c>
      <c r="E1198" s="210">
        <f>VLOOKUP(A1198,'Lead Sheet'!A:B,2,0)</f>
        <v>0</v>
      </c>
      <c r="F1198" s="1608">
        <f t="shared" si="18"/>
        <v>0</v>
      </c>
      <c r="G1198" s="1648">
        <v>25</v>
      </c>
      <c r="H1198" s="1648">
        <v>150</v>
      </c>
      <c r="I1198" s="1648"/>
      <c r="J1198" s="1650">
        <v>199726011688</v>
      </c>
    </row>
    <row r="1199" spans="1:10">
      <c r="A1199" s="13" t="s">
        <v>2831</v>
      </c>
      <c r="B1199" s="13" t="s">
        <v>2453</v>
      </c>
      <c r="C1199" s="13" t="s">
        <v>6184</v>
      </c>
      <c r="D1199" s="1608">
        <v>27.95</v>
      </c>
      <c r="E1199" s="210">
        <f>VLOOKUP(A1199,'Lead Sheet'!A:B,2,0)</f>
        <v>0</v>
      </c>
      <c r="F1199" s="1608">
        <f t="shared" si="18"/>
        <v>0</v>
      </c>
      <c r="G1199" s="1648">
        <v>25</v>
      </c>
      <c r="H1199" s="1648">
        <v>150</v>
      </c>
      <c r="I1199" s="1648"/>
      <c r="J1199" s="1650">
        <v>199726011695</v>
      </c>
    </row>
    <row r="1200" spans="1:10">
      <c r="A1200" s="13" t="s">
        <v>2831</v>
      </c>
      <c r="B1200" s="13" t="s">
        <v>2454</v>
      </c>
      <c r="C1200" s="13" t="s">
        <v>6185</v>
      </c>
      <c r="D1200" s="1608">
        <v>27.95</v>
      </c>
      <c r="E1200" s="210">
        <f>VLOOKUP(A1200,'Lead Sheet'!A:B,2,0)</f>
        <v>0</v>
      </c>
      <c r="F1200" s="1608">
        <f t="shared" si="18"/>
        <v>0</v>
      </c>
      <c r="G1200" s="1648">
        <v>25</v>
      </c>
      <c r="H1200" s="1648">
        <v>150</v>
      </c>
      <c r="I1200" s="1648"/>
      <c r="J1200" s="1650">
        <v>199726011701</v>
      </c>
    </row>
    <row r="1201" spans="1:10">
      <c r="A1201" s="13" t="s">
        <v>2831</v>
      </c>
      <c r="B1201" s="13" t="s">
        <v>2455</v>
      </c>
      <c r="C1201" s="13" t="s">
        <v>6186</v>
      </c>
      <c r="D1201" s="1608">
        <v>5.85</v>
      </c>
      <c r="E1201" s="210">
        <f>VLOOKUP(A1201,'Lead Sheet'!A:B,2,0)</f>
        <v>0</v>
      </c>
      <c r="F1201" s="1608">
        <f t="shared" si="18"/>
        <v>0</v>
      </c>
      <c r="G1201" s="1648">
        <v>25</v>
      </c>
      <c r="H1201" s="1648">
        <v>600</v>
      </c>
      <c r="I1201" s="1648"/>
      <c r="J1201" s="1650">
        <v>199726011718</v>
      </c>
    </row>
    <row r="1202" spans="1:10">
      <c r="A1202" s="13" t="s">
        <v>2831</v>
      </c>
      <c r="B1202" s="13" t="s">
        <v>2456</v>
      </c>
      <c r="C1202" s="13" t="s">
        <v>6187</v>
      </c>
      <c r="D1202" s="1608">
        <v>6.22</v>
      </c>
      <c r="E1202" s="210">
        <f>VLOOKUP(A1202,'Lead Sheet'!A:B,2,0)</f>
        <v>0</v>
      </c>
      <c r="F1202" s="1608">
        <f t="shared" si="18"/>
        <v>0</v>
      </c>
      <c r="G1202" s="1648">
        <v>25</v>
      </c>
      <c r="H1202" s="1648">
        <v>600</v>
      </c>
      <c r="I1202" s="1648"/>
      <c r="J1202" s="1650">
        <v>199726011725</v>
      </c>
    </row>
    <row r="1203" spans="1:10">
      <c r="A1203" s="13" t="s">
        <v>2831</v>
      </c>
      <c r="B1203" s="13" t="s">
        <v>2457</v>
      </c>
      <c r="C1203" s="13" t="s">
        <v>6188</v>
      </c>
      <c r="D1203" s="1608">
        <v>6.22</v>
      </c>
      <c r="E1203" s="210">
        <f>VLOOKUP(A1203,'Lead Sheet'!A:B,2,0)</f>
        <v>0</v>
      </c>
      <c r="F1203" s="1608">
        <f t="shared" si="18"/>
        <v>0</v>
      </c>
      <c r="G1203" s="1648">
        <v>25</v>
      </c>
      <c r="H1203" s="1648">
        <v>600</v>
      </c>
      <c r="I1203" s="1648"/>
      <c r="J1203" s="1650">
        <v>199726011732</v>
      </c>
    </row>
    <row r="1204" spans="1:10">
      <c r="A1204" s="13" t="s">
        <v>2831</v>
      </c>
      <c r="B1204" s="13" t="s">
        <v>2458</v>
      </c>
      <c r="C1204" s="13" t="s">
        <v>6189</v>
      </c>
      <c r="D1204" s="1608">
        <v>7.99</v>
      </c>
      <c r="E1204" s="210">
        <f>VLOOKUP(A1204,'Lead Sheet'!A:B,2,0)</f>
        <v>0</v>
      </c>
      <c r="F1204" s="1608">
        <f t="shared" si="18"/>
        <v>0</v>
      </c>
      <c r="G1204" s="1648">
        <v>25</v>
      </c>
      <c r="H1204" s="1648">
        <v>600</v>
      </c>
      <c r="I1204" s="1648"/>
      <c r="J1204" s="1650">
        <v>199726011749</v>
      </c>
    </row>
    <row r="1205" spans="1:10">
      <c r="A1205" s="13" t="s">
        <v>2831</v>
      </c>
      <c r="B1205" s="13" t="s">
        <v>2459</v>
      </c>
      <c r="C1205" s="13" t="s">
        <v>6190</v>
      </c>
      <c r="D1205" s="1608">
        <v>7.99</v>
      </c>
      <c r="E1205" s="210">
        <f>VLOOKUP(A1205,'Lead Sheet'!A:B,2,0)</f>
        <v>0</v>
      </c>
      <c r="F1205" s="1608">
        <f t="shared" si="18"/>
        <v>0</v>
      </c>
      <c r="G1205" s="1648">
        <v>25</v>
      </c>
      <c r="H1205" s="1648">
        <v>600</v>
      </c>
      <c r="I1205" s="1648"/>
      <c r="J1205" s="1650">
        <v>199726011756</v>
      </c>
    </row>
    <row r="1206" spans="1:10">
      <c r="A1206" s="13" t="s">
        <v>2831</v>
      </c>
      <c r="B1206" s="13" t="s">
        <v>2460</v>
      </c>
      <c r="C1206" s="13" t="s">
        <v>6191</v>
      </c>
      <c r="D1206" s="1608">
        <v>9.25</v>
      </c>
      <c r="E1206" s="210">
        <f>VLOOKUP(A1206,'Lead Sheet'!A:B,2,0)</f>
        <v>0</v>
      </c>
      <c r="F1206" s="1608">
        <f t="shared" si="18"/>
        <v>0</v>
      </c>
      <c r="G1206" s="1648">
        <v>25</v>
      </c>
      <c r="H1206" s="1648">
        <v>400</v>
      </c>
      <c r="I1206" s="1648"/>
      <c r="J1206" s="1650">
        <v>199726011763</v>
      </c>
    </row>
    <row r="1207" spans="1:10">
      <c r="A1207" s="13" t="s">
        <v>2831</v>
      </c>
      <c r="B1207" s="13" t="s">
        <v>2461</v>
      </c>
      <c r="C1207" s="13" t="s">
        <v>6192</v>
      </c>
      <c r="D1207" s="1608">
        <v>9.25</v>
      </c>
      <c r="E1207" s="210">
        <f>VLOOKUP(A1207,'Lead Sheet'!A:B,2,0)</f>
        <v>0</v>
      </c>
      <c r="F1207" s="1608">
        <f t="shared" si="18"/>
        <v>0</v>
      </c>
      <c r="G1207" s="1648">
        <v>25</v>
      </c>
      <c r="H1207" s="1648">
        <v>400</v>
      </c>
      <c r="I1207" s="1648"/>
      <c r="J1207" s="1650">
        <v>199726011770</v>
      </c>
    </row>
    <row r="1208" spans="1:10">
      <c r="A1208" s="13" t="s">
        <v>2831</v>
      </c>
      <c r="B1208" s="13" t="s">
        <v>2462</v>
      </c>
      <c r="C1208" s="13" t="s">
        <v>6193</v>
      </c>
      <c r="D1208" s="1608">
        <v>14.02</v>
      </c>
      <c r="E1208" s="210">
        <f>VLOOKUP(A1208,'Lead Sheet'!A:B,2,0)</f>
        <v>0</v>
      </c>
      <c r="F1208" s="1608">
        <f t="shared" si="18"/>
        <v>0</v>
      </c>
      <c r="G1208" s="1648">
        <v>25</v>
      </c>
      <c r="H1208" s="1648">
        <v>400</v>
      </c>
      <c r="I1208" s="1648"/>
      <c r="J1208" s="1650">
        <v>199726011787</v>
      </c>
    </row>
    <row r="1209" spans="1:10">
      <c r="A1209" s="13" t="s">
        <v>2831</v>
      </c>
      <c r="B1209" s="13" t="s">
        <v>2463</v>
      </c>
      <c r="C1209" s="13" t="s">
        <v>6194</v>
      </c>
      <c r="D1209" s="1608">
        <v>14.02</v>
      </c>
      <c r="E1209" s="210">
        <f>VLOOKUP(A1209,'Lead Sheet'!A:B,2,0)</f>
        <v>0</v>
      </c>
      <c r="F1209" s="1608">
        <f t="shared" si="18"/>
        <v>0</v>
      </c>
      <c r="G1209" s="1648">
        <v>25</v>
      </c>
      <c r="H1209" s="1648">
        <v>300</v>
      </c>
      <c r="I1209" s="1648"/>
      <c r="J1209" s="1650">
        <v>199726011794</v>
      </c>
    </row>
    <row r="1210" spans="1:10">
      <c r="A1210" s="13" t="s">
        <v>2831</v>
      </c>
      <c r="B1210" s="13" t="s">
        <v>2464</v>
      </c>
      <c r="C1210" s="13" t="s">
        <v>6195</v>
      </c>
      <c r="D1210" s="1608">
        <v>16.489999999999998</v>
      </c>
      <c r="E1210" s="210">
        <f>VLOOKUP(A1210,'Lead Sheet'!A:B,2,0)</f>
        <v>0</v>
      </c>
      <c r="F1210" s="1608">
        <f t="shared" si="18"/>
        <v>0</v>
      </c>
      <c r="G1210" s="1648">
        <v>25</v>
      </c>
      <c r="H1210" s="1648">
        <v>300</v>
      </c>
      <c r="I1210" s="1648"/>
      <c r="J1210" s="1650">
        <v>199726011800</v>
      </c>
    </row>
    <row r="1211" spans="1:10">
      <c r="A1211" s="13" t="s">
        <v>2831</v>
      </c>
      <c r="B1211" s="13" t="s">
        <v>2465</v>
      </c>
      <c r="C1211" s="13" t="s">
        <v>6196</v>
      </c>
      <c r="D1211" s="1608">
        <v>16.489999999999998</v>
      </c>
      <c r="E1211" s="210">
        <f>VLOOKUP(A1211,'Lead Sheet'!A:B,2,0)</f>
        <v>0</v>
      </c>
      <c r="F1211" s="1608">
        <f t="shared" si="18"/>
        <v>0</v>
      </c>
      <c r="G1211" s="1648">
        <v>25</v>
      </c>
      <c r="H1211" s="1648">
        <v>300</v>
      </c>
      <c r="I1211" s="1648"/>
      <c r="J1211" s="1650">
        <v>199726011817</v>
      </c>
    </row>
    <row r="1212" spans="1:10">
      <c r="A1212" s="13" t="s">
        <v>2831</v>
      </c>
      <c r="B1212" s="13" t="s">
        <v>2466</v>
      </c>
      <c r="C1212" s="13" t="s">
        <v>6197</v>
      </c>
      <c r="D1212" s="1608">
        <v>25.3</v>
      </c>
      <c r="E1212" s="210">
        <f>VLOOKUP(A1212,'Lead Sheet'!A:B,2,0)</f>
        <v>0</v>
      </c>
      <c r="F1212" s="1608">
        <f t="shared" si="18"/>
        <v>0</v>
      </c>
      <c r="G1212" s="1648">
        <v>25</v>
      </c>
      <c r="H1212" s="1648">
        <v>200</v>
      </c>
      <c r="I1212" s="1648"/>
      <c r="J1212" s="1650">
        <v>199726011824</v>
      </c>
    </row>
    <row r="1213" spans="1:10">
      <c r="A1213" s="13" t="s">
        <v>2831</v>
      </c>
      <c r="B1213" s="13" t="s">
        <v>2467</v>
      </c>
      <c r="C1213" s="13" t="s">
        <v>6198</v>
      </c>
      <c r="D1213" s="1608">
        <v>25.3</v>
      </c>
      <c r="E1213" s="210">
        <f>VLOOKUP(A1213,'Lead Sheet'!A:B,2,0)</f>
        <v>0</v>
      </c>
      <c r="F1213" s="1608">
        <f t="shared" si="18"/>
        <v>0</v>
      </c>
      <c r="G1213" s="1648">
        <v>25</v>
      </c>
      <c r="H1213" s="1648">
        <v>200</v>
      </c>
      <c r="I1213" s="1648"/>
      <c r="J1213" s="1650">
        <v>199726011831</v>
      </c>
    </row>
    <row r="1214" spans="1:10">
      <c r="A1214" s="13" t="s">
        <v>2831</v>
      </c>
      <c r="B1214" s="13" t="s">
        <v>2468</v>
      </c>
      <c r="C1214" s="13" t="s">
        <v>6199</v>
      </c>
      <c r="D1214" s="1608">
        <v>29.78</v>
      </c>
      <c r="E1214" s="210">
        <f>VLOOKUP(A1214,'Lead Sheet'!A:B,2,0)</f>
        <v>0</v>
      </c>
      <c r="F1214" s="1608">
        <f t="shared" si="18"/>
        <v>0</v>
      </c>
      <c r="G1214" s="1648">
        <v>25</v>
      </c>
      <c r="H1214" s="1648">
        <v>200</v>
      </c>
      <c r="I1214" s="1648"/>
      <c r="J1214" s="1650">
        <v>199726011848</v>
      </c>
    </row>
    <row r="1215" spans="1:10">
      <c r="A1215" s="13" t="s">
        <v>2831</v>
      </c>
      <c r="B1215" s="13" t="s">
        <v>2469</v>
      </c>
      <c r="C1215" s="13" t="s">
        <v>6200</v>
      </c>
      <c r="D1215" s="1608">
        <v>29.78</v>
      </c>
      <c r="E1215" s="210">
        <f>VLOOKUP(A1215,'Lead Sheet'!A:B,2,0)</f>
        <v>0</v>
      </c>
      <c r="F1215" s="1608">
        <f t="shared" si="18"/>
        <v>0</v>
      </c>
      <c r="G1215" s="1648">
        <v>25</v>
      </c>
      <c r="H1215" s="1648">
        <v>150</v>
      </c>
      <c r="I1215" s="1648"/>
      <c r="J1215" s="1650">
        <v>199726011855</v>
      </c>
    </row>
    <row r="1216" spans="1:10">
      <c r="A1216" s="13" t="s">
        <v>2831</v>
      </c>
      <c r="B1216" s="13" t="s">
        <v>2470</v>
      </c>
      <c r="C1216" s="13" t="s">
        <v>6201</v>
      </c>
      <c r="D1216" s="1608">
        <v>32.83</v>
      </c>
      <c r="E1216" s="210">
        <f>VLOOKUP(A1216,'Lead Sheet'!A:B,2,0)</f>
        <v>0</v>
      </c>
      <c r="F1216" s="1608">
        <f t="shared" si="18"/>
        <v>0</v>
      </c>
      <c r="G1216" s="1648">
        <v>25</v>
      </c>
      <c r="H1216" s="1648">
        <v>150</v>
      </c>
      <c r="I1216" s="1648"/>
      <c r="J1216" s="1650">
        <v>199726011862</v>
      </c>
    </row>
    <row r="1217" spans="1:10">
      <c r="A1217" s="13" t="s">
        <v>2831</v>
      </c>
      <c r="B1217" s="13" t="s">
        <v>2471</v>
      </c>
      <c r="C1217" s="13" t="s">
        <v>6202</v>
      </c>
      <c r="D1217" s="1608">
        <v>32.83</v>
      </c>
      <c r="E1217" s="210">
        <f>VLOOKUP(A1217,'Lead Sheet'!A:B,2,0)</f>
        <v>0</v>
      </c>
      <c r="F1217" s="1608">
        <f t="shared" si="18"/>
        <v>0</v>
      </c>
      <c r="G1217" s="1648">
        <v>25</v>
      </c>
      <c r="H1217" s="1648">
        <v>150</v>
      </c>
      <c r="I1217" s="1648"/>
      <c r="J1217" s="1650">
        <v>199726011879</v>
      </c>
    </row>
    <row r="1218" spans="1:10">
      <c r="A1218" s="13" t="s">
        <v>2831</v>
      </c>
      <c r="B1218" s="13" t="s">
        <v>2472</v>
      </c>
      <c r="C1218" s="13" t="s">
        <v>6203</v>
      </c>
      <c r="D1218" s="1608">
        <v>5.97</v>
      </c>
      <c r="E1218" s="210">
        <f>VLOOKUP(A1218,'Lead Sheet'!A:B,2,0)</f>
        <v>0</v>
      </c>
      <c r="F1218" s="1608">
        <f t="shared" si="18"/>
        <v>0</v>
      </c>
      <c r="G1218" s="1648">
        <v>25</v>
      </c>
      <c r="H1218" s="1648">
        <v>600</v>
      </c>
      <c r="I1218" s="1648"/>
      <c r="J1218" s="1650">
        <v>199726011886</v>
      </c>
    </row>
    <row r="1219" spans="1:10">
      <c r="A1219" s="13" t="s">
        <v>2831</v>
      </c>
      <c r="B1219" s="13" t="s">
        <v>2473</v>
      </c>
      <c r="C1219" s="13" t="s">
        <v>6204</v>
      </c>
      <c r="D1219" s="1608">
        <v>6.79</v>
      </c>
      <c r="E1219" s="210">
        <f>VLOOKUP(A1219,'Lead Sheet'!A:B,2,0)</f>
        <v>0</v>
      </c>
      <c r="F1219" s="1608">
        <f t="shared" ref="F1219:F1282" si="19">IFERROR(D1219*E1219,"NET")</f>
        <v>0</v>
      </c>
      <c r="G1219" s="1648">
        <v>25</v>
      </c>
      <c r="H1219" s="1648">
        <v>600</v>
      </c>
      <c r="I1219" s="1648"/>
      <c r="J1219" s="1650">
        <v>199726011893</v>
      </c>
    </row>
    <row r="1220" spans="1:10">
      <c r="A1220" s="13" t="s">
        <v>2831</v>
      </c>
      <c r="B1220" s="13" t="s">
        <v>2474</v>
      </c>
      <c r="C1220" s="13" t="s">
        <v>6205</v>
      </c>
      <c r="D1220" s="1608">
        <v>6.79</v>
      </c>
      <c r="E1220" s="210">
        <f>VLOOKUP(A1220,'Lead Sheet'!A:B,2,0)</f>
        <v>0</v>
      </c>
      <c r="F1220" s="1608">
        <f t="shared" si="19"/>
        <v>0</v>
      </c>
      <c r="G1220" s="1648">
        <v>25</v>
      </c>
      <c r="H1220" s="1648">
        <v>600</v>
      </c>
      <c r="I1220" s="1648"/>
      <c r="J1220" s="1650">
        <v>199726011909</v>
      </c>
    </row>
    <row r="1221" spans="1:10">
      <c r="A1221" s="13" t="s">
        <v>2831</v>
      </c>
      <c r="B1221" s="13" t="s">
        <v>2475</v>
      </c>
      <c r="C1221" s="13" t="s">
        <v>6206</v>
      </c>
      <c r="D1221" s="1608">
        <v>8.68</v>
      </c>
      <c r="E1221" s="210">
        <f>VLOOKUP(A1221,'Lead Sheet'!A:B,2,0)</f>
        <v>0</v>
      </c>
      <c r="F1221" s="1608">
        <f t="shared" si="19"/>
        <v>0</v>
      </c>
      <c r="G1221" s="1648">
        <v>25</v>
      </c>
      <c r="H1221" s="1648">
        <v>400</v>
      </c>
      <c r="I1221" s="1648"/>
      <c r="J1221" s="1650">
        <v>199726011916</v>
      </c>
    </row>
    <row r="1222" spans="1:10">
      <c r="A1222" s="13" t="s">
        <v>2831</v>
      </c>
      <c r="B1222" s="13" t="s">
        <v>2476</v>
      </c>
      <c r="C1222" s="13" t="s">
        <v>6207</v>
      </c>
      <c r="D1222" s="1608">
        <v>8.68</v>
      </c>
      <c r="E1222" s="210">
        <f>VLOOKUP(A1222,'Lead Sheet'!A:B,2,0)</f>
        <v>0</v>
      </c>
      <c r="F1222" s="1608">
        <f t="shared" si="19"/>
        <v>0</v>
      </c>
      <c r="G1222" s="1648">
        <v>25</v>
      </c>
      <c r="H1222" s="1648">
        <v>400</v>
      </c>
      <c r="I1222" s="1648"/>
      <c r="J1222" s="1650">
        <v>199726011923</v>
      </c>
    </row>
    <row r="1223" spans="1:10">
      <c r="A1223" s="13" t="s">
        <v>2831</v>
      </c>
      <c r="B1223" s="13" t="s">
        <v>2477</v>
      </c>
      <c r="C1223" s="13" t="s">
        <v>6208</v>
      </c>
      <c r="D1223" s="1608">
        <v>10.199999999999999</v>
      </c>
      <c r="E1223" s="210">
        <f>VLOOKUP(A1223,'Lead Sheet'!A:B,2,0)</f>
        <v>0</v>
      </c>
      <c r="F1223" s="1608">
        <f t="shared" si="19"/>
        <v>0</v>
      </c>
      <c r="G1223" s="1648">
        <v>25</v>
      </c>
      <c r="H1223" s="1648">
        <v>400</v>
      </c>
      <c r="I1223" s="1648"/>
      <c r="J1223" s="1650">
        <v>199726011930</v>
      </c>
    </row>
    <row r="1224" spans="1:10">
      <c r="A1224" s="13" t="s">
        <v>2831</v>
      </c>
      <c r="B1224" s="13" t="s">
        <v>2478</v>
      </c>
      <c r="C1224" s="13" t="s">
        <v>6209</v>
      </c>
      <c r="D1224" s="1608">
        <v>10.199999999999999</v>
      </c>
      <c r="E1224" s="210">
        <f>VLOOKUP(A1224,'Lead Sheet'!A:B,2,0)</f>
        <v>0</v>
      </c>
      <c r="F1224" s="1608">
        <f t="shared" si="19"/>
        <v>0</v>
      </c>
      <c r="G1224" s="1648">
        <v>25</v>
      </c>
      <c r="H1224" s="1648">
        <v>300</v>
      </c>
      <c r="I1224" s="1648"/>
      <c r="J1224" s="1650">
        <v>199726011947</v>
      </c>
    </row>
    <row r="1225" spans="1:10">
      <c r="A1225" s="13" t="s">
        <v>2831</v>
      </c>
      <c r="B1225" s="13" t="s">
        <v>2479</v>
      </c>
      <c r="C1225" s="13" t="s">
        <v>6210</v>
      </c>
      <c r="D1225" s="1608">
        <v>14.72</v>
      </c>
      <c r="E1225" s="210">
        <f>VLOOKUP(A1225,'Lead Sheet'!A:B,2,0)</f>
        <v>0</v>
      </c>
      <c r="F1225" s="1608">
        <f t="shared" si="19"/>
        <v>0</v>
      </c>
      <c r="G1225" s="1648">
        <v>25</v>
      </c>
      <c r="H1225" s="1648">
        <v>300</v>
      </c>
      <c r="I1225" s="1648"/>
      <c r="J1225" s="1650">
        <v>199726011954</v>
      </c>
    </row>
    <row r="1226" spans="1:10">
      <c r="A1226" s="13" t="s">
        <v>2831</v>
      </c>
      <c r="B1226" s="13" t="s">
        <v>2480</v>
      </c>
      <c r="C1226" s="13" t="s">
        <v>6211</v>
      </c>
      <c r="D1226" s="1608">
        <v>14.72</v>
      </c>
      <c r="E1226" s="210">
        <f>VLOOKUP(A1226,'Lead Sheet'!A:B,2,0)</f>
        <v>0</v>
      </c>
      <c r="F1226" s="1608">
        <f t="shared" si="19"/>
        <v>0</v>
      </c>
      <c r="G1226" s="1648">
        <v>25</v>
      </c>
      <c r="H1226" s="1648">
        <v>300</v>
      </c>
      <c r="I1226" s="1648"/>
      <c r="J1226" s="1650">
        <v>199726011961</v>
      </c>
    </row>
    <row r="1227" spans="1:10">
      <c r="A1227" s="13" t="s">
        <v>2831</v>
      </c>
      <c r="B1227" s="13" t="s">
        <v>2481</v>
      </c>
      <c r="C1227" s="13" t="s">
        <v>6212</v>
      </c>
      <c r="D1227" s="1608">
        <v>16.350000000000001</v>
      </c>
      <c r="E1227" s="210">
        <f>VLOOKUP(A1227,'Lead Sheet'!A:B,2,0)</f>
        <v>0</v>
      </c>
      <c r="F1227" s="1608">
        <f t="shared" si="19"/>
        <v>0</v>
      </c>
      <c r="G1227" s="1648">
        <v>25</v>
      </c>
      <c r="H1227" s="1648">
        <v>200</v>
      </c>
      <c r="I1227" s="1648"/>
      <c r="J1227" s="1650">
        <v>199726011978</v>
      </c>
    </row>
    <row r="1228" spans="1:10">
      <c r="A1228" s="13" t="s">
        <v>2831</v>
      </c>
      <c r="B1228" s="13" t="s">
        <v>2482</v>
      </c>
      <c r="C1228" s="13" t="s">
        <v>6213</v>
      </c>
      <c r="D1228" s="1608">
        <v>16.350000000000001</v>
      </c>
      <c r="E1228" s="210">
        <f>VLOOKUP(A1228,'Lead Sheet'!A:B,2,0)</f>
        <v>0</v>
      </c>
      <c r="F1228" s="1608">
        <f t="shared" si="19"/>
        <v>0</v>
      </c>
      <c r="G1228" s="1648">
        <v>25</v>
      </c>
      <c r="H1228" s="1648">
        <v>200</v>
      </c>
      <c r="I1228" s="1648"/>
      <c r="J1228" s="1650">
        <v>199726011985</v>
      </c>
    </row>
    <row r="1229" spans="1:10">
      <c r="A1229" s="13" t="s">
        <v>2831</v>
      </c>
      <c r="B1229" s="13" t="s">
        <v>2483</v>
      </c>
      <c r="C1229" s="13" t="s">
        <v>6214</v>
      </c>
      <c r="D1229" s="1608">
        <v>28.75</v>
      </c>
      <c r="E1229" s="210">
        <f>VLOOKUP(A1229,'Lead Sheet'!A:B,2,0)</f>
        <v>0</v>
      </c>
      <c r="F1229" s="1608">
        <f t="shared" si="19"/>
        <v>0</v>
      </c>
      <c r="G1229" s="1648">
        <v>25</v>
      </c>
      <c r="H1229" s="1648">
        <v>200</v>
      </c>
      <c r="I1229" s="1648"/>
      <c r="J1229" s="1650">
        <v>199726011992</v>
      </c>
    </row>
    <row r="1230" spans="1:10">
      <c r="A1230" s="13" t="s">
        <v>2831</v>
      </c>
      <c r="B1230" s="13" t="s">
        <v>2484</v>
      </c>
      <c r="C1230" s="13" t="s">
        <v>6215</v>
      </c>
      <c r="D1230" s="1608">
        <v>28.75</v>
      </c>
      <c r="E1230" s="210">
        <f>VLOOKUP(A1230,'Lead Sheet'!A:B,2,0)</f>
        <v>0</v>
      </c>
      <c r="F1230" s="1608">
        <f t="shared" si="19"/>
        <v>0</v>
      </c>
      <c r="G1230" s="1648">
        <v>25</v>
      </c>
      <c r="H1230" s="1648">
        <v>150</v>
      </c>
      <c r="I1230" s="1648"/>
      <c r="J1230" s="1650">
        <v>199726012005</v>
      </c>
    </row>
    <row r="1231" spans="1:10">
      <c r="A1231" s="13" t="s">
        <v>2831</v>
      </c>
      <c r="B1231" s="13" t="s">
        <v>2485</v>
      </c>
      <c r="C1231" s="13" t="s">
        <v>6216</v>
      </c>
      <c r="D1231" s="1608">
        <v>32.25</v>
      </c>
      <c r="E1231" s="210">
        <f>VLOOKUP(A1231,'Lead Sheet'!A:B,2,0)</f>
        <v>0</v>
      </c>
      <c r="F1231" s="1608">
        <f t="shared" si="19"/>
        <v>0</v>
      </c>
      <c r="G1231" s="1648">
        <v>25</v>
      </c>
      <c r="H1231" s="1648">
        <v>150</v>
      </c>
      <c r="I1231" s="1648"/>
      <c r="J1231" s="1650">
        <v>199726012012</v>
      </c>
    </row>
    <row r="1232" spans="1:10">
      <c r="A1232" s="13" t="s">
        <v>2831</v>
      </c>
      <c r="B1232" s="13" t="s">
        <v>2486</v>
      </c>
      <c r="C1232" s="13" t="s">
        <v>6217</v>
      </c>
      <c r="D1232" s="1608">
        <v>32.25</v>
      </c>
      <c r="E1232" s="210">
        <f>VLOOKUP(A1232,'Lead Sheet'!A:B,2,0)</f>
        <v>0</v>
      </c>
      <c r="F1232" s="1608">
        <f t="shared" si="19"/>
        <v>0</v>
      </c>
      <c r="G1232" s="1648">
        <v>25</v>
      </c>
      <c r="H1232" s="1648">
        <v>100</v>
      </c>
      <c r="I1232" s="1648"/>
      <c r="J1232" s="1650">
        <v>199726012029</v>
      </c>
    </row>
    <row r="1233" spans="1:10">
      <c r="A1233" s="13" t="s">
        <v>2831</v>
      </c>
      <c r="B1233" s="13" t="s">
        <v>2487</v>
      </c>
      <c r="C1233" s="13" t="s">
        <v>6218</v>
      </c>
      <c r="D1233" s="1608">
        <v>36.630000000000003</v>
      </c>
      <c r="E1233" s="210">
        <f>VLOOKUP(A1233,'Lead Sheet'!A:B,2,0)</f>
        <v>0</v>
      </c>
      <c r="F1233" s="1608">
        <f t="shared" si="19"/>
        <v>0</v>
      </c>
      <c r="G1233" s="1648">
        <v>25</v>
      </c>
      <c r="H1233" s="1648">
        <v>100</v>
      </c>
      <c r="I1233" s="1648"/>
      <c r="J1233" s="1650">
        <v>199726012036</v>
      </c>
    </row>
    <row r="1234" spans="1:10">
      <c r="A1234" s="13" t="s">
        <v>2831</v>
      </c>
      <c r="B1234" s="13" t="s">
        <v>2488</v>
      </c>
      <c r="C1234" s="13" t="s">
        <v>6219</v>
      </c>
      <c r="D1234" s="1608">
        <v>36.630000000000003</v>
      </c>
      <c r="E1234" s="210">
        <f>VLOOKUP(A1234,'Lead Sheet'!A:B,2,0)</f>
        <v>0</v>
      </c>
      <c r="F1234" s="1608">
        <f t="shared" si="19"/>
        <v>0</v>
      </c>
      <c r="G1234" s="1648">
        <v>25</v>
      </c>
      <c r="H1234" s="1648">
        <v>100</v>
      </c>
      <c r="I1234" s="1648"/>
      <c r="J1234" s="1650">
        <v>199726012043</v>
      </c>
    </row>
    <row r="1235" spans="1:10">
      <c r="A1235" s="13" t="s">
        <v>2831</v>
      </c>
      <c r="B1235" s="13" t="s">
        <v>2489</v>
      </c>
      <c r="C1235" s="13" t="s">
        <v>6220</v>
      </c>
      <c r="D1235" s="1608">
        <v>5.05</v>
      </c>
      <c r="E1235" s="210">
        <f>VLOOKUP(A1235,'Lead Sheet'!A:B,2,0)</f>
        <v>0</v>
      </c>
      <c r="F1235" s="1608">
        <f t="shared" si="19"/>
        <v>0</v>
      </c>
      <c r="G1235" s="1648">
        <v>25</v>
      </c>
      <c r="H1235" s="1648">
        <v>600</v>
      </c>
      <c r="I1235" s="1648"/>
      <c r="J1235" s="1650">
        <v>199726012050</v>
      </c>
    </row>
    <row r="1236" spans="1:10">
      <c r="A1236" s="13" t="s">
        <v>2831</v>
      </c>
      <c r="B1236" s="13" t="s">
        <v>2490</v>
      </c>
      <c r="C1236" s="13" t="s">
        <v>6221</v>
      </c>
      <c r="D1236" s="1608">
        <v>5.05</v>
      </c>
      <c r="E1236" s="210">
        <f>VLOOKUP(A1236,'Lead Sheet'!A:B,2,0)</f>
        <v>0</v>
      </c>
      <c r="F1236" s="1608">
        <f t="shared" si="19"/>
        <v>0</v>
      </c>
      <c r="G1236" s="1648">
        <v>25</v>
      </c>
      <c r="H1236" s="1648">
        <v>600</v>
      </c>
      <c r="I1236" s="1648"/>
      <c r="J1236" s="1650">
        <v>199726012067</v>
      </c>
    </row>
    <row r="1237" spans="1:10">
      <c r="A1237" s="13" t="s">
        <v>2831</v>
      </c>
      <c r="B1237" s="13" t="s">
        <v>2491</v>
      </c>
      <c r="C1237" s="13" t="s">
        <v>6222</v>
      </c>
      <c r="D1237" s="1608">
        <v>5.05</v>
      </c>
      <c r="E1237" s="210">
        <f>VLOOKUP(A1237,'Lead Sheet'!A:B,2,0)</f>
        <v>0</v>
      </c>
      <c r="F1237" s="1608">
        <f t="shared" si="19"/>
        <v>0</v>
      </c>
      <c r="G1237" s="1648">
        <v>25</v>
      </c>
      <c r="H1237" s="1648">
        <v>600</v>
      </c>
      <c r="I1237" s="1648"/>
      <c r="J1237" s="1650">
        <v>199726012074</v>
      </c>
    </row>
    <row r="1238" spans="1:10">
      <c r="A1238" s="13" t="s">
        <v>2831</v>
      </c>
      <c r="B1238" s="13" t="s">
        <v>2492</v>
      </c>
      <c r="C1238" s="13" t="s">
        <v>6223</v>
      </c>
      <c r="D1238" s="1608">
        <v>5.97</v>
      </c>
      <c r="E1238" s="210">
        <f>VLOOKUP(A1238,'Lead Sheet'!A:B,2,0)</f>
        <v>0</v>
      </c>
      <c r="F1238" s="1608">
        <f t="shared" si="19"/>
        <v>0</v>
      </c>
      <c r="G1238" s="1648">
        <v>25</v>
      </c>
      <c r="H1238" s="1648">
        <v>400</v>
      </c>
      <c r="I1238" s="1648"/>
      <c r="J1238" s="1650">
        <v>199726012081</v>
      </c>
    </row>
    <row r="1239" spans="1:10">
      <c r="A1239" s="13" t="s">
        <v>2831</v>
      </c>
      <c r="B1239" s="13" t="s">
        <v>2493</v>
      </c>
      <c r="C1239" s="13" t="s">
        <v>6224</v>
      </c>
      <c r="D1239" s="1608">
        <v>5.97</v>
      </c>
      <c r="E1239" s="210">
        <f>VLOOKUP(A1239,'Lead Sheet'!A:B,2,0)</f>
        <v>0</v>
      </c>
      <c r="F1239" s="1608">
        <f t="shared" si="19"/>
        <v>0</v>
      </c>
      <c r="G1239" s="1648">
        <v>25</v>
      </c>
      <c r="H1239" s="1648">
        <v>400</v>
      </c>
      <c r="I1239" s="1648"/>
      <c r="J1239" s="1650">
        <v>199726012098</v>
      </c>
    </row>
    <row r="1240" spans="1:10">
      <c r="A1240" s="13" t="s">
        <v>2831</v>
      </c>
      <c r="B1240" s="13" t="s">
        <v>2494</v>
      </c>
      <c r="C1240" s="13" t="s">
        <v>6225</v>
      </c>
      <c r="D1240" s="1608">
        <v>7.15</v>
      </c>
      <c r="E1240" s="210">
        <f>VLOOKUP(A1240,'Lead Sheet'!A:B,2,0)</f>
        <v>0</v>
      </c>
      <c r="F1240" s="1608">
        <f t="shared" si="19"/>
        <v>0</v>
      </c>
      <c r="G1240" s="1648">
        <v>25</v>
      </c>
      <c r="H1240" s="1648">
        <v>300</v>
      </c>
      <c r="I1240" s="1648"/>
      <c r="J1240" s="1650">
        <v>199726012104</v>
      </c>
    </row>
    <row r="1241" spans="1:10">
      <c r="A1241" s="13" t="s">
        <v>2831</v>
      </c>
      <c r="B1241" s="13" t="s">
        <v>2495</v>
      </c>
      <c r="C1241" s="13" t="s">
        <v>6226</v>
      </c>
      <c r="D1241" s="1608">
        <v>7.15</v>
      </c>
      <c r="E1241" s="210">
        <f>VLOOKUP(A1241,'Lead Sheet'!A:B,2,0)</f>
        <v>0</v>
      </c>
      <c r="F1241" s="1608">
        <f t="shared" si="19"/>
        <v>0</v>
      </c>
      <c r="G1241" s="1648">
        <v>25</v>
      </c>
      <c r="H1241" s="1648">
        <v>300</v>
      </c>
      <c r="I1241" s="1648"/>
      <c r="J1241" s="1650">
        <v>199726012111</v>
      </c>
    </row>
    <row r="1242" spans="1:10">
      <c r="A1242" s="13" t="s">
        <v>2831</v>
      </c>
      <c r="B1242" s="13" t="s">
        <v>2496</v>
      </c>
      <c r="C1242" s="13" t="s">
        <v>6227</v>
      </c>
      <c r="D1242" s="1608">
        <v>8.3800000000000008</v>
      </c>
      <c r="E1242" s="210">
        <f>VLOOKUP(A1242,'Lead Sheet'!A:B,2,0)</f>
        <v>0</v>
      </c>
      <c r="F1242" s="1608">
        <f t="shared" si="19"/>
        <v>0</v>
      </c>
      <c r="G1242" s="1648">
        <v>25</v>
      </c>
      <c r="H1242" s="1648">
        <v>200</v>
      </c>
      <c r="I1242" s="1648"/>
      <c r="J1242" s="1650">
        <v>199726012128</v>
      </c>
    </row>
    <row r="1243" spans="1:10">
      <c r="A1243" s="13" t="s">
        <v>2831</v>
      </c>
      <c r="B1243" s="13" t="s">
        <v>2497</v>
      </c>
      <c r="C1243" s="13" t="s">
        <v>6228</v>
      </c>
      <c r="D1243" s="1608">
        <v>8.3800000000000008</v>
      </c>
      <c r="E1243" s="210">
        <f>VLOOKUP(A1243,'Lead Sheet'!A:B,2,0)</f>
        <v>0</v>
      </c>
      <c r="F1243" s="1608">
        <f t="shared" si="19"/>
        <v>0</v>
      </c>
      <c r="G1243" s="1648">
        <v>25</v>
      </c>
      <c r="H1243" s="1648">
        <v>200</v>
      </c>
      <c r="I1243" s="1648"/>
      <c r="J1243" s="1650">
        <v>199726012135</v>
      </c>
    </row>
    <row r="1244" spans="1:10">
      <c r="A1244" s="13" t="s">
        <v>2831</v>
      </c>
      <c r="B1244" s="13" t="s">
        <v>2498</v>
      </c>
      <c r="C1244" s="13" t="s">
        <v>6229</v>
      </c>
      <c r="D1244" s="1608">
        <v>9.3699999999999992</v>
      </c>
      <c r="E1244" s="210">
        <f>VLOOKUP(A1244,'Lead Sheet'!A:B,2,0)</f>
        <v>0</v>
      </c>
      <c r="F1244" s="1608">
        <f t="shared" si="19"/>
        <v>0</v>
      </c>
      <c r="G1244" s="1648">
        <v>25</v>
      </c>
      <c r="H1244" s="1648">
        <v>200</v>
      </c>
      <c r="I1244" s="1648"/>
      <c r="J1244" s="1650">
        <v>199726012142</v>
      </c>
    </row>
    <row r="1245" spans="1:10">
      <c r="A1245" s="13" t="s">
        <v>2831</v>
      </c>
      <c r="B1245" s="13" t="s">
        <v>2499</v>
      </c>
      <c r="C1245" s="13" t="s">
        <v>6230</v>
      </c>
      <c r="D1245" s="1608">
        <v>9.3699999999999992</v>
      </c>
      <c r="E1245" s="210">
        <f>VLOOKUP(A1245,'Lead Sheet'!A:B,2,0)</f>
        <v>0</v>
      </c>
      <c r="F1245" s="1608">
        <f t="shared" si="19"/>
        <v>0</v>
      </c>
      <c r="G1245" s="1648">
        <v>25</v>
      </c>
      <c r="H1245" s="1648">
        <v>200</v>
      </c>
      <c r="I1245" s="1648"/>
      <c r="J1245" s="1650">
        <v>199726012159</v>
      </c>
    </row>
    <row r="1246" spans="1:10">
      <c r="A1246" s="13" t="s">
        <v>2831</v>
      </c>
      <c r="B1246" s="13" t="s">
        <v>2500</v>
      </c>
      <c r="C1246" s="13" t="s">
        <v>6231</v>
      </c>
      <c r="D1246" s="1608">
        <v>16.82</v>
      </c>
      <c r="E1246" s="210">
        <f>VLOOKUP(A1246,'Lead Sheet'!A:B,2,0)</f>
        <v>0</v>
      </c>
      <c r="F1246" s="1608">
        <f t="shared" si="19"/>
        <v>0</v>
      </c>
      <c r="G1246" s="1648">
        <v>25</v>
      </c>
      <c r="H1246" s="1648">
        <v>100</v>
      </c>
      <c r="I1246" s="1648"/>
      <c r="J1246" s="1650">
        <v>199726012166</v>
      </c>
    </row>
    <row r="1247" spans="1:10">
      <c r="A1247" s="13" t="s">
        <v>2831</v>
      </c>
      <c r="B1247" s="13" t="s">
        <v>2501</v>
      </c>
      <c r="C1247" s="13" t="s">
        <v>6232</v>
      </c>
      <c r="D1247" s="1608">
        <v>16.82</v>
      </c>
      <c r="E1247" s="210">
        <f>VLOOKUP(A1247,'Lead Sheet'!A:B,2,0)</f>
        <v>0</v>
      </c>
      <c r="F1247" s="1608">
        <f t="shared" si="19"/>
        <v>0</v>
      </c>
      <c r="G1247" s="1648">
        <v>25</v>
      </c>
      <c r="H1247" s="1648">
        <v>100</v>
      </c>
      <c r="I1247" s="1648"/>
      <c r="J1247" s="1650">
        <v>199726012173</v>
      </c>
    </row>
    <row r="1248" spans="1:10">
      <c r="A1248" s="13" t="s">
        <v>2831</v>
      </c>
      <c r="B1248" s="13" t="s">
        <v>2502</v>
      </c>
      <c r="C1248" s="13" t="s">
        <v>6233</v>
      </c>
      <c r="D1248" s="1608">
        <v>20.18</v>
      </c>
      <c r="E1248" s="210">
        <f>VLOOKUP(A1248,'Lead Sheet'!A:B,2,0)</f>
        <v>0</v>
      </c>
      <c r="F1248" s="1608">
        <f t="shared" si="19"/>
        <v>0</v>
      </c>
      <c r="G1248" s="1648">
        <v>25</v>
      </c>
      <c r="H1248" s="1648">
        <v>100</v>
      </c>
      <c r="I1248" s="1648"/>
      <c r="J1248" s="1650">
        <v>199726012180</v>
      </c>
    </row>
    <row r="1249" spans="1:10">
      <c r="A1249" s="13" t="s">
        <v>2831</v>
      </c>
      <c r="B1249" s="13" t="s">
        <v>2503</v>
      </c>
      <c r="C1249" s="13" t="s">
        <v>6234</v>
      </c>
      <c r="D1249" s="1608">
        <v>20.18</v>
      </c>
      <c r="E1249" s="210">
        <f>VLOOKUP(A1249,'Lead Sheet'!A:B,2,0)</f>
        <v>0</v>
      </c>
      <c r="F1249" s="1608">
        <f t="shared" si="19"/>
        <v>0</v>
      </c>
      <c r="G1249" s="1648">
        <v>25</v>
      </c>
      <c r="H1249" s="1648">
        <v>75</v>
      </c>
      <c r="I1249" s="1648"/>
      <c r="J1249" s="1650">
        <v>199726012197</v>
      </c>
    </row>
    <row r="1250" spans="1:10">
      <c r="A1250" s="13" t="s">
        <v>2831</v>
      </c>
      <c r="B1250" s="13" t="s">
        <v>2504</v>
      </c>
      <c r="C1250" s="13" t="s">
        <v>6235</v>
      </c>
      <c r="D1250" s="1608">
        <v>23.93</v>
      </c>
      <c r="E1250" s="210">
        <f>VLOOKUP(A1250,'Lead Sheet'!A:B,2,0)</f>
        <v>0</v>
      </c>
      <c r="F1250" s="1608">
        <f t="shared" si="19"/>
        <v>0</v>
      </c>
      <c r="G1250" s="1648">
        <v>25</v>
      </c>
      <c r="H1250" s="1648">
        <v>75</v>
      </c>
      <c r="I1250" s="1648"/>
      <c r="J1250" s="1650">
        <v>199726012203</v>
      </c>
    </row>
    <row r="1251" spans="1:10">
      <c r="A1251" s="13" t="s">
        <v>2831</v>
      </c>
      <c r="B1251" s="13" t="s">
        <v>2505</v>
      </c>
      <c r="C1251" s="13" t="s">
        <v>6236</v>
      </c>
      <c r="D1251" s="1608">
        <v>23.93</v>
      </c>
      <c r="E1251" s="210">
        <f>VLOOKUP(A1251,'Lead Sheet'!A:B,2,0)</f>
        <v>0</v>
      </c>
      <c r="F1251" s="1608">
        <f t="shared" si="19"/>
        <v>0</v>
      </c>
      <c r="G1251" s="1648">
        <v>25</v>
      </c>
      <c r="H1251" s="1648">
        <v>75</v>
      </c>
      <c r="I1251" s="1648"/>
      <c r="J1251" s="1650">
        <v>199726012210</v>
      </c>
    </row>
    <row r="1252" spans="1:10">
      <c r="A1252" s="13" t="s">
        <v>2831</v>
      </c>
      <c r="B1252" s="13" t="s">
        <v>2506</v>
      </c>
      <c r="C1252" s="13" t="s">
        <v>6237</v>
      </c>
      <c r="D1252" s="1608">
        <v>5.77</v>
      </c>
      <c r="E1252" s="210">
        <f>VLOOKUP(A1252,'Lead Sheet'!A:B,2,0)</f>
        <v>0</v>
      </c>
      <c r="F1252" s="1608">
        <f t="shared" si="19"/>
        <v>0</v>
      </c>
      <c r="G1252" s="1648">
        <v>25</v>
      </c>
      <c r="H1252" s="1648">
        <v>400</v>
      </c>
      <c r="I1252" s="1648"/>
      <c r="J1252" s="1650">
        <v>199726012227</v>
      </c>
    </row>
    <row r="1253" spans="1:10">
      <c r="A1253" s="13" t="s">
        <v>2831</v>
      </c>
      <c r="B1253" s="13" t="s">
        <v>2507</v>
      </c>
      <c r="C1253" s="13" t="s">
        <v>6238</v>
      </c>
      <c r="D1253" s="1608">
        <v>6.22</v>
      </c>
      <c r="E1253" s="210">
        <f>VLOOKUP(A1253,'Lead Sheet'!A:B,2,0)</f>
        <v>0</v>
      </c>
      <c r="F1253" s="1608">
        <f t="shared" si="19"/>
        <v>0</v>
      </c>
      <c r="G1253" s="1648">
        <v>25</v>
      </c>
      <c r="H1253" s="1648">
        <v>400</v>
      </c>
      <c r="I1253" s="1648"/>
      <c r="J1253" s="1650">
        <v>199726012234</v>
      </c>
    </row>
    <row r="1254" spans="1:10">
      <c r="A1254" s="13" t="s">
        <v>2831</v>
      </c>
      <c r="B1254" s="13" t="s">
        <v>2508</v>
      </c>
      <c r="C1254" s="13" t="s">
        <v>6239</v>
      </c>
      <c r="D1254" s="1608">
        <v>6.22</v>
      </c>
      <c r="E1254" s="210">
        <f>VLOOKUP(A1254,'Lead Sheet'!A:B,2,0)</f>
        <v>0</v>
      </c>
      <c r="F1254" s="1608">
        <f t="shared" si="19"/>
        <v>0</v>
      </c>
      <c r="G1254" s="1648">
        <v>25</v>
      </c>
      <c r="H1254" s="1648">
        <v>300</v>
      </c>
      <c r="I1254" s="1648"/>
      <c r="J1254" s="1650">
        <v>199726012241</v>
      </c>
    </row>
    <row r="1255" spans="1:10">
      <c r="A1255" s="13" t="s">
        <v>2831</v>
      </c>
      <c r="B1255" s="13" t="s">
        <v>2509</v>
      </c>
      <c r="C1255" s="13" t="s">
        <v>6240</v>
      </c>
      <c r="D1255" s="1608">
        <v>7.06</v>
      </c>
      <c r="E1255" s="210">
        <f>VLOOKUP(A1255,'Lead Sheet'!A:B,2,0)</f>
        <v>0</v>
      </c>
      <c r="F1255" s="1608">
        <f t="shared" si="19"/>
        <v>0</v>
      </c>
      <c r="G1255" s="1648">
        <v>25</v>
      </c>
      <c r="H1255" s="1648">
        <v>300</v>
      </c>
      <c r="I1255" s="1648"/>
      <c r="J1255" s="1650">
        <v>199726012258</v>
      </c>
    </row>
    <row r="1256" spans="1:10">
      <c r="A1256" s="13" t="s">
        <v>2831</v>
      </c>
      <c r="B1256" s="13" t="s">
        <v>2510</v>
      </c>
      <c r="C1256" s="13" t="s">
        <v>6241</v>
      </c>
      <c r="D1256" s="1608">
        <v>7.06</v>
      </c>
      <c r="E1256" s="210">
        <f>VLOOKUP(A1256,'Lead Sheet'!A:B,2,0)</f>
        <v>0</v>
      </c>
      <c r="F1256" s="1608">
        <f t="shared" si="19"/>
        <v>0</v>
      </c>
      <c r="G1256" s="1648">
        <v>25</v>
      </c>
      <c r="H1256" s="1648">
        <v>200</v>
      </c>
      <c r="I1256" s="1648"/>
      <c r="J1256" s="1650">
        <v>199726012265</v>
      </c>
    </row>
    <row r="1257" spans="1:10">
      <c r="A1257" s="13" t="s">
        <v>2831</v>
      </c>
      <c r="B1257" s="13" t="s">
        <v>2511</v>
      </c>
      <c r="C1257" s="13" t="s">
        <v>6242</v>
      </c>
      <c r="D1257" s="1608">
        <v>8.68</v>
      </c>
      <c r="E1257" s="210">
        <f>VLOOKUP(A1257,'Lead Sheet'!A:B,2,0)</f>
        <v>0</v>
      </c>
      <c r="F1257" s="1608">
        <f t="shared" si="19"/>
        <v>0</v>
      </c>
      <c r="G1257" s="1648">
        <v>25</v>
      </c>
      <c r="H1257" s="1648">
        <v>200</v>
      </c>
      <c r="I1257" s="1648"/>
      <c r="J1257" s="1650">
        <v>199726012272</v>
      </c>
    </row>
    <row r="1258" spans="1:10">
      <c r="A1258" s="13" t="s">
        <v>2831</v>
      </c>
      <c r="B1258" s="13" t="s">
        <v>2512</v>
      </c>
      <c r="C1258" s="13" t="s">
        <v>6243</v>
      </c>
      <c r="D1258" s="1608">
        <v>8.68</v>
      </c>
      <c r="E1258" s="210">
        <f>VLOOKUP(A1258,'Lead Sheet'!A:B,2,0)</f>
        <v>0</v>
      </c>
      <c r="F1258" s="1608">
        <f t="shared" si="19"/>
        <v>0</v>
      </c>
      <c r="G1258" s="1648">
        <v>25</v>
      </c>
      <c r="H1258" s="1648">
        <v>150</v>
      </c>
      <c r="I1258" s="1648"/>
      <c r="J1258" s="1650">
        <v>199726012289</v>
      </c>
    </row>
    <row r="1259" spans="1:10">
      <c r="A1259" s="13" t="s">
        <v>2831</v>
      </c>
      <c r="B1259" s="13" t="s">
        <v>2513</v>
      </c>
      <c r="C1259" s="13" t="s">
        <v>6244</v>
      </c>
      <c r="D1259" s="1608">
        <v>10.93</v>
      </c>
      <c r="E1259" s="210">
        <f>VLOOKUP(A1259,'Lead Sheet'!A:B,2,0)</f>
        <v>0</v>
      </c>
      <c r="F1259" s="1608">
        <f t="shared" si="19"/>
        <v>0</v>
      </c>
      <c r="G1259" s="1648">
        <v>25</v>
      </c>
      <c r="H1259" s="1648">
        <v>150</v>
      </c>
      <c r="I1259" s="1648"/>
      <c r="J1259" s="1650">
        <v>199726012296</v>
      </c>
    </row>
    <row r="1260" spans="1:10">
      <c r="A1260" s="13" t="s">
        <v>2831</v>
      </c>
      <c r="B1260" s="13" t="s">
        <v>2514</v>
      </c>
      <c r="C1260" s="13" t="s">
        <v>6245</v>
      </c>
      <c r="D1260" s="1608">
        <v>10.93</v>
      </c>
      <c r="E1260" s="210">
        <f>VLOOKUP(A1260,'Lead Sheet'!A:B,2,0)</f>
        <v>0</v>
      </c>
      <c r="F1260" s="1608">
        <f t="shared" si="19"/>
        <v>0</v>
      </c>
      <c r="G1260" s="1648">
        <v>25</v>
      </c>
      <c r="H1260" s="1648">
        <v>100</v>
      </c>
      <c r="I1260" s="1648"/>
      <c r="J1260" s="1650">
        <v>199726012302</v>
      </c>
    </row>
    <row r="1261" spans="1:10">
      <c r="A1261" s="13" t="s">
        <v>2831</v>
      </c>
      <c r="B1261" s="13" t="s">
        <v>2515</v>
      </c>
      <c r="C1261" s="13" t="s">
        <v>6246</v>
      </c>
      <c r="D1261" s="1608">
        <v>12.34</v>
      </c>
      <c r="E1261" s="210">
        <f>VLOOKUP(A1261,'Lead Sheet'!A:B,2,0)</f>
        <v>0</v>
      </c>
      <c r="F1261" s="1608">
        <f t="shared" si="19"/>
        <v>0</v>
      </c>
      <c r="G1261" s="1648">
        <v>25</v>
      </c>
      <c r="H1261" s="1648">
        <v>100</v>
      </c>
      <c r="I1261" s="1648"/>
      <c r="J1261" s="1650">
        <v>199726012319</v>
      </c>
    </row>
    <row r="1262" spans="1:10">
      <c r="A1262" s="13" t="s">
        <v>2831</v>
      </c>
      <c r="B1262" s="13" t="s">
        <v>2516</v>
      </c>
      <c r="C1262" s="13" t="s">
        <v>6247</v>
      </c>
      <c r="D1262" s="1608">
        <v>12.34</v>
      </c>
      <c r="E1262" s="210">
        <f>VLOOKUP(A1262,'Lead Sheet'!A:B,2,0)</f>
        <v>0</v>
      </c>
      <c r="F1262" s="1608">
        <f t="shared" si="19"/>
        <v>0</v>
      </c>
      <c r="G1262" s="1648">
        <v>25</v>
      </c>
      <c r="H1262" s="1648">
        <v>100</v>
      </c>
      <c r="I1262" s="1648"/>
      <c r="J1262" s="1650">
        <v>199726012326</v>
      </c>
    </row>
    <row r="1263" spans="1:10">
      <c r="A1263" s="13" t="s">
        <v>2831</v>
      </c>
      <c r="B1263" s="13" t="s">
        <v>2517</v>
      </c>
      <c r="C1263" s="13" t="s">
        <v>6248</v>
      </c>
      <c r="D1263" s="1608">
        <v>20.58</v>
      </c>
      <c r="E1263" s="210">
        <f>VLOOKUP(A1263,'Lead Sheet'!A:B,2,0)</f>
        <v>0</v>
      </c>
      <c r="F1263" s="1608">
        <f t="shared" si="19"/>
        <v>0</v>
      </c>
      <c r="G1263" s="1648">
        <v>25</v>
      </c>
      <c r="H1263" s="1648">
        <v>75</v>
      </c>
      <c r="I1263" s="1648"/>
      <c r="J1263" s="1650">
        <v>199726012333</v>
      </c>
    </row>
    <row r="1264" spans="1:10">
      <c r="A1264" s="13" t="s">
        <v>2831</v>
      </c>
      <c r="B1264" s="13" t="s">
        <v>2518</v>
      </c>
      <c r="C1264" s="13" t="s">
        <v>6249</v>
      </c>
      <c r="D1264" s="1608">
        <v>20.58</v>
      </c>
      <c r="E1264" s="210">
        <f>VLOOKUP(A1264,'Lead Sheet'!A:B,2,0)</f>
        <v>0</v>
      </c>
      <c r="F1264" s="1608">
        <f t="shared" si="19"/>
        <v>0</v>
      </c>
      <c r="G1264" s="1648">
        <v>25</v>
      </c>
      <c r="H1264" s="1648">
        <v>75</v>
      </c>
      <c r="I1264" s="1648"/>
      <c r="J1264" s="1650">
        <v>199726012340</v>
      </c>
    </row>
    <row r="1265" spans="1:10">
      <c r="A1265" s="13" t="s">
        <v>2831</v>
      </c>
      <c r="B1265" s="13" t="s">
        <v>2519</v>
      </c>
      <c r="C1265" s="13" t="s">
        <v>6250</v>
      </c>
      <c r="D1265" s="1608">
        <v>23.9</v>
      </c>
      <c r="E1265" s="210">
        <f>VLOOKUP(A1265,'Lead Sheet'!A:B,2,0)</f>
        <v>0</v>
      </c>
      <c r="F1265" s="1608">
        <f t="shared" si="19"/>
        <v>0</v>
      </c>
      <c r="G1265" s="1648">
        <v>25</v>
      </c>
      <c r="H1265" s="1648">
        <v>75</v>
      </c>
      <c r="I1265" s="1648"/>
      <c r="J1265" s="1650">
        <v>199726012357</v>
      </c>
    </row>
    <row r="1266" spans="1:10">
      <c r="A1266" s="13" t="s">
        <v>2831</v>
      </c>
      <c r="B1266" s="13" t="s">
        <v>2520</v>
      </c>
      <c r="C1266" s="13" t="s">
        <v>6251</v>
      </c>
      <c r="D1266" s="1608">
        <v>23.9</v>
      </c>
      <c r="E1266" s="210">
        <f>VLOOKUP(A1266,'Lead Sheet'!A:B,2,0)</f>
        <v>0</v>
      </c>
      <c r="F1266" s="1608">
        <f t="shared" si="19"/>
        <v>0</v>
      </c>
      <c r="G1266" s="1648">
        <v>25</v>
      </c>
      <c r="H1266" s="1648">
        <v>50</v>
      </c>
      <c r="I1266" s="1648"/>
      <c r="J1266" s="1650">
        <v>199726012364</v>
      </c>
    </row>
    <row r="1267" spans="1:10">
      <c r="A1267" s="13" t="s">
        <v>2831</v>
      </c>
      <c r="B1267" s="13" t="s">
        <v>2521</v>
      </c>
      <c r="C1267" s="13" t="s">
        <v>6252</v>
      </c>
      <c r="D1267" s="1608">
        <v>26.59</v>
      </c>
      <c r="E1267" s="210">
        <f>VLOOKUP(A1267,'Lead Sheet'!A:B,2,0)</f>
        <v>0</v>
      </c>
      <c r="F1267" s="1608">
        <f t="shared" si="19"/>
        <v>0</v>
      </c>
      <c r="G1267" s="1648">
        <v>25</v>
      </c>
      <c r="H1267" s="1648">
        <v>50</v>
      </c>
      <c r="I1267" s="1648"/>
      <c r="J1267" s="1650">
        <v>199726012371</v>
      </c>
    </row>
    <row r="1268" spans="1:10">
      <c r="A1268" s="13" t="s">
        <v>2831</v>
      </c>
      <c r="B1268" s="13" t="s">
        <v>2522</v>
      </c>
      <c r="C1268" s="13" t="s">
        <v>6253</v>
      </c>
      <c r="D1268" s="1608">
        <v>26.59</v>
      </c>
      <c r="E1268" s="210">
        <f>VLOOKUP(A1268,'Lead Sheet'!A:B,2,0)</f>
        <v>0</v>
      </c>
      <c r="F1268" s="1608">
        <f t="shared" si="19"/>
        <v>0</v>
      </c>
      <c r="G1268" s="1648">
        <v>25</v>
      </c>
      <c r="H1268" s="1648">
        <v>50</v>
      </c>
      <c r="I1268" s="1648"/>
      <c r="J1268" s="1650">
        <v>199726012388</v>
      </c>
    </row>
    <row r="1269" spans="1:10">
      <c r="A1269" s="13" t="s">
        <v>2831</v>
      </c>
      <c r="B1269" s="13" t="s">
        <v>2523</v>
      </c>
      <c r="C1269" s="13" t="s">
        <v>6254</v>
      </c>
      <c r="D1269" s="1608">
        <v>8.3800000000000008</v>
      </c>
      <c r="E1269" s="210">
        <f>VLOOKUP(A1269,'Lead Sheet'!A:B,2,0)</f>
        <v>0</v>
      </c>
      <c r="F1269" s="1608">
        <f t="shared" si="19"/>
        <v>0</v>
      </c>
      <c r="G1269" s="1648">
        <v>25</v>
      </c>
      <c r="H1269" s="1648">
        <v>300</v>
      </c>
      <c r="I1269" s="1648"/>
      <c r="J1269" s="1650">
        <v>199726012395</v>
      </c>
    </row>
    <row r="1270" spans="1:10">
      <c r="A1270" s="13" t="s">
        <v>2831</v>
      </c>
      <c r="B1270" s="13" t="s">
        <v>2524</v>
      </c>
      <c r="C1270" s="13" t="s">
        <v>6255</v>
      </c>
      <c r="D1270" s="1608">
        <v>9.19</v>
      </c>
      <c r="E1270" s="210">
        <f>VLOOKUP(A1270,'Lead Sheet'!A:B,2,0)</f>
        <v>0</v>
      </c>
      <c r="F1270" s="1608">
        <f t="shared" si="19"/>
        <v>0</v>
      </c>
      <c r="G1270" s="1648">
        <v>25</v>
      </c>
      <c r="H1270" s="1648">
        <v>200</v>
      </c>
      <c r="I1270" s="1648"/>
      <c r="J1270" s="1650">
        <v>199726012401</v>
      </c>
    </row>
    <row r="1271" spans="1:10">
      <c r="A1271" s="13" t="s">
        <v>2831</v>
      </c>
      <c r="B1271" s="13" t="s">
        <v>2525</v>
      </c>
      <c r="C1271" s="13" t="s">
        <v>6256</v>
      </c>
      <c r="D1271" s="1608">
        <v>9.7200000000000006</v>
      </c>
      <c r="E1271" s="210">
        <f>VLOOKUP(A1271,'Lead Sheet'!A:B,2,0)</f>
        <v>0</v>
      </c>
      <c r="F1271" s="1608">
        <f t="shared" si="19"/>
        <v>0</v>
      </c>
      <c r="G1271" s="1648">
        <v>25</v>
      </c>
      <c r="H1271" s="1648">
        <v>200</v>
      </c>
      <c r="I1271" s="1648"/>
      <c r="J1271" s="1650">
        <v>199726012418</v>
      </c>
    </row>
    <row r="1272" spans="1:10">
      <c r="A1272" s="13" t="s">
        <v>2831</v>
      </c>
      <c r="B1272" s="13" t="s">
        <v>2526</v>
      </c>
      <c r="C1272" s="13" t="s">
        <v>6257</v>
      </c>
      <c r="D1272" s="1608">
        <v>9.7200000000000006</v>
      </c>
      <c r="E1272" s="210">
        <f>VLOOKUP(A1272,'Lead Sheet'!A:B,2,0)</f>
        <v>0</v>
      </c>
      <c r="F1272" s="1608">
        <f t="shared" si="19"/>
        <v>0</v>
      </c>
      <c r="G1272" s="1648">
        <v>25</v>
      </c>
      <c r="H1272" s="1648">
        <v>150</v>
      </c>
      <c r="I1272" s="1648"/>
      <c r="J1272" s="1650">
        <v>199726012425</v>
      </c>
    </row>
    <row r="1273" spans="1:10">
      <c r="A1273" s="13" t="s">
        <v>2831</v>
      </c>
      <c r="B1273" s="13" t="s">
        <v>2527</v>
      </c>
      <c r="C1273" s="13" t="s">
        <v>6258</v>
      </c>
      <c r="D1273" s="1608">
        <v>12.03</v>
      </c>
      <c r="E1273" s="210">
        <f>VLOOKUP(A1273,'Lead Sheet'!A:B,2,0)</f>
        <v>0</v>
      </c>
      <c r="F1273" s="1608">
        <f t="shared" si="19"/>
        <v>0</v>
      </c>
      <c r="G1273" s="1648">
        <v>25</v>
      </c>
      <c r="H1273" s="1648">
        <v>150</v>
      </c>
      <c r="I1273" s="1648"/>
      <c r="J1273" s="1650">
        <v>199726012432</v>
      </c>
    </row>
    <row r="1274" spans="1:10">
      <c r="A1274" s="13" t="s">
        <v>2831</v>
      </c>
      <c r="B1274" s="13" t="s">
        <v>3715</v>
      </c>
      <c r="C1274" s="13" t="s">
        <v>6259</v>
      </c>
      <c r="D1274" s="1608">
        <v>12.03</v>
      </c>
      <c r="E1274" s="210">
        <f>VLOOKUP(A1274,'Lead Sheet'!A:B,2,0)</f>
        <v>0</v>
      </c>
      <c r="F1274" s="1608">
        <f t="shared" si="19"/>
        <v>0</v>
      </c>
      <c r="G1274" s="1648">
        <v>25</v>
      </c>
      <c r="H1274" s="1648">
        <v>100</v>
      </c>
      <c r="I1274" s="1648"/>
      <c r="J1274" s="1650">
        <v>199726012449</v>
      </c>
    </row>
    <row r="1275" spans="1:10">
      <c r="A1275" s="13" t="s">
        <v>2831</v>
      </c>
      <c r="B1275" s="13" t="s">
        <v>2528</v>
      </c>
      <c r="C1275" s="13" t="s">
        <v>6260</v>
      </c>
      <c r="D1275" s="1608">
        <v>14.26</v>
      </c>
      <c r="E1275" s="210">
        <f>VLOOKUP(A1275,'Lead Sheet'!A:B,2,0)</f>
        <v>0</v>
      </c>
      <c r="F1275" s="1608">
        <f t="shared" si="19"/>
        <v>0</v>
      </c>
      <c r="G1275" s="1648">
        <v>25</v>
      </c>
      <c r="H1275" s="1648">
        <v>100</v>
      </c>
      <c r="I1275" s="1648"/>
      <c r="J1275" s="1650">
        <v>199726012456</v>
      </c>
    </row>
    <row r="1276" spans="1:10">
      <c r="A1276" s="13" t="s">
        <v>2831</v>
      </c>
      <c r="B1276" s="13" t="s">
        <v>2529</v>
      </c>
      <c r="C1276" s="13" t="s">
        <v>6261</v>
      </c>
      <c r="D1276" s="1608">
        <v>14.26</v>
      </c>
      <c r="E1276" s="210">
        <f>VLOOKUP(A1276,'Lead Sheet'!A:B,2,0)</f>
        <v>0</v>
      </c>
      <c r="F1276" s="1608">
        <f t="shared" si="19"/>
        <v>0</v>
      </c>
      <c r="G1276" s="1648">
        <v>25</v>
      </c>
      <c r="H1276" s="1648">
        <v>100</v>
      </c>
      <c r="I1276" s="1648"/>
      <c r="J1276" s="1650">
        <v>199726012463</v>
      </c>
    </row>
    <row r="1277" spans="1:10">
      <c r="A1277" s="13" t="s">
        <v>2831</v>
      </c>
      <c r="B1277" s="13" t="s">
        <v>2530</v>
      </c>
      <c r="C1277" s="13" t="s">
        <v>6262</v>
      </c>
      <c r="D1277" s="1608">
        <v>16.850000000000001</v>
      </c>
      <c r="E1277" s="210">
        <f>VLOOKUP(A1277,'Lead Sheet'!A:B,2,0)</f>
        <v>0</v>
      </c>
      <c r="F1277" s="1608">
        <f t="shared" si="19"/>
        <v>0</v>
      </c>
      <c r="G1277" s="1648">
        <v>25</v>
      </c>
      <c r="H1277" s="1648">
        <v>75</v>
      </c>
      <c r="I1277" s="1648"/>
      <c r="J1277" s="1650">
        <v>199726012470</v>
      </c>
    </row>
    <row r="1278" spans="1:10">
      <c r="A1278" s="13" t="s">
        <v>2831</v>
      </c>
      <c r="B1278" s="13" t="s">
        <v>2531</v>
      </c>
      <c r="C1278" s="13" t="s">
        <v>6263</v>
      </c>
      <c r="D1278" s="1608">
        <v>16.850000000000001</v>
      </c>
      <c r="E1278" s="210">
        <f>VLOOKUP(A1278,'Lead Sheet'!A:B,2,0)</f>
        <v>0</v>
      </c>
      <c r="F1278" s="1608">
        <f t="shared" si="19"/>
        <v>0</v>
      </c>
      <c r="G1278" s="1648">
        <v>25</v>
      </c>
      <c r="H1278" s="1648">
        <v>75</v>
      </c>
      <c r="I1278" s="1648"/>
      <c r="J1278" s="1650">
        <v>199726012487</v>
      </c>
    </row>
    <row r="1279" spans="1:10">
      <c r="A1279" s="13" t="s">
        <v>2831</v>
      </c>
      <c r="B1279" s="13" t="s">
        <v>2532</v>
      </c>
      <c r="C1279" s="13" t="s">
        <v>6264</v>
      </c>
      <c r="D1279" s="1608">
        <v>27.46</v>
      </c>
      <c r="E1279" s="210">
        <f>VLOOKUP(A1279,'Lead Sheet'!A:B,2,0)</f>
        <v>0</v>
      </c>
      <c r="F1279" s="1608">
        <f t="shared" si="19"/>
        <v>0</v>
      </c>
      <c r="G1279" s="1648">
        <v>25</v>
      </c>
      <c r="H1279" s="1648">
        <v>50</v>
      </c>
      <c r="I1279" s="1648"/>
      <c r="J1279" s="1650">
        <v>199726012494</v>
      </c>
    </row>
    <row r="1280" spans="1:10">
      <c r="A1280" s="13" t="s">
        <v>2831</v>
      </c>
      <c r="B1280" s="13" t="s">
        <v>2533</v>
      </c>
      <c r="C1280" s="13" t="s">
        <v>6265</v>
      </c>
      <c r="D1280" s="1608">
        <v>27.46</v>
      </c>
      <c r="E1280" s="210">
        <f>VLOOKUP(A1280,'Lead Sheet'!A:B,2,0)</f>
        <v>0</v>
      </c>
      <c r="F1280" s="1608">
        <f t="shared" si="19"/>
        <v>0</v>
      </c>
      <c r="G1280" s="1648">
        <v>25</v>
      </c>
      <c r="H1280" s="1648">
        <v>50</v>
      </c>
      <c r="I1280" s="1648"/>
      <c r="J1280" s="1650">
        <v>199726012500</v>
      </c>
    </row>
    <row r="1281" spans="1:10">
      <c r="A1281" s="13" t="s">
        <v>2831</v>
      </c>
      <c r="B1281" s="13" t="s">
        <v>2534</v>
      </c>
      <c r="C1281" s="13" t="s">
        <v>6266</v>
      </c>
      <c r="D1281" s="1608">
        <v>32.130000000000003</v>
      </c>
      <c r="E1281" s="210">
        <f>VLOOKUP(A1281,'Lead Sheet'!A:B,2,0)</f>
        <v>0</v>
      </c>
      <c r="F1281" s="1608">
        <f t="shared" si="19"/>
        <v>0</v>
      </c>
      <c r="G1281" s="1648">
        <v>25</v>
      </c>
      <c r="H1281" s="1648">
        <v>50</v>
      </c>
      <c r="I1281" s="1648"/>
      <c r="J1281" s="1650">
        <v>199726012517</v>
      </c>
    </row>
    <row r="1282" spans="1:10">
      <c r="A1282" s="13" t="s">
        <v>2831</v>
      </c>
      <c r="B1282" s="13" t="s">
        <v>2535</v>
      </c>
      <c r="C1282" s="13" t="s">
        <v>6267</v>
      </c>
      <c r="D1282" s="1608">
        <v>32.130000000000003</v>
      </c>
      <c r="E1282" s="210">
        <f>VLOOKUP(A1282,'Lead Sheet'!A:B,2,0)</f>
        <v>0</v>
      </c>
      <c r="F1282" s="1608">
        <f t="shared" si="19"/>
        <v>0</v>
      </c>
      <c r="G1282" s="1648">
        <v>25</v>
      </c>
      <c r="H1282" s="1648">
        <v>50</v>
      </c>
      <c r="I1282" s="1648"/>
      <c r="J1282" s="1650">
        <v>199726012524</v>
      </c>
    </row>
    <row r="1283" spans="1:10">
      <c r="A1283" s="13" t="s">
        <v>2831</v>
      </c>
      <c r="B1283" s="13" t="s">
        <v>2536</v>
      </c>
      <c r="C1283" s="13" t="s">
        <v>6268</v>
      </c>
      <c r="D1283" s="1608">
        <v>36.869999999999997</v>
      </c>
      <c r="E1283" s="210">
        <f>VLOOKUP(A1283,'Lead Sheet'!A:B,2,0)</f>
        <v>0</v>
      </c>
      <c r="F1283" s="1608">
        <f t="shared" ref="F1283:F1346" si="20">IFERROR(D1283*E1283,"NET")</f>
        <v>0</v>
      </c>
      <c r="G1283" s="1648">
        <v>25</v>
      </c>
      <c r="H1283" s="1648">
        <v>50</v>
      </c>
      <c r="I1283" s="1648"/>
      <c r="J1283" s="1650">
        <v>199726012531</v>
      </c>
    </row>
    <row r="1284" spans="1:10">
      <c r="A1284" s="13" t="s">
        <v>2831</v>
      </c>
      <c r="B1284" s="13" t="s">
        <v>2537</v>
      </c>
      <c r="C1284" s="13" t="s">
        <v>6269</v>
      </c>
      <c r="D1284" s="1608">
        <v>36.869999999999997</v>
      </c>
      <c r="E1284" s="210">
        <f>VLOOKUP(A1284,'Lead Sheet'!A:B,2,0)</f>
        <v>0</v>
      </c>
      <c r="F1284" s="1608">
        <f t="shared" si="20"/>
        <v>0</v>
      </c>
      <c r="G1284" s="1648">
        <v>25</v>
      </c>
      <c r="H1284" s="1648">
        <v>50</v>
      </c>
      <c r="I1284" s="1648"/>
      <c r="J1284" s="1650">
        <v>199726012548</v>
      </c>
    </row>
    <row r="1285" spans="1:10">
      <c r="A1285" s="13" t="s">
        <v>2831</v>
      </c>
      <c r="B1285" s="13" t="s">
        <v>2538</v>
      </c>
      <c r="C1285" s="13" t="s">
        <v>6270</v>
      </c>
      <c r="D1285" s="1608">
        <v>10.58</v>
      </c>
      <c r="E1285" s="210">
        <f>VLOOKUP(A1285,'Lead Sheet'!A:B,2,0)</f>
        <v>0</v>
      </c>
      <c r="F1285" s="1608">
        <f t="shared" si="20"/>
        <v>0</v>
      </c>
      <c r="G1285" s="1648">
        <v>25</v>
      </c>
      <c r="H1285" s="1648">
        <v>150</v>
      </c>
      <c r="I1285" s="1648"/>
      <c r="J1285" s="1650">
        <v>199726012555</v>
      </c>
    </row>
    <row r="1286" spans="1:10">
      <c r="A1286" s="13" t="s">
        <v>2831</v>
      </c>
      <c r="B1286" s="13" t="s">
        <v>2539</v>
      </c>
      <c r="C1286" s="13" t="s">
        <v>6271</v>
      </c>
      <c r="D1286" s="1608">
        <v>12.02</v>
      </c>
      <c r="E1286" s="210">
        <f>VLOOKUP(A1286,'Lead Sheet'!A:B,2,0)</f>
        <v>0</v>
      </c>
      <c r="F1286" s="1608">
        <f t="shared" si="20"/>
        <v>0</v>
      </c>
      <c r="G1286" s="1648">
        <v>25</v>
      </c>
      <c r="H1286" s="1648">
        <v>150</v>
      </c>
      <c r="I1286" s="1648"/>
      <c r="J1286" s="1650">
        <v>199726012562</v>
      </c>
    </row>
    <row r="1287" spans="1:10">
      <c r="A1287" s="13" t="s">
        <v>2831</v>
      </c>
      <c r="B1287" s="13" t="s">
        <v>2540</v>
      </c>
      <c r="C1287" s="13" t="s">
        <v>6272</v>
      </c>
      <c r="D1287" s="1608">
        <v>12.79</v>
      </c>
      <c r="E1287" s="210">
        <f>VLOOKUP(A1287,'Lead Sheet'!A:B,2,0)</f>
        <v>0</v>
      </c>
      <c r="F1287" s="1608">
        <f t="shared" si="20"/>
        <v>0</v>
      </c>
      <c r="G1287" s="1648">
        <v>25</v>
      </c>
      <c r="H1287" s="1648">
        <v>150</v>
      </c>
      <c r="I1287" s="1648"/>
      <c r="J1287" s="1650">
        <v>199726012579</v>
      </c>
    </row>
    <row r="1288" spans="1:10">
      <c r="A1288" s="13" t="s">
        <v>2831</v>
      </c>
      <c r="B1288" s="13" t="s">
        <v>2541</v>
      </c>
      <c r="C1288" s="13" t="s">
        <v>6273</v>
      </c>
      <c r="D1288" s="1608">
        <v>12.79</v>
      </c>
      <c r="E1288" s="210">
        <f>VLOOKUP(A1288,'Lead Sheet'!A:B,2,0)</f>
        <v>0</v>
      </c>
      <c r="F1288" s="1608">
        <f t="shared" si="20"/>
        <v>0</v>
      </c>
      <c r="G1288" s="1648">
        <v>25</v>
      </c>
      <c r="H1288" s="1648">
        <v>100</v>
      </c>
      <c r="I1288" s="1648"/>
      <c r="J1288" s="1650">
        <v>199726012586</v>
      </c>
    </row>
    <row r="1289" spans="1:10">
      <c r="A1289" s="13" t="s">
        <v>2831</v>
      </c>
      <c r="B1289" s="13" t="s">
        <v>2542</v>
      </c>
      <c r="C1289" s="13" t="s">
        <v>6274</v>
      </c>
      <c r="D1289" s="1608">
        <v>15.09</v>
      </c>
      <c r="E1289" s="210">
        <f>VLOOKUP(A1289,'Lead Sheet'!A:B,2,0)</f>
        <v>0</v>
      </c>
      <c r="F1289" s="1608">
        <f t="shared" si="20"/>
        <v>0</v>
      </c>
      <c r="G1289" s="1648">
        <v>25</v>
      </c>
      <c r="H1289" s="1648">
        <v>100</v>
      </c>
      <c r="I1289" s="1648"/>
      <c r="J1289" s="1650">
        <v>199726012593</v>
      </c>
    </row>
    <row r="1290" spans="1:10">
      <c r="A1290" s="13" t="s">
        <v>2831</v>
      </c>
      <c r="B1290" s="13" t="s">
        <v>2543</v>
      </c>
      <c r="C1290" s="13" t="s">
        <v>6275</v>
      </c>
      <c r="D1290" s="1608">
        <v>15.09</v>
      </c>
      <c r="E1290" s="210">
        <f>VLOOKUP(A1290,'Lead Sheet'!A:B,2,0)</f>
        <v>0</v>
      </c>
      <c r="F1290" s="1608">
        <f t="shared" si="20"/>
        <v>0</v>
      </c>
      <c r="G1290" s="1648">
        <v>25</v>
      </c>
      <c r="H1290" s="1648">
        <v>100</v>
      </c>
      <c r="I1290" s="1648"/>
      <c r="J1290" s="1650">
        <v>199726012609</v>
      </c>
    </row>
    <row r="1291" spans="1:10">
      <c r="A1291" s="13" t="s">
        <v>2831</v>
      </c>
      <c r="B1291" s="13" t="s">
        <v>2544</v>
      </c>
      <c r="C1291" s="13" t="s">
        <v>6276</v>
      </c>
      <c r="D1291" s="1608">
        <v>18.02</v>
      </c>
      <c r="E1291" s="210">
        <f>VLOOKUP(A1291,'Lead Sheet'!A:B,2,0)</f>
        <v>0</v>
      </c>
      <c r="F1291" s="1608">
        <f t="shared" si="20"/>
        <v>0</v>
      </c>
      <c r="G1291" s="1648">
        <v>25</v>
      </c>
      <c r="H1291" s="1648">
        <v>75</v>
      </c>
      <c r="I1291" s="1648"/>
      <c r="J1291" s="1650">
        <v>199726012616</v>
      </c>
    </row>
    <row r="1292" spans="1:10">
      <c r="A1292" s="13" t="s">
        <v>2831</v>
      </c>
      <c r="B1292" s="13" t="s">
        <v>2545</v>
      </c>
      <c r="C1292" s="13" t="s">
        <v>6277</v>
      </c>
      <c r="D1292" s="1608">
        <v>18.02</v>
      </c>
      <c r="E1292" s="210">
        <f>VLOOKUP(A1292,'Lead Sheet'!A:B,2,0)</f>
        <v>0</v>
      </c>
      <c r="F1292" s="1608">
        <f t="shared" si="20"/>
        <v>0</v>
      </c>
      <c r="G1292" s="1648">
        <v>25</v>
      </c>
      <c r="H1292" s="1648">
        <v>75</v>
      </c>
      <c r="I1292" s="1648"/>
      <c r="J1292" s="1650">
        <v>199726012623</v>
      </c>
    </row>
    <row r="1293" spans="1:10">
      <c r="A1293" s="13" t="s">
        <v>2831</v>
      </c>
      <c r="B1293" s="13" t="s">
        <v>2546</v>
      </c>
      <c r="C1293" s="13" t="s">
        <v>6278</v>
      </c>
      <c r="D1293" s="1608">
        <v>21.43</v>
      </c>
      <c r="E1293" s="210">
        <f>VLOOKUP(A1293,'Lead Sheet'!A:B,2,0)</f>
        <v>0</v>
      </c>
      <c r="F1293" s="1608">
        <f t="shared" si="20"/>
        <v>0</v>
      </c>
      <c r="G1293" s="1648">
        <v>25</v>
      </c>
      <c r="H1293" s="1648">
        <v>75</v>
      </c>
      <c r="I1293" s="1648"/>
      <c r="J1293" s="1650">
        <v>199726012630</v>
      </c>
    </row>
    <row r="1294" spans="1:10">
      <c r="A1294" s="13" t="s">
        <v>2831</v>
      </c>
      <c r="B1294" s="13" t="s">
        <v>2547</v>
      </c>
      <c r="C1294" s="13" t="s">
        <v>6279</v>
      </c>
      <c r="D1294" s="1608">
        <v>21.43</v>
      </c>
      <c r="E1294" s="210">
        <f>VLOOKUP(A1294,'Lead Sheet'!A:B,2,0)</f>
        <v>0</v>
      </c>
      <c r="F1294" s="1608">
        <f t="shared" si="20"/>
        <v>0</v>
      </c>
      <c r="G1294" s="1648">
        <v>25</v>
      </c>
      <c r="H1294" s="1648">
        <v>50</v>
      </c>
      <c r="I1294" s="1648"/>
      <c r="J1294" s="1650">
        <v>199726012647</v>
      </c>
    </row>
    <row r="1295" spans="1:10">
      <c r="A1295" s="13" t="s">
        <v>2831</v>
      </c>
      <c r="B1295" s="13" t="s">
        <v>2548</v>
      </c>
      <c r="C1295" s="13" t="s">
        <v>6280</v>
      </c>
      <c r="D1295" s="1608">
        <v>34.5</v>
      </c>
      <c r="E1295" s="210">
        <f>VLOOKUP(A1295,'Lead Sheet'!A:B,2,0)</f>
        <v>0</v>
      </c>
      <c r="F1295" s="1608">
        <f t="shared" si="20"/>
        <v>0</v>
      </c>
      <c r="G1295" s="1648">
        <v>25</v>
      </c>
      <c r="H1295" s="1648">
        <v>50</v>
      </c>
      <c r="I1295" s="1648"/>
      <c r="J1295" s="1650">
        <v>199726012654</v>
      </c>
    </row>
    <row r="1296" spans="1:10">
      <c r="A1296" s="13" t="s">
        <v>2831</v>
      </c>
      <c r="B1296" s="13" t="s">
        <v>2549</v>
      </c>
      <c r="C1296" s="13" t="s">
        <v>6281</v>
      </c>
      <c r="D1296" s="1608">
        <v>34.5</v>
      </c>
      <c r="E1296" s="210">
        <f>VLOOKUP(A1296,'Lead Sheet'!A:B,2,0)</f>
        <v>0</v>
      </c>
      <c r="F1296" s="1608">
        <f t="shared" si="20"/>
        <v>0</v>
      </c>
      <c r="G1296" s="1648">
        <v>25</v>
      </c>
      <c r="H1296" s="1648">
        <v>50</v>
      </c>
      <c r="I1296" s="1648"/>
      <c r="J1296" s="1650">
        <v>199726012661</v>
      </c>
    </row>
    <row r="1297" spans="1:10">
      <c r="A1297" s="13" t="s">
        <v>2831</v>
      </c>
      <c r="B1297" s="13" t="s">
        <v>2550</v>
      </c>
      <c r="C1297" s="13" t="s">
        <v>6282</v>
      </c>
      <c r="D1297" s="1608">
        <v>41.36</v>
      </c>
      <c r="E1297" s="210">
        <f>VLOOKUP(A1297,'Lead Sheet'!A:B,2,0)</f>
        <v>0</v>
      </c>
      <c r="F1297" s="1608">
        <f t="shared" si="20"/>
        <v>0</v>
      </c>
      <c r="G1297" s="1648">
        <v>25</v>
      </c>
      <c r="H1297" s="1648">
        <v>50</v>
      </c>
      <c r="I1297" s="1648"/>
      <c r="J1297" s="1650">
        <v>199726012678</v>
      </c>
    </row>
    <row r="1298" spans="1:10">
      <c r="A1298" s="13" t="s">
        <v>2831</v>
      </c>
      <c r="B1298" s="13" t="s">
        <v>2551</v>
      </c>
      <c r="C1298" s="13" t="s">
        <v>6283</v>
      </c>
      <c r="D1298" s="1608">
        <v>41.36</v>
      </c>
      <c r="E1298" s="210">
        <f>VLOOKUP(A1298,'Lead Sheet'!A:B,2,0)</f>
        <v>0</v>
      </c>
      <c r="F1298" s="1608">
        <f t="shared" si="20"/>
        <v>0</v>
      </c>
      <c r="G1298" s="1648">
        <v>40</v>
      </c>
      <c r="H1298" s="1648">
        <v>40</v>
      </c>
      <c r="I1298" s="1648"/>
      <c r="J1298" s="1650">
        <v>199726012685</v>
      </c>
    </row>
    <row r="1299" spans="1:10">
      <c r="A1299" s="13" t="s">
        <v>2831</v>
      </c>
      <c r="B1299" s="13" t="s">
        <v>2552</v>
      </c>
      <c r="C1299" s="13" t="s">
        <v>6284</v>
      </c>
      <c r="D1299" s="1608">
        <v>46.89</v>
      </c>
      <c r="E1299" s="210">
        <f>VLOOKUP(A1299,'Lead Sheet'!A:B,2,0)</f>
        <v>0</v>
      </c>
      <c r="F1299" s="1608">
        <f t="shared" si="20"/>
        <v>0</v>
      </c>
      <c r="G1299" s="1648">
        <v>40</v>
      </c>
      <c r="H1299" s="1648">
        <v>40</v>
      </c>
      <c r="I1299" s="1648"/>
      <c r="J1299" s="1650">
        <v>199726012692</v>
      </c>
    </row>
    <row r="1300" spans="1:10">
      <c r="A1300" s="13" t="s">
        <v>2831</v>
      </c>
      <c r="B1300" s="13" t="s">
        <v>2553</v>
      </c>
      <c r="C1300" s="13" t="s">
        <v>6285</v>
      </c>
      <c r="D1300" s="1608">
        <v>46.89</v>
      </c>
      <c r="E1300" s="210">
        <f>VLOOKUP(A1300,'Lead Sheet'!A:B,2,0)</f>
        <v>0</v>
      </c>
      <c r="F1300" s="1608">
        <f t="shared" si="20"/>
        <v>0</v>
      </c>
      <c r="G1300" s="1648">
        <v>30</v>
      </c>
      <c r="H1300" s="1648">
        <v>30</v>
      </c>
      <c r="I1300" s="1648"/>
      <c r="J1300" s="1650">
        <v>199726012708</v>
      </c>
    </row>
    <row r="1301" spans="1:10">
      <c r="A1301" s="13" t="s">
        <v>2831</v>
      </c>
      <c r="B1301" s="13" t="s">
        <v>2554</v>
      </c>
      <c r="C1301" s="13" t="s">
        <v>6286</v>
      </c>
      <c r="D1301" s="1608">
        <v>13.18</v>
      </c>
      <c r="E1301" s="210">
        <f>VLOOKUP(A1301,'Lead Sheet'!A:B,2,0)</f>
        <v>0</v>
      </c>
      <c r="F1301" s="1608">
        <f t="shared" si="20"/>
        <v>0</v>
      </c>
      <c r="G1301" s="1648">
        <v>25</v>
      </c>
      <c r="H1301" s="1648">
        <v>100</v>
      </c>
      <c r="I1301" s="1648"/>
      <c r="J1301" s="1650">
        <v>199726012715</v>
      </c>
    </row>
    <row r="1302" spans="1:10">
      <c r="A1302" s="13" t="s">
        <v>2831</v>
      </c>
      <c r="B1302" s="13" t="s">
        <v>2555</v>
      </c>
      <c r="C1302" s="13" t="s">
        <v>6287</v>
      </c>
      <c r="D1302" s="1608">
        <v>14.24</v>
      </c>
      <c r="E1302" s="210">
        <f>VLOOKUP(A1302,'Lead Sheet'!A:B,2,0)</f>
        <v>0</v>
      </c>
      <c r="F1302" s="1608">
        <f t="shared" si="20"/>
        <v>0</v>
      </c>
      <c r="G1302" s="1648">
        <v>25</v>
      </c>
      <c r="H1302" s="1648">
        <v>75</v>
      </c>
      <c r="I1302" s="1648"/>
      <c r="J1302" s="1650">
        <v>199726012722</v>
      </c>
    </row>
    <row r="1303" spans="1:10">
      <c r="A1303" s="13" t="s">
        <v>2831</v>
      </c>
      <c r="B1303" s="13" t="s">
        <v>2556</v>
      </c>
      <c r="C1303" s="13" t="s">
        <v>6288</v>
      </c>
      <c r="D1303" s="1608">
        <v>15.86</v>
      </c>
      <c r="E1303" s="210">
        <f>VLOOKUP(A1303,'Lead Sheet'!A:B,2,0)</f>
        <v>0</v>
      </c>
      <c r="F1303" s="1608">
        <f t="shared" si="20"/>
        <v>0</v>
      </c>
      <c r="G1303" s="1648">
        <v>25</v>
      </c>
      <c r="H1303" s="1648">
        <v>75</v>
      </c>
      <c r="I1303" s="1648"/>
      <c r="J1303" s="1650">
        <v>199726012739</v>
      </c>
    </row>
    <row r="1304" spans="1:10">
      <c r="A1304" s="13" t="s">
        <v>2831</v>
      </c>
      <c r="B1304" s="13" t="s">
        <v>2557</v>
      </c>
      <c r="C1304" s="13" t="s">
        <v>6289</v>
      </c>
      <c r="D1304" s="1608">
        <v>15.86</v>
      </c>
      <c r="E1304" s="210">
        <f>VLOOKUP(A1304,'Lead Sheet'!A:B,2,0)</f>
        <v>0</v>
      </c>
      <c r="F1304" s="1608">
        <f t="shared" si="20"/>
        <v>0</v>
      </c>
      <c r="G1304" s="1648">
        <v>25</v>
      </c>
      <c r="H1304" s="1648">
        <v>50</v>
      </c>
      <c r="I1304" s="1648"/>
      <c r="J1304" s="1650">
        <v>199726012746</v>
      </c>
    </row>
    <row r="1305" spans="1:10">
      <c r="A1305" s="13" t="s">
        <v>2831</v>
      </c>
      <c r="B1305" s="13" t="s">
        <v>2558</v>
      </c>
      <c r="C1305" s="13" t="s">
        <v>6290</v>
      </c>
      <c r="D1305" s="1608">
        <v>17.86</v>
      </c>
      <c r="E1305" s="210">
        <f>VLOOKUP(A1305,'Lead Sheet'!A:B,2,0)</f>
        <v>0</v>
      </c>
      <c r="F1305" s="1608">
        <f t="shared" si="20"/>
        <v>0</v>
      </c>
      <c r="G1305" s="1648">
        <v>25</v>
      </c>
      <c r="H1305" s="1648">
        <v>50</v>
      </c>
      <c r="I1305" s="1648"/>
      <c r="J1305" s="1650">
        <v>199726012753</v>
      </c>
    </row>
    <row r="1306" spans="1:10">
      <c r="A1306" s="13" t="s">
        <v>2831</v>
      </c>
      <c r="B1306" s="13" t="s">
        <v>2559</v>
      </c>
      <c r="C1306" s="13" t="s">
        <v>6291</v>
      </c>
      <c r="D1306" s="1608">
        <v>17.86</v>
      </c>
      <c r="E1306" s="210">
        <f>VLOOKUP(A1306,'Lead Sheet'!A:B,2,0)</f>
        <v>0</v>
      </c>
      <c r="F1306" s="1608">
        <f t="shared" si="20"/>
        <v>0</v>
      </c>
      <c r="G1306" s="1648">
        <v>25</v>
      </c>
      <c r="H1306" s="1648">
        <v>50</v>
      </c>
      <c r="I1306" s="1648"/>
      <c r="J1306" s="1650">
        <v>199726012760</v>
      </c>
    </row>
    <row r="1307" spans="1:10">
      <c r="A1307" s="13" t="s">
        <v>2831</v>
      </c>
      <c r="B1307" s="13" t="s">
        <v>2560</v>
      </c>
      <c r="C1307" s="13" t="s">
        <v>6292</v>
      </c>
      <c r="D1307" s="1608">
        <v>21.75</v>
      </c>
      <c r="E1307" s="210">
        <f>VLOOKUP(A1307,'Lead Sheet'!A:B,2,0)</f>
        <v>0</v>
      </c>
      <c r="F1307" s="1608">
        <f t="shared" si="20"/>
        <v>0</v>
      </c>
      <c r="G1307" s="1648">
        <v>25</v>
      </c>
      <c r="H1307" s="1648">
        <v>50</v>
      </c>
      <c r="I1307" s="1648"/>
      <c r="J1307" s="1650">
        <v>199726012777</v>
      </c>
    </row>
    <row r="1308" spans="1:10">
      <c r="A1308" s="13" t="s">
        <v>2831</v>
      </c>
      <c r="B1308" s="13" t="s">
        <v>2561</v>
      </c>
      <c r="C1308" s="13" t="s">
        <v>6293</v>
      </c>
      <c r="D1308" s="1608">
        <v>21.75</v>
      </c>
      <c r="E1308" s="210">
        <f>VLOOKUP(A1308,'Lead Sheet'!A:B,2,0)</f>
        <v>0</v>
      </c>
      <c r="F1308" s="1608">
        <f t="shared" si="20"/>
        <v>0</v>
      </c>
      <c r="G1308" s="1648">
        <v>25</v>
      </c>
      <c r="H1308" s="1648">
        <v>50</v>
      </c>
      <c r="I1308" s="1648"/>
      <c r="J1308" s="1650">
        <v>199726012784</v>
      </c>
    </row>
    <row r="1309" spans="1:10">
      <c r="A1309" s="13" t="s">
        <v>2831</v>
      </c>
      <c r="B1309" s="13" t="s">
        <v>2562</v>
      </c>
      <c r="C1309" s="13" t="s">
        <v>6294</v>
      </c>
      <c r="D1309" s="1608">
        <v>24.94</v>
      </c>
      <c r="E1309" s="210">
        <f>VLOOKUP(A1309,'Lead Sheet'!A:B,2,0)</f>
        <v>0</v>
      </c>
      <c r="F1309" s="1608">
        <f t="shared" si="20"/>
        <v>0</v>
      </c>
      <c r="G1309" s="1648">
        <v>50</v>
      </c>
      <c r="H1309" s="1648">
        <v>50</v>
      </c>
      <c r="I1309" s="1648"/>
      <c r="J1309" s="1650">
        <v>199726012791</v>
      </c>
    </row>
    <row r="1310" spans="1:10">
      <c r="A1310" s="13" t="s">
        <v>2831</v>
      </c>
      <c r="B1310" s="13" t="s">
        <v>2563</v>
      </c>
      <c r="C1310" s="13" t="s">
        <v>6295</v>
      </c>
      <c r="D1310" s="1608">
        <v>24.94</v>
      </c>
      <c r="E1310" s="210">
        <f>VLOOKUP(A1310,'Lead Sheet'!A:B,2,0)</f>
        <v>0</v>
      </c>
      <c r="F1310" s="1608">
        <f t="shared" si="20"/>
        <v>0</v>
      </c>
      <c r="G1310" s="1648">
        <v>50</v>
      </c>
      <c r="H1310" s="1648">
        <v>50</v>
      </c>
      <c r="I1310" s="1648"/>
      <c r="J1310" s="1650">
        <v>199726012807</v>
      </c>
    </row>
    <row r="1311" spans="1:10">
      <c r="A1311" s="13" t="s">
        <v>2831</v>
      </c>
      <c r="B1311" s="13" t="s">
        <v>2564</v>
      </c>
      <c r="C1311" s="13" t="s">
        <v>6296</v>
      </c>
      <c r="D1311" s="1608">
        <v>39.590000000000003</v>
      </c>
      <c r="E1311" s="210">
        <f>VLOOKUP(A1311,'Lead Sheet'!A:B,2,0)</f>
        <v>0</v>
      </c>
      <c r="F1311" s="1608">
        <f t="shared" si="20"/>
        <v>0</v>
      </c>
      <c r="G1311" s="1648">
        <v>40</v>
      </c>
      <c r="H1311" s="1648">
        <v>40</v>
      </c>
      <c r="I1311" s="1648"/>
      <c r="J1311" s="1650">
        <v>199726012814</v>
      </c>
    </row>
    <row r="1312" spans="1:10">
      <c r="A1312" s="13" t="s">
        <v>2831</v>
      </c>
      <c r="B1312" s="13" t="s">
        <v>2565</v>
      </c>
      <c r="C1312" s="13" t="s">
        <v>6297</v>
      </c>
      <c r="D1312" s="1608">
        <v>39.590000000000003</v>
      </c>
      <c r="E1312" s="210">
        <f>VLOOKUP(A1312,'Lead Sheet'!A:B,2,0)</f>
        <v>0</v>
      </c>
      <c r="F1312" s="1608">
        <f t="shared" si="20"/>
        <v>0</v>
      </c>
      <c r="G1312" s="1648">
        <v>40</v>
      </c>
      <c r="H1312" s="1648">
        <v>40</v>
      </c>
      <c r="I1312" s="1648"/>
      <c r="J1312" s="1650">
        <v>199726012821</v>
      </c>
    </row>
    <row r="1313" spans="1:10">
      <c r="A1313" s="13" t="s">
        <v>2831</v>
      </c>
      <c r="B1313" s="13" t="s">
        <v>2566</v>
      </c>
      <c r="C1313" s="13" t="s">
        <v>6298</v>
      </c>
      <c r="D1313" s="1608">
        <v>46.28</v>
      </c>
      <c r="E1313" s="210">
        <f>VLOOKUP(A1313,'Lead Sheet'!A:B,2,0)</f>
        <v>0</v>
      </c>
      <c r="F1313" s="1608">
        <f t="shared" si="20"/>
        <v>0</v>
      </c>
      <c r="G1313" s="1648">
        <v>30</v>
      </c>
      <c r="H1313" s="1648">
        <v>30</v>
      </c>
      <c r="I1313" s="1648"/>
      <c r="J1313" s="1650">
        <v>199726012838</v>
      </c>
    </row>
    <row r="1314" spans="1:10">
      <c r="A1314" s="13" t="s">
        <v>2831</v>
      </c>
      <c r="B1314" s="13" t="s">
        <v>2567</v>
      </c>
      <c r="C1314" s="13" t="s">
        <v>6299</v>
      </c>
      <c r="D1314" s="1608">
        <v>46.28</v>
      </c>
      <c r="E1314" s="210">
        <f>VLOOKUP(A1314,'Lead Sheet'!A:B,2,0)</f>
        <v>0</v>
      </c>
      <c r="F1314" s="1608">
        <f t="shared" si="20"/>
        <v>0</v>
      </c>
      <c r="G1314" s="1648">
        <v>30</v>
      </c>
      <c r="H1314" s="1648">
        <v>30</v>
      </c>
      <c r="I1314" s="1648"/>
      <c r="J1314" s="1650">
        <v>199726012845</v>
      </c>
    </row>
    <row r="1315" spans="1:10">
      <c r="A1315" s="13" t="s">
        <v>2831</v>
      </c>
      <c r="B1315" s="13" t="s">
        <v>2568</v>
      </c>
      <c r="C1315" s="13" t="s">
        <v>6300</v>
      </c>
      <c r="D1315" s="1608">
        <v>53.3</v>
      </c>
      <c r="E1315" s="210">
        <f>VLOOKUP(A1315,'Lead Sheet'!A:B,2,0)</f>
        <v>0</v>
      </c>
      <c r="F1315" s="1608">
        <f t="shared" si="20"/>
        <v>0</v>
      </c>
      <c r="G1315" s="1648">
        <v>20</v>
      </c>
      <c r="H1315" s="1648">
        <v>20</v>
      </c>
      <c r="I1315" s="1648"/>
      <c r="J1315" s="1650">
        <v>199726012852</v>
      </c>
    </row>
    <row r="1316" spans="1:10">
      <c r="A1316" s="13" t="s">
        <v>2831</v>
      </c>
      <c r="B1316" s="13" t="s">
        <v>2569</v>
      </c>
      <c r="C1316" s="13" t="s">
        <v>6301</v>
      </c>
      <c r="D1316" s="1608">
        <v>53.3</v>
      </c>
      <c r="E1316" s="210">
        <f>VLOOKUP(A1316,'Lead Sheet'!A:B,2,0)</f>
        <v>0</v>
      </c>
      <c r="F1316" s="1608">
        <f t="shared" si="20"/>
        <v>0</v>
      </c>
      <c r="G1316" s="1648">
        <v>20</v>
      </c>
      <c r="H1316" s="1648">
        <v>20</v>
      </c>
      <c r="I1316" s="1648"/>
      <c r="J1316" s="1650">
        <v>199726012869</v>
      </c>
    </row>
    <row r="1317" spans="1:10">
      <c r="A1317" s="13" t="s">
        <v>2831</v>
      </c>
      <c r="B1317" s="13" t="s">
        <v>2570</v>
      </c>
      <c r="C1317" s="13" t="s">
        <v>6302</v>
      </c>
      <c r="D1317" s="1608">
        <v>17.940000000000001</v>
      </c>
      <c r="E1317" s="210">
        <f>VLOOKUP(A1317,'Lead Sheet'!A:B,2,0)</f>
        <v>0</v>
      </c>
      <c r="F1317" s="1608">
        <f t="shared" si="20"/>
        <v>0</v>
      </c>
      <c r="G1317" s="1648">
        <v>25</v>
      </c>
      <c r="H1317" s="1648">
        <v>75</v>
      </c>
      <c r="I1317" s="1648"/>
      <c r="J1317" s="1650">
        <v>199726012876</v>
      </c>
    </row>
    <row r="1318" spans="1:10">
      <c r="A1318" s="13" t="s">
        <v>2831</v>
      </c>
      <c r="B1318" s="13" t="s">
        <v>2571</v>
      </c>
      <c r="C1318" s="13" t="s">
        <v>6303</v>
      </c>
      <c r="D1318" s="1608">
        <v>20.58</v>
      </c>
      <c r="E1318" s="210">
        <f>VLOOKUP(A1318,'Lead Sheet'!A:B,2,0)</f>
        <v>0</v>
      </c>
      <c r="F1318" s="1608">
        <f t="shared" si="20"/>
        <v>0</v>
      </c>
      <c r="G1318" s="1648">
        <v>25</v>
      </c>
      <c r="H1318" s="1648">
        <v>50</v>
      </c>
      <c r="I1318" s="1648"/>
      <c r="J1318" s="1650">
        <v>199726012883</v>
      </c>
    </row>
    <row r="1319" spans="1:10">
      <c r="A1319" s="13" t="s">
        <v>2831</v>
      </c>
      <c r="B1319" s="13" t="s">
        <v>2572</v>
      </c>
      <c r="C1319" s="13" t="s">
        <v>6304</v>
      </c>
      <c r="D1319" s="1608">
        <v>20.58</v>
      </c>
      <c r="E1319" s="210">
        <f>VLOOKUP(A1319,'Lead Sheet'!A:B,2,0)</f>
        <v>0</v>
      </c>
      <c r="F1319" s="1608">
        <f t="shared" si="20"/>
        <v>0</v>
      </c>
      <c r="G1319" s="1648">
        <v>25</v>
      </c>
      <c r="H1319" s="1648">
        <v>50</v>
      </c>
      <c r="I1319" s="1648"/>
      <c r="J1319" s="1650">
        <v>199726012890</v>
      </c>
    </row>
    <row r="1320" spans="1:10">
      <c r="A1320" s="13" t="s">
        <v>2831</v>
      </c>
      <c r="B1320" s="13" t="s">
        <v>2573</v>
      </c>
      <c r="C1320" s="13" t="s">
        <v>6305</v>
      </c>
      <c r="D1320" s="1608">
        <v>24.87</v>
      </c>
      <c r="E1320" s="210">
        <f>VLOOKUP(A1320,'Lead Sheet'!A:B,2,0)</f>
        <v>0</v>
      </c>
      <c r="F1320" s="1608">
        <f t="shared" si="20"/>
        <v>0</v>
      </c>
      <c r="G1320" s="1648">
        <v>40</v>
      </c>
      <c r="H1320" s="1648">
        <v>40</v>
      </c>
      <c r="I1320" s="1648"/>
      <c r="J1320" s="1650">
        <v>199726012906</v>
      </c>
    </row>
    <row r="1321" spans="1:10">
      <c r="A1321" s="13" t="s">
        <v>2831</v>
      </c>
      <c r="B1321" s="13" t="s">
        <v>2574</v>
      </c>
      <c r="C1321" s="13" t="s">
        <v>6306</v>
      </c>
      <c r="D1321" s="1608">
        <v>24.87</v>
      </c>
      <c r="E1321" s="210">
        <f>VLOOKUP(A1321,'Lead Sheet'!A:B,2,0)</f>
        <v>0</v>
      </c>
      <c r="F1321" s="1608">
        <f t="shared" si="20"/>
        <v>0</v>
      </c>
      <c r="G1321" s="1648">
        <v>40</v>
      </c>
      <c r="H1321" s="1648">
        <v>40</v>
      </c>
      <c r="I1321" s="1648"/>
      <c r="J1321" s="1650">
        <v>199726012913</v>
      </c>
    </row>
    <row r="1322" spans="1:10">
      <c r="A1322" s="13" t="s">
        <v>2831</v>
      </c>
      <c r="B1322" s="13" t="s">
        <v>2575</v>
      </c>
      <c r="C1322" s="13" t="s">
        <v>6307</v>
      </c>
      <c r="D1322" s="1608">
        <v>28.67</v>
      </c>
      <c r="E1322" s="210">
        <f>VLOOKUP(A1322,'Lead Sheet'!A:B,2,0)</f>
        <v>0</v>
      </c>
      <c r="F1322" s="1608">
        <f t="shared" si="20"/>
        <v>0</v>
      </c>
      <c r="G1322" s="1648">
        <v>40</v>
      </c>
      <c r="H1322" s="1648">
        <v>40</v>
      </c>
      <c r="I1322" s="1648"/>
      <c r="J1322" s="1650">
        <v>199726012920</v>
      </c>
    </row>
    <row r="1323" spans="1:10">
      <c r="A1323" s="13" t="s">
        <v>2831</v>
      </c>
      <c r="B1323" s="13" t="s">
        <v>2576</v>
      </c>
      <c r="C1323" s="13" t="s">
        <v>6308</v>
      </c>
      <c r="D1323" s="1608">
        <v>28.67</v>
      </c>
      <c r="E1323" s="210">
        <f>VLOOKUP(A1323,'Lead Sheet'!A:B,2,0)</f>
        <v>0</v>
      </c>
      <c r="F1323" s="1608">
        <f t="shared" si="20"/>
        <v>0</v>
      </c>
      <c r="G1323" s="1648">
        <v>40</v>
      </c>
      <c r="H1323" s="1648">
        <v>40</v>
      </c>
      <c r="I1323" s="1648"/>
      <c r="J1323" s="1650">
        <v>199726012937</v>
      </c>
    </row>
    <row r="1324" spans="1:10">
      <c r="A1324" s="13" t="s">
        <v>2831</v>
      </c>
      <c r="B1324" s="13" t="s">
        <v>2577</v>
      </c>
      <c r="C1324" s="13" t="s">
        <v>6309</v>
      </c>
      <c r="D1324" s="1608">
        <v>33.549999999999997</v>
      </c>
      <c r="E1324" s="210">
        <f>VLOOKUP(A1324,'Lead Sheet'!A:B,2,0)</f>
        <v>0</v>
      </c>
      <c r="F1324" s="1608">
        <f t="shared" si="20"/>
        <v>0</v>
      </c>
      <c r="G1324" s="1648">
        <v>30</v>
      </c>
      <c r="H1324" s="1648">
        <v>30</v>
      </c>
      <c r="I1324" s="1648"/>
      <c r="J1324" s="1650">
        <v>199726012944</v>
      </c>
    </row>
    <row r="1325" spans="1:10">
      <c r="A1325" s="13" t="s">
        <v>2831</v>
      </c>
      <c r="B1325" s="13" t="s">
        <v>2578</v>
      </c>
      <c r="C1325" s="13" t="s">
        <v>6310</v>
      </c>
      <c r="D1325" s="1608">
        <v>33.549999999999997</v>
      </c>
      <c r="E1325" s="210">
        <f>VLOOKUP(A1325,'Lead Sheet'!A:B,2,0)</f>
        <v>0</v>
      </c>
      <c r="F1325" s="1608">
        <f t="shared" si="20"/>
        <v>0</v>
      </c>
      <c r="G1325" s="1648">
        <v>30</v>
      </c>
      <c r="H1325" s="1648">
        <v>30</v>
      </c>
      <c r="I1325" s="1648"/>
      <c r="J1325" s="1650">
        <v>199726012951</v>
      </c>
    </row>
    <row r="1326" spans="1:10">
      <c r="A1326" s="13" t="s">
        <v>2831</v>
      </c>
      <c r="B1326" s="13" t="s">
        <v>2579</v>
      </c>
      <c r="C1326" s="13" t="s">
        <v>6311</v>
      </c>
      <c r="D1326" s="1608">
        <v>56.23</v>
      </c>
      <c r="E1326" s="210">
        <f>VLOOKUP(A1326,'Lead Sheet'!A:B,2,0)</f>
        <v>0</v>
      </c>
      <c r="F1326" s="1608">
        <f t="shared" si="20"/>
        <v>0</v>
      </c>
      <c r="G1326" s="1648">
        <v>20</v>
      </c>
      <c r="H1326" s="1648">
        <v>20</v>
      </c>
      <c r="I1326" s="1648"/>
      <c r="J1326" s="1650">
        <v>199726012968</v>
      </c>
    </row>
    <row r="1327" spans="1:10">
      <c r="A1327" s="13" t="s">
        <v>2831</v>
      </c>
      <c r="B1327" s="13" t="s">
        <v>2580</v>
      </c>
      <c r="C1327" s="13" t="s">
        <v>6312</v>
      </c>
      <c r="D1327" s="1608">
        <v>56.23</v>
      </c>
      <c r="E1327" s="210">
        <f>VLOOKUP(A1327,'Lead Sheet'!A:B,2,0)</f>
        <v>0</v>
      </c>
      <c r="F1327" s="1608">
        <f t="shared" si="20"/>
        <v>0</v>
      </c>
      <c r="G1327" s="1648">
        <v>20</v>
      </c>
      <c r="H1327" s="1648">
        <v>20</v>
      </c>
      <c r="I1327" s="1648"/>
      <c r="J1327" s="1650">
        <v>199726012975</v>
      </c>
    </row>
    <row r="1328" spans="1:10">
      <c r="A1328" s="13" t="s">
        <v>2831</v>
      </c>
      <c r="B1328" s="13" t="s">
        <v>2581</v>
      </c>
      <c r="C1328" s="13" t="s">
        <v>6313</v>
      </c>
      <c r="D1328" s="1608">
        <v>66.12</v>
      </c>
      <c r="E1328" s="210">
        <f>VLOOKUP(A1328,'Lead Sheet'!A:B,2,0)</f>
        <v>0</v>
      </c>
      <c r="F1328" s="1608">
        <f t="shared" si="20"/>
        <v>0</v>
      </c>
      <c r="G1328" s="1648">
        <v>20</v>
      </c>
      <c r="H1328" s="1648">
        <v>20</v>
      </c>
      <c r="I1328" s="1648"/>
      <c r="J1328" s="1650">
        <v>199726012982</v>
      </c>
    </row>
    <row r="1329" spans="1:10">
      <c r="A1329" s="13" t="s">
        <v>2831</v>
      </c>
      <c r="B1329" s="13" t="s">
        <v>2582</v>
      </c>
      <c r="C1329" s="13" t="s">
        <v>6314</v>
      </c>
      <c r="D1329" s="1608">
        <v>66.12</v>
      </c>
      <c r="E1329" s="210">
        <f>VLOOKUP(A1329,'Lead Sheet'!A:B,2,0)</f>
        <v>0</v>
      </c>
      <c r="F1329" s="1608">
        <f t="shared" si="20"/>
        <v>0</v>
      </c>
      <c r="G1329" s="1648">
        <v>15</v>
      </c>
      <c r="H1329" s="1648">
        <v>15</v>
      </c>
      <c r="I1329" s="1648"/>
      <c r="J1329" s="1650">
        <v>199726012999</v>
      </c>
    </row>
    <row r="1330" spans="1:10">
      <c r="A1330" s="13" t="s">
        <v>2831</v>
      </c>
      <c r="B1330" s="13" t="s">
        <v>2583</v>
      </c>
      <c r="C1330" s="13" t="s">
        <v>6315</v>
      </c>
      <c r="D1330" s="1608">
        <v>76.069999999999993</v>
      </c>
      <c r="E1330" s="210">
        <f>VLOOKUP(A1330,'Lead Sheet'!A:B,2,0)</f>
        <v>0</v>
      </c>
      <c r="F1330" s="1608">
        <f t="shared" si="20"/>
        <v>0</v>
      </c>
      <c r="G1330" s="1648">
        <v>15</v>
      </c>
      <c r="H1330" s="1648">
        <v>15</v>
      </c>
      <c r="I1330" s="1648"/>
      <c r="J1330" s="1650">
        <v>199726013002</v>
      </c>
    </row>
    <row r="1331" spans="1:10">
      <c r="A1331" s="13" t="s">
        <v>2831</v>
      </c>
      <c r="B1331" s="13" t="s">
        <v>2584</v>
      </c>
      <c r="C1331" s="13" t="s">
        <v>6316</v>
      </c>
      <c r="D1331" s="1608">
        <v>76.069999999999993</v>
      </c>
      <c r="E1331" s="210">
        <f>VLOOKUP(A1331,'Lead Sheet'!A:B,2,0)</f>
        <v>0</v>
      </c>
      <c r="F1331" s="1608">
        <f t="shared" si="20"/>
        <v>0</v>
      </c>
      <c r="G1331" s="1648">
        <v>15</v>
      </c>
      <c r="H1331" s="1648">
        <v>15</v>
      </c>
      <c r="I1331" s="1648"/>
      <c r="J1331" s="1650">
        <v>199726013019</v>
      </c>
    </row>
    <row r="1332" spans="1:10">
      <c r="A1332" s="13" t="s">
        <v>2831</v>
      </c>
      <c r="B1332" s="13" t="s">
        <v>2585</v>
      </c>
      <c r="C1332" s="13" t="s">
        <v>6317</v>
      </c>
      <c r="D1332" s="1608">
        <v>56.02</v>
      </c>
      <c r="E1332" s="210">
        <f>VLOOKUP(A1332,'Lead Sheet'!A:B,2,0)</f>
        <v>0</v>
      </c>
      <c r="F1332" s="1608">
        <f t="shared" si="20"/>
        <v>0</v>
      </c>
      <c r="G1332" s="1648">
        <v>40</v>
      </c>
      <c r="H1332" s="1648">
        <v>40</v>
      </c>
      <c r="I1332" s="1648"/>
      <c r="J1332" s="1650">
        <v>199726013026</v>
      </c>
    </row>
    <row r="1333" spans="1:10">
      <c r="A1333" s="13" t="s">
        <v>2831</v>
      </c>
      <c r="B1333" s="13" t="s">
        <v>2586</v>
      </c>
      <c r="C1333" s="13" t="s">
        <v>6318</v>
      </c>
      <c r="D1333" s="1608">
        <v>57.49</v>
      </c>
      <c r="E1333" s="210">
        <f>VLOOKUP(A1333,'Lead Sheet'!A:B,2,0)</f>
        <v>0</v>
      </c>
      <c r="F1333" s="1608">
        <f t="shared" si="20"/>
        <v>0</v>
      </c>
      <c r="G1333" s="1648">
        <v>40</v>
      </c>
      <c r="H1333" s="1648">
        <v>40</v>
      </c>
      <c r="I1333" s="1648"/>
      <c r="J1333" s="1650">
        <v>199726013033</v>
      </c>
    </row>
    <row r="1334" spans="1:10">
      <c r="A1334" s="13" t="s">
        <v>2831</v>
      </c>
      <c r="B1334" s="13" t="s">
        <v>2587</v>
      </c>
      <c r="C1334" s="13" t="s">
        <v>6319</v>
      </c>
      <c r="D1334" s="1608">
        <v>67.63</v>
      </c>
      <c r="E1334" s="210">
        <f>VLOOKUP(A1334,'Lead Sheet'!A:B,2,0)</f>
        <v>0</v>
      </c>
      <c r="F1334" s="1608">
        <f t="shared" si="20"/>
        <v>0</v>
      </c>
      <c r="G1334" s="1648">
        <v>30</v>
      </c>
      <c r="H1334" s="1648">
        <v>30</v>
      </c>
      <c r="I1334" s="1648"/>
      <c r="J1334" s="1650">
        <v>199726013040</v>
      </c>
    </row>
    <row r="1335" spans="1:10">
      <c r="A1335" s="13" t="s">
        <v>2831</v>
      </c>
      <c r="B1335" s="13" t="s">
        <v>2588</v>
      </c>
      <c r="C1335" s="13" t="s">
        <v>6320</v>
      </c>
      <c r="D1335" s="1608">
        <v>67.63</v>
      </c>
      <c r="E1335" s="210">
        <f>VLOOKUP(A1335,'Lead Sheet'!A:B,2,0)</f>
        <v>0</v>
      </c>
      <c r="F1335" s="1608">
        <f t="shared" si="20"/>
        <v>0</v>
      </c>
      <c r="G1335" s="1648">
        <v>30</v>
      </c>
      <c r="H1335" s="1648">
        <v>30</v>
      </c>
      <c r="I1335" s="1648"/>
      <c r="J1335" s="1650">
        <v>199726013057</v>
      </c>
    </row>
    <row r="1336" spans="1:10">
      <c r="A1336" s="13" t="s">
        <v>2831</v>
      </c>
      <c r="B1336" s="13" t="s">
        <v>2589</v>
      </c>
      <c r="C1336" s="13" t="s">
        <v>6321</v>
      </c>
      <c r="D1336" s="1608">
        <v>74.25</v>
      </c>
      <c r="E1336" s="210">
        <f>VLOOKUP(A1336,'Lead Sheet'!A:B,2,0)</f>
        <v>0</v>
      </c>
      <c r="F1336" s="1608">
        <f t="shared" si="20"/>
        <v>0</v>
      </c>
      <c r="G1336" s="1648">
        <v>30</v>
      </c>
      <c r="H1336" s="1648">
        <v>30</v>
      </c>
      <c r="I1336" s="1648"/>
      <c r="J1336" s="1650">
        <v>199726013064</v>
      </c>
    </row>
    <row r="1337" spans="1:10">
      <c r="A1337" s="13" t="s">
        <v>2831</v>
      </c>
      <c r="B1337" s="13" t="s">
        <v>2590</v>
      </c>
      <c r="C1337" s="13" t="s">
        <v>6322</v>
      </c>
      <c r="D1337" s="1608">
        <v>74.25</v>
      </c>
      <c r="E1337" s="210">
        <f>VLOOKUP(A1337,'Lead Sheet'!A:B,2,0)</f>
        <v>0</v>
      </c>
      <c r="F1337" s="1608">
        <f t="shared" si="20"/>
        <v>0</v>
      </c>
      <c r="G1337" s="1648">
        <v>20</v>
      </c>
      <c r="H1337" s="1648">
        <v>20</v>
      </c>
      <c r="I1337" s="1648"/>
      <c r="J1337" s="1650">
        <v>199726013071</v>
      </c>
    </row>
    <row r="1338" spans="1:10">
      <c r="A1338" s="13" t="s">
        <v>2831</v>
      </c>
      <c r="B1338" s="13" t="s">
        <v>2591</v>
      </c>
      <c r="C1338" s="13" t="s">
        <v>6323</v>
      </c>
      <c r="D1338" s="1608">
        <v>77.45</v>
      </c>
      <c r="E1338" s="210">
        <f>VLOOKUP(A1338,'Lead Sheet'!A:B,2,0)</f>
        <v>0</v>
      </c>
      <c r="F1338" s="1608">
        <f t="shared" si="20"/>
        <v>0</v>
      </c>
      <c r="G1338" s="1648">
        <v>20</v>
      </c>
      <c r="H1338" s="1648">
        <v>20</v>
      </c>
      <c r="I1338" s="1648"/>
      <c r="J1338" s="1650">
        <v>199726013088</v>
      </c>
    </row>
    <row r="1339" spans="1:10">
      <c r="A1339" s="13" t="s">
        <v>2831</v>
      </c>
      <c r="B1339" s="13" t="s">
        <v>2592</v>
      </c>
      <c r="C1339" s="13" t="s">
        <v>6324</v>
      </c>
      <c r="D1339" s="1608">
        <v>77.45</v>
      </c>
      <c r="E1339" s="210">
        <f>VLOOKUP(A1339,'Lead Sheet'!A:B,2,0)</f>
        <v>0</v>
      </c>
      <c r="F1339" s="1608">
        <f t="shared" si="20"/>
        <v>0</v>
      </c>
      <c r="G1339" s="1648">
        <v>20</v>
      </c>
      <c r="H1339" s="1648">
        <v>20</v>
      </c>
      <c r="I1339" s="1648"/>
      <c r="J1339" s="1650">
        <v>199726013095</v>
      </c>
    </row>
    <row r="1340" spans="1:10">
      <c r="A1340" s="13" t="s">
        <v>2831</v>
      </c>
      <c r="B1340" s="13" t="s">
        <v>2593</v>
      </c>
      <c r="C1340" s="13" t="s">
        <v>6325</v>
      </c>
      <c r="D1340" s="1608">
        <v>98.48</v>
      </c>
      <c r="E1340" s="210">
        <f>VLOOKUP(A1340,'Lead Sheet'!A:B,2,0)</f>
        <v>0</v>
      </c>
      <c r="F1340" s="1608">
        <f t="shared" si="20"/>
        <v>0</v>
      </c>
      <c r="G1340" s="1648">
        <v>20</v>
      </c>
      <c r="H1340" s="1648">
        <v>20</v>
      </c>
      <c r="I1340" s="1648"/>
      <c r="J1340" s="1650">
        <v>199726013101</v>
      </c>
    </row>
    <row r="1341" spans="1:10">
      <c r="A1341" s="13" t="s">
        <v>2831</v>
      </c>
      <c r="B1341" s="13" t="s">
        <v>2594</v>
      </c>
      <c r="C1341" s="13" t="s">
        <v>6326</v>
      </c>
      <c r="D1341" s="1608">
        <v>98.48</v>
      </c>
      <c r="E1341" s="210">
        <f>VLOOKUP(A1341,'Lead Sheet'!A:B,2,0)</f>
        <v>0</v>
      </c>
      <c r="F1341" s="1608">
        <f t="shared" si="20"/>
        <v>0</v>
      </c>
      <c r="G1341" s="1648">
        <v>10</v>
      </c>
      <c r="H1341" s="1648">
        <v>10</v>
      </c>
      <c r="I1341" s="1648"/>
      <c r="J1341" s="1650">
        <v>199726013118</v>
      </c>
    </row>
    <row r="1342" spans="1:10">
      <c r="A1342" s="13" t="s">
        <v>2831</v>
      </c>
      <c r="B1342" s="13" t="s">
        <v>2595</v>
      </c>
      <c r="C1342" s="13" t="s">
        <v>6327</v>
      </c>
      <c r="D1342" s="1608">
        <v>110.67</v>
      </c>
      <c r="E1342" s="210">
        <f>VLOOKUP(A1342,'Lead Sheet'!A:B,2,0)</f>
        <v>0</v>
      </c>
      <c r="F1342" s="1608">
        <f t="shared" si="20"/>
        <v>0</v>
      </c>
      <c r="G1342" s="1648">
        <v>10</v>
      </c>
      <c r="H1342" s="1648">
        <v>10</v>
      </c>
      <c r="I1342" s="1648"/>
      <c r="J1342" s="1650">
        <v>199726013125</v>
      </c>
    </row>
    <row r="1343" spans="1:10">
      <c r="A1343" s="13" t="s">
        <v>2831</v>
      </c>
      <c r="B1343" s="13" t="s">
        <v>2596</v>
      </c>
      <c r="C1343" s="13" t="s">
        <v>6328</v>
      </c>
      <c r="D1343" s="1608">
        <v>110.67</v>
      </c>
      <c r="E1343" s="210">
        <f>VLOOKUP(A1343,'Lead Sheet'!A:B,2,0)</f>
        <v>0</v>
      </c>
      <c r="F1343" s="1608">
        <f t="shared" si="20"/>
        <v>0</v>
      </c>
      <c r="G1343" s="1648">
        <v>10</v>
      </c>
      <c r="H1343" s="1648">
        <v>10</v>
      </c>
      <c r="I1343" s="1648"/>
      <c r="J1343" s="1650">
        <v>199726013132</v>
      </c>
    </row>
    <row r="1344" spans="1:10">
      <c r="A1344" s="13" t="s">
        <v>2831</v>
      </c>
      <c r="B1344" s="13" t="s">
        <v>2597</v>
      </c>
      <c r="C1344" s="13" t="s">
        <v>6329</v>
      </c>
      <c r="D1344" s="1608">
        <v>123.06</v>
      </c>
      <c r="E1344" s="210">
        <f>VLOOKUP(A1344,'Lead Sheet'!A:B,2,0)</f>
        <v>0</v>
      </c>
      <c r="F1344" s="1608">
        <f t="shared" si="20"/>
        <v>0</v>
      </c>
      <c r="G1344" s="1648">
        <v>10</v>
      </c>
      <c r="H1344" s="1648">
        <v>10</v>
      </c>
      <c r="I1344" s="1648"/>
      <c r="J1344" s="1650">
        <v>199726013149</v>
      </c>
    </row>
    <row r="1345" spans="1:10">
      <c r="A1345" s="13" t="s">
        <v>2831</v>
      </c>
      <c r="B1345" s="13" t="s">
        <v>2598</v>
      </c>
      <c r="C1345" s="13" t="s">
        <v>6330</v>
      </c>
      <c r="D1345" s="1608">
        <v>123.06</v>
      </c>
      <c r="E1345" s="210">
        <f>VLOOKUP(A1345,'Lead Sheet'!A:B,2,0)</f>
        <v>0</v>
      </c>
      <c r="F1345" s="1608">
        <f t="shared" si="20"/>
        <v>0</v>
      </c>
      <c r="G1345" s="1648">
        <v>10</v>
      </c>
      <c r="H1345" s="1648">
        <v>10</v>
      </c>
      <c r="I1345" s="1648"/>
      <c r="J1345" s="1650">
        <v>199726013156</v>
      </c>
    </row>
    <row r="1346" spans="1:10">
      <c r="A1346" s="13" t="s">
        <v>2831</v>
      </c>
      <c r="B1346" s="13" t="s">
        <v>2599</v>
      </c>
      <c r="C1346" s="13" t="s">
        <v>6331</v>
      </c>
      <c r="D1346" s="1608">
        <v>66.52</v>
      </c>
      <c r="E1346" s="210">
        <f>VLOOKUP(A1346,'Lead Sheet'!A:B,2,0)</f>
        <v>0</v>
      </c>
      <c r="F1346" s="1608">
        <f t="shared" si="20"/>
        <v>0</v>
      </c>
      <c r="G1346" s="1648">
        <v>30</v>
      </c>
      <c r="H1346" s="1648">
        <v>30</v>
      </c>
      <c r="I1346" s="1648"/>
      <c r="J1346" s="1650">
        <v>199726013163</v>
      </c>
    </row>
    <row r="1347" spans="1:10">
      <c r="A1347" s="13" t="s">
        <v>2831</v>
      </c>
      <c r="B1347" s="13" t="s">
        <v>2600</v>
      </c>
      <c r="C1347" s="13" t="s">
        <v>6332</v>
      </c>
      <c r="D1347" s="1608">
        <v>72.349999999999994</v>
      </c>
      <c r="E1347" s="210">
        <f>VLOOKUP(A1347,'Lead Sheet'!A:B,2,0)</f>
        <v>0</v>
      </c>
      <c r="F1347" s="1608">
        <f t="shared" ref="F1347:F1410" si="21">IFERROR(D1347*E1347,"NET")</f>
        <v>0</v>
      </c>
      <c r="G1347" s="1648">
        <v>20</v>
      </c>
      <c r="H1347" s="1648">
        <v>20</v>
      </c>
      <c r="I1347" s="1648"/>
      <c r="J1347" s="1650">
        <v>199726013170</v>
      </c>
    </row>
    <row r="1348" spans="1:10">
      <c r="A1348" s="13" t="s">
        <v>2831</v>
      </c>
      <c r="B1348" s="13" t="s">
        <v>2601</v>
      </c>
      <c r="C1348" s="13" t="s">
        <v>6333</v>
      </c>
      <c r="D1348" s="1608">
        <v>85.7</v>
      </c>
      <c r="E1348" s="210">
        <f>VLOOKUP(A1348,'Lead Sheet'!A:B,2,0)</f>
        <v>0</v>
      </c>
      <c r="F1348" s="1608">
        <f t="shared" si="21"/>
        <v>0</v>
      </c>
      <c r="G1348" s="1648">
        <v>15</v>
      </c>
      <c r="H1348" s="1648">
        <v>15</v>
      </c>
      <c r="I1348" s="1648"/>
      <c r="J1348" s="1650">
        <v>199726013187</v>
      </c>
    </row>
    <row r="1349" spans="1:10">
      <c r="A1349" s="13" t="s">
        <v>2831</v>
      </c>
      <c r="B1349" s="13" t="s">
        <v>2602</v>
      </c>
      <c r="C1349" s="13" t="s">
        <v>6334</v>
      </c>
      <c r="D1349" s="1608">
        <v>85.7</v>
      </c>
      <c r="E1349" s="210">
        <f>VLOOKUP(A1349,'Lead Sheet'!A:B,2,0)</f>
        <v>0</v>
      </c>
      <c r="F1349" s="1608">
        <f t="shared" si="21"/>
        <v>0</v>
      </c>
      <c r="G1349" s="1648">
        <v>15</v>
      </c>
      <c r="H1349" s="1648">
        <v>15</v>
      </c>
      <c r="I1349" s="1648"/>
      <c r="J1349" s="1650">
        <v>199726013194</v>
      </c>
    </row>
    <row r="1350" spans="1:10">
      <c r="A1350" s="13" t="s">
        <v>2831</v>
      </c>
      <c r="B1350" s="13" t="s">
        <v>2603</v>
      </c>
      <c r="C1350" s="13" t="s">
        <v>6335</v>
      </c>
      <c r="D1350" s="1608">
        <v>94.5</v>
      </c>
      <c r="E1350" s="210">
        <f>VLOOKUP(A1350,'Lead Sheet'!A:B,2,0)</f>
        <v>0</v>
      </c>
      <c r="F1350" s="1608">
        <f t="shared" si="21"/>
        <v>0</v>
      </c>
      <c r="G1350" s="1648">
        <v>15</v>
      </c>
      <c r="H1350" s="1648">
        <v>15</v>
      </c>
      <c r="I1350" s="1648"/>
      <c r="J1350" s="1650">
        <v>199726013200</v>
      </c>
    </row>
    <row r="1351" spans="1:10">
      <c r="A1351" s="13" t="s">
        <v>2831</v>
      </c>
      <c r="B1351" s="13" t="s">
        <v>2604</v>
      </c>
      <c r="C1351" s="13" t="s">
        <v>6336</v>
      </c>
      <c r="D1351" s="1608">
        <v>94.5</v>
      </c>
      <c r="E1351" s="210">
        <f>VLOOKUP(A1351,'Lead Sheet'!A:B,2,0)</f>
        <v>0</v>
      </c>
      <c r="F1351" s="1608">
        <f t="shared" si="21"/>
        <v>0</v>
      </c>
      <c r="G1351" s="1648">
        <v>15</v>
      </c>
      <c r="H1351" s="1648">
        <v>15</v>
      </c>
      <c r="I1351" s="1648"/>
      <c r="J1351" s="1650">
        <v>199726013217</v>
      </c>
    </row>
    <row r="1352" spans="1:10">
      <c r="A1352" s="13" t="s">
        <v>2831</v>
      </c>
      <c r="B1352" s="13" t="s">
        <v>2605</v>
      </c>
      <c r="C1352" s="13" t="s">
        <v>6337</v>
      </c>
      <c r="D1352" s="1608">
        <v>102.67</v>
      </c>
      <c r="E1352" s="210">
        <f>VLOOKUP(A1352,'Lead Sheet'!A:B,2,0)</f>
        <v>0</v>
      </c>
      <c r="F1352" s="1608">
        <f t="shared" si="21"/>
        <v>0</v>
      </c>
      <c r="G1352" s="1648">
        <v>15</v>
      </c>
      <c r="H1352" s="1648">
        <v>15</v>
      </c>
      <c r="I1352" s="1648"/>
      <c r="J1352" s="1650">
        <v>199726013224</v>
      </c>
    </row>
    <row r="1353" spans="1:10">
      <c r="A1353" s="13" t="s">
        <v>2831</v>
      </c>
      <c r="B1353" s="13" t="s">
        <v>2606</v>
      </c>
      <c r="C1353" s="13" t="s">
        <v>6338</v>
      </c>
      <c r="D1353" s="1608">
        <v>102.67</v>
      </c>
      <c r="E1353" s="210">
        <f>VLOOKUP(A1353,'Lead Sheet'!A:B,2,0)</f>
        <v>0</v>
      </c>
      <c r="F1353" s="1608">
        <f t="shared" si="21"/>
        <v>0</v>
      </c>
      <c r="G1353" s="1648">
        <v>10</v>
      </c>
      <c r="H1353" s="1648">
        <v>10</v>
      </c>
      <c r="I1353" s="1648"/>
      <c r="J1353" s="1650">
        <v>199726013231</v>
      </c>
    </row>
    <row r="1354" spans="1:10">
      <c r="A1354" s="13" t="s">
        <v>2831</v>
      </c>
      <c r="B1354" s="13" t="s">
        <v>2607</v>
      </c>
      <c r="C1354" s="13" t="s">
        <v>6339</v>
      </c>
      <c r="D1354" s="1608">
        <v>138.54</v>
      </c>
      <c r="E1354" s="210">
        <f>VLOOKUP(A1354,'Lead Sheet'!A:B,2,0)</f>
        <v>0</v>
      </c>
      <c r="F1354" s="1608">
        <f t="shared" si="21"/>
        <v>0</v>
      </c>
      <c r="G1354" s="1648">
        <v>7</v>
      </c>
      <c r="H1354" s="1648">
        <v>7</v>
      </c>
      <c r="I1354" s="1648"/>
      <c r="J1354" s="1650">
        <v>199726013248</v>
      </c>
    </row>
    <row r="1355" spans="1:10">
      <c r="A1355" s="13" t="s">
        <v>2831</v>
      </c>
      <c r="B1355" s="13" t="s">
        <v>2608</v>
      </c>
      <c r="C1355" s="13" t="s">
        <v>6340</v>
      </c>
      <c r="D1355" s="1608">
        <v>138.54</v>
      </c>
      <c r="E1355" s="210">
        <f>VLOOKUP(A1355,'Lead Sheet'!A:B,2,0)</f>
        <v>0</v>
      </c>
      <c r="F1355" s="1608">
        <f t="shared" si="21"/>
        <v>0</v>
      </c>
      <c r="G1355" s="1648">
        <v>7</v>
      </c>
      <c r="H1355" s="1648">
        <v>7</v>
      </c>
      <c r="I1355" s="1648"/>
      <c r="J1355" s="1650">
        <v>199726013255</v>
      </c>
    </row>
    <row r="1356" spans="1:10">
      <c r="A1356" s="13" t="s">
        <v>2831</v>
      </c>
      <c r="B1356" s="13" t="s">
        <v>2609</v>
      </c>
      <c r="C1356" s="13" t="s">
        <v>6341</v>
      </c>
      <c r="D1356" s="1608">
        <v>155.55000000000001</v>
      </c>
      <c r="E1356" s="210">
        <f>VLOOKUP(A1356,'Lead Sheet'!A:B,2,0)</f>
        <v>0</v>
      </c>
      <c r="F1356" s="1608">
        <f t="shared" si="21"/>
        <v>0</v>
      </c>
      <c r="G1356" s="1648">
        <v>7</v>
      </c>
      <c r="H1356" s="1648">
        <v>7</v>
      </c>
      <c r="I1356" s="1648"/>
      <c r="J1356" s="1650">
        <v>199726013262</v>
      </c>
    </row>
    <row r="1357" spans="1:10">
      <c r="A1357" s="13" t="s">
        <v>2831</v>
      </c>
      <c r="B1357" s="13" t="s">
        <v>2610</v>
      </c>
      <c r="C1357" s="13" t="s">
        <v>6342</v>
      </c>
      <c r="D1357" s="1608">
        <v>155.55000000000001</v>
      </c>
      <c r="E1357" s="210">
        <f>VLOOKUP(A1357,'Lead Sheet'!A:B,2,0)</f>
        <v>0</v>
      </c>
      <c r="F1357" s="1608">
        <f t="shared" si="21"/>
        <v>0</v>
      </c>
      <c r="G1357" s="1648">
        <v>5</v>
      </c>
      <c r="H1357" s="1648">
        <v>5</v>
      </c>
      <c r="I1357" s="1648"/>
      <c r="J1357" s="1650">
        <v>199726013279</v>
      </c>
    </row>
    <row r="1358" spans="1:10">
      <c r="A1358" s="13" t="s">
        <v>2831</v>
      </c>
      <c r="B1358" s="13" t="s">
        <v>2611</v>
      </c>
      <c r="C1358" s="13" t="s">
        <v>6343</v>
      </c>
      <c r="D1358" s="1608">
        <v>172.59</v>
      </c>
      <c r="E1358" s="210">
        <f>VLOOKUP(A1358,'Lead Sheet'!A:B,2,0)</f>
        <v>0</v>
      </c>
      <c r="F1358" s="1608">
        <f t="shared" si="21"/>
        <v>0</v>
      </c>
      <c r="G1358" s="1648">
        <v>5</v>
      </c>
      <c r="H1358" s="1648">
        <v>5</v>
      </c>
      <c r="I1358" s="1648"/>
      <c r="J1358" s="1650">
        <v>199726013286</v>
      </c>
    </row>
    <row r="1359" spans="1:10">
      <c r="A1359" s="13" t="s">
        <v>2831</v>
      </c>
      <c r="B1359" s="13" t="s">
        <v>2612</v>
      </c>
      <c r="C1359" s="13" t="s">
        <v>6344</v>
      </c>
      <c r="D1359" s="1608">
        <v>172.59</v>
      </c>
      <c r="E1359" s="210">
        <f>VLOOKUP(A1359,'Lead Sheet'!A:B,2,0)</f>
        <v>0</v>
      </c>
      <c r="F1359" s="1608">
        <f t="shared" si="21"/>
        <v>0</v>
      </c>
      <c r="G1359" s="1648">
        <v>5</v>
      </c>
      <c r="H1359" s="1648">
        <v>5</v>
      </c>
      <c r="I1359" s="1648"/>
      <c r="J1359" s="1650">
        <v>199726013293</v>
      </c>
    </row>
    <row r="1360" spans="1:10">
      <c r="A1360" s="13" t="s">
        <v>2831</v>
      </c>
      <c r="B1360" s="13" t="s">
        <v>2613</v>
      </c>
      <c r="C1360" s="13" t="s">
        <v>6345</v>
      </c>
      <c r="D1360" s="1608">
        <v>100.19</v>
      </c>
      <c r="E1360" s="210">
        <f>VLOOKUP(A1360,'Lead Sheet'!A:B,2,0)</f>
        <v>0</v>
      </c>
      <c r="F1360" s="1608">
        <f t="shared" si="21"/>
        <v>0</v>
      </c>
      <c r="G1360" s="1648">
        <v>20</v>
      </c>
      <c r="H1360" s="1648">
        <v>20</v>
      </c>
      <c r="I1360" s="1648"/>
      <c r="J1360" s="1650">
        <v>199726013309</v>
      </c>
    </row>
    <row r="1361" spans="1:10">
      <c r="A1361" s="13" t="s">
        <v>2831</v>
      </c>
      <c r="B1361" s="13" t="s">
        <v>2614</v>
      </c>
      <c r="C1361" s="13" t="s">
        <v>6346</v>
      </c>
      <c r="D1361" s="1608">
        <v>115.93</v>
      </c>
      <c r="E1361" s="210">
        <f>VLOOKUP(A1361,'Lead Sheet'!A:B,2,0)</f>
        <v>0</v>
      </c>
      <c r="F1361" s="1608">
        <f t="shared" si="21"/>
        <v>0</v>
      </c>
      <c r="G1361" s="1648">
        <v>10</v>
      </c>
      <c r="H1361" s="1648">
        <v>10</v>
      </c>
      <c r="I1361" s="1648"/>
      <c r="J1361" s="1650">
        <v>199726013316</v>
      </c>
    </row>
    <row r="1362" spans="1:10">
      <c r="A1362" s="13" t="s">
        <v>2831</v>
      </c>
      <c r="B1362" s="13" t="s">
        <v>2615</v>
      </c>
      <c r="C1362" s="13" t="s">
        <v>6347</v>
      </c>
      <c r="D1362" s="1608">
        <v>115.93</v>
      </c>
      <c r="E1362" s="210">
        <f>VLOOKUP(A1362,'Lead Sheet'!A:B,2,0)</f>
        <v>0</v>
      </c>
      <c r="F1362" s="1608">
        <f t="shared" si="21"/>
        <v>0</v>
      </c>
      <c r="G1362" s="1648">
        <v>10</v>
      </c>
      <c r="H1362" s="1648">
        <v>10</v>
      </c>
      <c r="I1362" s="1648"/>
      <c r="J1362" s="1650">
        <v>199726013323</v>
      </c>
    </row>
    <row r="1363" spans="1:10">
      <c r="A1363" s="13" t="s">
        <v>2831</v>
      </c>
      <c r="B1363" s="13" t="s">
        <v>2616</v>
      </c>
      <c r="C1363" s="13" t="s">
        <v>6348</v>
      </c>
      <c r="D1363" s="1608">
        <v>132.41999999999999</v>
      </c>
      <c r="E1363" s="210">
        <f>VLOOKUP(A1363,'Lead Sheet'!A:B,2,0)</f>
        <v>0</v>
      </c>
      <c r="F1363" s="1608">
        <f t="shared" si="21"/>
        <v>0</v>
      </c>
      <c r="G1363" s="1648">
        <v>8</v>
      </c>
      <c r="H1363" s="1648">
        <v>8</v>
      </c>
      <c r="I1363" s="1648"/>
      <c r="J1363" s="1650">
        <v>199726013330</v>
      </c>
    </row>
    <row r="1364" spans="1:10">
      <c r="A1364" s="13" t="s">
        <v>2831</v>
      </c>
      <c r="B1364" s="13" t="s">
        <v>2617</v>
      </c>
      <c r="C1364" s="13" t="s">
        <v>6349</v>
      </c>
      <c r="D1364" s="1608">
        <v>132.41999999999999</v>
      </c>
      <c r="E1364" s="210">
        <f>VLOOKUP(A1364,'Lead Sheet'!A:B,2,0)</f>
        <v>0</v>
      </c>
      <c r="F1364" s="1608">
        <f t="shared" si="21"/>
        <v>0</v>
      </c>
      <c r="G1364" s="1648">
        <v>8</v>
      </c>
      <c r="H1364" s="1648">
        <v>8</v>
      </c>
      <c r="I1364" s="1648"/>
      <c r="J1364" s="1650">
        <v>199726013347</v>
      </c>
    </row>
    <row r="1365" spans="1:10">
      <c r="A1365" s="13" t="s">
        <v>2831</v>
      </c>
      <c r="B1365" s="13" t="s">
        <v>2618</v>
      </c>
      <c r="C1365" s="13" t="s">
        <v>6350</v>
      </c>
      <c r="D1365" s="1608">
        <v>141.57</v>
      </c>
      <c r="E1365" s="210">
        <f>VLOOKUP(A1365,'Lead Sheet'!A:B,2,0)</f>
        <v>0</v>
      </c>
      <c r="F1365" s="1608">
        <f t="shared" si="21"/>
        <v>0</v>
      </c>
      <c r="G1365" s="1648">
        <v>8</v>
      </c>
      <c r="H1365" s="1648">
        <v>8</v>
      </c>
      <c r="I1365" s="1648"/>
      <c r="J1365" s="1650">
        <v>199726013354</v>
      </c>
    </row>
    <row r="1366" spans="1:10">
      <c r="A1366" s="13" t="s">
        <v>2831</v>
      </c>
      <c r="B1366" s="13" t="s">
        <v>2619</v>
      </c>
      <c r="C1366" s="13" t="s">
        <v>6351</v>
      </c>
      <c r="D1366" s="1608">
        <v>141.57</v>
      </c>
      <c r="E1366" s="210">
        <f>VLOOKUP(A1366,'Lead Sheet'!A:B,2,0)</f>
        <v>0</v>
      </c>
      <c r="F1366" s="1608">
        <f t="shared" si="21"/>
        <v>0</v>
      </c>
      <c r="G1366" s="1648">
        <v>8</v>
      </c>
      <c r="H1366" s="1648">
        <v>8</v>
      </c>
      <c r="I1366" s="1648"/>
      <c r="J1366" s="1650">
        <v>199726013361</v>
      </c>
    </row>
    <row r="1367" spans="1:10">
      <c r="A1367" s="13" t="s">
        <v>2831</v>
      </c>
      <c r="B1367" s="13" t="s">
        <v>2620</v>
      </c>
      <c r="C1367" s="13" t="s">
        <v>6352</v>
      </c>
      <c r="D1367" s="1608">
        <v>163.4</v>
      </c>
      <c r="E1367" s="210">
        <f>VLOOKUP(A1367,'Lead Sheet'!A:B,2,0)</f>
        <v>0</v>
      </c>
      <c r="F1367" s="1608">
        <f t="shared" si="21"/>
        <v>0</v>
      </c>
      <c r="G1367" s="1648">
        <v>4</v>
      </c>
      <c r="H1367" s="1648">
        <v>4</v>
      </c>
      <c r="I1367" s="1648"/>
      <c r="J1367" s="1650">
        <v>199726013378</v>
      </c>
    </row>
    <row r="1368" spans="1:10">
      <c r="A1368" s="13" t="s">
        <v>2831</v>
      </c>
      <c r="B1368" s="13" t="s">
        <v>2621</v>
      </c>
      <c r="C1368" s="13" t="s">
        <v>6353</v>
      </c>
      <c r="D1368" s="1608">
        <v>163.4</v>
      </c>
      <c r="E1368" s="210">
        <f>VLOOKUP(A1368,'Lead Sheet'!A:B,2,0)</f>
        <v>0</v>
      </c>
      <c r="F1368" s="1608">
        <f t="shared" si="21"/>
        <v>0</v>
      </c>
      <c r="G1368" s="1648">
        <v>4</v>
      </c>
      <c r="H1368" s="1648">
        <v>4</v>
      </c>
      <c r="I1368" s="1648"/>
      <c r="J1368" s="1650">
        <v>199726013385</v>
      </c>
    </row>
    <row r="1369" spans="1:10">
      <c r="A1369" s="13" t="s">
        <v>2831</v>
      </c>
      <c r="B1369" s="13" t="s">
        <v>2622</v>
      </c>
      <c r="C1369" s="13" t="s">
        <v>6354</v>
      </c>
      <c r="D1369" s="1608">
        <v>186.08</v>
      </c>
      <c r="E1369" s="210">
        <f>VLOOKUP(A1369,'Lead Sheet'!A:B,2,0)</f>
        <v>0</v>
      </c>
      <c r="F1369" s="1608">
        <f t="shared" si="21"/>
        <v>0</v>
      </c>
      <c r="G1369" s="1648">
        <v>4</v>
      </c>
      <c r="H1369" s="1648">
        <v>4</v>
      </c>
      <c r="I1369" s="1648"/>
      <c r="J1369" s="1650">
        <v>199726013392</v>
      </c>
    </row>
    <row r="1370" spans="1:10">
      <c r="A1370" s="13" t="s">
        <v>2831</v>
      </c>
      <c r="B1370" s="13" t="s">
        <v>2623</v>
      </c>
      <c r="C1370" s="13" t="s">
        <v>6355</v>
      </c>
      <c r="D1370" s="1608">
        <v>186.08</v>
      </c>
      <c r="E1370" s="210">
        <f>VLOOKUP(A1370,'Lead Sheet'!A:B,2,0)</f>
        <v>0</v>
      </c>
      <c r="F1370" s="1608">
        <f t="shared" si="21"/>
        <v>0</v>
      </c>
      <c r="G1370" s="1648">
        <v>4</v>
      </c>
      <c r="H1370" s="1648">
        <v>4</v>
      </c>
      <c r="I1370" s="1648"/>
      <c r="J1370" s="1650">
        <v>199726013408</v>
      </c>
    </row>
    <row r="1371" spans="1:10">
      <c r="A1371" s="13" t="s">
        <v>2831</v>
      </c>
      <c r="B1371" s="13" t="s">
        <v>2624</v>
      </c>
      <c r="C1371" s="13" t="s">
        <v>6356</v>
      </c>
      <c r="D1371" s="1608">
        <v>218.12</v>
      </c>
      <c r="E1371" s="210">
        <f>VLOOKUP(A1371,'Lead Sheet'!A:B,2,0)</f>
        <v>0</v>
      </c>
      <c r="F1371" s="1608">
        <f t="shared" si="21"/>
        <v>0</v>
      </c>
      <c r="G1371" s="1648">
        <v>4</v>
      </c>
      <c r="H1371" s="1648">
        <v>4</v>
      </c>
      <c r="I1371" s="1648"/>
      <c r="J1371" s="1650">
        <v>199726013415</v>
      </c>
    </row>
    <row r="1372" spans="1:10">
      <c r="A1372" s="13" t="s">
        <v>2831</v>
      </c>
      <c r="B1372" s="13" t="s">
        <v>2625</v>
      </c>
      <c r="C1372" s="13" t="s">
        <v>6357</v>
      </c>
      <c r="D1372" s="1608">
        <v>218.12</v>
      </c>
      <c r="E1372" s="210">
        <f>VLOOKUP(A1372,'Lead Sheet'!A:B,2,0)</f>
        <v>0</v>
      </c>
      <c r="F1372" s="1608">
        <f t="shared" si="21"/>
        <v>0</v>
      </c>
      <c r="G1372" s="1648">
        <v>4</v>
      </c>
      <c r="H1372" s="1648">
        <v>4</v>
      </c>
      <c r="I1372" s="1648"/>
      <c r="J1372" s="1650">
        <v>199726013422</v>
      </c>
    </row>
    <row r="1373" spans="1:10">
      <c r="A1373" s="13" t="s">
        <v>2831</v>
      </c>
      <c r="B1373" s="13" t="s">
        <v>2627</v>
      </c>
      <c r="C1373" s="13" t="s">
        <v>7447</v>
      </c>
      <c r="D1373" s="1608">
        <v>564.87</v>
      </c>
      <c r="E1373" s="210">
        <f>VLOOKUP(A1373,'Lead Sheet'!A:B,2,0)</f>
        <v>0</v>
      </c>
      <c r="F1373" s="1608">
        <f t="shared" si="21"/>
        <v>0</v>
      </c>
      <c r="G1373" s="1648">
        <v>1</v>
      </c>
      <c r="H1373" s="1648">
        <v>1</v>
      </c>
      <c r="I1373" s="1648"/>
      <c r="J1373" s="1650">
        <v>199726013439</v>
      </c>
    </row>
    <row r="1374" spans="1:10">
      <c r="A1374" s="13" t="s">
        <v>2831</v>
      </c>
      <c r="B1374" s="13" t="s">
        <v>2628</v>
      </c>
      <c r="C1374" s="13" t="s">
        <v>7448</v>
      </c>
      <c r="D1374" s="1608">
        <v>687.1</v>
      </c>
      <c r="E1374" s="210">
        <f>VLOOKUP(A1374,'Lead Sheet'!A:B,2,0)</f>
        <v>0</v>
      </c>
      <c r="F1374" s="1608">
        <f t="shared" si="21"/>
        <v>0</v>
      </c>
      <c r="G1374" s="1648">
        <v>1</v>
      </c>
      <c r="H1374" s="1648">
        <v>1</v>
      </c>
      <c r="I1374" s="1648"/>
      <c r="J1374" s="1650">
        <v>199726013446</v>
      </c>
    </row>
    <row r="1375" spans="1:10">
      <c r="A1375" s="13" t="s">
        <v>2831</v>
      </c>
      <c r="B1375" s="13" t="s">
        <v>2629</v>
      </c>
      <c r="C1375" s="13" t="s">
        <v>7449</v>
      </c>
      <c r="D1375" s="1608">
        <v>957.48</v>
      </c>
      <c r="E1375" s="210">
        <f>VLOOKUP(A1375,'Lead Sheet'!A:B,2,0)</f>
        <v>0</v>
      </c>
      <c r="F1375" s="1608">
        <f t="shared" si="21"/>
        <v>0</v>
      </c>
      <c r="G1375" s="1648">
        <v>1</v>
      </c>
      <c r="H1375" s="1648">
        <v>60</v>
      </c>
      <c r="I1375" s="1648"/>
      <c r="J1375" s="1650">
        <v>199726013453</v>
      </c>
    </row>
    <row r="1376" spans="1:10">
      <c r="A1376" s="13" t="s">
        <v>2831</v>
      </c>
      <c r="B1376" s="13" t="s">
        <v>2630</v>
      </c>
      <c r="C1376" s="13" t="s">
        <v>7450</v>
      </c>
      <c r="D1376" s="1608">
        <v>107.3</v>
      </c>
      <c r="E1376" s="210">
        <f>VLOOKUP(A1376,'Lead Sheet'!A:B,2,0)</f>
        <v>0</v>
      </c>
      <c r="F1376" s="1608">
        <f t="shared" si="21"/>
        <v>0</v>
      </c>
      <c r="G1376" s="1648">
        <v>1</v>
      </c>
      <c r="H1376" s="1648">
        <v>30</v>
      </c>
      <c r="I1376" s="1648"/>
      <c r="J1376" s="1650">
        <v>199726013460</v>
      </c>
    </row>
    <row r="1377" spans="1:10">
      <c r="A1377" s="13" t="s">
        <v>2831</v>
      </c>
      <c r="B1377" s="13" t="s">
        <v>2631</v>
      </c>
      <c r="C1377" s="13" t="s">
        <v>7451</v>
      </c>
      <c r="D1377" s="1608">
        <v>130.54</v>
      </c>
      <c r="E1377" s="210">
        <f>VLOOKUP(A1377,'Lead Sheet'!A:B,2,0)</f>
        <v>0</v>
      </c>
      <c r="F1377" s="1608">
        <f t="shared" si="21"/>
        <v>0</v>
      </c>
      <c r="G1377" s="1648">
        <v>1</v>
      </c>
      <c r="H1377" s="1648">
        <v>20</v>
      </c>
      <c r="I1377" s="1648"/>
      <c r="J1377" s="1650">
        <v>199726013477</v>
      </c>
    </row>
    <row r="1378" spans="1:10">
      <c r="A1378" s="13" t="s">
        <v>2831</v>
      </c>
      <c r="B1378" s="13" t="s">
        <v>2632</v>
      </c>
      <c r="C1378" s="13" t="s">
        <v>7452</v>
      </c>
      <c r="D1378" s="1608">
        <v>175.55</v>
      </c>
      <c r="E1378" s="210">
        <f>VLOOKUP(A1378,'Lead Sheet'!A:B,2,0)</f>
        <v>0</v>
      </c>
      <c r="F1378" s="1608">
        <f t="shared" si="21"/>
        <v>0</v>
      </c>
      <c r="G1378" s="1648">
        <v>1</v>
      </c>
      <c r="H1378" s="1648">
        <v>12</v>
      </c>
      <c r="I1378" s="1648"/>
      <c r="J1378" s="1650">
        <v>199726013484</v>
      </c>
    </row>
    <row r="1379" spans="1:10">
      <c r="A1379" s="13" t="s">
        <v>2831</v>
      </c>
      <c r="B1379" s="13" t="s">
        <v>2633</v>
      </c>
      <c r="C1379" s="13" t="s">
        <v>7453</v>
      </c>
      <c r="D1379" s="1608">
        <v>231.08</v>
      </c>
      <c r="E1379" s="210">
        <f>VLOOKUP(A1379,'Lead Sheet'!A:B,2,0)</f>
        <v>0</v>
      </c>
      <c r="F1379" s="1608">
        <f t="shared" si="21"/>
        <v>0</v>
      </c>
      <c r="G1379" s="1648">
        <v>1</v>
      </c>
      <c r="H1379" s="1648">
        <v>12</v>
      </c>
      <c r="I1379" s="1648"/>
      <c r="J1379" s="1650">
        <v>199726013491</v>
      </c>
    </row>
    <row r="1380" spans="1:10">
      <c r="A1380" s="13" t="s">
        <v>2831</v>
      </c>
      <c r="B1380" s="13" t="s">
        <v>2634</v>
      </c>
      <c r="C1380" s="13" t="s">
        <v>7454</v>
      </c>
      <c r="D1380" s="1608">
        <v>281.63</v>
      </c>
      <c r="E1380" s="210">
        <f>VLOOKUP(A1380,'Lead Sheet'!A:B,2,0)</f>
        <v>0</v>
      </c>
      <c r="F1380" s="1608">
        <f t="shared" si="21"/>
        <v>0</v>
      </c>
      <c r="G1380" s="1648">
        <v>1</v>
      </c>
      <c r="H1380" s="1648">
        <v>6</v>
      </c>
      <c r="I1380" s="1648"/>
      <c r="J1380" s="1650">
        <v>199726013507</v>
      </c>
    </row>
    <row r="1381" spans="1:10">
      <c r="A1381" s="13" t="s">
        <v>2831</v>
      </c>
      <c r="B1381" s="13" t="s">
        <v>2635</v>
      </c>
      <c r="C1381" s="13" t="s">
        <v>7455</v>
      </c>
      <c r="D1381" s="1608">
        <v>348.93</v>
      </c>
      <c r="E1381" s="210">
        <f>VLOOKUP(A1381,'Lead Sheet'!A:B,2,0)</f>
        <v>0</v>
      </c>
      <c r="F1381" s="1608">
        <f t="shared" si="21"/>
        <v>0</v>
      </c>
      <c r="G1381" s="1648">
        <v>1</v>
      </c>
      <c r="H1381" s="1648">
        <v>4</v>
      </c>
      <c r="I1381" s="1648"/>
      <c r="J1381" s="1650">
        <v>199726013514</v>
      </c>
    </row>
    <row r="1382" spans="1:10">
      <c r="A1382" s="13" t="s">
        <v>2831</v>
      </c>
      <c r="B1382" s="13" t="s">
        <v>12467</v>
      </c>
      <c r="C1382" s="13" t="s">
        <v>12461</v>
      </c>
      <c r="D1382" s="1608">
        <v>17.03</v>
      </c>
      <c r="E1382" s="210">
        <f>VLOOKUP(A1382,'Lead Sheet'!A:B,2,0)</f>
        <v>0</v>
      </c>
      <c r="F1382" s="1608">
        <f t="shared" si="21"/>
        <v>0</v>
      </c>
      <c r="G1382" s="1648">
        <v>25</v>
      </c>
      <c r="H1382" s="1648">
        <v>300</v>
      </c>
      <c r="I1382" s="1648"/>
      <c r="J1382" s="1650" t="s">
        <v>12473</v>
      </c>
    </row>
    <row r="1383" spans="1:10">
      <c r="A1383" s="13" t="s">
        <v>2831</v>
      </c>
      <c r="B1383" s="13" t="s">
        <v>12468</v>
      </c>
      <c r="C1383" s="13" t="s">
        <v>12462</v>
      </c>
      <c r="D1383" s="1608">
        <v>18.23</v>
      </c>
      <c r="E1383" s="210">
        <f>VLOOKUP(A1383,'Lead Sheet'!A:B,2,0)</f>
        <v>0</v>
      </c>
      <c r="F1383" s="1608">
        <f t="shared" si="21"/>
        <v>0</v>
      </c>
      <c r="G1383" s="1648">
        <v>25</v>
      </c>
      <c r="H1383" s="1648">
        <v>150</v>
      </c>
      <c r="I1383" s="1648"/>
      <c r="J1383" s="1650" t="s">
        <v>12474</v>
      </c>
    </row>
    <row r="1384" spans="1:10">
      <c r="A1384" s="13" t="s">
        <v>2831</v>
      </c>
      <c r="B1384" s="13" t="s">
        <v>12469</v>
      </c>
      <c r="C1384" s="13" t="s">
        <v>12463</v>
      </c>
      <c r="D1384" s="1608">
        <v>40.22</v>
      </c>
      <c r="E1384" s="210">
        <f>VLOOKUP(A1384,'Lead Sheet'!A:B,2,0)</f>
        <v>0</v>
      </c>
      <c r="F1384" s="1608">
        <f t="shared" si="21"/>
        <v>0</v>
      </c>
      <c r="G1384" s="1648">
        <v>25</v>
      </c>
      <c r="H1384" s="1648">
        <v>100</v>
      </c>
      <c r="I1384" s="1648"/>
      <c r="J1384" s="1650" t="s">
        <v>12475</v>
      </c>
    </row>
    <row r="1385" spans="1:10">
      <c r="A1385" s="13" t="s">
        <v>2831</v>
      </c>
      <c r="B1385" s="13" t="s">
        <v>12470</v>
      </c>
      <c r="C1385" s="13" t="s">
        <v>12464</v>
      </c>
      <c r="D1385" s="1608">
        <v>46.99</v>
      </c>
      <c r="E1385" s="210">
        <f>VLOOKUP(A1385,'Lead Sheet'!A:B,2,0)</f>
        <v>0</v>
      </c>
      <c r="F1385" s="1608">
        <f t="shared" si="21"/>
        <v>0</v>
      </c>
      <c r="G1385" s="1648">
        <v>25</v>
      </c>
      <c r="H1385" s="1648">
        <v>50</v>
      </c>
      <c r="I1385" s="1648"/>
      <c r="J1385" s="1650" t="s">
        <v>12476</v>
      </c>
    </row>
    <row r="1386" spans="1:10">
      <c r="A1386" s="13" t="s">
        <v>2831</v>
      </c>
      <c r="B1386" s="13" t="s">
        <v>12471</v>
      </c>
      <c r="C1386" s="13" t="s">
        <v>12465</v>
      </c>
      <c r="D1386" s="1608">
        <v>27.59</v>
      </c>
      <c r="E1386" s="210">
        <f>VLOOKUP(A1386,'Lead Sheet'!A:B,2,0)</f>
        <v>0</v>
      </c>
      <c r="F1386" s="1608">
        <f t="shared" si="21"/>
        <v>0</v>
      </c>
      <c r="G1386" s="1648">
        <v>25</v>
      </c>
      <c r="H1386" s="1648">
        <v>100</v>
      </c>
      <c r="I1386" s="1648"/>
      <c r="J1386" s="1650" t="s">
        <v>12477</v>
      </c>
    </row>
    <row r="1387" spans="1:10">
      <c r="A1387" s="13" t="s">
        <v>2831</v>
      </c>
      <c r="B1387" s="13" t="s">
        <v>12472</v>
      </c>
      <c r="C1387" s="13" t="s">
        <v>12466</v>
      </c>
      <c r="D1387" s="1608">
        <v>52.44</v>
      </c>
      <c r="E1387" s="210">
        <f>VLOOKUP(A1387,'Lead Sheet'!A:B,2,0)</f>
        <v>0</v>
      </c>
      <c r="F1387" s="1608">
        <f t="shared" si="21"/>
        <v>0</v>
      </c>
      <c r="G1387" s="1648">
        <v>40</v>
      </c>
      <c r="H1387" s="1648">
        <v>40</v>
      </c>
      <c r="I1387" s="1648"/>
      <c r="J1387" s="1650" t="s">
        <v>12478</v>
      </c>
    </row>
    <row r="1388" spans="1:10">
      <c r="A1388" s="13" t="s">
        <v>2831</v>
      </c>
      <c r="B1388" s="13" t="s">
        <v>2636</v>
      </c>
      <c r="C1388" s="13" t="s">
        <v>6463</v>
      </c>
      <c r="D1388" s="1608">
        <v>6.12</v>
      </c>
      <c r="E1388" s="210">
        <f>VLOOKUP(A1388,'Lead Sheet'!A:B,2,0)</f>
        <v>0</v>
      </c>
      <c r="F1388" s="1608">
        <f t="shared" si="21"/>
        <v>0</v>
      </c>
      <c r="G1388" s="1648">
        <v>25</v>
      </c>
      <c r="H1388" s="1648">
        <v>600</v>
      </c>
      <c r="I1388" s="1648"/>
      <c r="J1388" s="1650">
        <v>199726013521</v>
      </c>
    </row>
    <row r="1389" spans="1:10">
      <c r="A1389" s="13" t="s">
        <v>2831</v>
      </c>
      <c r="B1389" s="13" t="s">
        <v>2637</v>
      </c>
      <c r="C1389" s="13" t="s">
        <v>6464</v>
      </c>
      <c r="D1389" s="1608">
        <v>8.44</v>
      </c>
      <c r="E1389" s="210">
        <f>VLOOKUP(A1389,'Lead Sheet'!A:B,2,0)</f>
        <v>0</v>
      </c>
      <c r="F1389" s="1608">
        <f t="shared" si="21"/>
        <v>0</v>
      </c>
      <c r="G1389" s="1648">
        <v>25</v>
      </c>
      <c r="H1389" s="1648">
        <v>600</v>
      </c>
      <c r="I1389" s="1648"/>
      <c r="J1389" s="1650">
        <v>199726013538</v>
      </c>
    </row>
    <row r="1390" spans="1:10">
      <c r="A1390" s="13" t="s">
        <v>2831</v>
      </c>
      <c r="B1390" s="13" t="s">
        <v>2638</v>
      </c>
      <c r="C1390" s="13" t="s">
        <v>6465</v>
      </c>
      <c r="D1390" s="1608">
        <v>8.44</v>
      </c>
      <c r="E1390" s="210">
        <f>VLOOKUP(A1390,'Lead Sheet'!A:B,2,0)</f>
        <v>0</v>
      </c>
      <c r="F1390" s="1608">
        <f t="shared" si="21"/>
        <v>0</v>
      </c>
      <c r="G1390" s="1648">
        <v>25</v>
      </c>
      <c r="H1390" s="1648">
        <v>600</v>
      </c>
      <c r="I1390" s="1648"/>
      <c r="J1390" s="1650">
        <v>199726013545</v>
      </c>
    </row>
    <row r="1391" spans="1:10">
      <c r="A1391" s="13" t="s">
        <v>2831</v>
      </c>
      <c r="B1391" s="13" t="s">
        <v>2639</v>
      </c>
      <c r="C1391" s="13" t="s">
        <v>6466</v>
      </c>
      <c r="D1391" s="1608">
        <v>11.16</v>
      </c>
      <c r="E1391" s="210">
        <f>VLOOKUP(A1391,'Lead Sheet'!A:B,2,0)</f>
        <v>0</v>
      </c>
      <c r="F1391" s="1608">
        <f t="shared" si="21"/>
        <v>0</v>
      </c>
      <c r="G1391" s="1648">
        <v>25</v>
      </c>
      <c r="H1391" s="1648">
        <v>600</v>
      </c>
      <c r="I1391" s="1648"/>
      <c r="J1391" s="1650">
        <v>199726013552</v>
      </c>
    </row>
    <row r="1392" spans="1:10">
      <c r="A1392" s="13" t="s">
        <v>2831</v>
      </c>
      <c r="B1392" s="13" t="s">
        <v>2640</v>
      </c>
      <c r="C1392" s="13" t="s">
        <v>6467</v>
      </c>
      <c r="D1392" s="1608">
        <v>11.16</v>
      </c>
      <c r="E1392" s="210">
        <f>VLOOKUP(A1392,'Lead Sheet'!A:B,2,0)</f>
        <v>0</v>
      </c>
      <c r="F1392" s="1608">
        <f t="shared" si="21"/>
        <v>0</v>
      </c>
      <c r="G1392" s="1648">
        <v>25</v>
      </c>
      <c r="H1392" s="1648">
        <v>600</v>
      </c>
      <c r="I1392" s="1648"/>
      <c r="J1392" s="1650">
        <v>199726013569</v>
      </c>
    </row>
    <row r="1393" spans="1:10">
      <c r="A1393" s="13" t="s">
        <v>2831</v>
      </c>
      <c r="B1393" s="13" t="s">
        <v>2641</v>
      </c>
      <c r="C1393" s="13" t="s">
        <v>6468</v>
      </c>
      <c r="D1393" s="1608">
        <v>13.18</v>
      </c>
      <c r="E1393" s="210">
        <f>VLOOKUP(A1393,'Lead Sheet'!A:B,2,0)</f>
        <v>0</v>
      </c>
      <c r="F1393" s="1608">
        <f t="shared" si="21"/>
        <v>0</v>
      </c>
      <c r="G1393" s="1648">
        <v>25</v>
      </c>
      <c r="H1393" s="1648">
        <v>600</v>
      </c>
      <c r="I1393" s="1648"/>
      <c r="J1393" s="1650">
        <v>199726013576</v>
      </c>
    </row>
    <row r="1394" spans="1:10">
      <c r="A1394" s="13" t="s">
        <v>2831</v>
      </c>
      <c r="B1394" s="13" t="s">
        <v>2642</v>
      </c>
      <c r="C1394" s="13" t="s">
        <v>6469</v>
      </c>
      <c r="D1394" s="1608">
        <v>13.18</v>
      </c>
      <c r="E1394" s="210">
        <f>VLOOKUP(A1394,'Lead Sheet'!A:B,2,0)</f>
        <v>0</v>
      </c>
      <c r="F1394" s="1608">
        <f t="shared" si="21"/>
        <v>0</v>
      </c>
      <c r="G1394" s="1648">
        <v>25</v>
      </c>
      <c r="H1394" s="1648">
        <v>600</v>
      </c>
      <c r="I1394" s="1648"/>
      <c r="J1394" s="1650">
        <v>199726013583</v>
      </c>
    </row>
    <row r="1395" spans="1:10">
      <c r="A1395" s="13" t="s">
        <v>2831</v>
      </c>
      <c r="B1395" s="13" t="s">
        <v>2643</v>
      </c>
      <c r="C1395" s="13" t="s">
        <v>6470</v>
      </c>
      <c r="D1395" s="1608">
        <v>22.23</v>
      </c>
      <c r="E1395" s="210">
        <f>VLOOKUP(A1395,'Lead Sheet'!A:B,2,0)</f>
        <v>0</v>
      </c>
      <c r="F1395" s="1608">
        <f t="shared" si="21"/>
        <v>0</v>
      </c>
      <c r="G1395" s="1648">
        <v>25</v>
      </c>
      <c r="H1395" s="1648">
        <v>400</v>
      </c>
      <c r="I1395" s="1648"/>
      <c r="J1395" s="1650">
        <v>199726013590</v>
      </c>
    </row>
    <row r="1396" spans="1:10">
      <c r="A1396" s="13" t="s">
        <v>2831</v>
      </c>
      <c r="B1396" s="13" t="s">
        <v>2644</v>
      </c>
      <c r="C1396" s="13" t="s">
        <v>6471</v>
      </c>
      <c r="D1396" s="1608">
        <v>22.23</v>
      </c>
      <c r="E1396" s="210">
        <f>VLOOKUP(A1396,'Lead Sheet'!A:B,2,0)</f>
        <v>0</v>
      </c>
      <c r="F1396" s="1608">
        <f t="shared" si="21"/>
        <v>0</v>
      </c>
      <c r="G1396" s="1648">
        <v>25</v>
      </c>
      <c r="H1396" s="1648">
        <v>400</v>
      </c>
      <c r="I1396" s="1648"/>
      <c r="J1396" s="1650">
        <v>199726013606</v>
      </c>
    </row>
    <row r="1397" spans="1:10">
      <c r="A1397" s="13" t="s">
        <v>2831</v>
      </c>
      <c r="B1397" s="13" t="s">
        <v>2645</v>
      </c>
      <c r="C1397" s="13" t="s">
        <v>6472</v>
      </c>
      <c r="D1397" s="1608">
        <v>24.89</v>
      </c>
      <c r="E1397" s="210">
        <f>VLOOKUP(A1397,'Lead Sheet'!A:B,2,0)</f>
        <v>0</v>
      </c>
      <c r="F1397" s="1608">
        <f t="shared" si="21"/>
        <v>0</v>
      </c>
      <c r="G1397" s="1648">
        <v>25</v>
      </c>
      <c r="H1397" s="1648">
        <v>400</v>
      </c>
      <c r="I1397" s="1648"/>
      <c r="J1397" s="1650">
        <v>199726013613</v>
      </c>
    </row>
    <row r="1398" spans="1:10">
      <c r="A1398" s="13" t="s">
        <v>2831</v>
      </c>
      <c r="B1398" s="13" t="s">
        <v>2646</v>
      </c>
      <c r="C1398" s="13" t="s">
        <v>6473</v>
      </c>
      <c r="D1398" s="1608">
        <v>24.89</v>
      </c>
      <c r="E1398" s="210">
        <f>VLOOKUP(A1398,'Lead Sheet'!A:B,2,0)</f>
        <v>0</v>
      </c>
      <c r="F1398" s="1608">
        <f t="shared" si="21"/>
        <v>0</v>
      </c>
      <c r="G1398" s="1648">
        <v>25</v>
      </c>
      <c r="H1398" s="1648">
        <v>400</v>
      </c>
      <c r="I1398" s="1648"/>
      <c r="J1398" s="1650">
        <v>199726013620</v>
      </c>
    </row>
    <row r="1399" spans="1:10">
      <c r="A1399" s="13" t="s">
        <v>2831</v>
      </c>
      <c r="B1399" s="13" t="s">
        <v>2647</v>
      </c>
      <c r="C1399" s="13" t="s">
        <v>6474</v>
      </c>
      <c r="D1399" s="1608">
        <v>32.83</v>
      </c>
      <c r="E1399" s="210">
        <f>VLOOKUP(A1399,'Lead Sheet'!A:B,2,0)</f>
        <v>0</v>
      </c>
      <c r="F1399" s="1608">
        <f t="shared" si="21"/>
        <v>0</v>
      </c>
      <c r="G1399" s="1648">
        <v>25</v>
      </c>
      <c r="H1399" s="1648">
        <v>200</v>
      </c>
      <c r="I1399" s="1648"/>
      <c r="J1399" s="1650">
        <v>199726013637</v>
      </c>
    </row>
    <row r="1400" spans="1:10">
      <c r="A1400" s="13" t="s">
        <v>2831</v>
      </c>
      <c r="B1400" s="13" t="s">
        <v>7469</v>
      </c>
      <c r="C1400" s="13" t="s">
        <v>7465</v>
      </c>
      <c r="D1400" s="1608">
        <v>32.83</v>
      </c>
      <c r="E1400" s="210">
        <f>VLOOKUP(A1400,'Lead Sheet'!A:B,2,0)</f>
        <v>0</v>
      </c>
      <c r="F1400" s="1608">
        <f t="shared" si="21"/>
        <v>0</v>
      </c>
      <c r="G1400" s="1648">
        <v>25</v>
      </c>
      <c r="H1400" s="1648">
        <v>200</v>
      </c>
      <c r="I1400" s="1648"/>
      <c r="J1400" s="1650">
        <v>199726013644</v>
      </c>
    </row>
    <row r="1401" spans="1:10">
      <c r="A1401" s="13" t="s">
        <v>2831</v>
      </c>
      <c r="B1401" s="13" t="s">
        <v>7470</v>
      </c>
      <c r="C1401" s="13" t="s">
        <v>7466</v>
      </c>
      <c r="D1401" s="1608">
        <v>38.56</v>
      </c>
      <c r="E1401" s="210">
        <f>VLOOKUP(A1401,'Lead Sheet'!A:B,2,0)</f>
        <v>0</v>
      </c>
      <c r="F1401" s="1608">
        <f t="shared" si="21"/>
        <v>0</v>
      </c>
      <c r="G1401" s="1648">
        <v>25</v>
      </c>
      <c r="H1401" s="1648">
        <v>200</v>
      </c>
      <c r="I1401" s="1648"/>
      <c r="J1401" s="1650">
        <v>199726013651</v>
      </c>
    </row>
    <row r="1402" spans="1:10">
      <c r="A1402" s="13" t="s">
        <v>2831</v>
      </c>
      <c r="B1402" s="13" t="s">
        <v>7471</v>
      </c>
      <c r="C1402" s="13" t="s">
        <v>7467</v>
      </c>
      <c r="D1402" s="1608">
        <v>38.56</v>
      </c>
      <c r="E1402" s="210">
        <f>VLOOKUP(A1402,'Lead Sheet'!A:B,2,0)</f>
        <v>0</v>
      </c>
      <c r="F1402" s="1608">
        <f t="shared" si="21"/>
        <v>0</v>
      </c>
      <c r="G1402" s="1648">
        <v>25</v>
      </c>
      <c r="H1402" s="1648">
        <v>150</v>
      </c>
      <c r="I1402" s="1648"/>
      <c r="J1402" s="1650">
        <v>199726013668</v>
      </c>
    </row>
    <row r="1403" spans="1:10">
      <c r="A1403" s="13" t="s">
        <v>2831</v>
      </c>
      <c r="B1403" s="13" t="s">
        <v>2648</v>
      </c>
      <c r="C1403" s="13" t="s">
        <v>6475</v>
      </c>
      <c r="D1403" s="1608">
        <v>42.68</v>
      </c>
      <c r="E1403" s="210">
        <f>VLOOKUP(A1403,'Lead Sheet'!A:B,2,0)</f>
        <v>0</v>
      </c>
      <c r="F1403" s="1608">
        <f t="shared" si="21"/>
        <v>0</v>
      </c>
      <c r="G1403" s="1648">
        <v>25</v>
      </c>
      <c r="H1403" s="1648">
        <v>150</v>
      </c>
      <c r="I1403" s="1648"/>
      <c r="J1403" s="1650">
        <v>199726013675</v>
      </c>
    </row>
    <row r="1404" spans="1:10">
      <c r="A1404" s="13" t="s">
        <v>2831</v>
      </c>
      <c r="B1404" s="13" t="s">
        <v>7472</v>
      </c>
      <c r="C1404" s="13" t="s">
        <v>7468</v>
      </c>
      <c r="D1404" s="1608">
        <v>42.68</v>
      </c>
      <c r="E1404" s="210">
        <f>VLOOKUP(A1404,'Lead Sheet'!A:B,2,0)</f>
        <v>0</v>
      </c>
      <c r="F1404" s="1608">
        <f t="shared" si="21"/>
        <v>0</v>
      </c>
      <c r="G1404" s="1648">
        <v>25</v>
      </c>
      <c r="H1404" s="1648">
        <v>150</v>
      </c>
      <c r="I1404" s="1648"/>
      <c r="J1404" s="1650">
        <v>199726013682</v>
      </c>
    </row>
    <row r="1405" spans="1:10">
      <c r="A1405" s="13" t="s">
        <v>2831</v>
      </c>
      <c r="B1405" s="13" t="s">
        <v>2649</v>
      </c>
      <c r="C1405" s="13" t="s">
        <v>6476</v>
      </c>
      <c r="D1405" s="1608">
        <v>6.56</v>
      </c>
      <c r="E1405" s="210">
        <f>VLOOKUP(A1405,'Lead Sheet'!A:B,2,0)</f>
        <v>0</v>
      </c>
      <c r="F1405" s="1608">
        <f t="shared" si="21"/>
        <v>0</v>
      </c>
      <c r="G1405" s="1648">
        <v>25</v>
      </c>
      <c r="H1405" s="1648">
        <v>600</v>
      </c>
      <c r="I1405" s="1648"/>
      <c r="J1405" s="1650">
        <v>199726013699</v>
      </c>
    </row>
    <row r="1406" spans="1:10">
      <c r="A1406" s="13" t="s">
        <v>2831</v>
      </c>
      <c r="B1406" s="13" t="s">
        <v>2650</v>
      </c>
      <c r="C1406" s="13" t="s">
        <v>6477</v>
      </c>
      <c r="D1406" s="1608">
        <v>7.64</v>
      </c>
      <c r="E1406" s="210">
        <f>VLOOKUP(A1406,'Lead Sheet'!A:B,2,0)</f>
        <v>0</v>
      </c>
      <c r="F1406" s="1608">
        <f t="shared" si="21"/>
        <v>0</v>
      </c>
      <c r="G1406" s="1648">
        <v>25</v>
      </c>
      <c r="H1406" s="1648">
        <v>600</v>
      </c>
      <c r="I1406" s="1648"/>
      <c r="J1406" s="1650">
        <v>199726013705</v>
      </c>
    </row>
    <row r="1407" spans="1:10">
      <c r="A1407" s="13" t="s">
        <v>2831</v>
      </c>
      <c r="B1407" s="13" t="s">
        <v>2651</v>
      </c>
      <c r="C1407" s="13" t="s">
        <v>6478</v>
      </c>
      <c r="D1407" s="1608">
        <v>7.64</v>
      </c>
      <c r="E1407" s="210">
        <f>VLOOKUP(A1407,'Lead Sheet'!A:B,2,0)</f>
        <v>0</v>
      </c>
      <c r="F1407" s="1608">
        <f t="shared" si="21"/>
        <v>0</v>
      </c>
      <c r="G1407" s="1648">
        <v>25</v>
      </c>
      <c r="H1407" s="1648">
        <v>600</v>
      </c>
      <c r="I1407" s="1648"/>
      <c r="J1407" s="1650">
        <v>199726013712</v>
      </c>
    </row>
    <row r="1408" spans="1:10">
      <c r="A1408" s="13" t="s">
        <v>2831</v>
      </c>
      <c r="B1408" s="13" t="s">
        <v>2652</v>
      </c>
      <c r="C1408" s="13" t="s">
        <v>6479</v>
      </c>
      <c r="D1408" s="1608">
        <v>9.98</v>
      </c>
      <c r="E1408" s="210">
        <f>VLOOKUP(A1408,'Lead Sheet'!A:B,2,0)</f>
        <v>0</v>
      </c>
      <c r="F1408" s="1608">
        <f t="shared" si="21"/>
        <v>0</v>
      </c>
      <c r="G1408" s="1648">
        <v>25</v>
      </c>
      <c r="H1408" s="1648">
        <v>600</v>
      </c>
      <c r="I1408" s="1648"/>
      <c r="J1408" s="1650">
        <v>199726013729</v>
      </c>
    </row>
    <row r="1409" spans="1:10">
      <c r="A1409" s="13" t="s">
        <v>2831</v>
      </c>
      <c r="B1409" s="13" t="s">
        <v>2653</v>
      </c>
      <c r="C1409" s="13" t="s">
        <v>6480</v>
      </c>
      <c r="D1409" s="1608">
        <v>9.98</v>
      </c>
      <c r="E1409" s="210">
        <f>VLOOKUP(A1409,'Lead Sheet'!A:B,2,0)</f>
        <v>0</v>
      </c>
      <c r="F1409" s="1608">
        <f t="shared" si="21"/>
        <v>0</v>
      </c>
      <c r="G1409" s="1648">
        <v>25</v>
      </c>
      <c r="H1409" s="1648">
        <v>600</v>
      </c>
      <c r="I1409" s="1648"/>
      <c r="J1409" s="1650">
        <v>199726013736</v>
      </c>
    </row>
    <row r="1410" spans="1:10">
      <c r="A1410" s="13" t="s">
        <v>2831</v>
      </c>
      <c r="B1410" s="13" t="s">
        <v>2654</v>
      </c>
      <c r="C1410" s="13" t="s">
        <v>6481</v>
      </c>
      <c r="D1410" s="1608">
        <v>12.02</v>
      </c>
      <c r="E1410" s="210">
        <f>VLOOKUP(A1410,'Lead Sheet'!A:B,2,0)</f>
        <v>0</v>
      </c>
      <c r="F1410" s="1608">
        <f t="shared" si="21"/>
        <v>0</v>
      </c>
      <c r="G1410" s="1648">
        <v>25</v>
      </c>
      <c r="H1410" s="1648">
        <v>400</v>
      </c>
      <c r="I1410" s="1648"/>
      <c r="J1410" s="1650">
        <v>199726013743</v>
      </c>
    </row>
    <row r="1411" spans="1:10">
      <c r="A1411" s="13" t="s">
        <v>2831</v>
      </c>
      <c r="B1411" s="13" t="s">
        <v>2655</v>
      </c>
      <c r="C1411" s="13" t="s">
        <v>6482</v>
      </c>
      <c r="D1411" s="1608">
        <v>12.02</v>
      </c>
      <c r="E1411" s="210">
        <f>VLOOKUP(A1411,'Lead Sheet'!A:B,2,0)</f>
        <v>0</v>
      </c>
      <c r="F1411" s="1608">
        <f t="shared" ref="F1411:F1474" si="22">IFERROR(D1411*E1411,"NET")</f>
        <v>0</v>
      </c>
      <c r="G1411" s="1648">
        <v>25</v>
      </c>
      <c r="H1411" s="1648">
        <v>400</v>
      </c>
      <c r="I1411" s="1648"/>
      <c r="J1411" s="1650">
        <v>199726013750</v>
      </c>
    </row>
    <row r="1412" spans="1:10">
      <c r="A1412" s="13" t="s">
        <v>2831</v>
      </c>
      <c r="B1412" s="13" t="s">
        <v>2656</v>
      </c>
      <c r="C1412" s="13" t="s">
        <v>6483</v>
      </c>
      <c r="D1412" s="1608">
        <v>16.350000000000001</v>
      </c>
      <c r="E1412" s="210">
        <f>VLOOKUP(A1412,'Lead Sheet'!A:B,2,0)</f>
        <v>0</v>
      </c>
      <c r="F1412" s="1608">
        <f t="shared" si="22"/>
        <v>0</v>
      </c>
      <c r="G1412" s="1648">
        <v>25</v>
      </c>
      <c r="H1412" s="1648">
        <v>400</v>
      </c>
      <c r="I1412" s="1648"/>
      <c r="J1412" s="1650">
        <v>199726013767</v>
      </c>
    </row>
    <row r="1413" spans="1:10">
      <c r="A1413" s="13" t="s">
        <v>2831</v>
      </c>
      <c r="B1413" s="13" t="s">
        <v>2657</v>
      </c>
      <c r="C1413" s="13" t="s">
        <v>6484</v>
      </c>
      <c r="D1413" s="1608">
        <v>16.350000000000001</v>
      </c>
      <c r="E1413" s="210">
        <f>VLOOKUP(A1413,'Lead Sheet'!A:B,2,0)</f>
        <v>0</v>
      </c>
      <c r="F1413" s="1608">
        <f t="shared" si="22"/>
        <v>0</v>
      </c>
      <c r="G1413" s="1648">
        <v>25</v>
      </c>
      <c r="H1413" s="1648">
        <v>300</v>
      </c>
      <c r="I1413" s="1648"/>
      <c r="J1413" s="1650">
        <v>199726013774</v>
      </c>
    </row>
    <row r="1414" spans="1:10">
      <c r="A1414" s="13" t="s">
        <v>2831</v>
      </c>
      <c r="B1414" s="13" t="s">
        <v>2658</v>
      </c>
      <c r="C1414" s="13" t="s">
        <v>6485</v>
      </c>
      <c r="D1414" s="1608">
        <v>18.239999999999998</v>
      </c>
      <c r="E1414" s="210">
        <f>VLOOKUP(A1414,'Lead Sheet'!A:B,2,0)</f>
        <v>0</v>
      </c>
      <c r="F1414" s="1608">
        <f t="shared" si="22"/>
        <v>0</v>
      </c>
      <c r="G1414" s="1648">
        <v>25</v>
      </c>
      <c r="H1414" s="1648">
        <v>300</v>
      </c>
      <c r="I1414" s="1648"/>
      <c r="J1414" s="1650">
        <v>199726013781</v>
      </c>
    </row>
    <row r="1415" spans="1:10">
      <c r="A1415" s="13" t="s">
        <v>2831</v>
      </c>
      <c r="B1415" s="13" t="s">
        <v>2659</v>
      </c>
      <c r="C1415" s="13" t="s">
        <v>6486</v>
      </c>
      <c r="D1415" s="1608">
        <v>18.239999999999998</v>
      </c>
      <c r="E1415" s="210">
        <f>VLOOKUP(A1415,'Lead Sheet'!A:B,2,0)</f>
        <v>0</v>
      </c>
      <c r="F1415" s="1608">
        <f t="shared" si="22"/>
        <v>0</v>
      </c>
      <c r="G1415" s="1648">
        <v>25</v>
      </c>
      <c r="H1415" s="1648">
        <v>300</v>
      </c>
      <c r="I1415" s="1648"/>
      <c r="J1415" s="1650">
        <v>199726013798</v>
      </c>
    </row>
    <row r="1416" spans="1:10">
      <c r="A1416" s="13" t="s">
        <v>2831</v>
      </c>
      <c r="B1416" s="13" t="s">
        <v>2660</v>
      </c>
      <c r="C1416" s="13" t="s">
        <v>6487</v>
      </c>
      <c r="D1416" s="1608">
        <v>31.1</v>
      </c>
      <c r="E1416" s="210">
        <f>VLOOKUP(A1416,'Lead Sheet'!A:B,2,0)</f>
        <v>0</v>
      </c>
      <c r="F1416" s="1608">
        <f t="shared" si="22"/>
        <v>0</v>
      </c>
      <c r="G1416" s="1648">
        <v>25</v>
      </c>
      <c r="H1416" s="1648">
        <v>200</v>
      </c>
      <c r="I1416" s="1648"/>
      <c r="J1416" s="1650">
        <v>199726013804</v>
      </c>
    </row>
    <row r="1417" spans="1:10">
      <c r="A1417" s="13" t="s">
        <v>2831</v>
      </c>
      <c r="B1417" s="13" t="s">
        <v>2661</v>
      </c>
      <c r="C1417" s="13" t="s">
        <v>6488</v>
      </c>
      <c r="D1417" s="1608">
        <v>31.1</v>
      </c>
      <c r="E1417" s="210">
        <f>VLOOKUP(A1417,'Lead Sheet'!A:B,2,0)</f>
        <v>0</v>
      </c>
      <c r="F1417" s="1608">
        <f t="shared" si="22"/>
        <v>0</v>
      </c>
      <c r="G1417" s="1648">
        <v>25</v>
      </c>
      <c r="H1417" s="1648">
        <v>200</v>
      </c>
      <c r="I1417" s="1648"/>
      <c r="J1417" s="1650">
        <v>199726013811</v>
      </c>
    </row>
    <row r="1418" spans="1:10">
      <c r="A1418" s="13" t="s">
        <v>2831</v>
      </c>
      <c r="B1418" s="13" t="s">
        <v>2662</v>
      </c>
      <c r="C1418" s="13" t="s">
        <v>6489</v>
      </c>
      <c r="D1418" s="1608">
        <v>29.78</v>
      </c>
      <c r="E1418" s="210">
        <f>VLOOKUP(A1418,'Lead Sheet'!A:B,2,0)</f>
        <v>0</v>
      </c>
      <c r="F1418" s="1608">
        <f t="shared" si="22"/>
        <v>0</v>
      </c>
      <c r="G1418" s="1648">
        <v>25</v>
      </c>
      <c r="H1418" s="1648">
        <v>200</v>
      </c>
      <c r="I1418" s="1648"/>
      <c r="J1418" s="1650">
        <v>199726013828</v>
      </c>
    </row>
    <row r="1419" spans="1:10">
      <c r="A1419" s="13" t="s">
        <v>2831</v>
      </c>
      <c r="B1419" s="13" t="s">
        <v>2663</v>
      </c>
      <c r="C1419" s="13" t="s">
        <v>6490</v>
      </c>
      <c r="D1419" s="1608">
        <v>36.200000000000003</v>
      </c>
      <c r="E1419" s="210">
        <f>VLOOKUP(A1419,'Lead Sheet'!A:B,2,0)</f>
        <v>0</v>
      </c>
      <c r="F1419" s="1608">
        <f t="shared" si="22"/>
        <v>0</v>
      </c>
      <c r="G1419" s="1648">
        <v>25</v>
      </c>
      <c r="H1419" s="1648">
        <v>150</v>
      </c>
      <c r="I1419" s="1648"/>
      <c r="J1419" s="1650">
        <v>199726013835</v>
      </c>
    </row>
    <row r="1420" spans="1:10">
      <c r="A1420" s="13" t="s">
        <v>2831</v>
      </c>
      <c r="B1420" s="13" t="s">
        <v>2664</v>
      </c>
      <c r="C1420" s="13" t="s">
        <v>6491</v>
      </c>
      <c r="D1420" s="1608">
        <v>40.369999999999997</v>
      </c>
      <c r="E1420" s="210">
        <f>VLOOKUP(A1420,'Lead Sheet'!A:B,2,0)</f>
        <v>0</v>
      </c>
      <c r="F1420" s="1608">
        <f t="shared" si="22"/>
        <v>0</v>
      </c>
      <c r="G1420" s="1648">
        <v>25</v>
      </c>
      <c r="H1420" s="1648">
        <v>150</v>
      </c>
      <c r="I1420" s="1648"/>
      <c r="J1420" s="1650">
        <v>199726013842</v>
      </c>
    </row>
    <row r="1421" spans="1:10">
      <c r="A1421" s="13" t="s">
        <v>2831</v>
      </c>
      <c r="B1421" s="13" t="s">
        <v>2665</v>
      </c>
      <c r="C1421" s="13" t="s">
        <v>6492</v>
      </c>
      <c r="D1421" s="1608">
        <v>40.369999999999997</v>
      </c>
      <c r="E1421" s="210">
        <f>VLOOKUP(A1421,'Lead Sheet'!A:B,2,0)</f>
        <v>0</v>
      </c>
      <c r="F1421" s="1608">
        <f t="shared" si="22"/>
        <v>0</v>
      </c>
      <c r="G1421" s="1648">
        <v>25</v>
      </c>
      <c r="H1421" s="1648">
        <v>150</v>
      </c>
      <c r="I1421" s="1648"/>
      <c r="J1421" s="1650">
        <v>199726013859</v>
      </c>
    </row>
    <row r="1422" spans="1:10">
      <c r="A1422" s="13" t="s">
        <v>2831</v>
      </c>
      <c r="B1422" s="13" t="s">
        <v>2666</v>
      </c>
      <c r="C1422" s="13" t="s">
        <v>6493</v>
      </c>
      <c r="D1422" s="1608">
        <v>7.14</v>
      </c>
      <c r="E1422" s="210">
        <f>VLOOKUP(A1422,'Lead Sheet'!A:B,2,0)</f>
        <v>0</v>
      </c>
      <c r="F1422" s="1608">
        <f t="shared" si="22"/>
        <v>0</v>
      </c>
      <c r="G1422" s="1648">
        <v>25</v>
      </c>
      <c r="H1422" s="1648">
        <v>600</v>
      </c>
      <c r="I1422" s="1648"/>
      <c r="J1422" s="1650">
        <v>199726013866</v>
      </c>
    </row>
    <row r="1423" spans="1:10">
      <c r="A1423" s="13" t="s">
        <v>2831</v>
      </c>
      <c r="B1423" s="13" t="s">
        <v>2667</v>
      </c>
      <c r="C1423" s="13" t="s">
        <v>6494</v>
      </c>
      <c r="D1423" s="1608">
        <v>8.18</v>
      </c>
      <c r="E1423" s="210">
        <f>VLOOKUP(A1423,'Lead Sheet'!A:B,2,0)</f>
        <v>0</v>
      </c>
      <c r="F1423" s="1608">
        <f t="shared" si="22"/>
        <v>0</v>
      </c>
      <c r="G1423" s="1648">
        <v>25</v>
      </c>
      <c r="H1423" s="1648">
        <v>600</v>
      </c>
      <c r="I1423" s="1648"/>
      <c r="J1423" s="1650">
        <v>199726013873</v>
      </c>
    </row>
    <row r="1424" spans="1:10">
      <c r="A1424" s="13" t="s">
        <v>2831</v>
      </c>
      <c r="B1424" s="13" t="s">
        <v>2668</v>
      </c>
      <c r="C1424" s="13" t="s">
        <v>6495</v>
      </c>
      <c r="D1424" s="1608">
        <v>8.18</v>
      </c>
      <c r="E1424" s="210">
        <f>VLOOKUP(A1424,'Lead Sheet'!A:B,2,0)</f>
        <v>0</v>
      </c>
      <c r="F1424" s="1608">
        <f t="shared" si="22"/>
        <v>0</v>
      </c>
      <c r="G1424" s="1648">
        <v>25</v>
      </c>
      <c r="H1424" s="1648">
        <v>600</v>
      </c>
      <c r="I1424" s="1648"/>
      <c r="J1424" s="1650">
        <v>199726013880</v>
      </c>
    </row>
    <row r="1425" spans="1:10">
      <c r="A1425" s="13" t="s">
        <v>2831</v>
      </c>
      <c r="B1425" s="13" t="s">
        <v>2669</v>
      </c>
      <c r="C1425" s="13" t="s">
        <v>6496</v>
      </c>
      <c r="D1425" s="1608">
        <v>10.94</v>
      </c>
      <c r="E1425" s="210">
        <f>VLOOKUP(A1425,'Lead Sheet'!A:B,2,0)</f>
        <v>0</v>
      </c>
      <c r="F1425" s="1608">
        <f t="shared" si="22"/>
        <v>0</v>
      </c>
      <c r="G1425" s="1648">
        <v>25</v>
      </c>
      <c r="H1425" s="1648">
        <v>400</v>
      </c>
      <c r="I1425" s="1648"/>
      <c r="J1425" s="1650">
        <v>199726013897</v>
      </c>
    </row>
    <row r="1426" spans="1:10">
      <c r="A1426" s="13" t="s">
        <v>2831</v>
      </c>
      <c r="B1426" s="13" t="s">
        <v>2670</v>
      </c>
      <c r="C1426" s="13" t="s">
        <v>6497</v>
      </c>
      <c r="D1426" s="1608">
        <v>10.94</v>
      </c>
      <c r="E1426" s="210">
        <f>VLOOKUP(A1426,'Lead Sheet'!A:B,2,0)</f>
        <v>0</v>
      </c>
      <c r="F1426" s="1608">
        <f t="shared" si="22"/>
        <v>0</v>
      </c>
      <c r="G1426" s="1648">
        <v>25</v>
      </c>
      <c r="H1426" s="1648">
        <v>400</v>
      </c>
      <c r="I1426" s="1648"/>
      <c r="J1426" s="1650">
        <v>199726013903</v>
      </c>
    </row>
    <row r="1427" spans="1:10">
      <c r="A1427" s="13" t="s">
        <v>2831</v>
      </c>
      <c r="B1427" s="13" t="s">
        <v>2671</v>
      </c>
      <c r="C1427" s="13" t="s">
        <v>6498</v>
      </c>
      <c r="D1427" s="1608">
        <v>12.94</v>
      </c>
      <c r="E1427" s="210">
        <f>VLOOKUP(A1427,'Lead Sheet'!A:B,2,0)</f>
        <v>0</v>
      </c>
      <c r="F1427" s="1608">
        <f t="shared" si="22"/>
        <v>0</v>
      </c>
      <c r="G1427" s="1648">
        <v>25</v>
      </c>
      <c r="H1427" s="1648">
        <v>400</v>
      </c>
      <c r="I1427" s="1648"/>
      <c r="J1427" s="1650">
        <v>199726013910</v>
      </c>
    </row>
    <row r="1428" spans="1:10">
      <c r="A1428" s="13" t="s">
        <v>2831</v>
      </c>
      <c r="B1428" s="13" t="s">
        <v>2672</v>
      </c>
      <c r="C1428" s="13" t="s">
        <v>6499</v>
      </c>
      <c r="D1428" s="1608">
        <v>12.94</v>
      </c>
      <c r="E1428" s="210">
        <f>VLOOKUP(A1428,'Lead Sheet'!A:B,2,0)</f>
        <v>0</v>
      </c>
      <c r="F1428" s="1608">
        <f t="shared" si="22"/>
        <v>0</v>
      </c>
      <c r="G1428" s="1648">
        <v>25</v>
      </c>
      <c r="H1428" s="1648">
        <v>300</v>
      </c>
      <c r="I1428" s="1648"/>
      <c r="J1428" s="1650">
        <v>199726013927</v>
      </c>
    </row>
    <row r="1429" spans="1:10">
      <c r="A1429" s="13" t="s">
        <v>2831</v>
      </c>
      <c r="B1429" s="13" t="s">
        <v>2673</v>
      </c>
      <c r="C1429" s="13" t="s">
        <v>6500</v>
      </c>
      <c r="D1429" s="1608">
        <v>17.86</v>
      </c>
      <c r="E1429" s="210">
        <f>VLOOKUP(A1429,'Lead Sheet'!A:B,2,0)</f>
        <v>0</v>
      </c>
      <c r="F1429" s="1608">
        <f t="shared" si="22"/>
        <v>0</v>
      </c>
      <c r="G1429" s="1648">
        <v>25</v>
      </c>
      <c r="H1429" s="1648">
        <v>300</v>
      </c>
      <c r="I1429" s="1648"/>
      <c r="J1429" s="1650">
        <v>199726013934</v>
      </c>
    </row>
    <row r="1430" spans="1:10">
      <c r="A1430" s="13" t="s">
        <v>2831</v>
      </c>
      <c r="B1430" s="13" t="s">
        <v>2674</v>
      </c>
      <c r="C1430" s="13" t="s">
        <v>6501</v>
      </c>
      <c r="D1430" s="1608">
        <v>17.86</v>
      </c>
      <c r="E1430" s="210">
        <f>VLOOKUP(A1430,'Lead Sheet'!A:B,2,0)</f>
        <v>0</v>
      </c>
      <c r="F1430" s="1608">
        <f t="shared" si="22"/>
        <v>0</v>
      </c>
      <c r="G1430" s="1648">
        <v>25</v>
      </c>
      <c r="H1430" s="1648">
        <v>300</v>
      </c>
      <c r="I1430" s="1648"/>
      <c r="J1430" s="1650">
        <v>199726013941</v>
      </c>
    </row>
    <row r="1431" spans="1:10">
      <c r="A1431" s="13" t="s">
        <v>2831</v>
      </c>
      <c r="B1431" s="13" t="s">
        <v>2675</v>
      </c>
      <c r="C1431" s="13" t="s">
        <v>6502</v>
      </c>
      <c r="D1431" s="1608">
        <v>19.78</v>
      </c>
      <c r="E1431" s="210">
        <f>VLOOKUP(A1431,'Lead Sheet'!A:B,2,0)</f>
        <v>0</v>
      </c>
      <c r="F1431" s="1608">
        <f t="shared" si="22"/>
        <v>0</v>
      </c>
      <c r="G1431" s="1648">
        <v>25</v>
      </c>
      <c r="H1431" s="1648">
        <v>200</v>
      </c>
      <c r="I1431" s="1648"/>
      <c r="J1431" s="1650">
        <v>199726013958</v>
      </c>
    </row>
    <row r="1432" spans="1:10">
      <c r="A1432" s="13" t="s">
        <v>2831</v>
      </c>
      <c r="B1432" s="13" t="s">
        <v>2676</v>
      </c>
      <c r="C1432" s="13" t="s">
        <v>6503</v>
      </c>
      <c r="D1432" s="1608">
        <v>19.78</v>
      </c>
      <c r="E1432" s="210">
        <f>VLOOKUP(A1432,'Lead Sheet'!A:B,2,0)</f>
        <v>0</v>
      </c>
      <c r="F1432" s="1608">
        <f t="shared" si="22"/>
        <v>0</v>
      </c>
      <c r="G1432" s="1648">
        <v>25</v>
      </c>
      <c r="H1432" s="1648">
        <v>200</v>
      </c>
      <c r="I1432" s="1648"/>
      <c r="J1432" s="1650">
        <v>199726013965</v>
      </c>
    </row>
    <row r="1433" spans="1:10">
      <c r="A1433" s="13" t="s">
        <v>2831</v>
      </c>
      <c r="B1433" s="13" t="s">
        <v>2677</v>
      </c>
      <c r="C1433" s="13" t="s">
        <v>6504</v>
      </c>
      <c r="D1433" s="1608">
        <v>31.59</v>
      </c>
      <c r="E1433" s="210">
        <f>VLOOKUP(A1433,'Lead Sheet'!A:B,2,0)</f>
        <v>0</v>
      </c>
      <c r="F1433" s="1608">
        <f t="shared" si="22"/>
        <v>0</v>
      </c>
      <c r="G1433" s="1648">
        <v>25</v>
      </c>
      <c r="H1433" s="1648">
        <v>200</v>
      </c>
      <c r="I1433" s="1648"/>
      <c r="J1433" s="1650">
        <v>199726013972</v>
      </c>
    </row>
    <row r="1434" spans="1:10">
      <c r="A1434" s="13" t="s">
        <v>2831</v>
      </c>
      <c r="B1434" s="13" t="s">
        <v>2678</v>
      </c>
      <c r="C1434" s="13" t="s">
        <v>6505</v>
      </c>
      <c r="D1434" s="1608">
        <v>31.59</v>
      </c>
      <c r="E1434" s="210">
        <f>VLOOKUP(A1434,'Lead Sheet'!A:B,2,0)</f>
        <v>0</v>
      </c>
      <c r="F1434" s="1608">
        <f t="shared" si="22"/>
        <v>0</v>
      </c>
      <c r="G1434" s="1648">
        <v>25</v>
      </c>
      <c r="H1434" s="1648">
        <v>150</v>
      </c>
      <c r="I1434" s="1648"/>
      <c r="J1434" s="1650">
        <v>199726013989</v>
      </c>
    </row>
    <row r="1435" spans="1:10">
      <c r="A1435" s="13" t="s">
        <v>2831</v>
      </c>
      <c r="B1435" s="13" t="s">
        <v>2679</v>
      </c>
      <c r="C1435" s="13" t="s">
        <v>6506</v>
      </c>
      <c r="D1435" s="1608">
        <v>37.67</v>
      </c>
      <c r="E1435" s="210">
        <f>VLOOKUP(A1435,'Lead Sheet'!A:B,2,0)</f>
        <v>0</v>
      </c>
      <c r="F1435" s="1608">
        <f t="shared" si="22"/>
        <v>0</v>
      </c>
      <c r="G1435" s="1648">
        <v>25</v>
      </c>
      <c r="H1435" s="1648">
        <v>150</v>
      </c>
      <c r="I1435" s="1648"/>
      <c r="J1435" s="1650">
        <v>199726013996</v>
      </c>
    </row>
    <row r="1436" spans="1:10">
      <c r="A1436" s="13" t="s">
        <v>2831</v>
      </c>
      <c r="B1436" s="13" t="s">
        <v>2680</v>
      </c>
      <c r="C1436" s="13" t="s">
        <v>6507</v>
      </c>
      <c r="D1436" s="1608">
        <v>37.67</v>
      </c>
      <c r="E1436" s="210">
        <f>VLOOKUP(A1436,'Lead Sheet'!A:B,2,0)</f>
        <v>0</v>
      </c>
      <c r="F1436" s="1608">
        <f t="shared" si="22"/>
        <v>0</v>
      </c>
      <c r="G1436" s="1648">
        <v>25</v>
      </c>
      <c r="H1436" s="1648">
        <v>100</v>
      </c>
      <c r="I1436" s="1648"/>
      <c r="J1436" s="1650">
        <v>199726014009</v>
      </c>
    </row>
    <row r="1437" spans="1:10">
      <c r="A1437" s="13" t="s">
        <v>2831</v>
      </c>
      <c r="B1437" s="13" t="s">
        <v>2681</v>
      </c>
      <c r="C1437" s="13" t="s">
        <v>6508</v>
      </c>
      <c r="D1437" s="1608">
        <v>41.75</v>
      </c>
      <c r="E1437" s="210">
        <f>VLOOKUP(A1437,'Lead Sheet'!A:B,2,0)</f>
        <v>0</v>
      </c>
      <c r="F1437" s="1608">
        <f t="shared" si="22"/>
        <v>0</v>
      </c>
      <c r="G1437" s="1648">
        <v>25</v>
      </c>
      <c r="H1437" s="1648">
        <v>100</v>
      </c>
      <c r="I1437" s="1648"/>
      <c r="J1437" s="1650">
        <v>199726014016</v>
      </c>
    </row>
    <row r="1438" spans="1:10">
      <c r="A1438" s="13" t="s">
        <v>2831</v>
      </c>
      <c r="B1438" s="13" t="s">
        <v>2682</v>
      </c>
      <c r="C1438" s="13" t="s">
        <v>6509</v>
      </c>
      <c r="D1438" s="1608">
        <v>41.75</v>
      </c>
      <c r="E1438" s="210">
        <f>VLOOKUP(A1438,'Lead Sheet'!A:B,2,0)</f>
        <v>0</v>
      </c>
      <c r="F1438" s="1608">
        <f t="shared" si="22"/>
        <v>0</v>
      </c>
      <c r="G1438" s="1648">
        <v>25</v>
      </c>
      <c r="H1438" s="1648">
        <v>100</v>
      </c>
      <c r="I1438" s="1648"/>
      <c r="J1438" s="1650">
        <v>199726014023</v>
      </c>
    </row>
    <row r="1439" spans="1:10">
      <c r="A1439" s="13" t="s">
        <v>2831</v>
      </c>
      <c r="B1439" s="13" t="s">
        <v>2683</v>
      </c>
      <c r="C1439" s="13" t="s">
        <v>6510</v>
      </c>
      <c r="D1439" s="1608">
        <v>5.77</v>
      </c>
      <c r="E1439" s="210">
        <f>VLOOKUP(A1439,'Lead Sheet'!A:B,2,0)</f>
        <v>0</v>
      </c>
      <c r="F1439" s="1608">
        <f t="shared" si="22"/>
        <v>0</v>
      </c>
      <c r="G1439" s="1648">
        <v>25</v>
      </c>
      <c r="H1439" s="1648">
        <v>600</v>
      </c>
      <c r="I1439" s="1648"/>
      <c r="J1439" s="1650">
        <v>199726014030</v>
      </c>
    </row>
    <row r="1440" spans="1:10">
      <c r="A1440" s="13" t="s">
        <v>2831</v>
      </c>
      <c r="B1440" s="13" t="s">
        <v>2684</v>
      </c>
      <c r="C1440" s="13" t="s">
        <v>6511</v>
      </c>
      <c r="D1440" s="1608">
        <v>6.12</v>
      </c>
      <c r="E1440" s="210">
        <f>VLOOKUP(A1440,'Lead Sheet'!A:B,2,0)</f>
        <v>0</v>
      </c>
      <c r="F1440" s="1608">
        <f t="shared" si="22"/>
        <v>0</v>
      </c>
      <c r="G1440" s="1648">
        <v>25</v>
      </c>
      <c r="H1440" s="1648">
        <v>600</v>
      </c>
      <c r="I1440" s="1648"/>
      <c r="J1440" s="1650">
        <v>199726014047</v>
      </c>
    </row>
    <row r="1441" spans="1:10">
      <c r="A1441" s="13" t="s">
        <v>2831</v>
      </c>
      <c r="B1441" s="13" t="s">
        <v>2685</v>
      </c>
      <c r="C1441" s="13" t="s">
        <v>6512</v>
      </c>
      <c r="D1441" s="1608">
        <v>6.12</v>
      </c>
      <c r="E1441" s="210">
        <f>VLOOKUP(A1441,'Lead Sheet'!A:B,2,0)</f>
        <v>0</v>
      </c>
      <c r="F1441" s="1608">
        <f t="shared" si="22"/>
        <v>0</v>
      </c>
      <c r="G1441" s="1648">
        <v>25</v>
      </c>
      <c r="H1441" s="1648">
        <v>600</v>
      </c>
      <c r="I1441" s="1648"/>
      <c r="J1441" s="1650">
        <v>199726014054</v>
      </c>
    </row>
    <row r="1442" spans="1:10">
      <c r="A1442" s="13" t="s">
        <v>2831</v>
      </c>
      <c r="B1442" s="13" t="s">
        <v>2686</v>
      </c>
      <c r="C1442" s="13" t="s">
        <v>6513</v>
      </c>
      <c r="D1442" s="1608">
        <v>7.15</v>
      </c>
      <c r="E1442" s="210">
        <f>VLOOKUP(A1442,'Lead Sheet'!A:B,2,0)</f>
        <v>0</v>
      </c>
      <c r="F1442" s="1608">
        <f t="shared" si="22"/>
        <v>0</v>
      </c>
      <c r="G1442" s="1648">
        <v>25</v>
      </c>
      <c r="H1442" s="1648">
        <v>400</v>
      </c>
      <c r="I1442" s="1648"/>
      <c r="J1442" s="1650">
        <v>199726014061</v>
      </c>
    </row>
    <row r="1443" spans="1:10">
      <c r="A1443" s="13" t="s">
        <v>2831</v>
      </c>
      <c r="B1443" s="13" t="s">
        <v>2687</v>
      </c>
      <c r="C1443" s="13" t="s">
        <v>6514</v>
      </c>
      <c r="D1443" s="1608">
        <v>7.15</v>
      </c>
      <c r="E1443" s="210">
        <f>VLOOKUP(A1443,'Lead Sheet'!A:B,2,0)</f>
        <v>0</v>
      </c>
      <c r="F1443" s="1608">
        <f t="shared" si="22"/>
        <v>0</v>
      </c>
      <c r="G1443" s="1648">
        <v>25</v>
      </c>
      <c r="H1443" s="1648">
        <v>400</v>
      </c>
      <c r="I1443" s="1648"/>
      <c r="J1443" s="1650">
        <v>199726014078</v>
      </c>
    </row>
    <row r="1444" spans="1:10">
      <c r="A1444" s="13" t="s">
        <v>2831</v>
      </c>
      <c r="B1444" s="13" t="s">
        <v>2688</v>
      </c>
      <c r="C1444" s="13" t="s">
        <v>6515</v>
      </c>
      <c r="D1444" s="1608">
        <v>8.83</v>
      </c>
      <c r="E1444" s="210">
        <f>VLOOKUP(A1444,'Lead Sheet'!A:B,2,0)</f>
        <v>0</v>
      </c>
      <c r="F1444" s="1608">
        <f t="shared" si="22"/>
        <v>0</v>
      </c>
      <c r="G1444" s="1648">
        <v>25</v>
      </c>
      <c r="H1444" s="1648">
        <v>300</v>
      </c>
      <c r="I1444" s="1648"/>
      <c r="J1444" s="1650">
        <v>199726014085</v>
      </c>
    </row>
    <row r="1445" spans="1:10">
      <c r="A1445" s="13" t="s">
        <v>2831</v>
      </c>
      <c r="B1445" s="13" t="s">
        <v>2689</v>
      </c>
      <c r="C1445" s="13" t="s">
        <v>6516</v>
      </c>
      <c r="D1445" s="1608">
        <v>8.83</v>
      </c>
      <c r="E1445" s="210">
        <f>VLOOKUP(A1445,'Lead Sheet'!A:B,2,0)</f>
        <v>0</v>
      </c>
      <c r="F1445" s="1608">
        <f t="shared" si="22"/>
        <v>0</v>
      </c>
      <c r="G1445" s="1648">
        <v>25</v>
      </c>
      <c r="H1445" s="1648">
        <v>300</v>
      </c>
      <c r="I1445" s="1648"/>
      <c r="J1445" s="1650">
        <v>199726014092</v>
      </c>
    </row>
    <row r="1446" spans="1:10">
      <c r="A1446" s="13" t="s">
        <v>2831</v>
      </c>
      <c r="B1446" s="13" t="s">
        <v>2690</v>
      </c>
      <c r="C1446" s="13" t="s">
        <v>6517</v>
      </c>
      <c r="D1446" s="1608">
        <v>10.58</v>
      </c>
      <c r="E1446" s="210">
        <f>VLOOKUP(A1446,'Lead Sheet'!A:B,2,0)</f>
        <v>0</v>
      </c>
      <c r="F1446" s="1608">
        <f t="shared" si="22"/>
        <v>0</v>
      </c>
      <c r="G1446" s="1648">
        <v>25</v>
      </c>
      <c r="H1446" s="1648">
        <v>200</v>
      </c>
      <c r="I1446" s="1648"/>
      <c r="J1446" s="1650">
        <v>199726014108</v>
      </c>
    </row>
    <row r="1447" spans="1:10">
      <c r="A1447" s="13" t="s">
        <v>2831</v>
      </c>
      <c r="B1447" s="13" t="s">
        <v>2691</v>
      </c>
      <c r="C1447" s="13" t="s">
        <v>6518</v>
      </c>
      <c r="D1447" s="1608">
        <v>10.58</v>
      </c>
      <c r="E1447" s="210">
        <f>VLOOKUP(A1447,'Lead Sheet'!A:B,2,0)</f>
        <v>0</v>
      </c>
      <c r="F1447" s="1608">
        <f t="shared" si="22"/>
        <v>0</v>
      </c>
      <c r="G1447" s="1648">
        <v>25</v>
      </c>
      <c r="H1447" s="1648">
        <v>200</v>
      </c>
      <c r="I1447" s="1648"/>
      <c r="J1447" s="1650">
        <v>199726014115</v>
      </c>
    </row>
    <row r="1448" spans="1:10">
      <c r="A1448" s="13" t="s">
        <v>2831</v>
      </c>
      <c r="B1448" s="13" t="s">
        <v>2692</v>
      </c>
      <c r="C1448" s="13" t="s">
        <v>6519</v>
      </c>
      <c r="D1448" s="1608">
        <v>12.03</v>
      </c>
      <c r="E1448" s="210">
        <f>VLOOKUP(A1448,'Lead Sheet'!A:B,2,0)</f>
        <v>0</v>
      </c>
      <c r="F1448" s="1608">
        <f t="shared" si="22"/>
        <v>0</v>
      </c>
      <c r="G1448" s="1648">
        <v>25</v>
      </c>
      <c r="H1448" s="1648">
        <v>200</v>
      </c>
      <c r="I1448" s="1648"/>
      <c r="J1448" s="1650">
        <v>199726014122</v>
      </c>
    </row>
    <row r="1449" spans="1:10">
      <c r="A1449" s="13" t="s">
        <v>2831</v>
      </c>
      <c r="B1449" s="13" t="s">
        <v>2693</v>
      </c>
      <c r="C1449" s="13" t="s">
        <v>6520</v>
      </c>
      <c r="D1449" s="1608">
        <v>12.03</v>
      </c>
      <c r="E1449" s="210">
        <f>VLOOKUP(A1449,'Lead Sheet'!A:B,2,0)</f>
        <v>0</v>
      </c>
      <c r="F1449" s="1608">
        <f t="shared" si="22"/>
        <v>0</v>
      </c>
      <c r="G1449" s="1648">
        <v>25</v>
      </c>
      <c r="H1449" s="1648">
        <v>200</v>
      </c>
      <c r="I1449" s="1648"/>
      <c r="J1449" s="1650">
        <v>199726014139</v>
      </c>
    </row>
    <row r="1450" spans="1:10">
      <c r="A1450" s="13" t="s">
        <v>2831</v>
      </c>
      <c r="B1450" s="13" t="s">
        <v>2694</v>
      </c>
      <c r="C1450" s="13" t="s">
        <v>6521</v>
      </c>
      <c r="D1450" s="1608">
        <v>21.08</v>
      </c>
      <c r="E1450" s="210">
        <f>VLOOKUP(A1450,'Lead Sheet'!A:B,2,0)</f>
        <v>0</v>
      </c>
      <c r="F1450" s="1608">
        <f t="shared" si="22"/>
        <v>0</v>
      </c>
      <c r="G1450" s="1648">
        <v>25</v>
      </c>
      <c r="H1450" s="1648">
        <v>100</v>
      </c>
      <c r="I1450" s="1648"/>
      <c r="J1450" s="1650">
        <v>199726014146</v>
      </c>
    </row>
    <row r="1451" spans="1:10">
      <c r="A1451" s="13" t="s">
        <v>2831</v>
      </c>
      <c r="B1451" s="13" t="s">
        <v>2695</v>
      </c>
      <c r="C1451" s="13" t="s">
        <v>6522</v>
      </c>
      <c r="D1451" s="1608">
        <v>21.08</v>
      </c>
      <c r="E1451" s="210">
        <f>VLOOKUP(A1451,'Lead Sheet'!A:B,2,0)</f>
        <v>0</v>
      </c>
      <c r="F1451" s="1608">
        <f t="shared" si="22"/>
        <v>0</v>
      </c>
      <c r="G1451" s="1648">
        <v>25</v>
      </c>
      <c r="H1451" s="1648">
        <v>100</v>
      </c>
      <c r="I1451" s="1648"/>
      <c r="J1451" s="1650">
        <v>199726014153</v>
      </c>
    </row>
    <row r="1452" spans="1:10">
      <c r="A1452" s="13" t="s">
        <v>2831</v>
      </c>
      <c r="B1452" s="13" t="s">
        <v>2696</v>
      </c>
      <c r="C1452" s="13" t="s">
        <v>6523</v>
      </c>
      <c r="D1452" s="1608">
        <v>25.09</v>
      </c>
      <c r="E1452" s="210">
        <f>VLOOKUP(A1452,'Lead Sheet'!A:B,2,0)</f>
        <v>0</v>
      </c>
      <c r="F1452" s="1608">
        <f t="shared" si="22"/>
        <v>0</v>
      </c>
      <c r="G1452" s="1648">
        <v>25</v>
      </c>
      <c r="H1452" s="1648">
        <v>100</v>
      </c>
      <c r="I1452" s="1648"/>
      <c r="J1452" s="1650">
        <v>199726014160</v>
      </c>
    </row>
    <row r="1453" spans="1:10">
      <c r="A1453" s="13" t="s">
        <v>2831</v>
      </c>
      <c r="B1453" s="13" t="s">
        <v>2697</v>
      </c>
      <c r="C1453" s="13" t="s">
        <v>6524</v>
      </c>
      <c r="D1453" s="1608">
        <v>25.09</v>
      </c>
      <c r="E1453" s="210">
        <f>VLOOKUP(A1453,'Lead Sheet'!A:B,2,0)</f>
        <v>0</v>
      </c>
      <c r="F1453" s="1608">
        <f t="shared" si="22"/>
        <v>0</v>
      </c>
      <c r="G1453" s="1648">
        <v>25</v>
      </c>
      <c r="H1453" s="1648">
        <v>75</v>
      </c>
      <c r="I1453" s="1648"/>
      <c r="J1453" s="1650">
        <v>199726014177</v>
      </c>
    </row>
    <row r="1454" spans="1:10">
      <c r="A1454" s="13" t="s">
        <v>2831</v>
      </c>
      <c r="B1454" s="13" t="s">
        <v>2698</v>
      </c>
      <c r="C1454" s="13" t="s">
        <v>6525</v>
      </c>
      <c r="D1454" s="1608">
        <v>28.5</v>
      </c>
      <c r="E1454" s="210">
        <f>VLOOKUP(A1454,'Lead Sheet'!A:B,2,0)</f>
        <v>0</v>
      </c>
      <c r="F1454" s="1608">
        <f t="shared" si="22"/>
        <v>0</v>
      </c>
      <c r="G1454" s="1648">
        <v>25</v>
      </c>
      <c r="H1454" s="1648">
        <v>75</v>
      </c>
      <c r="I1454" s="1648"/>
      <c r="J1454" s="1650">
        <v>199726014184</v>
      </c>
    </row>
    <row r="1455" spans="1:10">
      <c r="A1455" s="13" t="s">
        <v>2831</v>
      </c>
      <c r="B1455" s="13" t="s">
        <v>2699</v>
      </c>
      <c r="C1455" s="13" t="s">
        <v>6526</v>
      </c>
      <c r="D1455" s="1608">
        <v>28.5</v>
      </c>
      <c r="E1455" s="210">
        <f>VLOOKUP(A1455,'Lead Sheet'!A:B,2,0)</f>
        <v>0</v>
      </c>
      <c r="F1455" s="1608">
        <f t="shared" si="22"/>
        <v>0</v>
      </c>
      <c r="G1455" s="1648">
        <v>25</v>
      </c>
      <c r="H1455" s="1648">
        <v>75</v>
      </c>
      <c r="I1455" s="1648"/>
      <c r="J1455" s="1650">
        <v>199726014191</v>
      </c>
    </row>
    <row r="1456" spans="1:10">
      <c r="A1456" s="13" t="s">
        <v>2831</v>
      </c>
      <c r="B1456" s="13" t="s">
        <v>2700</v>
      </c>
      <c r="C1456" s="13" t="s">
        <v>6527</v>
      </c>
      <c r="D1456" s="1608">
        <v>7.06</v>
      </c>
      <c r="E1456" s="210">
        <f>VLOOKUP(A1456,'Lead Sheet'!A:B,2,0)</f>
        <v>0</v>
      </c>
      <c r="F1456" s="1608">
        <f t="shared" si="22"/>
        <v>0</v>
      </c>
      <c r="G1456" s="1648">
        <v>25</v>
      </c>
      <c r="H1456" s="1648">
        <v>400</v>
      </c>
      <c r="I1456" s="1648"/>
      <c r="J1456" s="1650">
        <v>199726014207</v>
      </c>
    </row>
    <row r="1457" spans="1:10">
      <c r="A1457" s="13" t="s">
        <v>2831</v>
      </c>
      <c r="B1457" s="13" t="s">
        <v>2701</v>
      </c>
      <c r="C1457" s="13" t="s">
        <v>6528</v>
      </c>
      <c r="D1457" s="1608">
        <v>7.63</v>
      </c>
      <c r="E1457" s="210">
        <f>VLOOKUP(A1457,'Lead Sheet'!A:B,2,0)</f>
        <v>0</v>
      </c>
      <c r="F1457" s="1608">
        <f t="shared" si="22"/>
        <v>0</v>
      </c>
      <c r="G1457" s="1648">
        <v>25</v>
      </c>
      <c r="H1457" s="1648">
        <v>400</v>
      </c>
      <c r="I1457" s="1648"/>
      <c r="J1457" s="1650">
        <v>199726014214</v>
      </c>
    </row>
    <row r="1458" spans="1:10">
      <c r="A1458" s="13" t="s">
        <v>2831</v>
      </c>
      <c r="B1458" s="13" t="s">
        <v>2702</v>
      </c>
      <c r="C1458" s="13" t="s">
        <v>6529</v>
      </c>
      <c r="D1458" s="1608">
        <v>7.63</v>
      </c>
      <c r="E1458" s="210">
        <f>VLOOKUP(A1458,'Lead Sheet'!A:B,2,0)</f>
        <v>0</v>
      </c>
      <c r="F1458" s="1608">
        <f t="shared" si="22"/>
        <v>0</v>
      </c>
      <c r="G1458" s="1648">
        <v>25</v>
      </c>
      <c r="H1458" s="1648">
        <v>300</v>
      </c>
      <c r="I1458" s="1648"/>
      <c r="J1458" s="1650">
        <v>199726014221</v>
      </c>
    </row>
    <row r="1459" spans="1:10">
      <c r="A1459" s="13" t="s">
        <v>2831</v>
      </c>
      <c r="B1459" s="13" t="s">
        <v>2703</v>
      </c>
      <c r="C1459" s="13" t="s">
        <v>6530</v>
      </c>
      <c r="D1459" s="1608">
        <v>8.43</v>
      </c>
      <c r="E1459" s="210">
        <f>VLOOKUP(A1459,'Lead Sheet'!A:B,2,0)</f>
        <v>0</v>
      </c>
      <c r="F1459" s="1608">
        <f t="shared" si="22"/>
        <v>0</v>
      </c>
      <c r="G1459" s="1648">
        <v>25</v>
      </c>
      <c r="H1459" s="1648">
        <v>300</v>
      </c>
      <c r="I1459" s="1648"/>
      <c r="J1459" s="1650">
        <v>199726014238</v>
      </c>
    </row>
    <row r="1460" spans="1:10">
      <c r="A1460" s="13" t="s">
        <v>2831</v>
      </c>
      <c r="B1460" s="13" t="s">
        <v>2704</v>
      </c>
      <c r="C1460" s="13" t="s">
        <v>6531</v>
      </c>
      <c r="D1460" s="1608">
        <v>8.43</v>
      </c>
      <c r="E1460" s="210">
        <f>VLOOKUP(A1460,'Lead Sheet'!A:B,2,0)</f>
        <v>0</v>
      </c>
      <c r="F1460" s="1608">
        <f t="shared" si="22"/>
        <v>0</v>
      </c>
      <c r="G1460" s="1648">
        <v>25</v>
      </c>
      <c r="H1460" s="1648">
        <v>200</v>
      </c>
      <c r="I1460" s="1648"/>
      <c r="J1460" s="1650">
        <v>199726014245</v>
      </c>
    </row>
    <row r="1461" spans="1:10">
      <c r="A1461" s="13" t="s">
        <v>2831</v>
      </c>
      <c r="B1461" s="13" t="s">
        <v>2705</v>
      </c>
      <c r="C1461" s="13" t="s">
        <v>6532</v>
      </c>
      <c r="D1461" s="1608">
        <v>10.93</v>
      </c>
      <c r="E1461" s="210">
        <f>VLOOKUP(A1461,'Lead Sheet'!A:B,2,0)</f>
        <v>0</v>
      </c>
      <c r="F1461" s="1608">
        <f t="shared" si="22"/>
        <v>0</v>
      </c>
      <c r="G1461" s="1648">
        <v>25</v>
      </c>
      <c r="H1461" s="1648">
        <v>200</v>
      </c>
      <c r="I1461" s="1648"/>
      <c r="J1461" s="1650">
        <v>199726014252</v>
      </c>
    </row>
    <row r="1462" spans="1:10">
      <c r="A1462" s="13" t="s">
        <v>2831</v>
      </c>
      <c r="B1462" s="13" t="s">
        <v>2706</v>
      </c>
      <c r="C1462" s="13" t="s">
        <v>6533</v>
      </c>
      <c r="D1462" s="1608">
        <v>10.93</v>
      </c>
      <c r="E1462" s="210">
        <f>VLOOKUP(A1462,'Lead Sheet'!A:B,2,0)</f>
        <v>0</v>
      </c>
      <c r="F1462" s="1608">
        <f t="shared" si="22"/>
        <v>0</v>
      </c>
      <c r="G1462" s="1648">
        <v>25</v>
      </c>
      <c r="H1462" s="1648">
        <v>150</v>
      </c>
      <c r="I1462" s="1648"/>
      <c r="J1462" s="1650">
        <v>199726014269</v>
      </c>
    </row>
    <row r="1463" spans="1:10">
      <c r="A1463" s="13" t="s">
        <v>2831</v>
      </c>
      <c r="B1463" s="13" t="s">
        <v>2707</v>
      </c>
      <c r="C1463" s="13" t="s">
        <v>6534</v>
      </c>
      <c r="D1463" s="1608">
        <v>12.95</v>
      </c>
      <c r="E1463" s="210">
        <f>VLOOKUP(A1463,'Lead Sheet'!A:B,2,0)</f>
        <v>0</v>
      </c>
      <c r="F1463" s="1608">
        <f t="shared" si="22"/>
        <v>0</v>
      </c>
      <c r="G1463" s="1648">
        <v>25</v>
      </c>
      <c r="H1463" s="1648">
        <v>150</v>
      </c>
      <c r="I1463" s="1648"/>
      <c r="J1463" s="1650">
        <v>199726014276</v>
      </c>
    </row>
    <row r="1464" spans="1:10">
      <c r="A1464" s="13" t="s">
        <v>2831</v>
      </c>
      <c r="B1464" s="13" t="s">
        <v>2708</v>
      </c>
      <c r="C1464" s="13" t="s">
        <v>6535</v>
      </c>
      <c r="D1464" s="1608">
        <v>12.95</v>
      </c>
      <c r="E1464" s="210">
        <f>VLOOKUP(A1464,'Lead Sheet'!A:B,2,0)</f>
        <v>0</v>
      </c>
      <c r="F1464" s="1608">
        <f t="shared" si="22"/>
        <v>0</v>
      </c>
      <c r="G1464" s="1648">
        <v>25</v>
      </c>
      <c r="H1464" s="1648">
        <v>100</v>
      </c>
      <c r="I1464" s="1648"/>
      <c r="J1464" s="1650">
        <v>199726014283</v>
      </c>
    </row>
    <row r="1465" spans="1:10">
      <c r="A1465" s="13" t="s">
        <v>2831</v>
      </c>
      <c r="B1465" s="13" t="s">
        <v>2709</v>
      </c>
      <c r="C1465" s="13" t="s">
        <v>6536</v>
      </c>
      <c r="D1465" s="1608">
        <v>15.55</v>
      </c>
      <c r="E1465" s="210">
        <f>VLOOKUP(A1465,'Lead Sheet'!A:B,2,0)</f>
        <v>0</v>
      </c>
      <c r="F1465" s="1608">
        <f t="shared" si="22"/>
        <v>0</v>
      </c>
      <c r="G1465" s="1648">
        <v>25</v>
      </c>
      <c r="H1465" s="1648">
        <v>100</v>
      </c>
      <c r="I1465" s="1648"/>
      <c r="J1465" s="1650">
        <v>199726014290</v>
      </c>
    </row>
    <row r="1466" spans="1:10">
      <c r="A1466" s="13" t="s">
        <v>2831</v>
      </c>
      <c r="B1466" s="13" t="s">
        <v>2710</v>
      </c>
      <c r="C1466" s="13" t="s">
        <v>6537</v>
      </c>
      <c r="D1466" s="1608">
        <v>15.55</v>
      </c>
      <c r="E1466" s="210">
        <f>VLOOKUP(A1466,'Lead Sheet'!A:B,2,0)</f>
        <v>0</v>
      </c>
      <c r="F1466" s="1608">
        <f t="shared" si="22"/>
        <v>0</v>
      </c>
      <c r="G1466" s="1648">
        <v>25</v>
      </c>
      <c r="H1466" s="1648">
        <v>100</v>
      </c>
      <c r="I1466" s="1648"/>
      <c r="J1466" s="1650">
        <v>199726014306</v>
      </c>
    </row>
    <row r="1467" spans="1:10">
      <c r="A1467" s="13" t="s">
        <v>2831</v>
      </c>
      <c r="B1467" s="13" t="s">
        <v>2711</v>
      </c>
      <c r="C1467" s="13" t="s">
        <v>6538</v>
      </c>
      <c r="D1467" s="1608">
        <v>26.99</v>
      </c>
      <c r="E1467" s="210">
        <f>VLOOKUP(A1467,'Lead Sheet'!A:B,2,0)</f>
        <v>0</v>
      </c>
      <c r="F1467" s="1608">
        <f t="shared" si="22"/>
        <v>0</v>
      </c>
      <c r="G1467" s="1648">
        <v>25</v>
      </c>
      <c r="H1467" s="1648">
        <v>75</v>
      </c>
      <c r="I1467" s="1648"/>
      <c r="J1467" s="1650">
        <v>199726014313</v>
      </c>
    </row>
    <row r="1468" spans="1:10">
      <c r="A1468" s="13" t="s">
        <v>2831</v>
      </c>
      <c r="B1468" s="13" t="s">
        <v>2712</v>
      </c>
      <c r="C1468" s="13" t="s">
        <v>6539</v>
      </c>
      <c r="D1468" s="1608">
        <v>26.99</v>
      </c>
      <c r="E1468" s="210">
        <f>VLOOKUP(A1468,'Lead Sheet'!A:B,2,0)</f>
        <v>0</v>
      </c>
      <c r="F1468" s="1608">
        <f t="shared" si="22"/>
        <v>0</v>
      </c>
      <c r="G1468" s="1648">
        <v>25</v>
      </c>
      <c r="H1468" s="1648">
        <v>75</v>
      </c>
      <c r="I1468" s="1648"/>
      <c r="J1468" s="1650">
        <v>199726014320</v>
      </c>
    </row>
    <row r="1469" spans="1:10">
      <c r="A1469" s="13" t="s">
        <v>2831</v>
      </c>
      <c r="B1469" s="13" t="s">
        <v>2713</v>
      </c>
      <c r="C1469" s="13" t="s">
        <v>6540</v>
      </c>
      <c r="D1469" s="1608">
        <v>29.93</v>
      </c>
      <c r="E1469" s="210">
        <f>VLOOKUP(A1469,'Lead Sheet'!A:B,2,0)</f>
        <v>0</v>
      </c>
      <c r="F1469" s="1608">
        <f t="shared" si="22"/>
        <v>0</v>
      </c>
      <c r="G1469" s="1648">
        <v>25</v>
      </c>
      <c r="H1469" s="1648">
        <v>75</v>
      </c>
      <c r="I1469" s="1648"/>
      <c r="J1469" s="1650">
        <v>199726014337</v>
      </c>
    </row>
    <row r="1470" spans="1:10">
      <c r="A1470" s="13" t="s">
        <v>2831</v>
      </c>
      <c r="B1470" s="13" t="s">
        <v>2714</v>
      </c>
      <c r="C1470" s="13" t="s">
        <v>6541</v>
      </c>
      <c r="D1470" s="1608">
        <v>29.93</v>
      </c>
      <c r="E1470" s="210">
        <f>VLOOKUP(A1470,'Lead Sheet'!A:B,2,0)</f>
        <v>0</v>
      </c>
      <c r="F1470" s="1608">
        <f t="shared" si="22"/>
        <v>0</v>
      </c>
      <c r="G1470" s="1648">
        <v>25</v>
      </c>
      <c r="H1470" s="1648">
        <v>50</v>
      </c>
      <c r="I1470" s="1648"/>
      <c r="J1470" s="1650">
        <v>199726014344</v>
      </c>
    </row>
    <row r="1471" spans="1:10">
      <c r="A1471" s="13" t="s">
        <v>2831</v>
      </c>
      <c r="B1471" s="13" t="s">
        <v>2715</v>
      </c>
      <c r="C1471" s="13" t="s">
        <v>6542</v>
      </c>
      <c r="D1471" s="1608">
        <v>33.549999999999997</v>
      </c>
      <c r="E1471" s="210">
        <f>VLOOKUP(A1471,'Lead Sheet'!A:B,2,0)</f>
        <v>0</v>
      </c>
      <c r="F1471" s="1608">
        <f t="shared" si="22"/>
        <v>0</v>
      </c>
      <c r="G1471" s="1648">
        <v>25</v>
      </c>
      <c r="H1471" s="1648">
        <v>50</v>
      </c>
      <c r="I1471" s="1648"/>
      <c r="J1471" s="1650">
        <v>199726014351</v>
      </c>
    </row>
    <row r="1472" spans="1:10">
      <c r="A1472" s="13" t="s">
        <v>2831</v>
      </c>
      <c r="B1472" s="13" t="s">
        <v>2716</v>
      </c>
      <c r="C1472" s="13" t="s">
        <v>6543</v>
      </c>
      <c r="D1472" s="1608">
        <v>33.549999999999997</v>
      </c>
      <c r="E1472" s="210">
        <f>VLOOKUP(A1472,'Lead Sheet'!A:B,2,0)</f>
        <v>0</v>
      </c>
      <c r="F1472" s="1608">
        <f t="shared" si="22"/>
        <v>0</v>
      </c>
      <c r="G1472" s="1648">
        <v>25</v>
      </c>
      <c r="H1472" s="1648">
        <v>50</v>
      </c>
      <c r="I1472" s="1648"/>
      <c r="J1472" s="1650">
        <v>199726014368</v>
      </c>
    </row>
    <row r="1473" spans="1:10">
      <c r="A1473" s="13" t="s">
        <v>2831</v>
      </c>
      <c r="B1473" s="13" t="s">
        <v>2717</v>
      </c>
      <c r="C1473" s="13" t="s">
        <v>6544</v>
      </c>
      <c r="D1473" s="1608">
        <v>9.6199999999999992</v>
      </c>
      <c r="E1473" s="210">
        <f>VLOOKUP(A1473,'Lead Sheet'!A:B,2,0)</f>
        <v>0</v>
      </c>
      <c r="F1473" s="1608">
        <f t="shared" si="22"/>
        <v>0</v>
      </c>
      <c r="G1473" s="1648">
        <v>25</v>
      </c>
      <c r="H1473" s="1648">
        <v>300</v>
      </c>
      <c r="I1473" s="1648"/>
      <c r="J1473" s="1650">
        <v>199726014375</v>
      </c>
    </row>
    <row r="1474" spans="1:10">
      <c r="A1474" s="13" t="s">
        <v>2831</v>
      </c>
      <c r="B1474" s="13" t="s">
        <v>2718</v>
      </c>
      <c r="C1474" s="13" t="s">
        <v>6545</v>
      </c>
      <c r="D1474" s="1608">
        <v>11.33</v>
      </c>
      <c r="E1474" s="210">
        <f>VLOOKUP(A1474,'Lead Sheet'!A:B,2,0)</f>
        <v>0</v>
      </c>
      <c r="F1474" s="1608">
        <f t="shared" si="22"/>
        <v>0</v>
      </c>
      <c r="G1474" s="1648">
        <v>25</v>
      </c>
      <c r="H1474" s="1648">
        <v>200</v>
      </c>
      <c r="I1474" s="1648"/>
      <c r="J1474" s="1650">
        <v>199726014382</v>
      </c>
    </row>
    <row r="1475" spans="1:10">
      <c r="A1475" s="13" t="s">
        <v>2831</v>
      </c>
      <c r="B1475" s="13" t="s">
        <v>2719</v>
      </c>
      <c r="C1475" s="13" t="s">
        <v>6546</v>
      </c>
      <c r="D1475" s="1608">
        <v>12.2</v>
      </c>
      <c r="E1475" s="210">
        <f>VLOOKUP(A1475,'Lead Sheet'!A:B,2,0)</f>
        <v>0</v>
      </c>
      <c r="F1475" s="1608">
        <f t="shared" ref="F1475:F1538" si="23">IFERROR(D1475*E1475,"NET")</f>
        <v>0</v>
      </c>
      <c r="G1475" s="1648">
        <v>25</v>
      </c>
      <c r="H1475" s="1648">
        <v>200</v>
      </c>
      <c r="I1475" s="1648"/>
      <c r="J1475" s="1650">
        <v>199726014399</v>
      </c>
    </row>
    <row r="1476" spans="1:10">
      <c r="A1476" s="13" t="s">
        <v>2831</v>
      </c>
      <c r="B1476" s="13" t="s">
        <v>2720</v>
      </c>
      <c r="C1476" s="13" t="s">
        <v>6547</v>
      </c>
      <c r="D1476" s="1608">
        <v>12.2</v>
      </c>
      <c r="E1476" s="210">
        <f>VLOOKUP(A1476,'Lead Sheet'!A:B,2,0)</f>
        <v>0</v>
      </c>
      <c r="F1476" s="1608">
        <f t="shared" si="23"/>
        <v>0</v>
      </c>
      <c r="G1476" s="1648">
        <v>25</v>
      </c>
      <c r="H1476" s="1648">
        <v>150</v>
      </c>
      <c r="I1476" s="1648"/>
      <c r="J1476" s="1650">
        <v>199726014405</v>
      </c>
    </row>
    <row r="1477" spans="1:10">
      <c r="A1477" s="13" t="s">
        <v>2831</v>
      </c>
      <c r="B1477" s="13" t="s">
        <v>2721</v>
      </c>
      <c r="C1477" s="13" t="s">
        <v>6548</v>
      </c>
      <c r="D1477" s="1608">
        <v>14.72</v>
      </c>
      <c r="E1477" s="210">
        <f>VLOOKUP(A1477,'Lead Sheet'!A:B,2,0)</f>
        <v>0</v>
      </c>
      <c r="F1477" s="1608">
        <f t="shared" si="23"/>
        <v>0</v>
      </c>
      <c r="G1477" s="1648">
        <v>25</v>
      </c>
      <c r="H1477" s="1648">
        <v>150</v>
      </c>
      <c r="I1477" s="1648"/>
      <c r="J1477" s="1650">
        <v>199726014412</v>
      </c>
    </row>
    <row r="1478" spans="1:10">
      <c r="A1478" s="13" t="s">
        <v>2831</v>
      </c>
      <c r="B1478" s="13" t="s">
        <v>2722</v>
      </c>
      <c r="C1478" s="13" t="s">
        <v>6549</v>
      </c>
      <c r="D1478" s="1608">
        <v>14.72</v>
      </c>
      <c r="E1478" s="210">
        <f>VLOOKUP(A1478,'Lead Sheet'!A:B,2,0)</f>
        <v>0</v>
      </c>
      <c r="F1478" s="1608">
        <f t="shared" si="23"/>
        <v>0</v>
      </c>
      <c r="G1478" s="1648">
        <v>25</v>
      </c>
      <c r="H1478" s="1648">
        <v>100</v>
      </c>
      <c r="I1478" s="1648"/>
      <c r="J1478" s="1650">
        <v>199726014429</v>
      </c>
    </row>
    <row r="1479" spans="1:10">
      <c r="A1479" s="13" t="s">
        <v>2831</v>
      </c>
      <c r="B1479" s="13" t="s">
        <v>2723</v>
      </c>
      <c r="C1479" s="13" t="s">
        <v>6550</v>
      </c>
      <c r="D1479" s="1608">
        <v>18.02</v>
      </c>
      <c r="E1479" s="210">
        <f>VLOOKUP(A1479,'Lead Sheet'!A:B,2,0)</f>
        <v>0</v>
      </c>
      <c r="F1479" s="1608">
        <f t="shared" si="23"/>
        <v>0</v>
      </c>
      <c r="G1479" s="1648">
        <v>25</v>
      </c>
      <c r="H1479" s="1648">
        <v>100</v>
      </c>
      <c r="I1479" s="1648"/>
      <c r="J1479" s="1650">
        <v>199726014436</v>
      </c>
    </row>
    <row r="1480" spans="1:10">
      <c r="A1480" s="13" t="s">
        <v>2831</v>
      </c>
      <c r="B1480" s="13" t="s">
        <v>2724</v>
      </c>
      <c r="C1480" s="13" t="s">
        <v>6551</v>
      </c>
      <c r="D1480" s="1608">
        <v>18.02</v>
      </c>
      <c r="E1480" s="210">
        <f>VLOOKUP(A1480,'Lead Sheet'!A:B,2,0)</f>
        <v>0</v>
      </c>
      <c r="F1480" s="1608">
        <f t="shared" si="23"/>
        <v>0</v>
      </c>
      <c r="G1480" s="1648">
        <v>25</v>
      </c>
      <c r="H1480" s="1648">
        <v>100</v>
      </c>
      <c r="I1480" s="1648"/>
      <c r="J1480" s="1650">
        <v>199726014443</v>
      </c>
    </row>
    <row r="1481" spans="1:10">
      <c r="A1481" s="13" t="s">
        <v>2831</v>
      </c>
      <c r="B1481" s="13" t="s">
        <v>2725</v>
      </c>
      <c r="C1481" s="13" t="s">
        <v>6552</v>
      </c>
      <c r="D1481" s="1608">
        <v>20.49</v>
      </c>
      <c r="E1481" s="210">
        <f>VLOOKUP(A1481,'Lead Sheet'!A:B,2,0)</f>
        <v>0</v>
      </c>
      <c r="F1481" s="1608">
        <f t="shared" si="23"/>
        <v>0</v>
      </c>
      <c r="G1481" s="1648">
        <v>25</v>
      </c>
      <c r="H1481" s="1648">
        <v>75</v>
      </c>
      <c r="I1481" s="1648"/>
      <c r="J1481" s="1650">
        <v>199726014450</v>
      </c>
    </row>
    <row r="1482" spans="1:10">
      <c r="A1482" s="13" t="s">
        <v>2831</v>
      </c>
      <c r="B1482" s="13" t="s">
        <v>2726</v>
      </c>
      <c r="C1482" s="13" t="s">
        <v>6553</v>
      </c>
      <c r="D1482" s="1608">
        <v>20.49</v>
      </c>
      <c r="E1482" s="210">
        <f>VLOOKUP(A1482,'Lead Sheet'!A:B,2,0)</f>
        <v>0</v>
      </c>
      <c r="F1482" s="1608">
        <f t="shared" si="23"/>
        <v>0</v>
      </c>
      <c r="G1482" s="1648">
        <v>25</v>
      </c>
      <c r="H1482" s="1648">
        <v>75</v>
      </c>
      <c r="I1482" s="1648"/>
      <c r="J1482" s="1650">
        <v>199726014467</v>
      </c>
    </row>
    <row r="1483" spans="1:10">
      <c r="A1483" s="13" t="s">
        <v>2831</v>
      </c>
      <c r="B1483" s="13" t="s">
        <v>2727</v>
      </c>
      <c r="C1483" s="13" t="s">
        <v>6554</v>
      </c>
      <c r="D1483" s="1608">
        <v>34.159999999999997</v>
      </c>
      <c r="E1483" s="210">
        <f>VLOOKUP(A1483,'Lead Sheet'!A:B,2,0)</f>
        <v>0</v>
      </c>
      <c r="F1483" s="1608">
        <f t="shared" si="23"/>
        <v>0</v>
      </c>
      <c r="G1483" s="1648">
        <v>25</v>
      </c>
      <c r="H1483" s="1648">
        <v>50</v>
      </c>
      <c r="I1483" s="1648"/>
      <c r="J1483" s="1650">
        <v>199726014474</v>
      </c>
    </row>
    <row r="1484" spans="1:10">
      <c r="A1484" s="13" t="s">
        <v>2831</v>
      </c>
      <c r="B1484" s="13" t="s">
        <v>2728</v>
      </c>
      <c r="C1484" s="13" t="s">
        <v>6555</v>
      </c>
      <c r="D1484" s="1608">
        <v>34.159999999999997</v>
      </c>
      <c r="E1484" s="210">
        <f>VLOOKUP(A1484,'Lead Sheet'!A:B,2,0)</f>
        <v>0</v>
      </c>
      <c r="F1484" s="1608">
        <f t="shared" si="23"/>
        <v>0</v>
      </c>
      <c r="G1484" s="1648">
        <v>25</v>
      </c>
      <c r="H1484" s="1648">
        <v>50</v>
      </c>
      <c r="I1484" s="1648"/>
      <c r="J1484" s="1650">
        <v>199726014481</v>
      </c>
    </row>
    <row r="1485" spans="1:10">
      <c r="A1485" s="13" t="s">
        <v>2831</v>
      </c>
      <c r="B1485" s="13" t="s">
        <v>2729</v>
      </c>
      <c r="C1485" s="13" t="s">
        <v>6556</v>
      </c>
      <c r="D1485" s="1608">
        <v>39.04</v>
      </c>
      <c r="E1485" s="210">
        <f>VLOOKUP(A1485,'Lead Sheet'!A:B,2,0)</f>
        <v>0</v>
      </c>
      <c r="F1485" s="1608">
        <f t="shared" si="23"/>
        <v>0</v>
      </c>
      <c r="G1485" s="1648">
        <v>25</v>
      </c>
      <c r="H1485" s="1648">
        <v>50</v>
      </c>
      <c r="I1485" s="1648"/>
      <c r="J1485" s="1650">
        <v>199726014498</v>
      </c>
    </row>
    <row r="1486" spans="1:10">
      <c r="A1486" s="13" t="s">
        <v>2831</v>
      </c>
      <c r="B1486" s="13" t="s">
        <v>2730</v>
      </c>
      <c r="C1486" s="13" t="s">
        <v>6557</v>
      </c>
      <c r="D1486" s="1608">
        <v>39.04</v>
      </c>
      <c r="E1486" s="210">
        <f>VLOOKUP(A1486,'Lead Sheet'!A:B,2,0)</f>
        <v>0</v>
      </c>
      <c r="F1486" s="1608">
        <f t="shared" si="23"/>
        <v>0</v>
      </c>
      <c r="G1486" s="1648">
        <v>25</v>
      </c>
      <c r="H1486" s="1648">
        <v>50</v>
      </c>
      <c r="I1486" s="1648"/>
      <c r="J1486" s="1650">
        <v>199726014504</v>
      </c>
    </row>
    <row r="1487" spans="1:10">
      <c r="A1487" s="13" t="s">
        <v>2831</v>
      </c>
      <c r="B1487" s="13" t="s">
        <v>2731</v>
      </c>
      <c r="C1487" s="13" t="s">
        <v>6558</v>
      </c>
      <c r="D1487" s="1608">
        <v>45.47</v>
      </c>
      <c r="E1487" s="210">
        <f>VLOOKUP(A1487,'Lead Sheet'!A:B,2,0)</f>
        <v>0</v>
      </c>
      <c r="F1487" s="1608">
        <f t="shared" si="23"/>
        <v>0</v>
      </c>
      <c r="G1487" s="1648">
        <v>25</v>
      </c>
      <c r="H1487" s="1648">
        <v>50</v>
      </c>
      <c r="I1487" s="1648"/>
      <c r="J1487" s="1650">
        <v>199726014511</v>
      </c>
    </row>
    <row r="1488" spans="1:10">
      <c r="A1488" s="13" t="s">
        <v>2831</v>
      </c>
      <c r="B1488" s="13" t="s">
        <v>2732</v>
      </c>
      <c r="C1488" s="13" t="s">
        <v>6559</v>
      </c>
      <c r="D1488" s="1608">
        <v>45.47</v>
      </c>
      <c r="E1488" s="210">
        <f>VLOOKUP(A1488,'Lead Sheet'!A:B,2,0)</f>
        <v>0</v>
      </c>
      <c r="F1488" s="1608">
        <f t="shared" si="23"/>
        <v>0</v>
      </c>
      <c r="G1488" s="1648">
        <v>25</v>
      </c>
      <c r="H1488" s="1648">
        <v>50</v>
      </c>
      <c r="I1488" s="1648"/>
      <c r="J1488" s="1650">
        <v>199726014528</v>
      </c>
    </row>
    <row r="1489" spans="1:10">
      <c r="A1489" s="13" t="s">
        <v>2831</v>
      </c>
      <c r="B1489" s="13" t="s">
        <v>2733</v>
      </c>
      <c r="C1489" s="13" t="s">
        <v>6560</v>
      </c>
      <c r="D1489" s="1608">
        <v>12.9</v>
      </c>
      <c r="E1489" s="210">
        <f>VLOOKUP(A1489,'Lead Sheet'!A:B,2,0)</f>
        <v>0</v>
      </c>
      <c r="F1489" s="1608">
        <f t="shared" si="23"/>
        <v>0</v>
      </c>
      <c r="G1489" s="1648">
        <v>25</v>
      </c>
      <c r="H1489" s="1648">
        <v>150</v>
      </c>
      <c r="I1489" s="1648"/>
      <c r="J1489" s="1650">
        <v>199726014535</v>
      </c>
    </row>
    <row r="1490" spans="1:10">
      <c r="A1490" s="13" t="s">
        <v>2831</v>
      </c>
      <c r="B1490" s="13" t="s">
        <v>2734</v>
      </c>
      <c r="C1490" s="13" t="s">
        <v>6561</v>
      </c>
      <c r="D1490" s="1608">
        <v>13.99</v>
      </c>
      <c r="E1490" s="210">
        <f>VLOOKUP(A1490,'Lead Sheet'!A:B,2,0)</f>
        <v>0</v>
      </c>
      <c r="F1490" s="1608">
        <f t="shared" si="23"/>
        <v>0</v>
      </c>
      <c r="G1490" s="1648">
        <v>25</v>
      </c>
      <c r="H1490" s="1648">
        <v>150</v>
      </c>
      <c r="I1490" s="1648"/>
      <c r="J1490" s="1650">
        <v>199726014542</v>
      </c>
    </row>
    <row r="1491" spans="1:10">
      <c r="A1491" s="13" t="s">
        <v>2831</v>
      </c>
      <c r="B1491" s="13" t="s">
        <v>2735</v>
      </c>
      <c r="C1491" s="13" t="s">
        <v>6562</v>
      </c>
      <c r="D1491" s="1608">
        <v>15.2</v>
      </c>
      <c r="E1491" s="210">
        <f>VLOOKUP(A1491,'Lead Sheet'!A:B,2,0)</f>
        <v>0</v>
      </c>
      <c r="F1491" s="1608">
        <f t="shared" si="23"/>
        <v>0</v>
      </c>
      <c r="G1491" s="1648">
        <v>25</v>
      </c>
      <c r="H1491" s="1648">
        <v>150</v>
      </c>
      <c r="I1491" s="1648"/>
      <c r="J1491" s="1650">
        <v>199726014559</v>
      </c>
    </row>
    <row r="1492" spans="1:10">
      <c r="A1492" s="13" t="s">
        <v>2831</v>
      </c>
      <c r="B1492" s="13" t="s">
        <v>2736</v>
      </c>
      <c r="C1492" s="13" t="s">
        <v>6563</v>
      </c>
      <c r="D1492" s="1608">
        <v>15.2</v>
      </c>
      <c r="E1492" s="210">
        <f>VLOOKUP(A1492,'Lead Sheet'!A:B,2,0)</f>
        <v>0</v>
      </c>
      <c r="F1492" s="1608">
        <f t="shared" si="23"/>
        <v>0</v>
      </c>
      <c r="G1492" s="1648">
        <v>25</v>
      </c>
      <c r="H1492" s="1648">
        <v>100</v>
      </c>
      <c r="I1492" s="1648"/>
      <c r="J1492" s="1650">
        <v>199726014566</v>
      </c>
    </row>
    <row r="1493" spans="1:10">
      <c r="A1493" s="13" t="s">
        <v>2831</v>
      </c>
      <c r="B1493" s="13" t="s">
        <v>2737</v>
      </c>
      <c r="C1493" s="13" t="s">
        <v>6564</v>
      </c>
      <c r="D1493" s="1608">
        <v>18.02</v>
      </c>
      <c r="E1493" s="210">
        <f>VLOOKUP(A1493,'Lead Sheet'!A:B,2,0)</f>
        <v>0</v>
      </c>
      <c r="F1493" s="1608">
        <f t="shared" si="23"/>
        <v>0</v>
      </c>
      <c r="G1493" s="1648">
        <v>25</v>
      </c>
      <c r="H1493" s="1648">
        <v>100</v>
      </c>
      <c r="I1493" s="1648"/>
      <c r="J1493" s="1650">
        <v>199726014573</v>
      </c>
    </row>
    <row r="1494" spans="1:10">
      <c r="A1494" s="13" t="s">
        <v>2831</v>
      </c>
      <c r="B1494" s="13" t="s">
        <v>2738</v>
      </c>
      <c r="C1494" s="13" t="s">
        <v>6565</v>
      </c>
      <c r="D1494" s="1608">
        <v>18.02</v>
      </c>
      <c r="E1494" s="210">
        <f>VLOOKUP(A1494,'Lead Sheet'!A:B,2,0)</f>
        <v>0</v>
      </c>
      <c r="F1494" s="1608">
        <f t="shared" si="23"/>
        <v>0</v>
      </c>
      <c r="G1494" s="1648">
        <v>25</v>
      </c>
      <c r="H1494" s="1648">
        <v>100</v>
      </c>
      <c r="I1494" s="1648"/>
      <c r="J1494" s="1650">
        <v>199726014580</v>
      </c>
    </row>
    <row r="1495" spans="1:10">
      <c r="A1495" s="13" t="s">
        <v>2831</v>
      </c>
      <c r="B1495" s="13" t="s">
        <v>2739</v>
      </c>
      <c r="C1495" s="13" t="s">
        <v>6566</v>
      </c>
      <c r="D1495" s="1608">
        <v>22.29</v>
      </c>
      <c r="E1495" s="210">
        <f>VLOOKUP(A1495,'Lead Sheet'!A:B,2,0)</f>
        <v>0</v>
      </c>
      <c r="F1495" s="1608">
        <f t="shared" si="23"/>
        <v>0</v>
      </c>
      <c r="G1495" s="1648">
        <v>25</v>
      </c>
      <c r="H1495" s="1648">
        <v>75</v>
      </c>
      <c r="I1495" s="1648"/>
      <c r="J1495" s="1650">
        <v>199726014597</v>
      </c>
    </row>
    <row r="1496" spans="1:10">
      <c r="A1496" s="13" t="s">
        <v>2831</v>
      </c>
      <c r="B1496" s="13" t="s">
        <v>2740</v>
      </c>
      <c r="C1496" s="13" t="s">
        <v>6567</v>
      </c>
      <c r="D1496" s="1608">
        <v>22.29</v>
      </c>
      <c r="E1496" s="210">
        <f>VLOOKUP(A1496,'Lead Sheet'!A:B,2,0)</f>
        <v>0</v>
      </c>
      <c r="F1496" s="1608">
        <f t="shared" si="23"/>
        <v>0</v>
      </c>
      <c r="G1496" s="1648">
        <v>25</v>
      </c>
      <c r="H1496" s="1648">
        <v>75</v>
      </c>
      <c r="I1496" s="1648"/>
      <c r="J1496" s="1650">
        <v>199726014603</v>
      </c>
    </row>
    <row r="1497" spans="1:10">
      <c r="A1497" s="13" t="s">
        <v>2831</v>
      </c>
      <c r="B1497" s="13" t="s">
        <v>2741</v>
      </c>
      <c r="C1497" s="13" t="s">
        <v>6568</v>
      </c>
      <c r="D1497" s="1608">
        <v>25.92</v>
      </c>
      <c r="E1497" s="210">
        <f>VLOOKUP(A1497,'Lead Sheet'!A:B,2,0)</f>
        <v>0</v>
      </c>
      <c r="F1497" s="1608">
        <f t="shared" si="23"/>
        <v>0</v>
      </c>
      <c r="G1497" s="1648">
        <v>25</v>
      </c>
      <c r="H1497" s="1648">
        <v>75</v>
      </c>
      <c r="I1497" s="1648"/>
      <c r="J1497" s="1650">
        <v>199726014610</v>
      </c>
    </row>
    <row r="1498" spans="1:10">
      <c r="A1498" s="13" t="s">
        <v>2831</v>
      </c>
      <c r="B1498" s="13" t="s">
        <v>2742</v>
      </c>
      <c r="C1498" s="13" t="s">
        <v>6569</v>
      </c>
      <c r="D1498" s="1608">
        <v>25.92</v>
      </c>
      <c r="E1498" s="210">
        <f>VLOOKUP(A1498,'Lead Sheet'!A:B,2,0)</f>
        <v>0</v>
      </c>
      <c r="F1498" s="1608">
        <f t="shared" si="23"/>
        <v>0</v>
      </c>
      <c r="G1498" s="1648">
        <v>25</v>
      </c>
      <c r="H1498" s="1648">
        <v>50</v>
      </c>
      <c r="I1498" s="1648"/>
      <c r="J1498" s="1650">
        <v>199726014627</v>
      </c>
    </row>
    <row r="1499" spans="1:10">
      <c r="A1499" s="13" t="s">
        <v>2831</v>
      </c>
      <c r="B1499" s="13" t="s">
        <v>2743</v>
      </c>
      <c r="C1499" s="13" t="s">
        <v>6570</v>
      </c>
      <c r="D1499" s="1608">
        <v>41.93</v>
      </c>
      <c r="E1499" s="210">
        <f>VLOOKUP(A1499,'Lead Sheet'!A:B,2,0)</f>
        <v>0</v>
      </c>
      <c r="F1499" s="1608">
        <f t="shared" si="23"/>
        <v>0</v>
      </c>
      <c r="G1499" s="1648">
        <v>25</v>
      </c>
      <c r="H1499" s="1648">
        <v>50</v>
      </c>
      <c r="I1499" s="1648"/>
      <c r="J1499" s="1650">
        <v>199726014634</v>
      </c>
    </row>
    <row r="1500" spans="1:10">
      <c r="A1500" s="13" t="s">
        <v>2831</v>
      </c>
      <c r="B1500" s="13" t="s">
        <v>2744</v>
      </c>
      <c r="C1500" s="13" t="s">
        <v>6571</v>
      </c>
      <c r="D1500" s="1608">
        <v>41.93</v>
      </c>
      <c r="E1500" s="210">
        <f>VLOOKUP(A1500,'Lead Sheet'!A:B,2,0)</f>
        <v>0</v>
      </c>
      <c r="F1500" s="1608">
        <f t="shared" si="23"/>
        <v>0</v>
      </c>
      <c r="G1500" s="1648">
        <v>25</v>
      </c>
      <c r="H1500" s="1648">
        <v>50</v>
      </c>
      <c r="I1500" s="1648"/>
      <c r="J1500" s="1650">
        <v>199726014641</v>
      </c>
    </row>
    <row r="1501" spans="1:10">
      <c r="A1501" s="13" t="s">
        <v>2831</v>
      </c>
      <c r="B1501" s="13" t="s">
        <v>2745</v>
      </c>
      <c r="C1501" s="13" t="s">
        <v>6572</v>
      </c>
      <c r="D1501" s="1608">
        <v>50.1</v>
      </c>
      <c r="E1501" s="210">
        <f>VLOOKUP(A1501,'Lead Sheet'!A:B,2,0)</f>
        <v>0</v>
      </c>
      <c r="F1501" s="1608">
        <f t="shared" si="23"/>
        <v>0</v>
      </c>
      <c r="G1501" s="1648">
        <v>25</v>
      </c>
      <c r="H1501" s="1648">
        <v>50</v>
      </c>
      <c r="I1501" s="1648"/>
      <c r="J1501" s="1650">
        <v>199726014658</v>
      </c>
    </row>
    <row r="1502" spans="1:10">
      <c r="A1502" s="13" t="s">
        <v>2831</v>
      </c>
      <c r="B1502" s="13" t="s">
        <v>2746</v>
      </c>
      <c r="C1502" s="13" t="s">
        <v>6573</v>
      </c>
      <c r="D1502" s="1608">
        <v>50.1</v>
      </c>
      <c r="E1502" s="210">
        <f>VLOOKUP(A1502,'Lead Sheet'!A:B,2,0)</f>
        <v>0</v>
      </c>
      <c r="F1502" s="1608">
        <f t="shared" si="23"/>
        <v>0</v>
      </c>
      <c r="G1502" s="1648">
        <v>40</v>
      </c>
      <c r="H1502" s="1648">
        <v>40</v>
      </c>
      <c r="I1502" s="1648"/>
      <c r="J1502" s="1650">
        <v>199726014665</v>
      </c>
    </row>
    <row r="1503" spans="1:10">
      <c r="A1503" s="13" t="s">
        <v>2831</v>
      </c>
      <c r="B1503" s="13" t="s">
        <v>2747</v>
      </c>
      <c r="C1503" s="13" t="s">
        <v>6574</v>
      </c>
      <c r="D1503" s="1608">
        <v>60.15</v>
      </c>
      <c r="E1503" s="210">
        <f>VLOOKUP(A1503,'Lead Sheet'!A:B,2,0)</f>
        <v>0</v>
      </c>
      <c r="F1503" s="1608">
        <f t="shared" si="23"/>
        <v>0</v>
      </c>
      <c r="G1503" s="1648">
        <v>40</v>
      </c>
      <c r="H1503" s="1648">
        <v>40</v>
      </c>
      <c r="I1503" s="1648"/>
      <c r="J1503" s="1650">
        <v>199726014672</v>
      </c>
    </row>
    <row r="1504" spans="1:10">
      <c r="A1504" s="13" t="s">
        <v>2831</v>
      </c>
      <c r="B1504" s="13" t="s">
        <v>2748</v>
      </c>
      <c r="C1504" s="13" t="s">
        <v>6575</v>
      </c>
      <c r="D1504" s="1608">
        <v>60.15</v>
      </c>
      <c r="E1504" s="210">
        <f>VLOOKUP(A1504,'Lead Sheet'!A:B,2,0)</f>
        <v>0</v>
      </c>
      <c r="F1504" s="1608">
        <f t="shared" si="23"/>
        <v>0</v>
      </c>
      <c r="G1504" s="1648">
        <v>30</v>
      </c>
      <c r="H1504" s="1648">
        <v>30</v>
      </c>
      <c r="I1504" s="1648"/>
      <c r="J1504" s="1650">
        <v>199726014689</v>
      </c>
    </row>
    <row r="1505" spans="1:10">
      <c r="A1505" s="13" t="s">
        <v>2831</v>
      </c>
      <c r="B1505" s="13" t="s">
        <v>2749</v>
      </c>
      <c r="C1505" s="13" t="s">
        <v>6576</v>
      </c>
      <c r="D1505" s="1608">
        <v>15.1</v>
      </c>
      <c r="E1505" s="210">
        <f>VLOOKUP(A1505,'Lead Sheet'!A:B,2,0)</f>
        <v>0</v>
      </c>
      <c r="F1505" s="1608">
        <f t="shared" si="23"/>
        <v>0</v>
      </c>
      <c r="G1505" s="1648">
        <v>25</v>
      </c>
      <c r="H1505" s="1648">
        <v>100</v>
      </c>
      <c r="I1505" s="1648"/>
      <c r="J1505" s="1650">
        <v>199726014696</v>
      </c>
    </row>
    <row r="1506" spans="1:10">
      <c r="A1506" s="13" t="s">
        <v>2831</v>
      </c>
      <c r="B1506" s="13" t="s">
        <v>2750</v>
      </c>
      <c r="C1506" s="13" t="s">
        <v>6577</v>
      </c>
      <c r="D1506" s="1608">
        <v>16.239999999999998</v>
      </c>
      <c r="E1506" s="210">
        <f>VLOOKUP(A1506,'Lead Sheet'!A:B,2,0)</f>
        <v>0</v>
      </c>
      <c r="F1506" s="1608">
        <f t="shared" si="23"/>
        <v>0</v>
      </c>
      <c r="G1506" s="1648">
        <v>25</v>
      </c>
      <c r="H1506" s="1648">
        <v>75</v>
      </c>
      <c r="I1506" s="1648"/>
      <c r="J1506" s="1650">
        <v>199726014702</v>
      </c>
    </row>
    <row r="1507" spans="1:10">
      <c r="A1507" s="13" t="s">
        <v>2831</v>
      </c>
      <c r="B1507" s="13" t="s">
        <v>2751</v>
      </c>
      <c r="C1507" s="13" t="s">
        <v>6578</v>
      </c>
      <c r="D1507" s="1608">
        <v>18.02</v>
      </c>
      <c r="E1507" s="210">
        <f>VLOOKUP(A1507,'Lead Sheet'!A:B,2,0)</f>
        <v>0</v>
      </c>
      <c r="F1507" s="1608">
        <f t="shared" si="23"/>
        <v>0</v>
      </c>
      <c r="G1507" s="1648">
        <v>25</v>
      </c>
      <c r="H1507" s="1648">
        <v>75</v>
      </c>
      <c r="I1507" s="1648"/>
      <c r="J1507" s="1650">
        <v>199726014719</v>
      </c>
    </row>
    <row r="1508" spans="1:10">
      <c r="A1508" s="13" t="s">
        <v>2831</v>
      </c>
      <c r="B1508" s="13" t="s">
        <v>2752</v>
      </c>
      <c r="C1508" s="13" t="s">
        <v>6579</v>
      </c>
      <c r="D1508" s="1608">
        <v>18.02</v>
      </c>
      <c r="E1508" s="210">
        <f>VLOOKUP(A1508,'Lead Sheet'!A:B,2,0)</f>
        <v>0</v>
      </c>
      <c r="F1508" s="1608">
        <f t="shared" si="23"/>
        <v>0</v>
      </c>
      <c r="G1508" s="1648">
        <v>25</v>
      </c>
      <c r="H1508" s="1648">
        <v>50</v>
      </c>
      <c r="I1508" s="1648"/>
      <c r="J1508" s="1650">
        <v>199726014726</v>
      </c>
    </row>
    <row r="1509" spans="1:10">
      <c r="A1509" s="13" t="s">
        <v>2831</v>
      </c>
      <c r="B1509" s="13" t="s">
        <v>2753</v>
      </c>
      <c r="C1509" s="13" t="s">
        <v>6580</v>
      </c>
      <c r="D1509" s="1608">
        <v>22.8</v>
      </c>
      <c r="E1509" s="210">
        <f>VLOOKUP(A1509,'Lead Sheet'!A:B,2,0)</f>
        <v>0</v>
      </c>
      <c r="F1509" s="1608">
        <f t="shared" si="23"/>
        <v>0</v>
      </c>
      <c r="G1509" s="1648">
        <v>25</v>
      </c>
      <c r="H1509" s="1648">
        <v>50</v>
      </c>
      <c r="I1509" s="1648"/>
      <c r="J1509" s="1650">
        <v>199726014733</v>
      </c>
    </row>
    <row r="1510" spans="1:10">
      <c r="A1510" s="13" t="s">
        <v>2831</v>
      </c>
      <c r="B1510" s="13" t="s">
        <v>2754</v>
      </c>
      <c r="C1510" s="13" t="s">
        <v>6581</v>
      </c>
      <c r="D1510" s="1608">
        <v>22.8</v>
      </c>
      <c r="E1510" s="210">
        <f>VLOOKUP(A1510,'Lead Sheet'!A:B,2,0)</f>
        <v>0</v>
      </c>
      <c r="F1510" s="1608">
        <f t="shared" si="23"/>
        <v>0</v>
      </c>
      <c r="G1510" s="1648">
        <v>25</v>
      </c>
      <c r="H1510" s="1648">
        <v>50</v>
      </c>
      <c r="I1510" s="1648"/>
      <c r="J1510" s="1650">
        <v>199726014740</v>
      </c>
    </row>
    <row r="1511" spans="1:10">
      <c r="A1511" s="13" t="s">
        <v>2831</v>
      </c>
      <c r="B1511" s="13" t="s">
        <v>2755</v>
      </c>
      <c r="C1511" s="13" t="s">
        <v>6582</v>
      </c>
      <c r="D1511" s="1608">
        <v>27.56</v>
      </c>
      <c r="E1511" s="210">
        <f>VLOOKUP(A1511,'Lead Sheet'!A:B,2,0)</f>
        <v>0</v>
      </c>
      <c r="F1511" s="1608">
        <f t="shared" si="23"/>
        <v>0</v>
      </c>
      <c r="G1511" s="1648">
        <v>25</v>
      </c>
      <c r="H1511" s="1648">
        <v>50</v>
      </c>
      <c r="I1511" s="1648"/>
      <c r="J1511" s="1650">
        <v>199726014757</v>
      </c>
    </row>
    <row r="1512" spans="1:10">
      <c r="A1512" s="13" t="s">
        <v>2831</v>
      </c>
      <c r="B1512" s="13" t="s">
        <v>2756</v>
      </c>
      <c r="C1512" s="13" t="s">
        <v>6583</v>
      </c>
      <c r="D1512" s="1608">
        <v>27.56</v>
      </c>
      <c r="E1512" s="210">
        <f>VLOOKUP(A1512,'Lead Sheet'!A:B,2,0)</f>
        <v>0</v>
      </c>
      <c r="F1512" s="1608">
        <f t="shared" si="23"/>
        <v>0</v>
      </c>
      <c r="G1512" s="1648">
        <v>25</v>
      </c>
      <c r="H1512" s="1648">
        <v>50</v>
      </c>
      <c r="I1512" s="1648"/>
      <c r="J1512" s="1650">
        <v>199726014764</v>
      </c>
    </row>
    <row r="1513" spans="1:10">
      <c r="A1513" s="13" t="s">
        <v>2831</v>
      </c>
      <c r="B1513" s="13" t="s">
        <v>2757</v>
      </c>
      <c r="C1513" s="13" t="s">
        <v>6584</v>
      </c>
      <c r="D1513" s="1608">
        <v>30.96</v>
      </c>
      <c r="E1513" s="210">
        <f>VLOOKUP(A1513,'Lead Sheet'!A:B,2,0)</f>
        <v>0</v>
      </c>
      <c r="F1513" s="1608">
        <f t="shared" si="23"/>
        <v>0</v>
      </c>
      <c r="G1513" s="1648">
        <v>50</v>
      </c>
      <c r="H1513" s="1648">
        <v>50</v>
      </c>
      <c r="I1513" s="1648"/>
      <c r="J1513" s="1650">
        <v>199726014771</v>
      </c>
    </row>
    <row r="1514" spans="1:10">
      <c r="A1514" s="13" t="s">
        <v>2831</v>
      </c>
      <c r="B1514" s="13" t="s">
        <v>2758</v>
      </c>
      <c r="C1514" s="13" t="s">
        <v>6585</v>
      </c>
      <c r="D1514" s="1608">
        <v>30.96</v>
      </c>
      <c r="E1514" s="210">
        <f>VLOOKUP(A1514,'Lead Sheet'!A:B,2,0)</f>
        <v>0</v>
      </c>
      <c r="F1514" s="1608">
        <f t="shared" si="23"/>
        <v>0</v>
      </c>
      <c r="G1514" s="1648">
        <v>50</v>
      </c>
      <c r="H1514" s="1648">
        <v>50</v>
      </c>
      <c r="I1514" s="1648"/>
      <c r="J1514" s="1650">
        <v>199726014788</v>
      </c>
    </row>
    <row r="1515" spans="1:10">
      <c r="A1515" s="13" t="s">
        <v>2831</v>
      </c>
      <c r="B1515" s="13" t="s">
        <v>2759</v>
      </c>
      <c r="C1515" s="13" t="s">
        <v>6586</v>
      </c>
      <c r="D1515" s="1608">
        <v>48.08</v>
      </c>
      <c r="E1515" s="210">
        <f>VLOOKUP(A1515,'Lead Sheet'!A:B,2,0)</f>
        <v>0</v>
      </c>
      <c r="F1515" s="1608">
        <f t="shared" si="23"/>
        <v>0</v>
      </c>
      <c r="G1515" s="1648">
        <v>40</v>
      </c>
      <c r="H1515" s="1648">
        <v>40</v>
      </c>
      <c r="I1515" s="1648"/>
      <c r="J1515" s="1650">
        <v>199726014795</v>
      </c>
    </row>
    <row r="1516" spans="1:10">
      <c r="A1516" s="13" t="s">
        <v>2831</v>
      </c>
      <c r="B1516" s="13" t="s">
        <v>2760</v>
      </c>
      <c r="C1516" s="13" t="s">
        <v>6587</v>
      </c>
      <c r="D1516" s="1608">
        <v>48.08</v>
      </c>
      <c r="E1516" s="210">
        <f>VLOOKUP(A1516,'Lead Sheet'!A:B,2,0)</f>
        <v>0</v>
      </c>
      <c r="F1516" s="1608">
        <f t="shared" si="23"/>
        <v>0</v>
      </c>
      <c r="G1516" s="1648">
        <v>40</v>
      </c>
      <c r="H1516" s="1648">
        <v>40</v>
      </c>
      <c r="I1516" s="1648"/>
      <c r="J1516" s="1650">
        <v>199726014801</v>
      </c>
    </row>
    <row r="1517" spans="1:10">
      <c r="A1517" s="13" t="s">
        <v>2831</v>
      </c>
      <c r="B1517" s="13" t="s">
        <v>2761</v>
      </c>
      <c r="C1517" s="13" t="s">
        <v>6588</v>
      </c>
      <c r="D1517" s="1608">
        <v>56.02</v>
      </c>
      <c r="E1517" s="210">
        <f>VLOOKUP(A1517,'Lead Sheet'!A:B,2,0)</f>
        <v>0</v>
      </c>
      <c r="F1517" s="1608">
        <f t="shared" si="23"/>
        <v>0</v>
      </c>
      <c r="G1517" s="1648">
        <v>30</v>
      </c>
      <c r="H1517" s="1648">
        <v>30</v>
      </c>
      <c r="I1517" s="1648"/>
      <c r="J1517" s="1650">
        <v>199726014818</v>
      </c>
    </row>
    <row r="1518" spans="1:10">
      <c r="A1518" s="13" t="s">
        <v>2831</v>
      </c>
      <c r="B1518" s="13" t="s">
        <v>2762</v>
      </c>
      <c r="C1518" s="13" t="s">
        <v>6589</v>
      </c>
      <c r="D1518" s="1608">
        <v>56.02</v>
      </c>
      <c r="E1518" s="210">
        <f>VLOOKUP(A1518,'Lead Sheet'!A:B,2,0)</f>
        <v>0</v>
      </c>
      <c r="F1518" s="1608">
        <f t="shared" si="23"/>
        <v>0</v>
      </c>
      <c r="G1518" s="1648">
        <v>30</v>
      </c>
      <c r="H1518" s="1648">
        <v>30</v>
      </c>
      <c r="I1518" s="1648"/>
      <c r="J1518" s="1650">
        <v>199726014825</v>
      </c>
    </row>
    <row r="1519" spans="1:10">
      <c r="A1519" s="13" t="s">
        <v>2831</v>
      </c>
      <c r="B1519" s="13" t="s">
        <v>2763</v>
      </c>
      <c r="C1519" s="13" t="s">
        <v>6590</v>
      </c>
      <c r="D1519" s="1608">
        <v>64.09</v>
      </c>
      <c r="E1519" s="210">
        <f>VLOOKUP(A1519,'Lead Sheet'!A:B,2,0)</f>
        <v>0</v>
      </c>
      <c r="F1519" s="1608">
        <f t="shared" si="23"/>
        <v>0</v>
      </c>
      <c r="G1519" s="1648">
        <v>20</v>
      </c>
      <c r="H1519" s="1648">
        <v>20</v>
      </c>
      <c r="I1519" s="1648"/>
      <c r="J1519" s="1650">
        <v>199726014832</v>
      </c>
    </row>
    <row r="1520" spans="1:10">
      <c r="A1520" s="13" t="s">
        <v>2831</v>
      </c>
      <c r="B1520" s="13" t="s">
        <v>2764</v>
      </c>
      <c r="C1520" s="13" t="s">
        <v>6591</v>
      </c>
      <c r="D1520" s="1608">
        <v>64.09</v>
      </c>
      <c r="E1520" s="210">
        <f>VLOOKUP(A1520,'Lead Sheet'!A:B,2,0)</f>
        <v>0</v>
      </c>
      <c r="F1520" s="1608">
        <f t="shared" si="23"/>
        <v>0</v>
      </c>
      <c r="G1520" s="1648">
        <v>20</v>
      </c>
      <c r="H1520" s="1648">
        <v>20</v>
      </c>
      <c r="I1520" s="1648"/>
      <c r="J1520" s="1650">
        <v>199726014849</v>
      </c>
    </row>
    <row r="1521" spans="1:10">
      <c r="A1521" s="13" t="s">
        <v>2831</v>
      </c>
      <c r="B1521" s="13" t="s">
        <v>2765</v>
      </c>
      <c r="C1521" s="13" t="s">
        <v>6592</v>
      </c>
      <c r="D1521" s="1608">
        <v>22.47</v>
      </c>
      <c r="E1521" s="210">
        <f>VLOOKUP(A1521,'Lead Sheet'!A:B,2,0)</f>
        <v>0</v>
      </c>
      <c r="F1521" s="1608">
        <f t="shared" si="23"/>
        <v>0</v>
      </c>
      <c r="G1521" s="1648">
        <v>25</v>
      </c>
      <c r="H1521" s="1648">
        <v>75</v>
      </c>
      <c r="I1521" s="1648"/>
      <c r="J1521" s="1650">
        <v>199726014856</v>
      </c>
    </row>
    <row r="1522" spans="1:10">
      <c r="A1522" s="13" t="s">
        <v>2831</v>
      </c>
      <c r="B1522" s="13" t="s">
        <v>2766</v>
      </c>
      <c r="C1522" s="13" t="s">
        <v>6593</v>
      </c>
      <c r="D1522" s="1608">
        <v>23.9</v>
      </c>
      <c r="E1522" s="210">
        <f>VLOOKUP(A1522,'Lead Sheet'!A:B,2,0)</f>
        <v>0</v>
      </c>
      <c r="F1522" s="1608">
        <f t="shared" si="23"/>
        <v>0</v>
      </c>
      <c r="G1522" s="1648">
        <v>25</v>
      </c>
      <c r="H1522" s="1648">
        <v>50</v>
      </c>
      <c r="I1522" s="1648"/>
      <c r="J1522" s="1650">
        <v>199726014863</v>
      </c>
    </row>
    <row r="1523" spans="1:10">
      <c r="A1523" s="13" t="s">
        <v>2831</v>
      </c>
      <c r="B1523" s="13" t="s">
        <v>2767</v>
      </c>
      <c r="C1523" s="13" t="s">
        <v>6594</v>
      </c>
      <c r="D1523" s="1608">
        <v>23.9</v>
      </c>
      <c r="E1523" s="210">
        <f>VLOOKUP(A1523,'Lead Sheet'!A:B,2,0)</f>
        <v>0</v>
      </c>
      <c r="F1523" s="1608">
        <f t="shared" si="23"/>
        <v>0</v>
      </c>
      <c r="G1523" s="1648">
        <v>25</v>
      </c>
      <c r="H1523" s="1648">
        <v>50</v>
      </c>
      <c r="I1523" s="1648"/>
      <c r="J1523" s="1650">
        <v>199726014870</v>
      </c>
    </row>
    <row r="1524" spans="1:10">
      <c r="A1524" s="13" t="s">
        <v>2831</v>
      </c>
      <c r="B1524" s="13" t="s">
        <v>2768</v>
      </c>
      <c r="C1524" s="13" t="s">
        <v>6595</v>
      </c>
      <c r="D1524" s="1608">
        <v>29</v>
      </c>
      <c r="E1524" s="210">
        <f>VLOOKUP(A1524,'Lead Sheet'!A:B,2,0)</f>
        <v>0</v>
      </c>
      <c r="F1524" s="1608">
        <f t="shared" si="23"/>
        <v>0</v>
      </c>
      <c r="G1524" s="1648">
        <v>40</v>
      </c>
      <c r="H1524" s="1648">
        <v>40</v>
      </c>
      <c r="I1524" s="1648"/>
      <c r="J1524" s="1650">
        <v>199726014887</v>
      </c>
    </row>
    <row r="1525" spans="1:10">
      <c r="A1525" s="13" t="s">
        <v>2831</v>
      </c>
      <c r="B1525" s="13" t="s">
        <v>2769</v>
      </c>
      <c r="C1525" s="13" t="s">
        <v>6596</v>
      </c>
      <c r="D1525" s="1608">
        <v>29</v>
      </c>
      <c r="E1525" s="210">
        <f>VLOOKUP(A1525,'Lead Sheet'!A:B,2,0)</f>
        <v>0</v>
      </c>
      <c r="F1525" s="1608">
        <f t="shared" si="23"/>
        <v>0</v>
      </c>
      <c r="G1525" s="1648">
        <v>40</v>
      </c>
      <c r="H1525" s="1648">
        <v>40</v>
      </c>
      <c r="I1525" s="1648"/>
      <c r="J1525" s="1650">
        <v>199726014894</v>
      </c>
    </row>
    <row r="1526" spans="1:10">
      <c r="A1526" s="13" t="s">
        <v>2831</v>
      </c>
      <c r="B1526" s="13" t="s">
        <v>2770</v>
      </c>
      <c r="C1526" s="13" t="s">
        <v>6597</v>
      </c>
      <c r="D1526" s="1608">
        <v>37.03</v>
      </c>
      <c r="E1526" s="210">
        <f>VLOOKUP(A1526,'Lead Sheet'!A:B,2,0)</f>
        <v>0</v>
      </c>
      <c r="F1526" s="1608">
        <f t="shared" si="23"/>
        <v>0</v>
      </c>
      <c r="G1526" s="1648">
        <v>40</v>
      </c>
      <c r="H1526" s="1648">
        <v>40</v>
      </c>
      <c r="I1526" s="1648"/>
      <c r="J1526" s="1650">
        <v>199726014900</v>
      </c>
    </row>
    <row r="1527" spans="1:10">
      <c r="A1527" s="13" t="s">
        <v>2831</v>
      </c>
      <c r="B1527" s="13" t="s">
        <v>2771</v>
      </c>
      <c r="C1527" s="13" t="s">
        <v>6598</v>
      </c>
      <c r="D1527" s="1608">
        <v>37.03</v>
      </c>
      <c r="E1527" s="210">
        <f>VLOOKUP(A1527,'Lead Sheet'!A:B,2,0)</f>
        <v>0</v>
      </c>
      <c r="F1527" s="1608">
        <f t="shared" si="23"/>
        <v>0</v>
      </c>
      <c r="G1527" s="1648">
        <v>40</v>
      </c>
      <c r="H1527" s="1648">
        <v>40</v>
      </c>
      <c r="I1527" s="1648"/>
      <c r="J1527" s="1650">
        <v>199726014917</v>
      </c>
    </row>
    <row r="1528" spans="1:10">
      <c r="A1528" s="13" t="s">
        <v>2831</v>
      </c>
      <c r="B1528" s="13" t="s">
        <v>2772</v>
      </c>
      <c r="C1528" s="13" t="s">
        <v>6599</v>
      </c>
      <c r="D1528" s="1608">
        <v>43.02</v>
      </c>
      <c r="E1528" s="210">
        <f>VLOOKUP(A1528,'Lead Sheet'!A:B,2,0)</f>
        <v>0</v>
      </c>
      <c r="F1528" s="1608">
        <f t="shared" si="23"/>
        <v>0</v>
      </c>
      <c r="G1528" s="1648">
        <v>30</v>
      </c>
      <c r="H1528" s="1648">
        <v>30</v>
      </c>
      <c r="I1528" s="1648"/>
      <c r="J1528" s="1650">
        <v>199726014924</v>
      </c>
    </row>
    <row r="1529" spans="1:10">
      <c r="A1529" s="13" t="s">
        <v>2831</v>
      </c>
      <c r="B1529" s="13" t="s">
        <v>2773</v>
      </c>
      <c r="C1529" s="13" t="s">
        <v>6600</v>
      </c>
      <c r="D1529" s="1608">
        <v>43.02</v>
      </c>
      <c r="E1529" s="210">
        <f>VLOOKUP(A1529,'Lead Sheet'!A:B,2,0)</f>
        <v>0</v>
      </c>
      <c r="F1529" s="1608">
        <f t="shared" si="23"/>
        <v>0</v>
      </c>
      <c r="G1529" s="1648">
        <v>30</v>
      </c>
      <c r="H1529" s="1648">
        <v>30</v>
      </c>
      <c r="I1529" s="1648"/>
      <c r="J1529" s="1650">
        <v>199726014931</v>
      </c>
    </row>
    <row r="1530" spans="1:10">
      <c r="A1530" s="13" t="s">
        <v>2831</v>
      </c>
      <c r="B1530" s="13" t="s">
        <v>2774</v>
      </c>
      <c r="C1530" s="13" t="s">
        <v>6601</v>
      </c>
      <c r="D1530" s="1608">
        <v>70.13</v>
      </c>
      <c r="E1530" s="210">
        <f>VLOOKUP(A1530,'Lead Sheet'!A:B,2,0)</f>
        <v>0</v>
      </c>
      <c r="F1530" s="1608">
        <f t="shared" si="23"/>
        <v>0</v>
      </c>
      <c r="G1530" s="1648">
        <v>20</v>
      </c>
      <c r="H1530" s="1648">
        <v>20</v>
      </c>
      <c r="I1530" s="1648"/>
      <c r="J1530" s="1650">
        <v>199726014948</v>
      </c>
    </row>
    <row r="1531" spans="1:10">
      <c r="A1531" s="13" t="s">
        <v>2831</v>
      </c>
      <c r="B1531" s="13" t="s">
        <v>2775</v>
      </c>
      <c r="C1531" s="13" t="s">
        <v>6602</v>
      </c>
      <c r="D1531" s="1608">
        <v>70.13</v>
      </c>
      <c r="E1531" s="210">
        <f>VLOOKUP(A1531,'Lead Sheet'!A:B,2,0)</f>
        <v>0</v>
      </c>
      <c r="F1531" s="1608">
        <f t="shared" si="23"/>
        <v>0</v>
      </c>
      <c r="G1531" s="1648">
        <v>20</v>
      </c>
      <c r="H1531" s="1648">
        <v>20</v>
      </c>
      <c r="I1531" s="1648"/>
      <c r="J1531" s="1650">
        <v>199726014955</v>
      </c>
    </row>
    <row r="1532" spans="1:10">
      <c r="A1532" s="13" t="s">
        <v>2831</v>
      </c>
      <c r="B1532" s="13" t="s">
        <v>2776</v>
      </c>
      <c r="C1532" s="13" t="s">
        <v>6603</v>
      </c>
      <c r="D1532" s="1608">
        <v>82.02</v>
      </c>
      <c r="E1532" s="210">
        <f>VLOOKUP(A1532,'Lead Sheet'!A:B,2,0)</f>
        <v>0</v>
      </c>
      <c r="F1532" s="1608">
        <f t="shared" si="23"/>
        <v>0</v>
      </c>
      <c r="G1532" s="1648">
        <v>20</v>
      </c>
      <c r="H1532" s="1648">
        <v>20</v>
      </c>
      <c r="I1532" s="1648"/>
      <c r="J1532" s="1650">
        <v>199726014962</v>
      </c>
    </row>
    <row r="1533" spans="1:10">
      <c r="A1533" s="13" t="s">
        <v>2831</v>
      </c>
      <c r="B1533" s="13" t="s">
        <v>2777</v>
      </c>
      <c r="C1533" s="13" t="s">
        <v>6604</v>
      </c>
      <c r="D1533" s="1608">
        <v>82.02</v>
      </c>
      <c r="E1533" s="210">
        <f>VLOOKUP(A1533,'Lead Sheet'!A:B,2,0)</f>
        <v>0</v>
      </c>
      <c r="F1533" s="1608">
        <f t="shared" si="23"/>
        <v>0</v>
      </c>
      <c r="G1533" s="1648">
        <v>15</v>
      </c>
      <c r="H1533" s="1648">
        <v>15</v>
      </c>
      <c r="I1533" s="1648"/>
      <c r="J1533" s="1650">
        <v>199726014979</v>
      </c>
    </row>
    <row r="1534" spans="1:10">
      <c r="A1534" s="13" t="s">
        <v>2831</v>
      </c>
      <c r="B1534" s="13" t="s">
        <v>2778</v>
      </c>
      <c r="C1534" s="13" t="s">
        <v>6605</v>
      </c>
      <c r="D1534" s="1608">
        <v>94.06</v>
      </c>
      <c r="E1534" s="210">
        <f>VLOOKUP(A1534,'Lead Sheet'!A:B,2,0)</f>
        <v>0</v>
      </c>
      <c r="F1534" s="1608">
        <f t="shared" si="23"/>
        <v>0</v>
      </c>
      <c r="G1534" s="1648">
        <v>15</v>
      </c>
      <c r="H1534" s="1648">
        <v>15</v>
      </c>
      <c r="I1534" s="1648"/>
      <c r="J1534" s="1650">
        <v>199726014986</v>
      </c>
    </row>
    <row r="1535" spans="1:10">
      <c r="A1535" s="13" t="s">
        <v>2831</v>
      </c>
      <c r="B1535" s="13" t="s">
        <v>2779</v>
      </c>
      <c r="C1535" s="13" t="s">
        <v>6606</v>
      </c>
      <c r="D1535" s="1608">
        <v>94.06</v>
      </c>
      <c r="E1535" s="210">
        <f>VLOOKUP(A1535,'Lead Sheet'!A:B,2,0)</f>
        <v>0</v>
      </c>
      <c r="F1535" s="1608">
        <f t="shared" si="23"/>
        <v>0</v>
      </c>
      <c r="G1535" s="1648">
        <v>15</v>
      </c>
      <c r="H1535" s="1648">
        <v>15</v>
      </c>
      <c r="I1535" s="1648"/>
      <c r="J1535" s="1650">
        <v>199726014993</v>
      </c>
    </row>
    <row r="1536" spans="1:10">
      <c r="A1536" s="13" t="s">
        <v>2831</v>
      </c>
      <c r="B1536" s="13" t="s">
        <v>2780</v>
      </c>
      <c r="C1536" s="13" t="s">
        <v>6607</v>
      </c>
      <c r="D1536" s="1608">
        <v>63.17</v>
      </c>
      <c r="E1536" s="210">
        <f>VLOOKUP(A1536,'Lead Sheet'!A:B,2,0)</f>
        <v>0</v>
      </c>
      <c r="F1536" s="1608">
        <f t="shared" si="23"/>
        <v>0</v>
      </c>
      <c r="G1536" s="1648">
        <v>40</v>
      </c>
      <c r="H1536" s="1648">
        <v>40</v>
      </c>
      <c r="I1536" s="1648"/>
      <c r="J1536" s="1650">
        <v>199726015006</v>
      </c>
    </row>
    <row r="1537" spans="1:10">
      <c r="A1537" s="13" t="s">
        <v>2831</v>
      </c>
      <c r="B1537" s="13" t="s">
        <v>2781</v>
      </c>
      <c r="C1537" s="13" t="s">
        <v>6608</v>
      </c>
      <c r="D1537" s="1608">
        <v>65.56</v>
      </c>
      <c r="E1537" s="210">
        <f>VLOOKUP(A1537,'Lead Sheet'!A:B,2,0)</f>
        <v>0</v>
      </c>
      <c r="F1537" s="1608">
        <f t="shared" si="23"/>
        <v>0</v>
      </c>
      <c r="G1537" s="1648">
        <v>40</v>
      </c>
      <c r="H1537" s="1648">
        <v>40</v>
      </c>
      <c r="I1537" s="1648"/>
      <c r="J1537" s="1650">
        <v>199726015013</v>
      </c>
    </row>
    <row r="1538" spans="1:10">
      <c r="A1538" s="13" t="s">
        <v>2831</v>
      </c>
      <c r="B1538" s="13" t="s">
        <v>2782</v>
      </c>
      <c r="C1538" s="13" t="s">
        <v>6609</v>
      </c>
      <c r="D1538" s="1608">
        <v>76.14</v>
      </c>
      <c r="E1538" s="210">
        <f>VLOOKUP(A1538,'Lead Sheet'!A:B,2,0)</f>
        <v>0</v>
      </c>
      <c r="F1538" s="1608">
        <f t="shared" si="23"/>
        <v>0</v>
      </c>
      <c r="G1538" s="1648">
        <v>30</v>
      </c>
      <c r="H1538" s="1648">
        <v>30</v>
      </c>
      <c r="I1538" s="1648"/>
      <c r="J1538" s="1650">
        <v>199726015020</v>
      </c>
    </row>
    <row r="1539" spans="1:10">
      <c r="A1539" s="13" t="s">
        <v>2831</v>
      </c>
      <c r="B1539" s="13" t="s">
        <v>2783</v>
      </c>
      <c r="C1539" s="13" t="s">
        <v>6610</v>
      </c>
      <c r="D1539" s="1608">
        <v>76.14</v>
      </c>
      <c r="E1539" s="210">
        <f>VLOOKUP(A1539,'Lead Sheet'!A:B,2,0)</f>
        <v>0</v>
      </c>
      <c r="F1539" s="1608">
        <f t="shared" ref="F1539:F1602" si="24">IFERROR(D1539*E1539,"NET")</f>
        <v>0</v>
      </c>
      <c r="G1539" s="1648">
        <v>30</v>
      </c>
      <c r="H1539" s="1648">
        <v>30</v>
      </c>
      <c r="I1539" s="1648"/>
      <c r="J1539" s="1650">
        <v>199726015037</v>
      </c>
    </row>
    <row r="1540" spans="1:10">
      <c r="A1540" s="13" t="s">
        <v>2831</v>
      </c>
      <c r="B1540" s="13" t="s">
        <v>2784</v>
      </c>
      <c r="C1540" s="13" t="s">
        <v>6611</v>
      </c>
      <c r="D1540" s="1608">
        <v>84.86</v>
      </c>
      <c r="E1540" s="210">
        <f>VLOOKUP(A1540,'Lead Sheet'!A:B,2,0)</f>
        <v>0</v>
      </c>
      <c r="F1540" s="1608">
        <f t="shared" si="24"/>
        <v>0</v>
      </c>
      <c r="G1540" s="1648">
        <v>30</v>
      </c>
      <c r="H1540" s="1648">
        <v>30</v>
      </c>
      <c r="I1540" s="1648"/>
      <c r="J1540" s="1650">
        <v>199726015044</v>
      </c>
    </row>
    <row r="1541" spans="1:10">
      <c r="A1541" s="13" t="s">
        <v>2831</v>
      </c>
      <c r="B1541" s="13" t="s">
        <v>2785</v>
      </c>
      <c r="C1541" s="13" t="s">
        <v>6612</v>
      </c>
      <c r="D1541" s="1608">
        <v>84.86</v>
      </c>
      <c r="E1541" s="210">
        <f>VLOOKUP(A1541,'Lead Sheet'!A:B,2,0)</f>
        <v>0</v>
      </c>
      <c r="F1541" s="1608">
        <f t="shared" si="24"/>
        <v>0</v>
      </c>
      <c r="G1541" s="1648">
        <v>20</v>
      </c>
      <c r="H1541" s="1648">
        <v>20</v>
      </c>
      <c r="I1541" s="1648"/>
      <c r="J1541" s="1650">
        <v>199726015051</v>
      </c>
    </row>
    <row r="1542" spans="1:10">
      <c r="A1542" s="13" t="s">
        <v>2831</v>
      </c>
      <c r="B1542" s="13" t="s">
        <v>2786</v>
      </c>
      <c r="C1542" s="13" t="s">
        <v>6613</v>
      </c>
      <c r="D1542" s="1608">
        <v>93.23</v>
      </c>
      <c r="E1542" s="210">
        <f>VLOOKUP(A1542,'Lead Sheet'!A:B,2,0)</f>
        <v>0</v>
      </c>
      <c r="F1542" s="1608">
        <f t="shared" si="24"/>
        <v>0</v>
      </c>
      <c r="G1542" s="1648">
        <v>20</v>
      </c>
      <c r="H1542" s="1648">
        <v>20</v>
      </c>
      <c r="I1542" s="1648"/>
      <c r="J1542" s="1650">
        <v>199726015068</v>
      </c>
    </row>
    <row r="1543" spans="1:10">
      <c r="A1543" s="13" t="s">
        <v>2831</v>
      </c>
      <c r="B1543" s="13" t="s">
        <v>2787</v>
      </c>
      <c r="C1543" s="13" t="s">
        <v>6614</v>
      </c>
      <c r="D1543" s="1608">
        <v>93.23</v>
      </c>
      <c r="E1543" s="210">
        <f>VLOOKUP(A1543,'Lead Sheet'!A:B,2,0)</f>
        <v>0</v>
      </c>
      <c r="F1543" s="1608">
        <f t="shared" si="24"/>
        <v>0</v>
      </c>
      <c r="G1543" s="1648">
        <v>20</v>
      </c>
      <c r="H1543" s="1648">
        <v>20</v>
      </c>
      <c r="I1543" s="1648"/>
      <c r="J1543" s="1650">
        <v>199726015075</v>
      </c>
    </row>
    <row r="1544" spans="1:10">
      <c r="A1544" s="13" t="s">
        <v>2831</v>
      </c>
      <c r="B1544" s="13" t="s">
        <v>2788</v>
      </c>
      <c r="C1544" s="13" t="s">
        <v>6615</v>
      </c>
      <c r="D1544" s="1608">
        <v>119.99</v>
      </c>
      <c r="E1544" s="210">
        <f>VLOOKUP(A1544,'Lead Sheet'!A:B,2,0)</f>
        <v>0</v>
      </c>
      <c r="F1544" s="1608">
        <f t="shared" si="24"/>
        <v>0</v>
      </c>
      <c r="G1544" s="1648">
        <v>20</v>
      </c>
      <c r="H1544" s="1648">
        <v>20</v>
      </c>
      <c r="I1544" s="1648"/>
      <c r="J1544" s="1650">
        <v>199726015082</v>
      </c>
    </row>
    <row r="1545" spans="1:10">
      <c r="A1545" s="13" t="s">
        <v>2831</v>
      </c>
      <c r="B1545" s="13" t="s">
        <v>2789</v>
      </c>
      <c r="C1545" s="13" t="s">
        <v>6616</v>
      </c>
      <c r="D1545" s="1608">
        <v>119.99</v>
      </c>
      <c r="E1545" s="210">
        <f>VLOOKUP(A1545,'Lead Sheet'!A:B,2,0)</f>
        <v>0</v>
      </c>
      <c r="F1545" s="1608">
        <f t="shared" si="24"/>
        <v>0</v>
      </c>
      <c r="G1545" s="1648">
        <v>10</v>
      </c>
      <c r="H1545" s="1648">
        <v>10</v>
      </c>
      <c r="I1545" s="1648"/>
      <c r="J1545" s="1650">
        <v>199726015099</v>
      </c>
    </row>
    <row r="1546" spans="1:10">
      <c r="A1546" s="13" t="s">
        <v>2831</v>
      </c>
      <c r="B1546" s="13" t="s">
        <v>2790</v>
      </c>
      <c r="C1546" s="13" t="s">
        <v>6617</v>
      </c>
      <c r="D1546" s="1608">
        <v>136.79</v>
      </c>
      <c r="E1546" s="210">
        <f>VLOOKUP(A1546,'Lead Sheet'!A:B,2,0)</f>
        <v>0</v>
      </c>
      <c r="F1546" s="1608">
        <f t="shared" si="24"/>
        <v>0</v>
      </c>
      <c r="G1546" s="1648">
        <v>10</v>
      </c>
      <c r="H1546" s="1648">
        <v>10</v>
      </c>
      <c r="I1546" s="1648"/>
      <c r="J1546" s="1650">
        <v>199726015105</v>
      </c>
    </row>
    <row r="1547" spans="1:10">
      <c r="A1547" s="13" t="s">
        <v>2831</v>
      </c>
      <c r="B1547" s="13" t="s">
        <v>2791</v>
      </c>
      <c r="C1547" s="13" t="s">
        <v>6618</v>
      </c>
      <c r="D1547" s="1608">
        <v>136.76</v>
      </c>
      <c r="E1547" s="210">
        <f>VLOOKUP(A1547,'Lead Sheet'!A:B,2,0)</f>
        <v>0</v>
      </c>
      <c r="F1547" s="1608">
        <f t="shared" si="24"/>
        <v>0</v>
      </c>
      <c r="G1547" s="1648">
        <v>10</v>
      </c>
      <c r="H1547" s="1648">
        <v>10</v>
      </c>
      <c r="I1547" s="1648"/>
      <c r="J1547" s="1650">
        <v>199726015112</v>
      </c>
    </row>
    <row r="1548" spans="1:10">
      <c r="A1548" s="13" t="s">
        <v>2831</v>
      </c>
      <c r="B1548" s="13" t="s">
        <v>2792</v>
      </c>
      <c r="C1548" s="13" t="s">
        <v>6619</v>
      </c>
      <c r="D1548" s="1608">
        <v>153.05000000000001</v>
      </c>
      <c r="E1548" s="210">
        <f>VLOOKUP(A1548,'Lead Sheet'!A:B,2,0)</f>
        <v>0</v>
      </c>
      <c r="F1548" s="1608">
        <f t="shared" si="24"/>
        <v>0</v>
      </c>
      <c r="G1548" s="1648">
        <v>10</v>
      </c>
      <c r="H1548" s="1648">
        <v>10</v>
      </c>
      <c r="I1548" s="1648"/>
      <c r="J1548" s="1650">
        <v>199726015129</v>
      </c>
    </row>
    <row r="1549" spans="1:10">
      <c r="A1549" s="13" t="s">
        <v>2831</v>
      </c>
      <c r="B1549" s="13" t="s">
        <v>2793</v>
      </c>
      <c r="C1549" s="13" t="s">
        <v>6620</v>
      </c>
      <c r="D1549" s="1608">
        <v>153.05000000000001</v>
      </c>
      <c r="E1549" s="210">
        <f>VLOOKUP(A1549,'Lead Sheet'!A:B,2,0)</f>
        <v>0</v>
      </c>
      <c r="F1549" s="1608">
        <f t="shared" si="24"/>
        <v>0</v>
      </c>
      <c r="G1549" s="1648">
        <v>10</v>
      </c>
      <c r="H1549" s="1648">
        <v>10</v>
      </c>
      <c r="I1549" s="1648"/>
      <c r="J1549" s="1650">
        <v>199726015136</v>
      </c>
    </row>
    <row r="1550" spans="1:10">
      <c r="A1550" s="13" t="s">
        <v>2831</v>
      </c>
      <c r="B1550" s="13" t="s">
        <v>2794</v>
      </c>
      <c r="C1550" s="13" t="s">
        <v>6621</v>
      </c>
      <c r="D1550" s="1608">
        <v>75.7</v>
      </c>
      <c r="E1550" s="210">
        <f>VLOOKUP(A1550,'Lead Sheet'!A:B,2,0)</f>
        <v>0</v>
      </c>
      <c r="F1550" s="1608">
        <f t="shared" si="24"/>
        <v>0</v>
      </c>
      <c r="G1550" s="1648">
        <v>30</v>
      </c>
      <c r="H1550" s="1648">
        <v>30</v>
      </c>
      <c r="I1550" s="1648"/>
      <c r="J1550" s="1650">
        <v>199726015143</v>
      </c>
    </row>
    <row r="1551" spans="1:10">
      <c r="A1551" s="13" t="s">
        <v>2831</v>
      </c>
      <c r="B1551" s="13" t="s">
        <v>2795</v>
      </c>
      <c r="C1551" s="13" t="s">
        <v>6622</v>
      </c>
      <c r="D1551" s="1608">
        <v>86.15</v>
      </c>
      <c r="E1551" s="210">
        <f>VLOOKUP(A1551,'Lead Sheet'!A:B,2,0)</f>
        <v>0</v>
      </c>
      <c r="F1551" s="1608">
        <f t="shared" si="24"/>
        <v>0</v>
      </c>
      <c r="G1551" s="1648">
        <v>20</v>
      </c>
      <c r="H1551" s="1648">
        <v>20</v>
      </c>
      <c r="I1551" s="1648"/>
      <c r="J1551" s="1650">
        <v>199726015150</v>
      </c>
    </row>
    <row r="1552" spans="1:10">
      <c r="A1552" s="13" t="s">
        <v>2831</v>
      </c>
      <c r="B1552" s="13" t="s">
        <v>2796</v>
      </c>
      <c r="C1552" s="13" t="s">
        <v>6623</v>
      </c>
      <c r="D1552" s="1608">
        <v>101.05</v>
      </c>
      <c r="E1552" s="210">
        <f>VLOOKUP(A1552,'Lead Sheet'!A:B,2,0)</f>
        <v>0</v>
      </c>
      <c r="F1552" s="1608">
        <f t="shared" si="24"/>
        <v>0</v>
      </c>
      <c r="G1552" s="1648">
        <v>15</v>
      </c>
      <c r="H1552" s="1648">
        <v>15</v>
      </c>
      <c r="I1552" s="1648"/>
      <c r="J1552" s="1650">
        <v>199726015167</v>
      </c>
    </row>
    <row r="1553" spans="1:10">
      <c r="A1553" s="13" t="s">
        <v>2831</v>
      </c>
      <c r="B1553" s="13" t="s">
        <v>2797</v>
      </c>
      <c r="C1553" s="13" t="s">
        <v>6624</v>
      </c>
      <c r="D1553" s="1608">
        <v>101.05</v>
      </c>
      <c r="E1553" s="210">
        <f>VLOOKUP(A1553,'Lead Sheet'!A:B,2,0)</f>
        <v>0</v>
      </c>
      <c r="F1553" s="1608">
        <f t="shared" si="24"/>
        <v>0</v>
      </c>
      <c r="G1553" s="1648">
        <v>15</v>
      </c>
      <c r="H1553" s="1648">
        <v>15</v>
      </c>
      <c r="I1553" s="1648"/>
      <c r="J1553" s="1650">
        <v>199726015174</v>
      </c>
    </row>
    <row r="1554" spans="1:10">
      <c r="A1554" s="13" t="s">
        <v>2831</v>
      </c>
      <c r="B1554" s="13" t="s">
        <v>2798</v>
      </c>
      <c r="C1554" s="13" t="s">
        <v>6625</v>
      </c>
      <c r="D1554" s="1608">
        <v>117.69</v>
      </c>
      <c r="E1554" s="210">
        <f>VLOOKUP(A1554,'Lead Sheet'!A:B,2,0)</f>
        <v>0</v>
      </c>
      <c r="F1554" s="1608">
        <f t="shared" si="24"/>
        <v>0</v>
      </c>
      <c r="G1554" s="1648">
        <v>15</v>
      </c>
      <c r="H1554" s="1648">
        <v>15</v>
      </c>
      <c r="I1554" s="1648"/>
      <c r="J1554" s="1650">
        <v>199726015181</v>
      </c>
    </row>
    <row r="1555" spans="1:10">
      <c r="A1555" s="13" t="s">
        <v>2831</v>
      </c>
      <c r="B1555" s="13" t="s">
        <v>2799</v>
      </c>
      <c r="C1555" s="13" t="s">
        <v>6626</v>
      </c>
      <c r="D1555" s="1608">
        <v>117.69</v>
      </c>
      <c r="E1555" s="210">
        <f>VLOOKUP(A1555,'Lead Sheet'!A:B,2,0)</f>
        <v>0</v>
      </c>
      <c r="F1555" s="1608">
        <f t="shared" si="24"/>
        <v>0</v>
      </c>
      <c r="G1555" s="1648">
        <v>15</v>
      </c>
      <c r="H1555" s="1648">
        <v>15</v>
      </c>
      <c r="I1555" s="1648"/>
      <c r="J1555" s="1650">
        <v>199726015198</v>
      </c>
    </row>
    <row r="1556" spans="1:10">
      <c r="A1556" s="13" t="s">
        <v>2831</v>
      </c>
      <c r="B1556" s="13" t="s">
        <v>2800</v>
      </c>
      <c r="C1556" s="13" t="s">
        <v>6627</v>
      </c>
      <c r="D1556" s="1608">
        <v>124.52</v>
      </c>
      <c r="E1556" s="210">
        <f>VLOOKUP(A1556,'Lead Sheet'!A:B,2,0)</f>
        <v>0</v>
      </c>
      <c r="F1556" s="1608">
        <f t="shared" si="24"/>
        <v>0</v>
      </c>
      <c r="G1556" s="1648">
        <v>15</v>
      </c>
      <c r="H1556" s="1648">
        <v>15</v>
      </c>
      <c r="I1556" s="1648"/>
      <c r="J1556" s="1650">
        <v>199726015204</v>
      </c>
    </row>
    <row r="1557" spans="1:10">
      <c r="A1557" s="13" t="s">
        <v>2831</v>
      </c>
      <c r="B1557" s="13" t="s">
        <v>2801</v>
      </c>
      <c r="C1557" s="13" t="s">
        <v>6628</v>
      </c>
      <c r="D1557" s="1608">
        <v>124.52</v>
      </c>
      <c r="E1557" s="210">
        <f>VLOOKUP(A1557,'Lead Sheet'!A:B,2,0)</f>
        <v>0</v>
      </c>
      <c r="F1557" s="1608">
        <f t="shared" si="24"/>
        <v>0</v>
      </c>
      <c r="G1557" s="1648">
        <v>10</v>
      </c>
      <c r="H1557" s="1648">
        <v>10</v>
      </c>
      <c r="I1557" s="1648"/>
      <c r="J1557" s="1650">
        <v>199726015211</v>
      </c>
    </row>
    <row r="1558" spans="1:10">
      <c r="A1558" s="13" t="s">
        <v>2831</v>
      </c>
      <c r="B1558" s="13" t="s">
        <v>2802</v>
      </c>
      <c r="C1558" s="13" t="s">
        <v>6629</v>
      </c>
      <c r="D1558" s="1608">
        <v>167.7</v>
      </c>
      <c r="E1558" s="210">
        <f>VLOOKUP(A1558,'Lead Sheet'!A:B,2,0)</f>
        <v>0</v>
      </c>
      <c r="F1558" s="1608">
        <f t="shared" si="24"/>
        <v>0</v>
      </c>
      <c r="G1558" s="1648">
        <v>7</v>
      </c>
      <c r="H1558" s="1648">
        <v>7</v>
      </c>
      <c r="I1558" s="1648"/>
      <c r="J1558" s="1650">
        <v>199726015228</v>
      </c>
    </row>
    <row r="1559" spans="1:10">
      <c r="A1559" s="13" t="s">
        <v>2831</v>
      </c>
      <c r="B1559" s="13" t="s">
        <v>2803</v>
      </c>
      <c r="C1559" s="13" t="s">
        <v>6630</v>
      </c>
      <c r="D1559" s="1608">
        <v>167.7</v>
      </c>
      <c r="E1559" s="210">
        <f>VLOOKUP(A1559,'Lead Sheet'!A:B,2,0)</f>
        <v>0</v>
      </c>
      <c r="F1559" s="1608">
        <f t="shared" si="24"/>
        <v>0</v>
      </c>
      <c r="G1559" s="1648">
        <v>7</v>
      </c>
      <c r="H1559" s="1648">
        <v>7</v>
      </c>
      <c r="I1559" s="1648"/>
      <c r="J1559" s="1650">
        <v>199726015235</v>
      </c>
    </row>
    <row r="1560" spans="1:10">
      <c r="A1560" s="13" t="s">
        <v>2831</v>
      </c>
      <c r="B1560" s="13" t="s">
        <v>2804</v>
      </c>
      <c r="C1560" s="13" t="s">
        <v>6631</v>
      </c>
      <c r="D1560" s="1608">
        <v>191.28</v>
      </c>
      <c r="E1560" s="210">
        <f>VLOOKUP(A1560,'Lead Sheet'!A:B,2,0)</f>
        <v>0</v>
      </c>
      <c r="F1560" s="1608">
        <f t="shared" si="24"/>
        <v>0</v>
      </c>
      <c r="G1560" s="1648">
        <v>7</v>
      </c>
      <c r="H1560" s="1648">
        <v>7</v>
      </c>
      <c r="I1560" s="1648"/>
      <c r="J1560" s="1650">
        <v>199726015242</v>
      </c>
    </row>
    <row r="1561" spans="1:10">
      <c r="A1561" s="13" t="s">
        <v>2831</v>
      </c>
      <c r="B1561" s="13" t="s">
        <v>2805</v>
      </c>
      <c r="C1561" s="13" t="s">
        <v>6632</v>
      </c>
      <c r="D1561" s="1608">
        <v>191.28</v>
      </c>
      <c r="E1561" s="210">
        <f>VLOOKUP(A1561,'Lead Sheet'!A:B,2,0)</f>
        <v>0</v>
      </c>
      <c r="F1561" s="1608">
        <f t="shared" si="24"/>
        <v>0</v>
      </c>
      <c r="G1561" s="1648">
        <v>5</v>
      </c>
      <c r="H1561" s="1648">
        <v>5</v>
      </c>
      <c r="I1561" s="1648"/>
      <c r="J1561" s="1650">
        <v>199726015259</v>
      </c>
    </row>
    <row r="1562" spans="1:10">
      <c r="A1562" s="13" t="s">
        <v>2831</v>
      </c>
      <c r="B1562" s="13" t="s">
        <v>2806</v>
      </c>
      <c r="C1562" s="13" t="s">
        <v>6633</v>
      </c>
      <c r="D1562" s="1608">
        <v>215.1</v>
      </c>
      <c r="E1562" s="210">
        <f>VLOOKUP(A1562,'Lead Sheet'!A:B,2,0)</f>
        <v>0</v>
      </c>
      <c r="F1562" s="1608">
        <f t="shared" si="24"/>
        <v>0</v>
      </c>
      <c r="G1562" s="1648">
        <v>5</v>
      </c>
      <c r="H1562" s="1648">
        <v>5</v>
      </c>
      <c r="I1562" s="1648"/>
      <c r="J1562" s="1650">
        <v>199726015266</v>
      </c>
    </row>
    <row r="1563" spans="1:10">
      <c r="A1563" s="13" t="s">
        <v>2831</v>
      </c>
      <c r="B1563" s="13" t="s">
        <v>2807</v>
      </c>
      <c r="C1563" s="13" t="s">
        <v>6634</v>
      </c>
      <c r="D1563" s="1608">
        <v>215.1</v>
      </c>
      <c r="E1563" s="210">
        <f>VLOOKUP(A1563,'Lead Sheet'!A:B,2,0)</f>
        <v>0</v>
      </c>
      <c r="F1563" s="1608">
        <f t="shared" si="24"/>
        <v>0</v>
      </c>
      <c r="G1563" s="1648">
        <v>5</v>
      </c>
      <c r="H1563" s="1648">
        <v>5</v>
      </c>
      <c r="I1563" s="1648"/>
      <c r="J1563" s="1650">
        <v>199726015273</v>
      </c>
    </row>
    <row r="1564" spans="1:10">
      <c r="A1564" s="13" t="s">
        <v>2831</v>
      </c>
      <c r="B1564" s="13" t="s">
        <v>2808</v>
      </c>
      <c r="C1564" s="13" t="s">
        <v>6635</v>
      </c>
      <c r="D1564" s="1608">
        <v>113.42</v>
      </c>
      <c r="E1564" s="210">
        <f>VLOOKUP(A1564,'Lead Sheet'!A:B,2,0)</f>
        <v>0</v>
      </c>
      <c r="F1564" s="1608">
        <f t="shared" si="24"/>
        <v>0</v>
      </c>
      <c r="G1564" s="1648">
        <v>20</v>
      </c>
      <c r="H1564" s="1648">
        <v>20</v>
      </c>
      <c r="I1564" s="1648"/>
      <c r="J1564" s="1650">
        <v>199726015280</v>
      </c>
    </row>
    <row r="1565" spans="1:10">
      <c r="A1565" s="13" t="s">
        <v>2831</v>
      </c>
      <c r="B1565" s="13" t="s">
        <v>2809</v>
      </c>
      <c r="C1565" s="13" t="s">
        <v>6636</v>
      </c>
      <c r="D1565" s="1608">
        <v>135.58000000000001</v>
      </c>
      <c r="E1565" s="210">
        <f>VLOOKUP(A1565,'Lead Sheet'!A:B,2,0)</f>
        <v>0</v>
      </c>
      <c r="F1565" s="1608">
        <f t="shared" si="24"/>
        <v>0</v>
      </c>
      <c r="G1565" s="1648">
        <v>10</v>
      </c>
      <c r="H1565" s="1648">
        <v>10</v>
      </c>
      <c r="I1565" s="1648"/>
      <c r="J1565" s="1650">
        <v>199726015297</v>
      </c>
    </row>
    <row r="1566" spans="1:10">
      <c r="A1566" s="13" t="s">
        <v>2831</v>
      </c>
      <c r="B1566" s="13" t="s">
        <v>2810</v>
      </c>
      <c r="C1566" s="13" t="s">
        <v>6637</v>
      </c>
      <c r="D1566" s="1608">
        <v>135.58000000000001</v>
      </c>
      <c r="E1566" s="210">
        <f>VLOOKUP(A1566,'Lead Sheet'!A:B,2,0)</f>
        <v>0</v>
      </c>
      <c r="F1566" s="1608">
        <f t="shared" si="24"/>
        <v>0</v>
      </c>
      <c r="G1566" s="1648">
        <v>10</v>
      </c>
      <c r="H1566" s="1648">
        <v>10</v>
      </c>
      <c r="I1566" s="1648"/>
      <c r="J1566" s="1650">
        <v>199726015303</v>
      </c>
    </row>
    <row r="1567" spans="1:10">
      <c r="A1567" s="13" t="s">
        <v>2831</v>
      </c>
      <c r="B1567" s="13" t="s">
        <v>2811</v>
      </c>
      <c r="C1567" s="13" t="s">
        <v>6638</v>
      </c>
      <c r="D1567" s="1608">
        <v>152.06</v>
      </c>
      <c r="E1567" s="210">
        <f>VLOOKUP(A1567,'Lead Sheet'!A:B,2,0)</f>
        <v>0</v>
      </c>
      <c r="F1567" s="1608">
        <f t="shared" si="24"/>
        <v>0</v>
      </c>
      <c r="G1567" s="1648">
        <v>8</v>
      </c>
      <c r="H1567" s="1648">
        <v>8</v>
      </c>
      <c r="I1567" s="1648"/>
      <c r="J1567" s="1650">
        <v>199726015310</v>
      </c>
    </row>
    <row r="1568" spans="1:10">
      <c r="A1568" s="13" t="s">
        <v>2831</v>
      </c>
      <c r="B1568" s="13" t="s">
        <v>2812</v>
      </c>
      <c r="C1568" s="13" t="s">
        <v>6639</v>
      </c>
      <c r="D1568" s="1608">
        <v>152.06</v>
      </c>
      <c r="E1568" s="210">
        <f>VLOOKUP(A1568,'Lead Sheet'!A:B,2,0)</f>
        <v>0</v>
      </c>
      <c r="F1568" s="1608">
        <f t="shared" si="24"/>
        <v>0</v>
      </c>
      <c r="G1568" s="1648">
        <v>8</v>
      </c>
      <c r="H1568" s="1648">
        <v>8</v>
      </c>
      <c r="I1568" s="1648"/>
      <c r="J1568" s="1650">
        <v>199726015327</v>
      </c>
    </row>
    <row r="1569" spans="1:10">
      <c r="A1569" s="13" t="s">
        <v>2831</v>
      </c>
      <c r="B1569" s="13" t="s">
        <v>2813</v>
      </c>
      <c r="C1569" s="13" t="s">
        <v>6640</v>
      </c>
      <c r="D1569" s="1608">
        <v>168.05</v>
      </c>
      <c r="E1569" s="210">
        <f>VLOOKUP(A1569,'Lead Sheet'!A:B,2,0)</f>
        <v>0</v>
      </c>
      <c r="F1569" s="1608">
        <f t="shared" si="24"/>
        <v>0</v>
      </c>
      <c r="G1569" s="1648">
        <v>8</v>
      </c>
      <c r="H1569" s="1648">
        <v>8</v>
      </c>
      <c r="I1569" s="1648"/>
      <c r="J1569" s="1650">
        <v>199726015334</v>
      </c>
    </row>
    <row r="1570" spans="1:10">
      <c r="A1570" s="13" t="s">
        <v>2831</v>
      </c>
      <c r="B1570" s="13" t="s">
        <v>2814</v>
      </c>
      <c r="C1570" s="13" t="s">
        <v>6641</v>
      </c>
      <c r="D1570" s="1608">
        <v>168.05</v>
      </c>
      <c r="E1570" s="210">
        <f>VLOOKUP(A1570,'Lead Sheet'!A:B,2,0)</f>
        <v>0</v>
      </c>
      <c r="F1570" s="1608">
        <f t="shared" si="24"/>
        <v>0</v>
      </c>
      <c r="G1570" s="1648">
        <v>8</v>
      </c>
      <c r="H1570" s="1648">
        <v>8</v>
      </c>
      <c r="I1570" s="1648"/>
      <c r="J1570" s="1650">
        <v>199726015341</v>
      </c>
    </row>
    <row r="1571" spans="1:10">
      <c r="A1571" s="13" t="s">
        <v>2831</v>
      </c>
      <c r="B1571" s="13" t="s">
        <v>2815</v>
      </c>
      <c r="C1571" s="13" t="s">
        <v>6642</v>
      </c>
      <c r="D1571" s="1608">
        <v>200.55</v>
      </c>
      <c r="E1571" s="210">
        <f>VLOOKUP(A1571,'Lead Sheet'!A:B,2,0)</f>
        <v>0</v>
      </c>
      <c r="F1571" s="1608">
        <f t="shared" si="24"/>
        <v>0</v>
      </c>
      <c r="G1571" s="1648">
        <v>4</v>
      </c>
      <c r="H1571" s="1648">
        <v>4</v>
      </c>
      <c r="I1571" s="1648"/>
      <c r="J1571" s="1650">
        <v>199726015358</v>
      </c>
    </row>
    <row r="1572" spans="1:10">
      <c r="A1572" s="13" t="s">
        <v>2831</v>
      </c>
      <c r="B1572" s="13" t="s">
        <v>2816</v>
      </c>
      <c r="C1572" s="13" t="s">
        <v>6643</v>
      </c>
      <c r="D1572" s="1608">
        <v>200.55</v>
      </c>
      <c r="E1572" s="210">
        <f>VLOOKUP(A1572,'Lead Sheet'!A:B,2,0)</f>
        <v>0</v>
      </c>
      <c r="F1572" s="1608">
        <f t="shared" si="24"/>
        <v>0</v>
      </c>
      <c r="G1572" s="1648">
        <v>4</v>
      </c>
      <c r="H1572" s="1648">
        <v>4</v>
      </c>
      <c r="I1572" s="1648"/>
      <c r="J1572" s="1650">
        <v>199726015365</v>
      </c>
    </row>
    <row r="1573" spans="1:10">
      <c r="A1573" s="13" t="s">
        <v>2831</v>
      </c>
      <c r="B1573" s="13" t="s">
        <v>2817</v>
      </c>
      <c r="C1573" s="13" t="s">
        <v>6644</v>
      </c>
      <c r="D1573" s="1608">
        <v>232.42</v>
      </c>
      <c r="E1573" s="210">
        <f>VLOOKUP(A1573,'Lead Sheet'!A:B,2,0)</f>
        <v>0</v>
      </c>
      <c r="F1573" s="1608">
        <f t="shared" si="24"/>
        <v>0</v>
      </c>
      <c r="G1573" s="1648">
        <v>4</v>
      </c>
      <c r="H1573" s="1648">
        <v>4</v>
      </c>
      <c r="I1573" s="1648"/>
      <c r="J1573" s="1650">
        <v>199726015372</v>
      </c>
    </row>
    <row r="1574" spans="1:10">
      <c r="A1574" s="13" t="s">
        <v>2831</v>
      </c>
      <c r="B1574" s="13" t="s">
        <v>2818</v>
      </c>
      <c r="C1574" s="13" t="s">
        <v>6645</v>
      </c>
      <c r="D1574" s="1608">
        <v>232.42</v>
      </c>
      <c r="E1574" s="210">
        <f>VLOOKUP(A1574,'Lead Sheet'!A:B,2,0)</f>
        <v>0</v>
      </c>
      <c r="F1574" s="1608">
        <f t="shared" si="24"/>
        <v>0</v>
      </c>
      <c r="G1574" s="1648">
        <v>4</v>
      </c>
      <c r="H1574" s="1648">
        <v>4</v>
      </c>
      <c r="I1574" s="1648"/>
      <c r="J1574" s="1650">
        <v>199726015389</v>
      </c>
    </row>
    <row r="1575" spans="1:10">
      <c r="A1575" s="13" t="s">
        <v>2831</v>
      </c>
      <c r="B1575" s="13" t="s">
        <v>2819</v>
      </c>
      <c r="C1575" s="13" t="s">
        <v>6646</v>
      </c>
      <c r="D1575" s="1608">
        <v>264.55</v>
      </c>
      <c r="E1575" s="210">
        <f>VLOOKUP(A1575,'Lead Sheet'!A:B,2,0)</f>
        <v>0</v>
      </c>
      <c r="F1575" s="1608">
        <f t="shared" si="24"/>
        <v>0</v>
      </c>
      <c r="G1575" s="1648">
        <v>4</v>
      </c>
      <c r="H1575" s="1648">
        <v>4</v>
      </c>
      <c r="I1575" s="1648"/>
      <c r="J1575" s="1650">
        <v>199726015396</v>
      </c>
    </row>
    <row r="1576" spans="1:10">
      <c r="A1576" s="13" t="s">
        <v>2831</v>
      </c>
      <c r="B1576" s="13" t="s">
        <v>2820</v>
      </c>
      <c r="C1576" s="13" t="s">
        <v>6647</v>
      </c>
      <c r="D1576" s="1608">
        <v>264.55</v>
      </c>
      <c r="E1576" s="210">
        <f>VLOOKUP(A1576,'Lead Sheet'!A:B,2,0)</f>
        <v>0</v>
      </c>
      <c r="F1576" s="1608">
        <f t="shared" si="24"/>
        <v>0</v>
      </c>
      <c r="G1576" s="1648">
        <v>4</v>
      </c>
      <c r="H1576" s="1648">
        <v>4</v>
      </c>
      <c r="I1576" s="1648"/>
      <c r="J1576" s="1650">
        <v>199726015402</v>
      </c>
    </row>
    <row r="1577" spans="1:10">
      <c r="A1577" s="13" t="s">
        <v>2831</v>
      </c>
      <c r="B1577" s="13" t="s">
        <v>2821</v>
      </c>
      <c r="C1577" s="13" t="s">
        <v>7456</v>
      </c>
      <c r="D1577" s="1608">
        <v>701.72</v>
      </c>
      <c r="E1577" s="210">
        <f>VLOOKUP(A1577,'Lead Sheet'!A:B,2,0)</f>
        <v>0</v>
      </c>
      <c r="F1577" s="1608">
        <f t="shared" si="24"/>
        <v>0</v>
      </c>
      <c r="G1577" s="1648">
        <v>1</v>
      </c>
      <c r="H1577" s="1648">
        <v>66</v>
      </c>
      <c r="I1577" s="1648"/>
      <c r="J1577" s="1650">
        <v>199726015419</v>
      </c>
    </row>
    <row r="1578" spans="1:10">
      <c r="A1578" s="13" t="s">
        <v>2831</v>
      </c>
      <c r="B1578" s="13" t="s">
        <v>2822</v>
      </c>
      <c r="C1578" s="13" t="s">
        <v>7457</v>
      </c>
      <c r="D1578" s="1608">
        <v>859.49</v>
      </c>
      <c r="E1578" s="210">
        <f>VLOOKUP(A1578,'Lead Sheet'!A:B,2,0)</f>
        <v>0</v>
      </c>
      <c r="F1578" s="1608">
        <f t="shared" si="24"/>
        <v>0</v>
      </c>
      <c r="G1578" s="1648">
        <v>1</v>
      </c>
      <c r="H1578" s="1648">
        <v>66</v>
      </c>
      <c r="I1578" s="1648"/>
      <c r="J1578" s="1650">
        <v>199726015426</v>
      </c>
    </row>
    <row r="1579" spans="1:10">
      <c r="A1579" s="13" t="s">
        <v>2831</v>
      </c>
      <c r="B1579" s="13" t="s">
        <v>2823</v>
      </c>
      <c r="C1579" s="13" t="s">
        <v>7458</v>
      </c>
      <c r="D1579" s="1608">
        <v>1182.28</v>
      </c>
      <c r="E1579" s="210">
        <f>VLOOKUP(A1579,'Lead Sheet'!A:B,2,0)</f>
        <v>0</v>
      </c>
      <c r="F1579" s="1608">
        <f t="shared" si="24"/>
        <v>0</v>
      </c>
      <c r="G1579" s="1648">
        <v>1</v>
      </c>
      <c r="H1579" s="1648">
        <v>60</v>
      </c>
      <c r="I1579" s="1648"/>
      <c r="J1579" s="1650">
        <v>199726015433</v>
      </c>
    </row>
    <row r="1580" spans="1:10">
      <c r="A1580" s="13" t="s">
        <v>2831</v>
      </c>
      <c r="B1580" s="13" t="s">
        <v>2824</v>
      </c>
      <c r="C1580" s="13" t="s">
        <v>7459</v>
      </c>
      <c r="D1580" s="1608">
        <v>133.15</v>
      </c>
      <c r="E1580" s="210">
        <f>VLOOKUP(A1580,'Lead Sheet'!A:B,2,0)</f>
        <v>0</v>
      </c>
      <c r="F1580" s="1608">
        <f t="shared" si="24"/>
        <v>0</v>
      </c>
      <c r="G1580" s="1648">
        <v>1</v>
      </c>
      <c r="H1580" s="1648">
        <v>11</v>
      </c>
      <c r="I1580" s="1648"/>
      <c r="J1580" s="1650">
        <v>199726015440</v>
      </c>
    </row>
    <row r="1581" spans="1:10">
      <c r="A1581" s="13" t="s">
        <v>2831</v>
      </c>
      <c r="B1581" s="13" t="s">
        <v>2825</v>
      </c>
      <c r="C1581" s="13" t="s">
        <v>7460</v>
      </c>
      <c r="D1581" s="1608">
        <v>163.07</v>
      </c>
      <c r="E1581" s="210">
        <f>VLOOKUP(A1581,'Lead Sheet'!A:B,2,0)</f>
        <v>0</v>
      </c>
      <c r="F1581" s="1608">
        <f t="shared" si="24"/>
        <v>0</v>
      </c>
      <c r="G1581" s="1648">
        <v>1</v>
      </c>
      <c r="H1581" s="1648">
        <v>11</v>
      </c>
      <c r="I1581" s="1648"/>
      <c r="J1581" s="1650">
        <v>199726015457</v>
      </c>
    </row>
    <row r="1582" spans="1:10">
      <c r="A1582" s="13" t="s">
        <v>2831</v>
      </c>
      <c r="B1582" s="13" t="s">
        <v>2826</v>
      </c>
      <c r="C1582" s="13" t="s">
        <v>7461</v>
      </c>
      <c r="D1582" s="1608">
        <v>216.88</v>
      </c>
      <c r="E1582" s="210">
        <f>VLOOKUP(A1582,'Lead Sheet'!A:B,2,0)</f>
        <v>0</v>
      </c>
      <c r="F1582" s="1608">
        <f t="shared" si="24"/>
        <v>0</v>
      </c>
      <c r="G1582" s="1648">
        <v>1</v>
      </c>
      <c r="H1582" s="1648">
        <v>9</v>
      </c>
      <c r="I1582" s="1648"/>
      <c r="J1582" s="1650">
        <v>199726015464</v>
      </c>
    </row>
    <row r="1583" spans="1:10">
      <c r="A1583" s="13" t="s">
        <v>2831</v>
      </c>
      <c r="B1583" s="13" t="s">
        <v>2827</v>
      </c>
      <c r="C1583" s="13" t="s">
        <v>7462</v>
      </c>
      <c r="D1583" s="1608">
        <v>283.92</v>
      </c>
      <c r="E1583" s="210">
        <f>VLOOKUP(A1583,'Lead Sheet'!A:B,2,0)</f>
        <v>0</v>
      </c>
      <c r="F1583" s="1608">
        <f t="shared" si="24"/>
        <v>0</v>
      </c>
      <c r="G1583" s="1648">
        <v>1</v>
      </c>
      <c r="H1583" s="1648">
        <v>1</v>
      </c>
      <c r="I1583" s="1648"/>
      <c r="J1583" s="1650">
        <v>199726015471</v>
      </c>
    </row>
    <row r="1584" spans="1:10">
      <c r="A1584" s="13" t="s">
        <v>2831</v>
      </c>
      <c r="B1584" s="13" t="s">
        <v>2828</v>
      </c>
      <c r="C1584" s="13" t="s">
        <v>7463</v>
      </c>
      <c r="D1584" s="1608">
        <v>342.77</v>
      </c>
      <c r="E1584" s="210">
        <f>VLOOKUP(A1584,'Lead Sheet'!A:B,2,0)</f>
        <v>0</v>
      </c>
      <c r="F1584" s="1608">
        <f t="shared" si="24"/>
        <v>0</v>
      </c>
      <c r="G1584" s="1648">
        <v>1</v>
      </c>
      <c r="H1584" s="1648">
        <v>10</v>
      </c>
      <c r="I1584" s="1648"/>
      <c r="J1584" s="1650">
        <v>199726015488</v>
      </c>
    </row>
    <row r="1585" spans="1:10">
      <c r="A1585" s="13" t="s">
        <v>2831</v>
      </c>
      <c r="B1585" s="13" t="s">
        <v>2829</v>
      </c>
      <c r="C1585" s="13" t="s">
        <v>7464</v>
      </c>
      <c r="D1585" s="1608">
        <v>427.95</v>
      </c>
      <c r="E1585" s="210">
        <f>VLOOKUP(A1585,'Lead Sheet'!A:B,2,0)</f>
        <v>0</v>
      </c>
      <c r="F1585" s="1608">
        <f t="shared" si="24"/>
        <v>0</v>
      </c>
      <c r="G1585" s="1648">
        <v>1</v>
      </c>
      <c r="H1585" s="1648">
        <v>1</v>
      </c>
      <c r="I1585" s="1648"/>
      <c r="J1585" s="1650">
        <v>199726015495</v>
      </c>
    </row>
    <row r="1586" spans="1:10">
      <c r="A1586" s="13" t="s">
        <v>2832</v>
      </c>
      <c r="B1586" s="13" t="s">
        <v>2341</v>
      </c>
      <c r="C1586" s="13" t="s">
        <v>6358</v>
      </c>
      <c r="D1586" s="1608">
        <v>29.58</v>
      </c>
      <c r="E1586" s="210">
        <f>VLOOKUP(A1586,'Lead Sheet'!A:B,2,0)</f>
        <v>0</v>
      </c>
      <c r="F1586" s="1608">
        <f t="shared" si="24"/>
        <v>0</v>
      </c>
      <c r="G1586" s="1648">
        <v>5</v>
      </c>
      <c r="H1586" s="1648">
        <v>5</v>
      </c>
      <c r="I1586" s="1648"/>
      <c r="J1586" s="1650">
        <v>199726015501</v>
      </c>
    </row>
    <row r="1587" spans="1:10">
      <c r="A1587" s="13" t="s">
        <v>2832</v>
      </c>
      <c r="B1587" s="13" t="s">
        <v>2342</v>
      </c>
      <c r="C1587" s="13" t="s">
        <v>6359</v>
      </c>
      <c r="D1587" s="1608">
        <v>38.57</v>
      </c>
      <c r="E1587" s="210">
        <f>VLOOKUP(A1587,'Lead Sheet'!A:B,2,0)</f>
        <v>0</v>
      </c>
      <c r="F1587" s="1608">
        <f t="shared" si="24"/>
        <v>0</v>
      </c>
      <c r="G1587" s="1648">
        <v>5</v>
      </c>
      <c r="H1587" s="1648">
        <v>5</v>
      </c>
      <c r="I1587" s="1648"/>
      <c r="J1587" s="1650">
        <v>199726015518</v>
      </c>
    </row>
    <row r="1588" spans="1:10">
      <c r="A1588" s="13" t="s">
        <v>2832</v>
      </c>
      <c r="B1588" s="13" t="s">
        <v>2343</v>
      </c>
      <c r="C1588" s="13" t="s">
        <v>6360</v>
      </c>
      <c r="D1588" s="1608">
        <v>45.25</v>
      </c>
      <c r="E1588" s="210">
        <f>VLOOKUP(A1588,'Lead Sheet'!A:B,2,0)</f>
        <v>0</v>
      </c>
      <c r="F1588" s="1608">
        <f t="shared" si="24"/>
        <v>0</v>
      </c>
      <c r="G1588" s="1648">
        <v>5</v>
      </c>
      <c r="H1588" s="1648">
        <v>5</v>
      </c>
      <c r="I1588" s="1648"/>
      <c r="J1588" s="1650">
        <v>199726015525</v>
      </c>
    </row>
    <row r="1589" spans="1:10">
      <c r="A1589" s="13" t="s">
        <v>2832</v>
      </c>
      <c r="B1589" s="13" t="s">
        <v>2344</v>
      </c>
      <c r="C1589" s="13" t="s">
        <v>6361</v>
      </c>
      <c r="D1589" s="1608">
        <v>53.39</v>
      </c>
      <c r="E1589" s="210">
        <f>VLOOKUP(A1589,'Lead Sheet'!A:B,2,0)</f>
        <v>0</v>
      </c>
      <c r="F1589" s="1608">
        <f t="shared" si="24"/>
        <v>0</v>
      </c>
      <c r="G1589" s="1648">
        <v>5</v>
      </c>
      <c r="H1589" s="1648">
        <v>5</v>
      </c>
      <c r="I1589" s="1648"/>
      <c r="J1589" s="1650">
        <v>199726015532</v>
      </c>
    </row>
    <row r="1590" spans="1:10">
      <c r="A1590" s="13" t="s">
        <v>2832</v>
      </c>
      <c r="B1590" s="13" t="s">
        <v>2345</v>
      </c>
      <c r="C1590" s="13" t="s">
        <v>6362</v>
      </c>
      <c r="D1590" s="1608">
        <v>67.45</v>
      </c>
      <c r="E1590" s="210">
        <f>VLOOKUP(A1590,'Lead Sheet'!A:B,2,0)</f>
        <v>0</v>
      </c>
      <c r="F1590" s="1608">
        <f t="shared" si="24"/>
        <v>0</v>
      </c>
      <c r="G1590" s="1648">
        <v>5</v>
      </c>
      <c r="H1590" s="1648">
        <v>5</v>
      </c>
      <c r="I1590" s="1648"/>
      <c r="J1590" s="1650">
        <v>199726015549</v>
      </c>
    </row>
    <row r="1591" spans="1:10">
      <c r="A1591" s="13" t="s">
        <v>2832</v>
      </c>
      <c r="B1591" s="13" t="s">
        <v>2346</v>
      </c>
      <c r="C1591" s="13" t="s">
        <v>6363</v>
      </c>
      <c r="D1591" s="1608">
        <v>80.900000000000006</v>
      </c>
      <c r="E1591" s="210">
        <f>VLOOKUP(A1591,'Lead Sheet'!A:B,2,0)</f>
        <v>0</v>
      </c>
      <c r="F1591" s="1608">
        <f t="shared" si="24"/>
        <v>0</v>
      </c>
      <c r="G1591" s="1648">
        <v>5</v>
      </c>
      <c r="H1591" s="1648">
        <v>5</v>
      </c>
      <c r="I1591" s="1648"/>
      <c r="J1591" s="1650">
        <v>199726015556</v>
      </c>
    </row>
    <row r="1592" spans="1:10">
      <c r="A1592" s="13" t="s">
        <v>2832</v>
      </c>
      <c r="B1592" s="13" t="s">
        <v>2347</v>
      </c>
      <c r="C1592" s="13" t="s">
        <v>6364</v>
      </c>
      <c r="D1592" s="1608">
        <v>99.43</v>
      </c>
      <c r="E1592" s="210">
        <f>VLOOKUP(A1592,'Lead Sheet'!A:B,2,0)</f>
        <v>0</v>
      </c>
      <c r="F1592" s="1608">
        <f t="shared" si="24"/>
        <v>0</v>
      </c>
      <c r="G1592" s="1648">
        <v>5</v>
      </c>
      <c r="H1592" s="1648">
        <v>5</v>
      </c>
      <c r="I1592" s="1648"/>
      <c r="J1592" s="1650">
        <v>199726015563</v>
      </c>
    </row>
    <row r="1593" spans="1:10">
      <c r="A1593" s="13" t="s">
        <v>2832</v>
      </c>
      <c r="B1593" s="13" t="s">
        <v>2348</v>
      </c>
      <c r="C1593" s="13" t="s">
        <v>6365</v>
      </c>
      <c r="D1593" s="1608">
        <v>36.5</v>
      </c>
      <c r="E1593" s="210">
        <f>VLOOKUP(A1593,'Lead Sheet'!A:B,2,0)</f>
        <v>0</v>
      </c>
      <c r="F1593" s="1608">
        <f t="shared" si="24"/>
        <v>0</v>
      </c>
      <c r="G1593" s="1648">
        <v>5</v>
      </c>
      <c r="H1593" s="1648">
        <v>5</v>
      </c>
      <c r="I1593" s="1648"/>
      <c r="J1593" s="1650">
        <v>199726015570</v>
      </c>
    </row>
    <row r="1594" spans="1:10">
      <c r="A1594" s="13" t="s">
        <v>2832</v>
      </c>
      <c r="B1594" s="13" t="s">
        <v>2349</v>
      </c>
      <c r="C1594" s="13" t="s">
        <v>6366</v>
      </c>
      <c r="D1594" s="1608">
        <v>46.76</v>
      </c>
      <c r="E1594" s="210">
        <f>VLOOKUP(A1594,'Lead Sheet'!A:B,2,0)</f>
        <v>0</v>
      </c>
      <c r="F1594" s="1608">
        <f t="shared" si="24"/>
        <v>0</v>
      </c>
      <c r="G1594" s="1648">
        <v>5</v>
      </c>
      <c r="H1594" s="1648">
        <v>5</v>
      </c>
      <c r="I1594" s="1648"/>
      <c r="J1594" s="1650">
        <v>199726015587</v>
      </c>
    </row>
    <row r="1595" spans="1:10">
      <c r="A1595" s="13" t="s">
        <v>2832</v>
      </c>
      <c r="B1595" s="13" t="s">
        <v>2350</v>
      </c>
      <c r="C1595" s="13" t="s">
        <v>6367</v>
      </c>
      <c r="D1595" s="1608">
        <v>54.66</v>
      </c>
      <c r="E1595" s="210">
        <f>VLOOKUP(A1595,'Lead Sheet'!A:B,2,0)</f>
        <v>0</v>
      </c>
      <c r="F1595" s="1608">
        <f t="shared" si="24"/>
        <v>0</v>
      </c>
      <c r="G1595" s="1648">
        <v>5</v>
      </c>
      <c r="H1595" s="1648">
        <v>5</v>
      </c>
      <c r="I1595" s="1648"/>
      <c r="J1595" s="1650">
        <v>199726015594</v>
      </c>
    </row>
    <row r="1596" spans="1:10">
      <c r="A1596" s="13" t="s">
        <v>2832</v>
      </c>
      <c r="B1596" s="13" t="s">
        <v>2351</v>
      </c>
      <c r="C1596" s="13" t="s">
        <v>6368</v>
      </c>
      <c r="D1596" s="1608">
        <v>64.75</v>
      </c>
      <c r="E1596" s="210">
        <f>VLOOKUP(A1596,'Lead Sheet'!A:B,2,0)</f>
        <v>0</v>
      </c>
      <c r="F1596" s="1608">
        <f t="shared" si="24"/>
        <v>0</v>
      </c>
      <c r="G1596" s="1648">
        <v>5</v>
      </c>
      <c r="H1596" s="1648">
        <v>5</v>
      </c>
      <c r="I1596" s="1648"/>
      <c r="J1596" s="1650">
        <v>199726015600</v>
      </c>
    </row>
    <row r="1597" spans="1:10">
      <c r="A1597" s="13" t="s">
        <v>2832</v>
      </c>
      <c r="B1597" s="13" t="s">
        <v>2352</v>
      </c>
      <c r="C1597" s="13" t="s">
        <v>6369</v>
      </c>
      <c r="D1597" s="1608">
        <v>86.19</v>
      </c>
      <c r="E1597" s="210">
        <f>VLOOKUP(A1597,'Lead Sheet'!A:B,2,0)</f>
        <v>0</v>
      </c>
      <c r="F1597" s="1608">
        <f t="shared" si="24"/>
        <v>0</v>
      </c>
      <c r="G1597" s="1648">
        <v>5</v>
      </c>
      <c r="H1597" s="1648">
        <v>5</v>
      </c>
      <c r="I1597" s="1648"/>
      <c r="J1597" s="1650">
        <v>199726015617</v>
      </c>
    </row>
    <row r="1598" spans="1:10">
      <c r="A1598" s="13" t="s">
        <v>2832</v>
      </c>
      <c r="B1598" s="13" t="s">
        <v>8290</v>
      </c>
      <c r="C1598" s="13" t="s">
        <v>6370</v>
      </c>
      <c r="D1598" s="1608">
        <v>105.54</v>
      </c>
      <c r="E1598" s="210">
        <f>VLOOKUP(A1598,'Lead Sheet'!A:B,2,0)</f>
        <v>0</v>
      </c>
      <c r="F1598" s="1608">
        <f t="shared" si="24"/>
        <v>0</v>
      </c>
      <c r="G1598" s="1648">
        <v>5</v>
      </c>
      <c r="H1598" s="1648">
        <v>5</v>
      </c>
      <c r="I1598" s="1648"/>
      <c r="J1598" s="1650">
        <v>199726015624</v>
      </c>
    </row>
    <row r="1599" spans="1:10">
      <c r="A1599" s="13" t="s">
        <v>2832</v>
      </c>
      <c r="B1599" s="13" t="s">
        <v>2353</v>
      </c>
      <c r="C1599" s="13" t="s">
        <v>6371</v>
      </c>
      <c r="D1599" s="1608">
        <v>121.43</v>
      </c>
      <c r="E1599" s="210">
        <f>VLOOKUP(A1599,'Lead Sheet'!A:B,2,0)</f>
        <v>0</v>
      </c>
      <c r="F1599" s="1608">
        <f t="shared" si="24"/>
        <v>0</v>
      </c>
      <c r="G1599" s="1648">
        <v>5</v>
      </c>
      <c r="H1599" s="1648">
        <v>5</v>
      </c>
      <c r="I1599" s="1648"/>
      <c r="J1599" s="1650">
        <v>199726015631</v>
      </c>
    </row>
    <row r="1600" spans="1:10">
      <c r="A1600" s="13" t="s">
        <v>2832</v>
      </c>
      <c r="B1600" s="13" t="s">
        <v>2354</v>
      </c>
      <c r="C1600" s="13" t="s">
        <v>6372</v>
      </c>
      <c r="D1600" s="1608">
        <v>46.94</v>
      </c>
      <c r="E1600" s="210">
        <f>VLOOKUP(A1600,'Lead Sheet'!A:B,2,0)</f>
        <v>0</v>
      </c>
      <c r="F1600" s="1608">
        <f t="shared" si="24"/>
        <v>0</v>
      </c>
      <c r="G1600" s="1648">
        <v>3</v>
      </c>
      <c r="H1600" s="1648">
        <v>3</v>
      </c>
      <c r="I1600" s="1648"/>
      <c r="J1600" s="1650">
        <v>199726015648</v>
      </c>
    </row>
    <row r="1601" spans="1:10">
      <c r="A1601" s="13" t="s">
        <v>2832</v>
      </c>
      <c r="B1601" s="13" t="s">
        <v>2355</v>
      </c>
      <c r="C1601" s="13" t="s">
        <v>6373</v>
      </c>
      <c r="D1601" s="1608">
        <v>61.43</v>
      </c>
      <c r="E1601" s="210">
        <f>VLOOKUP(A1601,'Lead Sheet'!A:B,2,0)</f>
        <v>0</v>
      </c>
      <c r="F1601" s="1608">
        <f t="shared" si="24"/>
        <v>0</v>
      </c>
      <c r="G1601" s="1648">
        <v>3</v>
      </c>
      <c r="H1601" s="1648">
        <v>3</v>
      </c>
      <c r="I1601" s="1648"/>
      <c r="J1601" s="1650">
        <v>199726015655</v>
      </c>
    </row>
    <row r="1602" spans="1:10">
      <c r="A1602" s="13" t="s">
        <v>2832</v>
      </c>
      <c r="B1602" s="13" t="s">
        <v>2356</v>
      </c>
      <c r="C1602" s="13" t="s">
        <v>6374</v>
      </c>
      <c r="D1602" s="1608">
        <v>70.8</v>
      </c>
      <c r="E1602" s="210">
        <f>VLOOKUP(A1602,'Lead Sheet'!A:B,2,0)</f>
        <v>0</v>
      </c>
      <c r="F1602" s="1608">
        <f t="shared" si="24"/>
        <v>0</v>
      </c>
      <c r="G1602" s="1648">
        <v>3</v>
      </c>
      <c r="H1602" s="1648">
        <v>3</v>
      </c>
      <c r="I1602" s="1648"/>
      <c r="J1602" s="1650">
        <v>199726015662</v>
      </c>
    </row>
    <row r="1603" spans="1:10">
      <c r="A1603" s="13" t="s">
        <v>2832</v>
      </c>
      <c r="B1603" s="13" t="s">
        <v>2357</v>
      </c>
      <c r="C1603" s="13" t="s">
        <v>6375</v>
      </c>
      <c r="D1603" s="1608">
        <v>85.43</v>
      </c>
      <c r="E1603" s="210">
        <f>VLOOKUP(A1603,'Lead Sheet'!A:B,2,0)</f>
        <v>0</v>
      </c>
      <c r="F1603" s="1608">
        <f t="shared" ref="F1603:F1666" si="25">IFERROR(D1603*E1603,"NET")</f>
        <v>0</v>
      </c>
      <c r="G1603" s="1648">
        <v>3</v>
      </c>
      <c r="H1603" s="1648">
        <v>3</v>
      </c>
      <c r="I1603" s="1648"/>
      <c r="J1603" s="1650">
        <v>199726015679</v>
      </c>
    </row>
    <row r="1604" spans="1:10">
      <c r="A1604" s="13" t="s">
        <v>2832</v>
      </c>
      <c r="B1604" s="13" t="s">
        <v>2358</v>
      </c>
      <c r="C1604" s="13" t="s">
        <v>6376</v>
      </c>
      <c r="D1604" s="1608">
        <v>111.59</v>
      </c>
      <c r="E1604" s="210">
        <f>VLOOKUP(A1604,'Lead Sheet'!A:B,2,0)</f>
        <v>0</v>
      </c>
      <c r="F1604" s="1608">
        <f t="shared" si="25"/>
        <v>0</v>
      </c>
      <c r="G1604" s="1648">
        <v>3</v>
      </c>
      <c r="H1604" s="1648">
        <v>3</v>
      </c>
      <c r="I1604" s="1648"/>
      <c r="J1604" s="1650">
        <v>199726015686</v>
      </c>
    </row>
    <row r="1605" spans="1:10">
      <c r="A1605" s="13" t="s">
        <v>2832</v>
      </c>
      <c r="B1605" s="13" t="s">
        <v>2359</v>
      </c>
      <c r="C1605" s="13" t="s">
        <v>6377</v>
      </c>
      <c r="D1605" s="1608">
        <v>140.46</v>
      </c>
      <c r="E1605" s="210">
        <f>VLOOKUP(A1605,'Lead Sheet'!A:B,2,0)</f>
        <v>0</v>
      </c>
      <c r="F1605" s="1608">
        <f t="shared" si="25"/>
        <v>0</v>
      </c>
      <c r="G1605" s="1648">
        <v>3</v>
      </c>
      <c r="H1605" s="1648">
        <v>3</v>
      </c>
      <c r="I1605" s="1648"/>
      <c r="J1605" s="1650">
        <v>199726015693</v>
      </c>
    </row>
    <row r="1606" spans="1:10">
      <c r="A1606" s="13" t="s">
        <v>2832</v>
      </c>
      <c r="B1606" s="13" t="s">
        <v>2360</v>
      </c>
      <c r="C1606" s="13" t="s">
        <v>6378</v>
      </c>
      <c r="D1606" s="1608">
        <v>165.89</v>
      </c>
      <c r="E1606" s="210">
        <f>VLOOKUP(A1606,'Lead Sheet'!A:B,2,0)</f>
        <v>0</v>
      </c>
      <c r="F1606" s="1608">
        <f t="shared" si="25"/>
        <v>0</v>
      </c>
      <c r="G1606" s="1648">
        <v>3</v>
      </c>
      <c r="H1606" s="1648">
        <v>3</v>
      </c>
      <c r="I1606" s="1648"/>
      <c r="J1606" s="1650">
        <v>199726015709</v>
      </c>
    </row>
    <row r="1607" spans="1:10">
      <c r="A1607" s="13" t="s">
        <v>2832</v>
      </c>
      <c r="B1607" s="13" t="s">
        <v>2361</v>
      </c>
      <c r="C1607" s="13" t="s">
        <v>6379</v>
      </c>
      <c r="D1607" s="1608">
        <v>59.77</v>
      </c>
      <c r="E1607" s="210">
        <f>VLOOKUP(A1607,'Lead Sheet'!A:B,2,0)</f>
        <v>0</v>
      </c>
      <c r="F1607" s="1608">
        <f t="shared" si="25"/>
        <v>0</v>
      </c>
      <c r="G1607" s="1648">
        <v>3</v>
      </c>
      <c r="H1607" s="1648">
        <v>3</v>
      </c>
      <c r="I1607" s="1648"/>
      <c r="J1607" s="1650">
        <v>199726015716</v>
      </c>
    </row>
    <row r="1608" spans="1:10">
      <c r="A1608" s="13" t="s">
        <v>2832</v>
      </c>
      <c r="B1608" s="13" t="s">
        <v>2362</v>
      </c>
      <c r="C1608" s="13" t="s">
        <v>6380</v>
      </c>
      <c r="D1608" s="1608">
        <v>80.53</v>
      </c>
      <c r="E1608" s="210">
        <f>VLOOKUP(A1608,'Lead Sheet'!A:B,2,0)</f>
        <v>0</v>
      </c>
      <c r="F1608" s="1608">
        <f t="shared" si="25"/>
        <v>0</v>
      </c>
      <c r="G1608" s="1648">
        <v>3</v>
      </c>
      <c r="H1608" s="1648">
        <v>3</v>
      </c>
      <c r="I1608" s="1648"/>
      <c r="J1608" s="1650">
        <v>199726015723</v>
      </c>
    </row>
    <row r="1609" spans="1:10">
      <c r="A1609" s="13" t="s">
        <v>2832</v>
      </c>
      <c r="B1609" s="13" t="s">
        <v>2363</v>
      </c>
      <c r="C1609" s="13" t="s">
        <v>6381</v>
      </c>
      <c r="D1609" s="1608">
        <v>95.1</v>
      </c>
      <c r="E1609" s="210">
        <f>VLOOKUP(A1609,'Lead Sheet'!A:B,2,0)</f>
        <v>0</v>
      </c>
      <c r="F1609" s="1608">
        <f t="shared" si="25"/>
        <v>0</v>
      </c>
      <c r="G1609" s="1648">
        <v>3</v>
      </c>
      <c r="H1609" s="1648">
        <v>3</v>
      </c>
      <c r="I1609" s="1648"/>
      <c r="J1609" s="1650">
        <v>199726015730</v>
      </c>
    </row>
    <row r="1610" spans="1:10">
      <c r="A1610" s="13" t="s">
        <v>2832</v>
      </c>
      <c r="B1610" s="13" t="s">
        <v>2364</v>
      </c>
      <c r="C1610" s="13" t="s">
        <v>6382</v>
      </c>
      <c r="D1610" s="1608">
        <v>112.09</v>
      </c>
      <c r="E1610" s="210">
        <f>VLOOKUP(A1610,'Lead Sheet'!A:B,2,0)</f>
        <v>0</v>
      </c>
      <c r="F1610" s="1608">
        <f t="shared" si="25"/>
        <v>0</v>
      </c>
      <c r="G1610" s="1648">
        <v>3</v>
      </c>
      <c r="H1610" s="1648">
        <v>3</v>
      </c>
      <c r="I1610" s="1648"/>
      <c r="J1610" s="1650">
        <v>199726015747</v>
      </c>
    </row>
    <row r="1611" spans="1:10">
      <c r="A1611" s="13" t="s">
        <v>2832</v>
      </c>
      <c r="B1611" s="13" t="s">
        <v>2365</v>
      </c>
      <c r="C1611" s="13" t="s">
        <v>6383</v>
      </c>
      <c r="D1611" s="1608">
        <v>148.44</v>
      </c>
      <c r="E1611" s="210">
        <f>VLOOKUP(A1611,'Lead Sheet'!A:B,2,0)</f>
        <v>0</v>
      </c>
      <c r="F1611" s="1608">
        <f t="shared" si="25"/>
        <v>0</v>
      </c>
      <c r="G1611" s="1648">
        <v>3</v>
      </c>
      <c r="H1611" s="1648">
        <v>3</v>
      </c>
      <c r="I1611" s="1648"/>
      <c r="J1611" s="1650">
        <v>199726015754</v>
      </c>
    </row>
    <row r="1612" spans="1:10">
      <c r="A1612" s="13" t="s">
        <v>2832</v>
      </c>
      <c r="B1612" s="13" t="s">
        <v>2366</v>
      </c>
      <c r="C1612" s="13" t="s">
        <v>6384</v>
      </c>
      <c r="D1612" s="1608">
        <v>184.66</v>
      </c>
      <c r="E1612" s="210">
        <f>VLOOKUP(A1612,'Lead Sheet'!A:B,2,0)</f>
        <v>0</v>
      </c>
      <c r="F1612" s="1608">
        <f t="shared" si="25"/>
        <v>0</v>
      </c>
      <c r="G1612" s="1648">
        <v>3</v>
      </c>
      <c r="H1612" s="1648">
        <v>3</v>
      </c>
      <c r="I1612" s="1648"/>
      <c r="J1612" s="1650">
        <v>199726015761</v>
      </c>
    </row>
    <row r="1613" spans="1:10">
      <c r="A1613" s="13" t="s">
        <v>2832</v>
      </c>
      <c r="B1613" s="13" t="s">
        <v>2367</v>
      </c>
      <c r="C1613" s="13" t="s">
        <v>6385</v>
      </c>
      <c r="D1613" s="1608">
        <v>220.46</v>
      </c>
      <c r="E1613" s="210">
        <f>VLOOKUP(A1613,'Lead Sheet'!A:B,2,0)</f>
        <v>0</v>
      </c>
      <c r="F1613" s="1608">
        <f t="shared" si="25"/>
        <v>0</v>
      </c>
      <c r="G1613" s="1648">
        <v>3</v>
      </c>
      <c r="H1613" s="1648">
        <v>3</v>
      </c>
      <c r="I1613" s="1648"/>
      <c r="J1613" s="1650">
        <v>199726015778</v>
      </c>
    </row>
    <row r="1614" spans="1:10">
      <c r="A1614" s="13" t="s">
        <v>2832</v>
      </c>
      <c r="B1614" s="13" t="s">
        <v>2368</v>
      </c>
      <c r="C1614" s="13" t="s">
        <v>6386</v>
      </c>
      <c r="D1614" s="1608">
        <v>68.260000000000005</v>
      </c>
      <c r="E1614" s="210">
        <f>VLOOKUP(A1614,'Lead Sheet'!A:B,2,0)</f>
        <v>0</v>
      </c>
      <c r="F1614" s="1608">
        <f t="shared" si="25"/>
        <v>0</v>
      </c>
      <c r="G1614" s="1648">
        <v>3</v>
      </c>
      <c r="H1614" s="1648">
        <v>3</v>
      </c>
      <c r="I1614" s="1648"/>
      <c r="J1614" s="1650">
        <v>199726015785</v>
      </c>
    </row>
    <row r="1615" spans="1:10">
      <c r="A1615" s="13" t="s">
        <v>2832</v>
      </c>
      <c r="B1615" s="13" t="s">
        <v>2369</v>
      </c>
      <c r="C1615" s="13" t="s">
        <v>6387</v>
      </c>
      <c r="D1615" s="1608">
        <v>92.04</v>
      </c>
      <c r="E1615" s="210">
        <f>VLOOKUP(A1615,'Lead Sheet'!A:B,2,0)</f>
        <v>0</v>
      </c>
      <c r="F1615" s="1608">
        <f t="shared" si="25"/>
        <v>0</v>
      </c>
      <c r="G1615" s="1648">
        <v>3</v>
      </c>
      <c r="H1615" s="1648">
        <v>3</v>
      </c>
      <c r="I1615" s="1648"/>
      <c r="J1615" s="1650">
        <v>199726015792</v>
      </c>
    </row>
    <row r="1616" spans="1:10">
      <c r="A1616" s="13" t="s">
        <v>2832</v>
      </c>
      <c r="B1616" s="13" t="s">
        <v>2370</v>
      </c>
      <c r="C1616" s="13" t="s">
        <v>6388</v>
      </c>
      <c r="D1616" s="1608">
        <v>109.62</v>
      </c>
      <c r="E1616" s="210">
        <f>VLOOKUP(A1616,'Lead Sheet'!A:B,2,0)</f>
        <v>0</v>
      </c>
      <c r="F1616" s="1608">
        <f t="shared" si="25"/>
        <v>0</v>
      </c>
      <c r="G1616" s="1648">
        <v>3</v>
      </c>
      <c r="H1616" s="1648">
        <v>3</v>
      </c>
      <c r="I1616" s="1648"/>
      <c r="J1616" s="1650">
        <v>199726015808</v>
      </c>
    </row>
    <row r="1617" spans="1:10">
      <c r="A1617" s="13" t="s">
        <v>2832</v>
      </c>
      <c r="B1617" s="13" t="s">
        <v>2371</v>
      </c>
      <c r="C1617" s="13" t="s">
        <v>6389</v>
      </c>
      <c r="D1617" s="1608">
        <v>130.97999999999999</v>
      </c>
      <c r="E1617" s="210">
        <f>VLOOKUP(A1617,'Lead Sheet'!A:B,2,0)</f>
        <v>0</v>
      </c>
      <c r="F1617" s="1608">
        <f t="shared" si="25"/>
        <v>0</v>
      </c>
      <c r="G1617" s="1648">
        <v>3</v>
      </c>
      <c r="H1617" s="1648">
        <v>3</v>
      </c>
      <c r="I1617" s="1648"/>
      <c r="J1617" s="1650">
        <v>199726015815</v>
      </c>
    </row>
    <row r="1618" spans="1:10">
      <c r="A1618" s="13" t="s">
        <v>2832</v>
      </c>
      <c r="B1618" s="13" t="s">
        <v>2372</v>
      </c>
      <c r="C1618" s="13" t="s">
        <v>6390</v>
      </c>
      <c r="D1618" s="1608">
        <v>162.56</v>
      </c>
      <c r="E1618" s="210">
        <f>VLOOKUP(A1618,'Lead Sheet'!A:B,2,0)</f>
        <v>0</v>
      </c>
      <c r="F1618" s="1608">
        <f t="shared" si="25"/>
        <v>0</v>
      </c>
      <c r="G1618" s="1648">
        <v>3</v>
      </c>
      <c r="H1618" s="1648">
        <v>3</v>
      </c>
      <c r="I1618" s="1648"/>
      <c r="J1618" s="1650">
        <v>199726015822</v>
      </c>
    </row>
    <row r="1619" spans="1:10">
      <c r="A1619" s="13" t="s">
        <v>2832</v>
      </c>
      <c r="B1619" s="13" t="s">
        <v>2373</v>
      </c>
      <c r="C1619" s="13" t="s">
        <v>6391</v>
      </c>
      <c r="D1619" s="1608">
        <v>220.88</v>
      </c>
      <c r="E1619" s="210">
        <f>VLOOKUP(A1619,'Lead Sheet'!A:B,2,0)</f>
        <v>0</v>
      </c>
      <c r="F1619" s="1608">
        <f t="shared" si="25"/>
        <v>0</v>
      </c>
      <c r="G1619" s="1648">
        <v>3</v>
      </c>
      <c r="H1619" s="1648">
        <v>3</v>
      </c>
      <c r="I1619" s="1648"/>
      <c r="J1619" s="1650">
        <v>199726015839</v>
      </c>
    </row>
    <row r="1620" spans="1:10">
      <c r="A1620" s="13" t="s">
        <v>2832</v>
      </c>
      <c r="B1620" s="13" t="s">
        <v>2374</v>
      </c>
      <c r="C1620" s="13" t="s">
        <v>6392</v>
      </c>
      <c r="D1620" s="1608">
        <v>260.24</v>
      </c>
      <c r="E1620" s="210">
        <f>VLOOKUP(A1620,'Lead Sheet'!A:B,2,0)</f>
        <v>0</v>
      </c>
      <c r="F1620" s="1608">
        <f t="shared" si="25"/>
        <v>0</v>
      </c>
      <c r="G1620" s="1648">
        <v>3</v>
      </c>
      <c r="H1620" s="1648">
        <v>3</v>
      </c>
      <c r="I1620" s="1648"/>
      <c r="J1620" s="1650">
        <v>199726015846</v>
      </c>
    </row>
    <row r="1621" spans="1:10">
      <c r="A1621" s="13" t="s">
        <v>2832</v>
      </c>
      <c r="B1621" s="13" t="s">
        <v>2375</v>
      </c>
      <c r="C1621" s="13" t="s">
        <v>6393</v>
      </c>
      <c r="D1621" s="1608">
        <v>95.1</v>
      </c>
      <c r="E1621" s="210">
        <f>VLOOKUP(A1621,'Lead Sheet'!A:B,2,0)</f>
        <v>0</v>
      </c>
      <c r="F1621" s="1608">
        <f t="shared" si="25"/>
        <v>0</v>
      </c>
      <c r="G1621" s="1648">
        <v>3</v>
      </c>
      <c r="H1621" s="1648">
        <v>3</v>
      </c>
      <c r="I1621" s="1648"/>
      <c r="J1621" s="1650">
        <v>199726015853</v>
      </c>
    </row>
    <row r="1622" spans="1:10">
      <c r="A1622" s="13" t="s">
        <v>2832</v>
      </c>
      <c r="B1622" s="13" t="s">
        <v>2376</v>
      </c>
      <c r="C1622" s="13" t="s">
        <v>6394</v>
      </c>
      <c r="D1622" s="1608">
        <v>125.95</v>
      </c>
      <c r="E1622" s="210">
        <f>VLOOKUP(A1622,'Lead Sheet'!A:B,2,0)</f>
        <v>0</v>
      </c>
      <c r="F1622" s="1608">
        <f t="shared" si="25"/>
        <v>0</v>
      </c>
      <c r="G1622" s="1648">
        <v>3</v>
      </c>
      <c r="H1622" s="1648">
        <v>3</v>
      </c>
      <c r="I1622" s="1648"/>
      <c r="J1622" s="1650">
        <v>199726015860</v>
      </c>
    </row>
    <row r="1623" spans="1:10">
      <c r="A1623" s="13" t="s">
        <v>2832</v>
      </c>
      <c r="B1623" s="13" t="s">
        <v>2377</v>
      </c>
      <c r="C1623" s="13" t="s">
        <v>6395</v>
      </c>
      <c r="D1623" s="1608">
        <v>144.76</v>
      </c>
      <c r="E1623" s="210">
        <f>VLOOKUP(A1623,'Lead Sheet'!A:B,2,0)</f>
        <v>0</v>
      </c>
      <c r="F1623" s="1608">
        <f t="shared" si="25"/>
        <v>0</v>
      </c>
      <c r="G1623" s="1648">
        <v>3</v>
      </c>
      <c r="H1623" s="1648">
        <v>3</v>
      </c>
      <c r="I1623" s="1648"/>
      <c r="J1623" s="1650">
        <v>199726015877</v>
      </c>
    </row>
    <row r="1624" spans="1:10">
      <c r="A1624" s="13" t="s">
        <v>2832</v>
      </c>
      <c r="B1624" s="13" t="s">
        <v>2378</v>
      </c>
      <c r="C1624" s="13" t="s">
        <v>6396</v>
      </c>
      <c r="D1624" s="1608">
        <v>170.49</v>
      </c>
      <c r="E1624" s="210">
        <f>VLOOKUP(A1624,'Lead Sheet'!A:B,2,0)</f>
        <v>0</v>
      </c>
      <c r="F1624" s="1608">
        <f t="shared" si="25"/>
        <v>0</v>
      </c>
      <c r="G1624" s="1648">
        <v>3</v>
      </c>
      <c r="H1624" s="1648">
        <v>3</v>
      </c>
      <c r="I1624" s="1648"/>
      <c r="J1624" s="1650">
        <v>199726015884</v>
      </c>
    </row>
    <row r="1625" spans="1:10">
      <c r="A1625" s="13" t="s">
        <v>2832</v>
      </c>
      <c r="B1625" s="13" t="s">
        <v>2379</v>
      </c>
      <c r="C1625" s="13" t="s">
        <v>6397</v>
      </c>
      <c r="D1625" s="1608">
        <v>269.75</v>
      </c>
      <c r="E1625" s="210">
        <f>VLOOKUP(A1625,'Lead Sheet'!A:B,2,0)</f>
        <v>0</v>
      </c>
      <c r="F1625" s="1608">
        <f t="shared" si="25"/>
        <v>0</v>
      </c>
      <c r="G1625" s="1648">
        <v>3</v>
      </c>
      <c r="H1625" s="1648">
        <v>3</v>
      </c>
      <c r="I1625" s="1648"/>
      <c r="J1625" s="1650">
        <v>199726015891</v>
      </c>
    </row>
    <row r="1626" spans="1:10">
      <c r="A1626" s="13" t="s">
        <v>2832</v>
      </c>
      <c r="B1626" s="13" t="s">
        <v>2380</v>
      </c>
      <c r="C1626" s="13" t="s">
        <v>6398</v>
      </c>
      <c r="D1626" s="1608">
        <v>317.52</v>
      </c>
      <c r="E1626" s="210">
        <f>VLOOKUP(A1626,'Lead Sheet'!A:B,2,0)</f>
        <v>0</v>
      </c>
      <c r="F1626" s="1608">
        <f t="shared" si="25"/>
        <v>0</v>
      </c>
      <c r="G1626" s="1648">
        <v>3</v>
      </c>
      <c r="H1626" s="1648">
        <v>3</v>
      </c>
      <c r="I1626" s="1648"/>
      <c r="J1626" s="1650">
        <v>199726015907</v>
      </c>
    </row>
    <row r="1627" spans="1:10">
      <c r="A1627" s="13" t="s">
        <v>2832</v>
      </c>
      <c r="B1627" s="13" t="s">
        <v>2381</v>
      </c>
      <c r="C1627" s="13" t="s">
        <v>6399</v>
      </c>
      <c r="D1627" s="1608">
        <v>335.89</v>
      </c>
      <c r="E1627" s="210">
        <f>VLOOKUP(A1627,'Lead Sheet'!A:B,2,0)</f>
        <v>0</v>
      </c>
      <c r="F1627" s="1608">
        <f t="shared" si="25"/>
        <v>0</v>
      </c>
      <c r="G1627" s="1648">
        <v>3</v>
      </c>
      <c r="H1627" s="1648">
        <v>3</v>
      </c>
      <c r="I1627" s="1648"/>
      <c r="J1627" s="1650">
        <v>199726015914</v>
      </c>
    </row>
    <row r="1628" spans="1:10">
      <c r="A1628" s="13" t="s">
        <v>2832</v>
      </c>
      <c r="B1628" s="13" t="s">
        <v>2382</v>
      </c>
      <c r="C1628" s="13" t="s">
        <v>6400</v>
      </c>
      <c r="D1628" s="1608">
        <v>175.66</v>
      </c>
      <c r="E1628" s="210">
        <f>VLOOKUP(A1628,'Lead Sheet'!A:B,2,0)</f>
        <v>0</v>
      </c>
      <c r="F1628" s="1608">
        <f t="shared" si="25"/>
        <v>0</v>
      </c>
      <c r="G1628" s="1648">
        <v>2</v>
      </c>
      <c r="H1628" s="1648">
        <v>2</v>
      </c>
      <c r="I1628" s="1648"/>
      <c r="J1628" s="1650">
        <v>199726015921</v>
      </c>
    </row>
    <row r="1629" spans="1:10">
      <c r="A1629" s="13" t="s">
        <v>2832</v>
      </c>
      <c r="B1629" s="13" t="s">
        <v>2383</v>
      </c>
      <c r="C1629" s="13" t="s">
        <v>6401</v>
      </c>
      <c r="D1629" s="1608">
        <v>195.17</v>
      </c>
      <c r="E1629" s="210">
        <f>VLOOKUP(A1629,'Lead Sheet'!A:B,2,0)</f>
        <v>0</v>
      </c>
      <c r="F1629" s="1608">
        <f t="shared" si="25"/>
        <v>0</v>
      </c>
      <c r="G1629" s="1648">
        <v>2</v>
      </c>
      <c r="H1629" s="1648">
        <v>2</v>
      </c>
      <c r="I1629" s="1648"/>
      <c r="J1629" s="1650">
        <v>199726015938</v>
      </c>
    </row>
    <row r="1630" spans="1:10">
      <c r="A1630" s="13" t="s">
        <v>2832</v>
      </c>
      <c r="B1630" s="13" t="s">
        <v>8162</v>
      </c>
      <c r="C1630" s="13" t="s">
        <v>6402</v>
      </c>
      <c r="D1630" s="1608">
        <v>245.29</v>
      </c>
      <c r="E1630" s="210">
        <f>VLOOKUP(A1630,'Lead Sheet'!A:B,2,0)</f>
        <v>0</v>
      </c>
      <c r="F1630" s="1608">
        <f t="shared" si="25"/>
        <v>0</v>
      </c>
      <c r="G1630" s="1648">
        <v>2</v>
      </c>
      <c r="H1630" s="1648">
        <v>2</v>
      </c>
      <c r="I1630" s="1648"/>
      <c r="J1630" s="1650">
        <v>199726015945</v>
      </c>
    </row>
    <row r="1631" spans="1:10">
      <c r="A1631" s="13" t="s">
        <v>2832</v>
      </c>
      <c r="B1631" s="13" t="s">
        <v>12176</v>
      </c>
      <c r="C1631" s="13" t="s">
        <v>6403</v>
      </c>
      <c r="D1631" s="1608">
        <v>284.92</v>
      </c>
      <c r="E1631" s="210">
        <f>VLOOKUP(A1631,'Lead Sheet'!A:B,2,0)</f>
        <v>0</v>
      </c>
      <c r="F1631" s="1608">
        <f t="shared" si="25"/>
        <v>0</v>
      </c>
      <c r="G1631" s="1648">
        <v>2</v>
      </c>
      <c r="H1631" s="1648">
        <v>2</v>
      </c>
      <c r="I1631" s="1648"/>
      <c r="J1631" s="1650">
        <v>199726015952</v>
      </c>
    </row>
    <row r="1632" spans="1:10">
      <c r="A1632" s="13" t="s">
        <v>2832</v>
      </c>
      <c r="B1632" s="13" t="s">
        <v>8163</v>
      </c>
      <c r="C1632" s="13" t="s">
        <v>6404</v>
      </c>
      <c r="D1632" s="1608">
        <v>272</v>
      </c>
      <c r="E1632" s="210">
        <f>VLOOKUP(A1632,'Lead Sheet'!A:B,2,0)</f>
        <v>0</v>
      </c>
      <c r="F1632" s="1608">
        <f t="shared" si="25"/>
        <v>0</v>
      </c>
      <c r="G1632" s="1648">
        <v>2</v>
      </c>
      <c r="H1632" s="1648">
        <v>2</v>
      </c>
      <c r="I1632" s="1648"/>
      <c r="J1632" s="1650">
        <v>199726015969</v>
      </c>
    </row>
    <row r="1633" spans="1:10">
      <c r="A1633" s="13" t="s">
        <v>2832</v>
      </c>
      <c r="B1633" s="13" t="s">
        <v>8164</v>
      </c>
      <c r="C1633" s="13" t="s">
        <v>6405</v>
      </c>
      <c r="D1633" s="1608">
        <v>454.56</v>
      </c>
      <c r="E1633" s="210">
        <f>VLOOKUP(A1633,'Lead Sheet'!A:B,2,0)</f>
        <v>0</v>
      </c>
      <c r="F1633" s="1608">
        <f t="shared" si="25"/>
        <v>0</v>
      </c>
      <c r="G1633" s="1648">
        <v>2</v>
      </c>
      <c r="H1633" s="1648">
        <v>2</v>
      </c>
      <c r="I1633" s="1648"/>
      <c r="J1633" s="1650">
        <v>199726015976</v>
      </c>
    </row>
    <row r="1634" spans="1:10">
      <c r="A1634" s="13" t="s">
        <v>2832</v>
      </c>
      <c r="B1634" s="13" t="s">
        <v>2384</v>
      </c>
      <c r="C1634" s="13" t="s">
        <v>6406</v>
      </c>
      <c r="D1634" s="1608">
        <v>246.64</v>
      </c>
      <c r="E1634" s="210">
        <f>VLOOKUP(A1634,'Lead Sheet'!A:B,2,0)</f>
        <v>0</v>
      </c>
      <c r="F1634" s="1608">
        <f t="shared" si="25"/>
        <v>0</v>
      </c>
      <c r="G1634" s="1648">
        <v>2</v>
      </c>
      <c r="H1634" s="1648">
        <v>2</v>
      </c>
      <c r="I1634" s="1648"/>
      <c r="J1634" s="1650">
        <v>199726015983</v>
      </c>
    </row>
    <row r="1635" spans="1:10">
      <c r="A1635" s="13" t="s">
        <v>2832</v>
      </c>
      <c r="B1635" s="13" t="s">
        <v>2385</v>
      </c>
      <c r="C1635" s="13" t="s">
        <v>6407</v>
      </c>
      <c r="D1635" s="1608">
        <v>273.58</v>
      </c>
      <c r="E1635" s="210">
        <f>VLOOKUP(A1635,'Lead Sheet'!A:B,2,0)</f>
        <v>0</v>
      </c>
      <c r="F1635" s="1608">
        <f t="shared" si="25"/>
        <v>0</v>
      </c>
      <c r="G1635" s="1648">
        <v>2</v>
      </c>
      <c r="H1635" s="1648">
        <v>2</v>
      </c>
      <c r="I1635" s="1648"/>
      <c r="J1635" s="1650">
        <v>199726015990</v>
      </c>
    </row>
    <row r="1636" spans="1:10">
      <c r="A1636" s="13" t="s">
        <v>2832</v>
      </c>
      <c r="B1636" s="13" t="s">
        <v>2386</v>
      </c>
      <c r="C1636" s="13" t="s">
        <v>6408</v>
      </c>
      <c r="D1636" s="1608">
        <v>369.89</v>
      </c>
      <c r="E1636" s="210">
        <f>VLOOKUP(A1636,'Lead Sheet'!A:B,2,0)</f>
        <v>0</v>
      </c>
      <c r="F1636" s="1608">
        <f t="shared" si="25"/>
        <v>0</v>
      </c>
      <c r="G1636" s="1648">
        <v>2</v>
      </c>
      <c r="H1636" s="1648">
        <v>2</v>
      </c>
      <c r="I1636" s="1648"/>
      <c r="J1636" s="1650">
        <v>199726016003</v>
      </c>
    </row>
    <row r="1637" spans="1:10">
      <c r="A1637" s="13" t="s">
        <v>2832</v>
      </c>
      <c r="B1637" s="13" t="s">
        <v>2387</v>
      </c>
      <c r="C1637" s="13" t="s">
        <v>6409</v>
      </c>
      <c r="D1637" s="1608">
        <v>410.45</v>
      </c>
      <c r="E1637" s="210">
        <f>VLOOKUP(A1637,'Lead Sheet'!A:B,2,0)</f>
        <v>0</v>
      </c>
      <c r="F1637" s="1608">
        <f t="shared" si="25"/>
        <v>0</v>
      </c>
      <c r="G1637" s="1648">
        <v>2</v>
      </c>
      <c r="H1637" s="1648">
        <v>2</v>
      </c>
      <c r="I1637" s="1648"/>
      <c r="J1637" s="1650">
        <v>199726016010</v>
      </c>
    </row>
    <row r="1638" spans="1:10">
      <c r="A1638" s="13" t="s">
        <v>2832</v>
      </c>
      <c r="B1638" s="13" t="s">
        <v>8165</v>
      </c>
      <c r="C1638" s="13" t="s">
        <v>6410</v>
      </c>
      <c r="D1638" s="1608">
        <v>547.25</v>
      </c>
      <c r="E1638" s="210">
        <f>VLOOKUP(A1638,'Lead Sheet'!A:B,2,0)</f>
        <v>0</v>
      </c>
      <c r="F1638" s="1608">
        <f t="shared" si="25"/>
        <v>0</v>
      </c>
      <c r="G1638" s="1648">
        <v>2</v>
      </c>
      <c r="H1638" s="1648">
        <v>2</v>
      </c>
      <c r="I1638" s="1648"/>
      <c r="J1638" s="1650">
        <v>199726016027</v>
      </c>
    </row>
    <row r="1639" spans="1:10">
      <c r="A1639" s="13" t="s">
        <v>2832</v>
      </c>
      <c r="B1639" s="13" t="s">
        <v>8166</v>
      </c>
      <c r="C1639" s="13" t="s">
        <v>6411</v>
      </c>
      <c r="D1639" s="1608">
        <v>684.07</v>
      </c>
      <c r="E1639" s="210">
        <f>VLOOKUP(A1639,'Lead Sheet'!A:B,2,0)</f>
        <v>0</v>
      </c>
      <c r="F1639" s="1608">
        <f t="shared" si="25"/>
        <v>0</v>
      </c>
      <c r="G1639" s="1648">
        <v>2</v>
      </c>
      <c r="H1639" s="1648">
        <v>2</v>
      </c>
      <c r="I1639" s="1648"/>
      <c r="J1639" s="1650">
        <v>199726016034</v>
      </c>
    </row>
    <row r="1640" spans="1:10">
      <c r="A1640" s="13" t="s">
        <v>2832</v>
      </c>
      <c r="B1640" s="13" t="s">
        <v>2388</v>
      </c>
      <c r="C1640" s="13" t="s">
        <v>6412</v>
      </c>
      <c r="D1640" s="1608">
        <v>294.86</v>
      </c>
      <c r="E1640" s="210">
        <f>VLOOKUP(A1640,'Lead Sheet'!A:B,2,0)</f>
        <v>0</v>
      </c>
      <c r="F1640" s="1608">
        <f t="shared" si="25"/>
        <v>0</v>
      </c>
      <c r="G1640" s="1648">
        <v>2</v>
      </c>
      <c r="H1640" s="1648">
        <v>2</v>
      </c>
      <c r="I1640" s="1648"/>
      <c r="J1640" s="1650">
        <v>199726016058</v>
      </c>
    </row>
    <row r="1641" spans="1:10">
      <c r="A1641" s="13" t="s">
        <v>2832</v>
      </c>
      <c r="B1641" s="13" t="s">
        <v>2389</v>
      </c>
      <c r="C1641" s="13" t="s">
        <v>6413</v>
      </c>
      <c r="D1641" s="1608">
        <v>333.15</v>
      </c>
      <c r="E1641" s="210">
        <f>VLOOKUP(A1641,'Lead Sheet'!A:B,2,0)</f>
        <v>0</v>
      </c>
      <c r="F1641" s="1608">
        <f t="shared" si="25"/>
        <v>0</v>
      </c>
      <c r="G1641" s="1648">
        <v>2</v>
      </c>
      <c r="H1641" s="1648">
        <v>2</v>
      </c>
      <c r="I1641" s="1648"/>
      <c r="J1641" s="1650">
        <v>199726016065</v>
      </c>
    </row>
    <row r="1642" spans="1:10">
      <c r="A1642" s="13" t="s">
        <v>2832</v>
      </c>
      <c r="B1642" s="13" t="s">
        <v>2390</v>
      </c>
      <c r="C1642" s="13" t="s">
        <v>6414</v>
      </c>
      <c r="D1642" s="1608">
        <v>499.79</v>
      </c>
      <c r="E1642" s="210">
        <f>VLOOKUP(A1642,'Lead Sheet'!A:B,2,0)</f>
        <v>0</v>
      </c>
      <c r="F1642" s="1608">
        <f t="shared" si="25"/>
        <v>0</v>
      </c>
      <c r="G1642" s="1648">
        <v>2</v>
      </c>
      <c r="H1642" s="1648">
        <v>2</v>
      </c>
      <c r="I1642" s="1648"/>
      <c r="J1642" s="1650">
        <v>199726016072</v>
      </c>
    </row>
    <row r="1643" spans="1:10">
      <c r="A1643" s="13" t="s">
        <v>2832</v>
      </c>
      <c r="B1643" s="13" t="s">
        <v>2391</v>
      </c>
      <c r="C1643" s="13" t="s">
        <v>6415</v>
      </c>
      <c r="D1643" s="1608">
        <v>499.72</v>
      </c>
      <c r="E1643" s="210">
        <f>VLOOKUP(A1643,'Lead Sheet'!A:B,2,0)</f>
        <v>0</v>
      </c>
      <c r="F1643" s="1608">
        <f t="shared" si="25"/>
        <v>0</v>
      </c>
      <c r="G1643" s="1648">
        <v>2</v>
      </c>
      <c r="H1643" s="1648">
        <v>2</v>
      </c>
      <c r="I1643" s="1648"/>
      <c r="J1643" s="1650">
        <v>199726016089</v>
      </c>
    </row>
    <row r="1644" spans="1:10">
      <c r="A1644" s="13" t="s">
        <v>2832</v>
      </c>
      <c r="B1644" s="13" t="s">
        <v>8167</v>
      </c>
      <c r="C1644" s="13" t="s">
        <v>6416</v>
      </c>
      <c r="D1644" s="1608">
        <v>541.24</v>
      </c>
      <c r="E1644" s="210">
        <f>VLOOKUP(A1644,'Lead Sheet'!A:B,2,0)</f>
        <v>0</v>
      </c>
      <c r="F1644" s="1608">
        <f t="shared" si="25"/>
        <v>0</v>
      </c>
      <c r="G1644" s="1648">
        <v>2</v>
      </c>
      <c r="H1644" s="1648">
        <v>2</v>
      </c>
      <c r="I1644" s="1648"/>
      <c r="J1644" s="1650">
        <v>199726016096</v>
      </c>
    </row>
    <row r="1645" spans="1:10">
      <c r="A1645" s="13" t="s">
        <v>2832</v>
      </c>
      <c r="B1645" s="13" t="s">
        <v>2392</v>
      </c>
      <c r="C1645" s="13" t="s">
        <v>6417</v>
      </c>
      <c r="D1645" s="1608">
        <v>832.78</v>
      </c>
      <c r="E1645" s="210">
        <f>VLOOKUP(A1645,'Lead Sheet'!A:B,2,0)</f>
        <v>0</v>
      </c>
      <c r="F1645" s="1608">
        <f t="shared" si="25"/>
        <v>0</v>
      </c>
      <c r="G1645" s="1648">
        <v>2</v>
      </c>
      <c r="H1645" s="1648">
        <v>2</v>
      </c>
      <c r="I1645" s="1648"/>
      <c r="J1645" s="1650">
        <v>199726016102</v>
      </c>
    </row>
    <row r="1646" spans="1:10">
      <c r="A1646" s="13" t="s">
        <v>2832</v>
      </c>
      <c r="B1646" s="13" t="s">
        <v>2393</v>
      </c>
      <c r="C1646" s="13" t="s">
        <v>6418</v>
      </c>
      <c r="D1646" s="1608">
        <v>36.270000000000003</v>
      </c>
      <c r="E1646" s="210">
        <f>VLOOKUP(A1646,'Lead Sheet'!A:B,2,0)</f>
        <v>0</v>
      </c>
      <c r="F1646" s="1608">
        <f t="shared" si="25"/>
        <v>0</v>
      </c>
      <c r="G1646" s="1648">
        <v>5</v>
      </c>
      <c r="H1646" s="1648">
        <v>5</v>
      </c>
      <c r="I1646" s="1648"/>
      <c r="J1646" s="1650">
        <v>199726016119</v>
      </c>
    </row>
    <row r="1647" spans="1:10">
      <c r="A1647" s="13" t="s">
        <v>2832</v>
      </c>
      <c r="B1647" s="13" t="s">
        <v>2394</v>
      </c>
      <c r="C1647" s="13" t="s">
        <v>6419</v>
      </c>
      <c r="D1647" s="1608">
        <v>46.75</v>
      </c>
      <c r="E1647" s="210">
        <f>VLOOKUP(A1647,'Lead Sheet'!A:B,2,0)</f>
        <v>0</v>
      </c>
      <c r="F1647" s="1608">
        <f t="shared" si="25"/>
        <v>0</v>
      </c>
      <c r="G1647" s="1648">
        <v>5</v>
      </c>
      <c r="H1647" s="1648">
        <v>5</v>
      </c>
      <c r="I1647" s="1648"/>
      <c r="J1647" s="1650">
        <v>199726016126</v>
      </c>
    </row>
    <row r="1648" spans="1:10">
      <c r="A1648" s="13" t="s">
        <v>2832</v>
      </c>
      <c r="B1648" s="13" t="s">
        <v>2395</v>
      </c>
      <c r="C1648" s="13" t="s">
        <v>6420</v>
      </c>
      <c r="D1648" s="1608">
        <v>55.25</v>
      </c>
      <c r="E1648" s="210">
        <f>VLOOKUP(A1648,'Lead Sheet'!A:B,2,0)</f>
        <v>0</v>
      </c>
      <c r="F1648" s="1608">
        <f t="shared" si="25"/>
        <v>0</v>
      </c>
      <c r="G1648" s="1648">
        <v>5</v>
      </c>
      <c r="H1648" s="1648">
        <v>5</v>
      </c>
      <c r="I1648" s="1648"/>
      <c r="J1648" s="1650">
        <v>199726016133</v>
      </c>
    </row>
    <row r="1649" spans="1:10">
      <c r="A1649" s="13" t="s">
        <v>2832</v>
      </c>
      <c r="B1649" s="13" t="s">
        <v>2396</v>
      </c>
      <c r="C1649" s="13" t="s">
        <v>6421</v>
      </c>
      <c r="D1649" s="1608">
        <v>63.75</v>
      </c>
      <c r="E1649" s="210">
        <f>VLOOKUP(A1649,'Lead Sheet'!A:B,2,0)</f>
        <v>0</v>
      </c>
      <c r="F1649" s="1608">
        <f t="shared" si="25"/>
        <v>0</v>
      </c>
      <c r="G1649" s="1648">
        <v>5</v>
      </c>
      <c r="H1649" s="1648">
        <v>5</v>
      </c>
      <c r="I1649" s="1648"/>
      <c r="J1649" s="1650">
        <v>199726016140</v>
      </c>
    </row>
    <row r="1650" spans="1:10">
      <c r="A1650" s="13" t="s">
        <v>2832</v>
      </c>
      <c r="B1650" s="13" t="s">
        <v>2397</v>
      </c>
      <c r="C1650" s="13" t="s">
        <v>6422</v>
      </c>
      <c r="D1650" s="1608">
        <v>81.849999999999994</v>
      </c>
      <c r="E1650" s="210">
        <f>VLOOKUP(A1650,'Lead Sheet'!A:B,2,0)</f>
        <v>0</v>
      </c>
      <c r="F1650" s="1608">
        <f t="shared" si="25"/>
        <v>0</v>
      </c>
      <c r="G1650" s="1648">
        <v>5</v>
      </c>
      <c r="H1650" s="1648">
        <v>5</v>
      </c>
      <c r="I1650" s="1648"/>
      <c r="J1650" s="1650">
        <v>199726016157</v>
      </c>
    </row>
    <row r="1651" spans="1:10">
      <c r="A1651" s="13" t="s">
        <v>2832</v>
      </c>
      <c r="B1651" s="13" t="s">
        <v>2398</v>
      </c>
      <c r="C1651" s="13" t="s">
        <v>6423</v>
      </c>
      <c r="D1651" s="1608">
        <v>100.89</v>
      </c>
      <c r="E1651" s="210">
        <f>VLOOKUP(A1651,'Lead Sheet'!A:B,2,0)</f>
        <v>0</v>
      </c>
      <c r="F1651" s="1608">
        <f t="shared" si="25"/>
        <v>0</v>
      </c>
      <c r="G1651" s="1648">
        <v>5</v>
      </c>
      <c r="H1651" s="1648">
        <v>5</v>
      </c>
      <c r="I1651" s="1648"/>
      <c r="J1651" s="1650">
        <v>199726016164</v>
      </c>
    </row>
    <row r="1652" spans="1:10">
      <c r="A1652" s="13" t="s">
        <v>2832</v>
      </c>
      <c r="B1652" s="13" t="s">
        <v>2399</v>
      </c>
      <c r="C1652" s="13" t="s">
        <v>6424</v>
      </c>
      <c r="D1652" s="1608">
        <v>119.06</v>
      </c>
      <c r="E1652" s="210">
        <f>VLOOKUP(A1652,'Lead Sheet'!A:B,2,0)</f>
        <v>0</v>
      </c>
      <c r="F1652" s="1608">
        <f t="shared" si="25"/>
        <v>0</v>
      </c>
      <c r="G1652" s="1648">
        <v>5</v>
      </c>
      <c r="H1652" s="1648">
        <v>5</v>
      </c>
      <c r="I1652" s="1648"/>
      <c r="J1652" s="1650">
        <v>199726016171</v>
      </c>
    </row>
    <row r="1653" spans="1:10">
      <c r="A1653" s="13" t="s">
        <v>2832</v>
      </c>
      <c r="B1653" s="13" t="s">
        <v>2400</v>
      </c>
      <c r="C1653" s="13" t="s">
        <v>6425</v>
      </c>
      <c r="D1653" s="1608">
        <v>43.16</v>
      </c>
      <c r="E1653" s="210">
        <f>VLOOKUP(A1653,'Lead Sheet'!A:B,2,0)</f>
        <v>0</v>
      </c>
      <c r="F1653" s="1608">
        <f t="shared" si="25"/>
        <v>0</v>
      </c>
      <c r="G1653" s="1648">
        <v>5</v>
      </c>
      <c r="H1653" s="1648">
        <v>5</v>
      </c>
      <c r="I1653" s="1648"/>
      <c r="J1653" s="1650">
        <v>199726016188</v>
      </c>
    </row>
    <row r="1654" spans="1:10">
      <c r="A1654" s="13" t="s">
        <v>2832</v>
      </c>
      <c r="B1654" s="13" t="s">
        <v>2401</v>
      </c>
      <c r="C1654" s="13" t="s">
        <v>6426</v>
      </c>
      <c r="D1654" s="1608">
        <v>55.39</v>
      </c>
      <c r="E1654" s="210">
        <f>VLOOKUP(A1654,'Lead Sheet'!A:B,2,0)</f>
        <v>0</v>
      </c>
      <c r="F1654" s="1608">
        <f t="shared" si="25"/>
        <v>0</v>
      </c>
      <c r="G1654" s="1648">
        <v>5</v>
      </c>
      <c r="H1654" s="1648">
        <v>5</v>
      </c>
      <c r="I1654" s="1648"/>
      <c r="J1654" s="1650">
        <v>199726016195</v>
      </c>
    </row>
    <row r="1655" spans="1:10">
      <c r="A1655" s="13" t="s">
        <v>2832</v>
      </c>
      <c r="B1655" s="13" t="s">
        <v>2402</v>
      </c>
      <c r="C1655" s="13" t="s">
        <v>6427</v>
      </c>
      <c r="D1655" s="1608">
        <v>68.09</v>
      </c>
      <c r="E1655" s="210">
        <f>VLOOKUP(A1655,'Lead Sheet'!A:B,2,0)</f>
        <v>0</v>
      </c>
      <c r="F1655" s="1608">
        <f t="shared" si="25"/>
        <v>0</v>
      </c>
      <c r="G1655" s="1648">
        <v>10</v>
      </c>
      <c r="H1655" s="1648">
        <v>10</v>
      </c>
      <c r="I1655" s="1648"/>
      <c r="J1655" s="1650">
        <v>199726016201</v>
      </c>
    </row>
    <row r="1656" spans="1:10">
      <c r="A1656" s="13" t="s">
        <v>2832</v>
      </c>
      <c r="B1656" s="13" t="s">
        <v>2403</v>
      </c>
      <c r="C1656" s="13" t="s">
        <v>6428</v>
      </c>
      <c r="D1656" s="1608">
        <v>78.239999999999995</v>
      </c>
      <c r="E1656" s="210">
        <f>VLOOKUP(A1656,'Lead Sheet'!A:B,2,0)</f>
        <v>0</v>
      </c>
      <c r="F1656" s="1608">
        <f t="shared" si="25"/>
        <v>0</v>
      </c>
      <c r="G1656" s="1648">
        <v>5</v>
      </c>
      <c r="H1656" s="1648">
        <v>5</v>
      </c>
      <c r="I1656" s="1648"/>
      <c r="J1656" s="1650">
        <v>199726016218</v>
      </c>
    </row>
    <row r="1657" spans="1:10">
      <c r="A1657" s="13" t="s">
        <v>2832</v>
      </c>
      <c r="B1657" s="13" t="s">
        <v>2404</v>
      </c>
      <c r="C1657" s="13" t="s">
        <v>6429</v>
      </c>
      <c r="D1657" s="1608">
        <v>102.17</v>
      </c>
      <c r="E1657" s="210">
        <f>VLOOKUP(A1657,'Lead Sheet'!A:B,2,0)</f>
        <v>0</v>
      </c>
      <c r="F1657" s="1608">
        <f t="shared" si="25"/>
        <v>0</v>
      </c>
      <c r="G1657" s="1648">
        <v>5</v>
      </c>
      <c r="H1657" s="1648">
        <v>5</v>
      </c>
      <c r="I1657" s="1648"/>
      <c r="J1657" s="1650">
        <v>199726016225</v>
      </c>
    </row>
    <row r="1658" spans="1:10">
      <c r="A1658" s="13" t="s">
        <v>2832</v>
      </c>
      <c r="B1658" s="13" t="s">
        <v>2405</v>
      </c>
      <c r="C1658" s="13" t="s">
        <v>6430</v>
      </c>
      <c r="D1658" s="1608">
        <v>125.08</v>
      </c>
      <c r="E1658" s="210">
        <f>VLOOKUP(A1658,'Lead Sheet'!A:B,2,0)</f>
        <v>0</v>
      </c>
      <c r="F1658" s="1608">
        <f t="shared" si="25"/>
        <v>0</v>
      </c>
      <c r="G1658" s="1648">
        <v>5</v>
      </c>
      <c r="H1658" s="1648">
        <v>5</v>
      </c>
      <c r="I1658" s="1648"/>
      <c r="J1658" s="1650">
        <v>199726016232</v>
      </c>
    </row>
    <row r="1659" spans="1:10">
      <c r="A1659" s="13" t="s">
        <v>2832</v>
      </c>
      <c r="B1659" s="13" t="s">
        <v>2406</v>
      </c>
      <c r="C1659" s="13" t="s">
        <v>6431</v>
      </c>
      <c r="D1659" s="1608">
        <v>147.72999999999999</v>
      </c>
      <c r="E1659" s="210">
        <f>VLOOKUP(A1659,'Lead Sheet'!A:B,2,0)</f>
        <v>0</v>
      </c>
      <c r="F1659" s="1608">
        <f t="shared" si="25"/>
        <v>0</v>
      </c>
      <c r="G1659" s="1648">
        <v>10</v>
      </c>
      <c r="H1659" s="1648">
        <v>10</v>
      </c>
      <c r="I1659" s="1648"/>
      <c r="J1659" s="1650">
        <v>199726016249</v>
      </c>
    </row>
    <row r="1660" spans="1:10">
      <c r="A1660" s="13" t="s">
        <v>2832</v>
      </c>
      <c r="B1660" s="13" t="s">
        <v>2407</v>
      </c>
      <c r="C1660" s="13" t="s">
        <v>6432</v>
      </c>
      <c r="D1660" s="1608">
        <v>55.74</v>
      </c>
      <c r="E1660" s="210">
        <f>VLOOKUP(A1660,'Lead Sheet'!A:B,2,0)</f>
        <v>0</v>
      </c>
      <c r="F1660" s="1608">
        <f t="shared" si="25"/>
        <v>0</v>
      </c>
      <c r="G1660" s="1648">
        <v>3</v>
      </c>
      <c r="H1660" s="1648">
        <v>3</v>
      </c>
      <c r="I1660" s="1648"/>
      <c r="J1660" s="1650">
        <v>199726016256</v>
      </c>
    </row>
    <row r="1661" spans="1:10">
      <c r="A1661" s="13" t="s">
        <v>2832</v>
      </c>
      <c r="B1661" s="13" t="s">
        <v>2408</v>
      </c>
      <c r="C1661" s="13" t="s">
        <v>6433</v>
      </c>
      <c r="D1661" s="1608">
        <v>73.930000000000007</v>
      </c>
      <c r="E1661" s="210">
        <f>VLOOKUP(A1661,'Lead Sheet'!A:B,2,0)</f>
        <v>0</v>
      </c>
      <c r="F1661" s="1608">
        <f t="shared" si="25"/>
        <v>0</v>
      </c>
      <c r="G1661" s="1648">
        <v>3</v>
      </c>
      <c r="H1661" s="1648">
        <v>3</v>
      </c>
      <c r="I1661" s="1648"/>
      <c r="J1661" s="1650">
        <v>199726016263</v>
      </c>
    </row>
    <row r="1662" spans="1:10">
      <c r="A1662" s="13" t="s">
        <v>2832</v>
      </c>
      <c r="B1662" s="13" t="s">
        <v>2409</v>
      </c>
      <c r="C1662" s="13" t="s">
        <v>6434</v>
      </c>
      <c r="D1662" s="1608">
        <v>86.42</v>
      </c>
      <c r="E1662" s="210">
        <f>VLOOKUP(A1662,'Lead Sheet'!A:B,2,0)</f>
        <v>0</v>
      </c>
      <c r="F1662" s="1608">
        <f t="shared" si="25"/>
        <v>0</v>
      </c>
      <c r="G1662" s="1648">
        <v>3</v>
      </c>
      <c r="H1662" s="1648">
        <v>3</v>
      </c>
      <c r="I1662" s="1648"/>
      <c r="J1662" s="1650">
        <v>199726016270</v>
      </c>
    </row>
    <row r="1663" spans="1:10">
      <c r="A1663" s="13" t="s">
        <v>2832</v>
      </c>
      <c r="B1663" s="13" t="s">
        <v>2410</v>
      </c>
      <c r="C1663" s="13" t="s">
        <v>6435</v>
      </c>
      <c r="D1663" s="1608">
        <v>98.82</v>
      </c>
      <c r="E1663" s="210">
        <f>VLOOKUP(A1663,'Lead Sheet'!A:B,2,0)</f>
        <v>0</v>
      </c>
      <c r="F1663" s="1608">
        <f t="shared" si="25"/>
        <v>0</v>
      </c>
      <c r="G1663" s="1648">
        <v>3</v>
      </c>
      <c r="H1663" s="1648">
        <v>3</v>
      </c>
      <c r="I1663" s="1648"/>
      <c r="J1663" s="1650">
        <v>199726016287</v>
      </c>
    </row>
    <row r="1664" spans="1:10">
      <c r="A1664" s="13" t="s">
        <v>2832</v>
      </c>
      <c r="B1664" s="13" t="s">
        <v>2411</v>
      </c>
      <c r="C1664" s="13" t="s">
        <v>6436</v>
      </c>
      <c r="D1664" s="1608">
        <v>130.97</v>
      </c>
      <c r="E1664" s="210">
        <f>VLOOKUP(A1664,'Lead Sheet'!A:B,2,0)</f>
        <v>0</v>
      </c>
      <c r="F1664" s="1608">
        <f t="shared" si="25"/>
        <v>0</v>
      </c>
      <c r="G1664" s="1648">
        <v>3</v>
      </c>
      <c r="H1664" s="1648">
        <v>3</v>
      </c>
      <c r="I1664" s="1648"/>
      <c r="J1664" s="1650">
        <v>199726016294</v>
      </c>
    </row>
    <row r="1665" spans="1:10">
      <c r="A1665" s="13" t="s">
        <v>2832</v>
      </c>
      <c r="B1665" s="13" t="s">
        <v>2412</v>
      </c>
      <c r="C1665" s="13" t="s">
        <v>6437</v>
      </c>
      <c r="D1665" s="1608">
        <v>164.76</v>
      </c>
      <c r="E1665" s="210">
        <f>VLOOKUP(A1665,'Lead Sheet'!A:B,2,0)</f>
        <v>0</v>
      </c>
      <c r="F1665" s="1608">
        <f t="shared" si="25"/>
        <v>0</v>
      </c>
      <c r="G1665" s="1648">
        <v>3</v>
      </c>
      <c r="H1665" s="1648">
        <v>3</v>
      </c>
      <c r="I1665" s="1648"/>
      <c r="J1665" s="1650">
        <v>199726016300</v>
      </c>
    </row>
    <row r="1666" spans="1:10">
      <c r="A1666" s="13" t="s">
        <v>2832</v>
      </c>
      <c r="B1666" s="13" t="s">
        <v>2413</v>
      </c>
      <c r="C1666" s="13" t="s">
        <v>6438</v>
      </c>
      <c r="D1666" s="1608">
        <v>222.39</v>
      </c>
      <c r="E1666" s="210">
        <f>VLOOKUP(A1666,'Lead Sheet'!A:B,2,0)</f>
        <v>0</v>
      </c>
      <c r="F1666" s="1608">
        <f t="shared" si="25"/>
        <v>0</v>
      </c>
      <c r="G1666" s="1648">
        <v>3</v>
      </c>
      <c r="H1666" s="1648">
        <v>3</v>
      </c>
      <c r="I1666" s="1648"/>
      <c r="J1666" s="1650">
        <v>199726016317</v>
      </c>
    </row>
    <row r="1667" spans="1:10">
      <c r="A1667" s="13" t="s">
        <v>2832</v>
      </c>
      <c r="B1667" s="13" t="s">
        <v>2414</v>
      </c>
      <c r="C1667" s="13" t="s">
        <v>6439</v>
      </c>
      <c r="D1667" s="1608">
        <v>73.39</v>
      </c>
      <c r="E1667" s="210">
        <f>VLOOKUP(A1667,'Lead Sheet'!A:B,2,0)</f>
        <v>0</v>
      </c>
      <c r="F1667" s="1608">
        <f t="shared" ref="F1667:F1730" si="26">IFERROR(D1667*E1667,"NET")</f>
        <v>0</v>
      </c>
      <c r="G1667" s="1648">
        <v>3</v>
      </c>
      <c r="H1667" s="1648">
        <v>3</v>
      </c>
      <c r="I1667" s="1648"/>
      <c r="J1667" s="1650">
        <v>199726016324</v>
      </c>
    </row>
    <row r="1668" spans="1:10">
      <c r="A1668" s="13" t="s">
        <v>2832</v>
      </c>
      <c r="B1668" s="13" t="s">
        <v>2415</v>
      </c>
      <c r="C1668" s="13" t="s">
        <v>6440</v>
      </c>
      <c r="D1668" s="1608">
        <v>98.29</v>
      </c>
      <c r="E1668" s="210">
        <f>VLOOKUP(A1668,'Lead Sheet'!A:B,2,0)</f>
        <v>0</v>
      </c>
      <c r="F1668" s="1608">
        <f t="shared" si="26"/>
        <v>0</v>
      </c>
      <c r="G1668" s="1648">
        <v>3</v>
      </c>
      <c r="H1668" s="1648">
        <v>3</v>
      </c>
      <c r="I1668" s="1648"/>
      <c r="J1668" s="1650">
        <v>199726016331</v>
      </c>
    </row>
    <row r="1669" spans="1:10">
      <c r="A1669" s="13" t="s">
        <v>2832</v>
      </c>
      <c r="B1669" s="13" t="s">
        <v>2416</v>
      </c>
      <c r="C1669" s="13" t="s">
        <v>6441</v>
      </c>
      <c r="D1669" s="1608">
        <v>116.13</v>
      </c>
      <c r="E1669" s="210">
        <f>VLOOKUP(A1669,'Lead Sheet'!A:B,2,0)</f>
        <v>0</v>
      </c>
      <c r="F1669" s="1608">
        <f t="shared" si="26"/>
        <v>0</v>
      </c>
      <c r="G1669" s="1648">
        <v>3</v>
      </c>
      <c r="H1669" s="1648">
        <v>3</v>
      </c>
      <c r="I1669" s="1648"/>
      <c r="J1669" s="1650">
        <v>199726016348</v>
      </c>
    </row>
    <row r="1670" spans="1:10">
      <c r="A1670" s="13" t="s">
        <v>2832</v>
      </c>
      <c r="B1670" s="13" t="s">
        <v>2417</v>
      </c>
      <c r="C1670" s="13" t="s">
        <v>6442</v>
      </c>
      <c r="D1670" s="1608">
        <v>133.91999999999999</v>
      </c>
      <c r="E1670" s="210">
        <f>VLOOKUP(A1670,'Lead Sheet'!A:B,2,0)</f>
        <v>0</v>
      </c>
      <c r="F1670" s="1608">
        <f t="shared" si="26"/>
        <v>0</v>
      </c>
      <c r="G1670" s="1648">
        <v>3</v>
      </c>
      <c r="H1670" s="1648">
        <v>3</v>
      </c>
      <c r="I1670" s="1648"/>
      <c r="J1670" s="1650">
        <v>199726016355</v>
      </c>
    </row>
    <row r="1671" spans="1:10">
      <c r="A1671" s="13" t="s">
        <v>2832</v>
      </c>
      <c r="B1671" s="13" t="s">
        <v>2418</v>
      </c>
      <c r="C1671" s="13" t="s">
        <v>6443</v>
      </c>
      <c r="D1671" s="1608">
        <v>177.47</v>
      </c>
      <c r="E1671" s="210">
        <f>VLOOKUP(A1671,'Lead Sheet'!A:B,2,0)</f>
        <v>0</v>
      </c>
      <c r="F1671" s="1608">
        <f t="shared" si="26"/>
        <v>0</v>
      </c>
      <c r="G1671" s="1648">
        <v>3</v>
      </c>
      <c r="H1671" s="1648">
        <v>3</v>
      </c>
      <c r="I1671" s="1648"/>
      <c r="J1671" s="1650">
        <v>199726016362</v>
      </c>
    </row>
    <row r="1672" spans="1:10">
      <c r="A1672" s="13" t="s">
        <v>2832</v>
      </c>
      <c r="B1672" s="13" t="s">
        <v>2419</v>
      </c>
      <c r="C1672" s="13" t="s">
        <v>6444</v>
      </c>
      <c r="D1672" s="1608">
        <v>220.74</v>
      </c>
      <c r="E1672" s="210">
        <f>VLOOKUP(A1672,'Lead Sheet'!A:B,2,0)</f>
        <v>0</v>
      </c>
      <c r="F1672" s="1608">
        <f t="shared" si="26"/>
        <v>0</v>
      </c>
      <c r="G1672" s="1648">
        <v>3</v>
      </c>
      <c r="H1672" s="1648">
        <v>3</v>
      </c>
      <c r="I1672" s="1648"/>
      <c r="J1672" s="1650">
        <v>199726016379</v>
      </c>
    </row>
    <row r="1673" spans="1:10">
      <c r="A1673" s="13" t="s">
        <v>2832</v>
      </c>
      <c r="B1673" s="13" t="s">
        <v>2420</v>
      </c>
      <c r="C1673" s="13" t="s">
        <v>6445</v>
      </c>
      <c r="D1673" s="1608">
        <v>271.44</v>
      </c>
      <c r="E1673" s="210">
        <f>VLOOKUP(A1673,'Lead Sheet'!A:B,2,0)</f>
        <v>0</v>
      </c>
      <c r="F1673" s="1608">
        <f t="shared" si="26"/>
        <v>0</v>
      </c>
      <c r="G1673" s="1648">
        <v>3</v>
      </c>
      <c r="H1673" s="1648">
        <v>3</v>
      </c>
      <c r="I1673" s="1648"/>
      <c r="J1673" s="1650">
        <v>199726016386</v>
      </c>
    </row>
    <row r="1674" spans="1:10">
      <c r="A1674" s="13" t="s">
        <v>2832</v>
      </c>
      <c r="B1674" s="13" t="s">
        <v>2421</v>
      </c>
      <c r="C1674" s="13" t="s">
        <v>6446</v>
      </c>
      <c r="D1674" s="1608">
        <v>83.3</v>
      </c>
      <c r="E1674" s="210">
        <f>VLOOKUP(A1674,'Lead Sheet'!A:B,2,0)</f>
        <v>0</v>
      </c>
      <c r="F1674" s="1608">
        <f t="shared" si="26"/>
        <v>0</v>
      </c>
      <c r="G1674" s="1648">
        <v>3</v>
      </c>
      <c r="H1674" s="1648">
        <v>3</v>
      </c>
      <c r="I1674" s="1648"/>
      <c r="J1674" s="1650">
        <v>199726016393</v>
      </c>
    </row>
    <row r="1675" spans="1:10">
      <c r="A1675" s="13" t="s">
        <v>2832</v>
      </c>
      <c r="B1675" s="13" t="s">
        <v>2422</v>
      </c>
      <c r="C1675" s="13" t="s">
        <v>6447</v>
      </c>
      <c r="D1675" s="1608">
        <v>111.52</v>
      </c>
      <c r="E1675" s="210">
        <f>VLOOKUP(A1675,'Lead Sheet'!A:B,2,0)</f>
        <v>0</v>
      </c>
      <c r="F1675" s="1608">
        <f t="shared" si="26"/>
        <v>0</v>
      </c>
      <c r="G1675" s="1648">
        <v>3</v>
      </c>
      <c r="H1675" s="1648">
        <v>3</v>
      </c>
      <c r="I1675" s="1648"/>
      <c r="J1675" s="1650">
        <v>199726016409</v>
      </c>
    </row>
    <row r="1676" spans="1:10">
      <c r="A1676" s="13" t="s">
        <v>2832</v>
      </c>
      <c r="B1676" s="13" t="s">
        <v>2423</v>
      </c>
      <c r="C1676" s="13" t="s">
        <v>6448</v>
      </c>
      <c r="D1676" s="1608">
        <v>134.63</v>
      </c>
      <c r="E1676" s="210">
        <f>VLOOKUP(A1676,'Lead Sheet'!A:B,2,0)</f>
        <v>0</v>
      </c>
      <c r="F1676" s="1608">
        <f t="shared" si="26"/>
        <v>0</v>
      </c>
      <c r="G1676" s="1648">
        <v>3</v>
      </c>
      <c r="H1676" s="1648">
        <v>3</v>
      </c>
      <c r="I1676" s="1648"/>
      <c r="J1676" s="1650">
        <v>199726016416</v>
      </c>
    </row>
    <row r="1677" spans="1:10">
      <c r="A1677" s="13" t="s">
        <v>2832</v>
      </c>
      <c r="B1677" s="13" t="s">
        <v>2424</v>
      </c>
      <c r="C1677" s="13" t="s">
        <v>6449</v>
      </c>
      <c r="D1677" s="1608">
        <v>157.68</v>
      </c>
      <c r="E1677" s="210">
        <f>VLOOKUP(A1677,'Lead Sheet'!A:B,2,0)</f>
        <v>0</v>
      </c>
      <c r="F1677" s="1608">
        <f t="shared" si="26"/>
        <v>0</v>
      </c>
      <c r="G1677" s="1648">
        <v>3</v>
      </c>
      <c r="H1677" s="1648">
        <v>3</v>
      </c>
      <c r="I1677" s="1648"/>
      <c r="J1677" s="1650">
        <v>199726016423</v>
      </c>
    </row>
    <row r="1678" spans="1:10">
      <c r="A1678" s="13" t="s">
        <v>2832</v>
      </c>
      <c r="B1678" s="13" t="s">
        <v>2425</v>
      </c>
      <c r="C1678" s="13" t="s">
        <v>6450</v>
      </c>
      <c r="D1678" s="1608">
        <v>209.57</v>
      </c>
      <c r="E1678" s="210">
        <f>VLOOKUP(A1678,'Lead Sheet'!A:B,2,0)</f>
        <v>0</v>
      </c>
      <c r="F1678" s="1608">
        <f t="shared" si="26"/>
        <v>0</v>
      </c>
      <c r="G1678" s="1648">
        <v>3</v>
      </c>
      <c r="H1678" s="1648">
        <v>3</v>
      </c>
      <c r="I1678" s="1648"/>
      <c r="J1678" s="1650">
        <v>199726016430</v>
      </c>
    </row>
    <row r="1679" spans="1:10">
      <c r="A1679" s="13" t="s">
        <v>2832</v>
      </c>
      <c r="B1679" s="13" t="s">
        <v>2426</v>
      </c>
      <c r="C1679" s="13" t="s">
        <v>6451</v>
      </c>
      <c r="D1679" s="1608">
        <v>265.67</v>
      </c>
      <c r="E1679" s="210">
        <f>VLOOKUP(A1679,'Lead Sheet'!A:B,2,0)</f>
        <v>0</v>
      </c>
      <c r="F1679" s="1608">
        <f t="shared" si="26"/>
        <v>0</v>
      </c>
      <c r="G1679" s="1648">
        <v>3</v>
      </c>
      <c r="H1679" s="1648">
        <v>3</v>
      </c>
      <c r="I1679" s="1648"/>
      <c r="J1679" s="1650">
        <v>199726016447</v>
      </c>
    </row>
    <row r="1680" spans="1:10">
      <c r="A1680" s="13" t="s">
        <v>2832</v>
      </c>
      <c r="B1680" s="13" t="s">
        <v>2427</v>
      </c>
      <c r="C1680" s="13" t="s">
        <v>6452</v>
      </c>
      <c r="D1680" s="1608">
        <v>316.57</v>
      </c>
      <c r="E1680" s="210">
        <f>VLOOKUP(A1680,'Lead Sheet'!A:B,2,0)</f>
        <v>0</v>
      </c>
      <c r="F1680" s="1608">
        <f t="shared" si="26"/>
        <v>0</v>
      </c>
      <c r="G1680" s="1648">
        <v>3</v>
      </c>
      <c r="H1680" s="1648">
        <v>3</v>
      </c>
      <c r="I1680" s="1648"/>
      <c r="J1680" s="1650">
        <v>199726016454</v>
      </c>
    </row>
    <row r="1681" spans="1:10">
      <c r="A1681" s="13" t="s">
        <v>2832</v>
      </c>
      <c r="B1681" s="13" t="s">
        <v>2428</v>
      </c>
      <c r="C1681" s="13" t="s">
        <v>6453</v>
      </c>
      <c r="D1681" s="1608">
        <v>113.56</v>
      </c>
      <c r="E1681" s="210">
        <f>VLOOKUP(A1681,'Lead Sheet'!A:B,2,0)</f>
        <v>0</v>
      </c>
      <c r="F1681" s="1608">
        <f t="shared" si="26"/>
        <v>0</v>
      </c>
      <c r="G1681" s="1648">
        <v>3</v>
      </c>
      <c r="H1681" s="1648">
        <v>3</v>
      </c>
      <c r="I1681" s="1648"/>
      <c r="J1681" s="1650">
        <v>199726016461</v>
      </c>
    </row>
    <row r="1682" spans="1:10">
      <c r="A1682" s="13" t="s">
        <v>2832</v>
      </c>
      <c r="B1682" s="13" t="s">
        <v>2429</v>
      </c>
      <c r="C1682" s="13" t="s">
        <v>6454</v>
      </c>
      <c r="D1682" s="1608">
        <v>150.24</v>
      </c>
      <c r="E1682" s="210">
        <f>VLOOKUP(A1682,'Lead Sheet'!A:B,2,0)</f>
        <v>0</v>
      </c>
      <c r="F1682" s="1608">
        <f t="shared" si="26"/>
        <v>0</v>
      </c>
      <c r="G1682" s="1648">
        <v>3</v>
      </c>
      <c r="H1682" s="1648">
        <v>3</v>
      </c>
      <c r="I1682" s="1648"/>
      <c r="J1682" s="1650">
        <v>199726016478</v>
      </c>
    </row>
    <row r="1683" spans="1:10">
      <c r="A1683" s="13" t="s">
        <v>2832</v>
      </c>
      <c r="B1683" s="13" t="s">
        <v>2430</v>
      </c>
      <c r="C1683" s="13" t="s">
        <v>6455</v>
      </c>
      <c r="D1683" s="1608">
        <v>176.88</v>
      </c>
      <c r="E1683" s="210">
        <f>VLOOKUP(A1683,'Lead Sheet'!A:B,2,0)</f>
        <v>0</v>
      </c>
      <c r="F1683" s="1608">
        <f t="shared" si="26"/>
        <v>0</v>
      </c>
      <c r="G1683" s="1648">
        <v>3</v>
      </c>
      <c r="H1683" s="1648">
        <v>3</v>
      </c>
      <c r="I1683" s="1648"/>
      <c r="J1683" s="1650">
        <v>199726016485</v>
      </c>
    </row>
    <row r="1684" spans="1:10">
      <c r="A1684" s="13" t="s">
        <v>2832</v>
      </c>
      <c r="B1684" s="13" t="s">
        <v>2431</v>
      </c>
      <c r="C1684" s="13" t="s">
        <v>6456</v>
      </c>
      <c r="D1684" s="1608">
        <v>203.43</v>
      </c>
      <c r="E1684" s="210">
        <f>VLOOKUP(A1684,'Lead Sheet'!A:B,2,0)</f>
        <v>0</v>
      </c>
      <c r="F1684" s="1608">
        <f t="shared" si="26"/>
        <v>0</v>
      </c>
      <c r="G1684" s="1648">
        <v>3</v>
      </c>
      <c r="H1684" s="1648">
        <v>3</v>
      </c>
      <c r="I1684" s="1648"/>
      <c r="J1684" s="1650">
        <v>199726016492</v>
      </c>
    </row>
    <row r="1685" spans="1:10">
      <c r="A1685" s="13" t="s">
        <v>2832</v>
      </c>
      <c r="B1685" s="13" t="s">
        <v>2432</v>
      </c>
      <c r="C1685" s="13" t="s">
        <v>6457</v>
      </c>
      <c r="D1685" s="1608">
        <v>264.39999999999998</v>
      </c>
      <c r="E1685" s="210">
        <f>VLOOKUP(A1685,'Lead Sheet'!A:B,2,0)</f>
        <v>0</v>
      </c>
      <c r="F1685" s="1608">
        <f t="shared" si="26"/>
        <v>0</v>
      </c>
      <c r="G1685" s="1648">
        <v>3</v>
      </c>
      <c r="H1685" s="1648">
        <v>3</v>
      </c>
      <c r="I1685" s="1648"/>
      <c r="J1685" s="1650">
        <v>199726016508</v>
      </c>
    </row>
    <row r="1686" spans="1:10">
      <c r="A1686" s="13" t="s">
        <v>2832</v>
      </c>
      <c r="B1686" s="13" t="s">
        <v>2433</v>
      </c>
      <c r="C1686" s="13" t="s">
        <v>6458</v>
      </c>
      <c r="D1686" s="1608">
        <v>330.37</v>
      </c>
      <c r="E1686" s="210">
        <f>VLOOKUP(A1686,'Lead Sheet'!A:B,2,0)</f>
        <v>0</v>
      </c>
      <c r="F1686" s="1608">
        <f t="shared" si="26"/>
        <v>0</v>
      </c>
      <c r="G1686" s="1648">
        <v>3</v>
      </c>
      <c r="H1686" s="1648">
        <v>3</v>
      </c>
      <c r="I1686" s="1648"/>
      <c r="J1686" s="1650">
        <v>199726016515</v>
      </c>
    </row>
    <row r="1687" spans="1:10">
      <c r="A1687" s="13" t="s">
        <v>2832</v>
      </c>
      <c r="B1687" s="13" t="s">
        <v>2434</v>
      </c>
      <c r="C1687" s="13" t="s">
        <v>6459</v>
      </c>
      <c r="D1687" s="1608">
        <v>402.47</v>
      </c>
      <c r="E1687" s="210">
        <f>VLOOKUP(A1687,'Lead Sheet'!A:B,2,0)</f>
        <v>0</v>
      </c>
      <c r="F1687" s="1608">
        <f t="shared" si="26"/>
        <v>0</v>
      </c>
      <c r="G1687" s="1648">
        <v>3</v>
      </c>
      <c r="H1687" s="1648">
        <v>3</v>
      </c>
      <c r="I1687" s="1648"/>
      <c r="J1687" s="1650">
        <v>199726016522</v>
      </c>
    </row>
    <row r="1688" spans="1:10">
      <c r="A1688" s="13" t="s">
        <v>2832</v>
      </c>
      <c r="B1688" s="13" t="s">
        <v>2435</v>
      </c>
      <c r="C1688" s="13" t="s">
        <v>6460</v>
      </c>
      <c r="D1688" s="1608">
        <v>303.16000000000003</v>
      </c>
      <c r="E1688" s="210">
        <f>VLOOKUP(A1688,'Lead Sheet'!A:B,2,0)</f>
        <v>0</v>
      </c>
      <c r="F1688" s="1608">
        <f t="shared" si="26"/>
        <v>0</v>
      </c>
      <c r="G1688" s="1648">
        <v>2</v>
      </c>
      <c r="H1688" s="1648">
        <v>2</v>
      </c>
      <c r="I1688" s="1648"/>
      <c r="J1688" s="1650">
        <v>199726016539</v>
      </c>
    </row>
    <row r="1689" spans="1:10">
      <c r="A1689" s="13" t="s">
        <v>2832</v>
      </c>
      <c r="B1689" s="13" t="s">
        <v>8168</v>
      </c>
      <c r="C1689" s="13" t="s">
        <v>6461</v>
      </c>
      <c r="D1689" s="1608">
        <v>375.63</v>
      </c>
      <c r="E1689" s="210">
        <f>VLOOKUP(A1689,'Lead Sheet'!A:B,2,0)</f>
        <v>0</v>
      </c>
      <c r="F1689" s="1608">
        <f t="shared" si="26"/>
        <v>0</v>
      </c>
      <c r="G1689" s="1648">
        <v>2</v>
      </c>
      <c r="H1689" s="1648">
        <v>2</v>
      </c>
      <c r="I1689" s="1648"/>
      <c r="J1689" s="1650">
        <v>199726016546</v>
      </c>
    </row>
    <row r="1690" spans="1:10">
      <c r="A1690" s="13" t="s">
        <v>2832</v>
      </c>
      <c r="B1690" s="13" t="s">
        <v>2436</v>
      </c>
      <c r="C1690" s="13" t="s">
        <v>6462</v>
      </c>
      <c r="D1690" s="1608">
        <v>529.1</v>
      </c>
      <c r="E1690" s="210">
        <f>VLOOKUP(A1690,'Lead Sheet'!A:B,2,0)</f>
        <v>0</v>
      </c>
      <c r="F1690" s="1608">
        <f t="shared" si="26"/>
        <v>0</v>
      </c>
      <c r="G1690" s="1648">
        <v>2</v>
      </c>
      <c r="H1690" s="1648">
        <v>2</v>
      </c>
      <c r="I1690" s="1648"/>
      <c r="J1690" s="1650">
        <v>199726016553</v>
      </c>
    </row>
    <row r="1691" spans="1:10">
      <c r="A1691" s="13" t="s">
        <v>4660</v>
      </c>
      <c r="B1691" s="13" t="s">
        <v>4526</v>
      </c>
      <c r="C1691" s="13" t="s">
        <v>11073</v>
      </c>
      <c r="D1691" s="1608">
        <v>1.93</v>
      </c>
      <c r="E1691" s="210">
        <f>VLOOKUP(A1691,'Lead Sheet'!A:B,2,0)</f>
        <v>0</v>
      </c>
      <c r="F1691" s="1608">
        <f t="shared" si="26"/>
        <v>0</v>
      </c>
      <c r="G1691" s="1648">
        <v>100</v>
      </c>
      <c r="H1691" s="1648">
        <v>100</v>
      </c>
      <c r="I1691" s="1648"/>
      <c r="J1691" s="1650">
        <v>199726016645</v>
      </c>
    </row>
    <row r="1692" spans="1:10">
      <c r="A1692" s="13" t="s">
        <v>4660</v>
      </c>
      <c r="B1692" s="13" t="s">
        <v>4527</v>
      </c>
      <c r="C1692" s="13" t="s">
        <v>11074</v>
      </c>
      <c r="D1692" s="1608">
        <v>1.93</v>
      </c>
      <c r="E1692" s="210">
        <f>VLOOKUP(A1692,'Lead Sheet'!A:B,2,0)</f>
        <v>0</v>
      </c>
      <c r="F1692" s="1608">
        <f t="shared" si="26"/>
        <v>0</v>
      </c>
      <c r="G1692" s="1648">
        <v>10</v>
      </c>
      <c r="H1692" s="1648">
        <v>100</v>
      </c>
      <c r="I1692" s="1648"/>
      <c r="J1692" s="1650">
        <v>199726016652</v>
      </c>
    </row>
    <row r="1693" spans="1:10">
      <c r="A1693" s="13" t="s">
        <v>4660</v>
      </c>
      <c r="B1693" s="13" t="s">
        <v>4528</v>
      </c>
      <c r="C1693" s="13" t="s">
        <v>11075</v>
      </c>
      <c r="D1693" s="1608">
        <v>2.12</v>
      </c>
      <c r="E1693" s="210">
        <f>VLOOKUP(A1693,'Lead Sheet'!A:B,2,0)</f>
        <v>0</v>
      </c>
      <c r="F1693" s="1608">
        <f t="shared" si="26"/>
        <v>0</v>
      </c>
      <c r="G1693" s="1648">
        <v>10</v>
      </c>
      <c r="H1693" s="1648">
        <v>100</v>
      </c>
      <c r="I1693" s="1648"/>
      <c r="J1693" s="1650">
        <v>199726016669</v>
      </c>
    </row>
    <row r="1694" spans="1:10">
      <c r="A1694" s="13" t="s">
        <v>4660</v>
      </c>
      <c r="B1694" s="13" t="s">
        <v>4529</v>
      </c>
      <c r="C1694" s="13" t="s">
        <v>11076</v>
      </c>
      <c r="D1694" s="1608">
        <v>2.29</v>
      </c>
      <c r="E1694" s="210">
        <f>VLOOKUP(A1694,'Lead Sheet'!A:B,2,0)</f>
        <v>0</v>
      </c>
      <c r="F1694" s="1608">
        <f t="shared" si="26"/>
        <v>0</v>
      </c>
      <c r="G1694" s="1648">
        <v>10</v>
      </c>
      <c r="H1694" s="1648">
        <v>100</v>
      </c>
      <c r="I1694" s="1648"/>
      <c r="J1694" s="1650">
        <v>199726016676</v>
      </c>
    </row>
    <row r="1695" spans="1:10">
      <c r="A1695" s="13" t="s">
        <v>4660</v>
      </c>
      <c r="B1695" s="13" t="s">
        <v>4530</v>
      </c>
      <c r="C1695" s="13" t="s">
        <v>11077</v>
      </c>
      <c r="D1695" s="1608">
        <v>2.4500000000000002</v>
      </c>
      <c r="E1695" s="210">
        <f>VLOOKUP(A1695,'Lead Sheet'!A:B,2,0)</f>
        <v>0</v>
      </c>
      <c r="F1695" s="1608">
        <f t="shared" si="26"/>
        <v>0</v>
      </c>
      <c r="G1695" s="1648">
        <v>10</v>
      </c>
      <c r="H1695" s="1648">
        <v>100</v>
      </c>
      <c r="I1695" s="1648"/>
      <c r="J1695" s="1650">
        <v>199726016683</v>
      </c>
    </row>
    <row r="1696" spans="1:10">
      <c r="A1696" s="13" t="s">
        <v>4660</v>
      </c>
      <c r="B1696" s="13" t="s">
        <v>4531</v>
      </c>
      <c r="C1696" s="13" t="s">
        <v>11078</v>
      </c>
      <c r="D1696" s="1608">
        <v>2.64</v>
      </c>
      <c r="E1696" s="210">
        <f>VLOOKUP(A1696,'Lead Sheet'!A:B,2,0)</f>
        <v>0</v>
      </c>
      <c r="F1696" s="1608">
        <f t="shared" si="26"/>
        <v>0</v>
      </c>
      <c r="G1696" s="1648">
        <v>10</v>
      </c>
      <c r="H1696" s="1648">
        <v>100</v>
      </c>
      <c r="I1696" s="1648"/>
      <c r="J1696" s="1650">
        <v>199726016690</v>
      </c>
    </row>
    <row r="1697" spans="1:10">
      <c r="A1697" s="13" t="s">
        <v>4660</v>
      </c>
      <c r="B1697" s="13" t="s">
        <v>4532</v>
      </c>
      <c r="C1697" s="13" t="s">
        <v>11079</v>
      </c>
      <c r="D1697" s="1608">
        <v>4.7699999999999996</v>
      </c>
      <c r="E1697" s="210">
        <f>VLOOKUP(A1697,'Lead Sheet'!A:B,2,0)</f>
        <v>0</v>
      </c>
      <c r="F1697" s="1608">
        <f t="shared" si="26"/>
        <v>0</v>
      </c>
      <c r="G1697" s="1648">
        <v>50</v>
      </c>
      <c r="H1697" s="1648">
        <v>50</v>
      </c>
      <c r="I1697" s="1648"/>
      <c r="J1697" s="1650">
        <v>199726016706</v>
      </c>
    </row>
    <row r="1698" spans="1:10">
      <c r="A1698" s="13" t="s">
        <v>4660</v>
      </c>
      <c r="B1698" s="13" t="s">
        <v>4533</v>
      </c>
      <c r="C1698" s="13" t="s">
        <v>11080</v>
      </c>
      <c r="D1698" s="1608">
        <v>5.45</v>
      </c>
      <c r="E1698" s="210">
        <f>VLOOKUP(A1698,'Lead Sheet'!A:B,2,0)</f>
        <v>0</v>
      </c>
      <c r="F1698" s="1608">
        <f t="shared" si="26"/>
        <v>0</v>
      </c>
      <c r="G1698" s="1648">
        <v>50</v>
      </c>
      <c r="H1698" s="1648">
        <v>50</v>
      </c>
      <c r="I1698" s="1648"/>
      <c r="J1698" s="1650">
        <v>199726016713</v>
      </c>
    </row>
    <row r="1699" spans="1:10">
      <c r="A1699" s="13" t="s">
        <v>4660</v>
      </c>
      <c r="B1699" s="13" t="s">
        <v>4534</v>
      </c>
      <c r="C1699" s="13" t="s">
        <v>11081</v>
      </c>
      <c r="D1699" s="1608">
        <v>7.43</v>
      </c>
      <c r="E1699" s="210">
        <f>VLOOKUP(A1699,'Lead Sheet'!A:B,2,0)</f>
        <v>0</v>
      </c>
      <c r="F1699" s="1608">
        <f t="shared" si="26"/>
        <v>0</v>
      </c>
      <c r="G1699" s="1648">
        <v>25</v>
      </c>
      <c r="H1699" s="1648">
        <v>25</v>
      </c>
      <c r="I1699" s="1648"/>
      <c r="J1699" s="1650">
        <v>199726016720</v>
      </c>
    </row>
    <row r="1700" spans="1:10">
      <c r="A1700" s="13" t="s">
        <v>4660</v>
      </c>
      <c r="B1700" s="13" t="s">
        <v>4536</v>
      </c>
      <c r="C1700" s="13" t="s">
        <v>11082</v>
      </c>
      <c r="D1700" s="1608">
        <v>2.1</v>
      </c>
      <c r="E1700" s="210">
        <f>VLOOKUP(A1700,'Lead Sheet'!A:B,2,0)</f>
        <v>0</v>
      </c>
      <c r="F1700" s="1608">
        <f t="shared" si="26"/>
        <v>0</v>
      </c>
      <c r="G1700" s="1648">
        <v>10</v>
      </c>
      <c r="H1700" s="1648">
        <v>100</v>
      </c>
      <c r="I1700" s="1648"/>
      <c r="J1700" s="1650">
        <v>199726016737</v>
      </c>
    </row>
    <row r="1701" spans="1:10">
      <c r="A1701" s="13" t="s">
        <v>4660</v>
      </c>
      <c r="B1701" s="13" t="s">
        <v>4537</v>
      </c>
      <c r="C1701" s="13" t="s">
        <v>11083</v>
      </c>
      <c r="D1701" s="1608">
        <v>2.12</v>
      </c>
      <c r="E1701" s="210">
        <f>VLOOKUP(A1701,'Lead Sheet'!A:B,2,0)</f>
        <v>0</v>
      </c>
      <c r="F1701" s="1608">
        <f t="shared" si="26"/>
        <v>0</v>
      </c>
      <c r="G1701" s="1648">
        <v>10</v>
      </c>
      <c r="H1701" s="1648">
        <v>100</v>
      </c>
      <c r="I1701" s="1648"/>
      <c r="J1701" s="1650">
        <v>199726016744</v>
      </c>
    </row>
    <row r="1702" spans="1:10">
      <c r="A1702" s="13" t="s">
        <v>4660</v>
      </c>
      <c r="B1702" s="13" t="s">
        <v>4538</v>
      </c>
      <c r="C1702" s="13" t="s">
        <v>11084</v>
      </c>
      <c r="D1702" s="1608">
        <v>2.19</v>
      </c>
      <c r="E1702" s="210">
        <f>VLOOKUP(A1702,'Lead Sheet'!A:B,2,0)</f>
        <v>0</v>
      </c>
      <c r="F1702" s="1608">
        <f t="shared" si="26"/>
        <v>0</v>
      </c>
      <c r="G1702" s="1648">
        <v>10</v>
      </c>
      <c r="H1702" s="1648">
        <v>100</v>
      </c>
      <c r="I1702" s="1648"/>
      <c r="J1702" s="1650">
        <v>199726016751</v>
      </c>
    </row>
    <row r="1703" spans="1:10">
      <c r="A1703" s="13" t="s">
        <v>4660</v>
      </c>
      <c r="B1703" s="13" t="s">
        <v>4539</v>
      </c>
      <c r="C1703" s="13" t="s">
        <v>11085</v>
      </c>
      <c r="D1703" s="1608">
        <v>2.48</v>
      </c>
      <c r="E1703" s="210">
        <f>VLOOKUP(A1703,'Lead Sheet'!A:B,2,0)</f>
        <v>0</v>
      </c>
      <c r="F1703" s="1608">
        <f t="shared" si="26"/>
        <v>0</v>
      </c>
      <c r="G1703" s="1648">
        <v>10</v>
      </c>
      <c r="H1703" s="1648">
        <v>100</v>
      </c>
      <c r="I1703" s="1648"/>
      <c r="J1703" s="1650">
        <v>199726016768</v>
      </c>
    </row>
    <row r="1704" spans="1:10">
      <c r="A1704" s="13" t="s">
        <v>4660</v>
      </c>
      <c r="B1704" s="13" t="s">
        <v>4540</v>
      </c>
      <c r="C1704" s="13" t="s">
        <v>11086</v>
      </c>
      <c r="D1704" s="1608">
        <v>2.6</v>
      </c>
      <c r="E1704" s="210">
        <f>VLOOKUP(A1704,'Lead Sheet'!A:B,2,0)</f>
        <v>0</v>
      </c>
      <c r="F1704" s="1608">
        <f t="shared" si="26"/>
        <v>0</v>
      </c>
      <c r="G1704" s="1648">
        <v>10</v>
      </c>
      <c r="H1704" s="1648">
        <v>100</v>
      </c>
      <c r="I1704" s="1648"/>
      <c r="J1704" s="1650">
        <v>199726016775</v>
      </c>
    </row>
    <row r="1705" spans="1:10">
      <c r="A1705" s="13" t="s">
        <v>4660</v>
      </c>
      <c r="B1705" s="13" t="s">
        <v>4541</v>
      </c>
      <c r="C1705" s="13" t="s">
        <v>11087</v>
      </c>
      <c r="D1705" s="1608">
        <v>2.78</v>
      </c>
      <c r="E1705" s="210">
        <f>VLOOKUP(A1705,'Lead Sheet'!A:B,2,0)</f>
        <v>0</v>
      </c>
      <c r="F1705" s="1608">
        <f t="shared" si="26"/>
        <v>0</v>
      </c>
      <c r="G1705" s="1648">
        <v>10</v>
      </c>
      <c r="H1705" s="1648">
        <v>100</v>
      </c>
      <c r="I1705" s="1648"/>
      <c r="J1705" s="1650">
        <v>199726016782</v>
      </c>
    </row>
    <row r="1706" spans="1:10">
      <c r="A1706" s="13" t="s">
        <v>4660</v>
      </c>
      <c r="B1706" s="13" t="s">
        <v>4542</v>
      </c>
      <c r="C1706" s="13" t="s">
        <v>11088</v>
      </c>
      <c r="D1706" s="1608">
        <v>5.13</v>
      </c>
      <c r="E1706" s="210">
        <f>VLOOKUP(A1706,'Lead Sheet'!A:B,2,0)</f>
        <v>0</v>
      </c>
      <c r="F1706" s="1608">
        <f t="shared" si="26"/>
        <v>0</v>
      </c>
      <c r="G1706" s="1648">
        <v>50</v>
      </c>
      <c r="H1706" s="1648">
        <v>50</v>
      </c>
      <c r="I1706" s="1648"/>
      <c r="J1706" s="1650">
        <v>199726016799</v>
      </c>
    </row>
    <row r="1707" spans="1:10">
      <c r="A1707" s="13" t="s">
        <v>4660</v>
      </c>
      <c r="B1707" s="13" t="s">
        <v>4543</v>
      </c>
      <c r="C1707" s="13" t="s">
        <v>11089</v>
      </c>
      <c r="D1707" s="1608">
        <v>5.88</v>
      </c>
      <c r="E1707" s="210">
        <f>VLOOKUP(A1707,'Lead Sheet'!A:B,2,0)</f>
        <v>0</v>
      </c>
      <c r="F1707" s="1608">
        <f t="shared" si="26"/>
        <v>0</v>
      </c>
      <c r="G1707" s="1648">
        <v>50</v>
      </c>
      <c r="H1707" s="1648">
        <v>50</v>
      </c>
      <c r="I1707" s="1648"/>
      <c r="J1707" s="1650">
        <v>199726016805</v>
      </c>
    </row>
    <row r="1708" spans="1:10">
      <c r="A1708" s="13" t="s">
        <v>4660</v>
      </c>
      <c r="B1708" s="13" t="s">
        <v>4544</v>
      </c>
      <c r="C1708" s="13" t="s">
        <v>11090</v>
      </c>
      <c r="D1708" s="1608">
        <v>8.4700000000000006</v>
      </c>
      <c r="E1708" s="210">
        <f>VLOOKUP(A1708,'Lead Sheet'!A:B,2,0)</f>
        <v>0</v>
      </c>
      <c r="F1708" s="1608">
        <f t="shared" si="26"/>
        <v>0</v>
      </c>
      <c r="G1708" s="1648">
        <v>25</v>
      </c>
      <c r="H1708" s="1648">
        <v>25</v>
      </c>
      <c r="I1708" s="1648"/>
      <c r="J1708" s="1650">
        <v>199726016812</v>
      </c>
    </row>
    <row r="1709" spans="1:10">
      <c r="A1709" s="13" t="s">
        <v>4660</v>
      </c>
      <c r="B1709" s="13" t="s">
        <v>4546</v>
      </c>
      <c r="C1709" s="13" t="s">
        <v>11091</v>
      </c>
      <c r="D1709" s="1608">
        <v>2.5499999999999998</v>
      </c>
      <c r="E1709" s="210">
        <f>VLOOKUP(A1709,'Lead Sheet'!A:B,2,0)</f>
        <v>0</v>
      </c>
      <c r="F1709" s="1608">
        <f t="shared" si="26"/>
        <v>0</v>
      </c>
      <c r="G1709" s="1648">
        <v>50</v>
      </c>
      <c r="H1709" s="1648">
        <v>50</v>
      </c>
      <c r="I1709" s="1648"/>
      <c r="J1709" s="1650">
        <v>199726016829</v>
      </c>
    </row>
    <row r="1710" spans="1:10">
      <c r="A1710" s="13" t="s">
        <v>4660</v>
      </c>
      <c r="B1710" s="13" t="s">
        <v>4547</v>
      </c>
      <c r="C1710" s="13" t="s">
        <v>11092</v>
      </c>
      <c r="D1710" s="1608">
        <v>2.89</v>
      </c>
      <c r="E1710" s="210">
        <f>VLOOKUP(A1710,'Lead Sheet'!A:B,2,0)</f>
        <v>0</v>
      </c>
      <c r="F1710" s="1608">
        <f t="shared" si="26"/>
        <v>0</v>
      </c>
      <c r="G1710" s="1648">
        <v>10</v>
      </c>
      <c r="H1710" s="1648">
        <v>50</v>
      </c>
      <c r="I1710" s="1648"/>
      <c r="J1710" s="1650">
        <v>199726016836</v>
      </c>
    </row>
    <row r="1711" spans="1:10">
      <c r="A1711" s="13" t="s">
        <v>4660</v>
      </c>
      <c r="B1711" s="13" t="s">
        <v>4548</v>
      </c>
      <c r="C1711" s="13" t="s">
        <v>11093</v>
      </c>
      <c r="D1711" s="1608">
        <v>3.39</v>
      </c>
      <c r="E1711" s="210">
        <f>VLOOKUP(A1711,'Lead Sheet'!A:B,2,0)</f>
        <v>0</v>
      </c>
      <c r="F1711" s="1608">
        <f t="shared" si="26"/>
        <v>0</v>
      </c>
      <c r="G1711" s="1648">
        <v>10</v>
      </c>
      <c r="H1711" s="1648">
        <v>50</v>
      </c>
      <c r="I1711" s="1648"/>
      <c r="J1711" s="1650">
        <v>199726016843</v>
      </c>
    </row>
    <row r="1712" spans="1:10">
      <c r="A1712" s="13" t="s">
        <v>4660</v>
      </c>
      <c r="B1712" s="13" t="s">
        <v>4549</v>
      </c>
      <c r="C1712" s="13" t="s">
        <v>11094</v>
      </c>
      <c r="D1712" s="1608">
        <v>4.6500000000000004</v>
      </c>
      <c r="E1712" s="210">
        <f>VLOOKUP(A1712,'Lead Sheet'!A:B,2,0)</f>
        <v>0</v>
      </c>
      <c r="F1712" s="1608">
        <f t="shared" si="26"/>
        <v>0</v>
      </c>
      <c r="G1712" s="1648">
        <v>10</v>
      </c>
      <c r="H1712" s="1648">
        <v>50</v>
      </c>
      <c r="I1712" s="1648"/>
      <c r="J1712" s="1650">
        <v>199726016850</v>
      </c>
    </row>
    <row r="1713" spans="1:10">
      <c r="A1713" s="13" t="s">
        <v>4660</v>
      </c>
      <c r="B1713" s="13" t="s">
        <v>4550</v>
      </c>
      <c r="C1713" s="13" t="s">
        <v>11095</v>
      </c>
      <c r="D1713" s="1608">
        <v>5.04</v>
      </c>
      <c r="E1713" s="210">
        <f>VLOOKUP(A1713,'Lead Sheet'!A:B,2,0)</f>
        <v>0</v>
      </c>
      <c r="F1713" s="1608">
        <f t="shared" si="26"/>
        <v>0</v>
      </c>
      <c r="G1713" s="1648">
        <v>10</v>
      </c>
      <c r="H1713" s="1648">
        <v>50</v>
      </c>
      <c r="I1713" s="1648"/>
      <c r="J1713" s="1650">
        <v>199726016867</v>
      </c>
    </row>
    <row r="1714" spans="1:10">
      <c r="A1714" s="13" t="s">
        <v>4660</v>
      </c>
      <c r="B1714" s="13" t="s">
        <v>4551</v>
      </c>
      <c r="C1714" s="13" t="s">
        <v>11096</v>
      </c>
      <c r="D1714" s="1608">
        <v>6.57</v>
      </c>
      <c r="E1714" s="210">
        <f>VLOOKUP(A1714,'Lead Sheet'!A:B,2,0)</f>
        <v>0</v>
      </c>
      <c r="F1714" s="1608">
        <f t="shared" si="26"/>
        <v>0</v>
      </c>
      <c r="G1714" s="1648">
        <v>10</v>
      </c>
      <c r="H1714" s="1648">
        <v>50</v>
      </c>
      <c r="I1714" s="1648"/>
      <c r="J1714" s="1650">
        <v>199726016874</v>
      </c>
    </row>
    <row r="1715" spans="1:10">
      <c r="A1715" s="13" t="s">
        <v>4660</v>
      </c>
      <c r="B1715" s="13" t="s">
        <v>4552</v>
      </c>
      <c r="C1715" s="13" t="s">
        <v>11097</v>
      </c>
      <c r="D1715" s="1608">
        <v>11.74</v>
      </c>
      <c r="E1715" s="210">
        <f>VLOOKUP(A1715,'Lead Sheet'!A:B,2,0)</f>
        <v>0</v>
      </c>
      <c r="F1715" s="1608">
        <f t="shared" si="26"/>
        <v>0</v>
      </c>
      <c r="G1715" s="1648">
        <v>30</v>
      </c>
      <c r="H1715" s="1648">
        <v>30</v>
      </c>
      <c r="I1715" s="1648"/>
      <c r="J1715" s="1650">
        <v>199726016881</v>
      </c>
    </row>
    <row r="1716" spans="1:10">
      <c r="A1716" s="13" t="s">
        <v>4660</v>
      </c>
      <c r="B1716" s="13" t="s">
        <v>4553</v>
      </c>
      <c r="C1716" s="13" t="s">
        <v>11098</v>
      </c>
      <c r="D1716" s="1608">
        <v>13.23</v>
      </c>
      <c r="E1716" s="210">
        <f>VLOOKUP(A1716,'Lead Sheet'!A:B,2,0)</f>
        <v>0</v>
      </c>
      <c r="F1716" s="1608">
        <f t="shared" si="26"/>
        <v>0</v>
      </c>
      <c r="G1716" s="1648">
        <v>25</v>
      </c>
      <c r="H1716" s="1648">
        <v>25</v>
      </c>
      <c r="I1716" s="1648"/>
      <c r="J1716" s="1650">
        <v>199726016898</v>
      </c>
    </row>
    <row r="1717" spans="1:10">
      <c r="A1717" s="13" t="s">
        <v>4660</v>
      </c>
      <c r="B1717" s="13" t="s">
        <v>4554</v>
      </c>
      <c r="C1717" s="13" t="s">
        <v>11099</v>
      </c>
      <c r="D1717" s="1608">
        <v>21.38</v>
      </c>
      <c r="E1717" s="210">
        <f>VLOOKUP(A1717,'Lead Sheet'!A:B,2,0)</f>
        <v>0</v>
      </c>
      <c r="F1717" s="1608">
        <f t="shared" si="26"/>
        <v>0</v>
      </c>
      <c r="G1717" s="1648">
        <v>25</v>
      </c>
      <c r="H1717" s="1648">
        <v>25</v>
      </c>
      <c r="I1717" s="1648"/>
      <c r="J1717" s="1650">
        <v>199726016904</v>
      </c>
    </row>
    <row r="1718" spans="1:10">
      <c r="A1718" s="13" t="s">
        <v>4660</v>
      </c>
      <c r="B1718" s="13" t="s">
        <v>4555</v>
      </c>
      <c r="C1718" s="13" t="s">
        <v>11100</v>
      </c>
      <c r="D1718" s="1608">
        <v>34.03</v>
      </c>
      <c r="E1718" s="210">
        <f>VLOOKUP(A1718,'Lead Sheet'!A:B,2,0)</f>
        <v>0</v>
      </c>
      <c r="F1718" s="1608">
        <f t="shared" si="26"/>
        <v>0</v>
      </c>
      <c r="G1718" s="1648">
        <v>25</v>
      </c>
      <c r="H1718" s="1648">
        <v>25</v>
      </c>
      <c r="I1718" s="1648"/>
      <c r="J1718" s="1650">
        <v>199726016911</v>
      </c>
    </row>
    <row r="1719" spans="1:10">
      <c r="A1719" s="13" t="s">
        <v>4660</v>
      </c>
      <c r="B1719" s="13" t="s">
        <v>4556</v>
      </c>
      <c r="C1719" s="13" t="s">
        <v>11101</v>
      </c>
      <c r="D1719" s="1608">
        <v>48.73</v>
      </c>
      <c r="E1719" s="210">
        <f>VLOOKUP(A1719,'Lead Sheet'!A:B,2,0)</f>
        <v>0</v>
      </c>
      <c r="F1719" s="1608">
        <f t="shared" si="26"/>
        <v>0</v>
      </c>
      <c r="G1719" s="1648">
        <v>10</v>
      </c>
      <c r="H1719" s="1648">
        <v>10</v>
      </c>
      <c r="I1719" s="1648"/>
      <c r="J1719" s="1650">
        <v>199726016928</v>
      </c>
    </row>
    <row r="1720" spans="1:10">
      <c r="A1720" s="13" t="s">
        <v>4660</v>
      </c>
      <c r="B1720" s="13" t="s">
        <v>10838</v>
      </c>
      <c r="C1720" s="13" t="s">
        <v>11102</v>
      </c>
      <c r="D1720" s="1608">
        <v>56.63</v>
      </c>
      <c r="E1720" s="210">
        <f>VLOOKUP(A1720,'Lead Sheet'!A:B,2,0)</f>
        <v>0</v>
      </c>
      <c r="F1720" s="1608">
        <f t="shared" si="26"/>
        <v>0</v>
      </c>
      <c r="G1720" s="1648">
        <v>5</v>
      </c>
      <c r="H1720" s="1648">
        <v>5</v>
      </c>
      <c r="I1720" s="1648"/>
      <c r="J1720" s="1650">
        <v>199726016935</v>
      </c>
    </row>
    <row r="1721" spans="1:10">
      <c r="A1721" s="13" t="s">
        <v>4660</v>
      </c>
      <c r="B1721" s="13" t="s">
        <v>10839</v>
      </c>
      <c r="C1721" s="13" t="s">
        <v>11103</v>
      </c>
      <c r="D1721" s="1608">
        <v>129.63</v>
      </c>
      <c r="E1721" s="210">
        <f>VLOOKUP(A1721,'Lead Sheet'!A:B,2,0)</f>
        <v>0</v>
      </c>
      <c r="F1721" s="1608">
        <f t="shared" si="26"/>
        <v>0</v>
      </c>
      <c r="G1721" s="1648">
        <v>1</v>
      </c>
      <c r="H1721" s="1648">
        <v>1</v>
      </c>
      <c r="I1721" s="1648"/>
      <c r="J1721" s="1650">
        <v>199726016942</v>
      </c>
    </row>
    <row r="1722" spans="1:10">
      <c r="A1722" s="13" t="s">
        <v>4660</v>
      </c>
      <c r="B1722" s="13" t="s">
        <v>10840</v>
      </c>
      <c r="C1722" s="13" t="s">
        <v>11104</v>
      </c>
      <c r="D1722" s="1608">
        <v>180.77</v>
      </c>
      <c r="E1722" s="210">
        <f>VLOOKUP(A1722,'Lead Sheet'!A:B,2,0)</f>
        <v>0</v>
      </c>
      <c r="F1722" s="1608">
        <f t="shared" si="26"/>
        <v>0</v>
      </c>
      <c r="G1722" s="1648">
        <v>1</v>
      </c>
      <c r="H1722" s="1648">
        <v>1</v>
      </c>
      <c r="I1722" s="1648"/>
      <c r="J1722" s="1650">
        <v>199726016959</v>
      </c>
    </row>
    <row r="1723" spans="1:10">
      <c r="A1723" s="13" t="s">
        <v>4660</v>
      </c>
      <c r="B1723" s="13" t="s">
        <v>4557</v>
      </c>
      <c r="C1723" s="13" t="s">
        <v>11105</v>
      </c>
      <c r="D1723" s="1608">
        <v>1.84</v>
      </c>
      <c r="E1723" s="210">
        <f>VLOOKUP(A1723,'Lead Sheet'!A:B,2,0)</f>
        <v>0</v>
      </c>
      <c r="F1723" s="1608">
        <f t="shared" si="26"/>
        <v>0</v>
      </c>
      <c r="G1723" s="1648">
        <v>10</v>
      </c>
      <c r="H1723" s="1648">
        <v>50</v>
      </c>
      <c r="I1723" s="1648"/>
      <c r="J1723" s="1650">
        <v>199726016966</v>
      </c>
    </row>
    <row r="1724" spans="1:10">
      <c r="A1724" s="13" t="s">
        <v>4660</v>
      </c>
      <c r="B1724" s="13" t="s">
        <v>4558</v>
      </c>
      <c r="C1724" s="13" t="s">
        <v>11106</v>
      </c>
      <c r="D1724" s="1608">
        <v>2.12</v>
      </c>
      <c r="E1724" s="210">
        <f>VLOOKUP(A1724,'Lead Sheet'!A:B,2,0)</f>
        <v>0</v>
      </c>
      <c r="F1724" s="1608">
        <f t="shared" si="26"/>
        <v>0</v>
      </c>
      <c r="G1724" s="1648">
        <v>10</v>
      </c>
      <c r="H1724" s="1648">
        <v>50</v>
      </c>
      <c r="I1724" s="1648"/>
      <c r="J1724" s="1650">
        <v>199726016973</v>
      </c>
    </row>
    <row r="1725" spans="1:10">
      <c r="A1725" s="13" t="s">
        <v>4660</v>
      </c>
      <c r="B1725" s="13" t="s">
        <v>4559</v>
      </c>
      <c r="C1725" s="13" t="s">
        <v>11107</v>
      </c>
      <c r="D1725" s="1608">
        <v>2.33</v>
      </c>
      <c r="E1725" s="210">
        <f>VLOOKUP(A1725,'Lead Sheet'!A:B,2,0)</f>
        <v>0</v>
      </c>
      <c r="F1725" s="1608">
        <f t="shared" si="26"/>
        <v>0</v>
      </c>
      <c r="G1725" s="1648">
        <v>10</v>
      </c>
      <c r="H1725" s="1648">
        <v>50</v>
      </c>
      <c r="I1725" s="1648"/>
      <c r="J1725" s="1650">
        <v>199726016980</v>
      </c>
    </row>
    <row r="1726" spans="1:10">
      <c r="A1726" s="13" t="s">
        <v>4660</v>
      </c>
      <c r="B1726" s="13" t="s">
        <v>4560</v>
      </c>
      <c r="C1726" s="13" t="s">
        <v>11108</v>
      </c>
      <c r="D1726" s="1608">
        <v>4.22</v>
      </c>
      <c r="E1726" s="210">
        <f>VLOOKUP(A1726,'Lead Sheet'!A:B,2,0)</f>
        <v>0</v>
      </c>
      <c r="F1726" s="1608">
        <f t="shared" si="26"/>
        <v>0</v>
      </c>
      <c r="G1726" s="1648">
        <v>10</v>
      </c>
      <c r="H1726" s="1648">
        <v>50</v>
      </c>
      <c r="I1726" s="1648"/>
      <c r="J1726" s="1650">
        <v>199726016997</v>
      </c>
    </row>
    <row r="1727" spans="1:10">
      <c r="A1727" s="13" t="s">
        <v>4660</v>
      </c>
      <c r="B1727" s="13" t="s">
        <v>4561</v>
      </c>
      <c r="C1727" s="13" t="s">
        <v>11109</v>
      </c>
      <c r="D1727" s="1608">
        <v>4.3</v>
      </c>
      <c r="E1727" s="210">
        <f>VLOOKUP(A1727,'Lead Sheet'!A:B,2,0)</f>
        <v>0</v>
      </c>
      <c r="F1727" s="1608">
        <f t="shared" si="26"/>
        <v>0</v>
      </c>
      <c r="G1727" s="1648">
        <v>10</v>
      </c>
      <c r="H1727" s="1648">
        <v>50</v>
      </c>
      <c r="I1727" s="1648"/>
      <c r="J1727" s="1650">
        <v>199726017000</v>
      </c>
    </row>
    <row r="1728" spans="1:10">
      <c r="A1728" s="13" t="s">
        <v>4660</v>
      </c>
      <c r="B1728" s="13" t="s">
        <v>4562</v>
      </c>
      <c r="C1728" s="13" t="s">
        <v>11110</v>
      </c>
      <c r="D1728" s="1608">
        <v>4.8</v>
      </c>
      <c r="E1728" s="210">
        <f>VLOOKUP(A1728,'Lead Sheet'!A:B,2,0)</f>
        <v>0</v>
      </c>
      <c r="F1728" s="1608">
        <f t="shared" si="26"/>
        <v>0</v>
      </c>
      <c r="G1728" s="1648">
        <v>10</v>
      </c>
      <c r="H1728" s="1648">
        <v>50</v>
      </c>
      <c r="I1728" s="1648"/>
      <c r="J1728" s="1650">
        <v>199726017017</v>
      </c>
    </row>
    <row r="1729" spans="1:10">
      <c r="A1729" s="13" t="s">
        <v>4660</v>
      </c>
      <c r="B1729" s="13" t="s">
        <v>4563</v>
      </c>
      <c r="C1729" s="13" t="s">
        <v>11111</v>
      </c>
      <c r="D1729" s="1608">
        <v>7.18</v>
      </c>
      <c r="E1729" s="210">
        <f>VLOOKUP(A1729,'Lead Sheet'!A:B,2,0)</f>
        <v>0</v>
      </c>
      <c r="F1729" s="1608">
        <f t="shared" si="26"/>
        <v>0</v>
      </c>
      <c r="G1729" s="1648">
        <v>30</v>
      </c>
      <c r="H1729" s="1648">
        <v>30</v>
      </c>
      <c r="I1729" s="1648"/>
      <c r="J1729" s="1650">
        <v>199726017024</v>
      </c>
    </row>
    <row r="1730" spans="1:10">
      <c r="A1730" s="13" t="s">
        <v>4660</v>
      </c>
      <c r="B1730" s="13" t="s">
        <v>4564</v>
      </c>
      <c r="C1730" s="13" t="s">
        <v>11112</v>
      </c>
      <c r="D1730" s="1608">
        <v>8.3699999999999992</v>
      </c>
      <c r="E1730" s="210">
        <f>VLOOKUP(A1730,'Lead Sheet'!A:B,2,0)</f>
        <v>0</v>
      </c>
      <c r="F1730" s="1608">
        <f t="shared" si="26"/>
        <v>0</v>
      </c>
      <c r="G1730" s="1648">
        <v>25</v>
      </c>
      <c r="H1730" s="1648">
        <v>25</v>
      </c>
      <c r="I1730" s="1648"/>
      <c r="J1730" s="1650">
        <v>199726017031</v>
      </c>
    </row>
    <row r="1731" spans="1:10">
      <c r="A1731" s="13" t="s">
        <v>4660</v>
      </c>
      <c r="B1731" s="13" t="s">
        <v>4565</v>
      </c>
      <c r="C1731" s="13" t="s">
        <v>11113</v>
      </c>
      <c r="D1731" s="1608">
        <v>13.88</v>
      </c>
      <c r="E1731" s="210">
        <f>VLOOKUP(A1731,'Lead Sheet'!A:B,2,0)</f>
        <v>0</v>
      </c>
      <c r="F1731" s="1608">
        <f t="shared" ref="F1731:F1794" si="27">IFERROR(D1731*E1731,"NET")</f>
        <v>0</v>
      </c>
      <c r="G1731" s="1648">
        <v>25</v>
      </c>
      <c r="H1731" s="1648">
        <v>25</v>
      </c>
      <c r="I1731" s="1648"/>
      <c r="J1731" s="1650">
        <v>199726017048</v>
      </c>
    </row>
    <row r="1732" spans="1:10">
      <c r="A1732" s="13" t="s">
        <v>4660</v>
      </c>
      <c r="B1732" s="13" t="s">
        <v>4567</v>
      </c>
      <c r="C1732" s="13" t="s">
        <v>11114</v>
      </c>
      <c r="D1732" s="1608">
        <v>11.08</v>
      </c>
      <c r="E1732" s="210">
        <f>VLOOKUP(A1732,'Lead Sheet'!A:B,2,0)</f>
        <v>0</v>
      </c>
      <c r="F1732" s="1608">
        <f t="shared" si="27"/>
        <v>0</v>
      </c>
      <c r="G1732" s="1648">
        <v>50</v>
      </c>
      <c r="H1732" s="1648">
        <v>50</v>
      </c>
      <c r="I1732" s="1648"/>
      <c r="J1732" s="1650">
        <v>199726017055</v>
      </c>
    </row>
    <row r="1733" spans="1:10">
      <c r="A1733" s="13" t="s">
        <v>4660</v>
      </c>
      <c r="B1733" s="13" t="s">
        <v>4568</v>
      </c>
      <c r="C1733" s="13" t="s">
        <v>11115</v>
      </c>
      <c r="D1733" s="1608">
        <v>11.42</v>
      </c>
      <c r="E1733" s="210">
        <f>VLOOKUP(A1733,'Lead Sheet'!A:B,2,0)</f>
        <v>0</v>
      </c>
      <c r="F1733" s="1608">
        <f t="shared" si="27"/>
        <v>0</v>
      </c>
      <c r="G1733" s="1648">
        <v>10</v>
      </c>
      <c r="H1733" s="1648">
        <v>50</v>
      </c>
      <c r="I1733" s="1648"/>
      <c r="J1733" s="1650">
        <v>199726017062</v>
      </c>
    </row>
    <row r="1734" spans="1:10">
      <c r="A1734" s="13" t="s">
        <v>4660</v>
      </c>
      <c r="B1734" s="13" t="s">
        <v>4569</v>
      </c>
      <c r="C1734" s="13" t="s">
        <v>11116</v>
      </c>
      <c r="D1734" s="1608">
        <v>11.77</v>
      </c>
      <c r="E1734" s="210">
        <f>VLOOKUP(A1734,'Lead Sheet'!A:B,2,0)</f>
        <v>0</v>
      </c>
      <c r="F1734" s="1608">
        <f t="shared" si="27"/>
        <v>0</v>
      </c>
      <c r="G1734" s="1648">
        <v>10</v>
      </c>
      <c r="H1734" s="1648">
        <v>50</v>
      </c>
      <c r="I1734" s="1648"/>
      <c r="J1734" s="1650">
        <v>199726017079</v>
      </c>
    </row>
    <row r="1735" spans="1:10">
      <c r="A1735" s="13" t="s">
        <v>4660</v>
      </c>
      <c r="B1735" s="13" t="s">
        <v>4570</v>
      </c>
      <c r="C1735" s="13" t="s">
        <v>11117</v>
      </c>
      <c r="D1735" s="1608">
        <v>12.44</v>
      </c>
      <c r="E1735" s="210">
        <f>VLOOKUP(A1735,'Lead Sheet'!A:B,2,0)</f>
        <v>0</v>
      </c>
      <c r="F1735" s="1608">
        <f t="shared" si="27"/>
        <v>0</v>
      </c>
      <c r="G1735" s="1648">
        <v>10</v>
      </c>
      <c r="H1735" s="1648">
        <v>50</v>
      </c>
      <c r="I1735" s="1648"/>
      <c r="J1735" s="1650">
        <v>199726017086</v>
      </c>
    </row>
    <row r="1736" spans="1:10">
      <c r="A1736" s="13" t="s">
        <v>4660</v>
      </c>
      <c r="B1736" s="13" t="s">
        <v>4571</v>
      </c>
      <c r="C1736" s="13" t="s">
        <v>11118</v>
      </c>
      <c r="D1736" s="1608">
        <v>12.75</v>
      </c>
      <c r="E1736" s="210">
        <f>VLOOKUP(A1736,'Lead Sheet'!A:B,2,0)</f>
        <v>0</v>
      </c>
      <c r="F1736" s="1608">
        <f t="shared" si="27"/>
        <v>0</v>
      </c>
      <c r="G1736" s="1648">
        <v>10</v>
      </c>
      <c r="H1736" s="1648">
        <v>50</v>
      </c>
      <c r="I1736" s="1648"/>
      <c r="J1736" s="1650">
        <v>199726017093</v>
      </c>
    </row>
    <row r="1737" spans="1:10">
      <c r="A1737" s="13" t="s">
        <v>4660</v>
      </c>
      <c r="B1737" s="13" t="s">
        <v>4572</v>
      </c>
      <c r="C1737" s="13" t="s">
        <v>11119</v>
      </c>
      <c r="D1737" s="1608">
        <v>17.45</v>
      </c>
      <c r="E1737" s="210">
        <f>VLOOKUP(A1737,'Lead Sheet'!A:B,2,0)</f>
        <v>0</v>
      </c>
      <c r="F1737" s="1608">
        <f t="shared" si="27"/>
        <v>0</v>
      </c>
      <c r="G1737" s="1648">
        <v>25</v>
      </c>
      <c r="H1737" s="1648">
        <v>25</v>
      </c>
      <c r="I1737" s="1648"/>
      <c r="J1737" s="1650">
        <v>199726017109</v>
      </c>
    </row>
    <row r="1738" spans="1:10">
      <c r="A1738" s="13" t="s">
        <v>4660</v>
      </c>
      <c r="B1738" s="13" t="s">
        <v>4573</v>
      </c>
      <c r="C1738" s="13" t="s">
        <v>11120</v>
      </c>
      <c r="D1738" s="1608">
        <v>23.17</v>
      </c>
      <c r="E1738" s="210">
        <f>VLOOKUP(A1738,'Lead Sheet'!A:B,2,0)</f>
        <v>0</v>
      </c>
      <c r="F1738" s="1608">
        <f t="shared" si="27"/>
        <v>0</v>
      </c>
      <c r="G1738" s="1648">
        <v>25</v>
      </c>
      <c r="H1738" s="1648">
        <v>25</v>
      </c>
      <c r="I1738" s="1648"/>
      <c r="J1738" s="1650">
        <v>199726017116</v>
      </c>
    </row>
    <row r="1739" spans="1:10">
      <c r="A1739" s="13" t="s">
        <v>4660</v>
      </c>
      <c r="B1739" s="13" t="s">
        <v>4574</v>
      </c>
      <c r="C1739" s="13" t="s">
        <v>11121</v>
      </c>
      <c r="D1739" s="1608">
        <v>25.18</v>
      </c>
      <c r="E1739" s="210">
        <f>VLOOKUP(A1739,'Lead Sheet'!A:B,2,0)</f>
        <v>0</v>
      </c>
      <c r="F1739" s="1608">
        <f t="shared" si="27"/>
        <v>0</v>
      </c>
      <c r="G1739" s="1648">
        <v>25</v>
      </c>
      <c r="H1739" s="1648">
        <v>25</v>
      </c>
      <c r="I1739" s="1648"/>
      <c r="J1739" s="1650">
        <v>199726017123</v>
      </c>
    </row>
    <row r="1740" spans="1:10">
      <c r="A1740" s="13" t="s">
        <v>4660</v>
      </c>
      <c r="B1740" s="13" t="s">
        <v>4575</v>
      </c>
      <c r="C1740" s="13" t="s">
        <v>11122</v>
      </c>
      <c r="D1740" s="1608">
        <v>47.8</v>
      </c>
      <c r="E1740" s="210">
        <f>VLOOKUP(A1740,'Lead Sheet'!A:B,2,0)</f>
        <v>0</v>
      </c>
      <c r="F1740" s="1608">
        <f t="shared" si="27"/>
        <v>0</v>
      </c>
      <c r="G1740" s="1648">
        <v>20</v>
      </c>
      <c r="H1740" s="1648">
        <v>20</v>
      </c>
      <c r="I1740" s="1648"/>
      <c r="J1740" s="1650">
        <v>199726017130</v>
      </c>
    </row>
    <row r="1741" spans="1:10">
      <c r="A1741" s="13" t="s">
        <v>4660</v>
      </c>
      <c r="B1741" s="13" t="s">
        <v>4576</v>
      </c>
      <c r="C1741" s="13" t="s">
        <v>11123</v>
      </c>
      <c r="D1741" s="1608">
        <v>54.27</v>
      </c>
      <c r="E1741" s="210">
        <f>VLOOKUP(A1741,'Lead Sheet'!A:B,2,0)</f>
        <v>0</v>
      </c>
      <c r="F1741" s="1608">
        <f t="shared" si="27"/>
        <v>0</v>
      </c>
      <c r="G1741" s="1648">
        <v>15</v>
      </c>
      <c r="H1741" s="1648">
        <v>15</v>
      </c>
      <c r="I1741" s="1648"/>
      <c r="J1741" s="1650">
        <v>199726017147</v>
      </c>
    </row>
    <row r="1742" spans="1:10">
      <c r="A1742" s="13" t="s">
        <v>4660</v>
      </c>
      <c r="B1742" s="13" t="s">
        <v>4577</v>
      </c>
      <c r="C1742" s="13" t="s">
        <v>11124</v>
      </c>
      <c r="D1742" s="1608">
        <v>77.2</v>
      </c>
      <c r="E1742" s="210">
        <f>VLOOKUP(A1742,'Lead Sheet'!A:B,2,0)</f>
        <v>0</v>
      </c>
      <c r="F1742" s="1608">
        <f t="shared" si="27"/>
        <v>0</v>
      </c>
      <c r="G1742" s="1648">
        <v>10</v>
      </c>
      <c r="H1742" s="1648">
        <v>10</v>
      </c>
      <c r="I1742" s="1648"/>
      <c r="J1742" s="1650">
        <v>199726017154</v>
      </c>
    </row>
    <row r="1743" spans="1:10">
      <c r="A1743" s="13" t="s">
        <v>4660</v>
      </c>
      <c r="B1743" s="13" t="s">
        <v>4578</v>
      </c>
      <c r="C1743" s="13" t="s">
        <v>11125</v>
      </c>
      <c r="D1743" s="1608">
        <v>11.35</v>
      </c>
      <c r="E1743" s="210">
        <f>VLOOKUP(A1743,'Lead Sheet'!A:B,2,0)</f>
        <v>0</v>
      </c>
      <c r="F1743" s="1608">
        <f t="shared" si="27"/>
        <v>0</v>
      </c>
      <c r="G1743" s="1648">
        <v>10</v>
      </c>
      <c r="H1743" s="1648">
        <v>50</v>
      </c>
      <c r="I1743" s="1648"/>
      <c r="J1743" s="1650">
        <v>199726017161</v>
      </c>
    </row>
    <row r="1744" spans="1:10">
      <c r="A1744" s="13" t="s">
        <v>4660</v>
      </c>
      <c r="B1744" s="13" t="s">
        <v>4579</v>
      </c>
      <c r="C1744" s="13" t="s">
        <v>11126</v>
      </c>
      <c r="D1744" s="1608">
        <v>11.9</v>
      </c>
      <c r="E1744" s="210">
        <f>VLOOKUP(A1744,'Lead Sheet'!A:B,2,0)</f>
        <v>0</v>
      </c>
      <c r="F1744" s="1608">
        <f t="shared" si="27"/>
        <v>0</v>
      </c>
      <c r="G1744" s="1648">
        <v>10</v>
      </c>
      <c r="H1744" s="1648">
        <v>50</v>
      </c>
      <c r="I1744" s="1648"/>
      <c r="J1744" s="1650">
        <v>199726017178</v>
      </c>
    </row>
    <row r="1745" spans="1:10">
      <c r="A1745" s="13" t="s">
        <v>4660</v>
      </c>
      <c r="B1745" s="13" t="s">
        <v>4580</v>
      </c>
      <c r="C1745" s="13" t="s">
        <v>11127</v>
      </c>
      <c r="D1745" s="1608">
        <v>12.04</v>
      </c>
      <c r="E1745" s="210">
        <f>VLOOKUP(A1745,'Lead Sheet'!A:B,2,0)</f>
        <v>0</v>
      </c>
      <c r="F1745" s="1608">
        <f t="shared" si="27"/>
        <v>0</v>
      </c>
      <c r="G1745" s="1648">
        <v>10</v>
      </c>
      <c r="H1745" s="1648">
        <v>50</v>
      </c>
      <c r="I1745" s="1648"/>
      <c r="J1745" s="1650">
        <v>199726017185</v>
      </c>
    </row>
    <row r="1746" spans="1:10">
      <c r="A1746" s="13" t="s">
        <v>4660</v>
      </c>
      <c r="B1746" s="13" t="s">
        <v>4581</v>
      </c>
      <c r="C1746" s="13" t="s">
        <v>11128</v>
      </c>
      <c r="D1746" s="1608">
        <v>12.95</v>
      </c>
      <c r="E1746" s="210">
        <f>VLOOKUP(A1746,'Lead Sheet'!A:B,2,0)</f>
        <v>0</v>
      </c>
      <c r="F1746" s="1608">
        <f t="shared" si="27"/>
        <v>0</v>
      </c>
      <c r="G1746" s="1648">
        <v>10</v>
      </c>
      <c r="H1746" s="1648">
        <v>50</v>
      </c>
      <c r="I1746" s="1648"/>
      <c r="J1746" s="1650">
        <v>199726017192</v>
      </c>
    </row>
    <row r="1747" spans="1:10">
      <c r="A1747" s="13" t="s">
        <v>4660</v>
      </c>
      <c r="B1747" s="13" t="s">
        <v>4582</v>
      </c>
      <c r="C1747" s="13" t="s">
        <v>11129</v>
      </c>
      <c r="D1747" s="1608">
        <v>13.55</v>
      </c>
      <c r="E1747" s="210">
        <f>VLOOKUP(A1747,'Lead Sheet'!A:B,2,0)</f>
        <v>0</v>
      </c>
      <c r="F1747" s="1608">
        <f t="shared" si="27"/>
        <v>0</v>
      </c>
      <c r="G1747" s="1648">
        <v>10</v>
      </c>
      <c r="H1747" s="1648">
        <v>50</v>
      </c>
      <c r="I1747" s="1648"/>
      <c r="J1747" s="1650">
        <v>199726017208</v>
      </c>
    </row>
    <row r="1748" spans="1:10">
      <c r="A1748" s="13" t="s">
        <v>4660</v>
      </c>
      <c r="B1748" s="13" t="s">
        <v>4583</v>
      </c>
      <c r="C1748" s="13" t="s">
        <v>11130</v>
      </c>
      <c r="D1748" s="1608">
        <v>21.33</v>
      </c>
      <c r="E1748" s="210">
        <f>VLOOKUP(A1748,'Lead Sheet'!A:B,2,0)</f>
        <v>0</v>
      </c>
      <c r="F1748" s="1608">
        <f t="shared" si="27"/>
        <v>0</v>
      </c>
      <c r="G1748" s="1648">
        <v>25</v>
      </c>
      <c r="H1748" s="1648">
        <v>25</v>
      </c>
      <c r="I1748" s="1648"/>
      <c r="J1748" s="1650">
        <v>199726017215</v>
      </c>
    </row>
    <row r="1749" spans="1:10">
      <c r="A1749" s="13" t="s">
        <v>4660</v>
      </c>
      <c r="B1749" s="13" t="s">
        <v>4584</v>
      </c>
      <c r="C1749" s="13" t="s">
        <v>11131</v>
      </c>
      <c r="D1749" s="1608">
        <v>26.17</v>
      </c>
      <c r="E1749" s="210">
        <f>VLOOKUP(A1749,'Lead Sheet'!A:B,2,0)</f>
        <v>0</v>
      </c>
      <c r="F1749" s="1608">
        <f t="shared" si="27"/>
        <v>0</v>
      </c>
      <c r="G1749" s="1648">
        <v>25</v>
      </c>
      <c r="H1749" s="1648">
        <v>25</v>
      </c>
      <c r="I1749" s="1648"/>
      <c r="J1749" s="1650">
        <v>199726017222</v>
      </c>
    </row>
    <row r="1750" spans="1:10">
      <c r="A1750" s="13" t="s">
        <v>4660</v>
      </c>
      <c r="B1750" s="13" t="s">
        <v>4585</v>
      </c>
      <c r="C1750" s="13" t="s">
        <v>11132</v>
      </c>
      <c r="D1750" s="1608">
        <v>28.02</v>
      </c>
      <c r="E1750" s="210">
        <f>VLOOKUP(A1750,'Lead Sheet'!A:B,2,0)</f>
        <v>0</v>
      </c>
      <c r="F1750" s="1608">
        <f t="shared" si="27"/>
        <v>0</v>
      </c>
      <c r="G1750" s="1648">
        <v>25</v>
      </c>
      <c r="H1750" s="1648">
        <v>25</v>
      </c>
      <c r="I1750" s="1648"/>
      <c r="J1750" s="1650">
        <v>199726017239</v>
      </c>
    </row>
    <row r="1751" spans="1:10">
      <c r="A1751" s="13" t="s">
        <v>4660</v>
      </c>
      <c r="B1751" s="13" t="s">
        <v>4586</v>
      </c>
      <c r="C1751" s="13" t="s">
        <v>11133</v>
      </c>
      <c r="D1751" s="1608">
        <v>44.7</v>
      </c>
      <c r="E1751" s="210">
        <f>VLOOKUP(A1751,'Lead Sheet'!A:B,2,0)</f>
        <v>0</v>
      </c>
      <c r="F1751" s="1608">
        <f t="shared" si="27"/>
        <v>0</v>
      </c>
      <c r="G1751" s="1648">
        <v>20</v>
      </c>
      <c r="H1751" s="1648">
        <v>20</v>
      </c>
      <c r="I1751" s="1648"/>
      <c r="J1751" s="1650">
        <v>199726017246</v>
      </c>
    </row>
    <row r="1752" spans="1:10">
      <c r="A1752" s="13" t="s">
        <v>4660</v>
      </c>
      <c r="B1752" s="13" t="s">
        <v>4588</v>
      </c>
      <c r="C1752" s="13" t="s">
        <v>11134</v>
      </c>
      <c r="D1752" s="1608">
        <v>3.27</v>
      </c>
      <c r="E1752" s="210">
        <f>VLOOKUP(A1752,'Lead Sheet'!A:B,2,0)</f>
        <v>0</v>
      </c>
      <c r="F1752" s="1608">
        <f t="shared" si="27"/>
        <v>0</v>
      </c>
      <c r="G1752" s="1648">
        <v>100</v>
      </c>
      <c r="H1752" s="1648">
        <v>100</v>
      </c>
      <c r="I1752" s="1648"/>
      <c r="J1752" s="1650">
        <v>199726017253</v>
      </c>
    </row>
    <row r="1753" spans="1:10">
      <c r="A1753" s="13" t="s">
        <v>4660</v>
      </c>
      <c r="B1753" s="13" t="s">
        <v>4589</v>
      </c>
      <c r="C1753" s="13" t="s">
        <v>11135</v>
      </c>
      <c r="D1753" s="1608">
        <v>3.94</v>
      </c>
      <c r="E1753" s="210">
        <f>VLOOKUP(A1753,'Lead Sheet'!A:B,2,0)</f>
        <v>0</v>
      </c>
      <c r="F1753" s="1608">
        <f t="shared" si="27"/>
        <v>0</v>
      </c>
      <c r="G1753" s="1648">
        <v>100</v>
      </c>
      <c r="H1753" s="1648">
        <v>100</v>
      </c>
      <c r="I1753" s="1648"/>
      <c r="J1753" s="1650">
        <v>199726017260</v>
      </c>
    </row>
    <row r="1754" spans="1:10">
      <c r="A1754" s="13" t="s">
        <v>4660</v>
      </c>
      <c r="B1754" s="13" t="s">
        <v>4590</v>
      </c>
      <c r="C1754" s="13" t="s">
        <v>11136</v>
      </c>
      <c r="D1754" s="1608">
        <v>4.17</v>
      </c>
      <c r="E1754" s="210">
        <f>VLOOKUP(A1754,'Lead Sheet'!A:B,2,0)</f>
        <v>0</v>
      </c>
      <c r="F1754" s="1608">
        <f t="shared" si="27"/>
        <v>0</v>
      </c>
      <c r="G1754" s="1648">
        <v>100</v>
      </c>
      <c r="H1754" s="1648">
        <v>100</v>
      </c>
      <c r="I1754" s="1648"/>
      <c r="J1754" s="1650">
        <v>199726017277</v>
      </c>
    </row>
    <row r="1755" spans="1:10">
      <c r="A1755" s="13" t="s">
        <v>4660</v>
      </c>
      <c r="B1755" s="13" t="s">
        <v>4591</v>
      </c>
      <c r="C1755" s="13" t="s">
        <v>11137</v>
      </c>
      <c r="D1755" s="1608">
        <v>5.73</v>
      </c>
      <c r="E1755" s="210">
        <f>VLOOKUP(A1755,'Lead Sheet'!A:B,2,0)</f>
        <v>0</v>
      </c>
      <c r="F1755" s="1608">
        <f t="shared" si="27"/>
        <v>0</v>
      </c>
      <c r="G1755" s="1648">
        <v>50</v>
      </c>
      <c r="H1755" s="1648">
        <v>50</v>
      </c>
      <c r="I1755" s="1648"/>
      <c r="J1755" s="1650">
        <v>199726017284</v>
      </c>
    </row>
    <row r="1756" spans="1:10">
      <c r="A1756" s="13" t="s">
        <v>4660</v>
      </c>
      <c r="B1756" s="13" t="s">
        <v>4592</v>
      </c>
      <c r="C1756" s="13" t="s">
        <v>11138</v>
      </c>
      <c r="D1756" s="1608">
        <v>6.59</v>
      </c>
      <c r="E1756" s="210">
        <f>VLOOKUP(A1756,'Lead Sheet'!A:B,2,0)</f>
        <v>0</v>
      </c>
      <c r="F1756" s="1608">
        <f t="shared" si="27"/>
        <v>0</v>
      </c>
      <c r="G1756" s="1648">
        <v>50</v>
      </c>
      <c r="H1756" s="1648">
        <v>50</v>
      </c>
      <c r="I1756" s="1648"/>
      <c r="J1756" s="1650">
        <v>199726017291</v>
      </c>
    </row>
    <row r="1757" spans="1:10">
      <c r="A1757" s="13" t="s">
        <v>4660</v>
      </c>
      <c r="B1757" s="13" t="s">
        <v>4593</v>
      </c>
      <c r="C1757" s="13" t="s">
        <v>11139</v>
      </c>
      <c r="D1757" s="1608">
        <v>7.38</v>
      </c>
      <c r="E1757" s="210">
        <f>VLOOKUP(A1757,'Lead Sheet'!A:B,2,0)</f>
        <v>0</v>
      </c>
      <c r="F1757" s="1608">
        <f t="shared" si="27"/>
        <v>0</v>
      </c>
      <c r="G1757" s="1648">
        <v>50</v>
      </c>
      <c r="H1757" s="1648">
        <v>50</v>
      </c>
      <c r="I1757" s="1648"/>
      <c r="J1757" s="1650">
        <v>199726017307</v>
      </c>
    </row>
    <row r="1758" spans="1:10">
      <c r="A1758" s="13" t="s">
        <v>4660</v>
      </c>
      <c r="B1758" s="13" t="s">
        <v>4594</v>
      </c>
      <c r="C1758" s="13" t="s">
        <v>11140</v>
      </c>
      <c r="D1758" s="1608">
        <v>13.99</v>
      </c>
      <c r="E1758" s="210">
        <f>VLOOKUP(A1758,'Lead Sheet'!A:B,2,0)</f>
        <v>0</v>
      </c>
      <c r="F1758" s="1608">
        <f t="shared" si="27"/>
        <v>0</v>
      </c>
      <c r="G1758" s="1648">
        <v>0</v>
      </c>
      <c r="H1758" s="1648">
        <v>50</v>
      </c>
      <c r="I1758" s="1648"/>
      <c r="J1758" s="1650">
        <v>199726017314</v>
      </c>
    </row>
    <row r="1759" spans="1:10">
      <c r="A1759" s="13" t="s">
        <v>4660</v>
      </c>
      <c r="B1759" s="13" t="s">
        <v>4595</v>
      </c>
      <c r="C1759" s="13" t="s">
        <v>11141</v>
      </c>
      <c r="D1759" s="1608">
        <v>15.24</v>
      </c>
      <c r="E1759" s="210">
        <f>VLOOKUP(A1759,'Lead Sheet'!A:B,2,0)</f>
        <v>0</v>
      </c>
      <c r="F1759" s="1608">
        <f t="shared" si="27"/>
        <v>0</v>
      </c>
      <c r="G1759" s="1648">
        <v>25</v>
      </c>
      <c r="H1759" s="1648">
        <v>25</v>
      </c>
      <c r="I1759" s="1648"/>
      <c r="J1759" s="1650">
        <v>199726017321</v>
      </c>
    </row>
    <row r="1760" spans="1:10">
      <c r="A1760" s="13" t="s">
        <v>4660</v>
      </c>
      <c r="B1760" s="13" t="s">
        <v>4596</v>
      </c>
      <c r="C1760" s="13" t="s">
        <v>11142</v>
      </c>
      <c r="D1760" s="1608">
        <v>23.87</v>
      </c>
      <c r="E1760" s="210">
        <f>VLOOKUP(A1760,'Lead Sheet'!A:B,2,0)</f>
        <v>0</v>
      </c>
      <c r="F1760" s="1608">
        <f t="shared" si="27"/>
        <v>0</v>
      </c>
      <c r="G1760" s="1648">
        <v>0</v>
      </c>
      <c r="H1760" s="1648">
        <v>0</v>
      </c>
      <c r="I1760" s="1648"/>
      <c r="J1760" s="1650">
        <v>199726017338</v>
      </c>
    </row>
    <row r="1761" spans="1:10">
      <c r="A1761" s="13" t="s">
        <v>4660</v>
      </c>
      <c r="B1761" s="13" t="s">
        <v>4597</v>
      </c>
      <c r="C1761" s="13" t="s">
        <v>11143</v>
      </c>
      <c r="D1761" s="1608">
        <v>3.94</v>
      </c>
      <c r="E1761" s="210">
        <f>VLOOKUP(A1761,'Lead Sheet'!A:B,2,0)</f>
        <v>0</v>
      </c>
      <c r="F1761" s="1608">
        <f t="shared" si="27"/>
        <v>0</v>
      </c>
      <c r="G1761" s="1648">
        <v>100</v>
      </c>
      <c r="H1761" s="1648">
        <v>100</v>
      </c>
      <c r="I1761" s="1648"/>
      <c r="J1761" s="1650">
        <v>199726017345</v>
      </c>
    </row>
    <row r="1762" spans="1:10">
      <c r="A1762" s="13" t="s">
        <v>4660</v>
      </c>
      <c r="B1762" s="13" t="s">
        <v>4598</v>
      </c>
      <c r="C1762" s="13" t="s">
        <v>11144</v>
      </c>
      <c r="D1762" s="1608">
        <v>4.05</v>
      </c>
      <c r="E1762" s="210">
        <f>VLOOKUP(A1762,'Lead Sheet'!A:B,2,0)</f>
        <v>0</v>
      </c>
      <c r="F1762" s="1608">
        <f t="shared" si="27"/>
        <v>0</v>
      </c>
      <c r="G1762" s="1648">
        <v>100</v>
      </c>
      <c r="H1762" s="1648">
        <v>100</v>
      </c>
      <c r="I1762" s="1648"/>
      <c r="J1762" s="1650">
        <v>199726017352</v>
      </c>
    </row>
    <row r="1763" spans="1:10">
      <c r="A1763" s="13" t="s">
        <v>4660</v>
      </c>
      <c r="B1763" s="13" t="s">
        <v>4599</v>
      </c>
      <c r="C1763" s="13" t="s">
        <v>11145</v>
      </c>
      <c r="D1763" s="1608">
        <v>4.7699999999999996</v>
      </c>
      <c r="E1763" s="210">
        <f>VLOOKUP(A1763,'Lead Sheet'!A:B,2,0)</f>
        <v>0</v>
      </c>
      <c r="F1763" s="1608">
        <f t="shared" si="27"/>
        <v>0</v>
      </c>
      <c r="G1763" s="1648">
        <v>100</v>
      </c>
      <c r="H1763" s="1648">
        <v>100</v>
      </c>
      <c r="I1763" s="1648"/>
      <c r="J1763" s="1650">
        <v>199726017369</v>
      </c>
    </row>
    <row r="1764" spans="1:10">
      <c r="A1764" s="13" t="s">
        <v>4660</v>
      </c>
      <c r="B1764" s="13" t="s">
        <v>4600</v>
      </c>
      <c r="C1764" s="13" t="s">
        <v>11146</v>
      </c>
      <c r="D1764" s="1608">
        <v>5.4</v>
      </c>
      <c r="E1764" s="210">
        <f>VLOOKUP(A1764,'Lead Sheet'!A:B,2,0)</f>
        <v>0</v>
      </c>
      <c r="F1764" s="1608">
        <f t="shared" si="27"/>
        <v>0</v>
      </c>
      <c r="G1764" s="1648">
        <v>50</v>
      </c>
      <c r="H1764" s="1648">
        <v>50</v>
      </c>
      <c r="I1764" s="1648"/>
      <c r="J1764" s="1650">
        <v>199726017376</v>
      </c>
    </row>
    <row r="1765" spans="1:10">
      <c r="A1765" s="13" t="s">
        <v>4660</v>
      </c>
      <c r="B1765" s="13" t="s">
        <v>4601</v>
      </c>
      <c r="C1765" s="13" t="s">
        <v>11147</v>
      </c>
      <c r="D1765" s="1608">
        <v>6.19</v>
      </c>
      <c r="E1765" s="210">
        <f>VLOOKUP(A1765,'Lead Sheet'!A:B,2,0)</f>
        <v>0</v>
      </c>
      <c r="F1765" s="1608">
        <f t="shared" si="27"/>
        <v>0</v>
      </c>
      <c r="G1765" s="1648">
        <v>50</v>
      </c>
      <c r="H1765" s="1648">
        <v>50</v>
      </c>
      <c r="I1765" s="1648"/>
      <c r="J1765" s="1650">
        <v>199726017383</v>
      </c>
    </row>
    <row r="1766" spans="1:10">
      <c r="A1766" s="13" t="s">
        <v>4660</v>
      </c>
      <c r="B1766" s="13" t="s">
        <v>4602</v>
      </c>
      <c r="C1766" s="13" t="s">
        <v>11148</v>
      </c>
      <c r="D1766" s="1608">
        <v>8.02</v>
      </c>
      <c r="E1766" s="210">
        <f>VLOOKUP(A1766,'Lead Sheet'!A:B,2,0)</f>
        <v>0</v>
      </c>
      <c r="F1766" s="1608">
        <f t="shared" si="27"/>
        <v>0</v>
      </c>
      <c r="G1766" s="1648">
        <v>50</v>
      </c>
      <c r="H1766" s="1648">
        <v>50</v>
      </c>
      <c r="I1766" s="1648"/>
      <c r="J1766" s="1650">
        <v>199726017390</v>
      </c>
    </row>
    <row r="1767" spans="1:10">
      <c r="A1767" s="13" t="s">
        <v>4660</v>
      </c>
      <c r="B1767" s="13" t="s">
        <v>4603</v>
      </c>
      <c r="C1767" s="13" t="s">
        <v>11149</v>
      </c>
      <c r="D1767" s="1608">
        <v>17.170000000000002</v>
      </c>
      <c r="E1767" s="210">
        <f>VLOOKUP(A1767,'Lead Sheet'!A:B,2,0)</f>
        <v>0</v>
      </c>
      <c r="F1767" s="1608">
        <f t="shared" si="27"/>
        <v>0</v>
      </c>
      <c r="G1767" s="1648">
        <v>0</v>
      </c>
      <c r="H1767" s="1648">
        <v>25</v>
      </c>
      <c r="I1767" s="1648"/>
      <c r="J1767" s="1650">
        <v>199726017406</v>
      </c>
    </row>
    <row r="1768" spans="1:10">
      <c r="A1768" s="13" t="s">
        <v>4660</v>
      </c>
      <c r="B1768" s="13" t="s">
        <v>4604</v>
      </c>
      <c r="C1768" s="13" t="s">
        <v>11150</v>
      </c>
      <c r="D1768" s="1608">
        <v>24.77</v>
      </c>
      <c r="E1768" s="210">
        <f>VLOOKUP(A1768,'Lead Sheet'!A:B,2,0)</f>
        <v>0</v>
      </c>
      <c r="F1768" s="1608">
        <f t="shared" si="27"/>
        <v>0</v>
      </c>
      <c r="G1768" s="1648">
        <v>0</v>
      </c>
      <c r="H1768" s="1648">
        <v>0</v>
      </c>
      <c r="I1768" s="1648"/>
      <c r="J1768" s="1650">
        <v>199726017413</v>
      </c>
    </row>
    <row r="1769" spans="1:10">
      <c r="A1769" s="13" t="s">
        <v>4660</v>
      </c>
      <c r="B1769" s="13" t="s">
        <v>4606</v>
      </c>
      <c r="C1769" s="13" t="s">
        <v>11151</v>
      </c>
      <c r="D1769" s="1608">
        <v>4.0199999999999996</v>
      </c>
      <c r="E1769" s="210">
        <f>VLOOKUP(A1769,'Lead Sheet'!A:B,2,0)</f>
        <v>0</v>
      </c>
      <c r="F1769" s="1608">
        <f t="shared" si="27"/>
        <v>0</v>
      </c>
      <c r="G1769" s="1648">
        <v>100</v>
      </c>
      <c r="H1769" s="1648">
        <v>100</v>
      </c>
      <c r="I1769" s="1648"/>
      <c r="J1769" s="1650">
        <v>199726017420</v>
      </c>
    </row>
    <row r="1770" spans="1:10">
      <c r="A1770" s="13" t="s">
        <v>4660</v>
      </c>
      <c r="B1770" s="13" t="s">
        <v>4607</v>
      </c>
      <c r="C1770" s="13" t="s">
        <v>11152</v>
      </c>
      <c r="D1770" s="1608">
        <v>4.0199999999999996</v>
      </c>
      <c r="E1770" s="210">
        <f>VLOOKUP(A1770,'Lead Sheet'!A:B,2,0)</f>
        <v>0</v>
      </c>
      <c r="F1770" s="1608">
        <f t="shared" si="27"/>
        <v>0</v>
      </c>
      <c r="G1770" s="1648">
        <v>100</v>
      </c>
      <c r="H1770" s="1648">
        <v>100</v>
      </c>
      <c r="I1770" s="1648"/>
      <c r="J1770" s="1650">
        <v>199726017437</v>
      </c>
    </row>
    <row r="1771" spans="1:10">
      <c r="A1771" s="13" t="s">
        <v>4660</v>
      </c>
      <c r="B1771" s="13" t="s">
        <v>11068</v>
      </c>
      <c r="C1771" s="13" t="s">
        <v>11153</v>
      </c>
      <c r="D1771" s="1608">
        <v>4.37</v>
      </c>
      <c r="E1771" s="210">
        <f>VLOOKUP(A1771,'Lead Sheet'!A:B,2,0)</f>
        <v>0</v>
      </c>
      <c r="F1771" s="1608">
        <f t="shared" si="27"/>
        <v>0</v>
      </c>
      <c r="G1771" s="1648">
        <v>100</v>
      </c>
      <c r="H1771" s="1648">
        <v>0</v>
      </c>
      <c r="I1771" s="1648"/>
      <c r="J1771" s="1650">
        <v>199726017444</v>
      </c>
    </row>
    <row r="1772" spans="1:10">
      <c r="A1772" s="13" t="s">
        <v>4660</v>
      </c>
      <c r="B1772" s="13" t="s">
        <v>4608</v>
      </c>
      <c r="C1772" s="13" t="s">
        <v>11154</v>
      </c>
      <c r="D1772" s="1608">
        <v>4.37</v>
      </c>
      <c r="E1772" s="210">
        <f>VLOOKUP(A1772,'Lead Sheet'!A:B,2,0)</f>
        <v>0</v>
      </c>
      <c r="F1772" s="1608">
        <f t="shared" si="27"/>
        <v>0</v>
      </c>
      <c r="G1772" s="1648">
        <v>100</v>
      </c>
      <c r="H1772" s="1648">
        <v>100</v>
      </c>
      <c r="I1772" s="1648"/>
      <c r="J1772" s="1650">
        <v>199726017451</v>
      </c>
    </row>
    <row r="1773" spans="1:10">
      <c r="A1773" s="13" t="s">
        <v>4660</v>
      </c>
      <c r="B1773" s="13" t="s">
        <v>4610</v>
      </c>
      <c r="C1773" s="13" t="s">
        <v>11155</v>
      </c>
      <c r="D1773" s="1608">
        <v>0.63</v>
      </c>
      <c r="E1773" s="210">
        <f>VLOOKUP(A1773,'Lead Sheet'!A:B,2,0)</f>
        <v>0</v>
      </c>
      <c r="F1773" s="1608">
        <f t="shared" si="27"/>
        <v>0</v>
      </c>
      <c r="G1773" s="1648">
        <v>10</v>
      </c>
      <c r="H1773" s="1648">
        <v>100</v>
      </c>
      <c r="I1773" s="1648"/>
      <c r="J1773" s="1650">
        <v>199726017468</v>
      </c>
    </row>
    <row r="1774" spans="1:10">
      <c r="A1774" s="13" t="s">
        <v>4660</v>
      </c>
      <c r="B1774" s="13" t="s">
        <v>4611</v>
      </c>
      <c r="C1774" s="13" t="s">
        <v>11156</v>
      </c>
      <c r="D1774" s="1608">
        <v>0.73</v>
      </c>
      <c r="E1774" s="210">
        <f>VLOOKUP(A1774,'Lead Sheet'!A:B,2,0)</f>
        <v>0</v>
      </c>
      <c r="F1774" s="1608">
        <f t="shared" si="27"/>
        <v>0</v>
      </c>
      <c r="G1774" s="1648">
        <v>10</v>
      </c>
      <c r="H1774" s="1648">
        <v>100</v>
      </c>
      <c r="I1774" s="1648"/>
      <c r="J1774" s="1650">
        <v>199726017475</v>
      </c>
    </row>
    <row r="1775" spans="1:10">
      <c r="A1775" s="13" t="s">
        <v>4660</v>
      </c>
      <c r="B1775" s="13" t="s">
        <v>4612</v>
      </c>
      <c r="C1775" s="13" t="s">
        <v>11157</v>
      </c>
      <c r="D1775" s="1608">
        <v>0.83</v>
      </c>
      <c r="E1775" s="210">
        <f>VLOOKUP(A1775,'Lead Sheet'!A:B,2,0)</f>
        <v>0</v>
      </c>
      <c r="F1775" s="1608">
        <f t="shared" si="27"/>
        <v>0</v>
      </c>
      <c r="G1775" s="1648">
        <v>10</v>
      </c>
      <c r="H1775" s="1648">
        <v>100</v>
      </c>
      <c r="I1775" s="1648"/>
      <c r="J1775" s="1650">
        <v>199726017482</v>
      </c>
    </row>
    <row r="1776" spans="1:10">
      <c r="A1776" s="13" t="s">
        <v>4660</v>
      </c>
      <c r="B1776" s="13" t="s">
        <v>4613</v>
      </c>
      <c r="C1776" s="13" t="s">
        <v>11158</v>
      </c>
      <c r="D1776" s="1608">
        <v>1.02</v>
      </c>
      <c r="E1776" s="210">
        <f>VLOOKUP(A1776,'Lead Sheet'!A:B,2,0)</f>
        <v>0</v>
      </c>
      <c r="F1776" s="1608">
        <f t="shared" si="27"/>
        <v>0</v>
      </c>
      <c r="G1776" s="1648">
        <v>10</v>
      </c>
      <c r="H1776" s="1648">
        <v>100</v>
      </c>
      <c r="I1776" s="1648"/>
      <c r="J1776" s="1650">
        <v>199726017499</v>
      </c>
    </row>
    <row r="1777" spans="1:10">
      <c r="A1777" s="13" t="s">
        <v>4660</v>
      </c>
      <c r="B1777" s="13" t="s">
        <v>4614</v>
      </c>
      <c r="C1777" s="13" t="s">
        <v>11159</v>
      </c>
      <c r="D1777" s="1608">
        <v>1.45</v>
      </c>
      <c r="E1777" s="210">
        <f>VLOOKUP(A1777,'Lead Sheet'!A:B,2,0)</f>
        <v>0</v>
      </c>
      <c r="F1777" s="1608">
        <f t="shared" si="27"/>
        <v>0</v>
      </c>
      <c r="G1777" s="1648">
        <v>25</v>
      </c>
      <c r="H1777" s="1648">
        <v>250</v>
      </c>
      <c r="I1777" s="1648"/>
      <c r="J1777" s="1650">
        <v>199726017505</v>
      </c>
    </row>
    <row r="1778" spans="1:10">
      <c r="A1778" s="13" t="s">
        <v>4660</v>
      </c>
      <c r="B1778" s="13" t="s">
        <v>4615</v>
      </c>
      <c r="C1778" s="13" t="s">
        <v>11160</v>
      </c>
      <c r="D1778" s="1608">
        <v>1.45</v>
      </c>
      <c r="E1778" s="210">
        <f>VLOOKUP(A1778,'Lead Sheet'!A:B,2,0)</f>
        <v>0</v>
      </c>
      <c r="F1778" s="1608">
        <f t="shared" si="27"/>
        <v>0</v>
      </c>
      <c r="G1778" s="1648">
        <v>25</v>
      </c>
      <c r="H1778" s="1648">
        <v>150</v>
      </c>
      <c r="I1778" s="1648"/>
      <c r="J1778" s="1650">
        <v>199726017512</v>
      </c>
    </row>
    <row r="1779" spans="1:10">
      <c r="A1779" s="13" t="s">
        <v>4660</v>
      </c>
      <c r="B1779" s="13" t="s">
        <v>4616</v>
      </c>
      <c r="C1779" s="13" t="s">
        <v>11161</v>
      </c>
      <c r="D1779" s="1608">
        <v>1.69</v>
      </c>
      <c r="E1779" s="210">
        <f>VLOOKUP(A1779,'Lead Sheet'!A:B,2,0)</f>
        <v>0</v>
      </c>
      <c r="F1779" s="1608">
        <f t="shared" si="27"/>
        <v>0</v>
      </c>
      <c r="G1779" s="1648">
        <v>20</v>
      </c>
      <c r="H1779" s="1648">
        <v>200</v>
      </c>
      <c r="I1779" s="1648"/>
      <c r="J1779" s="1650">
        <v>199726017529</v>
      </c>
    </row>
    <row r="1780" spans="1:10">
      <c r="A1780" s="13" t="s">
        <v>4660</v>
      </c>
      <c r="B1780" s="13" t="s">
        <v>4617</v>
      </c>
      <c r="C1780" s="13" t="s">
        <v>11162</v>
      </c>
      <c r="D1780" s="1608">
        <v>1.98</v>
      </c>
      <c r="E1780" s="210">
        <f>VLOOKUP(A1780,'Lead Sheet'!A:B,2,0)</f>
        <v>0</v>
      </c>
      <c r="F1780" s="1608">
        <f t="shared" si="27"/>
        <v>0</v>
      </c>
      <c r="G1780" s="1648">
        <v>10</v>
      </c>
      <c r="H1780" s="1648">
        <v>100</v>
      </c>
      <c r="I1780" s="1648"/>
      <c r="J1780" s="1650">
        <v>199726017536</v>
      </c>
    </row>
    <row r="1781" spans="1:10">
      <c r="A1781" s="13" t="s">
        <v>4660</v>
      </c>
      <c r="B1781" s="13" t="s">
        <v>4618</v>
      </c>
      <c r="C1781" s="13" t="s">
        <v>11163</v>
      </c>
      <c r="D1781" s="1608">
        <v>2.59</v>
      </c>
      <c r="E1781" s="210">
        <f>VLOOKUP(A1781,'Lead Sheet'!A:B,2,0)</f>
        <v>0</v>
      </c>
      <c r="F1781" s="1608">
        <f t="shared" si="27"/>
        <v>0</v>
      </c>
      <c r="G1781" s="1648">
        <v>10</v>
      </c>
      <c r="H1781" s="1648">
        <v>100</v>
      </c>
      <c r="I1781" s="1648"/>
      <c r="J1781" s="1650">
        <v>199726017543</v>
      </c>
    </row>
    <row r="1782" spans="1:10">
      <c r="A1782" s="13" t="s">
        <v>4660</v>
      </c>
      <c r="B1782" s="13" t="s">
        <v>4619</v>
      </c>
      <c r="C1782" s="13" t="s">
        <v>11164</v>
      </c>
      <c r="D1782" s="1608">
        <v>2.59</v>
      </c>
      <c r="E1782" s="210">
        <f>VLOOKUP(A1782,'Lead Sheet'!A:B,2,0)</f>
        <v>0</v>
      </c>
      <c r="F1782" s="1608">
        <f t="shared" si="27"/>
        <v>0</v>
      </c>
      <c r="G1782" s="1648">
        <v>50</v>
      </c>
      <c r="H1782" s="1648">
        <v>50</v>
      </c>
      <c r="I1782" s="1648"/>
      <c r="J1782" s="1650">
        <v>199726017550</v>
      </c>
    </row>
    <row r="1783" spans="1:10">
      <c r="A1783" s="13" t="s">
        <v>4660</v>
      </c>
      <c r="B1783" s="13" t="s">
        <v>4620</v>
      </c>
      <c r="C1783" s="13" t="s">
        <v>11165</v>
      </c>
      <c r="D1783" s="1608">
        <v>6.09</v>
      </c>
      <c r="E1783" s="210">
        <f>VLOOKUP(A1783,'Lead Sheet'!A:B,2,0)</f>
        <v>0</v>
      </c>
      <c r="F1783" s="1608">
        <f t="shared" si="27"/>
        <v>0</v>
      </c>
      <c r="G1783" s="1648">
        <v>50</v>
      </c>
      <c r="H1783" s="1648">
        <v>50</v>
      </c>
      <c r="I1783" s="1648"/>
      <c r="J1783" s="1650">
        <v>199726017567</v>
      </c>
    </row>
    <row r="1784" spans="1:10">
      <c r="A1784" s="13" t="s">
        <v>4660</v>
      </c>
      <c r="B1784" s="13" t="s">
        <v>4621</v>
      </c>
      <c r="C1784" s="13" t="s">
        <v>11166</v>
      </c>
      <c r="D1784" s="1608">
        <v>1.78</v>
      </c>
      <c r="E1784" s="210">
        <f>VLOOKUP(A1784,'Lead Sheet'!A:B,2,0)</f>
        <v>0</v>
      </c>
      <c r="F1784" s="1608">
        <f t="shared" si="27"/>
        <v>0</v>
      </c>
      <c r="G1784" s="1648">
        <v>300</v>
      </c>
      <c r="H1784" s="1648">
        <v>300</v>
      </c>
      <c r="I1784" s="1648"/>
      <c r="J1784" s="1650">
        <v>199726017574</v>
      </c>
    </row>
    <row r="1785" spans="1:10">
      <c r="A1785" s="13" t="s">
        <v>4660</v>
      </c>
      <c r="B1785" s="13" t="s">
        <v>4622</v>
      </c>
      <c r="C1785" s="13" t="s">
        <v>11167</v>
      </c>
      <c r="D1785" s="1608">
        <v>1.9</v>
      </c>
      <c r="E1785" s="210">
        <f>VLOOKUP(A1785,'Lead Sheet'!A:B,2,0)</f>
        <v>0</v>
      </c>
      <c r="F1785" s="1608">
        <f t="shared" si="27"/>
        <v>0</v>
      </c>
      <c r="G1785" s="1648">
        <v>300</v>
      </c>
      <c r="H1785" s="1648">
        <v>300</v>
      </c>
      <c r="I1785" s="1648"/>
      <c r="J1785" s="1650">
        <v>199726017581</v>
      </c>
    </row>
    <row r="1786" spans="1:10">
      <c r="A1786" s="13" t="s">
        <v>4660</v>
      </c>
      <c r="B1786" s="13" t="s">
        <v>4623</v>
      </c>
      <c r="C1786" s="13" t="s">
        <v>11168</v>
      </c>
      <c r="D1786" s="1608">
        <v>2.12</v>
      </c>
      <c r="E1786" s="210">
        <f>VLOOKUP(A1786,'Lead Sheet'!A:B,2,0)</f>
        <v>0</v>
      </c>
      <c r="F1786" s="1608">
        <f t="shared" si="27"/>
        <v>0</v>
      </c>
      <c r="G1786" s="1648">
        <v>200</v>
      </c>
      <c r="H1786" s="1648">
        <v>200</v>
      </c>
      <c r="I1786" s="1648"/>
      <c r="J1786" s="1650">
        <v>199726017598</v>
      </c>
    </row>
    <row r="1787" spans="1:10">
      <c r="A1787" s="13" t="s">
        <v>4660</v>
      </c>
      <c r="B1787" s="13" t="s">
        <v>4624</v>
      </c>
      <c r="C1787" s="13" t="s">
        <v>11169</v>
      </c>
      <c r="D1787" s="1608">
        <v>2.4700000000000002</v>
      </c>
      <c r="E1787" s="210">
        <f>VLOOKUP(A1787,'Lead Sheet'!A:B,2,0)</f>
        <v>0</v>
      </c>
      <c r="F1787" s="1608">
        <f t="shared" si="27"/>
        <v>0</v>
      </c>
      <c r="G1787" s="1648">
        <v>200</v>
      </c>
      <c r="H1787" s="1648">
        <v>200</v>
      </c>
      <c r="I1787" s="1648"/>
      <c r="J1787" s="1650">
        <v>199726017604</v>
      </c>
    </row>
    <row r="1788" spans="1:10">
      <c r="A1788" s="13" t="s">
        <v>4660</v>
      </c>
      <c r="B1788" s="13" t="s">
        <v>4625</v>
      </c>
      <c r="C1788" s="13" t="s">
        <v>11170</v>
      </c>
      <c r="D1788" s="1608">
        <v>3.1</v>
      </c>
      <c r="E1788" s="210">
        <f>VLOOKUP(A1788,'Lead Sheet'!A:B,2,0)</f>
        <v>0</v>
      </c>
      <c r="F1788" s="1608">
        <f t="shared" si="27"/>
        <v>0</v>
      </c>
      <c r="G1788" s="1648">
        <v>100</v>
      </c>
      <c r="H1788" s="1648">
        <v>100</v>
      </c>
      <c r="I1788" s="1648"/>
      <c r="J1788" s="1650">
        <v>199726017611</v>
      </c>
    </row>
    <row r="1789" spans="1:10">
      <c r="A1789" s="13" t="s">
        <v>4660</v>
      </c>
      <c r="B1789" s="13" t="s">
        <v>4626</v>
      </c>
      <c r="C1789" s="13" t="s">
        <v>11171</v>
      </c>
      <c r="D1789" s="1608">
        <v>3.65</v>
      </c>
      <c r="E1789" s="210">
        <f>VLOOKUP(A1789,'Lead Sheet'!A:B,2,0)</f>
        <v>0</v>
      </c>
      <c r="F1789" s="1608">
        <f t="shared" si="27"/>
        <v>0</v>
      </c>
      <c r="G1789" s="1648">
        <v>100</v>
      </c>
      <c r="H1789" s="1648">
        <v>100</v>
      </c>
      <c r="I1789" s="1648"/>
      <c r="J1789" s="1650">
        <v>199726017628</v>
      </c>
    </row>
    <row r="1790" spans="1:10">
      <c r="A1790" s="13" t="s">
        <v>4660</v>
      </c>
      <c r="B1790" s="13" t="s">
        <v>4628</v>
      </c>
      <c r="C1790" s="13" t="s">
        <v>11172</v>
      </c>
      <c r="D1790" s="1608">
        <v>2.1</v>
      </c>
      <c r="E1790" s="210">
        <f>VLOOKUP(A1790,'Lead Sheet'!A:B,2,0)</f>
        <v>0</v>
      </c>
      <c r="F1790" s="1608">
        <f t="shared" si="27"/>
        <v>0</v>
      </c>
      <c r="G1790" s="1648">
        <v>50</v>
      </c>
      <c r="H1790" s="1648">
        <v>50</v>
      </c>
      <c r="I1790" s="1648"/>
      <c r="J1790" s="1650">
        <v>199726017635</v>
      </c>
    </row>
    <row r="1791" spans="1:10">
      <c r="A1791" s="13" t="s">
        <v>4660</v>
      </c>
      <c r="B1791" s="13" t="s">
        <v>4629</v>
      </c>
      <c r="C1791" s="13" t="s">
        <v>11173</v>
      </c>
      <c r="D1791" s="1608">
        <v>2.25</v>
      </c>
      <c r="E1791" s="210">
        <f>VLOOKUP(A1791,'Lead Sheet'!A:B,2,0)</f>
        <v>0</v>
      </c>
      <c r="F1791" s="1608">
        <f t="shared" si="27"/>
        <v>0</v>
      </c>
      <c r="G1791" s="1648">
        <v>50</v>
      </c>
      <c r="H1791" s="1648">
        <v>50</v>
      </c>
      <c r="I1791" s="1648"/>
      <c r="J1791" s="1650">
        <v>199726017642</v>
      </c>
    </row>
    <row r="1792" spans="1:10">
      <c r="A1792" s="13" t="s">
        <v>4660</v>
      </c>
      <c r="B1792" s="13" t="s">
        <v>4630</v>
      </c>
      <c r="C1792" s="13" t="s">
        <v>11174</v>
      </c>
      <c r="D1792" s="1608">
        <v>2.4700000000000002</v>
      </c>
      <c r="E1792" s="210">
        <f>VLOOKUP(A1792,'Lead Sheet'!A:B,2,0)</f>
        <v>0</v>
      </c>
      <c r="F1792" s="1608">
        <f t="shared" si="27"/>
        <v>0</v>
      </c>
      <c r="G1792" s="1648">
        <v>50</v>
      </c>
      <c r="H1792" s="1648">
        <v>50</v>
      </c>
      <c r="I1792" s="1648"/>
      <c r="J1792" s="1650">
        <v>199726017659</v>
      </c>
    </row>
    <row r="1793" spans="1:10">
      <c r="A1793" s="13" t="s">
        <v>4660</v>
      </c>
      <c r="B1793" s="13" t="s">
        <v>4631</v>
      </c>
      <c r="C1793" s="13" t="s">
        <v>11175</v>
      </c>
      <c r="D1793" s="1608">
        <v>3.42</v>
      </c>
      <c r="E1793" s="210">
        <f>VLOOKUP(A1793,'Lead Sheet'!A:B,2,0)</f>
        <v>0</v>
      </c>
      <c r="F1793" s="1608">
        <f t="shared" si="27"/>
        <v>0</v>
      </c>
      <c r="G1793" s="1648">
        <v>50</v>
      </c>
      <c r="H1793" s="1648">
        <v>50</v>
      </c>
      <c r="I1793" s="1648"/>
      <c r="J1793" s="1650">
        <v>199726017666</v>
      </c>
    </row>
    <row r="1794" spans="1:10">
      <c r="A1794" s="13" t="s">
        <v>4660</v>
      </c>
      <c r="B1794" s="13" t="s">
        <v>4632</v>
      </c>
      <c r="C1794" s="13" t="s">
        <v>11176</v>
      </c>
      <c r="D1794" s="1608">
        <v>4.13</v>
      </c>
      <c r="E1794" s="210">
        <f>VLOOKUP(A1794,'Lead Sheet'!A:B,2,0)</f>
        <v>0</v>
      </c>
      <c r="F1794" s="1608">
        <f t="shared" si="27"/>
        <v>0</v>
      </c>
      <c r="G1794" s="1648">
        <v>50</v>
      </c>
      <c r="H1794" s="1648">
        <v>50</v>
      </c>
      <c r="I1794" s="1648"/>
      <c r="J1794" s="1650">
        <v>199726017673</v>
      </c>
    </row>
    <row r="1795" spans="1:10">
      <c r="A1795" s="13" t="s">
        <v>4660</v>
      </c>
      <c r="B1795" s="13" t="s">
        <v>4633</v>
      </c>
      <c r="C1795" s="13" t="s">
        <v>11177</v>
      </c>
      <c r="D1795" s="1608">
        <v>4.43</v>
      </c>
      <c r="E1795" s="210">
        <f>VLOOKUP(A1795,'Lead Sheet'!A:B,2,0)</f>
        <v>0</v>
      </c>
      <c r="F1795" s="1608">
        <f t="shared" ref="F1795:F1858" si="28">IFERROR(D1795*E1795,"NET")</f>
        <v>0</v>
      </c>
      <c r="G1795" s="1648">
        <v>50</v>
      </c>
      <c r="H1795" s="1648">
        <v>50</v>
      </c>
      <c r="I1795" s="1648"/>
      <c r="J1795" s="1650">
        <v>199726017680</v>
      </c>
    </row>
    <row r="1796" spans="1:10">
      <c r="A1796" s="13" t="s">
        <v>4660</v>
      </c>
      <c r="B1796" s="13" t="s">
        <v>4634</v>
      </c>
      <c r="C1796" s="13" t="s">
        <v>11178</v>
      </c>
      <c r="D1796" s="1608">
        <v>2.88</v>
      </c>
      <c r="E1796" s="210">
        <f>VLOOKUP(A1796,'Lead Sheet'!A:B,2,0)</f>
        <v>0</v>
      </c>
      <c r="F1796" s="1608">
        <f t="shared" si="28"/>
        <v>0</v>
      </c>
      <c r="G1796" s="1648">
        <v>50</v>
      </c>
      <c r="H1796" s="1648">
        <v>50</v>
      </c>
      <c r="I1796" s="1648"/>
      <c r="J1796" s="1650">
        <v>199726017697</v>
      </c>
    </row>
    <row r="1797" spans="1:10">
      <c r="A1797" s="13" t="s">
        <v>4660</v>
      </c>
      <c r="B1797" s="13" t="s">
        <v>4635</v>
      </c>
      <c r="C1797" s="13" t="s">
        <v>11179</v>
      </c>
      <c r="D1797" s="1608">
        <v>2.99</v>
      </c>
      <c r="E1797" s="210">
        <f>VLOOKUP(A1797,'Lead Sheet'!A:B,2,0)</f>
        <v>0</v>
      </c>
      <c r="F1797" s="1608">
        <f t="shared" si="28"/>
        <v>0</v>
      </c>
      <c r="G1797" s="1648">
        <v>10</v>
      </c>
      <c r="H1797" s="1648">
        <v>100</v>
      </c>
      <c r="I1797" s="1648"/>
      <c r="J1797" s="1650">
        <v>199726017703</v>
      </c>
    </row>
    <row r="1798" spans="1:10">
      <c r="A1798" s="13" t="s">
        <v>4660</v>
      </c>
      <c r="B1798" s="13" t="s">
        <v>4636</v>
      </c>
      <c r="C1798" s="13" t="s">
        <v>11180</v>
      </c>
      <c r="D1798" s="1608">
        <v>3.42</v>
      </c>
      <c r="E1798" s="210">
        <f>VLOOKUP(A1798,'Lead Sheet'!A:B,2,0)</f>
        <v>0</v>
      </c>
      <c r="F1798" s="1608">
        <f t="shared" si="28"/>
        <v>0</v>
      </c>
      <c r="G1798" s="1648">
        <v>10</v>
      </c>
      <c r="H1798" s="1648">
        <v>100</v>
      </c>
      <c r="I1798" s="1648"/>
      <c r="J1798" s="1650">
        <v>199726017710</v>
      </c>
    </row>
    <row r="1799" spans="1:10">
      <c r="A1799" s="13" t="s">
        <v>4660</v>
      </c>
      <c r="B1799" s="13" t="s">
        <v>4637</v>
      </c>
      <c r="C1799" s="13" t="s">
        <v>11181</v>
      </c>
      <c r="D1799" s="1608">
        <v>4.33</v>
      </c>
      <c r="E1799" s="210">
        <f>VLOOKUP(A1799,'Lead Sheet'!A:B,2,0)</f>
        <v>0</v>
      </c>
      <c r="F1799" s="1608">
        <f t="shared" si="28"/>
        <v>0</v>
      </c>
      <c r="G1799" s="1648">
        <v>10</v>
      </c>
      <c r="H1799" s="1648">
        <v>100</v>
      </c>
      <c r="I1799" s="1648"/>
      <c r="J1799" s="1650">
        <v>199726017727</v>
      </c>
    </row>
    <row r="1800" spans="1:10">
      <c r="A1800" s="13" t="s">
        <v>4660</v>
      </c>
      <c r="B1800" s="13" t="s">
        <v>4638</v>
      </c>
      <c r="C1800" s="13" t="s">
        <v>11182</v>
      </c>
      <c r="D1800" s="1608">
        <v>5.14</v>
      </c>
      <c r="E1800" s="210">
        <f>VLOOKUP(A1800,'Lead Sheet'!A:B,2,0)</f>
        <v>0</v>
      </c>
      <c r="F1800" s="1608">
        <f t="shared" si="28"/>
        <v>0</v>
      </c>
      <c r="G1800" s="1648">
        <v>10</v>
      </c>
      <c r="H1800" s="1648">
        <v>50</v>
      </c>
      <c r="I1800" s="1648"/>
      <c r="J1800" s="1650">
        <v>199726017734</v>
      </c>
    </row>
    <row r="1801" spans="1:10">
      <c r="A1801" s="13" t="s">
        <v>4660</v>
      </c>
      <c r="B1801" s="13" t="s">
        <v>4639</v>
      </c>
      <c r="C1801" s="13" t="s">
        <v>11183</v>
      </c>
      <c r="D1801" s="1608">
        <v>5.45</v>
      </c>
      <c r="E1801" s="210">
        <f>VLOOKUP(A1801,'Lead Sheet'!A:B,2,0)</f>
        <v>0</v>
      </c>
      <c r="F1801" s="1608">
        <f t="shared" si="28"/>
        <v>0</v>
      </c>
      <c r="G1801" s="1648">
        <v>10</v>
      </c>
      <c r="H1801" s="1648">
        <v>50</v>
      </c>
      <c r="I1801" s="1648"/>
      <c r="J1801" s="1650">
        <v>199726017741</v>
      </c>
    </row>
    <row r="1802" spans="1:10">
      <c r="A1802" s="13" t="s">
        <v>4660</v>
      </c>
      <c r="B1802" s="13" t="s">
        <v>4641</v>
      </c>
      <c r="C1802" s="13" t="s">
        <v>11184</v>
      </c>
      <c r="D1802" s="1608">
        <v>4.22</v>
      </c>
      <c r="E1802" s="210">
        <f>VLOOKUP(A1802,'Lead Sheet'!A:B,2,0)</f>
        <v>0</v>
      </c>
      <c r="F1802" s="1608">
        <f t="shared" si="28"/>
        <v>0</v>
      </c>
      <c r="G1802" s="1648">
        <v>50</v>
      </c>
      <c r="H1802" s="1648">
        <v>50</v>
      </c>
      <c r="I1802" s="1648"/>
      <c r="J1802" s="1650">
        <v>199726017758</v>
      </c>
    </row>
    <row r="1803" spans="1:10">
      <c r="A1803" s="13" t="s">
        <v>4660</v>
      </c>
      <c r="B1803" s="13" t="s">
        <v>4642</v>
      </c>
      <c r="C1803" s="13" t="s">
        <v>11185</v>
      </c>
      <c r="D1803" s="1608">
        <v>5.04</v>
      </c>
      <c r="E1803" s="210">
        <f>VLOOKUP(A1803,'Lead Sheet'!A:B,2,0)</f>
        <v>0</v>
      </c>
      <c r="F1803" s="1608">
        <f t="shared" si="28"/>
        <v>0</v>
      </c>
      <c r="G1803" s="1648">
        <v>50</v>
      </c>
      <c r="H1803" s="1648">
        <v>50</v>
      </c>
      <c r="I1803" s="1648"/>
      <c r="J1803" s="1650">
        <v>199726017765</v>
      </c>
    </row>
    <row r="1804" spans="1:10">
      <c r="A1804" s="13" t="s">
        <v>4660</v>
      </c>
      <c r="B1804" s="13" t="s">
        <v>4643</v>
      </c>
      <c r="C1804" s="13" t="s">
        <v>11186</v>
      </c>
      <c r="D1804" s="1608">
        <v>5.49</v>
      </c>
      <c r="E1804" s="210">
        <f>VLOOKUP(A1804,'Lead Sheet'!A:B,2,0)</f>
        <v>0</v>
      </c>
      <c r="F1804" s="1608">
        <f t="shared" si="28"/>
        <v>0</v>
      </c>
      <c r="G1804" s="1648">
        <v>50</v>
      </c>
      <c r="H1804" s="1648">
        <v>50</v>
      </c>
      <c r="I1804" s="1648"/>
      <c r="J1804" s="1650">
        <v>199726017772</v>
      </c>
    </row>
    <row r="1805" spans="1:10">
      <c r="A1805" s="13" t="s">
        <v>4660</v>
      </c>
      <c r="B1805" s="13" t="s">
        <v>4644</v>
      </c>
      <c r="C1805" s="13" t="s">
        <v>11187</v>
      </c>
      <c r="D1805" s="1608">
        <v>6.22</v>
      </c>
      <c r="E1805" s="210">
        <f>VLOOKUP(A1805,'Lead Sheet'!A:B,2,0)</f>
        <v>0</v>
      </c>
      <c r="F1805" s="1608">
        <f t="shared" si="28"/>
        <v>0</v>
      </c>
      <c r="G1805" s="1648">
        <v>50</v>
      </c>
      <c r="H1805" s="1648">
        <v>50</v>
      </c>
      <c r="I1805" s="1648"/>
      <c r="J1805" s="1650">
        <v>199726017789</v>
      </c>
    </row>
    <row r="1806" spans="1:10">
      <c r="A1806" s="13" t="s">
        <v>4660</v>
      </c>
      <c r="B1806" s="13" t="s">
        <v>4645</v>
      </c>
      <c r="C1806" s="13" t="s">
        <v>11188</v>
      </c>
      <c r="D1806" s="1608">
        <v>8.09</v>
      </c>
      <c r="E1806" s="210">
        <f>VLOOKUP(A1806,'Lead Sheet'!A:B,2,0)</f>
        <v>0</v>
      </c>
      <c r="F1806" s="1608">
        <f t="shared" si="28"/>
        <v>0</v>
      </c>
      <c r="G1806" s="1648">
        <v>50</v>
      </c>
      <c r="H1806" s="1648">
        <v>50</v>
      </c>
      <c r="I1806" s="1648"/>
      <c r="J1806" s="1650">
        <v>199726017796</v>
      </c>
    </row>
    <row r="1807" spans="1:10">
      <c r="A1807" s="13" t="s">
        <v>4660</v>
      </c>
      <c r="B1807" s="13" t="s">
        <v>4646</v>
      </c>
      <c r="C1807" s="13" t="s">
        <v>11189</v>
      </c>
      <c r="D1807" s="1608">
        <v>10.49</v>
      </c>
      <c r="E1807" s="210">
        <f>VLOOKUP(A1807,'Lead Sheet'!A:B,2,0)</f>
        <v>0</v>
      </c>
      <c r="F1807" s="1608">
        <f t="shared" si="28"/>
        <v>0</v>
      </c>
      <c r="G1807" s="1648">
        <v>50</v>
      </c>
      <c r="H1807" s="1648">
        <v>50</v>
      </c>
      <c r="I1807" s="1648"/>
      <c r="J1807" s="1650">
        <v>199726017802</v>
      </c>
    </row>
    <row r="1808" spans="1:10">
      <c r="A1808" s="13" t="s">
        <v>4660</v>
      </c>
      <c r="B1808" s="13" t="s">
        <v>4648</v>
      </c>
      <c r="C1808" s="13" t="s">
        <v>11190</v>
      </c>
      <c r="D1808" s="1608">
        <v>5.5</v>
      </c>
      <c r="E1808" s="210">
        <f>VLOOKUP(A1808,'Lead Sheet'!A:B,2,0)</f>
        <v>0</v>
      </c>
      <c r="F1808" s="1608">
        <f t="shared" si="28"/>
        <v>0</v>
      </c>
      <c r="G1808" s="1648">
        <v>100</v>
      </c>
      <c r="H1808" s="1648">
        <v>100</v>
      </c>
      <c r="I1808" s="1648"/>
      <c r="J1808" s="1650">
        <v>199726017819</v>
      </c>
    </row>
    <row r="1809" spans="1:10">
      <c r="A1809" s="13" t="s">
        <v>4660</v>
      </c>
      <c r="B1809" s="13" t="s">
        <v>4649</v>
      </c>
      <c r="C1809" s="13" t="s">
        <v>11191</v>
      </c>
      <c r="D1809" s="1608">
        <v>6.52</v>
      </c>
      <c r="E1809" s="210">
        <f>VLOOKUP(A1809,'Lead Sheet'!A:B,2,0)</f>
        <v>0</v>
      </c>
      <c r="F1809" s="1608">
        <f t="shared" si="28"/>
        <v>0</v>
      </c>
      <c r="G1809" s="1648">
        <v>50</v>
      </c>
      <c r="H1809" s="1648">
        <v>50</v>
      </c>
      <c r="I1809" s="1648"/>
      <c r="J1809" s="1650">
        <v>199726017826</v>
      </c>
    </row>
    <row r="1810" spans="1:10">
      <c r="A1810" s="13" t="s">
        <v>4660</v>
      </c>
      <c r="B1810" s="13" t="s">
        <v>4650</v>
      </c>
      <c r="C1810" s="13" t="s">
        <v>11192</v>
      </c>
      <c r="D1810" s="1608">
        <v>2.68</v>
      </c>
      <c r="E1810" s="210">
        <f>VLOOKUP(A1810,'Lead Sheet'!A:B,2,0)</f>
        <v>0</v>
      </c>
      <c r="F1810" s="1608">
        <f t="shared" si="28"/>
        <v>0</v>
      </c>
      <c r="G1810" s="1648">
        <v>50</v>
      </c>
      <c r="H1810" s="1648">
        <v>50</v>
      </c>
      <c r="I1810" s="1648"/>
      <c r="J1810" s="1650">
        <v>199726017833</v>
      </c>
    </row>
    <row r="1811" spans="1:10">
      <c r="A1811" s="13" t="s">
        <v>4660</v>
      </c>
      <c r="B1811" s="13" t="s">
        <v>4651</v>
      </c>
      <c r="C1811" s="13" t="s">
        <v>11193</v>
      </c>
      <c r="D1811" s="1608">
        <v>6.58</v>
      </c>
      <c r="E1811" s="210">
        <f>VLOOKUP(A1811,'Lead Sheet'!A:B,2,0)</f>
        <v>0</v>
      </c>
      <c r="F1811" s="1608">
        <f t="shared" si="28"/>
        <v>0</v>
      </c>
      <c r="G1811" s="1648">
        <v>50</v>
      </c>
      <c r="H1811" s="1648">
        <v>50</v>
      </c>
      <c r="I1811" s="1648"/>
      <c r="J1811" s="1650">
        <v>199726017840</v>
      </c>
    </row>
    <row r="1812" spans="1:10">
      <c r="A1812" s="13" t="s">
        <v>4660</v>
      </c>
      <c r="B1812" s="13" t="s">
        <v>4652</v>
      </c>
      <c r="C1812" s="13" t="s">
        <v>11194</v>
      </c>
      <c r="D1812" s="1608">
        <v>0.2</v>
      </c>
      <c r="E1812" s="210">
        <f>VLOOKUP(A1812,'Lead Sheet'!A:B,2,0)</f>
        <v>0</v>
      </c>
      <c r="F1812" s="1608">
        <f t="shared" si="28"/>
        <v>0</v>
      </c>
      <c r="G1812" s="1648">
        <v>100</v>
      </c>
      <c r="H1812" s="1648">
        <v>3600</v>
      </c>
      <c r="I1812" s="1648"/>
      <c r="J1812" s="1650">
        <v>199726017857</v>
      </c>
    </row>
    <row r="1813" spans="1:10">
      <c r="A1813" s="13" t="s">
        <v>4660</v>
      </c>
      <c r="B1813" s="13" t="s">
        <v>4653</v>
      </c>
      <c r="C1813" s="13" t="s">
        <v>11195</v>
      </c>
      <c r="D1813" s="1608">
        <v>0.4</v>
      </c>
      <c r="E1813" s="210">
        <f>VLOOKUP(A1813,'Lead Sheet'!A:B,2,0)</f>
        <v>0</v>
      </c>
      <c r="F1813" s="1608">
        <f t="shared" si="28"/>
        <v>0</v>
      </c>
      <c r="G1813" s="1648">
        <v>100</v>
      </c>
      <c r="H1813" s="1648">
        <v>1200</v>
      </c>
      <c r="I1813" s="1648"/>
      <c r="J1813" s="1650">
        <v>199726017864</v>
      </c>
    </row>
    <row r="1814" spans="1:10">
      <c r="A1814" s="13" t="s">
        <v>4660</v>
      </c>
      <c r="B1814" s="13" t="s">
        <v>10841</v>
      </c>
      <c r="C1814" s="13" t="s">
        <v>11196</v>
      </c>
      <c r="D1814" s="1608">
        <v>2.7</v>
      </c>
      <c r="E1814" s="210">
        <f>VLOOKUP(A1814,'Lead Sheet'!A:B,2,0)</f>
        <v>0</v>
      </c>
      <c r="F1814" s="1608">
        <f t="shared" si="28"/>
        <v>0</v>
      </c>
      <c r="G1814" s="1648">
        <v>0</v>
      </c>
      <c r="H1814" s="1648">
        <v>125</v>
      </c>
      <c r="I1814" s="1648"/>
      <c r="J1814" s="1650">
        <v>199726017871</v>
      </c>
    </row>
    <row r="1815" spans="1:10">
      <c r="A1815" s="13" t="s">
        <v>4660</v>
      </c>
      <c r="B1815" s="13" t="s">
        <v>10842</v>
      </c>
      <c r="C1815" s="13" t="s">
        <v>11197</v>
      </c>
      <c r="D1815" s="1608">
        <v>3.09</v>
      </c>
      <c r="E1815" s="210">
        <f>VLOOKUP(A1815,'Lead Sheet'!A:B,2,0)</f>
        <v>0</v>
      </c>
      <c r="F1815" s="1608">
        <f t="shared" si="28"/>
        <v>0</v>
      </c>
      <c r="G1815" s="1648">
        <v>0</v>
      </c>
      <c r="H1815" s="1648">
        <v>100</v>
      </c>
      <c r="I1815" s="1648"/>
      <c r="J1815" s="1650">
        <v>199726017888</v>
      </c>
    </row>
    <row r="1816" spans="1:10">
      <c r="A1816" s="13" t="s">
        <v>4660</v>
      </c>
      <c r="B1816" s="13" t="s">
        <v>10843</v>
      </c>
      <c r="C1816" s="13" t="s">
        <v>11198</v>
      </c>
      <c r="D1816" s="1608">
        <v>4.25</v>
      </c>
      <c r="E1816" s="210">
        <f>VLOOKUP(A1816,'Lead Sheet'!A:B,2,0)</f>
        <v>0</v>
      </c>
      <c r="F1816" s="1608">
        <f t="shared" si="28"/>
        <v>0</v>
      </c>
      <c r="G1816" s="1648">
        <v>0</v>
      </c>
      <c r="H1816" s="1648">
        <v>75</v>
      </c>
      <c r="I1816" s="1648"/>
      <c r="J1816" s="1650">
        <v>199726017895</v>
      </c>
    </row>
    <row r="1817" spans="1:10">
      <c r="A1817" s="13" t="s">
        <v>4660</v>
      </c>
      <c r="B1817" s="13" t="s">
        <v>11069</v>
      </c>
      <c r="C1817" s="13" t="s">
        <v>11199</v>
      </c>
      <c r="D1817" s="1608">
        <v>10.3</v>
      </c>
      <c r="E1817" s="210">
        <f>VLOOKUP(A1817,'Lead Sheet'!A:B,2,0)</f>
        <v>0</v>
      </c>
      <c r="F1817" s="1608">
        <f t="shared" si="28"/>
        <v>0</v>
      </c>
      <c r="G1817" s="1648">
        <v>0</v>
      </c>
      <c r="H1817" s="1648">
        <v>100</v>
      </c>
      <c r="I1817" s="1648"/>
      <c r="J1817" s="1650">
        <v>199726017901</v>
      </c>
    </row>
    <row r="1818" spans="1:10">
      <c r="A1818" s="13" t="s">
        <v>4660</v>
      </c>
      <c r="B1818" s="13" t="s">
        <v>11070</v>
      </c>
      <c r="C1818" s="13" t="s">
        <v>11200</v>
      </c>
      <c r="D1818" s="1608">
        <v>12.07</v>
      </c>
      <c r="E1818" s="210">
        <f>VLOOKUP(A1818,'Lead Sheet'!A:B,2,0)</f>
        <v>0</v>
      </c>
      <c r="F1818" s="1608">
        <f t="shared" si="28"/>
        <v>0</v>
      </c>
      <c r="G1818" s="1648">
        <v>0</v>
      </c>
      <c r="H1818" s="1648">
        <v>100</v>
      </c>
      <c r="I1818" s="1648"/>
      <c r="J1818" s="1650">
        <v>199726017918</v>
      </c>
    </row>
    <row r="1819" spans="1:10">
      <c r="A1819" s="13" t="s">
        <v>4660</v>
      </c>
      <c r="B1819" s="13" t="s">
        <v>11071</v>
      </c>
      <c r="C1819" s="13" t="s">
        <v>11201</v>
      </c>
      <c r="D1819" s="1608">
        <v>15.15</v>
      </c>
      <c r="E1819" s="210">
        <f>VLOOKUP(A1819,'Lead Sheet'!A:B,2,0)</f>
        <v>0</v>
      </c>
      <c r="F1819" s="1608">
        <f t="shared" si="28"/>
        <v>0</v>
      </c>
      <c r="G1819" s="1648">
        <v>0</v>
      </c>
      <c r="H1819" s="1648">
        <v>100</v>
      </c>
      <c r="I1819" s="1648"/>
      <c r="J1819" s="1650">
        <v>199726017925</v>
      </c>
    </row>
    <row r="1820" spans="1:10">
      <c r="A1820" s="13" t="s">
        <v>4660</v>
      </c>
      <c r="B1820" s="13" t="s">
        <v>11072</v>
      </c>
      <c r="C1820" s="13" t="s">
        <v>11202</v>
      </c>
      <c r="D1820" s="1608">
        <v>16.39</v>
      </c>
      <c r="E1820" s="210">
        <f>VLOOKUP(A1820,'Lead Sheet'!A:B,2,0)</f>
        <v>0</v>
      </c>
      <c r="F1820" s="1608">
        <f t="shared" si="28"/>
        <v>0</v>
      </c>
      <c r="G1820" s="1648">
        <v>0</v>
      </c>
      <c r="H1820" s="1648">
        <v>100</v>
      </c>
      <c r="I1820" s="1648"/>
      <c r="J1820" s="1650">
        <v>199726017932</v>
      </c>
    </row>
    <row r="1821" spans="1:10">
      <c r="A1821" s="13" t="s">
        <v>4660</v>
      </c>
      <c r="B1821" s="13" t="s">
        <v>4654</v>
      </c>
      <c r="C1821" s="13" t="s">
        <v>11203</v>
      </c>
      <c r="D1821" s="1608">
        <v>0.18</v>
      </c>
      <c r="E1821" s="210">
        <f>VLOOKUP(A1821,'Lead Sheet'!A:B,2,0)</f>
        <v>0</v>
      </c>
      <c r="F1821" s="1608">
        <f t="shared" si="28"/>
        <v>0</v>
      </c>
      <c r="G1821" s="1648">
        <v>100</v>
      </c>
      <c r="H1821" s="1648">
        <v>100</v>
      </c>
      <c r="I1821" s="1648"/>
      <c r="J1821" s="1650">
        <v>199726017949</v>
      </c>
    </row>
    <row r="1822" spans="1:10">
      <c r="A1822" s="13" t="s">
        <v>4660</v>
      </c>
      <c r="B1822" s="13" t="s">
        <v>4655</v>
      </c>
      <c r="C1822" s="13" t="s">
        <v>11204</v>
      </c>
      <c r="D1822" s="1608">
        <v>0.39</v>
      </c>
      <c r="E1822" s="210">
        <f>VLOOKUP(A1822,'Lead Sheet'!A:B,2,0)</f>
        <v>0</v>
      </c>
      <c r="F1822" s="1608">
        <f t="shared" si="28"/>
        <v>0</v>
      </c>
      <c r="G1822" s="1648">
        <v>50</v>
      </c>
      <c r="H1822" s="1648">
        <v>50</v>
      </c>
      <c r="I1822" s="1648"/>
      <c r="J1822" s="1650">
        <v>199726017956</v>
      </c>
    </row>
    <row r="1823" spans="1:10">
      <c r="A1823" s="13" t="s">
        <v>4660</v>
      </c>
      <c r="B1823" s="13" t="s">
        <v>4656</v>
      </c>
      <c r="C1823" s="13" t="s">
        <v>11205</v>
      </c>
      <c r="D1823" s="1608">
        <v>1.47</v>
      </c>
      <c r="E1823" s="210">
        <f>VLOOKUP(A1823,'Lead Sheet'!A:B,2,0)</f>
        <v>0</v>
      </c>
      <c r="F1823" s="1608">
        <f t="shared" si="28"/>
        <v>0</v>
      </c>
      <c r="G1823" s="1648">
        <v>80</v>
      </c>
      <c r="H1823" s="1648">
        <v>320</v>
      </c>
      <c r="I1823" s="1648"/>
      <c r="J1823" s="1650">
        <v>199726017963</v>
      </c>
    </row>
    <row r="1824" spans="1:10">
      <c r="A1824" s="13" t="s">
        <v>4660</v>
      </c>
      <c r="B1824" s="13" t="s">
        <v>4657</v>
      </c>
      <c r="C1824" s="13" t="s">
        <v>11206</v>
      </c>
      <c r="D1824" s="1608">
        <v>2.2999999999999998</v>
      </c>
      <c r="E1824" s="210">
        <f>VLOOKUP(A1824,'Lead Sheet'!A:B,2,0)</f>
        <v>0</v>
      </c>
      <c r="F1824" s="1608">
        <f t="shared" si="28"/>
        <v>0</v>
      </c>
      <c r="G1824" s="1648">
        <v>50</v>
      </c>
      <c r="H1824" s="1648">
        <v>200</v>
      </c>
      <c r="I1824" s="1648"/>
      <c r="J1824" s="1650">
        <v>199726017970</v>
      </c>
    </row>
    <row r="1825" spans="1:10">
      <c r="A1825" s="13" t="s">
        <v>4660</v>
      </c>
      <c r="B1825" s="13" t="s">
        <v>4658</v>
      </c>
      <c r="C1825" s="13" t="s">
        <v>11207</v>
      </c>
      <c r="D1825" s="1608">
        <v>0</v>
      </c>
      <c r="E1825" s="210">
        <f>VLOOKUP(A1825,'Lead Sheet'!A:B,2,0)</f>
        <v>0</v>
      </c>
      <c r="F1825" s="1608">
        <f t="shared" si="28"/>
        <v>0</v>
      </c>
      <c r="G1825" s="1648">
        <v>25</v>
      </c>
      <c r="H1825" s="1648">
        <v>25</v>
      </c>
      <c r="I1825" s="1648"/>
      <c r="J1825" s="1650">
        <v>199726017987</v>
      </c>
    </row>
    <row r="1826" spans="1:10">
      <c r="A1826" s="13" t="s">
        <v>4660</v>
      </c>
      <c r="B1826" s="13" t="s">
        <v>4659</v>
      </c>
      <c r="C1826" s="13" t="s">
        <v>11208</v>
      </c>
      <c r="D1826" s="1608">
        <v>0</v>
      </c>
      <c r="E1826" s="210">
        <f>VLOOKUP(A1826,'Lead Sheet'!A:B,2,0)</f>
        <v>0</v>
      </c>
      <c r="F1826" s="1608">
        <f t="shared" si="28"/>
        <v>0</v>
      </c>
      <c r="G1826" s="1648">
        <v>12</v>
      </c>
      <c r="H1826" s="1648">
        <v>12</v>
      </c>
      <c r="I1826" s="1648"/>
      <c r="J1826" s="1650">
        <v>199726017994</v>
      </c>
    </row>
    <row r="1827" spans="1:10">
      <c r="A1827" s="13" t="s">
        <v>4660</v>
      </c>
      <c r="B1827" s="13" t="s">
        <v>12403</v>
      </c>
      <c r="C1827" s="13" t="s">
        <v>12404</v>
      </c>
      <c r="D1827" s="1608">
        <v>0.48</v>
      </c>
      <c r="E1827" s="210">
        <f>VLOOKUP(A1827,'Lead Sheet'!A:B,2,0)</f>
        <v>0</v>
      </c>
      <c r="F1827" s="1608">
        <f t="shared" si="28"/>
        <v>0</v>
      </c>
      <c r="G1827" s="1648">
        <v>100</v>
      </c>
      <c r="H1827" s="1648">
        <v>0</v>
      </c>
      <c r="I1827" s="1648"/>
      <c r="J1827" s="1650">
        <v>199726053183</v>
      </c>
    </row>
    <row r="1828" spans="1:10">
      <c r="A1828" s="13" t="s">
        <v>4660</v>
      </c>
      <c r="B1828" s="13" t="s">
        <v>12405</v>
      </c>
      <c r="C1828" s="13" t="s">
        <v>12406</v>
      </c>
      <c r="D1828" s="1608">
        <v>0.89</v>
      </c>
      <c r="E1828" s="210">
        <f>VLOOKUP(A1828,'Lead Sheet'!A:B,2,0)</f>
        <v>0</v>
      </c>
      <c r="F1828" s="1608">
        <f t="shared" si="28"/>
        <v>0</v>
      </c>
      <c r="G1828" s="1648">
        <v>100</v>
      </c>
      <c r="H1828" s="1648">
        <v>100</v>
      </c>
      <c r="I1828" s="1648"/>
      <c r="J1828" s="1650">
        <v>199726053190</v>
      </c>
    </row>
    <row r="1829" spans="1:10">
      <c r="A1829" s="13" t="s">
        <v>4660</v>
      </c>
      <c r="B1829" s="13" t="s">
        <v>12407</v>
      </c>
      <c r="C1829" s="13" t="s">
        <v>12408</v>
      </c>
      <c r="D1829" s="1608">
        <v>3.26</v>
      </c>
      <c r="E1829" s="210">
        <f>VLOOKUP(A1829,'Lead Sheet'!A:B,2,0)</f>
        <v>0</v>
      </c>
      <c r="F1829" s="1608">
        <f t="shared" si="28"/>
        <v>0</v>
      </c>
      <c r="G1829" s="1648">
        <v>0</v>
      </c>
      <c r="H1829" s="1648">
        <v>0</v>
      </c>
      <c r="I1829" s="1648"/>
      <c r="J1829" s="1650">
        <v>199726053206</v>
      </c>
    </row>
    <row r="1830" spans="1:10">
      <c r="A1830" s="13" t="s">
        <v>4660</v>
      </c>
      <c r="B1830" s="13" t="s">
        <v>12409</v>
      </c>
      <c r="C1830" s="13" t="s">
        <v>12410</v>
      </c>
      <c r="D1830" s="1608">
        <v>1.83</v>
      </c>
      <c r="E1830" s="210">
        <f>VLOOKUP(A1830,'Lead Sheet'!A:B,2,0)</f>
        <v>0</v>
      </c>
      <c r="F1830" s="1608">
        <f t="shared" si="28"/>
        <v>0</v>
      </c>
      <c r="G1830" s="1648">
        <v>50</v>
      </c>
      <c r="H1830" s="1648">
        <v>50</v>
      </c>
      <c r="I1830" s="1648"/>
      <c r="J1830" s="1650">
        <v>199726053213</v>
      </c>
    </row>
    <row r="1831" spans="1:10">
      <c r="A1831" s="13" t="s">
        <v>4660</v>
      </c>
      <c r="B1831" s="13" t="s">
        <v>12411</v>
      </c>
      <c r="C1831" s="13" t="s">
        <v>12412</v>
      </c>
      <c r="D1831" s="1608">
        <v>4.37</v>
      </c>
      <c r="E1831" s="210">
        <f>VLOOKUP(A1831,'Lead Sheet'!A:B,2,0)</f>
        <v>0</v>
      </c>
      <c r="F1831" s="1608">
        <f t="shared" si="28"/>
        <v>0</v>
      </c>
      <c r="G1831" s="1648">
        <v>50</v>
      </c>
      <c r="H1831" s="1648">
        <v>0</v>
      </c>
      <c r="I1831" s="1648"/>
      <c r="J1831" s="1650">
        <v>199726053220</v>
      </c>
    </row>
    <row r="1832" spans="1:10">
      <c r="A1832" s="13" t="s">
        <v>4660</v>
      </c>
      <c r="B1832" s="13" t="s">
        <v>12413</v>
      </c>
      <c r="C1832" s="13" t="s">
        <v>12414</v>
      </c>
      <c r="D1832" s="1608">
        <v>0.48</v>
      </c>
      <c r="E1832" s="210">
        <f>VLOOKUP(A1832,'Lead Sheet'!A:B,2,0)</f>
        <v>0</v>
      </c>
      <c r="F1832" s="1608">
        <f t="shared" si="28"/>
        <v>0</v>
      </c>
      <c r="G1832" s="1648">
        <v>100</v>
      </c>
      <c r="H1832" s="1648">
        <v>0</v>
      </c>
      <c r="I1832" s="1648"/>
      <c r="J1832" s="1650">
        <v>199726053237</v>
      </c>
    </row>
    <row r="1833" spans="1:10">
      <c r="A1833" s="13" t="s">
        <v>4660</v>
      </c>
      <c r="B1833" s="13" t="s">
        <v>12415</v>
      </c>
      <c r="C1833" s="13" t="s">
        <v>12416</v>
      </c>
      <c r="D1833" s="1608">
        <v>0.89</v>
      </c>
      <c r="E1833" s="210">
        <f>VLOOKUP(A1833,'Lead Sheet'!A:B,2,0)</f>
        <v>0</v>
      </c>
      <c r="F1833" s="1608">
        <f t="shared" si="28"/>
        <v>0</v>
      </c>
      <c r="G1833" s="1648">
        <v>100</v>
      </c>
      <c r="H1833" s="1648">
        <v>0</v>
      </c>
      <c r="I1833" s="1648"/>
      <c r="J1833" s="1650">
        <v>199726053244</v>
      </c>
    </row>
    <row r="1834" spans="1:10">
      <c r="A1834" s="13" t="s">
        <v>4660</v>
      </c>
      <c r="B1834" t="s">
        <v>12632</v>
      </c>
      <c r="C1834" t="s">
        <v>12633</v>
      </c>
      <c r="D1834" s="1608">
        <v>10.199999999999999</v>
      </c>
      <c r="E1834" s="210">
        <f>VLOOKUP(A1834,'Lead Sheet'!A:B,2,0)</f>
        <v>0</v>
      </c>
      <c r="F1834" s="1608">
        <f t="shared" si="28"/>
        <v>0</v>
      </c>
      <c r="G1834" s="1648">
        <v>25</v>
      </c>
      <c r="H1834" s="1648">
        <v>25</v>
      </c>
      <c r="J1834" t="s">
        <v>13064</v>
      </c>
    </row>
    <row r="1835" spans="1:10">
      <c r="A1835" s="13" t="s">
        <v>4660</v>
      </c>
      <c r="B1835" s="13" t="s">
        <v>12417</v>
      </c>
      <c r="C1835" s="13" t="s">
        <v>12418</v>
      </c>
      <c r="D1835" s="1608">
        <v>1.82</v>
      </c>
      <c r="E1835" s="210">
        <f>VLOOKUP(A1835,'Lead Sheet'!A:B,2,0)</f>
        <v>0</v>
      </c>
      <c r="F1835" s="1608">
        <f t="shared" si="28"/>
        <v>0</v>
      </c>
      <c r="G1835" s="1648">
        <v>50</v>
      </c>
      <c r="H1835" s="1648">
        <v>0</v>
      </c>
      <c r="I1835" s="1648"/>
      <c r="J1835" s="1650">
        <v>199726053251</v>
      </c>
    </row>
    <row r="1836" spans="1:10">
      <c r="A1836" s="13" t="s">
        <v>4660</v>
      </c>
      <c r="B1836" s="13" t="s">
        <v>12419</v>
      </c>
      <c r="C1836" s="13" t="s">
        <v>12420</v>
      </c>
      <c r="D1836" s="1608">
        <v>6.25</v>
      </c>
      <c r="E1836" s="210">
        <f>VLOOKUP(A1836,'Lead Sheet'!A:B,2,0)</f>
        <v>0</v>
      </c>
      <c r="F1836" s="1608">
        <f t="shared" si="28"/>
        <v>0</v>
      </c>
      <c r="G1836" s="1648">
        <v>25</v>
      </c>
      <c r="H1836" s="1648">
        <v>0</v>
      </c>
      <c r="I1836" s="1648"/>
      <c r="J1836" s="1650">
        <v>199726053268</v>
      </c>
    </row>
    <row r="1837" spans="1:10">
      <c r="A1837" s="13" t="s">
        <v>4660</v>
      </c>
      <c r="B1837" s="13" t="s">
        <v>12421</v>
      </c>
      <c r="C1837" s="13" t="s">
        <v>12422</v>
      </c>
      <c r="D1837" s="1608">
        <v>3.47</v>
      </c>
      <c r="E1837" s="210">
        <f>VLOOKUP(A1837,'Lead Sheet'!A:B,2,0)</f>
        <v>0</v>
      </c>
      <c r="F1837" s="1608">
        <f t="shared" si="28"/>
        <v>0</v>
      </c>
      <c r="G1837" s="1648">
        <v>50</v>
      </c>
      <c r="H1837" s="1648">
        <v>0</v>
      </c>
      <c r="I1837" s="1648"/>
      <c r="J1837" s="1650">
        <v>199726053275</v>
      </c>
    </row>
    <row r="1838" spans="1:10">
      <c r="A1838" s="13" t="s">
        <v>4660</v>
      </c>
      <c r="B1838" s="13" t="s">
        <v>12424</v>
      </c>
      <c r="C1838" s="13" t="s">
        <v>12425</v>
      </c>
      <c r="D1838" s="1608">
        <v>4.7699999999999996</v>
      </c>
      <c r="E1838" s="210">
        <f>VLOOKUP(A1838,'Lead Sheet'!A:B,2,0)</f>
        <v>0</v>
      </c>
      <c r="F1838" s="1608">
        <f t="shared" si="28"/>
        <v>0</v>
      </c>
      <c r="G1838" s="1648">
        <v>50</v>
      </c>
      <c r="H1838" s="1648">
        <v>0</v>
      </c>
      <c r="I1838" s="1648"/>
      <c r="J1838" s="1650">
        <v>199726053282</v>
      </c>
    </row>
    <row r="1839" spans="1:10">
      <c r="A1839" s="13" t="s">
        <v>4660</v>
      </c>
      <c r="B1839" s="13" t="s">
        <v>12426</v>
      </c>
      <c r="C1839" s="13" t="s">
        <v>12427</v>
      </c>
      <c r="D1839" s="1608">
        <v>49.89</v>
      </c>
      <c r="E1839" s="210">
        <f>VLOOKUP(A1839,'Lead Sheet'!A:B,2,0)</f>
        <v>0</v>
      </c>
      <c r="F1839" s="1608">
        <f t="shared" si="28"/>
        <v>0</v>
      </c>
      <c r="G1839" s="1648">
        <v>10</v>
      </c>
      <c r="H1839" s="1648">
        <v>0</v>
      </c>
      <c r="I1839" s="1648"/>
      <c r="J1839" s="1650">
        <v>199726053299</v>
      </c>
    </row>
    <row r="1840" spans="1:10">
      <c r="A1840" s="13" t="s">
        <v>2837</v>
      </c>
      <c r="B1840" s="13" t="s">
        <v>361</v>
      </c>
      <c r="C1840" s="13" t="s">
        <v>5519</v>
      </c>
      <c r="D1840" s="1608">
        <v>40.9</v>
      </c>
      <c r="E1840" s="210">
        <f>VLOOKUP(A1840,'Lead Sheet'!A:B,2,0)</f>
        <v>0</v>
      </c>
      <c r="F1840" s="1608">
        <f t="shared" si="28"/>
        <v>0</v>
      </c>
      <c r="G1840" s="1648">
        <v>25</v>
      </c>
      <c r="H1840" s="1648">
        <v>600</v>
      </c>
      <c r="I1840" s="1648"/>
      <c r="J1840" s="1650">
        <v>199726018007</v>
      </c>
    </row>
    <row r="1841" spans="1:10">
      <c r="A1841" s="13" t="s">
        <v>2837</v>
      </c>
      <c r="B1841" s="13" t="s">
        <v>362</v>
      </c>
      <c r="C1841" s="13" t="s">
        <v>5405</v>
      </c>
      <c r="D1841" s="1608">
        <v>46.11</v>
      </c>
      <c r="E1841" s="210">
        <f>VLOOKUP(A1841,'Lead Sheet'!A:B,2,0)</f>
        <v>0</v>
      </c>
      <c r="F1841" s="1608">
        <f t="shared" si="28"/>
        <v>0</v>
      </c>
      <c r="G1841" s="1648">
        <v>25</v>
      </c>
      <c r="H1841" s="1648">
        <v>600</v>
      </c>
      <c r="I1841" s="1648"/>
      <c r="J1841" s="1650">
        <v>199726018014</v>
      </c>
    </row>
    <row r="1842" spans="1:10">
      <c r="A1842" s="13" t="s">
        <v>2837</v>
      </c>
      <c r="B1842" s="13" t="s">
        <v>363</v>
      </c>
      <c r="C1842" s="13" t="s">
        <v>5406</v>
      </c>
      <c r="D1842" s="1608">
        <v>49.58</v>
      </c>
      <c r="E1842" s="210">
        <f>VLOOKUP(A1842,'Lead Sheet'!A:B,2,0)</f>
        <v>0</v>
      </c>
      <c r="F1842" s="1608">
        <f t="shared" si="28"/>
        <v>0</v>
      </c>
      <c r="G1842" s="1648">
        <v>25</v>
      </c>
      <c r="H1842" s="1648">
        <v>600</v>
      </c>
      <c r="I1842" s="1648"/>
      <c r="J1842" s="1650">
        <v>199726018021</v>
      </c>
    </row>
    <row r="1843" spans="1:10">
      <c r="A1843" s="13" t="s">
        <v>2837</v>
      </c>
      <c r="B1843" s="13" t="s">
        <v>364</v>
      </c>
      <c r="C1843" s="13" t="s">
        <v>5407</v>
      </c>
      <c r="D1843" s="1608">
        <v>56.12</v>
      </c>
      <c r="E1843" s="210">
        <f>VLOOKUP(A1843,'Lead Sheet'!A:B,2,0)</f>
        <v>0</v>
      </c>
      <c r="F1843" s="1608">
        <f t="shared" si="28"/>
        <v>0</v>
      </c>
      <c r="G1843" s="1648">
        <v>25</v>
      </c>
      <c r="H1843" s="1648">
        <v>600</v>
      </c>
      <c r="I1843" s="1648"/>
      <c r="J1843" s="1650">
        <v>199726018038</v>
      </c>
    </row>
    <row r="1844" spans="1:10">
      <c r="A1844" s="13" t="s">
        <v>2837</v>
      </c>
      <c r="B1844" s="13" t="s">
        <v>365</v>
      </c>
      <c r="C1844" s="13" t="s">
        <v>5408</v>
      </c>
      <c r="D1844" s="1608">
        <v>60.62</v>
      </c>
      <c r="E1844" s="210">
        <f>VLOOKUP(A1844,'Lead Sheet'!A:B,2,0)</f>
        <v>0</v>
      </c>
      <c r="F1844" s="1608">
        <f t="shared" si="28"/>
        <v>0</v>
      </c>
      <c r="G1844" s="1648">
        <v>25</v>
      </c>
      <c r="H1844" s="1648">
        <v>600</v>
      </c>
      <c r="I1844" s="1648"/>
      <c r="J1844" s="1650">
        <v>199726018045</v>
      </c>
    </row>
    <row r="1845" spans="1:10">
      <c r="A1845" s="13" t="s">
        <v>2837</v>
      </c>
      <c r="B1845" s="13" t="s">
        <v>366</v>
      </c>
      <c r="C1845" s="13" t="s">
        <v>5409</v>
      </c>
      <c r="D1845" s="1608">
        <v>65.490000000000009</v>
      </c>
      <c r="E1845" s="210">
        <f>VLOOKUP(A1845,'Lead Sheet'!A:B,2,0)</f>
        <v>0</v>
      </c>
      <c r="F1845" s="1608">
        <f t="shared" si="28"/>
        <v>0</v>
      </c>
      <c r="G1845" s="1648">
        <v>25</v>
      </c>
      <c r="H1845" s="1648">
        <v>600</v>
      </c>
      <c r="I1845" s="1648"/>
      <c r="J1845" s="1650">
        <v>199726018052</v>
      </c>
    </row>
    <row r="1846" spans="1:10">
      <c r="A1846" s="13" t="s">
        <v>2837</v>
      </c>
      <c r="B1846" s="13" t="s">
        <v>367</v>
      </c>
      <c r="C1846" s="13" t="s">
        <v>5410</v>
      </c>
      <c r="D1846" s="1608">
        <v>73.58</v>
      </c>
      <c r="E1846" s="210">
        <f>VLOOKUP(A1846,'Lead Sheet'!A:B,2,0)</f>
        <v>0</v>
      </c>
      <c r="F1846" s="1608">
        <f t="shared" si="28"/>
        <v>0</v>
      </c>
      <c r="G1846" s="1648">
        <v>25</v>
      </c>
      <c r="H1846" s="1648">
        <v>600</v>
      </c>
      <c r="I1846" s="1648"/>
      <c r="J1846" s="1650">
        <v>199726018069</v>
      </c>
    </row>
    <row r="1847" spans="1:10">
      <c r="A1847" s="13" t="s">
        <v>2837</v>
      </c>
      <c r="B1847" s="13" t="s">
        <v>368</v>
      </c>
      <c r="C1847" s="13" t="s">
        <v>5411</v>
      </c>
      <c r="D1847" s="1608">
        <v>83.13000000000001</v>
      </c>
      <c r="E1847" s="210">
        <f>VLOOKUP(A1847,'Lead Sheet'!A:B,2,0)</f>
        <v>0</v>
      </c>
      <c r="F1847" s="1608">
        <f t="shared" si="28"/>
        <v>0</v>
      </c>
      <c r="G1847" s="1648">
        <v>25</v>
      </c>
      <c r="H1847" s="1648">
        <v>400</v>
      </c>
      <c r="I1847" s="1648"/>
      <c r="J1847" s="1650">
        <v>199726018076</v>
      </c>
    </row>
    <row r="1848" spans="1:10">
      <c r="A1848" s="13" t="s">
        <v>2837</v>
      </c>
      <c r="B1848" s="13" t="s">
        <v>369</v>
      </c>
      <c r="C1848" s="13" t="s">
        <v>5412</v>
      </c>
      <c r="D1848" s="1608">
        <v>90.02000000000001</v>
      </c>
      <c r="E1848" s="210">
        <f>VLOOKUP(A1848,'Lead Sheet'!A:B,2,0)</f>
        <v>0</v>
      </c>
      <c r="F1848" s="1608">
        <f t="shared" si="28"/>
        <v>0</v>
      </c>
      <c r="G1848" s="1648">
        <v>25</v>
      </c>
      <c r="H1848" s="1648">
        <v>400</v>
      </c>
      <c r="I1848" s="1648"/>
      <c r="J1848" s="1650">
        <v>199726018083</v>
      </c>
    </row>
    <row r="1849" spans="1:10">
      <c r="A1849" s="13" t="s">
        <v>2837</v>
      </c>
      <c r="B1849" s="13" t="s">
        <v>370</v>
      </c>
      <c r="C1849" s="13" t="s">
        <v>5413</v>
      </c>
      <c r="D1849" s="1608">
        <v>97.17</v>
      </c>
      <c r="E1849" s="210">
        <f>VLOOKUP(A1849,'Lead Sheet'!A:B,2,0)</f>
        <v>0</v>
      </c>
      <c r="F1849" s="1608">
        <f t="shared" si="28"/>
        <v>0</v>
      </c>
      <c r="G1849" s="1648">
        <v>25</v>
      </c>
      <c r="H1849" s="1648">
        <v>400</v>
      </c>
      <c r="I1849" s="1648"/>
      <c r="J1849" s="1650">
        <v>199726018090</v>
      </c>
    </row>
    <row r="1850" spans="1:10">
      <c r="A1850" s="13" t="s">
        <v>2837</v>
      </c>
      <c r="B1850" s="13" t="s">
        <v>371</v>
      </c>
      <c r="C1850" s="13" t="s">
        <v>5414</v>
      </c>
      <c r="D1850" s="1608">
        <v>104.17</v>
      </c>
      <c r="E1850" s="210">
        <f>VLOOKUP(A1850,'Lead Sheet'!A:B,2,0)</f>
        <v>0</v>
      </c>
      <c r="F1850" s="1608">
        <f t="shared" si="28"/>
        <v>0</v>
      </c>
      <c r="G1850" s="1648">
        <v>25</v>
      </c>
      <c r="H1850" s="1648">
        <v>400</v>
      </c>
      <c r="I1850" s="1648"/>
      <c r="J1850" s="1650">
        <v>199726018106</v>
      </c>
    </row>
    <row r="1851" spans="1:10">
      <c r="A1851" s="13" t="s">
        <v>2837</v>
      </c>
      <c r="B1851" s="13" t="s">
        <v>372</v>
      </c>
      <c r="C1851" s="13" t="s">
        <v>5415</v>
      </c>
      <c r="D1851" s="1608">
        <v>136.38</v>
      </c>
      <c r="E1851" s="210">
        <f>VLOOKUP(A1851,'Lead Sheet'!A:B,2,0)</f>
        <v>0</v>
      </c>
      <c r="F1851" s="1608">
        <f t="shared" si="28"/>
        <v>0</v>
      </c>
      <c r="G1851" s="1648">
        <v>25</v>
      </c>
      <c r="H1851" s="1648">
        <v>200</v>
      </c>
      <c r="I1851" s="1648"/>
      <c r="J1851" s="1650">
        <v>199726018120</v>
      </c>
    </row>
    <row r="1852" spans="1:10">
      <c r="A1852" s="13" t="s">
        <v>2837</v>
      </c>
      <c r="B1852" s="13" t="s">
        <v>373</v>
      </c>
      <c r="C1852" s="13" t="s">
        <v>5520</v>
      </c>
      <c r="D1852" s="1608">
        <v>47.769999999999996</v>
      </c>
      <c r="E1852" s="210">
        <f>VLOOKUP(A1852,'Lead Sheet'!A:B,2,0)</f>
        <v>0</v>
      </c>
      <c r="F1852" s="1608">
        <f t="shared" si="28"/>
        <v>0</v>
      </c>
      <c r="G1852" s="1648">
        <v>25</v>
      </c>
      <c r="H1852" s="1648">
        <v>600</v>
      </c>
      <c r="I1852" s="1648"/>
      <c r="J1852" s="1650">
        <v>199726018137</v>
      </c>
    </row>
    <row r="1853" spans="1:10">
      <c r="A1853" s="13" t="s">
        <v>2837</v>
      </c>
      <c r="B1853" s="13" t="s">
        <v>374</v>
      </c>
      <c r="C1853" s="13" t="s">
        <v>5416</v>
      </c>
      <c r="D1853" s="1608">
        <v>55.28</v>
      </c>
      <c r="E1853" s="210">
        <f>VLOOKUP(A1853,'Lead Sheet'!A:B,2,0)</f>
        <v>0</v>
      </c>
      <c r="F1853" s="1608">
        <f t="shared" si="28"/>
        <v>0</v>
      </c>
      <c r="G1853" s="1648">
        <v>25</v>
      </c>
      <c r="H1853" s="1648">
        <v>600</v>
      </c>
      <c r="I1853" s="1648"/>
      <c r="J1853" s="1650">
        <v>199726018144</v>
      </c>
    </row>
    <row r="1854" spans="1:10">
      <c r="A1854" s="13" t="s">
        <v>2837</v>
      </c>
      <c r="B1854" s="13" t="s">
        <v>375</v>
      </c>
      <c r="C1854" s="13" t="s">
        <v>5417</v>
      </c>
      <c r="D1854" s="1608">
        <v>62.58</v>
      </c>
      <c r="E1854" s="210">
        <f>VLOOKUP(A1854,'Lead Sheet'!A:B,2,0)</f>
        <v>0</v>
      </c>
      <c r="F1854" s="1608">
        <f t="shared" si="28"/>
        <v>0</v>
      </c>
      <c r="G1854" s="1648">
        <v>25</v>
      </c>
      <c r="H1854" s="1648">
        <v>600</v>
      </c>
      <c r="I1854" s="1648"/>
      <c r="J1854" s="1650">
        <v>199726018151</v>
      </c>
    </row>
    <row r="1855" spans="1:10">
      <c r="A1855" s="13" t="s">
        <v>2837</v>
      </c>
      <c r="B1855" s="13" t="s">
        <v>376</v>
      </c>
      <c r="C1855" s="13" t="s">
        <v>5418</v>
      </c>
      <c r="D1855" s="1608">
        <v>67.790000000000006</v>
      </c>
      <c r="E1855" s="210">
        <f>VLOOKUP(A1855,'Lead Sheet'!A:B,2,0)</f>
        <v>0</v>
      </c>
      <c r="F1855" s="1608">
        <f t="shared" si="28"/>
        <v>0</v>
      </c>
      <c r="G1855" s="1648">
        <v>25</v>
      </c>
      <c r="H1855" s="1648">
        <v>600</v>
      </c>
      <c r="I1855" s="1648"/>
      <c r="J1855" s="1650">
        <v>199726018168</v>
      </c>
    </row>
    <row r="1856" spans="1:10">
      <c r="A1856" s="13" t="s">
        <v>2837</v>
      </c>
      <c r="B1856" s="13" t="s">
        <v>377</v>
      </c>
      <c r="C1856" s="13" t="s">
        <v>5419</v>
      </c>
      <c r="D1856" s="1608">
        <v>79.53</v>
      </c>
      <c r="E1856" s="210">
        <f>VLOOKUP(A1856,'Lead Sheet'!A:B,2,0)</f>
        <v>0</v>
      </c>
      <c r="F1856" s="1608">
        <f t="shared" si="28"/>
        <v>0</v>
      </c>
      <c r="G1856" s="1648">
        <v>25</v>
      </c>
      <c r="H1856" s="1648">
        <v>600</v>
      </c>
      <c r="I1856" s="1648"/>
      <c r="J1856" s="1650">
        <v>199726018175</v>
      </c>
    </row>
    <row r="1857" spans="1:10">
      <c r="A1857" s="13" t="s">
        <v>2837</v>
      </c>
      <c r="B1857" s="13" t="s">
        <v>378</v>
      </c>
      <c r="C1857" s="13" t="s">
        <v>5420</v>
      </c>
      <c r="D1857" s="1608">
        <v>86.59</v>
      </c>
      <c r="E1857" s="210">
        <f>VLOOKUP(A1857,'Lead Sheet'!A:B,2,0)</f>
        <v>0</v>
      </c>
      <c r="F1857" s="1608">
        <f t="shared" si="28"/>
        <v>0</v>
      </c>
      <c r="G1857" s="1648">
        <v>25</v>
      </c>
      <c r="H1857" s="1648">
        <v>400</v>
      </c>
      <c r="I1857" s="1648"/>
      <c r="J1857" s="1650">
        <v>199726018182</v>
      </c>
    </row>
    <row r="1858" spans="1:10">
      <c r="A1858" s="13" t="s">
        <v>2837</v>
      </c>
      <c r="B1858" s="13" t="s">
        <v>379</v>
      </c>
      <c r="C1858" s="13" t="s">
        <v>5421</v>
      </c>
      <c r="D1858" s="1608">
        <v>101.73</v>
      </c>
      <c r="E1858" s="210">
        <f>VLOOKUP(A1858,'Lead Sheet'!A:B,2,0)</f>
        <v>0</v>
      </c>
      <c r="F1858" s="1608">
        <f t="shared" si="28"/>
        <v>0</v>
      </c>
      <c r="G1858" s="1648">
        <v>25</v>
      </c>
      <c r="H1858" s="1648">
        <v>400</v>
      </c>
      <c r="I1858" s="1648"/>
      <c r="J1858" s="1650">
        <v>199726018199</v>
      </c>
    </row>
    <row r="1859" spans="1:10">
      <c r="A1859" s="13" t="s">
        <v>2837</v>
      </c>
      <c r="B1859" s="13" t="s">
        <v>380</v>
      </c>
      <c r="C1859" s="13" t="s">
        <v>5422</v>
      </c>
      <c r="D1859" s="1608">
        <v>110.44000000000001</v>
      </c>
      <c r="E1859" s="210">
        <f>VLOOKUP(A1859,'Lead Sheet'!A:B,2,0)</f>
        <v>0</v>
      </c>
      <c r="F1859" s="1608">
        <f t="shared" ref="F1859:F1922" si="29">IFERROR(D1859*E1859,"NET")</f>
        <v>0</v>
      </c>
      <c r="G1859" s="1648">
        <v>25</v>
      </c>
      <c r="H1859" s="1648">
        <v>400</v>
      </c>
      <c r="I1859" s="1648"/>
      <c r="J1859" s="1650">
        <v>199726018205</v>
      </c>
    </row>
    <row r="1860" spans="1:10">
      <c r="A1860" s="13" t="s">
        <v>2837</v>
      </c>
      <c r="B1860" s="13" t="s">
        <v>381</v>
      </c>
      <c r="C1860" s="13" t="s">
        <v>5423</v>
      </c>
      <c r="D1860" s="1608">
        <v>120.38000000000001</v>
      </c>
      <c r="E1860" s="210">
        <f>VLOOKUP(A1860,'Lead Sheet'!A:B,2,0)</f>
        <v>0</v>
      </c>
      <c r="F1860" s="1608">
        <f t="shared" si="29"/>
        <v>0</v>
      </c>
      <c r="G1860" s="1648">
        <v>25</v>
      </c>
      <c r="H1860" s="1648">
        <v>300</v>
      </c>
      <c r="I1860" s="1648"/>
      <c r="J1860" s="1650">
        <v>199726018212</v>
      </c>
    </row>
    <row r="1861" spans="1:10">
      <c r="A1861" s="13" t="s">
        <v>2837</v>
      </c>
      <c r="B1861" s="13" t="s">
        <v>382</v>
      </c>
      <c r="C1861" s="13" t="s">
        <v>5424</v>
      </c>
      <c r="D1861" s="1608">
        <v>130.44999999999999</v>
      </c>
      <c r="E1861" s="210">
        <f>VLOOKUP(A1861,'Lead Sheet'!A:B,2,0)</f>
        <v>0</v>
      </c>
      <c r="F1861" s="1608">
        <f t="shared" si="29"/>
        <v>0</v>
      </c>
      <c r="G1861" s="1648">
        <v>25</v>
      </c>
      <c r="H1861" s="1648">
        <v>300</v>
      </c>
      <c r="I1861" s="1648"/>
      <c r="J1861" s="1650">
        <v>199726018229</v>
      </c>
    </row>
    <row r="1862" spans="1:10">
      <c r="A1862" s="13" t="s">
        <v>2837</v>
      </c>
      <c r="B1862" s="13" t="s">
        <v>383</v>
      </c>
      <c r="C1862" s="13" t="s">
        <v>5425</v>
      </c>
      <c r="D1862" s="1608">
        <v>146.72</v>
      </c>
      <c r="E1862" s="210">
        <f>VLOOKUP(A1862,'Lead Sheet'!A:B,2,0)</f>
        <v>0</v>
      </c>
      <c r="F1862" s="1608">
        <f t="shared" si="29"/>
        <v>0</v>
      </c>
      <c r="G1862" s="1648">
        <v>25</v>
      </c>
      <c r="H1862" s="1648">
        <v>300</v>
      </c>
      <c r="I1862" s="1648"/>
      <c r="J1862" s="1650">
        <v>199726018236</v>
      </c>
    </row>
    <row r="1863" spans="1:10">
      <c r="A1863" s="13" t="s">
        <v>2837</v>
      </c>
      <c r="B1863" s="13" t="s">
        <v>384</v>
      </c>
      <c r="C1863" s="13" t="s">
        <v>5426</v>
      </c>
      <c r="D1863" s="1608">
        <v>167.32999999999998</v>
      </c>
      <c r="E1863" s="210">
        <f>VLOOKUP(A1863,'Lead Sheet'!A:B,2,0)</f>
        <v>0</v>
      </c>
      <c r="F1863" s="1608">
        <f t="shared" si="29"/>
        <v>0</v>
      </c>
      <c r="G1863" s="1648">
        <v>25</v>
      </c>
      <c r="H1863" s="1648">
        <v>200</v>
      </c>
      <c r="I1863" s="1648"/>
      <c r="J1863" s="1650">
        <v>199726018243</v>
      </c>
    </row>
    <row r="1864" spans="1:10">
      <c r="A1864" s="13" t="s">
        <v>2837</v>
      </c>
      <c r="B1864" s="13" t="s">
        <v>12441</v>
      </c>
      <c r="C1864" s="13" t="s">
        <v>5427</v>
      </c>
      <c r="D1864" s="1608">
        <v>137.45999999999998</v>
      </c>
      <c r="E1864" s="210">
        <f>VLOOKUP(A1864,'Lead Sheet'!A:B,2,0)</f>
        <v>0</v>
      </c>
      <c r="F1864" s="1608">
        <f t="shared" si="29"/>
        <v>0</v>
      </c>
      <c r="G1864" s="1648">
        <v>25</v>
      </c>
      <c r="H1864" s="1648">
        <v>200</v>
      </c>
      <c r="I1864" s="1648"/>
      <c r="J1864" s="1650">
        <v>199726018250</v>
      </c>
    </row>
    <row r="1865" spans="1:10">
      <c r="A1865" s="13" t="s">
        <v>2837</v>
      </c>
      <c r="B1865" s="13" t="s">
        <v>385</v>
      </c>
      <c r="C1865" s="13" t="s">
        <v>5521</v>
      </c>
      <c r="D1865" s="1608">
        <v>49.53</v>
      </c>
      <c r="E1865" s="210">
        <f>VLOOKUP(A1865,'Lead Sheet'!A:B,2,0)</f>
        <v>0</v>
      </c>
      <c r="F1865" s="1608">
        <f t="shared" si="29"/>
        <v>0</v>
      </c>
      <c r="G1865" s="1648">
        <v>25</v>
      </c>
      <c r="H1865" s="1648">
        <v>600</v>
      </c>
      <c r="I1865" s="1648"/>
      <c r="J1865" s="1650">
        <v>199726018267</v>
      </c>
    </row>
    <row r="1866" spans="1:10">
      <c r="A1866" s="13" t="s">
        <v>2837</v>
      </c>
      <c r="B1866" s="13" t="s">
        <v>386</v>
      </c>
      <c r="C1866" s="13" t="s">
        <v>5428</v>
      </c>
      <c r="D1866" s="1608">
        <v>58.58</v>
      </c>
      <c r="E1866" s="210">
        <f>VLOOKUP(A1866,'Lead Sheet'!A:B,2,0)</f>
        <v>0</v>
      </c>
      <c r="F1866" s="1608">
        <f t="shared" si="29"/>
        <v>0</v>
      </c>
      <c r="G1866" s="1648">
        <v>25</v>
      </c>
      <c r="H1866" s="1648">
        <v>600</v>
      </c>
      <c r="I1866" s="1648"/>
      <c r="J1866" s="1650">
        <v>199726018274</v>
      </c>
    </row>
    <row r="1867" spans="1:10">
      <c r="A1867" s="13" t="s">
        <v>2837</v>
      </c>
      <c r="B1867" s="13" t="s">
        <v>387</v>
      </c>
      <c r="C1867" s="13" t="s">
        <v>5429</v>
      </c>
      <c r="D1867" s="1608">
        <v>71.160000000000011</v>
      </c>
      <c r="E1867" s="210">
        <f>VLOOKUP(A1867,'Lead Sheet'!A:B,2,0)</f>
        <v>0</v>
      </c>
      <c r="F1867" s="1608">
        <f t="shared" si="29"/>
        <v>0</v>
      </c>
      <c r="G1867" s="1648">
        <v>25</v>
      </c>
      <c r="H1867" s="1648">
        <v>600</v>
      </c>
      <c r="I1867" s="1648"/>
      <c r="J1867" s="1650">
        <v>199726018281</v>
      </c>
    </row>
    <row r="1868" spans="1:10">
      <c r="A1868" s="13" t="s">
        <v>2837</v>
      </c>
      <c r="B1868" s="13" t="s">
        <v>388</v>
      </c>
      <c r="C1868" s="13" t="s">
        <v>5430</v>
      </c>
      <c r="D1868" s="1608">
        <v>77.12</v>
      </c>
      <c r="E1868" s="210">
        <f>VLOOKUP(A1868,'Lead Sheet'!A:B,2,0)</f>
        <v>0</v>
      </c>
      <c r="F1868" s="1608">
        <f t="shared" si="29"/>
        <v>0</v>
      </c>
      <c r="G1868" s="1648">
        <v>25</v>
      </c>
      <c r="H1868" s="1648">
        <v>400</v>
      </c>
      <c r="I1868" s="1648"/>
      <c r="J1868" s="1650">
        <v>199726018298</v>
      </c>
    </row>
    <row r="1869" spans="1:10">
      <c r="A1869" s="13" t="s">
        <v>2837</v>
      </c>
      <c r="B1869" s="13" t="s">
        <v>389</v>
      </c>
      <c r="C1869" s="13" t="s">
        <v>5431</v>
      </c>
      <c r="D1869" s="1608">
        <v>94.300000000000011</v>
      </c>
      <c r="E1869" s="210">
        <f>VLOOKUP(A1869,'Lead Sheet'!A:B,2,0)</f>
        <v>0</v>
      </c>
      <c r="F1869" s="1608">
        <f t="shared" si="29"/>
        <v>0</v>
      </c>
      <c r="G1869" s="1648">
        <v>25</v>
      </c>
      <c r="H1869" s="1648">
        <v>400</v>
      </c>
      <c r="I1869" s="1648"/>
      <c r="J1869" s="1650">
        <v>199726018304</v>
      </c>
    </row>
    <row r="1870" spans="1:10">
      <c r="A1870" s="13" t="s">
        <v>2837</v>
      </c>
      <c r="B1870" s="13" t="s">
        <v>390</v>
      </c>
      <c r="C1870" s="13" t="s">
        <v>5432</v>
      </c>
      <c r="D1870" s="1608">
        <v>101.73</v>
      </c>
      <c r="E1870" s="210">
        <f>VLOOKUP(A1870,'Lead Sheet'!A:B,2,0)</f>
        <v>0</v>
      </c>
      <c r="F1870" s="1608">
        <f t="shared" si="29"/>
        <v>0</v>
      </c>
      <c r="G1870" s="1648">
        <v>25</v>
      </c>
      <c r="H1870" s="1648">
        <v>400</v>
      </c>
      <c r="I1870" s="1648"/>
      <c r="J1870" s="1650">
        <v>199726018311</v>
      </c>
    </row>
    <row r="1871" spans="1:10">
      <c r="A1871" s="13" t="s">
        <v>2837</v>
      </c>
      <c r="B1871" s="13" t="s">
        <v>391</v>
      </c>
      <c r="C1871" s="13" t="s">
        <v>5433</v>
      </c>
      <c r="D1871" s="1608">
        <v>121.09</v>
      </c>
      <c r="E1871" s="210">
        <f>VLOOKUP(A1871,'Lead Sheet'!A:B,2,0)</f>
        <v>0</v>
      </c>
      <c r="F1871" s="1608">
        <f t="shared" si="29"/>
        <v>0</v>
      </c>
      <c r="G1871" s="1648">
        <v>25</v>
      </c>
      <c r="H1871" s="1648">
        <v>300</v>
      </c>
      <c r="I1871" s="1648"/>
      <c r="J1871" s="1650">
        <v>199726018328</v>
      </c>
    </row>
    <row r="1872" spans="1:10">
      <c r="A1872" s="13" t="s">
        <v>2837</v>
      </c>
      <c r="B1872" s="13" t="s">
        <v>392</v>
      </c>
      <c r="C1872" s="13" t="s">
        <v>5434</v>
      </c>
      <c r="D1872" s="1608">
        <v>128.91999999999999</v>
      </c>
      <c r="E1872" s="210">
        <f>VLOOKUP(A1872,'Lead Sheet'!A:B,2,0)</f>
        <v>0</v>
      </c>
      <c r="F1872" s="1608">
        <f t="shared" si="29"/>
        <v>0</v>
      </c>
      <c r="G1872" s="1648">
        <v>25</v>
      </c>
      <c r="H1872" s="1648">
        <v>300</v>
      </c>
      <c r="I1872" s="1648"/>
      <c r="J1872" s="1650">
        <v>199726018335</v>
      </c>
    </row>
    <row r="1873" spans="1:10">
      <c r="A1873" s="13" t="s">
        <v>2837</v>
      </c>
      <c r="B1873" s="13" t="s">
        <v>393</v>
      </c>
      <c r="C1873" s="13" t="s">
        <v>5435</v>
      </c>
      <c r="D1873" s="1608">
        <v>141.4</v>
      </c>
      <c r="E1873" s="210">
        <f>VLOOKUP(A1873,'Lead Sheet'!A:B,2,0)</f>
        <v>0</v>
      </c>
      <c r="F1873" s="1608">
        <f t="shared" si="29"/>
        <v>0</v>
      </c>
      <c r="G1873" s="1648">
        <v>25</v>
      </c>
      <c r="H1873" s="1648">
        <v>300</v>
      </c>
      <c r="I1873" s="1648"/>
      <c r="J1873" s="1650">
        <v>199726018342</v>
      </c>
    </row>
    <row r="1874" spans="1:10">
      <c r="A1874" s="13" t="s">
        <v>2837</v>
      </c>
      <c r="B1874" s="13" t="s">
        <v>394</v>
      </c>
      <c r="C1874" s="13" t="s">
        <v>5436</v>
      </c>
      <c r="D1874" s="1608">
        <v>153.69</v>
      </c>
      <c r="E1874" s="210">
        <f>VLOOKUP(A1874,'Lead Sheet'!A:B,2,0)</f>
        <v>0</v>
      </c>
      <c r="F1874" s="1608">
        <f t="shared" si="29"/>
        <v>0</v>
      </c>
      <c r="G1874" s="1648">
        <v>25</v>
      </c>
      <c r="H1874" s="1648">
        <v>200</v>
      </c>
      <c r="I1874" s="1648"/>
      <c r="J1874" s="1650">
        <v>199726018359</v>
      </c>
    </row>
    <row r="1875" spans="1:10">
      <c r="A1875" s="13" t="s">
        <v>2837</v>
      </c>
      <c r="B1875" s="13" t="s">
        <v>395</v>
      </c>
      <c r="C1875" s="13" t="s">
        <v>5437</v>
      </c>
      <c r="D1875" s="1608">
        <v>166.2</v>
      </c>
      <c r="E1875" s="210">
        <f>VLOOKUP(A1875,'Lead Sheet'!A:B,2,0)</f>
        <v>0</v>
      </c>
      <c r="F1875" s="1608">
        <f t="shared" si="29"/>
        <v>0</v>
      </c>
      <c r="G1875" s="1648">
        <v>25</v>
      </c>
      <c r="H1875" s="1648">
        <v>200</v>
      </c>
      <c r="I1875" s="1648"/>
      <c r="J1875" s="1650">
        <v>199726018366</v>
      </c>
    </row>
    <row r="1876" spans="1:10">
      <c r="A1876" s="13" t="s">
        <v>2837</v>
      </c>
      <c r="B1876" s="13" t="s">
        <v>396</v>
      </c>
      <c r="C1876" s="13" t="s">
        <v>5522</v>
      </c>
      <c r="D1876" s="1608">
        <v>66.02000000000001</v>
      </c>
      <c r="E1876" s="210">
        <f>VLOOKUP(A1876,'Lead Sheet'!A:B,2,0)</f>
        <v>0</v>
      </c>
      <c r="F1876" s="1608">
        <f t="shared" si="29"/>
        <v>0</v>
      </c>
      <c r="G1876" s="1648">
        <v>25</v>
      </c>
      <c r="H1876" s="1648">
        <v>600</v>
      </c>
      <c r="I1876" s="1648"/>
      <c r="J1876" s="1650">
        <v>199726018373</v>
      </c>
    </row>
    <row r="1877" spans="1:10">
      <c r="A1877" s="13" t="s">
        <v>2837</v>
      </c>
      <c r="B1877" s="13" t="s">
        <v>397</v>
      </c>
      <c r="C1877" s="13" t="s">
        <v>5438</v>
      </c>
      <c r="D1877" s="1608">
        <v>76.42</v>
      </c>
      <c r="E1877" s="210">
        <f>VLOOKUP(A1877,'Lead Sheet'!A:B,2,0)</f>
        <v>0</v>
      </c>
      <c r="F1877" s="1608">
        <f t="shared" si="29"/>
        <v>0</v>
      </c>
      <c r="G1877" s="1648">
        <v>25</v>
      </c>
      <c r="H1877" s="1648">
        <v>600</v>
      </c>
      <c r="I1877" s="1648"/>
      <c r="J1877" s="1650">
        <v>199726018380</v>
      </c>
    </row>
    <row r="1878" spans="1:10">
      <c r="A1878" s="13" t="s">
        <v>2837</v>
      </c>
      <c r="B1878" s="13" t="s">
        <v>398</v>
      </c>
      <c r="C1878" s="13" t="s">
        <v>5439</v>
      </c>
      <c r="D1878" s="1608">
        <v>89.73</v>
      </c>
      <c r="E1878" s="210">
        <f>VLOOKUP(A1878,'Lead Sheet'!A:B,2,0)</f>
        <v>0</v>
      </c>
      <c r="F1878" s="1608">
        <f t="shared" si="29"/>
        <v>0</v>
      </c>
      <c r="G1878" s="1648">
        <v>25</v>
      </c>
      <c r="H1878" s="1648">
        <v>600</v>
      </c>
      <c r="I1878" s="1648"/>
      <c r="J1878" s="1650">
        <v>199726018397</v>
      </c>
    </row>
    <row r="1879" spans="1:10">
      <c r="A1879" s="13" t="s">
        <v>2837</v>
      </c>
      <c r="B1879" s="13" t="s">
        <v>399</v>
      </c>
      <c r="C1879" s="13" t="s">
        <v>5440</v>
      </c>
      <c r="D1879" s="1608">
        <v>106.73</v>
      </c>
      <c r="E1879" s="210">
        <f>VLOOKUP(A1879,'Lead Sheet'!A:B,2,0)</f>
        <v>0</v>
      </c>
      <c r="F1879" s="1608">
        <f t="shared" si="29"/>
        <v>0</v>
      </c>
      <c r="G1879" s="1648">
        <v>25</v>
      </c>
      <c r="H1879" s="1648">
        <v>400</v>
      </c>
      <c r="I1879" s="1648"/>
      <c r="J1879" s="1650">
        <v>199726018403</v>
      </c>
    </row>
    <row r="1880" spans="1:10">
      <c r="A1880" s="13" t="s">
        <v>2837</v>
      </c>
      <c r="B1880" s="13" t="s">
        <v>400</v>
      </c>
      <c r="C1880" s="13" t="s">
        <v>5441</v>
      </c>
      <c r="D1880" s="1608">
        <v>125.26</v>
      </c>
      <c r="E1880" s="210">
        <f>VLOOKUP(A1880,'Lead Sheet'!A:B,2,0)</f>
        <v>0</v>
      </c>
      <c r="F1880" s="1608">
        <f t="shared" si="29"/>
        <v>0</v>
      </c>
      <c r="G1880" s="1648">
        <v>25</v>
      </c>
      <c r="H1880" s="1648">
        <v>400</v>
      </c>
      <c r="I1880" s="1648"/>
      <c r="J1880" s="1650">
        <v>199726018410</v>
      </c>
    </row>
    <row r="1881" spans="1:10">
      <c r="A1881" s="13" t="s">
        <v>2837</v>
      </c>
      <c r="B1881" s="13" t="s">
        <v>401</v>
      </c>
      <c r="C1881" s="13" t="s">
        <v>5442</v>
      </c>
      <c r="D1881" s="1608">
        <v>142.97</v>
      </c>
      <c r="E1881" s="210">
        <f>VLOOKUP(A1881,'Lead Sheet'!A:B,2,0)</f>
        <v>0</v>
      </c>
      <c r="F1881" s="1608">
        <f t="shared" si="29"/>
        <v>0</v>
      </c>
      <c r="G1881" s="1648">
        <v>25</v>
      </c>
      <c r="H1881" s="1648">
        <v>300</v>
      </c>
      <c r="I1881" s="1648"/>
      <c r="J1881" s="1650">
        <v>199726018427</v>
      </c>
    </row>
    <row r="1882" spans="1:10">
      <c r="A1882" s="13" t="s">
        <v>2837</v>
      </c>
      <c r="B1882" s="13" t="s">
        <v>402</v>
      </c>
      <c r="C1882" s="13" t="s">
        <v>5443</v>
      </c>
      <c r="D1882" s="1608">
        <v>163.80000000000001</v>
      </c>
      <c r="E1882" s="210">
        <f>VLOOKUP(A1882,'Lead Sheet'!A:B,2,0)</f>
        <v>0</v>
      </c>
      <c r="F1882" s="1608">
        <f t="shared" si="29"/>
        <v>0</v>
      </c>
      <c r="G1882" s="1648">
        <v>25</v>
      </c>
      <c r="H1882" s="1648">
        <v>300</v>
      </c>
      <c r="I1882" s="1648"/>
      <c r="J1882" s="1650">
        <v>199726018434</v>
      </c>
    </row>
    <row r="1883" spans="1:10">
      <c r="A1883" s="13" t="s">
        <v>2837</v>
      </c>
      <c r="B1883" s="13" t="s">
        <v>403</v>
      </c>
      <c r="C1883" s="13" t="s">
        <v>5444</v>
      </c>
      <c r="D1883" s="1608">
        <v>177.79</v>
      </c>
      <c r="E1883" s="210">
        <f>VLOOKUP(A1883,'Lead Sheet'!A:B,2,0)</f>
        <v>0</v>
      </c>
      <c r="F1883" s="1608">
        <f t="shared" si="29"/>
        <v>0</v>
      </c>
      <c r="G1883" s="1648">
        <v>25</v>
      </c>
      <c r="H1883" s="1648">
        <v>200</v>
      </c>
      <c r="I1883" s="1648"/>
      <c r="J1883" s="1650">
        <v>199726018441</v>
      </c>
    </row>
    <row r="1884" spans="1:10">
      <c r="A1884" s="13" t="s">
        <v>2837</v>
      </c>
      <c r="B1884" s="13" t="s">
        <v>404</v>
      </c>
      <c r="C1884" s="13" t="s">
        <v>5445</v>
      </c>
      <c r="D1884" s="1608">
        <v>195.89</v>
      </c>
      <c r="E1884" s="210">
        <f>VLOOKUP(A1884,'Lead Sheet'!A:B,2,0)</f>
        <v>0</v>
      </c>
      <c r="F1884" s="1608">
        <f t="shared" si="29"/>
        <v>0</v>
      </c>
      <c r="G1884" s="1648">
        <v>25</v>
      </c>
      <c r="H1884" s="1648">
        <v>200</v>
      </c>
      <c r="I1884" s="1648"/>
      <c r="J1884" s="1650">
        <v>199726018458</v>
      </c>
    </row>
    <row r="1885" spans="1:10">
      <c r="A1885" s="13" t="s">
        <v>2837</v>
      </c>
      <c r="B1885" s="13" t="s">
        <v>405</v>
      </c>
      <c r="C1885" s="13" t="s">
        <v>5446</v>
      </c>
      <c r="D1885" s="1608">
        <v>215.10999999999999</v>
      </c>
      <c r="E1885" s="210">
        <f>VLOOKUP(A1885,'Lead Sheet'!A:B,2,0)</f>
        <v>0</v>
      </c>
      <c r="F1885" s="1608">
        <f t="shared" si="29"/>
        <v>0</v>
      </c>
      <c r="G1885" s="1648">
        <v>25</v>
      </c>
      <c r="H1885" s="1648">
        <v>200</v>
      </c>
      <c r="I1885" s="1648"/>
      <c r="J1885" s="1650">
        <v>199726018465</v>
      </c>
    </row>
    <row r="1886" spans="1:10">
      <c r="A1886" s="13" t="s">
        <v>2837</v>
      </c>
      <c r="B1886" s="13" t="s">
        <v>406</v>
      </c>
      <c r="C1886" s="13" t="s">
        <v>5447</v>
      </c>
      <c r="D1886" s="1608">
        <v>238.48</v>
      </c>
      <c r="E1886" s="210">
        <f>VLOOKUP(A1886,'Lead Sheet'!A:B,2,0)</f>
        <v>0</v>
      </c>
      <c r="F1886" s="1608">
        <f t="shared" si="29"/>
        <v>0</v>
      </c>
      <c r="G1886" s="1648">
        <v>25</v>
      </c>
      <c r="H1886" s="1648">
        <v>200</v>
      </c>
      <c r="I1886" s="1648"/>
      <c r="J1886" s="1650">
        <v>199726018472</v>
      </c>
    </row>
    <row r="1887" spans="1:10">
      <c r="A1887" s="13" t="s">
        <v>2837</v>
      </c>
      <c r="B1887" s="13" t="s">
        <v>407</v>
      </c>
      <c r="C1887" s="13" t="s">
        <v>5448</v>
      </c>
      <c r="D1887" s="1608">
        <v>276.33</v>
      </c>
      <c r="E1887" s="210">
        <f>VLOOKUP(A1887,'Lead Sheet'!A:B,2,0)</f>
        <v>0</v>
      </c>
      <c r="F1887" s="1608">
        <f t="shared" si="29"/>
        <v>0</v>
      </c>
      <c r="G1887" s="1648">
        <v>25</v>
      </c>
      <c r="H1887" s="1648">
        <v>100</v>
      </c>
      <c r="I1887" s="1648"/>
      <c r="J1887" s="1650">
        <v>199726018489</v>
      </c>
    </row>
    <row r="1888" spans="1:10">
      <c r="A1888" s="13" t="s">
        <v>2837</v>
      </c>
      <c r="B1888" s="13" t="s">
        <v>408</v>
      </c>
      <c r="C1888" s="13" t="s">
        <v>5449</v>
      </c>
      <c r="D1888" s="1608">
        <v>309.58</v>
      </c>
      <c r="E1888" s="210">
        <f>VLOOKUP(A1888,'Lead Sheet'!A:B,2,0)</f>
        <v>0</v>
      </c>
      <c r="F1888" s="1608">
        <f t="shared" si="29"/>
        <v>0</v>
      </c>
      <c r="G1888" s="1648">
        <v>25</v>
      </c>
      <c r="H1888" s="1648">
        <v>100</v>
      </c>
      <c r="I1888" s="1648"/>
      <c r="J1888" s="1650">
        <v>199726018496</v>
      </c>
    </row>
    <row r="1889" spans="1:10">
      <c r="A1889" s="13" t="s">
        <v>2837</v>
      </c>
      <c r="B1889" s="13" t="s">
        <v>409</v>
      </c>
      <c r="C1889" s="13" t="s">
        <v>5450</v>
      </c>
      <c r="D1889" s="1608">
        <v>379.93</v>
      </c>
      <c r="E1889" s="210">
        <f>VLOOKUP(A1889,'Lead Sheet'!A:B,2,0)</f>
        <v>0</v>
      </c>
      <c r="F1889" s="1608">
        <f t="shared" si="29"/>
        <v>0</v>
      </c>
      <c r="G1889" s="1648">
        <v>25</v>
      </c>
      <c r="H1889" s="1648">
        <v>75</v>
      </c>
      <c r="I1889" s="1648"/>
      <c r="J1889" s="1650">
        <v>199726018502</v>
      </c>
    </row>
    <row r="1890" spans="1:10">
      <c r="A1890" s="13" t="s">
        <v>2837</v>
      </c>
      <c r="B1890" s="13" t="s">
        <v>410</v>
      </c>
      <c r="C1890" s="13" t="s">
        <v>5451</v>
      </c>
      <c r="D1890" s="1608">
        <v>452.03</v>
      </c>
      <c r="E1890" s="210">
        <f>VLOOKUP(A1890,'Lead Sheet'!A:B,2,0)</f>
        <v>0</v>
      </c>
      <c r="F1890" s="1608">
        <f t="shared" si="29"/>
        <v>0</v>
      </c>
      <c r="G1890" s="1648">
        <v>5</v>
      </c>
      <c r="H1890" s="1648">
        <v>5</v>
      </c>
      <c r="I1890" s="1648"/>
      <c r="J1890" s="1650">
        <v>199726018519</v>
      </c>
    </row>
    <row r="1891" spans="1:10">
      <c r="A1891" s="13" t="s">
        <v>2837</v>
      </c>
      <c r="B1891" s="13" t="s">
        <v>411</v>
      </c>
      <c r="C1891" s="13" t="s">
        <v>5523</v>
      </c>
      <c r="D1891" s="1608">
        <v>95.13000000000001</v>
      </c>
      <c r="E1891" s="210">
        <f>VLOOKUP(A1891,'Lead Sheet'!A:B,2,0)</f>
        <v>0</v>
      </c>
      <c r="F1891" s="1608">
        <f t="shared" si="29"/>
        <v>0</v>
      </c>
      <c r="G1891" s="1648">
        <v>25</v>
      </c>
      <c r="H1891" s="1648">
        <v>400</v>
      </c>
      <c r="I1891" s="1648"/>
      <c r="J1891" s="1650">
        <v>199726018526</v>
      </c>
    </row>
    <row r="1892" spans="1:10">
      <c r="A1892" s="13" t="s">
        <v>2837</v>
      </c>
      <c r="B1892" s="13" t="s">
        <v>412</v>
      </c>
      <c r="C1892" s="13" t="s">
        <v>5452</v>
      </c>
      <c r="D1892" s="1608">
        <v>101.37</v>
      </c>
      <c r="E1892" s="210">
        <f>VLOOKUP(A1892,'Lead Sheet'!A:B,2,0)</f>
        <v>0</v>
      </c>
      <c r="F1892" s="1608">
        <f t="shared" si="29"/>
        <v>0</v>
      </c>
      <c r="G1892" s="1648">
        <v>25</v>
      </c>
      <c r="H1892" s="1648">
        <v>400</v>
      </c>
      <c r="I1892" s="1648"/>
      <c r="J1892" s="1650">
        <v>199726018533</v>
      </c>
    </row>
    <row r="1893" spans="1:10">
      <c r="A1893" s="13" t="s">
        <v>2837</v>
      </c>
      <c r="B1893" s="13" t="s">
        <v>413</v>
      </c>
      <c r="C1893" s="13" t="s">
        <v>5453</v>
      </c>
      <c r="D1893" s="1608">
        <v>119.79</v>
      </c>
      <c r="E1893" s="210">
        <f>VLOOKUP(A1893,'Lead Sheet'!A:B,2,0)</f>
        <v>0</v>
      </c>
      <c r="F1893" s="1608">
        <f t="shared" si="29"/>
        <v>0</v>
      </c>
      <c r="G1893" s="1648">
        <v>25</v>
      </c>
      <c r="H1893" s="1648">
        <v>300</v>
      </c>
      <c r="I1893" s="1648"/>
      <c r="J1893" s="1650">
        <v>199726018540</v>
      </c>
    </row>
    <row r="1894" spans="1:10">
      <c r="A1894" s="13" t="s">
        <v>2837</v>
      </c>
      <c r="B1894" s="13" t="s">
        <v>414</v>
      </c>
      <c r="C1894" s="13" t="s">
        <v>5454</v>
      </c>
      <c r="D1894" s="1608">
        <v>138.89999999999998</v>
      </c>
      <c r="E1894" s="210">
        <f>VLOOKUP(A1894,'Lead Sheet'!A:B,2,0)</f>
        <v>0</v>
      </c>
      <c r="F1894" s="1608">
        <f t="shared" si="29"/>
        <v>0</v>
      </c>
      <c r="G1894" s="1648">
        <v>25</v>
      </c>
      <c r="H1894" s="1648">
        <v>300</v>
      </c>
      <c r="I1894" s="1648"/>
      <c r="J1894" s="1650">
        <v>199726018557</v>
      </c>
    </row>
    <row r="1895" spans="1:10">
      <c r="A1895" s="13" t="s">
        <v>2837</v>
      </c>
      <c r="B1895" s="13" t="s">
        <v>415</v>
      </c>
      <c r="C1895" s="13" t="s">
        <v>5455</v>
      </c>
      <c r="D1895" s="1608">
        <v>160.19</v>
      </c>
      <c r="E1895" s="210">
        <f>VLOOKUP(A1895,'Lead Sheet'!A:B,2,0)</f>
        <v>0</v>
      </c>
      <c r="F1895" s="1608">
        <f t="shared" si="29"/>
        <v>0</v>
      </c>
      <c r="G1895" s="1648">
        <v>25</v>
      </c>
      <c r="H1895" s="1648">
        <v>200</v>
      </c>
      <c r="I1895" s="1648"/>
      <c r="J1895" s="1650">
        <v>199726018564</v>
      </c>
    </row>
    <row r="1896" spans="1:10">
      <c r="A1896" s="13" t="s">
        <v>2837</v>
      </c>
      <c r="B1896" s="13" t="s">
        <v>416</v>
      </c>
      <c r="C1896" s="13" t="s">
        <v>5456</v>
      </c>
      <c r="D1896" s="1608">
        <v>179.76</v>
      </c>
      <c r="E1896" s="210">
        <f>VLOOKUP(A1896,'Lead Sheet'!A:B,2,0)</f>
        <v>0</v>
      </c>
      <c r="F1896" s="1608">
        <f t="shared" si="29"/>
        <v>0</v>
      </c>
      <c r="G1896" s="1648">
        <v>25</v>
      </c>
      <c r="H1896" s="1648">
        <v>200</v>
      </c>
      <c r="I1896" s="1648"/>
      <c r="J1896" s="1650">
        <v>199726018571</v>
      </c>
    </row>
    <row r="1897" spans="1:10">
      <c r="A1897" s="13" t="s">
        <v>2837</v>
      </c>
      <c r="B1897" s="13" t="s">
        <v>417</v>
      </c>
      <c r="C1897" s="13" t="s">
        <v>5457</v>
      </c>
      <c r="D1897" s="1608">
        <v>208.92999999999998</v>
      </c>
      <c r="E1897" s="210">
        <f>VLOOKUP(A1897,'Lead Sheet'!A:B,2,0)</f>
        <v>0</v>
      </c>
      <c r="F1897" s="1608">
        <f t="shared" si="29"/>
        <v>0</v>
      </c>
      <c r="G1897" s="1648">
        <v>25</v>
      </c>
      <c r="H1897" s="1648">
        <v>150</v>
      </c>
      <c r="I1897" s="1648"/>
      <c r="J1897" s="1650">
        <v>199726018588</v>
      </c>
    </row>
    <row r="1898" spans="1:10">
      <c r="A1898" s="13" t="s">
        <v>2837</v>
      </c>
      <c r="B1898" s="13" t="s">
        <v>418</v>
      </c>
      <c r="C1898" s="13" t="s">
        <v>5458</v>
      </c>
      <c r="D1898" s="1608">
        <v>227.28</v>
      </c>
      <c r="E1898" s="210">
        <f>VLOOKUP(A1898,'Lead Sheet'!A:B,2,0)</f>
        <v>0</v>
      </c>
      <c r="F1898" s="1608">
        <f t="shared" si="29"/>
        <v>0</v>
      </c>
      <c r="G1898" s="1648">
        <v>25</v>
      </c>
      <c r="H1898" s="1648">
        <v>150</v>
      </c>
      <c r="I1898" s="1648"/>
      <c r="J1898" s="1650">
        <v>199726018595</v>
      </c>
    </row>
    <row r="1899" spans="1:10">
      <c r="A1899" s="13" t="s">
        <v>2837</v>
      </c>
      <c r="B1899" s="13" t="s">
        <v>419</v>
      </c>
      <c r="C1899" s="13" t="s">
        <v>5459</v>
      </c>
      <c r="D1899" s="1608">
        <v>250.82999999999998</v>
      </c>
      <c r="E1899" s="210">
        <f>VLOOKUP(A1899,'Lead Sheet'!A:B,2,0)</f>
        <v>0</v>
      </c>
      <c r="F1899" s="1608">
        <f t="shared" si="29"/>
        <v>0</v>
      </c>
      <c r="G1899" s="1648">
        <v>25</v>
      </c>
      <c r="H1899" s="1648">
        <v>100</v>
      </c>
      <c r="I1899" s="1648"/>
      <c r="J1899" s="1650">
        <v>199726018601</v>
      </c>
    </row>
    <row r="1900" spans="1:10">
      <c r="A1900" s="13" t="s">
        <v>2837</v>
      </c>
      <c r="B1900" s="13" t="s">
        <v>420</v>
      </c>
      <c r="C1900" s="13" t="s">
        <v>5460</v>
      </c>
      <c r="D1900" s="1608">
        <v>274.11</v>
      </c>
      <c r="E1900" s="210">
        <f>VLOOKUP(A1900,'Lead Sheet'!A:B,2,0)</f>
        <v>0</v>
      </c>
      <c r="F1900" s="1608">
        <f t="shared" si="29"/>
        <v>0</v>
      </c>
      <c r="G1900" s="1648">
        <v>25</v>
      </c>
      <c r="H1900" s="1648">
        <v>100</v>
      </c>
      <c r="I1900" s="1648"/>
      <c r="J1900" s="1650">
        <v>199726018618</v>
      </c>
    </row>
    <row r="1901" spans="1:10">
      <c r="A1901" s="13" t="s">
        <v>2837</v>
      </c>
      <c r="B1901" s="13" t="s">
        <v>421</v>
      </c>
      <c r="C1901" s="13" t="s">
        <v>5461</v>
      </c>
      <c r="D1901" s="1608">
        <v>305.15999999999997</v>
      </c>
      <c r="E1901" s="210">
        <f>VLOOKUP(A1901,'Lead Sheet'!A:B,2,0)</f>
        <v>0</v>
      </c>
      <c r="F1901" s="1608">
        <f t="shared" si="29"/>
        <v>0</v>
      </c>
      <c r="G1901" s="1648">
        <v>25</v>
      </c>
      <c r="H1901" s="1648">
        <v>100</v>
      </c>
      <c r="I1901" s="1648"/>
      <c r="J1901" s="1650">
        <v>199726018625</v>
      </c>
    </row>
    <row r="1902" spans="1:10">
      <c r="A1902" s="13" t="s">
        <v>2837</v>
      </c>
      <c r="B1902" s="13" t="s">
        <v>422</v>
      </c>
      <c r="C1902" s="13" t="s">
        <v>5524</v>
      </c>
      <c r="D1902" s="1608">
        <v>140.22</v>
      </c>
      <c r="E1902" s="210">
        <f>VLOOKUP(A1902,'Lead Sheet'!A:B,2,0)</f>
        <v>0</v>
      </c>
      <c r="F1902" s="1608">
        <f t="shared" si="29"/>
        <v>0</v>
      </c>
      <c r="G1902" s="1648">
        <v>25</v>
      </c>
      <c r="H1902" s="1648">
        <v>300</v>
      </c>
      <c r="I1902" s="1648"/>
      <c r="J1902" s="1650">
        <v>199726018632</v>
      </c>
    </row>
    <row r="1903" spans="1:10">
      <c r="A1903" s="13" t="s">
        <v>2837</v>
      </c>
      <c r="B1903" s="13" t="s">
        <v>423</v>
      </c>
      <c r="C1903" s="13" t="s">
        <v>5462</v>
      </c>
      <c r="D1903" s="1608">
        <v>172.97</v>
      </c>
      <c r="E1903" s="210">
        <f>VLOOKUP(A1903,'Lead Sheet'!A:B,2,0)</f>
        <v>0</v>
      </c>
      <c r="F1903" s="1608">
        <f t="shared" si="29"/>
        <v>0</v>
      </c>
      <c r="G1903" s="1648">
        <v>25</v>
      </c>
      <c r="H1903" s="1648">
        <v>200</v>
      </c>
      <c r="I1903" s="1648"/>
      <c r="J1903" s="1650">
        <v>199726018649</v>
      </c>
    </row>
    <row r="1904" spans="1:10">
      <c r="A1904" s="13" t="s">
        <v>2837</v>
      </c>
      <c r="B1904" s="13" t="s">
        <v>424</v>
      </c>
      <c r="C1904" s="13" t="s">
        <v>5463</v>
      </c>
      <c r="D1904" s="1608">
        <v>201.84</v>
      </c>
      <c r="E1904" s="210">
        <f>VLOOKUP(A1904,'Lead Sheet'!A:B,2,0)</f>
        <v>0</v>
      </c>
      <c r="F1904" s="1608">
        <f t="shared" si="29"/>
        <v>0</v>
      </c>
      <c r="G1904" s="1648">
        <v>25</v>
      </c>
      <c r="H1904" s="1648">
        <v>200</v>
      </c>
      <c r="I1904" s="1648"/>
      <c r="J1904" s="1650">
        <v>199726018656</v>
      </c>
    </row>
    <row r="1905" spans="1:10">
      <c r="A1905" s="13" t="s">
        <v>2837</v>
      </c>
      <c r="B1905" s="13" t="s">
        <v>425</v>
      </c>
      <c r="C1905" s="13" t="s">
        <v>5464</v>
      </c>
      <c r="D1905" s="1608">
        <v>232.35999999999999</v>
      </c>
      <c r="E1905" s="210">
        <f>VLOOKUP(A1905,'Lead Sheet'!A:B,2,0)</f>
        <v>0</v>
      </c>
      <c r="F1905" s="1608">
        <f t="shared" si="29"/>
        <v>0</v>
      </c>
      <c r="G1905" s="1648">
        <v>25</v>
      </c>
      <c r="H1905" s="1648">
        <v>150</v>
      </c>
      <c r="I1905" s="1648"/>
      <c r="J1905" s="1650">
        <v>199726018663</v>
      </c>
    </row>
    <row r="1906" spans="1:10">
      <c r="A1906" s="13" t="s">
        <v>2837</v>
      </c>
      <c r="B1906" s="13" t="s">
        <v>426</v>
      </c>
      <c r="C1906" s="13" t="s">
        <v>5465</v>
      </c>
      <c r="D1906" s="1608">
        <v>269.02999999999997</v>
      </c>
      <c r="E1906" s="210">
        <f>VLOOKUP(A1906,'Lead Sheet'!A:B,2,0)</f>
        <v>0</v>
      </c>
      <c r="F1906" s="1608">
        <f t="shared" si="29"/>
        <v>0</v>
      </c>
      <c r="G1906" s="1648">
        <v>25</v>
      </c>
      <c r="H1906" s="1648">
        <v>150</v>
      </c>
      <c r="I1906" s="1648"/>
      <c r="J1906" s="1650">
        <v>199726018670</v>
      </c>
    </row>
    <row r="1907" spans="1:10">
      <c r="A1907" s="13" t="s">
        <v>2837</v>
      </c>
      <c r="B1907" s="13" t="s">
        <v>427</v>
      </c>
      <c r="C1907" s="13" t="s">
        <v>5466</v>
      </c>
      <c r="D1907" s="1608">
        <v>302.58</v>
      </c>
      <c r="E1907" s="210">
        <f>VLOOKUP(A1907,'Lead Sheet'!A:B,2,0)</f>
        <v>0</v>
      </c>
      <c r="F1907" s="1608">
        <f t="shared" si="29"/>
        <v>0</v>
      </c>
      <c r="G1907" s="1648">
        <v>25</v>
      </c>
      <c r="H1907" s="1648">
        <v>100</v>
      </c>
      <c r="I1907" s="1648"/>
      <c r="J1907" s="1650">
        <v>199726018687</v>
      </c>
    </row>
    <row r="1908" spans="1:10">
      <c r="A1908" s="13" t="s">
        <v>2837</v>
      </c>
      <c r="B1908" s="13" t="s">
        <v>428</v>
      </c>
      <c r="C1908" s="13" t="s">
        <v>5467</v>
      </c>
      <c r="D1908" s="1608">
        <v>337.42</v>
      </c>
      <c r="E1908" s="210">
        <f>VLOOKUP(A1908,'Lead Sheet'!A:B,2,0)</f>
        <v>0</v>
      </c>
      <c r="F1908" s="1608">
        <f t="shared" si="29"/>
        <v>0</v>
      </c>
      <c r="G1908" s="1648">
        <v>25</v>
      </c>
      <c r="H1908" s="1648">
        <v>100</v>
      </c>
      <c r="I1908" s="1648"/>
      <c r="J1908" s="1650">
        <v>199726018694</v>
      </c>
    </row>
    <row r="1909" spans="1:10">
      <c r="A1909" s="13" t="s">
        <v>2837</v>
      </c>
      <c r="B1909" s="13" t="s">
        <v>429</v>
      </c>
      <c r="C1909" s="13" t="s">
        <v>5468</v>
      </c>
      <c r="D1909" s="1608">
        <v>373.13</v>
      </c>
      <c r="E1909" s="210">
        <f>VLOOKUP(A1909,'Lead Sheet'!A:B,2,0)</f>
        <v>0</v>
      </c>
      <c r="F1909" s="1608">
        <f t="shared" si="29"/>
        <v>0</v>
      </c>
      <c r="G1909" s="1648">
        <v>25</v>
      </c>
      <c r="H1909" s="1648">
        <v>100</v>
      </c>
      <c r="I1909" s="1648"/>
      <c r="J1909" s="1650">
        <v>199726018700</v>
      </c>
    </row>
    <row r="1910" spans="1:10">
      <c r="A1910" s="13" t="s">
        <v>2837</v>
      </c>
      <c r="B1910" s="13" t="s">
        <v>430</v>
      </c>
      <c r="C1910" s="13" t="s">
        <v>5469</v>
      </c>
      <c r="D1910" s="1608">
        <v>408.65999999999997</v>
      </c>
      <c r="E1910" s="210">
        <f>VLOOKUP(A1910,'Lead Sheet'!A:B,2,0)</f>
        <v>0</v>
      </c>
      <c r="F1910" s="1608">
        <f t="shared" si="29"/>
        <v>0</v>
      </c>
      <c r="G1910" s="1648">
        <v>25</v>
      </c>
      <c r="H1910" s="1648">
        <v>75</v>
      </c>
      <c r="I1910" s="1648"/>
      <c r="J1910" s="1650">
        <v>199726018717</v>
      </c>
    </row>
    <row r="1911" spans="1:10">
      <c r="A1911" s="13" t="s">
        <v>2837</v>
      </c>
      <c r="B1911" s="13" t="s">
        <v>431</v>
      </c>
      <c r="C1911" s="13" t="s">
        <v>5470</v>
      </c>
      <c r="D1911" s="1608">
        <v>445.5</v>
      </c>
      <c r="E1911" s="210">
        <f>VLOOKUP(A1911,'Lead Sheet'!A:B,2,0)</f>
        <v>0</v>
      </c>
      <c r="F1911" s="1608">
        <f t="shared" si="29"/>
        <v>0</v>
      </c>
      <c r="G1911" s="1648">
        <v>25</v>
      </c>
      <c r="H1911" s="1648">
        <v>75</v>
      </c>
      <c r="I1911" s="1648"/>
      <c r="J1911" s="1650">
        <v>199726018724</v>
      </c>
    </row>
    <row r="1912" spans="1:10">
      <c r="A1912" s="13" t="s">
        <v>2837</v>
      </c>
      <c r="B1912" s="13" t="s">
        <v>432</v>
      </c>
      <c r="C1912" s="13" t="s">
        <v>5471</v>
      </c>
      <c r="D1912" s="1608">
        <v>520.38</v>
      </c>
      <c r="E1912" s="210">
        <f>VLOOKUP(A1912,'Lead Sheet'!A:B,2,0)</f>
        <v>0</v>
      </c>
      <c r="F1912" s="1608">
        <f t="shared" si="29"/>
        <v>0</v>
      </c>
      <c r="G1912" s="1648">
        <v>25</v>
      </c>
      <c r="H1912" s="1648">
        <v>50</v>
      </c>
      <c r="I1912" s="1648"/>
      <c r="J1912" s="1650">
        <v>199726018731</v>
      </c>
    </row>
    <row r="1913" spans="1:10">
      <c r="A1913" s="13" t="s">
        <v>2837</v>
      </c>
      <c r="B1913" s="13" t="s">
        <v>433</v>
      </c>
      <c r="C1913" s="13" t="s">
        <v>5472</v>
      </c>
      <c r="D1913" s="1608">
        <v>594.05999999999995</v>
      </c>
      <c r="E1913" s="210">
        <f>VLOOKUP(A1913,'Lead Sheet'!A:B,2,0)</f>
        <v>0</v>
      </c>
      <c r="F1913" s="1608">
        <f t="shared" si="29"/>
        <v>0</v>
      </c>
      <c r="G1913" s="1648">
        <v>25</v>
      </c>
      <c r="H1913" s="1648">
        <v>50</v>
      </c>
      <c r="I1913" s="1648"/>
      <c r="J1913" s="1650">
        <v>199726018748</v>
      </c>
    </row>
    <row r="1914" spans="1:10">
      <c r="A1914" s="13" t="s">
        <v>2837</v>
      </c>
      <c r="B1914" s="13" t="s">
        <v>434</v>
      </c>
      <c r="C1914" s="13" t="s">
        <v>5525</v>
      </c>
      <c r="D1914" s="1608">
        <v>211.57</v>
      </c>
      <c r="E1914" s="210">
        <f>VLOOKUP(A1914,'Lead Sheet'!A:B,2,0)</f>
        <v>0</v>
      </c>
      <c r="F1914" s="1608">
        <f t="shared" si="29"/>
        <v>0</v>
      </c>
      <c r="G1914" s="1648">
        <v>25</v>
      </c>
      <c r="H1914" s="1648">
        <v>150</v>
      </c>
      <c r="I1914" s="1648"/>
      <c r="J1914" s="1650">
        <v>199726018755</v>
      </c>
    </row>
    <row r="1915" spans="1:10">
      <c r="A1915" s="13" t="s">
        <v>2837</v>
      </c>
      <c r="B1915" s="13" t="s">
        <v>435</v>
      </c>
      <c r="C1915" s="13" t="s">
        <v>5473</v>
      </c>
      <c r="D1915" s="1608">
        <v>241.57999999999998</v>
      </c>
      <c r="E1915" s="210">
        <f>VLOOKUP(A1915,'Lead Sheet'!A:B,2,0)</f>
        <v>0</v>
      </c>
      <c r="F1915" s="1608">
        <f t="shared" si="29"/>
        <v>0</v>
      </c>
      <c r="G1915" s="1648">
        <v>25</v>
      </c>
      <c r="H1915" s="1648">
        <v>150</v>
      </c>
      <c r="I1915" s="1648"/>
      <c r="J1915" s="1650">
        <v>199726018762</v>
      </c>
    </row>
    <row r="1916" spans="1:10">
      <c r="A1916" s="13" t="s">
        <v>2837</v>
      </c>
      <c r="B1916" s="13" t="s">
        <v>436</v>
      </c>
      <c r="C1916" s="13" t="s">
        <v>5474</v>
      </c>
      <c r="D1916" s="1608">
        <v>273.25</v>
      </c>
      <c r="E1916" s="210">
        <f>VLOOKUP(A1916,'Lead Sheet'!A:B,2,0)</f>
        <v>0</v>
      </c>
      <c r="F1916" s="1608">
        <f t="shared" si="29"/>
        <v>0</v>
      </c>
      <c r="G1916" s="1648">
        <v>25</v>
      </c>
      <c r="H1916" s="1648">
        <v>150</v>
      </c>
      <c r="I1916" s="1648"/>
      <c r="J1916" s="1650">
        <v>199726018779</v>
      </c>
    </row>
    <row r="1917" spans="1:10">
      <c r="A1917" s="13" t="s">
        <v>2837</v>
      </c>
      <c r="B1917" s="13" t="s">
        <v>437</v>
      </c>
      <c r="C1917" s="13" t="s">
        <v>5475</v>
      </c>
      <c r="D1917" s="1608">
        <v>323.2</v>
      </c>
      <c r="E1917" s="210">
        <f>VLOOKUP(A1917,'Lead Sheet'!A:B,2,0)</f>
        <v>0</v>
      </c>
      <c r="F1917" s="1608">
        <f t="shared" si="29"/>
        <v>0</v>
      </c>
      <c r="G1917" s="1648">
        <v>25</v>
      </c>
      <c r="H1917" s="1648">
        <v>100</v>
      </c>
      <c r="I1917" s="1648"/>
      <c r="J1917" s="1650">
        <v>199726018786</v>
      </c>
    </row>
    <row r="1918" spans="1:10">
      <c r="A1918" s="13" t="s">
        <v>2837</v>
      </c>
      <c r="B1918" s="13" t="s">
        <v>438</v>
      </c>
      <c r="C1918" s="13" t="s">
        <v>5476</v>
      </c>
      <c r="D1918" s="1608">
        <v>378.25</v>
      </c>
      <c r="E1918" s="210">
        <f>VLOOKUP(A1918,'Lead Sheet'!A:B,2,0)</f>
        <v>0</v>
      </c>
      <c r="F1918" s="1608">
        <f t="shared" si="29"/>
        <v>0</v>
      </c>
      <c r="G1918" s="1648">
        <v>25</v>
      </c>
      <c r="H1918" s="1648">
        <v>100</v>
      </c>
      <c r="I1918" s="1648"/>
      <c r="J1918" s="1650">
        <v>199726018793</v>
      </c>
    </row>
    <row r="1919" spans="1:10">
      <c r="A1919" s="13" t="s">
        <v>2837</v>
      </c>
      <c r="B1919" s="13" t="s">
        <v>439</v>
      </c>
      <c r="C1919" s="13" t="s">
        <v>5477</v>
      </c>
      <c r="D1919" s="1608">
        <v>425.77</v>
      </c>
      <c r="E1919" s="210">
        <f>VLOOKUP(A1919,'Lead Sheet'!A:B,2,0)</f>
        <v>0</v>
      </c>
      <c r="F1919" s="1608">
        <f t="shared" si="29"/>
        <v>0</v>
      </c>
      <c r="G1919" s="1648">
        <v>25</v>
      </c>
      <c r="H1919" s="1648">
        <v>100</v>
      </c>
      <c r="I1919" s="1648"/>
      <c r="J1919" s="1650">
        <v>199726018809</v>
      </c>
    </row>
    <row r="1920" spans="1:10">
      <c r="A1920" s="13" t="s">
        <v>2837</v>
      </c>
      <c r="B1920" s="13" t="s">
        <v>440</v>
      </c>
      <c r="C1920" s="13" t="s">
        <v>5478</v>
      </c>
      <c r="D1920" s="1608">
        <v>471.46</v>
      </c>
      <c r="E1920" s="210">
        <f>VLOOKUP(A1920,'Lead Sheet'!A:B,2,0)</f>
        <v>0</v>
      </c>
      <c r="F1920" s="1608">
        <f t="shared" si="29"/>
        <v>0</v>
      </c>
      <c r="G1920" s="1648">
        <v>25</v>
      </c>
      <c r="H1920" s="1648">
        <v>75</v>
      </c>
      <c r="I1920" s="1648"/>
      <c r="J1920" s="1650">
        <v>199726018816</v>
      </c>
    </row>
    <row r="1921" spans="1:10">
      <c r="A1921" s="13" t="s">
        <v>2837</v>
      </c>
      <c r="B1921" s="13" t="s">
        <v>441</v>
      </c>
      <c r="C1921" s="13" t="s">
        <v>5479</v>
      </c>
      <c r="D1921" s="1608">
        <v>519.92999999999995</v>
      </c>
      <c r="E1921" s="210">
        <f>VLOOKUP(A1921,'Lead Sheet'!A:B,2,0)</f>
        <v>0</v>
      </c>
      <c r="F1921" s="1608">
        <f t="shared" si="29"/>
        <v>0</v>
      </c>
      <c r="G1921" s="1648">
        <v>25</v>
      </c>
      <c r="H1921" s="1648">
        <v>75</v>
      </c>
      <c r="I1921" s="1648"/>
      <c r="J1921" s="1650">
        <v>199726018823</v>
      </c>
    </row>
    <row r="1922" spans="1:10">
      <c r="A1922" s="13" t="s">
        <v>2837</v>
      </c>
      <c r="B1922" s="13" t="s">
        <v>442</v>
      </c>
      <c r="C1922" s="13" t="s">
        <v>5480</v>
      </c>
      <c r="D1922" s="1608">
        <v>568.45000000000005</v>
      </c>
      <c r="E1922" s="210">
        <f>VLOOKUP(A1922,'Lead Sheet'!A:B,2,0)</f>
        <v>0</v>
      </c>
      <c r="F1922" s="1608">
        <f t="shared" si="29"/>
        <v>0</v>
      </c>
      <c r="G1922" s="1648">
        <v>25</v>
      </c>
      <c r="H1922" s="1648">
        <v>75</v>
      </c>
      <c r="I1922" s="1648"/>
      <c r="J1922" s="1650">
        <v>199726018830</v>
      </c>
    </row>
    <row r="1923" spans="1:10">
      <c r="A1923" s="13" t="s">
        <v>2837</v>
      </c>
      <c r="B1923" s="13" t="s">
        <v>443</v>
      </c>
      <c r="C1923" s="13" t="s">
        <v>5481</v>
      </c>
      <c r="D1923" s="1608">
        <v>621.12</v>
      </c>
      <c r="E1923" s="210">
        <f>VLOOKUP(A1923,'Lead Sheet'!A:B,2,0)</f>
        <v>0</v>
      </c>
      <c r="F1923" s="1608">
        <f t="shared" ref="F1923:F1986" si="30">IFERROR(D1923*E1923,"NET")</f>
        <v>0</v>
      </c>
      <c r="G1923" s="1648">
        <v>25</v>
      </c>
      <c r="H1923" s="1648">
        <v>50</v>
      </c>
      <c r="I1923" s="1648"/>
      <c r="J1923" s="1650">
        <v>199726018847</v>
      </c>
    </row>
    <row r="1924" spans="1:10">
      <c r="A1924" s="13" t="s">
        <v>2837</v>
      </c>
      <c r="B1924" s="13" t="s">
        <v>444</v>
      </c>
      <c r="C1924" s="13" t="s">
        <v>5482</v>
      </c>
      <c r="D1924" s="1608">
        <v>732.75</v>
      </c>
      <c r="E1924" s="210">
        <f>VLOOKUP(A1924,'Lead Sheet'!A:B,2,0)</f>
        <v>0</v>
      </c>
      <c r="F1924" s="1608">
        <f t="shared" si="30"/>
        <v>0</v>
      </c>
      <c r="G1924" s="1648">
        <v>25</v>
      </c>
      <c r="H1924" s="1648">
        <v>50</v>
      </c>
      <c r="I1924" s="1648"/>
      <c r="J1924" s="1650">
        <v>199726018854</v>
      </c>
    </row>
    <row r="1925" spans="1:10">
      <c r="A1925" s="13" t="s">
        <v>2837</v>
      </c>
      <c r="B1925" s="13" t="s">
        <v>445</v>
      </c>
      <c r="C1925" s="13" t="s">
        <v>5526</v>
      </c>
      <c r="D1925" s="1608">
        <v>275.03999999999996</v>
      </c>
      <c r="E1925" s="210">
        <f>VLOOKUP(A1925,'Lead Sheet'!A:B,2,0)</f>
        <v>0</v>
      </c>
      <c r="F1925" s="1608">
        <f t="shared" si="30"/>
        <v>0</v>
      </c>
      <c r="G1925" s="1648">
        <v>25</v>
      </c>
      <c r="H1925" s="1648">
        <v>100</v>
      </c>
      <c r="I1925" s="1648"/>
      <c r="J1925" s="1650">
        <v>199726018861</v>
      </c>
    </row>
    <row r="1926" spans="1:10">
      <c r="A1926" s="13" t="s">
        <v>2837</v>
      </c>
      <c r="B1926" s="13" t="s">
        <v>446</v>
      </c>
      <c r="C1926" s="13" t="s">
        <v>5483</v>
      </c>
      <c r="D1926" s="1608">
        <v>295.95</v>
      </c>
      <c r="E1926" s="210">
        <f>VLOOKUP(A1926,'Lead Sheet'!A:B,2,0)</f>
        <v>0</v>
      </c>
      <c r="F1926" s="1608">
        <f t="shared" si="30"/>
        <v>0</v>
      </c>
      <c r="G1926" s="1648">
        <v>25</v>
      </c>
      <c r="H1926" s="1648">
        <v>75</v>
      </c>
      <c r="I1926" s="1648"/>
      <c r="J1926" s="1650">
        <v>199726018878</v>
      </c>
    </row>
    <row r="1927" spans="1:10">
      <c r="A1927" s="13" t="s">
        <v>2837</v>
      </c>
      <c r="B1927" s="13" t="s">
        <v>447</v>
      </c>
      <c r="C1927" s="13" t="s">
        <v>5484</v>
      </c>
      <c r="D1927" s="1608">
        <v>354.52</v>
      </c>
      <c r="E1927" s="210">
        <f>VLOOKUP(A1927,'Lead Sheet'!A:B,2,0)</f>
        <v>0</v>
      </c>
      <c r="F1927" s="1608">
        <f t="shared" si="30"/>
        <v>0</v>
      </c>
      <c r="G1927" s="1648">
        <v>25</v>
      </c>
      <c r="H1927" s="1648">
        <v>75</v>
      </c>
      <c r="I1927" s="1648"/>
      <c r="J1927" s="1650">
        <v>199726018885</v>
      </c>
    </row>
    <row r="1928" spans="1:10">
      <c r="A1928" s="13" t="s">
        <v>2837</v>
      </c>
      <c r="B1928" s="13" t="s">
        <v>448</v>
      </c>
      <c r="C1928" s="13" t="s">
        <v>5485</v>
      </c>
      <c r="D1928" s="1608">
        <v>407.44</v>
      </c>
      <c r="E1928" s="210">
        <f>VLOOKUP(A1928,'Lead Sheet'!A:B,2,0)</f>
        <v>0</v>
      </c>
      <c r="F1928" s="1608">
        <f t="shared" si="30"/>
        <v>0</v>
      </c>
      <c r="G1928" s="1648">
        <v>25</v>
      </c>
      <c r="H1928" s="1648">
        <v>50</v>
      </c>
      <c r="I1928" s="1648"/>
      <c r="J1928" s="1650">
        <v>199726018892</v>
      </c>
    </row>
    <row r="1929" spans="1:10">
      <c r="A1929" s="13" t="s">
        <v>2837</v>
      </c>
      <c r="B1929" s="13" t="s">
        <v>449</v>
      </c>
      <c r="C1929" s="13" t="s">
        <v>5486</v>
      </c>
      <c r="D1929" s="1608">
        <v>467.84999999999997</v>
      </c>
      <c r="E1929" s="210">
        <f>VLOOKUP(A1929,'Lead Sheet'!A:B,2,0)</f>
        <v>0</v>
      </c>
      <c r="F1929" s="1608">
        <f t="shared" si="30"/>
        <v>0</v>
      </c>
      <c r="G1929" s="1648">
        <v>25</v>
      </c>
      <c r="H1929" s="1648">
        <v>50</v>
      </c>
      <c r="I1929" s="1648"/>
      <c r="J1929" s="1650">
        <v>199726018908</v>
      </c>
    </row>
    <row r="1930" spans="1:10">
      <c r="A1930" s="13" t="s">
        <v>2837</v>
      </c>
      <c r="B1930" s="13" t="s">
        <v>450</v>
      </c>
      <c r="C1930" s="13" t="s">
        <v>5487</v>
      </c>
      <c r="D1930" s="1608">
        <v>530.71</v>
      </c>
      <c r="E1930" s="210">
        <f>VLOOKUP(A1930,'Lead Sheet'!A:B,2,0)</f>
        <v>0</v>
      </c>
      <c r="F1930" s="1608">
        <f t="shared" si="30"/>
        <v>0</v>
      </c>
      <c r="G1930" s="1648">
        <v>25</v>
      </c>
      <c r="H1930" s="1648">
        <v>50</v>
      </c>
      <c r="I1930" s="1648"/>
      <c r="J1930" s="1650">
        <v>199726018915</v>
      </c>
    </row>
    <row r="1931" spans="1:10">
      <c r="A1931" s="13" t="s">
        <v>2837</v>
      </c>
      <c r="B1931" s="13" t="s">
        <v>451</v>
      </c>
      <c r="C1931" s="13" t="s">
        <v>5488</v>
      </c>
      <c r="D1931" s="1608">
        <v>596.33000000000004</v>
      </c>
      <c r="E1931" s="210">
        <f>VLOOKUP(A1931,'Lead Sheet'!A:B,2,0)</f>
        <v>0</v>
      </c>
      <c r="F1931" s="1608">
        <f t="shared" si="30"/>
        <v>0</v>
      </c>
      <c r="G1931" s="1648">
        <v>25</v>
      </c>
      <c r="H1931" s="1648">
        <v>50</v>
      </c>
      <c r="I1931" s="1648"/>
      <c r="J1931" s="1650">
        <v>199726018922</v>
      </c>
    </row>
    <row r="1932" spans="1:10">
      <c r="A1932" s="13" t="s">
        <v>2837</v>
      </c>
      <c r="B1932" s="13" t="s">
        <v>452</v>
      </c>
      <c r="C1932" s="13" t="s">
        <v>5489</v>
      </c>
      <c r="D1932" s="1608">
        <v>659.77</v>
      </c>
      <c r="E1932" s="210">
        <f>VLOOKUP(A1932,'Lead Sheet'!A:B,2,0)</f>
        <v>0</v>
      </c>
      <c r="F1932" s="1608">
        <f t="shared" si="30"/>
        <v>0</v>
      </c>
      <c r="G1932" s="1648">
        <v>25</v>
      </c>
      <c r="H1932" s="1648">
        <v>50</v>
      </c>
      <c r="I1932" s="1648"/>
      <c r="J1932" s="1650">
        <v>199726018939</v>
      </c>
    </row>
    <row r="1933" spans="1:10">
      <c r="A1933" s="13" t="s">
        <v>2837</v>
      </c>
      <c r="B1933" s="13" t="s">
        <v>453</v>
      </c>
      <c r="C1933" s="13" t="s">
        <v>5490</v>
      </c>
      <c r="D1933" s="1608">
        <v>721.83</v>
      </c>
      <c r="E1933" s="210">
        <f>VLOOKUP(A1933,'Lead Sheet'!A:B,2,0)</f>
        <v>0</v>
      </c>
      <c r="F1933" s="1608">
        <f t="shared" si="30"/>
        <v>0</v>
      </c>
      <c r="G1933" s="1648">
        <v>50</v>
      </c>
      <c r="H1933" s="1648">
        <v>50</v>
      </c>
      <c r="I1933" s="1648"/>
      <c r="J1933" s="1650">
        <v>199726018946</v>
      </c>
    </row>
    <row r="1934" spans="1:10">
      <c r="A1934" s="13" t="s">
        <v>2837</v>
      </c>
      <c r="B1934" s="13" t="s">
        <v>454</v>
      </c>
      <c r="C1934" s="13" t="s">
        <v>5491</v>
      </c>
      <c r="D1934" s="1608">
        <v>784</v>
      </c>
      <c r="E1934" s="210">
        <f>VLOOKUP(A1934,'Lead Sheet'!A:B,2,0)</f>
        <v>0</v>
      </c>
      <c r="F1934" s="1608">
        <f t="shared" si="30"/>
        <v>0</v>
      </c>
      <c r="G1934" s="1648">
        <v>50</v>
      </c>
      <c r="H1934" s="1648">
        <v>50</v>
      </c>
      <c r="I1934" s="1648"/>
      <c r="J1934" s="1650">
        <v>199726018953</v>
      </c>
    </row>
    <row r="1935" spans="1:10">
      <c r="A1935" s="13" t="s">
        <v>2837</v>
      </c>
      <c r="B1935" s="13" t="s">
        <v>455</v>
      </c>
      <c r="C1935" s="13" t="s">
        <v>5527</v>
      </c>
      <c r="D1935" s="1608">
        <v>418.77</v>
      </c>
      <c r="E1935" s="210">
        <f>VLOOKUP(A1935,'Lead Sheet'!A:B,2,0)</f>
        <v>0</v>
      </c>
      <c r="F1935" s="1608">
        <f t="shared" si="30"/>
        <v>0</v>
      </c>
      <c r="G1935" s="1648">
        <v>25</v>
      </c>
      <c r="H1935" s="1648">
        <v>75</v>
      </c>
      <c r="I1935" s="1648"/>
      <c r="J1935" s="1650">
        <v>199726018960</v>
      </c>
    </row>
    <row r="1936" spans="1:10">
      <c r="A1936" s="13" t="s">
        <v>2837</v>
      </c>
      <c r="B1936" s="13" t="s">
        <v>456</v>
      </c>
      <c r="C1936" s="13" t="s">
        <v>5492</v>
      </c>
      <c r="D1936" s="1608">
        <v>452.21999999999997</v>
      </c>
      <c r="E1936" s="210">
        <f>VLOOKUP(A1936,'Lead Sheet'!A:B,2,0)</f>
        <v>0</v>
      </c>
      <c r="F1936" s="1608">
        <f t="shared" si="30"/>
        <v>0</v>
      </c>
      <c r="G1936" s="1648">
        <v>25</v>
      </c>
      <c r="H1936" s="1648">
        <v>50</v>
      </c>
      <c r="I1936" s="1648"/>
      <c r="J1936" s="1650">
        <v>199726018977</v>
      </c>
    </row>
    <row r="1937" spans="1:10">
      <c r="A1937" s="13" t="s">
        <v>2837</v>
      </c>
      <c r="B1937" s="13" t="s">
        <v>457</v>
      </c>
      <c r="C1937" s="13" t="s">
        <v>5493</v>
      </c>
      <c r="D1937" s="1608">
        <v>521.88</v>
      </c>
      <c r="E1937" s="210">
        <f>VLOOKUP(A1937,'Lead Sheet'!A:B,2,0)</f>
        <v>0</v>
      </c>
      <c r="F1937" s="1608">
        <f t="shared" si="30"/>
        <v>0</v>
      </c>
      <c r="G1937" s="1648">
        <v>25</v>
      </c>
      <c r="H1937" s="1648">
        <v>50</v>
      </c>
      <c r="I1937" s="1648"/>
      <c r="J1937" s="1650">
        <v>199726018984</v>
      </c>
    </row>
    <row r="1938" spans="1:10">
      <c r="A1938" s="13" t="s">
        <v>2837</v>
      </c>
      <c r="B1938" s="13" t="s">
        <v>458</v>
      </c>
      <c r="C1938" s="13" t="s">
        <v>5494</v>
      </c>
      <c r="D1938" s="1608">
        <v>600.71</v>
      </c>
      <c r="E1938" s="210">
        <f>VLOOKUP(A1938,'Lead Sheet'!A:B,2,0)</f>
        <v>0</v>
      </c>
      <c r="F1938" s="1608">
        <f t="shared" si="30"/>
        <v>0</v>
      </c>
      <c r="G1938" s="1648">
        <v>40</v>
      </c>
      <c r="H1938" s="1648">
        <v>40</v>
      </c>
      <c r="I1938" s="1648"/>
      <c r="J1938" s="1650">
        <v>199726018991</v>
      </c>
    </row>
    <row r="1939" spans="1:10">
      <c r="A1939" s="13" t="s">
        <v>2837</v>
      </c>
      <c r="B1939" s="13" t="s">
        <v>459</v>
      </c>
      <c r="C1939" s="13" t="s">
        <v>5495</v>
      </c>
      <c r="D1939" s="1608">
        <v>682.72</v>
      </c>
      <c r="E1939" s="210">
        <f>VLOOKUP(A1939,'Lead Sheet'!A:B,2,0)</f>
        <v>0</v>
      </c>
      <c r="F1939" s="1608">
        <f t="shared" si="30"/>
        <v>0</v>
      </c>
      <c r="G1939" s="1648">
        <v>40</v>
      </c>
      <c r="H1939" s="1648">
        <v>40</v>
      </c>
      <c r="I1939" s="1648"/>
      <c r="J1939" s="1650">
        <v>199726019004</v>
      </c>
    </row>
    <row r="1940" spans="1:10">
      <c r="A1940" s="13" t="s">
        <v>2837</v>
      </c>
      <c r="B1940" s="13" t="s">
        <v>460</v>
      </c>
      <c r="C1940" s="13" t="s">
        <v>5496</v>
      </c>
      <c r="D1940" s="1608">
        <v>761.13</v>
      </c>
      <c r="E1940" s="210">
        <f>VLOOKUP(A1940,'Lead Sheet'!A:B,2,0)</f>
        <v>0</v>
      </c>
      <c r="F1940" s="1608">
        <f t="shared" si="30"/>
        <v>0</v>
      </c>
      <c r="G1940" s="1648">
        <v>40</v>
      </c>
      <c r="H1940" s="1648">
        <v>40</v>
      </c>
      <c r="I1940" s="1648"/>
      <c r="J1940" s="1650">
        <v>199726019011</v>
      </c>
    </row>
    <row r="1941" spans="1:10">
      <c r="A1941" s="13" t="s">
        <v>2837</v>
      </c>
      <c r="B1941" s="13" t="s">
        <v>461</v>
      </c>
      <c r="C1941" s="13" t="s">
        <v>5497</v>
      </c>
      <c r="D1941" s="1608">
        <v>843.98</v>
      </c>
      <c r="E1941" s="210">
        <f>VLOOKUP(A1941,'Lead Sheet'!A:B,2,0)</f>
        <v>0</v>
      </c>
      <c r="F1941" s="1608">
        <f t="shared" si="30"/>
        <v>0</v>
      </c>
      <c r="G1941" s="1648">
        <v>40</v>
      </c>
      <c r="H1941" s="1648">
        <v>40</v>
      </c>
      <c r="I1941" s="1648"/>
      <c r="J1941" s="1650">
        <v>199726019028</v>
      </c>
    </row>
    <row r="1942" spans="1:10">
      <c r="A1942" s="13" t="s">
        <v>2837</v>
      </c>
      <c r="B1942" s="13" t="s">
        <v>462</v>
      </c>
      <c r="C1942" s="13" t="s">
        <v>5498</v>
      </c>
      <c r="D1942" s="1608">
        <v>925.72</v>
      </c>
      <c r="E1942" s="210">
        <f>VLOOKUP(A1942,'Lead Sheet'!A:B,2,0)</f>
        <v>0</v>
      </c>
      <c r="F1942" s="1608">
        <f t="shared" si="30"/>
        <v>0</v>
      </c>
      <c r="G1942" s="1648">
        <v>30</v>
      </c>
      <c r="H1942" s="1648">
        <v>30</v>
      </c>
      <c r="I1942" s="1648"/>
      <c r="J1942" s="1650">
        <v>199726019035</v>
      </c>
    </row>
    <row r="1943" spans="1:10">
      <c r="A1943" s="13" t="s">
        <v>2837</v>
      </c>
      <c r="B1943" s="13" t="s">
        <v>463</v>
      </c>
      <c r="C1943" s="13" t="s">
        <v>5499</v>
      </c>
      <c r="D1943" s="1608">
        <v>1007.93</v>
      </c>
      <c r="E1943" s="210">
        <f>VLOOKUP(A1943,'Lead Sheet'!A:B,2,0)</f>
        <v>0</v>
      </c>
      <c r="F1943" s="1608">
        <f t="shared" si="30"/>
        <v>0</v>
      </c>
      <c r="G1943" s="1648">
        <v>30</v>
      </c>
      <c r="H1943" s="1648">
        <v>30</v>
      </c>
      <c r="I1943" s="1648"/>
      <c r="J1943" s="1650">
        <v>199726019042</v>
      </c>
    </row>
    <row r="1944" spans="1:10">
      <c r="A1944" s="13" t="s">
        <v>2837</v>
      </c>
      <c r="B1944" s="13" t="s">
        <v>464</v>
      </c>
      <c r="C1944" s="13" t="s">
        <v>5528</v>
      </c>
      <c r="D1944" s="1608">
        <v>1105.4000000000001</v>
      </c>
      <c r="E1944" s="210">
        <f>VLOOKUP(A1944,'Lead Sheet'!A:B,2,0)</f>
        <v>0</v>
      </c>
      <c r="F1944" s="1608">
        <f t="shared" si="30"/>
        <v>0</v>
      </c>
      <c r="G1944" s="1648">
        <v>40</v>
      </c>
      <c r="H1944" s="1648">
        <v>40</v>
      </c>
      <c r="I1944" s="1648"/>
      <c r="J1944" s="1650">
        <v>199726019059</v>
      </c>
    </row>
    <row r="1945" spans="1:10">
      <c r="A1945" s="13" t="s">
        <v>2837</v>
      </c>
      <c r="B1945" s="13" t="s">
        <v>465</v>
      </c>
      <c r="C1945" s="13" t="s">
        <v>5500</v>
      </c>
      <c r="D1945" s="1608">
        <v>1155.57</v>
      </c>
      <c r="E1945" s="210">
        <f>VLOOKUP(A1945,'Lead Sheet'!A:B,2,0)</f>
        <v>0</v>
      </c>
      <c r="F1945" s="1608">
        <f t="shared" si="30"/>
        <v>0</v>
      </c>
      <c r="G1945" s="1648">
        <v>40</v>
      </c>
      <c r="H1945" s="1648">
        <v>40</v>
      </c>
      <c r="I1945" s="1648"/>
      <c r="J1945" s="1650">
        <v>199726019066</v>
      </c>
    </row>
    <row r="1946" spans="1:10">
      <c r="A1946" s="13" t="s">
        <v>2837</v>
      </c>
      <c r="B1946" s="13" t="s">
        <v>466</v>
      </c>
      <c r="C1946" s="13" t="s">
        <v>5501</v>
      </c>
      <c r="D1946" s="1608">
        <v>1309.28</v>
      </c>
      <c r="E1946" s="210">
        <f>VLOOKUP(A1946,'Lead Sheet'!A:B,2,0)</f>
        <v>0</v>
      </c>
      <c r="F1946" s="1608">
        <f t="shared" si="30"/>
        <v>0</v>
      </c>
      <c r="G1946" s="1648">
        <v>30</v>
      </c>
      <c r="H1946" s="1648">
        <v>30</v>
      </c>
      <c r="I1946" s="1648"/>
      <c r="J1946" s="1650">
        <v>199726019073</v>
      </c>
    </row>
    <row r="1947" spans="1:10">
      <c r="A1947" s="13" t="s">
        <v>2837</v>
      </c>
      <c r="B1947" s="13" t="s">
        <v>467</v>
      </c>
      <c r="C1947" s="13" t="s">
        <v>5502</v>
      </c>
      <c r="D1947" s="1608">
        <v>1455.43</v>
      </c>
      <c r="E1947" s="210">
        <f>VLOOKUP(A1947,'Lead Sheet'!A:B,2,0)</f>
        <v>0</v>
      </c>
      <c r="F1947" s="1608">
        <f t="shared" si="30"/>
        <v>0</v>
      </c>
      <c r="G1947" s="1648">
        <v>30</v>
      </c>
      <c r="H1947" s="1648">
        <v>30</v>
      </c>
      <c r="I1947" s="1648"/>
      <c r="J1947" s="1650">
        <v>199726019080</v>
      </c>
    </row>
    <row r="1948" spans="1:10">
      <c r="A1948" s="13" t="s">
        <v>2837</v>
      </c>
      <c r="B1948" s="13" t="s">
        <v>468</v>
      </c>
      <c r="C1948" s="13" t="s">
        <v>5503</v>
      </c>
      <c r="D1948" s="1608">
        <v>1561.42</v>
      </c>
      <c r="E1948" s="210">
        <f>VLOOKUP(A1948,'Lead Sheet'!A:B,2,0)</f>
        <v>0</v>
      </c>
      <c r="F1948" s="1608">
        <f t="shared" si="30"/>
        <v>0</v>
      </c>
      <c r="G1948" s="1648">
        <v>30</v>
      </c>
      <c r="H1948" s="1648">
        <v>30</v>
      </c>
      <c r="I1948" s="1648"/>
      <c r="J1948" s="1650">
        <v>199726019097</v>
      </c>
    </row>
    <row r="1949" spans="1:10">
      <c r="A1949" s="13" t="s">
        <v>2837</v>
      </c>
      <c r="B1949" s="13" t="s">
        <v>469</v>
      </c>
      <c r="C1949" s="13" t="s">
        <v>5504</v>
      </c>
      <c r="D1949" s="1608">
        <v>1717.7</v>
      </c>
      <c r="E1949" s="210">
        <f>VLOOKUP(A1949,'Lead Sheet'!A:B,2,0)</f>
        <v>0</v>
      </c>
      <c r="F1949" s="1608">
        <f t="shared" si="30"/>
        <v>0</v>
      </c>
      <c r="G1949" s="1648">
        <v>20</v>
      </c>
      <c r="H1949" s="1648">
        <v>20</v>
      </c>
      <c r="I1949" s="1648"/>
      <c r="J1949" s="1650">
        <v>199726019103</v>
      </c>
    </row>
    <row r="1950" spans="1:10">
      <c r="A1950" s="13" t="s">
        <v>2837</v>
      </c>
      <c r="B1950" s="13" t="s">
        <v>470</v>
      </c>
      <c r="C1950" s="13" t="s">
        <v>5505</v>
      </c>
      <c r="D1950" s="1608">
        <v>1849.91</v>
      </c>
      <c r="E1950" s="210">
        <f>VLOOKUP(A1950,'Lead Sheet'!A:B,2,0)</f>
        <v>0</v>
      </c>
      <c r="F1950" s="1608">
        <f t="shared" si="30"/>
        <v>0</v>
      </c>
      <c r="G1950" s="1648">
        <v>20</v>
      </c>
      <c r="H1950" s="1648">
        <v>20</v>
      </c>
      <c r="I1950" s="1648"/>
      <c r="J1950" s="1650">
        <v>199726019110</v>
      </c>
    </row>
    <row r="1951" spans="1:10">
      <c r="A1951" s="13" t="s">
        <v>2837</v>
      </c>
      <c r="B1951" s="13" t="s">
        <v>471</v>
      </c>
      <c r="C1951" s="13" t="s">
        <v>5506</v>
      </c>
      <c r="D1951" s="1608">
        <v>2025.4</v>
      </c>
      <c r="E1951" s="210">
        <f>VLOOKUP(A1951,'Lead Sheet'!A:B,2,0)</f>
        <v>0</v>
      </c>
      <c r="F1951" s="1608">
        <f t="shared" si="30"/>
        <v>0</v>
      </c>
      <c r="G1951" s="1648">
        <v>20</v>
      </c>
      <c r="H1951" s="1648">
        <v>20</v>
      </c>
      <c r="I1951" s="1648"/>
      <c r="J1951" s="1650">
        <v>199726019127</v>
      </c>
    </row>
    <row r="1952" spans="1:10">
      <c r="A1952" s="13" t="s">
        <v>2837</v>
      </c>
      <c r="B1952" s="13" t="s">
        <v>472</v>
      </c>
      <c r="C1952" s="13" t="s">
        <v>5529</v>
      </c>
      <c r="D1952" s="1608">
        <v>1503.09</v>
      </c>
      <c r="E1952" s="210">
        <f>VLOOKUP(A1952,'Lead Sheet'!A:B,2,0)</f>
        <v>0</v>
      </c>
      <c r="F1952" s="1608">
        <f t="shared" si="30"/>
        <v>0</v>
      </c>
      <c r="G1952" s="1648">
        <v>30</v>
      </c>
      <c r="H1952" s="1648">
        <v>30</v>
      </c>
      <c r="I1952" s="1648"/>
      <c r="J1952" s="1650">
        <v>199726019134</v>
      </c>
    </row>
    <row r="1953" spans="1:10">
      <c r="A1953" s="13" t="s">
        <v>2837</v>
      </c>
      <c r="B1953" s="13" t="s">
        <v>473</v>
      </c>
      <c r="C1953" s="13" t="s">
        <v>5507</v>
      </c>
      <c r="D1953" s="1608">
        <v>1561.8799999999999</v>
      </c>
      <c r="E1953" s="210">
        <f>VLOOKUP(A1953,'Lead Sheet'!A:B,2,0)</f>
        <v>0</v>
      </c>
      <c r="F1953" s="1608">
        <f t="shared" si="30"/>
        <v>0</v>
      </c>
      <c r="G1953" s="1648">
        <v>20</v>
      </c>
      <c r="H1953" s="1648">
        <v>20</v>
      </c>
      <c r="I1953" s="1648"/>
      <c r="J1953" s="1650">
        <v>199726019141</v>
      </c>
    </row>
    <row r="1954" spans="1:10">
      <c r="A1954" s="13" t="s">
        <v>2837</v>
      </c>
      <c r="B1954" s="13" t="s">
        <v>474</v>
      </c>
      <c r="C1954" s="13" t="s">
        <v>5508</v>
      </c>
      <c r="D1954" s="1608">
        <v>1766.9</v>
      </c>
      <c r="E1954" s="210">
        <f>VLOOKUP(A1954,'Lead Sheet'!A:B,2,0)</f>
        <v>0</v>
      </c>
      <c r="F1954" s="1608">
        <f t="shared" si="30"/>
        <v>0</v>
      </c>
      <c r="G1954" s="1648">
        <v>15</v>
      </c>
      <c r="H1954" s="1648">
        <v>15</v>
      </c>
      <c r="I1954" s="1648"/>
      <c r="J1954" s="1650">
        <v>199726019158</v>
      </c>
    </row>
    <row r="1955" spans="1:10">
      <c r="A1955" s="13" t="s">
        <v>2837</v>
      </c>
      <c r="B1955" s="13" t="s">
        <v>475</v>
      </c>
      <c r="C1955" s="13" t="s">
        <v>5509</v>
      </c>
      <c r="D1955" s="1608">
        <v>1990.11</v>
      </c>
      <c r="E1955" s="210">
        <f>VLOOKUP(A1955,'Lead Sheet'!A:B,2,0)</f>
        <v>0</v>
      </c>
      <c r="F1955" s="1608">
        <f t="shared" si="30"/>
        <v>0</v>
      </c>
      <c r="G1955" s="1648">
        <v>15</v>
      </c>
      <c r="H1955" s="1648">
        <v>15</v>
      </c>
      <c r="I1955" s="1648"/>
      <c r="J1955" s="1650">
        <v>199726019165</v>
      </c>
    </row>
    <row r="1956" spans="1:10">
      <c r="A1956" s="13" t="s">
        <v>2837</v>
      </c>
      <c r="B1956" s="13" t="s">
        <v>476</v>
      </c>
      <c r="C1956" s="13" t="s">
        <v>5510</v>
      </c>
      <c r="D1956" s="1608">
        <v>2187.63</v>
      </c>
      <c r="E1956" s="210">
        <f>VLOOKUP(A1956,'Lead Sheet'!A:B,2,0)</f>
        <v>0</v>
      </c>
      <c r="F1956" s="1608">
        <f t="shared" si="30"/>
        <v>0</v>
      </c>
      <c r="G1956" s="1648">
        <v>15</v>
      </c>
      <c r="H1956" s="1648">
        <v>15</v>
      </c>
      <c r="I1956" s="1648"/>
      <c r="J1956" s="1650">
        <v>199726019172</v>
      </c>
    </row>
    <row r="1957" spans="1:10">
      <c r="A1957" s="13" t="s">
        <v>2837</v>
      </c>
      <c r="B1957" s="13" t="s">
        <v>477</v>
      </c>
      <c r="C1957" s="13" t="s">
        <v>5511</v>
      </c>
      <c r="D1957" s="1608">
        <v>2407.0400000000004</v>
      </c>
      <c r="E1957" s="210">
        <f>VLOOKUP(A1957,'Lead Sheet'!A:B,2,0)</f>
        <v>0</v>
      </c>
      <c r="F1957" s="1608">
        <f t="shared" si="30"/>
        <v>0</v>
      </c>
      <c r="G1957" s="1648">
        <v>15</v>
      </c>
      <c r="H1957" s="1648">
        <v>15</v>
      </c>
      <c r="I1957" s="1648"/>
      <c r="J1957" s="1650">
        <v>199726019189</v>
      </c>
    </row>
    <row r="1958" spans="1:10">
      <c r="A1958" s="13" t="s">
        <v>2837</v>
      </c>
      <c r="B1958" s="13" t="s">
        <v>478</v>
      </c>
      <c r="C1958" s="13" t="s">
        <v>5512</v>
      </c>
      <c r="D1958" s="1608">
        <v>2615.3900000000003</v>
      </c>
      <c r="E1958" s="210">
        <f>VLOOKUP(A1958,'Lead Sheet'!A:B,2,0)</f>
        <v>0</v>
      </c>
      <c r="F1958" s="1608">
        <f t="shared" si="30"/>
        <v>0</v>
      </c>
      <c r="G1958" s="1648">
        <v>15</v>
      </c>
      <c r="H1958" s="1648">
        <v>15</v>
      </c>
      <c r="I1958" s="1648"/>
      <c r="J1958" s="1650">
        <v>199726019196</v>
      </c>
    </row>
    <row r="1959" spans="1:10">
      <c r="A1959" s="13" t="s">
        <v>2837</v>
      </c>
      <c r="B1959" s="13" t="s">
        <v>479</v>
      </c>
      <c r="C1959" s="13" t="s">
        <v>5513</v>
      </c>
      <c r="D1959" s="1608">
        <v>2842.96</v>
      </c>
      <c r="E1959" s="210">
        <f>VLOOKUP(A1959,'Lead Sheet'!A:B,2,0)</f>
        <v>0</v>
      </c>
      <c r="F1959" s="1608">
        <f t="shared" si="30"/>
        <v>0</v>
      </c>
      <c r="G1959" s="1648">
        <v>10</v>
      </c>
      <c r="H1959" s="1648">
        <v>10</v>
      </c>
      <c r="I1959" s="1648"/>
      <c r="J1959" s="1650">
        <v>199726019202</v>
      </c>
    </row>
    <row r="1960" spans="1:10">
      <c r="A1960" s="13" t="s">
        <v>2837</v>
      </c>
      <c r="B1960" s="13" t="s">
        <v>480</v>
      </c>
      <c r="C1960" s="13" t="s">
        <v>5530</v>
      </c>
      <c r="D1960" s="1608">
        <v>2261.36</v>
      </c>
      <c r="E1960" s="210">
        <f>VLOOKUP(A1960,'Lead Sheet'!A:B,2,0)</f>
        <v>0</v>
      </c>
      <c r="F1960" s="1608">
        <f t="shared" si="30"/>
        <v>0</v>
      </c>
      <c r="G1960" s="1648">
        <v>20</v>
      </c>
      <c r="H1960" s="1648">
        <v>20</v>
      </c>
      <c r="I1960" s="1648"/>
      <c r="J1960" s="1650">
        <v>199726019219</v>
      </c>
    </row>
    <row r="1961" spans="1:10">
      <c r="A1961" s="13" t="s">
        <v>2837</v>
      </c>
      <c r="B1961" s="13" t="s">
        <v>481</v>
      </c>
      <c r="C1961" s="13" t="s">
        <v>5514</v>
      </c>
      <c r="D1961" s="1608">
        <v>2941.17</v>
      </c>
      <c r="E1961" s="210">
        <f>VLOOKUP(A1961,'Lead Sheet'!A:B,2,0)</f>
        <v>0</v>
      </c>
      <c r="F1961" s="1608">
        <f t="shared" si="30"/>
        <v>0</v>
      </c>
      <c r="G1961" s="1648">
        <v>10</v>
      </c>
      <c r="H1961" s="1648">
        <v>10</v>
      </c>
      <c r="I1961" s="1648"/>
      <c r="J1961" s="1650">
        <v>199726019226</v>
      </c>
    </row>
    <row r="1962" spans="1:10">
      <c r="A1962" s="13" t="s">
        <v>2837</v>
      </c>
      <c r="B1962" s="13" t="s">
        <v>482</v>
      </c>
      <c r="C1962" s="13" t="s">
        <v>5515</v>
      </c>
      <c r="D1962" s="1608">
        <v>3176.8500000000004</v>
      </c>
      <c r="E1962" s="210">
        <f>VLOOKUP(A1962,'Lead Sheet'!A:B,2,0)</f>
        <v>0</v>
      </c>
      <c r="F1962" s="1608">
        <f t="shared" si="30"/>
        <v>0</v>
      </c>
      <c r="G1962" s="1648">
        <v>8</v>
      </c>
      <c r="H1962" s="1648">
        <v>8</v>
      </c>
      <c r="I1962" s="1648"/>
      <c r="J1962" s="1650">
        <v>199726019233</v>
      </c>
    </row>
    <row r="1963" spans="1:10">
      <c r="A1963" s="13" t="s">
        <v>2837</v>
      </c>
      <c r="B1963" s="13" t="s">
        <v>483</v>
      </c>
      <c r="C1963" s="13" t="s">
        <v>5516</v>
      </c>
      <c r="D1963" s="1608">
        <v>3508.76</v>
      </c>
      <c r="E1963" s="210">
        <f>VLOOKUP(A1963,'Lead Sheet'!A:B,2,0)</f>
        <v>0</v>
      </c>
      <c r="F1963" s="1608">
        <f t="shared" si="30"/>
        <v>0</v>
      </c>
      <c r="G1963" s="1648">
        <v>8</v>
      </c>
      <c r="H1963" s="1648">
        <v>8</v>
      </c>
      <c r="I1963" s="1648"/>
      <c r="J1963" s="1650">
        <v>199726019240</v>
      </c>
    </row>
    <row r="1964" spans="1:10">
      <c r="A1964" s="13" t="s">
        <v>2837</v>
      </c>
      <c r="B1964" s="13" t="s">
        <v>484</v>
      </c>
      <c r="C1964" s="13" t="s">
        <v>5517</v>
      </c>
      <c r="D1964" s="1608">
        <v>3741.6</v>
      </c>
      <c r="E1964" s="210">
        <f>VLOOKUP(A1964,'Lead Sheet'!A:B,2,0)</f>
        <v>0</v>
      </c>
      <c r="F1964" s="1608">
        <f t="shared" si="30"/>
        <v>0</v>
      </c>
      <c r="G1964" s="1648">
        <v>8</v>
      </c>
      <c r="H1964" s="1648">
        <v>8</v>
      </c>
      <c r="I1964" s="1648"/>
      <c r="J1964" s="1650">
        <v>199726019257</v>
      </c>
    </row>
    <row r="1965" spans="1:10">
      <c r="A1965" s="13" t="s">
        <v>2837</v>
      </c>
      <c r="B1965" s="13" t="s">
        <v>485</v>
      </c>
      <c r="C1965" s="13" t="s">
        <v>5518</v>
      </c>
      <c r="D1965" s="1608">
        <v>4131.42</v>
      </c>
      <c r="E1965" s="210">
        <f>VLOOKUP(A1965,'Lead Sheet'!A:B,2,0)</f>
        <v>0</v>
      </c>
      <c r="F1965" s="1608">
        <f t="shared" si="30"/>
        <v>0</v>
      </c>
      <c r="G1965" s="1648">
        <v>8</v>
      </c>
      <c r="H1965" s="1648">
        <v>8</v>
      </c>
      <c r="I1965" s="1648"/>
      <c r="J1965" s="1650">
        <v>199726019264</v>
      </c>
    </row>
    <row r="1966" spans="1:10">
      <c r="A1966" s="13" t="s">
        <v>2837</v>
      </c>
      <c r="B1966" s="13" t="s">
        <v>12906</v>
      </c>
      <c r="C1966" s="13" t="s">
        <v>12912</v>
      </c>
      <c r="D1966" s="1608">
        <v>1837.83</v>
      </c>
      <c r="E1966" s="210">
        <f>VLOOKUP(A1966,'Lead Sheet'!A:B,2,0)</f>
        <v>0</v>
      </c>
      <c r="F1966" s="1608">
        <f t="shared" si="30"/>
        <v>0</v>
      </c>
      <c r="G1966" s="1648">
        <v>0</v>
      </c>
      <c r="H1966" s="1648">
        <v>0</v>
      </c>
      <c r="I1966" s="1648"/>
      <c r="J1966" s="1650" t="s">
        <v>13065</v>
      </c>
    </row>
    <row r="1967" spans="1:10">
      <c r="A1967" s="13" t="s">
        <v>2837</v>
      </c>
      <c r="B1967" s="13" t="s">
        <v>12907</v>
      </c>
      <c r="C1967" s="13" t="s">
        <v>12913</v>
      </c>
      <c r="D1967" s="1608">
        <v>2370.5300000000002</v>
      </c>
      <c r="E1967" s="210">
        <f>VLOOKUP(A1967,'Lead Sheet'!A:B,2,0)</f>
        <v>0</v>
      </c>
      <c r="F1967" s="1608">
        <f t="shared" si="30"/>
        <v>0</v>
      </c>
      <c r="G1967" s="1648">
        <v>0</v>
      </c>
      <c r="H1967" s="1648">
        <v>0</v>
      </c>
      <c r="I1967" s="1648"/>
      <c r="J1967" s="1650" t="s">
        <v>13066</v>
      </c>
    </row>
    <row r="1968" spans="1:10">
      <c r="A1968" s="13" t="s">
        <v>2837</v>
      </c>
      <c r="B1968" s="13" t="s">
        <v>12908</v>
      </c>
      <c r="C1968" s="13" t="s">
        <v>12914</v>
      </c>
      <c r="D1968" s="1608">
        <v>3316.1600000000003</v>
      </c>
      <c r="E1968" s="210">
        <f>VLOOKUP(A1968,'Lead Sheet'!A:B,2,0)</f>
        <v>0</v>
      </c>
      <c r="F1968" s="1608">
        <f t="shared" si="30"/>
        <v>0</v>
      </c>
      <c r="G1968" s="1648">
        <v>0</v>
      </c>
      <c r="H1968" s="1648">
        <v>0</v>
      </c>
      <c r="I1968" s="1648"/>
      <c r="J1968" s="1650" t="s">
        <v>13067</v>
      </c>
    </row>
    <row r="1969" spans="1:10">
      <c r="A1969" s="13" t="s">
        <v>2837</v>
      </c>
      <c r="B1969" s="13" t="s">
        <v>12909</v>
      </c>
      <c r="C1969" s="13" t="s">
        <v>12915</v>
      </c>
      <c r="D1969" s="1608">
        <v>4639.6500000000005</v>
      </c>
      <c r="E1969" s="210">
        <f>VLOOKUP(A1969,'Lead Sheet'!A:B,2,0)</f>
        <v>0</v>
      </c>
      <c r="F1969" s="1608">
        <f t="shared" si="30"/>
        <v>0</v>
      </c>
      <c r="G1969" s="1648">
        <v>0</v>
      </c>
      <c r="H1969" s="1648">
        <v>0</v>
      </c>
      <c r="I1969" s="1648"/>
      <c r="J1969" s="1650" t="s">
        <v>13068</v>
      </c>
    </row>
    <row r="1970" spans="1:10">
      <c r="A1970" s="13" t="s">
        <v>2837</v>
      </c>
      <c r="B1970" s="13" t="s">
        <v>12910</v>
      </c>
      <c r="C1970" s="13" t="s">
        <v>12916</v>
      </c>
      <c r="D1970" s="1608">
        <v>5857.3600000000006</v>
      </c>
      <c r="E1970" s="210">
        <f>VLOOKUP(A1970,'Lead Sheet'!A:B,2,0)</f>
        <v>0</v>
      </c>
      <c r="F1970" s="1608">
        <f t="shared" si="30"/>
        <v>0</v>
      </c>
      <c r="G1970" s="1648">
        <v>0</v>
      </c>
      <c r="H1970" s="1648">
        <v>0</v>
      </c>
      <c r="I1970" s="1648"/>
      <c r="J1970" s="1650" t="s">
        <v>13069</v>
      </c>
    </row>
    <row r="1971" spans="1:10">
      <c r="A1971" s="13" t="s">
        <v>2837</v>
      </c>
      <c r="B1971" s="13" t="s">
        <v>12911</v>
      </c>
      <c r="C1971" s="13" t="s">
        <v>12917</v>
      </c>
      <c r="D1971" s="1608">
        <v>7147.22</v>
      </c>
      <c r="E1971" s="210">
        <f>VLOOKUP(A1971,'Lead Sheet'!A:B,2,0)</f>
        <v>0</v>
      </c>
      <c r="F1971" s="1608">
        <f t="shared" si="30"/>
        <v>0</v>
      </c>
      <c r="G1971" s="1648">
        <v>0</v>
      </c>
      <c r="H1971" s="1648">
        <v>0</v>
      </c>
      <c r="I1971" s="1648"/>
      <c r="J1971" s="1650" t="s">
        <v>13070</v>
      </c>
    </row>
    <row r="1972" spans="1:10">
      <c r="A1972" s="13" t="s">
        <v>2838</v>
      </c>
      <c r="B1972" s="13" t="s">
        <v>11865</v>
      </c>
      <c r="C1972" s="13" t="s">
        <v>8682</v>
      </c>
      <c r="D1972" s="1608">
        <v>14.19</v>
      </c>
      <c r="E1972" s="210">
        <f>VLOOKUP(A1972,'Lead Sheet'!A:B,2,0)</f>
        <v>0</v>
      </c>
      <c r="F1972" s="1608">
        <f t="shared" si="30"/>
        <v>0</v>
      </c>
      <c r="G1972" s="1648">
        <v>5</v>
      </c>
      <c r="H1972" s="1648">
        <v>600</v>
      </c>
      <c r="I1972" s="1648"/>
      <c r="J1972" s="1650">
        <v>199726019271</v>
      </c>
    </row>
    <row r="1973" spans="1:10">
      <c r="A1973" s="13" t="s">
        <v>2838</v>
      </c>
      <c r="B1973" s="13" t="s">
        <v>7</v>
      </c>
      <c r="C1973" s="13" t="s">
        <v>8683</v>
      </c>
      <c r="D1973" s="1608">
        <v>14.19</v>
      </c>
      <c r="E1973" s="210">
        <f>VLOOKUP(A1973,'Lead Sheet'!A:B,2,0)</f>
        <v>0</v>
      </c>
      <c r="F1973" s="1608">
        <f t="shared" si="30"/>
        <v>0</v>
      </c>
      <c r="G1973" s="1648">
        <v>5</v>
      </c>
      <c r="H1973" s="1648">
        <v>600</v>
      </c>
      <c r="I1973" s="1648"/>
      <c r="J1973" s="1650">
        <v>199726019288</v>
      </c>
    </row>
    <row r="1974" spans="1:10">
      <c r="A1974" s="13" t="s">
        <v>2838</v>
      </c>
      <c r="B1974" s="13" t="s">
        <v>8</v>
      </c>
      <c r="C1974" s="13" t="s">
        <v>8684</v>
      </c>
      <c r="D1974" s="1608">
        <v>14.19</v>
      </c>
      <c r="E1974" s="210">
        <f>VLOOKUP(A1974,'Lead Sheet'!A:B,2,0)</f>
        <v>0</v>
      </c>
      <c r="F1974" s="1608">
        <f t="shared" si="30"/>
        <v>0</v>
      </c>
      <c r="G1974" s="1648">
        <v>5</v>
      </c>
      <c r="H1974" s="1648">
        <v>300</v>
      </c>
      <c r="I1974" s="1648"/>
      <c r="J1974" s="1650">
        <v>199726019295</v>
      </c>
    </row>
    <row r="1975" spans="1:10">
      <c r="A1975" s="13" t="s">
        <v>2838</v>
      </c>
      <c r="B1975" s="13" t="s">
        <v>11866</v>
      </c>
      <c r="C1975" s="13" t="s">
        <v>8685</v>
      </c>
      <c r="D1975" s="1608">
        <v>17.78</v>
      </c>
      <c r="E1975" s="210">
        <f>VLOOKUP(A1975,'Lead Sheet'!A:B,2,0)</f>
        <v>0</v>
      </c>
      <c r="F1975" s="1608">
        <f t="shared" si="30"/>
        <v>0</v>
      </c>
      <c r="G1975" s="1648">
        <v>5</v>
      </c>
      <c r="H1975" s="1648">
        <v>200</v>
      </c>
      <c r="I1975" s="1648"/>
      <c r="J1975" s="1650">
        <v>199726019301</v>
      </c>
    </row>
    <row r="1976" spans="1:10">
      <c r="A1976" s="13" t="s">
        <v>2838</v>
      </c>
      <c r="B1976" s="13" t="s">
        <v>10</v>
      </c>
      <c r="C1976" s="13" t="s">
        <v>8686</v>
      </c>
      <c r="D1976" s="1608">
        <v>23.430000000000003</v>
      </c>
      <c r="E1976" s="210">
        <f>VLOOKUP(A1976,'Lead Sheet'!A:B,2,0)</f>
        <v>0</v>
      </c>
      <c r="F1976" s="1608">
        <f t="shared" si="30"/>
        <v>0</v>
      </c>
      <c r="G1976" s="1648">
        <v>5</v>
      </c>
      <c r="H1976" s="1648">
        <v>100</v>
      </c>
      <c r="I1976" s="1648"/>
      <c r="J1976" s="1650">
        <v>199726019318</v>
      </c>
    </row>
    <row r="1977" spans="1:10">
      <c r="A1977" s="13" t="s">
        <v>2838</v>
      </c>
      <c r="B1977" s="13" t="s">
        <v>11867</v>
      </c>
      <c r="C1977" s="13" t="s">
        <v>8687</v>
      </c>
      <c r="D1977" s="1608">
        <v>35.58</v>
      </c>
      <c r="E1977" s="210">
        <f>VLOOKUP(A1977,'Lead Sheet'!A:B,2,0)</f>
        <v>0</v>
      </c>
      <c r="F1977" s="1608">
        <f t="shared" si="30"/>
        <v>0</v>
      </c>
      <c r="G1977" s="1648">
        <v>5</v>
      </c>
      <c r="H1977" s="1648">
        <v>100</v>
      </c>
      <c r="I1977" s="1648"/>
      <c r="J1977" s="1650">
        <v>199726019325</v>
      </c>
    </row>
    <row r="1978" spans="1:10">
      <c r="A1978" s="13" t="s">
        <v>2838</v>
      </c>
      <c r="B1978" s="13" t="s">
        <v>12</v>
      </c>
      <c r="C1978" s="13" t="s">
        <v>8688</v>
      </c>
      <c r="D1978" s="1608">
        <v>55.53</v>
      </c>
      <c r="E1978" s="210">
        <f>VLOOKUP(A1978,'Lead Sheet'!A:B,2,0)</f>
        <v>0</v>
      </c>
      <c r="F1978" s="1608">
        <f t="shared" si="30"/>
        <v>0</v>
      </c>
      <c r="G1978" s="1648">
        <v>5</v>
      </c>
      <c r="H1978" s="1648">
        <v>75</v>
      </c>
      <c r="I1978" s="1648"/>
      <c r="J1978" s="1650">
        <v>199726019332</v>
      </c>
    </row>
    <row r="1979" spans="1:10">
      <c r="A1979" s="13" t="s">
        <v>2838</v>
      </c>
      <c r="B1979" s="13" t="s">
        <v>11868</v>
      </c>
      <c r="C1979" s="13" t="s">
        <v>8689</v>
      </c>
      <c r="D1979" s="1608">
        <v>75.440000000000012</v>
      </c>
      <c r="E1979" s="210">
        <f>VLOOKUP(A1979,'Lead Sheet'!A:B,2,0)</f>
        <v>0</v>
      </c>
      <c r="F1979" s="1608">
        <f t="shared" si="30"/>
        <v>0</v>
      </c>
      <c r="G1979" s="1648">
        <v>5</v>
      </c>
      <c r="H1979" s="1648">
        <v>50</v>
      </c>
      <c r="I1979" s="1648"/>
      <c r="J1979" s="1650">
        <v>199726019349</v>
      </c>
    </row>
    <row r="1980" spans="1:10">
      <c r="A1980" s="13" t="s">
        <v>2838</v>
      </c>
      <c r="B1980" s="13" t="s">
        <v>11869</v>
      </c>
      <c r="C1980" s="13" t="s">
        <v>8690</v>
      </c>
      <c r="D1980" s="1608">
        <v>124.19000000000001</v>
      </c>
      <c r="E1980" s="210">
        <f>VLOOKUP(A1980,'Lead Sheet'!A:B,2,0)</f>
        <v>0</v>
      </c>
      <c r="F1980" s="1608">
        <f t="shared" si="30"/>
        <v>0</v>
      </c>
      <c r="G1980" s="1648">
        <v>5</v>
      </c>
      <c r="H1980" s="1648">
        <v>30</v>
      </c>
      <c r="I1980" s="1648"/>
      <c r="J1980" s="1650">
        <v>199726019356</v>
      </c>
    </row>
    <row r="1981" spans="1:10">
      <c r="A1981" s="13" t="s">
        <v>2838</v>
      </c>
      <c r="B1981" s="13" t="s">
        <v>15</v>
      </c>
      <c r="C1981" s="13" t="s">
        <v>8691</v>
      </c>
      <c r="D1981" s="1608">
        <v>205.53</v>
      </c>
      <c r="E1981" s="210">
        <f>VLOOKUP(A1981,'Lead Sheet'!A:B,2,0)</f>
        <v>0</v>
      </c>
      <c r="F1981" s="1608">
        <f t="shared" si="30"/>
        <v>0</v>
      </c>
      <c r="G1981" s="1648">
        <v>18</v>
      </c>
      <c r="H1981" s="1648">
        <v>18</v>
      </c>
      <c r="I1981" s="1648"/>
      <c r="J1981" s="1650">
        <v>199726019363</v>
      </c>
    </row>
    <row r="1982" spans="1:10">
      <c r="A1982" s="13" t="s">
        <v>2838</v>
      </c>
      <c r="B1982" s="13" t="s">
        <v>16</v>
      </c>
      <c r="C1982" s="13" t="s">
        <v>8692</v>
      </c>
      <c r="D1982" s="1608">
        <v>285.17</v>
      </c>
      <c r="E1982" s="210">
        <f>VLOOKUP(A1982,'Lead Sheet'!A:B,2,0)</f>
        <v>0</v>
      </c>
      <c r="F1982" s="1608">
        <f t="shared" si="30"/>
        <v>0</v>
      </c>
      <c r="G1982" s="1648">
        <v>12</v>
      </c>
      <c r="H1982" s="1648">
        <v>12</v>
      </c>
      <c r="I1982" s="1648"/>
      <c r="J1982" s="1650">
        <v>199726019370</v>
      </c>
    </row>
    <row r="1983" spans="1:10">
      <c r="A1983" s="13" t="s">
        <v>2838</v>
      </c>
      <c r="B1983" s="13" t="s">
        <v>11870</v>
      </c>
      <c r="C1983" s="13" t="s">
        <v>8693</v>
      </c>
      <c r="D1983" s="1608">
        <v>546.63</v>
      </c>
      <c r="E1983" s="210">
        <f>VLOOKUP(A1983,'Lead Sheet'!A:B,2,0)</f>
        <v>0</v>
      </c>
      <c r="F1983" s="1608">
        <f t="shared" si="30"/>
        <v>0</v>
      </c>
      <c r="G1983" s="1648">
        <v>8</v>
      </c>
      <c r="H1983" s="1648">
        <v>8</v>
      </c>
      <c r="I1983" s="1648"/>
      <c r="J1983" s="1650">
        <v>199726019387</v>
      </c>
    </row>
    <row r="1984" spans="1:10">
      <c r="A1984" s="13" t="s">
        <v>2838</v>
      </c>
      <c r="B1984" s="13" t="s">
        <v>11871</v>
      </c>
      <c r="C1984" s="13" t="s">
        <v>8694</v>
      </c>
      <c r="D1984" s="1608">
        <v>15.18</v>
      </c>
      <c r="E1984" s="210">
        <f>VLOOKUP(A1984,'Lead Sheet'!A:B,2,0)</f>
        <v>0</v>
      </c>
      <c r="F1984" s="1608">
        <f t="shared" si="30"/>
        <v>0</v>
      </c>
      <c r="G1984" s="1648">
        <v>5</v>
      </c>
      <c r="H1984" s="1648">
        <v>300</v>
      </c>
      <c r="I1984" s="1648"/>
      <c r="J1984" s="1650">
        <v>199726019394</v>
      </c>
    </row>
    <row r="1985" spans="1:10">
      <c r="A1985" s="13" t="s">
        <v>2838</v>
      </c>
      <c r="B1985" s="13" t="s">
        <v>11872</v>
      </c>
      <c r="C1985" s="13" t="s">
        <v>8695</v>
      </c>
      <c r="D1985" s="1608">
        <v>15.18</v>
      </c>
      <c r="E1985" s="210">
        <f>VLOOKUP(A1985,'Lead Sheet'!A:B,2,0)</f>
        <v>0</v>
      </c>
      <c r="F1985" s="1608">
        <f t="shared" si="30"/>
        <v>0</v>
      </c>
      <c r="G1985" s="1648">
        <v>5</v>
      </c>
      <c r="H1985" s="1648">
        <v>300</v>
      </c>
      <c r="I1985" s="1648"/>
      <c r="J1985" s="1650">
        <v>199726019400</v>
      </c>
    </row>
    <row r="1986" spans="1:10">
      <c r="A1986" s="13" t="s">
        <v>2838</v>
      </c>
      <c r="B1986" s="13" t="s">
        <v>11873</v>
      </c>
      <c r="C1986" s="13" t="s">
        <v>8696</v>
      </c>
      <c r="D1986" s="1608">
        <v>15.18</v>
      </c>
      <c r="E1986" s="210">
        <f>VLOOKUP(A1986,'Lead Sheet'!A:B,2,0)</f>
        <v>0</v>
      </c>
      <c r="F1986" s="1608">
        <f t="shared" si="30"/>
        <v>0</v>
      </c>
      <c r="G1986" s="1648">
        <v>5</v>
      </c>
      <c r="H1986" s="1648">
        <v>300</v>
      </c>
      <c r="I1986" s="1648"/>
      <c r="J1986" s="1650">
        <v>199726019417</v>
      </c>
    </row>
    <row r="1987" spans="1:10">
      <c r="A1987" s="13" t="s">
        <v>2838</v>
      </c>
      <c r="B1987" s="13" t="s">
        <v>11874</v>
      </c>
      <c r="C1987" s="13" t="s">
        <v>8697</v>
      </c>
      <c r="D1987" s="1608">
        <v>21.930000000000003</v>
      </c>
      <c r="E1987" s="210">
        <f>VLOOKUP(A1987,'Lead Sheet'!A:B,2,0)</f>
        <v>0</v>
      </c>
      <c r="F1987" s="1608">
        <f t="shared" ref="F1987:F2050" si="31">IFERROR(D1987*E1987,"NET")</f>
        <v>0</v>
      </c>
      <c r="G1987" s="1648">
        <v>5</v>
      </c>
      <c r="H1987" s="1648">
        <v>300</v>
      </c>
      <c r="I1987" s="1648"/>
      <c r="J1987" s="1650">
        <v>199726019424</v>
      </c>
    </row>
    <row r="1988" spans="1:10">
      <c r="A1988" s="13" t="s">
        <v>2838</v>
      </c>
      <c r="B1988" s="13" t="s">
        <v>11875</v>
      </c>
      <c r="C1988" s="13" t="s">
        <v>8698</v>
      </c>
      <c r="D1988" s="1608">
        <v>18.950000000000003</v>
      </c>
      <c r="E1988" s="210">
        <f>VLOOKUP(A1988,'Lead Sheet'!A:B,2,0)</f>
        <v>0</v>
      </c>
      <c r="F1988" s="1608">
        <f t="shared" si="31"/>
        <v>0</v>
      </c>
      <c r="G1988" s="1648">
        <v>5</v>
      </c>
      <c r="H1988" s="1648">
        <v>200</v>
      </c>
      <c r="I1988" s="1648"/>
      <c r="J1988" s="1650">
        <v>199726019431</v>
      </c>
    </row>
    <row r="1989" spans="1:10">
      <c r="A1989" s="13" t="s">
        <v>2838</v>
      </c>
      <c r="B1989" s="13" t="s">
        <v>11876</v>
      </c>
      <c r="C1989" s="13" t="s">
        <v>8699</v>
      </c>
      <c r="D1989" s="1608">
        <v>18.950000000000003</v>
      </c>
      <c r="E1989" s="210">
        <f>VLOOKUP(A1989,'Lead Sheet'!A:B,2,0)</f>
        <v>0</v>
      </c>
      <c r="F1989" s="1608">
        <f t="shared" si="31"/>
        <v>0</v>
      </c>
      <c r="G1989" s="1648">
        <v>5</v>
      </c>
      <c r="H1989" s="1648">
        <v>200</v>
      </c>
      <c r="I1989" s="1648"/>
      <c r="J1989" s="1650">
        <v>199726019448</v>
      </c>
    </row>
    <row r="1990" spans="1:10">
      <c r="A1990" s="13" t="s">
        <v>2838</v>
      </c>
      <c r="B1990" s="13" t="s">
        <v>357</v>
      </c>
      <c r="C1990" s="13" t="s">
        <v>8700</v>
      </c>
      <c r="D1990" s="1608">
        <v>31.290000000000003</v>
      </c>
      <c r="E1990" s="210">
        <f>VLOOKUP(A1990,'Lead Sheet'!A:B,2,0)</f>
        <v>0</v>
      </c>
      <c r="F1990" s="1608">
        <f t="shared" si="31"/>
        <v>0</v>
      </c>
      <c r="G1990" s="1648">
        <v>5</v>
      </c>
      <c r="H1990" s="1648">
        <v>200</v>
      </c>
      <c r="I1990" s="1648"/>
      <c r="J1990" s="1650">
        <v>199726019455</v>
      </c>
    </row>
    <row r="1991" spans="1:10">
      <c r="A1991" s="13" t="s">
        <v>2838</v>
      </c>
      <c r="B1991" s="13" t="s">
        <v>11877</v>
      </c>
      <c r="C1991" s="13" t="s">
        <v>8701</v>
      </c>
      <c r="D1991" s="1608">
        <v>28.150000000000002</v>
      </c>
      <c r="E1991" s="210">
        <f>VLOOKUP(A1991,'Lead Sheet'!A:B,2,0)</f>
        <v>0</v>
      </c>
      <c r="F1991" s="1608">
        <f t="shared" si="31"/>
        <v>0</v>
      </c>
      <c r="G1991" s="1648">
        <v>5</v>
      </c>
      <c r="H1991" s="1648">
        <v>200</v>
      </c>
      <c r="I1991" s="1648"/>
      <c r="J1991" s="1650">
        <v>199726019462</v>
      </c>
    </row>
    <row r="1992" spans="1:10">
      <c r="A1992" s="13" t="s">
        <v>2838</v>
      </c>
      <c r="B1992" s="13" t="s">
        <v>11878</v>
      </c>
      <c r="C1992" s="13" t="s">
        <v>8702</v>
      </c>
      <c r="D1992" s="1608">
        <v>28.150000000000002</v>
      </c>
      <c r="E1992" s="210">
        <f>VLOOKUP(A1992,'Lead Sheet'!A:B,2,0)</f>
        <v>0</v>
      </c>
      <c r="F1992" s="1608">
        <f t="shared" si="31"/>
        <v>0</v>
      </c>
      <c r="G1992" s="1648">
        <v>5</v>
      </c>
      <c r="H1992" s="1648">
        <v>200</v>
      </c>
      <c r="I1992" s="1648"/>
      <c r="J1992" s="1650">
        <v>199726019479</v>
      </c>
    </row>
    <row r="1993" spans="1:10">
      <c r="A1993" s="13" t="s">
        <v>2838</v>
      </c>
      <c r="B1993" s="13" t="s">
        <v>11879</v>
      </c>
      <c r="C1993" s="13" t="s">
        <v>8703</v>
      </c>
      <c r="D1993" s="1608">
        <v>52.73</v>
      </c>
      <c r="E1993" s="210">
        <f>VLOOKUP(A1993,'Lead Sheet'!A:B,2,0)</f>
        <v>0</v>
      </c>
      <c r="F1993" s="1608">
        <f t="shared" si="31"/>
        <v>0</v>
      </c>
      <c r="G1993" s="1648">
        <v>5</v>
      </c>
      <c r="H1993" s="1648">
        <v>100</v>
      </c>
      <c r="I1993" s="1648"/>
      <c r="J1993" s="1650">
        <v>199726019486</v>
      </c>
    </row>
    <row r="1994" spans="1:10">
      <c r="A1994" s="13" t="s">
        <v>2838</v>
      </c>
      <c r="B1994" s="13" t="s">
        <v>11880</v>
      </c>
      <c r="C1994" s="13" t="s">
        <v>8704</v>
      </c>
      <c r="D1994" s="1608">
        <v>46.8</v>
      </c>
      <c r="E1994" s="210">
        <f>VLOOKUP(A1994,'Lead Sheet'!A:B,2,0)</f>
        <v>0</v>
      </c>
      <c r="F1994" s="1608">
        <f t="shared" si="31"/>
        <v>0</v>
      </c>
      <c r="G1994" s="1648">
        <v>5</v>
      </c>
      <c r="H1994" s="1648">
        <v>100</v>
      </c>
      <c r="I1994" s="1648"/>
      <c r="J1994" s="1650">
        <v>199726019493</v>
      </c>
    </row>
    <row r="1995" spans="1:10">
      <c r="A1995" s="13" t="s">
        <v>2838</v>
      </c>
      <c r="B1995" s="13" t="s">
        <v>11881</v>
      </c>
      <c r="C1995" s="13" t="s">
        <v>8705</v>
      </c>
      <c r="D1995" s="1608">
        <v>46.8</v>
      </c>
      <c r="E1995" s="210">
        <f>VLOOKUP(A1995,'Lead Sheet'!A:B,2,0)</f>
        <v>0</v>
      </c>
      <c r="F1995" s="1608">
        <f t="shared" si="31"/>
        <v>0</v>
      </c>
      <c r="G1995" s="1648">
        <v>5</v>
      </c>
      <c r="H1995" s="1648">
        <v>100</v>
      </c>
      <c r="I1995" s="1648"/>
      <c r="J1995" s="1650">
        <v>199726019509</v>
      </c>
    </row>
    <row r="1996" spans="1:10">
      <c r="A1996" s="13" t="s">
        <v>2838</v>
      </c>
      <c r="B1996" s="13" t="s">
        <v>11882</v>
      </c>
      <c r="C1996" s="13" t="s">
        <v>8706</v>
      </c>
      <c r="D1996" s="1608">
        <v>89.6</v>
      </c>
      <c r="E1996" s="210">
        <f>VLOOKUP(A1996,'Lead Sheet'!A:B,2,0)</f>
        <v>0</v>
      </c>
      <c r="F1996" s="1608">
        <f t="shared" si="31"/>
        <v>0</v>
      </c>
      <c r="G1996" s="1648">
        <v>5</v>
      </c>
      <c r="H1996" s="1648">
        <v>90</v>
      </c>
      <c r="I1996" s="1648"/>
      <c r="J1996" s="1650">
        <v>199726019516</v>
      </c>
    </row>
    <row r="1997" spans="1:10">
      <c r="A1997" s="13" t="s">
        <v>2838</v>
      </c>
      <c r="B1997" s="13" t="s">
        <v>11883</v>
      </c>
      <c r="C1997" s="13" t="s">
        <v>8707</v>
      </c>
      <c r="D1997" s="1608">
        <v>75.440000000000012</v>
      </c>
      <c r="E1997" s="210">
        <f>VLOOKUP(A1997,'Lead Sheet'!A:B,2,0)</f>
        <v>0</v>
      </c>
      <c r="F1997" s="1608">
        <f t="shared" si="31"/>
        <v>0</v>
      </c>
      <c r="G1997" s="1648">
        <v>5</v>
      </c>
      <c r="H1997" s="1648">
        <v>90</v>
      </c>
      <c r="I1997" s="1648"/>
      <c r="J1997" s="1650">
        <v>199726019523</v>
      </c>
    </row>
    <row r="1998" spans="1:10">
      <c r="A1998" s="13" t="s">
        <v>2838</v>
      </c>
      <c r="B1998" s="13" t="s">
        <v>11884</v>
      </c>
      <c r="C1998" s="13" t="s">
        <v>8708</v>
      </c>
      <c r="D1998" s="1608">
        <v>75.440000000000012</v>
      </c>
      <c r="E1998" s="210">
        <f>VLOOKUP(A1998,'Lead Sheet'!A:B,2,0)</f>
        <v>0</v>
      </c>
      <c r="F1998" s="1608">
        <f t="shared" si="31"/>
        <v>0</v>
      </c>
      <c r="G1998" s="1648">
        <v>5</v>
      </c>
      <c r="H1998" s="1648">
        <v>70</v>
      </c>
      <c r="I1998" s="1648"/>
      <c r="J1998" s="1650">
        <v>199726019530</v>
      </c>
    </row>
    <row r="1999" spans="1:10">
      <c r="A1999" s="13" t="s">
        <v>2838</v>
      </c>
      <c r="B1999" s="13" t="s">
        <v>11885</v>
      </c>
      <c r="C1999" s="13" t="s">
        <v>8709</v>
      </c>
      <c r="D1999" s="1608">
        <v>107.37</v>
      </c>
      <c r="E1999" s="210">
        <f>VLOOKUP(A1999,'Lead Sheet'!A:B,2,0)</f>
        <v>0</v>
      </c>
      <c r="F1999" s="1608">
        <f t="shared" si="31"/>
        <v>0</v>
      </c>
      <c r="G1999" s="1648">
        <v>5</v>
      </c>
      <c r="H1999" s="1648">
        <v>70</v>
      </c>
      <c r="I1999" s="1648"/>
      <c r="J1999" s="1650">
        <v>199726019547</v>
      </c>
    </row>
    <row r="2000" spans="1:10">
      <c r="A2000" s="13" t="s">
        <v>2838</v>
      </c>
      <c r="B2000" s="13" t="s">
        <v>11886</v>
      </c>
      <c r="C2000" s="13" t="s">
        <v>8710</v>
      </c>
      <c r="D2000" s="1608">
        <v>107.37</v>
      </c>
      <c r="E2000" s="210">
        <f>VLOOKUP(A2000,'Lead Sheet'!A:B,2,0)</f>
        <v>0</v>
      </c>
      <c r="F2000" s="1608">
        <f t="shared" si="31"/>
        <v>0</v>
      </c>
      <c r="G2000" s="1648">
        <v>5</v>
      </c>
      <c r="H2000" s="1648">
        <v>80</v>
      </c>
      <c r="I2000" s="1648"/>
      <c r="J2000" s="1650">
        <v>199726019554</v>
      </c>
    </row>
    <row r="2001" spans="1:10">
      <c r="A2001" s="13" t="s">
        <v>2838</v>
      </c>
      <c r="B2001" s="13" t="s">
        <v>11887</v>
      </c>
      <c r="C2001" s="13" t="s">
        <v>8711</v>
      </c>
      <c r="D2001" s="1608">
        <v>95.38000000000001</v>
      </c>
      <c r="E2001" s="210">
        <f>VLOOKUP(A2001,'Lead Sheet'!A:B,2,0)</f>
        <v>0</v>
      </c>
      <c r="F2001" s="1608">
        <f t="shared" si="31"/>
        <v>0</v>
      </c>
      <c r="G2001" s="1648">
        <v>5</v>
      </c>
      <c r="H2001" s="1648">
        <v>75</v>
      </c>
      <c r="I2001" s="1648"/>
      <c r="J2001" s="1650">
        <v>199726019561</v>
      </c>
    </row>
    <row r="2002" spans="1:10">
      <c r="A2002" s="13" t="s">
        <v>2838</v>
      </c>
      <c r="B2002" s="13" t="s">
        <v>11888</v>
      </c>
      <c r="C2002" s="13" t="s">
        <v>8712</v>
      </c>
      <c r="D2002" s="1608">
        <v>95.38000000000001</v>
      </c>
      <c r="E2002" s="210">
        <f>VLOOKUP(A2002,'Lead Sheet'!A:B,2,0)</f>
        <v>0</v>
      </c>
      <c r="F2002" s="1608">
        <f t="shared" si="31"/>
        <v>0</v>
      </c>
      <c r="G2002" s="1648">
        <v>5</v>
      </c>
      <c r="H2002" s="1648">
        <v>60</v>
      </c>
      <c r="I2002" s="1648"/>
      <c r="J2002" s="1650">
        <v>199726019578</v>
      </c>
    </row>
    <row r="2003" spans="1:10">
      <c r="A2003" s="13" t="s">
        <v>2838</v>
      </c>
      <c r="B2003" s="13" t="s">
        <v>37</v>
      </c>
      <c r="C2003" s="13" t="s">
        <v>8713</v>
      </c>
      <c r="D2003" s="1608">
        <v>159.63</v>
      </c>
      <c r="E2003" s="210">
        <f>VLOOKUP(A2003,'Lead Sheet'!A:B,2,0)</f>
        <v>0</v>
      </c>
      <c r="F2003" s="1608">
        <f t="shared" si="31"/>
        <v>0</v>
      </c>
      <c r="G2003" s="1648">
        <v>5</v>
      </c>
      <c r="H2003" s="1648">
        <v>60</v>
      </c>
      <c r="I2003" s="1648"/>
      <c r="J2003" s="1650">
        <v>199726019585</v>
      </c>
    </row>
    <row r="2004" spans="1:10">
      <c r="A2004" s="13" t="s">
        <v>2838</v>
      </c>
      <c r="B2004" s="13" t="s">
        <v>38</v>
      </c>
      <c r="C2004" s="13" t="s">
        <v>8714</v>
      </c>
      <c r="D2004" s="1608">
        <v>159.63</v>
      </c>
      <c r="E2004" s="210">
        <f>VLOOKUP(A2004,'Lead Sheet'!A:B,2,0)</f>
        <v>0</v>
      </c>
      <c r="F2004" s="1608">
        <f t="shared" si="31"/>
        <v>0</v>
      </c>
      <c r="G2004" s="1648">
        <v>5</v>
      </c>
      <c r="H2004" s="1648">
        <v>60</v>
      </c>
      <c r="I2004" s="1648"/>
      <c r="J2004" s="1650">
        <v>199726019592</v>
      </c>
    </row>
    <row r="2005" spans="1:10">
      <c r="A2005" s="13" t="s">
        <v>2838</v>
      </c>
      <c r="B2005" s="13" t="s">
        <v>39</v>
      </c>
      <c r="C2005" s="13" t="s">
        <v>8715</v>
      </c>
      <c r="D2005" s="1608">
        <v>159.63</v>
      </c>
      <c r="E2005" s="210">
        <f>VLOOKUP(A2005,'Lead Sheet'!A:B,2,0)</f>
        <v>0</v>
      </c>
      <c r="F2005" s="1608">
        <f t="shared" si="31"/>
        <v>0</v>
      </c>
      <c r="G2005" s="1648">
        <v>5</v>
      </c>
      <c r="H2005" s="1648">
        <v>60</v>
      </c>
      <c r="I2005" s="1648"/>
      <c r="J2005" s="1650">
        <v>199726019608</v>
      </c>
    </row>
    <row r="2006" spans="1:10">
      <c r="A2006" s="13" t="s">
        <v>2838</v>
      </c>
      <c r="B2006" s="13" t="s">
        <v>11889</v>
      </c>
      <c r="C2006" s="13" t="s">
        <v>8716</v>
      </c>
      <c r="D2006" s="1608">
        <v>141.67999999999998</v>
      </c>
      <c r="E2006" s="210">
        <f>VLOOKUP(A2006,'Lead Sheet'!A:B,2,0)</f>
        <v>0</v>
      </c>
      <c r="F2006" s="1608">
        <f t="shared" si="31"/>
        <v>0</v>
      </c>
      <c r="G2006" s="1648">
        <v>5</v>
      </c>
      <c r="H2006" s="1648">
        <v>50</v>
      </c>
      <c r="I2006" s="1648"/>
      <c r="J2006" s="1650">
        <v>199726019615</v>
      </c>
    </row>
    <row r="2007" spans="1:10">
      <c r="A2007" s="13" t="s">
        <v>2838</v>
      </c>
      <c r="B2007" s="13" t="s">
        <v>11890</v>
      </c>
      <c r="C2007" s="13" t="s">
        <v>8717</v>
      </c>
      <c r="D2007" s="1608">
        <v>141.67999999999998</v>
      </c>
      <c r="E2007" s="210">
        <f>VLOOKUP(A2007,'Lead Sheet'!A:B,2,0)</f>
        <v>0</v>
      </c>
      <c r="F2007" s="1608">
        <f t="shared" si="31"/>
        <v>0</v>
      </c>
      <c r="G2007" s="1648">
        <v>5</v>
      </c>
      <c r="H2007" s="1648">
        <v>50</v>
      </c>
      <c r="I2007" s="1648"/>
      <c r="J2007" s="1650">
        <v>199726019622</v>
      </c>
    </row>
    <row r="2008" spans="1:10">
      <c r="A2008" s="13" t="s">
        <v>2838</v>
      </c>
      <c r="B2008" s="13" t="s">
        <v>11891</v>
      </c>
      <c r="C2008" s="13" t="s">
        <v>8718</v>
      </c>
      <c r="D2008" s="1608">
        <v>250.89999999999998</v>
      </c>
      <c r="E2008" s="210">
        <f>VLOOKUP(A2008,'Lead Sheet'!A:B,2,0)</f>
        <v>0</v>
      </c>
      <c r="F2008" s="1608">
        <f t="shared" si="31"/>
        <v>0</v>
      </c>
      <c r="G2008" s="1648">
        <v>5</v>
      </c>
      <c r="H2008" s="1648">
        <v>20</v>
      </c>
      <c r="I2008" s="1648"/>
      <c r="J2008" s="1650">
        <v>199726019639</v>
      </c>
    </row>
    <row r="2009" spans="1:10">
      <c r="A2009" s="13" t="s">
        <v>2838</v>
      </c>
      <c r="B2009" s="13" t="s">
        <v>11892</v>
      </c>
      <c r="C2009" s="13" t="s">
        <v>8719</v>
      </c>
      <c r="D2009" s="1608">
        <v>250.89999999999998</v>
      </c>
      <c r="E2009" s="210">
        <f>VLOOKUP(A2009,'Lead Sheet'!A:B,2,0)</f>
        <v>0</v>
      </c>
      <c r="F2009" s="1608">
        <f t="shared" si="31"/>
        <v>0</v>
      </c>
      <c r="G2009" s="1648">
        <v>5</v>
      </c>
      <c r="H2009" s="1648">
        <v>20</v>
      </c>
      <c r="I2009" s="1648"/>
      <c r="J2009" s="1650">
        <v>199726019646</v>
      </c>
    </row>
    <row r="2010" spans="1:10">
      <c r="A2010" s="13" t="s">
        <v>2838</v>
      </c>
      <c r="B2010" s="13" t="s">
        <v>11893</v>
      </c>
      <c r="C2010" s="13" t="s">
        <v>8720</v>
      </c>
      <c r="D2010" s="1608">
        <v>332.52</v>
      </c>
      <c r="E2010" s="210">
        <f>VLOOKUP(A2010,'Lead Sheet'!A:B,2,0)</f>
        <v>0</v>
      </c>
      <c r="F2010" s="1608">
        <f t="shared" si="31"/>
        <v>0</v>
      </c>
      <c r="G2010" s="1648">
        <v>12</v>
      </c>
      <c r="H2010" s="1648">
        <v>12</v>
      </c>
      <c r="I2010" s="1648"/>
      <c r="J2010" s="1650">
        <v>199726019653</v>
      </c>
    </row>
    <row r="2011" spans="1:10">
      <c r="A2011" s="13" t="s">
        <v>2838</v>
      </c>
      <c r="B2011" s="13" t="s">
        <v>11894</v>
      </c>
      <c r="C2011" s="13" t="s">
        <v>8721</v>
      </c>
      <c r="D2011" s="1608">
        <v>332.52</v>
      </c>
      <c r="E2011" s="210">
        <f>VLOOKUP(A2011,'Lead Sheet'!A:B,2,0)</f>
        <v>0</v>
      </c>
      <c r="F2011" s="1608">
        <f t="shared" si="31"/>
        <v>0</v>
      </c>
      <c r="G2011" s="1648">
        <v>12</v>
      </c>
      <c r="H2011" s="1648">
        <v>12</v>
      </c>
      <c r="I2011" s="1648"/>
      <c r="J2011" s="1650">
        <v>199726019660</v>
      </c>
    </row>
    <row r="2012" spans="1:10">
      <c r="A2012" s="13" t="s">
        <v>2838</v>
      </c>
      <c r="B2012" s="13" t="s">
        <v>11895</v>
      </c>
      <c r="C2012" s="13" t="s">
        <v>11896</v>
      </c>
      <c r="D2012" s="1608">
        <v>35.629999999999995</v>
      </c>
      <c r="E2012" s="210">
        <f>VLOOKUP(A2012,'Lead Sheet'!A:B,2,0)</f>
        <v>0</v>
      </c>
      <c r="F2012" s="1608">
        <f t="shared" si="31"/>
        <v>0</v>
      </c>
      <c r="G2012" s="1648">
        <v>5</v>
      </c>
      <c r="H2012" s="1648">
        <v>400</v>
      </c>
      <c r="I2012" s="1648"/>
      <c r="J2012" s="1650">
        <v>199726019684</v>
      </c>
    </row>
    <row r="2013" spans="1:10">
      <c r="A2013" s="13" t="s">
        <v>2838</v>
      </c>
      <c r="B2013" s="13" t="s">
        <v>11897</v>
      </c>
      <c r="C2013" s="13" t="s">
        <v>50</v>
      </c>
      <c r="D2013" s="1608">
        <v>47.23</v>
      </c>
      <c r="E2013" s="210">
        <f>VLOOKUP(A2013,'Lead Sheet'!A:B,2,0)</f>
        <v>0</v>
      </c>
      <c r="F2013" s="1608">
        <f t="shared" si="31"/>
        <v>0</v>
      </c>
      <c r="G2013" s="1648">
        <v>5</v>
      </c>
      <c r="H2013" s="1648">
        <v>200</v>
      </c>
      <c r="I2013" s="1648"/>
      <c r="J2013" s="1650">
        <v>199726019691</v>
      </c>
    </row>
    <row r="2014" spans="1:10">
      <c r="A2014" s="13" t="s">
        <v>2838</v>
      </c>
      <c r="B2014" s="13" t="s">
        <v>51</v>
      </c>
      <c r="C2014" s="13" t="s">
        <v>52</v>
      </c>
      <c r="D2014" s="1608">
        <v>50.11</v>
      </c>
      <c r="E2014" s="210">
        <f>VLOOKUP(A2014,'Lead Sheet'!A:B,2,0)</f>
        <v>0</v>
      </c>
      <c r="F2014" s="1608">
        <f t="shared" si="31"/>
        <v>0</v>
      </c>
      <c r="G2014" s="1648">
        <v>5</v>
      </c>
      <c r="H2014" s="1648">
        <v>300</v>
      </c>
      <c r="I2014" s="1648"/>
      <c r="J2014" s="1650">
        <v>199726019707</v>
      </c>
    </row>
    <row r="2015" spans="1:10">
      <c r="A2015" s="13" t="s">
        <v>2838</v>
      </c>
      <c r="B2015" s="13" t="s">
        <v>11898</v>
      </c>
      <c r="C2015" s="13" t="s">
        <v>54</v>
      </c>
      <c r="D2015" s="1608">
        <v>50.11</v>
      </c>
      <c r="E2015" s="210">
        <f>VLOOKUP(A2015,'Lead Sheet'!A:B,2,0)</f>
        <v>0</v>
      </c>
      <c r="F2015" s="1608">
        <f t="shared" si="31"/>
        <v>0</v>
      </c>
      <c r="G2015" s="1648">
        <v>5</v>
      </c>
      <c r="H2015" s="1648">
        <v>150</v>
      </c>
      <c r="I2015" s="1648"/>
      <c r="J2015" s="1650">
        <v>199726019714</v>
      </c>
    </row>
    <row r="2016" spans="1:10">
      <c r="A2016" s="13" t="s">
        <v>2838</v>
      </c>
      <c r="B2016" s="13" t="s">
        <v>55</v>
      </c>
      <c r="C2016" s="13" t="s">
        <v>56</v>
      </c>
      <c r="D2016" s="1608">
        <v>50.11</v>
      </c>
      <c r="E2016" s="210">
        <f>VLOOKUP(A2016,'Lead Sheet'!A:B,2,0)</f>
        <v>0</v>
      </c>
      <c r="F2016" s="1608">
        <f t="shared" si="31"/>
        <v>0</v>
      </c>
      <c r="G2016" s="1648">
        <v>5</v>
      </c>
      <c r="H2016" s="1648">
        <v>150</v>
      </c>
      <c r="I2016" s="1648"/>
      <c r="J2016" s="1650">
        <v>199726019721</v>
      </c>
    </row>
    <row r="2017" spans="1:10">
      <c r="A2017" s="13" t="s">
        <v>2838</v>
      </c>
      <c r="B2017" s="13" t="s">
        <v>57</v>
      </c>
      <c r="C2017" s="13" t="s">
        <v>58</v>
      </c>
      <c r="D2017" s="1608">
        <v>54.44</v>
      </c>
      <c r="E2017" s="210">
        <f>VLOOKUP(A2017,'Lead Sheet'!A:B,2,0)</f>
        <v>0</v>
      </c>
      <c r="F2017" s="1608">
        <f t="shared" si="31"/>
        <v>0</v>
      </c>
      <c r="G2017" s="1648">
        <v>5</v>
      </c>
      <c r="H2017" s="1648">
        <v>75</v>
      </c>
      <c r="I2017" s="1648"/>
      <c r="J2017" s="1650">
        <v>199726019738</v>
      </c>
    </row>
    <row r="2018" spans="1:10">
      <c r="A2018" s="13" t="s">
        <v>2838</v>
      </c>
      <c r="B2018" s="13" t="s">
        <v>59</v>
      </c>
      <c r="C2018" s="13" t="s">
        <v>60</v>
      </c>
      <c r="D2018" s="1608">
        <v>75.440000000000012</v>
      </c>
      <c r="E2018" s="210">
        <f>VLOOKUP(A2018,'Lead Sheet'!A:B,2,0)</f>
        <v>0</v>
      </c>
      <c r="F2018" s="1608">
        <f t="shared" si="31"/>
        <v>0</v>
      </c>
      <c r="G2018" s="1648">
        <v>5</v>
      </c>
      <c r="H2018" s="1648">
        <v>75</v>
      </c>
      <c r="I2018" s="1648"/>
      <c r="J2018" s="1650">
        <v>199726019745</v>
      </c>
    </row>
    <row r="2019" spans="1:10">
      <c r="A2019" s="13" t="s">
        <v>2838</v>
      </c>
      <c r="B2019" s="13" t="s">
        <v>61</v>
      </c>
      <c r="C2019" s="13" t="s">
        <v>62</v>
      </c>
      <c r="D2019" s="1608">
        <v>99.95</v>
      </c>
      <c r="E2019" s="210">
        <f>VLOOKUP(A2019,'Lead Sheet'!A:B,2,0)</f>
        <v>0</v>
      </c>
      <c r="F2019" s="1608">
        <f t="shared" si="31"/>
        <v>0</v>
      </c>
      <c r="G2019" s="1648">
        <v>5</v>
      </c>
      <c r="H2019" s="1648">
        <v>40</v>
      </c>
      <c r="I2019" s="1648"/>
      <c r="J2019" s="1650">
        <v>199726019752</v>
      </c>
    </row>
    <row r="2020" spans="1:10">
      <c r="A2020" s="13" t="s">
        <v>2838</v>
      </c>
      <c r="B2020" s="13" t="s">
        <v>63</v>
      </c>
      <c r="C2020" s="13" t="s">
        <v>64</v>
      </c>
      <c r="D2020" s="1608">
        <v>146.31</v>
      </c>
      <c r="E2020" s="210">
        <f>VLOOKUP(A2020,'Lead Sheet'!A:B,2,0)</f>
        <v>0</v>
      </c>
      <c r="F2020" s="1608">
        <f t="shared" si="31"/>
        <v>0</v>
      </c>
      <c r="G2020" s="1648">
        <v>5</v>
      </c>
      <c r="H2020" s="1648">
        <v>35</v>
      </c>
      <c r="I2020" s="1648"/>
      <c r="J2020" s="1650">
        <v>199726019769</v>
      </c>
    </row>
    <row r="2021" spans="1:10">
      <c r="A2021" s="13" t="s">
        <v>2838</v>
      </c>
      <c r="B2021" s="13" t="s">
        <v>65</v>
      </c>
      <c r="C2021" s="13" t="s">
        <v>66</v>
      </c>
      <c r="D2021" s="1608">
        <v>172.70999999999998</v>
      </c>
      <c r="E2021" s="210">
        <f>VLOOKUP(A2021,'Lead Sheet'!A:B,2,0)</f>
        <v>0</v>
      </c>
      <c r="F2021" s="1608">
        <f t="shared" si="31"/>
        <v>0</v>
      </c>
      <c r="G2021" s="1648">
        <v>5</v>
      </c>
      <c r="H2021" s="1648">
        <v>25</v>
      </c>
      <c r="I2021" s="1648"/>
      <c r="J2021" s="1650">
        <v>199726019776</v>
      </c>
    </row>
    <row r="2022" spans="1:10">
      <c r="A2022" s="13" t="s">
        <v>2838</v>
      </c>
      <c r="B2022" s="13" t="s">
        <v>67</v>
      </c>
      <c r="C2022" s="13" t="s">
        <v>68</v>
      </c>
      <c r="D2022" s="1608">
        <v>265.83</v>
      </c>
      <c r="E2022" s="210">
        <f>VLOOKUP(A2022,'Lead Sheet'!A:B,2,0)</f>
        <v>0</v>
      </c>
      <c r="F2022" s="1608">
        <f t="shared" si="31"/>
        <v>0</v>
      </c>
      <c r="G2022" s="1648">
        <v>18</v>
      </c>
      <c r="H2022" s="1648">
        <v>18</v>
      </c>
      <c r="I2022" s="1648"/>
      <c r="J2022" s="1650">
        <v>199726019783</v>
      </c>
    </row>
    <row r="2023" spans="1:10">
      <c r="A2023" s="13" t="s">
        <v>2838</v>
      </c>
      <c r="B2023" s="13" t="s">
        <v>69</v>
      </c>
      <c r="C2023" s="13" t="s">
        <v>70</v>
      </c>
      <c r="D2023" s="1608">
        <v>523</v>
      </c>
      <c r="E2023" s="210">
        <f>VLOOKUP(A2023,'Lead Sheet'!A:B,2,0)</f>
        <v>0</v>
      </c>
      <c r="F2023" s="1608">
        <f t="shared" si="31"/>
        <v>0</v>
      </c>
      <c r="G2023" s="1648">
        <v>5</v>
      </c>
      <c r="H2023" s="1648">
        <v>10</v>
      </c>
      <c r="I2023" s="1648"/>
      <c r="J2023" s="1650">
        <v>199726019790</v>
      </c>
    </row>
    <row r="2024" spans="1:10">
      <c r="A2024" s="13" t="s">
        <v>2838</v>
      </c>
      <c r="B2024" s="13" t="s">
        <v>71</v>
      </c>
      <c r="C2024" s="13" t="s">
        <v>72</v>
      </c>
      <c r="D2024" s="1608">
        <v>807.98</v>
      </c>
      <c r="E2024" s="210">
        <f>VLOOKUP(A2024,'Lead Sheet'!A:B,2,0)</f>
        <v>0</v>
      </c>
      <c r="F2024" s="1608">
        <f t="shared" si="31"/>
        <v>0</v>
      </c>
      <c r="G2024" s="1648">
        <v>8</v>
      </c>
      <c r="H2024" s="1648">
        <v>8</v>
      </c>
      <c r="I2024" s="1648"/>
      <c r="J2024" s="1650">
        <v>199726019806</v>
      </c>
    </row>
    <row r="2025" spans="1:10">
      <c r="A2025" s="13" t="s">
        <v>2838</v>
      </c>
      <c r="B2025" s="13" t="s">
        <v>358</v>
      </c>
      <c r="C2025" s="13" t="s">
        <v>5544</v>
      </c>
      <c r="D2025" s="1608">
        <v>10.8</v>
      </c>
      <c r="E2025" s="210">
        <f>VLOOKUP(A2025,'Lead Sheet'!A:B,2,0)</f>
        <v>0</v>
      </c>
      <c r="F2025" s="1608">
        <f t="shared" si="31"/>
        <v>0</v>
      </c>
      <c r="G2025" s="1648">
        <v>5</v>
      </c>
      <c r="H2025" s="1648">
        <v>600</v>
      </c>
      <c r="I2025" s="1648"/>
      <c r="J2025" s="1650">
        <v>199726019813</v>
      </c>
    </row>
    <row r="2026" spans="1:10">
      <c r="A2026" s="13" t="s">
        <v>2838</v>
      </c>
      <c r="B2026" s="13" t="s">
        <v>359</v>
      </c>
      <c r="C2026" s="13" t="s">
        <v>5545</v>
      </c>
      <c r="D2026" s="1608">
        <v>10.8</v>
      </c>
      <c r="E2026" s="210">
        <f>VLOOKUP(A2026,'Lead Sheet'!A:B,2,0)</f>
        <v>0</v>
      </c>
      <c r="F2026" s="1608">
        <f t="shared" si="31"/>
        <v>0</v>
      </c>
      <c r="G2026" s="1648">
        <v>5</v>
      </c>
      <c r="H2026" s="1648">
        <v>600</v>
      </c>
      <c r="I2026" s="1648"/>
      <c r="J2026" s="1650">
        <v>199726019837</v>
      </c>
    </row>
    <row r="2027" spans="1:10">
      <c r="A2027" s="13" t="s">
        <v>2838</v>
      </c>
      <c r="B2027" s="13" t="s">
        <v>11899</v>
      </c>
      <c r="C2027" s="13" t="s">
        <v>5546</v>
      </c>
      <c r="D2027" s="1608">
        <v>13.39</v>
      </c>
      <c r="E2027" s="210">
        <f>VLOOKUP(A2027,'Lead Sheet'!A:B,2,0)</f>
        <v>0</v>
      </c>
      <c r="F2027" s="1608">
        <f t="shared" si="31"/>
        <v>0</v>
      </c>
      <c r="G2027" s="1648">
        <v>5</v>
      </c>
      <c r="H2027" s="1648">
        <v>450</v>
      </c>
      <c r="I2027" s="1648"/>
      <c r="J2027" s="1650">
        <v>199726019844</v>
      </c>
    </row>
    <row r="2028" spans="1:10">
      <c r="A2028" s="13" t="s">
        <v>2838</v>
      </c>
      <c r="B2028" s="13" t="s">
        <v>11900</v>
      </c>
      <c r="C2028" s="13" t="s">
        <v>5547</v>
      </c>
      <c r="D2028" s="1608">
        <v>11.29</v>
      </c>
      <c r="E2028" s="210">
        <f>VLOOKUP(A2028,'Lead Sheet'!A:B,2,0)</f>
        <v>0</v>
      </c>
      <c r="F2028" s="1608">
        <f t="shared" si="31"/>
        <v>0</v>
      </c>
      <c r="G2028" s="1648">
        <v>5</v>
      </c>
      <c r="H2028" s="1648">
        <v>450</v>
      </c>
      <c r="I2028" s="1648"/>
      <c r="J2028" s="1650">
        <v>199726019851</v>
      </c>
    </row>
    <row r="2029" spans="1:10">
      <c r="A2029" s="13" t="s">
        <v>2838</v>
      </c>
      <c r="B2029" s="13" t="s">
        <v>11901</v>
      </c>
      <c r="C2029" s="13" t="s">
        <v>5548</v>
      </c>
      <c r="D2029" s="1608">
        <v>11.29</v>
      </c>
      <c r="E2029" s="210">
        <f>VLOOKUP(A2029,'Lead Sheet'!A:B,2,0)</f>
        <v>0</v>
      </c>
      <c r="F2029" s="1608">
        <f t="shared" si="31"/>
        <v>0</v>
      </c>
      <c r="G2029" s="1648">
        <v>5</v>
      </c>
      <c r="H2029" s="1648">
        <v>450</v>
      </c>
      <c r="I2029" s="1648"/>
      <c r="J2029" s="1650">
        <v>199726019868</v>
      </c>
    </row>
    <row r="2030" spans="1:10">
      <c r="A2030" s="13" t="s">
        <v>2838</v>
      </c>
      <c r="B2030" s="13" t="s">
        <v>77</v>
      </c>
      <c r="C2030" s="13" t="s">
        <v>5549</v>
      </c>
      <c r="D2030" s="1608">
        <v>18.71</v>
      </c>
      <c r="E2030" s="210">
        <f>VLOOKUP(A2030,'Lead Sheet'!A:B,2,0)</f>
        <v>0</v>
      </c>
      <c r="F2030" s="1608">
        <f t="shared" si="31"/>
        <v>0</v>
      </c>
      <c r="G2030" s="1648">
        <v>5</v>
      </c>
      <c r="H2030" s="1648">
        <v>300</v>
      </c>
      <c r="I2030" s="1648"/>
      <c r="J2030" s="1650">
        <v>199726019875</v>
      </c>
    </row>
    <row r="2031" spans="1:10">
      <c r="A2031" s="13" t="s">
        <v>2838</v>
      </c>
      <c r="B2031" s="13" t="s">
        <v>11902</v>
      </c>
      <c r="C2031" s="13" t="s">
        <v>5550</v>
      </c>
      <c r="D2031" s="1608">
        <v>18.71</v>
      </c>
      <c r="E2031" s="210">
        <f>VLOOKUP(A2031,'Lead Sheet'!A:B,2,0)</f>
        <v>0</v>
      </c>
      <c r="F2031" s="1608">
        <f t="shared" si="31"/>
        <v>0</v>
      </c>
      <c r="G2031" s="1648">
        <v>5</v>
      </c>
      <c r="H2031" s="1648">
        <v>300</v>
      </c>
      <c r="I2031" s="1648"/>
      <c r="J2031" s="1650">
        <v>199726019882</v>
      </c>
    </row>
    <row r="2032" spans="1:10">
      <c r="A2032" s="13" t="s">
        <v>2838</v>
      </c>
      <c r="B2032" s="13" t="s">
        <v>11903</v>
      </c>
      <c r="C2032" s="13" t="s">
        <v>5551</v>
      </c>
      <c r="D2032" s="1608">
        <v>15.52</v>
      </c>
      <c r="E2032" s="210">
        <f>VLOOKUP(A2032,'Lead Sheet'!A:B,2,0)</f>
        <v>0</v>
      </c>
      <c r="F2032" s="1608">
        <f t="shared" si="31"/>
        <v>0</v>
      </c>
      <c r="G2032" s="1648">
        <v>5</v>
      </c>
      <c r="H2032" s="1648">
        <v>300</v>
      </c>
      <c r="I2032" s="1648"/>
      <c r="J2032" s="1650">
        <v>199726019899</v>
      </c>
    </row>
    <row r="2033" spans="1:10">
      <c r="A2033" s="13" t="s">
        <v>2838</v>
      </c>
      <c r="B2033" s="13" t="s">
        <v>11904</v>
      </c>
      <c r="C2033" s="13" t="s">
        <v>5552</v>
      </c>
      <c r="D2033" s="1608">
        <v>15.52</v>
      </c>
      <c r="E2033" s="210">
        <f>VLOOKUP(A2033,'Lead Sheet'!A:B,2,0)</f>
        <v>0</v>
      </c>
      <c r="F2033" s="1608">
        <f t="shared" si="31"/>
        <v>0</v>
      </c>
      <c r="G2033" s="1648">
        <v>5</v>
      </c>
      <c r="H2033" s="1648">
        <v>300</v>
      </c>
      <c r="I2033" s="1648"/>
      <c r="J2033" s="1650">
        <v>199726019905</v>
      </c>
    </row>
    <row r="2034" spans="1:10">
      <c r="A2034" s="13" t="s">
        <v>2838</v>
      </c>
      <c r="B2034" s="13" t="s">
        <v>81</v>
      </c>
      <c r="C2034" s="13" t="s">
        <v>5553</v>
      </c>
      <c r="D2034" s="1608">
        <v>28.42</v>
      </c>
      <c r="E2034" s="210">
        <f>VLOOKUP(A2034,'Lead Sheet'!A:B,2,0)</f>
        <v>0</v>
      </c>
      <c r="F2034" s="1608">
        <f t="shared" si="31"/>
        <v>0</v>
      </c>
      <c r="G2034" s="1648">
        <v>5</v>
      </c>
      <c r="H2034" s="1648">
        <v>150</v>
      </c>
      <c r="I2034" s="1648"/>
      <c r="J2034" s="1650">
        <v>199726019912</v>
      </c>
    </row>
    <row r="2035" spans="1:10">
      <c r="A2035" s="13" t="s">
        <v>2838</v>
      </c>
      <c r="B2035" s="13" t="s">
        <v>11905</v>
      </c>
      <c r="C2035" s="13" t="s">
        <v>5554</v>
      </c>
      <c r="D2035" s="1608">
        <v>28.42</v>
      </c>
      <c r="E2035" s="210">
        <f>VLOOKUP(A2035,'Lead Sheet'!A:B,2,0)</f>
        <v>0</v>
      </c>
      <c r="F2035" s="1608">
        <f t="shared" si="31"/>
        <v>0</v>
      </c>
      <c r="G2035" s="1648">
        <v>5</v>
      </c>
      <c r="H2035" s="1648">
        <v>150</v>
      </c>
      <c r="I2035" s="1648"/>
      <c r="J2035" s="1650">
        <v>199726019929</v>
      </c>
    </row>
    <row r="2036" spans="1:10">
      <c r="A2036" s="13" t="s">
        <v>2838</v>
      </c>
      <c r="B2036" s="13" t="s">
        <v>11906</v>
      </c>
      <c r="C2036" s="13" t="s">
        <v>5555</v>
      </c>
      <c r="D2036" s="1608">
        <v>23.430000000000003</v>
      </c>
      <c r="E2036" s="210">
        <f>VLOOKUP(A2036,'Lead Sheet'!A:B,2,0)</f>
        <v>0</v>
      </c>
      <c r="F2036" s="1608">
        <f t="shared" si="31"/>
        <v>0</v>
      </c>
      <c r="G2036" s="1648">
        <v>5</v>
      </c>
      <c r="H2036" s="1648">
        <v>150</v>
      </c>
      <c r="I2036" s="1648"/>
      <c r="J2036" s="1650">
        <v>199726019936</v>
      </c>
    </row>
    <row r="2037" spans="1:10">
      <c r="A2037" s="13" t="s">
        <v>2838</v>
      </c>
      <c r="B2037" s="13" t="s">
        <v>11907</v>
      </c>
      <c r="C2037" s="13" t="s">
        <v>5556</v>
      </c>
      <c r="D2037" s="1608">
        <v>23.430000000000003</v>
      </c>
      <c r="E2037" s="210">
        <f>VLOOKUP(A2037,'Lead Sheet'!A:B,2,0)</f>
        <v>0</v>
      </c>
      <c r="F2037" s="1608">
        <f t="shared" si="31"/>
        <v>0</v>
      </c>
      <c r="G2037" s="1648">
        <v>5</v>
      </c>
      <c r="H2037" s="1648">
        <v>150</v>
      </c>
      <c r="I2037" s="1648"/>
      <c r="J2037" s="1650">
        <v>199726019943</v>
      </c>
    </row>
    <row r="2038" spans="1:10">
      <c r="A2038" s="13" t="s">
        <v>2838</v>
      </c>
      <c r="B2038" s="13" t="s">
        <v>11908</v>
      </c>
      <c r="C2038" s="13" t="s">
        <v>5557</v>
      </c>
      <c r="D2038" s="1608">
        <v>48.15</v>
      </c>
      <c r="E2038" s="210">
        <f>VLOOKUP(A2038,'Lead Sheet'!A:B,2,0)</f>
        <v>0</v>
      </c>
      <c r="F2038" s="1608">
        <f t="shared" si="31"/>
        <v>0</v>
      </c>
      <c r="G2038" s="1648">
        <v>5</v>
      </c>
      <c r="H2038" s="1648">
        <v>120</v>
      </c>
      <c r="I2038" s="1648"/>
      <c r="J2038" s="1650">
        <v>199726019950</v>
      </c>
    </row>
    <row r="2039" spans="1:10">
      <c r="A2039" s="13" t="s">
        <v>2838</v>
      </c>
      <c r="B2039" s="13" t="s">
        <v>11909</v>
      </c>
      <c r="C2039" s="13" t="s">
        <v>5558</v>
      </c>
      <c r="D2039" s="1608">
        <v>39.909999999999997</v>
      </c>
      <c r="E2039" s="210">
        <f>VLOOKUP(A2039,'Lead Sheet'!A:B,2,0)</f>
        <v>0</v>
      </c>
      <c r="F2039" s="1608">
        <f t="shared" si="31"/>
        <v>0</v>
      </c>
      <c r="G2039" s="1648">
        <v>5</v>
      </c>
      <c r="H2039" s="1648">
        <v>120</v>
      </c>
      <c r="I2039" s="1648"/>
      <c r="J2039" s="1650">
        <v>199726019967</v>
      </c>
    </row>
    <row r="2040" spans="1:10">
      <c r="A2040" s="13" t="s">
        <v>2838</v>
      </c>
      <c r="B2040" s="13" t="s">
        <v>11910</v>
      </c>
      <c r="C2040" s="13" t="s">
        <v>5559</v>
      </c>
      <c r="D2040" s="1608">
        <v>39.909999999999997</v>
      </c>
      <c r="E2040" s="210">
        <f>VLOOKUP(A2040,'Lead Sheet'!A:B,2,0)</f>
        <v>0</v>
      </c>
      <c r="F2040" s="1608">
        <f t="shared" si="31"/>
        <v>0</v>
      </c>
      <c r="G2040" s="1648">
        <v>5</v>
      </c>
      <c r="H2040" s="1648">
        <v>120</v>
      </c>
      <c r="I2040" s="1648"/>
      <c r="J2040" s="1650">
        <v>199726019974</v>
      </c>
    </row>
    <row r="2041" spans="1:10">
      <c r="A2041" s="13" t="s">
        <v>2838</v>
      </c>
      <c r="B2041" s="13" t="s">
        <v>11911</v>
      </c>
      <c r="C2041" s="13" t="s">
        <v>5560</v>
      </c>
      <c r="D2041" s="1608">
        <v>62.3</v>
      </c>
      <c r="E2041" s="210">
        <f>VLOOKUP(A2041,'Lead Sheet'!A:B,2,0)</f>
        <v>0</v>
      </c>
      <c r="F2041" s="1608">
        <f t="shared" si="31"/>
        <v>0</v>
      </c>
      <c r="G2041" s="1648">
        <v>5</v>
      </c>
      <c r="H2041" s="1648">
        <v>120</v>
      </c>
      <c r="I2041" s="1648"/>
      <c r="J2041" s="1650">
        <v>199726019981</v>
      </c>
    </row>
    <row r="2042" spans="1:10">
      <c r="A2042" s="13" t="s">
        <v>2838</v>
      </c>
      <c r="B2042" s="13" t="s">
        <v>11912</v>
      </c>
      <c r="C2042" s="13" t="s">
        <v>5561</v>
      </c>
      <c r="D2042" s="1608">
        <v>62.3</v>
      </c>
      <c r="E2042" s="210">
        <f>VLOOKUP(A2042,'Lead Sheet'!A:B,2,0)</f>
        <v>0</v>
      </c>
      <c r="F2042" s="1608">
        <f t="shared" si="31"/>
        <v>0</v>
      </c>
      <c r="G2042" s="1648">
        <v>5</v>
      </c>
      <c r="H2042" s="1648">
        <v>120</v>
      </c>
      <c r="I2042" s="1648"/>
      <c r="J2042" s="1650">
        <v>199726019998</v>
      </c>
    </row>
    <row r="2043" spans="1:10">
      <c r="A2043" s="13" t="s">
        <v>2838</v>
      </c>
      <c r="B2043" s="13" t="s">
        <v>90</v>
      </c>
      <c r="C2043" s="13" t="s">
        <v>5562</v>
      </c>
      <c r="D2043" s="1608">
        <v>50.97</v>
      </c>
      <c r="E2043" s="210">
        <f>VLOOKUP(A2043,'Lead Sheet'!A:B,2,0)</f>
        <v>0</v>
      </c>
      <c r="F2043" s="1608">
        <f t="shared" si="31"/>
        <v>0</v>
      </c>
      <c r="G2043" s="1648">
        <v>5</v>
      </c>
      <c r="H2043" s="1648">
        <v>100</v>
      </c>
      <c r="I2043" s="1648"/>
      <c r="J2043" s="1650">
        <v>199726020000</v>
      </c>
    </row>
    <row r="2044" spans="1:10">
      <c r="A2044" s="13" t="s">
        <v>2838</v>
      </c>
      <c r="B2044" s="13" t="s">
        <v>91</v>
      </c>
      <c r="C2044" s="13" t="s">
        <v>5563</v>
      </c>
      <c r="D2044" s="1608">
        <v>50.97</v>
      </c>
      <c r="E2044" s="210">
        <f>VLOOKUP(A2044,'Lead Sheet'!A:B,2,0)</f>
        <v>0</v>
      </c>
      <c r="F2044" s="1608">
        <f t="shared" si="31"/>
        <v>0</v>
      </c>
      <c r="G2044" s="1648">
        <v>5</v>
      </c>
      <c r="H2044" s="1648">
        <v>100</v>
      </c>
      <c r="I2044" s="1648"/>
      <c r="J2044" s="1650">
        <v>199726020017</v>
      </c>
    </row>
    <row r="2045" spans="1:10">
      <c r="A2045" s="13" t="s">
        <v>2838</v>
      </c>
      <c r="B2045" s="13" t="s">
        <v>11913</v>
      </c>
      <c r="C2045" s="13" t="s">
        <v>5564</v>
      </c>
      <c r="D2045" s="1608">
        <v>90.9</v>
      </c>
      <c r="E2045" s="210">
        <f>VLOOKUP(A2045,'Lead Sheet'!A:B,2,0)</f>
        <v>0</v>
      </c>
      <c r="F2045" s="1608">
        <f t="shared" si="31"/>
        <v>0</v>
      </c>
      <c r="G2045" s="1648">
        <v>5</v>
      </c>
      <c r="H2045" s="1648">
        <v>90</v>
      </c>
      <c r="I2045" s="1648"/>
      <c r="J2045" s="1650">
        <v>199726020024</v>
      </c>
    </row>
    <row r="2046" spans="1:10">
      <c r="A2046" s="13" t="s">
        <v>2838</v>
      </c>
      <c r="B2046" s="13" t="s">
        <v>11914</v>
      </c>
      <c r="C2046" s="13" t="s">
        <v>5565</v>
      </c>
      <c r="D2046" s="1608">
        <v>90.9</v>
      </c>
      <c r="E2046" s="210">
        <f>VLOOKUP(A2046,'Lead Sheet'!A:B,2,0)</f>
        <v>0</v>
      </c>
      <c r="F2046" s="1608">
        <f t="shared" si="31"/>
        <v>0</v>
      </c>
      <c r="G2046" s="1648">
        <v>5</v>
      </c>
      <c r="H2046" s="1648">
        <v>90</v>
      </c>
      <c r="I2046" s="1648"/>
      <c r="J2046" s="1650">
        <v>199726020031</v>
      </c>
    </row>
    <row r="2047" spans="1:10">
      <c r="A2047" s="13" t="s">
        <v>2838</v>
      </c>
      <c r="B2047" s="13" t="s">
        <v>11915</v>
      </c>
      <c r="C2047" s="13" t="s">
        <v>5566</v>
      </c>
      <c r="D2047" s="1608">
        <v>90.9</v>
      </c>
      <c r="E2047" s="210">
        <f>VLOOKUP(A2047,'Lead Sheet'!A:B,2,0)</f>
        <v>0</v>
      </c>
      <c r="F2047" s="1608">
        <f t="shared" si="31"/>
        <v>0</v>
      </c>
      <c r="G2047" s="1648">
        <v>5</v>
      </c>
      <c r="H2047" s="1648">
        <v>70</v>
      </c>
      <c r="I2047" s="1648"/>
      <c r="J2047" s="1650">
        <v>199726020048</v>
      </c>
    </row>
    <row r="2048" spans="1:10">
      <c r="A2048" s="13" t="s">
        <v>2838</v>
      </c>
      <c r="B2048" s="13" t="s">
        <v>11916</v>
      </c>
      <c r="C2048" s="13" t="s">
        <v>5567</v>
      </c>
      <c r="D2048" s="1608">
        <v>75.440000000000012</v>
      </c>
      <c r="E2048" s="210">
        <f>VLOOKUP(A2048,'Lead Sheet'!A:B,2,0)</f>
        <v>0</v>
      </c>
      <c r="F2048" s="1608">
        <f t="shared" si="31"/>
        <v>0</v>
      </c>
      <c r="G2048" s="1648">
        <v>5</v>
      </c>
      <c r="H2048" s="1648">
        <v>50</v>
      </c>
      <c r="I2048" s="1648"/>
      <c r="J2048" s="1650">
        <v>199726020055</v>
      </c>
    </row>
    <row r="2049" spans="1:10">
      <c r="A2049" s="13" t="s">
        <v>2838</v>
      </c>
      <c r="B2049" s="13" t="s">
        <v>11917</v>
      </c>
      <c r="C2049" s="13" t="s">
        <v>5568</v>
      </c>
      <c r="D2049" s="1608">
        <v>75.440000000000012</v>
      </c>
      <c r="E2049" s="210">
        <f>VLOOKUP(A2049,'Lead Sheet'!A:B,2,0)</f>
        <v>0</v>
      </c>
      <c r="F2049" s="1608">
        <f t="shared" si="31"/>
        <v>0</v>
      </c>
      <c r="G2049" s="1648">
        <v>5</v>
      </c>
      <c r="H2049" s="1648">
        <v>50</v>
      </c>
      <c r="I2049" s="1648"/>
      <c r="J2049" s="1650">
        <v>199726020062</v>
      </c>
    </row>
    <row r="2050" spans="1:10">
      <c r="A2050" s="13" t="s">
        <v>2838</v>
      </c>
      <c r="B2050" s="13" t="s">
        <v>97</v>
      </c>
      <c r="C2050" s="13" t="s">
        <v>5569</v>
      </c>
      <c r="D2050" s="1608">
        <v>187.14999999999998</v>
      </c>
      <c r="E2050" s="210">
        <f>VLOOKUP(A2050,'Lead Sheet'!A:B,2,0)</f>
        <v>0</v>
      </c>
      <c r="F2050" s="1608">
        <f t="shared" si="31"/>
        <v>0</v>
      </c>
      <c r="G2050" s="1648">
        <v>5</v>
      </c>
      <c r="H2050" s="1648">
        <v>40</v>
      </c>
      <c r="I2050" s="1648"/>
      <c r="J2050" s="1650">
        <v>199726020079</v>
      </c>
    </row>
    <row r="2051" spans="1:10">
      <c r="A2051" s="13" t="s">
        <v>2838</v>
      </c>
      <c r="B2051" s="13" t="s">
        <v>98</v>
      </c>
      <c r="C2051" s="13" t="s">
        <v>5570</v>
      </c>
      <c r="D2051" s="1608">
        <v>187.14999999999998</v>
      </c>
      <c r="E2051" s="210">
        <f>VLOOKUP(A2051,'Lead Sheet'!A:B,2,0)</f>
        <v>0</v>
      </c>
      <c r="F2051" s="1608">
        <f t="shared" ref="F2051:F2114" si="32">IFERROR(D2051*E2051,"NET")</f>
        <v>0</v>
      </c>
      <c r="G2051" s="1648">
        <v>5</v>
      </c>
      <c r="H2051" s="1648">
        <v>40</v>
      </c>
      <c r="I2051" s="1648"/>
      <c r="J2051" s="1650">
        <v>199726020086</v>
      </c>
    </row>
    <row r="2052" spans="1:10">
      <c r="A2052" s="13" t="s">
        <v>2838</v>
      </c>
      <c r="B2052" s="13" t="s">
        <v>11918</v>
      </c>
      <c r="C2052" s="13" t="s">
        <v>5571</v>
      </c>
      <c r="D2052" s="1608">
        <v>150.85</v>
      </c>
      <c r="E2052" s="210">
        <f>VLOOKUP(A2052,'Lead Sheet'!A:B,2,0)</f>
        <v>0</v>
      </c>
      <c r="F2052" s="1608">
        <f t="shared" si="32"/>
        <v>0</v>
      </c>
      <c r="G2052" s="1648">
        <v>5</v>
      </c>
      <c r="H2052" s="1648">
        <v>40</v>
      </c>
      <c r="I2052" s="1648"/>
      <c r="J2052" s="1650">
        <v>199726020093</v>
      </c>
    </row>
    <row r="2053" spans="1:10">
      <c r="A2053" s="13" t="s">
        <v>2838</v>
      </c>
      <c r="B2053" s="13" t="s">
        <v>11919</v>
      </c>
      <c r="C2053" s="13" t="s">
        <v>5572</v>
      </c>
      <c r="D2053" s="1608">
        <v>150.85</v>
      </c>
      <c r="E2053" s="210">
        <f>VLOOKUP(A2053,'Lead Sheet'!A:B,2,0)</f>
        <v>0</v>
      </c>
      <c r="F2053" s="1608">
        <f t="shared" si="32"/>
        <v>0</v>
      </c>
      <c r="G2053" s="1648">
        <v>24</v>
      </c>
      <c r="H2053" s="1648">
        <v>24</v>
      </c>
      <c r="I2053" s="1648"/>
      <c r="J2053" s="1650">
        <v>199726020109</v>
      </c>
    </row>
    <row r="2054" spans="1:10">
      <c r="A2054" s="13" t="s">
        <v>2838</v>
      </c>
      <c r="B2054" s="13" t="s">
        <v>101</v>
      </c>
      <c r="C2054" s="13" t="s">
        <v>5573</v>
      </c>
      <c r="D2054" s="1608">
        <v>296.48</v>
      </c>
      <c r="E2054" s="210">
        <f>VLOOKUP(A2054,'Lead Sheet'!A:B,2,0)</f>
        <v>0</v>
      </c>
      <c r="F2054" s="1608">
        <f t="shared" si="32"/>
        <v>0</v>
      </c>
      <c r="G2054" s="1648">
        <v>26</v>
      </c>
      <c r="H2054" s="1648">
        <v>26</v>
      </c>
      <c r="I2054" s="1648"/>
      <c r="J2054" s="1650">
        <v>199726020123</v>
      </c>
    </row>
    <row r="2055" spans="1:10">
      <c r="A2055" s="13" t="s">
        <v>2838</v>
      </c>
      <c r="B2055" s="13" t="s">
        <v>11920</v>
      </c>
      <c r="C2055" s="13" t="s">
        <v>5574</v>
      </c>
      <c r="D2055" s="1608">
        <v>228.12</v>
      </c>
      <c r="E2055" s="210">
        <f>VLOOKUP(A2055,'Lead Sheet'!A:B,2,0)</f>
        <v>0</v>
      </c>
      <c r="F2055" s="1608">
        <f t="shared" si="32"/>
        <v>0</v>
      </c>
      <c r="G2055" s="1648">
        <v>5</v>
      </c>
      <c r="H2055" s="1648">
        <v>20</v>
      </c>
      <c r="I2055" s="1648"/>
      <c r="J2055" s="1650">
        <v>199726020130</v>
      </c>
    </row>
    <row r="2056" spans="1:10">
      <c r="A2056" s="13" t="s">
        <v>2838</v>
      </c>
      <c r="B2056" s="13" t="s">
        <v>11921</v>
      </c>
      <c r="C2056" s="13" t="s">
        <v>5575</v>
      </c>
      <c r="D2056" s="1608">
        <v>228.12</v>
      </c>
      <c r="E2056" s="210">
        <f>VLOOKUP(A2056,'Lead Sheet'!A:B,2,0)</f>
        <v>0</v>
      </c>
      <c r="F2056" s="1608">
        <f t="shared" si="32"/>
        <v>0</v>
      </c>
      <c r="G2056" s="1648">
        <v>26</v>
      </c>
      <c r="H2056" s="1648">
        <v>26</v>
      </c>
      <c r="I2056" s="1648"/>
      <c r="J2056" s="1650">
        <v>199726020147</v>
      </c>
    </row>
    <row r="2057" spans="1:10">
      <c r="A2057" s="13" t="s">
        <v>2838</v>
      </c>
      <c r="B2057" s="13" t="s">
        <v>11922</v>
      </c>
      <c r="C2057" s="13" t="s">
        <v>5576</v>
      </c>
      <c r="D2057" s="1608">
        <v>617.91</v>
      </c>
      <c r="E2057" s="210">
        <f>VLOOKUP(A2057,'Lead Sheet'!A:B,2,0)</f>
        <v>0</v>
      </c>
      <c r="F2057" s="1608">
        <f t="shared" si="32"/>
        <v>0</v>
      </c>
      <c r="G2057" s="1648">
        <v>5</v>
      </c>
      <c r="H2057" s="1648">
        <v>10</v>
      </c>
      <c r="I2057" s="1648"/>
      <c r="J2057" s="1650">
        <v>199726020154</v>
      </c>
    </row>
    <row r="2058" spans="1:10">
      <c r="A2058" s="13" t="s">
        <v>2838</v>
      </c>
      <c r="B2058" s="13" t="s">
        <v>11923</v>
      </c>
      <c r="C2058" s="13" t="s">
        <v>5577</v>
      </c>
      <c r="D2058" s="1608">
        <v>523</v>
      </c>
      <c r="E2058" s="210">
        <f>VLOOKUP(A2058,'Lead Sheet'!A:B,2,0)</f>
        <v>0</v>
      </c>
      <c r="F2058" s="1608">
        <f t="shared" si="32"/>
        <v>0</v>
      </c>
      <c r="G2058" s="1648">
        <v>5</v>
      </c>
      <c r="H2058" s="1648">
        <v>10</v>
      </c>
      <c r="I2058" s="1648"/>
      <c r="J2058" s="1650">
        <v>199726020161</v>
      </c>
    </row>
    <row r="2059" spans="1:10">
      <c r="A2059" s="13" t="s">
        <v>2838</v>
      </c>
      <c r="B2059" s="13" t="s">
        <v>11924</v>
      </c>
      <c r="C2059" s="13" t="s">
        <v>5578</v>
      </c>
      <c r="D2059" s="1608">
        <v>523</v>
      </c>
      <c r="E2059" s="210">
        <f>VLOOKUP(A2059,'Lead Sheet'!A:B,2,0)</f>
        <v>0</v>
      </c>
      <c r="F2059" s="1608">
        <f t="shared" si="32"/>
        <v>0</v>
      </c>
      <c r="G2059" s="1648">
        <v>5</v>
      </c>
      <c r="H2059" s="1648">
        <v>10</v>
      </c>
      <c r="I2059" s="1648"/>
      <c r="J2059" s="1650">
        <v>199726020178</v>
      </c>
    </row>
    <row r="2060" spans="1:10">
      <c r="A2060" s="13" t="s">
        <v>2838</v>
      </c>
      <c r="B2060" s="13" t="s">
        <v>108</v>
      </c>
      <c r="C2060" s="13" t="s">
        <v>109</v>
      </c>
      <c r="D2060" s="1608">
        <v>15.52</v>
      </c>
      <c r="E2060" s="210">
        <f>VLOOKUP(A2060,'Lead Sheet'!A:B,2,0)</f>
        <v>0</v>
      </c>
      <c r="F2060" s="1608">
        <f t="shared" si="32"/>
        <v>0</v>
      </c>
      <c r="G2060" s="1648">
        <v>5</v>
      </c>
      <c r="H2060" s="1648">
        <v>300</v>
      </c>
      <c r="I2060" s="1648"/>
      <c r="J2060" s="1650">
        <v>199726020192</v>
      </c>
    </row>
    <row r="2061" spans="1:10">
      <c r="A2061" s="13" t="s">
        <v>2838</v>
      </c>
      <c r="B2061" s="13" t="s">
        <v>110</v>
      </c>
      <c r="C2061" s="13" t="s">
        <v>111</v>
      </c>
      <c r="D2061" s="1608">
        <v>15.52</v>
      </c>
      <c r="E2061" s="210">
        <f>VLOOKUP(A2061,'Lead Sheet'!A:B,2,0)</f>
        <v>0</v>
      </c>
      <c r="F2061" s="1608">
        <f t="shared" si="32"/>
        <v>0</v>
      </c>
      <c r="G2061" s="1648">
        <v>5</v>
      </c>
      <c r="H2061" s="1648">
        <v>300</v>
      </c>
      <c r="I2061" s="1648"/>
      <c r="J2061" s="1650">
        <v>199726020208</v>
      </c>
    </row>
    <row r="2062" spans="1:10">
      <c r="A2062" s="13" t="s">
        <v>2838</v>
      </c>
      <c r="B2062" s="13" t="s">
        <v>112</v>
      </c>
      <c r="C2062" s="13" t="s">
        <v>113</v>
      </c>
      <c r="D2062" s="1608">
        <v>19.71</v>
      </c>
      <c r="E2062" s="210">
        <f>VLOOKUP(A2062,'Lead Sheet'!A:B,2,0)</f>
        <v>0</v>
      </c>
      <c r="F2062" s="1608">
        <f t="shared" si="32"/>
        <v>0</v>
      </c>
      <c r="G2062" s="1648">
        <v>5</v>
      </c>
      <c r="H2062" s="1648">
        <v>200</v>
      </c>
      <c r="I2062" s="1648"/>
      <c r="J2062" s="1650">
        <v>199726020215</v>
      </c>
    </row>
    <row r="2063" spans="1:10">
      <c r="A2063" s="13" t="s">
        <v>2838</v>
      </c>
      <c r="B2063" s="13" t="s">
        <v>114</v>
      </c>
      <c r="C2063" s="13" t="s">
        <v>115</v>
      </c>
      <c r="D2063" s="1608">
        <v>28.970000000000002</v>
      </c>
      <c r="E2063" s="210">
        <f>VLOOKUP(A2063,'Lead Sheet'!A:B,2,0)</f>
        <v>0</v>
      </c>
      <c r="F2063" s="1608">
        <f t="shared" si="32"/>
        <v>0</v>
      </c>
      <c r="G2063" s="1648">
        <v>5</v>
      </c>
      <c r="H2063" s="1648">
        <v>100</v>
      </c>
      <c r="I2063" s="1648"/>
      <c r="J2063" s="1650">
        <v>199726020222</v>
      </c>
    </row>
    <row r="2064" spans="1:10">
      <c r="A2064" s="13" t="s">
        <v>2838</v>
      </c>
      <c r="B2064" s="13" t="s">
        <v>116</v>
      </c>
      <c r="C2064" s="13" t="s">
        <v>117</v>
      </c>
      <c r="D2064" s="1608">
        <v>48.83</v>
      </c>
      <c r="E2064" s="210">
        <f>VLOOKUP(A2064,'Lead Sheet'!A:B,2,0)</f>
        <v>0</v>
      </c>
      <c r="F2064" s="1608">
        <f t="shared" si="32"/>
        <v>0</v>
      </c>
      <c r="G2064" s="1648">
        <v>5</v>
      </c>
      <c r="H2064" s="1648">
        <v>75</v>
      </c>
      <c r="I2064" s="1648"/>
      <c r="J2064" s="1650">
        <v>199726020239</v>
      </c>
    </row>
    <row r="2065" spans="1:10">
      <c r="A2065" s="13" t="s">
        <v>2838</v>
      </c>
      <c r="B2065" s="13" t="s">
        <v>118</v>
      </c>
      <c r="C2065" s="13" t="s">
        <v>119</v>
      </c>
      <c r="D2065" s="1608">
        <v>78.050000000000011</v>
      </c>
      <c r="E2065" s="210">
        <f>VLOOKUP(A2065,'Lead Sheet'!A:B,2,0)</f>
        <v>0</v>
      </c>
      <c r="F2065" s="1608">
        <f t="shared" si="32"/>
        <v>0</v>
      </c>
      <c r="G2065" s="1648">
        <v>5</v>
      </c>
      <c r="H2065" s="1648">
        <v>50</v>
      </c>
      <c r="I2065" s="1648"/>
      <c r="J2065" s="1650">
        <v>199726020246</v>
      </c>
    </row>
    <row r="2066" spans="1:10">
      <c r="A2066" s="13" t="s">
        <v>2838</v>
      </c>
      <c r="B2066" s="13" t="s">
        <v>120</v>
      </c>
      <c r="C2066" s="13" t="s">
        <v>121</v>
      </c>
      <c r="D2066" s="1608">
        <v>97.79</v>
      </c>
      <c r="E2066" s="210">
        <f>VLOOKUP(A2066,'Lead Sheet'!A:B,2,0)</f>
        <v>0</v>
      </c>
      <c r="F2066" s="1608">
        <f t="shared" si="32"/>
        <v>0</v>
      </c>
      <c r="G2066" s="1648">
        <v>5</v>
      </c>
      <c r="H2066" s="1648">
        <v>40</v>
      </c>
      <c r="I2066" s="1648"/>
      <c r="J2066" s="1650">
        <v>199726020253</v>
      </c>
    </row>
    <row r="2067" spans="1:10">
      <c r="A2067" s="13" t="s">
        <v>2838</v>
      </c>
      <c r="B2067" s="13" t="s">
        <v>122</v>
      </c>
      <c r="C2067" s="13" t="s">
        <v>123</v>
      </c>
      <c r="D2067" s="1608">
        <v>158.53</v>
      </c>
      <c r="E2067" s="210">
        <f>VLOOKUP(A2067,'Lead Sheet'!A:B,2,0)</f>
        <v>0</v>
      </c>
      <c r="F2067" s="1608">
        <f t="shared" si="32"/>
        <v>0</v>
      </c>
      <c r="G2067" s="1648">
        <v>5</v>
      </c>
      <c r="H2067" s="1648">
        <v>25</v>
      </c>
      <c r="I2067" s="1648"/>
      <c r="J2067" s="1650">
        <v>199726020260</v>
      </c>
    </row>
    <row r="2068" spans="1:10">
      <c r="A2068" s="13" t="s">
        <v>2838</v>
      </c>
      <c r="B2068" s="13" t="s">
        <v>124</v>
      </c>
      <c r="C2068" s="13" t="s">
        <v>125</v>
      </c>
      <c r="D2068" s="1608">
        <v>310.49</v>
      </c>
      <c r="E2068" s="210">
        <f>VLOOKUP(A2068,'Lead Sheet'!A:B,2,0)</f>
        <v>0</v>
      </c>
      <c r="F2068" s="1608">
        <f t="shared" si="32"/>
        <v>0</v>
      </c>
      <c r="G2068" s="1648">
        <v>12</v>
      </c>
      <c r="H2068" s="1648">
        <v>12</v>
      </c>
      <c r="I2068" s="1648"/>
      <c r="J2068" s="1650">
        <v>199726020277</v>
      </c>
    </row>
    <row r="2069" spans="1:10">
      <c r="A2069" s="13" t="s">
        <v>2838</v>
      </c>
      <c r="B2069" s="13" t="s">
        <v>126</v>
      </c>
      <c r="C2069" s="13" t="s">
        <v>127</v>
      </c>
      <c r="D2069" s="1608">
        <v>499.03999999999996</v>
      </c>
      <c r="E2069" s="210">
        <f>VLOOKUP(A2069,'Lead Sheet'!A:B,2,0)</f>
        <v>0</v>
      </c>
      <c r="F2069" s="1608">
        <f t="shared" si="32"/>
        <v>0</v>
      </c>
      <c r="G2069" s="1648">
        <v>8</v>
      </c>
      <c r="H2069" s="1648">
        <v>8</v>
      </c>
      <c r="I2069" s="1648"/>
      <c r="J2069" s="1650">
        <v>199726020284</v>
      </c>
    </row>
    <row r="2070" spans="1:10">
      <c r="A2070" s="13" t="s">
        <v>2838</v>
      </c>
      <c r="B2070" s="13" t="s">
        <v>11925</v>
      </c>
      <c r="C2070" s="13" t="s">
        <v>129</v>
      </c>
      <c r="D2070" s="1608">
        <v>1140.75</v>
      </c>
      <c r="E2070" s="210">
        <f>VLOOKUP(A2070,'Lead Sheet'!A:B,2,0)</f>
        <v>0</v>
      </c>
      <c r="F2070" s="1608">
        <f t="shared" si="32"/>
        <v>0</v>
      </c>
      <c r="G2070" s="1648">
        <v>4</v>
      </c>
      <c r="H2070" s="1648">
        <v>4</v>
      </c>
      <c r="I2070" s="1648"/>
      <c r="J2070" s="1650">
        <v>199726020291</v>
      </c>
    </row>
    <row r="2071" spans="1:10">
      <c r="A2071" s="13" t="s">
        <v>2838</v>
      </c>
      <c r="B2071" s="13" t="s">
        <v>131</v>
      </c>
      <c r="C2071" s="13" t="s">
        <v>132</v>
      </c>
      <c r="D2071" s="1608">
        <v>21.930000000000003</v>
      </c>
      <c r="E2071" s="210">
        <f>VLOOKUP(A2071,'Lead Sheet'!A:B,2,0)</f>
        <v>0</v>
      </c>
      <c r="F2071" s="1608">
        <f t="shared" si="32"/>
        <v>0</v>
      </c>
      <c r="G2071" s="1648">
        <v>5</v>
      </c>
      <c r="H2071" s="1648">
        <v>600</v>
      </c>
      <c r="I2071" s="1648"/>
      <c r="J2071" s="1650">
        <v>199726020314</v>
      </c>
    </row>
    <row r="2072" spans="1:10">
      <c r="A2072" s="13" t="s">
        <v>2838</v>
      </c>
      <c r="B2072" s="13" t="s">
        <v>133</v>
      </c>
      <c r="C2072" s="13" t="s">
        <v>134</v>
      </c>
      <c r="D2072" s="1608">
        <v>21.930000000000003</v>
      </c>
      <c r="E2072" s="210">
        <f>VLOOKUP(A2072,'Lead Sheet'!A:B,2,0)</f>
        <v>0</v>
      </c>
      <c r="F2072" s="1608">
        <f t="shared" si="32"/>
        <v>0</v>
      </c>
      <c r="G2072" s="1648">
        <v>5</v>
      </c>
      <c r="H2072" s="1648">
        <v>300</v>
      </c>
      <c r="I2072" s="1648"/>
      <c r="J2072" s="1650">
        <v>199726020321</v>
      </c>
    </row>
    <row r="2073" spans="1:10">
      <c r="A2073" s="13" t="s">
        <v>2838</v>
      </c>
      <c r="B2073" s="13" t="s">
        <v>135</v>
      </c>
      <c r="C2073" s="13" t="s">
        <v>136</v>
      </c>
      <c r="D2073" s="1608">
        <v>26.720000000000002</v>
      </c>
      <c r="E2073" s="210">
        <f>VLOOKUP(A2073,'Lead Sheet'!A:B,2,0)</f>
        <v>0</v>
      </c>
      <c r="F2073" s="1608">
        <f t="shared" si="32"/>
        <v>0</v>
      </c>
      <c r="G2073" s="1648">
        <v>5</v>
      </c>
      <c r="H2073" s="1648">
        <v>400</v>
      </c>
      <c r="I2073" s="1648"/>
      <c r="J2073" s="1650">
        <v>199726020338</v>
      </c>
    </row>
    <row r="2074" spans="1:10">
      <c r="A2074" s="13" t="s">
        <v>2838</v>
      </c>
      <c r="B2074" s="13" t="s">
        <v>137</v>
      </c>
      <c r="C2074" s="13" t="s">
        <v>5061</v>
      </c>
      <c r="D2074" s="1608">
        <v>37.69</v>
      </c>
      <c r="E2074" s="210">
        <f>VLOOKUP(A2074,'Lead Sheet'!A:B,2,0)</f>
        <v>0</v>
      </c>
      <c r="F2074" s="1608">
        <f t="shared" si="32"/>
        <v>0</v>
      </c>
      <c r="G2074" s="1648">
        <v>5</v>
      </c>
      <c r="H2074" s="1648">
        <v>100</v>
      </c>
      <c r="I2074" s="1648"/>
      <c r="J2074" s="1650">
        <v>199726020345</v>
      </c>
    </row>
    <row r="2075" spans="1:10">
      <c r="A2075" s="13" t="s">
        <v>2838</v>
      </c>
      <c r="B2075" s="13" t="s">
        <v>138</v>
      </c>
      <c r="C2075" s="13" t="s">
        <v>139</v>
      </c>
      <c r="D2075" s="1608">
        <v>62.3</v>
      </c>
      <c r="E2075" s="210">
        <f>VLOOKUP(A2075,'Lead Sheet'!A:B,2,0)</f>
        <v>0</v>
      </c>
      <c r="F2075" s="1608">
        <f t="shared" si="32"/>
        <v>0</v>
      </c>
      <c r="G2075" s="1648">
        <v>5</v>
      </c>
      <c r="H2075" s="1648">
        <v>75</v>
      </c>
      <c r="I2075" s="1648"/>
      <c r="J2075" s="1650">
        <v>199726020352</v>
      </c>
    </row>
    <row r="2076" spans="1:10">
      <c r="A2076" s="13" t="s">
        <v>2838</v>
      </c>
      <c r="B2076" s="13" t="s">
        <v>140</v>
      </c>
      <c r="C2076" s="13" t="s">
        <v>141</v>
      </c>
      <c r="D2076" s="1608">
        <v>95.38000000000001</v>
      </c>
      <c r="E2076" s="210">
        <f>VLOOKUP(A2076,'Lead Sheet'!A:B,2,0)</f>
        <v>0</v>
      </c>
      <c r="F2076" s="1608">
        <f t="shared" si="32"/>
        <v>0</v>
      </c>
      <c r="G2076" s="1648">
        <v>5</v>
      </c>
      <c r="H2076" s="1648">
        <v>60</v>
      </c>
      <c r="I2076" s="1648"/>
      <c r="J2076" s="1650">
        <v>199726020369</v>
      </c>
    </row>
    <row r="2077" spans="1:10">
      <c r="A2077" s="13" t="s">
        <v>2838</v>
      </c>
      <c r="B2077" s="13" t="s">
        <v>142</v>
      </c>
      <c r="C2077" s="13" t="s">
        <v>143</v>
      </c>
      <c r="D2077" s="1608">
        <v>128.04</v>
      </c>
      <c r="E2077" s="210">
        <f>VLOOKUP(A2077,'Lead Sheet'!A:B,2,0)</f>
        <v>0</v>
      </c>
      <c r="F2077" s="1608">
        <f t="shared" si="32"/>
        <v>0</v>
      </c>
      <c r="G2077" s="1648">
        <v>5</v>
      </c>
      <c r="H2077" s="1648">
        <v>45</v>
      </c>
      <c r="I2077" s="1648"/>
      <c r="J2077" s="1650">
        <v>199726020376</v>
      </c>
    </row>
    <row r="2078" spans="1:10">
      <c r="A2078" s="13" t="s">
        <v>2838</v>
      </c>
      <c r="B2078" s="13" t="s">
        <v>144</v>
      </c>
      <c r="C2078" s="13" t="s">
        <v>145</v>
      </c>
      <c r="D2078" s="1608">
        <v>216.92</v>
      </c>
      <c r="E2078" s="210">
        <f>VLOOKUP(A2078,'Lead Sheet'!A:B,2,0)</f>
        <v>0</v>
      </c>
      <c r="F2078" s="1608">
        <f t="shared" si="32"/>
        <v>0</v>
      </c>
      <c r="G2078" s="1648">
        <v>5</v>
      </c>
      <c r="H2078" s="1648">
        <v>20</v>
      </c>
      <c r="I2078" s="1648"/>
      <c r="J2078" s="1650">
        <v>199726020383</v>
      </c>
    </row>
    <row r="2079" spans="1:10">
      <c r="A2079" s="13" t="s">
        <v>2838</v>
      </c>
      <c r="B2079" s="13" t="s">
        <v>11926</v>
      </c>
      <c r="C2079" s="13" t="s">
        <v>148</v>
      </c>
      <c r="D2079" s="1608">
        <v>14.19</v>
      </c>
      <c r="E2079" s="210">
        <f>VLOOKUP(A2079,'Lead Sheet'!A:B,2,0)</f>
        <v>0</v>
      </c>
      <c r="F2079" s="1608">
        <f t="shared" si="32"/>
        <v>0</v>
      </c>
      <c r="G2079" s="1648">
        <v>5</v>
      </c>
      <c r="H2079" s="1648">
        <v>600</v>
      </c>
      <c r="I2079" s="1648"/>
      <c r="J2079" s="1650">
        <v>199726020390</v>
      </c>
    </row>
    <row r="2080" spans="1:10">
      <c r="A2080" s="13" t="s">
        <v>2838</v>
      </c>
      <c r="B2080" s="13" t="s">
        <v>11927</v>
      </c>
      <c r="C2080" s="13" t="s">
        <v>150</v>
      </c>
      <c r="D2080" s="1608">
        <v>14.19</v>
      </c>
      <c r="E2080" s="210">
        <f>VLOOKUP(A2080,'Lead Sheet'!A:B,2,0)</f>
        <v>0</v>
      </c>
      <c r="F2080" s="1608">
        <f t="shared" si="32"/>
        <v>0</v>
      </c>
      <c r="G2080" s="1648">
        <v>5</v>
      </c>
      <c r="H2080" s="1648">
        <v>300</v>
      </c>
      <c r="I2080" s="1648"/>
      <c r="J2080" s="1650">
        <v>199726020406</v>
      </c>
    </row>
    <row r="2081" spans="1:10">
      <c r="A2081" s="13" t="s">
        <v>2838</v>
      </c>
      <c r="B2081" s="13" t="s">
        <v>11928</v>
      </c>
      <c r="C2081" s="13" t="s">
        <v>152</v>
      </c>
      <c r="D2081" s="1608">
        <v>14.19</v>
      </c>
      <c r="E2081" s="210">
        <f>VLOOKUP(A2081,'Lead Sheet'!A:B,2,0)</f>
        <v>0</v>
      </c>
      <c r="F2081" s="1608">
        <f t="shared" si="32"/>
        <v>0</v>
      </c>
      <c r="G2081" s="1648">
        <v>5</v>
      </c>
      <c r="H2081" s="1648">
        <v>300</v>
      </c>
      <c r="I2081" s="1648"/>
      <c r="J2081" s="1650">
        <v>199726020413</v>
      </c>
    </row>
    <row r="2082" spans="1:10">
      <c r="A2082" s="13" t="s">
        <v>2838</v>
      </c>
      <c r="B2082" s="13" t="s">
        <v>11929</v>
      </c>
      <c r="C2082" s="13" t="s">
        <v>154</v>
      </c>
      <c r="D2082" s="1608">
        <v>21.5</v>
      </c>
      <c r="E2082" s="210">
        <f>VLOOKUP(A2082,'Lead Sheet'!A:B,2,0)</f>
        <v>0</v>
      </c>
      <c r="F2082" s="1608">
        <f t="shared" si="32"/>
        <v>0</v>
      </c>
      <c r="G2082" s="1648">
        <v>5</v>
      </c>
      <c r="H2082" s="1648">
        <v>200</v>
      </c>
      <c r="I2082" s="1648"/>
      <c r="J2082" s="1650">
        <v>199726020420</v>
      </c>
    </row>
    <row r="2083" spans="1:10">
      <c r="A2083" s="13" t="s">
        <v>2838</v>
      </c>
      <c r="B2083" s="13" t="s">
        <v>11930</v>
      </c>
      <c r="C2083" s="13" t="s">
        <v>156</v>
      </c>
      <c r="D2083" s="1608">
        <v>28.970000000000002</v>
      </c>
      <c r="E2083" s="210">
        <f>VLOOKUP(A2083,'Lead Sheet'!A:B,2,0)</f>
        <v>0</v>
      </c>
      <c r="F2083" s="1608">
        <f t="shared" si="32"/>
        <v>0</v>
      </c>
      <c r="G2083" s="1648">
        <v>5</v>
      </c>
      <c r="H2083" s="1648">
        <v>100</v>
      </c>
      <c r="I2083" s="1648"/>
      <c r="J2083" s="1650">
        <v>199726020437</v>
      </c>
    </row>
    <row r="2084" spans="1:10">
      <c r="A2084" s="13" t="s">
        <v>2838</v>
      </c>
      <c r="B2084" s="13" t="s">
        <v>11931</v>
      </c>
      <c r="C2084" s="13" t="s">
        <v>158</v>
      </c>
      <c r="D2084" s="1608">
        <v>44.65</v>
      </c>
      <c r="E2084" s="210">
        <f>VLOOKUP(A2084,'Lead Sheet'!A:B,2,0)</f>
        <v>0</v>
      </c>
      <c r="F2084" s="1608">
        <f t="shared" si="32"/>
        <v>0</v>
      </c>
      <c r="G2084" s="1648">
        <v>5</v>
      </c>
      <c r="H2084" s="1648">
        <v>75</v>
      </c>
      <c r="I2084" s="1648"/>
      <c r="J2084" s="1650">
        <v>199726020444</v>
      </c>
    </row>
    <row r="2085" spans="1:10">
      <c r="A2085" s="13" t="s">
        <v>2838</v>
      </c>
      <c r="B2085" s="13" t="s">
        <v>159</v>
      </c>
      <c r="C2085" s="13" t="s">
        <v>160</v>
      </c>
      <c r="D2085" s="1608">
        <v>70.92</v>
      </c>
      <c r="E2085" s="210">
        <f>VLOOKUP(A2085,'Lead Sheet'!A:B,2,0)</f>
        <v>0</v>
      </c>
      <c r="F2085" s="1608">
        <f t="shared" si="32"/>
        <v>0</v>
      </c>
      <c r="G2085" s="1648">
        <v>5</v>
      </c>
      <c r="H2085" s="1648">
        <v>50</v>
      </c>
      <c r="I2085" s="1648"/>
      <c r="J2085" s="1650">
        <v>199726020451</v>
      </c>
    </row>
    <row r="2086" spans="1:10">
      <c r="A2086" s="13" t="s">
        <v>2838</v>
      </c>
      <c r="B2086" s="13" t="s">
        <v>161</v>
      </c>
      <c r="C2086" s="13" t="s">
        <v>11932</v>
      </c>
      <c r="D2086" s="1608">
        <v>88.550000000000011</v>
      </c>
      <c r="E2086" s="210">
        <f>VLOOKUP(A2086,'Lead Sheet'!A:B,2,0)</f>
        <v>0</v>
      </c>
      <c r="F2086" s="1608">
        <f t="shared" si="32"/>
        <v>0</v>
      </c>
      <c r="G2086" s="1648">
        <v>5</v>
      </c>
      <c r="H2086" s="1648">
        <v>35</v>
      </c>
      <c r="I2086" s="1648"/>
      <c r="J2086" s="1650">
        <v>199726020468</v>
      </c>
    </row>
    <row r="2087" spans="1:10">
      <c r="A2087" s="13" t="s">
        <v>2838</v>
      </c>
      <c r="B2087" s="13" t="s">
        <v>163</v>
      </c>
      <c r="C2087" s="13" t="s">
        <v>164</v>
      </c>
      <c r="D2087" s="1608">
        <v>144.12</v>
      </c>
      <c r="E2087" s="210">
        <f>VLOOKUP(A2087,'Lead Sheet'!A:B,2,0)</f>
        <v>0</v>
      </c>
      <c r="F2087" s="1608">
        <f t="shared" si="32"/>
        <v>0</v>
      </c>
      <c r="G2087" s="1648">
        <v>5</v>
      </c>
      <c r="H2087" s="1648">
        <v>20</v>
      </c>
      <c r="I2087" s="1648"/>
      <c r="J2087" s="1650">
        <v>199726020475</v>
      </c>
    </row>
    <row r="2088" spans="1:10">
      <c r="A2088" s="13" t="s">
        <v>2838</v>
      </c>
      <c r="B2088" s="13" t="s">
        <v>11933</v>
      </c>
      <c r="C2088" s="13" t="s">
        <v>166</v>
      </c>
      <c r="D2088" s="1608">
        <v>282.64</v>
      </c>
      <c r="E2088" s="210">
        <f>VLOOKUP(A2088,'Lead Sheet'!A:B,2,0)</f>
        <v>0</v>
      </c>
      <c r="F2088" s="1608">
        <f t="shared" si="32"/>
        <v>0</v>
      </c>
      <c r="G2088" s="1648">
        <v>5</v>
      </c>
      <c r="H2088" s="1648">
        <v>10</v>
      </c>
      <c r="I2088" s="1648"/>
      <c r="J2088" s="1650">
        <v>199726020482</v>
      </c>
    </row>
    <row r="2089" spans="1:10">
      <c r="A2089" s="13" t="s">
        <v>2838</v>
      </c>
      <c r="B2089" s="13" t="s">
        <v>167</v>
      </c>
      <c r="C2089" s="13" t="s">
        <v>168</v>
      </c>
      <c r="D2089" s="1608">
        <v>433.55</v>
      </c>
      <c r="E2089" s="210">
        <f>VLOOKUP(A2089,'Lead Sheet'!A:B,2,0)</f>
        <v>0</v>
      </c>
      <c r="F2089" s="1608">
        <f t="shared" si="32"/>
        <v>0</v>
      </c>
      <c r="G2089" s="1648">
        <v>6</v>
      </c>
      <c r="H2089" s="1648">
        <v>6</v>
      </c>
      <c r="I2089" s="1648"/>
      <c r="J2089" s="1650">
        <v>199726020499</v>
      </c>
    </row>
    <row r="2090" spans="1:10">
      <c r="A2090" s="13" t="s">
        <v>2838</v>
      </c>
      <c r="B2090" s="13" t="s">
        <v>169</v>
      </c>
      <c r="C2090" s="13" t="s">
        <v>170</v>
      </c>
      <c r="D2090" s="1608">
        <v>1045.46</v>
      </c>
      <c r="E2090" s="210">
        <f>VLOOKUP(A2090,'Lead Sheet'!A:B,2,0)</f>
        <v>0</v>
      </c>
      <c r="F2090" s="1608">
        <f t="shared" si="32"/>
        <v>0</v>
      </c>
      <c r="G2090" s="1648">
        <v>4</v>
      </c>
      <c r="H2090" s="1648">
        <v>4</v>
      </c>
      <c r="I2090" s="1648"/>
      <c r="J2090" s="1650">
        <v>199726020505</v>
      </c>
    </row>
    <row r="2091" spans="1:10">
      <c r="A2091" s="13" t="s">
        <v>2838</v>
      </c>
      <c r="B2091" s="13" t="s">
        <v>11934</v>
      </c>
      <c r="C2091" s="13" t="s">
        <v>5579</v>
      </c>
      <c r="D2091" s="1608">
        <v>21.930000000000003</v>
      </c>
      <c r="E2091" s="210">
        <f>VLOOKUP(A2091,'Lead Sheet'!A:B,2,0)</f>
        <v>0</v>
      </c>
      <c r="F2091" s="1608">
        <f t="shared" si="32"/>
        <v>0</v>
      </c>
      <c r="G2091" s="1648">
        <v>5</v>
      </c>
      <c r="H2091" s="1648">
        <v>300</v>
      </c>
      <c r="I2091" s="1648"/>
      <c r="J2091" s="1650">
        <v>199726020536</v>
      </c>
    </row>
    <row r="2092" spans="1:10">
      <c r="A2092" s="13" t="s">
        <v>2838</v>
      </c>
      <c r="B2092" s="13" t="s">
        <v>11935</v>
      </c>
      <c r="C2092" s="13" t="s">
        <v>5580</v>
      </c>
      <c r="D2092" s="1608">
        <v>23.3</v>
      </c>
      <c r="E2092" s="210">
        <f>VLOOKUP(A2092,'Lead Sheet'!A:B,2,0)</f>
        <v>0</v>
      </c>
      <c r="F2092" s="1608">
        <f t="shared" si="32"/>
        <v>0</v>
      </c>
      <c r="G2092" s="1648">
        <v>5</v>
      </c>
      <c r="H2092" s="1648">
        <v>150</v>
      </c>
      <c r="I2092" s="1648"/>
      <c r="J2092" s="1650">
        <v>199726020543</v>
      </c>
    </row>
    <row r="2093" spans="1:10">
      <c r="A2093" s="13" t="s">
        <v>2838</v>
      </c>
      <c r="B2093" s="13" t="s">
        <v>11936</v>
      </c>
      <c r="C2093" s="13" t="s">
        <v>5581</v>
      </c>
      <c r="D2093" s="1608">
        <v>23.3</v>
      </c>
      <c r="E2093" s="210">
        <f>VLOOKUP(A2093,'Lead Sheet'!A:B,2,0)</f>
        <v>0</v>
      </c>
      <c r="F2093" s="1608">
        <f t="shared" si="32"/>
        <v>0</v>
      </c>
      <c r="G2093" s="1648">
        <v>5</v>
      </c>
      <c r="H2093" s="1648">
        <v>150</v>
      </c>
      <c r="I2093" s="1648"/>
      <c r="J2093" s="1650">
        <v>199726020550</v>
      </c>
    </row>
    <row r="2094" spans="1:10">
      <c r="A2094" s="13" t="s">
        <v>2838</v>
      </c>
      <c r="B2094" s="13" t="s">
        <v>11937</v>
      </c>
      <c r="C2094" s="13" t="s">
        <v>5582</v>
      </c>
      <c r="D2094" s="1608">
        <v>31.680000000000003</v>
      </c>
      <c r="E2094" s="210">
        <f>VLOOKUP(A2094,'Lead Sheet'!A:B,2,0)</f>
        <v>0</v>
      </c>
      <c r="F2094" s="1608">
        <f t="shared" si="32"/>
        <v>0</v>
      </c>
      <c r="G2094" s="1648">
        <v>5</v>
      </c>
      <c r="H2094" s="1648">
        <v>200</v>
      </c>
      <c r="I2094" s="1648"/>
      <c r="J2094" s="1650">
        <v>199726020574</v>
      </c>
    </row>
    <row r="2095" spans="1:10">
      <c r="A2095" s="13" t="s">
        <v>2838</v>
      </c>
      <c r="B2095" s="13" t="s">
        <v>11938</v>
      </c>
      <c r="C2095" s="13" t="s">
        <v>5583</v>
      </c>
      <c r="D2095" s="1608">
        <v>31.680000000000003</v>
      </c>
      <c r="E2095" s="210">
        <f>VLOOKUP(A2095,'Lead Sheet'!A:B,2,0)</f>
        <v>0</v>
      </c>
      <c r="F2095" s="1608">
        <f t="shared" si="32"/>
        <v>0</v>
      </c>
      <c r="G2095" s="1648">
        <v>5</v>
      </c>
      <c r="H2095" s="1648">
        <v>200</v>
      </c>
      <c r="I2095" s="1648"/>
      <c r="J2095" s="1650">
        <v>199726020581</v>
      </c>
    </row>
    <row r="2096" spans="1:10">
      <c r="A2096" s="13" t="s">
        <v>2838</v>
      </c>
      <c r="B2096" s="13" t="s">
        <v>11939</v>
      </c>
      <c r="C2096" s="13" t="s">
        <v>5584</v>
      </c>
      <c r="D2096" s="1608">
        <v>55.53</v>
      </c>
      <c r="E2096" s="210">
        <f>VLOOKUP(A2096,'Lead Sheet'!A:B,2,0)</f>
        <v>0</v>
      </c>
      <c r="F2096" s="1608">
        <f t="shared" si="32"/>
        <v>0</v>
      </c>
      <c r="G2096" s="1648">
        <v>1</v>
      </c>
      <c r="H2096" s="1648">
        <v>25</v>
      </c>
      <c r="I2096" s="1648"/>
      <c r="J2096" s="1650">
        <v>199726020604</v>
      </c>
    </row>
    <row r="2097" spans="1:10">
      <c r="A2097" s="13" t="s">
        <v>2838</v>
      </c>
      <c r="B2097" s="13" t="s">
        <v>11940</v>
      </c>
      <c r="C2097" s="13" t="s">
        <v>5585</v>
      </c>
      <c r="D2097" s="1608">
        <v>55.53</v>
      </c>
      <c r="E2097" s="210">
        <f>VLOOKUP(A2097,'Lead Sheet'!A:B,2,0)</f>
        <v>0</v>
      </c>
      <c r="F2097" s="1608">
        <f t="shared" si="32"/>
        <v>0</v>
      </c>
      <c r="G2097" s="1648">
        <v>5</v>
      </c>
      <c r="H2097" s="1648">
        <v>100</v>
      </c>
      <c r="I2097" s="1648"/>
      <c r="J2097" s="1650">
        <v>199726020611</v>
      </c>
    </row>
    <row r="2098" spans="1:10">
      <c r="A2098" s="13" t="s">
        <v>2838</v>
      </c>
      <c r="B2098" s="13" t="s">
        <v>11941</v>
      </c>
      <c r="C2098" s="13" t="s">
        <v>5586</v>
      </c>
      <c r="D2098" s="1608">
        <v>55.53</v>
      </c>
      <c r="E2098" s="210">
        <f>VLOOKUP(A2098,'Lead Sheet'!A:B,2,0)</f>
        <v>0</v>
      </c>
      <c r="F2098" s="1608">
        <f t="shared" si="32"/>
        <v>0</v>
      </c>
      <c r="G2098" s="1648">
        <v>5</v>
      </c>
      <c r="H2098" s="1648">
        <v>100</v>
      </c>
      <c r="I2098" s="1648"/>
      <c r="J2098" s="1650">
        <v>199726020628</v>
      </c>
    </row>
    <row r="2099" spans="1:10">
      <c r="A2099" s="13" t="s">
        <v>2838</v>
      </c>
      <c r="B2099" s="13" t="s">
        <v>11942</v>
      </c>
      <c r="C2099" s="13" t="s">
        <v>5587</v>
      </c>
      <c r="D2099" s="1608">
        <v>86.72</v>
      </c>
      <c r="E2099" s="210">
        <f>VLOOKUP(A2099,'Lead Sheet'!A:B,2,0)</f>
        <v>0</v>
      </c>
      <c r="F2099" s="1608">
        <f t="shared" si="32"/>
        <v>0</v>
      </c>
      <c r="G2099" s="1648">
        <v>5</v>
      </c>
      <c r="H2099" s="1648">
        <v>60</v>
      </c>
      <c r="I2099" s="1648"/>
      <c r="J2099" s="1650">
        <v>199726020635</v>
      </c>
    </row>
    <row r="2100" spans="1:10">
      <c r="A2100" s="13" t="s">
        <v>2838</v>
      </c>
      <c r="B2100" s="13" t="s">
        <v>11943</v>
      </c>
      <c r="C2100" s="13" t="s">
        <v>5588</v>
      </c>
      <c r="D2100" s="1608">
        <v>86.72</v>
      </c>
      <c r="E2100" s="210">
        <f>VLOOKUP(A2100,'Lead Sheet'!A:B,2,0)</f>
        <v>0</v>
      </c>
      <c r="F2100" s="1608">
        <f t="shared" si="32"/>
        <v>0</v>
      </c>
      <c r="G2100" s="1648">
        <v>5</v>
      </c>
      <c r="H2100" s="1648">
        <v>70</v>
      </c>
      <c r="I2100" s="1648"/>
      <c r="J2100" s="1650">
        <v>199726020642</v>
      </c>
    </row>
    <row r="2101" spans="1:10">
      <c r="A2101" s="13" t="s">
        <v>2838</v>
      </c>
      <c r="B2101" s="13" t="s">
        <v>11944</v>
      </c>
      <c r="C2101" s="13" t="s">
        <v>5589</v>
      </c>
      <c r="D2101" s="1608">
        <v>86.72</v>
      </c>
      <c r="E2101" s="210">
        <f>VLOOKUP(A2101,'Lead Sheet'!A:B,2,0)</f>
        <v>0</v>
      </c>
      <c r="F2101" s="1608">
        <f t="shared" si="32"/>
        <v>0</v>
      </c>
      <c r="G2101" s="1648">
        <v>5</v>
      </c>
      <c r="H2101" s="1648">
        <v>60</v>
      </c>
      <c r="I2101" s="1648"/>
      <c r="J2101" s="1650">
        <v>199726020659</v>
      </c>
    </row>
    <row r="2102" spans="1:10">
      <c r="A2102" s="13" t="s">
        <v>2838</v>
      </c>
      <c r="B2102" s="13" t="s">
        <v>11945</v>
      </c>
      <c r="C2102" s="13" t="s">
        <v>5590</v>
      </c>
      <c r="D2102" s="1608">
        <v>109.51</v>
      </c>
      <c r="E2102" s="210">
        <f>VLOOKUP(A2102,'Lead Sheet'!A:B,2,0)</f>
        <v>0</v>
      </c>
      <c r="F2102" s="1608">
        <f t="shared" si="32"/>
        <v>0</v>
      </c>
      <c r="G2102" s="1648">
        <v>5</v>
      </c>
      <c r="H2102" s="1648">
        <v>60</v>
      </c>
      <c r="I2102" s="1648"/>
      <c r="J2102" s="1650">
        <v>199726020666</v>
      </c>
    </row>
    <row r="2103" spans="1:10">
      <c r="A2103" s="13" t="s">
        <v>2838</v>
      </c>
      <c r="B2103" s="13" t="s">
        <v>11946</v>
      </c>
      <c r="C2103" s="13" t="s">
        <v>5591</v>
      </c>
      <c r="D2103" s="1608">
        <v>109.51</v>
      </c>
      <c r="E2103" s="210">
        <f>VLOOKUP(A2103,'Lead Sheet'!A:B,2,0)</f>
        <v>0</v>
      </c>
      <c r="F2103" s="1608">
        <f t="shared" si="32"/>
        <v>0</v>
      </c>
      <c r="G2103" s="1648">
        <v>5</v>
      </c>
      <c r="H2103" s="1648">
        <v>50</v>
      </c>
      <c r="I2103" s="1648"/>
      <c r="J2103" s="1650">
        <v>199726020673</v>
      </c>
    </row>
    <row r="2104" spans="1:10">
      <c r="A2104" s="13" t="s">
        <v>2838</v>
      </c>
      <c r="B2104" s="13" t="s">
        <v>11947</v>
      </c>
      <c r="C2104" s="13" t="s">
        <v>5592</v>
      </c>
      <c r="D2104" s="1608">
        <v>109.51</v>
      </c>
      <c r="E2104" s="210">
        <f>VLOOKUP(A2104,'Lead Sheet'!A:B,2,0)</f>
        <v>0</v>
      </c>
      <c r="F2104" s="1608">
        <f t="shared" si="32"/>
        <v>0</v>
      </c>
      <c r="G2104" s="1648">
        <v>5</v>
      </c>
      <c r="H2104" s="1648">
        <v>50</v>
      </c>
      <c r="I2104" s="1648"/>
      <c r="J2104" s="1650">
        <v>199726020680</v>
      </c>
    </row>
    <row r="2105" spans="1:10">
      <c r="A2105" s="13" t="s">
        <v>2838</v>
      </c>
      <c r="B2105" s="13" t="s">
        <v>11948</v>
      </c>
      <c r="C2105" s="13" t="s">
        <v>5593</v>
      </c>
      <c r="D2105" s="1608">
        <v>109.51</v>
      </c>
      <c r="E2105" s="210">
        <f>VLOOKUP(A2105,'Lead Sheet'!A:B,2,0)</f>
        <v>0</v>
      </c>
      <c r="F2105" s="1608">
        <f t="shared" si="32"/>
        <v>0</v>
      </c>
      <c r="G2105" s="1648">
        <v>5</v>
      </c>
      <c r="H2105" s="1648">
        <v>50</v>
      </c>
      <c r="I2105" s="1648"/>
      <c r="J2105" s="1650">
        <v>199726020697</v>
      </c>
    </row>
    <row r="2106" spans="1:10">
      <c r="A2106" s="13" t="s">
        <v>2838</v>
      </c>
      <c r="B2106" s="13" t="s">
        <v>11949</v>
      </c>
      <c r="C2106" s="13" t="s">
        <v>5594</v>
      </c>
      <c r="D2106" s="1608">
        <v>202.01999999999998</v>
      </c>
      <c r="E2106" s="210">
        <f>VLOOKUP(A2106,'Lead Sheet'!A:B,2,0)</f>
        <v>0</v>
      </c>
      <c r="F2106" s="1608">
        <f t="shared" si="32"/>
        <v>0</v>
      </c>
      <c r="G2106" s="1648">
        <v>5</v>
      </c>
      <c r="H2106" s="1648">
        <v>50</v>
      </c>
      <c r="I2106" s="1648"/>
      <c r="J2106" s="1650">
        <v>199726020710</v>
      </c>
    </row>
    <row r="2107" spans="1:10">
      <c r="A2107" s="13" t="s">
        <v>2838</v>
      </c>
      <c r="B2107" s="13" t="s">
        <v>11950</v>
      </c>
      <c r="C2107" s="13" t="s">
        <v>5595</v>
      </c>
      <c r="D2107" s="1608">
        <v>202.01999999999998</v>
      </c>
      <c r="E2107" s="210">
        <f>VLOOKUP(A2107,'Lead Sheet'!A:B,2,0)</f>
        <v>0</v>
      </c>
      <c r="F2107" s="1608">
        <f t="shared" si="32"/>
        <v>0</v>
      </c>
      <c r="G2107" s="1648">
        <v>5</v>
      </c>
      <c r="H2107" s="1648">
        <v>35</v>
      </c>
      <c r="I2107" s="1648"/>
      <c r="J2107" s="1650">
        <v>199726020727</v>
      </c>
    </row>
    <row r="2108" spans="1:10">
      <c r="A2108" s="13" t="s">
        <v>2838</v>
      </c>
      <c r="B2108" s="13" t="s">
        <v>11951</v>
      </c>
      <c r="C2108" s="13" t="s">
        <v>5596</v>
      </c>
      <c r="D2108" s="1608">
        <v>202.01999999999998</v>
      </c>
      <c r="E2108" s="210">
        <f>VLOOKUP(A2108,'Lead Sheet'!A:B,2,0)</f>
        <v>0</v>
      </c>
      <c r="F2108" s="1608">
        <f t="shared" si="32"/>
        <v>0</v>
      </c>
      <c r="G2108" s="1648">
        <v>5</v>
      </c>
      <c r="H2108" s="1648">
        <v>30</v>
      </c>
      <c r="I2108" s="1648"/>
      <c r="J2108" s="1650">
        <v>199726020734</v>
      </c>
    </row>
    <row r="2109" spans="1:10">
      <c r="A2109" s="13" t="s">
        <v>2838</v>
      </c>
      <c r="B2109" s="13" t="s">
        <v>11952</v>
      </c>
      <c r="C2109" s="13" t="s">
        <v>5597</v>
      </c>
      <c r="D2109" s="1608">
        <v>202.01999999999998</v>
      </c>
      <c r="E2109" s="210">
        <f>VLOOKUP(A2109,'Lead Sheet'!A:B,2,0)</f>
        <v>0</v>
      </c>
      <c r="F2109" s="1608">
        <f t="shared" si="32"/>
        <v>0</v>
      </c>
      <c r="G2109" s="1648">
        <v>5</v>
      </c>
      <c r="H2109" s="1648">
        <v>30</v>
      </c>
      <c r="I2109" s="1648"/>
      <c r="J2109" s="1650">
        <v>199726020741</v>
      </c>
    </row>
    <row r="2110" spans="1:10">
      <c r="A2110" s="13" t="s">
        <v>2838</v>
      </c>
      <c r="B2110" s="13" t="s">
        <v>11953</v>
      </c>
      <c r="C2110" s="13" t="s">
        <v>5598</v>
      </c>
      <c r="D2110" s="1608">
        <v>342.25</v>
      </c>
      <c r="E2110" s="210">
        <f>VLOOKUP(A2110,'Lead Sheet'!A:B,2,0)</f>
        <v>0</v>
      </c>
      <c r="F2110" s="1608">
        <f t="shared" si="32"/>
        <v>0</v>
      </c>
      <c r="G2110" s="1648">
        <v>5</v>
      </c>
      <c r="H2110" s="1648">
        <v>15</v>
      </c>
      <c r="I2110" s="1648"/>
      <c r="J2110" s="1650">
        <v>199726020789</v>
      </c>
    </row>
    <row r="2111" spans="1:10">
      <c r="A2111" s="13" t="s">
        <v>2838</v>
      </c>
      <c r="B2111" s="13" t="s">
        <v>11954</v>
      </c>
      <c r="C2111" s="13" t="s">
        <v>5062</v>
      </c>
      <c r="D2111" s="1608">
        <v>21.5</v>
      </c>
      <c r="E2111" s="210">
        <f>VLOOKUP(A2111,'Lead Sheet'!A:B,2,0)</f>
        <v>0</v>
      </c>
      <c r="F2111" s="1608">
        <f t="shared" si="32"/>
        <v>0</v>
      </c>
      <c r="G2111" s="1648">
        <v>5</v>
      </c>
      <c r="H2111" s="1648">
        <v>600</v>
      </c>
      <c r="I2111" s="1648"/>
      <c r="J2111" s="1650">
        <v>199726020796</v>
      </c>
    </row>
    <row r="2112" spans="1:10">
      <c r="A2112" s="13" t="s">
        <v>2838</v>
      </c>
      <c r="B2112" s="13" t="s">
        <v>193</v>
      </c>
      <c r="C2112" s="13" t="s">
        <v>194</v>
      </c>
      <c r="D2112" s="1608">
        <v>21.5</v>
      </c>
      <c r="E2112" s="210">
        <f>VLOOKUP(A2112,'Lead Sheet'!A:B,2,0)</f>
        <v>0</v>
      </c>
      <c r="F2112" s="1608">
        <f t="shared" si="32"/>
        <v>0</v>
      </c>
      <c r="G2112" s="1648">
        <v>5</v>
      </c>
      <c r="H2112" s="1648">
        <v>600</v>
      </c>
      <c r="I2112" s="1648"/>
      <c r="J2112" s="1650">
        <v>199726020802</v>
      </c>
    </row>
    <row r="2113" spans="1:10">
      <c r="A2113" s="13" t="s">
        <v>2838</v>
      </c>
      <c r="B2113" s="13" t="s">
        <v>195</v>
      </c>
      <c r="C2113" s="13" t="s">
        <v>196</v>
      </c>
      <c r="D2113" s="1608">
        <v>21.5</v>
      </c>
      <c r="E2113" s="210">
        <f>VLOOKUP(A2113,'Lead Sheet'!A:B,2,0)</f>
        <v>0</v>
      </c>
      <c r="F2113" s="1608">
        <f t="shared" si="32"/>
        <v>0</v>
      </c>
      <c r="G2113" s="1648">
        <v>5</v>
      </c>
      <c r="H2113" s="1648">
        <v>300</v>
      </c>
      <c r="I2113" s="1648"/>
      <c r="J2113" s="1650">
        <v>199726020819</v>
      </c>
    </row>
    <row r="2114" spans="1:10">
      <c r="A2114" s="13" t="s">
        <v>2838</v>
      </c>
      <c r="B2114" s="13" t="s">
        <v>197</v>
      </c>
      <c r="C2114" s="13" t="s">
        <v>198</v>
      </c>
      <c r="D2114" s="1608">
        <v>26.720000000000002</v>
      </c>
      <c r="E2114" s="210">
        <f>VLOOKUP(A2114,'Lead Sheet'!A:B,2,0)</f>
        <v>0</v>
      </c>
      <c r="F2114" s="1608">
        <f t="shared" si="32"/>
        <v>0</v>
      </c>
      <c r="G2114" s="1648">
        <v>5</v>
      </c>
      <c r="H2114" s="1648">
        <v>200</v>
      </c>
      <c r="I2114" s="1648"/>
      <c r="J2114" s="1650">
        <v>199726020826</v>
      </c>
    </row>
    <row r="2115" spans="1:10">
      <c r="A2115" s="13" t="s">
        <v>2838</v>
      </c>
      <c r="B2115" s="13" t="s">
        <v>199</v>
      </c>
      <c r="C2115" s="13" t="s">
        <v>200</v>
      </c>
      <c r="D2115" s="1608">
        <v>37.69</v>
      </c>
      <c r="E2115" s="210">
        <f>VLOOKUP(A2115,'Lead Sheet'!A:B,2,0)</f>
        <v>0</v>
      </c>
      <c r="F2115" s="1608">
        <f t="shared" ref="F2115:F2178" si="33">IFERROR(D2115*E2115,"NET")</f>
        <v>0</v>
      </c>
      <c r="G2115" s="1648">
        <v>5</v>
      </c>
      <c r="H2115" s="1648">
        <v>100</v>
      </c>
      <c r="I2115" s="1648"/>
      <c r="J2115" s="1650">
        <v>199726020833</v>
      </c>
    </row>
    <row r="2116" spans="1:10">
      <c r="A2116" s="13" t="s">
        <v>2838</v>
      </c>
      <c r="B2116" s="13" t="s">
        <v>201</v>
      </c>
      <c r="C2116" s="13" t="s">
        <v>202</v>
      </c>
      <c r="D2116" s="1608">
        <v>62.3</v>
      </c>
      <c r="E2116" s="210">
        <f>VLOOKUP(A2116,'Lead Sheet'!A:B,2,0)</f>
        <v>0</v>
      </c>
      <c r="F2116" s="1608">
        <f t="shared" si="33"/>
        <v>0</v>
      </c>
      <c r="G2116" s="1648">
        <v>5</v>
      </c>
      <c r="H2116" s="1648">
        <v>75</v>
      </c>
      <c r="I2116" s="1648"/>
      <c r="J2116" s="1650">
        <v>199726020840</v>
      </c>
    </row>
    <row r="2117" spans="1:10">
      <c r="A2117" s="13" t="s">
        <v>2838</v>
      </c>
      <c r="B2117" s="13" t="s">
        <v>203</v>
      </c>
      <c r="C2117" s="13" t="s">
        <v>5063</v>
      </c>
      <c r="D2117" s="1608">
        <v>95.38000000000001</v>
      </c>
      <c r="E2117" s="210">
        <f>VLOOKUP(A2117,'Lead Sheet'!A:B,2,0)</f>
        <v>0</v>
      </c>
      <c r="F2117" s="1608">
        <f t="shared" si="33"/>
        <v>0</v>
      </c>
      <c r="G2117" s="1648">
        <v>5</v>
      </c>
      <c r="H2117" s="1648">
        <v>40</v>
      </c>
      <c r="I2117" s="1648"/>
      <c r="J2117" s="1650">
        <v>199726020857</v>
      </c>
    </row>
    <row r="2118" spans="1:10">
      <c r="A2118" s="13" t="s">
        <v>2838</v>
      </c>
      <c r="B2118" s="13" t="s">
        <v>204</v>
      </c>
      <c r="C2118" s="13" t="s">
        <v>205</v>
      </c>
      <c r="D2118" s="1608">
        <v>124.19000000000001</v>
      </c>
      <c r="E2118" s="210">
        <f>VLOOKUP(A2118,'Lead Sheet'!A:B,2,0)</f>
        <v>0</v>
      </c>
      <c r="F2118" s="1608">
        <f t="shared" si="33"/>
        <v>0</v>
      </c>
      <c r="G2118" s="1648">
        <v>5</v>
      </c>
      <c r="H2118" s="1648">
        <v>35</v>
      </c>
      <c r="I2118" s="1648"/>
      <c r="J2118" s="1650">
        <v>199726020864</v>
      </c>
    </row>
    <row r="2119" spans="1:10">
      <c r="A2119" s="13" t="s">
        <v>2838</v>
      </c>
      <c r="B2119" s="13" t="s">
        <v>206</v>
      </c>
      <c r="C2119" s="13" t="s">
        <v>207</v>
      </c>
      <c r="D2119" s="1608">
        <v>210.51999999999998</v>
      </c>
      <c r="E2119" s="210">
        <f>VLOOKUP(A2119,'Lead Sheet'!A:B,2,0)</f>
        <v>0</v>
      </c>
      <c r="F2119" s="1608">
        <f t="shared" si="33"/>
        <v>0</v>
      </c>
      <c r="G2119" s="1648">
        <v>5</v>
      </c>
      <c r="H2119" s="1648">
        <v>20</v>
      </c>
      <c r="I2119" s="1648"/>
      <c r="J2119" s="1650">
        <v>199726020871</v>
      </c>
    </row>
    <row r="2120" spans="1:10">
      <c r="A2120" s="13" t="s">
        <v>2838</v>
      </c>
      <c r="B2120" s="13" t="s">
        <v>208</v>
      </c>
      <c r="C2120" s="13" t="s">
        <v>209</v>
      </c>
      <c r="D2120" s="1608">
        <v>332.8</v>
      </c>
      <c r="E2120" s="210">
        <f>VLOOKUP(A2120,'Lead Sheet'!A:B,2,0)</f>
        <v>0</v>
      </c>
      <c r="F2120" s="1608">
        <f t="shared" si="33"/>
        <v>0</v>
      </c>
      <c r="G2120" s="1648">
        <v>5</v>
      </c>
      <c r="H2120" s="1648">
        <v>10</v>
      </c>
      <c r="I2120" s="1648"/>
      <c r="J2120" s="1650">
        <v>199726020888</v>
      </c>
    </row>
    <row r="2121" spans="1:10">
      <c r="A2121" s="13" t="s">
        <v>2838</v>
      </c>
      <c r="B2121" s="13" t="s">
        <v>210</v>
      </c>
      <c r="C2121" s="13" t="s">
        <v>211</v>
      </c>
      <c r="D2121" s="1608">
        <v>499.03999999999996</v>
      </c>
      <c r="E2121" s="210">
        <f>VLOOKUP(A2121,'Lead Sheet'!A:B,2,0)</f>
        <v>0</v>
      </c>
      <c r="F2121" s="1608">
        <f t="shared" si="33"/>
        <v>0</v>
      </c>
      <c r="G2121" s="1648">
        <v>6</v>
      </c>
      <c r="H2121" s="1648">
        <v>6</v>
      </c>
      <c r="I2121" s="1648"/>
      <c r="J2121" s="1650">
        <v>199726020895</v>
      </c>
    </row>
    <row r="2122" spans="1:10">
      <c r="A2122" s="13" t="s">
        <v>2838</v>
      </c>
      <c r="B2122" s="13" t="s">
        <v>11955</v>
      </c>
      <c r="C2122" s="13" t="s">
        <v>213</v>
      </c>
      <c r="D2122" s="1608">
        <v>19.71</v>
      </c>
      <c r="E2122" s="210">
        <f>VLOOKUP(A2122,'Lead Sheet'!A:B,2,0)</f>
        <v>0</v>
      </c>
      <c r="F2122" s="1608">
        <f t="shared" si="33"/>
        <v>0</v>
      </c>
      <c r="G2122" s="1648">
        <v>5</v>
      </c>
      <c r="H2122" s="1648">
        <v>600</v>
      </c>
      <c r="I2122" s="1648"/>
      <c r="J2122" s="1650">
        <v>199726020918</v>
      </c>
    </row>
    <row r="2123" spans="1:10">
      <c r="A2123" s="13" t="s">
        <v>2838</v>
      </c>
      <c r="B2123" s="13" t="s">
        <v>214</v>
      </c>
      <c r="C2123" s="13" t="s">
        <v>215</v>
      </c>
      <c r="D2123" s="1608">
        <v>19.71</v>
      </c>
      <c r="E2123" s="210">
        <f>VLOOKUP(A2123,'Lead Sheet'!A:B,2,0)</f>
        <v>0</v>
      </c>
      <c r="F2123" s="1608">
        <f t="shared" si="33"/>
        <v>0</v>
      </c>
      <c r="G2123" s="1648">
        <v>5</v>
      </c>
      <c r="H2123" s="1648">
        <v>300</v>
      </c>
      <c r="I2123" s="1648"/>
      <c r="J2123" s="1650">
        <v>199726020925</v>
      </c>
    </row>
    <row r="2124" spans="1:10">
      <c r="A2124" s="13" t="s">
        <v>2838</v>
      </c>
      <c r="B2124" s="13" t="s">
        <v>216</v>
      </c>
      <c r="C2124" s="13" t="s">
        <v>217</v>
      </c>
      <c r="D2124" s="1608">
        <v>19.71</v>
      </c>
      <c r="E2124" s="210">
        <f>VLOOKUP(A2124,'Lead Sheet'!A:B,2,0)</f>
        <v>0</v>
      </c>
      <c r="F2124" s="1608">
        <f t="shared" si="33"/>
        <v>0</v>
      </c>
      <c r="G2124" s="1648">
        <v>5</v>
      </c>
      <c r="H2124" s="1648">
        <v>200</v>
      </c>
      <c r="I2124" s="1648"/>
      <c r="J2124" s="1650">
        <v>199726020932</v>
      </c>
    </row>
    <row r="2125" spans="1:10">
      <c r="A2125" s="13" t="s">
        <v>2838</v>
      </c>
      <c r="B2125" s="13" t="s">
        <v>218</v>
      </c>
      <c r="C2125" s="13" t="s">
        <v>219</v>
      </c>
      <c r="D2125" s="1608">
        <v>24.75</v>
      </c>
      <c r="E2125" s="210">
        <f>VLOOKUP(A2125,'Lead Sheet'!A:B,2,0)</f>
        <v>0</v>
      </c>
      <c r="F2125" s="1608">
        <f t="shared" si="33"/>
        <v>0</v>
      </c>
      <c r="G2125" s="1648">
        <v>5</v>
      </c>
      <c r="H2125" s="1648">
        <v>100</v>
      </c>
      <c r="I2125" s="1648"/>
      <c r="J2125" s="1650">
        <v>199726020949</v>
      </c>
    </row>
    <row r="2126" spans="1:10">
      <c r="A2126" s="13" t="s">
        <v>2838</v>
      </c>
      <c r="B2126" s="13" t="s">
        <v>220</v>
      </c>
      <c r="C2126" s="13" t="s">
        <v>221</v>
      </c>
      <c r="D2126" s="1608">
        <v>35.58</v>
      </c>
      <c r="E2126" s="210">
        <f>VLOOKUP(A2126,'Lead Sheet'!A:B,2,0)</f>
        <v>0</v>
      </c>
      <c r="F2126" s="1608">
        <f t="shared" si="33"/>
        <v>0</v>
      </c>
      <c r="G2126" s="1648">
        <v>5</v>
      </c>
      <c r="H2126" s="1648">
        <v>75</v>
      </c>
      <c r="I2126" s="1648"/>
      <c r="J2126" s="1650">
        <v>199726020956</v>
      </c>
    </row>
    <row r="2127" spans="1:10">
      <c r="A2127" s="13" t="s">
        <v>2838</v>
      </c>
      <c r="B2127" s="13" t="s">
        <v>222</v>
      </c>
      <c r="C2127" s="13" t="s">
        <v>223</v>
      </c>
      <c r="D2127" s="1608">
        <v>63.15</v>
      </c>
      <c r="E2127" s="210">
        <f>VLOOKUP(A2127,'Lead Sheet'!A:B,2,0)</f>
        <v>0</v>
      </c>
      <c r="F2127" s="1608">
        <f t="shared" si="33"/>
        <v>0</v>
      </c>
      <c r="G2127" s="1648">
        <v>5</v>
      </c>
      <c r="H2127" s="1648">
        <v>40</v>
      </c>
      <c r="I2127" s="1648"/>
      <c r="J2127" s="1650">
        <v>199726020963</v>
      </c>
    </row>
    <row r="2128" spans="1:10">
      <c r="A2128" s="13" t="s">
        <v>2838</v>
      </c>
      <c r="B2128" s="13" t="s">
        <v>224</v>
      </c>
      <c r="C2128" s="13" t="s">
        <v>225</v>
      </c>
      <c r="D2128" s="1608">
        <v>88.550000000000011</v>
      </c>
      <c r="E2128" s="210">
        <f>VLOOKUP(A2128,'Lead Sheet'!A:B,2,0)</f>
        <v>0</v>
      </c>
      <c r="F2128" s="1608">
        <f t="shared" si="33"/>
        <v>0</v>
      </c>
      <c r="G2128" s="1648">
        <v>5</v>
      </c>
      <c r="H2128" s="1648">
        <v>35</v>
      </c>
      <c r="I2128" s="1648"/>
      <c r="J2128" s="1650">
        <v>199726020970</v>
      </c>
    </row>
    <row r="2129" spans="1:10">
      <c r="A2129" s="13" t="s">
        <v>2838</v>
      </c>
      <c r="B2129" s="13" t="s">
        <v>226</v>
      </c>
      <c r="C2129" s="13" t="s">
        <v>227</v>
      </c>
      <c r="D2129" s="1608">
        <v>121.79</v>
      </c>
      <c r="E2129" s="210">
        <f>VLOOKUP(A2129,'Lead Sheet'!A:B,2,0)</f>
        <v>0</v>
      </c>
      <c r="F2129" s="1608">
        <f t="shared" si="33"/>
        <v>0</v>
      </c>
      <c r="G2129" s="1648">
        <v>24</v>
      </c>
      <c r="H2129" s="1648">
        <v>24</v>
      </c>
      <c r="I2129" s="1648"/>
      <c r="J2129" s="1650">
        <v>199726020987</v>
      </c>
    </row>
    <row r="2130" spans="1:10">
      <c r="A2130" s="13" t="s">
        <v>2838</v>
      </c>
      <c r="B2130" s="13" t="s">
        <v>228</v>
      </c>
      <c r="C2130" s="13" t="s">
        <v>229</v>
      </c>
      <c r="D2130" s="1608">
        <v>199.53</v>
      </c>
      <c r="E2130" s="210">
        <f>VLOOKUP(A2130,'Lead Sheet'!A:B,2,0)</f>
        <v>0</v>
      </c>
      <c r="F2130" s="1608">
        <f t="shared" si="33"/>
        <v>0</v>
      </c>
      <c r="G2130" s="1648">
        <v>5</v>
      </c>
      <c r="H2130" s="1648">
        <v>15</v>
      </c>
      <c r="I2130" s="1648"/>
      <c r="J2130" s="1650">
        <v>199726020994</v>
      </c>
    </row>
    <row r="2131" spans="1:10">
      <c r="A2131" s="13" t="s">
        <v>2838</v>
      </c>
      <c r="B2131" s="13" t="s">
        <v>230</v>
      </c>
      <c r="C2131" s="13" t="s">
        <v>231</v>
      </c>
      <c r="D2131" s="1608">
        <v>387.89</v>
      </c>
      <c r="E2131" s="210">
        <f>VLOOKUP(A2131,'Lead Sheet'!A:B,2,0)</f>
        <v>0</v>
      </c>
      <c r="F2131" s="1608">
        <f t="shared" si="33"/>
        <v>0</v>
      </c>
      <c r="G2131" s="1648">
        <v>8</v>
      </c>
      <c r="H2131" s="1648">
        <v>8</v>
      </c>
      <c r="I2131" s="1648"/>
      <c r="J2131" s="1650">
        <v>199726021007</v>
      </c>
    </row>
    <row r="2132" spans="1:10">
      <c r="A2132" s="13" t="s">
        <v>2838</v>
      </c>
      <c r="B2132" s="13" t="s">
        <v>232</v>
      </c>
      <c r="C2132" s="13" t="s">
        <v>233</v>
      </c>
      <c r="D2132" s="1608">
        <v>593.16</v>
      </c>
      <c r="E2132" s="210">
        <f>VLOOKUP(A2132,'Lead Sheet'!A:B,2,0)</f>
        <v>0</v>
      </c>
      <c r="F2132" s="1608">
        <f t="shared" si="33"/>
        <v>0</v>
      </c>
      <c r="G2132" s="1648">
        <v>4</v>
      </c>
      <c r="H2132" s="1648">
        <v>4</v>
      </c>
      <c r="I2132" s="1648"/>
      <c r="J2132" s="1650">
        <v>199726021014</v>
      </c>
    </row>
    <row r="2133" spans="1:10">
      <c r="A2133" s="13" t="s">
        <v>2838</v>
      </c>
      <c r="B2133" s="13" t="s">
        <v>234</v>
      </c>
      <c r="C2133" s="13" t="s">
        <v>235</v>
      </c>
      <c r="D2133" s="1608">
        <v>1425.5</v>
      </c>
      <c r="E2133" s="210">
        <f>VLOOKUP(A2133,'Lead Sheet'!A:B,2,0)</f>
        <v>0</v>
      </c>
      <c r="F2133" s="1608">
        <f t="shared" si="33"/>
        <v>0</v>
      </c>
      <c r="G2133" s="1648">
        <v>2</v>
      </c>
      <c r="H2133" s="1648">
        <v>2</v>
      </c>
      <c r="I2133" s="1648"/>
      <c r="J2133" s="1650">
        <v>199726021021</v>
      </c>
    </row>
    <row r="2134" spans="1:10">
      <c r="A2134" s="13" t="s">
        <v>2838</v>
      </c>
      <c r="B2134" s="13" t="s">
        <v>237</v>
      </c>
      <c r="C2134" s="13" t="s">
        <v>5599</v>
      </c>
      <c r="D2134" s="1608">
        <v>30</v>
      </c>
      <c r="E2134" s="210">
        <f>VLOOKUP(A2134,'Lead Sheet'!A:B,2,0)</f>
        <v>0</v>
      </c>
      <c r="F2134" s="1608">
        <f t="shared" si="33"/>
        <v>0</v>
      </c>
      <c r="G2134" s="1648">
        <v>5</v>
      </c>
      <c r="H2134" s="1648">
        <v>200</v>
      </c>
      <c r="I2134" s="1648"/>
      <c r="J2134" s="1650">
        <v>199726021090</v>
      </c>
    </row>
    <row r="2135" spans="1:10">
      <c r="A2135" s="13" t="s">
        <v>2838</v>
      </c>
      <c r="B2135" s="13" t="s">
        <v>238</v>
      </c>
      <c r="C2135" s="13" t="s">
        <v>5600</v>
      </c>
      <c r="D2135" s="1608">
        <v>30</v>
      </c>
      <c r="E2135" s="210">
        <f>VLOOKUP(A2135,'Lead Sheet'!A:B,2,0)</f>
        <v>0</v>
      </c>
      <c r="F2135" s="1608">
        <f t="shared" si="33"/>
        <v>0</v>
      </c>
      <c r="G2135" s="1648">
        <v>5</v>
      </c>
      <c r="H2135" s="1648">
        <v>200</v>
      </c>
      <c r="I2135" s="1648"/>
      <c r="J2135" s="1650">
        <v>199726021106</v>
      </c>
    </row>
    <row r="2136" spans="1:10">
      <c r="A2136" s="13" t="s">
        <v>2838</v>
      </c>
      <c r="B2136" s="13" t="s">
        <v>239</v>
      </c>
      <c r="C2136" s="13" t="s">
        <v>5601</v>
      </c>
      <c r="D2136" s="1608">
        <v>46.82</v>
      </c>
      <c r="E2136" s="210">
        <f>VLOOKUP(A2136,'Lead Sheet'!A:B,2,0)</f>
        <v>0</v>
      </c>
      <c r="F2136" s="1608">
        <f t="shared" si="33"/>
        <v>0</v>
      </c>
      <c r="G2136" s="1648">
        <v>5</v>
      </c>
      <c r="H2136" s="1648">
        <v>100</v>
      </c>
      <c r="I2136" s="1648"/>
      <c r="J2136" s="1650">
        <v>199726021137</v>
      </c>
    </row>
    <row r="2137" spans="1:10">
      <c r="A2137" s="13" t="s">
        <v>2838</v>
      </c>
      <c r="B2137" s="13" t="s">
        <v>240</v>
      </c>
      <c r="C2137" s="13" t="s">
        <v>5602</v>
      </c>
      <c r="D2137" s="1608">
        <v>42.64</v>
      </c>
      <c r="E2137" s="210">
        <f>VLOOKUP(A2137,'Lead Sheet'!A:B,2,0)</f>
        <v>0</v>
      </c>
      <c r="F2137" s="1608">
        <f t="shared" si="33"/>
        <v>0</v>
      </c>
      <c r="G2137" s="1648">
        <v>5</v>
      </c>
      <c r="H2137" s="1648">
        <v>100</v>
      </c>
      <c r="I2137" s="1648"/>
      <c r="J2137" s="1650">
        <v>199726021144</v>
      </c>
    </row>
    <row r="2138" spans="1:10">
      <c r="A2138" s="13" t="s">
        <v>2838</v>
      </c>
      <c r="B2138" s="13" t="s">
        <v>241</v>
      </c>
      <c r="C2138" s="13" t="s">
        <v>5603</v>
      </c>
      <c r="D2138" s="1608">
        <v>42.64</v>
      </c>
      <c r="E2138" s="210">
        <f>VLOOKUP(A2138,'Lead Sheet'!A:B,2,0)</f>
        <v>0</v>
      </c>
      <c r="F2138" s="1608">
        <f t="shared" si="33"/>
        <v>0</v>
      </c>
      <c r="G2138" s="1648">
        <v>5</v>
      </c>
      <c r="H2138" s="1648">
        <v>100</v>
      </c>
      <c r="I2138" s="1648"/>
      <c r="J2138" s="1650">
        <v>199726021151</v>
      </c>
    </row>
    <row r="2139" spans="1:10">
      <c r="A2139" s="13" t="s">
        <v>2838</v>
      </c>
      <c r="B2139" s="13" t="s">
        <v>242</v>
      </c>
      <c r="C2139" s="13" t="s">
        <v>5604</v>
      </c>
      <c r="D2139" s="1608">
        <v>42.64</v>
      </c>
      <c r="E2139" s="210">
        <f>VLOOKUP(A2139,'Lead Sheet'!A:B,2,0)</f>
        <v>0</v>
      </c>
      <c r="F2139" s="1608">
        <f t="shared" si="33"/>
        <v>0</v>
      </c>
      <c r="G2139" s="1648">
        <v>5</v>
      </c>
      <c r="H2139" s="1648">
        <v>100</v>
      </c>
      <c r="I2139" s="1648"/>
      <c r="J2139" s="1650">
        <v>199726021175</v>
      </c>
    </row>
    <row r="2140" spans="1:10">
      <c r="A2140" s="13" t="s">
        <v>2838</v>
      </c>
      <c r="B2140" s="13" t="s">
        <v>11956</v>
      </c>
      <c r="C2140" s="13" t="s">
        <v>5605</v>
      </c>
      <c r="D2140" s="1608">
        <v>84.75</v>
      </c>
      <c r="E2140" s="210">
        <f>VLOOKUP(A2140,'Lead Sheet'!A:B,2,0)</f>
        <v>0</v>
      </c>
      <c r="F2140" s="1608">
        <f t="shared" si="33"/>
        <v>0</v>
      </c>
      <c r="G2140" s="1648">
        <v>5</v>
      </c>
      <c r="H2140" s="1648">
        <v>50</v>
      </c>
      <c r="I2140" s="1648"/>
      <c r="J2140" s="1650">
        <v>199726021182</v>
      </c>
    </row>
    <row r="2141" spans="1:10">
      <c r="A2141" s="13" t="s">
        <v>2838</v>
      </c>
      <c r="B2141" s="13" t="s">
        <v>11957</v>
      </c>
      <c r="C2141" s="13" t="s">
        <v>5606</v>
      </c>
      <c r="D2141" s="1608">
        <v>84.75</v>
      </c>
      <c r="E2141" s="210">
        <f>VLOOKUP(A2141,'Lead Sheet'!A:B,2,0)</f>
        <v>0</v>
      </c>
      <c r="F2141" s="1608">
        <f t="shared" si="33"/>
        <v>0</v>
      </c>
      <c r="G2141" s="1648">
        <v>5</v>
      </c>
      <c r="H2141" s="1648">
        <v>40</v>
      </c>
      <c r="I2141" s="1648"/>
      <c r="J2141" s="1650">
        <v>199726021199</v>
      </c>
    </row>
    <row r="2142" spans="1:10">
      <c r="A2142" s="13" t="s">
        <v>2838</v>
      </c>
      <c r="B2142" s="13" t="s">
        <v>11958</v>
      </c>
      <c r="C2142" s="13" t="s">
        <v>5607</v>
      </c>
      <c r="D2142" s="1608">
        <v>84.75</v>
      </c>
      <c r="E2142" s="210">
        <f>VLOOKUP(A2142,'Lead Sheet'!A:B,2,0)</f>
        <v>0</v>
      </c>
      <c r="F2142" s="1608">
        <f t="shared" si="33"/>
        <v>0</v>
      </c>
      <c r="G2142" s="1648">
        <v>5</v>
      </c>
      <c r="H2142" s="1648">
        <v>50</v>
      </c>
      <c r="I2142" s="1648"/>
      <c r="J2142" s="1650">
        <v>199726021205</v>
      </c>
    </row>
    <row r="2143" spans="1:10">
      <c r="A2143" s="13" t="s">
        <v>2838</v>
      </c>
      <c r="B2143" s="13" t="s">
        <v>11959</v>
      </c>
      <c r="C2143" s="13" t="s">
        <v>5608</v>
      </c>
      <c r="D2143" s="1608">
        <v>77.820000000000007</v>
      </c>
      <c r="E2143" s="210">
        <f>VLOOKUP(A2143,'Lead Sheet'!A:B,2,0)</f>
        <v>0</v>
      </c>
      <c r="F2143" s="1608">
        <f t="shared" si="33"/>
        <v>0</v>
      </c>
      <c r="G2143" s="1648">
        <v>5</v>
      </c>
      <c r="H2143" s="1648">
        <v>50</v>
      </c>
      <c r="I2143" s="1648"/>
      <c r="J2143" s="1650">
        <v>199726021212</v>
      </c>
    </row>
    <row r="2144" spans="1:10">
      <c r="A2144" s="13" t="s">
        <v>2838</v>
      </c>
      <c r="B2144" s="13" t="s">
        <v>11960</v>
      </c>
      <c r="C2144" s="13" t="s">
        <v>5609</v>
      </c>
      <c r="D2144" s="1608">
        <v>84.75</v>
      </c>
      <c r="E2144" s="210">
        <f>VLOOKUP(A2144,'Lead Sheet'!A:B,2,0)</f>
        <v>0</v>
      </c>
      <c r="F2144" s="1608">
        <f t="shared" si="33"/>
        <v>0</v>
      </c>
      <c r="G2144" s="1648">
        <v>5</v>
      </c>
      <c r="H2144" s="1648">
        <v>50</v>
      </c>
      <c r="I2144" s="1648"/>
      <c r="J2144" s="1650">
        <v>199726021229</v>
      </c>
    </row>
    <row r="2145" spans="1:10">
      <c r="A2145" s="13" t="s">
        <v>2838</v>
      </c>
      <c r="B2145" s="13" t="s">
        <v>11961</v>
      </c>
      <c r="C2145" s="13" t="s">
        <v>5610</v>
      </c>
      <c r="D2145" s="1608">
        <v>84.75</v>
      </c>
      <c r="E2145" s="210">
        <f>VLOOKUP(A2145,'Lead Sheet'!A:B,2,0)</f>
        <v>0</v>
      </c>
      <c r="F2145" s="1608">
        <f t="shared" si="33"/>
        <v>0</v>
      </c>
      <c r="G2145" s="1648">
        <v>5</v>
      </c>
      <c r="H2145" s="1648">
        <v>50</v>
      </c>
      <c r="I2145" s="1648"/>
      <c r="J2145" s="1650">
        <v>199726021236</v>
      </c>
    </row>
    <row r="2146" spans="1:10">
      <c r="A2146" s="13" t="s">
        <v>2838</v>
      </c>
      <c r="B2146" s="13" t="s">
        <v>11962</v>
      </c>
      <c r="C2146" s="13" t="s">
        <v>5611</v>
      </c>
      <c r="D2146" s="1608">
        <v>77.820000000000007</v>
      </c>
      <c r="E2146" s="210">
        <f>VLOOKUP(A2146,'Lead Sheet'!A:B,2,0)</f>
        <v>0</v>
      </c>
      <c r="F2146" s="1608">
        <f t="shared" si="33"/>
        <v>0</v>
      </c>
      <c r="G2146" s="1648">
        <v>5</v>
      </c>
      <c r="H2146" s="1648">
        <v>40</v>
      </c>
      <c r="I2146" s="1648"/>
      <c r="J2146" s="1650">
        <v>199726021243</v>
      </c>
    </row>
    <row r="2147" spans="1:10">
      <c r="A2147" s="13" t="s">
        <v>2838</v>
      </c>
      <c r="B2147" s="13" t="s">
        <v>250</v>
      </c>
      <c r="C2147" s="13" t="s">
        <v>5612</v>
      </c>
      <c r="D2147" s="1608">
        <v>77.820000000000007</v>
      </c>
      <c r="E2147" s="210">
        <f>VLOOKUP(A2147,'Lead Sheet'!A:B,2,0)</f>
        <v>0</v>
      </c>
      <c r="F2147" s="1608">
        <f t="shared" si="33"/>
        <v>0</v>
      </c>
      <c r="G2147" s="1648">
        <v>5</v>
      </c>
      <c r="H2147" s="1648">
        <v>60</v>
      </c>
      <c r="I2147" s="1648"/>
      <c r="J2147" s="1650">
        <v>199726021250</v>
      </c>
    </row>
    <row r="2148" spans="1:10">
      <c r="A2148" s="13" t="s">
        <v>2838</v>
      </c>
      <c r="B2148" s="13" t="s">
        <v>251</v>
      </c>
      <c r="C2148" s="13" t="s">
        <v>5613</v>
      </c>
      <c r="D2148" s="1608">
        <v>77.820000000000007</v>
      </c>
      <c r="E2148" s="210">
        <f>VLOOKUP(A2148,'Lead Sheet'!A:B,2,0)</f>
        <v>0</v>
      </c>
      <c r="F2148" s="1608">
        <f t="shared" si="33"/>
        <v>0</v>
      </c>
      <c r="G2148" s="1648">
        <v>5</v>
      </c>
      <c r="H2148" s="1648">
        <v>40</v>
      </c>
      <c r="I2148" s="1648"/>
      <c r="J2148" s="1650">
        <v>199726021274</v>
      </c>
    </row>
    <row r="2149" spans="1:10">
      <c r="A2149" s="13" t="s">
        <v>2838</v>
      </c>
      <c r="B2149" s="13" t="s">
        <v>252</v>
      </c>
      <c r="C2149" s="13" t="s">
        <v>5614</v>
      </c>
      <c r="D2149" s="1608">
        <v>77.820000000000007</v>
      </c>
      <c r="E2149" s="210">
        <f>VLOOKUP(A2149,'Lead Sheet'!A:B,2,0)</f>
        <v>0</v>
      </c>
      <c r="F2149" s="1608">
        <f t="shared" si="33"/>
        <v>0</v>
      </c>
      <c r="G2149" s="1648">
        <v>5</v>
      </c>
      <c r="H2149" s="1648">
        <v>40</v>
      </c>
      <c r="I2149" s="1648"/>
      <c r="J2149" s="1650">
        <v>199726021281</v>
      </c>
    </row>
    <row r="2150" spans="1:10">
      <c r="A2150" s="13" t="s">
        <v>2838</v>
      </c>
      <c r="B2150" s="13" t="s">
        <v>253</v>
      </c>
      <c r="C2150" s="13" t="s">
        <v>5615</v>
      </c>
      <c r="D2150" s="1608">
        <v>109.51</v>
      </c>
      <c r="E2150" s="210">
        <f>VLOOKUP(A2150,'Lead Sheet'!A:B,2,0)</f>
        <v>0</v>
      </c>
      <c r="F2150" s="1608">
        <f t="shared" si="33"/>
        <v>0</v>
      </c>
      <c r="G2150" s="1648">
        <v>5</v>
      </c>
      <c r="H2150" s="1648">
        <v>40</v>
      </c>
      <c r="I2150" s="1648"/>
      <c r="J2150" s="1650">
        <v>199726021328</v>
      </c>
    </row>
    <row r="2151" spans="1:10">
      <c r="A2151" s="13" t="s">
        <v>2838</v>
      </c>
      <c r="B2151" s="13" t="s">
        <v>254</v>
      </c>
      <c r="C2151" s="13" t="s">
        <v>5616</v>
      </c>
      <c r="D2151" s="1608">
        <v>109.51</v>
      </c>
      <c r="E2151" s="210">
        <f>VLOOKUP(A2151,'Lead Sheet'!A:B,2,0)</f>
        <v>0</v>
      </c>
      <c r="F2151" s="1608">
        <f t="shared" si="33"/>
        <v>0</v>
      </c>
      <c r="G2151" s="1648">
        <v>5</v>
      </c>
      <c r="H2151" s="1648">
        <v>45</v>
      </c>
      <c r="I2151" s="1648"/>
      <c r="J2151" s="1650">
        <v>199726021373</v>
      </c>
    </row>
    <row r="2152" spans="1:10">
      <c r="A2152" s="13" t="s">
        <v>2838</v>
      </c>
      <c r="B2152" s="13" t="s">
        <v>255</v>
      </c>
      <c r="C2152" s="13" t="s">
        <v>5617</v>
      </c>
      <c r="D2152" s="1608">
        <v>109.51</v>
      </c>
      <c r="E2152" s="210">
        <f>VLOOKUP(A2152,'Lead Sheet'!A:B,2,0)</f>
        <v>0</v>
      </c>
      <c r="F2152" s="1608">
        <f t="shared" si="33"/>
        <v>0</v>
      </c>
      <c r="G2152" s="1648">
        <v>5</v>
      </c>
      <c r="H2152" s="1648">
        <v>40</v>
      </c>
      <c r="I2152" s="1648"/>
      <c r="J2152" s="1650">
        <v>199726021380</v>
      </c>
    </row>
    <row r="2153" spans="1:10">
      <c r="A2153" s="13" t="s">
        <v>2838</v>
      </c>
      <c r="B2153" s="13" t="s">
        <v>256</v>
      </c>
      <c r="C2153" s="13" t="s">
        <v>5618</v>
      </c>
      <c r="D2153" s="1608">
        <v>109.51</v>
      </c>
      <c r="E2153" s="210">
        <f>VLOOKUP(A2153,'Lead Sheet'!A:B,2,0)</f>
        <v>0</v>
      </c>
      <c r="F2153" s="1608">
        <f t="shared" si="33"/>
        <v>0</v>
      </c>
      <c r="G2153" s="1648">
        <v>5</v>
      </c>
      <c r="H2153" s="1648">
        <v>35</v>
      </c>
      <c r="I2153" s="1648"/>
      <c r="J2153" s="1650">
        <v>199726021397</v>
      </c>
    </row>
    <row r="2154" spans="1:10">
      <c r="A2154" s="13" t="s">
        <v>2838</v>
      </c>
      <c r="B2154" s="13" t="s">
        <v>257</v>
      </c>
      <c r="C2154" s="13" t="s">
        <v>5619</v>
      </c>
      <c r="D2154" s="1608">
        <v>150.82</v>
      </c>
      <c r="E2154" s="210">
        <f>VLOOKUP(A2154,'Lead Sheet'!A:B,2,0)</f>
        <v>0</v>
      </c>
      <c r="F2154" s="1608">
        <f t="shared" si="33"/>
        <v>0</v>
      </c>
      <c r="G2154" s="1648">
        <v>5</v>
      </c>
      <c r="H2154" s="1648">
        <v>40</v>
      </c>
      <c r="I2154" s="1648"/>
      <c r="J2154" s="1650">
        <v>199726021441</v>
      </c>
    </row>
    <row r="2155" spans="1:10">
      <c r="A2155" s="13" t="s">
        <v>2838</v>
      </c>
      <c r="B2155" s="13" t="s">
        <v>258</v>
      </c>
      <c r="C2155" s="13" t="s">
        <v>5620</v>
      </c>
      <c r="D2155" s="1608">
        <v>150.82</v>
      </c>
      <c r="E2155" s="210">
        <f>VLOOKUP(A2155,'Lead Sheet'!A:B,2,0)</f>
        <v>0</v>
      </c>
      <c r="F2155" s="1608">
        <f t="shared" si="33"/>
        <v>0</v>
      </c>
      <c r="G2155" s="1648">
        <v>5</v>
      </c>
      <c r="H2155" s="1648">
        <v>30</v>
      </c>
      <c r="I2155" s="1648"/>
      <c r="J2155" s="1650">
        <v>199726021458</v>
      </c>
    </row>
    <row r="2156" spans="1:10">
      <c r="A2156" s="13" t="s">
        <v>2838</v>
      </c>
      <c r="B2156" s="13" t="s">
        <v>259</v>
      </c>
      <c r="C2156" s="13" t="s">
        <v>5621</v>
      </c>
      <c r="D2156" s="1608">
        <v>150.82</v>
      </c>
      <c r="E2156" s="210">
        <f>VLOOKUP(A2156,'Lead Sheet'!A:B,2,0)</f>
        <v>0</v>
      </c>
      <c r="F2156" s="1608">
        <f t="shared" si="33"/>
        <v>0</v>
      </c>
      <c r="G2156" s="1648">
        <v>5</v>
      </c>
      <c r="H2156" s="1648">
        <v>30</v>
      </c>
      <c r="I2156" s="1648"/>
      <c r="J2156" s="1650">
        <v>199726021465</v>
      </c>
    </row>
    <row r="2157" spans="1:10">
      <c r="A2157" s="13" t="s">
        <v>2838</v>
      </c>
      <c r="B2157" s="13" t="s">
        <v>260</v>
      </c>
      <c r="C2157" s="13" t="s">
        <v>5622</v>
      </c>
      <c r="D2157" s="1608">
        <v>150.82</v>
      </c>
      <c r="E2157" s="210">
        <f>VLOOKUP(A2157,'Lead Sheet'!A:B,2,0)</f>
        <v>0</v>
      </c>
      <c r="F2157" s="1608">
        <f t="shared" si="33"/>
        <v>0</v>
      </c>
      <c r="G2157" s="1648">
        <v>26</v>
      </c>
      <c r="H2157" s="1648">
        <v>26</v>
      </c>
      <c r="I2157" s="1648"/>
      <c r="J2157" s="1650">
        <v>199726021472</v>
      </c>
    </row>
    <row r="2158" spans="1:10">
      <c r="A2158" s="13" t="s">
        <v>2838</v>
      </c>
      <c r="B2158" s="13" t="s">
        <v>261</v>
      </c>
      <c r="C2158" s="13" t="s">
        <v>5623</v>
      </c>
      <c r="D2158" s="1608">
        <v>246.44</v>
      </c>
      <c r="E2158" s="210">
        <f>VLOOKUP(A2158,'Lead Sheet'!A:B,2,0)</f>
        <v>0</v>
      </c>
      <c r="F2158" s="1608">
        <f t="shared" si="33"/>
        <v>0</v>
      </c>
      <c r="G2158" s="1648">
        <v>5</v>
      </c>
      <c r="H2158" s="1648">
        <v>25</v>
      </c>
      <c r="I2158" s="1648"/>
      <c r="J2158" s="1650">
        <v>199726021533</v>
      </c>
    </row>
    <row r="2159" spans="1:10">
      <c r="A2159" s="13" t="s">
        <v>2838</v>
      </c>
      <c r="B2159" s="13" t="s">
        <v>262</v>
      </c>
      <c r="C2159" s="13" t="s">
        <v>5624</v>
      </c>
      <c r="D2159" s="1608">
        <v>246.44</v>
      </c>
      <c r="E2159" s="210">
        <f>VLOOKUP(A2159,'Lead Sheet'!A:B,2,0)</f>
        <v>0</v>
      </c>
      <c r="F2159" s="1608">
        <f t="shared" si="33"/>
        <v>0</v>
      </c>
      <c r="G2159" s="1648">
        <v>5</v>
      </c>
      <c r="H2159" s="1648">
        <v>25</v>
      </c>
      <c r="I2159" s="1648"/>
      <c r="J2159" s="1650">
        <v>199726021540</v>
      </c>
    </row>
    <row r="2160" spans="1:10">
      <c r="A2160" s="13" t="s">
        <v>2838</v>
      </c>
      <c r="B2160" s="13" t="s">
        <v>263</v>
      </c>
      <c r="C2160" s="13" t="s">
        <v>5625</v>
      </c>
      <c r="D2160" s="1608">
        <v>246.44</v>
      </c>
      <c r="E2160" s="210">
        <f>VLOOKUP(A2160,'Lead Sheet'!A:B,2,0)</f>
        <v>0</v>
      </c>
      <c r="F2160" s="1608">
        <f t="shared" si="33"/>
        <v>0</v>
      </c>
      <c r="G2160" s="1648">
        <v>5</v>
      </c>
      <c r="H2160" s="1648">
        <v>25</v>
      </c>
      <c r="I2160" s="1648"/>
      <c r="J2160" s="1650">
        <v>199726021557</v>
      </c>
    </row>
    <row r="2161" spans="1:10">
      <c r="A2161" s="13" t="s">
        <v>2838</v>
      </c>
      <c r="B2161" s="13" t="s">
        <v>264</v>
      </c>
      <c r="C2161" s="13" t="s">
        <v>5626</v>
      </c>
      <c r="D2161" s="1608">
        <v>246.44</v>
      </c>
      <c r="E2161" s="210">
        <f>VLOOKUP(A2161,'Lead Sheet'!A:B,2,0)</f>
        <v>0</v>
      </c>
      <c r="F2161" s="1608">
        <f t="shared" si="33"/>
        <v>0</v>
      </c>
      <c r="G2161" s="1648">
        <v>5</v>
      </c>
      <c r="H2161" s="1648">
        <v>20</v>
      </c>
      <c r="I2161" s="1648"/>
      <c r="J2161" s="1650">
        <v>199726021564</v>
      </c>
    </row>
    <row r="2162" spans="1:10">
      <c r="A2162" s="13" t="s">
        <v>2838</v>
      </c>
      <c r="B2162" s="13" t="s">
        <v>265</v>
      </c>
      <c r="C2162" s="13" t="s">
        <v>5627</v>
      </c>
      <c r="D2162" s="1608">
        <v>246.44</v>
      </c>
      <c r="E2162" s="210">
        <f>VLOOKUP(A2162,'Lead Sheet'!A:B,2,0)</f>
        <v>0</v>
      </c>
      <c r="F2162" s="1608">
        <f t="shared" si="33"/>
        <v>0</v>
      </c>
      <c r="G2162" s="1648">
        <v>5</v>
      </c>
      <c r="H2162" s="1648">
        <v>20</v>
      </c>
      <c r="I2162" s="1648"/>
      <c r="J2162" s="1650">
        <v>199726021571</v>
      </c>
    </row>
    <row r="2163" spans="1:10">
      <c r="A2163" s="13" t="s">
        <v>2838</v>
      </c>
      <c r="B2163" s="13" t="s">
        <v>11963</v>
      </c>
      <c r="C2163" s="13" t="s">
        <v>268</v>
      </c>
      <c r="D2163" s="1608">
        <v>10.64</v>
      </c>
      <c r="E2163" s="210">
        <f>VLOOKUP(A2163,'Lead Sheet'!A:B,2,0)</f>
        <v>0</v>
      </c>
      <c r="F2163" s="1608">
        <f t="shared" si="33"/>
        <v>0</v>
      </c>
      <c r="G2163" s="1648">
        <v>5</v>
      </c>
      <c r="H2163" s="1648">
        <v>1400</v>
      </c>
      <c r="I2163" s="1648"/>
      <c r="J2163" s="1650">
        <v>199726021731</v>
      </c>
    </row>
    <row r="2164" spans="1:10">
      <c r="A2164" s="13" t="s">
        <v>2838</v>
      </c>
      <c r="B2164" s="13" t="s">
        <v>269</v>
      </c>
      <c r="C2164" s="13" t="s">
        <v>270</v>
      </c>
      <c r="D2164" s="1608">
        <v>10.64</v>
      </c>
      <c r="E2164" s="210">
        <f>VLOOKUP(A2164,'Lead Sheet'!A:B,2,0)</f>
        <v>0</v>
      </c>
      <c r="F2164" s="1608">
        <f t="shared" si="33"/>
        <v>0</v>
      </c>
      <c r="G2164" s="1648">
        <v>5</v>
      </c>
      <c r="H2164" s="1648">
        <v>1400</v>
      </c>
      <c r="I2164" s="1648"/>
      <c r="J2164" s="1650">
        <v>199726021748</v>
      </c>
    </row>
    <row r="2165" spans="1:10">
      <c r="A2165" s="13" t="s">
        <v>2838</v>
      </c>
      <c r="B2165" s="13" t="s">
        <v>271</v>
      </c>
      <c r="C2165" s="13" t="s">
        <v>272</v>
      </c>
      <c r="D2165" s="1608">
        <v>10.64</v>
      </c>
      <c r="E2165" s="210">
        <f>VLOOKUP(A2165,'Lead Sheet'!A:B,2,0)</f>
        <v>0</v>
      </c>
      <c r="F2165" s="1608">
        <f t="shared" si="33"/>
        <v>0</v>
      </c>
      <c r="G2165" s="1648">
        <v>5</v>
      </c>
      <c r="H2165" s="1648">
        <v>600</v>
      </c>
      <c r="I2165" s="1648"/>
      <c r="J2165" s="1650">
        <v>199726021755</v>
      </c>
    </row>
    <row r="2166" spans="1:10">
      <c r="A2166" s="13" t="s">
        <v>2838</v>
      </c>
      <c r="B2166" s="13" t="s">
        <v>273</v>
      </c>
      <c r="C2166" s="13" t="s">
        <v>274</v>
      </c>
      <c r="D2166" s="1608">
        <v>14.19</v>
      </c>
      <c r="E2166" s="210">
        <f>VLOOKUP(A2166,'Lead Sheet'!A:B,2,0)</f>
        <v>0</v>
      </c>
      <c r="F2166" s="1608">
        <f t="shared" si="33"/>
        <v>0</v>
      </c>
      <c r="G2166" s="1648">
        <v>5</v>
      </c>
      <c r="H2166" s="1648">
        <v>300</v>
      </c>
      <c r="I2166" s="1648"/>
      <c r="J2166" s="1650">
        <v>199726021762</v>
      </c>
    </row>
    <row r="2167" spans="1:10">
      <c r="A2167" s="13" t="s">
        <v>2838</v>
      </c>
      <c r="B2167" s="13" t="s">
        <v>275</v>
      </c>
      <c r="C2167" s="13" t="s">
        <v>276</v>
      </c>
      <c r="D2167" s="1608">
        <v>18.71</v>
      </c>
      <c r="E2167" s="210">
        <f>VLOOKUP(A2167,'Lead Sheet'!A:B,2,0)</f>
        <v>0</v>
      </c>
      <c r="F2167" s="1608">
        <f t="shared" si="33"/>
        <v>0</v>
      </c>
      <c r="G2167" s="1648">
        <v>5</v>
      </c>
      <c r="H2167" s="1648">
        <v>200</v>
      </c>
      <c r="I2167" s="1648"/>
      <c r="J2167" s="1650">
        <v>199726021779</v>
      </c>
    </row>
    <row r="2168" spans="1:10">
      <c r="A2168" s="13" t="s">
        <v>2838</v>
      </c>
      <c r="B2168" s="13" t="s">
        <v>277</v>
      </c>
      <c r="C2168" s="13" t="s">
        <v>278</v>
      </c>
      <c r="D2168" s="1608">
        <v>29.26</v>
      </c>
      <c r="E2168" s="210">
        <f>VLOOKUP(A2168,'Lead Sheet'!A:B,2,0)</f>
        <v>0</v>
      </c>
      <c r="F2168" s="1608">
        <f t="shared" si="33"/>
        <v>0</v>
      </c>
      <c r="G2168" s="1648">
        <v>5</v>
      </c>
      <c r="H2168" s="1648">
        <v>200</v>
      </c>
      <c r="I2168" s="1648"/>
      <c r="J2168" s="1650">
        <v>199726021786</v>
      </c>
    </row>
    <row r="2169" spans="1:10">
      <c r="A2169" s="13" t="s">
        <v>2838</v>
      </c>
      <c r="B2169" s="13" t="s">
        <v>279</v>
      </c>
      <c r="C2169" s="13" t="s">
        <v>280</v>
      </c>
      <c r="D2169" s="1608">
        <v>44.5</v>
      </c>
      <c r="E2169" s="210">
        <f>VLOOKUP(A2169,'Lead Sheet'!A:B,2,0)</f>
        <v>0</v>
      </c>
      <c r="F2169" s="1608">
        <f t="shared" si="33"/>
        <v>0</v>
      </c>
      <c r="G2169" s="1648">
        <v>5</v>
      </c>
      <c r="H2169" s="1648">
        <v>100</v>
      </c>
      <c r="I2169" s="1648"/>
      <c r="J2169" s="1650">
        <v>199726021793</v>
      </c>
    </row>
    <row r="2170" spans="1:10">
      <c r="A2170" s="13" t="s">
        <v>2838</v>
      </c>
      <c r="B2170" s="13" t="s">
        <v>281</v>
      </c>
      <c r="C2170" s="13" t="s">
        <v>282</v>
      </c>
      <c r="D2170" s="1608">
        <v>60.04</v>
      </c>
      <c r="E2170" s="210">
        <f>VLOOKUP(A2170,'Lead Sheet'!A:B,2,0)</f>
        <v>0</v>
      </c>
      <c r="F2170" s="1608">
        <f t="shared" si="33"/>
        <v>0</v>
      </c>
      <c r="G2170" s="1648">
        <v>5</v>
      </c>
      <c r="H2170" s="1648">
        <v>100</v>
      </c>
      <c r="I2170" s="1648"/>
      <c r="J2170" s="1650">
        <v>199726021809</v>
      </c>
    </row>
    <row r="2171" spans="1:10">
      <c r="A2171" s="13" t="s">
        <v>2838</v>
      </c>
      <c r="B2171" s="13" t="s">
        <v>283</v>
      </c>
      <c r="C2171" s="13" t="s">
        <v>284</v>
      </c>
      <c r="D2171" s="1608">
        <v>101.88000000000001</v>
      </c>
      <c r="E2171" s="210">
        <f>VLOOKUP(A2171,'Lead Sheet'!A:B,2,0)</f>
        <v>0</v>
      </c>
      <c r="F2171" s="1608">
        <f t="shared" si="33"/>
        <v>0</v>
      </c>
      <c r="G2171" s="1648">
        <v>5</v>
      </c>
      <c r="H2171" s="1648">
        <v>70</v>
      </c>
      <c r="I2171" s="1648"/>
      <c r="J2171" s="1650">
        <v>199726021816</v>
      </c>
    </row>
    <row r="2172" spans="1:10">
      <c r="A2172" s="13" t="s">
        <v>2838</v>
      </c>
      <c r="B2172" s="13" t="s">
        <v>285</v>
      </c>
      <c r="C2172" s="13" t="s">
        <v>286</v>
      </c>
      <c r="D2172" s="1608">
        <v>193.97</v>
      </c>
      <c r="E2172" s="210">
        <f>VLOOKUP(A2172,'Lead Sheet'!A:B,2,0)</f>
        <v>0</v>
      </c>
      <c r="F2172" s="1608">
        <f t="shared" si="33"/>
        <v>0</v>
      </c>
      <c r="G2172" s="1648">
        <v>5</v>
      </c>
      <c r="H2172" s="1648">
        <v>35</v>
      </c>
      <c r="I2172" s="1648"/>
      <c r="J2172" s="1650">
        <v>199726021823</v>
      </c>
    </row>
    <row r="2173" spans="1:10">
      <c r="A2173" s="13" t="s">
        <v>2838</v>
      </c>
      <c r="B2173" s="13" t="s">
        <v>287</v>
      </c>
      <c r="C2173" s="13" t="s">
        <v>288</v>
      </c>
      <c r="D2173" s="1608">
        <v>309.18</v>
      </c>
      <c r="E2173" s="210">
        <f>VLOOKUP(A2173,'Lead Sheet'!A:B,2,0)</f>
        <v>0</v>
      </c>
      <c r="F2173" s="1608">
        <f t="shared" si="33"/>
        <v>0</v>
      </c>
      <c r="G2173" s="1648">
        <v>5</v>
      </c>
      <c r="H2173" s="1648">
        <v>25</v>
      </c>
      <c r="I2173" s="1648"/>
      <c r="J2173" s="1650">
        <v>199726021830</v>
      </c>
    </row>
    <row r="2174" spans="1:10">
      <c r="A2174" s="13" t="s">
        <v>2838</v>
      </c>
      <c r="B2174" s="13" t="s">
        <v>11964</v>
      </c>
      <c r="C2174" s="13" t="s">
        <v>290</v>
      </c>
      <c r="D2174" s="1608">
        <v>594.35</v>
      </c>
      <c r="E2174" s="210">
        <f>VLOOKUP(A2174,'Lead Sheet'!A:B,2,0)</f>
        <v>0</v>
      </c>
      <c r="F2174" s="1608">
        <f t="shared" si="33"/>
        <v>0</v>
      </c>
      <c r="G2174" s="1648">
        <v>5</v>
      </c>
      <c r="H2174" s="1648">
        <v>10</v>
      </c>
      <c r="I2174" s="1648"/>
      <c r="J2174" s="1650">
        <v>199726021847</v>
      </c>
    </row>
    <row r="2175" spans="1:10">
      <c r="A2175" s="13" t="s">
        <v>2838</v>
      </c>
      <c r="B2175" s="13" t="s">
        <v>11965</v>
      </c>
      <c r="C2175" s="13" t="s">
        <v>292</v>
      </c>
      <c r="D2175" s="1608">
        <v>13.25</v>
      </c>
      <c r="E2175" s="210">
        <f>VLOOKUP(A2175,'Lead Sheet'!A:B,2,0)</f>
        <v>0</v>
      </c>
      <c r="F2175" s="1608">
        <f t="shared" si="33"/>
        <v>0</v>
      </c>
      <c r="G2175" s="1648">
        <v>5</v>
      </c>
      <c r="H2175" s="1648">
        <v>1600</v>
      </c>
      <c r="I2175" s="1648"/>
      <c r="J2175" s="1650">
        <v>199726021854</v>
      </c>
    </row>
    <row r="2176" spans="1:10">
      <c r="A2176" s="13" t="s">
        <v>2838</v>
      </c>
      <c r="B2176" s="13" t="s">
        <v>293</v>
      </c>
      <c r="C2176" s="13" t="s">
        <v>294</v>
      </c>
      <c r="D2176" s="1608">
        <v>13.25</v>
      </c>
      <c r="E2176" s="210">
        <f>VLOOKUP(A2176,'Lead Sheet'!A:B,2,0)</f>
        <v>0</v>
      </c>
      <c r="F2176" s="1608">
        <f t="shared" si="33"/>
        <v>0</v>
      </c>
      <c r="G2176" s="1648">
        <v>5</v>
      </c>
      <c r="H2176" s="1648">
        <v>1600</v>
      </c>
      <c r="I2176" s="1648"/>
      <c r="J2176" s="1650">
        <v>199726021861</v>
      </c>
    </row>
    <row r="2177" spans="1:10">
      <c r="A2177" s="13" t="s">
        <v>2838</v>
      </c>
      <c r="B2177" s="13" t="s">
        <v>295</v>
      </c>
      <c r="C2177" s="13" t="s">
        <v>296</v>
      </c>
      <c r="D2177" s="1608">
        <v>13.25</v>
      </c>
      <c r="E2177" s="210">
        <f>VLOOKUP(A2177,'Lead Sheet'!A:B,2,0)</f>
        <v>0</v>
      </c>
      <c r="F2177" s="1608">
        <f t="shared" si="33"/>
        <v>0</v>
      </c>
      <c r="G2177" s="1648">
        <v>5</v>
      </c>
      <c r="H2177" s="1648">
        <v>1400</v>
      </c>
      <c r="I2177" s="1648"/>
      <c r="J2177" s="1650">
        <v>199726021878</v>
      </c>
    </row>
    <row r="2178" spans="1:10">
      <c r="A2178" s="13" t="s">
        <v>2838</v>
      </c>
      <c r="B2178" s="13" t="s">
        <v>297</v>
      </c>
      <c r="C2178" s="13" t="s">
        <v>298</v>
      </c>
      <c r="D2178" s="1608">
        <v>14.83</v>
      </c>
      <c r="E2178" s="210">
        <f>VLOOKUP(A2178,'Lead Sheet'!A:B,2,0)</f>
        <v>0</v>
      </c>
      <c r="F2178" s="1608">
        <f t="shared" si="33"/>
        <v>0</v>
      </c>
      <c r="G2178" s="1648">
        <v>5</v>
      </c>
      <c r="H2178" s="1648">
        <v>600</v>
      </c>
      <c r="I2178" s="1648"/>
      <c r="J2178" s="1650">
        <v>199726021885</v>
      </c>
    </row>
    <row r="2179" spans="1:10">
      <c r="A2179" s="13" t="s">
        <v>2838</v>
      </c>
      <c r="B2179" s="13" t="s">
        <v>299</v>
      </c>
      <c r="C2179" s="13" t="s">
        <v>300</v>
      </c>
      <c r="D2179" s="1608">
        <v>16.950000000000003</v>
      </c>
      <c r="E2179" s="210">
        <f>VLOOKUP(A2179,'Lead Sheet'!A:B,2,0)</f>
        <v>0</v>
      </c>
      <c r="F2179" s="1608">
        <f t="shared" ref="F2179:F2242" si="34">IFERROR(D2179*E2179,"NET")</f>
        <v>0</v>
      </c>
      <c r="G2179" s="1648">
        <v>5</v>
      </c>
      <c r="H2179" s="1648">
        <v>300</v>
      </c>
      <c r="I2179" s="1648"/>
      <c r="J2179" s="1650">
        <v>199726021892</v>
      </c>
    </row>
    <row r="2180" spans="1:10">
      <c r="A2180" s="13" t="s">
        <v>2838</v>
      </c>
      <c r="B2180" s="13" t="s">
        <v>301</v>
      </c>
      <c r="C2180" s="13" t="s">
        <v>302</v>
      </c>
      <c r="D2180" s="1608">
        <v>22.35</v>
      </c>
      <c r="E2180" s="210">
        <f>VLOOKUP(A2180,'Lead Sheet'!A:B,2,0)</f>
        <v>0</v>
      </c>
      <c r="F2180" s="1608">
        <f t="shared" si="34"/>
        <v>0</v>
      </c>
      <c r="G2180" s="1648">
        <v>5</v>
      </c>
      <c r="H2180" s="1648">
        <v>200</v>
      </c>
      <c r="I2180" s="1648"/>
      <c r="J2180" s="1650">
        <v>199726021908</v>
      </c>
    </row>
    <row r="2181" spans="1:10">
      <c r="A2181" s="13" t="s">
        <v>2838</v>
      </c>
      <c r="B2181" s="13" t="s">
        <v>303</v>
      </c>
      <c r="C2181" s="13" t="s">
        <v>304</v>
      </c>
      <c r="D2181" s="1608">
        <v>33.26</v>
      </c>
      <c r="E2181" s="210">
        <f>VLOOKUP(A2181,'Lead Sheet'!A:B,2,0)</f>
        <v>0</v>
      </c>
      <c r="F2181" s="1608">
        <f t="shared" si="34"/>
        <v>0</v>
      </c>
      <c r="G2181" s="1648">
        <v>5</v>
      </c>
      <c r="H2181" s="1648">
        <v>180</v>
      </c>
      <c r="I2181" s="1648"/>
      <c r="J2181" s="1650">
        <v>199726021915</v>
      </c>
    </row>
    <row r="2182" spans="1:10">
      <c r="A2182" s="13" t="s">
        <v>2838</v>
      </c>
      <c r="B2182" s="13" t="s">
        <v>305</v>
      </c>
      <c r="C2182" s="13" t="s">
        <v>306</v>
      </c>
      <c r="D2182" s="1608">
        <v>42.35</v>
      </c>
      <c r="E2182" s="210">
        <f>VLOOKUP(A2182,'Lead Sheet'!A:B,2,0)</f>
        <v>0</v>
      </c>
      <c r="F2182" s="1608">
        <f t="shared" si="34"/>
        <v>0</v>
      </c>
      <c r="G2182" s="1648">
        <v>5</v>
      </c>
      <c r="H2182" s="1648">
        <v>120</v>
      </c>
      <c r="I2182" s="1648"/>
      <c r="J2182" s="1650">
        <v>199726021922</v>
      </c>
    </row>
    <row r="2183" spans="1:10">
      <c r="A2183" s="13" t="s">
        <v>2838</v>
      </c>
      <c r="B2183" s="13" t="s">
        <v>307</v>
      </c>
      <c r="C2183" s="13" t="s">
        <v>308</v>
      </c>
      <c r="D2183" s="1608">
        <v>66.760000000000005</v>
      </c>
      <c r="E2183" s="210">
        <f>VLOOKUP(A2183,'Lead Sheet'!A:B,2,0)</f>
        <v>0</v>
      </c>
      <c r="F2183" s="1608">
        <f t="shared" si="34"/>
        <v>0</v>
      </c>
      <c r="G2183" s="1648">
        <v>5</v>
      </c>
      <c r="H2183" s="1648">
        <v>50</v>
      </c>
      <c r="I2183" s="1648"/>
      <c r="J2183" s="1650">
        <v>199726021939</v>
      </c>
    </row>
    <row r="2184" spans="1:10">
      <c r="A2184" s="13" t="s">
        <v>2838</v>
      </c>
      <c r="B2184" s="13" t="s">
        <v>309</v>
      </c>
      <c r="C2184" s="13" t="s">
        <v>310</v>
      </c>
      <c r="D2184" s="1608">
        <v>114.22</v>
      </c>
      <c r="E2184" s="210">
        <f>VLOOKUP(A2184,'Lead Sheet'!A:B,2,0)</f>
        <v>0</v>
      </c>
      <c r="F2184" s="1608">
        <f t="shared" si="34"/>
        <v>0</v>
      </c>
      <c r="G2184" s="1648">
        <v>5</v>
      </c>
      <c r="H2184" s="1648">
        <v>40</v>
      </c>
      <c r="I2184" s="1648"/>
      <c r="J2184" s="1650">
        <v>199726021946</v>
      </c>
    </row>
    <row r="2185" spans="1:10">
      <c r="A2185" s="13" t="s">
        <v>2838</v>
      </c>
      <c r="B2185" s="13" t="s">
        <v>311</v>
      </c>
      <c r="C2185" s="13" t="s">
        <v>312</v>
      </c>
      <c r="D2185" s="1608">
        <v>182.57999999999998</v>
      </c>
      <c r="E2185" s="210">
        <f>VLOOKUP(A2185,'Lead Sheet'!A:B,2,0)</f>
        <v>0</v>
      </c>
      <c r="F2185" s="1608">
        <f t="shared" si="34"/>
        <v>0</v>
      </c>
      <c r="G2185" s="1648">
        <v>5</v>
      </c>
      <c r="H2185" s="1648">
        <v>30</v>
      </c>
      <c r="I2185" s="1648"/>
      <c r="J2185" s="1650">
        <v>199726021953</v>
      </c>
    </row>
    <row r="2186" spans="1:10">
      <c r="A2186" s="13" t="s">
        <v>2838</v>
      </c>
      <c r="B2186" s="13" t="s">
        <v>313</v>
      </c>
      <c r="C2186" s="13" t="s">
        <v>314</v>
      </c>
      <c r="D2186" s="1608">
        <v>356.51</v>
      </c>
      <c r="E2186" s="210">
        <f>VLOOKUP(A2186,'Lead Sheet'!A:B,2,0)</f>
        <v>0</v>
      </c>
      <c r="F2186" s="1608">
        <f t="shared" si="34"/>
        <v>0</v>
      </c>
      <c r="G2186" s="1648">
        <v>5</v>
      </c>
      <c r="H2186" s="1648">
        <v>20</v>
      </c>
      <c r="I2186" s="1648"/>
      <c r="J2186" s="1650">
        <v>199726021960</v>
      </c>
    </row>
    <row r="2187" spans="1:10">
      <c r="A2187" s="13" t="s">
        <v>2838</v>
      </c>
      <c r="B2187" s="13" t="s">
        <v>315</v>
      </c>
      <c r="C2187" s="13" t="s">
        <v>316</v>
      </c>
      <c r="D2187" s="1608">
        <v>17.78</v>
      </c>
      <c r="E2187" s="210">
        <f>VLOOKUP(A2187,'Lead Sheet'!A:B,2,0)</f>
        <v>0</v>
      </c>
      <c r="F2187" s="1608">
        <f t="shared" si="34"/>
        <v>0</v>
      </c>
      <c r="G2187" s="1648">
        <v>5</v>
      </c>
      <c r="H2187" s="1648">
        <v>600</v>
      </c>
      <c r="I2187" s="1648"/>
      <c r="J2187" s="1650">
        <v>199726022004</v>
      </c>
    </row>
    <row r="2188" spans="1:10">
      <c r="A2188" s="13" t="s">
        <v>2838</v>
      </c>
      <c r="B2188" s="13" t="s">
        <v>317</v>
      </c>
      <c r="C2188" s="13" t="s">
        <v>318</v>
      </c>
      <c r="D2188" s="1608">
        <v>23.16</v>
      </c>
      <c r="E2188" s="210">
        <f>VLOOKUP(A2188,'Lead Sheet'!A:B,2,0)</f>
        <v>0</v>
      </c>
      <c r="F2188" s="1608">
        <f t="shared" si="34"/>
        <v>0</v>
      </c>
      <c r="G2188" s="1648">
        <v>5</v>
      </c>
      <c r="H2188" s="1648">
        <v>300</v>
      </c>
      <c r="I2188" s="1648"/>
      <c r="J2188" s="1650">
        <v>199726022011</v>
      </c>
    </row>
    <row r="2189" spans="1:10">
      <c r="A2189" s="13" t="s">
        <v>2838</v>
      </c>
      <c r="B2189" s="13" t="s">
        <v>319</v>
      </c>
      <c r="C2189" s="13" t="s">
        <v>320</v>
      </c>
      <c r="D2189" s="1608">
        <v>39.43</v>
      </c>
      <c r="E2189" s="210">
        <f>VLOOKUP(A2189,'Lead Sheet'!A:B,2,0)</f>
        <v>0</v>
      </c>
      <c r="F2189" s="1608">
        <f t="shared" si="34"/>
        <v>0</v>
      </c>
      <c r="G2189" s="1648">
        <v>5</v>
      </c>
      <c r="H2189" s="1648">
        <v>200</v>
      </c>
      <c r="I2189" s="1648"/>
      <c r="J2189" s="1650">
        <v>199726022028</v>
      </c>
    </row>
    <row r="2190" spans="1:10">
      <c r="A2190" s="13" t="s">
        <v>2838</v>
      </c>
      <c r="B2190" s="13" t="s">
        <v>321</v>
      </c>
      <c r="C2190" s="13" t="s">
        <v>322</v>
      </c>
      <c r="D2190" s="1608">
        <v>71.100000000000009</v>
      </c>
      <c r="E2190" s="210">
        <f>VLOOKUP(A2190,'Lead Sheet'!A:B,2,0)</f>
        <v>0</v>
      </c>
      <c r="F2190" s="1608">
        <f t="shared" si="34"/>
        <v>0</v>
      </c>
      <c r="G2190" s="1648">
        <v>5</v>
      </c>
      <c r="H2190" s="1648">
        <v>180</v>
      </c>
      <c r="I2190" s="1648"/>
      <c r="J2190" s="1650">
        <v>199726022035</v>
      </c>
    </row>
    <row r="2191" spans="1:10">
      <c r="A2191" s="13" t="s">
        <v>2838</v>
      </c>
      <c r="B2191" s="13" t="s">
        <v>323</v>
      </c>
      <c r="C2191" s="13" t="s">
        <v>324</v>
      </c>
      <c r="D2191" s="1608">
        <v>92.36</v>
      </c>
      <c r="E2191" s="210">
        <f>VLOOKUP(A2191,'Lead Sheet'!A:B,2,0)</f>
        <v>0</v>
      </c>
      <c r="F2191" s="1608">
        <f t="shared" si="34"/>
        <v>0</v>
      </c>
      <c r="G2191" s="1648">
        <v>5</v>
      </c>
      <c r="H2191" s="1648">
        <v>120</v>
      </c>
      <c r="I2191" s="1648"/>
      <c r="J2191" s="1650">
        <v>199726022042</v>
      </c>
    </row>
    <row r="2192" spans="1:10">
      <c r="A2192" s="13" t="s">
        <v>2838</v>
      </c>
      <c r="B2192" s="13" t="s">
        <v>325</v>
      </c>
      <c r="C2192" s="13" t="s">
        <v>326</v>
      </c>
      <c r="D2192" s="1608">
        <v>146.31</v>
      </c>
      <c r="E2192" s="210">
        <f>VLOOKUP(A2192,'Lead Sheet'!A:B,2,0)</f>
        <v>0</v>
      </c>
      <c r="F2192" s="1608">
        <f t="shared" si="34"/>
        <v>0</v>
      </c>
      <c r="G2192" s="1648">
        <v>5</v>
      </c>
      <c r="H2192" s="1648">
        <v>50</v>
      </c>
      <c r="I2192" s="1648"/>
      <c r="J2192" s="1650">
        <v>199726022059</v>
      </c>
    </row>
    <row r="2193" spans="1:10">
      <c r="A2193" s="13" t="s">
        <v>2838</v>
      </c>
      <c r="B2193" s="13" t="s">
        <v>328</v>
      </c>
      <c r="C2193" s="13" t="s">
        <v>329</v>
      </c>
      <c r="D2193" s="1608">
        <v>32.83</v>
      </c>
      <c r="E2193" s="210">
        <f>VLOOKUP(A2193,'Lead Sheet'!A:B,2,0)</f>
        <v>0</v>
      </c>
      <c r="F2193" s="1608">
        <f t="shared" si="34"/>
        <v>0</v>
      </c>
      <c r="G2193" s="1648">
        <v>5</v>
      </c>
      <c r="H2193" s="1648">
        <v>200</v>
      </c>
      <c r="I2193" s="1648"/>
      <c r="J2193" s="1650">
        <v>199726022066</v>
      </c>
    </row>
    <row r="2194" spans="1:10">
      <c r="A2194" s="13" t="s">
        <v>2838</v>
      </c>
      <c r="B2194" s="13" t="s">
        <v>330</v>
      </c>
      <c r="C2194" s="13" t="s">
        <v>331</v>
      </c>
      <c r="D2194" s="1608">
        <v>32.83</v>
      </c>
      <c r="E2194" s="210">
        <f>VLOOKUP(A2194,'Lead Sheet'!A:B,2,0)</f>
        <v>0</v>
      </c>
      <c r="F2194" s="1608">
        <f t="shared" si="34"/>
        <v>0</v>
      </c>
      <c r="G2194" s="1648">
        <v>25</v>
      </c>
      <c r="H2194" s="1648">
        <v>0</v>
      </c>
      <c r="I2194" s="1648"/>
      <c r="J2194" s="1650">
        <v>199726022073</v>
      </c>
    </row>
    <row r="2195" spans="1:10">
      <c r="A2195" s="13" t="s">
        <v>2838</v>
      </c>
      <c r="B2195" s="13" t="s">
        <v>332</v>
      </c>
      <c r="C2195" s="13" t="s">
        <v>333</v>
      </c>
      <c r="D2195" s="1608">
        <v>39.909999999999997</v>
      </c>
      <c r="E2195" s="210">
        <f>VLOOKUP(A2195,'Lead Sheet'!A:B,2,0)</f>
        <v>0</v>
      </c>
      <c r="F2195" s="1608">
        <f t="shared" si="34"/>
        <v>0</v>
      </c>
      <c r="G2195" s="1648">
        <v>5</v>
      </c>
      <c r="H2195" s="1648">
        <v>75</v>
      </c>
      <c r="I2195" s="1648"/>
      <c r="J2195" s="1650">
        <v>199726022080</v>
      </c>
    </row>
    <row r="2196" spans="1:10">
      <c r="A2196" s="13" t="s">
        <v>2838</v>
      </c>
      <c r="B2196" s="13" t="s">
        <v>334</v>
      </c>
      <c r="C2196" s="13" t="s">
        <v>335</v>
      </c>
      <c r="D2196" s="1608">
        <v>57.64</v>
      </c>
      <c r="E2196" s="210">
        <f>VLOOKUP(A2196,'Lead Sheet'!A:B,2,0)</f>
        <v>0</v>
      </c>
      <c r="F2196" s="1608">
        <f t="shared" si="34"/>
        <v>0</v>
      </c>
      <c r="G2196" s="1648">
        <v>5</v>
      </c>
      <c r="H2196" s="1648">
        <v>40</v>
      </c>
      <c r="I2196" s="1648"/>
      <c r="J2196" s="1650">
        <v>199726022097</v>
      </c>
    </row>
    <row r="2197" spans="1:10">
      <c r="A2197" s="13" t="s">
        <v>2838</v>
      </c>
      <c r="B2197" s="13" t="s">
        <v>336</v>
      </c>
      <c r="C2197" s="13" t="s">
        <v>337</v>
      </c>
      <c r="D2197" s="1608">
        <v>91.33</v>
      </c>
      <c r="E2197" s="210">
        <f>VLOOKUP(A2197,'Lead Sheet'!A:B,2,0)</f>
        <v>0</v>
      </c>
      <c r="F2197" s="1608">
        <f t="shared" si="34"/>
        <v>0</v>
      </c>
      <c r="G2197" s="1648">
        <v>5</v>
      </c>
      <c r="H2197" s="1648">
        <v>40</v>
      </c>
      <c r="I2197" s="1648"/>
      <c r="J2197" s="1650">
        <v>199726022103</v>
      </c>
    </row>
    <row r="2198" spans="1:10">
      <c r="A2198" s="13" t="s">
        <v>2838</v>
      </c>
      <c r="B2198" s="13" t="s">
        <v>338</v>
      </c>
      <c r="C2198" s="13" t="s">
        <v>339</v>
      </c>
      <c r="D2198" s="1608">
        <v>142.91999999999999</v>
      </c>
      <c r="E2198" s="210">
        <f>VLOOKUP(A2198,'Lead Sheet'!A:B,2,0)</f>
        <v>0</v>
      </c>
      <c r="F2198" s="1608">
        <f t="shared" si="34"/>
        <v>0</v>
      </c>
      <c r="G2198" s="1648">
        <v>5</v>
      </c>
      <c r="H2198" s="1648">
        <v>25</v>
      </c>
      <c r="I2198" s="1648"/>
      <c r="J2198" s="1650">
        <v>199726022110</v>
      </c>
    </row>
    <row r="2199" spans="1:10">
      <c r="A2199" s="13" t="s">
        <v>2838</v>
      </c>
      <c r="B2199" s="13" t="s">
        <v>340</v>
      </c>
      <c r="C2199" s="13" t="s">
        <v>341</v>
      </c>
      <c r="D2199" s="1608">
        <v>182.57999999999998</v>
      </c>
      <c r="E2199" s="210">
        <f>VLOOKUP(A2199,'Lead Sheet'!A:B,2,0)</f>
        <v>0</v>
      </c>
      <c r="F2199" s="1608">
        <f t="shared" si="34"/>
        <v>0</v>
      </c>
      <c r="G2199" s="1648">
        <v>5</v>
      </c>
      <c r="H2199" s="1648">
        <v>25</v>
      </c>
      <c r="I2199" s="1648"/>
      <c r="J2199" s="1650">
        <v>199726022127</v>
      </c>
    </row>
    <row r="2200" spans="1:10">
      <c r="A2200" s="13" t="s">
        <v>2838</v>
      </c>
      <c r="B2200" s="13" t="s">
        <v>342</v>
      </c>
      <c r="C2200" s="13" t="s">
        <v>343</v>
      </c>
      <c r="D2200" s="1608">
        <v>380.38</v>
      </c>
      <c r="E2200" s="210">
        <f>VLOOKUP(A2200,'Lead Sheet'!A:B,2,0)</f>
        <v>0</v>
      </c>
      <c r="F2200" s="1608">
        <f t="shared" si="34"/>
        <v>0</v>
      </c>
      <c r="G2200" s="1648">
        <v>12</v>
      </c>
      <c r="H2200" s="1648">
        <v>12</v>
      </c>
      <c r="I2200" s="1648"/>
      <c r="J2200" s="1650">
        <v>199726022134</v>
      </c>
    </row>
    <row r="2201" spans="1:10">
      <c r="A2201" s="13" t="s">
        <v>2838</v>
      </c>
      <c r="B2201" s="13" t="s">
        <v>345</v>
      </c>
      <c r="C2201" s="13" t="s">
        <v>346</v>
      </c>
      <c r="D2201" s="1608">
        <v>40.049999999999997</v>
      </c>
      <c r="E2201" s="210">
        <f>VLOOKUP(A2201,'Lead Sheet'!A:B,2,0)</f>
        <v>0</v>
      </c>
      <c r="F2201" s="1608">
        <f t="shared" si="34"/>
        <v>0</v>
      </c>
      <c r="G2201" s="1648">
        <v>5</v>
      </c>
      <c r="H2201" s="1648">
        <v>100</v>
      </c>
      <c r="I2201" s="1648"/>
      <c r="J2201" s="1650">
        <v>199726022141</v>
      </c>
    </row>
    <row r="2202" spans="1:10">
      <c r="A2202" s="13" t="s">
        <v>2838</v>
      </c>
      <c r="B2202" s="13" t="s">
        <v>347</v>
      </c>
      <c r="C2202" s="13" t="s">
        <v>348</v>
      </c>
      <c r="D2202" s="1608">
        <v>54.68</v>
      </c>
      <c r="E2202" s="210">
        <f>VLOOKUP(A2202,'Lead Sheet'!A:B,2,0)</f>
        <v>0</v>
      </c>
      <c r="F2202" s="1608">
        <f t="shared" si="34"/>
        <v>0</v>
      </c>
      <c r="G2202" s="1648">
        <v>1</v>
      </c>
      <c r="H2202" s="1648">
        <v>5</v>
      </c>
      <c r="I2202" s="1648"/>
      <c r="J2202" s="1650">
        <v>199726022158</v>
      </c>
    </row>
    <row r="2203" spans="1:10">
      <c r="A2203" s="13" t="s">
        <v>2838</v>
      </c>
      <c r="B2203" s="13" t="s">
        <v>349</v>
      </c>
      <c r="C2203" s="13" t="s">
        <v>350</v>
      </c>
      <c r="D2203" s="1608">
        <v>89.6</v>
      </c>
      <c r="E2203" s="210">
        <f>VLOOKUP(A2203,'Lead Sheet'!A:B,2,0)</f>
        <v>0</v>
      </c>
      <c r="F2203" s="1608">
        <f t="shared" si="34"/>
        <v>0</v>
      </c>
      <c r="G2203" s="1648">
        <v>1</v>
      </c>
      <c r="H2203" s="1648">
        <v>0</v>
      </c>
      <c r="I2203" s="1648"/>
      <c r="J2203" s="1650">
        <v>199726022165</v>
      </c>
    </row>
    <row r="2204" spans="1:10">
      <c r="A2204" s="13" t="s">
        <v>2838</v>
      </c>
      <c r="B2204" s="13" t="s">
        <v>351</v>
      </c>
      <c r="C2204" s="13" t="s">
        <v>352</v>
      </c>
      <c r="D2204" s="1608">
        <v>102.35000000000001</v>
      </c>
      <c r="E2204" s="210">
        <f>VLOOKUP(A2204,'Lead Sheet'!A:B,2,0)</f>
        <v>0</v>
      </c>
      <c r="F2204" s="1608">
        <f t="shared" si="34"/>
        <v>0</v>
      </c>
      <c r="G2204" s="1648">
        <v>1</v>
      </c>
      <c r="H2204" s="1648">
        <v>0</v>
      </c>
      <c r="I2204" s="1648"/>
      <c r="J2204" s="1650">
        <v>199726022172</v>
      </c>
    </row>
    <row r="2205" spans="1:10">
      <c r="A2205" s="13" t="s">
        <v>2838</v>
      </c>
      <c r="B2205" s="13" t="s">
        <v>353</v>
      </c>
      <c r="C2205" s="13" t="s">
        <v>354</v>
      </c>
      <c r="D2205" s="1608">
        <v>142.82999999999998</v>
      </c>
      <c r="E2205" s="210">
        <f>VLOOKUP(A2205,'Lead Sheet'!A:B,2,0)</f>
        <v>0</v>
      </c>
      <c r="F2205" s="1608">
        <f t="shared" si="34"/>
        <v>0</v>
      </c>
      <c r="G2205" s="1648">
        <v>1</v>
      </c>
      <c r="H2205" s="1648">
        <v>5</v>
      </c>
      <c r="I2205" s="1648"/>
      <c r="J2205" s="1650">
        <v>199726022189</v>
      </c>
    </row>
    <row r="2206" spans="1:10">
      <c r="A2206" s="13" t="s">
        <v>2838</v>
      </c>
      <c r="B2206" s="13" t="s">
        <v>355</v>
      </c>
      <c r="C2206" s="13" t="s">
        <v>356</v>
      </c>
      <c r="D2206" s="1608">
        <v>190.32999999999998</v>
      </c>
      <c r="E2206" s="210">
        <f>VLOOKUP(A2206,'Lead Sheet'!A:B,2,0)</f>
        <v>0</v>
      </c>
      <c r="F2206" s="1608">
        <f t="shared" si="34"/>
        <v>0</v>
      </c>
      <c r="G2206" s="1648">
        <v>1</v>
      </c>
      <c r="H2206" s="1648">
        <v>0</v>
      </c>
      <c r="I2206" s="1648"/>
      <c r="J2206" s="1650">
        <v>199726022196</v>
      </c>
    </row>
    <row r="2207" spans="1:10">
      <c r="A2207" s="13" t="s">
        <v>3686</v>
      </c>
      <c r="B2207" s="13" t="s">
        <v>3650</v>
      </c>
      <c r="C2207" s="13" t="s">
        <v>3651</v>
      </c>
      <c r="D2207" s="1608">
        <v>22.48</v>
      </c>
      <c r="E2207" s="210">
        <f>VLOOKUP(A2207,'Lead Sheet'!A:B,2,0)</f>
        <v>0</v>
      </c>
      <c r="F2207" s="1608">
        <f t="shared" si="34"/>
        <v>0</v>
      </c>
      <c r="G2207" s="1648">
        <v>0</v>
      </c>
      <c r="H2207" s="1648">
        <v>36</v>
      </c>
      <c r="I2207" s="1648"/>
      <c r="J2207" s="1650">
        <v>199726022202</v>
      </c>
    </row>
    <row r="2208" spans="1:10">
      <c r="A2208" s="13" t="s">
        <v>3686</v>
      </c>
      <c r="B2208" s="13" t="s">
        <v>3652</v>
      </c>
      <c r="C2208" s="13" t="s">
        <v>3653</v>
      </c>
      <c r="D2208" s="1608">
        <v>32.669999999999995</v>
      </c>
      <c r="E2208" s="210">
        <f>VLOOKUP(A2208,'Lead Sheet'!A:B,2,0)</f>
        <v>0</v>
      </c>
      <c r="F2208" s="1608">
        <f t="shared" si="34"/>
        <v>0</v>
      </c>
      <c r="G2208" s="1648">
        <v>24</v>
      </c>
      <c r="H2208" s="1648">
        <v>24</v>
      </c>
      <c r="I2208" s="1648"/>
      <c r="J2208" s="1650">
        <v>199726022219</v>
      </c>
    </row>
    <row r="2209" spans="1:10">
      <c r="A2209" s="13" t="s">
        <v>3686</v>
      </c>
      <c r="B2209" s="13" t="s">
        <v>3654</v>
      </c>
      <c r="C2209" s="13" t="s">
        <v>3655</v>
      </c>
      <c r="D2209" s="1608">
        <v>24.51</v>
      </c>
      <c r="E2209" s="210">
        <f>VLOOKUP(A2209,'Lead Sheet'!A:B,2,0)</f>
        <v>0</v>
      </c>
      <c r="F2209" s="1608">
        <f t="shared" si="34"/>
        <v>0</v>
      </c>
      <c r="G2209" s="1648">
        <v>0</v>
      </c>
      <c r="H2209" s="1648">
        <v>0</v>
      </c>
      <c r="I2209" s="1648"/>
      <c r="J2209" s="1650">
        <v>199726022226</v>
      </c>
    </row>
    <row r="2210" spans="1:10">
      <c r="A2210" s="13" t="s">
        <v>3686</v>
      </c>
      <c r="B2210" s="13" t="s">
        <v>3656</v>
      </c>
      <c r="C2210" s="13" t="s">
        <v>3657</v>
      </c>
      <c r="D2210" s="1608">
        <v>33.619999999999997</v>
      </c>
      <c r="E2210" s="210">
        <f>VLOOKUP(A2210,'Lead Sheet'!A:B,2,0)</f>
        <v>0</v>
      </c>
      <c r="F2210" s="1608">
        <f t="shared" si="34"/>
        <v>0</v>
      </c>
      <c r="G2210" s="1648">
        <v>0</v>
      </c>
      <c r="H2210" s="1648">
        <v>0</v>
      </c>
      <c r="I2210" s="1648"/>
      <c r="J2210" s="1650">
        <v>199726022233</v>
      </c>
    </row>
    <row r="2211" spans="1:10">
      <c r="A2211" s="13" t="s">
        <v>3686</v>
      </c>
      <c r="B2211" s="13" t="s">
        <v>3658</v>
      </c>
      <c r="C2211" s="13" t="s">
        <v>11027</v>
      </c>
      <c r="D2211" s="1608">
        <v>7.88</v>
      </c>
      <c r="E2211" s="210">
        <f>VLOOKUP(A2211,'Lead Sheet'!A:B,2,0)</f>
        <v>0</v>
      </c>
      <c r="F2211" s="1608">
        <f t="shared" si="34"/>
        <v>0</v>
      </c>
      <c r="G2211" s="1648">
        <v>10</v>
      </c>
      <c r="H2211" s="1648">
        <v>120</v>
      </c>
      <c r="I2211" s="1648"/>
      <c r="J2211" s="1650">
        <v>199726022240</v>
      </c>
    </row>
    <row r="2212" spans="1:10">
      <c r="A2212" s="13" t="s">
        <v>3686</v>
      </c>
      <c r="B2212" s="13" t="s">
        <v>3659</v>
      </c>
      <c r="C2212" s="13" t="s">
        <v>11028</v>
      </c>
      <c r="D2212" s="1608">
        <v>7.88</v>
      </c>
      <c r="E2212" s="210">
        <f>VLOOKUP(A2212,'Lead Sheet'!A:B,2,0)</f>
        <v>0</v>
      </c>
      <c r="F2212" s="1608">
        <f t="shared" si="34"/>
        <v>0</v>
      </c>
      <c r="G2212" s="1648">
        <v>10</v>
      </c>
      <c r="H2212" s="1648">
        <v>120</v>
      </c>
      <c r="I2212" s="1648"/>
      <c r="J2212" s="1650">
        <v>199726022257</v>
      </c>
    </row>
    <row r="2213" spans="1:10">
      <c r="A2213" s="13" t="s">
        <v>3686</v>
      </c>
      <c r="B2213" s="13" t="s">
        <v>3660</v>
      </c>
      <c r="C2213" s="13" t="s">
        <v>11029</v>
      </c>
      <c r="D2213" s="1608">
        <v>7.88</v>
      </c>
      <c r="E2213" s="210">
        <f>VLOOKUP(A2213,'Lead Sheet'!A:B,2,0)</f>
        <v>0</v>
      </c>
      <c r="F2213" s="1608">
        <f t="shared" si="34"/>
        <v>0</v>
      </c>
      <c r="G2213" s="1648">
        <v>10</v>
      </c>
      <c r="H2213" s="1648">
        <v>100</v>
      </c>
      <c r="I2213" s="1648"/>
      <c r="J2213" s="1650">
        <v>199726022264</v>
      </c>
    </row>
    <row r="2214" spans="1:10">
      <c r="A2214" s="13" t="s">
        <v>3686</v>
      </c>
      <c r="B2214" s="13" t="s">
        <v>3662</v>
      </c>
      <c r="C2214" s="13" t="s">
        <v>11030</v>
      </c>
      <c r="D2214" s="1608">
        <v>12.91</v>
      </c>
      <c r="E2214" s="210">
        <f>VLOOKUP(A2214,'Lead Sheet'!A:B,2,0)</f>
        <v>0</v>
      </c>
      <c r="F2214" s="1608">
        <f t="shared" si="34"/>
        <v>0</v>
      </c>
      <c r="G2214" s="1648">
        <v>10</v>
      </c>
      <c r="H2214" s="1648">
        <v>80</v>
      </c>
      <c r="I2214" s="1648"/>
      <c r="J2214" s="1650">
        <v>199726022271</v>
      </c>
    </row>
    <row r="2215" spans="1:10">
      <c r="A2215" s="13" t="s">
        <v>3686</v>
      </c>
      <c r="B2215" s="13" t="s">
        <v>3663</v>
      </c>
      <c r="C2215" s="13" t="s">
        <v>11031</v>
      </c>
      <c r="D2215" s="1608">
        <v>18.55</v>
      </c>
      <c r="E2215" s="210">
        <f>VLOOKUP(A2215,'Lead Sheet'!A:B,2,0)</f>
        <v>0</v>
      </c>
      <c r="F2215" s="1608">
        <f t="shared" si="34"/>
        <v>0</v>
      </c>
      <c r="G2215" s="1648">
        <v>8</v>
      </c>
      <c r="H2215" s="1648">
        <v>48</v>
      </c>
      <c r="I2215" s="1648"/>
      <c r="J2215" s="1650">
        <v>199726022288</v>
      </c>
    </row>
    <row r="2216" spans="1:10">
      <c r="A2216" s="13" t="s">
        <v>3686</v>
      </c>
      <c r="B2216" s="13" t="s">
        <v>3664</v>
      </c>
      <c r="C2216" s="13" t="s">
        <v>11033</v>
      </c>
      <c r="D2216" s="1608">
        <v>28.89</v>
      </c>
      <c r="E2216" s="210">
        <f>VLOOKUP(A2216,'Lead Sheet'!A:B,2,0)</f>
        <v>0</v>
      </c>
      <c r="F2216" s="1608">
        <f t="shared" si="34"/>
        <v>0</v>
      </c>
      <c r="G2216" s="1648">
        <v>4</v>
      </c>
      <c r="H2216" s="1648">
        <v>36</v>
      </c>
      <c r="I2216" s="1648"/>
      <c r="J2216" s="1650">
        <v>199726022295</v>
      </c>
    </row>
    <row r="2217" spans="1:10">
      <c r="A2217" s="13" t="s">
        <v>3686</v>
      </c>
      <c r="B2217" s="13" t="s">
        <v>3665</v>
      </c>
      <c r="C2217" s="13" t="s">
        <v>11034</v>
      </c>
      <c r="D2217" s="1608">
        <v>44.129999999999995</v>
      </c>
      <c r="E2217" s="210">
        <f>VLOOKUP(A2217,'Lead Sheet'!A:B,2,0)</f>
        <v>0</v>
      </c>
      <c r="F2217" s="1608">
        <f t="shared" si="34"/>
        <v>0</v>
      </c>
      <c r="G2217" s="1648">
        <v>2</v>
      </c>
      <c r="H2217" s="1648">
        <v>24</v>
      </c>
      <c r="I2217" s="1648"/>
      <c r="J2217" s="1650">
        <v>199726022301</v>
      </c>
    </row>
    <row r="2218" spans="1:10">
      <c r="A2218" s="13" t="s">
        <v>3686</v>
      </c>
      <c r="B2218" s="13" t="s">
        <v>3666</v>
      </c>
      <c r="C2218" s="13" t="s">
        <v>11032</v>
      </c>
      <c r="D2218" s="1608">
        <v>69.550000000000011</v>
      </c>
      <c r="E2218" s="210">
        <f>VLOOKUP(A2218,'Lead Sheet'!A:B,2,0)</f>
        <v>0</v>
      </c>
      <c r="F2218" s="1608">
        <f t="shared" si="34"/>
        <v>0</v>
      </c>
      <c r="G2218" s="1648">
        <v>2</v>
      </c>
      <c r="H2218" s="1648">
        <v>12</v>
      </c>
      <c r="I2218" s="1648"/>
      <c r="J2218" s="1650">
        <v>199726022318</v>
      </c>
    </row>
    <row r="2219" spans="1:10">
      <c r="A2219" s="13" t="s">
        <v>3686</v>
      </c>
      <c r="B2219" s="13" t="s">
        <v>3667</v>
      </c>
      <c r="C2219" s="13" t="s">
        <v>11035</v>
      </c>
      <c r="D2219" s="1608">
        <v>153.82999999999998</v>
      </c>
      <c r="E2219" s="210">
        <f>VLOOKUP(A2219,'Lead Sheet'!A:B,2,0)</f>
        <v>0</v>
      </c>
      <c r="F2219" s="1608">
        <f t="shared" si="34"/>
        <v>0</v>
      </c>
      <c r="G2219" s="1648">
        <v>1</v>
      </c>
      <c r="H2219" s="1648">
        <v>6</v>
      </c>
      <c r="I2219" s="1648"/>
      <c r="J2219" s="1650">
        <v>199726022325</v>
      </c>
    </row>
    <row r="2220" spans="1:10">
      <c r="A2220" s="13" t="s">
        <v>3686</v>
      </c>
      <c r="B2220" s="13" t="s">
        <v>10454</v>
      </c>
      <c r="C2220" s="13" t="s">
        <v>11036</v>
      </c>
      <c r="D2220" s="1608">
        <v>246.73999999999998</v>
      </c>
      <c r="E2220" s="210">
        <f>VLOOKUP(A2220,'Lead Sheet'!A:B,2,0)</f>
        <v>0</v>
      </c>
      <c r="F2220" s="1608">
        <f t="shared" si="34"/>
        <v>0</v>
      </c>
      <c r="G2220" s="1648">
        <v>1</v>
      </c>
      <c r="H2220" s="1648">
        <v>6</v>
      </c>
      <c r="I2220" s="1648"/>
      <c r="J2220" s="1650">
        <v>199726022332</v>
      </c>
    </row>
    <row r="2221" spans="1:10">
      <c r="A2221" s="13" t="s">
        <v>3686</v>
      </c>
      <c r="B2221" s="13" t="s">
        <v>10455</v>
      </c>
      <c r="C2221" s="13" t="s">
        <v>11037</v>
      </c>
      <c r="D2221" s="1608">
        <v>496.12</v>
      </c>
      <c r="E2221" s="210">
        <f>VLOOKUP(A2221,'Lead Sheet'!A:B,2,0)</f>
        <v>0</v>
      </c>
      <c r="F2221" s="1608">
        <f t="shared" si="34"/>
        <v>0</v>
      </c>
      <c r="G2221" s="1648">
        <v>1</v>
      </c>
      <c r="H2221" s="1648">
        <v>2</v>
      </c>
      <c r="I2221" s="1648"/>
      <c r="J2221" s="1650">
        <v>199726022349</v>
      </c>
    </row>
    <row r="2222" spans="1:10">
      <c r="A2222" s="13" t="s">
        <v>3686</v>
      </c>
      <c r="B2222" s="13" t="s">
        <v>3668</v>
      </c>
      <c r="C2222" s="13" t="s">
        <v>11038</v>
      </c>
      <c r="D2222" s="1608">
        <v>7.88</v>
      </c>
      <c r="E2222" s="210">
        <f>VLOOKUP(A2222,'Lead Sheet'!A:B,2,0)</f>
        <v>0</v>
      </c>
      <c r="F2222" s="1608">
        <f t="shared" si="34"/>
        <v>0</v>
      </c>
      <c r="G2222" s="1648">
        <v>10</v>
      </c>
      <c r="H2222" s="1648">
        <v>100</v>
      </c>
      <c r="I2222" s="1648"/>
      <c r="J2222" s="1650">
        <v>199726022356</v>
      </c>
    </row>
    <row r="2223" spans="1:10">
      <c r="A2223" s="13" t="s">
        <v>3686</v>
      </c>
      <c r="B2223" s="13" t="s">
        <v>3669</v>
      </c>
      <c r="C2223" s="13" t="s">
        <v>11039</v>
      </c>
      <c r="D2223" s="1608">
        <v>12.91</v>
      </c>
      <c r="E2223" s="210">
        <f>VLOOKUP(A2223,'Lead Sheet'!A:B,2,0)</f>
        <v>0</v>
      </c>
      <c r="F2223" s="1608">
        <f t="shared" si="34"/>
        <v>0</v>
      </c>
      <c r="G2223" s="1648">
        <v>10</v>
      </c>
      <c r="H2223" s="1648">
        <v>80</v>
      </c>
      <c r="I2223" s="1648"/>
      <c r="J2223" s="1650">
        <v>199726022363</v>
      </c>
    </row>
    <row r="2224" spans="1:10">
      <c r="A2224" s="13" t="s">
        <v>3686</v>
      </c>
      <c r="B2224" s="13" t="s">
        <v>3670</v>
      </c>
      <c r="C2224" s="13" t="s">
        <v>11040</v>
      </c>
      <c r="D2224" s="1608">
        <v>18.55</v>
      </c>
      <c r="E2224" s="210">
        <f>VLOOKUP(A2224,'Lead Sheet'!A:B,2,0)</f>
        <v>0</v>
      </c>
      <c r="F2224" s="1608">
        <f t="shared" si="34"/>
        <v>0</v>
      </c>
      <c r="G2224" s="1648">
        <v>8</v>
      </c>
      <c r="H2224" s="1648">
        <v>48</v>
      </c>
      <c r="I2224" s="1648"/>
      <c r="J2224" s="1650">
        <v>199726022370</v>
      </c>
    </row>
    <row r="2225" spans="1:10">
      <c r="A2225" s="13" t="s">
        <v>3686</v>
      </c>
      <c r="B2225" s="13" t="s">
        <v>3671</v>
      </c>
      <c r="C2225" s="13" t="s">
        <v>11041</v>
      </c>
      <c r="D2225" s="1608">
        <v>28.89</v>
      </c>
      <c r="E2225" s="210">
        <f>VLOOKUP(A2225,'Lead Sheet'!A:B,2,0)</f>
        <v>0</v>
      </c>
      <c r="F2225" s="1608">
        <f t="shared" si="34"/>
        <v>0</v>
      </c>
      <c r="G2225" s="1648">
        <v>4</v>
      </c>
      <c r="H2225" s="1648">
        <v>36</v>
      </c>
      <c r="I2225" s="1648"/>
      <c r="J2225" s="1650">
        <v>199726022387</v>
      </c>
    </row>
    <row r="2226" spans="1:10">
      <c r="A2226" s="13" t="s">
        <v>3686</v>
      </c>
      <c r="B2226" s="13" t="s">
        <v>3672</v>
      </c>
      <c r="C2226" s="13" t="s">
        <v>11042</v>
      </c>
      <c r="D2226" s="1608">
        <v>44.129999999999995</v>
      </c>
      <c r="E2226" s="210">
        <f>VLOOKUP(A2226,'Lead Sheet'!A:B,2,0)</f>
        <v>0</v>
      </c>
      <c r="F2226" s="1608">
        <f t="shared" si="34"/>
        <v>0</v>
      </c>
      <c r="G2226" s="1648">
        <v>2</v>
      </c>
      <c r="H2226" s="1648">
        <v>24</v>
      </c>
      <c r="I2226" s="1648"/>
      <c r="J2226" s="1650">
        <v>199726022394</v>
      </c>
    </row>
    <row r="2227" spans="1:10">
      <c r="A2227" s="13" t="s">
        <v>3686</v>
      </c>
      <c r="B2227" s="13" t="s">
        <v>3673</v>
      </c>
      <c r="C2227" s="13" t="s">
        <v>11043</v>
      </c>
      <c r="D2227" s="1608">
        <v>69.550000000000011</v>
      </c>
      <c r="E2227" s="210">
        <f>VLOOKUP(A2227,'Lead Sheet'!A:B,2,0)</f>
        <v>0</v>
      </c>
      <c r="F2227" s="1608">
        <f t="shared" si="34"/>
        <v>0</v>
      </c>
      <c r="G2227" s="1648">
        <v>2</v>
      </c>
      <c r="H2227" s="1648">
        <v>12</v>
      </c>
      <c r="I2227" s="1648"/>
      <c r="J2227" s="1650">
        <v>199726022400</v>
      </c>
    </row>
    <row r="2228" spans="1:10">
      <c r="A2228" s="13" t="s">
        <v>3686</v>
      </c>
      <c r="B2228" s="13" t="s">
        <v>8294</v>
      </c>
      <c r="C2228" s="13" t="s">
        <v>11044</v>
      </c>
      <c r="D2228" s="1608">
        <v>176.28</v>
      </c>
      <c r="E2228" s="210">
        <f>VLOOKUP(A2228,'Lead Sheet'!A:B,2,0)</f>
        <v>0</v>
      </c>
      <c r="F2228" s="1608">
        <f t="shared" si="34"/>
        <v>0</v>
      </c>
      <c r="G2228" s="1648">
        <v>1</v>
      </c>
      <c r="H2228" s="1648">
        <v>6</v>
      </c>
      <c r="I2228" s="1648"/>
      <c r="J2228" s="1650">
        <v>199726022417</v>
      </c>
    </row>
    <row r="2229" spans="1:10">
      <c r="A2229" s="13" t="s">
        <v>3686</v>
      </c>
      <c r="B2229" s="13" t="s">
        <v>8295</v>
      </c>
      <c r="C2229" s="13" t="s">
        <v>11045</v>
      </c>
      <c r="D2229" s="1608">
        <v>218.4</v>
      </c>
      <c r="E2229" s="210">
        <f>VLOOKUP(A2229,'Lead Sheet'!A:B,2,0)</f>
        <v>0</v>
      </c>
      <c r="F2229" s="1608">
        <f t="shared" si="34"/>
        <v>0</v>
      </c>
      <c r="G2229" s="1648">
        <v>2</v>
      </c>
      <c r="H2229" s="1648">
        <v>6</v>
      </c>
      <c r="I2229" s="1648"/>
      <c r="J2229" s="1650">
        <v>199726022424</v>
      </c>
    </row>
    <row r="2230" spans="1:10">
      <c r="A2230" s="13" t="s">
        <v>3686</v>
      </c>
      <c r="B2230" s="13" t="s">
        <v>8296</v>
      </c>
      <c r="C2230" s="13" t="s">
        <v>11046</v>
      </c>
      <c r="D2230" s="1608">
        <v>777.3</v>
      </c>
      <c r="E2230" s="210">
        <f>VLOOKUP(A2230,'Lead Sheet'!A:B,2,0)</f>
        <v>0</v>
      </c>
      <c r="F2230" s="1608">
        <f t="shared" si="34"/>
        <v>0</v>
      </c>
      <c r="G2230" s="1648">
        <v>1</v>
      </c>
      <c r="H2230" s="1648">
        <v>2</v>
      </c>
      <c r="I2230" s="1648"/>
      <c r="J2230" s="1650">
        <v>199726022431</v>
      </c>
    </row>
    <row r="2231" spans="1:10">
      <c r="A2231" s="13" t="s">
        <v>3686</v>
      </c>
      <c r="B2231" s="13" t="s">
        <v>3674</v>
      </c>
      <c r="C2231" s="13" t="s">
        <v>11024</v>
      </c>
      <c r="D2231" s="1608">
        <v>7.09</v>
      </c>
      <c r="E2231" s="210">
        <f>VLOOKUP(A2231,'Lead Sheet'!A:B,2,0)</f>
        <v>0</v>
      </c>
      <c r="F2231" s="1608">
        <f t="shared" si="34"/>
        <v>0</v>
      </c>
      <c r="G2231" s="1648">
        <v>10</v>
      </c>
      <c r="H2231" s="1648">
        <v>100</v>
      </c>
      <c r="I2231" s="1648"/>
      <c r="J2231" s="1650">
        <v>199726022448</v>
      </c>
    </row>
    <row r="2232" spans="1:10">
      <c r="A2232" s="13" t="s">
        <v>3686</v>
      </c>
      <c r="B2232" s="13" t="s">
        <v>3675</v>
      </c>
      <c r="C2232" s="13" t="s">
        <v>11025</v>
      </c>
      <c r="D2232" s="1608">
        <v>10.24</v>
      </c>
      <c r="E2232" s="210">
        <f>VLOOKUP(A2232,'Lead Sheet'!A:B,2,0)</f>
        <v>0</v>
      </c>
      <c r="F2232" s="1608">
        <f t="shared" si="34"/>
        <v>0</v>
      </c>
      <c r="G2232" s="1648">
        <v>10</v>
      </c>
      <c r="H2232" s="1648">
        <v>100</v>
      </c>
      <c r="I2232" s="1648"/>
      <c r="J2232" s="1650">
        <v>199726022455</v>
      </c>
    </row>
    <row r="2233" spans="1:10">
      <c r="A2233" s="13" t="s">
        <v>3686</v>
      </c>
      <c r="B2233" s="13" t="s">
        <v>3676</v>
      </c>
      <c r="C2233" s="13" t="s">
        <v>11026</v>
      </c>
      <c r="D2233" s="1608">
        <v>15.72</v>
      </c>
      <c r="E2233" s="210">
        <f>VLOOKUP(A2233,'Lead Sheet'!A:B,2,0)</f>
        <v>0</v>
      </c>
      <c r="F2233" s="1608">
        <f t="shared" si="34"/>
        <v>0</v>
      </c>
      <c r="G2233" s="1648">
        <v>6</v>
      </c>
      <c r="H2233" s="1648">
        <v>60</v>
      </c>
      <c r="I2233" s="1648"/>
      <c r="J2233" s="1650">
        <v>199726022462</v>
      </c>
    </row>
    <row r="2234" spans="1:10">
      <c r="A2234" s="13" t="s">
        <v>3686</v>
      </c>
      <c r="B2234" s="13" t="s">
        <v>3677</v>
      </c>
      <c r="C2234" s="13" t="s">
        <v>11047</v>
      </c>
      <c r="D2234" s="1608">
        <v>7.09</v>
      </c>
      <c r="E2234" s="210">
        <f>VLOOKUP(A2234,'Lead Sheet'!A:B,2,0)</f>
        <v>0</v>
      </c>
      <c r="F2234" s="1608">
        <f t="shared" si="34"/>
        <v>0</v>
      </c>
      <c r="G2234" s="1648">
        <v>10</v>
      </c>
      <c r="H2234" s="1648">
        <v>100</v>
      </c>
      <c r="I2234" s="1648"/>
      <c r="J2234" s="1650">
        <v>199726022479</v>
      </c>
    </row>
    <row r="2235" spans="1:10">
      <c r="A2235" s="13" t="s">
        <v>3686</v>
      </c>
      <c r="B2235" s="13" t="s">
        <v>3678</v>
      </c>
      <c r="C2235" s="13" t="s">
        <v>11048</v>
      </c>
      <c r="D2235" s="1608">
        <v>11.79</v>
      </c>
      <c r="E2235" s="210">
        <f>VLOOKUP(A2235,'Lead Sheet'!A:B,2,0)</f>
        <v>0</v>
      </c>
      <c r="F2235" s="1608">
        <f t="shared" si="34"/>
        <v>0</v>
      </c>
      <c r="G2235" s="1648">
        <v>10</v>
      </c>
      <c r="H2235" s="1648">
        <v>100</v>
      </c>
      <c r="I2235" s="1648"/>
      <c r="J2235" s="1650">
        <v>199726022486</v>
      </c>
    </row>
    <row r="2236" spans="1:10">
      <c r="A2236" s="13" t="s">
        <v>3686</v>
      </c>
      <c r="B2236" s="13" t="s">
        <v>3679</v>
      </c>
      <c r="C2236" s="13" t="s">
        <v>11049</v>
      </c>
      <c r="D2236" s="1608">
        <v>16.510000000000002</v>
      </c>
      <c r="E2236" s="210">
        <f>VLOOKUP(A2236,'Lead Sheet'!A:B,2,0)</f>
        <v>0</v>
      </c>
      <c r="F2236" s="1608">
        <f t="shared" si="34"/>
        <v>0</v>
      </c>
      <c r="G2236" s="1648">
        <v>6</v>
      </c>
      <c r="H2236" s="1648">
        <v>60</v>
      </c>
      <c r="I2236" s="1648"/>
      <c r="J2236" s="1650">
        <v>199726022493</v>
      </c>
    </row>
    <row r="2237" spans="1:10">
      <c r="A2237" s="13" t="s">
        <v>3686</v>
      </c>
      <c r="B2237" s="13" t="s">
        <v>12885</v>
      </c>
      <c r="C2237" s="13" t="s">
        <v>12888</v>
      </c>
      <c r="D2237" s="1608">
        <v>0</v>
      </c>
      <c r="E2237" s="210">
        <f>VLOOKUP(A2237,'Lead Sheet'!A:B,2,0)</f>
        <v>0</v>
      </c>
      <c r="F2237" s="1608">
        <f t="shared" si="34"/>
        <v>0</v>
      </c>
      <c r="G2237" s="1648">
        <v>0</v>
      </c>
      <c r="H2237" s="1648">
        <v>0</v>
      </c>
      <c r="I2237" s="1648"/>
      <c r="J2237" s="1650" t="s">
        <v>13071</v>
      </c>
    </row>
    <row r="2238" spans="1:10">
      <c r="A2238" s="13" t="s">
        <v>3686</v>
      </c>
      <c r="B2238" s="13" t="s">
        <v>12886</v>
      </c>
      <c r="C2238" s="13" t="s">
        <v>12889</v>
      </c>
      <c r="D2238" s="1608">
        <v>0</v>
      </c>
      <c r="E2238" s="210">
        <f>VLOOKUP(A2238,'Lead Sheet'!A:B,2,0)</f>
        <v>0</v>
      </c>
      <c r="F2238" s="1608">
        <f t="shared" si="34"/>
        <v>0</v>
      </c>
      <c r="G2238" s="1648">
        <v>0</v>
      </c>
      <c r="H2238" s="1648">
        <v>0</v>
      </c>
      <c r="I2238" s="1648"/>
      <c r="J2238" s="1650" t="s">
        <v>13072</v>
      </c>
    </row>
    <row r="2239" spans="1:10">
      <c r="A2239" s="13" t="s">
        <v>3686</v>
      </c>
      <c r="B2239" s="13" t="s">
        <v>12887</v>
      </c>
      <c r="C2239" s="13" t="s">
        <v>12890</v>
      </c>
      <c r="D2239" s="1608">
        <v>0</v>
      </c>
      <c r="E2239" s="210">
        <f>VLOOKUP(A2239,'Lead Sheet'!A:B,2,0)</f>
        <v>0</v>
      </c>
      <c r="F2239" s="1608">
        <f t="shared" si="34"/>
        <v>0</v>
      </c>
      <c r="G2239" s="1648">
        <v>0</v>
      </c>
      <c r="H2239" s="1648">
        <v>0</v>
      </c>
      <c r="I2239" s="1648"/>
      <c r="J2239" s="1650" t="s">
        <v>13073</v>
      </c>
    </row>
    <row r="2240" spans="1:10">
      <c r="A2240" s="13" t="s">
        <v>3686</v>
      </c>
      <c r="B2240" s="13" t="s">
        <v>10690</v>
      </c>
      <c r="C2240" s="13" t="s">
        <v>11050</v>
      </c>
      <c r="D2240" s="1608">
        <v>10.94</v>
      </c>
      <c r="E2240" s="210">
        <f>VLOOKUP(A2240,'Lead Sheet'!A:B,2,0)</f>
        <v>0</v>
      </c>
      <c r="F2240" s="1608">
        <f t="shared" si="34"/>
        <v>0</v>
      </c>
      <c r="G2240" s="1648">
        <v>10</v>
      </c>
      <c r="H2240" s="1648">
        <v>100</v>
      </c>
      <c r="I2240" s="1648"/>
      <c r="J2240" s="1650">
        <v>199726022509</v>
      </c>
    </row>
    <row r="2241" spans="1:10">
      <c r="A2241" s="13" t="s">
        <v>3686</v>
      </c>
      <c r="B2241" s="13" t="s">
        <v>10691</v>
      </c>
      <c r="C2241" s="13" t="s">
        <v>11051</v>
      </c>
      <c r="D2241" s="1608">
        <v>18.130000000000003</v>
      </c>
      <c r="E2241" s="210">
        <f>VLOOKUP(A2241,'Lead Sheet'!A:B,2,0)</f>
        <v>0</v>
      </c>
      <c r="F2241" s="1608">
        <f t="shared" si="34"/>
        <v>0</v>
      </c>
      <c r="G2241" s="1648">
        <v>10</v>
      </c>
      <c r="H2241" s="1648">
        <v>100</v>
      </c>
      <c r="I2241" s="1648"/>
      <c r="J2241" s="1650">
        <v>199726022516</v>
      </c>
    </row>
    <row r="2242" spans="1:10">
      <c r="A2242" s="13" t="s">
        <v>3686</v>
      </c>
      <c r="B2242" s="13" t="s">
        <v>10692</v>
      </c>
      <c r="C2242" s="13" t="s">
        <v>11052</v>
      </c>
      <c r="D2242" s="1608">
        <v>25.720000000000002</v>
      </c>
      <c r="E2242" s="210">
        <f>VLOOKUP(A2242,'Lead Sheet'!A:B,2,0)</f>
        <v>0</v>
      </c>
      <c r="F2242" s="1608">
        <f t="shared" si="34"/>
        <v>0</v>
      </c>
      <c r="G2242" s="1648">
        <v>8</v>
      </c>
      <c r="H2242" s="1648">
        <v>80</v>
      </c>
      <c r="I2242" s="1648"/>
      <c r="J2242" s="1650">
        <v>199726022523</v>
      </c>
    </row>
    <row r="2243" spans="1:10">
      <c r="A2243" s="13" t="s">
        <v>3686</v>
      </c>
      <c r="B2243" s="13" t="s">
        <v>12429</v>
      </c>
      <c r="C2243" s="13" t="s">
        <v>12432</v>
      </c>
      <c r="D2243" s="1608">
        <v>45.269999999999996</v>
      </c>
      <c r="E2243" s="210">
        <f>VLOOKUP(A2243,'Lead Sheet'!A:B,2,0)</f>
        <v>0</v>
      </c>
      <c r="F2243" s="1608">
        <f t="shared" ref="F2243:F2306" si="35">IFERROR(D2243*E2243,"NET")</f>
        <v>0</v>
      </c>
      <c r="G2243" s="1648">
        <v>1</v>
      </c>
      <c r="H2243" s="1648">
        <v>36</v>
      </c>
      <c r="I2243" s="1648"/>
      <c r="J2243" s="1650">
        <v>199726053336</v>
      </c>
    </row>
    <row r="2244" spans="1:10">
      <c r="A2244" s="13" t="s">
        <v>3686</v>
      </c>
      <c r="B2244" s="13" t="s">
        <v>12430</v>
      </c>
      <c r="C2244" s="13" t="s">
        <v>12433</v>
      </c>
      <c r="D2244" s="1608">
        <v>67.37</v>
      </c>
      <c r="E2244" s="210">
        <f>VLOOKUP(A2244,'Lead Sheet'!A:B,2,0)</f>
        <v>0</v>
      </c>
      <c r="F2244" s="1608">
        <f t="shared" si="35"/>
        <v>0</v>
      </c>
      <c r="G2244" s="1648">
        <v>1</v>
      </c>
      <c r="H2244" s="1648">
        <v>24</v>
      </c>
      <c r="I2244" s="1648"/>
      <c r="J2244" s="1650">
        <v>199726053343</v>
      </c>
    </row>
    <row r="2245" spans="1:10">
      <c r="A2245" s="13" t="s">
        <v>3686</v>
      </c>
      <c r="B2245" s="13" t="s">
        <v>12431</v>
      </c>
      <c r="C2245" s="13" t="s">
        <v>12434</v>
      </c>
      <c r="D2245" s="1608">
        <v>118.2</v>
      </c>
      <c r="E2245" s="210">
        <f>VLOOKUP(A2245,'Lead Sheet'!A:B,2,0)</f>
        <v>0</v>
      </c>
      <c r="F2245" s="1608">
        <f t="shared" si="35"/>
        <v>0</v>
      </c>
      <c r="G2245" s="1648">
        <v>1</v>
      </c>
      <c r="H2245" s="1648">
        <v>12</v>
      </c>
      <c r="I2245" s="1648"/>
      <c r="J2245" s="1650">
        <v>199726053350</v>
      </c>
    </row>
    <row r="2246" spans="1:10">
      <c r="A2246" s="13" t="s">
        <v>3686</v>
      </c>
      <c r="B2246" s="13" t="s">
        <v>12876</v>
      </c>
      <c r="C2246" s="13" t="s">
        <v>12879</v>
      </c>
      <c r="D2246" s="1608">
        <v>13.33</v>
      </c>
      <c r="E2246" s="210">
        <f>VLOOKUP(A2246,'Lead Sheet'!A:B,2,0)</f>
        <v>0</v>
      </c>
      <c r="F2246" s="1608">
        <f t="shared" si="35"/>
        <v>0</v>
      </c>
      <c r="G2246" s="1648">
        <v>0</v>
      </c>
      <c r="H2246" s="1648">
        <v>0</v>
      </c>
      <c r="I2246" s="1648"/>
      <c r="J2246" s="1650" t="s">
        <v>13074</v>
      </c>
    </row>
    <row r="2247" spans="1:10">
      <c r="A2247" s="13" t="s">
        <v>3686</v>
      </c>
      <c r="B2247" s="13" t="s">
        <v>12877</v>
      </c>
      <c r="C2247" s="13" t="s">
        <v>12880</v>
      </c>
      <c r="D2247" s="1608">
        <v>20.060000000000002</v>
      </c>
      <c r="E2247" s="210">
        <f>VLOOKUP(A2247,'Lead Sheet'!A:B,2,0)</f>
        <v>0</v>
      </c>
      <c r="F2247" s="1608">
        <f t="shared" si="35"/>
        <v>0</v>
      </c>
      <c r="G2247" s="1648">
        <v>0</v>
      </c>
      <c r="H2247" s="1648">
        <v>0</v>
      </c>
      <c r="I2247" s="1648"/>
      <c r="J2247" s="1650" t="s">
        <v>13075</v>
      </c>
    </row>
    <row r="2248" spans="1:10">
      <c r="A2248" s="13" t="s">
        <v>3686</v>
      </c>
      <c r="B2248" s="13" t="s">
        <v>12878</v>
      </c>
      <c r="C2248" s="13" t="s">
        <v>12881</v>
      </c>
      <c r="D2248" s="1608">
        <v>30.59</v>
      </c>
      <c r="E2248" s="210">
        <f>VLOOKUP(A2248,'Lead Sheet'!A:B,2,0)</f>
        <v>0</v>
      </c>
      <c r="F2248" s="1608">
        <f t="shared" si="35"/>
        <v>0</v>
      </c>
      <c r="G2248" s="1648">
        <v>0</v>
      </c>
      <c r="H2248" s="1648">
        <v>0</v>
      </c>
      <c r="I2248" s="1648"/>
      <c r="J2248" s="1650" t="s">
        <v>13076</v>
      </c>
    </row>
    <row r="2249" spans="1:10">
      <c r="A2249" s="13" t="s">
        <v>3686</v>
      </c>
      <c r="B2249" s="13" t="s">
        <v>10694</v>
      </c>
      <c r="C2249" s="13" t="s">
        <v>10695</v>
      </c>
      <c r="D2249" s="1608">
        <v>1.66</v>
      </c>
      <c r="E2249" s="210">
        <f>VLOOKUP(A2249,'Lead Sheet'!A:B,2,0)</f>
        <v>0</v>
      </c>
      <c r="F2249" s="1608">
        <f t="shared" si="35"/>
        <v>0</v>
      </c>
      <c r="G2249" s="1648">
        <v>10</v>
      </c>
      <c r="H2249" s="1648">
        <v>120</v>
      </c>
      <c r="I2249" s="1648"/>
      <c r="J2249" s="1650">
        <v>199726022530</v>
      </c>
    </row>
    <row r="2250" spans="1:10">
      <c r="A2250" s="13" t="s">
        <v>3686</v>
      </c>
      <c r="B2250" s="13" t="s">
        <v>10696</v>
      </c>
      <c r="C2250" s="13" t="s">
        <v>10697</v>
      </c>
      <c r="D2250" s="1608">
        <v>2.59</v>
      </c>
      <c r="E2250" s="210">
        <f>VLOOKUP(A2250,'Lead Sheet'!A:B,2,0)</f>
        <v>0</v>
      </c>
      <c r="F2250" s="1608">
        <f t="shared" si="35"/>
        <v>0</v>
      </c>
      <c r="G2250" s="1648">
        <v>20</v>
      </c>
      <c r="H2250" s="1648">
        <v>200</v>
      </c>
      <c r="I2250" s="1648"/>
      <c r="J2250" s="1650">
        <v>199726022547</v>
      </c>
    </row>
    <row r="2251" spans="1:10">
      <c r="A2251" s="13" t="s">
        <v>3686</v>
      </c>
      <c r="B2251" s="13" t="s">
        <v>10698</v>
      </c>
      <c r="C2251" s="13" t="s">
        <v>10699</v>
      </c>
      <c r="D2251" s="1608">
        <v>4.1099999999999994</v>
      </c>
      <c r="E2251" s="210">
        <f>VLOOKUP(A2251,'Lead Sheet'!A:B,2,0)</f>
        <v>0</v>
      </c>
      <c r="F2251" s="1608">
        <f t="shared" si="35"/>
        <v>0</v>
      </c>
      <c r="G2251" s="1648">
        <v>10</v>
      </c>
      <c r="H2251" s="1648">
        <v>100</v>
      </c>
      <c r="I2251" s="1648"/>
      <c r="J2251" s="1650">
        <v>199726022554</v>
      </c>
    </row>
    <row r="2252" spans="1:10">
      <c r="A2252" s="13" t="s">
        <v>3686</v>
      </c>
      <c r="B2252" s="13" t="s">
        <v>10700</v>
      </c>
      <c r="C2252" s="13" t="s">
        <v>10701</v>
      </c>
      <c r="D2252" s="1608">
        <v>5.76</v>
      </c>
      <c r="E2252" s="210">
        <f>VLOOKUP(A2252,'Lead Sheet'!A:B,2,0)</f>
        <v>0</v>
      </c>
      <c r="F2252" s="1608">
        <f t="shared" si="35"/>
        <v>0</v>
      </c>
      <c r="G2252" s="1648">
        <v>10</v>
      </c>
      <c r="H2252" s="1648">
        <v>40</v>
      </c>
      <c r="I2252" s="1648"/>
      <c r="J2252" s="1650">
        <v>199726022561</v>
      </c>
    </row>
    <row r="2253" spans="1:10">
      <c r="A2253" s="13" t="s">
        <v>3686</v>
      </c>
      <c r="B2253" s="13" t="s">
        <v>10702</v>
      </c>
      <c r="C2253" s="13" t="s">
        <v>10703</v>
      </c>
      <c r="D2253" s="1608">
        <v>7.8999999999999995</v>
      </c>
      <c r="E2253" s="210">
        <f>VLOOKUP(A2253,'Lead Sheet'!A:B,2,0)</f>
        <v>0</v>
      </c>
      <c r="F2253" s="1608">
        <f t="shared" si="35"/>
        <v>0</v>
      </c>
      <c r="G2253" s="1648">
        <v>5</v>
      </c>
      <c r="H2253" s="1648">
        <v>40</v>
      </c>
      <c r="I2253" s="1648"/>
      <c r="J2253" s="1650">
        <v>199726022578</v>
      </c>
    </row>
    <row r="2254" spans="1:10">
      <c r="A2254" s="13" t="s">
        <v>3686</v>
      </c>
      <c r="B2254" s="13" t="s">
        <v>10704</v>
      </c>
      <c r="C2254" s="13" t="s">
        <v>10705</v>
      </c>
      <c r="D2254" s="1608">
        <v>13</v>
      </c>
      <c r="E2254" s="210">
        <f>VLOOKUP(A2254,'Lead Sheet'!A:B,2,0)</f>
        <v>0</v>
      </c>
      <c r="F2254" s="1608">
        <f t="shared" si="35"/>
        <v>0</v>
      </c>
      <c r="G2254" s="1648">
        <v>3</v>
      </c>
      <c r="H2254" s="1648">
        <v>24</v>
      </c>
      <c r="I2254" s="1648"/>
      <c r="J2254" s="1650">
        <v>199726022585</v>
      </c>
    </row>
    <row r="2255" spans="1:10">
      <c r="A2255" s="13" t="s">
        <v>3686</v>
      </c>
      <c r="B2255" s="13" t="s">
        <v>10852</v>
      </c>
      <c r="C2255" s="13" t="s">
        <v>10853</v>
      </c>
      <c r="D2255" s="1608">
        <v>36.619999999999997</v>
      </c>
      <c r="E2255" s="210">
        <f>VLOOKUP(A2255,'Lead Sheet'!A:B,2,0)</f>
        <v>0</v>
      </c>
      <c r="F2255" s="1608">
        <f t="shared" si="35"/>
        <v>0</v>
      </c>
      <c r="G2255" s="1648">
        <v>2</v>
      </c>
      <c r="H2255" s="1648">
        <v>2</v>
      </c>
      <c r="I2255" s="1648"/>
      <c r="J2255" s="1650">
        <v>199726022608</v>
      </c>
    </row>
    <row r="2256" spans="1:10">
      <c r="A2256" s="13" t="s">
        <v>3686</v>
      </c>
      <c r="B2256" s="13" t="s">
        <v>10854</v>
      </c>
      <c r="C2256" s="13" t="s">
        <v>10855</v>
      </c>
      <c r="D2256" s="1608">
        <v>84.820000000000007</v>
      </c>
      <c r="E2256" s="210">
        <f>VLOOKUP(A2256,'Lead Sheet'!A:B,2,0)</f>
        <v>0</v>
      </c>
      <c r="F2256" s="1608">
        <f t="shared" si="35"/>
        <v>0</v>
      </c>
      <c r="G2256" s="1648">
        <v>1</v>
      </c>
      <c r="H2256" s="1648">
        <v>1</v>
      </c>
      <c r="I2256" s="1648"/>
      <c r="J2256" s="1650">
        <v>199726022615</v>
      </c>
    </row>
    <row r="2257" spans="1:10">
      <c r="A2257" s="13" t="s">
        <v>3686</v>
      </c>
      <c r="B2257" s="13" t="s">
        <v>10857</v>
      </c>
      <c r="C2257" s="13" t="s">
        <v>10858</v>
      </c>
      <c r="D2257" s="1608">
        <v>2.3199999999999998</v>
      </c>
      <c r="E2257" s="210">
        <f>VLOOKUP(A2257,'Lead Sheet'!A:B,2,0)</f>
        <v>0</v>
      </c>
      <c r="F2257" s="1608">
        <f t="shared" si="35"/>
        <v>0</v>
      </c>
      <c r="G2257" s="1648">
        <v>1</v>
      </c>
      <c r="H2257" s="1648">
        <v>100</v>
      </c>
      <c r="I2257" s="1648"/>
      <c r="J2257" s="1650">
        <v>199726022622</v>
      </c>
    </row>
    <row r="2258" spans="1:10">
      <c r="A2258" s="13" t="s">
        <v>3686</v>
      </c>
      <c r="B2258" s="13" t="s">
        <v>10859</v>
      </c>
      <c r="C2258" s="13" t="s">
        <v>10860</v>
      </c>
      <c r="D2258" s="1608">
        <v>5.6899999999999995</v>
      </c>
      <c r="E2258" s="210">
        <f>VLOOKUP(A2258,'Lead Sheet'!A:B,2,0)</f>
        <v>0</v>
      </c>
      <c r="F2258" s="1608">
        <f t="shared" si="35"/>
        <v>0</v>
      </c>
      <c r="G2258" s="1648">
        <v>1</v>
      </c>
      <c r="H2258" s="1648">
        <v>100</v>
      </c>
      <c r="I2258" s="1648"/>
      <c r="J2258" s="1650">
        <v>199726022639</v>
      </c>
    </row>
    <row r="2259" spans="1:10">
      <c r="A2259" s="13" t="s">
        <v>3686</v>
      </c>
      <c r="B2259" s="13" t="s">
        <v>10861</v>
      </c>
      <c r="C2259" s="13" t="s">
        <v>10862</v>
      </c>
      <c r="D2259" s="1608">
        <v>9</v>
      </c>
      <c r="E2259" s="210">
        <f>VLOOKUP(A2259,'Lead Sheet'!A:B,2,0)</f>
        <v>0</v>
      </c>
      <c r="F2259" s="1608">
        <f t="shared" si="35"/>
        <v>0</v>
      </c>
      <c r="G2259" s="1648">
        <v>1</v>
      </c>
      <c r="H2259" s="1648">
        <v>100</v>
      </c>
      <c r="I2259" s="1648"/>
      <c r="J2259" s="1650">
        <v>199726022646</v>
      </c>
    </row>
    <row r="2260" spans="1:10">
      <c r="A2260" s="13" t="s">
        <v>3686</v>
      </c>
      <c r="B2260" s="13" t="s">
        <v>10863</v>
      </c>
      <c r="C2260" s="13" t="s">
        <v>10864</v>
      </c>
      <c r="D2260" s="1608">
        <v>9.69</v>
      </c>
      <c r="E2260" s="210">
        <f>VLOOKUP(A2260,'Lead Sheet'!A:B,2,0)</f>
        <v>0</v>
      </c>
      <c r="F2260" s="1608">
        <f t="shared" si="35"/>
        <v>0</v>
      </c>
      <c r="G2260" s="1648">
        <v>0</v>
      </c>
      <c r="H2260" s="1648">
        <v>32</v>
      </c>
      <c r="I2260" s="1648"/>
      <c r="J2260" s="1650">
        <v>199726022653</v>
      </c>
    </row>
    <row r="2261" spans="1:10">
      <c r="A2261" s="13" t="s">
        <v>3686</v>
      </c>
      <c r="B2261" s="13" t="s">
        <v>10865</v>
      </c>
      <c r="C2261" s="13" t="s">
        <v>10866</v>
      </c>
      <c r="D2261" s="1608">
        <v>12.54</v>
      </c>
      <c r="E2261" s="210">
        <f>VLOOKUP(A2261,'Lead Sheet'!A:B,2,0)</f>
        <v>0</v>
      </c>
      <c r="F2261" s="1608">
        <f t="shared" si="35"/>
        <v>0</v>
      </c>
      <c r="G2261" s="1648">
        <v>1</v>
      </c>
      <c r="H2261" s="1648">
        <v>24</v>
      </c>
      <c r="I2261" s="1648"/>
      <c r="J2261" s="1650">
        <v>199726022660</v>
      </c>
    </row>
    <row r="2262" spans="1:10">
      <c r="A2262" s="13" t="s">
        <v>3686</v>
      </c>
      <c r="B2262" s="13" t="s">
        <v>10867</v>
      </c>
      <c r="C2262" s="13" t="s">
        <v>10868</v>
      </c>
      <c r="D2262" s="1608">
        <v>21.48</v>
      </c>
      <c r="E2262" s="210">
        <f>VLOOKUP(A2262,'Lead Sheet'!A:B,2,0)</f>
        <v>0</v>
      </c>
      <c r="F2262" s="1608">
        <f t="shared" si="35"/>
        <v>0</v>
      </c>
      <c r="G2262" s="1648">
        <v>1</v>
      </c>
      <c r="H2262" s="1648">
        <v>16</v>
      </c>
      <c r="I2262" s="1648"/>
      <c r="J2262" s="1650">
        <v>199726022677</v>
      </c>
    </row>
    <row r="2263" spans="1:10">
      <c r="A2263" s="13" t="s">
        <v>3686</v>
      </c>
      <c r="B2263" s="13" t="s">
        <v>4496</v>
      </c>
      <c r="C2263" s="13" t="s">
        <v>9261</v>
      </c>
      <c r="D2263" s="1608">
        <v>19.270000000000003</v>
      </c>
      <c r="E2263" s="210">
        <f>VLOOKUP(A2263,'Lead Sheet'!A:B,2,0)</f>
        <v>0</v>
      </c>
      <c r="F2263" s="1608">
        <f t="shared" si="35"/>
        <v>0</v>
      </c>
      <c r="G2263" s="1648">
        <v>10</v>
      </c>
      <c r="H2263" s="1648">
        <v>100</v>
      </c>
      <c r="I2263" s="1648"/>
      <c r="J2263" s="1650">
        <v>199726022684</v>
      </c>
    </row>
    <row r="2264" spans="1:10">
      <c r="A2264" s="13" t="s">
        <v>3686</v>
      </c>
      <c r="B2264" s="13" t="s">
        <v>4497</v>
      </c>
      <c r="C2264" s="13" t="s">
        <v>9262</v>
      </c>
      <c r="D2264" s="1608">
        <v>28.05</v>
      </c>
      <c r="E2264" s="210">
        <f>VLOOKUP(A2264,'Lead Sheet'!A:B,2,0)</f>
        <v>0</v>
      </c>
      <c r="F2264" s="1608">
        <f t="shared" si="35"/>
        <v>0</v>
      </c>
      <c r="G2264" s="1648">
        <v>10</v>
      </c>
      <c r="H2264" s="1648">
        <v>60</v>
      </c>
      <c r="I2264" s="1648"/>
      <c r="J2264" s="1650">
        <v>199726022691</v>
      </c>
    </row>
    <row r="2265" spans="1:10">
      <c r="A2265" s="13" t="s">
        <v>3686</v>
      </c>
      <c r="B2265" s="13" t="s">
        <v>4498</v>
      </c>
      <c r="C2265" s="13" t="s">
        <v>9263</v>
      </c>
      <c r="D2265" s="1608">
        <v>39.53</v>
      </c>
      <c r="E2265" s="210">
        <f>VLOOKUP(A2265,'Lead Sheet'!A:B,2,0)</f>
        <v>0</v>
      </c>
      <c r="F2265" s="1608">
        <f t="shared" si="35"/>
        <v>0</v>
      </c>
      <c r="G2265" s="1648">
        <v>8</v>
      </c>
      <c r="H2265" s="1648">
        <v>40</v>
      </c>
      <c r="I2265" s="1648"/>
      <c r="J2265" s="1650">
        <v>199726022707</v>
      </c>
    </row>
    <row r="2266" spans="1:10">
      <c r="A2266" s="13" t="s">
        <v>3686</v>
      </c>
      <c r="B2266" s="13" t="s">
        <v>3680</v>
      </c>
      <c r="C2266" s="13" t="s">
        <v>11053</v>
      </c>
      <c r="D2266" s="1608">
        <v>18.860000000000003</v>
      </c>
      <c r="E2266" s="210">
        <f>VLOOKUP(A2266,'Lead Sheet'!A:B,2,0)</f>
        <v>0</v>
      </c>
      <c r="F2266" s="1608">
        <f t="shared" si="35"/>
        <v>0</v>
      </c>
      <c r="G2266" s="1648">
        <v>10</v>
      </c>
      <c r="H2266" s="1648">
        <v>100</v>
      </c>
      <c r="I2266" s="1648"/>
      <c r="J2266" s="1650">
        <v>199726022714</v>
      </c>
    </row>
    <row r="2267" spans="1:10">
      <c r="A2267" s="13" t="s">
        <v>3686</v>
      </c>
      <c r="B2267" s="13" t="s">
        <v>3681</v>
      </c>
      <c r="C2267" s="13" t="s">
        <v>11054</v>
      </c>
      <c r="D2267" s="1608">
        <v>26.71</v>
      </c>
      <c r="E2267" s="210">
        <f>VLOOKUP(A2267,'Lead Sheet'!A:B,2,0)</f>
        <v>0</v>
      </c>
      <c r="F2267" s="1608">
        <f t="shared" si="35"/>
        <v>0</v>
      </c>
      <c r="G2267" s="1648">
        <v>10</v>
      </c>
      <c r="H2267" s="1648">
        <v>60</v>
      </c>
      <c r="I2267" s="1648"/>
      <c r="J2267" s="1650">
        <v>199726022721</v>
      </c>
    </row>
    <row r="2268" spans="1:10">
      <c r="A2268" s="13" t="s">
        <v>3686</v>
      </c>
      <c r="B2268" s="13" t="s">
        <v>3682</v>
      </c>
      <c r="C2268" s="13" t="s">
        <v>11055</v>
      </c>
      <c r="D2268" s="1608">
        <v>43.949999999999996</v>
      </c>
      <c r="E2268" s="210">
        <f>VLOOKUP(A2268,'Lead Sheet'!A:B,2,0)</f>
        <v>0</v>
      </c>
      <c r="F2268" s="1608">
        <f t="shared" si="35"/>
        <v>0</v>
      </c>
      <c r="G2268" s="1648">
        <v>8</v>
      </c>
      <c r="H2268" s="1648">
        <v>40</v>
      </c>
      <c r="I2268" s="1648"/>
      <c r="J2268" s="1650">
        <v>199726022738</v>
      </c>
    </row>
    <row r="2269" spans="1:10">
      <c r="A2269" s="13" t="s">
        <v>3686</v>
      </c>
      <c r="B2269" s="13" t="s">
        <v>10850</v>
      </c>
      <c r="C2269" s="13" t="s">
        <v>11056</v>
      </c>
      <c r="D2269" s="1608">
        <v>77.13000000000001</v>
      </c>
      <c r="E2269" s="210">
        <f>VLOOKUP(A2269,'Lead Sheet'!A:B,2,0)</f>
        <v>0</v>
      </c>
      <c r="F2269" s="1608">
        <f t="shared" si="35"/>
        <v>0</v>
      </c>
      <c r="G2269" s="1648">
        <v>4</v>
      </c>
      <c r="H2269" s="1648">
        <v>36</v>
      </c>
      <c r="I2269" s="1648"/>
      <c r="J2269" s="1650">
        <v>199726022745</v>
      </c>
    </row>
    <row r="2270" spans="1:10">
      <c r="A2270" s="13" t="s">
        <v>3686</v>
      </c>
      <c r="B2270" s="13" t="s">
        <v>10851</v>
      </c>
      <c r="C2270" s="13" t="s">
        <v>11057</v>
      </c>
      <c r="D2270" s="1608">
        <v>109.27000000000001</v>
      </c>
      <c r="E2270" s="210">
        <f>VLOOKUP(A2270,'Lead Sheet'!A:B,2,0)</f>
        <v>0</v>
      </c>
      <c r="F2270" s="1608">
        <f t="shared" si="35"/>
        <v>0</v>
      </c>
      <c r="G2270" s="1648">
        <v>2</v>
      </c>
      <c r="H2270" s="1648">
        <v>16</v>
      </c>
      <c r="I2270" s="1648"/>
      <c r="J2270" s="1650">
        <v>199726022752</v>
      </c>
    </row>
    <row r="2271" spans="1:10">
      <c r="A2271" s="13" t="s">
        <v>3686</v>
      </c>
      <c r="B2271" s="13" t="s">
        <v>3683</v>
      </c>
      <c r="C2271" s="13" t="s">
        <v>11058</v>
      </c>
      <c r="D2271" s="1608">
        <v>172.66</v>
      </c>
      <c r="E2271" s="210">
        <f>VLOOKUP(A2271,'Lead Sheet'!A:B,2,0)</f>
        <v>0</v>
      </c>
      <c r="F2271" s="1608">
        <f t="shared" si="35"/>
        <v>0</v>
      </c>
      <c r="G2271" s="1648">
        <v>2</v>
      </c>
      <c r="H2271" s="1648">
        <v>12</v>
      </c>
      <c r="I2271" s="1648"/>
      <c r="J2271" s="1650">
        <v>199726022769</v>
      </c>
    </row>
    <row r="2272" spans="1:10">
      <c r="A2272" s="13" t="s">
        <v>3686</v>
      </c>
      <c r="B2272" s="13" t="s">
        <v>8291</v>
      </c>
      <c r="C2272" s="13" t="s">
        <v>11059</v>
      </c>
      <c r="D2272" s="1608">
        <v>232.73999999999998</v>
      </c>
      <c r="E2272" s="210">
        <f>VLOOKUP(A2272,'Lead Sheet'!A:B,2,0)</f>
        <v>0</v>
      </c>
      <c r="F2272" s="1608">
        <f t="shared" si="35"/>
        <v>0</v>
      </c>
      <c r="G2272" s="1648">
        <v>1</v>
      </c>
      <c r="H2272" s="1648">
        <v>6</v>
      </c>
      <c r="I2272" s="1648"/>
      <c r="J2272" s="1650">
        <v>199726022776</v>
      </c>
    </row>
    <row r="2273" spans="1:10">
      <c r="A2273" s="13" t="s">
        <v>3686</v>
      </c>
      <c r="B2273" s="13" t="s">
        <v>8292</v>
      </c>
      <c r="C2273" s="13" t="s">
        <v>11060</v>
      </c>
      <c r="D2273" s="1608">
        <v>388.69</v>
      </c>
      <c r="E2273" s="210">
        <f>VLOOKUP(A2273,'Lead Sheet'!A:B,2,0)</f>
        <v>0</v>
      </c>
      <c r="F2273" s="1608">
        <f t="shared" si="35"/>
        <v>0</v>
      </c>
      <c r="G2273" s="1648">
        <v>1</v>
      </c>
      <c r="H2273" s="1648">
        <v>4</v>
      </c>
      <c r="I2273" s="1648"/>
      <c r="J2273" s="1650">
        <v>199726022783</v>
      </c>
    </row>
    <row r="2274" spans="1:10">
      <c r="A2274" s="13" t="s">
        <v>3686</v>
      </c>
      <c r="B2274" s="13" t="s">
        <v>8293</v>
      </c>
      <c r="C2274" s="13" t="s">
        <v>11061</v>
      </c>
      <c r="D2274" s="1608">
        <v>553</v>
      </c>
      <c r="E2274" s="210">
        <f>VLOOKUP(A2274,'Lead Sheet'!A:B,2,0)</f>
        <v>0</v>
      </c>
      <c r="F2274" s="1608">
        <f t="shared" si="35"/>
        <v>0</v>
      </c>
      <c r="G2274" s="1648">
        <v>1</v>
      </c>
      <c r="H2274" s="1648">
        <v>2</v>
      </c>
      <c r="I2274" s="1648"/>
      <c r="J2274" s="1650">
        <v>199726022790</v>
      </c>
    </row>
    <row r="2275" spans="1:10">
      <c r="A2275" s="13" t="s">
        <v>3686</v>
      </c>
      <c r="B2275" s="13" t="s">
        <v>11602</v>
      </c>
      <c r="C2275" s="13" t="s">
        <v>11603</v>
      </c>
      <c r="D2275" s="1608">
        <v>19.850000000000001</v>
      </c>
      <c r="E2275" s="210">
        <f>VLOOKUP(A2275,'Lead Sheet'!A:B,2,0)</f>
        <v>0</v>
      </c>
      <c r="F2275" s="1608">
        <f t="shared" si="35"/>
        <v>0</v>
      </c>
      <c r="G2275" s="1648">
        <v>10</v>
      </c>
      <c r="H2275" s="1648">
        <v>100</v>
      </c>
      <c r="I2275" s="1648"/>
      <c r="J2275" s="1650">
        <v>199726022806</v>
      </c>
    </row>
    <row r="2276" spans="1:10">
      <c r="A2276" s="13" t="s">
        <v>3686</v>
      </c>
      <c r="B2276" s="13" t="s">
        <v>11604</v>
      </c>
      <c r="C2276" s="13" t="s">
        <v>11605</v>
      </c>
      <c r="D2276" s="1608">
        <v>30.48</v>
      </c>
      <c r="E2276" s="210">
        <f>VLOOKUP(A2276,'Lead Sheet'!A:B,2,0)</f>
        <v>0</v>
      </c>
      <c r="F2276" s="1608">
        <f t="shared" si="35"/>
        <v>0</v>
      </c>
      <c r="G2276" s="1648">
        <v>10</v>
      </c>
      <c r="H2276" s="1648">
        <v>60</v>
      </c>
      <c r="I2276" s="1648"/>
      <c r="J2276" s="1650">
        <v>199726022813</v>
      </c>
    </row>
    <row r="2277" spans="1:10">
      <c r="A2277" s="13" t="s">
        <v>3686</v>
      </c>
      <c r="B2277" s="13" t="s">
        <v>11606</v>
      </c>
      <c r="C2277" s="13" t="s">
        <v>11607</v>
      </c>
      <c r="D2277" s="1608">
        <v>44.82</v>
      </c>
      <c r="E2277" s="210">
        <f>VLOOKUP(A2277,'Lead Sheet'!A:B,2,0)</f>
        <v>0</v>
      </c>
      <c r="F2277" s="1608">
        <f t="shared" si="35"/>
        <v>0</v>
      </c>
      <c r="G2277" s="1648">
        <v>8</v>
      </c>
      <c r="H2277" s="1648">
        <v>40</v>
      </c>
      <c r="I2277" s="1648"/>
      <c r="J2277" s="1650">
        <v>199726022820</v>
      </c>
    </row>
    <row r="2278" spans="1:10">
      <c r="A2278" s="13" t="s">
        <v>3686</v>
      </c>
      <c r="B2278" s="13" t="s">
        <v>11613</v>
      </c>
      <c r="C2278" s="13" t="s">
        <v>11614</v>
      </c>
      <c r="D2278" s="1608">
        <v>15.59</v>
      </c>
      <c r="E2278" s="210">
        <f>VLOOKUP(A2278,'Lead Sheet'!A:B,2,0)</f>
        <v>0</v>
      </c>
      <c r="F2278" s="1608">
        <f t="shared" si="35"/>
        <v>0</v>
      </c>
      <c r="G2278" s="1648">
        <v>10</v>
      </c>
      <c r="H2278" s="1648">
        <v>100</v>
      </c>
      <c r="I2278" s="1648"/>
      <c r="J2278" s="1650">
        <v>199726022837</v>
      </c>
    </row>
    <row r="2279" spans="1:10">
      <c r="A2279" s="13" t="s">
        <v>3686</v>
      </c>
      <c r="B2279" s="13" t="s">
        <v>11615</v>
      </c>
      <c r="C2279" s="13" t="s">
        <v>11616</v>
      </c>
      <c r="D2279" s="1608">
        <v>24.580000000000002</v>
      </c>
      <c r="E2279" s="210">
        <f>VLOOKUP(A2279,'Lead Sheet'!A:B,2,0)</f>
        <v>0</v>
      </c>
      <c r="F2279" s="1608">
        <f t="shared" si="35"/>
        <v>0</v>
      </c>
      <c r="G2279" s="1648">
        <v>10</v>
      </c>
      <c r="H2279" s="1648">
        <v>60</v>
      </c>
      <c r="I2279" s="1648"/>
      <c r="J2279" s="1650">
        <v>199726022844</v>
      </c>
    </row>
    <row r="2280" spans="1:10">
      <c r="A2280" s="13" t="s">
        <v>3686</v>
      </c>
      <c r="B2280" s="13" t="s">
        <v>11617</v>
      </c>
      <c r="C2280" s="13" t="s">
        <v>11618</v>
      </c>
      <c r="D2280" s="1608">
        <v>39.32</v>
      </c>
      <c r="E2280" s="210">
        <f>VLOOKUP(A2280,'Lead Sheet'!A:B,2,0)</f>
        <v>0</v>
      </c>
      <c r="F2280" s="1608">
        <f t="shared" si="35"/>
        <v>0</v>
      </c>
      <c r="G2280" s="1648">
        <v>8</v>
      </c>
      <c r="H2280" s="1648">
        <v>40</v>
      </c>
      <c r="I2280" s="1648"/>
      <c r="J2280" s="1650">
        <v>199726022851</v>
      </c>
    </row>
    <row r="2281" spans="1:10">
      <c r="A2281" s="13" t="s">
        <v>3686</v>
      </c>
      <c r="B2281" s="13" t="s">
        <v>12891</v>
      </c>
      <c r="C2281" s="13" t="s">
        <v>12898</v>
      </c>
      <c r="D2281" s="1608">
        <v>0</v>
      </c>
      <c r="E2281" s="210">
        <f>VLOOKUP(A2281,'Lead Sheet'!A:B,2,0)</f>
        <v>0</v>
      </c>
      <c r="F2281" s="1608">
        <f t="shared" si="35"/>
        <v>0</v>
      </c>
      <c r="G2281" s="1648">
        <v>0</v>
      </c>
      <c r="H2281" s="1648">
        <v>0</v>
      </c>
      <c r="I2281" s="1648"/>
      <c r="J2281" s="1650" t="s">
        <v>13077</v>
      </c>
    </row>
    <row r="2282" spans="1:10">
      <c r="A2282" s="13" t="s">
        <v>3686</v>
      </c>
      <c r="B2282" s="13" t="s">
        <v>12892</v>
      </c>
      <c r="C2282" s="13" t="s">
        <v>12899</v>
      </c>
      <c r="D2282" s="1608">
        <v>15.129999999999999</v>
      </c>
      <c r="E2282" s="210">
        <f>VLOOKUP(A2282,'Lead Sheet'!A:B,2,0)</f>
        <v>0</v>
      </c>
      <c r="F2282" s="1608">
        <f t="shared" si="35"/>
        <v>0</v>
      </c>
      <c r="G2282" s="1648">
        <v>0</v>
      </c>
      <c r="H2282" s="1648">
        <v>0</v>
      </c>
      <c r="I2282" s="1648"/>
      <c r="J2282" s="1650" t="s">
        <v>13078</v>
      </c>
    </row>
    <row r="2283" spans="1:10">
      <c r="A2283" s="13" t="s">
        <v>3686</v>
      </c>
      <c r="B2283" s="13" t="s">
        <v>12893</v>
      </c>
      <c r="C2283" s="13" t="s">
        <v>12900</v>
      </c>
      <c r="D2283" s="1608">
        <v>27.35</v>
      </c>
      <c r="E2283" s="210">
        <f>VLOOKUP(A2283,'Lead Sheet'!A:B,2,0)</f>
        <v>0</v>
      </c>
      <c r="F2283" s="1608">
        <f t="shared" si="35"/>
        <v>0</v>
      </c>
      <c r="G2283" s="1648">
        <v>0</v>
      </c>
      <c r="H2283" s="1648">
        <v>0</v>
      </c>
      <c r="I2283" s="1648"/>
      <c r="J2283" s="1650" t="s">
        <v>13079</v>
      </c>
    </row>
    <row r="2284" spans="1:10">
      <c r="A2284" s="13" t="s">
        <v>3686</v>
      </c>
      <c r="B2284" s="13" t="s">
        <v>3684</v>
      </c>
      <c r="C2284" s="13" t="s">
        <v>11062</v>
      </c>
      <c r="D2284" s="1608">
        <v>9.08</v>
      </c>
      <c r="E2284" s="210">
        <f>VLOOKUP(A2284,'Lead Sheet'!A:B,2,0)</f>
        <v>0</v>
      </c>
      <c r="F2284" s="1608">
        <f t="shared" si="35"/>
        <v>0</v>
      </c>
      <c r="G2284" s="1648">
        <v>10</v>
      </c>
      <c r="H2284" s="1648">
        <v>100</v>
      </c>
      <c r="I2284" s="1648"/>
      <c r="J2284" s="1650">
        <v>199726022868</v>
      </c>
    </row>
    <row r="2285" spans="1:10">
      <c r="A2285" s="13" t="s">
        <v>3686</v>
      </c>
      <c r="B2285" s="13" t="s">
        <v>3685</v>
      </c>
      <c r="C2285" s="13" t="s">
        <v>11063</v>
      </c>
      <c r="D2285" s="1608">
        <v>10.039999999999999</v>
      </c>
      <c r="E2285" s="210">
        <f>VLOOKUP(A2285,'Lead Sheet'!A:B,2,0)</f>
        <v>0</v>
      </c>
      <c r="F2285" s="1608">
        <f t="shared" si="35"/>
        <v>0</v>
      </c>
      <c r="G2285" s="1648">
        <v>10</v>
      </c>
      <c r="H2285" s="1648">
        <v>100</v>
      </c>
      <c r="I2285" s="1648"/>
      <c r="J2285" s="1650">
        <v>199726022875</v>
      </c>
    </row>
    <row r="2286" spans="1:10">
      <c r="A2286" s="13" t="s">
        <v>3686</v>
      </c>
      <c r="B2286" s="13" t="s">
        <v>11608</v>
      </c>
      <c r="C2286" s="13" t="s">
        <v>11609</v>
      </c>
      <c r="D2286" s="1608">
        <v>10.24</v>
      </c>
      <c r="E2286" s="210">
        <f>VLOOKUP(A2286,'Lead Sheet'!A:B,2,0)</f>
        <v>0</v>
      </c>
      <c r="F2286" s="1608">
        <f t="shared" si="35"/>
        <v>0</v>
      </c>
      <c r="G2286" s="1648">
        <v>10</v>
      </c>
      <c r="H2286" s="1648">
        <v>100</v>
      </c>
      <c r="I2286" s="1648"/>
      <c r="J2286" s="1650">
        <v>199726022882</v>
      </c>
    </row>
    <row r="2287" spans="1:10">
      <c r="A2287" s="13" t="s">
        <v>3686</v>
      </c>
      <c r="B2287" s="13" t="s">
        <v>11610</v>
      </c>
      <c r="C2287" s="13" t="s">
        <v>11611</v>
      </c>
      <c r="D2287" s="1608">
        <v>12.27</v>
      </c>
      <c r="E2287" s="210">
        <f>VLOOKUP(A2287,'Lead Sheet'!A:B,2,0)</f>
        <v>0</v>
      </c>
      <c r="F2287" s="1608">
        <f t="shared" si="35"/>
        <v>0</v>
      </c>
      <c r="G2287" s="1648">
        <v>10</v>
      </c>
      <c r="H2287" s="1648">
        <v>100</v>
      </c>
      <c r="I2287" s="1648"/>
      <c r="J2287" s="1650">
        <v>199726022899</v>
      </c>
    </row>
    <row r="2288" spans="1:10">
      <c r="A2288" s="13" t="s">
        <v>3686</v>
      </c>
      <c r="B2288" s="13" t="s">
        <v>10707</v>
      </c>
      <c r="C2288" s="13" t="s">
        <v>11064</v>
      </c>
      <c r="D2288" s="1608">
        <v>103.16000000000001</v>
      </c>
      <c r="E2288" s="210">
        <f>VLOOKUP(A2288,'Lead Sheet'!A:B,2,0)</f>
        <v>0</v>
      </c>
      <c r="F2288" s="1608">
        <f t="shared" si="35"/>
        <v>0</v>
      </c>
      <c r="G2288" s="1648">
        <v>1</v>
      </c>
      <c r="H2288" s="1648">
        <v>16</v>
      </c>
      <c r="I2288" s="1648"/>
      <c r="J2288" s="1650">
        <v>199726022905</v>
      </c>
    </row>
    <row r="2289" spans="1:10">
      <c r="A2289" s="13" t="s">
        <v>3686</v>
      </c>
      <c r="B2289" s="13" t="s">
        <v>10708</v>
      </c>
      <c r="C2289" s="13" t="s">
        <v>11065</v>
      </c>
      <c r="D2289" s="1608">
        <v>103.16000000000001</v>
      </c>
      <c r="E2289" s="210">
        <f>VLOOKUP(A2289,'Lead Sheet'!A:B,2,0)</f>
        <v>0</v>
      </c>
      <c r="F2289" s="1608">
        <f t="shared" si="35"/>
        <v>0</v>
      </c>
      <c r="G2289" s="1648">
        <v>1</v>
      </c>
      <c r="H2289" s="1648">
        <v>16</v>
      </c>
      <c r="I2289" s="1648"/>
      <c r="J2289" s="1650">
        <v>199726022929</v>
      </c>
    </row>
    <row r="2290" spans="1:10">
      <c r="A2290" s="13" t="s">
        <v>3686</v>
      </c>
      <c r="B2290" s="13" t="s">
        <v>10709</v>
      </c>
      <c r="C2290" s="13" t="s">
        <v>11066</v>
      </c>
      <c r="D2290" s="1608">
        <v>103.16000000000001</v>
      </c>
      <c r="E2290" s="210">
        <f>VLOOKUP(A2290,'Lead Sheet'!A:B,2,0)</f>
        <v>0</v>
      </c>
      <c r="F2290" s="1608">
        <f t="shared" si="35"/>
        <v>0</v>
      </c>
      <c r="G2290" s="1648">
        <v>1</v>
      </c>
      <c r="H2290" s="1648">
        <v>16</v>
      </c>
      <c r="I2290" s="1648"/>
      <c r="J2290" s="1650">
        <v>199726022943</v>
      </c>
    </row>
    <row r="2291" spans="1:10">
      <c r="A2291" s="13" t="s">
        <v>3686</v>
      </c>
      <c r="B2291" s="13" t="s">
        <v>10710</v>
      </c>
      <c r="C2291" s="13" t="s">
        <v>11067</v>
      </c>
      <c r="D2291" s="1608">
        <v>103.16000000000001</v>
      </c>
      <c r="E2291" s="210">
        <f>VLOOKUP(A2291,'Lead Sheet'!A:B,2,0)</f>
        <v>0</v>
      </c>
      <c r="F2291" s="1608">
        <f t="shared" si="35"/>
        <v>0</v>
      </c>
      <c r="G2291" s="1648">
        <v>1</v>
      </c>
      <c r="H2291" s="1648">
        <v>16</v>
      </c>
      <c r="I2291" s="1648"/>
      <c r="J2291" s="1650">
        <v>199726022967</v>
      </c>
    </row>
    <row r="2292" spans="1:10">
      <c r="A2292" s="13" t="s">
        <v>3686</v>
      </c>
      <c r="B2292" s="13" t="s">
        <v>12436</v>
      </c>
      <c r="C2292" s="13" t="s">
        <v>12438</v>
      </c>
      <c r="D2292" s="1608">
        <v>10.08</v>
      </c>
      <c r="E2292" s="210">
        <f>VLOOKUP(A2292,'Lead Sheet'!A:B,2,0)</f>
        <v>0</v>
      </c>
      <c r="F2292" s="1608">
        <f t="shared" si="35"/>
        <v>0</v>
      </c>
      <c r="G2292" s="1648">
        <v>0</v>
      </c>
      <c r="H2292" s="1648">
        <v>0</v>
      </c>
      <c r="I2292" s="1648"/>
      <c r="J2292" s="1650">
        <v>199726053367</v>
      </c>
    </row>
    <row r="2293" spans="1:10">
      <c r="A2293" s="13" t="s">
        <v>3686</v>
      </c>
      <c r="B2293" s="13" t="s">
        <v>12437</v>
      </c>
      <c r="C2293" s="13" t="s">
        <v>12439</v>
      </c>
      <c r="D2293" s="1608">
        <v>13.299999999999999</v>
      </c>
      <c r="E2293" s="210">
        <f>VLOOKUP(A2293,'Lead Sheet'!A:B,2,0)</f>
        <v>0</v>
      </c>
      <c r="F2293" s="1608">
        <f t="shared" si="35"/>
        <v>0</v>
      </c>
      <c r="G2293" s="1648">
        <v>0</v>
      </c>
      <c r="H2293" s="1648">
        <v>0</v>
      </c>
      <c r="I2293" s="1648"/>
      <c r="J2293" s="1650">
        <v>199726053374</v>
      </c>
    </row>
    <row r="2294" spans="1:10">
      <c r="A2294" s="13" t="s">
        <v>3686</v>
      </c>
      <c r="B2294" s="13" t="s">
        <v>12803</v>
      </c>
      <c r="C2294" s="13" t="s">
        <v>12810</v>
      </c>
      <c r="D2294" s="1608">
        <v>76</v>
      </c>
      <c r="E2294" s="210">
        <f>VLOOKUP(A2294,'Lead Sheet'!A:B,2,0)</f>
        <v>0</v>
      </c>
      <c r="F2294" s="1608">
        <f t="shared" si="35"/>
        <v>0</v>
      </c>
      <c r="G2294" s="1648">
        <v>6</v>
      </c>
      <c r="H2294" s="1648">
        <v>60</v>
      </c>
      <c r="I2294" s="1648"/>
      <c r="J2294" s="1650" t="s">
        <v>13080</v>
      </c>
    </row>
    <row r="2295" spans="1:10">
      <c r="A2295" s="13" t="s">
        <v>3686</v>
      </c>
      <c r="B2295" s="13" t="s">
        <v>12804</v>
      </c>
      <c r="C2295" s="13" t="s">
        <v>12811</v>
      </c>
      <c r="D2295" s="1608">
        <v>92.960000000000008</v>
      </c>
      <c r="E2295" s="210">
        <f>VLOOKUP(A2295,'Lead Sheet'!A:B,2,0)</f>
        <v>0</v>
      </c>
      <c r="F2295" s="1608">
        <f t="shared" si="35"/>
        <v>0</v>
      </c>
      <c r="G2295" s="1648">
        <v>4</v>
      </c>
      <c r="H2295" s="1648">
        <v>40</v>
      </c>
      <c r="I2295" s="1648"/>
      <c r="J2295" s="1650" t="s">
        <v>13081</v>
      </c>
    </row>
    <row r="2296" spans="1:10">
      <c r="A2296" s="13" t="s">
        <v>3686</v>
      </c>
      <c r="B2296" s="13" t="s">
        <v>12805</v>
      </c>
      <c r="C2296" s="13" t="s">
        <v>12812</v>
      </c>
      <c r="D2296" s="1608">
        <v>136.94999999999999</v>
      </c>
      <c r="E2296" s="210">
        <f>VLOOKUP(A2296,'Lead Sheet'!A:B,2,0)</f>
        <v>0</v>
      </c>
      <c r="F2296" s="1608">
        <f t="shared" si="35"/>
        <v>0</v>
      </c>
      <c r="G2296" s="1648">
        <v>4</v>
      </c>
      <c r="H2296" s="1648">
        <v>24</v>
      </c>
      <c r="I2296" s="1648"/>
      <c r="J2296" s="1650" t="s">
        <v>13082</v>
      </c>
    </row>
    <row r="2297" spans="1:10">
      <c r="A2297" s="13" t="s">
        <v>3686</v>
      </c>
      <c r="B2297" s="13" t="s">
        <v>12806</v>
      </c>
      <c r="C2297" s="13" t="s">
        <v>12813</v>
      </c>
      <c r="D2297" s="1608">
        <v>188.82999999999998</v>
      </c>
      <c r="E2297" s="210">
        <f>VLOOKUP(A2297,'Lead Sheet'!A:B,2,0)</f>
        <v>0</v>
      </c>
      <c r="F2297" s="1608">
        <f t="shared" si="35"/>
        <v>0</v>
      </c>
      <c r="G2297" s="1648">
        <v>2</v>
      </c>
      <c r="H2297" s="1648">
        <v>16</v>
      </c>
      <c r="I2297" s="1648"/>
      <c r="J2297" s="1650" t="s">
        <v>13083</v>
      </c>
    </row>
    <row r="2298" spans="1:10">
      <c r="A2298" s="13" t="s">
        <v>3686</v>
      </c>
      <c r="B2298" s="13" t="s">
        <v>12807</v>
      </c>
      <c r="C2298" s="13" t="s">
        <v>12814</v>
      </c>
      <c r="D2298" s="1608">
        <v>265.87</v>
      </c>
      <c r="E2298" s="210">
        <f>VLOOKUP(A2298,'Lead Sheet'!A:B,2,0)</f>
        <v>0</v>
      </c>
      <c r="F2298" s="1608">
        <f t="shared" si="35"/>
        <v>0</v>
      </c>
      <c r="G2298" s="1648">
        <v>2</v>
      </c>
      <c r="H2298" s="1648">
        <v>8</v>
      </c>
      <c r="I2298" s="1648"/>
      <c r="J2298" s="1650" t="s">
        <v>13084</v>
      </c>
    </row>
    <row r="2299" spans="1:10">
      <c r="A2299" s="13" t="s">
        <v>3686</v>
      </c>
      <c r="B2299" s="13" t="s">
        <v>12808</v>
      </c>
      <c r="C2299" s="13" t="s">
        <v>12815</v>
      </c>
      <c r="D2299" s="1608">
        <v>369.38</v>
      </c>
      <c r="E2299" s="210">
        <f>VLOOKUP(A2299,'Lead Sheet'!A:B,2,0)</f>
        <v>0</v>
      </c>
      <c r="F2299" s="1608">
        <f t="shared" si="35"/>
        <v>0</v>
      </c>
      <c r="G2299" s="1648">
        <v>1</v>
      </c>
      <c r="H2299" s="1648">
        <v>6</v>
      </c>
      <c r="I2299" s="1648"/>
      <c r="J2299" s="1650" t="s">
        <v>13085</v>
      </c>
    </row>
    <row r="2300" spans="1:10">
      <c r="A2300" s="13" t="s">
        <v>3686</v>
      </c>
      <c r="B2300" s="13" t="s">
        <v>12822</v>
      </c>
      <c r="C2300" s="13" t="s">
        <v>12973</v>
      </c>
      <c r="D2300" s="1608">
        <v>76</v>
      </c>
      <c r="E2300" s="210">
        <f>VLOOKUP(A2300,'Lead Sheet'!A:B,2,0)</f>
        <v>0</v>
      </c>
      <c r="F2300" s="1608">
        <f t="shared" si="35"/>
        <v>0</v>
      </c>
      <c r="G2300" s="1648">
        <v>6</v>
      </c>
      <c r="H2300" s="1648">
        <v>60</v>
      </c>
      <c r="I2300" s="1648"/>
      <c r="J2300" s="1650" t="s">
        <v>13086</v>
      </c>
    </row>
    <row r="2301" spans="1:10">
      <c r="A2301" s="13" t="s">
        <v>3686</v>
      </c>
      <c r="B2301" s="13" t="s">
        <v>12823</v>
      </c>
      <c r="C2301" s="13" t="s">
        <v>12974</v>
      </c>
      <c r="D2301" s="1608">
        <v>92.960000000000008</v>
      </c>
      <c r="E2301" s="210">
        <f>VLOOKUP(A2301,'Lead Sheet'!A:B,2,0)</f>
        <v>0</v>
      </c>
      <c r="F2301" s="1608">
        <f t="shared" si="35"/>
        <v>0</v>
      </c>
      <c r="G2301" s="1648">
        <v>4</v>
      </c>
      <c r="H2301" s="1648">
        <v>40</v>
      </c>
      <c r="I2301" s="1648"/>
      <c r="J2301" s="1650" t="s">
        <v>13087</v>
      </c>
    </row>
    <row r="2302" spans="1:10">
      <c r="A2302" s="13" t="s">
        <v>3686</v>
      </c>
      <c r="B2302" s="13" t="s">
        <v>12824</v>
      </c>
      <c r="C2302" s="13" t="s">
        <v>12975</v>
      </c>
      <c r="D2302" s="1608">
        <v>136.94999999999999</v>
      </c>
      <c r="E2302" s="210">
        <f>VLOOKUP(A2302,'Lead Sheet'!A:B,2,0)</f>
        <v>0</v>
      </c>
      <c r="F2302" s="1608">
        <f t="shared" si="35"/>
        <v>0</v>
      </c>
      <c r="G2302" s="1648">
        <v>4</v>
      </c>
      <c r="H2302" s="1648">
        <v>24</v>
      </c>
      <c r="I2302" s="1648"/>
      <c r="J2302" s="1650" t="s">
        <v>13088</v>
      </c>
    </row>
    <row r="2303" spans="1:10">
      <c r="A2303" s="13" t="s">
        <v>3686</v>
      </c>
      <c r="B2303" s="13" t="s">
        <v>12825</v>
      </c>
      <c r="C2303" s="13" t="s">
        <v>12976</v>
      </c>
      <c r="D2303" s="1608">
        <v>188.82999999999998</v>
      </c>
      <c r="E2303" s="210">
        <f>VLOOKUP(A2303,'Lead Sheet'!A:B,2,0)</f>
        <v>0</v>
      </c>
      <c r="F2303" s="1608">
        <f t="shared" si="35"/>
        <v>0</v>
      </c>
      <c r="G2303" s="1648">
        <v>2</v>
      </c>
      <c r="H2303" s="1648">
        <v>16</v>
      </c>
      <c r="I2303" s="1648"/>
      <c r="J2303" s="1650" t="s">
        <v>13089</v>
      </c>
    </row>
    <row r="2304" spans="1:10">
      <c r="A2304" s="13" t="s">
        <v>3686</v>
      </c>
      <c r="B2304" s="13" t="s">
        <v>12826</v>
      </c>
      <c r="C2304" s="13" t="s">
        <v>12977</v>
      </c>
      <c r="D2304" s="1608">
        <v>265.87</v>
      </c>
      <c r="E2304" s="210">
        <f>VLOOKUP(A2304,'Lead Sheet'!A:B,2,0)</f>
        <v>0</v>
      </c>
      <c r="F2304" s="1608">
        <f t="shared" si="35"/>
        <v>0</v>
      </c>
      <c r="G2304" s="1648">
        <v>2</v>
      </c>
      <c r="H2304" s="1648">
        <v>8</v>
      </c>
      <c r="I2304" s="1648"/>
      <c r="J2304" s="1650" t="s">
        <v>13090</v>
      </c>
    </row>
    <row r="2305" spans="1:10">
      <c r="A2305" s="13" t="s">
        <v>3686</v>
      </c>
      <c r="B2305" s="13" t="s">
        <v>12827</v>
      </c>
      <c r="C2305" s="13" t="s">
        <v>12978</v>
      </c>
      <c r="D2305" s="1608">
        <v>369.38</v>
      </c>
      <c r="E2305" s="210">
        <f>VLOOKUP(A2305,'Lead Sheet'!A:B,2,0)</f>
        <v>0</v>
      </c>
      <c r="F2305" s="1608">
        <f t="shared" si="35"/>
        <v>0</v>
      </c>
      <c r="G2305" s="1648">
        <v>1</v>
      </c>
      <c r="H2305" s="1648">
        <v>6</v>
      </c>
      <c r="I2305" s="1648"/>
      <c r="J2305" s="1650" t="s">
        <v>13091</v>
      </c>
    </row>
    <row r="2306" spans="1:10">
      <c r="A2306" s="13" t="s">
        <v>3496</v>
      </c>
      <c r="B2306" s="13" t="s">
        <v>3497</v>
      </c>
      <c r="C2306" s="13" t="s">
        <v>12153</v>
      </c>
      <c r="D2306" s="1608">
        <v>5.67</v>
      </c>
      <c r="E2306" s="210">
        <f>VLOOKUP(A2306,'Lead Sheet'!A:B,2,0)</f>
        <v>0</v>
      </c>
      <c r="F2306" s="1608">
        <f t="shared" si="35"/>
        <v>0</v>
      </c>
      <c r="G2306" s="1648">
        <v>1000</v>
      </c>
      <c r="H2306" s="1648">
        <v>6000</v>
      </c>
      <c r="I2306" s="1648">
        <v>20</v>
      </c>
      <c r="J2306" s="1650">
        <v>199726022981</v>
      </c>
    </row>
    <row r="2307" spans="1:10">
      <c r="A2307" s="13" t="s">
        <v>3496</v>
      </c>
      <c r="B2307" s="13" t="s">
        <v>3498</v>
      </c>
      <c r="C2307" s="13" t="s">
        <v>12154</v>
      </c>
      <c r="D2307" s="1608">
        <v>10.629999999999999</v>
      </c>
      <c r="E2307" s="210">
        <f>VLOOKUP(A2307,'Lead Sheet'!A:B,2,0)</f>
        <v>0</v>
      </c>
      <c r="F2307" s="1608">
        <f t="shared" ref="F2307:F2370" si="36">IFERROR(D2307*E2307,"NET")</f>
        <v>0</v>
      </c>
      <c r="G2307" s="1648">
        <v>500</v>
      </c>
      <c r="H2307" s="1648">
        <v>3000</v>
      </c>
      <c r="I2307" s="1648">
        <v>20</v>
      </c>
      <c r="J2307" s="1650">
        <v>199726022998</v>
      </c>
    </row>
    <row r="2308" spans="1:10">
      <c r="A2308" s="13" t="s">
        <v>3496</v>
      </c>
      <c r="B2308" s="13" t="s">
        <v>3499</v>
      </c>
      <c r="C2308" s="13" t="s">
        <v>12155</v>
      </c>
      <c r="D2308" s="1608">
        <v>16.600000000000001</v>
      </c>
      <c r="E2308" s="210">
        <f>VLOOKUP(A2308,'Lead Sheet'!A:B,2,0)</f>
        <v>0</v>
      </c>
      <c r="F2308" s="1608">
        <f t="shared" si="36"/>
        <v>0</v>
      </c>
      <c r="G2308" s="1648">
        <v>300</v>
      </c>
      <c r="H2308" s="1648">
        <v>1800</v>
      </c>
      <c r="I2308" s="1648">
        <v>20</v>
      </c>
      <c r="J2308" s="1650">
        <v>199726023001</v>
      </c>
    </row>
    <row r="2309" spans="1:10">
      <c r="A2309" s="13" t="s">
        <v>3496</v>
      </c>
      <c r="B2309" s="13" t="s">
        <v>3500</v>
      </c>
      <c r="C2309" s="13" t="s">
        <v>12162</v>
      </c>
      <c r="D2309" s="1608">
        <v>5.67</v>
      </c>
      <c r="E2309" s="210">
        <f>VLOOKUP(A2309,'Lead Sheet'!A:B,2,0)</f>
        <v>0</v>
      </c>
      <c r="F2309" s="1608">
        <f t="shared" si="36"/>
        <v>0</v>
      </c>
      <c r="G2309" s="1648">
        <v>1000</v>
      </c>
      <c r="H2309" s="1648">
        <v>6000</v>
      </c>
      <c r="I2309" s="1648">
        <v>20</v>
      </c>
      <c r="J2309" s="1650">
        <v>199726023018</v>
      </c>
    </row>
    <row r="2310" spans="1:10">
      <c r="A2310" s="13" t="s">
        <v>3496</v>
      </c>
      <c r="B2310" s="13" t="s">
        <v>3501</v>
      </c>
      <c r="C2310" s="13" t="s">
        <v>12166</v>
      </c>
      <c r="D2310" s="1608">
        <v>10.629999999999999</v>
      </c>
      <c r="E2310" s="210">
        <f>VLOOKUP(A2310,'Lead Sheet'!A:B,2,0)</f>
        <v>0</v>
      </c>
      <c r="F2310" s="1608">
        <f t="shared" si="36"/>
        <v>0</v>
      </c>
      <c r="G2310" s="1648">
        <v>500</v>
      </c>
      <c r="H2310" s="1648">
        <v>3000</v>
      </c>
      <c r="I2310" s="1648">
        <v>20</v>
      </c>
      <c r="J2310" s="1650">
        <v>199726023025</v>
      </c>
    </row>
    <row r="2311" spans="1:10">
      <c r="A2311" s="13" t="s">
        <v>3496</v>
      </c>
      <c r="B2311" s="13" t="s">
        <v>3502</v>
      </c>
      <c r="C2311" s="13" t="s">
        <v>12170</v>
      </c>
      <c r="D2311" s="1608">
        <v>16.600000000000001</v>
      </c>
      <c r="E2311" s="210">
        <f>VLOOKUP(A2311,'Lead Sheet'!A:B,2,0)</f>
        <v>0</v>
      </c>
      <c r="F2311" s="1608">
        <f t="shared" si="36"/>
        <v>0</v>
      </c>
      <c r="G2311" s="1648">
        <v>300</v>
      </c>
      <c r="H2311" s="1648">
        <v>1800</v>
      </c>
      <c r="I2311" s="1648">
        <v>20</v>
      </c>
      <c r="J2311" s="1650">
        <v>199726023032</v>
      </c>
    </row>
    <row r="2312" spans="1:10">
      <c r="A2312" s="13" t="s">
        <v>3496</v>
      </c>
      <c r="B2312" s="13" t="s">
        <v>3503</v>
      </c>
      <c r="C2312" s="13" t="s">
        <v>12163</v>
      </c>
      <c r="D2312" s="1608">
        <v>5.67</v>
      </c>
      <c r="E2312" s="210">
        <f>VLOOKUP(A2312,'Lead Sheet'!A:B,2,0)</f>
        <v>0</v>
      </c>
      <c r="F2312" s="1608">
        <f t="shared" si="36"/>
        <v>0</v>
      </c>
      <c r="G2312" s="1648">
        <v>1000</v>
      </c>
      <c r="H2312" s="1648">
        <v>6000</v>
      </c>
      <c r="I2312" s="1648">
        <v>20</v>
      </c>
      <c r="J2312" s="1650">
        <v>199726023049</v>
      </c>
    </row>
    <row r="2313" spans="1:10">
      <c r="A2313" s="13" t="s">
        <v>3496</v>
      </c>
      <c r="B2313" s="13" t="s">
        <v>3504</v>
      </c>
      <c r="C2313" s="13" t="s">
        <v>12167</v>
      </c>
      <c r="D2313" s="1608">
        <v>10.629999999999999</v>
      </c>
      <c r="E2313" s="210">
        <f>VLOOKUP(A2313,'Lead Sheet'!A:B,2,0)</f>
        <v>0</v>
      </c>
      <c r="F2313" s="1608">
        <f t="shared" si="36"/>
        <v>0</v>
      </c>
      <c r="G2313" s="1648">
        <v>500</v>
      </c>
      <c r="H2313" s="1648">
        <v>3000</v>
      </c>
      <c r="I2313" s="1648">
        <v>20</v>
      </c>
      <c r="J2313" s="1650">
        <v>199726023056</v>
      </c>
    </row>
    <row r="2314" spans="1:10">
      <c r="A2314" s="13" t="s">
        <v>3496</v>
      </c>
      <c r="B2314" s="13" t="s">
        <v>3505</v>
      </c>
      <c r="C2314" s="13" t="s">
        <v>12171</v>
      </c>
      <c r="D2314" s="1608">
        <v>16.600000000000001</v>
      </c>
      <c r="E2314" s="210">
        <f>VLOOKUP(A2314,'Lead Sheet'!A:B,2,0)</f>
        <v>0</v>
      </c>
      <c r="F2314" s="1608">
        <f t="shared" si="36"/>
        <v>0</v>
      </c>
      <c r="G2314" s="1648">
        <v>300</v>
      </c>
      <c r="H2314" s="1648">
        <v>1800</v>
      </c>
      <c r="I2314" s="1648">
        <v>20</v>
      </c>
      <c r="J2314" s="1650">
        <v>199726023063</v>
      </c>
    </row>
    <row r="2315" spans="1:10">
      <c r="A2315" s="13" t="s">
        <v>3496</v>
      </c>
      <c r="B2315" s="13" t="s">
        <v>3506</v>
      </c>
      <c r="C2315" s="13" t="s">
        <v>12164</v>
      </c>
      <c r="D2315" s="1608">
        <v>8.32</v>
      </c>
      <c r="E2315" s="210">
        <f>VLOOKUP(A2315,'Lead Sheet'!A:B,2,0)</f>
        <v>0</v>
      </c>
      <c r="F2315" s="1608">
        <f t="shared" si="36"/>
        <v>0</v>
      </c>
      <c r="G2315" s="1648">
        <v>1000</v>
      </c>
      <c r="H2315" s="1648">
        <v>6000</v>
      </c>
      <c r="I2315" s="1648">
        <v>20</v>
      </c>
      <c r="J2315" s="1650">
        <v>199726023070</v>
      </c>
    </row>
    <row r="2316" spans="1:10">
      <c r="A2316" s="13" t="s">
        <v>3496</v>
      </c>
      <c r="B2316" s="13" t="s">
        <v>3507</v>
      </c>
      <c r="C2316" s="13" t="s">
        <v>12168</v>
      </c>
      <c r="D2316" s="1608">
        <v>11.92</v>
      </c>
      <c r="E2316" s="210">
        <f>VLOOKUP(A2316,'Lead Sheet'!A:B,2,0)</f>
        <v>0</v>
      </c>
      <c r="F2316" s="1608">
        <f t="shared" si="36"/>
        <v>0</v>
      </c>
      <c r="G2316" s="1648">
        <v>500</v>
      </c>
      <c r="H2316" s="1648">
        <v>3000</v>
      </c>
      <c r="I2316" s="1648">
        <v>20</v>
      </c>
      <c r="J2316" s="1650">
        <v>199726023087</v>
      </c>
    </row>
    <row r="2317" spans="1:10">
      <c r="A2317" s="13" t="s">
        <v>3496</v>
      </c>
      <c r="B2317" s="13" t="s">
        <v>3508</v>
      </c>
      <c r="C2317" s="13" t="s">
        <v>12172</v>
      </c>
      <c r="D2317" s="1608">
        <v>21.85</v>
      </c>
      <c r="E2317" s="210">
        <f>VLOOKUP(A2317,'Lead Sheet'!A:B,2,0)</f>
        <v>0</v>
      </c>
      <c r="F2317" s="1608">
        <f t="shared" si="36"/>
        <v>0</v>
      </c>
      <c r="G2317" s="1648">
        <v>300</v>
      </c>
      <c r="H2317" s="1648">
        <v>1800</v>
      </c>
      <c r="I2317" s="1648">
        <v>20</v>
      </c>
      <c r="J2317" s="1650">
        <v>199726023094</v>
      </c>
    </row>
    <row r="2318" spans="1:10">
      <c r="A2318" s="13" t="s">
        <v>3496</v>
      </c>
      <c r="B2318" s="13" t="s">
        <v>3509</v>
      </c>
      <c r="C2318" s="13" t="s">
        <v>3510</v>
      </c>
      <c r="D2318" s="1608">
        <v>5.1499999999999995</v>
      </c>
      <c r="E2318" s="210">
        <f>VLOOKUP(A2318,'Lead Sheet'!A:B,2,0)</f>
        <v>0</v>
      </c>
      <c r="F2318" s="1608">
        <f t="shared" si="36"/>
        <v>0</v>
      </c>
      <c r="G2318" s="1648">
        <v>100</v>
      </c>
      <c r="H2318" s="1648">
        <v>100</v>
      </c>
      <c r="I2318" s="1648">
        <v>100</v>
      </c>
      <c r="J2318" s="1650">
        <v>199726023100</v>
      </c>
    </row>
    <row r="2319" spans="1:10">
      <c r="A2319" s="13" t="s">
        <v>3496</v>
      </c>
      <c r="B2319" s="13" t="s">
        <v>3511</v>
      </c>
      <c r="C2319" s="13" t="s">
        <v>3512</v>
      </c>
      <c r="D2319" s="1608">
        <v>5.1499999999999995</v>
      </c>
      <c r="E2319" s="210">
        <f>VLOOKUP(A2319,'Lead Sheet'!A:B,2,0)</f>
        <v>0</v>
      </c>
      <c r="F2319" s="1608">
        <f t="shared" si="36"/>
        <v>0</v>
      </c>
      <c r="G2319" s="1648">
        <v>250</v>
      </c>
      <c r="H2319" s="1648">
        <v>250</v>
      </c>
      <c r="I2319" s="1648">
        <v>250</v>
      </c>
      <c r="J2319" s="1650">
        <v>199726023117</v>
      </c>
    </row>
    <row r="2320" spans="1:10">
      <c r="A2320" s="13" t="s">
        <v>3496</v>
      </c>
      <c r="B2320" s="13" t="s">
        <v>3513</v>
      </c>
      <c r="C2320" s="13" t="s">
        <v>3514</v>
      </c>
      <c r="D2320" s="1608">
        <v>5.1499999999999995</v>
      </c>
      <c r="E2320" s="210">
        <f>VLOOKUP(A2320,'Lead Sheet'!A:B,2,0)</f>
        <v>0</v>
      </c>
      <c r="F2320" s="1608">
        <f t="shared" si="36"/>
        <v>0</v>
      </c>
      <c r="G2320" s="1648">
        <v>300</v>
      </c>
      <c r="H2320" s="1648">
        <v>300</v>
      </c>
      <c r="I2320" s="1648">
        <v>300</v>
      </c>
      <c r="J2320" s="1650">
        <v>199726023124</v>
      </c>
    </row>
    <row r="2321" spans="1:10">
      <c r="A2321" s="13" t="s">
        <v>3496</v>
      </c>
      <c r="B2321" s="13" t="s">
        <v>3515</v>
      </c>
      <c r="C2321" s="13" t="s">
        <v>3516</v>
      </c>
      <c r="D2321" s="1608">
        <v>5.1499999999999995</v>
      </c>
      <c r="E2321" s="210">
        <f>VLOOKUP(A2321,'Lead Sheet'!A:B,2,0)</f>
        <v>0</v>
      </c>
      <c r="F2321" s="1608">
        <f t="shared" si="36"/>
        <v>0</v>
      </c>
      <c r="G2321" s="1648">
        <v>500</v>
      </c>
      <c r="H2321" s="1648">
        <v>500</v>
      </c>
      <c r="I2321" s="1648">
        <v>500</v>
      </c>
      <c r="J2321" s="1650">
        <v>199726023131</v>
      </c>
    </row>
    <row r="2322" spans="1:10">
      <c r="A2322" s="13" t="s">
        <v>3496</v>
      </c>
      <c r="B2322" s="13" t="s">
        <v>3517</v>
      </c>
      <c r="C2322" s="13" t="s">
        <v>3518</v>
      </c>
      <c r="D2322" s="1608">
        <v>9.65</v>
      </c>
      <c r="E2322" s="210">
        <f>VLOOKUP(A2322,'Lead Sheet'!A:B,2,0)</f>
        <v>0</v>
      </c>
      <c r="F2322" s="1608">
        <f t="shared" si="36"/>
        <v>0</v>
      </c>
      <c r="G2322" s="1648">
        <v>100</v>
      </c>
      <c r="H2322" s="1648">
        <v>100</v>
      </c>
      <c r="I2322" s="1648">
        <v>100</v>
      </c>
      <c r="J2322" s="1650">
        <v>199726023148</v>
      </c>
    </row>
    <row r="2323" spans="1:10">
      <c r="A2323" s="13" t="s">
        <v>3496</v>
      </c>
      <c r="B2323" s="13" t="s">
        <v>3519</v>
      </c>
      <c r="C2323" s="13" t="s">
        <v>3520</v>
      </c>
      <c r="D2323" s="1608">
        <v>9.65</v>
      </c>
      <c r="E2323" s="210">
        <f>VLOOKUP(A2323,'Lead Sheet'!A:B,2,0)</f>
        <v>0</v>
      </c>
      <c r="F2323" s="1608">
        <f t="shared" si="36"/>
        <v>0</v>
      </c>
      <c r="G2323" s="1648">
        <v>250</v>
      </c>
      <c r="H2323" s="1648">
        <v>250</v>
      </c>
      <c r="I2323" s="1648">
        <v>250</v>
      </c>
      <c r="J2323" s="1650">
        <v>199726023155</v>
      </c>
    </row>
    <row r="2324" spans="1:10">
      <c r="A2324" s="13" t="s">
        <v>3496</v>
      </c>
      <c r="B2324" s="13" t="s">
        <v>3521</v>
      </c>
      <c r="C2324" s="13" t="s">
        <v>3522</v>
      </c>
      <c r="D2324" s="1608">
        <v>9.65</v>
      </c>
      <c r="E2324" s="210">
        <f>VLOOKUP(A2324,'Lead Sheet'!A:B,2,0)</f>
        <v>0</v>
      </c>
      <c r="F2324" s="1608">
        <f t="shared" si="36"/>
        <v>0</v>
      </c>
      <c r="G2324" s="1648">
        <v>300</v>
      </c>
      <c r="H2324" s="1648">
        <v>300</v>
      </c>
      <c r="I2324" s="1648">
        <v>300</v>
      </c>
      <c r="J2324" s="1650">
        <v>199726023162</v>
      </c>
    </row>
    <row r="2325" spans="1:10">
      <c r="A2325" s="13" t="s">
        <v>3496</v>
      </c>
      <c r="B2325" s="13" t="s">
        <v>3523</v>
      </c>
      <c r="C2325" s="13" t="s">
        <v>3524</v>
      </c>
      <c r="D2325" s="1608">
        <v>15.08</v>
      </c>
      <c r="E2325" s="210">
        <f>VLOOKUP(A2325,'Lead Sheet'!A:B,2,0)</f>
        <v>0</v>
      </c>
      <c r="F2325" s="1608">
        <f t="shared" si="36"/>
        <v>0</v>
      </c>
      <c r="G2325" s="1648">
        <v>100</v>
      </c>
      <c r="H2325" s="1648">
        <v>100</v>
      </c>
      <c r="I2325" s="1648">
        <v>100</v>
      </c>
      <c r="J2325" s="1650">
        <v>199726023179</v>
      </c>
    </row>
    <row r="2326" spans="1:10">
      <c r="A2326" s="13" t="s">
        <v>3496</v>
      </c>
      <c r="B2326" s="13" t="s">
        <v>3525</v>
      </c>
      <c r="C2326" s="13" t="s">
        <v>5533</v>
      </c>
      <c r="D2326" s="1608">
        <v>15.08</v>
      </c>
      <c r="E2326" s="210">
        <f>VLOOKUP(A2326,'Lead Sheet'!A:B,2,0)</f>
        <v>0</v>
      </c>
      <c r="F2326" s="1608">
        <f t="shared" si="36"/>
        <v>0</v>
      </c>
      <c r="G2326" s="1648">
        <v>250</v>
      </c>
      <c r="H2326" s="1648">
        <v>250</v>
      </c>
      <c r="I2326" s="1648">
        <v>250</v>
      </c>
      <c r="J2326" s="1650">
        <v>199726023186</v>
      </c>
    </row>
    <row r="2327" spans="1:10">
      <c r="A2327" s="13" t="s">
        <v>3496</v>
      </c>
      <c r="B2327" s="13" t="s">
        <v>3526</v>
      </c>
      <c r="C2327" s="13" t="s">
        <v>8905</v>
      </c>
      <c r="D2327" s="1608">
        <v>15.08</v>
      </c>
      <c r="E2327" s="210">
        <f>VLOOKUP(A2327,'Lead Sheet'!A:B,2,0)</f>
        <v>0</v>
      </c>
      <c r="F2327" s="1608">
        <f t="shared" si="36"/>
        <v>0</v>
      </c>
      <c r="G2327" s="1648">
        <v>300</v>
      </c>
      <c r="H2327" s="1648">
        <v>300</v>
      </c>
      <c r="I2327" s="1648">
        <v>300</v>
      </c>
      <c r="J2327" s="1650">
        <v>199726023193</v>
      </c>
    </row>
    <row r="2328" spans="1:10">
      <c r="A2328" s="13" t="s">
        <v>3496</v>
      </c>
      <c r="B2328" s="13" t="s">
        <v>3527</v>
      </c>
      <c r="C2328" s="13" t="s">
        <v>3528</v>
      </c>
      <c r="D2328" s="1608">
        <v>5.1499999999999995</v>
      </c>
      <c r="E2328" s="210">
        <f>VLOOKUP(A2328,'Lead Sheet'!A:B,2,0)</f>
        <v>0</v>
      </c>
      <c r="F2328" s="1608">
        <f t="shared" si="36"/>
        <v>0</v>
      </c>
      <c r="G2328" s="1648">
        <v>100</v>
      </c>
      <c r="H2328" s="1648">
        <v>100</v>
      </c>
      <c r="I2328" s="1648">
        <v>100</v>
      </c>
      <c r="J2328" s="1650">
        <v>199726023209</v>
      </c>
    </row>
    <row r="2329" spans="1:10">
      <c r="A2329" s="13" t="s">
        <v>3496</v>
      </c>
      <c r="B2329" s="13" t="s">
        <v>3529</v>
      </c>
      <c r="C2329" s="13" t="s">
        <v>3530</v>
      </c>
      <c r="D2329" s="1608">
        <v>5.1499999999999995</v>
      </c>
      <c r="E2329" s="210">
        <f>VLOOKUP(A2329,'Lead Sheet'!A:B,2,0)</f>
        <v>0</v>
      </c>
      <c r="F2329" s="1608">
        <f t="shared" si="36"/>
        <v>0</v>
      </c>
      <c r="G2329" s="1648">
        <v>300</v>
      </c>
      <c r="H2329" s="1648">
        <v>300</v>
      </c>
      <c r="I2329" s="1648">
        <v>300</v>
      </c>
      <c r="J2329" s="1650">
        <v>199726023223</v>
      </c>
    </row>
    <row r="2330" spans="1:10">
      <c r="A2330" s="13" t="s">
        <v>3496</v>
      </c>
      <c r="B2330" s="13" t="s">
        <v>3531</v>
      </c>
      <c r="C2330" s="13" t="s">
        <v>3532</v>
      </c>
      <c r="D2330" s="1608">
        <v>5.1499999999999995</v>
      </c>
      <c r="E2330" s="210">
        <f>VLOOKUP(A2330,'Lead Sheet'!A:B,2,0)</f>
        <v>0</v>
      </c>
      <c r="F2330" s="1608">
        <f t="shared" si="36"/>
        <v>0</v>
      </c>
      <c r="G2330" s="1648">
        <v>500</v>
      </c>
      <c r="H2330" s="1648">
        <v>500</v>
      </c>
      <c r="I2330" s="1648">
        <v>500</v>
      </c>
      <c r="J2330" s="1650">
        <v>199726023230</v>
      </c>
    </row>
    <row r="2331" spans="1:10">
      <c r="A2331" s="13" t="s">
        <v>3496</v>
      </c>
      <c r="B2331" s="13" t="s">
        <v>3533</v>
      </c>
      <c r="C2331" s="13" t="s">
        <v>3534</v>
      </c>
      <c r="D2331" s="1608">
        <v>9.65</v>
      </c>
      <c r="E2331" s="210">
        <f>VLOOKUP(A2331,'Lead Sheet'!A:B,2,0)</f>
        <v>0</v>
      </c>
      <c r="F2331" s="1608">
        <f t="shared" si="36"/>
        <v>0</v>
      </c>
      <c r="G2331" s="1648">
        <v>100</v>
      </c>
      <c r="H2331" s="1648">
        <v>100</v>
      </c>
      <c r="I2331" s="1648">
        <v>100</v>
      </c>
      <c r="J2331" s="1650">
        <v>199726023247</v>
      </c>
    </row>
    <row r="2332" spans="1:10">
      <c r="A2332" s="13" t="s">
        <v>3496</v>
      </c>
      <c r="B2332" s="13" t="s">
        <v>3535</v>
      </c>
      <c r="C2332" s="13" t="s">
        <v>3536</v>
      </c>
      <c r="D2332" s="1608">
        <v>9.65</v>
      </c>
      <c r="E2332" s="210">
        <f>VLOOKUP(A2332,'Lead Sheet'!A:B,2,0)</f>
        <v>0</v>
      </c>
      <c r="F2332" s="1608">
        <f t="shared" si="36"/>
        <v>0</v>
      </c>
      <c r="G2332" s="1648">
        <v>300</v>
      </c>
      <c r="H2332" s="1648">
        <v>300</v>
      </c>
      <c r="I2332" s="1648">
        <v>300</v>
      </c>
      <c r="J2332" s="1650">
        <v>199726023261</v>
      </c>
    </row>
    <row r="2333" spans="1:10">
      <c r="A2333" s="13" t="s">
        <v>3496</v>
      </c>
      <c r="B2333" s="13" t="s">
        <v>3537</v>
      </c>
      <c r="C2333" s="13" t="s">
        <v>3538</v>
      </c>
      <c r="D2333" s="1608">
        <v>15.08</v>
      </c>
      <c r="E2333" s="210">
        <f>VLOOKUP(A2333,'Lead Sheet'!A:B,2,0)</f>
        <v>0</v>
      </c>
      <c r="F2333" s="1608">
        <f t="shared" si="36"/>
        <v>0</v>
      </c>
      <c r="G2333" s="1648">
        <v>100</v>
      </c>
      <c r="H2333" s="1648">
        <v>100</v>
      </c>
      <c r="I2333" s="1648">
        <v>100</v>
      </c>
      <c r="J2333" s="1650">
        <v>199726023278</v>
      </c>
    </row>
    <row r="2334" spans="1:10">
      <c r="A2334" s="13" t="s">
        <v>3496</v>
      </c>
      <c r="B2334" s="13" t="s">
        <v>3539</v>
      </c>
      <c r="C2334" s="13" t="s">
        <v>8906</v>
      </c>
      <c r="D2334" s="1608">
        <v>15.08</v>
      </c>
      <c r="E2334" s="210">
        <f>VLOOKUP(A2334,'Lead Sheet'!A:B,2,0)</f>
        <v>0</v>
      </c>
      <c r="F2334" s="1608">
        <f t="shared" si="36"/>
        <v>0</v>
      </c>
      <c r="G2334" s="1648">
        <v>300</v>
      </c>
      <c r="H2334" s="1648">
        <v>300</v>
      </c>
      <c r="I2334" s="1648">
        <v>300</v>
      </c>
      <c r="J2334" s="1650">
        <v>199726023285</v>
      </c>
    </row>
    <row r="2335" spans="1:10">
      <c r="A2335" s="13" t="s">
        <v>3496</v>
      </c>
      <c r="B2335" s="13" t="s">
        <v>3540</v>
      </c>
      <c r="C2335" s="13" t="s">
        <v>3541</v>
      </c>
      <c r="D2335" s="1608">
        <v>5.1499999999999995</v>
      </c>
      <c r="E2335" s="210">
        <f>VLOOKUP(A2335,'Lead Sheet'!A:B,2,0)</f>
        <v>0</v>
      </c>
      <c r="F2335" s="1608">
        <f t="shared" si="36"/>
        <v>0</v>
      </c>
      <c r="G2335" s="1648">
        <v>100</v>
      </c>
      <c r="H2335" s="1648">
        <v>100</v>
      </c>
      <c r="I2335" s="1648">
        <v>100</v>
      </c>
      <c r="J2335" s="1650">
        <v>199726023292</v>
      </c>
    </row>
    <row r="2336" spans="1:10">
      <c r="A2336" s="13" t="s">
        <v>3496</v>
      </c>
      <c r="B2336" s="13" t="s">
        <v>3542</v>
      </c>
      <c r="C2336" s="13" t="s">
        <v>3543</v>
      </c>
      <c r="D2336" s="1608">
        <v>5.1499999999999995</v>
      </c>
      <c r="E2336" s="210">
        <f>VLOOKUP(A2336,'Lead Sheet'!A:B,2,0)</f>
        <v>0</v>
      </c>
      <c r="F2336" s="1608">
        <f t="shared" si="36"/>
        <v>0</v>
      </c>
      <c r="G2336" s="1648">
        <v>300</v>
      </c>
      <c r="H2336" s="1648">
        <v>300</v>
      </c>
      <c r="I2336" s="1648">
        <v>300</v>
      </c>
      <c r="J2336" s="1650">
        <v>199726023308</v>
      </c>
    </row>
    <row r="2337" spans="1:10">
      <c r="A2337" s="13" t="s">
        <v>3496</v>
      </c>
      <c r="B2337" s="13" t="s">
        <v>3544</v>
      </c>
      <c r="C2337" s="13" t="s">
        <v>3545</v>
      </c>
      <c r="D2337" s="1608">
        <v>9.65</v>
      </c>
      <c r="E2337" s="210">
        <f>VLOOKUP(A2337,'Lead Sheet'!A:B,2,0)</f>
        <v>0</v>
      </c>
      <c r="F2337" s="1608">
        <f t="shared" si="36"/>
        <v>0</v>
      </c>
      <c r="G2337" s="1648">
        <v>100</v>
      </c>
      <c r="H2337" s="1648">
        <v>100</v>
      </c>
      <c r="I2337" s="1648">
        <v>100</v>
      </c>
      <c r="J2337" s="1650">
        <v>199726023315</v>
      </c>
    </row>
    <row r="2338" spans="1:10">
      <c r="A2338" s="13" t="s">
        <v>3496</v>
      </c>
      <c r="B2338" s="13" t="s">
        <v>3546</v>
      </c>
      <c r="C2338" s="13" t="s">
        <v>3547</v>
      </c>
      <c r="D2338" s="1608">
        <v>9.65</v>
      </c>
      <c r="E2338" s="210">
        <f>VLOOKUP(A2338,'Lead Sheet'!A:B,2,0)</f>
        <v>0</v>
      </c>
      <c r="F2338" s="1608">
        <f t="shared" si="36"/>
        <v>0</v>
      </c>
      <c r="G2338" s="1648">
        <v>300</v>
      </c>
      <c r="H2338" s="1648">
        <v>300</v>
      </c>
      <c r="I2338" s="1648">
        <v>300</v>
      </c>
      <c r="J2338" s="1650">
        <v>199726023322</v>
      </c>
    </row>
    <row r="2339" spans="1:10">
      <c r="A2339" s="13" t="s">
        <v>3496</v>
      </c>
      <c r="B2339" s="13" t="s">
        <v>3548</v>
      </c>
      <c r="C2339" s="13" t="s">
        <v>3549</v>
      </c>
      <c r="D2339" s="1608">
        <v>15.08</v>
      </c>
      <c r="E2339" s="210">
        <f>VLOOKUP(A2339,'Lead Sheet'!A:B,2,0)</f>
        <v>0</v>
      </c>
      <c r="F2339" s="1608">
        <f t="shared" si="36"/>
        <v>0</v>
      </c>
      <c r="G2339" s="1648">
        <v>100</v>
      </c>
      <c r="H2339" s="1648">
        <v>100</v>
      </c>
      <c r="I2339" s="1648">
        <v>100</v>
      </c>
      <c r="J2339" s="1650">
        <v>199726023339</v>
      </c>
    </row>
    <row r="2340" spans="1:10">
      <c r="A2340" s="13" t="s">
        <v>3496</v>
      </c>
      <c r="B2340" s="13" t="s">
        <v>3550</v>
      </c>
      <c r="C2340" s="13" t="s">
        <v>5541</v>
      </c>
      <c r="D2340" s="1608">
        <v>15.08</v>
      </c>
      <c r="E2340" s="210">
        <f>VLOOKUP(A2340,'Lead Sheet'!A:B,2,0)</f>
        <v>0</v>
      </c>
      <c r="F2340" s="1608">
        <f t="shared" si="36"/>
        <v>0</v>
      </c>
      <c r="G2340" s="1648">
        <v>300</v>
      </c>
      <c r="H2340" s="1648">
        <v>300</v>
      </c>
      <c r="I2340" s="1648">
        <v>300</v>
      </c>
      <c r="J2340" s="1650">
        <v>199726023346</v>
      </c>
    </row>
    <row r="2341" spans="1:10">
      <c r="A2341" s="13" t="s">
        <v>3496</v>
      </c>
      <c r="B2341" s="13" t="s">
        <v>3551</v>
      </c>
      <c r="C2341" s="13" t="s">
        <v>3552</v>
      </c>
      <c r="D2341" s="1608">
        <v>7.56</v>
      </c>
      <c r="E2341" s="210">
        <f>VLOOKUP(A2341,'Lead Sheet'!A:B,2,0)</f>
        <v>0</v>
      </c>
      <c r="F2341" s="1608">
        <f t="shared" si="36"/>
        <v>0</v>
      </c>
      <c r="G2341" s="1648">
        <v>100</v>
      </c>
      <c r="H2341" s="1648">
        <v>100</v>
      </c>
      <c r="I2341" s="1648">
        <v>100</v>
      </c>
      <c r="J2341" s="1650">
        <v>199726023377</v>
      </c>
    </row>
    <row r="2342" spans="1:10">
      <c r="A2342" s="13" t="s">
        <v>3496</v>
      </c>
      <c r="B2342" s="13" t="s">
        <v>3553</v>
      </c>
      <c r="C2342" s="13" t="s">
        <v>3554</v>
      </c>
      <c r="D2342" s="1608">
        <v>7.56</v>
      </c>
      <c r="E2342" s="210">
        <f>VLOOKUP(A2342,'Lead Sheet'!A:B,2,0)</f>
        <v>0</v>
      </c>
      <c r="F2342" s="1608">
        <f t="shared" si="36"/>
        <v>0</v>
      </c>
      <c r="G2342" s="1648">
        <v>300</v>
      </c>
      <c r="H2342" s="1648">
        <v>300</v>
      </c>
      <c r="I2342" s="1648">
        <v>300</v>
      </c>
      <c r="J2342" s="1650">
        <v>199726023391</v>
      </c>
    </row>
    <row r="2343" spans="1:10">
      <c r="A2343" s="13" t="s">
        <v>3496</v>
      </c>
      <c r="B2343" s="13" t="s">
        <v>3555</v>
      </c>
      <c r="C2343" s="13" t="s">
        <v>3556</v>
      </c>
      <c r="D2343" s="1608">
        <v>7.56</v>
      </c>
      <c r="E2343" s="210">
        <f>VLOOKUP(A2343,'Lead Sheet'!A:B,2,0)</f>
        <v>0</v>
      </c>
      <c r="F2343" s="1608">
        <f t="shared" si="36"/>
        <v>0</v>
      </c>
      <c r="G2343" s="1648">
        <v>500</v>
      </c>
      <c r="H2343" s="1648">
        <v>500</v>
      </c>
      <c r="I2343" s="1648">
        <v>500</v>
      </c>
      <c r="J2343" s="1650">
        <v>199726023407</v>
      </c>
    </row>
    <row r="2344" spans="1:10">
      <c r="A2344" s="13" t="s">
        <v>3496</v>
      </c>
      <c r="B2344" s="13" t="s">
        <v>3557</v>
      </c>
      <c r="C2344" s="13" t="s">
        <v>3558</v>
      </c>
      <c r="D2344" s="1608">
        <v>10.87</v>
      </c>
      <c r="E2344" s="210">
        <f>VLOOKUP(A2344,'Lead Sheet'!A:B,2,0)</f>
        <v>0</v>
      </c>
      <c r="F2344" s="1608">
        <f t="shared" si="36"/>
        <v>0</v>
      </c>
      <c r="G2344" s="1648">
        <v>100</v>
      </c>
      <c r="H2344" s="1648">
        <v>100</v>
      </c>
      <c r="I2344" s="1648">
        <v>100</v>
      </c>
      <c r="J2344" s="1650">
        <v>199726023469</v>
      </c>
    </row>
    <row r="2345" spans="1:10">
      <c r="A2345" s="13" t="s">
        <v>3496</v>
      </c>
      <c r="B2345" s="13" t="s">
        <v>3559</v>
      </c>
      <c r="C2345" s="13" t="s">
        <v>3560</v>
      </c>
      <c r="D2345" s="1608">
        <v>10.87</v>
      </c>
      <c r="E2345" s="210">
        <f>VLOOKUP(A2345,'Lead Sheet'!A:B,2,0)</f>
        <v>0</v>
      </c>
      <c r="F2345" s="1608">
        <f t="shared" si="36"/>
        <v>0</v>
      </c>
      <c r="G2345" s="1648">
        <v>300</v>
      </c>
      <c r="H2345" s="1648">
        <v>300</v>
      </c>
      <c r="I2345" s="1648">
        <v>300</v>
      </c>
      <c r="J2345" s="1650">
        <v>199726023483</v>
      </c>
    </row>
    <row r="2346" spans="1:10">
      <c r="A2346" s="13" t="s">
        <v>3496</v>
      </c>
      <c r="B2346" s="13" t="s">
        <v>3561</v>
      </c>
      <c r="C2346" s="13" t="s">
        <v>3562</v>
      </c>
      <c r="D2346" s="1608">
        <v>10.87</v>
      </c>
      <c r="E2346" s="210">
        <f>VLOOKUP(A2346,'Lead Sheet'!A:B,2,0)</f>
        <v>0</v>
      </c>
      <c r="F2346" s="1608">
        <f t="shared" si="36"/>
        <v>0</v>
      </c>
      <c r="G2346" s="1648">
        <v>500</v>
      </c>
      <c r="H2346" s="1648">
        <v>500</v>
      </c>
      <c r="I2346" s="1648">
        <v>500</v>
      </c>
      <c r="J2346" s="1650">
        <v>199726023490</v>
      </c>
    </row>
    <row r="2347" spans="1:10">
      <c r="A2347" s="13" t="s">
        <v>3496</v>
      </c>
      <c r="B2347" s="13" t="s">
        <v>3563</v>
      </c>
      <c r="C2347" s="13" t="s">
        <v>3564</v>
      </c>
      <c r="D2347" s="1608">
        <v>19.900000000000002</v>
      </c>
      <c r="E2347" s="210">
        <f>VLOOKUP(A2347,'Lead Sheet'!A:B,2,0)</f>
        <v>0</v>
      </c>
      <c r="F2347" s="1608">
        <f t="shared" si="36"/>
        <v>0</v>
      </c>
      <c r="G2347" s="1648">
        <v>100</v>
      </c>
      <c r="H2347" s="1648">
        <v>100</v>
      </c>
      <c r="I2347" s="1648">
        <v>100</v>
      </c>
      <c r="J2347" s="1650">
        <v>199726023513</v>
      </c>
    </row>
    <row r="2348" spans="1:10">
      <c r="A2348" s="13" t="s">
        <v>3496</v>
      </c>
      <c r="B2348" s="13" t="s">
        <v>3565</v>
      </c>
      <c r="C2348" s="13" t="s">
        <v>3566</v>
      </c>
      <c r="D2348" s="1608">
        <v>19.900000000000002</v>
      </c>
      <c r="E2348" s="210">
        <f>VLOOKUP(A2348,'Lead Sheet'!A:B,2,0)</f>
        <v>0</v>
      </c>
      <c r="F2348" s="1608">
        <f t="shared" si="36"/>
        <v>0</v>
      </c>
      <c r="G2348" s="1648">
        <v>300</v>
      </c>
      <c r="H2348" s="1648">
        <v>300</v>
      </c>
      <c r="I2348" s="1648">
        <v>300</v>
      </c>
      <c r="J2348" s="1650">
        <v>199726023520</v>
      </c>
    </row>
    <row r="2349" spans="1:10">
      <c r="A2349" s="13" t="s">
        <v>3496</v>
      </c>
      <c r="B2349" s="13" t="s">
        <v>3567</v>
      </c>
      <c r="C2349" s="13" t="s">
        <v>12177</v>
      </c>
      <c r="D2349" s="1608">
        <v>19.900000000000002</v>
      </c>
      <c r="E2349" s="210">
        <f>VLOOKUP(A2349,'Lead Sheet'!A:B,2,0)</f>
        <v>0</v>
      </c>
      <c r="F2349" s="1608">
        <f t="shared" si="36"/>
        <v>0</v>
      </c>
      <c r="G2349" s="1648">
        <v>500</v>
      </c>
      <c r="H2349" s="1648">
        <v>500</v>
      </c>
      <c r="I2349" s="1648">
        <v>500</v>
      </c>
      <c r="J2349" s="1650">
        <v>199726023537</v>
      </c>
    </row>
    <row r="2350" spans="1:10">
      <c r="A2350" s="13" t="s">
        <v>3496</v>
      </c>
      <c r="B2350" s="13" t="s">
        <v>3568</v>
      </c>
      <c r="C2350" s="13" t="s">
        <v>12156</v>
      </c>
      <c r="D2350" s="1608">
        <v>7.37</v>
      </c>
      <c r="E2350" s="210">
        <f>VLOOKUP(A2350,'Lead Sheet'!A:B,2,0)</f>
        <v>0</v>
      </c>
      <c r="F2350" s="1608">
        <f t="shared" si="36"/>
        <v>0</v>
      </c>
      <c r="G2350" s="1648">
        <v>500</v>
      </c>
      <c r="H2350" s="1648">
        <v>5000</v>
      </c>
      <c r="I2350" s="1648">
        <v>20</v>
      </c>
      <c r="J2350" s="1650">
        <v>199726023544</v>
      </c>
    </row>
    <row r="2351" spans="1:10">
      <c r="A2351" s="13" t="s">
        <v>3496</v>
      </c>
      <c r="B2351" s="13" t="s">
        <v>3569</v>
      </c>
      <c r="C2351" s="13" t="s">
        <v>12157</v>
      </c>
      <c r="D2351" s="1608">
        <v>13.81</v>
      </c>
      <c r="E2351" s="210">
        <f>VLOOKUP(A2351,'Lead Sheet'!A:B,2,0)</f>
        <v>0</v>
      </c>
      <c r="F2351" s="1608">
        <f t="shared" si="36"/>
        <v>0</v>
      </c>
      <c r="G2351" s="1648">
        <v>300</v>
      </c>
      <c r="H2351" s="1648">
        <v>3000</v>
      </c>
      <c r="I2351" s="1648">
        <v>20</v>
      </c>
      <c r="J2351" s="1650">
        <v>199726023551</v>
      </c>
    </row>
    <row r="2352" spans="1:10">
      <c r="A2352" s="13" t="s">
        <v>3496</v>
      </c>
      <c r="B2352" s="13" t="s">
        <v>3570</v>
      </c>
      <c r="C2352" s="13" t="s">
        <v>12158</v>
      </c>
      <c r="D2352" s="1608">
        <v>21.560000000000002</v>
      </c>
      <c r="E2352" s="210">
        <f>VLOOKUP(A2352,'Lead Sheet'!A:B,2,0)</f>
        <v>0</v>
      </c>
      <c r="F2352" s="1608">
        <f t="shared" si="36"/>
        <v>0</v>
      </c>
      <c r="G2352" s="1648">
        <v>200</v>
      </c>
      <c r="H2352" s="1648">
        <v>2000</v>
      </c>
      <c r="I2352" s="1648">
        <v>20</v>
      </c>
      <c r="J2352" s="1650">
        <v>199726023568</v>
      </c>
    </row>
    <row r="2353" spans="1:10">
      <c r="A2353" s="13" t="s">
        <v>3496</v>
      </c>
      <c r="B2353" s="13" t="s">
        <v>12282</v>
      </c>
      <c r="C2353" s="13" t="s">
        <v>12178</v>
      </c>
      <c r="D2353" s="1608">
        <v>62.129999999999995</v>
      </c>
      <c r="E2353" s="210">
        <f>VLOOKUP(A2353,'Lead Sheet'!A:B,2,0)</f>
        <v>0</v>
      </c>
      <c r="F2353" s="1608">
        <f t="shared" si="36"/>
        <v>0</v>
      </c>
      <c r="G2353" s="1648">
        <v>100</v>
      </c>
      <c r="H2353" s="1648">
        <v>1000</v>
      </c>
      <c r="I2353" s="1648">
        <v>20</v>
      </c>
      <c r="J2353" s="1650">
        <v>199726053381</v>
      </c>
    </row>
    <row r="2354" spans="1:10">
      <c r="A2354" s="13" t="s">
        <v>3496</v>
      </c>
      <c r="B2354" s="13" t="s">
        <v>12283</v>
      </c>
      <c r="C2354" s="13" t="s">
        <v>12179</v>
      </c>
      <c r="D2354" s="1608">
        <v>96.350000000000009</v>
      </c>
      <c r="E2354" s="210">
        <f>VLOOKUP(A2354,'Lead Sheet'!A:B,2,0)</f>
        <v>0</v>
      </c>
      <c r="F2354" s="1608">
        <f t="shared" si="36"/>
        <v>0</v>
      </c>
      <c r="G2354" s="1648">
        <v>100</v>
      </c>
      <c r="H2354" s="1648">
        <v>1000</v>
      </c>
      <c r="I2354" s="1648">
        <v>20</v>
      </c>
      <c r="J2354" s="1650">
        <v>199726053398</v>
      </c>
    </row>
    <row r="2355" spans="1:10">
      <c r="A2355" s="13" t="s">
        <v>3496</v>
      </c>
      <c r="B2355" s="13" t="s">
        <v>12284</v>
      </c>
      <c r="C2355" s="13" t="s">
        <v>12180</v>
      </c>
      <c r="D2355" s="1608">
        <v>160.57999999999998</v>
      </c>
      <c r="E2355" s="210">
        <f>VLOOKUP(A2355,'Lead Sheet'!A:B,2,0)</f>
        <v>0</v>
      </c>
      <c r="F2355" s="1608">
        <f t="shared" si="36"/>
        <v>0</v>
      </c>
      <c r="G2355" s="1648">
        <v>100</v>
      </c>
      <c r="H2355" s="1648">
        <v>1000</v>
      </c>
      <c r="I2355" s="1648">
        <v>20</v>
      </c>
      <c r="J2355" s="1650">
        <v>199726053404</v>
      </c>
    </row>
    <row r="2356" spans="1:10">
      <c r="A2356" s="13" t="s">
        <v>3496</v>
      </c>
      <c r="B2356" s="13" t="s">
        <v>3571</v>
      </c>
      <c r="C2356" s="13" t="s">
        <v>12159</v>
      </c>
      <c r="D2356" s="1608">
        <v>7.37</v>
      </c>
      <c r="E2356" s="210">
        <f>VLOOKUP(A2356,'Lead Sheet'!A:B,2,0)</f>
        <v>0</v>
      </c>
      <c r="F2356" s="1608">
        <f t="shared" si="36"/>
        <v>0</v>
      </c>
      <c r="G2356" s="1648">
        <v>500</v>
      </c>
      <c r="H2356" s="1648">
        <v>5000</v>
      </c>
      <c r="I2356" s="1648">
        <v>20</v>
      </c>
      <c r="J2356" s="1650">
        <v>199726023575</v>
      </c>
    </row>
    <row r="2357" spans="1:10">
      <c r="A2357" s="13" t="s">
        <v>3496</v>
      </c>
      <c r="B2357" s="13" t="s">
        <v>3572</v>
      </c>
      <c r="C2357" s="13" t="s">
        <v>12160</v>
      </c>
      <c r="D2357" s="1608">
        <v>13.81</v>
      </c>
      <c r="E2357" s="210">
        <f>VLOOKUP(A2357,'Lead Sheet'!A:B,2,0)</f>
        <v>0</v>
      </c>
      <c r="F2357" s="1608">
        <f t="shared" si="36"/>
        <v>0</v>
      </c>
      <c r="G2357" s="1648">
        <v>300</v>
      </c>
      <c r="H2357" s="1648">
        <v>3000</v>
      </c>
      <c r="I2357" s="1648">
        <v>20</v>
      </c>
      <c r="J2357" s="1650">
        <v>199726023582</v>
      </c>
    </row>
    <row r="2358" spans="1:10">
      <c r="A2358" s="13" t="s">
        <v>3496</v>
      </c>
      <c r="B2358" s="13" t="s">
        <v>3573</v>
      </c>
      <c r="C2358" s="13" t="s">
        <v>12161</v>
      </c>
      <c r="D2358" s="1608">
        <v>21.560000000000002</v>
      </c>
      <c r="E2358" s="210">
        <f>VLOOKUP(A2358,'Lead Sheet'!A:B,2,0)</f>
        <v>0</v>
      </c>
      <c r="F2358" s="1608">
        <f t="shared" si="36"/>
        <v>0</v>
      </c>
      <c r="G2358" s="1648">
        <v>200</v>
      </c>
      <c r="H2358" s="1648">
        <v>2000</v>
      </c>
      <c r="I2358" s="1648">
        <v>20</v>
      </c>
      <c r="J2358" s="1650">
        <v>199726023599</v>
      </c>
    </row>
    <row r="2359" spans="1:10">
      <c r="A2359" s="13" t="s">
        <v>3496</v>
      </c>
      <c r="B2359" s="13" t="s">
        <v>12279</v>
      </c>
      <c r="C2359" s="13" t="s">
        <v>12181</v>
      </c>
      <c r="D2359" s="1608">
        <v>62.129999999999995</v>
      </c>
      <c r="E2359" s="210">
        <f>VLOOKUP(A2359,'Lead Sheet'!A:B,2,0)</f>
        <v>0</v>
      </c>
      <c r="F2359" s="1608">
        <f t="shared" si="36"/>
        <v>0</v>
      </c>
      <c r="G2359" s="1648">
        <v>100</v>
      </c>
      <c r="H2359" s="1648">
        <v>1000</v>
      </c>
      <c r="I2359" s="1648">
        <v>20</v>
      </c>
      <c r="J2359" s="1650">
        <v>199726053411</v>
      </c>
    </row>
    <row r="2360" spans="1:10">
      <c r="A2360" s="13" t="s">
        <v>3496</v>
      </c>
      <c r="B2360" s="13" t="s">
        <v>12280</v>
      </c>
      <c r="C2360" s="13" t="s">
        <v>12182</v>
      </c>
      <c r="D2360" s="1608">
        <v>96.350000000000009</v>
      </c>
      <c r="E2360" s="210">
        <f>VLOOKUP(A2360,'Lead Sheet'!A:B,2,0)</f>
        <v>0</v>
      </c>
      <c r="F2360" s="1608">
        <f t="shared" si="36"/>
        <v>0</v>
      </c>
      <c r="G2360" s="1648">
        <v>100</v>
      </c>
      <c r="H2360" s="1648">
        <v>1000</v>
      </c>
      <c r="I2360" s="1648">
        <v>20</v>
      </c>
      <c r="J2360" s="1650">
        <v>199726053428</v>
      </c>
    </row>
    <row r="2361" spans="1:10">
      <c r="A2361" s="13" t="s">
        <v>3496</v>
      </c>
      <c r="B2361" s="13" t="s">
        <v>12281</v>
      </c>
      <c r="C2361" s="13" t="s">
        <v>12183</v>
      </c>
      <c r="D2361" s="1608">
        <v>160.57999999999998</v>
      </c>
      <c r="E2361" s="210">
        <f>VLOOKUP(A2361,'Lead Sheet'!A:B,2,0)</f>
        <v>0</v>
      </c>
      <c r="F2361" s="1608">
        <f t="shared" si="36"/>
        <v>0</v>
      </c>
      <c r="G2361" s="1648">
        <v>100</v>
      </c>
      <c r="H2361" s="1648">
        <v>1000</v>
      </c>
      <c r="I2361" s="1648">
        <v>20</v>
      </c>
      <c r="J2361" s="1650">
        <v>199726053435</v>
      </c>
    </row>
    <row r="2362" spans="1:10">
      <c r="A2362" s="13" t="s">
        <v>3496</v>
      </c>
      <c r="B2362" s="13" t="s">
        <v>12285</v>
      </c>
      <c r="C2362" s="13" t="s">
        <v>12190</v>
      </c>
      <c r="D2362" s="1608">
        <v>7.37</v>
      </c>
      <c r="E2362" s="210">
        <f>VLOOKUP(A2362,'Lead Sheet'!A:B,2,0)</f>
        <v>0</v>
      </c>
      <c r="F2362" s="1608">
        <f t="shared" si="36"/>
        <v>0</v>
      </c>
      <c r="G2362" s="1648">
        <v>500</v>
      </c>
      <c r="H2362" s="1648">
        <v>5000</v>
      </c>
      <c r="I2362" s="1648">
        <v>20</v>
      </c>
      <c r="J2362" s="1650">
        <v>199726053442</v>
      </c>
    </row>
    <row r="2363" spans="1:10">
      <c r="A2363" s="13" t="s">
        <v>3496</v>
      </c>
      <c r="B2363" s="13" t="s">
        <v>12286</v>
      </c>
      <c r="C2363" s="13" t="s">
        <v>12191</v>
      </c>
      <c r="D2363" s="1608">
        <v>13.81</v>
      </c>
      <c r="E2363" s="210">
        <f>VLOOKUP(A2363,'Lead Sheet'!A:B,2,0)</f>
        <v>0</v>
      </c>
      <c r="F2363" s="1608">
        <f t="shared" si="36"/>
        <v>0</v>
      </c>
      <c r="G2363" s="1648">
        <v>300</v>
      </c>
      <c r="H2363" s="1648">
        <v>3000</v>
      </c>
      <c r="I2363" s="1648">
        <v>20</v>
      </c>
      <c r="J2363" s="1650">
        <v>199726053459</v>
      </c>
    </row>
    <row r="2364" spans="1:10">
      <c r="A2364" s="13" t="s">
        <v>3496</v>
      </c>
      <c r="B2364" s="13" t="s">
        <v>12287</v>
      </c>
      <c r="C2364" s="13" t="s">
        <v>12192</v>
      </c>
      <c r="D2364" s="1608">
        <v>21.560000000000002</v>
      </c>
      <c r="E2364" s="210">
        <f>VLOOKUP(A2364,'Lead Sheet'!A:B,2,0)</f>
        <v>0</v>
      </c>
      <c r="F2364" s="1608">
        <f t="shared" si="36"/>
        <v>0</v>
      </c>
      <c r="G2364" s="1648">
        <v>200</v>
      </c>
      <c r="H2364" s="1648">
        <v>2000</v>
      </c>
      <c r="I2364" s="1648">
        <v>20</v>
      </c>
      <c r="J2364" s="1650">
        <v>199726053466</v>
      </c>
    </row>
    <row r="2365" spans="1:10">
      <c r="A2365" s="13" t="s">
        <v>3496</v>
      </c>
      <c r="B2365" s="13" t="s">
        <v>12288</v>
      </c>
      <c r="C2365" s="13" t="s">
        <v>12184</v>
      </c>
      <c r="D2365" s="1608">
        <v>62.129999999999995</v>
      </c>
      <c r="E2365" s="210">
        <f>VLOOKUP(A2365,'Lead Sheet'!A:B,2,0)</f>
        <v>0</v>
      </c>
      <c r="F2365" s="1608">
        <f t="shared" si="36"/>
        <v>0</v>
      </c>
      <c r="G2365" s="1648">
        <v>100</v>
      </c>
      <c r="H2365" s="1648">
        <v>1000</v>
      </c>
      <c r="I2365" s="1648">
        <v>20</v>
      </c>
      <c r="J2365" s="1650">
        <v>199726053473</v>
      </c>
    </row>
    <row r="2366" spans="1:10">
      <c r="A2366" s="13" t="s">
        <v>3496</v>
      </c>
      <c r="B2366" s="13" t="s">
        <v>12289</v>
      </c>
      <c r="C2366" s="13" t="s">
        <v>12185</v>
      </c>
      <c r="D2366" s="1608">
        <v>96.350000000000009</v>
      </c>
      <c r="E2366" s="210">
        <f>VLOOKUP(A2366,'Lead Sheet'!A:B,2,0)</f>
        <v>0</v>
      </c>
      <c r="F2366" s="1608">
        <f t="shared" si="36"/>
        <v>0</v>
      </c>
      <c r="G2366" s="1648">
        <v>100</v>
      </c>
      <c r="H2366" s="1648">
        <v>1000</v>
      </c>
      <c r="I2366" s="1648">
        <v>20</v>
      </c>
      <c r="J2366" s="1650">
        <v>199726053480</v>
      </c>
    </row>
    <row r="2367" spans="1:10">
      <c r="A2367" s="13" t="s">
        <v>3496</v>
      </c>
      <c r="B2367" s="13" t="s">
        <v>12290</v>
      </c>
      <c r="C2367" s="13" t="s">
        <v>12186</v>
      </c>
      <c r="D2367" s="1608">
        <v>160.57999999999998</v>
      </c>
      <c r="E2367" s="210">
        <f>VLOOKUP(A2367,'Lead Sheet'!A:B,2,0)</f>
        <v>0</v>
      </c>
      <c r="F2367" s="1608">
        <f t="shared" si="36"/>
        <v>0</v>
      </c>
      <c r="G2367" s="1648">
        <v>100</v>
      </c>
      <c r="H2367" s="1648">
        <v>1000</v>
      </c>
      <c r="I2367" s="1648">
        <v>20</v>
      </c>
      <c r="J2367" s="1650">
        <v>199726053497</v>
      </c>
    </row>
    <row r="2368" spans="1:10">
      <c r="A2368" s="13" t="s">
        <v>3496</v>
      </c>
      <c r="B2368" s="13" t="s">
        <v>3574</v>
      </c>
      <c r="C2368" s="13" t="s">
        <v>12165</v>
      </c>
      <c r="D2368" s="1608">
        <v>10.79</v>
      </c>
      <c r="E2368" s="210">
        <f>VLOOKUP(A2368,'Lead Sheet'!A:B,2,0)</f>
        <v>0</v>
      </c>
      <c r="F2368" s="1608">
        <f t="shared" si="36"/>
        <v>0</v>
      </c>
      <c r="G2368" s="1648">
        <v>500</v>
      </c>
      <c r="H2368" s="1648">
        <v>5000</v>
      </c>
      <c r="I2368" s="1648">
        <v>20</v>
      </c>
      <c r="J2368" s="1650">
        <v>199726023605</v>
      </c>
    </row>
    <row r="2369" spans="1:10">
      <c r="A2369" s="13" t="s">
        <v>3496</v>
      </c>
      <c r="B2369" s="13" t="s">
        <v>3575</v>
      </c>
      <c r="C2369" s="13" t="s">
        <v>12169</v>
      </c>
      <c r="D2369" s="1608">
        <v>15.459999999999999</v>
      </c>
      <c r="E2369" s="210">
        <f>VLOOKUP(A2369,'Lead Sheet'!A:B,2,0)</f>
        <v>0</v>
      </c>
      <c r="F2369" s="1608">
        <f t="shared" si="36"/>
        <v>0</v>
      </c>
      <c r="G2369" s="1648">
        <v>300</v>
      </c>
      <c r="H2369" s="1648">
        <v>3000</v>
      </c>
      <c r="I2369" s="1648">
        <v>20</v>
      </c>
      <c r="J2369" s="1650">
        <v>199726023612</v>
      </c>
    </row>
    <row r="2370" spans="1:10">
      <c r="A2370" s="13" t="s">
        <v>3496</v>
      </c>
      <c r="B2370" s="13" t="s">
        <v>3576</v>
      </c>
      <c r="C2370" s="13" t="s">
        <v>12173</v>
      </c>
      <c r="D2370" s="1608">
        <v>28.39</v>
      </c>
      <c r="E2370" s="210">
        <f>VLOOKUP(A2370,'Lead Sheet'!A:B,2,0)</f>
        <v>0</v>
      </c>
      <c r="F2370" s="1608">
        <f t="shared" si="36"/>
        <v>0</v>
      </c>
      <c r="G2370" s="1648">
        <v>200</v>
      </c>
      <c r="H2370" s="1648">
        <v>2000</v>
      </c>
      <c r="I2370" s="1648">
        <v>20</v>
      </c>
      <c r="J2370" s="1650">
        <v>199726023629</v>
      </c>
    </row>
    <row r="2371" spans="1:10">
      <c r="A2371" s="13" t="s">
        <v>3496</v>
      </c>
      <c r="B2371" s="13" t="s">
        <v>12291</v>
      </c>
      <c r="C2371" s="13" t="s">
        <v>12187</v>
      </c>
      <c r="D2371" s="1608">
        <v>74.62</v>
      </c>
      <c r="E2371" s="210">
        <f>VLOOKUP(A2371,'Lead Sheet'!A:B,2,0)</f>
        <v>0</v>
      </c>
      <c r="F2371" s="1608">
        <f t="shared" ref="F2371:F2434" si="37">IFERROR(D2371*E2371,"NET")</f>
        <v>0</v>
      </c>
      <c r="G2371" s="1648">
        <v>100</v>
      </c>
      <c r="H2371" s="1648">
        <v>1000</v>
      </c>
      <c r="I2371" s="1648">
        <v>20</v>
      </c>
      <c r="J2371" s="1650">
        <v>199726053503</v>
      </c>
    </row>
    <row r="2372" spans="1:10">
      <c r="A2372" s="13" t="s">
        <v>3496</v>
      </c>
      <c r="B2372" s="13" t="s">
        <v>12292</v>
      </c>
      <c r="C2372" s="13" t="s">
        <v>12188</v>
      </c>
      <c r="D2372" s="1608">
        <v>111.92</v>
      </c>
      <c r="E2372" s="210">
        <f>VLOOKUP(A2372,'Lead Sheet'!A:B,2,0)</f>
        <v>0</v>
      </c>
      <c r="F2372" s="1608">
        <f t="shared" si="37"/>
        <v>0</v>
      </c>
      <c r="G2372" s="1648">
        <v>100</v>
      </c>
      <c r="H2372" s="1648">
        <v>1000</v>
      </c>
      <c r="I2372" s="1648">
        <v>20</v>
      </c>
      <c r="J2372" s="1650">
        <v>199726053510</v>
      </c>
    </row>
    <row r="2373" spans="1:10">
      <c r="A2373" s="13" t="s">
        <v>3496</v>
      </c>
      <c r="B2373" s="13" t="s">
        <v>12293</v>
      </c>
      <c r="C2373" s="13" t="s">
        <v>12189</v>
      </c>
      <c r="D2373" s="1608">
        <v>179.23</v>
      </c>
      <c r="E2373" s="210">
        <f>VLOOKUP(A2373,'Lead Sheet'!A:B,2,0)</f>
        <v>0</v>
      </c>
      <c r="F2373" s="1608">
        <f t="shared" si="37"/>
        <v>0</v>
      </c>
      <c r="G2373" s="1648">
        <v>100</v>
      </c>
      <c r="H2373" s="1648">
        <v>1000</v>
      </c>
      <c r="I2373" s="1648">
        <v>20</v>
      </c>
      <c r="J2373" s="1650">
        <v>199726053527</v>
      </c>
    </row>
    <row r="2374" spans="1:10">
      <c r="A2374" s="13" t="s">
        <v>3496</v>
      </c>
      <c r="B2374" s="13" t="s">
        <v>3577</v>
      </c>
      <c r="C2374" s="13" t="s">
        <v>3578</v>
      </c>
      <c r="D2374" s="1608">
        <v>6.6899999999999995</v>
      </c>
      <c r="E2374" s="210">
        <f>VLOOKUP(A2374,'Lead Sheet'!A:B,2,0)</f>
        <v>0</v>
      </c>
      <c r="F2374" s="1608">
        <f t="shared" si="37"/>
        <v>0</v>
      </c>
      <c r="G2374" s="1648">
        <v>100</v>
      </c>
      <c r="H2374" s="1648">
        <v>100</v>
      </c>
      <c r="I2374" s="1648">
        <v>100</v>
      </c>
      <c r="J2374" s="1650">
        <v>199726023636</v>
      </c>
    </row>
    <row r="2375" spans="1:10">
      <c r="A2375" s="13" t="s">
        <v>3496</v>
      </c>
      <c r="B2375" s="13" t="s">
        <v>3579</v>
      </c>
      <c r="C2375" s="13" t="s">
        <v>3580</v>
      </c>
      <c r="D2375" s="1608">
        <v>6.6899999999999995</v>
      </c>
      <c r="E2375" s="210">
        <f>VLOOKUP(A2375,'Lead Sheet'!A:B,2,0)</f>
        <v>0</v>
      </c>
      <c r="F2375" s="1608">
        <f t="shared" si="37"/>
        <v>0</v>
      </c>
      <c r="G2375" s="1648">
        <v>300</v>
      </c>
      <c r="H2375" s="1648">
        <v>300</v>
      </c>
      <c r="I2375" s="1648">
        <v>300</v>
      </c>
      <c r="J2375" s="1650">
        <v>199726023643</v>
      </c>
    </row>
    <row r="2376" spans="1:10">
      <c r="A2376" s="13" t="s">
        <v>3496</v>
      </c>
      <c r="B2376" s="13" t="s">
        <v>3581</v>
      </c>
      <c r="C2376" s="13" t="s">
        <v>3582</v>
      </c>
      <c r="D2376" s="1608">
        <v>6.6899999999999995</v>
      </c>
      <c r="E2376" s="210">
        <f>VLOOKUP(A2376,'Lead Sheet'!A:B,2,0)</f>
        <v>0</v>
      </c>
      <c r="F2376" s="1608">
        <f t="shared" si="37"/>
        <v>0</v>
      </c>
      <c r="G2376" s="1648">
        <v>500</v>
      </c>
      <c r="H2376" s="1648">
        <v>500</v>
      </c>
      <c r="I2376" s="1648">
        <v>500</v>
      </c>
      <c r="J2376" s="1650">
        <v>199726023650</v>
      </c>
    </row>
    <row r="2377" spans="1:10">
      <c r="A2377" s="13" t="s">
        <v>3496</v>
      </c>
      <c r="B2377" s="13" t="s">
        <v>3583</v>
      </c>
      <c r="C2377" s="13" t="s">
        <v>3584</v>
      </c>
      <c r="D2377" s="1608">
        <v>12.53</v>
      </c>
      <c r="E2377" s="210">
        <f>VLOOKUP(A2377,'Lead Sheet'!A:B,2,0)</f>
        <v>0</v>
      </c>
      <c r="F2377" s="1608">
        <f t="shared" si="37"/>
        <v>0</v>
      </c>
      <c r="G2377" s="1648">
        <v>100</v>
      </c>
      <c r="H2377" s="1648">
        <v>100</v>
      </c>
      <c r="I2377" s="1648">
        <v>100</v>
      </c>
      <c r="J2377" s="1650">
        <v>199726023667</v>
      </c>
    </row>
    <row r="2378" spans="1:10">
      <c r="A2378" s="13" t="s">
        <v>3496</v>
      </c>
      <c r="B2378" s="13" t="s">
        <v>3585</v>
      </c>
      <c r="C2378" s="13" t="s">
        <v>3586</v>
      </c>
      <c r="D2378" s="1608">
        <v>12.53</v>
      </c>
      <c r="E2378" s="210">
        <f>VLOOKUP(A2378,'Lead Sheet'!A:B,2,0)</f>
        <v>0</v>
      </c>
      <c r="F2378" s="1608">
        <f t="shared" si="37"/>
        <v>0</v>
      </c>
      <c r="G2378" s="1648">
        <v>300</v>
      </c>
      <c r="H2378" s="1648">
        <v>300</v>
      </c>
      <c r="I2378" s="1648">
        <v>300</v>
      </c>
      <c r="J2378" s="1650">
        <v>199726023674</v>
      </c>
    </row>
    <row r="2379" spans="1:10">
      <c r="A2379" s="13" t="s">
        <v>3496</v>
      </c>
      <c r="B2379" s="13" t="s">
        <v>3587</v>
      </c>
      <c r="C2379" s="13" t="s">
        <v>3588</v>
      </c>
      <c r="D2379" s="1608">
        <v>19.580000000000002</v>
      </c>
      <c r="E2379" s="210">
        <f>VLOOKUP(A2379,'Lead Sheet'!A:B,2,0)</f>
        <v>0</v>
      </c>
      <c r="F2379" s="1608">
        <f t="shared" si="37"/>
        <v>0</v>
      </c>
      <c r="G2379" s="1648">
        <v>100</v>
      </c>
      <c r="H2379" s="1648">
        <v>100</v>
      </c>
      <c r="I2379" s="1648">
        <v>100</v>
      </c>
      <c r="J2379" s="1650">
        <v>199726023681</v>
      </c>
    </row>
    <row r="2380" spans="1:10">
      <c r="A2380" s="13" t="s">
        <v>3496</v>
      </c>
      <c r="B2380" s="13" t="s">
        <v>3589</v>
      </c>
      <c r="C2380" s="13" t="s">
        <v>8907</v>
      </c>
      <c r="D2380" s="1608">
        <v>19.580000000000002</v>
      </c>
      <c r="E2380" s="210">
        <f>VLOOKUP(A2380,'Lead Sheet'!A:B,2,0)</f>
        <v>0</v>
      </c>
      <c r="F2380" s="1608">
        <f t="shared" si="37"/>
        <v>0</v>
      </c>
      <c r="G2380" s="1648">
        <v>300</v>
      </c>
      <c r="H2380" s="1648">
        <v>300</v>
      </c>
      <c r="I2380" s="1648">
        <v>300</v>
      </c>
      <c r="J2380" s="1650">
        <v>199726023698</v>
      </c>
    </row>
    <row r="2381" spans="1:10">
      <c r="A2381" s="13" t="s">
        <v>3496</v>
      </c>
      <c r="B2381" s="13" t="s">
        <v>12236</v>
      </c>
      <c r="C2381" s="13" t="s">
        <v>12193</v>
      </c>
      <c r="D2381" s="1608">
        <v>60.32</v>
      </c>
      <c r="E2381" s="210">
        <f>VLOOKUP(A2381,'Lead Sheet'!A:B,2,0)</f>
        <v>0</v>
      </c>
      <c r="F2381" s="1608">
        <f t="shared" si="37"/>
        <v>0</v>
      </c>
      <c r="G2381" s="1648">
        <v>100</v>
      </c>
      <c r="H2381" s="1648">
        <v>100</v>
      </c>
      <c r="I2381" s="1648">
        <v>100</v>
      </c>
      <c r="J2381" s="1650">
        <v>199726053534</v>
      </c>
    </row>
    <row r="2382" spans="1:10">
      <c r="A2382" s="13" t="s">
        <v>3496</v>
      </c>
      <c r="B2382" s="13" t="s">
        <v>12237</v>
      </c>
      <c r="C2382" s="13" t="s">
        <v>12196</v>
      </c>
      <c r="D2382" s="1608">
        <v>60.32</v>
      </c>
      <c r="E2382" s="210">
        <f>VLOOKUP(A2382,'Lead Sheet'!A:B,2,0)</f>
        <v>0</v>
      </c>
      <c r="F2382" s="1608">
        <f t="shared" si="37"/>
        <v>0</v>
      </c>
      <c r="G2382" s="1648">
        <v>300</v>
      </c>
      <c r="H2382" s="1648">
        <v>300</v>
      </c>
      <c r="I2382" s="1648">
        <v>300</v>
      </c>
      <c r="J2382" s="1650">
        <v>199726053541</v>
      </c>
    </row>
    <row r="2383" spans="1:10">
      <c r="A2383" s="13" t="s">
        <v>3496</v>
      </c>
      <c r="B2383" s="13" t="s">
        <v>12238</v>
      </c>
      <c r="C2383" s="13" t="s">
        <v>12197</v>
      </c>
      <c r="D2383" s="1608">
        <v>60.32</v>
      </c>
      <c r="E2383" s="210">
        <f>VLOOKUP(A2383,'Lead Sheet'!A:B,2,0)</f>
        <v>0</v>
      </c>
      <c r="F2383" s="1608">
        <f t="shared" si="37"/>
        <v>0</v>
      </c>
      <c r="G2383" s="1648">
        <v>500</v>
      </c>
      <c r="H2383" s="1648">
        <v>500</v>
      </c>
      <c r="I2383" s="1648">
        <v>500</v>
      </c>
      <c r="J2383" s="1650">
        <v>199726053558</v>
      </c>
    </row>
    <row r="2384" spans="1:10">
      <c r="A2384" s="13" t="s">
        <v>3496</v>
      </c>
      <c r="B2384" s="13" t="s">
        <v>12239</v>
      </c>
      <c r="C2384" s="13" t="s">
        <v>12198</v>
      </c>
      <c r="D2384" s="1608">
        <v>93.550000000000011</v>
      </c>
      <c r="E2384" s="210">
        <f>VLOOKUP(A2384,'Lead Sheet'!A:B,2,0)</f>
        <v>0</v>
      </c>
      <c r="F2384" s="1608">
        <f t="shared" si="37"/>
        <v>0</v>
      </c>
      <c r="G2384" s="1648">
        <v>100</v>
      </c>
      <c r="H2384" s="1648">
        <v>100</v>
      </c>
      <c r="I2384" s="1648">
        <v>100</v>
      </c>
      <c r="J2384" s="1650">
        <v>199726053565</v>
      </c>
    </row>
    <row r="2385" spans="1:10">
      <c r="A2385" s="13" t="s">
        <v>3496</v>
      </c>
      <c r="B2385" s="13" t="s">
        <v>12240</v>
      </c>
      <c r="C2385" s="13" t="s">
        <v>12194</v>
      </c>
      <c r="D2385" s="1608">
        <v>93.550000000000011</v>
      </c>
      <c r="E2385" s="210">
        <f>VLOOKUP(A2385,'Lead Sheet'!A:B,2,0)</f>
        <v>0</v>
      </c>
      <c r="F2385" s="1608">
        <f t="shared" si="37"/>
        <v>0</v>
      </c>
      <c r="G2385" s="1648">
        <v>300</v>
      </c>
      <c r="H2385" s="1648">
        <v>300</v>
      </c>
      <c r="I2385" s="1648">
        <v>300</v>
      </c>
      <c r="J2385" s="1650">
        <v>199726053572</v>
      </c>
    </row>
    <row r="2386" spans="1:10">
      <c r="A2386" s="13" t="s">
        <v>3496</v>
      </c>
      <c r="B2386" s="13" t="s">
        <v>12241</v>
      </c>
      <c r="C2386" s="13" t="s">
        <v>12199</v>
      </c>
      <c r="D2386" s="1608">
        <v>93.550000000000011</v>
      </c>
      <c r="E2386" s="210">
        <f>VLOOKUP(A2386,'Lead Sheet'!A:B,2,0)</f>
        <v>0</v>
      </c>
      <c r="F2386" s="1608">
        <f t="shared" si="37"/>
        <v>0</v>
      </c>
      <c r="G2386" s="1648">
        <v>500</v>
      </c>
      <c r="H2386" s="1648">
        <v>500</v>
      </c>
      <c r="I2386" s="1648">
        <v>500</v>
      </c>
      <c r="J2386" s="1650">
        <v>199726053589</v>
      </c>
    </row>
    <row r="2387" spans="1:10">
      <c r="A2387" s="13" t="s">
        <v>3496</v>
      </c>
      <c r="B2387" s="13" t="s">
        <v>12242</v>
      </c>
      <c r="C2387" s="13" t="s">
        <v>12200</v>
      </c>
      <c r="D2387" s="1608">
        <v>155.91</v>
      </c>
      <c r="E2387" s="210">
        <f>VLOOKUP(A2387,'Lead Sheet'!A:B,2,0)</f>
        <v>0</v>
      </c>
      <c r="F2387" s="1608">
        <f t="shared" si="37"/>
        <v>0</v>
      </c>
      <c r="G2387" s="1648">
        <v>100</v>
      </c>
      <c r="H2387" s="1648">
        <v>100</v>
      </c>
      <c r="I2387" s="1648">
        <v>100</v>
      </c>
      <c r="J2387" s="1650">
        <v>199726053596</v>
      </c>
    </row>
    <row r="2388" spans="1:10">
      <c r="A2388" s="13" t="s">
        <v>3496</v>
      </c>
      <c r="B2388" s="13" t="s">
        <v>12243</v>
      </c>
      <c r="C2388" s="13" t="s">
        <v>12201</v>
      </c>
      <c r="D2388" s="1608">
        <v>155.91</v>
      </c>
      <c r="E2388" s="210">
        <f>VLOOKUP(A2388,'Lead Sheet'!A:B,2,0)</f>
        <v>0</v>
      </c>
      <c r="F2388" s="1608">
        <f t="shared" si="37"/>
        <v>0</v>
      </c>
      <c r="G2388" s="1648">
        <v>300</v>
      </c>
      <c r="H2388" s="1648">
        <v>300</v>
      </c>
      <c r="I2388" s="1648">
        <v>300</v>
      </c>
      <c r="J2388" s="1650">
        <v>199726053602</v>
      </c>
    </row>
    <row r="2389" spans="1:10">
      <c r="A2389" s="13" t="s">
        <v>3496</v>
      </c>
      <c r="B2389" s="13" t="s">
        <v>12244</v>
      </c>
      <c r="C2389" s="13" t="s">
        <v>12195</v>
      </c>
      <c r="D2389" s="1608">
        <v>155.91</v>
      </c>
      <c r="E2389" s="210">
        <f>VLOOKUP(A2389,'Lead Sheet'!A:B,2,0)</f>
        <v>0</v>
      </c>
      <c r="F2389" s="1608">
        <f t="shared" si="37"/>
        <v>0</v>
      </c>
      <c r="G2389" s="1648">
        <v>500</v>
      </c>
      <c r="H2389" s="1648">
        <v>500</v>
      </c>
      <c r="I2389" s="1648">
        <v>500</v>
      </c>
      <c r="J2389" s="1650">
        <v>199726053619</v>
      </c>
    </row>
    <row r="2390" spans="1:10">
      <c r="A2390" s="13" t="s">
        <v>3496</v>
      </c>
      <c r="B2390" s="13" t="s">
        <v>3590</v>
      </c>
      <c r="C2390" s="13" t="s">
        <v>3591</v>
      </c>
      <c r="D2390" s="1608">
        <v>6.6899999999999995</v>
      </c>
      <c r="E2390" s="210">
        <f>VLOOKUP(A2390,'Lead Sheet'!A:B,2,0)</f>
        <v>0</v>
      </c>
      <c r="F2390" s="1608">
        <f t="shared" si="37"/>
        <v>0</v>
      </c>
      <c r="G2390" s="1648">
        <v>100</v>
      </c>
      <c r="H2390" s="1648">
        <v>100</v>
      </c>
      <c r="I2390" s="1648">
        <v>100</v>
      </c>
      <c r="J2390" s="1650">
        <v>199726023704</v>
      </c>
    </row>
    <row r="2391" spans="1:10">
      <c r="A2391" s="13" t="s">
        <v>3496</v>
      </c>
      <c r="B2391" s="13" t="s">
        <v>3592</v>
      </c>
      <c r="C2391" s="13" t="s">
        <v>3593</v>
      </c>
      <c r="D2391" s="1608">
        <v>6.6899999999999995</v>
      </c>
      <c r="E2391" s="210">
        <f>VLOOKUP(A2391,'Lead Sheet'!A:B,2,0)</f>
        <v>0</v>
      </c>
      <c r="F2391" s="1608">
        <f t="shared" si="37"/>
        <v>0</v>
      </c>
      <c r="G2391" s="1648">
        <v>300</v>
      </c>
      <c r="H2391" s="1648">
        <v>300</v>
      </c>
      <c r="I2391" s="1648">
        <v>300</v>
      </c>
      <c r="J2391" s="1650">
        <v>199726023711</v>
      </c>
    </row>
    <row r="2392" spans="1:10">
      <c r="A2392" s="13" t="s">
        <v>3496</v>
      </c>
      <c r="B2392" s="13" t="s">
        <v>3594</v>
      </c>
      <c r="C2392" s="13" t="s">
        <v>3595</v>
      </c>
      <c r="D2392" s="1608">
        <v>6.6899999999999995</v>
      </c>
      <c r="E2392" s="210">
        <f>VLOOKUP(A2392,'Lead Sheet'!A:B,2,0)</f>
        <v>0</v>
      </c>
      <c r="F2392" s="1608">
        <f t="shared" si="37"/>
        <v>0</v>
      </c>
      <c r="G2392" s="1648">
        <v>500</v>
      </c>
      <c r="H2392" s="1648">
        <v>500</v>
      </c>
      <c r="I2392" s="1648">
        <v>500</v>
      </c>
      <c r="J2392" s="1650">
        <v>199726023728</v>
      </c>
    </row>
    <row r="2393" spans="1:10">
      <c r="A2393" s="13" t="s">
        <v>3496</v>
      </c>
      <c r="B2393" s="13" t="s">
        <v>3596</v>
      </c>
      <c r="C2393" s="13" t="s">
        <v>3597</v>
      </c>
      <c r="D2393" s="1608">
        <v>12.53</v>
      </c>
      <c r="E2393" s="210">
        <f>VLOOKUP(A2393,'Lead Sheet'!A:B,2,0)</f>
        <v>0</v>
      </c>
      <c r="F2393" s="1608">
        <f t="shared" si="37"/>
        <v>0</v>
      </c>
      <c r="G2393" s="1648">
        <v>100</v>
      </c>
      <c r="H2393" s="1648">
        <v>100</v>
      </c>
      <c r="I2393" s="1648">
        <v>100</v>
      </c>
      <c r="J2393" s="1650">
        <v>199726023735</v>
      </c>
    </row>
    <row r="2394" spans="1:10">
      <c r="A2394" s="13" t="s">
        <v>3496</v>
      </c>
      <c r="B2394" s="13" t="s">
        <v>3598</v>
      </c>
      <c r="C2394" s="13" t="s">
        <v>3599</v>
      </c>
      <c r="D2394" s="1608">
        <v>12.53</v>
      </c>
      <c r="E2394" s="210">
        <f>VLOOKUP(A2394,'Lead Sheet'!A:B,2,0)</f>
        <v>0</v>
      </c>
      <c r="F2394" s="1608">
        <f t="shared" si="37"/>
        <v>0</v>
      </c>
      <c r="G2394" s="1648">
        <v>300</v>
      </c>
      <c r="H2394" s="1648">
        <v>300</v>
      </c>
      <c r="I2394" s="1648">
        <v>300</v>
      </c>
      <c r="J2394" s="1650">
        <v>199726023742</v>
      </c>
    </row>
    <row r="2395" spans="1:10">
      <c r="A2395" s="13" t="s">
        <v>3496</v>
      </c>
      <c r="B2395" s="13" t="s">
        <v>3600</v>
      </c>
      <c r="C2395" s="13" t="s">
        <v>3601</v>
      </c>
      <c r="D2395" s="1608">
        <v>19.580000000000002</v>
      </c>
      <c r="E2395" s="210">
        <f>VLOOKUP(A2395,'Lead Sheet'!A:B,2,0)</f>
        <v>0</v>
      </c>
      <c r="F2395" s="1608">
        <f t="shared" si="37"/>
        <v>0</v>
      </c>
      <c r="G2395" s="1648">
        <v>100</v>
      </c>
      <c r="H2395" s="1648">
        <v>100</v>
      </c>
      <c r="I2395" s="1648">
        <v>100</v>
      </c>
      <c r="J2395" s="1650">
        <v>199726023759</v>
      </c>
    </row>
    <row r="2396" spans="1:10">
      <c r="A2396" s="13" t="s">
        <v>3496</v>
      </c>
      <c r="B2396" s="13" t="s">
        <v>3602</v>
      </c>
      <c r="C2396" s="13" t="s">
        <v>8908</v>
      </c>
      <c r="D2396" s="1608">
        <v>19.580000000000002</v>
      </c>
      <c r="E2396" s="210">
        <f>VLOOKUP(A2396,'Lead Sheet'!A:B,2,0)</f>
        <v>0</v>
      </c>
      <c r="F2396" s="1608">
        <f t="shared" si="37"/>
        <v>0</v>
      </c>
      <c r="G2396" s="1648">
        <v>300</v>
      </c>
      <c r="H2396" s="1648">
        <v>300</v>
      </c>
      <c r="I2396" s="1648">
        <v>300</v>
      </c>
      <c r="J2396" s="1650">
        <v>199726023766</v>
      </c>
    </row>
    <row r="2397" spans="1:10">
      <c r="A2397" s="13" t="s">
        <v>3496</v>
      </c>
      <c r="B2397" s="13" t="s">
        <v>12245</v>
      </c>
      <c r="C2397" s="13" t="s">
        <v>12202</v>
      </c>
      <c r="D2397" s="1608">
        <v>60.32</v>
      </c>
      <c r="E2397" s="210">
        <f>VLOOKUP(A2397,'Lead Sheet'!A:B,2,0)</f>
        <v>0</v>
      </c>
      <c r="F2397" s="1608">
        <f t="shared" si="37"/>
        <v>0</v>
      </c>
      <c r="G2397" s="1648">
        <v>100</v>
      </c>
      <c r="H2397" s="1648">
        <v>100</v>
      </c>
      <c r="I2397" s="1648">
        <v>100</v>
      </c>
      <c r="J2397" s="1650">
        <v>199726053626</v>
      </c>
    </row>
    <row r="2398" spans="1:10">
      <c r="A2398" s="13" t="s">
        <v>3496</v>
      </c>
      <c r="B2398" s="13" t="s">
        <v>12246</v>
      </c>
      <c r="C2398" s="13" t="s">
        <v>12203</v>
      </c>
      <c r="D2398" s="1608">
        <v>60.32</v>
      </c>
      <c r="E2398" s="210">
        <f>VLOOKUP(A2398,'Lead Sheet'!A:B,2,0)</f>
        <v>0</v>
      </c>
      <c r="F2398" s="1608">
        <f t="shared" si="37"/>
        <v>0</v>
      </c>
      <c r="G2398" s="1648">
        <v>300</v>
      </c>
      <c r="H2398" s="1648">
        <v>300</v>
      </c>
      <c r="I2398" s="1648">
        <v>300</v>
      </c>
      <c r="J2398" s="1650">
        <v>199726053633</v>
      </c>
    </row>
    <row r="2399" spans="1:10">
      <c r="A2399" s="13" t="s">
        <v>3496</v>
      </c>
      <c r="B2399" s="13" t="s">
        <v>12247</v>
      </c>
      <c r="C2399" s="13" t="s">
        <v>12204</v>
      </c>
      <c r="D2399" s="1608">
        <v>60.32</v>
      </c>
      <c r="E2399" s="210">
        <f>VLOOKUP(A2399,'Lead Sheet'!A:B,2,0)</f>
        <v>0</v>
      </c>
      <c r="F2399" s="1608">
        <f t="shared" si="37"/>
        <v>0</v>
      </c>
      <c r="G2399" s="1648">
        <v>500</v>
      </c>
      <c r="H2399" s="1648">
        <v>500</v>
      </c>
      <c r="I2399" s="1648">
        <v>500</v>
      </c>
      <c r="J2399" s="1650">
        <v>199726053640</v>
      </c>
    </row>
    <row r="2400" spans="1:10">
      <c r="A2400" s="13" t="s">
        <v>3496</v>
      </c>
      <c r="B2400" s="13" t="s">
        <v>12248</v>
      </c>
      <c r="C2400" s="13" t="s">
        <v>12205</v>
      </c>
      <c r="D2400" s="1608">
        <v>93.550000000000011</v>
      </c>
      <c r="E2400" s="210">
        <f>VLOOKUP(A2400,'Lead Sheet'!A:B,2,0)</f>
        <v>0</v>
      </c>
      <c r="F2400" s="1608">
        <f t="shared" si="37"/>
        <v>0</v>
      </c>
      <c r="G2400" s="1648">
        <v>100</v>
      </c>
      <c r="H2400" s="1648">
        <v>100</v>
      </c>
      <c r="I2400" s="1648">
        <v>100</v>
      </c>
      <c r="J2400" s="1650">
        <v>199726053657</v>
      </c>
    </row>
    <row r="2401" spans="1:10">
      <c r="A2401" s="13" t="s">
        <v>3496</v>
      </c>
      <c r="B2401" s="13" t="s">
        <v>12249</v>
      </c>
      <c r="C2401" s="13" t="s">
        <v>12206</v>
      </c>
      <c r="D2401" s="1608">
        <v>93.550000000000011</v>
      </c>
      <c r="E2401" s="210">
        <f>VLOOKUP(A2401,'Lead Sheet'!A:B,2,0)</f>
        <v>0</v>
      </c>
      <c r="F2401" s="1608">
        <f t="shared" si="37"/>
        <v>0</v>
      </c>
      <c r="G2401" s="1648">
        <v>300</v>
      </c>
      <c r="H2401" s="1648">
        <v>300</v>
      </c>
      <c r="I2401" s="1648">
        <v>300</v>
      </c>
      <c r="J2401" s="1650">
        <v>199726053664</v>
      </c>
    </row>
    <row r="2402" spans="1:10">
      <c r="A2402" s="13" t="s">
        <v>3496</v>
      </c>
      <c r="B2402" s="13" t="s">
        <v>12250</v>
      </c>
      <c r="C2402" s="13" t="s">
        <v>12207</v>
      </c>
      <c r="D2402" s="1608">
        <v>93.550000000000011</v>
      </c>
      <c r="E2402" s="210">
        <f>VLOOKUP(A2402,'Lead Sheet'!A:B,2,0)</f>
        <v>0</v>
      </c>
      <c r="F2402" s="1608">
        <f t="shared" si="37"/>
        <v>0</v>
      </c>
      <c r="G2402" s="1648">
        <v>500</v>
      </c>
      <c r="H2402" s="1648">
        <v>500</v>
      </c>
      <c r="I2402" s="1648">
        <v>500</v>
      </c>
      <c r="J2402" s="1650">
        <v>199726053671</v>
      </c>
    </row>
    <row r="2403" spans="1:10">
      <c r="A2403" s="13" t="s">
        <v>3496</v>
      </c>
      <c r="B2403" s="13" t="s">
        <v>12251</v>
      </c>
      <c r="C2403" s="13" t="s">
        <v>12208</v>
      </c>
      <c r="D2403" s="1608">
        <v>155.91</v>
      </c>
      <c r="E2403" s="210">
        <f>VLOOKUP(A2403,'Lead Sheet'!A:B,2,0)</f>
        <v>0</v>
      </c>
      <c r="F2403" s="1608">
        <f t="shared" si="37"/>
        <v>0</v>
      </c>
      <c r="G2403" s="1648">
        <v>100</v>
      </c>
      <c r="H2403" s="1648">
        <v>100</v>
      </c>
      <c r="I2403" s="1648">
        <v>100</v>
      </c>
      <c r="J2403" s="1650">
        <v>199726053688</v>
      </c>
    </row>
    <row r="2404" spans="1:10">
      <c r="A2404" s="13" t="s">
        <v>3496</v>
      </c>
      <c r="B2404" s="13" t="s">
        <v>12252</v>
      </c>
      <c r="C2404" s="13" t="s">
        <v>12209</v>
      </c>
      <c r="D2404" s="1608">
        <v>155.91</v>
      </c>
      <c r="E2404" s="210">
        <f>VLOOKUP(A2404,'Lead Sheet'!A:B,2,0)</f>
        <v>0</v>
      </c>
      <c r="F2404" s="1608">
        <f t="shared" si="37"/>
        <v>0</v>
      </c>
      <c r="G2404" s="1648">
        <v>300</v>
      </c>
      <c r="H2404" s="1648">
        <v>300</v>
      </c>
      <c r="I2404" s="1648">
        <v>300</v>
      </c>
      <c r="J2404" s="1650">
        <v>199726053695</v>
      </c>
    </row>
    <row r="2405" spans="1:10">
      <c r="A2405" s="13" t="s">
        <v>3496</v>
      </c>
      <c r="B2405" s="13" t="s">
        <v>12253</v>
      </c>
      <c r="C2405" s="13" t="s">
        <v>12210</v>
      </c>
      <c r="D2405" s="1608">
        <v>155.91</v>
      </c>
      <c r="E2405" s="210">
        <f>VLOOKUP(A2405,'Lead Sheet'!A:B,2,0)</f>
        <v>0</v>
      </c>
      <c r="F2405" s="1608">
        <f t="shared" si="37"/>
        <v>0</v>
      </c>
      <c r="G2405" s="1648">
        <v>500</v>
      </c>
      <c r="H2405" s="1648">
        <v>500</v>
      </c>
      <c r="I2405" s="1648">
        <v>500</v>
      </c>
      <c r="J2405" s="1650">
        <v>199726053701</v>
      </c>
    </row>
    <row r="2406" spans="1:10">
      <c r="A2406" s="13" t="s">
        <v>3496</v>
      </c>
      <c r="B2406" s="13" t="s">
        <v>12254</v>
      </c>
      <c r="C2406" s="13" t="s">
        <v>12220</v>
      </c>
      <c r="D2406" s="1608">
        <v>6.6899999999999995</v>
      </c>
      <c r="E2406" s="210">
        <f>VLOOKUP(A2406,'Lead Sheet'!A:B,2,0)</f>
        <v>0</v>
      </c>
      <c r="F2406" s="1608">
        <f t="shared" si="37"/>
        <v>0</v>
      </c>
      <c r="G2406" s="1648">
        <v>100</v>
      </c>
      <c r="H2406" s="1648">
        <v>100</v>
      </c>
      <c r="I2406" s="1648">
        <v>100</v>
      </c>
      <c r="J2406" s="1650">
        <v>199726053718</v>
      </c>
    </row>
    <row r="2407" spans="1:10">
      <c r="A2407" s="13" t="s">
        <v>3496</v>
      </c>
      <c r="B2407" s="13" t="s">
        <v>12255</v>
      </c>
      <c r="C2407" s="13" t="s">
        <v>12221</v>
      </c>
      <c r="D2407" s="1608">
        <v>6.6899999999999995</v>
      </c>
      <c r="E2407" s="210">
        <f>VLOOKUP(A2407,'Lead Sheet'!A:B,2,0)</f>
        <v>0</v>
      </c>
      <c r="F2407" s="1608">
        <f t="shared" si="37"/>
        <v>0</v>
      </c>
      <c r="G2407" s="1648">
        <v>300</v>
      </c>
      <c r="H2407" s="1648">
        <v>300</v>
      </c>
      <c r="I2407" s="1648">
        <v>300</v>
      </c>
      <c r="J2407" s="1650">
        <v>199726053725</v>
      </c>
    </row>
    <row r="2408" spans="1:10">
      <c r="A2408" s="13" t="s">
        <v>3496</v>
      </c>
      <c r="B2408" s="13" t="s">
        <v>12256</v>
      </c>
      <c r="C2408" s="13" t="s">
        <v>12222</v>
      </c>
      <c r="D2408" s="1608">
        <v>6.6899999999999995</v>
      </c>
      <c r="E2408" s="210">
        <f>VLOOKUP(A2408,'Lead Sheet'!A:B,2,0)</f>
        <v>0</v>
      </c>
      <c r="F2408" s="1608">
        <f t="shared" si="37"/>
        <v>0</v>
      </c>
      <c r="G2408" s="1648">
        <v>500</v>
      </c>
      <c r="H2408" s="1648">
        <v>500</v>
      </c>
      <c r="I2408" s="1648">
        <v>500</v>
      </c>
      <c r="J2408" s="1650">
        <v>199726053732</v>
      </c>
    </row>
    <row r="2409" spans="1:10">
      <c r="A2409" s="13" t="s">
        <v>3496</v>
      </c>
      <c r="B2409" s="13" t="s">
        <v>12257</v>
      </c>
      <c r="C2409" s="13" t="s">
        <v>12223</v>
      </c>
      <c r="D2409" s="1608">
        <v>12.53</v>
      </c>
      <c r="E2409" s="210">
        <f>VLOOKUP(A2409,'Lead Sheet'!A:B,2,0)</f>
        <v>0</v>
      </c>
      <c r="F2409" s="1608">
        <f t="shared" si="37"/>
        <v>0</v>
      </c>
      <c r="G2409" s="1648">
        <v>100</v>
      </c>
      <c r="H2409" s="1648">
        <v>100</v>
      </c>
      <c r="I2409" s="1648">
        <v>100</v>
      </c>
      <c r="J2409" s="1650">
        <v>199726053749</v>
      </c>
    </row>
    <row r="2410" spans="1:10">
      <c r="A2410" s="13" t="s">
        <v>3496</v>
      </c>
      <c r="B2410" s="13" t="s">
        <v>12258</v>
      </c>
      <c r="C2410" s="13" t="s">
        <v>12224</v>
      </c>
      <c r="D2410" s="1608">
        <v>12.53</v>
      </c>
      <c r="E2410" s="210">
        <f>VLOOKUP(A2410,'Lead Sheet'!A:B,2,0)</f>
        <v>0</v>
      </c>
      <c r="F2410" s="1608">
        <f t="shared" si="37"/>
        <v>0</v>
      </c>
      <c r="G2410" s="1648">
        <v>300</v>
      </c>
      <c r="H2410" s="1648">
        <v>300</v>
      </c>
      <c r="I2410" s="1648">
        <v>300</v>
      </c>
      <c r="J2410" s="1650">
        <v>199726053756</v>
      </c>
    </row>
    <row r="2411" spans="1:10">
      <c r="A2411" s="13" t="s">
        <v>3496</v>
      </c>
      <c r="B2411" s="13" t="s">
        <v>12259</v>
      </c>
      <c r="C2411" s="13" t="s">
        <v>12225</v>
      </c>
      <c r="D2411" s="1608">
        <v>19.580000000000002</v>
      </c>
      <c r="E2411" s="210">
        <f>VLOOKUP(A2411,'Lead Sheet'!A:B,2,0)</f>
        <v>0</v>
      </c>
      <c r="F2411" s="1608">
        <f t="shared" si="37"/>
        <v>0</v>
      </c>
      <c r="G2411" s="1648">
        <v>100</v>
      </c>
      <c r="H2411" s="1648">
        <v>100</v>
      </c>
      <c r="I2411" s="1648">
        <v>100</v>
      </c>
      <c r="J2411" s="1650">
        <v>199726053763</v>
      </c>
    </row>
    <row r="2412" spans="1:10">
      <c r="A2412" s="13" t="s">
        <v>3496</v>
      </c>
      <c r="B2412" s="13" t="s">
        <v>12260</v>
      </c>
      <c r="C2412" s="13" t="s">
        <v>12226</v>
      </c>
      <c r="D2412" s="1608">
        <v>19.580000000000002</v>
      </c>
      <c r="E2412" s="210">
        <f>VLOOKUP(A2412,'Lead Sheet'!A:B,2,0)</f>
        <v>0</v>
      </c>
      <c r="F2412" s="1608">
        <f t="shared" si="37"/>
        <v>0</v>
      </c>
      <c r="G2412" s="1648">
        <v>300</v>
      </c>
      <c r="H2412" s="1648">
        <v>300</v>
      </c>
      <c r="I2412" s="1648">
        <v>300</v>
      </c>
      <c r="J2412" s="1650">
        <v>199726053770</v>
      </c>
    </row>
    <row r="2413" spans="1:10">
      <c r="A2413" s="13" t="s">
        <v>3496</v>
      </c>
      <c r="B2413" s="13" t="s">
        <v>12261</v>
      </c>
      <c r="C2413" s="13" t="s">
        <v>12227</v>
      </c>
      <c r="D2413" s="1608">
        <v>60.32</v>
      </c>
      <c r="E2413" s="210">
        <f>VLOOKUP(A2413,'Lead Sheet'!A:B,2,0)</f>
        <v>0</v>
      </c>
      <c r="F2413" s="1608">
        <f t="shared" si="37"/>
        <v>0</v>
      </c>
      <c r="G2413" s="1648">
        <v>100</v>
      </c>
      <c r="H2413" s="1648">
        <v>100</v>
      </c>
      <c r="I2413" s="1648">
        <v>100</v>
      </c>
      <c r="J2413" s="1650">
        <v>199726053787</v>
      </c>
    </row>
    <row r="2414" spans="1:10">
      <c r="A2414" s="13" t="s">
        <v>3496</v>
      </c>
      <c r="B2414" s="13" t="s">
        <v>12262</v>
      </c>
      <c r="C2414" s="13" t="s">
        <v>12228</v>
      </c>
      <c r="D2414" s="1608">
        <v>60.32</v>
      </c>
      <c r="E2414" s="210">
        <f>VLOOKUP(A2414,'Lead Sheet'!A:B,2,0)</f>
        <v>0</v>
      </c>
      <c r="F2414" s="1608">
        <f t="shared" si="37"/>
        <v>0</v>
      </c>
      <c r="G2414" s="1648">
        <v>300</v>
      </c>
      <c r="H2414" s="1648">
        <v>300</v>
      </c>
      <c r="I2414" s="1648">
        <v>300</v>
      </c>
      <c r="J2414" s="1650">
        <v>199726053794</v>
      </c>
    </row>
    <row r="2415" spans="1:10">
      <c r="A2415" s="13" t="s">
        <v>3496</v>
      </c>
      <c r="B2415" s="13" t="s">
        <v>12263</v>
      </c>
      <c r="C2415" s="13" t="s">
        <v>12229</v>
      </c>
      <c r="D2415" s="1608">
        <v>60.32</v>
      </c>
      <c r="E2415" s="210">
        <f>VLOOKUP(A2415,'Lead Sheet'!A:B,2,0)</f>
        <v>0</v>
      </c>
      <c r="F2415" s="1608">
        <f t="shared" si="37"/>
        <v>0</v>
      </c>
      <c r="G2415" s="1648">
        <v>500</v>
      </c>
      <c r="H2415" s="1648">
        <v>500</v>
      </c>
      <c r="I2415" s="1648">
        <v>500</v>
      </c>
      <c r="J2415" s="1650">
        <v>199726053800</v>
      </c>
    </row>
    <row r="2416" spans="1:10">
      <c r="A2416" s="13" t="s">
        <v>3496</v>
      </c>
      <c r="B2416" s="13" t="s">
        <v>12264</v>
      </c>
      <c r="C2416" s="13" t="s">
        <v>12230</v>
      </c>
      <c r="D2416" s="1608">
        <v>93.550000000000011</v>
      </c>
      <c r="E2416" s="210">
        <f>VLOOKUP(A2416,'Lead Sheet'!A:B,2,0)</f>
        <v>0</v>
      </c>
      <c r="F2416" s="1608">
        <f t="shared" si="37"/>
        <v>0</v>
      </c>
      <c r="G2416" s="1648">
        <v>100</v>
      </c>
      <c r="H2416" s="1648">
        <v>100</v>
      </c>
      <c r="I2416" s="1648">
        <v>100</v>
      </c>
      <c r="J2416" s="1650">
        <v>199726053817</v>
      </c>
    </row>
    <row r="2417" spans="1:10">
      <c r="A2417" s="13" t="s">
        <v>3496</v>
      </c>
      <c r="B2417" s="13" t="s">
        <v>12265</v>
      </c>
      <c r="C2417" s="13" t="s">
        <v>12231</v>
      </c>
      <c r="D2417" s="1608">
        <v>93.550000000000011</v>
      </c>
      <c r="E2417" s="210">
        <f>VLOOKUP(A2417,'Lead Sheet'!A:B,2,0)</f>
        <v>0</v>
      </c>
      <c r="F2417" s="1608">
        <f t="shared" si="37"/>
        <v>0</v>
      </c>
      <c r="G2417" s="1648">
        <v>300</v>
      </c>
      <c r="H2417" s="1648">
        <v>300</v>
      </c>
      <c r="I2417" s="1648">
        <v>300</v>
      </c>
      <c r="J2417" s="1650">
        <v>199726053824</v>
      </c>
    </row>
    <row r="2418" spans="1:10">
      <c r="A2418" s="13" t="s">
        <v>3496</v>
      </c>
      <c r="B2418" s="13" t="s">
        <v>12266</v>
      </c>
      <c r="C2418" s="13" t="s">
        <v>12232</v>
      </c>
      <c r="D2418" s="1608">
        <v>93.550000000000011</v>
      </c>
      <c r="E2418" s="210">
        <f>VLOOKUP(A2418,'Lead Sheet'!A:B,2,0)</f>
        <v>0</v>
      </c>
      <c r="F2418" s="1608">
        <f t="shared" si="37"/>
        <v>0</v>
      </c>
      <c r="G2418" s="1648">
        <v>500</v>
      </c>
      <c r="H2418" s="1648">
        <v>500</v>
      </c>
      <c r="I2418" s="1648">
        <v>500</v>
      </c>
      <c r="J2418" s="1650">
        <v>199726053831</v>
      </c>
    </row>
    <row r="2419" spans="1:10">
      <c r="A2419" s="13" t="s">
        <v>3496</v>
      </c>
      <c r="B2419" s="13" t="s">
        <v>12267</v>
      </c>
      <c r="C2419" s="13" t="s">
        <v>12233</v>
      </c>
      <c r="D2419" s="1608">
        <v>155.91</v>
      </c>
      <c r="E2419" s="210">
        <f>VLOOKUP(A2419,'Lead Sheet'!A:B,2,0)</f>
        <v>0</v>
      </c>
      <c r="F2419" s="1608">
        <f t="shared" si="37"/>
        <v>0</v>
      </c>
      <c r="G2419" s="1648">
        <v>100</v>
      </c>
      <c r="H2419" s="1648">
        <v>100</v>
      </c>
      <c r="I2419" s="1648">
        <v>100</v>
      </c>
      <c r="J2419" s="1650">
        <v>199726053848</v>
      </c>
    </row>
    <row r="2420" spans="1:10">
      <c r="A2420" s="13" t="s">
        <v>3496</v>
      </c>
      <c r="B2420" s="13" t="s">
        <v>12268</v>
      </c>
      <c r="C2420" s="13" t="s">
        <v>12234</v>
      </c>
      <c r="D2420" s="1608">
        <v>155.91</v>
      </c>
      <c r="E2420" s="210">
        <f>VLOOKUP(A2420,'Lead Sheet'!A:B,2,0)</f>
        <v>0</v>
      </c>
      <c r="F2420" s="1608">
        <f t="shared" si="37"/>
        <v>0</v>
      </c>
      <c r="G2420" s="1648">
        <v>300</v>
      </c>
      <c r="H2420" s="1648">
        <v>300</v>
      </c>
      <c r="I2420" s="1648">
        <v>300</v>
      </c>
      <c r="J2420" s="1650">
        <v>199726053855</v>
      </c>
    </row>
    <row r="2421" spans="1:10">
      <c r="A2421" s="13" t="s">
        <v>3496</v>
      </c>
      <c r="B2421" s="13" t="s">
        <v>12269</v>
      </c>
      <c r="C2421" s="13" t="s">
        <v>12235</v>
      </c>
      <c r="D2421" s="1608">
        <v>155.91</v>
      </c>
      <c r="E2421" s="210">
        <f>VLOOKUP(A2421,'Lead Sheet'!A:B,2,0)</f>
        <v>0</v>
      </c>
      <c r="F2421" s="1608">
        <f t="shared" si="37"/>
        <v>0</v>
      </c>
      <c r="G2421" s="1648">
        <v>500</v>
      </c>
      <c r="H2421" s="1648">
        <v>500</v>
      </c>
      <c r="I2421" s="1648">
        <v>500</v>
      </c>
      <c r="J2421" s="1650">
        <v>199726053862</v>
      </c>
    </row>
    <row r="2422" spans="1:10">
      <c r="A2422" s="13" t="s">
        <v>3496</v>
      </c>
      <c r="B2422" s="13" t="s">
        <v>3603</v>
      </c>
      <c r="C2422" s="13" t="s">
        <v>3604</v>
      </c>
      <c r="D2422" s="1608">
        <v>9.7999999999999989</v>
      </c>
      <c r="E2422" s="210">
        <f>VLOOKUP(A2422,'Lead Sheet'!A:B,2,0)</f>
        <v>0</v>
      </c>
      <c r="F2422" s="1608">
        <f t="shared" si="37"/>
        <v>0</v>
      </c>
      <c r="G2422" s="1648">
        <v>100</v>
      </c>
      <c r="H2422" s="1648">
        <v>100</v>
      </c>
      <c r="I2422" s="1648">
        <v>100</v>
      </c>
      <c r="J2422" s="1650">
        <v>199726023780</v>
      </c>
    </row>
    <row r="2423" spans="1:10">
      <c r="A2423" s="13" t="s">
        <v>3496</v>
      </c>
      <c r="B2423" s="13" t="s">
        <v>3605</v>
      </c>
      <c r="C2423" s="13" t="s">
        <v>3606</v>
      </c>
      <c r="D2423" s="1608">
        <v>9.7999999999999989</v>
      </c>
      <c r="E2423" s="210">
        <f>VLOOKUP(A2423,'Lead Sheet'!A:B,2,0)</f>
        <v>0</v>
      </c>
      <c r="F2423" s="1608">
        <f t="shared" si="37"/>
        <v>0</v>
      </c>
      <c r="G2423" s="1648">
        <v>300</v>
      </c>
      <c r="H2423" s="1648">
        <v>300</v>
      </c>
      <c r="I2423" s="1648">
        <v>300</v>
      </c>
      <c r="J2423" s="1650">
        <v>199726023797</v>
      </c>
    </row>
    <row r="2424" spans="1:10">
      <c r="A2424" s="13" t="s">
        <v>3496</v>
      </c>
      <c r="B2424" s="13" t="s">
        <v>3607</v>
      </c>
      <c r="C2424" s="13" t="s">
        <v>3608</v>
      </c>
      <c r="D2424" s="1608">
        <v>9.7999999999999989</v>
      </c>
      <c r="E2424" s="210">
        <f>VLOOKUP(A2424,'Lead Sheet'!A:B,2,0)</f>
        <v>0</v>
      </c>
      <c r="F2424" s="1608">
        <f t="shared" si="37"/>
        <v>0</v>
      </c>
      <c r="G2424" s="1648">
        <v>500</v>
      </c>
      <c r="H2424" s="1648">
        <v>500</v>
      </c>
      <c r="I2424" s="1648">
        <v>500</v>
      </c>
      <c r="J2424" s="1650">
        <v>199726023803</v>
      </c>
    </row>
    <row r="2425" spans="1:10">
      <c r="A2425" s="13" t="s">
        <v>3496</v>
      </c>
      <c r="B2425" s="13" t="s">
        <v>3609</v>
      </c>
      <c r="C2425" s="13" t="s">
        <v>3610</v>
      </c>
      <c r="D2425" s="1608">
        <v>14.1</v>
      </c>
      <c r="E2425" s="210">
        <f>VLOOKUP(A2425,'Lead Sheet'!A:B,2,0)</f>
        <v>0</v>
      </c>
      <c r="F2425" s="1608">
        <f t="shared" si="37"/>
        <v>0</v>
      </c>
      <c r="G2425" s="1648">
        <v>100</v>
      </c>
      <c r="H2425" s="1648">
        <v>100</v>
      </c>
      <c r="I2425" s="1648">
        <v>100</v>
      </c>
      <c r="J2425" s="1650">
        <v>199726023858</v>
      </c>
    </row>
    <row r="2426" spans="1:10">
      <c r="A2426" s="13" t="s">
        <v>3496</v>
      </c>
      <c r="B2426" s="13" t="s">
        <v>3611</v>
      </c>
      <c r="C2426" s="13" t="s">
        <v>3612</v>
      </c>
      <c r="D2426" s="1608">
        <v>14.1</v>
      </c>
      <c r="E2426" s="210">
        <f>VLOOKUP(A2426,'Lead Sheet'!A:B,2,0)</f>
        <v>0</v>
      </c>
      <c r="F2426" s="1608">
        <f t="shared" si="37"/>
        <v>0</v>
      </c>
      <c r="G2426" s="1648">
        <v>300</v>
      </c>
      <c r="H2426" s="1648">
        <v>300</v>
      </c>
      <c r="I2426" s="1648">
        <v>300</v>
      </c>
      <c r="J2426" s="1650">
        <v>199726023865</v>
      </c>
    </row>
    <row r="2427" spans="1:10">
      <c r="A2427" s="13" t="s">
        <v>3496</v>
      </c>
      <c r="B2427" s="13" t="s">
        <v>3613</v>
      </c>
      <c r="C2427" s="13" t="s">
        <v>3614</v>
      </c>
      <c r="D2427" s="1608">
        <v>14.1</v>
      </c>
      <c r="E2427" s="210">
        <f>VLOOKUP(A2427,'Lead Sheet'!A:B,2,0)</f>
        <v>0</v>
      </c>
      <c r="F2427" s="1608">
        <f t="shared" si="37"/>
        <v>0</v>
      </c>
      <c r="G2427" s="1648">
        <v>500</v>
      </c>
      <c r="H2427" s="1648">
        <v>500</v>
      </c>
      <c r="I2427" s="1648">
        <v>500</v>
      </c>
      <c r="J2427" s="1650">
        <v>199726023872</v>
      </c>
    </row>
    <row r="2428" spans="1:10">
      <c r="A2428" s="13" t="s">
        <v>3496</v>
      </c>
      <c r="B2428" s="13" t="s">
        <v>3615</v>
      </c>
      <c r="C2428" s="13" t="s">
        <v>3616</v>
      </c>
      <c r="D2428" s="1608">
        <v>25.830000000000002</v>
      </c>
      <c r="E2428" s="210">
        <f>VLOOKUP(A2428,'Lead Sheet'!A:B,2,0)</f>
        <v>0</v>
      </c>
      <c r="F2428" s="1608">
        <f t="shared" si="37"/>
        <v>0</v>
      </c>
      <c r="G2428" s="1648">
        <v>100</v>
      </c>
      <c r="H2428" s="1648">
        <v>100</v>
      </c>
      <c r="I2428" s="1648">
        <v>100</v>
      </c>
      <c r="J2428" s="1650">
        <v>199726023896</v>
      </c>
    </row>
    <row r="2429" spans="1:10">
      <c r="A2429" s="13" t="s">
        <v>3496</v>
      </c>
      <c r="B2429" s="13" t="s">
        <v>3617</v>
      </c>
      <c r="C2429" s="13" t="s">
        <v>3618</v>
      </c>
      <c r="D2429" s="1608">
        <v>25.830000000000002</v>
      </c>
      <c r="E2429" s="210">
        <f>VLOOKUP(A2429,'Lead Sheet'!A:B,2,0)</f>
        <v>0</v>
      </c>
      <c r="F2429" s="1608">
        <f t="shared" si="37"/>
        <v>0</v>
      </c>
      <c r="G2429" s="1648">
        <v>300</v>
      </c>
      <c r="H2429" s="1648">
        <v>300</v>
      </c>
      <c r="I2429" s="1648">
        <v>300</v>
      </c>
      <c r="J2429" s="1650">
        <v>199726023902</v>
      </c>
    </row>
    <row r="2430" spans="1:10">
      <c r="A2430" s="13" t="s">
        <v>3496</v>
      </c>
      <c r="B2430" s="13" t="s">
        <v>12270</v>
      </c>
      <c r="C2430" s="13" t="s">
        <v>12211</v>
      </c>
      <c r="D2430" s="1608">
        <v>72.440000000000012</v>
      </c>
      <c r="E2430" s="210">
        <f>VLOOKUP(A2430,'Lead Sheet'!A:B,2,0)</f>
        <v>0</v>
      </c>
      <c r="F2430" s="1608">
        <f t="shared" si="37"/>
        <v>0</v>
      </c>
      <c r="G2430" s="1648">
        <v>100</v>
      </c>
      <c r="H2430" s="1648">
        <v>100</v>
      </c>
      <c r="I2430" s="1648">
        <v>100</v>
      </c>
      <c r="J2430" s="1650">
        <v>199726053879</v>
      </c>
    </row>
    <row r="2431" spans="1:10">
      <c r="A2431" s="13" t="s">
        <v>3496</v>
      </c>
      <c r="B2431" s="13" t="s">
        <v>12271</v>
      </c>
      <c r="C2431" s="13" t="s">
        <v>12212</v>
      </c>
      <c r="D2431" s="1608">
        <v>72.440000000000012</v>
      </c>
      <c r="E2431" s="210">
        <f>VLOOKUP(A2431,'Lead Sheet'!A:B,2,0)</f>
        <v>0</v>
      </c>
      <c r="F2431" s="1608">
        <f t="shared" si="37"/>
        <v>0</v>
      </c>
      <c r="G2431" s="1648">
        <v>300</v>
      </c>
      <c r="H2431" s="1648">
        <v>300</v>
      </c>
      <c r="I2431" s="1648">
        <v>300</v>
      </c>
      <c r="J2431" s="1650">
        <v>199726053886</v>
      </c>
    </row>
    <row r="2432" spans="1:10">
      <c r="A2432" s="13" t="s">
        <v>3496</v>
      </c>
      <c r="B2432" s="13" t="s">
        <v>12272</v>
      </c>
      <c r="C2432" s="13" t="s">
        <v>12213</v>
      </c>
      <c r="D2432" s="1608">
        <v>72.440000000000012</v>
      </c>
      <c r="E2432" s="210">
        <f>VLOOKUP(A2432,'Lead Sheet'!A:B,2,0)</f>
        <v>0</v>
      </c>
      <c r="F2432" s="1608">
        <f t="shared" si="37"/>
        <v>0</v>
      </c>
      <c r="G2432" s="1648">
        <v>500</v>
      </c>
      <c r="H2432" s="1648">
        <v>500</v>
      </c>
      <c r="I2432" s="1648">
        <v>500</v>
      </c>
      <c r="J2432" s="1650">
        <v>199726053893</v>
      </c>
    </row>
    <row r="2433" spans="1:10">
      <c r="A2433" s="13" t="s">
        <v>3496</v>
      </c>
      <c r="B2433" s="13" t="s">
        <v>12273</v>
      </c>
      <c r="C2433" s="13" t="s">
        <v>12214</v>
      </c>
      <c r="D2433" s="1608">
        <v>108.66000000000001</v>
      </c>
      <c r="E2433" s="210">
        <f>VLOOKUP(A2433,'Lead Sheet'!A:B,2,0)</f>
        <v>0</v>
      </c>
      <c r="F2433" s="1608">
        <f t="shared" si="37"/>
        <v>0</v>
      </c>
      <c r="G2433" s="1648">
        <v>100</v>
      </c>
      <c r="H2433" s="1648">
        <v>100</v>
      </c>
      <c r="I2433" s="1648">
        <v>100</v>
      </c>
      <c r="J2433" s="1650">
        <v>199726053909</v>
      </c>
    </row>
    <row r="2434" spans="1:10">
      <c r="A2434" s="13" t="s">
        <v>3496</v>
      </c>
      <c r="B2434" s="13" t="s">
        <v>12274</v>
      </c>
      <c r="C2434" s="13" t="s">
        <v>12215</v>
      </c>
      <c r="D2434" s="1608">
        <v>108.66000000000001</v>
      </c>
      <c r="E2434" s="210">
        <f>VLOOKUP(A2434,'Lead Sheet'!A:B,2,0)</f>
        <v>0</v>
      </c>
      <c r="F2434" s="1608">
        <f t="shared" si="37"/>
        <v>0</v>
      </c>
      <c r="G2434" s="1648">
        <v>300</v>
      </c>
      <c r="H2434" s="1648">
        <v>300</v>
      </c>
      <c r="I2434" s="1648">
        <v>300</v>
      </c>
      <c r="J2434" s="1650">
        <v>199726053916</v>
      </c>
    </row>
    <row r="2435" spans="1:10">
      <c r="A2435" s="13" t="s">
        <v>3496</v>
      </c>
      <c r="B2435" s="13" t="s">
        <v>12275</v>
      </c>
      <c r="C2435" s="13" t="s">
        <v>12216</v>
      </c>
      <c r="D2435" s="1608">
        <v>108.66000000000001</v>
      </c>
      <c r="E2435" s="210">
        <f>VLOOKUP(A2435,'Lead Sheet'!A:B,2,0)</f>
        <v>0</v>
      </c>
      <c r="F2435" s="1608">
        <f t="shared" ref="F2435:F2498" si="38">IFERROR(D2435*E2435,"NET")</f>
        <v>0</v>
      </c>
      <c r="G2435" s="1648">
        <v>500</v>
      </c>
      <c r="H2435" s="1648">
        <v>500</v>
      </c>
      <c r="I2435" s="1648">
        <v>500</v>
      </c>
      <c r="J2435" s="1650">
        <v>199726053923</v>
      </c>
    </row>
    <row r="2436" spans="1:10">
      <c r="A2436" s="13" t="s">
        <v>3496</v>
      </c>
      <c r="B2436" s="13" t="s">
        <v>12276</v>
      </c>
      <c r="C2436" s="13" t="s">
        <v>12217</v>
      </c>
      <c r="D2436" s="1608">
        <v>174.01999999999998</v>
      </c>
      <c r="E2436" s="210">
        <f>VLOOKUP(A2436,'Lead Sheet'!A:B,2,0)</f>
        <v>0</v>
      </c>
      <c r="F2436" s="1608">
        <f t="shared" si="38"/>
        <v>0</v>
      </c>
      <c r="G2436" s="1648">
        <v>100</v>
      </c>
      <c r="H2436" s="1648">
        <v>100</v>
      </c>
      <c r="I2436" s="1648">
        <v>100</v>
      </c>
      <c r="J2436" s="1650">
        <v>199726053930</v>
      </c>
    </row>
    <row r="2437" spans="1:10">
      <c r="A2437" s="13" t="s">
        <v>3496</v>
      </c>
      <c r="B2437" s="13" t="s">
        <v>12277</v>
      </c>
      <c r="C2437" s="13" t="s">
        <v>12218</v>
      </c>
      <c r="D2437" s="1608">
        <v>174.01999999999998</v>
      </c>
      <c r="E2437" s="210">
        <f>VLOOKUP(A2437,'Lead Sheet'!A:B,2,0)</f>
        <v>0</v>
      </c>
      <c r="F2437" s="1608">
        <f t="shared" si="38"/>
        <v>0</v>
      </c>
      <c r="G2437" s="1648">
        <v>300</v>
      </c>
      <c r="H2437" s="1648">
        <v>300</v>
      </c>
      <c r="I2437" s="1648">
        <v>300</v>
      </c>
      <c r="J2437" s="1650">
        <v>199726053947</v>
      </c>
    </row>
    <row r="2438" spans="1:10">
      <c r="A2438" s="13" t="s">
        <v>3496</v>
      </c>
      <c r="B2438" s="13" t="s">
        <v>12278</v>
      </c>
      <c r="C2438" s="13" t="s">
        <v>12219</v>
      </c>
      <c r="D2438" s="1608">
        <v>174.01999999999998</v>
      </c>
      <c r="E2438" s="210">
        <f>VLOOKUP(A2438,'Lead Sheet'!A:B,2,0)</f>
        <v>0</v>
      </c>
      <c r="F2438" s="1608">
        <f t="shared" si="38"/>
        <v>0</v>
      </c>
      <c r="G2438" s="1648">
        <v>500</v>
      </c>
      <c r="H2438" s="1648">
        <v>500</v>
      </c>
      <c r="I2438" s="1648">
        <v>500</v>
      </c>
      <c r="J2438" s="1650">
        <v>199726053954</v>
      </c>
    </row>
    <row r="2439" spans="1:10">
      <c r="A2439" s="13" t="s">
        <v>3743</v>
      </c>
      <c r="B2439" s="13" t="s">
        <v>1979</v>
      </c>
      <c r="C2439" s="13" t="s">
        <v>10844</v>
      </c>
      <c r="D2439" s="1608">
        <v>3.44</v>
      </c>
      <c r="E2439" s="210">
        <f>VLOOKUP(A2439,'Lead Sheet'!A:B,2,0)</f>
        <v>0</v>
      </c>
      <c r="F2439" s="1608">
        <f t="shared" si="38"/>
        <v>0</v>
      </c>
      <c r="G2439" s="1648">
        <v>50</v>
      </c>
      <c r="H2439" s="1648">
        <v>1500</v>
      </c>
      <c r="I2439" s="1648"/>
      <c r="J2439" s="1650">
        <v>199726023919</v>
      </c>
    </row>
    <row r="2440" spans="1:10">
      <c r="A2440" s="13" t="s">
        <v>3743</v>
      </c>
      <c r="B2440" s="13" t="s">
        <v>1980</v>
      </c>
      <c r="C2440" s="13" t="s">
        <v>10845</v>
      </c>
      <c r="D2440" s="1608">
        <v>3.65</v>
      </c>
      <c r="E2440" s="210">
        <f>VLOOKUP(A2440,'Lead Sheet'!A:B,2,0)</f>
        <v>0</v>
      </c>
      <c r="F2440" s="1608">
        <f t="shared" si="38"/>
        <v>0</v>
      </c>
      <c r="G2440" s="1648">
        <v>50</v>
      </c>
      <c r="H2440" s="1648">
        <v>1000</v>
      </c>
      <c r="I2440" s="1648"/>
      <c r="J2440" s="1650">
        <v>199726023926</v>
      </c>
    </row>
    <row r="2441" spans="1:10">
      <c r="A2441" s="13" t="s">
        <v>3743</v>
      </c>
      <c r="B2441" s="13" t="s">
        <v>1981</v>
      </c>
      <c r="C2441" s="13" t="s">
        <v>10846</v>
      </c>
      <c r="D2441" s="1608">
        <v>5.97</v>
      </c>
      <c r="E2441" s="210">
        <f>VLOOKUP(A2441,'Lead Sheet'!A:B,2,0)</f>
        <v>0</v>
      </c>
      <c r="F2441" s="1608">
        <f t="shared" si="38"/>
        <v>0</v>
      </c>
      <c r="G2441" s="1648">
        <v>25</v>
      </c>
      <c r="H2441" s="1648">
        <v>500</v>
      </c>
      <c r="I2441" s="1648"/>
      <c r="J2441" s="1650">
        <v>199726023933</v>
      </c>
    </row>
    <row r="2442" spans="1:10">
      <c r="A2442" s="13" t="s">
        <v>3743</v>
      </c>
      <c r="B2442" s="13" t="s">
        <v>1983</v>
      </c>
      <c r="C2442" s="13" t="s">
        <v>10847</v>
      </c>
      <c r="D2442" s="1608">
        <v>10.1</v>
      </c>
      <c r="E2442" s="210">
        <f>VLOOKUP(A2442,'Lead Sheet'!A:B,2,0)</f>
        <v>0</v>
      </c>
      <c r="F2442" s="1608">
        <f t="shared" si="38"/>
        <v>0</v>
      </c>
      <c r="G2442" s="1648">
        <v>25</v>
      </c>
      <c r="H2442" s="1648">
        <v>250</v>
      </c>
      <c r="I2442" s="1648"/>
      <c r="J2442" s="1650">
        <v>199726023940</v>
      </c>
    </row>
    <row r="2443" spans="1:10">
      <c r="A2443" s="13" t="s">
        <v>3743</v>
      </c>
      <c r="B2443" s="13" t="s">
        <v>1982</v>
      </c>
      <c r="C2443" s="13" t="s">
        <v>10848</v>
      </c>
      <c r="D2443" s="1608">
        <v>5.45</v>
      </c>
      <c r="E2443" s="210">
        <f>VLOOKUP(A2443,'Lead Sheet'!A:B,2,0)</f>
        <v>0</v>
      </c>
      <c r="F2443" s="1608">
        <f t="shared" si="38"/>
        <v>0</v>
      </c>
      <c r="G2443" s="1648">
        <v>50</v>
      </c>
      <c r="H2443" s="1648">
        <v>500</v>
      </c>
      <c r="I2443" s="1648"/>
      <c r="J2443" s="1650">
        <v>199726023957</v>
      </c>
    </row>
    <row r="2444" spans="1:10">
      <c r="A2444" s="13" t="s">
        <v>3743</v>
      </c>
      <c r="B2444" s="13" t="s">
        <v>1984</v>
      </c>
      <c r="C2444" s="13" t="s">
        <v>10849</v>
      </c>
      <c r="D2444" s="1608">
        <v>8.92</v>
      </c>
      <c r="E2444" s="210">
        <f>VLOOKUP(A2444,'Lead Sheet'!A:B,2,0)</f>
        <v>0</v>
      </c>
      <c r="F2444" s="1608">
        <f t="shared" si="38"/>
        <v>0</v>
      </c>
      <c r="G2444" s="1648">
        <v>25</v>
      </c>
      <c r="H2444" s="1648">
        <v>250</v>
      </c>
      <c r="I2444" s="1648"/>
      <c r="J2444" s="1650">
        <v>199726023964</v>
      </c>
    </row>
    <row r="2445" spans="1:10">
      <c r="A2445" s="13" t="s">
        <v>3743</v>
      </c>
      <c r="B2445" s="13" t="s">
        <v>1968</v>
      </c>
      <c r="C2445" s="13" t="s">
        <v>8837</v>
      </c>
      <c r="D2445" s="1608">
        <v>9.08</v>
      </c>
      <c r="E2445" s="210">
        <f>VLOOKUP(A2445,'Lead Sheet'!A:B,2,0)</f>
        <v>0</v>
      </c>
      <c r="F2445" s="1608">
        <f t="shared" si="38"/>
        <v>0</v>
      </c>
      <c r="G2445" s="1648">
        <v>25</v>
      </c>
      <c r="H2445" s="1648">
        <v>400</v>
      </c>
      <c r="I2445" s="1648"/>
      <c r="J2445" s="1650">
        <v>199726023971</v>
      </c>
    </row>
    <row r="2446" spans="1:10">
      <c r="A2446" s="13" t="s">
        <v>3743</v>
      </c>
      <c r="B2446" s="13" t="s">
        <v>1970</v>
      </c>
      <c r="C2446" s="13" t="s">
        <v>8838</v>
      </c>
      <c r="D2446" s="1608">
        <v>14.25</v>
      </c>
      <c r="E2446" s="210">
        <f>VLOOKUP(A2446,'Lead Sheet'!A:B,2,0)</f>
        <v>0</v>
      </c>
      <c r="F2446" s="1608">
        <f t="shared" si="38"/>
        <v>0</v>
      </c>
      <c r="G2446" s="1648">
        <v>25</v>
      </c>
      <c r="H2446" s="1648">
        <v>300</v>
      </c>
      <c r="I2446" s="1648"/>
      <c r="J2446" s="1650">
        <v>199726023988</v>
      </c>
    </row>
    <row r="2447" spans="1:10">
      <c r="A2447" s="13" t="s">
        <v>3743</v>
      </c>
      <c r="B2447" s="13" t="s">
        <v>1972</v>
      </c>
      <c r="C2447" s="13" t="s">
        <v>8839</v>
      </c>
      <c r="D2447" s="1608">
        <v>26.6</v>
      </c>
      <c r="E2447" s="210">
        <f>VLOOKUP(A2447,'Lead Sheet'!A:B,2,0)</f>
        <v>0</v>
      </c>
      <c r="F2447" s="1608">
        <f t="shared" si="38"/>
        <v>0</v>
      </c>
      <c r="G2447" s="1648">
        <v>10</v>
      </c>
      <c r="H2447" s="1648">
        <v>150</v>
      </c>
      <c r="I2447" s="1648"/>
      <c r="J2447" s="1650">
        <v>199726023995</v>
      </c>
    </row>
    <row r="2448" spans="1:10">
      <c r="A2448" s="13" t="s">
        <v>3743</v>
      </c>
      <c r="B2448" s="13" t="s">
        <v>1967</v>
      </c>
      <c r="C2448" s="13" t="s">
        <v>8840</v>
      </c>
      <c r="D2448" s="1608">
        <v>8.92</v>
      </c>
      <c r="E2448" s="210">
        <f>VLOOKUP(A2448,'Lead Sheet'!A:B,2,0)</f>
        <v>0</v>
      </c>
      <c r="F2448" s="1608">
        <f t="shared" si="38"/>
        <v>0</v>
      </c>
      <c r="G2448" s="1648">
        <v>50</v>
      </c>
      <c r="H2448" s="1648">
        <v>500</v>
      </c>
      <c r="I2448" s="1648"/>
      <c r="J2448" s="1650">
        <v>199726024008</v>
      </c>
    </row>
    <row r="2449" spans="1:10">
      <c r="A2449" s="13" t="s">
        <v>3743</v>
      </c>
      <c r="B2449" s="13" t="s">
        <v>1969</v>
      </c>
      <c r="C2449" s="13" t="s">
        <v>8841</v>
      </c>
      <c r="D2449" s="1608">
        <v>13.47</v>
      </c>
      <c r="E2449" s="210">
        <f>VLOOKUP(A2449,'Lead Sheet'!A:B,2,0)</f>
        <v>0</v>
      </c>
      <c r="F2449" s="1608">
        <f t="shared" si="38"/>
        <v>0</v>
      </c>
      <c r="G2449" s="1648">
        <v>25</v>
      </c>
      <c r="H2449" s="1648">
        <v>400</v>
      </c>
      <c r="I2449" s="1648"/>
      <c r="J2449" s="1650">
        <v>199726024015</v>
      </c>
    </row>
    <row r="2450" spans="1:10">
      <c r="A2450" s="13" t="s">
        <v>3743</v>
      </c>
      <c r="B2450" s="13" t="s">
        <v>1971</v>
      </c>
      <c r="C2450" s="13" t="s">
        <v>8842</v>
      </c>
      <c r="D2450" s="1608">
        <v>10.62</v>
      </c>
      <c r="E2450" s="210">
        <f>VLOOKUP(A2450,'Lead Sheet'!A:B,2,0)</f>
        <v>0</v>
      </c>
      <c r="F2450" s="1608">
        <f t="shared" si="38"/>
        <v>0</v>
      </c>
      <c r="G2450" s="1648">
        <v>25</v>
      </c>
      <c r="H2450" s="1648">
        <v>400</v>
      </c>
      <c r="I2450" s="1648"/>
      <c r="J2450" s="1650">
        <v>199726024022</v>
      </c>
    </row>
    <row r="2451" spans="1:10">
      <c r="A2451" s="13" t="s">
        <v>3743</v>
      </c>
      <c r="B2451" s="13" t="s">
        <v>1973</v>
      </c>
      <c r="C2451" s="13" t="s">
        <v>8843</v>
      </c>
      <c r="D2451" s="1608">
        <v>21.84</v>
      </c>
      <c r="E2451" s="210">
        <f>VLOOKUP(A2451,'Lead Sheet'!A:B,2,0)</f>
        <v>0</v>
      </c>
      <c r="F2451" s="1608">
        <f t="shared" si="38"/>
        <v>0</v>
      </c>
      <c r="G2451" s="1648">
        <v>10</v>
      </c>
      <c r="H2451" s="1648">
        <v>150</v>
      </c>
      <c r="I2451" s="1648"/>
      <c r="J2451" s="1650">
        <v>199726024039</v>
      </c>
    </row>
    <row r="2452" spans="1:10">
      <c r="A2452" s="13" t="s">
        <v>3743</v>
      </c>
      <c r="B2452" s="13" t="s">
        <v>1974</v>
      </c>
      <c r="C2452" s="13" t="s">
        <v>8844</v>
      </c>
      <c r="D2452" s="1608">
        <v>11.47</v>
      </c>
      <c r="E2452" s="210">
        <f>VLOOKUP(A2452,'Lead Sheet'!A:B,2,0)</f>
        <v>0</v>
      </c>
      <c r="F2452" s="1608">
        <f t="shared" si="38"/>
        <v>0</v>
      </c>
      <c r="G2452" s="1648">
        <v>25</v>
      </c>
      <c r="H2452" s="1648">
        <v>400</v>
      </c>
      <c r="I2452" s="1648"/>
      <c r="J2452" s="1650">
        <v>199726024046</v>
      </c>
    </row>
    <row r="2453" spans="1:10">
      <c r="A2453" s="13" t="s">
        <v>3743</v>
      </c>
      <c r="B2453" s="13" t="s">
        <v>1976</v>
      </c>
      <c r="C2453" s="13" t="s">
        <v>8845</v>
      </c>
      <c r="D2453" s="1608">
        <v>15.48</v>
      </c>
      <c r="E2453" s="210">
        <f>VLOOKUP(A2453,'Lead Sheet'!A:B,2,0)</f>
        <v>0</v>
      </c>
      <c r="F2453" s="1608">
        <f t="shared" si="38"/>
        <v>0</v>
      </c>
      <c r="G2453" s="1648">
        <v>25</v>
      </c>
      <c r="H2453" s="1648">
        <v>300</v>
      </c>
      <c r="I2453" s="1648"/>
      <c r="J2453" s="1650">
        <v>199726024053</v>
      </c>
    </row>
    <row r="2454" spans="1:10">
      <c r="A2454" s="13" t="s">
        <v>3743</v>
      </c>
      <c r="B2454" s="13" t="s">
        <v>1978</v>
      </c>
      <c r="C2454" s="13" t="s">
        <v>8846</v>
      </c>
      <c r="D2454" s="1608">
        <v>28.450000000000003</v>
      </c>
      <c r="E2454" s="210">
        <f>VLOOKUP(A2454,'Lead Sheet'!A:B,2,0)</f>
        <v>0</v>
      </c>
      <c r="F2454" s="1608">
        <f t="shared" si="38"/>
        <v>0</v>
      </c>
      <c r="G2454" s="1648">
        <v>25</v>
      </c>
      <c r="H2454" s="1648">
        <v>150</v>
      </c>
      <c r="I2454" s="1648"/>
      <c r="J2454" s="1650">
        <v>199726024060</v>
      </c>
    </row>
    <row r="2455" spans="1:10">
      <c r="A2455" s="13" t="s">
        <v>3743</v>
      </c>
      <c r="B2455" s="13" t="s">
        <v>1975</v>
      </c>
      <c r="C2455" s="13" t="s">
        <v>8847</v>
      </c>
      <c r="D2455" s="1608">
        <v>15.47</v>
      </c>
      <c r="E2455" s="210">
        <f>VLOOKUP(A2455,'Lead Sheet'!A:B,2,0)</f>
        <v>0</v>
      </c>
      <c r="F2455" s="1608">
        <f t="shared" si="38"/>
        <v>0</v>
      </c>
      <c r="G2455" s="1648">
        <v>25</v>
      </c>
      <c r="H2455" s="1648">
        <v>250</v>
      </c>
      <c r="I2455" s="1648"/>
      <c r="J2455" s="1650">
        <v>199726024077</v>
      </c>
    </row>
    <row r="2456" spans="1:10">
      <c r="A2456" s="13" t="s">
        <v>3743</v>
      </c>
      <c r="B2456" s="13" t="s">
        <v>1977</v>
      </c>
      <c r="C2456" s="13" t="s">
        <v>8848</v>
      </c>
      <c r="D2456" s="1608">
        <v>14.65</v>
      </c>
      <c r="E2456" s="210">
        <f>VLOOKUP(A2456,'Lead Sheet'!A:B,2,0)</f>
        <v>0</v>
      </c>
      <c r="F2456" s="1608">
        <f t="shared" si="38"/>
        <v>0</v>
      </c>
      <c r="G2456" s="1648">
        <v>25</v>
      </c>
      <c r="H2456" s="1648">
        <v>300</v>
      </c>
      <c r="I2456" s="1648"/>
      <c r="J2456" s="1650">
        <v>199726024084</v>
      </c>
    </row>
    <row r="2457" spans="1:10">
      <c r="A2457" s="13" t="s">
        <v>3743</v>
      </c>
      <c r="B2457" s="13" t="s">
        <v>1989</v>
      </c>
      <c r="C2457" s="13" t="s">
        <v>8849</v>
      </c>
      <c r="D2457" s="1608">
        <v>5.43</v>
      </c>
      <c r="E2457" s="210">
        <f>VLOOKUP(A2457,'Lead Sheet'!A:B,2,0)</f>
        <v>0</v>
      </c>
      <c r="F2457" s="1608">
        <f t="shared" si="38"/>
        <v>0</v>
      </c>
      <c r="G2457" s="1648">
        <v>100</v>
      </c>
      <c r="H2457" s="1648">
        <v>1000</v>
      </c>
      <c r="I2457" s="1648"/>
      <c r="J2457" s="1650">
        <v>199726024091</v>
      </c>
    </row>
    <row r="2458" spans="1:10">
      <c r="A2458" s="13" t="s">
        <v>3743</v>
      </c>
      <c r="B2458" s="13" t="s">
        <v>1990</v>
      </c>
      <c r="C2458" s="13" t="s">
        <v>8850</v>
      </c>
      <c r="D2458" s="1608">
        <v>5.43</v>
      </c>
      <c r="E2458" s="210">
        <f>VLOOKUP(A2458,'Lead Sheet'!A:B,2,0)</f>
        <v>0</v>
      </c>
      <c r="F2458" s="1608">
        <f t="shared" si="38"/>
        <v>0</v>
      </c>
      <c r="G2458" s="1648">
        <v>50</v>
      </c>
      <c r="H2458" s="1648">
        <v>750</v>
      </c>
      <c r="I2458" s="1648"/>
      <c r="J2458" s="1650">
        <v>199726024107</v>
      </c>
    </row>
    <row r="2459" spans="1:10">
      <c r="A2459" s="13" t="s">
        <v>3743</v>
      </c>
      <c r="B2459" s="13" t="s">
        <v>1991</v>
      </c>
      <c r="C2459" s="13" t="s">
        <v>8851</v>
      </c>
      <c r="D2459" s="1608">
        <v>9.64</v>
      </c>
      <c r="E2459" s="210">
        <f>VLOOKUP(A2459,'Lead Sheet'!A:B,2,0)</f>
        <v>0</v>
      </c>
      <c r="F2459" s="1608">
        <f t="shared" si="38"/>
        <v>0</v>
      </c>
      <c r="G2459" s="1648">
        <v>25</v>
      </c>
      <c r="H2459" s="1648">
        <v>300</v>
      </c>
      <c r="I2459" s="1648"/>
      <c r="J2459" s="1650">
        <v>199726024114</v>
      </c>
    </row>
    <row r="2460" spans="1:10">
      <c r="A2460" s="13" t="s">
        <v>3743</v>
      </c>
      <c r="B2460" s="13" t="s">
        <v>1993</v>
      </c>
      <c r="C2460" s="13" t="s">
        <v>8852</v>
      </c>
      <c r="D2460" s="1608">
        <v>17.59</v>
      </c>
      <c r="E2460" s="210">
        <f>VLOOKUP(A2460,'Lead Sheet'!A:B,2,0)</f>
        <v>0</v>
      </c>
      <c r="F2460" s="1608">
        <f t="shared" si="38"/>
        <v>0</v>
      </c>
      <c r="G2460" s="1648">
        <v>25</v>
      </c>
      <c r="H2460" s="1648">
        <v>150</v>
      </c>
      <c r="I2460" s="1648"/>
      <c r="J2460" s="1650">
        <v>199726024121</v>
      </c>
    </row>
    <row r="2461" spans="1:10">
      <c r="A2461" s="13" t="s">
        <v>3743</v>
      </c>
      <c r="B2461" s="13" t="s">
        <v>1992</v>
      </c>
      <c r="C2461" s="13" t="s">
        <v>8853</v>
      </c>
      <c r="D2461" s="1608">
        <v>9.39</v>
      </c>
      <c r="E2461" s="210">
        <f>VLOOKUP(A2461,'Lead Sheet'!A:B,2,0)</f>
        <v>0</v>
      </c>
      <c r="F2461" s="1608">
        <f t="shared" si="38"/>
        <v>0</v>
      </c>
      <c r="G2461" s="1648">
        <v>25</v>
      </c>
      <c r="H2461" s="1648">
        <v>400</v>
      </c>
      <c r="I2461" s="1648"/>
      <c r="J2461" s="1650">
        <v>199726024138</v>
      </c>
    </row>
    <row r="2462" spans="1:10">
      <c r="A2462" s="13" t="s">
        <v>3743</v>
      </c>
      <c r="B2462" s="13" t="s">
        <v>1985</v>
      </c>
      <c r="C2462" s="13" t="s">
        <v>8855</v>
      </c>
      <c r="D2462" s="1608">
        <v>13.76</v>
      </c>
      <c r="E2462" s="210">
        <f>VLOOKUP(A2462,'Lead Sheet'!A:B,2,0)</f>
        <v>0</v>
      </c>
      <c r="F2462" s="1608">
        <f t="shared" si="38"/>
        <v>0</v>
      </c>
      <c r="G2462" s="1648">
        <v>25</v>
      </c>
      <c r="H2462" s="1648">
        <v>400</v>
      </c>
      <c r="I2462" s="1648"/>
      <c r="J2462" s="1650">
        <v>199726024145</v>
      </c>
    </row>
    <row r="2463" spans="1:10">
      <c r="A2463" s="13" t="s">
        <v>3743</v>
      </c>
      <c r="B2463" s="13" t="s">
        <v>1987</v>
      </c>
      <c r="C2463" s="13" t="s">
        <v>8856</v>
      </c>
      <c r="D2463" s="1608">
        <v>24</v>
      </c>
      <c r="E2463" s="210">
        <f>VLOOKUP(A2463,'Lead Sheet'!A:B,2,0)</f>
        <v>0</v>
      </c>
      <c r="F2463" s="1608">
        <f t="shared" si="38"/>
        <v>0</v>
      </c>
      <c r="G2463" s="1648">
        <v>25</v>
      </c>
      <c r="H2463" s="1648">
        <v>250</v>
      </c>
      <c r="I2463" s="1648"/>
      <c r="J2463" s="1650">
        <v>199726024152</v>
      </c>
    </row>
    <row r="2464" spans="1:10">
      <c r="A2464" s="13" t="s">
        <v>3743</v>
      </c>
      <c r="B2464" s="13" t="s">
        <v>1986</v>
      </c>
      <c r="C2464" s="13" t="s">
        <v>8857</v>
      </c>
      <c r="D2464" s="1608">
        <v>22.220000000000002</v>
      </c>
      <c r="E2464" s="210">
        <f>VLOOKUP(A2464,'Lead Sheet'!A:B,2,0)</f>
        <v>0</v>
      </c>
      <c r="F2464" s="1608">
        <f t="shared" si="38"/>
        <v>0</v>
      </c>
      <c r="G2464" s="1648">
        <v>25</v>
      </c>
      <c r="H2464" s="1648">
        <v>300</v>
      </c>
      <c r="I2464" s="1648"/>
      <c r="J2464" s="1650">
        <v>199726024169</v>
      </c>
    </row>
    <row r="2465" spans="1:10">
      <c r="A2465" s="13" t="s">
        <v>3743</v>
      </c>
      <c r="B2465" s="13" t="s">
        <v>1988</v>
      </c>
      <c r="C2465" s="13" t="s">
        <v>8858</v>
      </c>
      <c r="D2465" s="1608">
        <v>35</v>
      </c>
      <c r="E2465" s="210">
        <f>VLOOKUP(A2465,'Lead Sheet'!A:B,2,0)</f>
        <v>0</v>
      </c>
      <c r="F2465" s="1608">
        <f t="shared" si="38"/>
        <v>0</v>
      </c>
      <c r="G2465" s="1648">
        <v>0</v>
      </c>
      <c r="H2465" s="1648">
        <v>0</v>
      </c>
      <c r="I2465" s="1648"/>
      <c r="J2465" s="1650">
        <v>199726024176</v>
      </c>
    </row>
    <row r="2466" spans="1:10">
      <c r="A2466" s="13" t="s">
        <v>3743</v>
      </c>
      <c r="B2466" s="13" t="s">
        <v>1994</v>
      </c>
      <c r="C2466" s="13" t="s">
        <v>8859</v>
      </c>
      <c r="D2466" s="1608">
        <v>23.220000000000002</v>
      </c>
      <c r="E2466" s="210">
        <f>VLOOKUP(A2466,'Lead Sheet'!A:B,2,0)</f>
        <v>0</v>
      </c>
      <c r="F2466" s="1608">
        <f t="shared" si="38"/>
        <v>0</v>
      </c>
      <c r="G2466" s="1648">
        <v>25</v>
      </c>
      <c r="H2466" s="1648">
        <v>200</v>
      </c>
      <c r="I2466" s="1648"/>
      <c r="J2466" s="1650">
        <v>199726024183</v>
      </c>
    </row>
    <row r="2467" spans="1:10">
      <c r="A2467" s="13" t="s">
        <v>3743</v>
      </c>
      <c r="B2467" s="13" t="s">
        <v>1995</v>
      </c>
      <c r="C2467" s="13" t="s">
        <v>8860</v>
      </c>
      <c r="D2467" s="1608">
        <v>35.14</v>
      </c>
      <c r="E2467" s="210">
        <f>VLOOKUP(A2467,'Lead Sheet'!A:B,2,0)</f>
        <v>0</v>
      </c>
      <c r="F2467" s="1608">
        <f t="shared" si="38"/>
        <v>0</v>
      </c>
      <c r="G2467" s="1648">
        <v>25</v>
      </c>
      <c r="H2467" s="1648">
        <v>100</v>
      </c>
      <c r="I2467" s="1648"/>
      <c r="J2467" s="1650">
        <v>199726024190</v>
      </c>
    </row>
    <row r="2468" spans="1:10">
      <c r="A2468" s="13" t="s">
        <v>3743</v>
      </c>
      <c r="B2468" s="13" t="s">
        <v>1996</v>
      </c>
      <c r="C2468" s="13" t="s">
        <v>8861</v>
      </c>
      <c r="D2468" s="1608">
        <v>26.26</v>
      </c>
      <c r="E2468" s="210">
        <f>VLOOKUP(A2468,'Lead Sheet'!A:B,2,0)</f>
        <v>0</v>
      </c>
      <c r="F2468" s="1608">
        <f t="shared" si="38"/>
        <v>0</v>
      </c>
      <c r="G2468" s="1648">
        <v>25</v>
      </c>
      <c r="H2468" s="1648">
        <v>150</v>
      </c>
      <c r="I2468" s="1648"/>
      <c r="J2468" s="1650">
        <v>199726024206</v>
      </c>
    </row>
    <row r="2469" spans="1:10">
      <c r="A2469" s="13" t="s">
        <v>3743</v>
      </c>
      <c r="B2469" s="13" t="s">
        <v>2019</v>
      </c>
      <c r="C2469" s="13" t="s">
        <v>8862</v>
      </c>
      <c r="D2469" s="1608">
        <v>7.1899999999999995</v>
      </c>
      <c r="E2469" s="210">
        <f>VLOOKUP(A2469,'Lead Sheet'!A:B,2,0)</f>
        <v>0</v>
      </c>
      <c r="F2469" s="1608">
        <f t="shared" si="38"/>
        <v>0</v>
      </c>
      <c r="G2469" s="1648">
        <v>50</v>
      </c>
      <c r="H2469" s="1648">
        <v>500</v>
      </c>
      <c r="I2469" s="1648"/>
      <c r="J2469" s="1650">
        <v>199726024213</v>
      </c>
    </row>
    <row r="2470" spans="1:10">
      <c r="A2470" s="13" t="s">
        <v>3743</v>
      </c>
      <c r="B2470" s="13" t="s">
        <v>2020</v>
      </c>
      <c r="C2470" s="13" t="s">
        <v>8863</v>
      </c>
      <c r="D2470" s="1608">
        <v>6.76</v>
      </c>
      <c r="E2470" s="210">
        <f>VLOOKUP(A2470,'Lead Sheet'!A:B,2,0)</f>
        <v>0</v>
      </c>
      <c r="F2470" s="1608">
        <f t="shared" si="38"/>
        <v>0</v>
      </c>
      <c r="G2470" s="1648">
        <v>25</v>
      </c>
      <c r="H2470" s="1648">
        <v>500</v>
      </c>
      <c r="I2470" s="1648"/>
      <c r="J2470" s="1650">
        <v>199726024220</v>
      </c>
    </row>
    <row r="2471" spans="1:10">
      <c r="A2471" s="13" t="s">
        <v>3743</v>
      </c>
      <c r="B2471" s="13" t="s">
        <v>2023</v>
      </c>
      <c r="C2471" s="13" t="s">
        <v>8864</v>
      </c>
      <c r="D2471" s="1608">
        <v>12.16</v>
      </c>
      <c r="E2471" s="210">
        <f>VLOOKUP(A2471,'Lead Sheet'!A:B,2,0)</f>
        <v>0</v>
      </c>
      <c r="F2471" s="1608">
        <f t="shared" si="38"/>
        <v>0</v>
      </c>
      <c r="G2471" s="1648">
        <v>25</v>
      </c>
      <c r="H2471" s="1648">
        <v>250</v>
      </c>
      <c r="I2471" s="1648"/>
      <c r="J2471" s="1650">
        <v>199726024237</v>
      </c>
    </row>
    <row r="2472" spans="1:10">
      <c r="A2472" s="13" t="s">
        <v>3743</v>
      </c>
      <c r="B2472" s="13" t="s">
        <v>2028</v>
      </c>
      <c r="C2472" s="13" t="s">
        <v>8865</v>
      </c>
      <c r="D2472" s="1608">
        <v>22.220000000000002</v>
      </c>
      <c r="E2472" s="210">
        <f>VLOOKUP(A2472,'Lead Sheet'!A:B,2,0)</f>
        <v>0</v>
      </c>
      <c r="F2472" s="1608">
        <f t="shared" si="38"/>
        <v>0</v>
      </c>
      <c r="G2472" s="1648">
        <v>10</v>
      </c>
      <c r="H2472" s="1648">
        <v>100</v>
      </c>
      <c r="I2472" s="1648"/>
      <c r="J2472" s="1650">
        <v>199726024244</v>
      </c>
    </row>
    <row r="2473" spans="1:10">
      <c r="A2473" s="13" t="s">
        <v>3743</v>
      </c>
      <c r="B2473" s="13" t="s">
        <v>2021</v>
      </c>
      <c r="C2473" s="13" t="s">
        <v>8866</v>
      </c>
      <c r="D2473" s="1608">
        <v>10.73</v>
      </c>
      <c r="E2473" s="210">
        <f>VLOOKUP(A2473,'Lead Sheet'!A:B,2,0)</f>
        <v>0</v>
      </c>
      <c r="F2473" s="1608">
        <f t="shared" si="38"/>
        <v>0</v>
      </c>
      <c r="G2473" s="1648">
        <v>25</v>
      </c>
      <c r="H2473" s="1648">
        <v>250</v>
      </c>
      <c r="I2473" s="1648"/>
      <c r="J2473" s="1650">
        <v>199726024251</v>
      </c>
    </row>
    <row r="2474" spans="1:10">
      <c r="A2474" s="13" t="s">
        <v>3743</v>
      </c>
      <c r="B2474" s="13" t="s">
        <v>2022</v>
      </c>
      <c r="C2474" s="13" t="s">
        <v>8867</v>
      </c>
      <c r="D2474" s="1608">
        <v>10.48</v>
      </c>
      <c r="E2474" s="210">
        <f>VLOOKUP(A2474,'Lead Sheet'!A:B,2,0)</f>
        <v>0</v>
      </c>
      <c r="F2474" s="1608">
        <f t="shared" si="38"/>
        <v>0</v>
      </c>
      <c r="G2474" s="1648">
        <v>50</v>
      </c>
      <c r="H2474" s="1648">
        <v>400</v>
      </c>
      <c r="I2474" s="1648"/>
      <c r="J2474" s="1650">
        <v>199726024268</v>
      </c>
    </row>
    <row r="2475" spans="1:10">
      <c r="A2475" s="13" t="s">
        <v>3743</v>
      </c>
      <c r="B2475" s="13" t="s">
        <v>2027</v>
      </c>
      <c r="C2475" s="13" t="s">
        <v>8868</v>
      </c>
      <c r="D2475" s="1608">
        <v>9.7200000000000006</v>
      </c>
      <c r="E2475" s="210">
        <f>VLOOKUP(A2475,'Lead Sheet'!A:B,2,0)</f>
        <v>0</v>
      </c>
      <c r="F2475" s="1608">
        <f t="shared" si="38"/>
        <v>0</v>
      </c>
      <c r="G2475" s="1648">
        <v>25</v>
      </c>
      <c r="H2475" s="1648">
        <v>300</v>
      </c>
      <c r="I2475" s="1648"/>
      <c r="J2475" s="1650">
        <v>199726024275</v>
      </c>
    </row>
    <row r="2476" spans="1:10">
      <c r="A2476" s="13" t="s">
        <v>3743</v>
      </c>
      <c r="B2476" s="13" t="s">
        <v>2026</v>
      </c>
      <c r="C2476" s="13" t="s">
        <v>8869</v>
      </c>
      <c r="D2476" s="1608">
        <v>11.82</v>
      </c>
      <c r="E2476" s="210">
        <f>VLOOKUP(A2476,'Lead Sheet'!A:B,2,0)</f>
        <v>0</v>
      </c>
      <c r="F2476" s="1608">
        <f t="shared" si="38"/>
        <v>0</v>
      </c>
      <c r="G2476" s="1648">
        <v>25</v>
      </c>
      <c r="H2476" s="1648">
        <v>250</v>
      </c>
      <c r="I2476" s="1648"/>
      <c r="J2476" s="1650">
        <v>199726024282</v>
      </c>
    </row>
    <row r="2477" spans="1:10">
      <c r="A2477" s="13" t="s">
        <v>3743</v>
      </c>
      <c r="B2477" s="13" t="s">
        <v>2025</v>
      </c>
      <c r="C2477" s="13" t="s">
        <v>8870</v>
      </c>
      <c r="D2477" s="1608">
        <v>10.27</v>
      </c>
      <c r="E2477" s="210">
        <f>VLOOKUP(A2477,'Lead Sheet'!A:B,2,0)</f>
        <v>0</v>
      </c>
      <c r="F2477" s="1608">
        <f t="shared" si="38"/>
        <v>0</v>
      </c>
      <c r="G2477" s="1648">
        <v>25</v>
      </c>
      <c r="H2477" s="1648">
        <v>250</v>
      </c>
      <c r="I2477" s="1648"/>
      <c r="J2477" s="1650">
        <v>199726024299</v>
      </c>
    </row>
    <row r="2478" spans="1:10">
      <c r="A2478" s="13" t="s">
        <v>3743</v>
      </c>
      <c r="B2478" s="13" t="s">
        <v>2024</v>
      </c>
      <c r="C2478" s="13" t="s">
        <v>8871</v>
      </c>
      <c r="D2478" s="1608">
        <v>19.84</v>
      </c>
      <c r="E2478" s="210">
        <f>VLOOKUP(A2478,'Lead Sheet'!A:B,2,0)</f>
        <v>0</v>
      </c>
      <c r="F2478" s="1608">
        <f t="shared" si="38"/>
        <v>0</v>
      </c>
      <c r="G2478" s="1648">
        <v>25</v>
      </c>
      <c r="H2478" s="1648">
        <v>200</v>
      </c>
      <c r="I2478" s="1648"/>
      <c r="J2478" s="1650">
        <v>199726024305</v>
      </c>
    </row>
    <row r="2479" spans="1:10">
      <c r="A2479" s="13" t="s">
        <v>3743</v>
      </c>
      <c r="B2479" s="13" t="s">
        <v>2033</v>
      </c>
      <c r="C2479" s="13" t="s">
        <v>8872</v>
      </c>
      <c r="D2479" s="1608">
        <v>19.84</v>
      </c>
      <c r="E2479" s="210">
        <f>VLOOKUP(A2479,'Lead Sheet'!A:B,2,0)</f>
        <v>0</v>
      </c>
      <c r="F2479" s="1608">
        <f t="shared" si="38"/>
        <v>0</v>
      </c>
      <c r="G2479" s="1648">
        <v>25</v>
      </c>
      <c r="H2479" s="1648">
        <v>200</v>
      </c>
      <c r="I2479" s="1648"/>
      <c r="J2479" s="1650">
        <v>199726024312</v>
      </c>
    </row>
    <row r="2480" spans="1:10">
      <c r="A2480" s="13" t="s">
        <v>3743</v>
      </c>
      <c r="B2480" s="13" t="s">
        <v>2032</v>
      </c>
      <c r="C2480" s="13" t="s">
        <v>8873</v>
      </c>
      <c r="D2480" s="1608">
        <v>22.220000000000002</v>
      </c>
      <c r="E2480" s="210">
        <f>VLOOKUP(A2480,'Lead Sheet'!A:B,2,0)</f>
        <v>0</v>
      </c>
      <c r="F2480" s="1608">
        <f t="shared" si="38"/>
        <v>0</v>
      </c>
      <c r="G2480" s="1648">
        <v>10</v>
      </c>
      <c r="H2480" s="1648">
        <v>200</v>
      </c>
      <c r="I2480" s="1648"/>
      <c r="J2480" s="1650">
        <v>199726024329</v>
      </c>
    </row>
    <row r="2481" spans="1:10">
      <c r="A2481" s="13" t="s">
        <v>3743</v>
      </c>
      <c r="B2481" s="13" t="s">
        <v>2031</v>
      </c>
      <c r="C2481" s="13" t="s">
        <v>8874</v>
      </c>
      <c r="D2481" s="1608">
        <v>20.66</v>
      </c>
      <c r="E2481" s="210">
        <f>VLOOKUP(A2481,'Lead Sheet'!A:B,2,0)</f>
        <v>0</v>
      </c>
      <c r="F2481" s="1608">
        <f t="shared" si="38"/>
        <v>0</v>
      </c>
      <c r="G2481" s="1648">
        <v>10</v>
      </c>
      <c r="H2481" s="1648">
        <v>100</v>
      </c>
      <c r="I2481" s="1648"/>
      <c r="J2481" s="1650">
        <v>199726024336</v>
      </c>
    </row>
    <row r="2482" spans="1:10">
      <c r="A2482" s="13" t="s">
        <v>3743</v>
      </c>
      <c r="B2482" s="13" t="s">
        <v>2030</v>
      </c>
      <c r="C2482" s="13" t="s">
        <v>8875</v>
      </c>
      <c r="D2482" s="1608">
        <v>21.360000000000003</v>
      </c>
      <c r="E2482" s="210">
        <f>VLOOKUP(A2482,'Lead Sheet'!A:B,2,0)</f>
        <v>0</v>
      </c>
      <c r="F2482" s="1608">
        <f t="shared" si="38"/>
        <v>0</v>
      </c>
      <c r="G2482" s="1648">
        <v>10</v>
      </c>
      <c r="H2482" s="1648">
        <v>150</v>
      </c>
      <c r="I2482" s="1648"/>
      <c r="J2482" s="1650">
        <v>199726024343</v>
      </c>
    </row>
    <row r="2483" spans="1:10">
      <c r="A2483" s="13" t="s">
        <v>3743</v>
      </c>
      <c r="B2483" s="13" t="s">
        <v>2029</v>
      </c>
      <c r="C2483" s="13" t="s">
        <v>8876</v>
      </c>
      <c r="D2483" s="1608">
        <v>22.5</v>
      </c>
      <c r="E2483" s="210">
        <f>VLOOKUP(A2483,'Lead Sheet'!A:B,2,0)</f>
        <v>0</v>
      </c>
      <c r="F2483" s="1608">
        <f t="shared" si="38"/>
        <v>0</v>
      </c>
      <c r="G2483" s="1648">
        <v>10</v>
      </c>
      <c r="H2483" s="1648">
        <v>100</v>
      </c>
      <c r="I2483" s="1648"/>
      <c r="J2483" s="1650">
        <v>199726024350</v>
      </c>
    </row>
    <row r="2484" spans="1:10">
      <c r="A2484" s="13" t="s">
        <v>3743</v>
      </c>
      <c r="B2484" s="13" t="s">
        <v>2006</v>
      </c>
      <c r="C2484" s="13" t="s">
        <v>8877</v>
      </c>
      <c r="D2484" s="1608">
        <v>1.94</v>
      </c>
      <c r="E2484" s="210">
        <f>VLOOKUP(A2484,'Lead Sheet'!A:B,2,0)</f>
        <v>0</v>
      </c>
      <c r="F2484" s="1608">
        <f t="shared" si="38"/>
        <v>0</v>
      </c>
      <c r="G2484" s="1648">
        <v>100</v>
      </c>
      <c r="H2484" s="1648">
        <v>1200</v>
      </c>
      <c r="I2484" s="1648"/>
      <c r="J2484" s="1650">
        <v>199726024367</v>
      </c>
    </row>
    <row r="2485" spans="1:10">
      <c r="A2485" s="13" t="s">
        <v>3743</v>
      </c>
      <c r="B2485" s="13" t="s">
        <v>2007</v>
      </c>
      <c r="C2485" s="13" t="s">
        <v>8878</v>
      </c>
      <c r="D2485" s="1608">
        <v>3.2199999999999998</v>
      </c>
      <c r="E2485" s="210">
        <f>VLOOKUP(A2485,'Lead Sheet'!A:B,2,0)</f>
        <v>0</v>
      </c>
      <c r="F2485" s="1608">
        <f t="shared" si="38"/>
        <v>0</v>
      </c>
      <c r="G2485" s="1648">
        <v>100</v>
      </c>
      <c r="H2485" s="1648">
        <v>1500</v>
      </c>
      <c r="I2485" s="1648"/>
      <c r="J2485" s="1650">
        <v>199726024374</v>
      </c>
    </row>
    <row r="2486" spans="1:10">
      <c r="A2486" s="13" t="s">
        <v>3743</v>
      </c>
      <c r="B2486" s="13" t="s">
        <v>2008</v>
      </c>
      <c r="C2486" s="13" t="s">
        <v>8879</v>
      </c>
      <c r="D2486" s="1608">
        <v>4.3199999999999994</v>
      </c>
      <c r="E2486" s="210">
        <f>VLOOKUP(A2486,'Lead Sheet'!A:B,2,0)</f>
        <v>0</v>
      </c>
      <c r="F2486" s="1608">
        <f t="shared" si="38"/>
        <v>0</v>
      </c>
      <c r="G2486" s="1648">
        <v>50</v>
      </c>
      <c r="H2486" s="1648">
        <v>1000</v>
      </c>
      <c r="I2486" s="1648"/>
      <c r="J2486" s="1650">
        <v>199726024381</v>
      </c>
    </row>
    <row r="2487" spans="1:10">
      <c r="A2487" s="13" t="s">
        <v>3743</v>
      </c>
      <c r="B2487" s="13" t="s">
        <v>2009</v>
      </c>
      <c r="C2487" s="13" t="s">
        <v>8880</v>
      </c>
      <c r="D2487" s="1608">
        <v>9.7200000000000006</v>
      </c>
      <c r="E2487" s="210">
        <f>VLOOKUP(A2487,'Lead Sheet'!A:B,2,0)</f>
        <v>0</v>
      </c>
      <c r="F2487" s="1608">
        <f t="shared" si="38"/>
        <v>0</v>
      </c>
      <c r="G2487" s="1648">
        <v>50</v>
      </c>
      <c r="H2487" s="1648">
        <v>300</v>
      </c>
      <c r="I2487" s="1648"/>
      <c r="J2487" s="1650">
        <v>199726024398</v>
      </c>
    </row>
    <row r="2488" spans="1:10">
      <c r="A2488" s="13" t="s">
        <v>3743</v>
      </c>
      <c r="B2488" s="13" t="s">
        <v>2011</v>
      </c>
      <c r="C2488" s="13" t="s">
        <v>8882</v>
      </c>
      <c r="D2488" s="1608">
        <v>5.43</v>
      </c>
      <c r="E2488" s="210">
        <f>VLOOKUP(A2488,'Lead Sheet'!A:B,2,0)</f>
        <v>0</v>
      </c>
      <c r="F2488" s="1608">
        <f t="shared" si="38"/>
        <v>0</v>
      </c>
      <c r="G2488" s="1648">
        <v>50</v>
      </c>
      <c r="H2488" s="1648">
        <v>1000</v>
      </c>
      <c r="I2488" s="1648"/>
      <c r="J2488" s="1650">
        <v>199726024404</v>
      </c>
    </row>
    <row r="2489" spans="1:10">
      <c r="A2489" s="13" t="s">
        <v>3743</v>
      </c>
      <c r="B2489" s="13" t="s">
        <v>2013</v>
      </c>
      <c r="C2489" s="13" t="s">
        <v>8883</v>
      </c>
      <c r="D2489" s="1608">
        <v>8.0499999999999989</v>
      </c>
      <c r="E2489" s="210">
        <f>VLOOKUP(A2489,'Lead Sheet'!A:B,2,0)</f>
        <v>0</v>
      </c>
      <c r="F2489" s="1608">
        <f t="shared" si="38"/>
        <v>0</v>
      </c>
      <c r="G2489" s="1648">
        <v>25</v>
      </c>
      <c r="H2489" s="1648">
        <v>300</v>
      </c>
      <c r="I2489" s="1648"/>
      <c r="J2489" s="1650">
        <v>199726024411</v>
      </c>
    </row>
    <row r="2490" spans="1:10">
      <c r="A2490" s="13" t="s">
        <v>3743</v>
      </c>
      <c r="B2490" s="13" t="s">
        <v>2015</v>
      </c>
      <c r="C2490" s="13" t="s">
        <v>8884</v>
      </c>
      <c r="D2490" s="1608">
        <v>15.54</v>
      </c>
      <c r="E2490" s="210">
        <f>VLOOKUP(A2490,'Lead Sheet'!A:B,2,0)</f>
        <v>0</v>
      </c>
      <c r="F2490" s="1608">
        <f t="shared" si="38"/>
        <v>0</v>
      </c>
      <c r="G2490" s="1648">
        <v>25</v>
      </c>
      <c r="H2490" s="1648">
        <v>200</v>
      </c>
      <c r="I2490" s="1648"/>
      <c r="J2490" s="1650">
        <v>199726024428</v>
      </c>
    </row>
    <row r="2491" spans="1:10">
      <c r="A2491" s="13" t="s">
        <v>3743</v>
      </c>
      <c r="B2491" s="13" t="s">
        <v>2010</v>
      </c>
      <c r="C2491" s="13" t="s">
        <v>8885</v>
      </c>
      <c r="D2491" s="1608">
        <v>4.2299999999999995</v>
      </c>
      <c r="E2491" s="210">
        <f>VLOOKUP(A2491,'Lead Sheet'!A:B,2,0)</f>
        <v>0</v>
      </c>
      <c r="F2491" s="1608">
        <f t="shared" si="38"/>
        <v>0</v>
      </c>
      <c r="G2491" s="1648">
        <v>50</v>
      </c>
      <c r="H2491" s="1648">
        <v>400</v>
      </c>
      <c r="I2491" s="1648"/>
      <c r="J2491" s="1650">
        <v>199726024435</v>
      </c>
    </row>
    <row r="2492" spans="1:10">
      <c r="A2492" s="13" t="s">
        <v>3743</v>
      </c>
      <c r="B2492" s="13" t="s">
        <v>2012</v>
      </c>
      <c r="C2492" s="13" t="s">
        <v>8886</v>
      </c>
      <c r="D2492" s="1608">
        <v>7.93</v>
      </c>
      <c r="E2492" s="210">
        <f>VLOOKUP(A2492,'Lead Sheet'!A:B,2,0)</f>
        <v>0</v>
      </c>
      <c r="F2492" s="1608">
        <f t="shared" si="38"/>
        <v>0</v>
      </c>
      <c r="G2492" s="1648">
        <v>25</v>
      </c>
      <c r="H2492" s="1648">
        <v>500</v>
      </c>
      <c r="I2492" s="1648"/>
      <c r="J2492" s="1650">
        <v>199726024442</v>
      </c>
    </row>
    <row r="2493" spans="1:10">
      <c r="A2493" s="13" t="s">
        <v>3743</v>
      </c>
      <c r="B2493" s="13" t="s">
        <v>2014</v>
      </c>
      <c r="C2493" s="13" t="s">
        <v>8887</v>
      </c>
      <c r="D2493" s="1608">
        <v>5.45</v>
      </c>
      <c r="E2493" s="210">
        <f>VLOOKUP(A2493,'Lead Sheet'!A:B,2,0)</f>
        <v>0</v>
      </c>
      <c r="F2493" s="1608">
        <f t="shared" si="38"/>
        <v>0</v>
      </c>
      <c r="G2493" s="1648">
        <v>25</v>
      </c>
      <c r="H2493" s="1648">
        <v>400</v>
      </c>
      <c r="I2493" s="1648"/>
      <c r="J2493" s="1650">
        <v>199726024459</v>
      </c>
    </row>
    <row r="2494" spans="1:10">
      <c r="A2494" s="13" t="s">
        <v>3743</v>
      </c>
      <c r="B2494" s="13" t="s">
        <v>2001</v>
      </c>
      <c r="C2494" s="13" t="s">
        <v>8889</v>
      </c>
      <c r="D2494" s="1608">
        <v>4.8599999999999994</v>
      </c>
      <c r="E2494" s="210">
        <f>VLOOKUP(A2494,'Lead Sheet'!A:B,2,0)</f>
        <v>0</v>
      </c>
      <c r="F2494" s="1608">
        <f t="shared" si="38"/>
        <v>0</v>
      </c>
      <c r="G2494" s="1648">
        <v>50</v>
      </c>
      <c r="H2494" s="1648">
        <v>750</v>
      </c>
      <c r="I2494" s="1648"/>
      <c r="J2494" s="1650">
        <v>199726024466</v>
      </c>
    </row>
    <row r="2495" spans="1:10">
      <c r="A2495" s="13" t="s">
        <v>3743</v>
      </c>
      <c r="B2495" s="13" t="s">
        <v>2003</v>
      </c>
      <c r="C2495" s="13" t="s">
        <v>8890</v>
      </c>
      <c r="D2495" s="1608">
        <v>8.69</v>
      </c>
      <c r="E2495" s="210">
        <f>VLOOKUP(A2495,'Lead Sheet'!A:B,2,0)</f>
        <v>0</v>
      </c>
      <c r="F2495" s="1608">
        <f t="shared" si="38"/>
        <v>0</v>
      </c>
      <c r="G2495" s="1648">
        <v>25</v>
      </c>
      <c r="H2495" s="1648">
        <v>300</v>
      </c>
      <c r="I2495" s="1648"/>
      <c r="J2495" s="1650">
        <v>199726024473</v>
      </c>
    </row>
    <row r="2496" spans="1:10">
      <c r="A2496" s="13" t="s">
        <v>3743</v>
      </c>
      <c r="B2496" s="13" t="s">
        <v>2005</v>
      </c>
      <c r="C2496" s="13" t="s">
        <v>8891</v>
      </c>
      <c r="D2496" s="1608">
        <v>16.39</v>
      </c>
      <c r="E2496" s="210">
        <f>VLOOKUP(A2496,'Lead Sheet'!A:B,2,0)</f>
        <v>0</v>
      </c>
      <c r="F2496" s="1608">
        <f t="shared" si="38"/>
        <v>0</v>
      </c>
      <c r="G2496" s="1648">
        <v>25</v>
      </c>
      <c r="H2496" s="1648">
        <v>125</v>
      </c>
      <c r="I2496" s="1648"/>
      <c r="J2496" s="1650">
        <v>199726024480</v>
      </c>
    </row>
    <row r="2497" spans="1:10">
      <c r="A2497" s="13" t="s">
        <v>3743</v>
      </c>
      <c r="B2497" s="13" t="s">
        <v>2000</v>
      </c>
      <c r="C2497" s="13" t="s">
        <v>8892</v>
      </c>
      <c r="D2497" s="1608">
        <v>4.3199999999999994</v>
      </c>
      <c r="E2497" s="210">
        <f>VLOOKUP(A2497,'Lead Sheet'!A:B,2,0)</f>
        <v>0</v>
      </c>
      <c r="F2497" s="1608">
        <f t="shared" si="38"/>
        <v>0</v>
      </c>
      <c r="G2497" s="1648">
        <v>50</v>
      </c>
      <c r="H2497" s="1648">
        <v>400</v>
      </c>
      <c r="I2497" s="1648"/>
      <c r="J2497" s="1650">
        <v>199726024497</v>
      </c>
    </row>
    <row r="2498" spans="1:10">
      <c r="A2498" s="13" t="s">
        <v>3743</v>
      </c>
      <c r="B2498" s="13" t="s">
        <v>2002</v>
      </c>
      <c r="C2498" s="13" t="s">
        <v>8893</v>
      </c>
      <c r="D2498" s="1608">
        <v>8.09</v>
      </c>
      <c r="E2498" s="210">
        <f>VLOOKUP(A2498,'Lead Sheet'!A:B,2,0)</f>
        <v>0</v>
      </c>
      <c r="F2498" s="1608">
        <f t="shared" si="38"/>
        <v>0</v>
      </c>
      <c r="G2498" s="1648">
        <v>25</v>
      </c>
      <c r="H2498" s="1648">
        <v>250</v>
      </c>
      <c r="I2498" s="1648"/>
      <c r="J2498" s="1650">
        <v>199726024503</v>
      </c>
    </row>
    <row r="2499" spans="1:10">
      <c r="A2499" s="13" t="s">
        <v>3743</v>
      </c>
      <c r="B2499" s="13" t="s">
        <v>2004</v>
      </c>
      <c r="C2499" s="13" t="s">
        <v>8894</v>
      </c>
      <c r="D2499" s="1608">
        <v>7.75</v>
      </c>
      <c r="E2499" s="210">
        <f>VLOOKUP(A2499,'Lead Sheet'!A:B,2,0)</f>
        <v>0</v>
      </c>
      <c r="F2499" s="1608">
        <f t="shared" ref="F2499:F2562" si="39">IFERROR(D2499*E2499,"NET")</f>
        <v>0</v>
      </c>
      <c r="G2499" s="1648">
        <v>25</v>
      </c>
      <c r="H2499" s="1648">
        <v>500</v>
      </c>
      <c r="I2499" s="1648"/>
      <c r="J2499" s="1650">
        <v>199726024510</v>
      </c>
    </row>
    <row r="2500" spans="1:10">
      <c r="A2500" s="13" t="s">
        <v>3743</v>
      </c>
      <c r="B2500" s="13" t="s">
        <v>2016</v>
      </c>
      <c r="C2500" s="13" t="s">
        <v>8896</v>
      </c>
      <c r="D2500" s="1608">
        <v>8.16</v>
      </c>
      <c r="E2500" s="210">
        <f>VLOOKUP(A2500,'Lead Sheet'!A:B,2,0)</f>
        <v>0</v>
      </c>
      <c r="F2500" s="1608">
        <f t="shared" si="39"/>
        <v>0</v>
      </c>
      <c r="G2500" s="1648">
        <v>25</v>
      </c>
      <c r="H2500" s="1648">
        <v>500</v>
      </c>
      <c r="I2500" s="1648"/>
      <c r="J2500" s="1650">
        <v>199726024527</v>
      </c>
    </row>
    <row r="2501" spans="1:10">
      <c r="A2501" s="13" t="s">
        <v>3743</v>
      </c>
      <c r="B2501" s="13" t="s">
        <v>2018</v>
      </c>
      <c r="C2501" s="13" t="s">
        <v>8897</v>
      </c>
      <c r="D2501" s="1608">
        <v>16.440000000000001</v>
      </c>
      <c r="E2501" s="210">
        <f>VLOOKUP(A2501,'Lead Sheet'!A:B,2,0)</f>
        <v>0</v>
      </c>
      <c r="F2501" s="1608">
        <f t="shared" si="39"/>
        <v>0</v>
      </c>
      <c r="G2501" s="1648">
        <v>25</v>
      </c>
      <c r="H2501" s="1648">
        <v>200</v>
      </c>
      <c r="I2501" s="1648"/>
      <c r="J2501" s="1650">
        <v>199726024534</v>
      </c>
    </row>
    <row r="2502" spans="1:10">
      <c r="A2502" s="13" t="s">
        <v>3743</v>
      </c>
      <c r="B2502" s="13" t="s">
        <v>2017</v>
      </c>
      <c r="C2502" s="13" t="s">
        <v>8898</v>
      </c>
      <c r="D2502" s="1608">
        <v>13.77</v>
      </c>
      <c r="E2502" s="210">
        <f>VLOOKUP(A2502,'Lead Sheet'!A:B,2,0)</f>
        <v>0</v>
      </c>
      <c r="F2502" s="1608">
        <f t="shared" si="39"/>
        <v>0</v>
      </c>
      <c r="G2502" s="1648">
        <v>25</v>
      </c>
      <c r="H2502" s="1648">
        <v>300</v>
      </c>
      <c r="I2502" s="1648"/>
      <c r="J2502" s="1650">
        <v>199726024541</v>
      </c>
    </row>
    <row r="2503" spans="1:10">
      <c r="A2503" s="13" t="s">
        <v>3743</v>
      </c>
      <c r="B2503" s="13" t="s">
        <v>1997</v>
      </c>
      <c r="C2503" s="13" t="s">
        <v>8900</v>
      </c>
      <c r="D2503" s="1608">
        <v>8.879999999999999</v>
      </c>
      <c r="E2503" s="210">
        <f>VLOOKUP(A2503,'Lead Sheet'!A:B,2,0)</f>
        <v>0</v>
      </c>
      <c r="F2503" s="1608">
        <f t="shared" si="39"/>
        <v>0</v>
      </c>
      <c r="G2503" s="1648">
        <v>25</v>
      </c>
      <c r="H2503" s="1648">
        <v>400</v>
      </c>
      <c r="I2503" s="1648"/>
      <c r="J2503" s="1650">
        <v>199726024558</v>
      </c>
    </row>
    <row r="2504" spans="1:10">
      <c r="A2504" s="13" t="s">
        <v>3743</v>
      </c>
      <c r="B2504" s="13" t="s">
        <v>1999</v>
      </c>
      <c r="C2504" s="13" t="s">
        <v>8901</v>
      </c>
      <c r="D2504" s="1608">
        <v>17.060000000000002</v>
      </c>
      <c r="E2504" s="210">
        <f>VLOOKUP(A2504,'Lead Sheet'!A:B,2,0)</f>
        <v>0</v>
      </c>
      <c r="F2504" s="1608">
        <f t="shared" si="39"/>
        <v>0</v>
      </c>
      <c r="G2504" s="1648">
        <v>25</v>
      </c>
      <c r="H2504" s="1648">
        <v>200</v>
      </c>
      <c r="I2504" s="1648"/>
      <c r="J2504" s="1650">
        <v>199726024565</v>
      </c>
    </row>
    <row r="2505" spans="1:10">
      <c r="A2505" s="13" t="s">
        <v>3743</v>
      </c>
      <c r="B2505" s="13" t="s">
        <v>1998</v>
      </c>
      <c r="C2505" s="13" t="s">
        <v>8902</v>
      </c>
      <c r="D2505" s="1608">
        <v>14.1</v>
      </c>
      <c r="E2505" s="210">
        <f>VLOOKUP(A2505,'Lead Sheet'!A:B,2,0)</f>
        <v>0</v>
      </c>
      <c r="F2505" s="1608">
        <f t="shared" si="39"/>
        <v>0</v>
      </c>
      <c r="G2505" s="1648">
        <v>25</v>
      </c>
      <c r="H2505" s="1648">
        <v>300</v>
      </c>
      <c r="I2505" s="1648"/>
      <c r="J2505" s="1650">
        <v>199726024572</v>
      </c>
    </row>
    <row r="2506" spans="1:10">
      <c r="A2506" s="13" t="s">
        <v>3743</v>
      </c>
      <c r="B2506" s="13" t="s">
        <v>3649</v>
      </c>
      <c r="C2506" s="13" t="s">
        <v>8903</v>
      </c>
      <c r="D2506" s="1608">
        <v>17.060000000000002</v>
      </c>
      <c r="E2506" s="210">
        <f>VLOOKUP(A2506,'Lead Sheet'!A:B,2,0)</f>
        <v>0</v>
      </c>
      <c r="F2506" s="1608">
        <f t="shared" si="39"/>
        <v>0</v>
      </c>
      <c r="G2506" s="1648">
        <v>25</v>
      </c>
      <c r="H2506" s="1648">
        <v>500</v>
      </c>
      <c r="I2506" s="1648"/>
      <c r="J2506" s="1650">
        <v>199726024589</v>
      </c>
    </row>
    <row r="2507" spans="1:10">
      <c r="A2507" s="13" t="s">
        <v>10987</v>
      </c>
      <c r="B2507" s="13" t="s">
        <v>10870</v>
      </c>
      <c r="C2507" s="13" t="s">
        <v>10871</v>
      </c>
      <c r="D2507" s="1608">
        <v>10.09</v>
      </c>
      <c r="E2507" s="210">
        <f>VLOOKUP(A2507,'Lead Sheet'!A:B,2,0)</f>
        <v>0</v>
      </c>
      <c r="F2507" s="1608">
        <f t="shared" si="39"/>
        <v>0</v>
      </c>
      <c r="G2507" s="1648">
        <v>50</v>
      </c>
      <c r="H2507" s="1648">
        <v>500</v>
      </c>
      <c r="I2507" s="1648"/>
      <c r="J2507" s="1650">
        <v>199726024596</v>
      </c>
    </row>
    <row r="2508" spans="1:10">
      <c r="A2508" s="13" t="s">
        <v>10987</v>
      </c>
      <c r="B2508" s="13" t="s">
        <v>10872</v>
      </c>
      <c r="C2508" s="13" t="s">
        <v>10873</v>
      </c>
      <c r="D2508" s="1608">
        <v>16.760000000000002</v>
      </c>
      <c r="E2508" s="210">
        <f>VLOOKUP(A2508,'Lead Sheet'!A:B,2,0)</f>
        <v>0</v>
      </c>
      <c r="F2508" s="1608">
        <f t="shared" si="39"/>
        <v>0</v>
      </c>
      <c r="G2508" s="1648">
        <v>25</v>
      </c>
      <c r="H2508" s="1648">
        <v>450</v>
      </c>
      <c r="I2508" s="1648"/>
      <c r="J2508" s="1650">
        <v>199726024602</v>
      </c>
    </row>
    <row r="2509" spans="1:10">
      <c r="A2509" s="13" t="s">
        <v>10987</v>
      </c>
      <c r="B2509" s="13" t="s">
        <v>10874</v>
      </c>
      <c r="C2509" s="13" t="s">
        <v>10875</v>
      </c>
      <c r="D2509" s="1608">
        <v>23.290000000000003</v>
      </c>
      <c r="E2509" s="210">
        <f>VLOOKUP(A2509,'Lead Sheet'!A:B,2,0)</f>
        <v>0</v>
      </c>
      <c r="F2509" s="1608">
        <f t="shared" si="39"/>
        <v>0</v>
      </c>
      <c r="G2509" s="1648">
        <v>25</v>
      </c>
      <c r="H2509" s="1648">
        <v>300</v>
      </c>
      <c r="I2509" s="1648"/>
      <c r="J2509" s="1650">
        <v>199726024619</v>
      </c>
    </row>
    <row r="2510" spans="1:10">
      <c r="A2510" s="13" t="s">
        <v>10987</v>
      </c>
      <c r="B2510" s="13" t="s">
        <v>10876</v>
      </c>
      <c r="C2510" s="13" t="s">
        <v>10877</v>
      </c>
      <c r="D2510" s="1608">
        <v>28.4</v>
      </c>
      <c r="E2510" s="210">
        <f>VLOOKUP(A2510,'Lead Sheet'!A:B,2,0)</f>
        <v>0</v>
      </c>
      <c r="F2510" s="1608">
        <f t="shared" si="39"/>
        <v>0</v>
      </c>
      <c r="G2510" s="1648">
        <v>25</v>
      </c>
      <c r="H2510" s="1648">
        <v>250</v>
      </c>
      <c r="I2510" s="1648"/>
      <c r="J2510" s="1650">
        <v>199726024626</v>
      </c>
    </row>
    <row r="2511" spans="1:10">
      <c r="A2511" s="13" t="s">
        <v>10987</v>
      </c>
      <c r="B2511" s="13" t="s">
        <v>10878</v>
      </c>
      <c r="C2511" s="13" t="s">
        <v>10879</v>
      </c>
      <c r="D2511" s="1608">
        <v>57</v>
      </c>
      <c r="E2511" s="210">
        <f>VLOOKUP(A2511,'Lead Sheet'!A:B,2,0)</f>
        <v>0</v>
      </c>
      <c r="F2511" s="1608">
        <f t="shared" si="39"/>
        <v>0</v>
      </c>
      <c r="G2511" s="1648">
        <v>25</v>
      </c>
      <c r="H2511" s="1648">
        <v>150</v>
      </c>
      <c r="I2511" s="1648"/>
      <c r="J2511" s="1650">
        <v>199726024633</v>
      </c>
    </row>
    <row r="2512" spans="1:10">
      <c r="A2512" s="13" t="s">
        <v>10987</v>
      </c>
      <c r="B2512" s="13" t="s">
        <v>10880</v>
      </c>
      <c r="C2512" s="13" t="s">
        <v>10881</v>
      </c>
      <c r="D2512" s="1608">
        <v>24.2</v>
      </c>
      <c r="E2512" s="210">
        <f>VLOOKUP(A2512,'Lead Sheet'!A:B,2,0)</f>
        <v>0</v>
      </c>
      <c r="F2512" s="1608">
        <f t="shared" si="39"/>
        <v>0</v>
      </c>
      <c r="G2512" s="1648">
        <v>25</v>
      </c>
      <c r="H2512" s="1648">
        <v>300</v>
      </c>
      <c r="I2512" s="1648"/>
      <c r="J2512" s="1650">
        <v>199726024640</v>
      </c>
    </row>
    <row r="2513" spans="1:10">
      <c r="A2513" s="13" t="s">
        <v>10987</v>
      </c>
      <c r="B2513" s="13" t="s">
        <v>10882</v>
      </c>
      <c r="C2513" s="13" t="s">
        <v>10883</v>
      </c>
      <c r="D2513" s="1608">
        <v>17.55</v>
      </c>
      <c r="E2513" s="210">
        <f>VLOOKUP(A2513,'Lead Sheet'!A:B,2,0)</f>
        <v>0</v>
      </c>
      <c r="F2513" s="1608">
        <f t="shared" si="39"/>
        <v>0</v>
      </c>
      <c r="G2513" s="1648">
        <v>50</v>
      </c>
      <c r="H2513" s="1648">
        <v>400</v>
      </c>
      <c r="I2513" s="1648"/>
      <c r="J2513" s="1650">
        <v>199726024657</v>
      </c>
    </row>
    <row r="2514" spans="1:10">
      <c r="A2514" s="13" t="s">
        <v>10987</v>
      </c>
      <c r="B2514" s="13" t="s">
        <v>10884</v>
      </c>
      <c r="C2514" s="13" t="s">
        <v>10885</v>
      </c>
      <c r="D2514" s="1608">
        <v>26.92</v>
      </c>
      <c r="E2514" s="210">
        <f>VLOOKUP(A2514,'Lead Sheet'!A:B,2,0)</f>
        <v>0</v>
      </c>
      <c r="F2514" s="1608">
        <f t="shared" si="39"/>
        <v>0</v>
      </c>
      <c r="G2514" s="1648">
        <v>25</v>
      </c>
      <c r="H2514" s="1648">
        <v>250</v>
      </c>
      <c r="I2514" s="1648"/>
      <c r="J2514" s="1650">
        <v>199726024664</v>
      </c>
    </row>
    <row r="2515" spans="1:10">
      <c r="A2515" s="13" t="s">
        <v>10987</v>
      </c>
      <c r="B2515" s="13" t="s">
        <v>10886</v>
      </c>
      <c r="C2515" s="13" t="s">
        <v>10887</v>
      </c>
      <c r="D2515" s="1608">
        <v>60</v>
      </c>
      <c r="E2515" s="210">
        <f>VLOOKUP(A2515,'Lead Sheet'!A:B,2,0)</f>
        <v>0</v>
      </c>
      <c r="F2515" s="1608">
        <f t="shared" si="39"/>
        <v>0</v>
      </c>
      <c r="G2515" s="1648">
        <v>25</v>
      </c>
      <c r="H2515" s="1648">
        <v>150</v>
      </c>
      <c r="I2515" s="1648"/>
      <c r="J2515" s="1650">
        <v>199726024671</v>
      </c>
    </row>
    <row r="2516" spans="1:10">
      <c r="A2516" s="13" t="s">
        <v>10987</v>
      </c>
      <c r="B2516" s="13" t="s">
        <v>10888</v>
      </c>
      <c r="C2516" s="13" t="s">
        <v>10889</v>
      </c>
      <c r="D2516" s="1608">
        <v>25.75</v>
      </c>
      <c r="E2516" s="210">
        <f>VLOOKUP(A2516,'Lead Sheet'!A:B,2,0)</f>
        <v>0</v>
      </c>
      <c r="F2516" s="1608">
        <f t="shared" si="39"/>
        <v>0</v>
      </c>
      <c r="G2516" s="1648">
        <v>25</v>
      </c>
      <c r="H2516" s="1648">
        <v>300</v>
      </c>
      <c r="I2516" s="1648"/>
      <c r="J2516" s="1650">
        <v>199726024688</v>
      </c>
    </row>
    <row r="2517" spans="1:10">
      <c r="A2517" s="13" t="s">
        <v>10987</v>
      </c>
      <c r="B2517" s="13" t="s">
        <v>10890</v>
      </c>
      <c r="C2517" s="13" t="s">
        <v>10891</v>
      </c>
      <c r="D2517" s="1608">
        <v>29.92</v>
      </c>
      <c r="E2517" s="210">
        <f>VLOOKUP(A2517,'Lead Sheet'!A:B,2,0)</f>
        <v>0</v>
      </c>
      <c r="F2517" s="1608">
        <f t="shared" si="39"/>
        <v>0</v>
      </c>
      <c r="G2517" s="1648">
        <v>25</v>
      </c>
      <c r="H2517" s="1648">
        <v>300</v>
      </c>
      <c r="I2517" s="1648"/>
      <c r="J2517" s="1650">
        <v>199726024695</v>
      </c>
    </row>
    <row r="2518" spans="1:10">
      <c r="A2518" s="13" t="s">
        <v>10987</v>
      </c>
      <c r="B2518" s="13" t="s">
        <v>10892</v>
      </c>
      <c r="C2518" s="13" t="s">
        <v>10893</v>
      </c>
      <c r="D2518" s="1608">
        <v>46.89</v>
      </c>
      <c r="E2518" s="210">
        <f>VLOOKUP(A2518,'Lead Sheet'!A:B,2,0)</f>
        <v>0</v>
      </c>
      <c r="F2518" s="1608">
        <f t="shared" si="39"/>
        <v>0</v>
      </c>
      <c r="G2518" s="1648">
        <v>25</v>
      </c>
      <c r="H2518" s="1648">
        <v>150</v>
      </c>
      <c r="I2518" s="1648"/>
      <c r="J2518" s="1650">
        <v>199726024701</v>
      </c>
    </row>
    <row r="2519" spans="1:10">
      <c r="A2519" s="13" t="s">
        <v>10987</v>
      </c>
      <c r="B2519" s="13" t="s">
        <v>10894</v>
      </c>
      <c r="C2519" s="13" t="s">
        <v>10895</v>
      </c>
      <c r="D2519" s="1608">
        <v>50.35</v>
      </c>
      <c r="E2519" s="210">
        <f>VLOOKUP(A2519,'Lead Sheet'!A:B,2,0)</f>
        <v>0</v>
      </c>
      <c r="F2519" s="1608">
        <f t="shared" si="39"/>
        <v>0</v>
      </c>
      <c r="G2519" s="1648">
        <v>25</v>
      </c>
      <c r="H2519" s="1648">
        <v>200</v>
      </c>
      <c r="I2519" s="1648"/>
      <c r="J2519" s="1650">
        <v>199726024718</v>
      </c>
    </row>
    <row r="2520" spans="1:10">
      <c r="A2520" s="13" t="s">
        <v>10987</v>
      </c>
      <c r="B2520" s="13" t="s">
        <v>10896</v>
      </c>
      <c r="C2520" s="13" t="s">
        <v>10897</v>
      </c>
      <c r="D2520" s="1608">
        <v>18.39</v>
      </c>
      <c r="E2520" s="210">
        <f>VLOOKUP(A2520,'Lead Sheet'!A:B,2,0)</f>
        <v>0</v>
      </c>
      <c r="F2520" s="1608">
        <f t="shared" si="39"/>
        <v>0</v>
      </c>
      <c r="G2520" s="1648">
        <v>25</v>
      </c>
      <c r="H2520" s="1648">
        <v>300</v>
      </c>
      <c r="I2520" s="1648"/>
      <c r="J2520" s="1650">
        <v>199726024725</v>
      </c>
    </row>
    <row r="2521" spans="1:10">
      <c r="A2521" s="13" t="s">
        <v>10987</v>
      </c>
      <c r="B2521" s="13" t="s">
        <v>10898</v>
      </c>
      <c r="C2521" s="13" t="s">
        <v>10899</v>
      </c>
      <c r="D2521" s="1608">
        <v>30.78</v>
      </c>
      <c r="E2521" s="210">
        <f>VLOOKUP(A2521,'Lead Sheet'!A:B,2,0)</f>
        <v>0</v>
      </c>
      <c r="F2521" s="1608">
        <f t="shared" si="39"/>
        <v>0</v>
      </c>
      <c r="G2521" s="1648">
        <v>25</v>
      </c>
      <c r="H2521" s="1648">
        <v>200</v>
      </c>
      <c r="I2521" s="1648"/>
      <c r="J2521" s="1650">
        <v>199726024732</v>
      </c>
    </row>
    <row r="2522" spans="1:10">
      <c r="A2522" s="13" t="s">
        <v>10987</v>
      </c>
      <c r="B2522" s="13" t="s">
        <v>10900</v>
      </c>
      <c r="C2522" s="13" t="s">
        <v>10901</v>
      </c>
      <c r="D2522" s="1608">
        <v>63.18</v>
      </c>
      <c r="E2522" s="210">
        <f>VLOOKUP(A2522,'Lead Sheet'!A:B,2,0)</f>
        <v>0</v>
      </c>
      <c r="F2522" s="1608">
        <f t="shared" si="39"/>
        <v>0</v>
      </c>
      <c r="G2522" s="1648">
        <v>10</v>
      </c>
      <c r="H2522" s="1648">
        <v>100</v>
      </c>
      <c r="I2522" s="1648"/>
      <c r="J2522" s="1650">
        <v>199726024749</v>
      </c>
    </row>
    <row r="2523" spans="1:10">
      <c r="A2523" s="13" t="s">
        <v>10987</v>
      </c>
      <c r="B2523" s="13" t="s">
        <v>10902</v>
      </c>
      <c r="C2523" s="13" t="s">
        <v>10903</v>
      </c>
      <c r="D2523" s="1608">
        <v>23.59</v>
      </c>
      <c r="E2523" s="210">
        <f>VLOOKUP(A2523,'Lead Sheet'!A:B,2,0)</f>
        <v>0</v>
      </c>
      <c r="F2523" s="1608">
        <f t="shared" si="39"/>
        <v>0</v>
      </c>
      <c r="G2523" s="1648">
        <v>25</v>
      </c>
      <c r="H2523" s="1648">
        <v>300</v>
      </c>
      <c r="I2523" s="1648"/>
      <c r="J2523" s="1650">
        <v>199726024756</v>
      </c>
    </row>
    <row r="2524" spans="1:10">
      <c r="A2524" s="13" t="s">
        <v>10987</v>
      </c>
      <c r="B2524" s="13" t="s">
        <v>10904</v>
      </c>
      <c r="C2524" s="13" t="s">
        <v>10905</v>
      </c>
      <c r="D2524" s="1608">
        <v>26.490000000000002</v>
      </c>
      <c r="E2524" s="210">
        <f>VLOOKUP(A2524,'Lead Sheet'!A:B,2,0)</f>
        <v>0</v>
      </c>
      <c r="F2524" s="1608">
        <f t="shared" si="39"/>
        <v>0</v>
      </c>
      <c r="G2524" s="1648">
        <v>25</v>
      </c>
      <c r="H2524" s="1648">
        <v>300</v>
      </c>
      <c r="I2524" s="1648"/>
      <c r="J2524" s="1650">
        <v>199726024763</v>
      </c>
    </row>
    <row r="2525" spans="1:10">
      <c r="A2525" s="13" t="s">
        <v>10987</v>
      </c>
      <c r="B2525" s="13" t="s">
        <v>10906</v>
      </c>
      <c r="C2525" s="13" t="s">
        <v>10907</v>
      </c>
      <c r="D2525" s="1608">
        <v>21.03</v>
      </c>
      <c r="E2525" s="210">
        <f>VLOOKUP(A2525,'Lead Sheet'!A:B,2,0)</f>
        <v>0</v>
      </c>
      <c r="F2525" s="1608">
        <f t="shared" si="39"/>
        <v>0</v>
      </c>
      <c r="G2525" s="1648">
        <v>25</v>
      </c>
      <c r="H2525" s="1648">
        <v>350</v>
      </c>
      <c r="I2525" s="1648"/>
      <c r="J2525" s="1650">
        <v>199726024770</v>
      </c>
    </row>
    <row r="2526" spans="1:10">
      <c r="A2526" s="13" t="s">
        <v>10987</v>
      </c>
      <c r="B2526" s="13" t="s">
        <v>10908</v>
      </c>
      <c r="C2526" s="13" t="s">
        <v>10909</v>
      </c>
      <c r="D2526" s="1608">
        <v>41.32</v>
      </c>
      <c r="E2526" s="210">
        <f>VLOOKUP(A2526,'Lead Sheet'!A:B,2,0)</f>
        <v>0</v>
      </c>
      <c r="F2526" s="1608">
        <f t="shared" si="39"/>
        <v>0</v>
      </c>
      <c r="G2526" s="1648">
        <v>10</v>
      </c>
      <c r="H2526" s="1648">
        <v>150</v>
      </c>
      <c r="I2526" s="1648"/>
      <c r="J2526" s="1650">
        <v>199726024787</v>
      </c>
    </row>
    <row r="2527" spans="1:10">
      <c r="A2527" s="13" t="s">
        <v>10987</v>
      </c>
      <c r="B2527" s="13" t="s">
        <v>10910</v>
      </c>
      <c r="C2527" s="13" t="s">
        <v>10911</v>
      </c>
      <c r="D2527" s="1608">
        <v>84.37</v>
      </c>
      <c r="E2527" s="210">
        <f>VLOOKUP(A2527,'Lead Sheet'!A:B,2,0)</f>
        <v>0</v>
      </c>
      <c r="F2527" s="1608">
        <f t="shared" si="39"/>
        <v>0</v>
      </c>
      <c r="G2527" s="1648">
        <v>10</v>
      </c>
      <c r="H2527" s="1648">
        <v>100</v>
      </c>
      <c r="I2527" s="1648"/>
      <c r="J2527" s="1650">
        <v>199726024794</v>
      </c>
    </row>
    <row r="2528" spans="1:10">
      <c r="A2528" s="13" t="s">
        <v>10987</v>
      </c>
      <c r="B2528" s="13" t="s">
        <v>10912</v>
      </c>
      <c r="C2528" s="13" t="s">
        <v>10913</v>
      </c>
      <c r="D2528" s="1608">
        <v>31.92</v>
      </c>
      <c r="E2528" s="210">
        <f>VLOOKUP(A2528,'Lead Sheet'!A:B,2,0)</f>
        <v>0</v>
      </c>
      <c r="F2528" s="1608">
        <f t="shared" si="39"/>
        <v>0</v>
      </c>
      <c r="G2528" s="1648">
        <v>25</v>
      </c>
      <c r="H2528" s="1648">
        <v>300</v>
      </c>
      <c r="I2528" s="1648"/>
      <c r="J2528" s="1650">
        <v>199726024800</v>
      </c>
    </row>
    <row r="2529" spans="1:10">
      <c r="A2529" s="13" t="s">
        <v>10987</v>
      </c>
      <c r="B2529" s="13" t="s">
        <v>10915</v>
      </c>
      <c r="C2529" s="13" t="s">
        <v>10916</v>
      </c>
      <c r="D2529" s="1608">
        <v>23.020000000000003</v>
      </c>
      <c r="E2529" s="210">
        <f>VLOOKUP(A2529,'Lead Sheet'!A:B,2,0)</f>
        <v>0</v>
      </c>
      <c r="F2529" s="1608">
        <f t="shared" si="39"/>
        <v>0</v>
      </c>
      <c r="G2529" s="1648">
        <v>25</v>
      </c>
      <c r="H2529" s="1648">
        <v>400</v>
      </c>
      <c r="I2529" s="1648"/>
      <c r="J2529" s="1650">
        <v>199726024817</v>
      </c>
    </row>
    <row r="2530" spans="1:10">
      <c r="A2530" s="13" t="s">
        <v>10987</v>
      </c>
      <c r="B2530" s="13" t="s">
        <v>10917</v>
      </c>
      <c r="C2530" s="13" t="s">
        <v>10918</v>
      </c>
      <c r="D2530" s="1608">
        <v>45.23</v>
      </c>
      <c r="E2530" s="210">
        <f>VLOOKUP(A2530,'Lead Sheet'!A:B,2,0)</f>
        <v>0</v>
      </c>
      <c r="F2530" s="1608">
        <f t="shared" si="39"/>
        <v>0</v>
      </c>
      <c r="G2530" s="1648">
        <v>25</v>
      </c>
      <c r="H2530" s="1648">
        <v>250</v>
      </c>
      <c r="I2530" s="1648"/>
      <c r="J2530" s="1650">
        <v>199726024824</v>
      </c>
    </row>
    <row r="2531" spans="1:10">
      <c r="A2531" s="13" t="s">
        <v>10987</v>
      </c>
      <c r="B2531" s="13" t="s">
        <v>10919</v>
      </c>
      <c r="C2531" s="13" t="s">
        <v>10920</v>
      </c>
      <c r="D2531" s="1608">
        <v>29.540000000000003</v>
      </c>
      <c r="E2531" s="210">
        <f>VLOOKUP(A2531,'Lead Sheet'!A:B,2,0)</f>
        <v>0</v>
      </c>
      <c r="F2531" s="1608">
        <f t="shared" si="39"/>
        <v>0</v>
      </c>
      <c r="G2531" s="1648">
        <v>25</v>
      </c>
      <c r="H2531" s="1648">
        <v>300</v>
      </c>
      <c r="I2531" s="1648"/>
      <c r="J2531" s="1650">
        <v>199726024831</v>
      </c>
    </row>
    <row r="2532" spans="1:10">
      <c r="A2532" s="13" t="s">
        <v>10987</v>
      </c>
      <c r="B2532" s="13" t="s">
        <v>10921</v>
      </c>
      <c r="C2532" s="13" t="s">
        <v>10922</v>
      </c>
      <c r="D2532" s="1608">
        <v>42.69</v>
      </c>
      <c r="E2532" s="210">
        <f>VLOOKUP(A2532,'Lead Sheet'!A:B,2,0)</f>
        <v>0</v>
      </c>
      <c r="F2532" s="1608">
        <f t="shared" si="39"/>
        <v>0</v>
      </c>
      <c r="G2532" s="1648">
        <v>15</v>
      </c>
      <c r="H2532" s="1648">
        <v>150</v>
      </c>
      <c r="I2532" s="1648"/>
      <c r="J2532" s="1650">
        <v>199726024848</v>
      </c>
    </row>
    <row r="2533" spans="1:10">
      <c r="A2533" s="13" t="s">
        <v>10987</v>
      </c>
      <c r="B2533" s="13" t="s">
        <v>10923</v>
      </c>
      <c r="C2533" s="13" t="s">
        <v>10924</v>
      </c>
      <c r="D2533" s="1608">
        <v>57.48</v>
      </c>
      <c r="E2533" s="210">
        <f>VLOOKUP(A2533,'Lead Sheet'!A:B,2,0)</f>
        <v>0</v>
      </c>
      <c r="F2533" s="1608">
        <f t="shared" si="39"/>
        <v>0</v>
      </c>
      <c r="G2533" s="1648">
        <v>10</v>
      </c>
      <c r="H2533" s="1648">
        <v>100</v>
      </c>
      <c r="I2533" s="1648"/>
      <c r="J2533" s="1650">
        <v>199726024855</v>
      </c>
    </row>
    <row r="2534" spans="1:10">
      <c r="A2534" s="13" t="s">
        <v>10987</v>
      </c>
      <c r="B2534" s="13" t="s">
        <v>10925</v>
      </c>
      <c r="C2534" s="13" t="s">
        <v>10926</v>
      </c>
      <c r="D2534" s="1608">
        <v>28.82</v>
      </c>
      <c r="E2534" s="210">
        <f>VLOOKUP(A2534,'Lead Sheet'!A:B,2,0)</f>
        <v>0</v>
      </c>
      <c r="F2534" s="1608">
        <f t="shared" si="39"/>
        <v>0</v>
      </c>
      <c r="G2534" s="1648">
        <v>25</v>
      </c>
      <c r="H2534" s="1648">
        <v>300</v>
      </c>
      <c r="I2534" s="1648"/>
      <c r="J2534" s="1650">
        <v>199726024862</v>
      </c>
    </row>
    <row r="2535" spans="1:10">
      <c r="A2535" s="13" t="s">
        <v>10987</v>
      </c>
      <c r="B2535" s="13" t="s">
        <v>10927</v>
      </c>
      <c r="C2535" s="13" t="s">
        <v>10928</v>
      </c>
      <c r="D2535" s="1608">
        <v>55.76</v>
      </c>
      <c r="E2535" s="210">
        <f>VLOOKUP(A2535,'Lead Sheet'!A:B,2,0)</f>
        <v>0</v>
      </c>
      <c r="F2535" s="1608">
        <f t="shared" si="39"/>
        <v>0</v>
      </c>
      <c r="G2535" s="1648">
        <v>10</v>
      </c>
      <c r="H2535" s="1648">
        <v>100</v>
      </c>
      <c r="I2535" s="1648"/>
      <c r="J2535" s="1650">
        <v>199726024879</v>
      </c>
    </row>
    <row r="2536" spans="1:10">
      <c r="A2536" s="13" t="s">
        <v>10987</v>
      </c>
      <c r="B2536" s="13" t="s">
        <v>10929</v>
      </c>
      <c r="C2536" s="13" t="s">
        <v>10930</v>
      </c>
      <c r="D2536" s="1608">
        <v>112.96000000000001</v>
      </c>
      <c r="E2536" s="210">
        <f>VLOOKUP(A2536,'Lead Sheet'!A:B,2,0)</f>
        <v>0</v>
      </c>
      <c r="F2536" s="1608">
        <f t="shared" si="39"/>
        <v>0</v>
      </c>
      <c r="G2536" s="1648">
        <v>5</v>
      </c>
      <c r="H2536" s="1648">
        <v>50</v>
      </c>
      <c r="I2536" s="1648"/>
      <c r="J2536" s="1650">
        <v>199726024886</v>
      </c>
    </row>
    <row r="2537" spans="1:10">
      <c r="A2537" s="13" t="s">
        <v>10987</v>
      </c>
      <c r="B2537" s="13" t="s">
        <v>10931</v>
      </c>
      <c r="C2537" s="13" t="s">
        <v>10932</v>
      </c>
      <c r="D2537" s="1608">
        <v>37.4</v>
      </c>
      <c r="E2537" s="210">
        <f>VLOOKUP(A2537,'Lead Sheet'!A:B,2,0)</f>
        <v>0</v>
      </c>
      <c r="F2537" s="1608">
        <f t="shared" si="39"/>
        <v>0</v>
      </c>
      <c r="G2537" s="1648">
        <v>25</v>
      </c>
      <c r="H2537" s="1648">
        <v>150</v>
      </c>
      <c r="I2537" s="1648"/>
      <c r="J2537" s="1650">
        <v>199726024893</v>
      </c>
    </row>
    <row r="2538" spans="1:10">
      <c r="A2538" s="13" t="s">
        <v>10987</v>
      </c>
      <c r="B2538" s="13" t="s">
        <v>10933</v>
      </c>
      <c r="C2538" s="13" t="s">
        <v>10934</v>
      </c>
      <c r="D2538" s="1608">
        <v>39.919999999999995</v>
      </c>
      <c r="E2538" s="210">
        <f>VLOOKUP(A2538,'Lead Sheet'!A:B,2,0)</f>
        <v>0</v>
      </c>
      <c r="F2538" s="1608">
        <f t="shared" si="39"/>
        <v>0</v>
      </c>
      <c r="G2538" s="1648">
        <v>25</v>
      </c>
      <c r="H2538" s="1648">
        <v>150</v>
      </c>
      <c r="I2538" s="1648"/>
      <c r="J2538" s="1650">
        <v>199726024909</v>
      </c>
    </row>
    <row r="2539" spans="1:10">
      <c r="A2539" s="13" t="s">
        <v>10987</v>
      </c>
      <c r="B2539" s="13" t="s">
        <v>10935</v>
      </c>
      <c r="C2539" s="13" t="s">
        <v>10936</v>
      </c>
      <c r="D2539" s="1608">
        <v>51.339999999999996</v>
      </c>
      <c r="E2539" s="210">
        <f>VLOOKUP(A2539,'Lead Sheet'!A:B,2,0)</f>
        <v>0</v>
      </c>
      <c r="F2539" s="1608">
        <f t="shared" si="39"/>
        <v>0</v>
      </c>
      <c r="G2539" s="1648">
        <v>10</v>
      </c>
      <c r="H2539" s="1648">
        <v>100</v>
      </c>
      <c r="I2539" s="1648"/>
      <c r="J2539" s="1650">
        <v>199726024916</v>
      </c>
    </row>
    <row r="2540" spans="1:10">
      <c r="A2540" s="13" t="s">
        <v>10987</v>
      </c>
      <c r="B2540" s="13" t="s">
        <v>10937</v>
      </c>
      <c r="C2540" s="13" t="s">
        <v>10938</v>
      </c>
      <c r="D2540" s="1608">
        <v>45.03</v>
      </c>
      <c r="E2540" s="210">
        <f>VLOOKUP(A2540,'Lead Sheet'!A:B,2,0)</f>
        <v>0</v>
      </c>
      <c r="F2540" s="1608">
        <f t="shared" si="39"/>
        <v>0</v>
      </c>
      <c r="G2540" s="1648">
        <v>10</v>
      </c>
      <c r="H2540" s="1648">
        <v>100</v>
      </c>
      <c r="I2540" s="1648"/>
      <c r="J2540" s="1650">
        <v>199726024923</v>
      </c>
    </row>
    <row r="2541" spans="1:10">
      <c r="A2541" s="13" t="s">
        <v>10987</v>
      </c>
      <c r="B2541" s="13" t="s">
        <v>10939</v>
      </c>
      <c r="C2541" s="13" t="s">
        <v>10940</v>
      </c>
      <c r="D2541" s="1608">
        <v>79.290000000000006</v>
      </c>
      <c r="E2541" s="210">
        <f>VLOOKUP(A2541,'Lead Sheet'!A:B,2,0)</f>
        <v>0</v>
      </c>
      <c r="F2541" s="1608">
        <f t="shared" si="39"/>
        <v>0</v>
      </c>
      <c r="G2541" s="1648">
        <v>10</v>
      </c>
      <c r="H2541" s="1648">
        <v>80</v>
      </c>
      <c r="I2541" s="1648"/>
      <c r="J2541" s="1650">
        <v>199726024930</v>
      </c>
    </row>
    <row r="2542" spans="1:10">
      <c r="A2542" s="13" t="s">
        <v>10987</v>
      </c>
      <c r="B2542" s="13" t="s">
        <v>10941</v>
      </c>
      <c r="C2542" s="13" t="s">
        <v>10942</v>
      </c>
      <c r="D2542" s="1608">
        <v>96.26</v>
      </c>
      <c r="E2542" s="210">
        <f>VLOOKUP(A2542,'Lead Sheet'!A:B,2,0)</f>
        <v>0</v>
      </c>
      <c r="F2542" s="1608">
        <f t="shared" si="39"/>
        <v>0</v>
      </c>
      <c r="G2542" s="1648">
        <v>10</v>
      </c>
      <c r="H2542" s="1648">
        <v>60</v>
      </c>
      <c r="I2542" s="1648"/>
      <c r="J2542" s="1650">
        <v>199726024947</v>
      </c>
    </row>
    <row r="2543" spans="1:10">
      <c r="A2543" s="13" t="s">
        <v>10987</v>
      </c>
      <c r="B2543" s="13" t="s">
        <v>10943</v>
      </c>
      <c r="C2543" s="13" t="s">
        <v>10944</v>
      </c>
      <c r="D2543" s="1608">
        <v>86.39</v>
      </c>
      <c r="E2543" s="210">
        <f>VLOOKUP(A2543,'Lead Sheet'!A:B,2,0)</f>
        <v>0</v>
      </c>
      <c r="F2543" s="1608">
        <f t="shared" si="39"/>
        <v>0</v>
      </c>
      <c r="G2543" s="1648">
        <v>10</v>
      </c>
      <c r="H2543" s="1648">
        <v>80</v>
      </c>
      <c r="I2543" s="1648"/>
      <c r="J2543" s="1650">
        <v>199726024954</v>
      </c>
    </row>
    <row r="2544" spans="1:10">
      <c r="A2544" s="13" t="s">
        <v>10987</v>
      </c>
      <c r="B2544" s="13" t="s">
        <v>10945</v>
      </c>
      <c r="C2544" s="13" t="s">
        <v>10946</v>
      </c>
      <c r="D2544" s="1608">
        <v>102.1</v>
      </c>
      <c r="E2544" s="210">
        <f>VLOOKUP(A2544,'Lead Sheet'!A:B,2,0)</f>
        <v>0</v>
      </c>
      <c r="F2544" s="1608">
        <f t="shared" si="39"/>
        <v>0</v>
      </c>
      <c r="G2544" s="1648">
        <v>10</v>
      </c>
      <c r="H2544" s="1648">
        <v>60</v>
      </c>
      <c r="I2544" s="1648"/>
      <c r="J2544" s="1650">
        <v>199726024961</v>
      </c>
    </row>
    <row r="2545" spans="1:10">
      <c r="A2545" s="13" t="s">
        <v>10987</v>
      </c>
      <c r="B2545" s="13" t="s">
        <v>10947</v>
      </c>
      <c r="C2545" s="13" t="s">
        <v>10948</v>
      </c>
      <c r="D2545" s="1608">
        <v>82.34</v>
      </c>
      <c r="E2545" s="210">
        <f>VLOOKUP(A2545,'Lead Sheet'!A:B,2,0)</f>
        <v>0</v>
      </c>
      <c r="F2545" s="1608">
        <f t="shared" si="39"/>
        <v>0</v>
      </c>
      <c r="G2545" s="1648">
        <v>10</v>
      </c>
      <c r="H2545" s="1648">
        <v>60</v>
      </c>
      <c r="I2545" s="1648"/>
      <c r="J2545" s="1650">
        <v>199726024978</v>
      </c>
    </row>
    <row r="2546" spans="1:10">
      <c r="A2546" s="13" t="s">
        <v>10987</v>
      </c>
      <c r="B2546" s="13" t="s">
        <v>10949</v>
      </c>
      <c r="C2546" s="13" t="s">
        <v>10950</v>
      </c>
      <c r="D2546" s="1608">
        <v>96</v>
      </c>
      <c r="E2546" s="210">
        <f>VLOOKUP(A2546,'Lead Sheet'!A:B,2,0)</f>
        <v>0</v>
      </c>
      <c r="F2546" s="1608">
        <f t="shared" si="39"/>
        <v>0</v>
      </c>
      <c r="G2546" s="1648">
        <v>10</v>
      </c>
      <c r="H2546" s="1648">
        <v>60</v>
      </c>
      <c r="I2546" s="1648"/>
      <c r="J2546" s="1650">
        <v>199726024985</v>
      </c>
    </row>
    <row r="2547" spans="1:10">
      <c r="A2547" s="13" t="s">
        <v>10987</v>
      </c>
      <c r="B2547" s="13" t="s">
        <v>10951</v>
      </c>
      <c r="C2547" s="13" t="s">
        <v>10952</v>
      </c>
      <c r="D2547" s="1608">
        <v>11.549999999999999</v>
      </c>
      <c r="E2547" s="210">
        <f>VLOOKUP(A2547,'Lead Sheet'!A:B,2,0)</f>
        <v>0</v>
      </c>
      <c r="F2547" s="1608">
        <f t="shared" si="39"/>
        <v>0</v>
      </c>
      <c r="G2547" s="1648">
        <v>100</v>
      </c>
      <c r="H2547" s="1648">
        <v>800</v>
      </c>
      <c r="I2547" s="1648"/>
      <c r="J2547" s="1650">
        <v>199726024992</v>
      </c>
    </row>
    <row r="2548" spans="1:10">
      <c r="A2548" s="13" t="s">
        <v>10987</v>
      </c>
      <c r="B2548" s="13" t="s">
        <v>10953</v>
      </c>
      <c r="C2548" s="13" t="s">
        <v>10954</v>
      </c>
      <c r="D2548" s="1608">
        <v>20.28</v>
      </c>
      <c r="E2548" s="210">
        <f>VLOOKUP(A2548,'Lead Sheet'!A:B,2,0)</f>
        <v>0</v>
      </c>
      <c r="F2548" s="1608">
        <f t="shared" si="39"/>
        <v>0</v>
      </c>
      <c r="G2548" s="1648">
        <v>25</v>
      </c>
      <c r="H2548" s="1648">
        <v>500</v>
      </c>
      <c r="I2548" s="1648"/>
      <c r="J2548" s="1650">
        <v>199726025005</v>
      </c>
    </row>
    <row r="2549" spans="1:10">
      <c r="A2549" s="13" t="s">
        <v>10987</v>
      </c>
      <c r="B2549" s="13" t="s">
        <v>10955</v>
      </c>
      <c r="C2549" s="13" t="s">
        <v>10956</v>
      </c>
      <c r="D2549" s="1608">
        <v>37.36</v>
      </c>
      <c r="E2549" s="210">
        <f>VLOOKUP(A2549,'Lead Sheet'!A:B,2,0)</f>
        <v>0</v>
      </c>
      <c r="F2549" s="1608">
        <f t="shared" si="39"/>
        <v>0</v>
      </c>
      <c r="G2549" s="1648">
        <v>25</v>
      </c>
      <c r="H2549" s="1648">
        <v>300</v>
      </c>
      <c r="I2549" s="1648"/>
      <c r="J2549" s="1650">
        <v>199726025012</v>
      </c>
    </row>
    <row r="2550" spans="1:10">
      <c r="A2550" s="13" t="s">
        <v>10987</v>
      </c>
      <c r="B2550" s="13" t="s">
        <v>10961</v>
      </c>
      <c r="C2550" s="13" t="s">
        <v>10962</v>
      </c>
      <c r="D2550" s="1608">
        <v>14.43</v>
      </c>
      <c r="E2550" s="210">
        <f>VLOOKUP(A2550,'Lead Sheet'!A:B,2,0)</f>
        <v>0</v>
      </c>
      <c r="F2550" s="1608">
        <f t="shared" si="39"/>
        <v>0</v>
      </c>
      <c r="G2550" s="1648">
        <v>50</v>
      </c>
      <c r="H2550" s="1648">
        <v>500</v>
      </c>
      <c r="I2550" s="1648"/>
      <c r="J2550" s="1650">
        <v>199726025029</v>
      </c>
    </row>
    <row r="2551" spans="1:10">
      <c r="A2551" s="13" t="s">
        <v>10987</v>
      </c>
      <c r="B2551" s="13" t="s">
        <v>10963</v>
      </c>
      <c r="C2551" s="13" t="s">
        <v>10964</v>
      </c>
      <c r="D2551" s="1608">
        <v>27.87</v>
      </c>
      <c r="E2551" s="210">
        <f>VLOOKUP(A2551,'Lead Sheet'!A:B,2,0)</f>
        <v>0</v>
      </c>
      <c r="F2551" s="1608">
        <f t="shared" si="39"/>
        <v>0</v>
      </c>
      <c r="G2551" s="1648">
        <v>25</v>
      </c>
      <c r="H2551" s="1648">
        <v>250</v>
      </c>
      <c r="I2551" s="1648"/>
      <c r="J2551" s="1650">
        <v>199726025036</v>
      </c>
    </row>
    <row r="2552" spans="1:10">
      <c r="A2552" s="13" t="s">
        <v>10987</v>
      </c>
      <c r="B2552" s="13" t="s">
        <v>10965</v>
      </c>
      <c r="C2552" s="13" t="s">
        <v>10966</v>
      </c>
      <c r="D2552" s="1608">
        <v>49.23</v>
      </c>
      <c r="E2552" s="210">
        <f>VLOOKUP(A2552,'Lead Sheet'!A:B,2,0)</f>
        <v>0</v>
      </c>
      <c r="F2552" s="1608">
        <f t="shared" si="39"/>
        <v>0</v>
      </c>
      <c r="G2552" s="1648">
        <v>25</v>
      </c>
      <c r="H2552" s="1648">
        <v>150</v>
      </c>
      <c r="I2552" s="1648"/>
      <c r="J2552" s="1650">
        <v>199726025043</v>
      </c>
    </row>
    <row r="2553" spans="1:10">
      <c r="A2553" s="13" t="s">
        <v>10987</v>
      </c>
      <c r="B2553" s="13" t="s">
        <v>10967</v>
      </c>
      <c r="C2553" s="13" t="s">
        <v>10968</v>
      </c>
      <c r="D2553" s="1608">
        <v>19.2</v>
      </c>
      <c r="E2553" s="210">
        <f>VLOOKUP(A2553,'Lead Sheet'!A:B,2,0)</f>
        <v>0</v>
      </c>
      <c r="F2553" s="1608">
        <f t="shared" si="39"/>
        <v>0</v>
      </c>
      <c r="G2553" s="1648">
        <v>25</v>
      </c>
      <c r="H2553" s="1648">
        <v>300</v>
      </c>
      <c r="I2553" s="1648"/>
      <c r="J2553" s="1650">
        <v>199726025050</v>
      </c>
    </row>
    <row r="2554" spans="1:10">
      <c r="A2554" s="13" t="s">
        <v>10987</v>
      </c>
      <c r="B2554" s="13" t="s">
        <v>10969</v>
      </c>
      <c r="C2554" s="13" t="s">
        <v>10970</v>
      </c>
      <c r="D2554" s="1608">
        <v>24.14</v>
      </c>
      <c r="E2554" s="210">
        <f>VLOOKUP(A2554,'Lead Sheet'!A:B,2,0)</f>
        <v>0</v>
      </c>
      <c r="F2554" s="1608">
        <f t="shared" si="39"/>
        <v>0</v>
      </c>
      <c r="G2554" s="1648">
        <v>25</v>
      </c>
      <c r="H2554" s="1648">
        <v>300</v>
      </c>
      <c r="I2554" s="1648"/>
      <c r="J2554" s="1650">
        <v>199726025067</v>
      </c>
    </row>
    <row r="2555" spans="1:10">
      <c r="A2555" s="13" t="s">
        <v>10987</v>
      </c>
      <c r="B2555" s="13" t="s">
        <v>10971</v>
      </c>
      <c r="C2555" s="13" t="s">
        <v>10972</v>
      </c>
      <c r="D2555" s="1608">
        <v>12.66</v>
      </c>
      <c r="E2555" s="210">
        <f>VLOOKUP(A2555,'Lead Sheet'!A:B,2,0)</f>
        <v>0</v>
      </c>
      <c r="F2555" s="1608">
        <f t="shared" si="39"/>
        <v>0</v>
      </c>
      <c r="G2555" s="1648">
        <v>50</v>
      </c>
      <c r="H2555" s="1648">
        <v>500</v>
      </c>
      <c r="I2555" s="1648"/>
      <c r="J2555" s="1650">
        <v>199726025074</v>
      </c>
    </row>
    <row r="2556" spans="1:10">
      <c r="A2556" s="13" t="s">
        <v>10987</v>
      </c>
      <c r="B2556" s="13" t="s">
        <v>10973</v>
      </c>
      <c r="C2556" s="13" t="s">
        <v>10974</v>
      </c>
      <c r="D2556" s="1608">
        <v>24.17</v>
      </c>
      <c r="E2556" s="210">
        <f>VLOOKUP(A2556,'Lead Sheet'!A:B,2,0)</f>
        <v>0</v>
      </c>
      <c r="F2556" s="1608">
        <f t="shared" si="39"/>
        <v>0</v>
      </c>
      <c r="G2556" s="1648">
        <v>25</v>
      </c>
      <c r="H2556" s="1648">
        <v>250</v>
      </c>
      <c r="I2556" s="1648"/>
      <c r="J2556" s="1650">
        <v>199726025081</v>
      </c>
    </row>
    <row r="2557" spans="1:10">
      <c r="A2557" s="13" t="s">
        <v>10987</v>
      </c>
      <c r="B2557" s="13" t="s">
        <v>10975</v>
      </c>
      <c r="C2557" s="13" t="s">
        <v>10976</v>
      </c>
      <c r="D2557" s="1608">
        <v>48.64</v>
      </c>
      <c r="E2557" s="210">
        <f>VLOOKUP(A2557,'Lead Sheet'!A:B,2,0)</f>
        <v>0</v>
      </c>
      <c r="F2557" s="1608">
        <f t="shared" si="39"/>
        <v>0</v>
      </c>
      <c r="G2557" s="1648">
        <v>10</v>
      </c>
      <c r="H2557" s="1648">
        <v>120</v>
      </c>
      <c r="I2557" s="1648"/>
      <c r="J2557" s="1650">
        <v>199726025098</v>
      </c>
    </row>
    <row r="2558" spans="1:10">
      <c r="A2558" s="13" t="s">
        <v>10987</v>
      </c>
      <c r="B2558" s="13" t="s">
        <v>10977</v>
      </c>
      <c r="C2558" s="13" t="s">
        <v>10978</v>
      </c>
      <c r="D2558" s="1608">
        <v>22.1</v>
      </c>
      <c r="E2558" s="210">
        <f>VLOOKUP(A2558,'Lead Sheet'!A:B,2,0)</f>
        <v>0</v>
      </c>
      <c r="F2558" s="1608">
        <f t="shared" si="39"/>
        <v>0</v>
      </c>
      <c r="G2558" s="1648">
        <v>25</v>
      </c>
      <c r="H2558" s="1648">
        <v>300</v>
      </c>
      <c r="I2558" s="1648"/>
      <c r="J2558" s="1650">
        <v>199726025104</v>
      </c>
    </row>
    <row r="2559" spans="1:10">
      <c r="A2559" s="13" t="s">
        <v>10987</v>
      </c>
      <c r="B2559" s="13" t="s">
        <v>10980</v>
      </c>
      <c r="C2559" s="13" t="s">
        <v>10981</v>
      </c>
      <c r="D2559" s="1608">
        <v>20.37</v>
      </c>
      <c r="E2559" s="210">
        <f>VLOOKUP(A2559,'Lead Sheet'!A:B,2,0)</f>
        <v>0</v>
      </c>
      <c r="F2559" s="1608">
        <f t="shared" si="39"/>
        <v>0</v>
      </c>
      <c r="G2559" s="1648">
        <v>25</v>
      </c>
      <c r="H2559" s="1648">
        <v>250</v>
      </c>
      <c r="I2559" s="1648"/>
      <c r="J2559" s="1650">
        <v>199726025111</v>
      </c>
    </row>
    <row r="2560" spans="1:10">
      <c r="A2560" s="13" t="s">
        <v>10987</v>
      </c>
      <c r="B2560" s="13" t="s">
        <v>10982</v>
      </c>
      <c r="C2560" s="13" t="s">
        <v>10983</v>
      </c>
      <c r="D2560" s="1608">
        <v>42.03</v>
      </c>
      <c r="E2560" s="210">
        <f>VLOOKUP(A2560,'Lead Sheet'!A:B,2,0)</f>
        <v>0</v>
      </c>
      <c r="F2560" s="1608">
        <f t="shared" si="39"/>
        <v>0</v>
      </c>
      <c r="G2560" s="1648">
        <v>10</v>
      </c>
      <c r="H2560" s="1648">
        <v>150</v>
      </c>
      <c r="I2560" s="1648"/>
      <c r="J2560" s="1650">
        <v>199726025128</v>
      </c>
    </row>
    <row r="2561" spans="1:10">
      <c r="A2561" s="13" t="s">
        <v>10987</v>
      </c>
      <c r="B2561" s="13" t="s">
        <v>10985</v>
      </c>
      <c r="C2561" s="13" t="s">
        <v>10986</v>
      </c>
      <c r="D2561" s="1608">
        <v>45.25</v>
      </c>
      <c r="E2561" s="210">
        <f>VLOOKUP(A2561,'Lead Sheet'!A:B,2,0)</f>
        <v>0</v>
      </c>
      <c r="F2561" s="1608">
        <f t="shared" si="39"/>
        <v>0</v>
      </c>
      <c r="G2561" s="1648">
        <v>25</v>
      </c>
      <c r="H2561" s="1648">
        <v>200</v>
      </c>
      <c r="I2561" s="1648"/>
      <c r="J2561" s="1650">
        <v>199726025135</v>
      </c>
    </row>
    <row r="2562" spans="1:10">
      <c r="A2562" s="13" t="s">
        <v>3742</v>
      </c>
      <c r="B2562" s="13" t="s">
        <v>2048</v>
      </c>
      <c r="C2562" s="13" t="s">
        <v>8915</v>
      </c>
      <c r="D2562" s="1608">
        <v>0.6</v>
      </c>
      <c r="E2562" s="210">
        <f>VLOOKUP(A2562,'Lead Sheet'!A:B,2,0)</f>
        <v>0</v>
      </c>
      <c r="F2562" s="1608">
        <f t="shared" si="39"/>
        <v>0</v>
      </c>
      <c r="G2562" s="1648">
        <v>100</v>
      </c>
      <c r="H2562" s="1648">
        <v>1000</v>
      </c>
      <c r="I2562" s="1648"/>
      <c r="J2562" s="1650">
        <v>199726025142</v>
      </c>
    </row>
    <row r="2563" spans="1:10">
      <c r="A2563" s="13" t="s">
        <v>3742</v>
      </c>
      <c r="B2563" s="13" t="s">
        <v>2049</v>
      </c>
      <c r="C2563" s="13" t="s">
        <v>8916</v>
      </c>
      <c r="D2563" s="1608">
        <v>0.95</v>
      </c>
      <c r="E2563" s="210">
        <f>VLOOKUP(A2563,'Lead Sheet'!A:B,2,0)</f>
        <v>0</v>
      </c>
      <c r="F2563" s="1608">
        <f t="shared" ref="F2563:F2626" si="40">IFERROR(D2563*E2563,"NET")</f>
        <v>0</v>
      </c>
      <c r="G2563" s="1648">
        <v>50</v>
      </c>
      <c r="H2563" s="1648">
        <v>600</v>
      </c>
      <c r="I2563" s="1648"/>
      <c r="J2563" s="1650">
        <v>199726025159</v>
      </c>
    </row>
    <row r="2564" spans="1:10">
      <c r="A2564" s="13" t="s">
        <v>3742</v>
      </c>
      <c r="B2564" s="13" t="s">
        <v>2051</v>
      </c>
      <c r="C2564" s="13" t="s">
        <v>8917</v>
      </c>
      <c r="D2564" s="1608">
        <v>1.83</v>
      </c>
      <c r="E2564" s="210">
        <f>VLOOKUP(A2564,'Lead Sheet'!A:B,2,0)</f>
        <v>0</v>
      </c>
      <c r="F2564" s="1608">
        <f t="shared" si="40"/>
        <v>0</v>
      </c>
      <c r="G2564" s="1648">
        <v>20</v>
      </c>
      <c r="H2564" s="1648">
        <v>200</v>
      </c>
      <c r="I2564" s="1648"/>
      <c r="J2564" s="1650">
        <v>199726025166</v>
      </c>
    </row>
    <row r="2565" spans="1:10">
      <c r="A2565" s="13" t="s">
        <v>3742</v>
      </c>
      <c r="B2565" s="13" t="s">
        <v>2050</v>
      </c>
      <c r="C2565" s="13" t="s">
        <v>8918</v>
      </c>
      <c r="D2565" s="1608">
        <v>0.94000000000000006</v>
      </c>
      <c r="E2565" s="210">
        <f>VLOOKUP(A2565,'Lead Sheet'!A:B,2,0)</f>
        <v>0</v>
      </c>
      <c r="F2565" s="1608">
        <f t="shared" si="40"/>
        <v>0</v>
      </c>
      <c r="G2565" s="1648">
        <v>50</v>
      </c>
      <c r="H2565" s="1648">
        <v>600</v>
      </c>
      <c r="I2565" s="1648"/>
      <c r="J2565" s="1650">
        <v>199726025173</v>
      </c>
    </row>
    <row r="2566" spans="1:10">
      <c r="A2566" s="13" t="s">
        <v>3742</v>
      </c>
      <c r="B2566" s="13" t="s">
        <v>2034</v>
      </c>
      <c r="C2566" s="13" t="s">
        <v>8919</v>
      </c>
      <c r="D2566" s="1608">
        <v>1.42</v>
      </c>
      <c r="E2566" s="210">
        <f>VLOOKUP(A2566,'Lead Sheet'!A:B,2,0)</f>
        <v>0</v>
      </c>
      <c r="F2566" s="1608">
        <f t="shared" si="40"/>
        <v>0</v>
      </c>
      <c r="G2566" s="1648">
        <v>25</v>
      </c>
      <c r="H2566" s="1648">
        <v>400</v>
      </c>
      <c r="I2566" s="1648"/>
      <c r="J2566" s="1650">
        <v>199726025180</v>
      </c>
    </row>
    <row r="2567" spans="1:10">
      <c r="A2567" s="13" t="s">
        <v>3742</v>
      </c>
      <c r="B2567" s="13" t="s">
        <v>2036</v>
      </c>
      <c r="C2567" s="13" t="s">
        <v>8920</v>
      </c>
      <c r="D2567" s="1608">
        <v>1.65</v>
      </c>
      <c r="E2567" s="210">
        <f>VLOOKUP(A2567,'Lead Sheet'!A:B,2,0)</f>
        <v>0</v>
      </c>
      <c r="F2567" s="1608">
        <f t="shared" si="40"/>
        <v>0</v>
      </c>
      <c r="G2567" s="1648">
        <v>25</v>
      </c>
      <c r="H2567" s="1648">
        <v>250</v>
      </c>
      <c r="I2567" s="1648"/>
      <c r="J2567" s="1650">
        <v>199726025197</v>
      </c>
    </row>
    <row r="2568" spans="1:10">
      <c r="A2568" s="13" t="s">
        <v>3742</v>
      </c>
      <c r="B2568" s="13" t="s">
        <v>2038</v>
      </c>
      <c r="C2568" s="13" t="s">
        <v>8921</v>
      </c>
      <c r="D2568" s="1608">
        <v>3.34</v>
      </c>
      <c r="E2568" s="210">
        <f>VLOOKUP(A2568,'Lead Sheet'!A:B,2,0)</f>
        <v>0</v>
      </c>
      <c r="F2568" s="1608">
        <f t="shared" si="40"/>
        <v>0</v>
      </c>
      <c r="G2568" s="1648">
        <v>15</v>
      </c>
      <c r="H2568" s="1648">
        <v>150</v>
      </c>
      <c r="I2568" s="1648"/>
      <c r="J2568" s="1650">
        <v>199726025203</v>
      </c>
    </row>
    <row r="2569" spans="1:10">
      <c r="A2569" s="13" t="s">
        <v>3742</v>
      </c>
      <c r="B2569" s="13" t="s">
        <v>2035</v>
      </c>
      <c r="C2569" s="13" t="s">
        <v>8922</v>
      </c>
      <c r="D2569" s="1608">
        <v>1.65</v>
      </c>
      <c r="E2569" s="210">
        <f>VLOOKUP(A2569,'Lead Sheet'!A:B,2,0)</f>
        <v>0</v>
      </c>
      <c r="F2569" s="1608">
        <f t="shared" si="40"/>
        <v>0</v>
      </c>
      <c r="G2569" s="1648">
        <v>50</v>
      </c>
      <c r="H2569" s="1648">
        <v>600</v>
      </c>
      <c r="I2569" s="1648"/>
      <c r="J2569" s="1650">
        <v>199726025210</v>
      </c>
    </row>
    <row r="2570" spans="1:10">
      <c r="A2570" s="13" t="s">
        <v>3742</v>
      </c>
      <c r="B2570" s="13" t="s">
        <v>2037</v>
      </c>
      <c r="C2570" s="13" t="s">
        <v>8923</v>
      </c>
      <c r="D2570" s="1608">
        <v>1.73</v>
      </c>
      <c r="E2570" s="210">
        <f>VLOOKUP(A2570,'Lead Sheet'!A:B,2,0)</f>
        <v>0</v>
      </c>
      <c r="F2570" s="1608">
        <f t="shared" si="40"/>
        <v>0</v>
      </c>
      <c r="G2570" s="1648">
        <v>50</v>
      </c>
      <c r="H2570" s="1648">
        <v>600</v>
      </c>
      <c r="I2570" s="1648"/>
      <c r="J2570" s="1650">
        <v>199726025227</v>
      </c>
    </row>
    <row r="2571" spans="1:10">
      <c r="A2571" s="13" t="s">
        <v>3742</v>
      </c>
      <c r="B2571" s="13" t="s">
        <v>2039</v>
      </c>
      <c r="C2571" s="13" t="s">
        <v>8924</v>
      </c>
      <c r="D2571" s="1608">
        <v>2.5099999999999998</v>
      </c>
      <c r="E2571" s="210">
        <f>VLOOKUP(A2571,'Lead Sheet'!A:B,2,0)</f>
        <v>0</v>
      </c>
      <c r="F2571" s="1608">
        <f t="shared" si="40"/>
        <v>0</v>
      </c>
      <c r="G2571" s="1648">
        <v>50</v>
      </c>
      <c r="H2571" s="1648">
        <v>300</v>
      </c>
      <c r="I2571" s="1648"/>
      <c r="J2571" s="1650">
        <v>199726025234</v>
      </c>
    </row>
    <row r="2572" spans="1:10">
      <c r="A2572" s="13" t="s">
        <v>3742</v>
      </c>
      <c r="B2572" s="13" t="s">
        <v>2040</v>
      </c>
      <c r="C2572" s="13" t="s">
        <v>8925</v>
      </c>
      <c r="D2572" s="1608">
        <v>3.42</v>
      </c>
      <c r="E2572" s="210">
        <f>VLOOKUP(A2572,'Lead Sheet'!A:B,2,0)</f>
        <v>0</v>
      </c>
      <c r="F2572" s="1608">
        <f t="shared" si="40"/>
        <v>0</v>
      </c>
      <c r="G2572" s="1648">
        <v>20</v>
      </c>
      <c r="H2572" s="1648">
        <v>200</v>
      </c>
      <c r="I2572" s="1648"/>
      <c r="J2572" s="1650">
        <v>199726025241</v>
      </c>
    </row>
    <row r="2573" spans="1:10">
      <c r="A2573" s="13" t="s">
        <v>3742</v>
      </c>
      <c r="B2573" s="13" t="s">
        <v>2041</v>
      </c>
      <c r="C2573" s="13" t="s">
        <v>8926</v>
      </c>
      <c r="D2573" s="1608">
        <v>0.83</v>
      </c>
      <c r="E2573" s="210">
        <f>VLOOKUP(A2573,'Lead Sheet'!A:B,2,0)</f>
        <v>0</v>
      </c>
      <c r="F2573" s="1608">
        <f t="shared" si="40"/>
        <v>0</v>
      </c>
      <c r="G2573" s="1648">
        <v>50</v>
      </c>
      <c r="H2573" s="1648">
        <v>500</v>
      </c>
      <c r="I2573" s="1648"/>
      <c r="J2573" s="1650">
        <v>199726025258</v>
      </c>
    </row>
    <row r="2574" spans="1:10">
      <c r="A2574" s="13" t="s">
        <v>3742</v>
      </c>
      <c r="B2574" s="13" t="s">
        <v>2042</v>
      </c>
      <c r="C2574" s="13" t="s">
        <v>8927</v>
      </c>
      <c r="D2574" s="1608">
        <v>1.6</v>
      </c>
      <c r="E2574" s="210">
        <f>VLOOKUP(A2574,'Lead Sheet'!A:B,2,0)</f>
        <v>0</v>
      </c>
      <c r="F2574" s="1608">
        <f t="shared" si="40"/>
        <v>0</v>
      </c>
      <c r="G2574" s="1648">
        <v>25</v>
      </c>
      <c r="H2574" s="1648">
        <v>300</v>
      </c>
      <c r="I2574" s="1648"/>
      <c r="J2574" s="1650">
        <v>199726025265</v>
      </c>
    </row>
    <row r="2575" spans="1:10">
      <c r="A2575" s="13" t="s">
        <v>3742</v>
      </c>
      <c r="B2575" s="13" t="s">
        <v>2044</v>
      </c>
      <c r="C2575" s="13" t="s">
        <v>8928</v>
      </c>
      <c r="D2575" s="1608">
        <v>3.44</v>
      </c>
      <c r="E2575" s="210">
        <f>VLOOKUP(A2575,'Lead Sheet'!A:B,2,0)</f>
        <v>0</v>
      </c>
      <c r="F2575" s="1608">
        <f t="shared" si="40"/>
        <v>0</v>
      </c>
      <c r="G2575" s="1648">
        <v>25</v>
      </c>
      <c r="H2575" s="1648">
        <v>150</v>
      </c>
      <c r="I2575" s="1648"/>
      <c r="J2575" s="1650">
        <v>199726025272</v>
      </c>
    </row>
    <row r="2576" spans="1:10">
      <c r="A2576" s="13" t="s">
        <v>3742</v>
      </c>
      <c r="B2576" s="13" t="s">
        <v>2043</v>
      </c>
      <c r="C2576" s="13" t="s">
        <v>8929</v>
      </c>
      <c r="D2576" s="1608">
        <v>1.27</v>
      </c>
      <c r="E2576" s="210">
        <f>VLOOKUP(A2576,'Lead Sheet'!A:B,2,0)</f>
        <v>0</v>
      </c>
      <c r="F2576" s="1608">
        <f t="shared" si="40"/>
        <v>0</v>
      </c>
      <c r="G2576" s="1648">
        <v>25</v>
      </c>
      <c r="H2576" s="1648">
        <v>400</v>
      </c>
      <c r="I2576" s="1648"/>
      <c r="J2576" s="1650">
        <v>199726025289</v>
      </c>
    </row>
    <row r="2577" spans="1:10">
      <c r="A2577" s="13" t="s">
        <v>3742</v>
      </c>
      <c r="B2577" s="13" t="s">
        <v>2045</v>
      </c>
      <c r="C2577" s="13" t="s">
        <v>8930</v>
      </c>
      <c r="D2577" s="1608">
        <v>0.56000000000000005</v>
      </c>
      <c r="E2577" s="210">
        <f>VLOOKUP(A2577,'Lead Sheet'!A:B,2,0)</f>
        <v>0</v>
      </c>
      <c r="F2577" s="1608">
        <f t="shared" si="40"/>
        <v>0</v>
      </c>
      <c r="G2577" s="1648">
        <v>100</v>
      </c>
      <c r="H2577" s="1648">
        <v>2000</v>
      </c>
      <c r="I2577" s="1648"/>
      <c r="J2577" s="1650">
        <v>199726025296</v>
      </c>
    </row>
    <row r="2578" spans="1:10">
      <c r="A2578" s="13" t="s">
        <v>3742</v>
      </c>
      <c r="B2578" s="13" t="s">
        <v>2046</v>
      </c>
      <c r="C2578" s="13" t="s">
        <v>8931</v>
      </c>
      <c r="D2578" s="1608">
        <v>0.85</v>
      </c>
      <c r="E2578" s="210">
        <f>VLOOKUP(A2578,'Lead Sheet'!A:B,2,0)</f>
        <v>0</v>
      </c>
      <c r="F2578" s="1608">
        <f t="shared" si="40"/>
        <v>0</v>
      </c>
      <c r="G2578" s="1648">
        <v>50</v>
      </c>
      <c r="H2578" s="1648">
        <v>1000</v>
      </c>
      <c r="I2578" s="1648"/>
      <c r="J2578" s="1650">
        <v>199726025302</v>
      </c>
    </row>
    <row r="2579" spans="1:10">
      <c r="A2579" s="13" t="s">
        <v>3742</v>
      </c>
      <c r="B2579" s="13" t="s">
        <v>2047</v>
      </c>
      <c r="C2579" s="13" t="s">
        <v>8932</v>
      </c>
      <c r="D2579" s="1608">
        <v>1.25</v>
      </c>
      <c r="E2579" s="210">
        <f>VLOOKUP(A2579,'Lead Sheet'!A:B,2,0)</f>
        <v>0</v>
      </c>
      <c r="F2579" s="1608">
        <f t="shared" si="40"/>
        <v>0</v>
      </c>
      <c r="G2579" s="1648">
        <v>25</v>
      </c>
      <c r="H2579" s="1648">
        <v>500</v>
      </c>
      <c r="I2579" s="1648"/>
      <c r="J2579" s="1650">
        <v>199726025319</v>
      </c>
    </row>
    <row r="2580" spans="1:10">
      <c r="A2580" s="13" t="s">
        <v>3742</v>
      </c>
      <c r="B2580" s="13" t="s">
        <v>2052</v>
      </c>
      <c r="C2580" s="13" t="s">
        <v>8933</v>
      </c>
      <c r="D2580" s="1608">
        <v>1.1300000000000001</v>
      </c>
      <c r="E2580" s="210">
        <f>VLOOKUP(A2580,'Lead Sheet'!A:B,2,0)</f>
        <v>0</v>
      </c>
      <c r="F2580" s="1608">
        <f t="shared" si="40"/>
        <v>0</v>
      </c>
      <c r="G2580" s="1648">
        <v>50</v>
      </c>
      <c r="H2580" s="1648">
        <v>400</v>
      </c>
      <c r="I2580" s="1648"/>
      <c r="J2580" s="1650">
        <v>199726025326</v>
      </c>
    </row>
    <row r="2581" spans="1:10">
      <c r="A2581" s="13" t="s">
        <v>3742</v>
      </c>
      <c r="B2581" s="13" t="s">
        <v>2054</v>
      </c>
      <c r="C2581" s="13" t="s">
        <v>8934</v>
      </c>
      <c r="D2581" s="1608">
        <v>2.3299999999999996</v>
      </c>
      <c r="E2581" s="210">
        <f>VLOOKUP(A2581,'Lead Sheet'!A:B,2,0)</f>
        <v>0</v>
      </c>
      <c r="F2581" s="1608">
        <f t="shared" si="40"/>
        <v>0</v>
      </c>
      <c r="G2581" s="1648">
        <v>25</v>
      </c>
      <c r="H2581" s="1648">
        <v>200</v>
      </c>
      <c r="I2581" s="1648"/>
      <c r="J2581" s="1650">
        <v>199726025333</v>
      </c>
    </row>
    <row r="2582" spans="1:10">
      <c r="A2582" s="13" t="s">
        <v>3742</v>
      </c>
      <c r="B2582" s="13" t="s">
        <v>2058</v>
      </c>
      <c r="C2582" s="13" t="s">
        <v>8935</v>
      </c>
      <c r="D2582" s="1608">
        <v>4.09</v>
      </c>
      <c r="E2582" s="210">
        <f>VLOOKUP(A2582,'Lead Sheet'!A:B,2,0)</f>
        <v>0</v>
      </c>
      <c r="F2582" s="1608">
        <f t="shared" si="40"/>
        <v>0</v>
      </c>
      <c r="G2582" s="1648">
        <v>25</v>
      </c>
      <c r="H2582" s="1648">
        <v>100</v>
      </c>
      <c r="I2582" s="1648"/>
      <c r="J2582" s="1650">
        <v>199726025340</v>
      </c>
    </row>
    <row r="2583" spans="1:10">
      <c r="A2583" s="13" t="s">
        <v>3742</v>
      </c>
      <c r="B2583" s="13" t="s">
        <v>2053</v>
      </c>
      <c r="C2583" s="13" t="s">
        <v>8936</v>
      </c>
      <c r="D2583" s="1608">
        <v>1.53</v>
      </c>
      <c r="E2583" s="210">
        <f>VLOOKUP(A2583,'Lead Sheet'!A:B,2,0)</f>
        <v>0</v>
      </c>
      <c r="F2583" s="1608">
        <f t="shared" si="40"/>
        <v>0</v>
      </c>
      <c r="G2583" s="1648">
        <v>25</v>
      </c>
      <c r="H2583" s="1648">
        <v>300</v>
      </c>
      <c r="I2583" s="1648"/>
      <c r="J2583" s="1650">
        <v>199726025357</v>
      </c>
    </row>
    <row r="2584" spans="1:10">
      <c r="A2584" s="13" t="s">
        <v>3742</v>
      </c>
      <c r="B2584" s="13" t="s">
        <v>2055</v>
      </c>
      <c r="C2584" s="13" t="s">
        <v>8937</v>
      </c>
      <c r="D2584" s="1608">
        <v>1.78</v>
      </c>
      <c r="E2584" s="210">
        <f>VLOOKUP(A2584,'Lead Sheet'!A:B,2,0)</f>
        <v>0</v>
      </c>
      <c r="F2584" s="1608">
        <f t="shared" si="40"/>
        <v>0</v>
      </c>
      <c r="G2584" s="1648">
        <v>25</v>
      </c>
      <c r="H2584" s="1648">
        <v>250</v>
      </c>
      <c r="I2584" s="1648"/>
      <c r="J2584" s="1650">
        <v>199726025364</v>
      </c>
    </row>
    <row r="2585" spans="1:10">
      <c r="A2585" s="13" t="s">
        <v>3742</v>
      </c>
      <c r="B2585" s="13" t="s">
        <v>2056</v>
      </c>
      <c r="C2585" s="13" t="s">
        <v>8938</v>
      </c>
      <c r="D2585" s="1608">
        <v>1.78</v>
      </c>
      <c r="E2585" s="210">
        <f>VLOOKUP(A2585,'Lead Sheet'!A:B,2,0)</f>
        <v>0</v>
      </c>
      <c r="F2585" s="1608">
        <f t="shared" si="40"/>
        <v>0</v>
      </c>
      <c r="G2585" s="1648">
        <v>25</v>
      </c>
      <c r="H2585" s="1648">
        <v>250</v>
      </c>
      <c r="I2585" s="1648"/>
      <c r="J2585" s="1650">
        <v>199726025371</v>
      </c>
    </row>
    <row r="2586" spans="1:10">
      <c r="A2586" s="13" t="s">
        <v>3742</v>
      </c>
      <c r="B2586" s="13" t="s">
        <v>2057</v>
      </c>
      <c r="C2586" s="13" t="s">
        <v>8939</v>
      </c>
      <c r="D2586" s="1608">
        <v>1.53</v>
      </c>
      <c r="E2586" s="210">
        <f>VLOOKUP(A2586,'Lead Sheet'!A:B,2,0)</f>
        <v>0</v>
      </c>
      <c r="F2586" s="1608">
        <f t="shared" si="40"/>
        <v>0</v>
      </c>
      <c r="G2586" s="1648">
        <v>25</v>
      </c>
      <c r="H2586" s="1648">
        <v>300</v>
      </c>
      <c r="I2586" s="1648"/>
      <c r="J2586" s="1650">
        <v>199726025388</v>
      </c>
    </row>
    <row r="2587" spans="1:10">
      <c r="A2587" s="13" t="s">
        <v>3742</v>
      </c>
      <c r="B2587" s="13" t="s">
        <v>2059</v>
      </c>
      <c r="C2587" s="13" t="s">
        <v>8940</v>
      </c>
      <c r="D2587" s="1608">
        <v>3.36</v>
      </c>
      <c r="E2587" s="210">
        <f>VLOOKUP(A2587,'Lead Sheet'!A:B,2,0)</f>
        <v>0</v>
      </c>
      <c r="F2587" s="1608">
        <f t="shared" si="40"/>
        <v>0</v>
      </c>
      <c r="G2587" s="1648">
        <v>25</v>
      </c>
      <c r="H2587" s="1648">
        <v>100</v>
      </c>
      <c r="I2587" s="1648"/>
      <c r="J2587" s="1650">
        <v>199726025395</v>
      </c>
    </row>
    <row r="2588" spans="1:10">
      <c r="A2588" s="13" t="s">
        <v>3742</v>
      </c>
      <c r="B2588" s="13" t="s">
        <v>2060</v>
      </c>
      <c r="C2588" s="13" t="s">
        <v>8941</v>
      </c>
      <c r="D2588" s="1608">
        <v>3.17</v>
      </c>
      <c r="E2588" s="210">
        <f>VLOOKUP(A2588,'Lead Sheet'!A:B,2,0)</f>
        <v>0</v>
      </c>
      <c r="F2588" s="1608">
        <f t="shared" si="40"/>
        <v>0</v>
      </c>
      <c r="G2588" s="1648">
        <v>25</v>
      </c>
      <c r="H2588" s="1648">
        <v>100</v>
      </c>
      <c r="I2588" s="1648"/>
      <c r="J2588" s="1650">
        <v>199726025401</v>
      </c>
    </row>
    <row r="2589" spans="1:10">
      <c r="A2589" s="13" t="s">
        <v>3742</v>
      </c>
      <c r="B2589" s="13" t="s">
        <v>2061</v>
      </c>
      <c r="C2589" s="13" t="s">
        <v>8942</v>
      </c>
      <c r="D2589" s="1608">
        <v>3.3099999999999996</v>
      </c>
      <c r="E2589" s="210">
        <f>VLOOKUP(A2589,'Lead Sheet'!A:B,2,0)</f>
        <v>0</v>
      </c>
      <c r="F2589" s="1608">
        <f t="shared" si="40"/>
        <v>0</v>
      </c>
      <c r="G2589" s="1648">
        <v>25</v>
      </c>
      <c r="H2589" s="1648">
        <v>100</v>
      </c>
      <c r="I2589" s="1648"/>
      <c r="J2589" s="1650">
        <v>199726025418</v>
      </c>
    </row>
    <row r="2590" spans="1:10">
      <c r="A2590" s="13" t="s">
        <v>3741</v>
      </c>
      <c r="B2590" s="13" t="s">
        <v>3732</v>
      </c>
      <c r="C2590" s="13" t="s">
        <v>8909</v>
      </c>
      <c r="D2590" s="1608">
        <v>3.55</v>
      </c>
      <c r="E2590" s="210">
        <f>VLOOKUP(A2590,'Lead Sheet'!A:B,2,0)</f>
        <v>0</v>
      </c>
      <c r="F2590" s="1608">
        <f t="shared" si="40"/>
        <v>0</v>
      </c>
      <c r="G2590" s="1648">
        <v>25</v>
      </c>
      <c r="H2590" s="1648">
        <v>900</v>
      </c>
      <c r="I2590" s="1648"/>
      <c r="J2590" s="1650">
        <v>199726025425</v>
      </c>
    </row>
    <row r="2591" spans="1:10">
      <c r="A2591" s="13" t="s">
        <v>3741</v>
      </c>
      <c r="B2591" s="13" t="s">
        <v>3731</v>
      </c>
      <c r="C2591" s="13" t="s">
        <v>8910</v>
      </c>
      <c r="D2591" s="1608">
        <v>4.7</v>
      </c>
      <c r="E2591" s="210">
        <f>VLOOKUP(A2591,'Lead Sheet'!A:B,2,0)</f>
        <v>0</v>
      </c>
      <c r="F2591" s="1608">
        <f t="shared" si="40"/>
        <v>0</v>
      </c>
      <c r="G2591" s="1648">
        <v>10</v>
      </c>
      <c r="H2591" s="1648">
        <v>400</v>
      </c>
      <c r="I2591" s="1648"/>
      <c r="J2591" s="1650">
        <v>199726025432</v>
      </c>
    </row>
    <row r="2592" spans="1:10">
      <c r="A2592" s="13" t="s">
        <v>3741</v>
      </c>
      <c r="B2592" s="13" t="s">
        <v>3730</v>
      </c>
      <c r="C2592" s="13" t="s">
        <v>8911</v>
      </c>
      <c r="D2592" s="1608">
        <v>9.2799999999999994</v>
      </c>
      <c r="E2592" s="210">
        <f>VLOOKUP(A2592,'Lead Sheet'!A:B,2,0)</f>
        <v>0</v>
      </c>
      <c r="F2592" s="1608">
        <f t="shared" si="40"/>
        <v>0</v>
      </c>
      <c r="G2592" s="1648">
        <v>10</v>
      </c>
      <c r="H2592" s="1648">
        <v>200</v>
      </c>
      <c r="I2592" s="1648"/>
      <c r="J2592" s="1650">
        <v>199726025449</v>
      </c>
    </row>
    <row r="2593" spans="1:10">
      <c r="A2593" s="13" t="s">
        <v>3741</v>
      </c>
      <c r="B2593" s="13" t="s">
        <v>12326</v>
      </c>
      <c r="C2593" s="13" t="s">
        <v>12327</v>
      </c>
      <c r="D2593" s="1608">
        <v>22.44</v>
      </c>
      <c r="E2593" s="210">
        <f>VLOOKUP(A2593,'Lead Sheet'!A:B,2,0)</f>
        <v>0</v>
      </c>
      <c r="F2593" s="1608">
        <f t="shared" si="40"/>
        <v>0</v>
      </c>
      <c r="G2593" s="1648">
        <v>10</v>
      </c>
      <c r="H2593" s="1648">
        <v>120</v>
      </c>
      <c r="I2593" s="1648"/>
      <c r="J2593" s="1650">
        <v>199726053961</v>
      </c>
    </row>
    <row r="2594" spans="1:10">
      <c r="A2594" s="13" t="s">
        <v>3741</v>
      </c>
      <c r="B2594" s="13" t="s">
        <v>12328</v>
      </c>
      <c r="C2594" s="13" t="s">
        <v>12329</v>
      </c>
      <c r="D2594" s="1608">
        <v>29.200000000000003</v>
      </c>
      <c r="E2594" s="210">
        <f>VLOOKUP(A2594,'Lead Sheet'!A:B,2,0)</f>
        <v>0</v>
      </c>
      <c r="F2594" s="1608">
        <f t="shared" si="40"/>
        <v>0</v>
      </c>
      <c r="G2594" s="1648">
        <v>10</v>
      </c>
      <c r="H2594" s="1648">
        <v>80</v>
      </c>
      <c r="I2594" s="1648"/>
      <c r="J2594" s="1650">
        <v>199726053978</v>
      </c>
    </row>
    <row r="2595" spans="1:10">
      <c r="A2595" s="13" t="s">
        <v>3741</v>
      </c>
      <c r="B2595" s="13" t="s">
        <v>12330</v>
      </c>
      <c r="C2595" s="13" t="s">
        <v>12331</v>
      </c>
      <c r="D2595" s="1608">
        <v>117.80000000000001</v>
      </c>
      <c r="E2595" s="210">
        <f>VLOOKUP(A2595,'Lead Sheet'!A:B,2,0)</f>
        <v>0</v>
      </c>
      <c r="F2595" s="1608">
        <f t="shared" si="40"/>
        <v>0</v>
      </c>
      <c r="G2595" s="1648">
        <v>5</v>
      </c>
      <c r="H2595" s="1648">
        <v>40</v>
      </c>
      <c r="I2595" s="1648"/>
      <c r="J2595" s="1650">
        <v>199726053985</v>
      </c>
    </row>
    <row r="2596" spans="1:10">
      <c r="A2596" s="13" t="s">
        <v>3741</v>
      </c>
      <c r="B2596" s="13" t="s">
        <v>3729</v>
      </c>
      <c r="C2596" s="13" t="s">
        <v>8912</v>
      </c>
      <c r="D2596" s="1608">
        <v>5.17</v>
      </c>
      <c r="E2596" s="210">
        <f>VLOOKUP(A2596,'Lead Sheet'!A:B,2,0)</f>
        <v>0</v>
      </c>
      <c r="F2596" s="1608">
        <f t="shared" si="40"/>
        <v>0</v>
      </c>
      <c r="G2596" s="1648">
        <v>50</v>
      </c>
      <c r="H2596" s="1648">
        <v>550</v>
      </c>
      <c r="I2596" s="1648"/>
      <c r="J2596" s="1650">
        <v>199726025456</v>
      </c>
    </row>
    <row r="2597" spans="1:10">
      <c r="A2597" s="13" t="s">
        <v>3741</v>
      </c>
      <c r="B2597" s="13" t="s">
        <v>3728</v>
      </c>
      <c r="C2597" s="13" t="s">
        <v>8913</v>
      </c>
      <c r="D2597" s="1608">
        <v>8.82</v>
      </c>
      <c r="E2597" s="210">
        <f>VLOOKUP(A2597,'Lead Sheet'!A:B,2,0)</f>
        <v>0</v>
      </c>
      <c r="F2597" s="1608">
        <f t="shared" si="40"/>
        <v>0</v>
      </c>
      <c r="G2597" s="1648">
        <v>10</v>
      </c>
      <c r="H2597" s="1648">
        <v>300</v>
      </c>
      <c r="I2597" s="1648"/>
      <c r="J2597" s="1650">
        <v>199726025463</v>
      </c>
    </row>
    <row r="2598" spans="1:10">
      <c r="A2598" s="13" t="s">
        <v>3741</v>
      </c>
      <c r="B2598" s="13" t="s">
        <v>3727</v>
      </c>
      <c r="C2598" s="13" t="s">
        <v>8914</v>
      </c>
      <c r="D2598" s="1608">
        <v>9.64</v>
      </c>
      <c r="E2598" s="210">
        <f>VLOOKUP(A2598,'Lead Sheet'!A:B,2,0)</f>
        <v>0</v>
      </c>
      <c r="F2598" s="1608">
        <f t="shared" si="40"/>
        <v>0</v>
      </c>
      <c r="G2598" s="1648">
        <v>10</v>
      </c>
      <c r="H2598" s="1648">
        <v>240</v>
      </c>
      <c r="I2598" s="1648"/>
      <c r="J2598" s="1650">
        <v>199726025470</v>
      </c>
    </row>
    <row r="2599" spans="1:10">
      <c r="A2599" s="13" t="s">
        <v>3741</v>
      </c>
      <c r="B2599" s="13" t="s">
        <v>12332</v>
      </c>
      <c r="C2599" s="13" t="s">
        <v>12333</v>
      </c>
      <c r="D2599" s="1608">
        <v>19</v>
      </c>
      <c r="E2599" s="210">
        <f>VLOOKUP(A2599,'Lead Sheet'!A:B,2,0)</f>
        <v>0</v>
      </c>
      <c r="F2599" s="1608">
        <f t="shared" si="40"/>
        <v>0</v>
      </c>
      <c r="G2599" s="1648">
        <v>0</v>
      </c>
      <c r="H2599" s="1648">
        <v>0</v>
      </c>
      <c r="I2599" s="1648"/>
      <c r="J2599" s="1650">
        <v>199726053992</v>
      </c>
    </row>
    <row r="2600" spans="1:10">
      <c r="A2600" s="13" t="s">
        <v>3741</v>
      </c>
      <c r="B2600" s="13" t="s">
        <v>12334</v>
      </c>
      <c r="C2600" s="13" t="s">
        <v>12335</v>
      </c>
      <c r="D2600" s="1608">
        <v>26.950000000000003</v>
      </c>
      <c r="E2600" s="210">
        <f>VLOOKUP(A2600,'Lead Sheet'!A:B,2,0)</f>
        <v>0</v>
      </c>
      <c r="F2600" s="1608">
        <f t="shared" si="40"/>
        <v>0</v>
      </c>
      <c r="G2600" s="1648">
        <v>10</v>
      </c>
      <c r="H2600" s="1648">
        <v>140</v>
      </c>
      <c r="I2600" s="1648"/>
      <c r="J2600" s="1650">
        <v>199726054005</v>
      </c>
    </row>
    <row r="2601" spans="1:10">
      <c r="A2601" s="13" t="s">
        <v>3741</v>
      </c>
      <c r="B2601" s="13" t="s">
        <v>12336</v>
      </c>
      <c r="C2601" s="13" t="s">
        <v>12337</v>
      </c>
      <c r="D2601" s="1608">
        <v>33.739999999999995</v>
      </c>
      <c r="E2601" s="210">
        <f>VLOOKUP(A2601,'Lead Sheet'!A:B,2,0)</f>
        <v>0</v>
      </c>
      <c r="F2601" s="1608">
        <f t="shared" si="40"/>
        <v>0</v>
      </c>
      <c r="G2601" s="1648">
        <v>0</v>
      </c>
      <c r="H2601" s="1648">
        <v>0</v>
      </c>
      <c r="I2601" s="1648"/>
      <c r="J2601" s="1650">
        <v>199726054012</v>
      </c>
    </row>
    <row r="2602" spans="1:10">
      <c r="A2602" s="13" t="s">
        <v>3741</v>
      </c>
      <c r="B2602" s="13" t="s">
        <v>12338</v>
      </c>
      <c r="C2602" s="13" t="s">
        <v>12339</v>
      </c>
      <c r="D2602" s="1608">
        <v>41.5</v>
      </c>
      <c r="E2602" s="210">
        <f>VLOOKUP(A2602,'Lead Sheet'!A:B,2,0)</f>
        <v>0</v>
      </c>
      <c r="F2602" s="1608">
        <f t="shared" si="40"/>
        <v>0</v>
      </c>
      <c r="G2602" s="1648">
        <v>5</v>
      </c>
      <c r="H2602" s="1648">
        <v>80</v>
      </c>
      <c r="I2602" s="1648"/>
      <c r="J2602" s="1650">
        <v>199726054029</v>
      </c>
    </row>
    <row r="2603" spans="1:10">
      <c r="A2603" s="13" t="s">
        <v>3741</v>
      </c>
      <c r="B2603" s="13" t="s">
        <v>12340</v>
      </c>
      <c r="C2603" s="13" t="s">
        <v>12341</v>
      </c>
      <c r="D2603" s="1608">
        <v>0</v>
      </c>
      <c r="E2603" s="210">
        <f>VLOOKUP(A2603,'Lead Sheet'!A:B,2,0)</f>
        <v>0</v>
      </c>
      <c r="F2603" s="1608">
        <f t="shared" si="40"/>
        <v>0</v>
      </c>
      <c r="G2603" s="1648">
        <v>0</v>
      </c>
      <c r="H2603" s="1648">
        <v>0</v>
      </c>
      <c r="I2603" s="1648"/>
      <c r="J2603" s="1650">
        <v>199726054036</v>
      </c>
    </row>
    <row r="2604" spans="1:10">
      <c r="A2604" s="13" t="s">
        <v>3741</v>
      </c>
      <c r="B2604" s="13" t="s">
        <v>12342</v>
      </c>
      <c r="C2604" s="13" t="s">
        <v>12343</v>
      </c>
      <c r="D2604" s="1608">
        <v>91.990000000000009</v>
      </c>
      <c r="E2604" s="210">
        <f>VLOOKUP(A2604,'Lead Sheet'!A:B,2,0)</f>
        <v>0</v>
      </c>
      <c r="F2604" s="1608">
        <f t="shared" si="40"/>
        <v>0</v>
      </c>
      <c r="G2604" s="1648">
        <v>5</v>
      </c>
      <c r="H2604" s="1648">
        <v>30</v>
      </c>
      <c r="I2604" s="1648"/>
      <c r="J2604" s="1650">
        <v>199726054043</v>
      </c>
    </row>
    <row r="2605" spans="1:10">
      <c r="A2605" s="13" t="s">
        <v>3741</v>
      </c>
      <c r="B2605" s="13" t="s">
        <v>3740</v>
      </c>
      <c r="C2605" s="13" t="s">
        <v>8675</v>
      </c>
      <c r="D2605" s="1608">
        <v>6.21</v>
      </c>
      <c r="E2605" s="210">
        <f>VLOOKUP(A2605,'Lead Sheet'!A:B,2,0)</f>
        <v>0</v>
      </c>
      <c r="F2605" s="1608">
        <f t="shared" si="40"/>
        <v>0</v>
      </c>
      <c r="G2605" s="1648">
        <v>25</v>
      </c>
      <c r="H2605" s="1648">
        <v>500</v>
      </c>
      <c r="I2605" s="1648"/>
      <c r="J2605" s="1650">
        <v>199726025487</v>
      </c>
    </row>
    <row r="2606" spans="1:10">
      <c r="A2606" s="13" t="s">
        <v>3741</v>
      </c>
      <c r="B2606" s="13" t="s">
        <v>3739</v>
      </c>
      <c r="C2606" s="13" t="s">
        <v>8676</v>
      </c>
      <c r="D2606" s="1608">
        <v>4.8999999999999995</v>
      </c>
      <c r="E2606" s="210">
        <f>VLOOKUP(A2606,'Lead Sheet'!A:B,2,0)</f>
        <v>0</v>
      </c>
      <c r="F2606" s="1608">
        <f t="shared" si="40"/>
        <v>0</v>
      </c>
      <c r="G2606" s="1648">
        <v>25</v>
      </c>
      <c r="H2606" s="1648">
        <v>600</v>
      </c>
      <c r="I2606" s="1648"/>
      <c r="J2606" s="1650">
        <v>199726025494</v>
      </c>
    </row>
    <row r="2607" spans="1:10">
      <c r="A2607" s="13" t="s">
        <v>3741</v>
      </c>
      <c r="B2607" s="13" t="s">
        <v>3738</v>
      </c>
      <c r="C2607" s="13" t="s">
        <v>8677</v>
      </c>
      <c r="D2607" s="1608">
        <v>6.13</v>
      </c>
      <c r="E2607" s="210">
        <f>VLOOKUP(A2607,'Lead Sheet'!A:B,2,0)</f>
        <v>0</v>
      </c>
      <c r="F2607" s="1608">
        <f t="shared" si="40"/>
        <v>0</v>
      </c>
      <c r="G2607" s="1648">
        <v>25</v>
      </c>
      <c r="H2607" s="1648">
        <v>275</v>
      </c>
      <c r="I2607" s="1648"/>
      <c r="J2607" s="1650">
        <v>199726025500</v>
      </c>
    </row>
    <row r="2608" spans="1:10">
      <c r="A2608" s="13" t="s">
        <v>3741</v>
      </c>
      <c r="B2608" s="13" t="s">
        <v>3737</v>
      </c>
      <c r="C2608" s="13" t="s">
        <v>8678</v>
      </c>
      <c r="D2608" s="1608">
        <v>13.64</v>
      </c>
      <c r="E2608" s="210">
        <f>VLOOKUP(A2608,'Lead Sheet'!A:B,2,0)</f>
        <v>0</v>
      </c>
      <c r="F2608" s="1608">
        <f t="shared" si="40"/>
        <v>0</v>
      </c>
      <c r="G2608" s="1648">
        <v>10</v>
      </c>
      <c r="H2608" s="1648">
        <v>120</v>
      </c>
      <c r="I2608" s="1648"/>
      <c r="J2608" s="1650">
        <v>199726025517</v>
      </c>
    </row>
    <row r="2609" spans="1:10">
      <c r="A2609" s="13" t="s">
        <v>3741</v>
      </c>
      <c r="B2609" s="13" t="s">
        <v>12344</v>
      </c>
      <c r="C2609" s="13" t="s">
        <v>12345</v>
      </c>
      <c r="D2609" s="1608">
        <v>33.809999999999995</v>
      </c>
      <c r="E2609" s="210">
        <f>VLOOKUP(A2609,'Lead Sheet'!A:B,2,0)</f>
        <v>0</v>
      </c>
      <c r="F2609" s="1608">
        <f t="shared" si="40"/>
        <v>0</v>
      </c>
      <c r="G2609" s="1648">
        <v>5</v>
      </c>
      <c r="H2609" s="1648">
        <v>70</v>
      </c>
      <c r="I2609" s="1648"/>
      <c r="J2609" s="1650">
        <v>199726054050</v>
      </c>
    </row>
    <row r="2610" spans="1:10">
      <c r="A2610" s="13" t="s">
        <v>3741</v>
      </c>
      <c r="B2610" s="13" t="s">
        <v>12346</v>
      </c>
      <c r="C2610" s="13" t="s">
        <v>12347</v>
      </c>
      <c r="D2610" s="1608">
        <v>45.059999999999995</v>
      </c>
      <c r="E2610" s="210">
        <f>VLOOKUP(A2610,'Lead Sheet'!A:B,2,0)</f>
        <v>0</v>
      </c>
      <c r="F2610" s="1608">
        <f t="shared" si="40"/>
        <v>0</v>
      </c>
      <c r="G2610" s="1648">
        <v>1</v>
      </c>
      <c r="H2610" s="1648">
        <v>43</v>
      </c>
      <c r="I2610" s="1648"/>
      <c r="J2610" s="1650">
        <v>199726054067</v>
      </c>
    </row>
    <row r="2611" spans="1:10">
      <c r="A2611" s="13" t="s">
        <v>3741</v>
      </c>
      <c r="B2611" s="13" t="s">
        <v>12348</v>
      </c>
      <c r="C2611" s="13" t="s">
        <v>12349</v>
      </c>
      <c r="D2611" s="1608">
        <v>166.01999999999998</v>
      </c>
      <c r="E2611" s="210">
        <f>VLOOKUP(A2611,'Lead Sheet'!A:B,2,0)</f>
        <v>0</v>
      </c>
      <c r="F2611" s="1608">
        <f t="shared" si="40"/>
        <v>0</v>
      </c>
      <c r="G2611" s="1648">
        <v>1</v>
      </c>
      <c r="H2611" s="1648">
        <v>17</v>
      </c>
      <c r="I2611" s="1648"/>
      <c r="J2611" s="1650">
        <v>199726054074</v>
      </c>
    </row>
    <row r="2612" spans="1:10">
      <c r="A2612" s="13" t="s">
        <v>3741</v>
      </c>
      <c r="B2612" s="13" t="s">
        <v>3736</v>
      </c>
      <c r="C2612" s="13" t="s">
        <v>8679</v>
      </c>
      <c r="D2612" s="1608">
        <v>6.59</v>
      </c>
      <c r="E2612" s="210">
        <f>VLOOKUP(A2612,'Lead Sheet'!A:B,2,0)</f>
        <v>0</v>
      </c>
      <c r="F2612" s="1608">
        <f t="shared" si="40"/>
        <v>0</v>
      </c>
      <c r="G2612" s="1648">
        <v>25</v>
      </c>
      <c r="H2612" s="1648">
        <v>550</v>
      </c>
      <c r="I2612" s="1648"/>
      <c r="J2612" s="1650">
        <v>199726025524</v>
      </c>
    </row>
    <row r="2613" spans="1:10">
      <c r="A2613" s="13" t="s">
        <v>3741</v>
      </c>
      <c r="B2613" s="13" t="s">
        <v>3735</v>
      </c>
      <c r="C2613" s="13" t="s">
        <v>8662</v>
      </c>
      <c r="D2613" s="1608">
        <v>2.7399999999999998</v>
      </c>
      <c r="E2613" s="210">
        <f>VLOOKUP(A2613,'Lead Sheet'!A:B,2,0)</f>
        <v>0</v>
      </c>
      <c r="F2613" s="1608">
        <f t="shared" si="40"/>
        <v>0</v>
      </c>
      <c r="G2613" s="1648">
        <v>25</v>
      </c>
      <c r="H2613" s="1648">
        <v>1750</v>
      </c>
      <c r="I2613" s="1648"/>
      <c r="J2613" s="1650">
        <v>199726025531</v>
      </c>
    </row>
    <row r="2614" spans="1:10">
      <c r="A2614" s="13" t="s">
        <v>3741</v>
      </c>
      <c r="B2614" s="13" t="s">
        <v>3734</v>
      </c>
      <c r="C2614" s="13" t="s">
        <v>8663</v>
      </c>
      <c r="D2614" s="1608">
        <v>3.61</v>
      </c>
      <c r="E2614" s="210">
        <f>VLOOKUP(A2614,'Lead Sheet'!A:B,2,0)</f>
        <v>0</v>
      </c>
      <c r="F2614" s="1608">
        <f t="shared" si="40"/>
        <v>0</v>
      </c>
      <c r="G2614" s="1648">
        <v>25</v>
      </c>
      <c r="H2614" s="1648">
        <v>1750</v>
      </c>
      <c r="I2614" s="1648"/>
      <c r="J2614" s="1650">
        <v>199726025548</v>
      </c>
    </row>
    <row r="2615" spans="1:10">
      <c r="A2615" s="13" t="s">
        <v>3741</v>
      </c>
      <c r="B2615" s="13" t="s">
        <v>3733</v>
      </c>
      <c r="C2615" s="13" t="s">
        <v>8664</v>
      </c>
      <c r="D2615" s="1608">
        <v>6.97</v>
      </c>
      <c r="E2615" s="210">
        <f>VLOOKUP(A2615,'Lead Sheet'!A:B,2,0)</f>
        <v>0</v>
      </c>
      <c r="F2615" s="1608">
        <f t="shared" si="40"/>
        <v>0</v>
      </c>
      <c r="G2615" s="1648">
        <v>10</v>
      </c>
      <c r="H2615" s="1648">
        <v>500</v>
      </c>
      <c r="I2615" s="1648"/>
      <c r="J2615" s="1650">
        <v>199726025555</v>
      </c>
    </row>
    <row r="2616" spans="1:10">
      <c r="A2616" s="13" t="s">
        <v>3741</v>
      </c>
      <c r="B2616" s="13" t="s">
        <v>12350</v>
      </c>
      <c r="C2616" s="13" t="s">
        <v>12351</v>
      </c>
      <c r="D2616" s="1608">
        <v>38.03</v>
      </c>
      <c r="E2616" s="210">
        <f>VLOOKUP(A2616,'Lead Sheet'!A:B,2,0)</f>
        <v>0</v>
      </c>
      <c r="F2616" s="1608">
        <f t="shared" si="40"/>
        <v>0</v>
      </c>
      <c r="G2616" s="1648">
        <v>5</v>
      </c>
      <c r="H2616" s="1648">
        <v>200</v>
      </c>
      <c r="I2616" s="1648"/>
      <c r="J2616" s="1650">
        <v>199726054081</v>
      </c>
    </row>
    <row r="2617" spans="1:10">
      <c r="A2617" s="13" t="s">
        <v>3741</v>
      </c>
      <c r="B2617" s="13" t="s">
        <v>12352</v>
      </c>
      <c r="C2617" s="13" t="s">
        <v>12353</v>
      </c>
      <c r="D2617" s="1608">
        <v>58.79</v>
      </c>
      <c r="E2617" s="210">
        <f>VLOOKUP(A2617,'Lead Sheet'!A:B,2,0)</f>
        <v>0</v>
      </c>
      <c r="F2617" s="1608">
        <f t="shared" si="40"/>
        <v>0</v>
      </c>
      <c r="G2617" s="1648">
        <v>5</v>
      </c>
      <c r="H2617" s="1648">
        <v>100</v>
      </c>
      <c r="I2617" s="1648"/>
      <c r="J2617" s="1650">
        <v>199726054098</v>
      </c>
    </row>
    <row r="2618" spans="1:10">
      <c r="A2618" s="13" t="s">
        <v>3741</v>
      </c>
      <c r="B2618" s="13" t="s">
        <v>12354</v>
      </c>
      <c r="C2618" s="13" t="s">
        <v>12355</v>
      </c>
      <c r="D2618" s="1608">
        <v>65.59</v>
      </c>
      <c r="E2618" s="210">
        <f>VLOOKUP(A2618,'Lead Sheet'!A:B,2,0)</f>
        <v>0</v>
      </c>
      <c r="F2618" s="1608">
        <f t="shared" si="40"/>
        <v>0</v>
      </c>
      <c r="G2618" s="1648">
        <v>5</v>
      </c>
      <c r="H2618" s="1648">
        <v>40</v>
      </c>
      <c r="I2618" s="1648"/>
      <c r="J2618" s="1650">
        <v>199726054104</v>
      </c>
    </row>
    <row r="2619" spans="1:10">
      <c r="A2619" s="13" t="s">
        <v>3741</v>
      </c>
      <c r="B2619" s="13" t="s">
        <v>3726</v>
      </c>
      <c r="C2619" s="13" t="s">
        <v>8665</v>
      </c>
      <c r="D2619" s="1608">
        <v>4.8899999999999997</v>
      </c>
      <c r="E2619" s="210">
        <f>VLOOKUP(A2619,'Lead Sheet'!A:B,2,0)</f>
        <v>0</v>
      </c>
      <c r="F2619" s="1608">
        <f t="shared" si="40"/>
        <v>0</v>
      </c>
      <c r="G2619" s="1648">
        <v>25</v>
      </c>
      <c r="H2619" s="1648">
        <v>400</v>
      </c>
      <c r="I2619" s="1648"/>
      <c r="J2619" s="1650">
        <v>199726025562</v>
      </c>
    </row>
    <row r="2620" spans="1:10">
      <c r="A2620" s="13" t="s">
        <v>3741</v>
      </c>
      <c r="B2620" s="13" t="s">
        <v>3724</v>
      </c>
      <c r="C2620" s="13" t="s">
        <v>8666</v>
      </c>
      <c r="D2620" s="1608">
        <v>8.84</v>
      </c>
      <c r="E2620" s="210">
        <f>VLOOKUP(A2620,'Lead Sheet'!A:B,2,0)</f>
        <v>0</v>
      </c>
      <c r="F2620" s="1608">
        <f t="shared" si="40"/>
        <v>0</v>
      </c>
      <c r="G2620" s="1648">
        <v>20</v>
      </c>
      <c r="H2620" s="1648">
        <v>160</v>
      </c>
      <c r="I2620" s="1648"/>
      <c r="J2620" s="1650">
        <v>199726025579</v>
      </c>
    </row>
    <row r="2621" spans="1:10">
      <c r="A2621" s="13" t="s">
        <v>3741</v>
      </c>
      <c r="B2621" s="13" t="s">
        <v>3720</v>
      </c>
      <c r="C2621" s="13" t="s">
        <v>8667</v>
      </c>
      <c r="D2621" s="1608">
        <v>16.440000000000001</v>
      </c>
      <c r="E2621" s="210">
        <f>VLOOKUP(A2621,'Lead Sheet'!A:B,2,0)</f>
        <v>0</v>
      </c>
      <c r="F2621" s="1608">
        <f t="shared" si="40"/>
        <v>0</v>
      </c>
      <c r="G2621" s="1648">
        <v>10</v>
      </c>
      <c r="H2621" s="1648">
        <v>80</v>
      </c>
      <c r="I2621" s="1648"/>
      <c r="J2621" s="1650">
        <v>199726025586</v>
      </c>
    </row>
    <row r="2622" spans="1:10">
      <c r="A2622" s="13" t="s">
        <v>3741</v>
      </c>
      <c r="B2622" s="13" t="s">
        <v>12294</v>
      </c>
      <c r="C2622" s="13" t="s">
        <v>12295</v>
      </c>
      <c r="D2622" s="1608">
        <v>38.6</v>
      </c>
      <c r="E2622" s="210">
        <f>VLOOKUP(A2622,'Lead Sheet'!A:B,2,0)</f>
        <v>0</v>
      </c>
      <c r="F2622" s="1608">
        <f t="shared" si="40"/>
        <v>0</v>
      </c>
      <c r="G2622" s="1648">
        <v>1</v>
      </c>
      <c r="H2622" s="1648">
        <v>40</v>
      </c>
      <c r="I2622" s="1648"/>
      <c r="J2622" s="1650">
        <v>199726054111</v>
      </c>
    </row>
    <row r="2623" spans="1:10">
      <c r="A2623" s="13" t="s">
        <v>3741</v>
      </c>
      <c r="B2623" s="13" t="s">
        <v>12296</v>
      </c>
      <c r="C2623" s="13" t="s">
        <v>12297</v>
      </c>
      <c r="D2623" s="1608">
        <v>72.320000000000007</v>
      </c>
      <c r="E2623" s="210">
        <f>VLOOKUP(A2623,'Lead Sheet'!A:B,2,0)</f>
        <v>0</v>
      </c>
      <c r="F2623" s="1608">
        <f t="shared" si="40"/>
        <v>0</v>
      </c>
      <c r="G2623" s="1648">
        <v>0</v>
      </c>
      <c r="H2623" s="1648">
        <v>0</v>
      </c>
      <c r="I2623" s="1648"/>
      <c r="J2623" s="1650">
        <v>199726054128</v>
      </c>
    </row>
    <row r="2624" spans="1:10">
      <c r="A2624" s="13" t="s">
        <v>3741</v>
      </c>
      <c r="B2624" s="13" t="s">
        <v>12298</v>
      </c>
      <c r="C2624" s="13" t="s">
        <v>12299</v>
      </c>
      <c r="D2624" s="1608">
        <v>122.5</v>
      </c>
      <c r="E2624" s="210">
        <f>VLOOKUP(A2624,'Lead Sheet'!A:B,2,0)</f>
        <v>0</v>
      </c>
      <c r="F2624" s="1608">
        <f t="shared" si="40"/>
        <v>0</v>
      </c>
      <c r="G2624" s="1648">
        <v>1</v>
      </c>
      <c r="H2624" s="1648">
        <v>12</v>
      </c>
      <c r="I2624" s="1648"/>
      <c r="J2624" s="1650">
        <v>199726054135</v>
      </c>
    </row>
    <row r="2625" spans="1:10">
      <c r="A2625" s="13" t="s">
        <v>3741</v>
      </c>
      <c r="B2625" s="13" t="s">
        <v>3725</v>
      </c>
      <c r="C2625" s="13" t="s">
        <v>8680</v>
      </c>
      <c r="D2625" s="1608">
        <v>7.3199999999999994</v>
      </c>
      <c r="E2625" s="210">
        <f>VLOOKUP(A2625,'Lead Sheet'!A:B,2,0)</f>
        <v>0</v>
      </c>
      <c r="F2625" s="1608">
        <f t="shared" si="40"/>
        <v>0</v>
      </c>
      <c r="G2625" s="1648">
        <v>25</v>
      </c>
      <c r="H2625" s="1648">
        <v>350</v>
      </c>
      <c r="I2625" s="1648"/>
      <c r="J2625" s="1650">
        <v>199726025593</v>
      </c>
    </row>
    <row r="2626" spans="1:10">
      <c r="A2626" s="13" t="s">
        <v>3741</v>
      </c>
      <c r="B2626" s="13" t="s">
        <v>3723</v>
      </c>
      <c r="C2626" s="13" t="s">
        <v>8668</v>
      </c>
      <c r="D2626" s="1608">
        <v>7.3599999999999994</v>
      </c>
      <c r="E2626" s="210">
        <f>VLOOKUP(A2626,'Lead Sheet'!A:B,2,0)</f>
        <v>0</v>
      </c>
      <c r="F2626" s="1608">
        <f t="shared" si="40"/>
        <v>0</v>
      </c>
      <c r="G2626" s="1648">
        <v>20</v>
      </c>
      <c r="H2626" s="1648">
        <v>200</v>
      </c>
      <c r="I2626" s="1648"/>
      <c r="J2626" s="1650">
        <v>199726025609</v>
      </c>
    </row>
    <row r="2627" spans="1:10">
      <c r="A2627" s="13" t="s">
        <v>3741</v>
      </c>
      <c r="B2627" s="13" t="s">
        <v>3722</v>
      </c>
      <c r="C2627" s="13" t="s">
        <v>8669</v>
      </c>
      <c r="D2627" s="1608">
        <v>8.129999999999999</v>
      </c>
      <c r="E2627" s="210">
        <f>VLOOKUP(A2627,'Lead Sheet'!A:B,2,0)</f>
        <v>0</v>
      </c>
      <c r="F2627" s="1608">
        <f t="shared" ref="F2627:F2690" si="41">IFERROR(D2627*E2627,"NET")</f>
        <v>0</v>
      </c>
      <c r="G2627" s="1648">
        <v>20</v>
      </c>
      <c r="H2627" s="1648">
        <v>200</v>
      </c>
      <c r="I2627" s="1648"/>
      <c r="J2627" s="1650">
        <v>199726025616</v>
      </c>
    </row>
    <row r="2628" spans="1:10">
      <c r="A2628" s="13" t="s">
        <v>3741</v>
      </c>
      <c r="B2628" s="13" t="s">
        <v>3721</v>
      </c>
      <c r="C2628" s="13" t="s">
        <v>8670</v>
      </c>
      <c r="D2628" s="1608">
        <v>6.9799999999999995</v>
      </c>
      <c r="E2628" s="210">
        <f>VLOOKUP(A2628,'Lead Sheet'!A:B,2,0)</f>
        <v>0</v>
      </c>
      <c r="F2628" s="1608">
        <f t="shared" si="41"/>
        <v>0</v>
      </c>
      <c r="G2628" s="1648">
        <v>25</v>
      </c>
      <c r="H2628" s="1648">
        <v>350</v>
      </c>
      <c r="I2628" s="1648"/>
      <c r="J2628" s="1650">
        <v>199726025623</v>
      </c>
    </row>
    <row r="2629" spans="1:10">
      <c r="A2629" s="13" t="s">
        <v>3741</v>
      </c>
      <c r="B2629" s="13" t="s">
        <v>3717</v>
      </c>
      <c r="C2629" s="13" t="s">
        <v>8671</v>
      </c>
      <c r="D2629" s="1608">
        <v>13.51</v>
      </c>
      <c r="E2629" s="210">
        <f>VLOOKUP(A2629,'Lead Sheet'!A:B,2,0)</f>
        <v>0</v>
      </c>
      <c r="F2629" s="1608">
        <f t="shared" si="41"/>
        <v>0</v>
      </c>
      <c r="G2629" s="1648">
        <v>10</v>
      </c>
      <c r="H2629" s="1648">
        <v>150</v>
      </c>
      <c r="I2629" s="1648"/>
      <c r="J2629" s="1650">
        <v>199726025630</v>
      </c>
    </row>
    <row r="2630" spans="1:10">
      <c r="A2630" s="13" t="s">
        <v>3741</v>
      </c>
      <c r="B2630" s="13" t="s">
        <v>3716</v>
      </c>
      <c r="C2630" s="13" t="s">
        <v>8672</v>
      </c>
      <c r="D2630" s="1608">
        <v>16.760000000000002</v>
      </c>
      <c r="E2630" s="210">
        <f>VLOOKUP(A2630,'Lead Sheet'!A:B,2,0)</f>
        <v>0</v>
      </c>
      <c r="F2630" s="1608">
        <f t="shared" si="41"/>
        <v>0</v>
      </c>
      <c r="G2630" s="1648">
        <v>10</v>
      </c>
      <c r="H2630" s="1648">
        <v>100</v>
      </c>
      <c r="I2630" s="1648"/>
      <c r="J2630" s="1650">
        <v>199726025647</v>
      </c>
    </row>
    <row r="2631" spans="1:10">
      <c r="A2631" s="13" t="s">
        <v>3741</v>
      </c>
      <c r="B2631" s="13" t="s">
        <v>3719</v>
      </c>
      <c r="C2631" s="13" t="s">
        <v>8673</v>
      </c>
      <c r="D2631" s="1608">
        <v>17.16</v>
      </c>
      <c r="E2631" s="210">
        <f>VLOOKUP(A2631,'Lead Sheet'!A:B,2,0)</f>
        <v>0</v>
      </c>
      <c r="F2631" s="1608">
        <f t="shared" si="41"/>
        <v>0</v>
      </c>
      <c r="G2631" s="1648">
        <v>10</v>
      </c>
      <c r="H2631" s="1648">
        <v>90</v>
      </c>
      <c r="I2631" s="1648"/>
      <c r="J2631" s="1650">
        <v>199726025654</v>
      </c>
    </row>
    <row r="2632" spans="1:10">
      <c r="A2632" s="13" t="s">
        <v>3741</v>
      </c>
      <c r="B2632" s="13" t="s">
        <v>3718</v>
      </c>
      <c r="C2632" s="13" t="s">
        <v>8674</v>
      </c>
      <c r="D2632" s="1608">
        <v>14.37</v>
      </c>
      <c r="E2632" s="210">
        <f>VLOOKUP(A2632,'Lead Sheet'!A:B,2,0)</f>
        <v>0</v>
      </c>
      <c r="F2632" s="1608">
        <f t="shared" si="41"/>
        <v>0</v>
      </c>
      <c r="G2632" s="1648">
        <v>10</v>
      </c>
      <c r="H2632" s="1648">
        <v>150</v>
      </c>
      <c r="I2632" s="1648"/>
      <c r="J2632" s="1650">
        <v>199726025661</v>
      </c>
    </row>
    <row r="2633" spans="1:10">
      <c r="A2633" s="13" t="s">
        <v>3741</v>
      </c>
      <c r="B2633" s="13" t="s">
        <v>12300</v>
      </c>
      <c r="C2633" s="13" t="s">
        <v>12301</v>
      </c>
      <c r="D2633" s="1608">
        <v>50.41</v>
      </c>
      <c r="E2633" s="210">
        <f>VLOOKUP(A2633,'Lead Sheet'!A:B,2,0)</f>
        <v>0</v>
      </c>
      <c r="F2633" s="1608">
        <f t="shared" si="41"/>
        <v>0</v>
      </c>
      <c r="G2633" s="1648">
        <v>0</v>
      </c>
      <c r="H2633" s="1648">
        <v>0</v>
      </c>
      <c r="I2633" s="1648"/>
      <c r="J2633" s="1650">
        <v>199726054142</v>
      </c>
    </row>
    <row r="2634" spans="1:10">
      <c r="A2634" s="13" t="s">
        <v>3741</v>
      </c>
      <c r="B2634" s="13" t="s">
        <v>12302</v>
      </c>
      <c r="C2634" s="13" t="s">
        <v>12303</v>
      </c>
      <c r="D2634" s="1608">
        <v>27.12</v>
      </c>
      <c r="E2634" s="210">
        <f>VLOOKUP(A2634,'Lead Sheet'!A:B,2,0)</f>
        <v>0</v>
      </c>
      <c r="F2634" s="1608">
        <f t="shared" si="41"/>
        <v>0</v>
      </c>
      <c r="G2634" s="1648">
        <v>0</v>
      </c>
      <c r="H2634" s="1648">
        <v>0</v>
      </c>
      <c r="I2634" s="1648"/>
      <c r="J2634" s="1650">
        <v>199726054159</v>
      </c>
    </row>
    <row r="2635" spans="1:10">
      <c r="A2635" s="13" t="s">
        <v>3741</v>
      </c>
      <c r="B2635" s="13" t="s">
        <v>12304</v>
      </c>
      <c r="C2635" s="13" t="s">
        <v>12305</v>
      </c>
      <c r="D2635" s="1608">
        <v>49.64</v>
      </c>
      <c r="E2635" s="210">
        <f>VLOOKUP(A2635,'Lead Sheet'!A:B,2,0)</f>
        <v>0</v>
      </c>
      <c r="F2635" s="1608">
        <f t="shared" si="41"/>
        <v>0</v>
      </c>
      <c r="G2635" s="1648">
        <v>0</v>
      </c>
      <c r="H2635" s="1648">
        <v>0</v>
      </c>
      <c r="I2635" s="1648"/>
      <c r="J2635" s="1650">
        <v>199726054166</v>
      </c>
    </row>
    <row r="2636" spans="1:10">
      <c r="A2636" s="13" t="s">
        <v>3741</v>
      </c>
      <c r="B2636" s="13" t="s">
        <v>12306</v>
      </c>
      <c r="C2636" s="13" t="s">
        <v>12307</v>
      </c>
      <c r="D2636" s="1608">
        <v>36.839999999999996</v>
      </c>
      <c r="E2636" s="210">
        <f>VLOOKUP(A2636,'Lead Sheet'!A:B,2,0)</f>
        <v>0</v>
      </c>
      <c r="F2636" s="1608">
        <f t="shared" si="41"/>
        <v>0</v>
      </c>
      <c r="G2636" s="1648">
        <v>1</v>
      </c>
      <c r="H2636" s="1648">
        <v>45</v>
      </c>
      <c r="I2636" s="1648"/>
      <c r="J2636" s="1650">
        <v>199726054173</v>
      </c>
    </row>
    <row r="2637" spans="1:10">
      <c r="A2637" s="13" t="s">
        <v>3741</v>
      </c>
      <c r="B2637" s="13" t="s">
        <v>12308</v>
      </c>
      <c r="C2637" s="13" t="s">
        <v>12309</v>
      </c>
      <c r="D2637" s="1608">
        <v>61.26</v>
      </c>
      <c r="E2637" s="210">
        <f>VLOOKUP(A2637,'Lead Sheet'!A:B,2,0)</f>
        <v>0</v>
      </c>
      <c r="F2637" s="1608">
        <f t="shared" si="41"/>
        <v>0</v>
      </c>
      <c r="G2637" s="1648">
        <v>0</v>
      </c>
      <c r="H2637" s="1648">
        <v>0</v>
      </c>
      <c r="I2637" s="1648"/>
      <c r="J2637" s="1650">
        <v>199726054180</v>
      </c>
    </row>
    <row r="2638" spans="1:10">
      <c r="A2638" s="13" t="s">
        <v>3741</v>
      </c>
      <c r="B2638" s="13" t="s">
        <v>12310</v>
      </c>
      <c r="C2638" s="13" t="s">
        <v>12311</v>
      </c>
      <c r="D2638" s="1608">
        <v>44.6</v>
      </c>
      <c r="E2638" s="210">
        <f>VLOOKUP(A2638,'Lead Sheet'!A:B,2,0)</f>
        <v>0</v>
      </c>
      <c r="F2638" s="1608">
        <f t="shared" si="41"/>
        <v>0</v>
      </c>
      <c r="G2638" s="1648">
        <v>0</v>
      </c>
      <c r="H2638" s="1648">
        <v>0</v>
      </c>
      <c r="I2638" s="1648"/>
      <c r="J2638" s="1650">
        <v>199726054197</v>
      </c>
    </row>
    <row r="2639" spans="1:10">
      <c r="A2639" s="13" t="s">
        <v>3741</v>
      </c>
      <c r="B2639" s="13" t="s">
        <v>12312</v>
      </c>
      <c r="C2639" s="13" t="s">
        <v>12313</v>
      </c>
      <c r="D2639" s="1608">
        <v>47.9</v>
      </c>
      <c r="E2639" s="210">
        <f>VLOOKUP(A2639,'Lead Sheet'!A:B,2,0)</f>
        <v>0</v>
      </c>
      <c r="F2639" s="1608">
        <f t="shared" si="41"/>
        <v>0</v>
      </c>
      <c r="G2639" s="1648">
        <v>0</v>
      </c>
      <c r="H2639" s="1648">
        <v>0</v>
      </c>
      <c r="I2639" s="1648"/>
      <c r="J2639" s="1650">
        <v>199726054203</v>
      </c>
    </row>
    <row r="2640" spans="1:10">
      <c r="A2640" s="13" t="s">
        <v>3741</v>
      </c>
      <c r="B2640" s="13" t="s">
        <v>12314</v>
      </c>
      <c r="C2640" s="13" t="s">
        <v>12315</v>
      </c>
      <c r="D2640" s="1608">
        <v>73.09</v>
      </c>
      <c r="E2640" s="210">
        <f>VLOOKUP(A2640,'Lead Sheet'!A:B,2,0)</f>
        <v>0</v>
      </c>
      <c r="F2640" s="1608">
        <f t="shared" si="41"/>
        <v>0</v>
      </c>
      <c r="G2640" s="1648">
        <v>5</v>
      </c>
      <c r="H2640" s="1648">
        <v>30</v>
      </c>
      <c r="I2640" s="1648"/>
      <c r="J2640" s="1650">
        <v>199726054210</v>
      </c>
    </row>
    <row r="2641" spans="1:10">
      <c r="A2641" s="13" t="s">
        <v>3741</v>
      </c>
      <c r="B2641" s="13" t="s">
        <v>12316</v>
      </c>
      <c r="C2641" s="13" t="s">
        <v>12317</v>
      </c>
      <c r="D2641" s="1608">
        <v>84.73</v>
      </c>
      <c r="E2641" s="210">
        <f>VLOOKUP(A2641,'Lead Sheet'!A:B,2,0)</f>
        <v>0</v>
      </c>
      <c r="F2641" s="1608">
        <f t="shared" si="41"/>
        <v>0</v>
      </c>
      <c r="G2641" s="1648">
        <v>5</v>
      </c>
      <c r="H2641" s="1648">
        <v>25</v>
      </c>
      <c r="I2641" s="1648"/>
      <c r="J2641" s="1650">
        <v>199726054227</v>
      </c>
    </row>
    <row r="2642" spans="1:10">
      <c r="A2642" s="13" t="s">
        <v>3741</v>
      </c>
      <c r="B2642" s="13" t="s">
        <v>12318</v>
      </c>
      <c r="C2642" s="13" t="s">
        <v>12319</v>
      </c>
      <c r="D2642" s="1608">
        <v>142.67999999999998</v>
      </c>
      <c r="E2642" s="210">
        <f>VLOOKUP(A2642,'Lead Sheet'!A:B,2,0)</f>
        <v>0</v>
      </c>
      <c r="F2642" s="1608">
        <f t="shared" si="41"/>
        <v>0</v>
      </c>
      <c r="G2642" s="1648">
        <v>0</v>
      </c>
      <c r="H2642" s="1648">
        <v>0</v>
      </c>
      <c r="I2642" s="1648"/>
      <c r="J2642" s="1650">
        <v>199726054234</v>
      </c>
    </row>
    <row r="2643" spans="1:10">
      <c r="A2643" s="13" t="s">
        <v>3741</v>
      </c>
      <c r="B2643" s="13" t="s">
        <v>12320</v>
      </c>
      <c r="C2643" s="13" t="s">
        <v>12321</v>
      </c>
      <c r="D2643" s="1608">
        <v>168.63</v>
      </c>
      <c r="E2643" s="210">
        <f>VLOOKUP(A2643,'Lead Sheet'!A:B,2,0)</f>
        <v>0</v>
      </c>
      <c r="F2643" s="1608">
        <f t="shared" si="41"/>
        <v>0</v>
      </c>
      <c r="G2643" s="1648">
        <v>0</v>
      </c>
      <c r="H2643" s="1648">
        <v>0</v>
      </c>
      <c r="I2643" s="1648"/>
      <c r="J2643" s="1650">
        <v>199726054241</v>
      </c>
    </row>
    <row r="2644" spans="1:10">
      <c r="A2644" s="13" t="s">
        <v>3741</v>
      </c>
      <c r="B2644" s="13" t="s">
        <v>12322</v>
      </c>
      <c r="C2644" s="13" t="s">
        <v>12323</v>
      </c>
      <c r="D2644" s="1608">
        <v>177.07</v>
      </c>
      <c r="E2644" s="210">
        <f>VLOOKUP(A2644,'Lead Sheet'!A:B,2,0)</f>
        <v>0</v>
      </c>
      <c r="F2644" s="1608">
        <f t="shared" si="41"/>
        <v>0</v>
      </c>
      <c r="G2644" s="1648">
        <v>2</v>
      </c>
      <c r="H2644" s="1648">
        <v>14</v>
      </c>
      <c r="I2644" s="1648"/>
      <c r="J2644" s="1650">
        <v>199726054258</v>
      </c>
    </row>
    <row r="2645" spans="1:10">
      <c r="A2645" s="13" t="s">
        <v>3741</v>
      </c>
      <c r="B2645" s="13" t="s">
        <v>12324</v>
      </c>
      <c r="C2645" s="13" t="s">
        <v>12325</v>
      </c>
      <c r="D2645" s="1608">
        <v>198.31</v>
      </c>
      <c r="E2645" s="210">
        <f>VLOOKUP(A2645,'Lead Sheet'!A:B,2,0)</f>
        <v>0</v>
      </c>
      <c r="F2645" s="1608">
        <f t="shared" si="41"/>
        <v>0</v>
      </c>
      <c r="G2645" s="1648">
        <v>2</v>
      </c>
      <c r="H2645" s="1648">
        <v>14</v>
      </c>
      <c r="I2645" s="1648"/>
      <c r="J2645" s="1650">
        <v>199726054265</v>
      </c>
    </row>
    <row r="2646" spans="1:10">
      <c r="A2646" s="13" t="s">
        <v>12918</v>
      </c>
      <c r="B2646" s="13" t="s">
        <v>4522</v>
      </c>
      <c r="C2646" s="13" t="s">
        <v>7869</v>
      </c>
      <c r="D2646" s="1608">
        <v>0</v>
      </c>
      <c r="E2646" s="210" t="str">
        <f>VLOOKUP(A2646,'Lead Sheet'!A:B,2,0)</f>
        <v>NET</v>
      </c>
      <c r="F2646" s="1608" t="str">
        <f t="shared" si="41"/>
        <v>NET</v>
      </c>
      <c r="G2646" s="1648">
        <v>100</v>
      </c>
      <c r="H2646" s="1648">
        <v>2000</v>
      </c>
      <c r="I2646" s="1648"/>
      <c r="J2646" s="1650">
        <v>199726025685</v>
      </c>
    </row>
    <row r="2647" spans="1:10">
      <c r="A2647" s="13" t="s">
        <v>12918</v>
      </c>
      <c r="B2647" s="13" t="s">
        <v>4521</v>
      </c>
      <c r="C2647" s="13" t="s">
        <v>7870</v>
      </c>
      <c r="D2647" s="1608">
        <v>0</v>
      </c>
      <c r="E2647" s="210" t="str">
        <f>VLOOKUP(A2647,'Lead Sheet'!A:B,2,0)</f>
        <v>NET</v>
      </c>
      <c r="F2647" s="1608" t="str">
        <f t="shared" si="41"/>
        <v>NET</v>
      </c>
      <c r="G2647" s="1648">
        <v>50</v>
      </c>
      <c r="H2647" s="1648">
        <v>2000</v>
      </c>
      <c r="I2647" s="1648"/>
      <c r="J2647" s="1650">
        <v>199726025708</v>
      </c>
    </row>
    <row r="2648" spans="1:10">
      <c r="A2648" s="13" t="s">
        <v>12918</v>
      </c>
      <c r="B2648" s="13" t="s">
        <v>4520</v>
      </c>
      <c r="C2648" s="13" t="s">
        <v>7871</v>
      </c>
      <c r="D2648" s="1608">
        <v>0</v>
      </c>
      <c r="E2648" s="210" t="str">
        <f>VLOOKUP(A2648,'Lead Sheet'!A:B,2,0)</f>
        <v>NET</v>
      </c>
      <c r="F2648" s="1608" t="str">
        <f t="shared" si="41"/>
        <v>NET</v>
      </c>
      <c r="G2648" s="1648">
        <v>50</v>
      </c>
      <c r="H2648" s="1648">
        <v>1000</v>
      </c>
      <c r="I2648" s="1648"/>
      <c r="J2648" s="1650">
        <v>199726025715</v>
      </c>
    </row>
    <row r="2649" spans="1:10">
      <c r="A2649" s="13" t="s">
        <v>12918</v>
      </c>
      <c r="B2649" s="13" t="s">
        <v>4518</v>
      </c>
      <c r="C2649" s="13" t="s">
        <v>7872</v>
      </c>
      <c r="D2649" s="1608">
        <v>0</v>
      </c>
      <c r="E2649" s="210" t="str">
        <f>VLOOKUP(A2649,'Lead Sheet'!A:B,2,0)</f>
        <v>NET</v>
      </c>
      <c r="F2649" s="1608" t="str">
        <f t="shared" si="41"/>
        <v>NET</v>
      </c>
      <c r="G2649" s="1648">
        <v>100</v>
      </c>
      <c r="H2649" s="1648">
        <v>2000</v>
      </c>
      <c r="I2649" s="1648"/>
      <c r="J2649" s="1650">
        <v>199726025739</v>
      </c>
    </row>
    <row r="2650" spans="1:10">
      <c r="A2650" s="13" t="s">
        <v>12918</v>
      </c>
      <c r="B2650" s="13" t="s">
        <v>4517</v>
      </c>
      <c r="C2650" s="13" t="s">
        <v>7873</v>
      </c>
      <c r="D2650" s="1608">
        <v>0</v>
      </c>
      <c r="E2650" s="210" t="str">
        <f>VLOOKUP(A2650,'Lead Sheet'!A:B,2,0)</f>
        <v>NET</v>
      </c>
      <c r="F2650" s="1608" t="str">
        <f t="shared" si="41"/>
        <v>NET</v>
      </c>
      <c r="G2650" s="1648">
        <v>100</v>
      </c>
      <c r="H2650" s="1648">
        <v>1500</v>
      </c>
      <c r="I2650" s="1648"/>
      <c r="J2650" s="1650">
        <v>199726025753</v>
      </c>
    </row>
    <row r="2651" spans="1:10">
      <c r="A2651" s="13" t="s">
        <v>12918</v>
      </c>
      <c r="B2651" s="13" t="s">
        <v>4516</v>
      </c>
      <c r="C2651" s="13" t="s">
        <v>7874</v>
      </c>
      <c r="D2651" s="1608">
        <v>0</v>
      </c>
      <c r="E2651" s="210" t="str">
        <f>VLOOKUP(A2651,'Lead Sheet'!A:B,2,0)</f>
        <v>NET</v>
      </c>
      <c r="F2651" s="1608" t="str">
        <f t="shared" si="41"/>
        <v>NET</v>
      </c>
      <c r="G2651" s="1648">
        <v>25</v>
      </c>
      <c r="H2651" s="1648">
        <v>1000</v>
      </c>
      <c r="I2651" s="1648"/>
      <c r="J2651" s="1650">
        <v>199726025760</v>
      </c>
    </row>
    <row r="2652" spans="1:10">
      <c r="A2652" s="13" t="s">
        <v>12918</v>
      </c>
      <c r="B2652" s="13" t="s">
        <v>4514</v>
      </c>
      <c r="C2652" s="13" t="s">
        <v>11007</v>
      </c>
      <c r="D2652" s="1608">
        <v>0</v>
      </c>
      <c r="E2652" s="210" t="str">
        <f>VLOOKUP(A2652,'Lead Sheet'!A:B,2,0)</f>
        <v>NET</v>
      </c>
      <c r="F2652" s="1608" t="str">
        <f t="shared" si="41"/>
        <v>NET</v>
      </c>
      <c r="G2652" s="1648">
        <v>50</v>
      </c>
      <c r="H2652" s="1648">
        <v>1400</v>
      </c>
      <c r="I2652" s="1648"/>
      <c r="J2652" s="1650">
        <v>199726025777</v>
      </c>
    </row>
    <row r="2653" spans="1:10">
      <c r="A2653" s="13" t="s">
        <v>12918</v>
      </c>
      <c r="B2653" s="13" t="s">
        <v>4513</v>
      </c>
      <c r="C2653" s="13" t="s">
        <v>11008</v>
      </c>
      <c r="D2653" s="1608">
        <v>0</v>
      </c>
      <c r="E2653" s="210" t="str">
        <f>VLOOKUP(A2653,'Lead Sheet'!A:B,2,0)</f>
        <v>NET</v>
      </c>
      <c r="F2653" s="1608" t="str">
        <f t="shared" si="41"/>
        <v>NET</v>
      </c>
      <c r="G2653" s="1648">
        <v>25</v>
      </c>
      <c r="H2653" s="1648">
        <v>650</v>
      </c>
      <c r="I2653" s="1648"/>
      <c r="J2653" s="1650">
        <v>199726025784</v>
      </c>
    </row>
    <row r="2654" spans="1:10">
      <c r="A2654" s="13" t="s">
        <v>12918</v>
      </c>
      <c r="B2654" s="13" t="s">
        <v>4512</v>
      </c>
      <c r="C2654" s="13" t="s">
        <v>11009</v>
      </c>
      <c r="D2654" s="1608">
        <v>0</v>
      </c>
      <c r="E2654" s="210" t="str">
        <f>VLOOKUP(A2654,'Lead Sheet'!A:B,2,0)</f>
        <v>NET</v>
      </c>
      <c r="F2654" s="1608" t="str">
        <f t="shared" si="41"/>
        <v>NET</v>
      </c>
      <c r="G2654" s="1648">
        <v>10</v>
      </c>
      <c r="H2654" s="1648">
        <v>300</v>
      </c>
      <c r="I2654" s="1648"/>
      <c r="J2654" s="1650">
        <v>199726025791</v>
      </c>
    </row>
    <row r="2655" spans="1:10">
      <c r="A2655" s="13" t="s">
        <v>12918</v>
      </c>
      <c r="B2655" s="13" t="s">
        <v>12356</v>
      </c>
      <c r="C2655" s="13" t="s">
        <v>12358</v>
      </c>
      <c r="D2655" s="1608">
        <v>0</v>
      </c>
      <c r="E2655" s="210" t="str">
        <f>VLOOKUP(A2655,'Lead Sheet'!A:B,2,0)</f>
        <v>NET</v>
      </c>
      <c r="F2655" s="1608" t="str">
        <f t="shared" si="41"/>
        <v>NET</v>
      </c>
      <c r="G2655" s="1648">
        <v>10</v>
      </c>
      <c r="H2655" s="1648">
        <v>200</v>
      </c>
      <c r="I2655" s="1648"/>
      <c r="J2655" s="1650" t="s">
        <v>13092</v>
      </c>
    </row>
    <row r="2656" spans="1:10">
      <c r="A2656" s="13" t="s">
        <v>12918</v>
      </c>
      <c r="B2656" s="13" t="s">
        <v>12357</v>
      </c>
      <c r="C2656" s="13" t="s">
        <v>12359</v>
      </c>
      <c r="D2656" s="1608">
        <v>0</v>
      </c>
      <c r="E2656" s="210" t="str">
        <f>VLOOKUP(A2656,'Lead Sheet'!A:B,2,0)</f>
        <v>NET</v>
      </c>
      <c r="F2656" s="1608" t="str">
        <f t="shared" si="41"/>
        <v>NET</v>
      </c>
      <c r="G2656" s="1648">
        <v>10</v>
      </c>
      <c r="H2656" s="1648">
        <v>120</v>
      </c>
      <c r="I2656" s="1648"/>
      <c r="J2656" s="1650" t="s">
        <v>13093</v>
      </c>
    </row>
    <row r="2657" spans="1:10">
      <c r="A2657" s="13" t="s">
        <v>12918</v>
      </c>
      <c r="B2657" s="13" t="s">
        <v>12360</v>
      </c>
      <c r="C2657" s="13" t="s">
        <v>12361</v>
      </c>
      <c r="D2657" s="1608">
        <v>0</v>
      </c>
      <c r="E2657" s="210" t="str">
        <f>VLOOKUP(A2657,'Lead Sheet'!A:B,2,0)</f>
        <v>NET</v>
      </c>
      <c r="F2657" s="1608" t="str">
        <f t="shared" si="41"/>
        <v>NET</v>
      </c>
      <c r="G2657" s="1648">
        <v>5</v>
      </c>
      <c r="H2657" s="1648">
        <v>50</v>
      </c>
      <c r="I2657" s="1648"/>
      <c r="J2657" s="1650" t="s">
        <v>13094</v>
      </c>
    </row>
    <row r="2658" spans="1:10">
      <c r="A2658" s="13" t="s">
        <v>12918</v>
      </c>
      <c r="B2658" s="13" t="s">
        <v>4508</v>
      </c>
      <c r="C2658" s="13" t="s">
        <v>11417</v>
      </c>
      <c r="D2658" s="1608">
        <v>0</v>
      </c>
      <c r="E2658" s="210" t="str">
        <f>VLOOKUP(A2658,'Lead Sheet'!A:B,2,0)</f>
        <v>NET</v>
      </c>
      <c r="F2658" s="1608" t="str">
        <f t="shared" si="41"/>
        <v>NET</v>
      </c>
      <c r="G2658" s="1648">
        <v>5</v>
      </c>
      <c r="H2658" s="1648">
        <v>30</v>
      </c>
      <c r="I2658" s="1648"/>
      <c r="J2658" s="1650">
        <v>199726025869</v>
      </c>
    </row>
    <row r="2659" spans="1:10">
      <c r="A2659" s="13" t="s">
        <v>12918</v>
      </c>
      <c r="B2659" s="13" t="s">
        <v>4507</v>
      </c>
      <c r="C2659" s="13" t="s">
        <v>11418</v>
      </c>
      <c r="D2659" s="1608">
        <v>0</v>
      </c>
      <c r="E2659" s="210" t="str">
        <f>VLOOKUP(A2659,'Lead Sheet'!A:B,2,0)</f>
        <v>NET</v>
      </c>
      <c r="F2659" s="1608" t="str">
        <f t="shared" si="41"/>
        <v>NET</v>
      </c>
      <c r="G2659" s="1648">
        <v>10</v>
      </c>
      <c r="H2659" s="1648">
        <v>60</v>
      </c>
      <c r="I2659" s="1648"/>
      <c r="J2659" s="1650">
        <v>199726025876</v>
      </c>
    </row>
    <row r="2660" spans="1:10">
      <c r="A2660" s="13" t="s">
        <v>12918</v>
      </c>
      <c r="B2660" s="13" t="s">
        <v>8832</v>
      </c>
      <c r="C2660" s="13" t="s">
        <v>11419</v>
      </c>
      <c r="D2660" s="1608">
        <v>0</v>
      </c>
      <c r="E2660" s="210" t="str">
        <f>VLOOKUP(A2660,'Lead Sheet'!A:B,2,0)</f>
        <v>NET</v>
      </c>
      <c r="F2660" s="1608" t="str">
        <f t="shared" si="41"/>
        <v>NET</v>
      </c>
      <c r="G2660" s="1648">
        <v>5</v>
      </c>
      <c r="H2660" s="1648">
        <v>20</v>
      </c>
      <c r="I2660" s="1648"/>
      <c r="J2660" s="1650">
        <v>199726025883</v>
      </c>
    </row>
    <row r="2661" spans="1:10">
      <c r="A2661" s="13" t="s">
        <v>12918</v>
      </c>
      <c r="B2661" s="13" t="s">
        <v>8833</v>
      </c>
      <c r="C2661" s="13" t="s">
        <v>11420</v>
      </c>
      <c r="D2661" s="1608">
        <v>0</v>
      </c>
      <c r="E2661" s="210" t="str">
        <f>VLOOKUP(A2661,'Lead Sheet'!A:B,2,0)</f>
        <v>NET</v>
      </c>
      <c r="F2661" s="1608" t="str">
        <f t="shared" si="41"/>
        <v>NET</v>
      </c>
      <c r="G2661" s="1648">
        <v>5</v>
      </c>
      <c r="H2661" s="1648">
        <v>40</v>
      </c>
      <c r="I2661" s="1648"/>
      <c r="J2661" s="1650">
        <v>199726025890</v>
      </c>
    </row>
    <row r="2662" spans="1:10">
      <c r="A2662" s="13" t="s">
        <v>12918</v>
      </c>
      <c r="B2662" s="13" t="s">
        <v>10995</v>
      </c>
      <c r="C2662" s="13" t="s">
        <v>10989</v>
      </c>
      <c r="D2662" s="1608">
        <v>0</v>
      </c>
      <c r="E2662" s="210" t="str">
        <f>VLOOKUP(A2662,'Lead Sheet'!A:B,2,0)</f>
        <v>NET</v>
      </c>
      <c r="F2662" s="1608" t="str">
        <f t="shared" si="41"/>
        <v>NET</v>
      </c>
      <c r="G2662" s="1648">
        <v>100</v>
      </c>
      <c r="H2662" s="1648">
        <v>1000</v>
      </c>
      <c r="I2662" s="1648"/>
      <c r="J2662" s="1650">
        <v>199726025906</v>
      </c>
    </row>
    <row r="2663" spans="1:10">
      <c r="A2663" s="13" t="s">
        <v>12918</v>
      </c>
      <c r="B2663" s="13" t="s">
        <v>10996</v>
      </c>
      <c r="C2663" s="13" t="s">
        <v>10990</v>
      </c>
      <c r="D2663" s="1608">
        <v>0</v>
      </c>
      <c r="E2663" s="210" t="str">
        <f>VLOOKUP(A2663,'Lead Sheet'!A:B,2,0)</f>
        <v>NET</v>
      </c>
      <c r="F2663" s="1608" t="str">
        <f t="shared" si="41"/>
        <v>NET</v>
      </c>
      <c r="G2663" s="1648">
        <v>100</v>
      </c>
      <c r="H2663" s="1648">
        <v>1000</v>
      </c>
      <c r="I2663" s="1648"/>
      <c r="J2663" s="1650">
        <v>199726025913</v>
      </c>
    </row>
    <row r="2664" spans="1:10">
      <c r="A2664" s="13" t="s">
        <v>12918</v>
      </c>
      <c r="B2664" s="13" t="s">
        <v>10997</v>
      </c>
      <c r="C2664" s="13" t="s">
        <v>10991</v>
      </c>
      <c r="D2664" s="1608">
        <v>0</v>
      </c>
      <c r="E2664" s="210" t="str">
        <f>VLOOKUP(A2664,'Lead Sheet'!A:B,2,0)</f>
        <v>NET</v>
      </c>
      <c r="F2664" s="1608" t="str">
        <f t="shared" si="41"/>
        <v>NET</v>
      </c>
      <c r="G2664" s="1648">
        <v>50</v>
      </c>
      <c r="H2664" s="1648">
        <v>500</v>
      </c>
      <c r="I2664" s="1648"/>
      <c r="J2664" s="1650">
        <v>199726025920</v>
      </c>
    </row>
    <row r="2665" spans="1:10">
      <c r="A2665" s="13" t="s">
        <v>12918</v>
      </c>
      <c r="B2665" s="13" t="s">
        <v>10998</v>
      </c>
      <c r="C2665" s="13" t="s">
        <v>10992</v>
      </c>
      <c r="D2665" s="1608">
        <v>0</v>
      </c>
      <c r="E2665" s="210" t="str">
        <f>VLOOKUP(A2665,'Lead Sheet'!A:B,2,0)</f>
        <v>NET</v>
      </c>
      <c r="F2665" s="1608" t="str">
        <f t="shared" si="41"/>
        <v>NET</v>
      </c>
      <c r="G2665" s="1648">
        <v>250</v>
      </c>
      <c r="H2665" s="1648">
        <v>2500</v>
      </c>
      <c r="I2665" s="1648"/>
      <c r="J2665" s="1650">
        <v>199726025937</v>
      </c>
    </row>
    <row r="2666" spans="1:10">
      <c r="A2666" s="13" t="s">
        <v>12918</v>
      </c>
      <c r="B2666" s="13" t="s">
        <v>10999</v>
      </c>
      <c r="C2666" s="13" t="s">
        <v>10993</v>
      </c>
      <c r="D2666" s="1608">
        <v>0</v>
      </c>
      <c r="E2666" s="210" t="str">
        <f>VLOOKUP(A2666,'Lead Sheet'!A:B,2,0)</f>
        <v>NET</v>
      </c>
      <c r="F2666" s="1608" t="str">
        <f t="shared" si="41"/>
        <v>NET</v>
      </c>
      <c r="G2666" s="1648">
        <v>300</v>
      </c>
      <c r="H2666" s="1648">
        <v>2400</v>
      </c>
      <c r="I2666" s="1648"/>
      <c r="J2666" s="1650">
        <v>199726025944</v>
      </c>
    </row>
    <row r="2667" spans="1:10">
      <c r="A2667" s="13" t="s">
        <v>12918</v>
      </c>
      <c r="B2667" s="13" t="s">
        <v>11000</v>
      </c>
      <c r="C2667" s="13" t="s">
        <v>10994</v>
      </c>
      <c r="D2667" s="1608">
        <v>0</v>
      </c>
      <c r="E2667" s="210" t="str">
        <f>VLOOKUP(A2667,'Lead Sheet'!A:B,2,0)</f>
        <v>NET</v>
      </c>
      <c r="F2667" s="1608" t="str">
        <f t="shared" si="41"/>
        <v>NET</v>
      </c>
      <c r="G2667" s="1648">
        <v>100</v>
      </c>
      <c r="H2667" s="1648">
        <v>1500</v>
      </c>
      <c r="I2667" s="1648"/>
      <c r="J2667" s="1650">
        <v>199726025951</v>
      </c>
    </row>
    <row r="2668" spans="1:10">
      <c r="A2668" s="13" t="s">
        <v>12918</v>
      </c>
      <c r="B2668" s="13" t="s">
        <v>12175</v>
      </c>
      <c r="C2668" s="13" t="s">
        <v>12152</v>
      </c>
      <c r="D2668" s="1608">
        <v>0</v>
      </c>
      <c r="E2668" s="210" t="str">
        <f>VLOOKUP(A2668,'Lead Sheet'!A:B,2,0)</f>
        <v>NET</v>
      </c>
      <c r="F2668" s="1608" t="str">
        <f t="shared" si="41"/>
        <v>NET</v>
      </c>
      <c r="G2668" s="1648">
        <v>10</v>
      </c>
      <c r="H2668" s="1648">
        <v>100</v>
      </c>
      <c r="I2668" s="1648"/>
      <c r="J2668" s="1650">
        <v>199726054272</v>
      </c>
    </row>
    <row r="2669" spans="1:10">
      <c r="A2669" s="13" t="s">
        <v>12918</v>
      </c>
      <c r="B2669" s="13" t="s">
        <v>11001</v>
      </c>
      <c r="C2669" s="13" t="s">
        <v>11004</v>
      </c>
      <c r="D2669" s="1608">
        <v>0</v>
      </c>
      <c r="E2669" s="210" t="str">
        <f>VLOOKUP(A2669,'Lead Sheet'!A:B,2,0)</f>
        <v>NET</v>
      </c>
      <c r="F2669" s="1608" t="str">
        <f t="shared" si="41"/>
        <v>NET</v>
      </c>
      <c r="G2669" s="1648">
        <v>200</v>
      </c>
      <c r="H2669" s="1648">
        <v>2400</v>
      </c>
      <c r="I2669" s="1648"/>
      <c r="J2669" s="1650">
        <v>199726025968</v>
      </c>
    </row>
    <row r="2670" spans="1:10">
      <c r="A2670" s="13" t="s">
        <v>12918</v>
      </c>
      <c r="B2670" s="13" t="s">
        <v>11002</v>
      </c>
      <c r="C2670" s="13" t="s">
        <v>11005</v>
      </c>
      <c r="D2670" s="1608">
        <v>0</v>
      </c>
      <c r="E2670" s="210" t="str">
        <f>VLOOKUP(A2670,'Lead Sheet'!A:B,2,0)</f>
        <v>NET</v>
      </c>
      <c r="F2670" s="1608" t="str">
        <f t="shared" si="41"/>
        <v>NET</v>
      </c>
      <c r="G2670" s="1648">
        <v>200</v>
      </c>
      <c r="H2670" s="1648">
        <v>1800</v>
      </c>
      <c r="I2670" s="1648"/>
      <c r="J2670" s="1650">
        <v>199726025975</v>
      </c>
    </row>
    <row r="2671" spans="1:10">
      <c r="A2671" s="13" t="s">
        <v>12918</v>
      </c>
      <c r="B2671" s="13" t="s">
        <v>11003</v>
      </c>
      <c r="C2671" s="13" t="s">
        <v>11006</v>
      </c>
      <c r="D2671" s="1608">
        <v>0</v>
      </c>
      <c r="E2671" s="210" t="str">
        <f>VLOOKUP(A2671,'Lead Sheet'!A:B,2,0)</f>
        <v>NET</v>
      </c>
      <c r="F2671" s="1608" t="str">
        <f t="shared" si="41"/>
        <v>NET</v>
      </c>
      <c r="G2671" s="1648">
        <v>50</v>
      </c>
      <c r="H2671" s="1648">
        <v>200</v>
      </c>
      <c r="I2671" s="1648"/>
      <c r="J2671" s="1650">
        <v>199726025982</v>
      </c>
    </row>
    <row r="2672" spans="1:10">
      <c r="A2672" s="13" t="s">
        <v>12918</v>
      </c>
      <c r="B2672" s="13" t="s">
        <v>11019</v>
      </c>
      <c r="C2672" s="13" t="s">
        <v>11018</v>
      </c>
      <c r="D2672" s="1608">
        <v>0</v>
      </c>
      <c r="E2672" s="210" t="str">
        <f>VLOOKUP(A2672,'Lead Sheet'!A:B,2,0)</f>
        <v>NET</v>
      </c>
      <c r="F2672" s="1608" t="str">
        <f t="shared" si="41"/>
        <v>NET</v>
      </c>
      <c r="G2672" s="1648">
        <v>50</v>
      </c>
      <c r="H2672" s="1648">
        <v>500</v>
      </c>
      <c r="I2672" s="1648"/>
      <c r="J2672" s="1650">
        <v>199726025999</v>
      </c>
    </row>
    <row r="2673" spans="1:10">
      <c r="A2673" s="13" t="s">
        <v>12918</v>
      </c>
      <c r="B2673" s="13" t="s">
        <v>11020</v>
      </c>
      <c r="C2673" s="13" t="s">
        <v>11022</v>
      </c>
      <c r="D2673" s="1608">
        <v>0</v>
      </c>
      <c r="E2673" s="210" t="str">
        <f>VLOOKUP(A2673,'Lead Sheet'!A:B,2,0)</f>
        <v>NET</v>
      </c>
      <c r="F2673" s="1608" t="str">
        <f t="shared" si="41"/>
        <v>NET</v>
      </c>
      <c r="G2673" s="1648">
        <v>10</v>
      </c>
      <c r="H2673" s="1648">
        <v>50</v>
      </c>
      <c r="I2673" s="1648"/>
      <c r="J2673" s="1650">
        <v>199726026002</v>
      </c>
    </row>
    <row r="2674" spans="1:10">
      <c r="A2674" s="13" t="s">
        <v>12918</v>
      </c>
      <c r="B2674" s="13" t="s">
        <v>11021</v>
      </c>
      <c r="C2674" s="13" t="s">
        <v>11023</v>
      </c>
      <c r="D2674" s="1608">
        <v>0</v>
      </c>
      <c r="E2674" s="210" t="str">
        <f>VLOOKUP(A2674,'Lead Sheet'!A:B,2,0)</f>
        <v>NET</v>
      </c>
      <c r="F2674" s="1608" t="str">
        <f t="shared" si="41"/>
        <v>NET</v>
      </c>
      <c r="G2674" s="1648">
        <v>5</v>
      </c>
      <c r="H2674" s="1648">
        <v>15</v>
      </c>
      <c r="I2674" s="1648"/>
      <c r="J2674" s="1650">
        <v>199726026019</v>
      </c>
    </row>
    <row r="2675" spans="1:10">
      <c r="A2675" s="13" t="s">
        <v>12918</v>
      </c>
      <c r="B2675" s="13" t="s">
        <v>11426</v>
      </c>
      <c r="C2675" s="13" t="s">
        <v>11429</v>
      </c>
      <c r="D2675" s="1608">
        <v>0</v>
      </c>
      <c r="E2675" s="210" t="str">
        <f>VLOOKUP(A2675,'Lead Sheet'!A:B,2,0)</f>
        <v>NET</v>
      </c>
      <c r="F2675" s="1608" t="str">
        <f t="shared" si="41"/>
        <v>NET</v>
      </c>
      <c r="G2675" s="1648">
        <v>25</v>
      </c>
      <c r="H2675" s="1648">
        <v>200</v>
      </c>
      <c r="I2675" s="1648"/>
      <c r="J2675" s="1650">
        <v>199726026026</v>
      </c>
    </row>
    <row r="2676" spans="1:10">
      <c r="A2676" s="13" t="s">
        <v>12918</v>
      </c>
      <c r="B2676" s="13" t="s">
        <v>11427</v>
      </c>
      <c r="C2676" s="13" t="s">
        <v>11428</v>
      </c>
      <c r="D2676" s="1608">
        <v>0</v>
      </c>
      <c r="E2676" s="210" t="str">
        <f>VLOOKUP(A2676,'Lead Sheet'!A:B,2,0)</f>
        <v>NET</v>
      </c>
      <c r="F2676" s="1608" t="str">
        <f t="shared" si="41"/>
        <v>NET</v>
      </c>
      <c r="G2676" s="1648">
        <v>10</v>
      </c>
      <c r="H2676" s="1648">
        <v>80</v>
      </c>
      <c r="I2676" s="1648"/>
      <c r="J2676" s="1650">
        <v>199726026033</v>
      </c>
    </row>
    <row r="2677" spans="1:10">
      <c r="A2677" s="13" t="s">
        <v>12918</v>
      </c>
      <c r="B2677" s="13" t="s">
        <v>11012</v>
      </c>
      <c r="C2677" s="13" t="s">
        <v>11014</v>
      </c>
      <c r="D2677" s="1608">
        <v>0</v>
      </c>
      <c r="E2677" s="210" t="str">
        <f>VLOOKUP(A2677,'Lead Sheet'!A:B,2,0)</f>
        <v>NET</v>
      </c>
      <c r="F2677" s="1608" t="str">
        <f t="shared" si="41"/>
        <v>NET</v>
      </c>
      <c r="G2677" s="1648">
        <v>5</v>
      </c>
      <c r="H2677" s="1648">
        <v>40</v>
      </c>
      <c r="I2677" s="1648"/>
      <c r="J2677" s="1650">
        <v>199726026040</v>
      </c>
    </row>
    <row r="2678" spans="1:10">
      <c r="A2678" s="13" t="s">
        <v>12918</v>
      </c>
      <c r="B2678" s="13" t="s">
        <v>11013</v>
      </c>
      <c r="C2678" s="13" t="s">
        <v>11015</v>
      </c>
      <c r="D2678" s="1608">
        <v>0</v>
      </c>
      <c r="E2678" s="210" t="str">
        <f>VLOOKUP(A2678,'Lead Sheet'!A:B,2,0)</f>
        <v>NET</v>
      </c>
      <c r="F2678" s="1608" t="str">
        <f t="shared" si="41"/>
        <v>NET</v>
      </c>
      <c r="G2678" s="1648">
        <v>5</v>
      </c>
      <c r="H2678" s="1648">
        <v>80</v>
      </c>
      <c r="I2678" s="1648"/>
      <c r="J2678" s="1650">
        <v>199726026057</v>
      </c>
    </row>
    <row r="2679" spans="1:10">
      <c r="A2679" s="13" t="s">
        <v>12918</v>
      </c>
      <c r="B2679" s="13" t="s">
        <v>12938</v>
      </c>
      <c r="C2679" s="13" t="s">
        <v>12942</v>
      </c>
      <c r="D2679" s="1608">
        <v>0</v>
      </c>
      <c r="E2679" s="210" t="str">
        <f>VLOOKUP(A2679,'Lead Sheet'!A:B,2,0)</f>
        <v>NET</v>
      </c>
      <c r="F2679" s="1608" t="str">
        <f t="shared" si="41"/>
        <v>NET</v>
      </c>
      <c r="G2679" s="1648">
        <v>87</v>
      </c>
      <c r="H2679" s="1648">
        <v>87</v>
      </c>
      <c r="I2679" s="1648"/>
      <c r="J2679" s="1650" t="s">
        <v>13095</v>
      </c>
    </row>
    <row r="2680" spans="1:10">
      <c r="A2680" s="13" t="s">
        <v>12918</v>
      </c>
      <c r="B2680" s="13" t="s">
        <v>12939</v>
      </c>
      <c r="C2680" s="13" t="s">
        <v>12943</v>
      </c>
      <c r="D2680" s="1608">
        <v>0</v>
      </c>
      <c r="E2680" s="210" t="str">
        <f>VLOOKUP(A2680,'Lead Sheet'!A:B,2,0)</f>
        <v>NET</v>
      </c>
      <c r="F2680" s="1608" t="str">
        <f t="shared" si="41"/>
        <v>NET</v>
      </c>
      <c r="G2680" s="1648">
        <v>200</v>
      </c>
      <c r="H2680" s="1648">
        <v>200</v>
      </c>
      <c r="I2680" s="1648"/>
      <c r="J2680" s="1650" t="s">
        <v>13096</v>
      </c>
    </row>
    <row r="2681" spans="1:10">
      <c r="A2681" s="13" t="s">
        <v>12918</v>
      </c>
      <c r="B2681" s="13" t="s">
        <v>12940</v>
      </c>
      <c r="C2681" s="13" t="s">
        <v>12941</v>
      </c>
      <c r="D2681" s="1608">
        <v>0</v>
      </c>
      <c r="E2681" s="210" t="str">
        <f>VLOOKUP(A2681,'Lead Sheet'!A:B,2,0)</f>
        <v>NET</v>
      </c>
      <c r="F2681" s="1608" t="str">
        <f t="shared" si="41"/>
        <v>NET</v>
      </c>
      <c r="G2681" s="1648">
        <v>0</v>
      </c>
      <c r="H2681" s="1648">
        <v>0</v>
      </c>
      <c r="I2681" s="1648"/>
      <c r="J2681" s="1650" t="s">
        <v>13097</v>
      </c>
    </row>
    <row r="2682" spans="1:10">
      <c r="A2682" s="13" t="s">
        <v>12918</v>
      </c>
      <c r="B2682" s="13" t="s">
        <v>12945</v>
      </c>
      <c r="C2682" s="13" t="s">
        <v>12946</v>
      </c>
      <c r="D2682" s="1608">
        <v>0</v>
      </c>
      <c r="E2682" s="210" t="str">
        <f>VLOOKUP(A2682,'Lead Sheet'!A:B,2,0)</f>
        <v>NET</v>
      </c>
      <c r="F2682" s="1608" t="str">
        <f t="shared" si="41"/>
        <v>NET</v>
      </c>
      <c r="G2682" s="1648">
        <v>25</v>
      </c>
      <c r="H2682" s="1648">
        <v>500</v>
      </c>
      <c r="I2682" s="1648"/>
      <c r="J2682" s="1650" t="s">
        <v>13098</v>
      </c>
    </row>
    <row r="2683" spans="1:10">
      <c r="A2683" s="13" t="s">
        <v>12918</v>
      </c>
      <c r="B2683" s="13" t="s">
        <v>12947</v>
      </c>
      <c r="C2683" s="13" t="s">
        <v>12948</v>
      </c>
      <c r="D2683" s="1608">
        <v>0</v>
      </c>
      <c r="E2683" s="210" t="str">
        <f>VLOOKUP(A2683,'Lead Sheet'!A:B,2,0)</f>
        <v>NET</v>
      </c>
      <c r="F2683" s="1608" t="str">
        <f t="shared" si="41"/>
        <v>NET</v>
      </c>
      <c r="G2683" s="1648">
        <v>25</v>
      </c>
      <c r="H2683" s="1648">
        <v>250</v>
      </c>
      <c r="I2683" s="1648"/>
      <c r="J2683" s="1650" t="s">
        <v>13099</v>
      </c>
    </row>
    <row r="2684" spans="1:10">
      <c r="A2684" s="13" t="s">
        <v>12918</v>
      </c>
      <c r="B2684" s="13" t="s">
        <v>12949</v>
      </c>
      <c r="C2684" s="13" t="s">
        <v>12950</v>
      </c>
      <c r="D2684" s="1608">
        <v>0</v>
      </c>
      <c r="E2684" s="210" t="str">
        <f>VLOOKUP(A2684,'Lead Sheet'!A:B,2,0)</f>
        <v>NET</v>
      </c>
      <c r="F2684" s="1608" t="str">
        <f t="shared" si="41"/>
        <v>NET</v>
      </c>
      <c r="G2684" s="1648">
        <v>25</v>
      </c>
      <c r="H2684" s="1648">
        <v>150</v>
      </c>
      <c r="I2684" s="1648"/>
      <c r="J2684" s="1650" t="s">
        <v>13100</v>
      </c>
    </row>
    <row r="2685" spans="1:10">
      <c r="A2685" s="13" t="s">
        <v>7822</v>
      </c>
      <c r="B2685" s="13" t="s">
        <v>2840</v>
      </c>
      <c r="C2685" s="13" t="s">
        <v>9393</v>
      </c>
      <c r="D2685" s="1608">
        <v>25.76</v>
      </c>
      <c r="E2685" s="210">
        <f>VLOOKUP(A2685,'Lead Sheet'!A:B,2,0)</f>
        <v>0</v>
      </c>
      <c r="F2685" s="1608">
        <f t="shared" si="41"/>
        <v>0</v>
      </c>
      <c r="G2685" s="1648">
        <v>100</v>
      </c>
      <c r="H2685" s="1648">
        <v>400</v>
      </c>
      <c r="I2685" s="1648"/>
      <c r="J2685" s="1650">
        <v>199726026064</v>
      </c>
    </row>
    <row r="2686" spans="1:10">
      <c r="A2686" s="13" t="s">
        <v>7822</v>
      </c>
      <c r="B2686" s="13" t="s">
        <v>2842</v>
      </c>
      <c r="C2686" s="13" t="s">
        <v>9394</v>
      </c>
      <c r="D2686" s="1608">
        <v>5.34</v>
      </c>
      <c r="E2686" s="210">
        <f>VLOOKUP(A2686,'Lead Sheet'!A:B,2,0)</f>
        <v>0</v>
      </c>
      <c r="F2686" s="1608">
        <f t="shared" si="41"/>
        <v>0</v>
      </c>
      <c r="G2686" s="1648">
        <v>100</v>
      </c>
      <c r="H2686" s="1648">
        <v>400</v>
      </c>
      <c r="I2686" s="1648"/>
      <c r="J2686" s="1650">
        <v>199726026071</v>
      </c>
    </row>
    <row r="2687" spans="1:10">
      <c r="A2687" s="13" t="s">
        <v>7822</v>
      </c>
      <c r="B2687" s="13" t="s">
        <v>2844</v>
      </c>
      <c r="C2687" s="13" t="s">
        <v>9395</v>
      </c>
      <c r="D2687" s="1608">
        <v>7.34</v>
      </c>
      <c r="E2687" s="210">
        <f>VLOOKUP(A2687,'Lead Sheet'!A:B,2,0)</f>
        <v>0</v>
      </c>
      <c r="F2687" s="1608">
        <f t="shared" si="41"/>
        <v>0</v>
      </c>
      <c r="G2687" s="1648">
        <v>100</v>
      </c>
      <c r="H2687" s="1648">
        <v>100</v>
      </c>
      <c r="I2687" s="1648"/>
      <c r="J2687" s="1650">
        <v>199726026088</v>
      </c>
    </row>
    <row r="2688" spans="1:10">
      <c r="A2688" s="13" t="s">
        <v>7822</v>
      </c>
      <c r="B2688" s="13" t="s">
        <v>2846</v>
      </c>
      <c r="C2688" s="13" t="s">
        <v>9396</v>
      </c>
      <c r="D2688" s="1608">
        <v>25.53</v>
      </c>
      <c r="E2688" s="210">
        <f>VLOOKUP(A2688,'Lead Sheet'!A:B,2,0)</f>
        <v>0</v>
      </c>
      <c r="F2688" s="1608">
        <f t="shared" si="41"/>
        <v>0</v>
      </c>
      <c r="G2688" s="1648">
        <v>60</v>
      </c>
      <c r="H2688" s="1648">
        <v>60</v>
      </c>
      <c r="I2688" s="1648"/>
      <c r="J2688" s="1650">
        <v>199726026095</v>
      </c>
    </row>
    <row r="2689" spans="1:10">
      <c r="A2689" s="13" t="s">
        <v>7822</v>
      </c>
      <c r="B2689" s="13" t="s">
        <v>2848</v>
      </c>
      <c r="C2689" s="13" t="s">
        <v>9397</v>
      </c>
      <c r="D2689" s="1608">
        <v>43.4</v>
      </c>
      <c r="E2689" s="210">
        <f>VLOOKUP(A2689,'Lead Sheet'!A:B,2,0)</f>
        <v>0</v>
      </c>
      <c r="F2689" s="1608">
        <f t="shared" si="41"/>
        <v>0</v>
      </c>
      <c r="G2689" s="1648">
        <v>25</v>
      </c>
      <c r="H2689" s="1648">
        <v>25</v>
      </c>
      <c r="I2689" s="1648"/>
      <c r="J2689" s="1650">
        <v>199726026101</v>
      </c>
    </row>
    <row r="2690" spans="1:10">
      <c r="A2690" s="13" t="s">
        <v>7822</v>
      </c>
      <c r="B2690" s="13" t="s">
        <v>2850</v>
      </c>
      <c r="C2690" s="13" t="s">
        <v>9398</v>
      </c>
      <c r="D2690" s="1608">
        <v>136.85</v>
      </c>
      <c r="E2690" s="210">
        <f>VLOOKUP(A2690,'Lead Sheet'!A:B,2,0)</f>
        <v>0</v>
      </c>
      <c r="F2690" s="1608">
        <f t="shared" si="41"/>
        <v>0</v>
      </c>
      <c r="G2690" s="1648">
        <v>5</v>
      </c>
      <c r="H2690" s="1648">
        <v>5</v>
      </c>
      <c r="I2690" s="1648"/>
      <c r="J2690" s="1650">
        <v>199726026118</v>
      </c>
    </row>
    <row r="2691" spans="1:10">
      <c r="A2691" s="13" t="s">
        <v>7822</v>
      </c>
      <c r="B2691" s="13" t="s">
        <v>2852</v>
      </c>
      <c r="C2691" s="13" t="s">
        <v>9399</v>
      </c>
      <c r="D2691" s="1608">
        <v>237.82</v>
      </c>
      <c r="E2691" s="210">
        <f>VLOOKUP(A2691,'Lead Sheet'!A:B,2,0)</f>
        <v>0</v>
      </c>
      <c r="F2691" s="1608">
        <f t="shared" ref="F2691:F2754" si="42">IFERROR(D2691*E2691,"NET")</f>
        <v>0</v>
      </c>
      <c r="G2691" s="1648">
        <v>8</v>
      </c>
      <c r="H2691" s="1648">
        <v>8</v>
      </c>
      <c r="I2691" s="1648"/>
      <c r="J2691" s="1650">
        <v>199726026125</v>
      </c>
    </row>
    <row r="2692" spans="1:10">
      <c r="A2692" s="13" t="s">
        <v>7822</v>
      </c>
      <c r="B2692" s="13" t="s">
        <v>4697</v>
      </c>
      <c r="C2692" s="13" t="s">
        <v>9400</v>
      </c>
      <c r="D2692" s="1608">
        <v>571.04999999999995</v>
      </c>
      <c r="E2692" s="210">
        <f>VLOOKUP(A2692,'Lead Sheet'!A:B,2,0)</f>
        <v>0</v>
      </c>
      <c r="F2692" s="1608">
        <f t="shared" si="42"/>
        <v>0</v>
      </c>
      <c r="G2692" s="1648">
        <v>8</v>
      </c>
      <c r="H2692" s="1648">
        <v>8</v>
      </c>
      <c r="I2692" s="1648"/>
      <c r="J2692" s="1650">
        <v>199726026132</v>
      </c>
    </row>
    <row r="2693" spans="1:10">
      <c r="A2693" s="13" t="s">
        <v>7822</v>
      </c>
      <c r="B2693" s="13" t="s">
        <v>4698</v>
      </c>
      <c r="C2693" s="13" t="s">
        <v>9401</v>
      </c>
      <c r="D2693" s="1608">
        <v>972.33</v>
      </c>
      <c r="E2693" s="210">
        <f>VLOOKUP(A2693,'Lead Sheet'!A:B,2,0)</f>
        <v>0</v>
      </c>
      <c r="F2693" s="1608">
        <f t="shared" si="42"/>
        <v>0</v>
      </c>
      <c r="G2693" s="1648">
        <v>2</v>
      </c>
      <c r="H2693" s="1648">
        <v>2</v>
      </c>
      <c r="I2693" s="1648"/>
      <c r="J2693" s="1650">
        <v>199726026149</v>
      </c>
    </row>
    <row r="2694" spans="1:10">
      <c r="A2694" s="13" t="s">
        <v>7822</v>
      </c>
      <c r="B2694" s="13" t="s">
        <v>4699</v>
      </c>
      <c r="C2694" s="13" t="s">
        <v>9675</v>
      </c>
      <c r="D2694" s="1608">
        <v>57.04</v>
      </c>
      <c r="E2694" s="210">
        <f>VLOOKUP(A2694,'Lead Sheet'!A:B,2,0)</f>
        <v>0</v>
      </c>
      <c r="F2694" s="1608">
        <f t="shared" si="42"/>
        <v>0</v>
      </c>
      <c r="G2694" s="1648">
        <v>100</v>
      </c>
      <c r="H2694" s="1648">
        <v>400</v>
      </c>
      <c r="I2694" s="1648"/>
      <c r="J2694" s="1650">
        <v>199726026156</v>
      </c>
    </row>
    <row r="2695" spans="1:10">
      <c r="A2695" s="13" t="s">
        <v>7822</v>
      </c>
      <c r="B2695" s="13" t="s">
        <v>2857</v>
      </c>
      <c r="C2695" s="13" t="s">
        <v>9676</v>
      </c>
      <c r="D2695" s="1608">
        <v>10.18</v>
      </c>
      <c r="E2695" s="210">
        <f>VLOOKUP(A2695,'Lead Sheet'!A:B,2,0)</f>
        <v>0</v>
      </c>
      <c r="F2695" s="1608">
        <f t="shared" si="42"/>
        <v>0</v>
      </c>
      <c r="G2695" s="1648">
        <v>100</v>
      </c>
      <c r="H2695" s="1648">
        <v>400</v>
      </c>
      <c r="I2695" s="1648"/>
      <c r="J2695" s="1650">
        <v>199726026163</v>
      </c>
    </row>
    <row r="2696" spans="1:10">
      <c r="A2696" s="13" t="s">
        <v>7822</v>
      </c>
      <c r="B2696" s="13" t="s">
        <v>2859</v>
      </c>
      <c r="C2696" s="13" t="s">
        <v>9677</v>
      </c>
      <c r="D2696" s="1608">
        <v>17.380000000000003</v>
      </c>
      <c r="E2696" s="210">
        <f>VLOOKUP(A2696,'Lead Sheet'!A:B,2,0)</f>
        <v>0</v>
      </c>
      <c r="F2696" s="1608">
        <f t="shared" si="42"/>
        <v>0</v>
      </c>
      <c r="G2696" s="1648">
        <v>50</v>
      </c>
      <c r="H2696" s="1648">
        <v>200</v>
      </c>
      <c r="I2696" s="1648"/>
      <c r="J2696" s="1650">
        <v>199726026170</v>
      </c>
    </row>
    <row r="2697" spans="1:10">
      <c r="A2697" s="13" t="s">
        <v>7822</v>
      </c>
      <c r="B2697" s="13" t="s">
        <v>2861</v>
      </c>
      <c r="C2697" s="13" t="s">
        <v>9678</v>
      </c>
      <c r="D2697" s="1608">
        <v>46.37</v>
      </c>
      <c r="E2697" s="210">
        <f>VLOOKUP(A2697,'Lead Sheet'!A:B,2,0)</f>
        <v>0</v>
      </c>
      <c r="F2697" s="1608">
        <f t="shared" si="42"/>
        <v>0</v>
      </c>
      <c r="G2697" s="1648">
        <v>35</v>
      </c>
      <c r="H2697" s="1648">
        <v>35</v>
      </c>
      <c r="I2697" s="1648"/>
      <c r="J2697" s="1650">
        <v>199726026187</v>
      </c>
    </row>
    <row r="2698" spans="1:10">
      <c r="A2698" s="13" t="s">
        <v>7822</v>
      </c>
      <c r="B2698" s="13" t="s">
        <v>2863</v>
      </c>
      <c r="C2698" s="13" t="s">
        <v>9679</v>
      </c>
      <c r="D2698" s="1608">
        <v>59.85</v>
      </c>
      <c r="E2698" s="210">
        <f>VLOOKUP(A2698,'Lead Sheet'!A:B,2,0)</f>
        <v>0</v>
      </c>
      <c r="F2698" s="1608">
        <f t="shared" si="42"/>
        <v>0</v>
      </c>
      <c r="G2698" s="1648">
        <v>10</v>
      </c>
      <c r="H2698" s="1648">
        <v>40</v>
      </c>
      <c r="I2698" s="1648"/>
      <c r="J2698" s="1650">
        <v>199726026194</v>
      </c>
    </row>
    <row r="2699" spans="1:10">
      <c r="A2699" s="13" t="s">
        <v>7822</v>
      </c>
      <c r="B2699" s="13" t="s">
        <v>2865</v>
      </c>
      <c r="C2699" s="13" t="s">
        <v>9680</v>
      </c>
      <c r="D2699" s="1608">
        <v>193.14</v>
      </c>
      <c r="E2699" s="210">
        <f>VLOOKUP(A2699,'Lead Sheet'!A:B,2,0)</f>
        <v>0</v>
      </c>
      <c r="F2699" s="1608">
        <f t="shared" si="42"/>
        <v>0</v>
      </c>
      <c r="G2699" s="1648">
        <v>10</v>
      </c>
      <c r="H2699" s="1648">
        <v>10</v>
      </c>
      <c r="I2699" s="1648"/>
      <c r="J2699" s="1650">
        <v>199726026200</v>
      </c>
    </row>
    <row r="2700" spans="1:10">
      <c r="A2700" s="13" t="s">
        <v>7822</v>
      </c>
      <c r="B2700" s="13" t="s">
        <v>4700</v>
      </c>
      <c r="C2700" s="13" t="s">
        <v>9681</v>
      </c>
      <c r="D2700" s="1608">
        <v>426.5</v>
      </c>
      <c r="E2700" s="210">
        <f>VLOOKUP(A2700,'Lead Sheet'!A:B,2,0)</f>
        <v>0</v>
      </c>
      <c r="F2700" s="1608">
        <f t="shared" si="42"/>
        <v>0</v>
      </c>
      <c r="G2700" s="1648">
        <v>9</v>
      </c>
      <c r="H2700" s="1648">
        <v>9</v>
      </c>
      <c r="I2700" s="1648"/>
      <c r="J2700" s="1650">
        <v>199726026217</v>
      </c>
    </row>
    <row r="2701" spans="1:10">
      <c r="A2701" s="13" t="s">
        <v>7822</v>
      </c>
      <c r="B2701" s="13" t="s">
        <v>4701</v>
      </c>
      <c r="C2701" s="13" t="s">
        <v>9682</v>
      </c>
      <c r="D2701" s="1608">
        <v>56.419999999999995</v>
      </c>
      <c r="E2701" s="210">
        <f>VLOOKUP(A2701,'Lead Sheet'!A:B,2,0)</f>
        <v>0</v>
      </c>
      <c r="F2701" s="1608">
        <f t="shared" si="42"/>
        <v>0</v>
      </c>
      <c r="G2701" s="1648">
        <v>100</v>
      </c>
      <c r="H2701" s="1648">
        <v>400</v>
      </c>
      <c r="I2701" s="1648"/>
      <c r="J2701" s="1650">
        <v>199726026224</v>
      </c>
    </row>
    <row r="2702" spans="1:10">
      <c r="A2702" s="13" t="s">
        <v>7822</v>
      </c>
      <c r="B2702" s="13" t="s">
        <v>4702</v>
      </c>
      <c r="C2702" s="13" t="s">
        <v>9402</v>
      </c>
      <c r="D2702" s="1608">
        <v>25.450000000000003</v>
      </c>
      <c r="E2702" s="210">
        <f>VLOOKUP(A2702,'Lead Sheet'!A:B,2,0)</f>
        <v>0</v>
      </c>
      <c r="F2702" s="1608">
        <f t="shared" si="42"/>
        <v>0</v>
      </c>
      <c r="G2702" s="1648">
        <v>25</v>
      </c>
      <c r="H2702" s="1648">
        <v>150</v>
      </c>
      <c r="I2702" s="1648"/>
      <c r="J2702" s="1650">
        <v>199726026231</v>
      </c>
    </row>
    <row r="2703" spans="1:10">
      <c r="A2703" s="13" t="s">
        <v>7822</v>
      </c>
      <c r="B2703" s="13" t="s">
        <v>2870</v>
      </c>
      <c r="C2703" s="13" t="s">
        <v>9403</v>
      </c>
      <c r="D2703" s="1608">
        <v>16.37</v>
      </c>
      <c r="E2703" s="210">
        <f>VLOOKUP(A2703,'Lead Sheet'!A:B,2,0)</f>
        <v>0</v>
      </c>
      <c r="F2703" s="1608">
        <f t="shared" si="42"/>
        <v>0</v>
      </c>
      <c r="G2703" s="1648">
        <v>25</v>
      </c>
      <c r="H2703" s="1648">
        <v>100</v>
      </c>
      <c r="I2703" s="1648"/>
      <c r="J2703" s="1650">
        <v>199726026248</v>
      </c>
    </row>
    <row r="2704" spans="1:10">
      <c r="A2704" s="13" t="s">
        <v>7822</v>
      </c>
      <c r="B2704" s="13" t="s">
        <v>2872</v>
      </c>
      <c r="C2704" s="13" t="s">
        <v>9404</v>
      </c>
      <c r="D2704" s="1608">
        <v>47.93</v>
      </c>
      <c r="E2704" s="210">
        <f>VLOOKUP(A2704,'Lead Sheet'!A:B,2,0)</f>
        <v>0</v>
      </c>
      <c r="F2704" s="1608">
        <f t="shared" si="42"/>
        <v>0</v>
      </c>
      <c r="G2704" s="1648">
        <v>25</v>
      </c>
      <c r="H2704" s="1648">
        <v>25</v>
      </c>
      <c r="I2704" s="1648"/>
      <c r="J2704" s="1650">
        <v>199726026255</v>
      </c>
    </row>
    <row r="2705" spans="1:10">
      <c r="A2705" s="13" t="s">
        <v>7822</v>
      </c>
      <c r="B2705" s="13" t="s">
        <v>2874</v>
      </c>
      <c r="C2705" s="13" t="s">
        <v>9405</v>
      </c>
      <c r="D2705" s="1608">
        <v>37.08</v>
      </c>
      <c r="E2705" s="210">
        <f>VLOOKUP(A2705,'Lead Sheet'!A:B,2,0)</f>
        <v>0</v>
      </c>
      <c r="F2705" s="1608">
        <f t="shared" si="42"/>
        <v>0</v>
      </c>
      <c r="G2705" s="1648">
        <v>20</v>
      </c>
      <c r="H2705" s="1648">
        <v>80</v>
      </c>
      <c r="I2705" s="1648"/>
      <c r="J2705" s="1650">
        <v>199726026262</v>
      </c>
    </row>
    <row r="2706" spans="1:10">
      <c r="A2706" s="13" t="s">
        <v>7822</v>
      </c>
      <c r="B2706" s="13" t="s">
        <v>4703</v>
      </c>
      <c r="C2706" s="13" t="s">
        <v>9406</v>
      </c>
      <c r="D2706" s="1608">
        <v>60.86</v>
      </c>
      <c r="E2706" s="210">
        <f>VLOOKUP(A2706,'Lead Sheet'!A:B,2,0)</f>
        <v>0</v>
      </c>
      <c r="F2706" s="1608">
        <f t="shared" si="42"/>
        <v>0</v>
      </c>
      <c r="G2706" s="1648">
        <v>25</v>
      </c>
      <c r="H2706" s="1648">
        <v>25</v>
      </c>
      <c r="I2706" s="1648"/>
      <c r="J2706" s="1650">
        <v>199726026279</v>
      </c>
    </row>
    <row r="2707" spans="1:10">
      <c r="A2707" s="13" t="s">
        <v>7822</v>
      </c>
      <c r="B2707" s="13" t="s">
        <v>2877</v>
      </c>
      <c r="C2707" s="13" t="s">
        <v>9407</v>
      </c>
      <c r="D2707" s="1608">
        <v>73.11</v>
      </c>
      <c r="E2707" s="210">
        <f>VLOOKUP(A2707,'Lead Sheet'!A:B,2,0)</f>
        <v>0</v>
      </c>
      <c r="F2707" s="1608">
        <f t="shared" si="42"/>
        <v>0</v>
      </c>
      <c r="G2707" s="1648">
        <v>10</v>
      </c>
      <c r="H2707" s="1648">
        <v>40</v>
      </c>
      <c r="I2707" s="1648"/>
      <c r="J2707" s="1650">
        <v>199726026286</v>
      </c>
    </row>
    <row r="2708" spans="1:10">
      <c r="A2708" s="13" t="s">
        <v>7822</v>
      </c>
      <c r="B2708" s="13" t="s">
        <v>2879</v>
      </c>
      <c r="C2708" s="13" t="s">
        <v>9408</v>
      </c>
      <c r="D2708" s="1608">
        <v>78.160000000000011</v>
      </c>
      <c r="E2708" s="210">
        <f>VLOOKUP(A2708,'Lead Sheet'!A:B,2,0)</f>
        <v>0</v>
      </c>
      <c r="F2708" s="1608">
        <f t="shared" si="42"/>
        <v>0</v>
      </c>
      <c r="G2708" s="1648">
        <v>20</v>
      </c>
      <c r="H2708" s="1648">
        <v>20</v>
      </c>
      <c r="I2708" s="1648"/>
      <c r="J2708" s="1650">
        <v>199726026293</v>
      </c>
    </row>
    <row r="2709" spans="1:10">
      <c r="A2709" s="13" t="s">
        <v>7822</v>
      </c>
      <c r="B2709" s="13" t="s">
        <v>2881</v>
      </c>
      <c r="C2709" s="13" t="s">
        <v>9409</v>
      </c>
      <c r="D2709" s="1608">
        <v>303.96999999999997</v>
      </c>
      <c r="E2709" s="210">
        <f>VLOOKUP(A2709,'Lead Sheet'!A:B,2,0)</f>
        <v>0</v>
      </c>
      <c r="F2709" s="1608">
        <f t="shared" si="42"/>
        <v>0</v>
      </c>
      <c r="G2709" s="1648">
        <v>6</v>
      </c>
      <c r="H2709" s="1648">
        <v>6</v>
      </c>
      <c r="I2709" s="1648"/>
      <c r="J2709" s="1650">
        <v>199726026309</v>
      </c>
    </row>
    <row r="2710" spans="1:10">
      <c r="A2710" s="13" t="s">
        <v>7822</v>
      </c>
      <c r="B2710" s="13" t="s">
        <v>3700</v>
      </c>
      <c r="C2710" s="13" t="s">
        <v>9410</v>
      </c>
      <c r="D2710" s="1608">
        <v>423.07</v>
      </c>
      <c r="E2710" s="210">
        <f>VLOOKUP(A2710,'Lead Sheet'!A:B,2,0)</f>
        <v>0</v>
      </c>
      <c r="F2710" s="1608">
        <f t="shared" si="42"/>
        <v>0</v>
      </c>
      <c r="G2710" s="1648">
        <v>12</v>
      </c>
      <c r="H2710" s="1648">
        <v>12</v>
      </c>
      <c r="I2710" s="1648"/>
      <c r="J2710" s="1650">
        <v>199726026316</v>
      </c>
    </row>
    <row r="2711" spans="1:10">
      <c r="A2711" s="13" t="s">
        <v>7822</v>
      </c>
      <c r="B2711" s="13" t="s">
        <v>4704</v>
      </c>
      <c r="C2711" s="13" t="s">
        <v>9411</v>
      </c>
      <c r="D2711" s="1608">
        <v>340.15999999999997</v>
      </c>
      <c r="E2711" s="210">
        <f>VLOOKUP(A2711,'Lead Sheet'!A:B,2,0)</f>
        <v>0</v>
      </c>
      <c r="F2711" s="1608">
        <f t="shared" si="42"/>
        <v>0</v>
      </c>
      <c r="G2711" s="1648">
        <v>12</v>
      </c>
      <c r="H2711" s="1648">
        <v>12</v>
      </c>
      <c r="I2711" s="1648"/>
      <c r="J2711" s="1650">
        <v>199726026323</v>
      </c>
    </row>
    <row r="2712" spans="1:10">
      <c r="A2712" s="13" t="s">
        <v>7822</v>
      </c>
      <c r="B2712" s="13" t="s">
        <v>4705</v>
      </c>
      <c r="C2712" s="13" t="s">
        <v>9412</v>
      </c>
      <c r="D2712" s="1608">
        <v>805.73</v>
      </c>
      <c r="E2712" s="210">
        <f>VLOOKUP(A2712,'Lead Sheet'!A:B,2,0)</f>
        <v>0</v>
      </c>
      <c r="F2712" s="1608">
        <f t="shared" si="42"/>
        <v>0</v>
      </c>
      <c r="G2712" s="1648">
        <v>12</v>
      </c>
      <c r="H2712" s="1648">
        <v>12</v>
      </c>
      <c r="I2712" s="1648"/>
      <c r="J2712" s="1650">
        <v>199726026330</v>
      </c>
    </row>
    <row r="2713" spans="1:10">
      <c r="A2713" s="13" t="s">
        <v>7822</v>
      </c>
      <c r="B2713" s="13" t="s">
        <v>4706</v>
      </c>
      <c r="C2713" s="13" t="s">
        <v>9413</v>
      </c>
      <c r="D2713" s="1608">
        <v>1168.0899999999999</v>
      </c>
      <c r="E2713" s="210">
        <f>VLOOKUP(A2713,'Lead Sheet'!A:B,2,0)</f>
        <v>0</v>
      </c>
      <c r="F2713" s="1608">
        <f t="shared" si="42"/>
        <v>0</v>
      </c>
      <c r="G2713" s="1648">
        <v>12</v>
      </c>
      <c r="H2713" s="1648">
        <v>12</v>
      </c>
      <c r="I2713" s="1648"/>
      <c r="J2713" s="1650">
        <v>199726026347</v>
      </c>
    </row>
    <row r="2714" spans="1:10">
      <c r="A2714" s="13" t="s">
        <v>7822</v>
      </c>
      <c r="B2714" s="13" t="s">
        <v>4707</v>
      </c>
      <c r="C2714" s="13" t="s">
        <v>9414</v>
      </c>
      <c r="D2714" s="1608">
        <v>856.63</v>
      </c>
      <c r="E2714" s="210">
        <f>VLOOKUP(A2714,'Lead Sheet'!A:B,2,0)</f>
        <v>0</v>
      </c>
      <c r="F2714" s="1608">
        <f t="shared" si="42"/>
        <v>0</v>
      </c>
      <c r="G2714" s="1648">
        <v>10</v>
      </c>
      <c r="H2714" s="1648">
        <v>10</v>
      </c>
      <c r="I2714" s="1648"/>
      <c r="J2714" s="1650">
        <v>199726026354</v>
      </c>
    </row>
    <row r="2715" spans="1:10">
      <c r="A2715" s="13" t="s">
        <v>7822</v>
      </c>
      <c r="B2715" s="13" t="s">
        <v>4708</v>
      </c>
      <c r="C2715" s="13" t="s">
        <v>9415</v>
      </c>
      <c r="D2715" s="1608">
        <v>1498.82</v>
      </c>
      <c r="E2715" s="210">
        <f>VLOOKUP(A2715,'Lead Sheet'!A:B,2,0)</f>
        <v>0</v>
      </c>
      <c r="F2715" s="1608">
        <f t="shared" si="42"/>
        <v>0</v>
      </c>
      <c r="G2715" s="1648">
        <v>2</v>
      </c>
      <c r="H2715" s="1648">
        <v>2</v>
      </c>
      <c r="I2715" s="1648"/>
      <c r="J2715" s="1650">
        <v>199726026361</v>
      </c>
    </row>
    <row r="2716" spans="1:10">
      <c r="A2716" s="13" t="s">
        <v>7822</v>
      </c>
      <c r="B2716" s="13" t="s">
        <v>4709</v>
      </c>
      <c r="C2716" s="13" t="s">
        <v>9416</v>
      </c>
      <c r="D2716" s="1608">
        <v>1573.73</v>
      </c>
      <c r="E2716" s="210">
        <f>VLOOKUP(A2716,'Lead Sheet'!A:B,2,0)</f>
        <v>0</v>
      </c>
      <c r="F2716" s="1608">
        <f t="shared" si="42"/>
        <v>0</v>
      </c>
      <c r="G2716" s="1648">
        <v>2</v>
      </c>
      <c r="H2716" s="1648">
        <v>2</v>
      </c>
      <c r="I2716" s="1648"/>
      <c r="J2716" s="1650">
        <v>199726026378</v>
      </c>
    </row>
    <row r="2717" spans="1:10">
      <c r="A2717" s="13" t="s">
        <v>7822</v>
      </c>
      <c r="B2717" s="13" t="s">
        <v>2890</v>
      </c>
      <c r="C2717" s="13" t="s">
        <v>9318</v>
      </c>
      <c r="D2717" s="1608">
        <v>20.98</v>
      </c>
      <c r="E2717" s="210">
        <f>VLOOKUP(A2717,'Lead Sheet'!A:B,2,0)</f>
        <v>0</v>
      </c>
      <c r="F2717" s="1608">
        <f t="shared" si="42"/>
        <v>0</v>
      </c>
      <c r="G2717" s="1648">
        <v>0</v>
      </c>
      <c r="H2717" s="1648">
        <v>0</v>
      </c>
      <c r="I2717" s="1648"/>
      <c r="J2717" s="1650">
        <v>199726026385</v>
      </c>
    </row>
    <row r="2718" spans="1:10">
      <c r="A2718" s="13" t="s">
        <v>7822</v>
      </c>
      <c r="B2718" s="13" t="s">
        <v>2892</v>
      </c>
      <c r="C2718" s="13" t="s">
        <v>9319</v>
      </c>
      <c r="D2718" s="1608">
        <v>19.82</v>
      </c>
      <c r="E2718" s="210">
        <f>VLOOKUP(A2718,'Lead Sheet'!A:B,2,0)</f>
        <v>0</v>
      </c>
      <c r="F2718" s="1608">
        <f t="shared" si="42"/>
        <v>0</v>
      </c>
      <c r="G2718" s="1648">
        <v>50</v>
      </c>
      <c r="H2718" s="1648">
        <v>200</v>
      </c>
      <c r="I2718" s="1648"/>
      <c r="J2718" s="1650">
        <v>199726026392</v>
      </c>
    </row>
    <row r="2719" spans="1:10">
      <c r="A2719" s="13" t="s">
        <v>7822</v>
      </c>
      <c r="B2719" s="13" t="s">
        <v>4710</v>
      </c>
      <c r="C2719" s="13" t="s">
        <v>9320</v>
      </c>
      <c r="D2719" s="1608">
        <v>63.75</v>
      </c>
      <c r="E2719" s="210">
        <f>VLOOKUP(A2719,'Lead Sheet'!A:B,2,0)</f>
        <v>0</v>
      </c>
      <c r="F2719" s="1608">
        <f t="shared" si="42"/>
        <v>0</v>
      </c>
      <c r="G2719" s="1648">
        <v>25</v>
      </c>
      <c r="H2719" s="1648">
        <v>150</v>
      </c>
      <c r="I2719" s="1648"/>
      <c r="J2719" s="1650">
        <v>199726026408</v>
      </c>
    </row>
    <row r="2720" spans="1:10">
      <c r="A2720" s="13" t="s">
        <v>7822</v>
      </c>
      <c r="B2720" s="13" t="s">
        <v>4711</v>
      </c>
      <c r="C2720" s="13" t="s">
        <v>9337</v>
      </c>
      <c r="D2720" s="1608">
        <v>20.53</v>
      </c>
      <c r="E2720" s="210">
        <f>VLOOKUP(A2720,'Lead Sheet'!A:B,2,0)</f>
        <v>0</v>
      </c>
      <c r="F2720" s="1608">
        <f t="shared" si="42"/>
        <v>0</v>
      </c>
      <c r="G2720" s="1648">
        <v>50</v>
      </c>
      <c r="H2720" s="1648">
        <v>200</v>
      </c>
      <c r="I2720" s="1648"/>
      <c r="J2720" s="1650">
        <v>199726026415</v>
      </c>
    </row>
    <row r="2721" spans="1:10">
      <c r="A2721" s="13" t="s">
        <v>7822</v>
      </c>
      <c r="B2721" s="13" t="s">
        <v>4712</v>
      </c>
      <c r="C2721" s="13" t="s">
        <v>9321</v>
      </c>
      <c r="D2721" s="1608">
        <v>20.98</v>
      </c>
      <c r="E2721" s="210">
        <f>VLOOKUP(A2721,'Lead Sheet'!A:B,2,0)</f>
        <v>0</v>
      </c>
      <c r="F2721" s="1608">
        <f t="shared" si="42"/>
        <v>0</v>
      </c>
      <c r="G2721" s="1648">
        <v>30</v>
      </c>
      <c r="H2721" s="1648">
        <v>180</v>
      </c>
      <c r="I2721" s="1648"/>
      <c r="J2721" s="1650">
        <v>199726026422</v>
      </c>
    </row>
    <row r="2722" spans="1:10">
      <c r="A2722" s="13" t="s">
        <v>7822</v>
      </c>
      <c r="B2722" s="13" t="s">
        <v>2897</v>
      </c>
      <c r="C2722" s="13" t="s">
        <v>9322</v>
      </c>
      <c r="D2722" s="1608">
        <v>19.84</v>
      </c>
      <c r="E2722" s="210">
        <f>VLOOKUP(A2722,'Lead Sheet'!A:B,2,0)</f>
        <v>0</v>
      </c>
      <c r="F2722" s="1608">
        <f t="shared" si="42"/>
        <v>0</v>
      </c>
      <c r="G2722" s="1648">
        <v>50</v>
      </c>
      <c r="H2722" s="1648">
        <v>300</v>
      </c>
      <c r="I2722" s="1648"/>
      <c r="J2722" s="1650">
        <v>199726026439</v>
      </c>
    </row>
    <row r="2723" spans="1:10">
      <c r="A2723" s="13" t="s">
        <v>7822</v>
      </c>
      <c r="B2723" s="13" t="s">
        <v>2899</v>
      </c>
      <c r="C2723" s="13" t="s">
        <v>9323</v>
      </c>
      <c r="D2723" s="1608">
        <v>71.5</v>
      </c>
      <c r="E2723" s="210">
        <f>VLOOKUP(A2723,'Lead Sheet'!A:B,2,0)</f>
        <v>0</v>
      </c>
      <c r="F2723" s="1608">
        <f t="shared" si="42"/>
        <v>0</v>
      </c>
      <c r="G2723" s="1648">
        <v>25</v>
      </c>
      <c r="H2723" s="1648">
        <v>100</v>
      </c>
      <c r="I2723" s="1648"/>
      <c r="J2723" s="1650">
        <v>199726026446</v>
      </c>
    </row>
    <row r="2724" spans="1:10">
      <c r="A2724" s="13" t="s">
        <v>7822</v>
      </c>
      <c r="B2724" s="13" t="s">
        <v>2901</v>
      </c>
      <c r="C2724" s="13" t="s">
        <v>9338</v>
      </c>
      <c r="D2724" s="1608">
        <v>21.98</v>
      </c>
      <c r="E2724" s="210">
        <f>VLOOKUP(A2724,'Lead Sheet'!A:B,2,0)</f>
        <v>0</v>
      </c>
      <c r="F2724" s="1608">
        <f t="shared" si="42"/>
        <v>0</v>
      </c>
      <c r="G2724" s="1648">
        <v>75</v>
      </c>
      <c r="H2724" s="1648">
        <v>300</v>
      </c>
      <c r="I2724" s="1648"/>
      <c r="J2724" s="1650">
        <v>199726026453</v>
      </c>
    </row>
    <row r="2725" spans="1:10">
      <c r="A2725" s="13" t="s">
        <v>7822</v>
      </c>
      <c r="B2725" s="13" t="s">
        <v>4713</v>
      </c>
      <c r="C2725" s="13" t="s">
        <v>9317</v>
      </c>
      <c r="D2725" s="1608">
        <v>21.6</v>
      </c>
      <c r="E2725" s="210">
        <f>VLOOKUP(A2725,'Lead Sheet'!A:B,2,0)</f>
        <v>0</v>
      </c>
      <c r="F2725" s="1608">
        <f t="shared" si="42"/>
        <v>0</v>
      </c>
      <c r="G2725" s="1648">
        <v>10</v>
      </c>
      <c r="H2725" s="1648">
        <v>80</v>
      </c>
      <c r="I2725" s="1648"/>
      <c r="J2725" s="1650">
        <v>199726026460</v>
      </c>
    </row>
    <row r="2726" spans="1:10">
      <c r="A2726" s="13" t="s">
        <v>7822</v>
      </c>
      <c r="B2726" s="13" t="s">
        <v>2904</v>
      </c>
      <c r="C2726" s="13" t="s">
        <v>9264</v>
      </c>
      <c r="D2726" s="1608">
        <v>30.180000000000003</v>
      </c>
      <c r="E2726" s="210">
        <f>VLOOKUP(A2726,'Lead Sheet'!A:B,2,0)</f>
        <v>0</v>
      </c>
      <c r="F2726" s="1608">
        <f t="shared" si="42"/>
        <v>0</v>
      </c>
      <c r="G2726" s="1648">
        <v>30</v>
      </c>
      <c r="H2726" s="1648">
        <v>180</v>
      </c>
      <c r="I2726" s="1648"/>
      <c r="J2726" s="1650">
        <v>199726026477</v>
      </c>
    </row>
    <row r="2727" spans="1:10">
      <c r="A2727" s="13" t="s">
        <v>7822</v>
      </c>
      <c r="B2727" s="13" t="s">
        <v>2906</v>
      </c>
      <c r="C2727" s="13" t="s">
        <v>9265</v>
      </c>
      <c r="D2727" s="1608">
        <v>20.14</v>
      </c>
      <c r="E2727" s="210">
        <f>VLOOKUP(A2727,'Lead Sheet'!A:B,2,0)</f>
        <v>0</v>
      </c>
      <c r="F2727" s="1608">
        <f t="shared" si="42"/>
        <v>0</v>
      </c>
      <c r="G2727" s="1648">
        <v>50</v>
      </c>
      <c r="H2727" s="1648">
        <v>300</v>
      </c>
      <c r="I2727" s="1648"/>
      <c r="J2727" s="1650">
        <v>199726026484</v>
      </c>
    </row>
    <row r="2728" spans="1:10">
      <c r="A2728" s="13" t="s">
        <v>7822</v>
      </c>
      <c r="B2728" s="13" t="s">
        <v>4714</v>
      </c>
      <c r="C2728" s="13" t="s">
        <v>9266</v>
      </c>
      <c r="D2728" s="1608">
        <v>100.47</v>
      </c>
      <c r="E2728" s="210">
        <f>VLOOKUP(A2728,'Lead Sheet'!A:B,2,0)</f>
        <v>0</v>
      </c>
      <c r="F2728" s="1608">
        <f t="shared" si="42"/>
        <v>0</v>
      </c>
      <c r="G2728" s="1648">
        <v>40</v>
      </c>
      <c r="H2728" s="1648">
        <v>240</v>
      </c>
      <c r="I2728" s="1648"/>
      <c r="J2728" s="1650">
        <v>199726026491</v>
      </c>
    </row>
    <row r="2729" spans="1:10">
      <c r="A2729" s="13" t="s">
        <v>7822</v>
      </c>
      <c r="B2729" s="13" t="s">
        <v>7825</v>
      </c>
      <c r="C2729" s="13" t="s">
        <v>9339</v>
      </c>
      <c r="D2729" s="1608">
        <v>22.900000000000002</v>
      </c>
      <c r="E2729" s="210">
        <f>VLOOKUP(A2729,'Lead Sheet'!A:B,2,0)</f>
        <v>0</v>
      </c>
      <c r="F2729" s="1608">
        <f t="shared" si="42"/>
        <v>0</v>
      </c>
      <c r="G2729" s="1648">
        <v>0</v>
      </c>
      <c r="H2729" s="1648">
        <v>0</v>
      </c>
      <c r="I2729" s="1648"/>
      <c r="J2729" s="1650">
        <v>199726026507</v>
      </c>
    </row>
    <row r="2730" spans="1:10">
      <c r="A2730" s="13" t="s">
        <v>7822</v>
      </c>
      <c r="B2730" s="13" t="s">
        <v>4715</v>
      </c>
      <c r="C2730" s="13" t="s">
        <v>9325</v>
      </c>
      <c r="D2730" s="1608">
        <v>18.8</v>
      </c>
      <c r="E2730" s="210">
        <f>VLOOKUP(A2730,'Lead Sheet'!A:B,2,0)</f>
        <v>0</v>
      </c>
      <c r="F2730" s="1608">
        <f t="shared" si="42"/>
        <v>0</v>
      </c>
      <c r="G2730" s="1648">
        <v>50</v>
      </c>
      <c r="H2730" s="1648">
        <v>300</v>
      </c>
      <c r="I2730" s="1648"/>
      <c r="J2730" s="1650">
        <v>199726026514</v>
      </c>
    </row>
    <row r="2731" spans="1:10">
      <c r="A2731" s="13" t="s">
        <v>7822</v>
      </c>
      <c r="B2731" s="13" t="s">
        <v>2912</v>
      </c>
      <c r="C2731" s="13" t="s">
        <v>9326</v>
      </c>
      <c r="D2731" s="1608">
        <v>16.920000000000002</v>
      </c>
      <c r="E2731" s="210">
        <f>VLOOKUP(A2731,'Lead Sheet'!A:B,2,0)</f>
        <v>0</v>
      </c>
      <c r="F2731" s="1608">
        <f t="shared" si="42"/>
        <v>0</v>
      </c>
      <c r="G2731" s="1648">
        <v>50</v>
      </c>
      <c r="H2731" s="1648">
        <v>200</v>
      </c>
      <c r="I2731" s="1648"/>
      <c r="J2731" s="1650">
        <v>199726026521</v>
      </c>
    </row>
    <row r="2732" spans="1:10">
      <c r="A2732" s="13" t="s">
        <v>7822</v>
      </c>
      <c r="B2732" s="13" t="s">
        <v>3701</v>
      </c>
      <c r="C2732" s="13" t="s">
        <v>9327</v>
      </c>
      <c r="D2732" s="1608">
        <v>57.28</v>
      </c>
      <c r="E2732" s="210">
        <f>VLOOKUP(A2732,'Lead Sheet'!A:B,2,0)</f>
        <v>0</v>
      </c>
      <c r="F2732" s="1608">
        <f t="shared" si="42"/>
        <v>0</v>
      </c>
      <c r="G2732" s="1648">
        <v>50</v>
      </c>
      <c r="H2732" s="1648">
        <v>200</v>
      </c>
      <c r="I2732" s="1648"/>
      <c r="J2732" s="1650">
        <v>199726026538</v>
      </c>
    </row>
    <row r="2733" spans="1:10">
      <c r="A2733" s="13" t="s">
        <v>7822</v>
      </c>
      <c r="B2733" s="13" t="s">
        <v>2909</v>
      </c>
      <c r="C2733" s="13" t="s">
        <v>9340</v>
      </c>
      <c r="D2733" s="1608">
        <v>22.900000000000002</v>
      </c>
      <c r="E2733" s="210">
        <f>VLOOKUP(A2733,'Lead Sheet'!A:B,2,0)</f>
        <v>0</v>
      </c>
      <c r="F2733" s="1608">
        <f t="shared" si="42"/>
        <v>0</v>
      </c>
      <c r="G2733" s="1648">
        <v>50</v>
      </c>
      <c r="H2733" s="1648">
        <v>300</v>
      </c>
      <c r="I2733" s="1648"/>
      <c r="J2733" s="1650">
        <v>199726026545</v>
      </c>
    </row>
    <row r="2734" spans="1:10">
      <c r="A2734" s="13" t="s">
        <v>7822</v>
      </c>
      <c r="B2734" s="13" t="s">
        <v>4716</v>
      </c>
      <c r="C2734" s="13" t="s">
        <v>9331</v>
      </c>
      <c r="D2734" s="1608">
        <v>24.490000000000002</v>
      </c>
      <c r="E2734" s="210">
        <f>VLOOKUP(A2734,'Lead Sheet'!A:B,2,0)</f>
        <v>0</v>
      </c>
      <c r="F2734" s="1608">
        <f t="shared" si="42"/>
        <v>0</v>
      </c>
      <c r="G2734" s="1648">
        <v>50</v>
      </c>
      <c r="H2734" s="1648">
        <v>300</v>
      </c>
      <c r="I2734" s="1648"/>
      <c r="J2734" s="1650">
        <v>199726026552</v>
      </c>
    </row>
    <row r="2735" spans="1:10">
      <c r="A2735" s="13" t="s">
        <v>7822</v>
      </c>
      <c r="B2735" s="13" t="s">
        <v>2917</v>
      </c>
      <c r="C2735" s="13" t="s">
        <v>9332</v>
      </c>
      <c r="D2735" s="1608">
        <v>19.330000000000002</v>
      </c>
      <c r="E2735" s="210">
        <f>VLOOKUP(A2735,'Lead Sheet'!A:B,2,0)</f>
        <v>0</v>
      </c>
      <c r="F2735" s="1608">
        <f t="shared" si="42"/>
        <v>0</v>
      </c>
      <c r="G2735" s="1648">
        <v>50</v>
      </c>
      <c r="H2735" s="1648">
        <v>300</v>
      </c>
      <c r="I2735" s="1648"/>
      <c r="J2735" s="1650">
        <v>199726026569</v>
      </c>
    </row>
    <row r="2736" spans="1:10">
      <c r="A2736" s="13" t="s">
        <v>7822</v>
      </c>
      <c r="B2736" s="13" t="s">
        <v>2919</v>
      </c>
      <c r="C2736" s="13" t="s">
        <v>9341</v>
      </c>
      <c r="D2736" s="1608">
        <v>20.14</v>
      </c>
      <c r="E2736" s="210">
        <f>VLOOKUP(A2736,'Lead Sheet'!A:B,2,0)</f>
        <v>0</v>
      </c>
      <c r="F2736" s="1608">
        <f t="shared" si="42"/>
        <v>0</v>
      </c>
      <c r="G2736" s="1648">
        <v>50</v>
      </c>
      <c r="H2736" s="1648">
        <v>300</v>
      </c>
      <c r="I2736" s="1648"/>
      <c r="J2736" s="1650">
        <v>199726026576</v>
      </c>
    </row>
    <row r="2737" spans="1:10">
      <c r="A2737" s="13" t="s">
        <v>7822</v>
      </c>
      <c r="B2737" s="13" t="s">
        <v>3744</v>
      </c>
      <c r="C2737" s="13" t="s">
        <v>9333</v>
      </c>
      <c r="D2737" s="1608">
        <v>44.73</v>
      </c>
      <c r="E2737" s="210">
        <f>VLOOKUP(A2737,'Lead Sheet'!A:B,2,0)</f>
        <v>0</v>
      </c>
      <c r="F2737" s="1608">
        <f t="shared" si="42"/>
        <v>0</v>
      </c>
      <c r="G2737" s="1648">
        <v>50</v>
      </c>
      <c r="H2737" s="1648">
        <v>200</v>
      </c>
      <c r="I2737" s="1648"/>
      <c r="J2737" s="1650">
        <v>199726026583</v>
      </c>
    </row>
    <row r="2738" spans="1:10">
      <c r="A2738" s="13" t="s">
        <v>7822</v>
      </c>
      <c r="B2738" s="13" t="s">
        <v>4717</v>
      </c>
      <c r="C2738" s="13" t="s">
        <v>9328</v>
      </c>
      <c r="D2738" s="1608">
        <v>24.490000000000002</v>
      </c>
      <c r="E2738" s="210">
        <f>VLOOKUP(A2738,'Lead Sheet'!A:B,2,0)</f>
        <v>0</v>
      </c>
      <c r="F2738" s="1608">
        <f t="shared" si="42"/>
        <v>0</v>
      </c>
      <c r="G2738" s="1648">
        <v>50</v>
      </c>
      <c r="H2738" s="1648">
        <v>300</v>
      </c>
      <c r="I2738" s="1648"/>
      <c r="J2738" s="1650">
        <v>199726026590</v>
      </c>
    </row>
    <row r="2739" spans="1:10">
      <c r="A2739" s="13" t="s">
        <v>7822</v>
      </c>
      <c r="B2739" s="13" t="s">
        <v>2923</v>
      </c>
      <c r="C2739" s="13" t="s">
        <v>9329</v>
      </c>
      <c r="D2739" s="1608">
        <v>19.360000000000003</v>
      </c>
      <c r="E2739" s="210">
        <f>VLOOKUP(A2739,'Lead Sheet'!A:B,2,0)</f>
        <v>0</v>
      </c>
      <c r="F2739" s="1608">
        <f t="shared" si="42"/>
        <v>0</v>
      </c>
      <c r="G2739" s="1648">
        <v>50</v>
      </c>
      <c r="H2739" s="1648">
        <v>200</v>
      </c>
      <c r="I2739" s="1648"/>
      <c r="J2739" s="1650">
        <v>199726026606</v>
      </c>
    </row>
    <row r="2740" spans="1:10">
      <c r="A2740" s="13" t="s">
        <v>7822</v>
      </c>
      <c r="B2740" s="13" t="s">
        <v>4718</v>
      </c>
      <c r="C2740" s="13" t="s">
        <v>9330</v>
      </c>
      <c r="D2740" s="1608">
        <v>41.449999999999996</v>
      </c>
      <c r="E2740" s="210">
        <f>VLOOKUP(A2740,'Lead Sheet'!A:B,2,0)</f>
        <v>0</v>
      </c>
      <c r="F2740" s="1608">
        <f t="shared" si="42"/>
        <v>0</v>
      </c>
      <c r="G2740" s="1648">
        <v>50</v>
      </c>
      <c r="H2740" s="1648">
        <v>200</v>
      </c>
      <c r="I2740" s="1648"/>
      <c r="J2740" s="1650">
        <v>199726026613</v>
      </c>
    </row>
    <row r="2741" spans="1:10">
      <c r="A2741" s="13" t="s">
        <v>7822</v>
      </c>
      <c r="B2741" s="13" t="s">
        <v>4719</v>
      </c>
      <c r="C2741" s="13" t="s">
        <v>9342</v>
      </c>
      <c r="D2741" s="1608">
        <v>20.170000000000002</v>
      </c>
      <c r="E2741" s="210">
        <f>VLOOKUP(A2741,'Lead Sheet'!A:B,2,0)</f>
        <v>0</v>
      </c>
      <c r="F2741" s="1608">
        <f t="shared" si="42"/>
        <v>0</v>
      </c>
      <c r="G2741" s="1648">
        <v>50</v>
      </c>
      <c r="H2741" s="1648">
        <v>300</v>
      </c>
      <c r="I2741" s="1648"/>
      <c r="J2741" s="1650">
        <v>199726026620</v>
      </c>
    </row>
    <row r="2742" spans="1:10">
      <c r="A2742" s="13" t="s">
        <v>7822</v>
      </c>
      <c r="B2742" s="13" t="s">
        <v>4720</v>
      </c>
      <c r="C2742" s="13" t="s">
        <v>9267</v>
      </c>
      <c r="D2742" s="1608">
        <v>20.37</v>
      </c>
      <c r="E2742" s="210">
        <f>VLOOKUP(A2742,'Lead Sheet'!A:B,2,0)</f>
        <v>0</v>
      </c>
      <c r="F2742" s="1608">
        <f t="shared" si="42"/>
        <v>0</v>
      </c>
      <c r="G2742" s="1648">
        <v>35</v>
      </c>
      <c r="H2742" s="1648">
        <v>210</v>
      </c>
      <c r="I2742" s="1648"/>
      <c r="J2742" s="1650">
        <v>199726026637</v>
      </c>
    </row>
    <row r="2743" spans="1:10">
      <c r="A2743" s="13" t="s">
        <v>7822</v>
      </c>
      <c r="B2743" s="13" t="s">
        <v>2928</v>
      </c>
      <c r="C2743" s="13" t="s">
        <v>9268</v>
      </c>
      <c r="D2743" s="1608">
        <v>12.99</v>
      </c>
      <c r="E2743" s="210">
        <f>VLOOKUP(A2743,'Lead Sheet'!A:B,2,0)</f>
        <v>0</v>
      </c>
      <c r="F2743" s="1608">
        <f t="shared" si="42"/>
        <v>0</v>
      </c>
      <c r="G2743" s="1648">
        <v>50</v>
      </c>
      <c r="H2743" s="1648">
        <v>200</v>
      </c>
      <c r="I2743" s="1648"/>
      <c r="J2743" s="1650">
        <v>199726026644</v>
      </c>
    </row>
    <row r="2744" spans="1:10">
      <c r="A2744" s="13" t="s">
        <v>7822</v>
      </c>
      <c r="B2744" s="13" t="s">
        <v>2930</v>
      </c>
      <c r="C2744" s="13" t="s">
        <v>9269</v>
      </c>
      <c r="D2744" s="1608">
        <v>16.630000000000003</v>
      </c>
      <c r="E2744" s="210">
        <f>VLOOKUP(A2744,'Lead Sheet'!A:B,2,0)</f>
        <v>0</v>
      </c>
      <c r="F2744" s="1608">
        <f t="shared" si="42"/>
        <v>0</v>
      </c>
      <c r="G2744" s="1648">
        <v>50</v>
      </c>
      <c r="H2744" s="1648">
        <v>200</v>
      </c>
      <c r="I2744" s="1648"/>
      <c r="J2744" s="1650">
        <v>199726026651</v>
      </c>
    </row>
    <row r="2745" spans="1:10">
      <c r="A2745" s="13" t="s">
        <v>7822</v>
      </c>
      <c r="B2745" s="13" t="s">
        <v>3745</v>
      </c>
      <c r="C2745" s="13" t="s">
        <v>9270</v>
      </c>
      <c r="D2745" s="1608">
        <v>46.66</v>
      </c>
      <c r="E2745" s="210">
        <f>VLOOKUP(A2745,'Lead Sheet'!A:B,2,0)</f>
        <v>0</v>
      </c>
      <c r="F2745" s="1608">
        <f t="shared" si="42"/>
        <v>0</v>
      </c>
      <c r="G2745" s="1648">
        <v>20</v>
      </c>
      <c r="H2745" s="1648">
        <v>80</v>
      </c>
      <c r="I2745" s="1648"/>
      <c r="J2745" s="1650">
        <v>199726026668</v>
      </c>
    </row>
    <row r="2746" spans="1:10">
      <c r="A2746" s="13" t="s">
        <v>7822</v>
      </c>
      <c r="B2746" s="13" t="s">
        <v>2933</v>
      </c>
      <c r="C2746" s="13" t="s">
        <v>9271</v>
      </c>
      <c r="D2746" s="1608">
        <v>76.680000000000007</v>
      </c>
      <c r="E2746" s="210">
        <f>VLOOKUP(A2746,'Lead Sheet'!A:B,2,0)</f>
        <v>0</v>
      </c>
      <c r="F2746" s="1608">
        <f t="shared" si="42"/>
        <v>0</v>
      </c>
      <c r="G2746" s="1648">
        <v>10</v>
      </c>
      <c r="H2746" s="1648">
        <v>40</v>
      </c>
      <c r="I2746" s="1648"/>
      <c r="J2746" s="1650">
        <v>199726026675</v>
      </c>
    </row>
    <row r="2747" spans="1:10">
      <c r="A2747" s="13" t="s">
        <v>7822</v>
      </c>
      <c r="B2747" s="13" t="s">
        <v>4721</v>
      </c>
      <c r="C2747" s="13" t="s">
        <v>9272</v>
      </c>
      <c r="D2747" s="1608">
        <v>218.28</v>
      </c>
      <c r="E2747" s="210">
        <f>VLOOKUP(A2747,'Lead Sheet'!A:B,2,0)</f>
        <v>0</v>
      </c>
      <c r="F2747" s="1608">
        <f t="shared" si="42"/>
        <v>0</v>
      </c>
      <c r="G2747" s="1648">
        <v>10</v>
      </c>
      <c r="H2747" s="1648">
        <v>10</v>
      </c>
      <c r="I2747" s="1648"/>
      <c r="J2747" s="1650">
        <v>199726026682</v>
      </c>
    </row>
    <row r="2748" spans="1:10">
      <c r="A2748" s="13" t="s">
        <v>7822</v>
      </c>
      <c r="B2748" s="13" t="s">
        <v>4722</v>
      </c>
      <c r="C2748" s="13" t="s">
        <v>9683</v>
      </c>
      <c r="D2748" s="1608">
        <v>23.53</v>
      </c>
      <c r="E2748" s="210">
        <f>VLOOKUP(A2748,'Lead Sheet'!A:B,2,0)</f>
        <v>0</v>
      </c>
      <c r="F2748" s="1608">
        <f t="shared" si="42"/>
        <v>0</v>
      </c>
      <c r="G2748" s="1648">
        <v>50</v>
      </c>
      <c r="H2748" s="1648">
        <v>200</v>
      </c>
      <c r="I2748" s="1648"/>
      <c r="J2748" s="1650">
        <v>199726026699</v>
      </c>
    </row>
    <row r="2749" spans="1:10">
      <c r="A2749" s="13" t="s">
        <v>7822</v>
      </c>
      <c r="B2749" s="13" t="s">
        <v>2937</v>
      </c>
      <c r="C2749" s="13" t="s">
        <v>9684</v>
      </c>
      <c r="D2749" s="1608">
        <v>22.46</v>
      </c>
      <c r="E2749" s="210">
        <f>VLOOKUP(A2749,'Lead Sheet'!A:B,2,0)</f>
        <v>0</v>
      </c>
      <c r="F2749" s="1608">
        <f t="shared" si="42"/>
        <v>0</v>
      </c>
      <c r="G2749" s="1648">
        <v>50</v>
      </c>
      <c r="H2749" s="1648">
        <v>200</v>
      </c>
      <c r="I2749" s="1648"/>
      <c r="J2749" s="1650">
        <v>199726026705</v>
      </c>
    </row>
    <row r="2750" spans="1:10">
      <c r="A2750" s="13" t="s">
        <v>7822</v>
      </c>
      <c r="B2750" s="13" t="s">
        <v>2939</v>
      </c>
      <c r="C2750" s="13" t="s">
        <v>9685</v>
      </c>
      <c r="D2750" s="1608">
        <v>27.330000000000002</v>
      </c>
      <c r="E2750" s="210">
        <f>VLOOKUP(A2750,'Lead Sheet'!A:B,2,0)</f>
        <v>0</v>
      </c>
      <c r="F2750" s="1608">
        <f t="shared" si="42"/>
        <v>0</v>
      </c>
      <c r="G2750" s="1648">
        <v>50</v>
      </c>
      <c r="H2750" s="1648">
        <v>200</v>
      </c>
      <c r="I2750" s="1648"/>
      <c r="J2750" s="1650">
        <v>199726026712</v>
      </c>
    </row>
    <row r="2751" spans="1:10">
      <c r="A2751" s="13" t="s">
        <v>7822</v>
      </c>
      <c r="B2751" s="13" t="s">
        <v>2941</v>
      </c>
      <c r="C2751" s="13" t="s">
        <v>9686</v>
      </c>
      <c r="D2751" s="1608">
        <v>65.88000000000001</v>
      </c>
      <c r="E2751" s="210">
        <f>VLOOKUP(A2751,'Lead Sheet'!A:B,2,0)</f>
        <v>0</v>
      </c>
      <c r="F2751" s="1608">
        <f t="shared" si="42"/>
        <v>0</v>
      </c>
      <c r="G2751" s="1648">
        <v>20</v>
      </c>
      <c r="H2751" s="1648">
        <v>80</v>
      </c>
      <c r="I2751" s="1648"/>
      <c r="J2751" s="1650">
        <v>199726026729</v>
      </c>
    </row>
    <row r="2752" spans="1:10">
      <c r="A2752" s="13" t="s">
        <v>7822</v>
      </c>
      <c r="B2752" s="13" t="s">
        <v>2943</v>
      </c>
      <c r="C2752" s="13" t="s">
        <v>9687</v>
      </c>
      <c r="D2752" s="1608">
        <v>104.88000000000001</v>
      </c>
      <c r="E2752" s="210">
        <f>VLOOKUP(A2752,'Lead Sheet'!A:B,2,0)</f>
        <v>0</v>
      </c>
      <c r="F2752" s="1608">
        <f t="shared" si="42"/>
        <v>0</v>
      </c>
      <c r="G2752" s="1648">
        <v>10</v>
      </c>
      <c r="H2752" s="1648">
        <v>40</v>
      </c>
      <c r="I2752" s="1648"/>
      <c r="J2752" s="1650">
        <v>199726026736</v>
      </c>
    </row>
    <row r="2753" spans="1:10">
      <c r="A2753" s="13" t="s">
        <v>7822</v>
      </c>
      <c r="B2753" s="13" t="s">
        <v>2945</v>
      </c>
      <c r="C2753" s="13" t="s">
        <v>9688</v>
      </c>
      <c r="D2753" s="1608">
        <v>306.46999999999997</v>
      </c>
      <c r="E2753" s="210">
        <f>VLOOKUP(A2753,'Lead Sheet'!A:B,2,0)</f>
        <v>0</v>
      </c>
      <c r="F2753" s="1608">
        <f t="shared" si="42"/>
        <v>0</v>
      </c>
      <c r="G2753" s="1648">
        <v>6</v>
      </c>
      <c r="H2753" s="1648">
        <v>6</v>
      </c>
      <c r="I2753" s="1648"/>
      <c r="J2753" s="1650">
        <v>199726026743</v>
      </c>
    </row>
    <row r="2754" spans="1:10">
      <c r="A2754" s="13" t="s">
        <v>7822</v>
      </c>
      <c r="B2754" s="13" t="s">
        <v>2947</v>
      </c>
      <c r="C2754" s="13" t="s">
        <v>9273</v>
      </c>
      <c r="D2754" s="1608">
        <v>12.52</v>
      </c>
      <c r="E2754" s="210">
        <f>VLOOKUP(A2754,'Lead Sheet'!A:B,2,0)</f>
        <v>0</v>
      </c>
      <c r="F2754" s="1608">
        <f t="shared" si="42"/>
        <v>0</v>
      </c>
      <c r="G2754" s="1648">
        <v>50</v>
      </c>
      <c r="H2754" s="1648">
        <v>600</v>
      </c>
      <c r="I2754" s="1648"/>
      <c r="J2754" s="1650">
        <v>199726026750</v>
      </c>
    </row>
    <row r="2755" spans="1:10">
      <c r="A2755" s="13" t="s">
        <v>7822</v>
      </c>
      <c r="B2755" s="13" t="s">
        <v>2949</v>
      </c>
      <c r="C2755" s="13" t="s">
        <v>9274</v>
      </c>
      <c r="D2755" s="1608">
        <v>9.64</v>
      </c>
      <c r="E2755" s="210">
        <f>VLOOKUP(A2755,'Lead Sheet'!A:B,2,0)</f>
        <v>0</v>
      </c>
      <c r="F2755" s="1608">
        <f t="shared" ref="F2755:F2818" si="43">IFERROR(D2755*E2755,"NET")</f>
        <v>0</v>
      </c>
      <c r="G2755" s="1648">
        <v>50</v>
      </c>
      <c r="H2755" s="1648">
        <v>300</v>
      </c>
      <c r="I2755" s="1648"/>
      <c r="J2755" s="1650">
        <v>199726026767</v>
      </c>
    </row>
    <row r="2756" spans="1:10">
      <c r="A2756" s="13" t="s">
        <v>7822</v>
      </c>
      <c r="B2756" s="13" t="s">
        <v>2951</v>
      </c>
      <c r="C2756" s="13" t="s">
        <v>9275</v>
      </c>
      <c r="D2756" s="1608">
        <v>10.78</v>
      </c>
      <c r="E2756" s="210">
        <f>VLOOKUP(A2756,'Lead Sheet'!A:B,2,0)</f>
        <v>0</v>
      </c>
      <c r="F2756" s="1608">
        <f t="shared" si="43"/>
        <v>0</v>
      </c>
      <c r="G2756" s="1648">
        <v>50</v>
      </c>
      <c r="H2756" s="1648">
        <v>200</v>
      </c>
      <c r="I2756" s="1648"/>
      <c r="J2756" s="1650">
        <v>199726026774</v>
      </c>
    </row>
    <row r="2757" spans="1:10">
      <c r="A2757" s="13" t="s">
        <v>7822</v>
      </c>
      <c r="B2757" s="13" t="s">
        <v>2953</v>
      </c>
      <c r="C2757" s="13" t="s">
        <v>9276</v>
      </c>
      <c r="D2757" s="1608">
        <v>19.260000000000002</v>
      </c>
      <c r="E2757" s="210">
        <f>VLOOKUP(A2757,'Lead Sheet'!A:B,2,0)</f>
        <v>0</v>
      </c>
      <c r="F2757" s="1608">
        <f t="shared" si="43"/>
        <v>0</v>
      </c>
      <c r="G2757" s="1648">
        <v>25</v>
      </c>
      <c r="H2757" s="1648">
        <v>150</v>
      </c>
      <c r="I2757" s="1648"/>
      <c r="J2757" s="1650">
        <v>199726026781</v>
      </c>
    </row>
    <row r="2758" spans="1:10">
      <c r="A2758" s="13" t="s">
        <v>7822</v>
      </c>
      <c r="B2758" s="13" t="s">
        <v>2955</v>
      </c>
      <c r="C2758" s="13" t="s">
        <v>9277</v>
      </c>
      <c r="D2758" s="1608">
        <v>28.39</v>
      </c>
      <c r="E2758" s="210">
        <f>VLOOKUP(A2758,'Lead Sheet'!A:B,2,0)</f>
        <v>0</v>
      </c>
      <c r="F2758" s="1608">
        <f t="shared" si="43"/>
        <v>0</v>
      </c>
      <c r="G2758" s="1648">
        <v>30</v>
      </c>
      <c r="H2758" s="1648">
        <v>120</v>
      </c>
      <c r="I2758" s="1648"/>
      <c r="J2758" s="1650">
        <v>199726026798</v>
      </c>
    </row>
    <row r="2759" spans="1:10">
      <c r="A2759" s="13" t="s">
        <v>7822</v>
      </c>
      <c r="B2759" s="13" t="s">
        <v>2957</v>
      </c>
      <c r="C2759" s="13" t="s">
        <v>9278</v>
      </c>
      <c r="D2759" s="1608">
        <v>90.7</v>
      </c>
      <c r="E2759" s="210">
        <f>VLOOKUP(A2759,'Lead Sheet'!A:B,2,0)</f>
        <v>0</v>
      </c>
      <c r="F2759" s="1608">
        <f t="shared" si="43"/>
        <v>0</v>
      </c>
      <c r="G2759" s="1648">
        <v>10</v>
      </c>
      <c r="H2759" s="1648">
        <v>40</v>
      </c>
      <c r="I2759" s="1648"/>
      <c r="J2759" s="1650">
        <v>199726026804</v>
      </c>
    </row>
    <row r="2760" spans="1:10">
      <c r="A2760" s="13" t="s">
        <v>7822</v>
      </c>
      <c r="B2760" s="13" t="s">
        <v>4723</v>
      </c>
      <c r="C2760" s="13" t="s">
        <v>9279</v>
      </c>
      <c r="D2760" s="1608">
        <v>409.23</v>
      </c>
      <c r="E2760" s="210">
        <f>VLOOKUP(A2760,'Lead Sheet'!A:B,2,0)</f>
        <v>0</v>
      </c>
      <c r="F2760" s="1608">
        <f t="shared" si="43"/>
        <v>0</v>
      </c>
      <c r="G2760" s="1648">
        <v>5</v>
      </c>
      <c r="H2760" s="1648">
        <v>20</v>
      </c>
      <c r="I2760" s="1648"/>
      <c r="J2760" s="1650">
        <v>199726026811</v>
      </c>
    </row>
    <row r="2761" spans="1:10">
      <c r="A2761" s="13" t="s">
        <v>7822</v>
      </c>
      <c r="B2761" s="13" t="s">
        <v>4724</v>
      </c>
      <c r="C2761" s="13" t="s">
        <v>9280</v>
      </c>
      <c r="D2761" s="1608">
        <v>14.549999999999999</v>
      </c>
      <c r="E2761" s="210">
        <f>VLOOKUP(A2761,'Lead Sheet'!A:B,2,0)</f>
        <v>0</v>
      </c>
      <c r="F2761" s="1608">
        <f t="shared" si="43"/>
        <v>0</v>
      </c>
      <c r="G2761" s="1648">
        <v>100</v>
      </c>
      <c r="H2761" s="1648">
        <v>600</v>
      </c>
      <c r="I2761" s="1648"/>
      <c r="J2761" s="1650">
        <v>199726026828</v>
      </c>
    </row>
    <row r="2762" spans="1:10">
      <c r="A2762" s="13" t="s">
        <v>7822</v>
      </c>
      <c r="B2762" s="13" t="s">
        <v>4725</v>
      </c>
      <c r="C2762" s="13" t="s">
        <v>9281</v>
      </c>
      <c r="D2762" s="1608">
        <v>16.14</v>
      </c>
      <c r="E2762" s="210">
        <f>VLOOKUP(A2762,'Lead Sheet'!A:B,2,0)</f>
        <v>0</v>
      </c>
      <c r="F2762" s="1608">
        <f t="shared" si="43"/>
        <v>0</v>
      </c>
      <c r="G2762" s="1648">
        <v>50</v>
      </c>
      <c r="H2762" s="1648">
        <v>200</v>
      </c>
      <c r="I2762" s="1648"/>
      <c r="J2762" s="1650">
        <v>199726026835</v>
      </c>
    </row>
    <row r="2763" spans="1:10">
      <c r="A2763" s="13" t="s">
        <v>7822</v>
      </c>
      <c r="B2763" s="13" t="s">
        <v>4726</v>
      </c>
      <c r="C2763" s="13" t="s">
        <v>9282</v>
      </c>
      <c r="D2763" s="1608">
        <v>28.89</v>
      </c>
      <c r="E2763" s="210">
        <f>VLOOKUP(A2763,'Lead Sheet'!A:B,2,0)</f>
        <v>0</v>
      </c>
      <c r="F2763" s="1608">
        <f t="shared" si="43"/>
        <v>0</v>
      </c>
      <c r="G2763" s="1648">
        <v>25</v>
      </c>
      <c r="H2763" s="1648">
        <v>150</v>
      </c>
      <c r="I2763" s="1648"/>
      <c r="J2763" s="1650">
        <v>199726026842</v>
      </c>
    </row>
    <row r="2764" spans="1:10">
      <c r="A2764" s="13" t="s">
        <v>7822</v>
      </c>
      <c r="B2764" s="13" t="s">
        <v>4727</v>
      </c>
      <c r="C2764" s="13" t="s">
        <v>9283</v>
      </c>
      <c r="D2764" s="1608">
        <v>42.57</v>
      </c>
      <c r="E2764" s="210">
        <f>VLOOKUP(A2764,'Lead Sheet'!A:B,2,0)</f>
        <v>0</v>
      </c>
      <c r="F2764" s="1608">
        <f t="shared" si="43"/>
        <v>0</v>
      </c>
      <c r="G2764" s="1648">
        <v>25</v>
      </c>
      <c r="H2764" s="1648">
        <v>100</v>
      </c>
      <c r="I2764" s="1648"/>
      <c r="J2764" s="1650">
        <v>199726026859</v>
      </c>
    </row>
    <row r="2765" spans="1:10">
      <c r="A2765" s="13" t="s">
        <v>7822</v>
      </c>
      <c r="B2765" s="13" t="s">
        <v>4728</v>
      </c>
      <c r="C2765" s="13" t="s">
        <v>9284</v>
      </c>
      <c r="D2765" s="1608">
        <v>141.57999999999998</v>
      </c>
      <c r="E2765" s="210">
        <f>VLOOKUP(A2765,'Lead Sheet'!A:B,2,0)</f>
        <v>0</v>
      </c>
      <c r="F2765" s="1608">
        <f t="shared" si="43"/>
        <v>0</v>
      </c>
      <c r="G2765" s="1648">
        <v>10</v>
      </c>
      <c r="H2765" s="1648">
        <v>40</v>
      </c>
      <c r="I2765" s="1648"/>
      <c r="J2765" s="1650">
        <v>199726026866</v>
      </c>
    </row>
    <row r="2766" spans="1:10">
      <c r="A2766" s="13" t="s">
        <v>7822</v>
      </c>
      <c r="B2766" s="13" t="s">
        <v>2965</v>
      </c>
      <c r="C2766" s="13" t="s">
        <v>9343</v>
      </c>
      <c r="D2766" s="1608">
        <v>21.42</v>
      </c>
      <c r="E2766" s="210">
        <f>VLOOKUP(A2766,'Lead Sheet'!A:B,2,0)</f>
        <v>0</v>
      </c>
      <c r="F2766" s="1608">
        <f t="shared" si="43"/>
        <v>0</v>
      </c>
      <c r="G2766" s="1648">
        <v>100</v>
      </c>
      <c r="H2766" s="1648">
        <v>400</v>
      </c>
      <c r="I2766" s="1648"/>
      <c r="J2766" s="1650">
        <v>199726026873</v>
      </c>
    </row>
    <row r="2767" spans="1:10">
      <c r="A2767" s="13" t="s">
        <v>7822</v>
      </c>
      <c r="B2767" s="13" t="s">
        <v>4729</v>
      </c>
      <c r="C2767" s="13" t="s">
        <v>9344</v>
      </c>
      <c r="D2767" s="1608">
        <v>24.62</v>
      </c>
      <c r="E2767" s="210">
        <f>VLOOKUP(A2767,'Lead Sheet'!A:B,2,0)</f>
        <v>0</v>
      </c>
      <c r="F2767" s="1608">
        <f t="shared" si="43"/>
        <v>0</v>
      </c>
      <c r="G2767" s="1648">
        <v>50</v>
      </c>
      <c r="H2767" s="1648">
        <v>200</v>
      </c>
      <c r="I2767" s="1648"/>
      <c r="J2767" s="1650">
        <v>199726026880</v>
      </c>
    </row>
    <row r="2768" spans="1:10">
      <c r="A2768" s="13" t="s">
        <v>7822</v>
      </c>
      <c r="B2768" s="13" t="s">
        <v>2968</v>
      </c>
      <c r="C2768" s="13" t="s">
        <v>9345</v>
      </c>
      <c r="D2768" s="1608">
        <v>9.2999999999999989</v>
      </c>
      <c r="E2768" s="210">
        <f>VLOOKUP(A2768,'Lead Sheet'!A:B,2,0)</f>
        <v>0</v>
      </c>
      <c r="F2768" s="1608">
        <f t="shared" si="43"/>
        <v>0</v>
      </c>
      <c r="G2768" s="1648">
        <v>50</v>
      </c>
      <c r="H2768" s="1648">
        <v>200</v>
      </c>
      <c r="I2768" s="1648"/>
      <c r="J2768" s="1650">
        <v>199726026897</v>
      </c>
    </row>
    <row r="2769" spans="1:10">
      <c r="A2769" s="13" t="s">
        <v>7822</v>
      </c>
      <c r="B2769" s="13" t="s">
        <v>2970</v>
      </c>
      <c r="C2769" s="13" t="s">
        <v>9346</v>
      </c>
      <c r="D2769" s="1608">
        <v>44.89</v>
      </c>
      <c r="E2769" s="210">
        <f>VLOOKUP(A2769,'Lead Sheet'!A:B,2,0)</f>
        <v>0</v>
      </c>
      <c r="F2769" s="1608">
        <f t="shared" si="43"/>
        <v>0</v>
      </c>
      <c r="G2769" s="1648">
        <v>30</v>
      </c>
      <c r="H2769" s="1648">
        <v>120</v>
      </c>
      <c r="I2769" s="1648"/>
      <c r="J2769" s="1650">
        <v>199726026903</v>
      </c>
    </row>
    <row r="2770" spans="1:10">
      <c r="A2770" s="13" t="s">
        <v>7822</v>
      </c>
      <c r="B2770" s="13" t="s">
        <v>2972</v>
      </c>
      <c r="C2770" s="13" t="s">
        <v>9347</v>
      </c>
      <c r="D2770" s="1608">
        <v>23.5</v>
      </c>
      <c r="E2770" s="210">
        <f>VLOOKUP(A2770,'Lead Sheet'!A:B,2,0)</f>
        <v>0</v>
      </c>
      <c r="F2770" s="1608">
        <f t="shared" si="43"/>
        <v>0</v>
      </c>
      <c r="G2770" s="1648">
        <v>30</v>
      </c>
      <c r="H2770" s="1648">
        <v>120</v>
      </c>
      <c r="I2770" s="1648"/>
      <c r="J2770" s="1650">
        <v>199726026910</v>
      </c>
    </row>
    <row r="2771" spans="1:10">
      <c r="A2771" s="13" t="s">
        <v>7822</v>
      </c>
      <c r="B2771" s="13" t="s">
        <v>2974</v>
      </c>
      <c r="C2771" s="13" t="s">
        <v>9348</v>
      </c>
      <c r="D2771" s="1608">
        <v>78.03</v>
      </c>
      <c r="E2771" s="210">
        <f>VLOOKUP(A2771,'Lead Sheet'!A:B,2,0)</f>
        <v>0</v>
      </c>
      <c r="F2771" s="1608">
        <f t="shared" si="43"/>
        <v>0</v>
      </c>
      <c r="G2771" s="1648">
        <v>30</v>
      </c>
      <c r="H2771" s="1648">
        <v>30</v>
      </c>
      <c r="I2771" s="1648"/>
      <c r="J2771" s="1650">
        <v>199726026927</v>
      </c>
    </row>
    <row r="2772" spans="1:10">
      <c r="A2772" s="13" t="s">
        <v>7822</v>
      </c>
      <c r="B2772" s="13" t="s">
        <v>2976</v>
      </c>
      <c r="C2772" s="13" t="s">
        <v>9349</v>
      </c>
      <c r="D2772" s="1608">
        <v>40.08</v>
      </c>
      <c r="E2772" s="210">
        <f>VLOOKUP(A2772,'Lead Sheet'!A:B,2,0)</f>
        <v>0</v>
      </c>
      <c r="F2772" s="1608">
        <f t="shared" si="43"/>
        <v>0</v>
      </c>
      <c r="G2772" s="1648">
        <v>30</v>
      </c>
      <c r="H2772" s="1648">
        <v>30</v>
      </c>
      <c r="I2772" s="1648"/>
      <c r="J2772" s="1650">
        <v>199726026934</v>
      </c>
    </row>
    <row r="2773" spans="1:10">
      <c r="A2773" s="13" t="s">
        <v>7822</v>
      </c>
      <c r="B2773" s="13" t="s">
        <v>3702</v>
      </c>
      <c r="C2773" s="13" t="s">
        <v>9350</v>
      </c>
      <c r="D2773" s="1608">
        <v>189.07999999999998</v>
      </c>
      <c r="E2773" s="210">
        <f>VLOOKUP(A2773,'Lead Sheet'!A:B,2,0)</f>
        <v>0</v>
      </c>
      <c r="F2773" s="1608">
        <f t="shared" si="43"/>
        <v>0</v>
      </c>
      <c r="G2773" s="1648">
        <v>10</v>
      </c>
      <c r="H2773" s="1648">
        <v>10</v>
      </c>
      <c r="I2773" s="1648"/>
      <c r="J2773" s="1650">
        <v>199726026941</v>
      </c>
    </row>
    <row r="2774" spans="1:10">
      <c r="A2774" s="13" t="s">
        <v>7822</v>
      </c>
      <c r="B2774" s="13" t="s">
        <v>3619</v>
      </c>
      <c r="C2774" s="13" t="s">
        <v>9351</v>
      </c>
      <c r="D2774" s="1608">
        <v>200.4</v>
      </c>
      <c r="E2774" s="210">
        <f>VLOOKUP(A2774,'Lead Sheet'!A:B,2,0)</f>
        <v>0</v>
      </c>
      <c r="F2774" s="1608">
        <f t="shared" si="43"/>
        <v>0</v>
      </c>
      <c r="G2774" s="1648">
        <v>10</v>
      </c>
      <c r="H2774" s="1648">
        <v>10</v>
      </c>
      <c r="I2774" s="1648"/>
      <c r="J2774" s="1650">
        <v>199726026958</v>
      </c>
    </row>
    <row r="2775" spans="1:10">
      <c r="A2775" s="13" t="s">
        <v>7822</v>
      </c>
      <c r="B2775" s="13" t="s">
        <v>4730</v>
      </c>
      <c r="C2775" s="13" t="s">
        <v>9352</v>
      </c>
      <c r="D2775" s="1608">
        <v>361.57</v>
      </c>
      <c r="E2775" s="210">
        <f>VLOOKUP(A2775,'Lead Sheet'!A:B,2,0)</f>
        <v>0</v>
      </c>
      <c r="F2775" s="1608">
        <f t="shared" si="43"/>
        <v>0</v>
      </c>
      <c r="G2775" s="1648">
        <v>3</v>
      </c>
      <c r="H2775" s="1648">
        <v>3</v>
      </c>
      <c r="I2775" s="1648"/>
      <c r="J2775" s="1650">
        <v>199726026965</v>
      </c>
    </row>
    <row r="2776" spans="1:10">
      <c r="A2776" s="13" t="s">
        <v>7822</v>
      </c>
      <c r="B2776" s="13" t="s">
        <v>4731</v>
      </c>
      <c r="C2776" s="13" t="s">
        <v>9353</v>
      </c>
      <c r="D2776" s="1608">
        <v>392.32</v>
      </c>
      <c r="E2776" s="210">
        <f>VLOOKUP(A2776,'Lead Sheet'!A:B,2,0)</f>
        <v>0</v>
      </c>
      <c r="F2776" s="1608">
        <f t="shared" si="43"/>
        <v>0</v>
      </c>
      <c r="G2776" s="1648">
        <v>3</v>
      </c>
      <c r="H2776" s="1648">
        <v>3</v>
      </c>
      <c r="I2776" s="1648"/>
      <c r="J2776" s="1650">
        <v>199726026972</v>
      </c>
    </row>
    <row r="2777" spans="1:10">
      <c r="A2777" s="13" t="s">
        <v>7822</v>
      </c>
      <c r="B2777" s="13" t="s">
        <v>4732</v>
      </c>
      <c r="C2777" s="13" t="s">
        <v>9354</v>
      </c>
      <c r="D2777" s="1608">
        <v>709.29</v>
      </c>
      <c r="E2777" s="210">
        <f>VLOOKUP(A2777,'Lead Sheet'!A:B,2,0)</f>
        <v>0</v>
      </c>
      <c r="F2777" s="1608">
        <f t="shared" si="43"/>
        <v>0</v>
      </c>
      <c r="G2777" s="1648">
        <v>12</v>
      </c>
      <c r="H2777" s="1648">
        <v>12</v>
      </c>
      <c r="I2777" s="1648"/>
      <c r="J2777" s="1650">
        <v>199726026989</v>
      </c>
    </row>
    <row r="2778" spans="1:10">
      <c r="A2778" s="13" t="s">
        <v>7822</v>
      </c>
      <c r="B2778" s="13" t="s">
        <v>4733</v>
      </c>
      <c r="C2778" s="13" t="s">
        <v>9355</v>
      </c>
      <c r="D2778" s="1608">
        <v>730.96</v>
      </c>
      <c r="E2778" s="210">
        <f>VLOOKUP(A2778,'Lead Sheet'!A:B,2,0)</f>
        <v>0</v>
      </c>
      <c r="F2778" s="1608">
        <f t="shared" si="43"/>
        <v>0</v>
      </c>
      <c r="G2778" s="1648">
        <v>9</v>
      </c>
      <c r="H2778" s="1648">
        <v>9</v>
      </c>
      <c r="I2778" s="1648"/>
      <c r="J2778" s="1650">
        <v>199726026996</v>
      </c>
    </row>
    <row r="2779" spans="1:10">
      <c r="A2779" s="13" t="s">
        <v>7822</v>
      </c>
      <c r="B2779" s="13" t="s">
        <v>4734</v>
      </c>
      <c r="C2779" s="13" t="s">
        <v>9285</v>
      </c>
      <c r="D2779" s="1608">
        <v>1218.0899999999999</v>
      </c>
      <c r="E2779" s="210">
        <f>VLOOKUP(A2779,'Lead Sheet'!A:B,2,0)</f>
        <v>0</v>
      </c>
      <c r="F2779" s="1608">
        <f t="shared" si="43"/>
        <v>0</v>
      </c>
      <c r="G2779" s="1648">
        <v>4</v>
      </c>
      <c r="H2779" s="1648">
        <v>4</v>
      </c>
      <c r="I2779" s="1648"/>
      <c r="J2779" s="1650">
        <v>199726027009</v>
      </c>
    </row>
    <row r="2780" spans="1:10">
      <c r="A2780" s="13" t="s">
        <v>7822</v>
      </c>
      <c r="B2780" s="13" t="s">
        <v>4735</v>
      </c>
      <c r="C2780" s="13" t="s">
        <v>9356</v>
      </c>
      <c r="D2780" s="1608">
        <v>1278.99</v>
      </c>
      <c r="E2780" s="210">
        <f>VLOOKUP(A2780,'Lead Sheet'!A:B,2,0)</f>
        <v>0</v>
      </c>
      <c r="F2780" s="1608">
        <f t="shared" si="43"/>
        <v>0</v>
      </c>
      <c r="G2780" s="1648">
        <v>4</v>
      </c>
      <c r="H2780" s="1648">
        <v>4</v>
      </c>
      <c r="I2780" s="1648"/>
      <c r="J2780" s="1650">
        <v>199726027016</v>
      </c>
    </row>
    <row r="2781" spans="1:10">
      <c r="A2781" s="13" t="s">
        <v>7822</v>
      </c>
      <c r="B2781" s="13" t="s">
        <v>4736</v>
      </c>
      <c r="C2781" s="13" t="s">
        <v>9357</v>
      </c>
      <c r="D2781" s="1608">
        <v>18.350000000000001</v>
      </c>
      <c r="E2781" s="210">
        <f>VLOOKUP(A2781,'Lead Sheet'!A:B,2,0)</f>
        <v>0</v>
      </c>
      <c r="F2781" s="1608">
        <f t="shared" si="43"/>
        <v>0</v>
      </c>
      <c r="G2781" s="1648">
        <v>50</v>
      </c>
      <c r="H2781" s="1648">
        <v>300</v>
      </c>
      <c r="I2781" s="1648"/>
      <c r="J2781" s="1650">
        <v>199726027023</v>
      </c>
    </row>
    <row r="2782" spans="1:10">
      <c r="A2782" s="13" t="s">
        <v>7822</v>
      </c>
      <c r="B2782" s="13" t="s">
        <v>4737</v>
      </c>
      <c r="C2782" s="13" t="s">
        <v>9358</v>
      </c>
      <c r="D2782" s="1608">
        <v>24.44</v>
      </c>
      <c r="E2782" s="210">
        <f>VLOOKUP(A2782,'Lead Sheet'!A:B,2,0)</f>
        <v>0</v>
      </c>
      <c r="F2782" s="1608">
        <f t="shared" si="43"/>
        <v>0</v>
      </c>
      <c r="G2782" s="1648">
        <v>50</v>
      </c>
      <c r="H2782" s="1648">
        <v>300</v>
      </c>
      <c r="I2782" s="1648"/>
      <c r="J2782" s="1650">
        <v>199726027030</v>
      </c>
    </row>
    <row r="2783" spans="1:10">
      <c r="A2783" s="13" t="s">
        <v>7822</v>
      </c>
      <c r="B2783" s="13" t="s">
        <v>4738</v>
      </c>
      <c r="C2783" s="13" t="s">
        <v>9359</v>
      </c>
      <c r="D2783" s="1608">
        <v>23.71</v>
      </c>
      <c r="E2783" s="210">
        <f>VLOOKUP(A2783,'Lead Sheet'!A:B,2,0)</f>
        <v>0</v>
      </c>
      <c r="F2783" s="1608">
        <f t="shared" si="43"/>
        <v>0</v>
      </c>
      <c r="G2783" s="1648">
        <v>50</v>
      </c>
      <c r="H2783" s="1648">
        <v>400</v>
      </c>
      <c r="I2783" s="1648"/>
      <c r="J2783" s="1650">
        <v>199726027047</v>
      </c>
    </row>
    <row r="2784" spans="1:10">
      <c r="A2784" s="13" t="s">
        <v>7822</v>
      </c>
      <c r="B2784" s="13" t="s">
        <v>4739</v>
      </c>
      <c r="C2784" s="13" t="s">
        <v>9360</v>
      </c>
      <c r="D2784" s="1608">
        <v>57.46</v>
      </c>
      <c r="E2784" s="210">
        <f>VLOOKUP(A2784,'Lead Sheet'!A:B,2,0)</f>
        <v>0</v>
      </c>
      <c r="F2784" s="1608">
        <f t="shared" si="43"/>
        <v>0</v>
      </c>
      <c r="G2784" s="1648">
        <v>50</v>
      </c>
      <c r="H2784" s="1648">
        <v>200</v>
      </c>
      <c r="I2784" s="1648"/>
      <c r="J2784" s="1650">
        <v>199726027054</v>
      </c>
    </row>
    <row r="2785" spans="1:10">
      <c r="A2785" s="13" t="s">
        <v>7822</v>
      </c>
      <c r="B2785" s="13" t="s">
        <v>4740</v>
      </c>
      <c r="C2785" s="13" t="s">
        <v>9361</v>
      </c>
      <c r="D2785" s="1608">
        <v>67.78</v>
      </c>
      <c r="E2785" s="210">
        <f>VLOOKUP(A2785,'Lead Sheet'!A:B,2,0)</f>
        <v>0</v>
      </c>
      <c r="F2785" s="1608">
        <f t="shared" si="43"/>
        <v>0</v>
      </c>
      <c r="G2785" s="1648">
        <v>10</v>
      </c>
      <c r="H2785" s="1648">
        <v>60</v>
      </c>
      <c r="I2785" s="1648"/>
      <c r="J2785" s="1650">
        <v>199726027061</v>
      </c>
    </row>
    <row r="2786" spans="1:10">
      <c r="A2786" s="13" t="s">
        <v>7822</v>
      </c>
      <c r="B2786" s="13" t="s">
        <v>4741</v>
      </c>
      <c r="C2786" s="13" t="s">
        <v>9362</v>
      </c>
      <c r="D2786" s="1608">
        <v>67.78</v>
      </c>
      <c r="E2786" s="210">
        <f>VLOOKUP(A2786,'Lead Sheet'!A:B,2,0)</f>
        <v>0</v>
      </c>
      <c r="F2786" s="1608">
        <f t="shared" si="43"/>
        <v>0</v>
      </c>
      <c r="G2786" s="1648">
        <v>10</v>
      </c>
      <c r="H2786" s="1648">
        <v>60</v>
      </c>
      <c r="I2786" s="1648"/>
      <c r="J2786" s="1650">
        <v>199726027078</v>
      </c>
    </row>
    <row r="2787" spans="1:10">
      <c r="A2787" s="13" t="s">
        <v>7822</v>
      </c>
      <c r="B2787" s="13" t="s">
        <v>4742</v>
      </c>
      <c r="C2787" s="13" t="s">
        <v>9363</v>
      </c>
      <c r="D2787" s="1608">
        <v>1851.67</v>
      </c>
      <c r="E2787" s="210">
        <f>VLOOKUP(A2787,'Lead Sheet'!A:B,2,0)</f>
        <v>0</v>
      </c>
      <c r="F2787" s="1608">
        <f t="shared" si="43"/>
        <v>0</v>
      </c>
      <c r="G2787" s="1648">
        <v>12</v>
      </c>
      <c r="H2787" s="1648">
        <v>12</v>
      </c>
      <c r="I2787" s="1648"/>
      <c r="J2787" s="1650">
        <v>199726027085</v>
      </c>
    </row>
    <row r="2788" spans="1:10">
      <c r="A2788" s="13" t="s">
        <v>7822</v>
      </c>
      <c r="B2788" s="13" t="s">
        <v>4743</v>
      </c>
      <c r="C2788" s="13" t="s">
        <v>9364</v>
      </c>
      <c r="D2788" s="1608">
        <v>2689.9500000000003</v>
      </c>
      <c r="E2788" s="210">
        <f>VLOOKUP(A2788,'Lead Sheet'!A:B,2,0)</f>
        <v>0</v>
      </c>
      <c r="F2788" s="1608">
        <f t="shared" si="43"/>
        <v>0</v>
      </c>
      <c r="G2788" s="1648">
        <v>4</v>
      </c>
      <c r="H2788" s="1648">
        <v>4</v>
      </c>
      <c r="I2788" s="1648"/>
      <c r="J2788" s="1650">
        <v>199726027092</v>
      </c>
    </row>
    <row r="2789" spans="1:10">
      <c r="A2789" s="13" t="s">
        <v>7822</v>
      </c>
      <c r="B2789" s="13" t="s">
        <v>4744</v>
      </c>
      <c r="C2789" s="13" t="s">
        <v>9689</v>
      </c>
      <c r="D2789" s="1608">
        <v>31.94</v>
      </c>
      <c r="E2789" s="210">
        <f>VLOOKUP(A2789,'Lead Sheet'!A:B,2,0)</f>
        <v>0</v>
      </c>
      <c r="F2789" s="1608">
        <f t="shared" si="43"/>
        <v>0</v>
      </c>
      <c r="G2789" s="1648">
        <v>50</v>
      </c>
      <c r="H2789" s="1648">
        <v>200</v>
      </c>
      <c r="I2789" s="1648"/>
      <c r="J2789" s="1650">
        <v>199726027108</v>
      </c>
    </row>
    <row r="2790" spans="1:10">
      <c r="A2790" s="13" t="s">
        <v>7822</v>
      </c>
      <c r="B2790" s="13" t="s">
        <v>2995</v>
      </c>
      <c r="C2790" s="13" t="s">
        <v>9690</v>
      </c>
      <c r="D2790" s="1608">
        <v>10.26</v>
      </c>
      <c r="E2790" s="210">
        <f>VLOOKUP(A2790,'Lead Sheet'!A:B,2,0)</f>
        <v>0</v>
      </c>
      <c r="F2790" s="1608">
        <f t="shared" si="43"/>
        <v>0</v>
      </c>
      <c r="G2790" s="1648">
        <v>50</v>
      </c>
      <c r="H2790" s="1648">
        <v>300</v>
      </c>
      <c r="I2790" s="1648"/>
      <c r="J2790" s="1650">
        <v>199726027115</v>
      </c>
    </row>
    <row r="2791" spans="1:10">
      <c r="A2791" s="13" t="s">
        <v>7822</v>
      </c>
      <c r="B2791" s="13" t="s">
        <v>2997</v>
      </c>
      <c r="C2791" s="13" t="s">
        <v>9691</v>
      </c>
      <c r="D2791" s="1608">
        <v>13.77</v>
      </c>
      <c r="E2791" s="210">
        <f>VLOOKUP(A2791,'Lead Sheet'!A:B,2,0)</f>
        <v>0</v>
      </c>
      <c r="F2791" s="1608">
        <f t="shared" si="43"/>
        <v>0</v>
      </c>
      <c r="G2791" s="1648">
        <v>50</v>
      </c>
      <c r="H2791" s="1648">
        <v>200</v>
      </c>
      <c r="I2791" s="1648"/>
      <c r="J2791" s="1650">
        <v>199726027122</v>
      </c>
    </row>
    <row r="2792" spans="1:10">
      <c r="A2792" s="13" t="s">
        <v>7822</v>
      </c>
      <c r="B2792" s="13" t="s">
        <v>2999</v>
      </c>
      <c r="C2792" s="13" t="s">
        <v>9692</v>
      </c>
      <c r="D2792" s="1608">
        <v>38.4</v>
      </c>
      <c r="E2792" s="210">
        <f>VLOOKUP(A2792,'Lead Sheet'!A:B,2,0)</f>
        <v>0</v>
      </c>
      <c r="F2792" s="1608">
        <f t="shared" si="43"/>
        <v>0</v>
      </c>
      <c r="G2792" s="1648">
        <v>25</v>
      </c>
      <c r="H2792" s="1648">
        <v>25</v>
      </c>
      <c r="I2792" s="1648"/>
      <c r="J2792" s="1650">
        <v>199726027139</v>
      </c>
    </row>
    <row r="2793" spans="1:10">
      <c r="A2793" s="13" t="s">
        <v>7822</v>
      </c>
      <c r="B2793" s="13" t="s">
        <v>3001</v>
      </c>
      <c r="C2793" s="13" t="s">
        <v>9693</v>
      </c>
      <c r="D2793" s="1608">
        <v>86.95</v>
      </c>
      <c r="E2793" s="210">
        <f>VLOOKUP(A2793,'Lead Sheet'!A:B,2,0)</f>
        <v>0</v>
      </c>
      <c r="F2793" s="1608">
        <f t="shared" si="43"/>
        <v>0</v>
      </c>
      <c r="G2793" s="1648">
        <v>25</v>
      </c>
      <c r="H2793" s="1648">
        <v>25</v>
      </c>
      <c r="I2793" s="1648"/>
      <c r="J2793" s="1650">
        <v>199726027146</v>
      </c>
    </row>
    <row r="2794" spans="1:10">
      <c r="A2794" s="13" t="s">
        <v>7822</v>
      </c>
      <c r="B2794" s="13" t="s">
        <v>4745</v>
      </c>
      <c r="C2794" s="13" t="s">
        <v>9694</v>
      </c>
      <c r="D2794" s="1608">
        <v>261.43</v>
      </c>
      <c r="E2794" s="210">
        <f>VLOOKUP(A2794,'Lead Sheet'!A:B,2,0)</f>
        <v>0</v>
      </c>
      <c r="F2794" s="1608">
        <f t="shared" si="43"/>
        <v>0</v>
      </c>
      <c r="G2794" s="1648">
        <v>7</v>
      </c>
      <c r="H2794" s="1648">
        <v>7</v>
      </c>
      <c r="I2794" s="1648"/>
      <c r="J2794" s="1650">
        <v>199726027153</v>
      </c>
    </row>
    <row r="2795" spans="1:10">
      <c r="A2795" s="13" t="s">
        <v>7822</v>
      </c>
      <c r="B2795" s="13" t="s">
        <v>3703</v>
      </c>
      <c r="C2795" s="13" t="s">
        <v>9695</v>
      </c>
      <c r="D2795" s="1608">
        <v>14.84</v>
      </c>
      <c r="E2795" s="210">
        <f>VLOOKUP(A2795,'Lead Sheet'!A:B,2,0)</f>
        <v>0</v>
      </c>
      <c r="F2795" s="1608">
        <f t="shared" si="43"/>
        <v>0</v>
      </c>
      <c r="G2795" s="1648">
        <v>25</v>
      </c>
      <c r="H2795" s="1648">
        <v>150</v>
      </c>
      <c r="I2795" s="1648"/>
      <c r="J2795" s="1650">
        <v>199726027160</v>
      </c>
    </row>
    <row r="2796" spans="1:10">
      <c r="A2796" s="13" t="s">
        <v>7822</v>
      </c>
      <c r="B2796" s="13" t="s">
        <v>4746</v>
      </c>
      <c r="C2796" s="13" t="s">
        <v>9286</v>
      </c>
      <c r="D2796" s="1608">
        <v>34.97</v>
      </c>
      <c r="E2796" s="210">
        <f>VLOOKUP(A2796,'Lead Sheet'!A:B,2,0)</f>
        <v>0</v>
      </c>
      <c r="F2796" s="1608">
        <f t="shared" si="43"/>
        <v>0</v>
      </c>
      <c r="G2796" s="1648">
        <v>50</v>
      </c>
      <c r="H2796" s="1648">
        <v>400</v>
      </c>
      <c r="I2796" s="1648"/>
      <c r="J2796" s="1650">
        <v>199726027177</v>
      </c>
    </row>
    <row r="2797" spans="1:10">
      <c r="A2797" s="13" t="s">
        <v>7822</v>
      </c>
      <c r="B2797" s="13" t="s">
        <v>7826</v>
      </c>
      <c r="C2797" s="13" t="s">
        <v>9287</v>
      </c>
      <c r="D2797" s="1608">
        <v>40.699999999999996</v>
      </c>
      <c r="E2797" s="210">
        <f>VLOOKUP(A2797,'Lead Sheet'!A:B,2,0)</f>
        <v>0</v>
      </c>
      <c r="F2797" s="1608">
        <f t="shared" si="43"/>
        <v>0</v>
      </c>
      <c r="G2797" s="1648">
        <v>25</v>
      </c>
      <c r="H2797" s="1648">
        <v>150</v>
      </c>
      <c r="I2797" s="1648"/>
      <c r="J2797" s="1650">
        <v>199726027184</v>
      </c>
    </row>
    <row r="2798" spans="1:10">
      <c r="A2798" s="13" t="s">
        <v>7822</v>
      </c>
      <c r="B2798" s="13" t="s">
        <v>7827</v>
      </c>
      <c r="C2798" s="13" t="s">
        <v>9288</v>
      </c>
      <c r="D2798" s="1608">
        <v>47.19</v>
      </c>
      <c r="E2798" s="210">
        <f>VLOOKUP(A2798,'Lead Sheet'!A:B,2,0)</f>
        <v>0</v>
      </c>
      <c r="F2798" s="1608">
        <f t="shared" si="43"/>
        <v>0</v>
      </c>
      <c r="G2798" s="1648">
        <v>25</v>
      </c>
      <c r="H2798" s="1648">
        <v>150</v>
      </c>
      <c r="I2798" s="1648"/>
      <c r="J2798" s="1650">
        <v>199726027191</v>
      </c>
    </row>
    <row r="2799" spans="1:10">
      <c r="A2799" s="13" t="s">
        <v>7822</v>
      </c>
      <c r="B2799" s="13" t="s">
        <v>4747</v>
      </c>
      <c r="C2799" s="13" t="s">
        <v>9289</v>
      </c>
      <c r="D2799" s="1608">
        <v>47.129999999999995</v>
      </c>
      <c r="E2799" s="210">
        <f>VLOOKUP(A2799,'Lead Sheet'!A:B,2,0)</f>
        <v>0</v>
      </c>
      <c r="F2799" s="1608">
        <f t="shared" si="43"/>
        <v>0</v>
      </c>
      <c r="G2799" s="1648">
        <v>25</v>
      </c>
      <c r="H2799" s="1648">
        <v>300</v>
      </c>
      <c r="I2799" s="1648"/>
      <c r="J2799" s="1650">
        <v>199726027207</v>
      </c>
    </row>
    <row r="2800" spans="1:10">
      <c r="A2800" s="13" t="s">
        <v>7822</v>
      </c>
      <c r="B2800" s="13" t="s">
        <v>4748</v>
      </c>
      <c r="C2800" s="13" t="s">
        <v>9290</v>
      </c>
      <c r="D2800" s="1608">
        <v>70.510000000000005</v>
      </c>
      <c r="E2800" s="210">
        <f>VLOOKUP(A2800,'Lead Sheet'!A:B,2,0)</f>
        <v>0</v>
      </c>
      <c r="F2800" s="1608">
        <f t="shared" si="43"/>
        <v>0</v>
      </c>
      <c r="G2800" s="1648">
        <v>50</v>
      </c>
      <c r="H2800" s="1648">
        <v>200</v>
      </c>
      <c r="I2800" s="1648"/>
      <c r="J2800" s="1650">
        <v>199726027214</v>
      </c>
    </row>
    <row r="2801" spans="1:10">
      <c r="A2801" s="13" t="s">
        <v>7822</v>
      </c>
      <c r="B2801" s="13" t="s">
        <v>4749</v>
      </c>
      <c r="C2801" s="13" t="s">
        <v>9291</v>
      </c>
      <c r="D2801" s="1608">
        <v>27.91</v>
      </c>
      <c r="E2801" s="210">
        <f>VLOOKUP(A2801,'Lead Sheet'!A:B,2,0)</f>
        <v>0</v>
      </c>
      <c r="F2801" s="1608">
        <f t="shared" si="43"/>
        <v>0</v>
      </c>
      <c r="G2801" s="1648">
        <v>50</v>
      </c>
      <c r="H2801" s="1648">
        <v>200</v>
      </c>
      <c r="I2801" s="1648"/>
      <c r="J2801" s="1650">
        <v>199726027221</v>
      </c>
    </row>
    <row r="2802" spans="1:10">
      <c r="A2802" s="13" t="s">
        <v>7822</v>
      </c>
      <c r="B2802" s="13" t="s">
        <v>4750</v>
      </c>
      <c r="C2802" s="13" t="s">
        <v>9292</v>
      </c>
      <c r="D2802" s="1608">
        <v>22.48</v>
      </c>
      <c r="E2802" s="210">
        <f>VLOOKUP(A2802,'Lead Sheet'!A:B,2,0)</f>
        <v>0</v>
      </c>
      <c r="F2802" s="1608">
        <f t="shared" si="43"/>
        <v>0</v>
      </c>
      <c r="G2802" s="1648">
        <v>50</v>
      </c>
      <c r="H2802" s="1648">
        <v>200</v>
      </c>
      <c r="I2802" s="1648"/>
      <c r="J2802" s="1650">
        <v>199726027238</v>
      </c>
    </row>
    <row r="2803" spans="1:10">
      <c r="A2803" s="13" t="s">
        <v>7822</v>
      </c>
      <c r="B2803" s="13" t="s">
        <v>3012</v>
      </c>
      <c r="C2803" s="13" t="s">
        <v>9696</v>
      </c>
      <c r="D2803" s="1608">
        <v>21.680000000000003</v>
      </c>
      <c r="E2803" s="210">
        <f>VLOOKUP(A2803,'Lead Sheet'!A:B,2,0)</f>
        <v>0</v>
      </c>
      <c r="F2803" s="1608">
        <f t="shared" si="43"/>
        <v>0</v>
      </c>
      <c r="G2803" s="1648">
        <v>20</v>
      </c>
      <c r="H2803" s="1648">
        <v>240</v>
      </c>
      <c r="I2803" s="1648"/>
      <c r="J2803" s="1650">
        <v>199726027245</v>
      </c>
    </row>
    <row r="2804" spans="1:10">
      <c r="A2804" s="13" t="s">
        <v>7822</v>
      </c>
      <c r="B2804" s="13" t="s">
        <v>3014</v>
      </c>
      <c r="C2804" s="13" t="s">
        <v>9697</v>
      </c>
      <c r="D2804" s="1608">
        <v>36.169999999999995</v>
      </c>
      <c r="E2804" s="210">
        <f>VLOOKUP(A2804,'Lead Sheet'!A:B,2,0)</f>
        <v>0</v>
      </c>
      <c r="F2804" s="1608">
        <f t="shared" si="43"/>
        <v>0</v>
      </c>
      <c r="G2804" s="1648">
        <v>15</v>
      </c>
      <c r="H2804" s="1648">
        <v>180</v>
      </c>
      <c r="I2804" s="1648"/>
      <c r="J2804" s="1650">
        <v>199726027252</v>
      </c>
    </row>
    <row r="2805" spans="1:10">
      <c r="A2805" s="13" t="s">
        <v>7822</v>
      </c>
      <c r="B2805" s="13" t="s">
        <v>3016</v>
      </c>
      <c r="C2805" s="13" t="s">
        <v>9698</v>
      </c>
      <c r="D2805" s="1608">
        <v>60.5</v>
      </c>
      <c r="E2805" s="210">
        <f>VLOOKUP(A2805,'Lead Sheet'!A:B,2,0)</f>
        <v>0</v>
      </c>
      <c r="F2805" s="1608">
        <f t="shared" si="43"/>
        <v>0</v>
      </c>
      <c r="G2805" s="1648">
        <v>10</v>
      </c>
      <c r="H2805" s="1648">
        <v>60</v>
      </c>
      <c r="I2805" s="1648"/>
      <c r="J2805" s="1650">
        <v>199726027269</v>
      </c>
    </row>
    <row r="2806" spans="1:10">
      <c r="A2806" s="13" t="s">
        <v>7822</v>
      </c>
      <c r="B2806" s="13" t="s">
        <v>3018</v>
      </c>
      <c r="C2806" s="13" t="s">
        <v>9699</v>
      </c>
      <c r="D2806" s="1608">
        <v>86.350000000000009</v>
      </c>
      <c r="E2806" s="210">
        <f>VLOOKUP(A2806,'Lead Sheet'!A:B,2,0)</f>
        <v>0</v>
      </c>
      <c r="F2806" s="1608">
        <f t="shared" si="43"/>
        <v>0</v>
      </c>
      <c r="G2806" s="1648">
        <v>5</v>
      </c>
      <c r="H2806" s="1648">
        <v>20</v>
      </c>
      <c r="I2806" s="1648"/>
      <c r="J2806" s="1650">
        <v>199726027276</v>
      </c>
    </row>
    <row r="2807" spans="1:10">
      <c r="A2807" s="13" t="s">
        <v>7822</v>
      </c>
      <c r="B2807" s="13" t="s">
        <v>3020</v>
      </c>
      <c r="C2807" s="13" t="s">
        <v>9700</v>
      </c>
      <c r="D2807" s="1608">
        <v>218.04999999999998</v>
      </c>
      <c r="E2807" s="210">
        <f>VLOOKUP(A2807,'Lead Sheet'!A:B,2,0)</f>
        <v>0</v>
      </c>
      <c r="F2807" s="1608">
        <f t="shared" si="43"/>
        <v>0</v>
      </c>
      <c r="G2807" s="1648">
        <v>8</v>
      </c>
      <c r="H2807" s="1648">
        <v>8</v>
      </c>
      <c r="I2807" s="1648"/>
      <c r="J2807" s="1650">
        <v>199726027283</v>
      </c>
    </row>
    <row r="2808" spans="1:10">
      <c r="A2808" s="13" t="s">
        <v>7822</v>
      </c>
      <c r="B2808" s="13" t="s">
        <v>4751</v>
      </c>
      <c r="C2808" s="13" t="s">
        <v>9701</v>
      </c>
      <c r="D2808" s="1608">
        <v>586.13</v>
      </c>
      <c r="E2808" s="210">
        <f>VLOOKUP(A2808,'Lead Sheet'!A:B,2,0)</f>
        <v>0</v>
      </c>
      <c r="F2808" s="1608">
        <f t="shared" si="43"/>
        <v>0</v>
      </c>
      <c r="G2808" s="1648">
        <v>16</v>
      </c>
      <c r="H2808" s="1648">
        <v>16</v>
      </c>
      <c r="I2808" s="1648"/>
      <c r="J2808" s="1650">
        <v>199726027290</v>
      </c>
    </row>
    <row r="2809" spans="1:10">
      <c r="A2809" s="13" t="s">
        <v>7822</v>
      </c>
      <c r="B2809" s="13" t="s">
        <v>4752</v>
      </c>
      <c r="C2809" s="13" t="s">
        <v>9702</v>
      </c>
      <c r="D2809" s="1608">
        <v>732.95</v>
      </c>
      <c r="E2809" s="210">
        <f>VLOOKUP(A2809,'Lead Sheet'!A:B,2,0)</f>
        <v>0</v>
      </c>
      <c r="F2809" s="1608">
        <f t="shared" si="43"/>
        <v>0</v>
      </c>
      <c r="G2809" s="1648">
        <v>16</v>
      </c>
      <c r="H2809" s="1648">
        <v>16</v>
      </c>
      <c r="I2809" s="1648"/>
      <c r="J2809" s="1650">
        <v>199726027306</v>
      </c>
    </row>
    <row r="2810" spans="1:10">
      <c r="A2810" s="13" t="s">
        <v>7822</v>
      </c>
      <c r="B2810" s="13" t="s">
        <v>4753</v>
      </c>
      <c r="C2810" s="13" t="s">
        <v>9703</v>
      </c>
      <c r="D2810" s="1608">
        <v>927.23</v>
      </c>
      <c r="E2810" s="210">
        <f>VLOOKUP(A2810,'Lead Sheet'!A:B,2,0)</f>
        <v>0</v>
      </c>
      <c r="F2810" s="1608">
        <f t="shared" si="43"/>
        <v>0</v>
      </c>
      <c r="G2810" s="1648">
        <v>4</v>
      </c>
      <c r="H2810" s="1648">
        <v>4</v>
      </c>
      <c r="I2810" s="1648"/>
      <c r="J2810" s="1650">
        <v>199726027313</v>
      </c>
    </row>
    <row r="2811" spans="1:10">
      <c r="A2811" s="13" t="s">
        <v>7822</v>
      </c>
      <c r="B2811" s="13" t="s">
        <v>4754</v>
      </c>
      <c r="C2811" s="13" t="s">
        <v>9417</v>
      </c>
      <c r="D2811" s="1608">
        <v>51.11</v>
      </c>
      <c r="E2811" s="210">
        <f>VLOOKUP(A2811,'Lead Sheet'!A:B,2,0)</f>
        <v>0</v>
      </c>
      <c r="F2811" s="1608">
        <f t="shared" si="43"/>
        <v>0</v>
      </c>
      <c r="G2811" s="1648">
        <v>35</v>
      </c>
      <c r="H2811" s="1648">
        <v>35</v>
      </c>
      <c r="I2811" s="1648"/>
      <c r="J2811" s="1650">
        <v>199726027320</v>
      </c>
    </row>
    <row r="2812" spans="1:10">
      <c r="A2812" s="13" t="s">
        <v>7822</v>
      </c>
      <c r="B2812" s="13" t="s">
        <v>4755</v>
      </c>
      <c r="C2812" s="13" t="s">
        <v>9293</v>
      </c>
      <c r="D2812" s="1608">
        <v>70.83</v>
      </c>
      <c r="E2812" s="210">
        <f>VLOOKUP(A2812,'Lead Sheet'!A:B,2,0)</f>
        <v>0</v>
      </c>
      <c r="F2812" s="1608">
        <f t="shared" si="43"/>
        <v>0</v>
      </c>
      <c r="G2812" s="1648">
        <v>25</v>
      </c>
      <c r="H2812" s="1648">
        <v>100</v>
      </c>
      <c r="I2812" s="1648"/>
      <c r="J2812" s="1650">
        <v>199726027405</v>
      </c>
    </row>
    <row r="2813" spans="1:10">
      <c r="A2813" s="13" t="s">
        <v>7822</v>
      </c>
      <c r="B2813" s="13" t="s">
        <v>4756</v>
      </c>
      <c r="C2813" s="13" t="s">
        <v>9294</v>
      </c>
      <c r="D2813" s="1608">
        <v>28.310000000000002</v>
      </c>
      <c r="E2813" s="210">
        <f>VLOOKUP(A2813,'Lead Sheet'!A:B,2,0)</f>
        <v>0</v>
      </c>
      <c r="F2813" s="1608">
        <f t="shared" si="43"/>
        <v>0</v>
      </c>
      <c r="G2813" s="1648">
        <v>25</v>
      </c>
      <c r="H2813" s="1648">
        <v>100</v>
      </c>
      <c r="I2813" s="1648"/>
      <c r="J2813" s="1650">
        <v>199726027412</v>
      </c>
    </row>
    <row r="2814" spans="1:10">
      <c r="A2814" s="13" t="s">
        <v>7822</v>
      </c>
      <c r="B2814" s="13" t="s">
        <v>4757</v>
      </c>
      <c r="C2814" s="13" t="s">
        <v>9295</v>
      </c>
      <c r="D2814" s="1608">
        <v>41.089999999999996</v>
      </c>
      <c r="E2814" s="210">
        <f>VLOOKUP(A2814,'Lead Sheet'!A:B,2,0)</f>
        <v>0</v>
      </c>
      <c r="F2814" s="1608">
        <f t="shared" si="43"/>
        <v>0</v>
      </c>
      <c r="G2814" s="1648">
        <v>20</v>
      </c>
      <c r="H2814" s="1648">
        <v>80</v>
      </c>
      <c r="I2814" s="1648"/>
      <c r="J2814" s="1650">
        <v>199726027429</v>
      </c>
    </row>
    <row r="2815" spans="1:10">
      <c r="A2815" s="13" t="s">
        <v>7822</v>
      </c>
      <c r="B2815" s="13" t="s">
        <v>4758</v>
      </c>
      <c r="C2815" s="13" t="s">
        <v>9296</v>
      </c>
      <c r="D2815" s="1608">
        <v>52.769999999999996</v>
      </c>
      <c r="E2815" s="210">
        <f>VLOOKUP(A2815,'Lead Sheet'!A:B,2,0)</f>
        <v>0</v>
      </c>
      <c r="F2815" s="1608">
        <f t="shared" si="43"/>
        <v>0</v>
      </c>
      <c r="G2815" s="1648">
        <v>14</v>
      </c>
      <c r="H2815" s="1648">
        <v>56</v>
      </c>
      <c r="I2815" s="1648"/>
      <c r="J2815" s="1650">
        <v>199726027436</v>
      </c>
    </row>
    <row r="2816" spans="1:10">
      <c r="A2816" s="13" t="s">
        <v>7822</v>
      </c>
      <c r="B2816" s="13" t="s">
        <v>4759</v>
      </c>
      <c r="C2816" s="13" t="s">
        <v>9365</v>
      </c>
      <c r="D2816" s="1608">
        <v>98.050000000000011</v>
      </c>
      <c r="E2816" s="210">
        <f>VLOOKUP(A2816,'Lead Sheet'!A:B,2,0)</f>
        <v>0</v>
      </c>
      <c r="F2816" s="1608">
        <f t="shared" si="43"/>
        <v>0</v>
      </c>
      <c r="G2816" s="1648">
        <v>25</v>
      </c>
      <c r="H2816" s="1648">
        <v>100</v>
      </c>
      <c r="I2816" s="1648"/>
      <c r="J2816" s="1650">
        <v>199726027443</v>
      </c>
    </row>
    <row r="2817" spans="1:10">
      <c r="A2817" s="13" t="s">
        <v>7822</v>
      </c>
      <c r="B2817" s="13" t="s">
        <v>4760</v>
      </c>
      <c r="C2817" s="13" t="s">
        <v>9366</v>
      </c>
      <c r="D2817" s="1608">
        <v>100.7</v>
      </c>
      <c r="E2817" s="210">
        <f>VLOOKUP(A2817,'Lead Sheet'!A:B,2,0)</f>
        <v>0</v>
      </c>
      <c r="F2817" s="1608">
        <f t="shared" si="43"/>
        <v>0</v>
      </c>
      <c r="G2817" s="1648">
        <v>8</v>
      </c>
      <c r="H2817" s="1648">
        <v>48</v>
      </c>
      <c r="I2817" s="1648"/>
      <c r="J2817" s="1650">
        <v>199726027450</v>
      </c>
    </row>
    <row r="2818" spans="1:10">
      <c r="A2818" s="13" t="s">
        <v>7822</v>
      </c>
      <c r="B2818" s="13" t="s">
        <v>4761</v>
      </c>
      <c r="C2818" s="13" t="s">
        <v>9297</v>
      </c>
      <c r="D2818" s="1608">
        <v>53.57</v>
      </c>
      <c r="E2818" s="210">
        <f>VLOOKUP(A2818,'Lead Sheet'!A:B,2,0)</f>
        <v>0</v>
      </c>
      <c r="F2818" s="1608">
        <f t="shared" si="43"/>
        <v>0</v>
      </c>
      <c r="G2818" s="1648">
        <v>20</v>
      </c>
      <c r="H2818" s="1648">
        <v>80</v>
      </c>
      <c r="I2818" s="1648"/>
      <c r="J2818" s="1650">
        <v>199726027467</v>
      </c>
    </row>
    <row r="2819" spans="1:10">
      <c r="A2819" s="13" t="s">
        <v>7822</v>
      </c>
      <c r="B2819" s="13" t="s">
        <v>4762</v>
      </c>
      <c r="C2819" s="13" t="s">
        <v>9298</v>
      </c>
      <c r="D2819" s="1608">
        <v>101.59</v>
      </c>
      <c r="E2819" s="210">
        <f>VLOOKUP(A2819,'Lead Sheet'!A:B,2,0)</f>
        <v>0</v>
      </c>
      <c r="F2819" s="1608">
        <f t="shared" ref="F2819:F2882" si="44">IFERROR(D2819*E2819,"NET")</f>
        <v>0</v>
      </c>
      <c r="G2819" s="1648">
        <v>20</v>
      </c>
      <c r="H2819" s="1648">
        <v>20</v>
      </c>
      <c r="I2819" s="1648"/>
      <c r="J2819" s="1650">
        <v>199726027474</v>
      </c>
    </row>
    <row r="2820" spans="1:10">
      <c r="A2820" s="13" t="s">
        <v>7822</v>
      </c>
      <c r="B2820" s="13" t="s">
        <v>3034</v>
      </c>
      <c r="C2820" s="13" t="s">
        <v>9299</v>
      </c>
      <c r="D2820" s="1608">
        <v>152.82</v>
      </c>
      <c r="E2820" s="210">
        <f>VLOOKUP(A2820,'Lead Sheet'!A:B,2,0)</f>
        <v>0</v>
      </c>
      <c r="F2820" s="1608">
        <f t="shared" si="44"/>
        <v>0</v>
      </c>
      <c r="G2820" s="1648">
        <v>12</v>
      </c>
      <c r="H2820" s="1648">
        <v>12</v>
      </c>
      <c r="I2820" s="1648"/>
      <c r="J2820" s="1650">
        <v>199726027481</v>
      </c>
    </row>
    <row r="2821" spans="1:10">
      <c r="A2821" s="13" t="s">
        <v>7822</v>
      </c>
      <c r="B2821" s="13" t="s">
        <v>3704</v>
      </c>
      <c r="C2821" s="13" t="s">
        <v>9334</v>
      </c>
      <c r="D2821" s="1608">
        <v>29.76</v>
      </c>
      <c r="E2821" s="210">
        <f>VLOOKUP(A2821,'Lead Sheet'!A:B,2,0)</f>
        <v>0</v>
      </c>
      <c r="F2821" s="1608">
        <f t="shared" si="44"/>
        <v>0</v>
      </c>
      <c r="G2821" s="1648">
        <v>20</v>
      </c>
      <c r="H2821" s="1648">
        <v>80</v>
      </c>
      <c r="I2821" s="1648"/>
      <c r="J2821" s="1650">
        <v>199726027498</v>
      </c>
    </row>
    <row r="2822" spans="1:10">
      <c r="A2822" s="13" t="s">
        <v>7822</v>
      </c>
      <c r="B2822" s="13" t="s">
        <v>4763</v>
      </c>
      <c r="C2822" s="13" t="s">
        <v>9335</v>
      </c>
      <c r="D2822" s="1608">
        <v>33.11</v>
      </c>
      <c r="E2822" s="210">
        <f>VLOOKUP(A2822,'Lead Sheet'!A:B,2,0)</f>
        <v>0</v>
      </c>
      <c r="F2822" s="1608">
        <f t="shared" si="44"/>
        <v>0</v>
      </c>
      <c r="G2822" s="1648">
        <v>12</v>
      </c>
      <c r="H2822" s="1648">
        <v>72</v>
      </c>
      <c r="I2822" s="1648"/>
      <c r="J2822" s="1650">
        <v>199726027504</v>
      </c>
    </row>
    <row r="2823" spans="1:10">
      <c r="A2823" s="13" t="s">
        <v>7822</v>
      </c>
      <c r="B2823" s="13" t="s">
        <v>3038</v>
      </c>
      <c r="C2823" s="13" t="s">
        <v>9418</v>
      </c>
      <c r="D2823" s="1608">
        <v>29.540000000000003</v>
      </c>
      <c r="E2823" s="210">
        <f>VLOOKUP(A2823,'Lead Sheet'!A:B,2,0)</f>
        <v>0</v>
      </c>
      <c r="F2823" s="1608">
        <f t="shared" si="44"/>
        <v>0</v>
      </c>
      <c r="G2823" s="1648">
        <v>100</v>
      </c>
      <c r="H2823" s="1648">
        <v>400</v>
      </c>
      <c r="I2823" s="1648"/>
      <c r="J2823" s="1650">
        <v>199726027511</v>
      </c>
    </row>
    <row r="2824" spans="1:10">
      <c r="A2824" s="13" t="s">
        <v>7822</v>
      </c>
      <c r="B2824" s="13" t="s">
        <v>3040</v>
      </c>
      <c r="C2824" s="13" t="s">
        <v>9419</v>
      </c>
      <c r="D2824" s="1608">
        <v>20.62</v>
      </c>
      <c r="E2824" s="210">
        <f>VLOOKUP(A2824,'Lead Sheet'!A:B,2,0)</f>
        <v>0</v>
      </c>
      <c r="F2824" s="1608">
        <f t="shared" si="44"/>
        <v>0</v>
      </c>
      <c r="G2824" s="1648">
        <v>30</v>
      </c>
      <c r="H2824" s="1648">
        <v>120</v>
      </c>
      <c r="I2824" s="1648"/>
      <c r="J2824" s="1650">
        <v>199726027528</v>
      </c>
    </row>
    <row r="2825" spans="1:10">
      <c r="A2825" s="13" t="s">
        <v>7822</v>
      </c>
      <c r="B2825" s="13" t="s">
        <v>3042</v>
      </c>
      <c r="C2825" s="13" t="s">
        <v>9420</v>
      </c>
      <c r="D2825" s="1608">
        <v>52.14</v>
      </c>
      <c r="E2825" s="210">
        <f>VLOOKUP(A2825,'Lead Sheet'!A:B,2,0)</f>
        <v>0</v>
      </c>
      <c r="F2825" s="1608">
        <f t="shared" si="44"/>
        <v>0</v>
      </c>
      <c r="G2825" s="1648">
        <v>10</v>
      </c>
      <c r="H2825" s="1648">
        <v>60</v>
      </c>
      <c r="I2825" s="1648"/>
      <c r="J2825" s="1650">
        <v>199726027535</v>
      </c>
    </row>
    <row r="2826" spans="1:10">
      <c r="A2826" s="13" t="s">
        <v>7822</v>
      </c>
      <c r="B2826" s="13" t="s">
        <v>3044</v>
      </c>
      <c r="C2826" s="13" t="s">
        <v>9421</v>
      </c>
      <c r="D2826" s="1608">
        <v>100.27000000000001</v>
      </c>
      <c r="E2826" s="210">
        <f>VLOOKUP(A2826,'Lead Sheet'!A:B,2,0)</f>
        <v>0</v>
      </c>
      <c r="F2826" s="1608">
        <f t="shared" si="44"/>
        <v>0</v>
      </c>
      <c r="G2826" s="1648">
        <v>5</v>
      </c>
      <c r="H2826" s="1648">
        <v>30</v>
      </c>
      <c r="I2826" s="1648"/>
      <c r="J2826" s="1650">
        <v>199726027542</v>
      </c>
    </row>
    <row r="2827" spans="1:10">
      <c r="A2827" s="13" t="s">
        <v>7822</v>
      </c>
      <c r="B2827" s="13" t="s">
        <v>4764</v>
      </c>
      <c r="C2827" s="13" t="s">
        <v>9422</v>
      </c>
      <c r="D2827" s="1608">
        <v>448.3</v>
      </c>
      <c r="E2827" s="210">
        <f>VLOOKUP(A2827,'Lead Sheet'!A:B,2,0)</f>
        <v>0</v>
      </c>
      <c r="F2827" s="1608">
        <f t="shared" si="44"/>
        <v>0</v>
      </c>
      <c r="G2827" s="1648">
        <v>12</v>
      </c>
      <c r="H2827" s="1648">
        <v>12</v>
      </c>
      <c r="I2827" s="1648"/>
      <c r="J2827" s="1650">
        <v>199726027559</v>
      </c>
    </row>
    <row r="2828" spans="1:10">
      <c r="A2828" s="13" t="s">
        <v>7822</v>
      </c>
      <c r="B2828" s="13" t="s">
        <v>3746</v>
      </c>
      <c r="C2828" s="13" t="s">
        <v>9300</v>
      </c>
      <c r="D2828" s="1608">
        <v>12.129999999999999</v>
      </c>
      <c r="E2828" s="210">
        <f>VLOOKUP(A2828,'Lead Sheet'!A:B,2,0)</f>
        <v>0</v>
      </c>
      <c r="F2828" s="1608">
        <f t="shared" si="44"/>
        <v>0</v>
      </c>
      <c r="G2828" s="1648">
        <v>100</v>
      </c>
      <c r="H2828" s="1648">
        <v>600</v>
      </c>
      <c r="I2828" s="1648"/>
      <c r="J2828" s="1650">
        <v>199726027566</v>
      </c>
    </row>
    <row r="2829" spans="1:10">
      <c r="A2829" s="13" t="s">
        <v>7822</v>
      </c>
      <c r="B2829" s="13" t="s">
        <v>3747</v>
      </c>
      <c r="C2829" s="13" t="s">
        <v>9301</v>
      </c>
      <c r="D2829" s="1608">
        <v>12.78</v>
      </c>
      <c r="E2829" s="210">
        <f>VLOOKUP(A2829,'Lead Sheet'!A:B,2,0)</f>
        <v>0</v>
      </c>
      <c r="F2829" s="1608">
        <f t="shared" si="44"/>
        <v>0</v>
      </c>
      <c r="G2829" s="1648">
        <v>100</v>
      </c>
      <c r="H2829" s="1648">
        <v>600</v>
      </c>
      <c r="I2829" s="1648"/>
      <c r="J2829" s="1650">
        <v>199726027573</v>
      </c>
    </row>
    <row r="2830" spans="1:10">
      <c r="A2830" s="13" t="s">
        <v>7822</v>
      </c>
      <c r="B2830" s="13" t="s">
        <v>3748</v>
      </c>
      <c r="C2830" s="13" t="s">
        <v>9302</v>
      </c>
      <c r="D2830" s="1608">
        <v>13.23</v>
      </c>
      <c r="E2830" s="210">
        <f>VLOOKUP(A2830,'Lead Sheet'!A:B,2,0)</f>
        <v>0</v>
      </c>
      <c r="F2830" s="1608">
        <f t="shared" si="44"/>
        <v>0</v>
      </c>
      <c r="G2830" s="1648">
        <v>50</v>
      </c>
      <c r="H2830" s="1648">
        <v>200</v>
      </c>
      <c r="I2830" s="1648"/>
      <c r="J2830" s="1650">
        <v>199726027580</v>
      </c>
    </row>
    <row r="2831" spans="1:10">
      <c r="A2831" s="13" t="s">
        <v>7822</v>
      </c>
      <c r="B2831" s="13" t="s">
        <v>3749</v>
      </c>
      <c r="C2831" s="13" t="s">
        <v>9303</v>
      </c>
      <c r="D2831" s="1608">
        <v>16.55</v>
      </c>
      <c r="E2831" s="210">
        <f>VLOOKUP(A2831,'Lead Sheet'!A:B,2,0)</f>
        <v>0</v>
      </c>
      <c r="F2831" s="1608">
        <f t="shared" si="44"/>
        <v>0</v>
      </c>
      <c r="G2831" s="1648">
        <v>100</v>
      </c>
      <c r="H2831" s="1648">
        <v>400</v>
      </c>
      <c r="I2831" s="1648"/>
      <c r="J2831" s="1650">
        <v>199726027597</v>
      </c>
    </row>
    <row r="2832" spans="1:10">
      <c r="A2832" s="13" t="s">
        <v>7822</v>
      </c>
      <c r="B2832" s="13" t="s">
        <v>4765</v>
      </c>
      <c r="C2832" s="13" t="s">
        <v>9304</v>
      </c>
      <c r="D2832" s="1608">
        <v>23.55</v>
      </c>
      <c r="E2832" s="210">
        <f>VLOOKUP(A2832,'Lead Sheet'!A:B,2,0)</f>
        <v>0</v>
      </c>
      <c r="F2832" s="1608">
        <f t="shared" si="44"/>
        <v>0</v>
      </c>
      <c r="G2832" s="1648">
        <v>50</v>
      </c>
      <c r="H2832" s="1648">
        <v>400</v>
      </c>
      <c r="I2832" s="1648"/>
      <c r="J2832" s="1650">
        <v>199726027603</v>
      </c>
    </row>
    <row r="2833" spans="1:10">
      <c r="A2833" s="13" t="s">
        <v>7822</v>
      </c>
      <c r="B2833" s="13" t="s">
        <v>4766</v>
      </c>
      <c r="C2833" s="13" t="s">
        <v>9305</v>
      </c>
      <c r="D2833" s="1608">
        <v>32.75</v>
      </c>
      <c r="E2833" s="210">
        <f>VLOOKUP(A2833,'Lead Sheet'!A:B,2,0)</f>
        <v>0</v>
      </c>
      <c r="F2833" s="1608">
        <f t="shared" si="44"/>
        <v>0</v>
      </c>
      <c r="G2833" s="1648">
        <v>35</v>
      </c>
      <c r="H2833" s="1648">
        <v>210</v>
      </c>
      <c r="I2833" s="1648"/>
      <c r="J2833" s="1650">
        <v>199726027610</v>
      </c>
    </row>
    <row r="2834" spans="1:10">
      <c r="A2834" s="13" t="s">
        <v>7822</v>
      </c>
      <c r="B2834" s="13" t="s">
        <v>4767</v>
      </c>
      <c r="C2834" s="13" t="s">
        <v>9306</v>
      </c>
      <c r="D2834" s="1608">
        <v>157.47</v>
      </c>
      <c r="E2834" s="210">
        <f>VLOOKUP(A2834,'Lead Sheet'!A:B,2,0)</f>
        <v>0</v>
      </c>
      <c r="F2834" s="1608">
        <f t="shared" si="44"/>
        <v>0</v>
      </c>
      <c r="G2834" s="1648">
        <v>30</v>
      </c>
      <c r="H2834" s="1648">
        <v>120</v>
      </c>
      <c r="I2834" s="1648"/>
      <c r="J2834" s="1650">
        <v>199726027627</v>
      </c>
    </row>
    <row r="2835" spans="1:10">
      <c r="A2835" s="13" t="s">
        <v>7822</v>
      </c>
      <c r="B2835" s="13" t="s">
        <v>3054</v>
      </c>
      <c r="C2835" s="13" t="s">
        <v>9535</v>
      </c>
      <c r="D2835" s="1608">
        <v>39.869999999999997</v>
      </c>
      <c r="E2835" s="210">
        <f>VLOOKUP(A2835,'Lead Sheet'!A:B,2,0)</f>
        <v>0</v>
      </c>
      <c r="F2835" s="1608">
        <f t="shared" si="44"/>
        <v>0</v>
      </c>
      <c r="G2835" s="1648">
        <v>50</v>
      </c>
      <c r="H2835" s="1648">
        <v>200</v>
      </c>
      <c r="I2835" s="1648"/>
      <c r="J2835" s="1650">
        <v>199726027634</v>
      </c>
    </row>
    <row r="2836" spans="1:10">
      <c r="A2836" s="13" t="s">
        <v>7822</v>
      </c>
      <c r="B2836" s="13" t="s">
        <v>3056</v>
      </c>
      <c r="C2836" s="13" t="s">
        <v>9536</v>
      </c>
      <c r="D2836" s="1608">
        <v>11.4</v>
      </c>
      <c r="E2836" s="210">
        <f>VLOOKUP(A2836,'Lead Sheet'!A:B,2,0)</f>
        <v>0</v>
      </c>
      <c r="F2836" s="1608">
        <f t="shared" si="44"/>
        <v>0</v>
      </c>
      <c r="G2836" s="1648">
        <v>100</v>
      </c>
      <c r="H2836" s="1648">
        <v>100</v>
      </c>
      <c r="I2836" s="1648"/>
      <c r="J2836" s="1650">
        <v>199726027641</v>
      </c>
    </row>
    <row r="2837" spans="1:10">
      <c r="A2837" s="13" t="s">
        <v>7822</v>
      </c>
      <c r="B2837" s="13" t="s">
        <v>3058</v>
      </c>
      <c r="C2837" s="13" t="s">
        <v>9537</v>
      </c>
      <c r="D2837" s="1608">
        <v>17.91</v>
      </c>
      <c r="E2837" s="210">
        <f>VLOOKUP(A2837,'Lead Sheet'!A:B,2,0)</f>
        <v>0</v>
      </c>
      <c r="F2837" s="1608">
        <f t="shared" si="44"/>
        <v>0</v>
      </c>
      <c r="G2837" s="1648">
        <v>50</v>
      </c>
      <c r="H2837" s="1648">
        <v>50</v>
      </c>
      <c r="I2837" s="1648"/>
      <c r="J2837" s="1650">
        <v>199726027658</v>
      </c>
    </row>
    <row r="2838" spans="1:10">
      <c r="A2838" s="13" t="s">
        <v>7822</v>
      </c>
      <c r="B2838" s="13" t="s">
        <v>3060</v>
      </c>
      <c r="C2838" s="13" t="s">
        <v>9538</v>
      </c>
      <c r="D2838" s="1608">
        <v>52.669999999999995</v>
      </c>
      <c r="E2838" s="210">
        <f>VLOOKUP(A2838,'Lead Sheet'!A:B,2,0)</f>
        <v>0</v>
      </c>
      <c r="F2838" s="1608">
        <f t="shared" si="44"/>
        <v>0</v>
      </c>
      <c r="G2838" s="1648">
        <v>25</v>
      </c>
      <c r="H2838" s="1648">
        <v>25</v>
      </c>
      <c r="I2838" s="1648"/>
      <c r="J2838" s="1650">
        <v>199726027665</v>
      </c>
    </row>
    <row r="2839" spans="1:10">
      <c r="A2839" s="13" t="s">
        <v>7822</v>
      </c>
      <c r="B2839" s="13" t="s">
        <v>3062</v>
      </c>
      <c r="C2839" s="13" t="s">
        <v>9539</v>
      </c>
      <c r="D2839" s="1608">
        <v>103.96000000000001</v>
      </c>
      <c r="E2839" s="210">
        <f>VLOOKUP(A2839,'Lead Sheet'!A:B,2,0)</f>
        <v>0</v>
      </c>
      <c r="F2839" s="1608">
        <f t="shared" si="44"/>
        <v>0</v>
      </c>
      <c r="G2839" s="1648">
        <v>10</v>
      </c>
      <c r="H2839" s="1648">
        <v>10</v>
      </c>
      <c r="I2839" s="1648"/>
      <c r="J2839" s="1650">
        <v>199726027672</v>
      </c>
    </row>
    <row r="2840" spans="1:10">
      <c r="A2840" s="13" t="s">
        <v>7822</v>
      </c>
      <c r="B2840" s="13" t="s">
        <v>3064</v>
      </c>
      <c r="C2840" s="13" t="s">
        <v>9540</v>
      </c>
      <c r="D2840" s="1608">
        <v>350.95</v>
      </c>
      <c r="E2840" s="210">
        <f>VLOOKUP(A2840,'Lead Sheet'!A:B,2,0)</f>
        <v>0</v>
      </c>
      <c r="F2840" s="1608">
        <f t="shared" si="44"/>
        <v>0</v>
      </c>
      <c r="G2840" s="1648">
        <v>4</v>
      </c>
      <c r="H2840" s="1648">
        <v>4</v>
      </c>
      <c r="I2840" s="1648"/>
      <c r="J2840" s="1650">
        <v>199726027689</v>
      </c>
    </row>
    <row r="2841" spans="1:10">
      <c r="A2841" s="13" t="s">
        <v>7822</v>
      </c>
      <c r="B2841" s="13" t="s">
        <v>3066</v>
      </c>
      <c r="C2841" s="13" t="s">
        <v>9541</v>
      </c>
      <c r="D2841" s="1608">
        <v>474.15999999999997</v>
      </c>
      <c r="E2841" s="210">
        <f>VLOOKUP(A2841,'Lead Sheet'!A:B,2,0)</f>
        <v>0</v>
      </c>
      <c r="F2841" s="1608">
        <f t="shared" si="44"/>
        <v>0</v>
      </c>
      <c r="G2841" s="1648">
        <v>4</v>
      </c>
      <c r="H2841" s="1648">
        <v>4</v>
      </c>
      <c r="I2841" s="1648"/>
      <c r="J2841" s="1650">
        <v>199726027696</v>
      </c>
    </row>
    <row r="2842" spans="1:10">
      <c r="A2842" s="13" t="s">
        <v>7822</v>
      </c>
      <c r="B2842" s="13" t="s">
        <v>4768</v>
      </c>
      <c r="C2842" s="13" t="s">
        <v>9542</v>
      </c>
      <c r="D2842" s="1608">
        <v>11.39</v>
      </c>
      <c r="E2842" s="210">
        <f>VLOOKUP(A2842,'Lead Sheet'!A:B,2,0)</f>
        <v>0</v>
      </c>
      <c r="F2842" s="1608">
        <f t="shared" si="44"/>
        <v>0</v>
      </c>
      <c r="G2842" s="1648">
        <v>100</v>
      </c>
      <c r="H2842" s="1648">
        <v>100</v>
      </c>
      <c r="I2842" s="1648"/>
      <c r="J2842" s="1650">
        <v>199726027702</v>
      </c>
    </row>
    <row r="2843" spans="1:10">
      <c r="A2843" s="13" t="s">
        <v>7822</v>
      </c>
      <c r="B2843" s="13" t="s">
        <v>3069</v>
      </c>
      <c r="C2843" s="13" t="s">
        <v>9543</v>
      </c>
      <c r="D2843" s="1608">
        <v>17.900000000000002</v>
      </c>
      <c r="E2843" s="210">
        <f>VLOOKUP(A2843,'Lead Sheet'!A:B,2,0)</f>
        <v>0</v>
      </c>
      <c r="F2843" s="1608">
        <f t="shared" si="44"/>
        <v>0</v>
      </c>
      <c r="G2843" s="1648">
        <v>25</v>
      </c>
      <c r="H2843" s="1648">
        <v>100</v>
      </c>
      <c r="I2843" s="1648"/>
      <c r="J2843" s="1650">
        <v>199726027719</v>
      </c>
    </row>
    <row r="2844" spans="1:10">
      <c r="A2844" s="13" t="s">
        <v>7822</v>
      </c>
      <c r="B2844" s="13" t="s">
        <v>3071</v>
      </c>
      <c r="C2844" s="13" t="s">
        <v>9544</v>
      </c>
      <c r="D2844" s="1608">
        <v>52.589999999999996</v>
      </c>
      <c r="E2844" s="210">
        <f>VLOOKUP(A2844,'Lead Sheet'!A:B,2,0)</f>
        <v>0</v>
      </c>
      <c r="F2844" s="1608">
        <f t="shared" si="44"/>
        <v>0</v>
      </c>
      <c r="G2844" s="1648">
        <v>25</v>
      </c>
      <c r="H2844" s="1648">
        <v>25</v>
      </c>
      <c r="I2844" s="1648"/>
      <c r="J2844" s="1650">
        <v>199726027726</v>
      </c>
    </row>
    <row r="2845" spans="1:10">
      <c r="A2845" s="13" t="s">
        <v>7822</v>
      </c>
      <c r="B2845" s="13" t="s">
        <v>3750</v>
      </c>
      <c r="C2845" s="13" t="s">
        <v>9545</v>
      </c>
      <c r="D2845" s="1608">
        <v>65.8</v>
      </c>
      <c r="E2845" s="210">
        <f>VLOOKUP(A2845,'Lead Sheet'!A:B,2,0)</f>
        <v>0</v>
      </c>
      <c r="F2845" s="1608">
        <f t="shared" si="44"/>
        <v>0</v>
      </c>
      <c r="G2845" s="1648">
        <v>50</v>
      </c>
      <c r="H2845" s="1648">
        <v>50</v>
      </c>
      <c r="I2845" s="1648"/>
      <c r="J2845" s="1650">
        <v>199726027733</v>
      </c>
    </row>
    <row r="2846" spans="1:10">
      <c r="A2846" s="13" t="s">
        <v>7822</v>
      </c>
      <c r="B2846" s="13" t="s">
        <v>4769</v>
      </c>
      <c r="C2846" s="13" t="s">
        <v>9546</v>
      </c>
      <c r="D2846" s="1608">
        <v>153.04</v>
      </c>
      <c r="E2846" s="210">
        <f>VLOOKUP(A2846,'Lead Sheet'!A:B,2,0)</f>
        <v>0</v>
      </c>
      <c r="F2846" s="1608">
        <f t="shared" si="44"/>
        <v>0</v>
      </c>
      <c r="G2846" s="1648">
        <v>8</v>
      </c>
      <c r="H2846" s="1648">
        <v>8</v>
      </c>
      <c r="I2846" s="1648"/>
      <c r="J2846" s="1650">
        <v>199726027740</v>
      </c>
    </row>
    <row r="2847" spans="1:10">
      <c r="A2847" s="13" t="s">
        <v>7822</v>
      </c>
      <c r="B2847" s="13" t="s">
        <v>3075</v>
      </c>
      <c r="C2847" s="13" t="s">
        <v>9547</v>
      </c>
      <c r="D2847" s="1608">
        <v>103.66000000000001</v>
      </c>
      <c r="E2847" s="210">
        <f>VLOOKUP(A2847,'Lead Sheet'!A:B,2,0)</f>
        <v>0</v>
      </c>
      <c r="F2847" s="1608">
        <f t="shared" si="44"/>
        <v>0</v>
      </c>
      <c r="G2847" s="1648">
        <v>10</v>
      </c>
      <c r="H2847" s="1648">
        <v>10</v>
      </c>
      <c r="I2847" s="1648"/>
      <c r="J2847" s="1650">
        <v>199726027757</v>
      </c>
    </row>
    <row r="2848" spans="1:10">
      <c r="A2848" s="13" t="s">
        <v>7822</v>
      </c>
      <c r="B2848" s="13" t="s">
        <v>4770</v>
      </c>
      <c r="C2848" s="13" t="s">
        <v>9336</v>
      </c>
      <c r="D2848" s="1608">
        <v>144.82</v>
      </c>
      <c r="E2848" s="210">
        <f>VLOOKUP(A2848,'Lead Sheet'!A:B,2,0)</f>
        <v>0</v>
      </c>
      <c r="F2848" s="1608">
        <f t="shared" si="44"/>
        <v>0</v>
      </c>
      <c r="G2848" s="1648">
        <v>15</v>
      </c>
      <c r="H2848" s="1648">
        <v>15</v>
      </c>
      <c r="I2848" s="1648"/>
      <c r="J2848" s="1650">
        <v>199726027764</v>
      </c>
    </row>
    <row r="2849" spans="1:10">
      <c r="A2849" s="13" t="s">
        <v>7822</v>
      </c>
      <c r="B2849" s="13" t="s">
        <v>4771</v>
      </c>
      <c r="C2849" s="13" t="s">
        <v>9556</v>
      </c>
      <c r="D2849" s="1608">
        <v>64.64</v>
      </c>
      <c r="E2849" s="210">
        <f>VLOOKUP(A2849,'Lead Sheet'!A:B,2,0)</f>
        <v>0</v>
      </c>
      <c r="F2849" s="1608">
        <f t="shared" si="44"/>
        <v>0</v>
      </c>
      <c r="G2849" s="1648">
        <v>50</v>
      </c>
      <c r="H2849" s="1648">
        <v>200</v>
      </c>
      <c r="I2849" s="1648"/>
      <c r="J2849" s="1650">
        <v>199726027771</v>
      </c>
    </row>
    <row r="2850" spans="1:10">
      <c r="A2850" s="13" t="s">
        <v>7822</v>
      </c>
      <c r="B2850" s="13" t="s">
        <v>3079</v>
      </c>
      <c r="C2850" s="13" t="s">
        <v>9557</v>
      </c>
      <c r="D2850" s="1608">
        <v>14.73</v>
      </c>
      <c r="E2850" s="210">
        <f>VLOOKUP(A2850,'Lead Sheet'!A:B,2,0)</f>
        <v>0</v>
      </c>
      <c r="F2850" s="1608">
        <f t="shared" si="44"/>
        <v>0</v>
      </c>
      <c r="G2850" s="1648">
        <v>30</v>
      </c>
      <c r="H2850" s="1648">
        <v>180</v>
      </c>
      <c r="I2850" s="1648"/>
      <c r="J2850" s="1650">
        <v>199726027788</v>
      </c>
    </row>
    <row r="2851" spans="1:10">
      <c r="A2851" s="13" t="s">
        <v>7822</v>
      </c>
      <c r="B2851" s="13" t="s">
        <v>3081</v>
      </c>
      <c r="C2851" s="13" t="s">
        <v>9558</v>
      </c>
      <c r="D2851" s="1608">
        <v>22.59</v>
      </c>
      <c r="E2851" s="210">
        <f>VLOOKUP(A2851,'Lead Sheet'!A:B,2,0)</f>
        <v>0</v>
      </c>
      <c r="F2851" s="1608">
        <f t="shared" si="44"/>
        <v>0</v>
      </c>
      <c r="G2851" s="1648">
        <v>50</v>
      </c>
      <c r="H2851" s="1648">
        <v>50</v>
      </c>
      <c r="I2851" s="1648"/>
      <c r="J2851" s="1650">
        <v>199726027795</v>
      </c>
    </row>
    <row r="2852" spans="1:10">
      <c r="A2852" s="13" t="s">
        <v>7822</v>
      </c>
      <c r="B2852" s="13" t="s">
        <v>3083</v>
      </c>
      <c r="C2852" s="13" t="s">
        <v>9559</v>
      </c>
      <c r="D2852" s="1608">
        <v>62.839999999999996</v>
      </c>
      <c r="E2852" s="210">
        <f>VLOOKUP(A2852,'Lead Sheet'!A:B,2,0)</f>
        <v>0</v>
      </c>
      <c r="F2852" s="1608">
        <f t="shared" si="44"/>
        <v>0</v>
      </c>
      <c r="G2852" s="1648">
        <v>20</v>
      </c>
      <c r="H2852" s="1648">
        <v>20</v>
      </c>
      <c r="I2852" s="1648"/>
      <c r="J2852" s="1650">
        <v>199726027801</v>
      </c>
    </row>
    <row r="2853" spans="1:10">
      <c r="A2853" s="13" t="s">
        <v>7822</v>
      </c>
      <c r="B2853" s="13" t="s">
        <v>3085</v>
      </c>
      <c r="C2853" s="13" t="s">
        <v>9560</v>
      </c>
      <c r="D2853" s="1608">
        <v>105.84</v>
      </c>
      <c r="E2853" s="210">
        <f>VLOOKUP(A2853,'Lead Sheet'!A:B,2,0)</f>
        <v>0</v>
      </c>
      <c r="F2853" s="1608">
        <f t="shared" si="44"/>
        <v>0</v>
      </c>
      <c r="G2853" s="1648">
        <v>10</v>
      </c>
      <c r="H2853" s="1648">
        <v>10</v>
      </c>
      <c r="I2853" s="1648"/>
      <c r="J2853" s="1650">
        <v>199726027818</v>
      </c>
    </row>
    <row r="2854" spans="1:10">
      <c r="A2854" s="13" t="s">
        <v>7822</v>
      </c>
      <c r="B2854" s="13" t="s">
        <v>3087</v>
      </c>
      <c r="C2854" s="13" t="s">
        <v>9561</v>
      </c>
      <c r="D2854" s="1608">
        <v>473.34999999999997</v>
      </c>
      <c r="E2854" s="210">
        <f>VLOOKUP(A2854,'Lead Sheet'!A:B,2,0)</f>
        <v>0</v>
      </c>
      <c r="F2854" s="1608">
        <f t="shared" si="44"/>
        <v>0</v>
      </c>
      <c r="G2854" s="1648">
        <v>4</v>
      </c>
      <c r="H2854" s="1648">
        <v>4</v>
      </c>
      <c r="I2854" s="1648"/>
      <c r="J2854" s="1650">
        <v>199726027825</v>
      </c>
    </row>
    <row r="2855" spans="1:10">
      <c r="A2855" s="13" t="s">
        <v>7822</v>
      </c>
      <c r="B2855" s="13" t="s">
        <v>4772</v>
      </c>
      <c r="C2855" s="13" t="s">
        <v>9562</v>
      </c>
      <c r="D2855" s="1608">
        <v>886.66</v>
      </c>
      <c r="E2855" s="210">
        <f>VLOOKUP(A2855,'Lead Sheet'!A:B,2,0)</f>
        <v>0</v>
      </c>
      <c r="F2855" s="1608">
        <f t="shared" si="44"/>
        <v>0</v>
      </c>
      <c r="G2855" s="1648">
        <v>4</v>
      </c>
      <c r="H2855" s="1648">
        <v>4</v>
      </c>
      <c r="I2855" s="1648"/>
      <c r="J2855" s="1650">
        <v>199726027832</v>
      </c>
    </row>
    <row r="2856" spans="1:10">
      <c r="A2856" s="13" t="s">
        <v>7822</v>
      </c>
      <c r="B2856" s="13" t="s">
        <v>7828</v>
      </c>
      <c r="C2856" s="13" t="s">
        <v>9563</v>
      </c>
      <c r="D2856" s="1608">
        <v>22.540000000000003</v>
      </c>
      <c r="E2856" s="210">
        <f>VLOOKUP(A2856,'Lead Sheet'!A:B,2,0)</f>
        <v>0</v>
      </c>
      <c r="F2856" s="1608">
        <f t="shared" si="44"/>
        <v>0</v>
      </c>
      <c r="G2856" s="1648">
        <v>70</v>
      </c>
      <c r="H2856" s="1648">
        <v>70</v>
      </c>
      <c r="I2856" s="1648"/>
      <c r="J2856" s="1650">
        <v>199726027849</v>
      </c>
    </row>
    <row r="2857" spans="1:10">
      <c r="A2857" s="13" t="s">
        <v>7822</v>
      </c>
      <c r="B2857" s="13" t="s">
        <v>4773</v>
      </c>
      <c r="C2857" s="13" t="s">
        <v>9548</v>
      </c>
      <c r="D2857" s="1608">
        <v>113.21000000000001</v>
      </c>
      <c r="E2857" s="210">
        <f>VLOOKUP(A2857,'Lead Sheet'!A:B,2,0)</f>
        <v>0</v>
      </c>
      <c r="F2857" s="1608">
        <f t="shared" si="44"/>
        <v>0</v>
      </c>
      <c r="G2857" s="1648">
        <v>0</v>
      </c>
      <c r="H2857" s="1648">
        <v>0</v>
      </c>
      <c r="I2857" s="1648"/>
      <c r="J2857" s="1650">
        <v>199726027856</v>
      </c>
    </row>
    <row r="2858" spans="1:10">
      <c r="A2858" s="13" t="s">
        <v>7822</v>
      </c>
      <c r="B2858" s="13" t="s">
        <v>3092</v>
      </c>
      <c r="C2858" s="13" t="s">
        <v>9549</v>
      </c>
      <c r="D2858" s="1608">
        <v>91.4</v>
      </c>
      <c r="E2858" s="210">
        <f>VLOOKUP(A2858,'Lead Sheet'!A:B,2,0)</f>
        <v>0</v>
      </c>
      <c r="F2858" s="1608">
        <f t="shared" si="44"/>
        <v>0</v>
      </c>
      <c r="G2858" s="1648">
        <v>25</v>
      </c>
      <c r="H2858" s="1648">
        <v>25</v>
      </c>
      <c r="I2858" s="1648"/>
      <c r="J2858" s="1650">
        <v>199726027863</v>
      </c>
    </row>
    <row r="2859" spans="1:10">
      <c r="A2859" s="13" t="s">
        <v>7822</v>
      </c>
      <c r="B2859" s="13" t="s">
        <v>3094</v>
      </c>
      <c r="C2859" s="13" t="s">
        <v>9550</v>
      </c>
      <c r="D2859" s="1608">
        <v>180.42999999999998</v>
      </c>
      <c r="E2859" s="210">
        <f>VLOOKUP(A2859,'Lead Sheet'!A:B,2,0)</f>
        <v>0</v>
      </c>
      <c r="F2859" s="1608">
        <f t="shared" si="44"/>
        <v>0</v>
      </c>
      <c r="G2859" s="1648">
        <v>6</v>
      </c>
      <c r="H2859" s="1648">
        <v>6</v>
      </c>
      <c r="I2859" s="1648"/>
      <c r="J2859" s="1650">
        <v>199726027870</v>
      </c>
    </row>
    <row r="2860" spans="1:10">
      <c r="A2860" s="13" t="s">
        <v>7822</v>
      </c>
      <c r="B2860" s="13" t="s">
        <v>3620</v>
      </c>
      <c r="C2860" s="13" t="s">
        <v>9551</v>
      </c>
      <c r="D2860" s="1608">
        <v>26.39</v>
      </c>
      <c r="E2860" s="210">
        <f>VLOOKUP(A2860,'Lead Sheet'!A:B,2,0)</f>
        <v>0</v>
      </c>
      <c r="F2860" s="1608">
        <f t="shared" si="44"/>
        <v>0</v>
      </c>
      <c r="G2860" s="1648">
        <v>30</v>
      </c>
      <c r="H2860" s="1648">
        <v>120</v>
      </c>
      <c r="I2860" s="1648"/>
      <c r="J2860" s="1650">
        <v>199726027887</v>
      </c>
    </row>
    <row r="2861" spans="1:10">
      <c r="A2861" s="13" t="s">
        <v>7822</v>
      </c>
      <c r="B2861" s="13" t="s">
        <v>3097</v>
      </c>
      <c r="C2861" s="13" t="s">
        <v>9552</v>
      </c>
      <c r="D2861" s="1608">
        <v>29.380000000000003</v>
      </c>
      <c r="E2861" s="210">
        <f>VLOOKUP(A2861,'Lead Sheet'!A:B,2,0)</f>
        <v>0</v>
      </c>
      <c r="F2861" s="1608">
        <f t="shared" si="44"/>
        <v>0</v>
      </c>
      <c r="G2861" s="1648">
        <v>15</v>
      </c>
      <c r="H2861" s="1648">
        <v>60</v>
      </c>
      <c r="I2861" s="1648"/>
      <c r="J2861" s="1650">
        <v>199726027894</v>
      </c>
    </row>
    <row r="2862" spans="1:10">
      <c r="A2862" s="13" t="s">
        <v>7822</v>
      </c>
      <c r="B2862" s="13" t="s">
        <v>3099</v>
      </c>
      <c r="C2862" s="13" t="s">
        <v>9553</v>
      </c>
      <c r="D2862" s="1608">
        <v>67.680000000000007</v>
      </c>
      <c r="E2862" s="210">
        <f>VLOOKUP(A2862,'Lead Sheet'!A:B,2,0)</f>
        <v>0</v>
      </c>
      <c r="F2862" s="1608">
        <f t="shared" si="44"/>
        <v>0</v>
      </c>
      <c r="G2862" s="1648">
        <v>10</v>
      </c>
      <c r="H2862" s="1648">
        <v>10</v>
      </c>
      <c r="I2862" s="1648"/>
      <c r="J2862" s="1650">
        <v>199726027900</v>
      </c>
    </row>
    <row r="2863" spans="1:10">
      <c r="A2863" s="13" t="s">
        <v>7822</v>
      </c>
      <c r="B2863" s="13" t="s">
        <v>3101</v>
      </c>
      <c r="C2863" s="13" t="s">
        <v>9554</v>
      </c>
      <c r="D2863" s="1608">
        <v>128.44999999999999</v>
      </c>
      <c r="E2863" s="210">
        <f>VLOOKUP(A2863,'Lead Sheet'!A:B,2,0)</f>
        <v>0</v>
      </c>
      <c r="F2863" s="1608">
        <f t="shared" si="44"/>
        <v>0</v>
      </c>
      <c r="G2863" s="1648">
        <v>5</v>
      </c>
      <c r="H2863" s="1648">
        <v>5</v>
      </c>
      <c r="I2863" s="1648"/>
      <c r="J2863" s="1650">
        <v>199726027917</v>
      </c>
    </row>
    <row r="2864" spans="1:10">
      <c r="A2864" s="13" t="s">
        <v>7822</v>
      </c>
      <c r="B2864" s="13" t="s">
        <v>3751</v>
      </c>
      <c r="C2864" s="13" t="s">
        <v>9555</v>
      </c>
      <c r="D2864" s="1608">
        <v>501.92</v>
      </c>
      <c r="E2864" s="210">
        <f>VLOOKUP(A2864,'Lead Sheet'!A:B,2,0)</f>
        <v>0</v>
      </c>
      <c r="F2864" s="1608">
        <f t="shared" si="44"/>
        <v>0</v>
      </c>
      <c r="G2864" s="1648">
        <v>4</v>
      </c>
      <c r="H2864" s="1648">
        <v>4</v>
      </c>
      <c r="I2864" s="1648"/>
      <c r="J2864" s="1650">
        <v>199726027924</v>
      </c>
    </row>
    <row r="2865" spans="1:10">
      <c r="A2865" s="13" t="s">
        <v>7822</v>
      </c>
      <c r="B2865" s="13" t="s">
        <v>7829</v>
      </c>
      <c r="C2865" s="13" t="s">
        <v>9423</v>
      </c>
      <c r="D2865" s="1608">
        <v>464.78999999999996</v>
      </c>
      <c r="E2865" s="210">
        <f>VLOOKUP(A2865,'Lead Sheet'!A:B,2,0)</f>
        <v>0</v>
      </c>
      <c r="F2865" s="1608">
        <f t="shared" si="44"/>
        <v>0</v>
      </c>
      <c r="G2865" s="1648">
        <v>0</v>
      </c>
      <c r="H2865" s="1648">
        <v>0</v>
      </c>
      <c r="I2865" s="1648"/>
      <c r="J2865" s="1650">
        <v>199726027931</v>
      </c>
    </row>
    <row r="2866" spans="1:10">
      <c r="A2866" s="13" t="s">
        <v>7822</v>
      </c>
      <c r="B2866" s="13" t="s">
        <v>4904</v>
      </c>
      <c r="C2866" s="13" t="s">
        <v>9377</v>
      </c>
      <c r="D2866" s="1608">
        <v>454.75</v>
      </c>
      <c r="E2866" s="210">
        <f>VLOOKUP(A2866,'Lead Sheet'!A:B,2,0)</f>
        <v>0</v>
      </c>
      <c r="F2866" s="1608">
        <f t="shared" si="44"/>
        <v>0</v>
      </c>
      <c r="G2866" s="1648">
        <v>5</v>
      </c>
      <c r="H2866" s="1648">
        <v>5</v>
      </c>
      <c r="I2866" s="1648"/>
      <c r="J2866" s="1650">
        <v>199726027948</v>
      </c>
    </row>
    <row r="2867" spans="1:10">
      <c r="A2867" s="13" t="s">
        <v>7822</v>
      </c>
      <c r="B2867" s="13" t="s">
        <v>4774</v>
      </c>
      <c r="C2867" s="13" t="s">
        <v>9465</v>
      </c>
      <c r="D2867" s="1608">
        <v>86.93</v>
      </c>
      <c r="E2867" s="210">
        <f>VLOOKUP(A2867,'Lead Sheet'!A:B,2,0)</f>
        <v>0</v>
      </c>
      <c r="F2867" s="1608">
        <f t="shared" si="44"/>
        <v>0</v>
      </c>
      <c r="G2867" s="1648">
        <v>10</v>
      </c>
      <c r="H2867" s="1648">
        <v>10</v>
      </c>
      <c r="I2867" s="1648"/>
      <c r="J2867" s="1650">
        <v>199726027955</v>
      </c>
    </row>
    <row r="2868" spans="1:10">
      <c r="A2868" s="13" t="s">
        <v>7822</v>
      </c>
      <c r="B2868" s="13" t="s">
        <v>4775</v>
      </c>
      <c r="C2868" s="13" t="s">
        <v>9466</v>
      </c>
      <c r="D2868" s="1608">
        <v>204.59</v>
      </c>
      <c r="E2868" s="210">
        <f>VLOOKUP(A2868,'Lead Sheet'!A:B,2,0)</f>
        <v>0</v>
      </c>
      <c r="F2868" s="1608">
        <f t="shared" si="44"/>
        <v>0</v>
      </c>
      <c r="G2868" s="1648">
        <v>20</v>
      </c>
      <c r="H2868" s="1648">
        <v>20</v>
      </c>
      <c r="I2868" s="1648"/>
      <c r="J2868" s="1650">
        <v>199726027962</v>
      </c>
    </row>
    <row r="2869" spans="1:10">
      <c r="A2869" s="13" t="s">
        <v>7822</v>
      </c>
      <c r="B2869" s="13" t="s">
        <v>4776</v>
      </c>
      <c r="C2869" s="13" t="s">
        <v>9467</v>
      </c>
      <c r="D2869" s="1608">
        <v>504.13</v>
      </c>
      <c r="E2869" s="210">
        <f>VLOOKUP(A2869,'Lead Sheet'!A:B,2,0)</f>
        <v>0</v>
      </c>
      <c r="F2869" s="1608">
        <f t="shared" si="44"/>
        <v>0</v>
      </c>
      <c r="G2869" s="1648">
        <v>20</v>
      </c>
      <c r="H2869" s="1648">
        <v>20</v>
      </c>
      <c r="I2869" s="1648"/>
      <c r="J2869" s="1650">
        <v>199726027979</v>
      </c>
    </row>
    <row r="2870" spans="1:10">
      <c r="A2870" s="13" t="s">
        <v>7822</v>
      </c>
      <c r="B2870" s="13" t="s">
        <v>4777</v>
      </c>
      <c r="C2870" s="13" t="s">
        <v>9378</v>
      </c>
      <c r="D2870" s="1608">
        <v>40.699999999999996</v>
      </c>
      <c r="E2870" s="210">
        <f>VLOOKUP(A2870,'Lead Sheet'!A:B,2,0)</f>
        <v>0</v>
      </c>
      <c r="F2870" s="1608">
        <f t="shared" si="44"/>
        <v>0</v>
      </c>
      <c r="G2870" s="1648">
        <v>30</v>
      </c>
      <c r="H2870" s="1648">
        <v>120</v>
      </c>
      <c r="I2870" s="1648"/>
      <c r="J2870" s="1650">
        <v>199726027986</v>
      </c>
    </row>
    <row r="2871" spans="1:10">
      <c r="A2871" s="13" t="s">
        <v>7822</v>
      </c>
      <c r="B2871" s="13" t="s">
        <v>3621</v>
      </c>
      <c r="C2871" s="13" t="s">
        <v>9379</v>
      </c>
      <c r="D2871" s="1608">
        <v>48.4</v>
      </c>
      <c r="E2871" s="210">
        <f>VLOOKUP(A2871,'Lead Sheet'!A:B,2,0)</f>
        <v>0</v>
      </c>
      <c r="F2871" s="1608">
        <f t="shared" si="44"/>
        <v>0</v>
      </c>
      <c r="G2871" s="1648">
        <v>15</v>
      </c>
      <c r="H2871" s="1648">
        <v>60</v>
      </c>
      <c r="I2871" s="1648"/>
      <c r="J2871" s="1650">
        <v>199726027993</v>
      </c>
    </row>
    <row r="2872" spans="1:10">
      <c r="A2872" s="13" t="s">
        <v>7822</v>
      </c>
      <c r="B2872" s="13" t="s">
        <v>3622</v>
      </c>
      <c r="C2872" s="13" t="s">
        <v>9380</v>
      </c>
      <c r="D2872" s="1608">
        <v>121.29</v>
      </c>
      <c r="E2872" s="210">
        <f>VLOOKUP(A2872,'Lead Sheet'!A:B,2,0)</f>
        <v>0</v>
      </c>
      <c r="F2872" s="1608">
        <f t="shared" si="44"/>
        <v>0</v>
      </c>
      <c r="G2872" s="1648">
        <v>10</v>
      </c>
      <c r="H2872" s="1648">
        <v>10</v>
      </c>
      <c r="I2872" s="1648"/>
      <c r="J2872" s="1650">
        <v>199726028006</v>
      </c>
    </row>
    <row r="2873" spans="1:10">
      <c r="A2873" s="13" t="s">
        <v>7822</v>
      </c>
      <c r="B2873" s="13" t="s">
        <v>3623</v>
      </c>
      <c r="C2873" s="13" t="s">
        <v>9381</v>
      </c>
      <c r="D2873" s="1608">
        <v>186.85</v>
      </c>
      <c r="E2873" s="210">
        <f>VLOOKUP(A2873,'Lead Sheet'!A:B,2,0)</f>
        <v>0</v>
      </c>
      <c r="F2873" s="1608">
        <f t="shared" si="44"/>
        <v>0</v>
      </c>
      <c r="G2873" s="1648">
        <v>5</v>
      </c>
      <c r="H2873" s="1648">
        <v>5</v>
      </c>
      <c r="I2873" s="1648"/>
      <c r="J2873" s="1650">
        <v>199726028013</v>
      </c>
    </row>
    <row r="2874" spans="1:10">
      <c r="A2874" s="13" t="s">
        <v>7822</v>
      </c>
      <c r="B2874" s="13" t="s">
        <v>4778</v>
      </c>
      <c r="C2874" s="13" t="s">
        <v>9382</v>
      </c>
      <c r="D2874" s="1608">
        <v>261.38</v>
      </c>
      <c r="E2874" s="210">
        <f>VLOOKUP(A2874,'Lead Sheet'!A:B,2,0)</f>
        <v>0</v>
      </c>
      <c r="F2874" s="1608">
        <f t="shared" si="44"/>
        <v>0</v>
      </c>
      <c r="G2874" s="1648">
        <v>15</v>
      </c>
      <c r="H2874" s="1648">
        <v>15</v>
      </c>
      <c r="I2874" s="1648"/>
      <c r="J2874" s="1650">
        <v>199726028020</v>
      </c>
    </row>
    <row r="2875" spans="1:10">
      <c r="A2875" s="13" t="s">
        <v>7822</v>
      </c>
      <c r="B2875" s="13" t="s">
        <v>4779</v>
      </c>
      <c r="C2875" s="13" t="s">
        <v>9383</v>
      </c>
      <c r="D2875" s="1608">
        <v>294</v>
      </c>
      <c r="E2875" s="210">
        <f>VLOOKUP(A2875,'Lead Sheet'!A:B,2,0)</f>
        <v>0</v>
      </c>
      <c r="F2875" s="1608">
        <f t="shared" si="44"/>
        <v>0</v>
      </c>
      <c r="G2875" s="1648">
        <v>10</v>
      </c>
      <c r="H2875" s="1648">
        <v>10</v>
      </c>
      <c r="I2875" s="1648"/>
      <c r="J2875" s="1650">
        <v>199726028037</v>
      </c>
    </row>
    <row r="2876" spans="1:10">
      <c r="A2876" s="13" t="s">
        <v>7822</v>
      </c>
      <c r="B2876" s="13" t="s">
        <v>4780</v>
      </c>
      <c r="C2876" s="13" t="s">
        <v>9384</v>
      </c>
      <c r="D2876" s="1608">
        <v>26.470000000000002</v>
      </c>
      <c r="E2876" s="210">
        <f>VLOOKUP(A2876,'Lead Sheet'!A:B,2,0)</f>
        <v>0</v>
      </c>
      <c r="F2876" s="1608">
        <f t="shared" si="44"/>
        <v>0</v>
      </c>
      <c r="G2876" s="1648">
        <v>40</v>
      </c>
      <c r="H2876" s="1648">
        <v>160</v>
      </c>
      <c r="I2876" s="1648"/>
      <c r="J2876" s="1650">
        <v>199726028044</v>
      </c>
    </row>
    <row r="2877" spans="1:10">
      <c r="A2877" s="13" t="s">
        <v>7822</v>
      </c>
      <c r="B2877" s="13" t="s">
        <v>4781</v>
      </c>
      <c r="C2877" s="13" t="s">
        <v>9385</v>
      </c>
      <c r="D2877" s="1608">
        <v>31.020000000000003</v>
      </c>
      <c r="E2877" s="210">
        <f>VLOOKUP(A2877,'Lead Sheet'!A:B,2,0)</f>
        <v>0</v>
      </c>
      <c r="F2877" s="1608">
        <f t="shared" si="44"/>
        <v>0</v>
      </c>
      <c r="G2877" s="1648">
        <v>25</v>
      </c>
      <c r="H2877" s="1648">
        <v>100</v>
      </c>
      <c r="I2877" s="1648"/>
      <c r="J2877" s="1650">
        <v>199726028051</v>
      </c>
    </row>
    <row r="2878" spans="1:10">
      <c r="A2878" s="13" t="s">
        <v>7822</v>
      </c>
      <c r="B2878" s="13" t="s">
        <v>3117</v>
      </c>
      <c r="C2878" s="13" t="s">
        <v>9386</v>
      </c>
      <c r="D2878" s="1608">
        <v>113.7</v>
      </c>
      <c r="E2878" s="210">
        <f>VLOOKUP(A2878,'Lead Sheet'!A:B,2,0)</f>
        <v>0</v>
      </c>
      <c r="F2878" s="1608">
        <f t="shared" si="44"/>
        <v>0</v>
      </c>
      <c r="G2878" s="1648">
        <v>20</v>
      </c>
      <c r="H2878" s="1648">
        <v>20</v>
      </c>
      <c r="I2878" s="1648"/>
      <c r="J2878" s="1650">
        <v>199726028068</v>
      </c>
    </row>
    <row r="2879" spans="1:10">
      <c r="A2879" s="13" t="s">
        <v>7822</v>
      </c>
      <c r="B2879" s="13" t="s">
        <v>3119</v>
      </c>
      <c r="C2879" s="13" t="s">
        <v>9387</v>
      </c>
      <c r="D2879" s="1608">
        <v>152.66999999999999</v>
      </c>
      <c r="E2879" s="210">
        <f>VLOOKUP(A2879,'Lead Sheet'!A:B,2,0)</f>
        <v>0</v>
      </c>
      <c r="F2879" s="1608">
        <f t="shared" si="44"/>
        <v>0</v>
      </c>
      <c r="G2879" s="1648">
        <v>8</v>
      </c>
      <c r="H2879" s="1648">
        <v>8</v>
      </c>
      <c r="I2879" s="1648"/>
      <c r="J2879" s="1650">
        <v>199726028075</v>
      </c>
    </row>
    <row r="2880" spans="1:10">
      <c r="A2880" s="13" t="s">
        <v>7822</v>
      </c>
      <c r="B2880" s="13" t="s">
        <v>4782</v>
      </c>
      <c r="C2880" s="13" t="s">
        <v>9388</v>
      </c>
      <c r="D2880" s="1608">
        <v>747.03</v>
      </c>
      <c r="E2880" s="210">
        <f>VLOOKUP(A2880,'Lead Sheet'!A:B,2,0)</f>
        <v>0</v>
      </c>
      <c r="F2880" s="1608">
        <f t="shared" si="44"/>
        <v>0</v>
      </c>
      <c r="G2880" s="1648">
        <v>2</v>
      </c>
      <c r="H2880" s="1648">
        <v>2</v>
      </c>
      <c r="I2880" s="1648"/>
      <c r="J2880" s="1650">
        <v>199726028082</v>
      </c>
    </row>
    <row r="2881" spans="1:10">
      <c r="A2881" s="13" t="s">
        <v>7822</v>
      </c>
      <c r="B2881" s="13" t="s">
        <v>3752</v>
      </c>
      <c r="C2881" s="13" t="s">
        <v>9391</v>
      </c>
      <c r="D2881" s="1608">
        <v>48.37</v>
      </c>
      <c r="E2881" s="210">
        <f>VLOOKUP(A2881,'Lead Sheet'!A:B,2,0)</f>
        <v>0</v>
      </c>
      <c r="F2881" s="1608">
        <f t="shared" si="44"/>
        <v>0</v>
      </c>
      <c r="G2881" s="1648">
        <v>40</v>
      </c>
      <c r="H2881" s="1648">
        <v>160</v>
      </c>
      <c r="I2881" s="1648"/>
      <c r="J2881" s="1650">
        <v>199726028099</v>
      </c>
    </row>
    <row r="2882" spans="1:10">
      <c r="A2882" s="13" t="s">
        <v>7822</v>
      </c>
      <c r="B2882" s="13" t="s">
        <v>4783</v>
      </c>
      <c r="C2882" s="13" t="s">
        <v>9390</v>
      </c>
      <c r="D2882" s="1608">
        <v>62.32</v>
      </c>
      <c r="E2882" s="210">
        <f>VLOOKUP(A2882,'Lead Sheet'!A:B,2,0)</f>
        <v>0</v>
      </c>
      <c r="F2882" s="1608">
        <f t="shared" si="44"/>
        <v>0</v>
      </c>
      <c r="G2882" s="1648">
        <v>25</v>
      </c>
      <c r="H2882" s="1648">
        <v>100</v>
      </c>
      <c r="I2882" s="1648"/>
      <c r="J2882" s="1650">
        <v>199726028105</v>
      </c>
    </row>
    <row r="2883" spans="1:10">
      <c r="A2883" s="13" t="s">
        <v>7822</v>
      </c>
      <c r="B2883" s="13" t="s">
        <v>4784</v>
      </c>
      <c r="C2883" s="13" t="s">
        <v>9389</v>
      </c>
      <c r="D2883" s="1608">
        <v>134.4</v>
      </c>
      <c r="E2883" s="210">
        <f>VLOOKUP(A2883,'Lead Sheet'!A:B,2,0)</f>
        <v>0</v>
      </c>
      <c r="F2883" s="1608">
        <f t="shared" ref="F2883:F2946" si="45">IFERROR(D2883*E2883,"NET")</f>
        <v>0</v>
      </c>
      <c r="G2883" s="1648">
        <v>20</v>
      </c>
      <c r="H2883" s="1648">
        <v>20</v>
      </c>
      <c r="I2883" s="1648"/>
      <c r="J2883" s="1650">
        <v>199726028112</v>
      </c>
    </row>
    <row r="2884" spans="1:10">
      <c r="A2884" s="13" t="s">
        <v>7822</v>
      </c>
      <c r="B2884" s="13" t="s">
        <v>3125</v>
      </c>
      <c r="C2884" s="13" t="s">
        <v>9392</v>
      </c>
      <c r="D2884" s="1608">
        <v>209.01999999999998</v>
      </c>
      <c r="E2884" s="210">
        <f>VLOOKUP(A2884,'Lead Sheet'!A:B,2,0)</f>
        <v>0</v>
      </c>
      <c r="F2884" s="1608">
        <f t="shared" si="45"/>
        <v>0</v>
      </c>
      <c r="G2884" s="1648">
        <v>10</v>
      </c>
      <c r="H2884" s="1648">
        <v>10</v>
      </c>
      <c r="I2884" s="1648"/>
      <c r="J2884" s="1650">
        <v>199726028129</v>
      </c>
    </row>
    <row r="2885" spans="1:10">
      <c r="A2885" s="13" t="s">
        <v>7822</v>
      </c>
      <c r="B2885" s="13" t="s">
        <v>3127</v>
      </c>
      <c r="C2885" s="13" t="s">
        <v>9424</v>
      </c>
      <c r="D2885" s="1608">
        <v>27.25</v>
      </c>
      <c r="E2885" s="210">
        <f>VLOOKUP(A2885,'Lead Sheet'!A:B,2,0)</f>
        <v>0</v>
      </c>
      <c r="F2885" s="1608">
        <f t="shared" si="45"/>
        <v>0</v>
      </c>
      <c r="G2885" s="1648">
        <v>50</v>
      </c>
      <c r="H2885" s="1648">
        <v>200</v>
      </c>
      <c r="I2885" s="1648"/>
      <c r="J2885" s="1650">
        <v>199726028136</v>
      </c>
    </row>
    <row r="2886" spans="1:10">
      <c r="A2886" s="13" t="s">
        <v>7822</v>
      </c>
      <c r="B2886" s="13" t="s">
        <v>3129</v>
      </c>
      <c r="C2886" s="13" t="s">
        <v>9425</v>
      </c>
      <c r="D2886" s="1608">
        <v>11.14</v>
      </c>
      <c r="E2886" s="210">
        <f>VLOOKUP(A2886,'Lead Sheet'!A:B,2,0)</f>
        <v>0</v>
      </c>
      <c r="F2886" s="1608">
        <f t="shared" si="45"/>
        <v>0</v>
      </c>
      <c r="G2886" s="1648">
        <v>100</v>
      </c>
      <c r="H2886" s="1648">
        <v>100</v>
      </c>
      <c r="I2886" s="1648"/>
      <c r="J2886" s="1650">
        <v>199726028143</v>
      </c>
    </row>
    <row r="2887" spans="1:10">
      <c r="A2887" s="13" t="s">
        <v>7822</v>
      </c>
      <c r="B2887" s="13" t="s">
        <v>3131</v>
      </c>
      <c r="C2887" s="13" t="s">
        <v>9426</v>
      </c>
      <c r="D2887" s="1608">
        <v>16.600000000000001</v>
      </c>
      <c r="E2887" s="210">
        <f>VLOOKUP(A2887,'Lead Sheet'!A:B,2,0)</f>
        <v>0</v>
      </c>
      <c r="F2887" s="1608">
        <f t="shared" si="45"/>
        <v>0</v>
      </c>
      <c r="G2887" s="1648">
        <v>50</v>
      </c>
      <c r="H2887" s="1648">
        <v>50</v>
      </c>
      <c r="I2887" s="1648"/>
      <c r="J2887" s="1650">
        <v>199726028150</v>
      </c>
    </row>
    <row r="2888" spans="1:10">
      <c r="A2888" s="13" t="s">
        <v>7822</v>
      </c>
      <c r="B2888" s="13" t="s">
        <v>3133</v>
      </c>
      <c r="C2888" s="13" t="s">
        <v>9427</v>
      </c>
      <c r="D2888" s="1608">
        <v>47.15</v>
      </c>
      <c r="E2888" s="210">
        <f>VLOOKUP(A2888,'Lead Sheet'!A:B,2,0)</f>
        <v>0</v>
      </c>
      <c r="F2888" s="1608">
        <f t="shared" si="45"/>
        <v>0</v>
      </c>
      <c r="G2888" s="1648">
        <v>25</v>
      </c>
      <c r="H2888" s="1648">
        <v>25</v>
      </c>
      <c r="I2888" s="1648"/>
      <c r="J2888" s="1650">
        <v>199726028167</v>
      </c>
    </row>
    <row r="2889" spans="1:10">
      <c r="A2889" s="13" t="s">
        <v>7822</v>
      </c>
      <c r="B2889" s="13" t="s">
        <v>3135</v>
      </c>
      <c r="C2889" s="13" t="s">
        <v>9428</v>
      </c>
      <c r="D2889" s="1608">
        <v>82.570000000000007</v>
      </c>
      <c r="E2889" s="210">
        <f>VLOOKUP(A2889,'Lead Sheet'!A:B,2,0)</f>
        <v>0</v>
      </c>
      <c r="F2889" s="1608">
        <f t="shared" si="45"/>
        <v>0</v>
      </c>
      <c r="G2889" s="1648">
        <v>15</v>
      </c>
      <c r="H2889" s="1648">
        <v>15</v>
      </c>
      <c r="I2889" s="1648"/>
      <c r="J2889" s="1650">
        <v>199726028174</v>
      </c>
    </row>
    <row r="2890" spans="1:10">
      <c r="A2890" s="13" t="s">
        <v>7822</v>
      </c>
      <c r="B2890" s="13" t="s">
        <v>3137</v>
      </c>
      <c r="C2890" s="13" t="s">
        <v>9429</v>
      </c>
      <c r="D2890" s="1608">
        <v>321.60000000000002</v>
      </c>
      <c r="E2890" s="210">
        <f>VLOOKUP(A2890,'Lead Sheet'!A:B,2,0)</f>
        <v>0</v>
      </c>
      <c r="F2890" s="1608">
        <f t="shared" si="45"/>
        <v>0</v>
      </c>
      <c r="G2890" s="1648">
        <v>5</v>
      </c>
      <c r="H2890" s="1648">
        <v>5</v>
      </c>
      <c r="I2890" s="1648"/>
      <c r="J2890" s="1650">
        <v>199726028181</v>
      </c>
    </row>
    <row r="2891" spans="1:10">
      <c r="A2891" s="13" t="s">
        <v>7822</v>
      </c>
      <c r="B2891" s="13" t="s">
        <v>7830</v>
      </c>
      <c r="C2891" s="13" t="s">
        <v>9430</v>
      </c>
      <c r="D2891" s="1608">
        <v>465.65</v>
      </c>
      <c r="E2891" s="210">
        <f>VLOOKUP(A2891,'Lead Sheet'!A:B,2,0)</f>
        <v>0</v>
      </c>
      <c r="F2891" s="1608">
        <f t="shared" si="45"/>
        <v>0</v>
      </c>
      <c r="G2891" s="1648">
        <v>4</v>
      </c>
      <c r="H2891" s="1648">
        <v>0</v>
      </c>
      <c r="I2891" s="1648"/>
      <c r="J2891" s="1650">
        <v>199726028198</v>
      </c>
    </row>
    <row r="2892" spans="1:10">
      <c r="A2892" s="13" t="s">
        <v>7822</v>
      </c>
      <c r="B2892" s="13" t="s">
        <v>4785</v>
      </c>
      <c r="C2892" s="13" t="s">
        <v>9458</v>
      </c>
      <c r="D2892" s="1608">
        <v>11.129999999999999</v>
      </c>
      <c r="E2892" s="210">
        <f>VLOOKUP(A2892,'Lead Sheet'!A:B,2,0)</f>
        <v>0</v>
      </c>
      <c r="F2892" s="1608">
        <f t="shared" si="45"/>
        <v>0</v>
      </c>
      <c r="G2892" s="1648">
        <v>60</v>
      </c>
      <c r="H2892" s="1648">
        <v>240</v>
      </c>
      <c r="I2892" s="1648"/>
      <c r="J2892" s="1650">
        <v>199726028204</v>
      </c>
    </row>
    <row r="2893" spans="1:10">
      <c r="A2893" s="13" t="s">
        <v>7822</v>
      </c>
      <c r="B2893" s="13" t="s">
        <v>3141</v>
      </c>
      <c r="C2893" s="13" t="s">
        <v>9564</v>
      </c>
      <c r="D2893" s="1608">
        <v>37.239999999999995</v>
      </c>
      <c r="E2893" s="210">
        <f>VLOOKUP(A2893,'Lead Sheet'!A:B,2,0)</f>
        <v>0</v>
      </c>
      <c r="F2893" s="1608">
        <f t="shared" si="45"/>
        <v>0</v>
      </c>
      <c r="G2893" s="1648">
        <v>40</v>
      </c>
      <c r="H2893" s="1648">
        <v>240</v>
      </c>
      <c r="I2893" s="1648"/>
      <c r="J2893" s="1650">
        <v>199726028211</v>
      </c>
    </row>
    <row r="2894" spans="1:10">
      <c r="A2894" s="13" t="s">
        <v>7822</v>
      </c>
      <c r="B2894" s="13" t="s">
        <v>3143</v>
      </c>
      <c r="C2894" s="13" t="s">
        <v>9565</v>
      </c>
      <c r="D2894" s="1608">
        <v>10.68</v>
      </c>
      <c r="E2894" s="210">
        <f>VLOOKUP(A2894,'Lead Sheet'!A:B,2,0)</f>
        <v>0</v>
      </c>
      <c r="F2894" s="1608">
        <f t="shared" si="45"/>
        <v>0</v>
      </c>
      <c r="G2894" s="1648">
        <v>100</v>
      </c>
      <c r="H2894" s="1648">
        <v>100</v>
      </c>
      <c r="I2894" s="1648"/>
      <c r="J2894" s="1650">
        <v>199726028228</v>
      </c>
    </row>
    <row r="2895" spans="1:10">
      <c r="A2895" s="13" t="s">
        <v>7822</v>
      </c>
      <c r="B2895" s="13" t="s">
        <v>3145</v>
      </c>
      <c r="C2895" s="13" t="s">
        <v>9566</v>
      </c>
      <c r="D2895" s="1608">
        <v>16.940000000000001</v>
      </c>
      <c r="E2895" s="210">
        <f>VLOOKUP(A2895,'Lead Sheet'!A:B,2,0)</f>
        <v>0</v>
      </c>
      <c r="F2895" s="1608">
        <f t="shared" si="45"/>
        <v>0</v>
      </c>
      <c r="G2895" s="1648">
        <v>50</v>
      </c>
      <c r="H2895" s="1648">
        <v>50</v>
      </c>
      <c r="I2895" s="1648"/>
      <c r="J2895" s="1650">
        <v>199726028235</v>
      </c>
    </row>
    <row r="2896" spans="1:10">
      <c r="A2896" s="13" t="s">
        <v>7822</v>
      </c>
      <c r="B2896" s="13" t="s">
        <v>3147</v>
      </c>
      <c r="C2896" s="13" t="s">
        <v>9567</v>
      </c>
      <c r="D2896" s="1608">
        <v>44.68</v>
      </c>
      <c r="E2896" s="210">
        <f>VLOOKUP(A2896,'Lead Sheet'!A:B,2,0)</f>
        <v>0</v>
      </c>
      <c r="F2896" s="1608">
        <f t="shared" si="45"/>
        <v>0</v>
      </c>
      <c r="G2896" s="1648">
        <v>25</v>
      </c>
      <c r="H2896" s="1648">
        <v>25</v>
      </c>
      <c r="I2896" s="1648"/>
      <c r="J2896" s="1650">
        <v>199726028242</v>
      </c>
    </row>
    <row r="2897" spans="1:10">
      <c r="A2897" s="13" t="s">
        <v>7822</v>
      </c>
      <c r="B2897" s="13" t="s">
        <v>3149</v>
      </c>
      <c r="C2897" s="13" t="s">
        <v>9568</v>
      </c>
      <c r="D2897" s="1608">
        <v>76.63000000000001</v>
      </c>
      <c r="E2897" s="210">
        <f>VLOOKUP(A2897,'Lead Sheet'!A:B,2,0)</f>
        <v>0</v>
      </c>
      <c r="F2897" s="1608">
        <f t="shared" si="45"/>
        <v>0</v>
      </c>
      <c r="G2897" s="1648">
        <v>9</v>
      </c>
      <c r="H2897" s="1648">
        <v>9</v>
      </c>
      <c r="I2897" s="1648"/>
      <c r="J2897" s="1650">
        <v>199726028259</v>
      </c>
    </row>
    <row r="2898" spans="1:10">
      <c r="A2898" s="13" t="s">
        <v>7822</v>
      </c>
      <c r="B2898" s="13" t="s">
        <v>3151</v>
      </c>
      <c r="C2898" s="13" t="s">
        <v>9569</v>
      </c>
      <c r="D2898" s="1608">
        <v>380.92</v>
      </c>
      <c r="E2898" s="210">
        <f>VLOOKUP(A2898,'Lead Sheet'!A:B,2,0)</f>
        <v>0</v>
      </c>
      <c r="F2898" s="1608">
        <f t="shared" si="45"/>
        <v>0</v>
      </c>
      <c r="G2898" s="1648">
        <v>5</v>
      </c>
      <c r="H2898" s="1648">
        <v>5</v>
      </c>
      <c r="I2898" s="1648"/>
      <c r="J2898" s="1650">
        <v>199726028266</v>
      </c>
    </row>
    <row r="2899" spans="1:10">
      <c r="A2899" s="13" t="s">
        <v>7822</v>
      </c>
      <c r="B2899" s="13" t="s">
        <v>4786</v>
      </c>
      <c r="C2899" s="13" t="s">
        <v>9570</v>
      </c>
      <c r="D2899" s="1608">
        <v>456.99</v>
      </c>
      <c r="E2899" s="210">
        <f>VLOOKUP(A2899,'Lead Sheet'!A:B,2,0)</f>
        <v>0</v>
      </c>
      <c r="F2899" s="1608">
        <f t="shared" si="45"/>
        <v>0</v>
      </c>
      <c r="G2899" s="1648">
        <v>4</v>
      </c>
      <c r="H2899" s="1648">
        <v>4</v>
      </c>
      <c r="I2899" s="1648"/>
      <c r="J2899" s="1650">
        <v>199726028273</v>
      </c>
    </row>
    <row r="2900" spans="1:10">
      <c r="A2900" s="13" t="s">
        <v>7822</v>
      </c>
      <c r="B2900" s="13" t="s">
        <v>4787</v>
      </c>
      <c r="C2900" s="13" t="s">
        <v>9571</v>
      </c>
      <c r="D2900" s="1608">
        <v>1142.83</v>
      </c>
      <c r="E2900" s="210">
        <f>VLOOKUP(A2900,'Lead Sheet'!A:B,2,0)</f>
        <v>0</v>
      </c>
      <c r="F2900" s="1608">
        <f t="shared" si="45"/>
        <v>0</v>
      </c>
      <c r="G2900" s="1648">
        <v>4</v>
      </c>
      <c r="H2900" s="1648">
        <v>4</v>
      </c>
      <c r="I2900" s="1648"/>
      <c r="J2900" s="1650">
        <v>199726028280</v>
      </c>
    </row>
    <row r="2901" spans="1:10">
      <c r="A2901" s="13" t="s">
        <v>7822</v>
      </c>
      <c r="B2901" s="13" t="s">
        <v>4788</v>
      </c>
      <c r="C2901" s="13" t="s">
        <v>9572</v>
      </c>
      <c r="D2901" s="1608">
        <v>10.65</v>
      </c>
      <c r="E2901" s="210">
        <f>VLOOKUP(A2901,'Lead Sheet'!A:B,2,0)</f>
        <v>0</v>
      </c>
      <c r="F2901" s="1608">
        <f t="shared" si="45"/>
        <v>0</v>
      </c>
      <c r="G2901" s="1648">
        <v>80</v>
      </c>
      <c r="H2901" s="1648">
        <v>320</v>
      </c>
      <c r="I2901" s="1648"/>
      <c r="J2901" s="1650">
        <v>199726028297</v>
      </c>
    </row>
    <row r="2902" spans="1:10">
      <c r="A2902" s="13" t="s">
        <v>7822</v>
      </c>
      <c r="B2902" s="13" t="s">
        <v>3156</v>
      </c>
      <c r="C2902" s="13" t="s">
        <v>9573</v>
      </c>
      <c r="D2902" s="1608">
        <v>15.129999999999999</v>
      </c>
      <c r="E2902" s="210">
        <f>VLOOKUP(A2902,'Lead Sheet'!A:B,2,0)</f>
        <v>0</v>
      </c>
      <c r="F2902" s="1608">
        <f t="shared" si="45"/>
        <v>0</v>
      </c>
      <c r="G2902" s="1648">
        <v>50</v>
      </c>
      <c r="H2902" s="1648">
        <v>200</v>
      </c>
      <c r="I2902" s="1648"/>
      <c r="J2902" s="1650">
        <v>199726028303</v>
      </c>
    </row>
    <row r="2903" spans="1:10">
      <c r="A2903" s="13" t="s">
        <v>7822</v>
      </c>
      <c r="B2903" s="13" t="s">
        <v>3158</v>
      </c>
      <c r="C2903" s="13" t="s">
        <v>9574</v>
      </c>
      <c r="D2903" s="1608">
        <v>18.740000000000002</v>
      </c>
      <c r="E2903" s="210">
        <f>VLOOKUP(A2903,'Lead Sheet'!A:B,2,0)</f>
        <v>0</v>
      </c>
      <c r="F2903" s="1608">
        <f t="shared" si="45"/>
        <v>0</v>
      </c>
      <c r="G2903" s="1648">
        <v>25</v>
      </c>
      <c r="H2903" s="1648">
        <v>100</v>
      </c>
      <c r="I2903" s="1648"/>
      <c r="J2903" s="1650">
        <v>199726028310</v>
      </c>
    </row>
    <row r="2904" spans="1:10">
      <c r="A2904" s="13" t="s">
        <v>7822</v>
      </c>
      <c r="B2904" s="13" t="s">
        <v>3160</v>
      </c>
      <c r="C2904" s="13" t="s">
        <v>9575</v>
      </c>
      <c r="D2904" s="1608">
        <v>46.519999999999996</v>
      </c>
      <c r="E2904" s="210">
        <f>VLOOKUP(A2904,'Lead Sheet'!A:B,2,0)</f>
        <v>0</v>
      </c>
      <c r="F2904" s="1608">
        <f t="shared" si="45"/>
        <v>0</v>
      </c>
      <c r="G2904" s="1648">
        <v>25</v>
      </c>
      <c r="H2904" s="1648">
        <v>25</v>
      </c>
      <c r="I2904" s="1648"/>
      <c r="J2904" s="1650">
        <v>199726028327</v>
      </c>
    </row>
    <row r="2905" spans="1:10">
      <c r="A2905" s="13" t="s">
        <v>7822</v>
      </c>
      <c r="B2905" s="13" t="s">
        <v>3162</v>
      </c>
      <c r="C2905" s="13" t="s">
        <v>9576</v>
      </c>
      <c r="D2905" s="1608">
        <v>73.53</v>
      </c>
      <c r="E2905" s="210">
        <f>VLOOKUP(A2905,'Lead Sheet'!A:B,2,0)</f>
        <v>0</v>
      </c>
      <c r="F2905" s="1608">
        <f t="shared" si="45"/>
        <v>0</v>
      </c>
      <c r="G2905" s="1648">
        <v>15</v>
      </c>
      <c r="H2905" s="1648">
        <v>15</v>
      </c>
      <c r="I2905" s="1648"/>
      <c r="J2905" s="1650">
        <v>199726028334</v>
      </c>
    </row>
    <row r="2906" spans="1:10">
      <c r="A2906" s="13" t="s">
        <v>7822</v>
      </c>
      <c r="B2906" s="13" t="s">
        <v>3705</v>
      </c>
      <c r="C2906" s="13" t="s">
        <v>9577</v>
      </c>
      <c r="D2906" s="1608">
        <v>424.57</v>
      </c>
      <c r="E2906" s="210">
        <f>VLOOKUP(A2906,'Lead Sheet'!A:B,2,0)</f>
        <v>0</v>
      </c>
      <c r="F2906" s="1608">
        <f t="shared" si="45"/>
        <v>0</v>
      </c>
      <c r="G2906" s="1648">
        <v>3</v>
      </c>
      <c r="H2906" s="1648">
        <v>3</v>
      </c>
      <c r="I2906" s="1648"/>
      <c r="J2906" s="1650">
        <v>199726028341</v>
      </c>
    </row>
    <row r="2907" spans="1:10">
      <c r="A2907" s="13" t="s">
        <v>7822</v>
      </c>
      <c r="B2907" s="13" t="s">
        <v>4789</v>
      </c>
      <c r="C2907" s="13" t="s">
        <v>9578</v>
      </c>
      <c r="D2907" s="1608">
        <v>702.81999999999994</v>
      </c>
      <c r="E2907" s="210">
        <f>VLOOKUP(A2907,'Lead Sheet'!A:B,2,0)</f>
        <v>0</v>
      </c>
      <c r="F2907" s="1608">
        <f t="shared" si="45"/>
        <v>0</v>
      </c>
      <c r="G2907" s="1648">
        <v>6</v>
      </c>
      <c r="H2907" s="1648">
        <v>6</v>
      </c>
      <c r="I2907" s="1648"/>
      <c r="J2907" s="1650">
        <v>199726028358</v>
      </c>
    </row>
    <row r="2908" spans="1:10">
      <c r="A2908" s="13" t="s">
        <v>7822</v>
      </c>
      <c r="B2908" s="13" t="s">
        <v>4790</v>
      </c>
      <c r="C2908" s="13" t="s">
        <v>9579</v>
      </c>
      <c r="D2908" s="1608">
        <v>1094.05</v>
      </c>
      <c r="E2908" s="210">
        <f>VLOOKUP(A2908,'Lead Sheet'!A:B,2,0)</f>
        <v>0</v>
      </c>
      <c r="F2908" s="1608">
        <f t="shared" si="45"/>
        <v>0</v>
      </c>
      <c r="G2908" s="1648">
        <v>4</v>
      </c>
      <c r="H2908" s="1648">
        <v>4</v>
      </c>
      <c r="I2908" s="1648"/>
      <c r="J2908" s="1650">
        <v>199726028365</v>
      </c>
    </row>
    <row r="2909" spans="1:10">
      <c r="A2909" s="13" t="s">
        <v>7822</v>
      </c>
      <c r="B2909" s="13" t="s">
        <v>4791</v>
      </c>
      <c r="C2909" s="13" t="s">
        <v>9580</v>
      </c>
      <c r="D2909" s="1608">
        <v>1750.51</v>
      </c>
      <c r="E2909" s="210">
        <f>VLOOKUP(A2909,'Lead Sheet'!A:B,2,0)</f>
        <v>0</v>
      </c>
      <c r="F2909" s="1608">
        <f t="shared" si="45"/>
        <v>0</v>
      </c>
      <c r="G2909" s="1648">
        <v>2</v>
      </c>
      <c r="H2909" s="1648">
        <v>2</v>
      </c>
      <c r="I2909" s="1648"/>
      <c r="J2909" s="1650">
        <v>199726028372</v>
      </c>
    </row>
    <row r="2910" spans="1:10">
      <c r="A2910" s="13" t="s">
        <v>7822</v>
      </c>
      <c r="B2910" s="13" t="s">
        <v>4792</v>
      </c>
      <c r="C2910" s="13" t="s">
        <v>9581</v>
      </c>
      <c r="D2910" s="1608">
        <v>15.129999999999999</v>
      </c>
      <c r="E2910" s="210">
        <f>VLOOKUP(A2910,'Lead Sheet'!A:B,2,0)</f>
        <v>0</v>
      </c>
      <c r="F2910" s="1608">
        <f t="shared" si="45"/>
        <v>0</v>
      </c>
      <c r="G2910" s="1648">
        <v>50</v>
      </c>
      <c r="H2910" s="1648">
        <v>200</v>
      </c>
      <c r="I2910" s="1648"/>
      <c r="J2910" s="1650">
        <v>199726028389</v>
      </c>
    </row>
    <row r="2911" spans="1:10">
      <c r="A2911" s="13" t="s">
        <v>7822</v>
      </c>
      <c r="B2911" s="13" t="s">
        <v>3169</v>
      </c>
      <c r="C2911" s="13" t="s">
        <v>9582</v>
      </c>
      <c r="D2911" s="1608">
        <v>42.86</v>
      </c>
      <c r="E2911" s="210">
        <f>VLOOKUP(A2911,'Lead Sheet'!A:B,2,0)</f>
        <v>0</v>
      </c>
      <c r="F2911" s="1608">
        <f t="shared" si="45"/>
        <v>0</v>
      </c>
      <c r="G2911" s="1648">
        <v>50</v>
      </c>
      <c r="H2911" s="1648">
        <v>200</v>
      </c>
      <c r="I2911" s="1648"/>
      <c r="J2911" s="1650">
        <v>199726028396</v>
      </c>
    </row>
    <row r="2912" spans="1:10">
      <c r="A2912" s="13" t="s">
        <v>7822</v>
      </c>
      <c r="B2912" s="13" t="s">
        <v>3171</v>
      </c>
      <c r="C2912" s="13" t="s">
        <v>9583</v>
      </c>
      <c r="D2912" s="1608">
        <v>45.85</v>
      </c>
      <c r="E2912" s="210">
        <f>VLOOKUP(A2912,'Lead Sheet'!A:B,2,0)</f>
        <v>0</v>
      </c>
      <c r="F2912" s="1608">
        <f t="shared" si="45"/>
        <v>0</v>
      </c>
      <c r="G2912" s="1648">
        <v>25</v>
      </c>
      <c r="H2912" s="1648">
        <v>100</v>
      </c>
      <c r="I2912" s="1648"/>
      <c r="J2912" s="1650">
        <v>199726028402</v>
      </c>
    </row>
    <row r="2913" spans="1:10">
      <c r="A2913" s="13" t="s">
        <v>7822</v>
      </c>
      <c r="B2913" s="13" t="s">
        <v>3173</v>
      </c>
      <c r="C2913" s="13" t="s">
        <v>9584</v>
      </c>
      <c r="D2913" s="1608">
        <v>72.050000000000011</v>
      </c>
      <c r="E2913" s="210">
        <f>VLOOKUP(A2913,'Lead Sheet'!A:B,2,0)</f>
        <v>0</v>
      </c>
      <c r="F2913" s="1608">
        <f t="shared" si="45"/>
        <v>0</v>
      </c>
      <c r="G2913" s="1648">
        <v>25</v>
      </c>
      <c r="H2913" s="1648">
        <v>25</v>
      </c>
      <c r="I2913" s="1648"/>
      <c r="J2913" s="1650">
        <v>199726028419</v>
      </c>
    </row>
    <row r="2914" spans="1:10">
      <c r="A2914" s="13" t="s">
        <v>7822</v>
      </c>
      <c r="B2914" s="13" t="s">
        <v>3175</v>
      </c>
      <c r="C2914" s="13" t="s">
        <v>9585</v>
      </c>
      <c r="D2914" s="1608">
        <v>104.54</v>
      </c>
      <c r="E2914" s="210">
        <f>VLOOKUP(A2914,'Lead Sheet'!A:B,2,0)</f>
        <v>0</v>
      </c>
      <c r="F2914" s="1608">
        <f t="shared" si="45"/>
        <v>0</v>
      </c>
      <c r="G2914" s="1648">
        <v>10</v>
      </c>
      <c r="H2914" s="1648">
        <v>10</v>
      </c>
      <c r="I2914" s="1648"/>
      <c r="J2914" s="1650">
        <v>199726028426</v>
      </c>
    </row>
    <row r="2915" spans="1:10">
      <c r="A2915" s="13" t="s">
        <v>7822</v>
      </c>
      <c r="B2915" s="13" t="s">
        <v>3706</v>
      </c>
      <c r="C2915" s="13" t="s">
        <v>9586</v>
      </c>
      <c r="D2915" s="1608">
        <v>411.36</v>
      </c>
      <c r="E2915" s="210">
        <f>VLOOKUP(A2915,'Lead Sheet'!A:B,2,0)</f>
        <v>0</v>
      </c>
      <c r="F2915" s="1608">
        <f t="shared" si="45"/>
        <v>0</v>
      </c>
      <c r="G2915" s="1648">
        <v>5</v>
      </c>
      <c r="H2915" s="1648">
        <v>5</v>
      </c>
      <c r="I2915" s="1648"/>
      <c r="J2915" s="1650">
        <v>199726028433</v>
      </c>
    </row>
    <row r="2916" spans="1:10">
      <c r="A2916" s="13" t="s">
        <v>7822</v>
      </c>
      <c r="B2916" s="13" t="s">
        <v>3707</v>
      </c>
      <c r="C2916" s="13" t="s">
        <v>9459</v>
      </c>
      <c r="D2916" s="1608">
        <v>45.07</v>
      </c>
      <c r="E2916" s="210">
        <f>VLOOKUP(A2916,'Lead Sheet'!A:B,2,0)</f>
        <v>0</v>
      </c>
      <c r="F2916" s="1608">
        <f t="shared" si="45"/>
        <v>0</v>
      </c>
      <c r="G2916" s="1648">
        <v>20</v>
      </c>
      <c r="H2916" s="1648">
        <v>80</v>
      </c>
      <c r="I2916" s="1648"/>
      <c r="J2916" s="1650">
        <v>199726028440</v>
      </c>
    </row>
    <row r="2917" spans="1:10">
      <c r="A2917" s="13" t="s">
        <v>7822</v>
      </c>
      <c r="B2917" s="13" t="s">
        <v>3179</v>
      </c>
      <c r="C2917" s="13" t="s">
        <v>9460</v>
      </c>
      <c r="D2917" s="1608">
        <v>61.51</v>
      </c>
      <c r="E2917" s="210">
        <f>VLOOKUP(A2917,'Lead Sheet'!A:B,2,0)</f>
        <v>0</v>
      </c>
      <c r="F2917" s="1608">
        <f t="shared" si="45"/>
        <v>0</v>
      </c>
      <c r="G2917" s="1648">
        <v>25</v>
      </c>
      <c r="H2917" s="1648">
        <v>25</v>
      </c>
      <c r="I2917" s="1648"/>
      <c r="J2917" s="1650">
        <v>199726028457</v>
      </c>
    </row>
    <row r="2918" spans="1:10">
      <c r="A2918" s="13" t="s">
        <v>7822</v>
      </c>
      <c r="B2918" s="13" t="s">
        <v>3708</v>
      </c>
      <c r="C2918" s="13" t="s">
        <v>9461</v>
      </c>
      <c r="D2918" s="1608">
        <v>160.63</v>
      </c>
      <c r="E2918" s="210">
        <f>VLOOKUP(A2918,'Lead Sheet'!A:B,2,0)</f>
        <v>0</v>
      </c>
      <c r="F2918" s="1608">
        <f t="shared" si="45"/>
        <v>0</v>
      </c>
      <c r="G2918" s="1648">
        <v>15</v>
      </c>
      <c r="H2918" s="1648">
        <v>15</v>
      </c>
      <c r="I2918" s="1648"/>
      <c r="J2918" s="1650">
        <v>199726028464</v>
      </c>
    </row>
    <row r="2919" spans="1:10">
      <c r="A2919" s="13" t="s">
        <v>7822</v>
      </c>
      <c r="B2919" s="13" t="s">
        <v>3709</v>
      </c>
      <c r="C2919" s="13" t="s">
        <v>9462</v>
      </c>
      <c r="D2919" s="1608">
        <v>252.35999999999999</v>
      </c>
      <c r="E2919" s="210">
        <f>VLOOKUP(A2919,'Lead Sheet'!A:B,2,0)</f>
        <v>0</v>
      </c>
      <c r="F2919" s="1608">
        <f t="shared" si="45"/>
        <v>0</v>
      </c>
      <c r="G2919" s="1648">
        <v>6</v>
      </c>
      <c r="H2919" s="1648">
        <v>6</v>
      </c>
      <c r="I2919" s="1648"/>
      <c r="J2919" s="1650">
        <v>199726028471</v>
      </c>
    </row>
    <row r="2920" spans="1:10">
      <c r="A2920" s="13" t="s">
        <v>7822</v>
      </c>
      <c r="B2920" s="13" t="s">
        <v>4793</v>
      </c>
      <c r="C2920" s="13" t="s">
        <v>9463</v>
      </c>
      <c r="D2920" s="1608">
        <v>56.62</v>
      </c>
      <c r="E2920" s="210">
        <f>VLOOKUP(A2920,'Lead Sheet'!A:B,2,0)</f>
        <v>0</v>
      </c>
      <c r="F2920" s="1608">
        <f t="shared" si="45"/>
        <v>0</v>
      </c>
      <c r="G2920" s="1648">
        <v>15</v>
      </c>
      <c r="H2920" s="1648">
        <v>60</v>
      </c>
      <c r="I2920" s="1648"/>
      <c r="J2920" s="1650">
        <v>199726028488</v>
      </c>
    </row>
    <row r="2921" spans="1:10">
      <c r="A2921" s="13" t="s">
        <v>7822</v>
      </c>
      <c r="B2921" s="13" t="s">
        <v>3184</v>
      </c>
      <c r="C2921" s="13" t="s">
        <v>9431</v>
      </c>
      <c r="D2921" s="1608">
        <v>84.67</v>
      </c>
      <c r="E2921" s="210">
        <f>VLOOKUP(A2921,'Lead Sheet'!A:B,2,0)</f>
        <v>0</v>
      </c>
      <c r="F2921" s="1608">
        <f t="shared" si="45"/>
        <v>0</v>
      </c>
      <c r="G2921" s="1648">
        <v>10</v>
      </c>
      <c r="H2921" s="1648">
        <v>10</v>
      </c>
      <c r="I2921" s="1648"/>
      <c r="J2921" s="1650">
        <v>199726028495</v>
      </c>
    </row>
    <row r="2922" spans="1:10">
      <c r="A2922" s="13" t="s">
        <v>7822</v>
      </c>
      <c r="B2922" s="13" t="s">
        <v>4794</v>
      </c>
      <c r="C2922" s="13" t="s">
        <v>9587</v>
      </c>
      <c r="D2922" s="1608">
        <v>77.22</v>
      </c>
      <c r="E2922" s="210">
        <f>VLOOKUP(A2922,'Lead Sheet'!A:B,2,0)</f>
        <v>0</v>
      </c>
      <c r="F2922" s="1608">
        <f t="shared" si="45"/>
        <v>0</v>
      </c>
      <c r="G2922" s="1648">
        <v>30</v>
      </c>
      <c r="H2922" s="1648">
        <v>120</v>
      </c>
      <c r="I2922" s="1648"/>
      <c r="J2922" s="1650">
        <v>199726028501</v>
      </c>
    </row>
    <row r="2923" spans="1:10">
      <c r="A2923" s="13" t="s">
        <v>7822</v>
      </c>
      <c r="B2923" s="13" t="s">
        <v>3187</v>
      </c>
      <c r="C2923" s="13" t="s">
        <v>9588</v>
      </c>
      <c r="D2923" s="1608">
        <v>23.55</v>
      </c>
      <c r="E2923" s="210">
        <f>VLOOKUP(A2923,'Lead Sheet'!A:B,2,0)</f>
        <v>0</v>
      </c>
      <c r="F2923" s="1608">
        <f t="shared" si="45"/>
        <v>0</v>
      </c>
      <c r="G2923" s="1648">
        <v>25</v>
      </c>
      <c r="H2923" s="1648">
        <v>150</v>
      </c>
      <c r="I2923" s="1648"/>
      <c r="J2923" s="1650">
        <v>199726028518</v>
      </c>
    </row>
    <row r="2924" spans="1:10">
      <c r="A2924" s="13" t="s">
        <v>7822</v>
      </c>
      <c r="B2924" s="13" t="s">
        <v>3189</v>
      </c>
      <c r="C2924" s="13" t="s">
        <v>9589</v>
      </c>
      <c r="D2924" s="1608">
        <v>30.57</v>
      </c>
      <c r="E2924" s="210">
        <f>VLOOKUP(A2924,'Lead Sheet'!A:B,2,0)</f>
        <v>0</v>
      </c>
      <c r="F2924" s="1608">
        <f t="shared" si="45"/>
        <v>0</v>
      </c>
      <c r="G2924" s="1648">
        <v>30</v>
      </c>
      <c r="H2924" s="1648">
        <v>120</v>
      </c>
      <c r="I2924" s="1648"/>
      <c r="J2924" s="1650">
        <v>199726028525</v>
      </c>
    </row>
    <row r="2925" spans="1:10">
      <c r="A2925" s="13" t="s">
        <v>7822</v>
      </c>
      <c r="B2925" s="13" t="s">
        <v>3191</v>
      </c>
      <c r="C2925" s="13" t="s">
        <v>9590</v>
      </c>
      <c r="D2925" s="1608">
        <v>79.23</v>
      </c>
      <c r="E2925" s="210">
        <f>VLOOKUP(A2925,'Lead Sheet'!A:B,2,0)</f>
        <v>0</v>
      </c>
      <c r="F2925" s="1608">
        <f t="shared" si="45"/>
        <v>0</v>
      </c>
      <c r="G2925" s="1648">
        <v>25</v>
      </c>
      <c r="H2925" s="1648">
        <v>25</v>
      </c>
      <c r="I2925" s="1648"/>
      <c r="J2925" s="1650">
        <v>199726028532</v>
      </c>
    </row>
    <row r="2926" spans="1:10">
      <c r="A2926" s="13" t="s">
        <v>7822</v>
      </c>
      <c r="B2926" s="13" t="s">
        <v>3193</v>
      </c>
      <c r="C2926" s="13" t="s">
        <v>9591</v>
      </c>
      <c r="D2926" s="1608">
        <v>201.76999999999998</v>
      </c>
      <c r="E2926" s="210">
        <f>VLOOKUP(A2926,'Lead Sheet'!A:B,2,0)</f>
        <v>0</v>
      </c>
      <c r="F2926" s="1608">
        <f t="shared" si="45"/>
        <v>0</v>
      </c>
      <c r="G2926" s="1648">
        <v>10</v>
      </c>
      <c r="H2926" s="1648">
        <v>10</v>
      </c>
      <c r="I2926" s="1648"/>
      <c r="J2926" s="1650">
        <v>199726028549</v>
      </c>
    </row>
    <row r="2927" spans="1:10">
      <c r="A2927" s="13" t="s">
        <v>7822</v>
      </c>
      <c r="B2927" s="13" t="s">
        <v>4795</v>
      </c>
      <c r="C2927" s="13" t="s">
        <v>9592</v>
      </c>
      <c r="D2927" s="1608">
        <v>636.11</v>
      </c>
      <c r="E2927" s="210">
        <f>VLOOKUP(A2927,'Lead Sheet'!A:B,2,0)</f>
        <v>0</v>
      </c>
      <c r="F2927" s="1608">
        <f t="shared" si="45"/>
        <v>0</v>
      </c>
      <c r="G2927" s="1648">
        <v>4</v>
      </c>
      <c r="H2927" s="1648">
        <v>4</v>
      </c>
      <c r="I2927" s="1648"/>
      <c r="J2927" s="1650">
        <v>199726028556</v>
      </c>
    </row>
    <row r="2928" spans="1:10">
      <c r="A2928" s="13" t="s">
        <v>7822</v>
      </c>
      <c r="B2928" s="13" t="s">
        <v>4796</v>
      </c>
      <c r="C2928" s="13" t="s">
        <v>9593</v>
      </c>
      <c r="D2928" s="1608">
        <v>78.22</v>
      </c>
      <c r="E2928" s="210">
        <f>VLOOKUP(A2928,'Lead Sheet'!A:B,2,0)</f>
        <v>0</v>
      </c>
      <c r="F2928" s="1608">
        <f t="shared" si="45"/>
        <v>0</v>
      </c>
      <c r="G2928" s="1648">
        <v>30</v>
      </c>
      <c r="H2928" s="1648">
        <v>120</v>
      </c>
      <c r="I2928" s="1648"/>
      <c r="J2928" s="1650">
        <v>199726028563</v>
      </c>
    </row>
    <row r="2929" spans="1:10">
      <c r="A2929" s="13" t="s">
        <v>7822</v>
      </c>
      <c r="B2929" s="13" t="s">
        <v>3197</v>
      </c>
      <c r="C2929" s="13" t="s">
        <v>9594</v>
      </c>
      <c r="D2929" s="1608">
        <v>23.78</v>
      </c>
      <c r="E2929" s="210">
        <f>VLOOKUP(A2929,'Lead Sheet'!A:B,2,0)</f>
        <v>0</v>
      </c>
      <c r="F2929" s="1608">
        <f t="shared" si="45"/>
        <v>0</v>
      </c>
      <c r="G2929" s="1648">
        <v>25</v>
      </c>
      <c r="H2929" s="1648">
        <v>150</v>
      </c>
      <c r="I2929" s="1648"/>
      <c r="J2929" s="1650">
        <v>199726028570</v>
      </c>
    </row>
    <row r="2930" spans="1:10">
      <c r="A2930" s="13" t="s">
        <v>7822</v>
      </c>
      <c r="B2930" s="13" t="s">
        <v>3199</v>
      </c>
      <c r="C2930" s="13" t="s">
        <v>9595</v>
      </c>
      <c r="D2930" s="1608">
        <v>35.39</v>
      </c>
      <c r="E2930" s="210">
        <f>VLOOKUP(A2930,'Lead Sheet'!A:B,2,0)</f>
        <v>0</v>
      </c>
      <c r="F2930" s="1608">
        <f t="shared" si="45"/>
        <v>0</v>
      </c>
      <c r="G2930" s="1648">
        <v>20</v>
      </c>
      <c r="H2930" s="1648">
        <v>80</v>
      </c>
      <c r="I2930" s="1648"/>
      <c r="J2930" s="1650">
        <v>199726028587</v>
      </c>
    </row>
    <row r="2931" spans="1:10">
      <c r="A2931" s="13" t="s">
        <v>7822</v>
      </c>
      <c r="B2931" s="13" t="s">
        <v>3201</v>
      </c>
      <c r="C2931" s="13" t="s">
        <v>9596</v>
      </c>
      <c r="D2931" s="1608">
        <v>94.84</v>
      </c>
      <c r="E2931" s="210">
        <f>VLOOKUP(A2931,'Lead Sheet'!A:B,2,0)</f>
        <v>0</v>
      </c>
      <c r="F2931" s="1608">
        <f t="shared" si="45"/>
        <v>0</v>
      </c>
      <c r="G2931" s="1648">
        <v>25</v>
      </c>
      <c r="H2931" s="1648">
        <v>25</v>
      </c>
      <c r="I2931" s="1648"/>
      <c r="J2931" s="1650">
        <v>199726028594</v>
      </c>
    </row>
    <row r="2932" spans="1:10">
      <c r="A2932" s="13" t="s">
        <v>7822</v>
      </c>
      <c r="B2932" s="13" t="s">
        <v>3203</v>
      </c>
      <c r="C2932" s="13" t="s">
        <v>9597</v>
      </c>
      <c r="D2932" s="1608">
        <v>302.83999999999997</v>
      </c>
      <c r="E2932" s="210">
        <f>VLOOKUP(A2932,'Lead Sheet'!A:B,2,0)</f>
        <v>0</v>
      </c>
      <c r="F2932" s="1608">
        <f t="shared" si="45"/>
        <v>0</v>
      </c>
      <c r="G2932" s="1648">
        <v>10</v>
      </c>
      <c r="H2932" s="1648">
        <v>10</v>
      </c>
      <c r="I2932" s="1648"/>
      <c r="J2932" s="1650">
        <v>199726028600</v>
      </c>
    </row>
    <row r="2933" spans="1:10">
      <c r="A2933" s="13" t="s">
        <v>7822</v>
      </c>
      <c r="B2933" s="13" t="s">
        <v>4797</v>
      </c>
      <c r="C2933" s="13" t="s">
        <v>9598</v>
      </c>
      <c r="D2933" s="1608">
        <v>504.40999999999997</v>
      </c>
      <c r="E2933" s="210">
        <f>VLOOKUP(A2933,'Lead Sheet'!A:B,2,0)</f>
        <v>0</v>
      </c>
      <c r="F2933" s="1608">
        <f t="shared" si="45"/>
        <v>0</v>
      </c>
      <c r="G2933" s="1648">
        <v>4</v>
      </c>
      <c r="H2933" s="1648">
        <v>4</v>
      </c>
      <c r="I2933" s="1648"/>
      <c r="J2933" s="1650">
        <v>199726028617</v>
      </c>
    </row>
    <row r="2934" spans="1:10">
      <c r="A2934" s="13" t="s">
        <v>7822</v>
      </c>
      <c r="B2934" s="13" t="s">
        <v>4798</v>
      </c>
      <c r="C2934" s="13" t="s">
        <v>9599</v>
      </c>
      <c r="D2934" s="1608">
        <v>1760.96</v>
      </c>
      <c r="E2934" s="210">
        <f>VLOOKUP(A2934,'Lead Sheet'!A:B,2,0)</f>
        <v>0</v>
      </c>
      <c r="F2934" s="1608">
        <f t="shared" si="45"/>
        <v>0</v>
      </c>
      <c r="G2934" s="1648">
        <v>4</v>
      </c>
      <c r="H2934" s="1648">
        <v>4</v>
      </c>
      <c r="I2934" s="1648"/>
      <c r="J2934" s="1650">
        <v>199726028624</v>
      </c>
    </row>
    <row r="2935" spans="1:10">
      <c r="A2935" s="13" t="s">
        <v>7822</v>
      </c>
      <c r="B2935" s="13" t="s">
        <v>4799</v>
      </c>
      <c r="C2935" s="13" t="s">
        <v>9600</v>
      </c>
      <c r="D2935" s="1608">
        <v>1903.4</v>
      </c>
      <c r="E2935" s="210">
        <f>VLOOKUP(A2935,'Lead Sheet'!A:B,2,0)</f>
        <v>0</v>
      </c>
      <c r="F2935" s="1608">
        <f t="shared" si="45"/>
        <v>0</v>
      </c>
      <c r="G2935" s="1648">
        <v>0</v>
      </c>
      <c r="H2935" s="1648">
        <v>0</v>
      </c>
      <c r="I2935" s="1648"/>
      <c r="J2935" s="1650">
        <v>199726028631</v>
      </c>
    </row>
    <row r="2936" spans="1:10">
      <c r="A2936" s="13" t="s">
        <v>7822</v>
      </c>
      <c r="B2936" s="13" t="s">
        <v>4800</v>
      </c>
      <c r="C2936" s="13" t="s">
        <v>9601</v>
      </c>
      <c r="D2936" s="1608">
        <v>84.5</v>
      </c>
      <c r="E2936" s="210">
        <f>VLOOKUP(A2936,'Lead Sheet'!A:B,2,0)</f>
        <v>0</v>
      </c>
      <c r="F2936" s="1608">
        <f t="shared" si="45"/>
        <v>0</v>
      </c>
      <c r="G2936" s="1648">
        <v>30</v>
      </c>
      <c r="H2936" s="1648">
        <v>30</v>
      </c>
      <c r="I2936" s="1648"/>
      <c r="J2936" s="1650">
        <v>199726028648</v>
      </c>
    </row>
    <row r="2937" spans="1:10">
      <c r="A2937" s="13" t="s">
        <v>7822</v>
      </c>
      <c r="B2937" s="13" t="s">
        <v>4801</v>
      </c>
      <c r="C2937" s="13" t="s">
        <v>9602</v>
      </c>
      <c r="D2937" s="1608">
        <v>270.78999999999996</v>
      </c>
      <c r="E2937" s="210">
        <f>VLOOKUP(A2937,'Lead Sheet'!A:B,2,0)</f>
        <v>0</v>
      </c>
      <c r="F2937" s="1608">
        <f t="shared" si="45"/>
        <v>0</v>
      </c>
      <c r="G2937" s="1648">
        <v>20</v>
      </c>
      <c r="H2937" s="1648">
        <v>20</v>
      </c>
      <c r="I2937" s="1648"/>
      <c r="J2937" s="1650">
        <v>199726028655</v>
      </c>
    </row>
    <row r="2938" spans="1:10">
      <c r="A2938" s="13" t="s">
        <v>7822</v>
      </c>
      <c r="B2938" s="13" t="s">
        <v>4802</v>
      </c>
      <c r="C2938" s="13" t="s">
        <v>9468</v>
      </c>
      <c r="D2938" s="1608">
        <v>42.75</v>
      </c>
      <c r="E2938" s="210">
        <f>VLOOKUP(A2938,'Lead Sheet'!A:B,2,0)</f>
        <v>0</v>
      </c>
      <c r="F2938" s="1608">
        <f t="shared" si="45"/>
        <v>0</v>
      </c>
      <c r="G2938" s="1648">
        <v>50</v>
      </c>
      <c r="H2938" s="1648">
        <v>50</v>
      </c>
      <c r="I2938" s="1648"/>
      <c r="J2938" s="1650">
        <v>199726028662</v>
      </c>
    </row>
    <row r="2939" spans="1:10">
      <c r="A2939" s="13" t="s">
        <v>7822</v>
      </c>
      <c r="B2939" s="13" t="s">
        <v>3211</v>
      </c>
      <c r="C2939" s="13" t="s">
        <v>9469</v>
      </c>
      <c r="D2939" s="1608">
        <v>19.84</v>
      </c>
      <c r="E2939" s="210">
        <f>VLOOKUP(A2939,'Lead Sheet'!A:B,2,0)</f>
        <v>0</v>
      </c>
      <c r="F2939" s="1608">
        <f t="shared" si="45"/>
        <v>0</v>
      </c>
      <c r="G2939" s="1648">
        <v>60</v>
      </c>
      <c r="H2939" s="1648">
        <v>60</v>
      </c>
      <c r="I2939" s="1648"/>
      <c r="J2939" s="1650">
        <v>199726028679</v>
      </c>
    </row>
    <row r="2940" spans="1:10">
      <c r="A2940" s="13" t="s">
        <v>7822</v>
      </c>
      <c r="B2940" s="13" t="s">
        <v>3213</v>
      </c>
      <c r="C2940" s="13" t="s">
        <v>9470</v>
      </c>
      <c r="D2940" s="1608">
        <v>29.19</v>
      </c>
      <c r="E2940" s="210">
        <f>VLOOKUP(A2940,'Lead Sheet'!A:B,2,0)</f>
        <v>0</v>
      </c>
      <c r="F2940" s="1608">
        <f t="shared" si="45"/>
        <v>0</v>
      </c>
      <c r="G2940" s="1648">
        <v>35</v>
      </c>
      <c r="H2940" s="1648">
        <v>35</v>
      </c>
      <c r="I2940" s="1648"/>
      <c r="J2940" s="1650">
        <v>199726028686</v>
      </c>
    </row>
    <row r="2941" spans="1:10">
      <c r="A2941" s="13" t="s">
        <v>7822</v>
      </c>
      <c r="B2941" s="13" t="s">
        <v>3215</v>
      </c>
      <c r="C2941" s="13" t="s">
        <v>9471</v>
      </c>
      <c r="D2941" s="1608">
        <v>76.89</v>
      </c>
      <c r="E2941" s="210">
        <f>VLOOKUP(A2941,'Lead Sheet'!A:B,2,0)</f>
        <v>0</v>
      </c>
      <c r="F2941" s="1608">
        <f t="shared" si="45"/>
        <v>0</v>
      </c>
      <c r="G2941" s="1648">
        <v>15</v>
      </c>
      <c r="H2941" s="1648">
        <v>15</v>
      </c>
      <c r="I2941" s="1648"/>
      <c r="J2941" s="1650">
        <v>199726028693</v>
      </c>
    </row>
    <row r="2942" spans="1:10">
      <c r="A2942" s="13" t="s">
        <v>7822</v>
      </c>
      <c r="B2942" s="13" t="s">
        <v>3217</v>
      </c>
      <c r="C2942" s="13" t="s">
        <v>9472</v>
      </c>
      <c r="D2942" s="1608">
        <v>141.25</v>
      </c>
      <c r="E2942" s="210">
        <f>VLOOKUP(A2942,'Lead Sheet'!A:B,2,0)</f>
        <v>0</v>
      </c>
      <c r="F2942" s="1608">
        <f t="shared" si="45"/>
        <v>0</v>
      </c>
      <c r="G2942" s="1648">
        <v>5</v>
      </c>
      <c r="H2942" s="1648">
        <v>5</v>
      </c>
      <c r="I2942" s="1648"/>
      <c r="J2942" s="1650">
        <v>199726028709</v>
      </c>
    </row>
    <row r="2943" spans="1:10">
      <c r="A2943" s="13" t="s">
        <v>7822</v>
      </c>
      <c r="B2943" s="13" t="s">
        <v>3710</v>
      </c>
      <c r="C2943" s="13" t="s">
        <v>9473</v>
      </c>
      <c r="D2943" s="1608">
        <v>567.14</v>
      </c>
      <c r="E2943" s="210">
        <f>VLOOKUP(A2943,'Lead Sheet'!A:B,2,0)</f>
        <v>0</v>
      </c>
      <c r="F2943" s="1608">
        <f t="shared" si="45"/>
        <v>0</v>
      </c>
      <c r="G2943" s="1648">
        <v>3</v>
      </c>
      <c r="H2943" s="1648">
        <v>3</v>
      </c>
      <c r="I2943" s="1648"/>
      <c r="J2943" s="1650">
        <v>199726028716</v>
      </c>
    </row>
    <row r="2944" spans="1:10">
      <c r="A2944" s="13" t="s">
        <v>7822</v>
      </c>
      <c r="B2944" s="13" t="s">
        <v>4803</v>
      </c>
      <c r="C2944" s="13" t="s">
        <v>9474</v>
      </c>
      <c r="D2944" s="1608">
        <v>1256.54</v>
      </c>
      <c r="E2944" s="210">
        <f>VLOOKUP(A2944,'Lead Sheet'!A:B,2,0)</f>
        <v>0</v>
      </c>
      <c r="F2944" s="1608">
        <f t="shared" si="45"/>
        <v>0</v>
      </c>
      <c r="G2944" s="1648">
        <v>2</v>
      </c>
      <c r="H2944" s="1648">
        <v>2</v>
      </c>
      <c r="I2944" s="1648"/>
      <c r="J2944" s="1650">
        <v>199726028723</v>
      </c>
    </row>
    <row r="2945" spans="1:10">
      <c r="A2945" s="13" t="s">
        <v>7822</v>
      </c>
      <c r="B2945" s="13" t="s">
        <v>4804</v>
      </c>
      <c r="C2945" s="13" t="s">
        <v>9872</v>
      </c>
      <c r="D2945" s="1608">
        <v>36.239999999999995</v>
      </c>
      <c r="E2945" s="210">
        <f>VLOOKUP(A2945,'Lead Sheet'!A:B,2,0)</f>
        <v>0</v>
      </c>
      <c r="F2945" s="1608">
        <f t="shared" si="45"/>
        <v>0</v>
      </c>
      <c r="G2945" s="1648">
        <v>10</v>
      </c>
      <c r="H2945" s="1648">
        <v>40</v>
      </c>
      <c r="I2945" s="1648"/>
      <c r="J2945" s="1650">
        <v>199726028730</v>
      </c>
    </row>
    <row r="2946" spans="1:10">
      <c r="A2946" s="13" t="s">
        <v>7822</v>
      </c>
      <c r="B2946" s="13" t="s">
        <v>3222</v>
      </c>
      <c r="C2946" s="13" t="s">
        <v>9873</v>
      </c>
      <c r="D2946" s="1608">
        <v>25.71</v>
      </c>
      <c r="E2946" s="210">
        <f>VLOOKUP(A2946,'Lead Sheet'!A:B,2,0)</f>
        <v>0</v>
      </c>
      <c r="F2946" s="1608">
        <f t="shared" si="45"/>
        <v>0</v>
      </c>
      <c r="G2946" s="1648">
        <v>15</v>
      </c>
      <c r="H2946" s="1648">
        <v>60</v>
      </c>
      <c r="I2946" s="1648"/>
      <c r="J2946" s="1650">
        <v>199726028747</v>
      </c>
    </row>
    <row r="2947" spans="1:10">
      <c r="A2947" s="13" t="s">
        <v>7822</v>
      </c>
      <c r="B2947" s="13" t="s">
        <v>3224</v>
      </c>
      <c r="C2947" s="13" t="s">
        <v>9874</v>
      </c>
      <c r="D2947" s="1608">
        <v>25.790000000000003</v>
      </c>
      <c r="E2947" s="210">
        <f>VLOOKUP(A2947,'Lead Sheet'!A:B,2,0)</f>
        <v>0</v>
      </c>
      <c r="F2947" s="1608">
        <f t="shared" ref="F2947:F3010" si="46">IFERROR(D2947*E2947,"NET")</f>
        <v>0</v>
      </c>
      <c r="G2947" s="1648">
        <v>50</v>
      </c>
      <c r="H2947" s="1648">
        <v>50</v>
      </c>
      <c r="I2947" s="1648"/>
      <c r="J2947" s="1650">
        <v>199726028754</v>
      </c>
    </row>
    <row r="2948" spans="1:10">
      <c r="A2948" s="13" t="s">
        <v>7822</v>
      </c>
      <c r="B2948" s="13" t="s">
        <v>3226</v>
      </c>
      <c r="C2948" s="13" t="s">
        <v>9875</v>
      </c>
      <c r="D2948" s="1608">
        <v>31.2</v>
      </c>
      <c r="E2948" s="210">
        <f>VLOOKUP(A2948,'Lead Sheet'!A:B,2,0)</f>
        <v>0</v>
      </c>
      <c r="F2948" s="1608">
        <f t="shared" si="46"/>
        <v>0</v>
      </c>
      <c r="G2948" s="1648">
        <v>15</v>
      </c>
      <c r="H2948" s="1648">
        <v>60</v>
      </c>
      <c r="I2948" s="1648"/>
      <c r="J2948" s="1650">
        <v>199726028761</v>
      </c>
    </row>
    <row r="2949" spans="1:10">
      <c r="A2949" s="13" t="s">
        <v>7822</v>
      </c>
      <c r="B2949" s="13" t="s">
        <v>3228</v>
      </c>
      <c r="C2949" s="13" t="s">
        <v>9876</v>
      </c>
      <c r="D2949" s="1608">
        <v>56.169999999999995</v>
      </c>
      <c r="E2949" s="210">
        <f>VLOOKUP(A2949,'Lead Sheet'!A:B,2,0)</f>
        <v>0</v>
      </c>
      <c r="F2949" s="1608">
        <f t="shared" si="46"/>
        <v>0</v>
      </c>
      <c r="G2949" s="1648">
        <v>8</v>
      </c>
      <c r="H2949" s="1648">
        <v>32</v>
      </c>
      <c r="I2949" s="1648"/>
      <c r="J2949" s="1650">
        <v>199726028778</v>
      </c>
    </row>
    <row r="2950" spans="1:10">
      <c r="A2950" s="13" t="s">
        <v>7822</v>
      </c>
      <c r="B2950" s="13" t="s">
        <v>3230</v>
      </c>
      <c r="C2950" s="13" t="s">
        <v>9877</v>
      </c>
      <c r="D2950" s="1608">
        <v>57.85</v>
      </c>
      <c r="E2950" s="210">
        <f>VLOOKUP(A2950,'Lead Sheet'!A:B,2,0)</f>
        <v>0</v>
      </c>
      <c r="F2950" s="1608">
        <f t="shared" si="46"/>
        <v>0</v>
      </c>
      <c r="G2950" s="1648">
        <v>15</v>
      </c>
      <c r="H2950" s="1648">
        <v>15</v>
      </c>
      <c r="I2950" s="1648"/>
      <c r="J2950" s="1650">
        <v>199726028785</v>
      </c>
    </row>
    <row r="2951" spans="1:10">
      <c r="A2951" s="13" t="s">
        <v>7822</v>
      </c>
      <c r="B2951" s="13" t="s">
        <v>3624</v>
      </c>
      <c r="C2951" s="13" t="s">
        <v>9878</v>
      </c>
      <c r="D2951" s="1608">
        <v>148.09</v>
      </c>
      <c r="E2951" s="210">
        <f>VLOOKUP(A2951,'Lead Sheet'!A:B,2,0)</f>
        <v>0</v>
      </c>
      <c r="F2951" s="1608">
        <f t="shared" si="46"/>
        <v>0</v>
      </c>
      <c r="G2951" s="1648">
        <v>10</v>
      </c>
      <c r="H2951" s="1648">
        <v>10</v>
      </c>
      <c r="I2951" s="1648"/>
      <c r="J2951" s="1650">
        <v>199726028792</v>
      </c>
    </row>
    <row r="2952" spans="1:10">
      <c r="A2952" s="13" t="s">
        <v>7822</v>
      </c>
      <c r="B2952" s="13" t="s">
        <v>3233</v>
      </c>
      <c r="C2952" s="13" t="s">
        <v>9879</v>
      </c>
      <c r="D2952" s="1608">
        <v>121.53</v>
      </c>
      <c r="E2952" s="210">
        <f>VLOOKUP(A2952,'Lead Sheet'!A:B,2,0)</f>
        <v>0</v>
      </c>
      <c r="F2952" s="1608">
        <f t="shared" si="46"/>
        <v>0</v>
      </c>
      <c r="G2952" s="1648">
        <v>10</v>
      </c>
      <c r="H2952" s="1648">
        <v>10</v>
      </c>
      <c r="I2952" s="1648"/>
      <c r="J2952" s="1650">
        <v>199726028808</v>
      </c>
    </row>
    <row r="2953" spans="1:10">
      <c r="A2953" s="13" t="s">
        <v>7822</v>
      </c>
      <c r="B2953" s="13" t="s">
        <v>3235</v>
      </c>
      <c r="C2953" s="13" t="s">
        <v>9880</v>
      </c>
      <c r="D2953" s="1608">
        <v>165.17999999999998</v>
      </c>
      <c r="E2953" s="210">
        <f>VLOOKUP(A2953,'Lead Sheet'!A:B,2,0)</f>
        <v>0</v>
      </c>
      <c r="F2953" s="1608">
        <f t="shared" si="46"/>
        <v>0</v>
      </c>
      <c r="G2953" s="1648">
        <v>10</v>
      </c>
      <c r="H2953" s="1648">
        <v>10</v>
      </c>
      <c r="I2953" s="1648"/>
      <c r="J2953" s="1650">
        <v>199726028815</v>
      </c>
    </row>
    <row r="2954" spans="1:10">
      <c r="A2954" s="13" t="s">
        <v>7822</v>
      </c>
      <c r="B2954" s="13" t="s">
        <v>4805</v>
      </c>
      <c r="C2954" s="13" t="s">
        <v>9881</v>
      </c>
      <c r="D2954" s="1608">
        <v>610.36</v>
      </c>
      <c r="E2954" s="210">
        <f>VLOOKUP(A2954,'Lead Sheet'!A:B,2,0)</f>
        <v>0</v>
      </c>
      <c r="F2954" s="1608">
        <f t="shared" si="46"/>
        <v>0</v>
      </c>
      <c r="G2954" s="1648">
        <v>5</v>
      </c>
      <c r="H2954" s="1648">
        <v>5</v>
      </c>
      <c r="I2954" s="1648"/>
      <c r="J2954" s="1650">
        <v>199726028822</v>
      </c>
    </row>
    <row r="2955" spans="1:10">
      <c r="A2955" s="13" t="s">
        <v>7822</v>
      </c>
      <c r="B2955" s="13" t="s">
        <v>4806</v>
      </c>
      <c r="C2955" s="13" t="s">
        <v>9882</v>
      </c>
      <c r="D2955" s="1608">
        <v>670.1</v>
      </c>
      <c r="E2955" s="210">
        <f>VLOOKUP(A2955,'Lead Sheet'!A:B,2,0)</f>
        <v>0</v>
      </c>
      <c r="F2955" s="1608">
        <f t="shared" si="46"/>
        <v>0</v>
      </c>
      <c r="G2955" s="1648">
        <v>4</v>
      </c>
      <c r="H2955" s="1648">
        <v>4</v>
      </c>
      <c r="I2955" s="1648"/>
      <c r="J2955" s="1650">
        <v>199726028839</v>
      </c>
    </row>
    <row r="2956" spans="1:10">
      <c r="A2956" s="13" t="s">
        <v>7822</v>
      </c>
      <c r="B2956" s="13" t="s">
        <v>4807</v>
      </c>
      <c r="C2956" s="13" t="s">
        <v>9883</v>
      </c>
      <c r="D2956" s="1608">
        <v>548.49</v>
      </c>
      <c r="E2956" s="210">
        <f>VLOOKUP(A2956,'Lead Sheet'!A:B,2,0)</f>
        <v>0</v>
      </c>
      <c r="F2956" s="1608">
        <f t="shared" si="46"/>
        <v>0</v>
      </c>
      <c r="G2956" s="1648">
        <v>4</v>
      </c>
      <c r="H2956" s="1648">
        <v>4</v>
      </c>
      <c r="I2956" s="1648"/>
      <c r="J2956" s="1650">
        <v>199726028846</v>
      </c>
    </row>
    <row r="2957" spans="1:10">
      <c r="A2957" s="13" t="s">
        <v>7822</v>
      </c>
      <c r="B2957" s="13" t="s">
        <v>3240</v>
      </c>
      <c r="C2957" s="13" t="s">
        <v>9603</v>
      </c>
      <c r="D2957" s="1608">
        <v>59.85</v>
      </c>
      <c r="E2957" s="210">
        <f>VLOOKUP(A2957,'Lead Sheet'!A:B,2,0)</f>
        <v>0</v>
      </c>
      <c r="F2957" s="1608">
        <f t="shared" si="46"/>
        <v>0</v>
      </c>
      <c r="G2957" s="1648">
        <v>25</v>
      </c>
      <c r="H2957" s="1648">
        <v>100</v>
      </c>
      <c r="I2957" s="1648"/>
      <c r="J2957" s="1650">
        <v>199726028853</v>
      </c>
    </row>
    <row r="2958" spans="1:10">
      <c r="A2958" s="13" t="s">
        <v>7822</v>
      </c>
      <c r="B2958" s="13" t="s">
        <v>3242</v>
      </c>
      <c r="C2958" s="13" t="s">
        <v>9604</v>
      </c>
      <c r="D2958" s="1608">
        <v>58.05</v>
      </c>
      <c r="E2958" s="210">
        <f>VLOOKUP(A2958,'Lead Sheet'!A:B,2,0)</f>
        <v>0</v>
      </c>
      <c r="F2958" s="1608">
        <f t="shared" si="46"/>
        <v>0</v>
      </c>
      <c r="G2958" s="1648">
        <v>30</v>
      </c>
      <c r="H2958" s="1648">
        <v>30</v>
      </c>
      <c r="I2958" s="1648"/>
      <c r="J2958" s="1650">
        <v>199726028860</v>
      </c>
    </row>
    <row r="2959" spans="1:10">
      <c r="A2959" s="13" t="s">
        <v>7822</v>
      </c>
      <c r="B2959" s="13" t="s">
        <v>3244</v>
      </c>
      <c r="C2959" s="13" t="s">
        <v>9605</v>
      </c>
      <c r="D2959" s="1608">
        <v>96.76</v>
      </c>
      <c r="E2959" s="210">
        <f>VLOOKUP(A2959,'Lead Sheet'!A:B,2,0)</f>
        <v>0</v>
      </c>
      <c r="F2959" s="1608">
        <f t="shared" si="46"/>
        <v>0</v>
      </c>
      <c r="G2959" s="1648">
        <v>10</v>
      </c>
      <c r="H2959" s="1648">
        <v>10</v>
      </c>
      <c r="I2959" s="1648"/>
      <c r="J2959" s="1650">
        <v>199726028877</v>
      </c>
    </row>
    <row r="2960" spans="1:10">
      <c r="A2960" s="13" t="s">
        <v>7822</v>
      </c>
      <c r="B2960" s="13" t="s">
        <v>3246</v>
      </c>
      <c r="C2960" s="13" t="s">
        <v>9606</v>
      </c>
      <c r="D2960" s="1608">
        <v>244.32</v>
      </c>
      <c r="E2960" s="210">
        <f>VLOOKUP(A2960,'Lead Sheet'!A:B,2,0)</f>
        <v>0</v>
      </c>
      <c r="F2960" s="1608">
        <f t="shared" si="46"/>
        <v>0</v>
      </c>
      <c r="G2960" s="1648">
        <v>10</v>
      </c>
      <c r="H2960" s="1648">
        <v>10</v>
      </c>
      <c r="I2960" s="1648"/>
      <c r="J2960" s="1650">
        <v>199726028884</v>
      </c>
    </row>
    <row r="2961" spans="1:10">
      <c r="A2961" s="13" t="s">
        <v>7822</v>
      </c>
      <c r="B2961" s="13" t="s">
        <v>4808</v>
      </c>
      <c r="C2961" s="13" t="s">
        <v>9884</v>
      </c>
      <c r="D2961" s="1608">
        <v>53.11</v>
      </c>
      <c r="E2961" s="210">
        <f>VLOOKUP(A2961,'Lead Sheet'!A:B,2,0)</f>
        <v>0</v>
      </c>
      <c r="F2961" s="1608">
        <f t="shared" si="46"/>
        <v>0</v>
      </c>
      <c r="G2961" s="1648">
        <v>50</v>
      </c>
      <c r="H2961" s="1648">
        <v>50</v>
      </c>
      <c r="I2961" s="1648"/>
      <c r="J2961" s="1650">
        <v>199726028891</v>
      </c>
    </row>
    <row r="2962" spans="1:10">
      <c r="A2962" s="13" t="s">
        <v>7822</v>
      </c>
      <c r="B2962" s="13" t="s">
        <v>4809</v>
      </c>
      <c r="C2962" s="13" t="s">
        <v>9885</v>
      </c>
      <c r="D2962" s="1608">
        <v>45.57</v>
      </c>
      <c r="E2962" s="210">
        <f>VLOOKUP(A2962,'Lead Sheet'!A:B,2,0)</f>
        <v>0</v>
      </c>
      <c r="F2962" s="1608">
        <f t="shared" si="46"/>
        <v>0</v>
      </c>
      <c r="G2962" s="1648">
        <v>15</v>
      </c>
      <c r="H2962" s="1648">
        <v>60</v>
      </c>
      <c r="I2962" s="1648"/>
      <c r="J2962" s="1650">
        <v>199726028907</v>
      </c>
    </row>
    <row r="2963" spans="1:10">
      <c r="A2963" s="13" t="s">
        <v>7822</v>
      </c>
      <c r="B2963" s="13" t="s">
        <v>3753</v>
      </c>
      <c r="C2963" s="13" t="s">
        <v>9886</v>
      </c>
      <c r="D2963" s="1608">
        <v>51.15</v>
      </c>
      <c r="E2963" s="210">
        <f>VLOOKUP(A2963,'Lead Sheet'!A:B,2,0)</f>
        <v>0</v>
      </c>
      <c r="F2963" s="1608">
        <f t="shared" si="46"/>
        <v>0</v>
      </c>
      <c r="G2963" s="1648">
        <v>15</v>
      </c>
      <c r="H2963" s="1648">
        <v>60</v>
      </c>
      <c r="I2963" s="1648"/>
      <c r="J2963" s="1650">
        <v>199726028914</v>
      </c>
    </row>
    <row r="2964" spans="1:10">
      <c r="A2964" s="13" t="s">
        <v>7822</v>
      </c>
      <c r="B2964" s="13" t="s">
        <v>3754</v>
      </c>
      <c r="C2964" s="13" t="s">
        <v>9887</v>
      </c>
      <c r="D2964" s="1608">
        <v>111.33</v>
      </c>
      <c r="E2964" s="210">
        <f>VLOOKUP(A2964,'Lead Sheet'!A:B,2,0)</f>
        <v>0</v>
      </c>
      <c r="F2964" s="1608">
        <f t="shared" si="46"/>
        <v>0</v>
      </c>
      <c r="G2964" s="1648">
        <v>9</v>
      </c>
      <c r="H2964" s="1648">
        <v>36</v>
      </c>
      <c r="I2964" s="1648"/>
      <c r="J2964" s="1650">
        <v>199726028921</v>
      </c>
    </row>
    <row r="2965" spans="1:10">
      <c r="A2965" s="13" t="s">
        <v>7822</v>
      </c>
      <c r="B2965" s="13" t="s">
        <v>3755</v>
      </c>
      <c r="C2965" s="13" t="s">
        <v>9888</v>
      </c>
      <c r="D2965" s="1608">
        <v>95.59</v>
      </c>
      <c r="E2965" s="210">
        <f>VLOOKUP(A2965,'Lead Sheet'!A:B,2,0)</f>
        <v>0</v>
      </c>
      <c r="F2965" s="1608">
        <f t="shared" si="46"/>
        <v>0</v>
      </c>
      <c r="G2965" s="1648">
        <v>15</v>
      </c>
      <c r="H2965" s="1648">
        <v>15</v>
      </c>
      <c r="I2965" s="1648"/>
      <c r="J2965" s="1650">
        <v>199726028938</v>
      </c>
    </row>
    <row r="2966" spans="1:10">
      <c r="A2966" s="13" t="s">
        <v>7822</v>
      </c>
      <c r="B2966" s="13" t="s">
        <v>4810</v>
      </c>
      <c r="C2966" s="13" t="s">
        <v>9889</v>
      </c>
      <c r="D2966" s="1608">
        <v>181.59</v>
      </c>
      <c r="E2966" s="210">
        <f>VLOOKUP(A2966,'Lead Sheet'!A:B,2,0)</f>
        <v>0</v>
      </c>
      <c r="F2966" s="1608">
        <f t="shared" si="46"/>
        <v>0</v>
      </c>
      <c r="G2966" s="1648">
        <v>10</v>
      </c>
      <c r="H2966" s="1648">
        <v>10</v>
      </c>
      <c r="I2966" s="1648"/>
      <c r="J2966" s="1650">
        <v>199726028945</v>
      </c>
    </row>
    <row r="2967" spans="1:10">
      <c r="A2967" s="13" t="s">
        <v>7822</v>
      </c>
      <c r="B2967" s="13" t="s">
        <v>3756</v>
      </c>
      <c r="C2967" s="13" t="s">
        <v>9475</v>
      </c>
      <c r="D2967" s="1608">
        <v>208.54999999999998</v>
      </c>
      <c r="E2967" s="210">
        <f>VLOOKUP(A2967,'Lead Sheet'!A:B,2,0)</f>
        <v>0</v>
      </c>
      <c r="F2967" s="1608">
        <f t="shared" si="46"/>
        <v>0</v>
      </c>
      <c r="G2967" s="1648">
        <v>8</v>
      </c>
      <c r="H2967" s="1648">
        <v>8</v>
      </c>
      <c r="I2967" s="1648"/>
      <c r="J2967" s="1650">
        <v>199726028952</v>
      </c>
    </row>
    <row r="2968" spans="1:10">
      <c r="A2968" s="13" t="s">
        <v>7822</v>
      </c>
      <c r="B2968" s="13" t="s">
        <v>3757</v>
      </c>
      <c r="C2968" s="13" t="s">
        <v>9476</v>
      </c>
      <c r="D2968" s="1608">
        <v>149.44999999999999</v>
      </c>
      <c r="E2968" s="210">
        <f>VLOOKUP(A2968,'Lead Sheet'!A:B,2,0)</f>
        <v>0</v>
      </c>
      <c r="F2968" s="1608">
        <f t="shared" si="46"/>
        <v>0</v>
      </c>
      <c r="G2968" s="1648">
        <v>10</v>
      </c>
      <c r="H2968" s="1648">
        <v>10</v>
      </c>
      <c r="I2968" s="1648"/>
      <c r="J2968" s="1650">
        <v>199726028969</v>
      </c>
    </row>
    <row r="2969" spans="1:10">
      <c r="A2969" s="13" t="s">
        <v>7822</v>
      </c>
      <c r="B2969" s="13" t="s">
        <v>4811</v>
      </c>
      <c r="C2969" s="13" t="s">
        <v>9477</v>
      </c>
      <c r="D2969" s="1608">
        <v>335.55</v>
      </c>
      <c r="E2969" s="210">
        <f>VLOOKUP(A2969,'Lead Sheet'!A:B,2,0)</f>
        <v>0</v>
      </c>
      <c r="F2969" s="1608">
        <f t="shared" si="46"/>
        <v>0</v>
      </c>
      <c r="G2969" s="1648">
        <v>4</v>
      </c>
      <c r="H2969" s="1648">
        <v>4</v>
      </c>
      <c r="I2969" s="1648"/>
      <c r="J2969" s="1650">
        <v>199726028976</v>
      </c>
    </row>
    <row r="2970" spans="1:10">
      <c r="A2970" s="13" t="s">
        <v>7822</v>
      </c>
      <c r="B2970" s="13" t="s">
        <v>4812</v>
      </c>
      <c r="C2970" s="13" t="s">
        <v>9478</v>
      </c>
      <c r="D2970" s="1608">
        <v>216.41</v>
      </c>
      <c r="E2970" s="210">
        <f>VLOOKUP(A2970,'Lead Sheet'!A:B,2,0)</f>
        <v>0</v>
      </c>
      <c r="F2970" s="1608">
        <f t="shared" si="46"/>
        <v>0</v>
      </c>
      <c r="G2970" s="1648">
        <v>10</v>
      </c>
      <c r="H2970" s="1648">
        <v>10</v>
      </c>
      <c r="I2970" s="1648"/>
      <c r="J2970" s="1650">
        <v>199726028983</v>
      </c>
    </row>
    <row r="2971" spans="1:10">
      <c r="A2971" s="13" t="s">
        <v>7822</v>
      </c>
      <c r="B2971" s="13" t="s">
        <v>3758</v>
      </c>
      <c r="C2971" s="13" t="s">
        <v>9479</v>
      </c>
      <c r="D2971" s="1608">
        <v>149.44999999999999</v>
      </c>
      <c r="E2971" s="210">
        <f>VLOOKUP(A2971,'Lead Sheet'!A:B,2,0)</f>
        <v>0</v>
      </c>
      <c r="F2971" s="1608">
        <f t="shared" si="46"/>
        <v>0</v>
      </c>
      <c r="G2971" s="1648">
        <v>12</v>
      </c>
      <c r="H2971" s="1648">
        <v>12</v>
      </c>
      <c r="I2971" s="1648"/>
      <c r="J2971" s="1650">
        <v>199726028990</v>
      </c>
    </row>
    <row r="2972" spans="1:10">
      <c r="A2972" s="13" t="s">
        <v>7822</v>
      </c>
      <c r="B2972" s="13" t="s">
        <v>4813</v>
      </c>
      <c r="C2972" s="13" t="s">
        <v>9480</v>
      </c>
      <c r="D2972" s="1608">
        <v>335.55</v>
      </c>
      <c r="E2972" s="210">
        <f>VLOOKUP(A2972,'Lead Sheet'!A:B,2,0)</f>
        <v>0</v>
      </c>
      <c r="F2972" s="1608">
        <f t="shared" si="46"/>
        <v>0</v>
      </c>
      <c r="G2972" s="1648">
        <v>8</v>
      </c>
      <c r="H2972" s="1648">
        <v>8</v>
      </c>
      <c r="I2972" s="1648"/>
      <c r="J2972" s="1650">
        <v>199726029003</v>
      </c>
    </row>
    <row r="2973" spans="1:10">
      <c r="A2973" s="13" t="s">
        <v>7822</v>
      </c>
      <c r="B2973" s="13" t="s">
        <v>4814</v>
      </c>
      <c r="C2973" s="13" t="s">
        <v>9607</v>
      </c>
      <c r="D2973" s="1608">
        <v>152.85</v>
      </c>
      <c r="E2973" s="210">
        <f>VLOOKUP(A2973,'Lead Sheet'!A:B,2,0)</f>
        <v>0</v>
      </c>
      <c r="F2973" s="1608">
        <f t="shared" si="46"/>
        <v>0</v>
      </c>
      <c r="G2973" s="1648">
        <v>6</v>
      </c>
      <c r="H2973" s="1648">
        <v>6</v>
      </c>
      <c r="I2973" s="1648"/>
      <c r="J2973" s="1650">
        <v>199726029010</v>
      </c>
    </row>
    <row r="2974" spans="1:10">
      <c r="A2974" s="13" t="s">
        <v>7822</v>
      </c>
      <c r="B2974" s="13" t="s">
        <v>4815</v>
      </c>
      <c r="C2974" s="13" t="s">
        <v>9608</v>
      </c>
      <c r="D2974" s="1608">
        <v>220.75</v>
      </c>
      <c r="E2974" s="210">
        <f>VLOOKUP(A2974,'Lead Sheet'!A:B,2,0)</f>
        <v>0</v>
      </c>
      <c r="F2974" s="1608">
        <f t="shared" si="46"/>
        <v>0</v>
      </c>
      <c r="G2974" s="1648">
        <v>6</v>
      </c>
      <c r="H2974" s="1648">
        <v>6</v>
      </c>
      <c r="I2974" s="1648"/>
      <c r="J2974" s="1650">
        <v>199726029027</v>
      </c>
    </row>
    <row r="2975" spans="1:10">
      <c r="A2975" s="13" t="s">
        <v>7822</v>
      </c>
      <c r="B2975" s="13" t="s">
        <v>4816</v>
      </c>
      <c r="C2975" s="13" t="s">
        <v>9609</v>
      </c>
      <c r="D2975" s="1608">
        <v>456.14</v>
      </c>
      <c r="E2975" s="210">
        <f>VLOOKUP(A2975,'Lead Sheet'!A:B,2,0)</f>
        <v>0</v>
      </c>
      <c r="F2975" s="1608">
        <f t="shared" si="46"/>
        <v>0</v>
      </c>
      <c r="G2975" s="1648">
        <v>5</v>
      </c>
      <c r="H2975" s="1648">
        <v>5</v>
      </c>
      <c r="I2975" s="1648"/>
      <c r="J2975" s="1650">
        <v>199726029034</v>
      </c>
    </row>
    <row r="2976" spans="1:10">
      <c r="A2976" s="13" t="s">
        <v>7822</v>
      </c>
      <c r="B2976" s="13" t="s">
        <v>3263</v>
      </c>
      <c r="C2976" s="13" t="s">
        <v>9481</v>
      </c>
      <c r="D2976" s="1608">
        <v>43.97</v>
      </c>
      <c r="E2976" s="210">
        <f>VLOOKUP(A2976,'Lead Sheet'!A:B,2,0)</f>
        <v>0</v>
      </c>
      <c r="F2976" s="1608">
        <f t="shared" si="46"/>
        <v>0</v>
      </c>
      <c r="G2976" s="1648">
        <v>15</v>
      </c>
      <c r="H2976" s="1648">
        <v>60</v>
      </c>
      <c r="I2976" s="1648"/>
      <c r="J2976" s="1650">
        <v>199726029041</v>
      </c>
    </row>
    <row r="2977" spans="1:10">
      <c r="A2977" s="13" t="s">
        <v>7822</v>
      </c>
      <c r="B2977" s="13" t="s">
        <v>3265</v>
      </c>
      <c r="C2977" s="13" t="s">
        <v>9482</v>
      </c>
      <c r="D2977" s="1608">
        <v>59.43</v>
      </c>
      <c r="E2977" s="210">
        <f>VLOOKUP(A2977,'Lead Sheet'!A:B,2,0)</f>
        <v>0</v>
      </c>
      <c r="F2977" s="1608">
        <f t="shared" si="46"/>
        <v>0</v>
      </c>
      <c r="G2977" s="1648">
        <v>25</v>
      </c>
      <c r="H2977" s="1648">
        <v>25</v>
      </c>
      <c r="I2977" s="1648"/>
      <c r="J2977" s="1650">
        <v>199726029058</v>
      </c>
    </row>
    <row r="2978" spans="1:10">
      <c r="A2978" s="13" t="s">
        <v>7822</v>
      </c>
      <c r="B2978" s="13" t="s">
        <v>3267</v>
      </c>
      <c r="C2978" s="13" t="s">
        <v>9483</v>
      </c>
      <c r="D2978" s="1608">
        <v>166.14</v>
      </c>
      <c r="E2978" s="210">
        <f>VLOOKUP(A2978,'Lead Sheet'!A:B,2,0)</f>
        <v>0</v>
      </c>
      <c r="F2978" s="1608">
        <f t="shared" si="46"/>
        <v>0</v>
      </c>
      <c r="G2978" s="1648">
        <v>6</v>
      </c>
      <c r="H2978" s="1648">
        <v>6</v>
      </c>
      <c r="I2978" s="1648"/>
      <c r="J2978" s="1650">
        <v>199726029065</v>
      </c>
    </row>
    <row r="2979" spans="1:10">
      <c r="A2979" s="13" t="s">
        <v>7822</v>
      </c>
      <c r="B2979" s="13" t="s">
        <v>3269</v>
      </c>
      <c r="C2979" s="13" t="s">
        <v>9484</v>
      </c>
      <c r="D2979" s="1608">
        <v>267.21999999999997</v>
      </c>
      <c r="E2979" s="210">
        <f>VLOOKUP(A2979,'Lead Sheet'!A:B,2,0)</f>
        <v>0</v>
      </c>
      <c r="F2979" s="1608">
        <f t="shared" si="46"/>
        <v>0</v>
      </c>
      <c r="G2979" s="1648">
        <v>6</v>
      </c>
      <c r="H2979" s="1648">
        <v>6</v>
      </c>
      <c r="I2979" s="1648"/>
      <c r="J2979" s="1650">
        <v>199726029072</v>
      </c>
    </row>
    <row r="2980" spans="1:10">
      <c r="A2980" s="13" t="s">
        <v>7822</v>
      </c>
      <c r="B2980" s="13" t="s">
        <v>4817</v>
      </c>
      <c r="C2980" s="13" t="s">
        <v>9485</v>
      </c>
      <c r="D2980" s="1608">
        <v>1224.97</v>
      </c>
      <c r="E2980" s="210">
        <f>VLOOKUP(A2980,'Lead Sheet'!A:B,2,0)</f>
        <v>0</v>
      </c>
      <c r="F2980" s="1608">
        <f t="shared" si="46"/>
        <v>0</v>
      </c>
      <c r="G2980" s="1648">
        <v>1</v>
      </c>
      <c r="H2980" s="1648">
        <v>1</v>
      </c>
      <c r="I2980" s="1648"/>
      <c r="J2980" s="1650">
        <v>199726029089</v>
      </c>
    </row>
    <row r="2981" spans="1:10">
      <c r="A2981" s="13" t="s">
        <v>7822</v>
      </c>
      <c r="B2981" s="13" t="s">
        <v>3272</v>
      </c>
      <c r="C2981" s="13" t="s">
        <v>9890</v>
      </c>
      <c r="D2981" s="1608">
        <v>46.66</v>
      </c>
      <c r="E2981" s="210">
        <f>VLOOKUP(A2981,'Lead Sheet'!A:B,2,0)</f>
        <v>0</v>
      </c>
      <c r="F2981" s="1608">
        <f t="shared" si="46"/>
        <v>0</v>
      </c>
      <c r="G2981" s="1648">
        <v>25</v>
      </c>
      <c r="H2981" s="1648">
        <v>25</v>
      </c>
      <c r="I2981" s="1648"/>
      <c r="J2981" s="1650">
        <v>199726029096</v>
      </c>
    </row>
    <row r="2982" spans="1:10">
      <c r="A2982" s="13" t="s">
        <v>7822</v>
      </c>
      <c r="B2982" s="13" t="s">
        <v>4818</v>
      </c>
      <c r="C2982" s="13" t="s">
        <v>9891</v>
      </c>
      <c r="D2982" s="1608">
        <v>93.050000000000011</v>
      </c>
      <c r="E2982" s="210">
        <f>VLOOKUP(A2982,'Lead Sheet'!A:B,2,0)</f>
        <v>0</v>
      </c>
      <c r="F2982" s="1608">
        <f t="shared" si="46"/>
        <v>0</v>
      </c>
      <c r="G2982" s="1648">
        <v>25</v>
      </c>
      <c r="H2982" s="1648">
        <v>25</v>
      </c>
      <c r="I2982" s="1648"/>
      <c r="J2982" s="1650">
        <v>199726029102</v>
      </c>
    </row>
    <row r="2983" spans="1:10">
      <c r="A2983" s="13" t="s">
        <v>7822</v>
      </c>
      <c r="B2983" s="13" t="s">
        <v>4819</v>
      </c>
      <c r="C2983" s="13" t="s">
        <v>9892</v>
      </c>
      <c r="D2983" s="1608">
        <v>107.38000000000001</v>
      </c>
      <c r="E2983" s="210">
        <f>VLOOKUP(A2983,'Lead Sheet'!A:B,2,0)</f>
        <v>0</v>
      </c>
      <c r="F2983" s="1608">
        <f t="shared" si="46"/>
        <v>0</v>
      </c>
      <c r="G2983" s="1648">
        <v>6</v>
      </c>
      <c r="H2983" s="1648">
        <v>24</v>
      </c>
      <c r="I2983" s="1648"/>
      <c r="J2983" s="1650">
        <v>199726029119</v>
      </c>
    </row>
    <row r="2984" spans="1:10">
      <c r="A2984" s="13" t="s">
        <v>7822</v>
      </c>
      <c r="B2984" s="13" t="s">
        <v>3276</v>
      </c>
      <c r="C2984" s="13" t="s">
        <v>9893</v>
      </c>
      <c r="D2984" s="1608">
        <v>116.75</v>
      </c>
      <c r="E2984" s="210">
        <f>VLOOKUP(A2984,'Lead Sheet'!A:B,2,0)</f>
        <v>0</v>
      </c>
      <c r="F2984" s="1608">
        <f t="shared" si="46"/>
        <v>0</v>
      </c>
      <c r="G2984" s="1648">
        <v>10</v>
      </c>
      <c r="H2984" s="1648">
        <v>10</v>
      </c>
      <c r="I2984" s="1648"/>
      <c r="J2984" s="1650">
        <v>199726029126</v>
      </c>
    </row>
    <row r="2985" spans="1:10">
      <c r="A2985" s="13" t="s">
        <v>7822</v>
      </c>
      <c r="B2985" s="13" t="s">
        <v>4820</v>
      </c>
      <c r="C2985" s="13" t="s">
        <v>9894</v>
      </c>
      <c r="D2985" s="1608">
        <v>356.32</v>
      </c>
      <c r="E2985" s="210">
        <f>VLOOKUP(A2985,'Lead Sheet'!A:B,2,0)</f>
        <v>0</v>
      </c>
      <c r="F2985" s="1608">
        <f t="shared" si="46"/>
        <v>0</v>
      </c>
      <c r="G2985" s="1648">
        <v>7</v>
      </c>
      <c r="H2985" s="1648">
        <v>7</v>
      </c>
      <c r="I2985" s="1648"/>
      <c r="J2985" s="1650">
        <v>199726029133</v>
      </c>
    </row>
    <row r="2986" spans="1:10">
      <c r="A2986" s="13" t="s">
        <v>7822</v>
      </c>
      <c r="B2986" s="13" t="s">
        <v>3279</v>
      </c>
      <c r="C2986" s="13" t="s">
        <v>9895</v>
      </c>
      <c r="D2986" s="1608">
        <v>221</v>
      </c>
      <c r="E2986" s="210">
        <f>VLOOKUP(A2986,'Lead Sheet'!A:B,2,0)</f>
        <v>0</v>
      </c>
      <c r="F2986" s="1608">
        <f t="shared" si="46"/>
        <v>0</v>
      </c>
      <c r="G2986" s="1648">
        <v>5</v>
      </c>
      <c r="H2986" s="1648">
        <v>5</v>
      </c>
      <c r="I2986" s="1648"/>
      <c r="J2986" s="1650">
        <v>199726029140</v>
      </c>
    </row>
    <row r="2987" spans="1:10">
      <c r="A2987" s="13" t="s">
        <v>7822</v>
      </c>
      <c r="B2987" s="13" t="s">
        <v>3281</v>
      </c>
      <c r="C2987" s="13" t="s">
        <v>9896</v>
      </c>
      <c r="D2987" s="1608">
        <v>229.32999999999998</v>
      </c>
      <c r="E2987" s="210">
        <f>VLOOKUP(A2987,'Lead Sheet'!A:B,2,0)</f>
        <v>0</v>
      </c>
      <c r="F2987" s="1608">
        <f t="shared" si="46"/>
        <v>0</v>
      </c>
      <c r="G2987" s="1648">
        <v>5</v>
      </c>
      <c r="H2987" s="1648">
        <v>5</v>
      </c>
      <c r="I2987" s="1648"/>
      <c r="J2987" s="1650">
        <v>199726029157</v>
      </c>
    </row>
    <row r="2988" spans="1:10">
      <c r="A2988" s="13" t="s">
        <v>7822</v>
      </c>
      <c r="B2988" s="13" t="s">
        <v>4821</v>
      </c>
      <c r="C2988" s="13" t="s">
        <v>9897</v>
      </c>
      <c r="D2988" s="1608">
        <v>884.17</v>
      </c>
      <c r="E2988" s="210">
        <f>VLOOKUP(A2988,'Lead Sheet'!A:B,2,0)</f>
        <v>0</v>
      </c>
      <c r="F2988" s="1608">
        <f t="shared" si="46"/>
        <v>0</v>
      </c>
      <c r="G2988" s="1648">
        <v>4</v>
      </c>
      <c r="H2988" s="1648">
        <v>4</v>
      </c>
      <c r="I2988" s="1648"/>
      <c r="J2988" s="1650">
        <v>199726029164</v>
      </c>
    </row>
    <row r="2989" spans="1:10">
      <c r="A2989" s="13" t="s">
        <v>7822</v>
      </c>
      <c r="B2989" s="13" t="s">
        <v>4822</v>
      </c>
      <c r="C2989" s="13" t="s">
        <v>9898</v>
      </c>
      <c r="D2989" s="1608">
        <v>926.31</v>
      </c>
      <c r="E2989" s="210">
        <f>VLOOKUP(A2989,'Lead Sheet'!A:B,2,0)</f>
        <v>0</v>
      </c>
      <c r="F2989" s="1608">
        <f t="shared" si="46"/>
        <v>0</v>
      </c>
      <c r="G2989" s="1648">
        <v>4</v>
      </c>
      <c r="H2989" s="1648">
        <v>4</v>
      </c>
      <c r="I2989" s="1648"/>
      <c r="J2989" s="1650">
        <v>199726029171</v>
      </c>
    </row>
    <row r="2990" spans="1:10">
      <c r="A2990" s="13" t="s">
        <v>7822</v>
      </c>
      <c r="B2990" s="13" t="s">
        <v>3625</v>
      </c>
      <c r="C2990" s="13" t="s">
        <v>9899</v>
      </c>
      <c r="D2990" s="1608">
        <v>961.79</v>
      </c>
      <c r="E2990" s="210">
        <f>VLOOKUP(A2990,'Lead Sheet'!A:B,2,0)</f>
        <v>0</v>
      </c>
      <c r="F2990" s="1608">
        <f t="shared" si="46"/>
        <v>0</v>
      </c>
      <c r="G2990" s="1648">
        <v>3</v>
      </c>
      <c r="H2990" s="1648">
        <v>3</v>
      </c>
      <c r="I2990" s="1648"/>
      <c r="J2990" s="1650">
        <v>199726029188</v>
      </c>
    </row>
    <row r="2991" spans="1:10">
      <c r="A2991" s="13" t="s">
        <v>7822</v>
      </c>
      <c r="B2991" s="13" t="s">
        <v>4823</v>
      </c>
      <c r="C2991" s="13" t="s">
        <v>9900</v>
      </c>
      <c r="D2991" s="1608">
        <v>399.5</v>
      </c>
      <c r="E2991" s="210">
        <f>VLOOKUP(A2991,'Lead Sheet'!A:B,2,0)</f>
        <v>0</v>
      </c>
      <c r="F2991" s="1608">
        <f t="shared" si="46"/>
        <v>0</v>
      </c>
      <c r="G2991" s="1648">
        <v>10</v>
      </c>
      <c r="H2991" s="1648">
        <v>10</v>
      </c>
      <c r="I2991" s="1648"/>
      <c r="J2991" s="1650">
        <v>199726029195</v>
      </c>
    </row>
    <row r="2992" spans="1:10">
      <c r="A2992" s="13" t="s">
        <v>7822</v>
      </c>
      <c r="B2992" s="13" t="s">
        <v>4824</v>
      </c>
      <c r="C2992" s="13" t="s">
        <v>9486</v>
      </c>
      <c r="D2992" s="1608">
        <v>233.59</v>
      </c>
      <c r="E2992" s="210">
        <f>VLOOKUP(A2992,'Lead Sheet'!A:B,2,0)</f>
        <v>0</v>
      </c>
      <c r="F2992" s="1608">
        <f t="shared" si="46"/>
        <v>0</v>
      </c>
      <c r="G2992" s="1648">
        <v>5</v>
      </c>
      <c r="H2992" s="1648">
        <v>5</v>
      </c>
      <c r="I2992" s="1648"/>
      <c r="J2992" s="1650">
        <v>199726029201</v>
      </c>
    </row>
    <row r="2993" spans="1:10">
      <c r="A2993" s="13" t="s">
        <v>7822</v>
      </c>
      <c r="B2993" s="13" t="s">
        <v>4825</v>
      </c>
      <c r="C2993" s="13" t="s">
        <v>9487</v>
      </c>
      <c r="D2993" s="1608">
        <v>233.89</v>
      </c>
      <c r="E2993" s="210">
        <f>VLOOKUP(A2993,'Lead Sheet'!A:B,2,0)</f>
        <v>0</v>
      </c>
      <c r="F2993" s="1608">
        <f t="shared" si="46"/>
        <v>0</v>
      </c>
      <c r="G2993" s="1648">
        <v>5</v>
      </c>
      <c r="H2993" s="1648">
        <v>5</v>
      </c>
      <c r="I2993" s="1648"/>
      <c r="J2993" s="1650">
        <v>199726029218</v>
      </c>
    </row>
    <row r="2994" spans="1:10">
      <c r="A2994" s="13" t="s">
        <v>7822</v>
      </c>
      <c r="B2994" s="13" t="s">
        <v>4826</v>
      </c>
      <c r="C2994" s="13" t="s">
        <v>9488</v>
      </c>
      <c r="D2994" s="1608">
        <v>533.51</v>
      </c>
      <c r="E2994" s="210">
        <f>VLOOKUP(A2994,'Lead Sheet'!A:B,2,0)</f>
        <v>0</v>
      </c>
      <c r="F2994" s="1608">
        <f t="shared" si="46"/>
        <v>0</v>
      </c>
      <c r="G2994" s="1648">
        <v>4</v>
      </c>
      <c r="H2994" s="1648">
        <v>4</v>
      </c>
      <c r="I2994" s="1648"/>
      <c r="J2994" s="1650">
        <v>199726029225</v>
      </c>
    </row>
    <row r="2995" spans="1:10">
      <c r="A2995" s="13" t="s">
        <v>7822</v>
      </c>
      <c r="B2995" s="13" t="s">
        <v>4827</v>
      </c>
      <c r="C2995" s="13" t="s">
        <v>9610</v>
      </c>
      <c r="D2995" s="1608">
        <v>376.71</v>
      </c>
      <c r="E2995" s="210">
        <f>VLOOKUP(A2995,'Lead Sheet'!A:B,2,0)</f>
        <v>0</v>
      </c>
      <c r="F2995" s="1608">
        <f t="shared" si="46"/>
        <v>0</v>
      </c>
      <c r="G2995" s="1648">
        <v>4</v>
      </c>
      <c r="H2995" s="1648">
        <v>4</v>
      </c>
      <c r="I2995" s="1648"/>
      <c r="J2995" s="1650">
        <v>199726029232</v>
      </c>
    </row>
    <row r="2996" spans="1:10">
      <c r="A2996" s="13" t="s">
        <v>7822</v>
      </c>
      <c r="B2996" s="13" t="s">
        <v>4828</v>
      </c>
      <c r="C2996" s="13" t="s">
        <v>9611</v>
      </c>
      <c r="D2996" s="1608">
        <v>611.96</v>
      </c>
      <c r="E2996" s="210">
        <f>VLOOKUP(A2996,'Lead Sheet'!A:B,2,0)</f>
        <v>0</v>
      </c>
      <c r="F2996" s="1608">
        <f t="shared" si="46"/>
        <v>0</v>
      </c>
      <c r="G2996" s="1648">
        <v>4</v>
      </c>
      <c r="H2996" s="1648">
        <v>4</v>
      </c>
      <c r="I2996" s="1648"/>
      <c r="J2996" s="1650">
        <v>199726029249</v>
      </c>
    </row>
    <row r="2997" spans="1:10">
      <c r="A2997" s="13" t="s">
        <v>7822</v>
      </c>
      <c r="B2997" s="13" t="s">
        <v>4829</v>
      </c>
      <c r="C2997" s="13" t="s">
        <v>9489</v>
      </c>
      <c r="D2997" s="1608">
        <v>84.28</v>
      </c>
      <c r="E2997" s="210">
        <f>VLOOKUP(A2997,'Lead Sheet'!A:B,2,0)</f>
        <v>0</v>
      </c>
      <c r="F2997" s="1608">
        <f t="shared" si="46"/>
        <v>0</v>
      </c>
      <c r="G2997" s="1648">
        <v>25</v>
      </c>
      <c r="H2997" s="1648">
        <v>100</v>
      </c>
      <c r="I2997" s="1648"/>
      <c r="J2997" s="1650">
        <v>199726029256</v>
      </c>
    </row>
    <row r="2998" spans="1:10">
      <c r="A2998" s="13" t="s">
        <v>7822</v>
      </c>
      <c r="B2998" s="13" t="s">
        <v>3293</v>
      </c>
      <c r="C2998" s="13" t="s">
        <v>9490</v>
      </c>
      <c r="D2998" s="1608">
        <v>60.839999999999996</v>
      </c>
      <c r="E2998" s="210">
        <f>VLOOKUP(A2998,'Lead Sheet'!A:B,2,0)</f>
        <v>0</v>
      </c>
      <c r="F2998" s="1608">
        <f t="shared" si="46"/>
        <v>0</v>
      </c>
      <c r="G2998" s="1648">
        <v>25</v>
      </c>
      <c r="H2998" s="1648">
        <v>25</v>
      </c>
      <c r="I2998" s="1648"/>
      <c r="J2998" s="1650">
        <v>199726029263</v>
      </c>
    </row>
    <row r="2999" spans="1:10">
      <c r="A2999" s="13" t="s">
        <v>7822</v>
      </c>
      <c r="B2999" s="13" t="s">
        <v>4830</v>
      </c>
      <c r="C2999" s="13" t="s">
        <v>9491</v>
      </c>
      <c r="D2999" s="1608">
        <v>190.04</v>
      </c>
      <c r="E2999" s="210">
        <f>VLOOKUP(A2999,'Lead Sheet'!A:B,2,0)</f>
        <v>0</v>
      </c>
      <c r="F2999" s="1608">
        <f t="shared" si="46"/>
        <v>0</v>
      </c>
      <c r="G2999" s="1648">
        <v>10</v>
      </c>
      <c r="H2999" s="1648">
        <v>10</v>
      </c>
      <c r="I2999" s="1648"/>
      <c r="J2999" s="1650">
        <v>199726029270</v>
      </c>
    </row>
    <row r="3000" spans="1:10">
      <c r="A3000" s="13" t="s">
        <v>7822</v>
      </c>
      <c r="B3000" s="13" t="s">
        <v>4831</v>
      </c>
      <c r="C3000" s="13" t="s">
        <v>9492</v>
      </c>
      <c r="D3000" s="1608">
        <v>271.89</v>
      </c>
      <c r="E3000" s="210">
        <f>VLOOKUP(A3000,'Lead Sheet'!A:B,2,0)</f>
        <v>0</v>
      </c>
      <c r="F3000" s="1608">
        <f t="shared" si="46"/>
        <v>0</v>
      </c>
      <c r="G3000" s="1648">
        <v>5</v>
      </c>
      <c r="H3000" s="1648">
        <v>5</v>
      </c>
      <c r="I3000" s="1648"/>
      <c r="J3000" s="1650">
        <v>199726029287</v>
      </c>
    </row>
    <row r="3001" spans="1:10">
      <c r="A3001" s="13" t="s">
        <v>7822</v>
      </c>
      <c r="B3001" s="13" t="s">
        <v>4832</v>
      </c>
      <c r="C3001" s="13" t="s">
        <v>9493</v>
      </c>
      <c r="D3001" s="1608">
        <v>520.81999999999994</v>
      </c>
      <c r="E3001" s="210">
        <f>VLOOKUP(A3001,'Lead Sheet'!A:B,2,0)</f>
        <v>0</v>
      </c>
      <c r="F3001" s="1608">
        <f t="shared" si="46"/>
        <v>0</v>
      </c>
      <c r="G3001" s="1648">
        <v>3</v>
      </c>
      <c r="H3001" s="1648">
        <v>3</v>
      </c>
      <c r="I3001" s="1648"/>
      <c r="J3001" s="1650">
        <v>199726029294</v>
      </c>
    </row>
    <row r="3002" spans="1:10">
      <c r="A3002" s="13" t="s">
        <v>7822</v>
      </c>
      <c r="B3002" s="13" t="s">
        <v>4833</v>
      </c>
      <c r="C3002" s="13" t="s">
        <v>9494</v>
      </c>
      <c r="D3002" s="1608">
        <v>1318.5</v>
      </c>
      <c r="E3002" s="210">
        <f>VLOOKUP(A3002,'Lead Sheet'!A:B,2,0)</f>
        <v>0</v>
      </c>
      <c r="F3002" s="1608">
        <f t="shared" si="46"/>
        <v>0</v>
      </c>
      <c r="G3002" s="1648">
        <v>5</v>
      </c>
      <c r="H3002" s="1648">
        <v>5</v>
      </c>
      <c r="I3002" s="1648"/>
      <c r="J3002" s="1650">
        <v>199726029300</v>
      </c>
    </row>
    <row r="3003" spans="1:10">
      <c r="A3003" s="13" t="s">
        <v>7822</v>
      </c>
      <c r="B3003" s="13" t="s">
        <v>3299</v>
      </c>
      <c r="C3003" s="13" t="s">
        <v>9432</v>
      </c>
      <c r="D3003" s="1608">
        <v>50.07</v>
      </c>
      <c r="E3003" s="210">
        <f>VLOOKUP(A3003,'Lead Sheet'!A:B,2,0)</f>
        <v>0</v>
      </c>
      <c r="F3003" s="1608">
        <f t="shared" si="46"/>
        <v>0</v>
      </c>
      <c r="G3003" s="1648">
        <v>20</v>
      </c>
      <c r="H3003" s="1648">
        <v>80</v>
      </c>
      <c r="I3003" s="1648"/>
      <c r="J3003" s="1650">
        <v>199726029317</v>
      </c>
    </row>
    <row r="3004" spans="1:10">
      <c r="A3004" s="13" t="s">
        <v>7822</v>
      </c>
      <c r="B3004" s="13" t="s">
        <v>3301</v>
      </c>
      <c r="C3004" s="13" t="s">
        <v>9433</v>
      </c>
      <c r="D3004" s="1608">
        <v>58.05</v>
      </c>
      <c r="E3004" s="210">
        <f>VLOOKUP(A3004,'Lead Sheet'!A:B,2,0)</f>
        <v>0</v>
      </c>
      <c r="F3004" s="1608">
        <f t="shared" si="46"/>
        <v>0</v>
      </c>
      <c r="G3004" s="1648">
        <v>15</v>
      </c>
      <c r="H3004" s="1648">
        <v>60</v>
      </c>
      <c r="I3004" s="1648"/>
      <c r="J3004" s="1650">
        <v>199726029324</v>
      </c>
    </row>
    <row r="3005" spans="1:10">
      <c r="A3005" s="13" t="s">
        <v>7822</v>
      </c>
      <c r="B3005" s="13" t="s">
        <v>3303</v>
      </c>
      <c r="C3005" s="13" t="s">
        <v>9434</v>
      </c>
      <c r="D3005" s="1608">
        <v>111.10000000000001</v>
      </c>
      <c r="E3005" s="210">
        <f>VLOOKUP(A3005,'Lead Sheet'!A:B,2,0)</f>
        <v>0</v>
      </c>
      <c r="F3005" s="1608">
        <f t="shared" si="46"/>
        <v>0</v>
      </c>
      <c r="G3005" s="1648">
        <v>20</v>
      </c>
      <c r="H3005" s="1648">
        <v>20</v>
      </c>
      <c r="I3005" s="1648"/>
      <c r="J3005" s="1650">
        <v>199726029331</v>
      </c>
    </row>
    <row r="3006" spans="1:10">
      <c r="A3006" s="13" t="s">
        <v>7822</v>
      </c>
      <c r="B3006" s="13" t="s">
        <v>3305</v>
      </c>
      <c r="C3006" s="13" t="s">
        <v>9435</v>
      </c>
      <c r="D3006" s="1608">
        <v>192.07999999999998</v>
      </c>
      <c r="E3006" s="210">
        <f>VLOOKUP(A3006,'Lead Sheet'!A:B,2,0)</f>
        <v>0</v>
      </c>
      <c r="F3006" s="1608">
        <f t="shared" si="46"/>
        <v>0</v>
      </c>
      <c r="G3006" s="1648">
        <v>10</v>
      </c>
      <c r="H3006" s="1648">
        <v>10</v>
      </c>
      <c r="I3006" s="1648"/>
      <c r="J3006" s="1650">
        <v>199726029348</v>
      </c>
    </row>
    <row r="3007" spans="1:10">
      <c r="A3007" s="13" t="s">
        <v>7822</v>
      </c>
      <c r="B3007" s="13" t="s">
        <v>7831</v>
      </c>
      <c r="C3007" s="13" t="s">
        <v>9436</v>
      </c>
      <c r="D3007" s="1608">
        <v>918.25</v>
      </c>
      <c r="E3007" s="210">
        <f>VLOOKUP(A3007,'Lead Sheet'!A:B,2,0)</f>
        <v>0</v>
      </c>
      <c r="F3007" s="1608">
        <f t="shared" si="46"/>
        <v>0</v>
      </c>
      <c r="G3007" s="1648">
        <v>6</v>
      </c>
      <c r="H3007" s="1648">
        <v>0</v>
      </c>
      <c r="I3007" s="1648"/>
      <c r="J3007" s="1650">
        <v>199726029355</v>
      </c>
    </row>
    <row r="3008" spans="1:10">
      <c r="A3008" s="13" t="s">
        <v>7822</v>
      </c>
      <c r="B3008" s="13" t="s">
        <v>4834</v>
      </c>
      <c r="C3008" s="13" t="s">
        <v>9437</v>
      </c>
      <c r="D3008" s="1608">
        <v>1821.15</v>
      </c>
      <c r="E3008" s="210">
        <f>VLOOKUP(A3008,'Lead Sheet'!A:B,2,0)</f>
        <v>0</v>
      </c>
      <c r="F3008" s="1608">
        <f t="shared" si="46"/>
        <v>0</v>
      </c>
      <c r="G3008" s="1648">
        <v>4</v>
      </c>
      <c r="H3008" s="1648">
        <v>4</v>
      </c>
      <c r="I3008" s="1648"/>
      <c r="J3008" s="1650">
        <v>199726029362</v>
      </c>
    </row>
    <row r="3009" spans="1:10">
      <c r="A3009" s="13" t="s">
        <v>7822</v>
      </c>
      <c r="B3009" s="13" t="s">
        <v>4835</v>
      </c>
      <c r="C3009" s="13" t="s">
        <v>9307</v>
      </c>
      <c r="D3009" s="1608">
        <v>40.44</v>
      </c>
      <c r="E3009" s="210">
        <f>VLOOKUP(A3009,'Lead Sheet'!A:B,2,0)</f>
        <v>0</v>
      </c>
      <c r="F3009" s="1608">
        <f t="shared" si="46"/>
        <v>0</v>
      </c>
      <c r="G3009" s="1648">
        <v>20</v>
      </c>
      <c r="H3009" s="1648">
        <v>120</v>
      </c>
      <c r="I3009" s="1648"/>
      <c r="J3009" s="1650">
        <v>199726029379</v>
      </c>
    </row>
    <row r="3010" spans="1:10">
      <c r="A3010" s="13" t="s">
        <v>7822</v>
      </c>
      <c r="B3010" s="13" t="s">
        <v>7832</v>
      </c>
      <c r="C3010" s="13" t="s">
        <v>9308</v>
      </c>
      <c r="D3010" s="1608">
        <v>47.36</v>
      </c>
      <c r="E3010" s="210">
        <f>VLOOKUP(A3010,'Lead Sheet'!A:B,2,0)</f>
        <v>0</v>
      </c>
      <c r="F3010" s="1608">
        <f t="shared" si="46"/>
        <v>0</v>
      </c>
      <c r="G3010" s="1648">
        <v>20</v>
      </c>
      <c r="H3010" s="1648">
        <v>80</v>
      </c>
      <c r="I3010" s="1648"/>
      <c r="J3010" s="1650">
        <v>199726029386</v>
      </c>
    </row>
    <row r="3011" spans="1:10">
      <c r="A3011" s="13" t="s">
        <v>7822</v>
      </c>
      <c r="B3011" s="13" t="s">
        <v>4836</v>
      </c>
      <c r="C3011" s="13" t="s">
        <v>9309</v>
      </c>
      <c r="D3011" s="1608">
        <v>91.820000000000007</v>
      </c>
      <c r="E3011" s="210">
        <f>VLOOKUP(A3011,'Lead Sheet'!A:B,2,0)</f>
        <v>0</v>
      </c>
      <c r="F3011" s="1608">
        <f t="shared" ref="F3011:F3074" si="47">IFERROR(D3011*E3011,"NET")</f>
        <v>0</v>
      </c>
      <c r="G3011" s="1648">
        <v>15</v>
      </c>
      <c r="H3011" s="1648">
        <v>15</v>
      </c>
      <c r="I3011" s="1648"/>
      <c r="J3011" s="1650">
        <v>199726029393</v>
      </c>
    </row>
    <row r="3012" spans="1:10">
      <c r="A3012" s="13" t="s">
        <v>7822</v>
      </c>
      <c r="B3012" s="13" t="s">
        <v>3312</v>
      </c>
      <c r="C3012" s="13" t="s">
        <v>9310</v>
      </c>
      <c r="D3012" s="1608">
        <v>163.85999999999999</v>
      </c>
      <c r="E3012" s="210">
        <f>VLOOKUP(A3012,'Lead Sheet'!A:B,2,0)</f>
        <v>0</v>
      </c>
      <c r="F3012" s="1608">
        <f t="shared" si="47"/>
        <v>0</v>
      </c>
      <c r="G3012" s="1648">
        <v>10</v>
      </c>
      <c r="H3012" s="1648">
        <v>10</v>
      </c>
      <c r="I3012" s="1648"/>
      <c r="J3012" s="1650">
        <v>199726029409</v>
      </c>
    </row>
    <row r="3013" spans="1:10">
      <c r="A3013" s="13" t="s">
        <v>7822</v>
      </c>
      <c r="B3013" s="13" t="s">
        <v>4837</v>
      </c>
      <c r="C3013" s="13" t="s">
        <v>9311</v>
      </c>
      <c r="D3013" s="1608">
        <v>823.89</v>
      </c>
      <c r="E3013" s="210">
        <f>VLOOKUP(A3013,'Lead Sheet'!A:B,2,0)</f>
        <v>0</v>
      </c>
      <c r="F3013" s="1608">
        <f t="shared" si="47"/>
        <v>0</v>
      </c>
      <c r="G3013" s="1648">
        <v>6</v>
      </c>
      <c r="H3013" s="1648">
        <v>6</v>
      </c>
      <c r="I3013" s="1648"/>
      <c r="J3013" s="1650">
        <v>199726029416</v>
      </c>
    </row>
    <row r="3014" spans="1:10">
      <c r="A3014" s="13" t="s">
        <v>7822</v>
      </c>
      <c r="B3014" s="13" t="s">
        <v>4838</v>
      </c>
      <c r="C3014" s="13" t="s">
        <v>9312</v>
      </c>
      <c r="D3014" s="1608">
        <v>1351.71</v>
      </c>
      <c r="E3014" s="210">
        <f>VLOOKUP(A3014,'Lead Sheet'!A:B,2,0)</f>
        <v>0</v>
      </c>
      <c r="F3014" s="1608">
        <f t="shared" si="47"/>
        <v>0</v>
      </c>
      <c r="G3014" s="1648">
        <v>4</v>
      </c>
      <c r="H3014" s="1648">
        <v>4</v>
      </c>
      <c r="I3014" s="1648"/>
      <c r="J3014" s="1650">
        <v>199726029423</v>
      </c>
    </row>
    <row r="3015" spans="1:10">
      <c r="A3015" s="13" t="s">
        <v>7822</v>
      </c>
      <c r="B3015" s="13" t="s">
        <v>8174</v>
      </c>
      <c r="C3015" s="13" t="s">
        <v>9313</v>
      </c>
      <c r="D3015" s="1608">
        <v>80.37</v>
      </c>
      <c r="E3015" s="210">
        <f>VLOOKUP(A3015,'Lead Sheet'!A:B,2,0)</f>
        <v>0</v>
      </c>
      <c r="F3015" s="1608">
        <f t="shared" si="47"/>
        <v>0</v>
      </c>
      <c r="G3015" s="1648">
        <v>10</v>
      </c>
      <c r="H3015" s="1648">
        <v>60</v>
      </c>
      <c r="I3015" s="1648"/>
      <c r="J3015" s="1650">
        <v>199726029430</v>
      </c>
    </row>
    <row r="3016" spans="1:10">
      <c r="A3016" s="13" t="s">
        <v>7822</v>
      </c>
      <c r="B3016" s="13" t="s">
        <v>7833</v>
      </c>
      <c r="C3016" s="13" t="s">
        <v>9314</v>
      </c>
      <c r="D3016" s="1608">
        <v>128.94</v>
      </c>
      <c r="E3016" s="210">
        <f>VLOOKUP(A3016,'Lead Sheet'!A:B,2,0)</f>
        <v>0</v>
      </c>
      <c r="F3016" s="1608">
        <f t="shared" si="47"/>
        <v>0</v>
      </c>
      <c r="G3016" s="1648">
        <v>10</v>
      </c>
      <c r="H3016" s="1648">
        <v>10</v>
      </c>
      <c r="I3016" s="1648"/>
      <c r="J3016" s="1650">
        <v>199726029447</v>
      </c>
    </row>
    <row r="3017" spans="1:10">
      <c r="A3017" s="13" t="s">
        <v>7822</v>
      </c>
      <c r="B3017" s="13" t="s">
        <v>7834</v>
      </c>
      <c r="C3017" s="13" t="s">
        <v>9315</v>
      </c>
      <c r="D3017" s="1608">
        <v>213.2</v>
      </c>
      <c r="E3017" s="210">
        <f>VLOOKUP(A3017,'Lead Sheet'!A:B,2,0)</f>
        <v>0</v>
      </c>
      <c r="F3017" s="1608">
        <f t="shared" si="47"/>
        <v>0</v>
      </c>
      <c r="G3017" s="1648">
        <v>10</v>
      </c>
      <c r="H3017" s="1648">
        <v>0</v>
      </c>
      <c r="I3017" s="1648"/>
      <c r="J3017" s="1650">
        <v>199726029454</v>
      </c>
    </row>
    <row r="3018" spans="1:10">
      <c r="A3018" s="13" t="s">
        <v>7822</v>
      </c>
      <c r="B3018" s="13" t="s">
        <v>4839</v>
      </c>
      <c r="C3018" s="13" t="s">
        <v>9495</v>
      </c>
      <c r="D3018" s="1608">
        <v>178</v>
      </c>
      <c r="E3018" s="210">
        <f>VLOOKUP(A3018,'Lead Sheet'!A:B,2,0)</f>
        <v>0</v>
      </c>
      <c r="F3018" s="1608">
        <f t="shared" si="47"/>
        <v>0</v>
      </c>
      <c r="G3018" s="1648">
        <v>10</v>
      </c>
      <c r="H3018" s="1648">
        <v>10</v>
      </c>
      <c r="I3018" s="1648"/>
      <c r="J3018" s="1650">
        <v>199726029461</v>
      </c>
    </row>
    <row r="3019" spans="1:10">
      <c r="A3019" s="13" t="s">
        <v>7822</v>
      </c>
      <c r="B3019" s="13" t="s">
        <v>8175</v>
      </c>
      <c r="C3019" s="13" t="s">
        <v>9496</v>
      </c>
      <c r="D3019" s="1608">
        <v>230.4</v>
      </c>
      <c r="E3019" s="210">
        <f>VLOOKUP(A3019,'Lead Sheet'!A:B,2,0)</f>
        <v>0</v>
      </c>
      <c r="F3019" s="1608">
        <f t="shared" si="47"/>
        <v>0</v>
      </c>
      <c r="G3019" s="1648">
        <v>4</v>
      </c>
      <c r="H3019" s="1648">
        <v>4</v>
      </c>
      <c r="I3019" s="1648"/>
      <c r="J3019" s="1650">
        <v>199726029478</v>
      </c>
    </row>
    <row r="3020" spans="1:10">
      <c r="A3020" s="13" t="s">
        <v>7822</v>
      </c>
      <c r="B3020" s="13" t="s">
        <v>3321</v>
      </c>
      <c r="C3020" s="13" t="s">
        <v>9497</v>
      </c>
      <c r="D3020" s="1608">
        <v>101.13000000000001</v>
      </c>
      <c r="E3020" s="210">
        <f>VLOOKUP(A3020,'Lead Sheet'!A:B,2,0)</f>
        <v>0</v>
      </c>
      <c r="F3020" s="1608">
        <f t="shared" si="47"/>
        <v>0</v>
      </c>
      <c r="G3020" s="1648">
        <v>15</v>
      </c>
      <c r="H3020" s="1648">
        <v>15</v>
      </c>
      <c r="I3020" s="1648"/>
      <c r="J3020" s="1650">
        <v>199726029485</v>
      </c>
    </row>
    <row r="3021" spans="1:10">
      <c r="A3021" s="13" t="s">
        <v>7822</v>
      </c>
      <c r="B3021" s="13" t="s">
        <v>4840</v>
      </c>
      <c r="C3021" s="13" t="s">
        <v>9498</v>
      </c>
      <c r="D3021" s="1608">
        <v>218.29999999999998</v>
      </c>
      <c r="E3021" s="210">
        <f>VLOOKUP(A3021,'Lead Sheet'!A:B,2,0)</f>
        <v>0</v>
      </c>
      <c r="F3021" s="1608">
        <f t="shared" si="47"/>
        <v>0</v>
      </c>
      <c r="G3021" s="1648">
        <v>10</v>
      </c>
      <c r="H3021" s="1648">
        <v>10</v>
      </c>
      <c r="I3021" s="1648"/>
      <c r="J3021" s="1650">
        <v>199726029492</v>
      </c>
    </row>
    <row r="3022" spans="1:10">
      <c r="A3022" s="13" t="s">
        <v>7822</v>
      </c>
      <c r="B3022" s="13" t="s">
        <v>4841</v>
      </c>
      <c r="C3022" s="13" t="s">
        <v>9499</v>
      </c>
      <c r="D3022" s="1608">
        <v>124.47</v>
      </c>
      <c r="E3022" s="210">
        <f>VLOOKUP(A3022,'Lead Sheet'!A:B,2,0)</f>
        <v>0</v>
      </c>
      <c r="F3022" s="1608">
        <f t="shared" si="47"/>
        <v>0</v>
      </c>
      <c r="G3022" s="1648">
        <v>20</v>
      </c>
      <c r="H3022" s="1648">
        <v>20</v>
      </c>
      <c r="I3022" s="1648"/>
      <c r="J3022" s="1650">
        <v>199726029508</v>
      </c>
    </row>
    <row r="3023" spans="1:10">
      <c r="A3023" s="13" t="s">
        <v>7822</v>
      </c>
      <c r="B3023" s="13" t="s">
        <v>4842</v>
      </c>
      <c r="C3023" s="13" t="s">
        <v>9500</v>
      </c>
      <c r="D3023" s="1608">
        <v>116.27000000000001</v>
      </c>
      <c r="E3023" s="210">
        <f>VLOOKUP(A3023,'Lead Sheet'!A:B,2,0)</f>
        <v>0</v>
      </c>
      <c r="F3023" s="1608">
        <f t="shared" si="47"/>
        <v>0</v>
      </c>
      <c r="G3023" s="1648">
        <v>20</v>
      </c>
      <c r="H3023" s="1648">
        <v>20</v>
      </c>
      <c r="I3023" s="1648"/>
      <c r="J3023" s="1650">
        <v>199726029515</v>
      </c>
    </row>
    <row r="3024" spans="1:10">
      <c r="A3024" s="13" t="s">
        <v>7822</v>
      </c>
      <c r="B3024" s="13" t="s">
        <v>4843</v>
      </c>
      <c r="C3024" s="13" t="s">
        <v>9501</v>
      </c>
      <c r="D3024" s="1608">
        <v>80.7</v>
      </c>
      <c r="E3024" s="210">
        <f>VLOOKUP(A3024,'Lead Sheet'!A:B,2,0)</f>
        <v>0</v>
      </c>
      <c r="F3024" s="1608">
        <f t="shared" si="47"/>
        <v>0</v>
      </c>
      <c r="G3024" s="1648">
        <v>20</v>
      </c>
      <c r="H3024" s="1648">
        <v>20</v>
      </c>
      <c r="I3024" s="1648"/>
      <c r="J3024" s="1650">
        <v>199726029522</v>
      </c>
    </row>
    <row r="3025" spans="1:10">
      <c r="A3025" s="13" t="s">
        <v>7822</v>
      </c>
      <c r="B3025" s="13" t="s">
        <v>4844</v>
      </c>
      <c r="C3025" s="13" t="s">
        <v>9502</v>
      </c>
      <c r="D3025" s="1608">
        <v>242.31</v>
      </c>
      <c r="E3025" s="210">
        <f>VLOOKUP(A3025,'Lead Sheet'!A:B,2,0)</f>
        <v>0</v>
      </c>
      <c r="F3025" s="1608">
        <f t="shared" si="47"/>
        <v>0</v>
      </c>
      <c r="G3025" s="1648">
        <v>10</v>
      </c>
      <c r="H3025" s="1648">
        <v>10</v>
      </c>
      <c r="I3025" s="1648"/>
      <c r="J3025" s="1650">
        <v>199726029539</v>
      </c>
    </row>
    <row r="3026" spans="1:10">
      <c r="A3026" s="13" t="s">
        <v>7822</v>
      </c>
      <c r="B3026" s="13" t="s">
        <v>3759</v>
      </c>
      <c r="C3026" s="13" t="s">
        <v>9503</v>
      </c>
      <c r="D3026" s="1608">
        <v>48.39</v>
      </c>
      <c r="E3026" s="210">
        <f>VLOOKUP(A3026,'Lead Sheet'!A:B,2,0)</f>
        <v>0</v>
      </c>
      <c r="F3026" s="1608">
        <f t="shared" si="47"/>
        <v>0</v>
      </c>
      <c r="G3026" s="1648">
        <v>10</v>
      </c>
      <c r="H3026" s="1648">
        <v>40</v>
      </c>
      <c r="I3026" s="1648"/>
      <c r="J3026" s="1650">
        <v>199726029546</v>
      </c>
    </row>
    <row r="3027" spans="1:10">
      <c r="A3027" s="13" t="s">
        <v>7822</v>
      </c>
      <c r="B3027" s="13" t="s">
        <v>3760</v>
      </c>
      <c r="C3027" s="13" t="s">
        <v>9504</v>
      </c>
      <c r="D3027" s="1608">
        <v>59.97</v>
      </c>
      <c r="E3027" s="210">
        <f>VLOOKUP(A3027,'Lead Sheet'!A:B,2,0)</f>
        <v>0</v>
      </c>
      <c r="F3027" s="1608">
        <f t="shared" si="47"/>
        <v>0</v>
      </c>
      <c r="G3027" s="1648">
        <v>20</v>
      </c>
      <c r="H3027" s="1648">
        <v>20</v>
      </c>
      <c r="I3027" s="1648"/>
      <c r="J3027" s="1650">
        <v>199726029553</v>
      </c>
    </row>
    <row r="3028" spans="1:10">
      <c r="A3028" s="13" t="s">
        <v>7822</v>
      </c>
      <c r="B3028" s="13" t="s">
        <v>3761</v>
      </c>
      <c r="C3028" s="13" t="s">
        <v>9505</v>
      </c>
      <c r="D3028" s="1608">
        <v>132.25</v>
      </c>
      <c r="E3028" s="210">
        <f>VLOOKUP(A3028,'Lead Sheet'!A:B,2,0)</f>
        <v>0</v>
      </c>
      <c r="F3028" s="1608">
        <f t="shared" si="47"/>
        <v>0</v>
      </c>
      <c r="G3028" s="1648">
        <v>10</v>
      </c>
      <c r="H3028" s="1648">
        <v>10</v>
      </c>
      <c r="I3028" s="1648"/>
      <c r="J3028" s="1650">
        <v>199726029560</v>
      </c>
    </row>
    <row r="3029" spans="1:10">
      <c r="A3029" s="13" t="s">
        <v>7822</v>
      </c>
      <c r="B3029" s="13" t="s">
        <v>3762</v>
      </c>
      <c r="C3029" s="13" t="s">
        <v>9506</v>
      </c>
      <c r="D3029" s="1608">
        <v>262.03999999999996</v>
      </c>
      <c r="E3029" s="210">
        <f>VLOOKUP(A3029,'Lead Sheet'!A:B,2,0)</f>
        <v>0</v>
      </c>
      <c r="F3029" s="1608">
        <f t="shared" si="47"/>
        <v>0</v>
      </c>
      <c r="G3029" s="1648">
        <v>4</v>
      </c>
      <c r="H3029" s="1648">
        <v>4</v>
      </c>
      <c r="I3029" s="1648"/>
      <c r="J3029" s="1650">
        <v>199726029577</v>
      </c>
    </row>
    <row r="3030" spans="1:10">
      <c r="A3030" s="13" t="s">
        <v>7822</v>
      </c>
      <c r="B3030" s="13" t="s">
        <v>4845</v>
      </c>
      <c r="C3030" s="13" t="s">
        <v>9612</v>
      </c>
      <c r="D3030" s="1608">
        <v>92.73</v>
      </c>
      <c r="E3030" s="210">
        <f>VLOOKUP(A3030,'Lead Sheet'!A:B,2,0)</f>
        <v>0</v>
      </c>
      <c r="F3030" s="1608">
        <f t="shared" si="47"/>
        <v>0</v>
      </c>
      <c r="G3030" s="1648">
        <v>10</v>
      </c>
      <c r="H3030" s="1648">
        <v>40</v>
      </c>
      <c r="I3030" s="1648"/>
      <c r="J3030" s="1650">
        <v>199726029584</v>
      </c>
    </row>
    <row r="3031" spans="1:10">
      <c r="A3031" s="13" t="s">
        <v>7822</v>
      </c>
      <c r="B3031" s="13" t="s">
        <v>4846</v>
      </c>
      <c r="C3031" s="13" t="s">
        <v>9613</v>
      </c>
      <c r="D3031" s="1608">
        <v>68.02000000000001</v>
      </c>
      <c r="E3031" s="210">
        <f>VLOOKUP(A3031,'Lead Sheet'!A:B,2,0)</f>
        <v>0</v>
      </c>
      <c r="F3031" s="1608">
        <f t="shared" si="47"/>
        <v>0</v>
      </c>
      <c r="G3031" s="1648">
        <v>10</v>
      </c>
      <c r="H3031" s="1648">
        <v>40</v>
      </c>
      <c r="I3031" s="1648"/>
      <c r="J3031" s="1650">
        <v>199726029591</v>
      </c>
    </row>
    <row r="3032" spans="1:10">
      <c r="A3032" s="13" t="s">
        <v>7822</v>
      </c>
      <c r="B3032" s="13" t="s">
        <v>4847</v>
      </c>
      <c r="C3032" s="13" t="s">
        <v>9614</v>
      </c>
      <c r="D3032" s="1608">
        <v>64.78</v>
      </c>
      <c r="E3032" s="210">
        <f>VLOOKUP(A3032,'Lead Sheet'!A:B,2,0)</f>
        <v>0</v>
      </c>
      <c r="F3032" s="1608">
        <f t="shared" si="47"/>
        <v>0</v>
      </c>
      <c r="G3032" s="1648">
        <v>20</v>
      </c>
      <c r="H3032" s="1648">
        <v>20</v>
      </c>
      <c r="I3032" s="1648"/>
      <c r="J3032" s="1650">
        <v>199726029607</v>
      </c>
    </row>
    <row r="3033" spans="1:10">
      <c r="A3033" s="13" t="s">
        <v>7822</v>
      </c>
      <c r="B3033" s="13" t="s">
        <v>7835</v>
      </c>
      <c r="C3033" s="13" t="s">
        <v>9615</v>
      </c>
      <c r="D3033" s="1608">
        <v>121.29</v>
      </c>
      <c r="E3033" s="210">
        <f>VLOOKUP(A3033,'Lead Sheet'!A:B,2,0)</f>
        <v>0</v>
      </c>
      <c r="F3033" s="1608">
        <f t="shared" si="47"/>
        <v>0</v>
      </c>
      <c r="G3033" s="1648">
        <v>0</v>
      </c>
      <c r="H3033" s="1648">
        <v>0</v>
      </c>
      <c r="I3033" s="1648"/>
      <c r="J3033" s="1650">
        <v>199726029614</v>
      </c>
    </row>
    <row r="3034" spans="1:10">
      <c r="A3034" s="13" t="s">
        <v>7822</v>
      </c>
      <c r="B3034" s="13" t="s">
        <v>4848</v>
      </c>
      <c r="C3034" s="13" t="s">
        <v>9616</v>
      </c>
      <c r="D3034" s="1608">
        <v>90.36</v>
      </c>
      <c r="E3034" s="210">
        <f>VLOOKUP(A3034,'Lead Sheet'!A:B,2,0)</f>
        <v>0</v>
      </c>
      <c r="F3034" s="1608">
        <f t="shared" si="47"/>
        <v>0</v>
      </c>
      <c r="G3034" s="1648">
        <v>12</v>
      </c>
      <c r="H3034" s="1648">
        <v>12</v>
      </c>
      <c r="I3034" s="1648"/>
      <c r="J3034" s="1650">
        <v>199726029621</v>
      </c>
    </row>
    <row r="3035" spans="1:10">
      <c r="A3035" s="13" t="s">
        <v>7822</v>
      </c>
      <c r="B3035" s="13" t="s">
        <v>3763</v>
      </c>
      <c r="C3035" s="13" t="s">
        <v>9617</v>
      </c>
      <c r="D3035" s="1608">
        <v>136.89999999999998</v>
      </c>
      <c r="E3035" s="210">
        <f>VLOOKUP(A3035,'Lead Sheet'!A:B,2,0)</f>
        <v>0</v>
      </c>
      <c r="F3035" s="1608">
        <f t="shared" si="47"/>
        <v>0</v>
      </c>
      <c r="G3035" s="1648">
        <v>6</v>
      </c>
      <c r="H3035" s="1648">
        <v>6</v>
      </c>
      <c r="I3035" s="1648"/>
      <c r="J3035" s="1650">
        <v>199726029638</v>
      </c>
    </row>
    <row r="3036" spans="1:10">
      <c r="A3036" s="13" t="s">
        <v>7822</v>
      </c>
      <c r="B3036" s="13" t="s">
        <v>4849</v>
      </c>
      <c r="C3036" s="13" t="s">
        <v>9618</v>
      </c>
      <c r="D3036" s="1608">
        <v>176.6</v>
      </c>
      <c r="E3036" s="210">
        <f>VLOOKUP(A3036,'Lead Sheet'!A:B,2,0)</f>
        <v>0</v>
      </c>
      <c r="F3036" s="1608">
        <f t="shared" si="47"/>
        <v>0</v>
      </c>
      <c r="G3036" s="1648">
        <v>4</v>
      </c>
      <c r="H3036" s="1648">
        <v>4</v>
      </c>
      <c r="I3036" s="1648"/>
      <c r="J3036" s="1650">
        <v>199726029645</v>
      </c>
    </row>
    <row r="3037" spans="1:10">
      <c r="A3037" s="13" t="s">
        <v>7822</v>
      </c>
      <c r="B3037" s="13" t="s">
        <v>4850</v>
      </c>
      <c r="C3037" s="13" t="s">
        <v>9507</v>
      </c>
      <c r="D3037" s="1608">
        <v>43.39</v>
      </c>
      <c r="E3037" s="210">
        <f>VLOOKUP(A3037,'Lead Sheet'!A:B,2,0)</f>
        <v>0</v>
      </c>
      <c r="F3037" s="1608">
        <f t="shared" si="47"/>
        <v>0</v>
      </c>
      <c r="G3037" s="1648">
        <v>0</v>
      </c>
      <c r="H3037" s="1648">
        <v>0</v>
      </c>
      <c r="I3037" s="1648"/>
      <c r="J3037" s="1650">
        <v>199726029652</v>
      </c>
    </row>
    <row r="3038" spans="1:10">
      <c r="A3038" s="13" t="s">
        <v>7822</v>
      </c>
      <c r="B3038" s="13" t="s">
        <v>4851</v>
      </c>
      <c r="C3038" s="13" t="s">
        <v>9508</v>
      </c>
      <c r="D3038" s="1608">
        <v>52.89</v>
      </c>
      <c r="E3038" s="210">
        <f>VLOOKUP(A3038,'Lead Sheet'!A:B,2,0)</f>
        <v>0</v>
      </c>
      <c r="F3038" s="1608">
        <f t="shared" si="47"/>
        <v>0</v>
      </c>
      <c r="G3038" s="1648">
        <v>0</v>
      </c>
      <c r="H3038" s="1648">
        <v>0</v>
      </c>
      <c r="I3038" s="1648"/>
      <c r="J3038" s="1650">
        <v>199726029669</v>
      </c>
    </row>
    <row r="3039" spans="1:10">
      <c r="A3039" s="13" t="s">
        <v>7822</v>
      </c>
      <c r="B3039" s="13" t="s">
        <v>4852</v>
      </c>
      <c r="C3039" s="13" t="s">
        <v>9509</v>
      </c>
      <c r="D3039" s="1608">
        <v>139.80000000000001</v>
      </c>
      <c r="E3039" s="210">
        <f>VLOOKUP(A3039,'Lead Sheet'!A:B,2,0)</f>
        <v>0</v>
      </c>
      <c r="F3039" s="1608">
        <f t="shared" si="47"/>
        <v>0</v>
      </c>
      <c r="G3039" s="1648">
        <v>10</v>
      </c>
      <c r="H3039" s="1648">
        <v>10</v>
      </c>
      <c r="I3039" s="1648"/>
      <c r="J3039" s="1650">
        <v>199726029676</v>
      </c>
    </row>
    <row r="3040" spans="1:10">
      <c r="A3040" s="13" t="s">
        <v>7822</v>
      </c>
      <c r="B3040" s="13" t="s">
        <v>4853</v>
      </c>
      <c r="C3040" s="13" t="s">
        <v>9510</v>
      </c>
      <c r="D3040" s="1608">
        <v>350.42</v>
      </c>
      <c r="E3040" s="210">
        <f>VLOOKUP(A3040,'Lead Sheet'!A:B,2,0)</f>
        <v>0</v>
      </c>
      <c r="F3040" s="1608">
        <f t="shared" si="47"/>
        <v>0</v>
      </c>
      <c r="G3040" s="1648">
        <v>5</v>
      </c>
      <c r="H3040" s="1648">
        <v>5</v>
      </c>
      <c r="I3040" s="1648"/>
      <c r="J3040" s="1650">
        <v>199726029683</v>
      </c>
    </row>
    <row r="3041" spans="1:10">
      <c r="A3041" s="13" t="s">
        <v>7822</v>
      </c>
      <c r="B3041" s="13" t="s">
        <v>4854</v>
      </c>
      <c r="C3041" s="13" t="s">
        <v>9511</v>
      </c>
      <c r="D3041" s="1608">
        <v>1008.96</v>
      </c>
      <c r="E3041" s="210">
        <f>VLOOKUP(A3041,'Lead Sheet'!A:B,2,0)</f>
        <v>0</v>
      </c>
      <c r="F3041" s="1608">
        <f t="shared" si="47"/>
        <v>0</v>
      </c>
      <c r="G3041" s="1648">
        <v>1</v>
      </c>
      <c r="H3041" s="1648">
        <v>1</v>
      </c>
      <c r="I3041" s="1648"/>
      <c r="J3041" s="1650">
        <v>199726029690</v>
      </c>
    </row>
    <row r="3042" spans="1:10">
      <c r="A3042" s="13" t="s">
        <v>7822</v>
      </c>
      <c r="B3042" s="13" t="s">
        <v>4855</v>
      </c>
      <c r="C3042" s="13" t="s">
        <v>9512</v>
      </c>
      <c r="D3042" s="1608">
        <v>1469.99</v>
      </c>
      <c r="E3042" s="210">
        <f>VLOOKUP(A3042,'Lead Sheet'!A:B,2,0)</f>
        <v>0</v>
      </c>
      <c r="F3042" s="1608">
        <f t="shared" si="47"/>
        <v>0</v>
      </c>
      <c r="G3042" s="1648">
        <v>0</v>
      </c>
      <c r="H3042" s="1648">
        <v>0</v>
      </c>
      <c r="I3042" s="1648"/>
      <c r="J3042" s="1650">
        <v>199726029706</v>
      </c>
    </row>
    <row r="3043" spans="1:10">
      <c r="A3043" s="13" t="s">
        <v>7822</v>
      </c>
      <c r="B3043" s="13" t="s">
        <v>4856</v>
      </c>
      <c r="C3043" s="13" t="s">
        <v>9619</v>
      </c>
      <c r="D3043" s="1608">
        <v>141.37</v>
      </c>
      <c r="E3043" s="210">
        <f>VLOOKUP(A3043,'Lead Sheet'!A:B,2,0)</f>
        <v>0</v>
      </c>
      <c r="F3043" s="1608">
        <f t="shared" si="47"/>
        <v>0</v>
      </c>
      <c r="G3043" s="1648">
        <v>0</v>
      </c>
      <c r="H3043" s="1648">
        <v>0</v>
      </c>
      <c r="I3043" s="1648"/>
      <c r="J3043" s="1650">
        <v>199726029713</v>
      </c>
    </row>
    <row r="3044" spans="1:10">
      <c r="A3044" s="13" t="s">
        <v>7822</v>
      </c>
      <c r="B3044" s="13" t="s">
        <v>4857</v>
      </c>
      <c r="C3044" s="13" t="s">
        <v>9620</v>
      </c>
      <c r="D3044" s="1608">
        <v>261.69</v>
      </c>
      <c r="E3044" s="210">
        <f>VLOOKUP(A3044,'Lead Sheet'!A:B,2,0)</f>
        <v>0</v>
      </c>
      <c r="F3044" s="1608">
        <f t="shared" si="47"/>
        <v>0</v>
      </c>
      <c r="G3044" s="1648">
        <v>0</v>
      </c>
      <c r="H3044" s="1648">
        <v>0</v>
      </c>
      <c r="I3044" s="1648"/>
      <c r="J3044" s="1650">
        <v>199726029720</v>
      </c>
    </row>
    <row r="3045" spans="1:10">
      <c r="A3045" s="13" t="s">
        <v>7822</v>
      </c>
      <c r="B3045" s="13" t="s">
        <v>4858</v>
      </c>
      <c r="C3045" s="13" t="s">
        <v>9621</v>
      </c>
      <c r="D3045" s="1608">
        <v>907.47</v>
      </c>
      <c r="E3045" s="210">
        <f>VLOOKUP(A3045,'Lead Sheet'!A:B,2,0)</f>
        <v>0</v>
      </c>
      <c r="F3045" s="1608">
        <f t="shared" si="47"/>
        <v>0</v>
      </c>
      <c r="G3045" s="1648">
        <v>3</v>
      </c>
      <c r="H3045" s="1648">
        <v>3</v>
      </c>
      <c r="I3045" s="1648"/>
      <c r="J3045" s="1650">
        <v>199726029737</v>
      </c>
    </row>
    <row r="3046" spans="1:10">
      <c r="A3046" s="13" t="s">
        <v>7822</v>
      </c>
      <c r="B3046" s="13" t="s">
        <v>4859</v>
      </c>
      <c r="C3046" s="13" t="s">
        <v>9622</v>
      </c>
      <c r="D3046" s="1608">
        <v>913.36</v>
      </c>
      <c r="E3046" s="210">
        <f>VLOOKUP(A3046,'Lead Sheet'!A:B,2,0)</f>
        <v>0</v>
      </c>
      <c r="F3046" s="1608">
        <f t="shared" si="47"/>
        <v>0</v>
      </c>
      <c r="G3046" s="1648">
        <v>2</v>
      </c>
      <c r="H3046" s="1648">
        <v>2</v>
      </c>
      <c r="I3046" s="1648"/>
      <c r="J3046" s="1650">
        <v>199726029744</v>
      </c>
    </row>
    <row r="3047" spans="1:10">
      <c r="A3047" s="13" t="s">
        <v>7822</v>
      </c>
      <c r="B3047" s="13" t="s">
        <v>4860</v>
      </c>
      <c r="C3047" s="13" t="s">
        <v>9623</v>
      </c>
      <c r="D3047" s="1608">
        <v>1457.6</v>
      </c>
      <c r="E3047" s="210">
        <f>VLOOKUP(A3047,'Lead Sheet'!A:B,2,0)</f>
        <v>0</v>
      </c>
      <c r="F3047" s="1608">
        <f t="shared" si="47"/>
        <v>0</v>
      </c>
      <c r="G3047" s="1648">
        <v>0</v>
      </c>
      <c r="H3047" s="1648">
        <v>0</v>
      </c>
      <c r="I3047" s="1648"/>
      <c r="J3047" s="1650">
        <v>199726029751</v>
      </c>
    </row>
    <row r="3048" spans="1:10">
      <c r="A3048" s="13" t="s">
        <v>7822</v>
      </c>
      <c r="B3048" s="13" t="s">
        <v>4861</v>
      </c>
      <c r="C3048" s="13" t="s">
        <v>9624</v>
      </c>
      <c r="D3048" s="1608">
        <v>1472.83</v>
      </c>
      <c r="E3048" s="210">
        <f>VLOOKUP(A3048,'Lead Sheet'!A:B,2,0)</f>
        <v>0</v>
      </c>
      <c r="F3048" s="1608">
        <f t="shared" si="47"/>
        <v>0</v>
      </c>
      <c r="G3048" s="1648">
        <v>0</v>
      </c>
      <c r="H3048" s="1648">
        <v>0</v>
      </c>
      <c r="I3048" s="1648"/>
      <c r="J3048" s="1650">
        <v>199726029768</v>
      </c>
    </row>
    <row r="3049" spans="1:10">
      <c r="A3049" s="13" t="s">
        <v>7822</v>
      </c>
      <c r="B3049" s="13" t="s">
        <v>4862</v>
      </c>
      <c r="C3049" s="13" t="s">
        <v>9513</v>
      </c>
      <c r="D3049" s="1608">
        <v>153.47</v>
      </c>
      <c r="E3049" s="210">
        <f>VLOOKUP(A3049,'Lead Sheet'!A:B,2,0)</f>
        <v>0</v>
      </c>
      <c r="F3049" s="1608">
        <f t="shared" si="47"/>
        <v>0</v>
      </c>
      <c r="G3049" s="1648">
        <v>10</v>
      </c>
      <c r="H3049" s="1648">
        <v>10</v>
      </c>
      <c r="I3049" s="1648"/>
      <c r="J3049" s="1650">
        <v>199726029775</v>
      </c>
    </row>
    <row r="3050" spans="1:10">
      <c r="A3050" s="13" t="s">
        <v>7822</v>
      </c>
      <c r="B3050" s="13" t="s">
        <v>4863</v>
      </c>
      <c r="C3050" s="13" t="s">
        <v>9514</v>
      </c>
      <c r="D3050" s="1608">
        <v>237.82999999999998</v>
      </c>
      <c r="E3050" s="210">
        <f>VLOOKUP(A3050,'Lead Sheet'!A:B,2,0)</f>
        <v>0</v>
      </c>
      <c r="F3050" s="1608">
        <f t="shared" si="47"/>
        <v>0</v>
      </c>
      <c r="G3050" s="1648">
        <v>10</v>
      </c>
      <c r="H3050" s="1648">
        <v>10</v>
      </c>
      <c r="I3050" s="1648"/>
      <c r="J3050" s="1650">
        <v>199726029782</v>
      </c>
    </row>
    <row r="3051" spans="1:10">
      <c r="A3051" s="13" t="s">
        <v>7822</v>
      </c>
      <c r="B3051" s="13" t="s">
        <v>4864</v>
      </c>
      <c r="C3051" s="13" t="s">
        <v>9515</v>
      </c>
      <c r="D3051" s="1608">
        <v>373.03</v>
      </c>
      <c r="E3051" s="210">
        <f>VLOOKUP(A3051,'Lead Sheet'!A:B,2,0)</f>
        <v>0</v>
      </c>
      <c r="F3051" s="1608">
        <f t="shared" si="47"/>
        <v>0</v>
      </c>
      <c r="G3051" s="1648">
        <v>6</v>
      </c>
      <c r="H3051" s="1648">
        <v>6</v>
      </c>
      <c r="I3051" s="1648"/>
      <c r="J3051" s="1650">
        <v>199726029799</v>
      </c>
    </row>
    <row r="3052" spans="1:10">
      <c r="A3052" s="13" t="s">
        <v>7822</v>
      </c>
      <c r="B3052" s="13" t="s">
        <v>4865</v>
      </c>
      <c r="C3052" s="13" t="s">
        <v>9516</v>
      </c>
      <c r="D3052" s="1608">
        <v>686.39</v>
      </c>
      <c r="E3052" s="210">
        <f>VLOOKUP(A3052,'Lead Sheet'!A:B,2,0)</f>
        <v>0</v>
      </c>
      <c r="F3052" s="1608">
        <f t="shared" si="47"/>
        <v>0</v>
      </c>
      <c r="G3052" s="1648">
        <v>3</v>
      </c>
      <c r="H3052" s="1648">
        <v>3</v>
      </c>
      <c r="I3052" s="1648"/>
      <c r="J3052" s="1650">
        <v>199726029805</v>
      </c>
    </row>
    <row r="3053" spans="1:10">
      <c r="A3053" s="13" t="s">
        <v>7822</v>
      </c>
      <c r="B3053" s="13" t="s">
        <v>4866</v>
      </c>
      <c r="C3053" s="13" t="s">
        <v>9517</v>
      </c>
      <c r="D3053" s="1608">
        <v>228.94</v>
      </c>
      <c r="E3053" s="210">
        <f>VLOOKUP(A3053,'Lead Sheet'!A:B,2,0)</f>
        <v>0</v>
      </c>
      <c r="F3053" s="1608">
        <f t="shared" si="47"/>
        <v>0</v>
      </c>
      <c r="G3053" s="1648">
        <v>30</v>
      </c>
      <c r="H3053" s="1648">
        <v>30</v>
      </c>
      <c r="I3053" s="1648"/>
      <c r="J3053" s="1650">
        <v>199726029812</v>
      </c>
    </row>
    <row r="3054" spans="1:10">
      <c r="A3054" s="13" t="s">
        <v>7822</v>
      </c>
      <c r="B3054" s="13" t="s">
        <v>3356</v>
      </c>
      <c r="C3054" s="13" t="s">
        <v>9518</v>
      </c>
      <c r="D3054" s="1608">
        <v>388.2</v>
      </c>
      <c r="E3054" s="210">
        <f>VLOOKUP(A3054,'Lead Sheet'!A:B,2,0)</f>
        <v>0</v>
      </c>
      <c r="F3054" s="1608">
        <f t="shared" si="47"/>
        <v>0</v>
      </c>
      <c r="G3054" s="1648">
        <v>10</v>
      </c>
      <c r="H3054" s="1648">
        <v>10</v>
      </c>
      <c r="I3054" s="1648"/>
      <c r="J3054" s="1650">
        <v>199726029829</v>
      </c>
    </row>
    <row r="3055" spans="1:10">
      <c r="A3055" s="13" t="s">
        <v>7822</v>
      </c>
      <c r="B3055" s="13" t="s">
        <v>4867</v>
      </c>
      <c r="C3055" s="13" t="s">
        <v>9519</v>
      </c>
      <c r="D3055" s="1608">
        <v>723.65</v>
      </c>
      <c r="E3055" s="210">
        <f>VLOOKUP(A3055,'Lead Sheet'!A:B,2,0)</f>
        <v>0</v>
      </c>
      <c r="F3055" s="1608">
        <f t="shared" si="47"/>
        <v>0</v>
      </c>
      <c r="G3055" s="1648">
        <v>5</v>
      </c>
      <c r="H3055" s="1648">
        <v>5</v>
      </c>
      <c r="I3055" s="1648"/>
      <c r="J3055" s="1650">
        <v>199726029836</v>
      </c>
    </row>
    <row r="3056" spans="1:10">
      <c r="A3056" s="13" t="s">
        <v>7822</v>
      </c>
      <c r="B3056" s="13" t="s">
        <v>4868</v>
      </c>
      <c r="C3056" s="13" t="s">
        <v>9520</v>
      </c>
      <c r="D3056" s="1608">
        <v>633.29999999999995</v>
      </c>
      <c r="E3056" s="210">
        <f>VLOOKUP(A3056,'Lead Sheet'!A:B,2,0)</f>
        <v>0</v>
      </c>
      <c r="F3056" s="1608">
        <f t="shared" si="47"/>
        <v>0</v>
      </c>
      <c r="G3056" s="1648">
        <v>5</v>
      </c>
      <c r="H3056" s="1648">
        <v>5</v>
      </c>
      <c r="I3056" s="1648"/>
      <c r="J3056" s="1650">
        <v>199726029843</v>
      </c>
    </row>
    <row r="3057" spans="1:10">
      <c r="A3057" s="13" t="s">
        <v>7822</v>
      </c>
      <c r="B3057" s="13" t="s">
        <v>4869</v>
      </c>
      <c r="C3057" s="13" t="s">
        <v>9521</v>
      </c>
      <c r="D3057" s="1608">
        <v>392.43</v>
      </c>
      <c r="E3057" s="210">
        <f>VLOOKUP(A3057,'Lead Sheet'!A:B,2,0)</f>
        <v>0</v>
      </c>
      <c r="F3057" s="1608">
        <f t="shared" si="47"/>
        <v>0</v>
      </c>
      <c r="G3057" s="1648">
        <v>8</v>
      </c>
      <c r="H3057" s="1648">
        <v>8</v>
      </c>
      <c r="I3057" s="1648"/>
      <c r="J3057" s="1650">
        <v>199726029850</v>
      </c>
    </row>
    <row r="3058" spans="1:10">
      <c r="A3058" s="13" t="s">
        <v>7822</v>
      </c>
      <c r="B3058" s="13" t="s">
        <v>4870</v>
      </c>
      <c r="C3058" s="13" t="s">
        <v>9522</v>
      </c>
      <c r="D3058" s="1608">
        <v>392.43</v>
      </c>
      <c r="E3058" s="210">
        <f>VLOOKUP(A3058,'Lead Sheet'!A:B,2,0)</f>
        <v>0</v>
      </c>
      <c r="F3058" s="1608">
        <f t="shared" si="47"/>
        <v>0</v>
      </c>
      <c r="G3058" s="1648">
        <v>8</v>
      </c>
      <c r="H3058" s="1648">
        <v>8</v>
      </c>
      <c r="I3058" s="1648"/>
      <c r="J3058" s="1650">
        <v>199726029867</v>
      </c>
    </row>
    <row r="3059" spans="1:10">
      <c r="A3059" s="13" t="s">
        <v>7822</v>
      </c>
      <c r="B3059" s="13" t="s">
        <v>4871</v>
      </c>
      <c r="C3059" s="13" t="s">
        <v>9523</v>
      </c>
      <c r="D3059" s="1608">
        <v>54.589999999999996</v>
      </c>
      <c r="E3059" s="210">
        <f>VLOOKUP(A3059,'Lead Sheet'!A:B,2,0)</f>
        <v>0</v>
      </c>
      <c r="F3059" s="1608">
        <f t="shared" si="47"/>
        <v>0</v>
      </c>
      <c r="G3059" s="1648">
        <v>25</v>
      </c>
      <c r="H3059" s="1648">
        <v>100</v>
      </c>
      <c r="I3059" s="1648"/>
      <c r="J3059" s="1650">
        <v>199726029874</v>
      </c>
    </row>
    <row r="3060" spans="1:10">
      <c r="A3060" s="13" t="s">
        <v>7822</v>
      </c>
      <c r="B3060" s="13" t="s">
        <v>3363</v>
      </c>
      <c r="C3060" s="13" t="s">
        <v>9524</v>
      </c>
      <c r="D3060" s="1608">
        <v>36.35</v>
      </c>
      <c r="E3060" s="210">
        <f>VLOOKUP(A3060,'Lead Sheet'!A:B,2,0)</f>
        <v>0</v>
      </c>
      <c r="F3060" s="1608">
        <f t="shared" si="47"/>
        <v>0</v>
      </c>
      <c r="G3060" s="1648">
        <v>50</v>
      </c>
      <c r="H3060" s="1648">
        <v>50</v>
      </c>
      <c r="I3060" s="1648"/>
      <c r="J3060" s="1650">
        <v>199726029881</v>
      </c>
    </row>
    <row r="3061" spans="1:10">
      <c r="A3061" s="13" t="s">
        <v>7822</v>
      </c>
      <c r="B3061" s="13" t="s">
        <v>3365</v>
      </c>
      <c r="C3061" s="13" t="s">
        <v>9525</v>
      </c>
      <c r="D3061" s="1608">
        <v>35.589999999999996</v>
      </c>
      <c r="E3061" s="210">
        <f>VLOOKUP(A3061,'Lead Sheet'!A:B,2,0)</f>
        <v>0</v>
      </c>
      <c r="F3061" s="1608">
        <f t="shared" si="47"/>
        <v>0</v>
      </c>
      <c r="G3061" s="1648">
        <v>25</v>
      </c>
      <c r="H3061" s="1648">
        <v>25</v>
      </c>
      <c r="I3061" s="1648"/>
      <c r="J3061" s="1650">
        <v>199726029898</v>
      </c>
    </row>
    <row r="3062" spans="1:10">
      <c r="A3062" s="13" t="s">
        <v>7822</v>
      </c>
      <c r="B3062" s="13" t="s">
        <v>3367</v>
      </c>
      <c r="C3062" s="13" t="s">
        <v>9526</v>
      </c>
      <c r="D3062" s="1608">
        <v>96.04</v>
      </c>
      <c r="E3062" s="210">
        <f>VLOOKUP(A3062,'Lead Sheet'!A:B,2,0)</f>
        <v>0</v>
      </c>
      <c r="F3062" s="1608">
        <f t="shared" si="47"/>
        <v>0</v>
      </c>
      <c r="G3062" s="1648">
        <v>15</v>
      </c>
      <c r="H3062" s="1648">
        <v>15</v>
      </c>
      <c r="I3062" s="1648"/>
      <c r="J3062" s="1650">
        <v>199726029904</v>
      </c>
    </row>
    <row r="3063" spans="1:10">
      <c r="A3063" s="13" t="s">
        <v>7822</v>
      </c>
      <c r="B3063" s="13" t="s">
        <v>3369</v>
      </c>
      <c r="C3063" s="13" t="s">
        <v>9527</v>
      </c>
      <c r="D3063" s="1608">
        <v>174.67999999999998</v>
      </c>
      <c r="E3063" s="210">
        <f>VLOOKUP(A3063,'Lead Sheet'!A:B,2,0)</f>
        <v>0</v>
      </c>
      <c r="F3063" s="1608">
        <f t="shared" si="47"/>
        <v>0</v>
      </c>
      <c r="G3063" s="1648">
        <v>8</v>
      </c>
      <c r="H3063" s="1648">
        <v>8</v>
      </c>
      <c r="I3063" s="1648"/>
      <c r="J3063" s="1650">
        <v>199726029911</v>
      </c>
    </row>
    <row r="3064" spans="1:10">
      <c r="A3064" s="13" t="s">
        <v>7822</v>
      </c>
      <c r="B3064" s="13" t="s">
        <v>3371</v>
      </c>
      <c r="C3064" s="13" t="s">
        <v>9528</v>
      </c>
      <c r="D3064" s="1608">
        <v>507.17</v>
      </c>
      <c r="E3064" s="210">
        <f>VLOOKUP(A3064,'Lead Sheet'!A:B,2,0)</f>
        <v>0</v>
      </c>
      <c r="F3064" s="1608">
        <f t="shared" si="47"/>
        <v>0</v>
      </c>
      <c r="G3064" s="1648">
        <v>2</v>
      </c>
      <c r="H3064" s="1648">
        <v>2</v>
      </c>
      <c r="I3064" s="1648"/>
      <c r="J3064" s="1650">
        <v>199726029928</v>
      </c>
    </row>
    <row r="3065" spans="1:10">
      <c r="A3065" s="13" t="s">
        <v>7822</v>
      </c>
      <c r="B3065" s="13" t="s">
        <v>4872</v>
      </c>
      <c r="C3065" s="13" t="s">
        <v>9529</v>
      </c>
      <c r="D3065" s="1608">
        <v>894.17</v>
      </c>
      <c r="E3065" s="210">
        <f>VLOOKUP(A3065,'Lead Sheet'!A:B,2,0)</f>
        <v>0</v>
      </c>
      <c r="F3065" s="1608">
        <f t="shared" si="47"/>
        <v>0</v>
      </c>
      <c r="G3065" s="1648">
        <v>2</v>
      </c>
      <c r="H3065" s="1648">
        <v>2</v>
      </c>
      <c r="I3065" s="1648"/>
      <c r="J3065" s="1650">
        <v>199726029935</v>
      </c>
    </row>
    <row r="3066" spans="1:10">
      <c r="A3066" s="13" t="s">
        <v>7822</v>
      </c>
      <c r="B3066" s="13" t="s">
        <v>3374</v>
      </c>
      <c r="C3066" s="13" t="s">
        <v>9648</v>
      </c>
      <c r="D3066" s="1608">
        <v>9.6</v>
      </c>
      <c r="E3066" s="210">
        <f>VLOOKUP(A3066,'Lead Sheet'!A:B,2,0)</f>
        <v>0</v>
      </c>
      <c r="F3066" s="1608">
        <f t="shared" si="47"/>
        <v>0</v>
      </c>
      <c r="G3066" s="1648">
        <v>40</v>
      </c>
      <c r="H3066" s="1648">
        <v>160</v>
      </c>
      <c r="I3066" s="1648"/>
      <c r="J3066" s="1650">
        <v>199726029942</v>
      </c>
    </row>
    <row r="3067" spans="1:10">
      <c r="A3067" s="13" t="s">
        <v>7822</v>
      </c>
      <c r="B3067" s="13" t="s">
        <v>7824</v>
      </c>
      <c r="C3067" s="13" t="s">
        <v>9625</v>
      </c>
      <c r="D3067" s="1608">
        <v>50.059999999999995</v>
      </c>
      <c r="E3067" s="210">
        <f>VLOOKUP(A3067,'Lead Sheet'!A:B,2,0)</f>
        <v>0</v>
      </c>
      <c r="F3067" s="1608">
        <f t="shared" si="47"/>
        <v>0</v>
      </c>
      <c r="G3067" s="1648">
        <v>15</v>
      </c>
      <c r="H3067" s="1648">
        <v>60</v>
      </c>
      <c r="I3067" s="1648"/>
      <c r="J3067" s="1650">
        <v>199726029959</v>
      </c>
    </row>
    <row r="3068" spans="1:10">
      <c r="A3068" s="13" t="s">
        <v>7822</v>
      </c>
      <c r="B3068" s="13" t="s">
        <v>3377</v>
      </c>
      <c r="C3068" s="13" t="s">
        <v>9626</v>
      </c>
      <c r="D3068" s="1608">
        <v>43.79</v>
      </c>
      <c r="E3068" s="210">
        <f>VLOOKUP(A3068,'Lead Sheet'!A:B,2,0)</f>
        <v>0</v>
      </c>
      <c r="F3068" s="1608">
        <f t="shared" si="47"/>
        <v>0</v>
      </c>
      <c r="G3068" s="1648">
        <v>15</v>
      </c>
      <c r="H3068" s="1648">
        <v>60</v>
      </c>
      <c r="I3068" s="1648"/>
      <c r="J3068" s="1650">
        <v>199726029966</v>
      </c>
    </row>
    <row r="3069" spans="1:10">
      <c r="A3069" s="13" t="s">
        <v>7822</v>
      </c>
      <c r="B3069" s="13" t="s">
        <v>3379</v>
      </c>
      <c r="C3069" s="13" t="s">
        <v>9627</v>
      </c>
      <c r="D3069" s="1608">
        <v>77.53</v>
      </c>
      <c r="E3069" s="210">
        <f>VLOOKUP(A3069,'Lead Sheet'!A:B,2,0)</f>
        <v>0</v>
      </c>
      <c r="F3069" s="1608">
        <f t="shared" si="47"/>
        <v>0</v>
      </c>
      <c r="G3069" s="1648">
        <v>10</v>
      </c>
      <c r="H3069" s="1648">
        <v>40</v>
      </c>
      <c r="I3069" s="1648"/>
      <c r="J3069" s="1650">
        <v>199726029973</v>
      </c>
    </row>
    <row r="3070" spans="1:10">
      <c r="A3070" s="13" t="s">
        <v>7822</v>
      </c>
      <c r="B3070" s="13" t="s">
        <v>3381</v>
      </c>
      <c r="C3070" s="13" t="s">
        <v>9628</v>
      </c>
      <c r="D3070" s="1608">
        <v>64.760000000000005</v>
      </c>
      <c r="E3070" s="210">
        <f>VLOOKUP(A3070,'Lead Sheet'!A:B,2,0)</f>
        <v>0</v>
      </c>
      <c r="F3070" s="1608">
        <f t="shared" si="47"/>
        <v>0</v>
      </c>
      <c r="G3070" s="1648">
        <v>15</v>
      </c>
      <c r="H3070" s="1648">
        <v>15</v>
      </c>
      <c r="I3070" s="1648"/>
      <c r="J3070" s="1650">
        <v>199726029980</v>
      </c>
    </row>
    <row r="3071" spans="1:10">
      <c r="A3071" s="13" t="s">
        <v>7822</v>
      </c>
      <c r="B3071" s="13" t="s">
        <v>3383</v>
      </c>
      <c r="C3071" s="13" t="s">
        <v>9629</v>
      </c>
      <c r="D3071" s="1608">
        <v>71.06</v>
      </c>
      <c r="E3071" s="210">
        <f>VLOOKUP(A3071,'Lead Sheet'!A:B,2,0)</f>
        <v>0</v>
      </c>
      <c r="F3071" s="1608">
        <f t="shared" si="47"/>
        <v>0</v>
      </c>
      <c r="G3071" s="1648">
        <v>12</v>
      </c>
      <c r="H3071" s="1648">
        <v>12</v>
      </c>
      <c r="I3071" s="1648"/>
      <c r="J3071" s="1650">
        <v>199726029997</v>
      </c>
    </row>
    <row r="3072" spans="1:10">
      <c r="A3072" s="13" t="s">
        <v>7822</v>
      </c>
      <c r="B3072" s="13" t="s">
        <v>3385</v>
      </c>
      <c r="C3072" s="13" t="s">
        <v>9630</v>
      </c>
      <c r="D3072" s="1608">
        <v>224</v>
      </c>
      <c r="E3072" s="210">
        <f>VLOOKUP(A3072,'Lead Sheet'!A:B,2,0)</f>
        <v>0</v>
      </c>
      <c r="F3072" s="1608">
        <f t="shared" si="47"/>
        <v>0</v>
      </c>
      <c r="G3072" s="1648">
        <v>10</v>
      </c>
      <c r="H3072" s="1648">
        <v>10</v>
      </c>
      <c r="I3072" s="1648"/>
      <c r="J3072" s="1650">
        <v>199726030009</v>
      </c>
    </row>
    <row r="3073" spans="1:10">
      <c r="A3073" s="13" t="s">
        <v>7822</v>
      </c>
      <c r="B3073" s="13" t="s">
        <v>3387</v>
      </c>
      <c r="C3073" s="13" t="s">
        <v>9631</v>
      </c>
      <c r="D3073" s="1608">
        <v>105.16000000000001</v>
      </c>
      <c r="E3073" s="210">
        <f>VLOOKUP(A3073,'Lead Sheet'!A:B,2,0)</f>
        <v>0</v>
      </c>
      <c r="F3073" s="1608">
        <f t="shared" si="47"/>
        <v>0</v>
      </c>
      <c r="G3073" s="1648">
        <v>10</v>
      </c>
      <c r="H3073" s="1648">
        <v>10</v>
      </c>
      <c r="I3073" s="1648"/>
      <c r="J3073" s="1650">
        <v>199726030016</v>
      </c>
    </row>
    <row r="3074" spans="1:10">
      <c r="A3074" s="13" t="s">
        <v>7822</v>
      </c>
      <c r="B3074" s="13" t="s">
        <v>3389</v>
      </c>
      <c r="C3074" s="13" t="s">
        <v>9632</v>
      </c>
      <c r="D3074" s="1608">
        <v>141.79</v>
      </c>
      <c r="E3074" s="210">
        <f>VLOOKUP(A3074,'Lead Sheet'!A:B,2,0)</f>
        <v>0</v>
      </c>
      <c r="F3074" s="1608">
        <f t="shared" si="47"/>
        <v>0</v>
      </c>
      <c r="G3074" s="1648">
        <v>10</v>
      </c>
      <c r="H3074" s="1648">
        <v>10</v>
      </c>
      <c r="I3074" s="1648"/>
      <c r="J3074" s="1650">
        <v>199726030023</v>
      </c>
    </row>
    <row r="3075" spans="1:10">
      <c r="A3075" s="13" t="s">
        <v>7822</v>
      </c>
      <c r="B3075" s="13" t="s">
        <v>4873</v>
      </c>
      <c r="C3075" s="13" t="s">
        <v>9633</v>
      </c>
      <c r="D3075" s="1608">
        <v>532.38</v>
      </c>
      <c r="E3075" s="210">
        <f>VLOOKUP(A3075,'Lead Sheet'!A:B,2,0)</f>
        <v>0</v>
      </c>
      <c r="F3075" s="1608">
        <f t="shared" ref="F3075:F3138" si="48">IFERROR(D3075*E3075,"NET")</f>
        <v>0</v>
      </c>
      <c r="G3075" s="1648">
        <v>5</v>
      </c>
      <c r="H3075" s="1648">
        <v>5</v>
      </c>
      <c r="I3075" s="1648"/>
      <c r="J3075" s="1650">
        <v>199726030030</v>
      </c>
    </row>
    <row r="3076" spans="1:10">
      <c r="A3076" s="13" t="s">
        <v>7822</v>
      </c>
      <c r="B3076" s="13" t="s">
        <v>3711</v>
      </c>
      <c r="C3076" s="13" t="s">
        <v>9634</v>
      </c>
      <c r="D3076" s="1608">
        <v>492.74</v>
      </c>
      <c r="E3076" s="210">
        <f>VLOOKUP(A3076,'Lead Sheet'!A:B,2,0)</f>
        <v>0</v>
      </c>
      <c r="F3076" s="1608">
        <f t="shared" si="48"/>
        <v>0</v>
      </c>
      <c r="G3076" s="1648">
        <v>3</v>
      </c>
      <c r="H3076" s="1648">
        <v>3</v>
      </c>
      <c r="I3076" s="1648"/>
      <c r="J3076" s="1650">
        <v>199726030047</v>
      </c>
    </row>
    <row r="3077" spans="1:10">
      <c r="A3077" s="13" t="s">
        <v>7822</v>
      </c>
      <c r="B3077" s="13" t="s">
        <v>3393</v>
      </c>
      <c r="C3077" s="13" t="s">
        <v>9635</v>
      </c>
      <c r="D3077" s="1608">
        <v>406.45</v>
      </c>
      <c r="E3077" s="210">
        <f>VLOOKUP(A3077,'Lead Sheet'!A:B,2,0)</f>
        <v>0</v>
      </c>
      <c r="F3077" s="1608">
        <f t="shared" si="48"/>
        <v>0</v>
      </c>
      <c r="G3077" s="1648">
        <v>4</v>
      </c>
      <c r="H3077" s="1648">
        <v>4</v>
      </c>
      <c r="I3077" s="1648"/>
      <c r="J3077" s="1650">
        <v>199726030054</v>
      </c>
    </row>
    <row r="3078" spans="1:10">
      <c r="A3078" s="13" t="s">
        <v>7822</v>
      </c>
      <c r="B3078" s="13" t="s">
        <v>4874</v>
      </c>
      <c r="C3078" s="13" t="s">
        <v>9636</v>
      </c>
      <c r="D3078" s="1608">
        <v>857.02</v>
      </c>
      <c r="E3078" s="210">
        <f>VLOOKUP(A3078,'Lead Sheet'!A:B,2,0)</f>
        <v>0</v>
      </c>
      <c r="F3078" s="1608">
        <f t="shared" si="48"/>
        <v>0</v>
      </c>
      <c r="G3078" s="1648">
        <v>4</v>
      </c>
      <c r="H3078" s="1648">
        <v>4</v>
      </c>
      <c r="I3078" s="1648"/>
      <c r="J3078" s="1650">
        <v>199726030061</v>
      </c>
    </row>
    <row r="3079" spans="1:10">
      <c r="A3079" s="13" t="s">
        <v>7822</v>
      </c>
      <c r="B3079" s="13" t="s">
        <v>4875</v>
      </c>
      <c r="C3079" s="13" t="s">
        <v>9637</v>
      </c>
      <c r="D3079" s="1608">
        <v>839.48</v>
      </c>
      <c r="E3079" s="210">
        <f>VLOOKUP(A3079,'Lead Sheet'!A:B,2,0)</f>
        <v>0</v>
      </c>
      <c r="F3079" s="1608">
        <f t="shared" si="48"/>
        <v>0</v>
      </c>
      <c r="G3079" s="1648">
        <v>2</v>
      </c>
      <c r="H3079" s="1648">
        <v>2</v>
      </c>
      <c r="I3079" s="1648"/>
      <c r="J3079" s="1650">
        <v>199726030078</v>
      </c>
    </row>
    <row r="3080" spans="1:10">
      <c r="A3080" s="13" t="s">
        <v>7822</v>
      </c>
      <c r="B3080" s="13" t="s">
        <v>4876</v>
      </c>
      <c r="C3080" s="13" t="s">
        <v>9638</v>
      </c>
      <c r="D3080" s="1608">
        <v>1123.51</v>
      </c>
      <c r="E3080" s="210">
        <f>VLOOKUP(A3080,'Lead Sheet'!A:B,2,0)</f>
        <v>0</v>
      </c>
      <c r="F3080" s="1608">
        <f t="shared" si="48"/>
        <v>0</v>
      </c>
      <c r="G3080" s="1648">
        <v>4</v>
      </c>
      <c r="H3080" s="1648">
        <v>4</v>
      </c>
      <c r="I3080" s="1648"/>
      <c r="J3080" s="1650">
        <v>199726030085</v>
      </c>
    </row>
    <row r="3081" spans="1:10">
      <c r="A3081" s="13" t="s">
        <v>7822</v>
      </c>
      <c r="B3081" s="13" t="s">
        <v>4877</v>
      </c>
      <c r="C3081" s="13" t="s">
        <v>9639</v>
      </c>
      <c r="D3081" s="1608">
        <v>67.42</v>
      </c>
      <c r="E3081" s="210">
        <f>VLOOKUP(A3081,'Lead Sheet'!A:B,2,0)</f>
        <v>0</v>
      </c>
      <c r="F3081" s="1608">
        <f t="shared" si="48"/>
        <v>0</v>
      </c>
      <c r="G3081" s="1648">
        <v>50</v>
      </c>
      <c r="H3081" s="1648">
        <v>50</v>
      </c>
      <c r="I3081" s="1648"/>
      <c r="J3081" s="1650">
        <v>199726030092</v>
      </c>
    </row>
    <row r="3082" spans="1:10">
      <c r="A3082" s="13" t="s">
        <v>7822</v>
      </c>
      <c r="B3082" s="13" t="s">
        <v>4878</v>
      </c>
      <c r="C3082" s="13" t="s">
        <v>9640</v>
      </c>
      <c r="D3082" s="1608">
        <v>64.660000000000011</v>
      </c>
      <c r="E3082" s="210">
        <f>VLOOKUP(A3082,'Lead Sheet'!A:B,2,0)</f>
        <v>0</v>
      </c>
      <c r="F3082" s="1608">
        <f t="shared" si="48"/>
        <v>0</v>
      </c>
      <c r="G3082" s="1648">
        <v>10</v>
      </c>
      <c r="H3082" s="1648">
        <v>40</v>
      </c>
      <c r="I3082" s="1648"/>
      <c r="J3082" s="1650">
        <v>199726030108</v>
      </c>
    </row>
    <row r="3083" spans="1:10">
      <c r="A3083" s="13" t="s">
        <v>7822</v>
      </c>
      <c r="B3083" s="13" t="s">
        <v>3764</v>
      </c>
      <c r="C3083" s="13" t="s">
        <v>9641</v>
      </c>
      <c r="D3083" s="1608">
        <v>140.67999999999998</v>
      </c>
      <c r="E3083" s="210">
        <f>VLOOKUP(A3083,'Lead Sheet'!A:B,2,0)</f>
        <v>0</v>
      </c>
      <c r="F3083" s="1608">
        <f t="shared" si="48"/>
        <v>0</v>
      </c>
      <c r="G3083" s="1648">
        <v>10</v>
      </c>
      <c r="H3083" s="1648">
        <v>10</v>
      </c>
      <c r="I3083" s="1648"/>
      <c r="J3083" s="1650">
        <v>199726030115</v>
      </c>
    </row>
    <row r="3084" spans="1:10">
      <c r="A3084" s="13" t="s">
        <v>7822</v>
      </c>
      <c r="B3084" s="13" t="s">
        <v>7836</v>
      </c>
      <c r="C3084" s="13" t="s">
        <v>9642</v>
      </c>
      <c r="D3084" s="1608">
        <v>288.05</v>
      </c>
      <c r="E3084" s="210">
        <f>VLOOKUP(A3084,'Lead Sheet'!A:B,2,0)</f>
        <v>0</v>
      </c>
      <c r="F3084" s="1608">
        <f t="shared" si="48"/>
        <v>0</v>
      </c>
      <c r="G3084" s="1648">
        <v>8</v>
      </c>
      <c r="H3084" s="1648">
        <v>0</v>
      </c>
      <c r="I3084" s="1648"/>
      <c r="J3084" s="1650">
        <v>199726030122</v>
      </c>
    </row>
    <row r="3085" spans="1:10">
      <c r="A3085" s="13" t="s">
        <v>7822</v>
      </c>
      <c r="B3085" s="13" t="s">
        <v>7837</v>
      </c>
      <c r="C3085" s="13" t="s">
        <v>9643</v>
      </c>
      <c r="D3085" s="1608">
        <v>82.93</v>
      </c>
      <c r="E3085" s="210">
        <f>VLOOKUP(A3085,'Lead Sheet'!A:B,2,0)</f>
        <v>0</v>
      </c>
      <c r="F3085" s="1608">
        <f t="shared" si="48"/>
        <v>0</v>
      </c>
      <c r="G3085" s="1648">
        <v>15</v>
      </c>
      <c r="H3085" s="1648">
        <v>60</v>
      </c>
      <c r="I3085" s="1648"/>
      <c r="J3085" s="1650">
        <v>199726030139</v>
      </c>
    </row>
    <row r="3086" spans="1:10">
      <c r="A3086" s="13" t="s">
        <v>7822</v>
      </c>
      <c r="B3086" s="13" t="s">
        <v>3626</v>
      </c>
      <c r="C3086" s="13" t="s">
        <v>9644</v>
      </c>
      <c r="D3086" s="1608">
        <v>157.89999999999998</v>
      </c>
      <c r="E3086" s="210">
        <f>VLOOKUP(A3086,'Lead Sheet'!A:B,2,0)</f>
        <v>0</v>
      </c>
      <c r="F3086" s="1608">
        <f t="shared" si="48"/>
        <v>0</v>
      </c>
      <c r="G3086" s="1648">
        <v>15</v>
      </c>
      <c r="H3086" s="1648">
        <v>15</v>
      </c>
      <c r="I3086" s="1648"/>
      <c r="J3086" s="1650">
        <v>199726030146</v>
      </c>
    </row>
    <row r="3087" spans="1:10">
      <c r="A3087" s="13" t="s">
        <v>7822</v>
      </c>
      <c r="B3087" s="13" t="s">
        <v>3627</v>
      </c>
      <c r="C3087" s="13" t="s">
        <v>9645</v>
      </c>
      <c r="D3087" s="1608">
        <v>110.57000000000001</v>
      </c>
      <c r="E3087" s="210">
        <f>VLOOKUP(A3087,'Lead Sheet'!A:B,2,0)</f>
        <v>0</v>
      </c>
      <c r="F3087" s="1608">
        <f t="shared" si="48"/>
        <v>0</v>
      </c>
      <c r="G3087" s="1648">
        <v>8</v>
      </c>
      <c r="H3087" s="1648">
        <v>8</v>
      </c>
      <c r="I3087" s="1648"/>
      <c r="J3087" s="1650">
        <v>199726030153</v>
      </c>
    </row>
    <row r="3088" spans="1:10">
      <c r="A3088" s="13" t="s">
        <v>7822</v>
      </c>
      <c r="B3088" s="13" t="s">
        <v>3628</v>
      </c>
      <c r="C3088" s="13" t="s">
        <v>9646</v>
      </c>
      <c r="D3088" s="1608">
        <v>328.82</v>
      </c>
      <c r="E3088" s="210">
        <f>VLOOKUP(A3088,'Lead Sheet'!A:B,2,0)</f>
        <v>0</v>
      </c>
      <c r="F3088" s="1608">
        <f t="shared" si="48"/>
        <v>0</v>
      </c>
      <c r="G3088" s="1648">
        <v>5</v>
      </c>
      <c r="H3088" s="1648">
        <v>5</v>
      </c>
      <c r="I3088" s="1648"/>
      <c r="J3088" s="1650">
        <v>199726030160</v>
      </c>
    </row>
    <row r="3089" spans="1:10">
      <c r="A3089" s="13" t="s">
        <v>7822</v>
      </c>
      <c r="B3089" s="13" t="s">
        <v>3629</v>
      </c>
      <c r="C3089" s="13" t="s">
        <v>9647</v>
      </c>
      <c r="D3089" s="1608">
        <v>306.42</v>
      </c>
      <c r="E3089" s="210">
        <f>VLOOKUP(A3089,'Lead Sheet'!A:B,2,0)</f>
        <v>0</v>
      </c>
      <c r="F3089" s="1608">
        <f t="shared" si="48"/>
        <v>0</v>
      </c>
      <c r="G3089" s="1648">
        <v>5</v>
      </c>
      <c r="H3089" s="1648">
        <v>5</v>
      </c>
      <c r="I3089" s="1648"/>
      <c r="J3089" s="1650">
        <v>199726030177</v>
      </c>
    </row>
    <row r="3090" spans="1:10">
      <c r="A3090" s="13" t="s">
        <v>7822</v>
      </c>
      <c r="B3090" s="13" t="s">
        <v>3407</v>
      </c>
      <c r="C3090" s="13" t="s">
        <v>9530</v>
      </c>
      <c r="D3090" s="1608">
        <v>81.83</v>
      </c>
      <c r="E3090" s="210">
        <f>VLOOKUP(A3090,'Lead Sheet'!A:B,2,0)</f>
        <v>0</v>
      </c>
      <c r="F3090" s="1608">
        <f t="shared" si="48"/>
        <v>0</v>
      </c>
      <c r="G3090" s="1648">
        <v>40</v>
      </c>
      <c r="H3090" s="1648">
        <v>40</v>
      </c>
      <c r="I3090" s="1648"/>
      <c r="J3090" s="1650">
        <v>199726030184</v>
      </c>
    </row>
    <row r="3091" spans="1:10">
      <c r="A3091" s="13" t="s">
        <v>7822</v>
      </c>
      <c r="B3091" s="13" t="s">
        <v>3409</v>
      </c>
      <c r="C3091" s="13" t="s">
        <v>9531</v>
      </c>
      <c r="D3091" s="1608">
        <v>96.39</v>
      </c>
      <c r="E3091" s="210">
        <f>VLOOKUP(A3091,'Lead Sheet'!A:B,2,0)</f>
        <v>0</v>
      </c>
      <c r="F3091" s="1608">
        <f t="shared" si="48"/>
        <v>0</v>
      </c>
      <c r="G3091" s="1648">
        <v>20</v>
      </c>
      <c r="H3091" s="1648">
        <v>20</v>
      </c>
      <c r="I3091" s="1648"/>
      <c r="J3091" s="1650">
        <v>199726030191</v>
      </c>
    </row>
    <row r="3092" spans="1:10">
      <c r="A3092" s="13" t="s">
        <v>7822</v>
      </c>
      <c r="B3092" s="13" t="s">
        <v>3411</v>
      </c>
      <c r="C3092" s="13" t="s">
        <v>9532</v>
      </c>
      <c r="D3092" s="1608">
        <v>189.89999999999998</v>
      </c>
      <c r="E3092" s="210">
        <f>VLOOKUP(A3092,'Lead Sheet'!A:B,2,0)</f>
        <v>0</v>
      </c>
      <c r="F3092" s="1608">
        <f t="shared" si="48"/>
        <v>0</v>
      </c>
      <c r="G3092" s="1648">
        <v>8</v>
      </c>
      <c r="H3092" s="1648">
        <v>8</v>
      </c>
      <c r="I3092" s="1648"/>
      <c r="J3092" s="1650">
        <v>199726030207</v>
      </c>
    </row>
    <row r="3093" spans="1:10">
      <c r="A3093" s="13" t="s">
        <v>7822</v>
      </c>
      <c r="B3093" s="13" t="s">
        <v>3413</v>
      </c>
      <c r="C3093" s="13" t="s">
        <v>9533</v>
      </c>
      <c r="D3093" s="1608">
        <v>406.21999999999997</v>
      </c>
      <c r="E3093" s="210">
        <f>VLOOKUP(A3093,'Lead Sheet'!A:B,2,0)</f>
        <v>0</v>
      </c>
      <c r="F3093" s="1608">
        <f t="shared" si="48"/>
        <v>0</v>
      </c>
      <c r="G3093" s="1648">
        <v>5</v>
      </c>
      <c r="H3093" s="1648">
        <v>5</v>
      </c>
      <c r="I3093" s="1648"/>
      <c r="J3093" s="1650">
        <v>199726030214</v>
      </c>
    </row>
    <row r="3094" spans="1:10">
      <c r="A3094" s="13" t="s">
        <v>7822</v>
      </c>
      <c r="B3094" s="13" t="s">
        <v>4879</v>
      </c>
      <c r="C3094" s="13" t="s">
        <v>9534</v>
      </c>
      <c r="D3094" s="1608">
        <v>765.04</v>
      </c>
      <c r="E3094" s="210">
        <f>VLOOKUP(A3094,'Lead Sheet'!A:B,2,0)</f>
        <v>0</v>
      </c>
      <c r="F3094" s="1608">
        <f t="shared" si="48"/>
        <v>0</v>
      </c>
      <c r="G3094" s="1648">
        <v>1</v>
      </c>
      <c r="H3094" s="1648">
        <v>1</v>
      </c>
      <c r="I3094" s="1648"/>
      <c r="J3094" s="1650">
        <v>199726030221</v>
      </c>
    </row>
    <row r="3095" spans="1:10">
      <c r="A3095" s="13" t="s">
        <v>7822</v>
      </c>
      <c r="B3095" s="13" t="s">
        <v>4880</v>
      </c>
      <c r="C3095" s="13" t="s">
        <v>9649</v>
      </c>
      <c r="D3095" s="1608">
        <v>1157.44</v>
      </c>
      <c r="E3095" s="210">
        <f>VLOOKUP(A3095,'Lead Sheet'!A:B,2,0)</f>
        <v>0</v>
      </c>
      <c r="F3095" s="1608">
        <f t="shared" si="48"/>
        <v>0</v>
      </c>
      <c r="G3095" s="1648">
        <v>10</v>
      </c>
      <c r="H3095" s="1648">
        <v>10</v>
      </c>
      <c r="I3095" s="1648"/>
      <c r="J3095" s="1650">
        <v>199726030238</v>
      </c>
    </row>
    <row r="3096" spans="1:10">
      <c r="A3096" s="13" t="s">
        <v>7822</v>
      </c>
      <c r="B3096" s="13" t="s">
        <v>3417</v>
      </c>
      <c r="C3096" s="13" t="s">
        <v>9650</v>
      </c>
      <c r="D3096" s="1608">
        <v>83.42</v>
      </c>
      <c r="E3096" s="210">
        <f>VLOOKUP(A3096,'Lead Sheet'!A:B,2,0)</f>
        <v>0</v>
      </c>
      <c r="F3096" s="1608">
        <f t="shared" si="48"/>
        <v>0</v>
      </c>
      <c r="G3096" s="1648">
        <v>10</v>
      </c>
      <c r="H3096" s="1648">
        <v>40</v>
      </c>
      <c r="I3096" s="1648"/>
      <c r="J3096" s="1650">
        <v>199726030245</v>
      </c>
    </row>
    <row r="3097" spans="1:10">
      <c r="A3097" s="13" t="s">
        <v>7822</v>
      </c>
      <c r="B3097" s="13" t="s">
        <v>3765</v>
      </c>
      <c r="C3097" s="13" t="s">
        <v>9651</v>
      </c>
      <c r="D3097" s="1608">
        <v>166.29999999999998</v>
      </c>
      <c r="E3097" s="210">
        <f>VLOOKUP(A3097,'Lead Sheet'!A:B,2,0)</f>
        <v>0</v>
      </c>
      <c r="F3097" s="1608">
        <f t="shared" si="48"/>
        <v>0</v>
      </c>
      <c r="G3097" s="1648">
        <v>10</v>
      </c>
      <c r="H3097" s="1648">
        <v>10</v>
      </c>
      <c r="I3097" s="1648"/>
      <c r="J3097" s="1650">
        <v>199726030252</v>
      </c>
    </row>
    <row r="3098" spans="1:10">
      <c r="A3098" s="13" t="s">
        <v>7822</v>
      </c>
      <c r="B3098" s="13" t="s">
        <v>3420</v>
      </c>
      <c r="C3098" s="13" t="s">
        <v>9652</v>
      </c>
      <c r="D3098" s="1608">
        <v>141.53</v>
      </c>
      <c r="E3098" s="210">
        <f>VLOOKUP(A3098,'Lead Sheet'!A:B,2,0)</f>
        <v>0</v>
      </c>
      <c r="F3098" s="1608">
        <f t="shared" si="48"/>
        <v>0</v>
      </c>
      <c r="G3098" s="1648">
        <v>15</v>
      </c>
      <c r="H3098" s="1648">
        <v>15</v>
      </c>
      <c r="I3098" s="1648"/>
      <c r="J3098" s="1650">
        <v>199726030269</v>
      </c>
    </row>
    <row r="3099" spans="1:10">
      <c r="A3099" s="13" t="s">
        <v>7822</v>
      </c>
      <c r="B3099" s="13" t="s">
        <v>3422</v>
      </c>
      <c r="C3099" s="13" t="s">
        <v>9653</v>
      </c>
      <c r="D3099" s="1608">
        <v>230.98999999999998</v>
      </c>
      <c r="E3099" s="210">
        <f>VLOOKUP(A3099,'Lead Sheet'!A:B,2,0)</f>
        <v>0</v>
      </c>
      <c r="F3099" s="1608">
        <f t="shared" si="48"/>
        <v>0</v>
      </c>
      <c r="G3099" s="1648">
        <v>6</v>
      </c>
      <c r="H3099" s="1648">
        <v>6</v>
      </c>
      <c r="I3099" s="1648"/>
      <c r="J3099" s="1650">
        <v>199726030276</v>
      </c>
    </row>
    <row r="3100" spans="1:10">
      <c r="A3100" s="13" t="s">
        <v>7822</v>
      </c>
      <c r="B3100" s="13" t="s">
        <v>3424</v>
      </c>
      <c r="C3100" s="13" t="s">
        <v>9654</v>
      </c>
      <c r="D3100" s="1608">
        <v>305.07</v>
      </c>
      <c r="E3100" s="210">
        <f>VLOOKUP(A3100,'Lead Sheet'!A:B,2,0)</f>
        <v>0</v>
      </c>
      <c r="F3100" s="1608">
        <f t="shared" si="48"/>
        <v>0</v>
      </c>
      <c r="G3100" s="1648">
        <v>5</v>
      </c>
      <c r="H3100" s="1648">
        <v>5</v>
      </c>
      <c r="I3100" s="1648"/>
      <c r="J3100" s="1650">
        <v>199726030283</v>
      </c>
    </row>
    <row r="3101" spans="1:10">
      <c r="A3101" s="13" t="s">
        <v>7822</v>
      </c>
      <c r="B3101" s="13" t="s">
        <v>4881</v>
      </c>
      <c r="C3101" s="13" t="s">
        <v>9655</v>
      </c>
      <c r="D3101" s="1608">
        <v>724.43999999999994</v>
      </c>
      <c r="E3101" s="210">
        <f>VLOOKUP(A3101,'Lead Sheet'!A:B,2,0)</f>
        <v>0</v>
      </c>
      <c r="F3101" s="1608">
        <f t="shared" si="48"/>
        <v>0</v>
      </c>
      <c r="G3101" s="1648">
        <v>4</v>
      </c>
      <c r="H3101" s="1648">
        <v>4</v>
      </c>
      <c r="I3101" s="1648"/>
      <c r="J3101" s="1650">
        <v>199726030290</v>
      </c>
    </row>
    <row r="3102" spans="1:10">
      <c r="A3102" s="13" t="s">
        <v>7822</v>
      </c>
      <c r="B3102" s="13" t="s">
        <v>4882</v>
      </c>
      <c r="C3102" s="13" t="s">
        <v>9656</v>
      </c>
      <c r="D3102" s="1608">
        <v>749.87</v>
      </c>
      <c r="E3102" s="210">
        <f>VLOOKUP(A3102,'Lead Sheet'!A:B,2,0)</f>
        <v>0</v>
      </c>
      <c r="F3102" s="1608">
        <f t="shared" si="48"/>
        <v>0</v>
      </c>
      <c r="G3102" s="1648">
        <v>3</v>
      </c>
      <c r="H3102" s="1648">
        <v>3</v>
      </c>
      <c r="I3102" s="1648"/>
      <c r="J3102" s="1650">
        <v>199726030306</v>
      </c>
    </row>
    <row r="3103" spans="1:10">
      <c r="A3103" s="13" t="s">
        <v>7822</v>
      </c>
      <c r="B3103" s="13" t="s">
        <v>4883</v>
      </c>
      <c r="C3103" s="13" t="s">
        <v>9657</v>
      </c>
      <c r="D3103" s="1608">
        <v>1070.46</v>
      </c>
      <c r="E3103" s="210">
        <f>VLOOKUP(A3103,'Lead Sheet'!A:B,2,0)</f>
        <v>0</v>
      </c>
      <c r="F3103" s="1608">
        <f t="shared" si="48"/>
        <v>0</v>
      </c>
      <c r="G3103" s="1648">
        <v>3</v>
      </c>
      <c r="H3103" s="1648">
        <v>3</v>
      </c>
      <c r="I3103" s="1648"/>
      <c r="J3103" s="1650">
        <v>199726030313</v>
      </c>
    </row>
    <row r="3104" spans="1:10">
      <c r="A3104" s="13" t="s">
        <v>7822</v>
      </c>
      <c r="B3104" s="13" t="s">
        <v>4884</v>
      </c>
      <c r="C3104" s="13" t="s">
        <v>9658</v>
      </c>
      <c r="D3104" s="1608">
        <v>476.09999999999997</v>
      </c>
      <c r="E3104" s="210">
        <f>VLOOKUP(A3104,'Lead Sheet'!A:B,2,0)</f>
        <v>0</v>
      </c>
      <c r="F3104" s="1608">
        <f t="shared" si="48"/>
        <v>0</v>
      </c>
      <c r="G3104" s="1648">
        <v>18</v>
      </c>
      <c r="H3104" s="1648">
        <v>18</v>
      </c>
      <c r="I3104" s="1648"/>
      <c r="J3104" s="1650">
        <v>199726030320</v>
      </c>
    </row>
    <row r="3105" spans="1:10">
      <c r="A3105" s="13" t="s">
        <v>7822</v>
      </c>
      <c r="B3105" s="13" t="s">
        <v>4885</v>
      </c>
      <c r="C3105" s="13" t="s">
        <v>9659</v>
      </c>
      <c r="D3105" s="1608">
        <v>616.04</v>
      </c>
      <c r="E3105" s="210">
        <f>VLOOKUP(A3105,'Lead Sheet'!A:B,2,0)</f>
        <v>0</v>
      </c>
      <c r="F3105" s="1608">
        <f t="shared" si="48"/>
        <v>0</v>
      </c>
      <c r="G3105" s="1648">
        <v>4</v>
      </c>
      <c r="H3105" s="1648">
        <v>4</v>
      </c>
      <c r="I3105" s="1648"/>
      <c r="J3105" s="1650">
        <v>199726030337</v>
      </c>
    </row>
    <row r="3106" spans="1:10">
      <c r="A3106" s="13" t="s">
        <v>7822</v>
      </c>
      <c r="B3106" s="13" t="s">
        <v>4886</v>
      </c>
      <c r="C3106" s="13" t="s">
        <v>9660</v>
      </c>
      <c r="D3106" s="1608">
        <v>476.09999999999997</v>
      </c>
      <c r="E3106" s="210">
        <f>VLOOKUP(A3106,'Lead Sheet'!A:B,2,0)</f>
        <v>0</v>
      </c>
      <c r="F3106" s="1608">
        <f t="shared" si="48"/>
        <v>0</v>
      </c>
      <c r="G3106" s="1648">
        <v>6</v>
      </c>
      <c r="H3106" s="1648">
        <v>6</v>
      </c>
      <c r="I3106" s="1648"/>
      <c r="J3106" s="1650">
        <v>199726030344</v>
      </c>
    </row>
    <row r="3107" spans="1:10">
      <c r="A3107" s="13" t="s">
        <v>7822</v>
      </c>
      <c r="B3107" s="13" t="s">
        <v>4887</v>
      </c>
      <c r="C3107" s="13" t="s">
        <v>9661</v>
      </c>
      <c r="D3107" s="1608">
        <v>616.04</v>
      </c>
      <c r="E3107" s="210">
        <f>VLOOKUP(A3107,'Lead Sheet'!A:B,2,0)</f>
        <v>0</v>
      </c>
      <c r="F3107" s="1608">
        <f t="shared" si="48"/>
        <v>0</v>
      </c>
      <c r="G3107" s="1648">
        <v>3</v>
      </c>
      <c r="H3107" s="1648">
        <v>3</v>
      </c>
      <c r="I3107" s="1648"/>
      <c r="J3107" s="1650">
        <v>199726030351</v>
      </c>
    </row>
    <row r="3108" spans="1:10">
      <c r="A3108" s="13" t="s">
        <v>7822</v>
      </c>
      <c r="B3108" s="13" t="s">
        <v>4888</v>
      </c>
      <c r="C3108" s="13" t="s">
        <v>9662</v>
      </c>
      <c r="D3108" s="1608">
        <v>16.220000000000002</v>
      </c>
      <c r="E3108" s="210">
        <f>VLOOKUP(A3108,'Lead Sheet'!A:B,2,0)</f>
        <v>0</v>
      </c>
      <c r="F3108" s="1608">
        <f t="shared" si="48"/>
        <v>0</v>
      </c>
      <c r="G3108" s="1648">
        <v>24</v>
      </c>
      <c r="H3108" s="1648">
        <v>144</v>
      </c>
      <c r="I3108" s="1648"/>
      <c r="J3108" s="1650">
        <v>199726030368</v>
      </c>
    </row>
    <row r="3109" spans="1:10">
      <c r="A3109" s="13" t="s">
        <v>7822</v>
      </c>
      <c r="B3109" s="13" t="s">
        <v>4889</v>
      </c>
      <c r="C3109" s="13" t="s">
        <v>9663</v>
      </c>
      <c r="D3109" s="1608">
        <v>21.64</v>
      </c>
      <c r="E3109" s="210">
        <f>VLOOKUP(A3109,'Lead Sheet'!A:B,2,0)</f>
        <v>0</v>
      </c>
      <c r="F3109" s="1608">
        <f t="shared" si="48"/>
        <v>0</v>
      </c>
      <c r="G3109" s="1648">
        <v>24</v>
      </c>
      <c r="H3109" s="1648">
        <v>144</v>
      </c>
      <c r="I3109" s="1648"/>
      <c r="J3109" s="1650">
        <v>199726030375</v>
      </c>
    </row>
    <row r="3110" spans="1:10">
      <c r="A3110" s="13" t="s">
        <v>7822</v>
      </c>
      <c r="B3110" s="13" t="s">
        <v>4890</v>
      </c>
      <c r="C3110" s="13" t="s">
        <v>9664</v>
      </c>
      <c r="D3110" s="1608">
        <v>21.64</v>
      </c>
      <c r="E3110" s="210">
        <f>VLOOKUP(A3110,'Lead Sheet'!A:B,2,0)</f>
        <v>0</v>
      </c>
      <c r="F3110" s="1608">
        <f t="shared" si="48"/>
        <v>0</v>
      </c>
      <c r="G3110" s="1648">
        <v>20</v>
      </c>
      <c r="H3110" s="1648">
        <v>120</v>
      </c>
      <c r="I3110" s="1648"/>
      <c r="J3110" s="1650">
        <v>199726030382</v>
      </c>
    </row>
    <row r="3111" spans="1:10">
      <c r="A3111" s="13" t="s">
        <v>7822</v>
      </c>
      <c r="B3111" s="13" t="s">
        <v>3436</v>
      </c>
      <c r="C3111" s="13" t="s">
        <v>9438</v>
      </c>
      <c r="D3111" s="1608">
        <v>36.019999999999996</v>
      </c>
      <c r="E3111" s="210">
        <f>VLOOKUP(A3111,'Lead Sheet'!A:B,2,0)</f>
        <v>0</v>
      </c>
      <c r="F3111" s="1608">
        <f t="shared" si="48"/>
        <v>0</v>
      </c>
      <c r="G3111" s="1648">
        <v>20</v>
      </c>
      <c r="H3111" s="1648">
        <v>80</v>
      </c>
      <c r="I3111" s="1648"/>
      <c r="J3111" s="1650">
        <v>199726030399</v>
      </c>
    </row>
    <row r="3112" spans="1:10">
      <c r="A3112" s="13" t="s">
        <v>7822</v>
      </c>
      <c r="B3112" s="13" t="s">
        <v>3438</v>
      </c>
      <c r="C3112" s="13" t="s">
        <v>9439</v>
      </c>
      <c r="D3112" s="1608">
        <v>68.45</v>
      </c>
      <c r="E3112" s="210">
        <f>VLOOKUP(A3112,'Lead Sheet'!A:B,2,0)</f>
        <v>0</v>
      </c>
      <c r="F3112" s="1608">
        <f t="shared" si="48"/>
        <v>0</v>
      </c>
      <c r="G3112" s="1648">
        <v>25</v>
      </c>
      <c r="H3112" s="1648">
        <v>25</v>
      </c>
      <c r="I3112" s="1648"/>
      <c r="J3112" s="1650">
        <v>199726030405</v>
      </c>
    </row>
    <row r="3113" spans="1:10">
      <c r="A3113" s="13" t="s">
        <v>7822</v>
      </c>
      <c r="B3113" s="13" t="s">
        <v>3440</v>
      </c>
      <c r="C3113" s="13" t="s">
        <v>9440</v>
      </c>
      <c r="D3113" s="1608">
        <v>192.06</v>
      </c>
      <c r="E3113" s="210">
        <f>VLOOKUP(A3113,'Lead Sheet'!A:B,2,0)</f>
        <v>0</v>
      </c>
      <c r="F3113" s="1608">
        <f t="shared" si="48"/>
        <v>0</v>
      </c>
      <c r="G3113" s="1648">
        <v>8</v>
      </c>
      <c r="H3113" s="1648">
        <v>8</v>
      </c>
      <c r="I3113" s="1648"/>
      <c r="J3113" s="1650">
        <v>199726030412</v>
      </c>
    </row>
    <row r="3114" spans="1:10">
      <c r="A3114" s="13" t="s">
        <v>7822</v>
      </c>
      <c r="B3114" s="13" t="s">
        <v>3442</v>
      </c>
      <c r="C3114" s="13" t="s">
        <v>9441</v>
      </c>
      <c r="D3114" s="1608">
        <v>348.81</v>
      </c>
      <c r="E3114" s="210">
        <f>VLOOKUP(A3114,'Lead Sheet'!A:B,2,0)</f>
        <v>0</v>
      </c>
      <c r="F3114" s="1608">
        <f t="shared" si="48"/>
        <v>0</v>
      </c>
      <c r="G3114" s="1648">
        <v>6</v>
      </c>
      <c r="H3114" s="1648">
        <v>6</v>
      </c>
      <c r="I3114" s="1648"/>
      <c r="J3114" s="1650">
        <v>199726030429</v>
      </c>
    </row>
    <row r="3115" spans="1:10">
      <c r="A3115" s="13" t="s">
        <v>7822</v>
      </c>
      <c r="B3115" s="13" t="s">
        <v>4891</v>
      </c>
      <c r="C3115" s="13" t="s">
        <v>9442</v>
      </c>
      <c r="D3115" s="1608">
        <v>709.74</v>
      </c>
      <c r="E3115" s="210">
        <f>VLOOKUP(A3115,'Lead Sheet'!A:B,2,0)</f>
        <v>0</v>
      </c>
      <c r="F3115" s="1608">
        <f t="shared" si="48"/>
        <v>0</v>
      </c>
      <c r="G3115" s="1648">
        <v>2</v>
      </c>
      <c r="H3115" s="1648">
        <v>2</v>
      </c>
      <c r="I3115" s="1648"/>
      <c r="J3115" s="1650">
        <v>199726030436</v>
      </c>
    </row>
    <row r="3116" spans="1:10">
      <c r="A3116" s="13" t="s">
        <v>7822</v>
      </c>
      <c r="B3116" s="13" t="s">
        <v>3445</v>
      </c>
      <c r="C3116" s="13" t="s">
        <v>9443</v>
      </c>
      <c r="D3116" s="1608">
        <v>42.12</v>
      </c>
      <c r="E3116" s="210">
        <f>VLOOKUP(A3116,'Lead Sheet'!A:B,2,0)</f>
        <v>0</v>
      </c>
      <c r="F3116" s="1608">
        <f t="shared" si="48"/>
        <v>0</v>
      </c>
      <c r="G3116" s="1648">
        <v>25</v>
      </c>
      <c r="H3116" s="1648">
        <v>25</v>
      </c>
      <c r="I3116" s="1648"/>
      <c r="J3116" s="1650">
        <v>199726030443</v>
      </c>
    </row>
    <row r="3117" spans="1:10">
      <c r="A3117" s="13" t="s">
        <v>7822</v>
      </c>
      <c r="B3117" s="13" t="s">
        <v>3447</v>
      </c>
      <c r="C3117" s="13" t="s">
        <v>9444</v>
      </c>
      <c r="D3117" s="1608">
        <v>51.339999999999996</v>
      </c>
      <c r="E3117" s="210">
        <f>VLOOKUP(A3117,'Lead Sheet'!A:B,2,0)</f>
        <v>0</v>
      </c>
      <c r="F3117" s="1608">
        <f t="shared" si="48"/>
        <v>0</v>
      </c>
      <c r="G3117" s="1648">
        <v>15</v>
      </c>
      <c r="H3117" s="1648">
        <v>15</v>
      </c>
      <c r="I3117" s="1648"/>
      <c r="J3117" s="1650">
        <v>199726030450</v>
      </c>
    </row>
    <row r="3118" spans="1:10">
      <c r="A3118" s="13" t="s">
        <v>7822</v>
      </c>
      <c r="B3118" s="13" t="s">
        <v>3449</v>
      </c>
      <c r="C3118" s="13" t="s">
        <v>9445</v>
      </c>
      <c r="D3118" s="1608">
        <v>174.57</v>
      </c>
      <c r="E3118" s="210">
        <f>VLOOKUP(A3118,'Lead Sheet'!A:B,2,0)</f>
        <v>0</v>
      </c>
      <c r="F3118" s="1608">
        <f t="shared" si="48"/>
        <v>0</v>
      </c>
      <c r="G3118" s="1648">
        <v>10</v>
      </c>
      <c r="H3118" s="1648">
        <v>10</v>
      </c>
      <c r="I3118" s="1648"/>
      <c r="J3118" s="1650">
        <v>199726030467</v>
      </c>
    </row>
    <row r="3119" spans="1:10">
      <c r="A3119" s="13" t="s">
        <v>7822</v>
      </c>
      <c r="B3119" s="13" t="s">
        <v>3451</v>
      </c>
      <c r="C3119" s="13" t="s">
        <v>9446</v>
      </c>
      <c r="D3119" s="1608">
        <v>417.3</v>
      </c>
      <c r="E3119" s="210">
        <f>VLOOKUP(A3119,'Lead Sheet'!A:B,2,0)</f>
        <v>0</v>
      </c>
      <c r="F3119" s="1608">
        <f t="shared" si="48"/>
        <v>0</v>
      </c>
      <c r="G3119" s="1648">
        <v>4</v>
      </c>
      <c r="H3119" s="1648">
        <v>4</v>
      </c>
      <c r="I3119" s="1648"/>
      <c r="J3119" s="1650">
        <v>199726030474</v>
      </c>
    </row>
    <row r="3120" spans="1:10">
      <c r="A3120" s="13" t="s">
        <v>7822</v>
      </c>
      <c r="B3120" s="13" t="s">
        <v>3766</v>
      </c>
      <c r="C3120" s="13" t="s">
        <v>9447</v>
      </c>
      <c r="D3120" s="1608">
        <v>1228.06</v>
      </c>
      <c r="E3120" s="210">
        <f>VLOOKUP(A3120,'Lead Sheet'!A:B,2,0)</f>
        <v>0</v>
      </c>
      <c r="F3120" s="1608">
        <f t="shared" si="48"/>
        <v>0</v>
      </c>
      <c r="G3120" s="1648">
        <v>1</v>
      </c>
      <c r="H3120" s="1648">
        <v>1</v>
      </c>
      <c r="I3120" s="1648"/>
      <c r="J3120" s="1650">
        <v>199726030481</v>
      </c>
    </row>
    <row r="3121" spans="1:10">
      <c r="A3121" s="13" t="s">
        <v>7822</v>
      </c>
      <c r="B3121" s="13" t="s">
        <v>3454</v>
      </c>
      <c r="C3121" s="13" t="s">
        <v>9448</v>
      </c>
      <c r="D3121" s="1608">
        <v>64.87</v>
      </c>
      <c r="E3121" s="210">
        <f>VLOOKUP(A3121,'Lead Sheet'!A:B,2,0)</f>
        <v>0</v>
      </c>
      <c r="F3121" s="1608">
        <f t="shared" si="48"/>
        <v>0</v>
      </c>
      <c r="G3121" s="1648">
        <v>30</v>
      </c>
      <c r="H3121" s="1648">
        <v>30</v>
      </c>
      <c r="I3121" s="1648"/>
      <c r="J3121" s="1650">
        <v>199726030498</v>
      </c>
    </row>
    <row r="3122" spans="1:10">
      <c r="A3122" s="13" t="s">
        <v>7822</v>
      </c>
      <c r="B3122" s="13" t="s">
        <v>3456</v>
      </c>
      <c r="C3122" s="13" t="s">
        <v>9449</v>
      </c>
      <c r="D3122" s="1608">
        <v>112.09</v>
      </c>
      <c r="E3122" s="210">
        <f>VLOOKUP(A3122,'Lead Sheet'!A:B,2,0)</f>
        <v>0</v>
      </c>
      <c r="F3122" s="1608">
        <f t="shared" si="48"/>
        <v>0</v>
      </c>
      <c r="G3122" s="1648">
        <v>20</v>
      </c>
      <c r="H3122" s="1648">
        <v>20</v>
      </c>
      <c r="I3122" s="1648"/>
      <c r="J3122" s="1650">
        <v>199726030504</v>
      </c>
    </row>
    <row r="3123" spans="1:10">
      <c r="A3123" s="13" t="s">
        <v>7822</v>
      </c>
      <c r="B3123" s="13" t="s">
        <v>4892</v>
      </c>
      <c r="C3123" s="13" t="s">
        <v>9450</v>
      </c>
      <c r="D3123" s="1608">
        <v>279.70999999999998</v>
      </c>
      <c r="E3123" s="210">
        <f>VLOOKUP(A3123,'Lead Sheet'!A:B,2,0)</f>
        <v>0</v>
      </c>
      <c r="F3123" s="1608">
        <f t="shared" si="48"/>
        <v>0</v>
      </c>
      <c r="G3123" s="1648">
        <v>30</v>
      </c>
      <c r="H3123" s="1648">
        <v>30</v>
      </c>
      <c r="I3123" s="1648"/>
      <c r="J3123" s="1650">
        <v>199726030511</v>
      </c>
    </row>
    <row r="3124" spans="1:10">
      <c r="A3124" s="13" t="s">
        <v>7822</v>
      </c>
      <c r="B3124" s="13" t="s">
        <v>3459</v>
      </c>
      <c r="C3124" s="13" t="s">
        <v>9451</v>
      </c>
      <c r="D3124" s="1608">
        <v>50.48</v>
      </c>
      <c r="E3124" s="210">
        <f>VLOOKUP(A3124,'Lead Sheet'!A:B,2,0)</f>
        <v>0</v>
      </c>
      <c r="F3124" s="1608">
        <f t="shared" si="48"/>
        <v>0</v>
      </c>
      <c r="G3124" s="1648">
        <v>30</v>
      </c>
      <c r="H3124" s="1648">
        <v>30</v>
      </c>
      <c r="I3124" s="1648"/>
      <c r="J3124" s="1650">
        <v>199726030528</v>
      </c>
    </row>
    <row r="3125" spans="1:10">
      <c r="A3125" s="13" t="s">
        <v>7822</v>
      </c>
      <c r="B3125" s="13" t="s">
        <v>3461</v>
      </c>
      <c r="C3125" s="13" t="s">
        <v>9452</v>
      </c>
      <c r="D3125" s="1608">
        <v>105.2</v>
      </c>
      <c r="E3125" s="210">
        <f>VLOOKUP(A3125,'Lead Sheet'!A:B,2,0)</f>
        <v>0</v>
      </c>
      <c r="F3125" s="1608">
        <f t="shared" si="48"/>
        <v>0</v>
      </c>
      <c r="G3125" s="1648">
        <v>20</v>
      </c>
      <c r="H3125" s="1648">
        <v>20</v>
      </c>
      <c r="I3125" s="1648"/>
      <c r="J3125" s="1650">
        <v>199726030535</v>
      </c>
    </row>
    <row r="3126" spans="1:10">
      <c r="A3126" s="13" t="s">
        <v>7822</v>
      </c>
      <c r="B3126" s="13" t="s">
        <v>4893</v>
      </c>
      <c r="C3126" s="13" t="s">
        <v>9316</v>
      </c>
      <c r="D3126" s="1608">
        <v>53.78</v>
      </c>
      <c r="E3126" s="210">
        <f>VLOOKUP(A3126,'Lead Sheet'!A:B,2,0)</f>
        <v>0</v>
      </c>
      <c r="F3126" s="1608">
        <f t="shared" si="48"/>
        <v>0</v>
      </c>
      <c r="G3126" s="1648">
        <v>30</v>
      </c>
      <c r="H3126" s="1648">
        <v>30</v>
      </c>
      <c r="I3126" s="1648"/>
      <c r="J3126" s="1650">
        <v>199726030542</v>
      </c>
    </row>
    <row r="3127" spans="1:10">
      <c r="A3127" s="13" t="s">
        <v>7822</v>
      </c>
      <c r="B3127" s="13" t="s">
        <v>3630</v>
      </c>
      <c r="C3127" s="13" t="s">
        <v>9453</v>
      </c>
      <c r="D3127" s="1608">
        <v>24.240000000000002</v>
      </c>
      <c r="E3127" s="210">
        <f>VLOOKUP(A3127,'Lead Sheet'!A:B,2,0)</f>
        <v>0</v>
      </c>
      <c r="F3127" s="1608">
        <f t="shared" si="48"/>
        <v>0</v>
      </c>
      <c r="G3127" s="1648">
        <v>25</v>
      </c>
      <c r="H3127" s="1648">
        <v>25</v>
      </c>
      <c r="I3127" s="1648"/>
      <c r="J3127" s="1650">
        <v>199726030559</v>
      </c>
    </row>
    <row r="3128" spans="1:10">
      <c r="A3128" s="13" t="s">
        <v>7822</v>
      </c>
      <c r="B3128" s="13" t="s">
        <v>3631</v>
      </c>
      <c r="C3128" s="13" t="s">
        <v>9454</v>
      </c>
      <c r="D3128" s="1608">
        <v>60.69</v>
      </c>
      <c r="E3128" s="210">
        <f>VLOOKUP(A3128,'Lead Sheet'!A:B,2,0)</f>
        <v>0</v>
      </c>
      <c r="F3128" s="1608">
        <f t="shared" si="48"/>
        <v>0</v>
      </c>
      <c r="G3128" s="1648">
        <v>15</v>
      </c>
      <c r="H3128" s="1648">
        <v>15</v>
      </c>
      <c r="I3128" s="1648"/>
      <c r="J3128" s="1650">
        <v>199726030566</v>
      </c>
    </row>
    <row r="3129" spans="1:10">
      <c r="A3129" s="13" t="s">
        <v>7822</v>
      </c>
      <c r="B3129" s="13" t="s">
        <v>7838</v>
      </c>
      <c r="C3129" s="13" t="s">
        <v>9455</v>
      </c>
      <c r="D3129" s="1608">
        <v>174.6</v>
      </c>
      <c r="E3129" s="210">
        <f>VLOOKUP(A3129,'Lead Sheet'!A:B,2,0)</f>
        <v>0</v>
      </c>
      <c r="F3129" s="1608">
        <f t="shared" si="48"/>
        <v>0</v>
      </c>
      <c r="G3129" s="1648">
        <v>0</v>
      </c>
      <c r="H3129" s="1648">
        <v>0</v>
      </c>
      <c r="I3129" s="1648"/>
      <c r="J3129" s="1650">
        <v>199726030573</v>
      </c>
    </row>
    <row r="3130" spans="1:10">
      <c r="A3130" s="13" t="s">
        <v>7822</v>
      </c>
      <c r="B3130" s="13" t="s">
        <v>3632</v>
      </c>
      <c r="C3130" s="13" t="s">
        <v>9456</v>
      </c>
      <c r="D3130" s="1608">
        <v>398.27</v>
      </c>
      <c r="E3130" s="210">
        <f>VLOOKUP(A3130,'Lead Sheet'!A:B,2,0)</f>
        <v>0</v>
      </c>
      <c r="F3130" s="1608">
        <f t="shared" si="48"/>
        <v>0</v>
      </c>
      <c r="G3130" s="1648">
        <v>4</v>
      </c>
      <c r="H3130" s="1648">
        <v>4</v>
      </c>
      <c r="I3130" s="1648"/>
      <c r="J3130" s="1650">
        <v>199726030580</v>
      </c>
    </row>
    <row r="3131" spans="1:10">
      <c r="A3131" s="13" t="s">
        <v>7822</v>
      </c>
      <c r="B3131" s="13" t="s">
        <v>4894</v>
      </c>
      <c r="C3131" s="13" t="s">
        <v>9457</v>
      </c>
      <c r="D3131" s="1608">
        <v>1228.06</v>
      </c>
      <c r="E3131" s="210">
        <f>VLOOKUP(A3131,'Lead Sheet'!A:B,2,0)</f>
        <v>0</v>
      </c>
      <c r="F3131" s="1608">
        <f t="shared" si="48"/>
        <v>0</v>
      </c>
      <c r="G3131" s="1648">
        <v>1</v>
      </c>
      <c r="H3131" s="1648">
        <v>1</v>
      </c>
      <c r="I3131" s="1648"/>
      <c r="J3131" s="1650">
        <v>199726030597</v>
      </c>
    </row>
    <row r="3132" spans="1:10">
      <c r="A3132" s="13" t="s">
        <v>7822</v>
      </c>
      <c r="B3132" s="13" t="s">
        <v>3469</v>
      </c>
      <c r="C3132" s="13" t="s">
        <v>9665</v>
      </c>
      <c r="D3132" s="1608">
        <v>85.08</v>
      </c>
      <c r="E3132" s="210">
        <f>VLOOKUP(A3132,'Lead Sheet'!A:B,2,0)</f>
        <v>0</v>
      </c>
      <c r="F3132" s="1608">
        <f t="shared" si="48"/>
        <v>0</v>
      </c>
      <c r="G3132" s="1648">
        <v>30</v>
      </c>
      <c r="H3132" s="1648">
        <v>30</v>
      </c>
      <c r="I3132" s="1648"/>
      <c r="J3132" s="1650">
        <v>199726030603</v>
      </c>
    </row>
    <row r="3133" spans="1:10">
      <c r="A3133" s="13" t="s">
        <v>7822</v>
      </c>
      <c r="B3133" s="13" t="s">
        <v>3471</v>
      </c>
      <c r="C3133" s="13" t="s">
        <v>9666</v>
      </c>
      <c r="D3133" s="1608">
        <v>98.59</v>
      </c>
      <c r="E3133" s="210">
        <f>VLOOKUP(A3133,'Lead Sheet'!A:B,2,0)</f>
        <v>0</v>
      </c>
      <c r="F3133" s="1608">
        <f t="shared" si="48"/>
        <v>0</v>
      </c>
      <c r="G3133" s="1648">
        <v>30</v>
      </c>
      <c r="H3133" s="1648">
        <v>30</v>
      </c>
      <c r="I3133" s="1648"/>
      <c r="J3133" s="1650">
        <v>199726030610</v>
      </c>
    </row>
    <row r="3134" spans="1:10">
      <c r="A3134" s="13" t="s">
        <v>7822</v>
      </c>
      <c r="B3134" s="13" t="s">
        <v>4895</v>
      </c>
      <c r="C3134" s="13" t="s">
        <v>9324</v>
      </c>
      <c r="D3134" s="1608">
        <v>77.86</v>
      </c>
      <c r="E3134" s="210">
        <f>VLOOKUP(A3134,'Lead Sheet'!A:B,2,0)</f>
        <v>0</v>
      </c>
      <c r="F3134" s="1608">
        <f t="shared" si="48"/>
        <v>0</v>
      </c>
      <c r="G3134" s="1648">
        <v>25</v>
      </c>
      <c r="H3134" s="1648">
        <v>25</v>
      </c>
      <c r="I3134" s="1648"/>
      <c r="J3134" s="1650">
        <v>199726030627</v>
      </c>
    </row>
    <row r="3135" spans="1:10">
      <c r="A3135" s="13" t="s">
        <v>7822</v>
      </c>
      <c r="B3135" s="13" t="s">
        <v>4896</v>
      </c>
      <c r="C3135" s="13" t="s">
        <v>9464</v>
      </c>
      <c r="D3135" s="1608">
        <v>50.35</v>
      </c>
      <c r="E3135" s="210">
        <f>VLOOKUP(A3135,'Lead Sheet'!A:B,2,0)</f>
        <v>0</v>
      </c>
      <c r="F3135" s="1608">
        <f t="shared" si="48"/>
        <v>0</v>
      </c>
      <c r="G3135" s="1648">
        <v>20</v>
      </c>
      <c r="H3135" s="1648">
        <v>20</v>
      </c>
      <c r="I3135" s="1648"/>
      <c r="J3135" s="1650">
        <v>199726030634</v>
      </c>
    </row>
    <row r="3136" spans="1:10">
      <c r="A3136" s="13" t="s">
        <v>7822</v>
      </c>
      <c r="B3136" s="13" t="s">
        <v>3475</v>
      </c>
      <c r="C3136" s="13" t="s">
        <v>9667</v>
      </c>
      <c r="D3136" s="1608">
        <v>47.85</v>
      </c>
      <c r="E3136" s="210">
        <f>VLOOKUP(A3136,'Lead Sheet'!A:B,2,0)</f>
        <v>0</v>
      </c>
      <c r="F3136" s="1608">
        <f t="shared" si="48"/>
        <v>0</v>
      </c>
      <c r="G3136" s="1648">
        <v>30</v>
      </c>
      <c r="H3136" s="1648">
        <v>30</v>
      </c>
      <c r="I3136" s="1648"/>
      <c r="J3136" s="1650">
        <v>199726030641</v>
      </c>
    </row>
    <row r="3137" spans="1:10">
      <c r="A3137" s="13" t="s">
        <v>7822</v>
      </c>
      <c r="B3137" s="13" t="s">
        <v>3477</v>
      </c>
      <c r="C3137" s="13" t="s">
        <v>9668</v>
      </c>
      <c r="D3137" s="1608">
        <v>66.7</v>
      </c>
      <c r="E3137" s="210">
        <f>VLOOKUP(A3137,'Lead Sheet'!A:B,2,0)</f>
        <v>0</v>
      </c>
      <c r="F3137" s="1608">
        <f t="shared" si="48"/>
        <v>0</v>
      </c>
      <c r="G3137" s="1648">
        <v>25</v>
      </c>
      <c r="H3137" s="1648">
        <v>25</v>
      </c>
      <c r="I3137" s="1648"/>
      <c r="J3137" s="1650">
        <v>199726030658</v>
      </c>
    </row>
    <row r="3138" spans="1:10">
      <c r="A3138" s="13" t="s">
        <v>7822</v>
      </c>
      <c r="B3138" s="13" t="s">
        <v>4897</v>
      </c>
      <c r="C3138" s="13" t="s">
        <v>9669</v>
      </c>
      <c r="D3138" s="1608">
        <v>51.75</v>
      </c>
      <c r="E3138" s="210">
        <f>VLOOKUP(A3138,'Lead Sheet'!A:B,2,0)</f>
        <v>0</v>
      </c>
      <c r="F3138" s="1608">
        <f t="shared" si="48"/>
        <v>0</v>
      </c>
      <c r="G3138" s="1648">
        <v>20</v>
      </c>
      <c r="H3138" s="1648">
        <v>20</v>
      </c>
      <c r="I3138" s="1648"/>
      <c r="J3138" s="1650">
        <v>199726030665</v>
      </c>
    </row>
    <row r="3139" spans="1:10">
      <c r="A3139" s="13" t="s">
        <v>7822</v>
      </c>
      <c r="B3139" s="13" t="s">
        <v>3480</v>
      </c>
      <c r="C3139" s="13" t="s">
        <v>9670</v>
      </c>
      <c r="D3139" s="1608">
        <v>64.23</v>
      </c>
      <c r="E3139" s="210">
        <f>VLOOKUP(A3139,'Lead Sheet'!A:B,2,0)</f>
        <v>0</v>
      </c>
      <c r="F3139" s="1608">
        <f t="shared" ref="F3139:F3202" si="49">IFERROR(D3139*E3139,"NET")</f>
        <v>0</v>
      </c>
      <c r="G3139" s="1648">
        <v>25</v>
      </c>
      <c r="H3139" s="1648">
        <v>25</v>
      </c>
      <c r="I3139" s="1648"/>
      <c r="J3139" s="1650">
        <v>199726030672</v>
      </c>
    </row>
    <row r="3140" spans="1:10">
      <c r="A3140" s="13" t="s">
        <v>7822</v>
      </c>
      <c r="B3140" s="13" t="s">
        <v>4898</v>
      </c>
      <c r="C3140" s="13" t="s">
        <v>9367</v>
      </c>
      <c r="D3140" s="1608">
        <v>207.39999999999998</v>
      </c>
      <c r="E3140" s="210">
        <f>VLOOKUP(A3140,'Lead Sheet'!A:B,2,0)</f>
        <v>0</v>
      </c>
      <c r="F3140" s="1608">
        <f t="shared" si="49"/>
        <v>0</v>
      </c>
      <c r="G3140" s="1648">
        <v>25</v>
      </c>
      <c r="H3140" s="1648">
        <v>25</v>
      </c>
      <c r="I3140" s="1648"/>
      <c r="J3140" s="1650">
        <v>199726030689</v>
      </c>
    </row>
    <row r="3141" spans="1:10">
      <c r="A3141" s="13" t="s">
        <v>7822</v>
      </c>
      <c r="B3141" s="13" t="s">
        <v>4899</v>
      </c>
      <c r="C3141" s="13" t="s">
        <v>9368</v>
      </c>
      <c r="D3141" s="1608">
        <v>72.660000000000011</v>
      </c>
      <c r="E3141" s="210">
        <f>VLOOKUP(A3141,'Lead Sheet'!A:B,2,0)</f>
        <v>0</v>
      </c>
      <c r="F3141" s="1608">
        <f t="shared" si="49"/>
        <v>0</v>
      </c>
      <c r="G3141" s="1648">
        <v>20</v>
      </c>
      <c r="H3141" s="1648">
        <v>20</v>
      </c>
      <c r="I3141" s="1648"/>
      <c r="J3141" s="1650">
        <v>199726030696</v>
      </c>
    </row>
    <row r="3142" spans="1:10">
      <c r="A3142" s="13" t="s">
        <v>7822</v>
      </c>
      <c r="B3142" s="13" t="s">
        <v>4900</v>
      </c>
      <c r="C3142" s="13" t="s">
        <v>9369</v>
      </c>
      <c r="D3142" s="1608">
        <v>55.71</v>
      </c>
      <c r="E3142" s="210">
        <f>VLOOKUP(A3142,'Lead Sheet'!A:B,2,0)</f>
        <v>0</v>
      </c>
      <c r="F3142" s="1608">
        <f t="shared" si="49"/>
        <v>0</v>
      </c>
      <c r="G3142" s="1648">
        <v>25</v>
      </c>
      <c r="H3142" s="1648">
        <v>25</v>
      </c>
      <c r="I3142" s="1648"/>
      <c r="J3142" s="1650">
        <v>199726030702</v>
      </c>
    </row>
    <row r="3143" spans="1:10">
      <c r="A3143" s="13" t="s">
        <v>7822</v>
      </c>
      <c r="B3143" s="13" t="s">
        <v>4901</v>
      </c>
      <c r="C3143" s="13" t="s">
        <v>9671</v>
      </c>
      <c r="D3143" s="1608">
        <v>19.100000000000001</v>
      </c>
      <c r="E3143" s="210">
        <f>VLOOKUP(A3143,'Lead Sheet'!A:B,2,0)</f>
        <v>0</v>
      </c>
      <c r="F3143" s="1608">
        <f t="shared" si="49"/>
        <v>0</v>
      </c>
      <c r="G3143" s="1648">
        <v>25</v>
      </c>
      <c r="H3143" s="1648">
        <v>150</v>
      </c>
      <c r="I3143" s="1648"/>
      <c r="J3143" s="1650">
        <v>199726030719</v>
      </c>
    </row>
    <row r="3144" spans="1:10">
      <c r="A3144" s="13" t="s">
        <v>7822</v>
      </c>
      <c r="B3144" s="13" t="s">
        <v>4902</v>
      </c>
      <c r="C3144" s="13" t="s">
        <v>9672</v>
      </c>
      <c r="D3144" s="1608">
        <v>26.8</v>
      </c>
      <c r="E3144" s="210">
        <f>VLOOKUP(A3144,'Lead Sheet'!A:B,2,0)</f>
        <v>0</v>
      </c>
      <c r="F3144" s="1608">
        <f t="shared" si="49"/>
        <v>0</v>
      </c>
      <c r="G3144" s="1648">
        <v>25</v>
      </c>
      <c r="H3144" s="1648">
        <v>100</v>
      </c>
      <c r="I3144" s="1648"/>
      <c r="J3144" s="1650">
        <v>199726030726</v>
      </c>
    </row>
    <row r="3145" spans="1:10">
      <c r="A3145" s="13" t="s">
        <v>7822</v>
      </c>
      <c r="B3145" s="13" t="s">
        <v>4903</v>
      </c>
      <c r="C3145" s="13" t="s">
        <v>9673</v>
      </c>
      <c r="D3145" s="1608">
        <v>49.4</v>
      </c>
      <c r="E3145" s="210">
        <f>VLOOKUP(A3145,'Lead Sheet'!A:B,2,0)</f>
        <v>0</v>
      </c>
      <c r="F3145" s="1608">
        <f t="shared" si="49"/>
        <v>0</v>
      </c>
      <c r="G3145" s="1648">
        <v>20</v>
      </c>
      <c r="H3145" s="1648">
        <v>80</v>
      </c>
      <c r="I3145" s="1648"/>
      <c r="J3145" s="1650">
        <v>199726030733</v>
      </c>
    </row>
    <row r="3146" spans="1:10">
      <c r="A3146" s="13" t="s">
        <v>7822</v>
      </c>
      <c r="B3146" s="13" t="s">
        <v>3767</v>
      </c>
      <c r="C3146" s="13" t="s">
        <v>9674</v>
      </c>
      <c r="D3146" s="1608">
        <v>102.67</v>
      </c>
      <c r="E3146" s="210">
        <f>VLOOKUP(A3146,'Lead Sheet'!A:B,2,0)</f>
        <v>0</v>
      </c>
      <c r="F3146" s="1608">
        <f t="shared" si="49"/>
        <v>0</v>
      </c>
      <c r="G3146" s="1648">
        <v>24</v>
      </c>
      <c r="H3146" s="1648">
        <v>24</v>
      </c>
      <c r="I3146" s="1648"/>
      <c r="J3146" s="1650">
        <v>199726030740</v>
      </c>
    </row>
    <row r="3147" spans="1:10">
      <c r="A3147" s="13" t="s">
        <v>7822</v>
      </c>
      <c r="B3147" s="13" t="s">
        <v>3712</v>
      </c>
      <c r="C3147" s="13" t="s">
        <v>9370</v>
      </c>
      <c r="D3147" s="1608">
        <v>147.69999999999999</v>
      </c>
      <c r="E3147" s="210">
        <f>VLOOKUP(A3147,'Lead Sheet'!A:B,2,0)</f>
        <v>0</v>
      </c>
      <c r="F3147" s="1608">
        <f t="shared" si="49"/>
        <v>0</v>
      </c>
      <c r="G3147" s="1648">
        <v>20</v>
      </c>
      <c r="H3147" s="1648">
        <v>20</v>
      </c>
      <c r="I3147" s="1648"/>
      <c r="J3147" s="1650">
        <v>199726030757</v>
      </c>
    </row>
    <row r="3148" spans="1:10">
      <c r="A3148" s="13" t="s">
        <v>7822</v>
      </c>
      <c r="B3148" s="13" t="s">
        <v>3713</v>
      </c>
      <c r="C3148" s="13" t="s">
        <v>9371</v>
      </c>
      <c r="D3148" s="1608">
        <v>154.44</v>
      </c>
      <c r="E3148" s="210">
        <f>VLOOKUP(A3148,'Lead Sheet'!A:B,2,0)</f>
        <v>0</v>
      </c>
      <c r="F3148" s="1608">
        <f t="shared" si="49"/>
        <v>0</v>
      </c>
      <c r="G3148" s="1648">
        <v>20</v>
      </c>
      <c r="H3148" s="1648">
        <v>20</v>
      </c>
      <c r="I3148" s="1648"/>
      <c r="J3148" s="1650">
        <v>199726030764</v>
      </c>
    </row>
    <row r="3149" spans="1:10">
      <c r="A3149" s="13" t="s">
        <v>7822</v>
      </c>
      <c r="B3149" s="13" t="s">
        <v>3633</v>
      </c>
      <c r="C3149" s="13" t="s">
        <v>9372</v>
      </c>
      <c r="D3149" s="1608">
        <v>123.82000000000001</v>
      </c>
      <c r="E3149" s="210">
        <f>VLOOKUP(A3149,'Lead Sheet'!A:B,2,0)</f>
        <v>0</v>
      </c>
      <c r="F3149" s="1608">
        <f t="shared" si="49"/>
        <v>0</v>
      </c>
      <c r="G3149" s="1648">
        <v>36</v>
      </c>
      <c r="H3149" s="1648">
        <v>36</v>
      </c>
      <c r="I3149" s="1648"/>
      <c r="J3149" s="1650">
        <v>199726030771</v>
      </c>
    </row>
    <row r="3150" spans="1:10">
      <c r="A3150" s="13" t="s">
        <v>7822</v>
      </c>
      <c r="B3150" s="13" t="s">
        <v>3714</v>
      </c>
      <c r="C3150" s="13" t="s">
        <v>9373</v>
      </c>
      <c r="D3150" s="1608">
        <v>172.28</v>
      </c>
      <c r="E3150" s="210">
        <f>VLOOKUP(A3150,'Lead Sheet'!A:B,2,0)</f>
        <v>0</v>
      </c>
      <c r="F3150" s="1608">
        <f t="shared" si="49"/>
        <v>0</v>
      </c>
      <c r="G3150" s="1648">
        <v>30</v>
      </c>
      <c r="H3150" s="1648">
        <v>30</v>
      </c>
      <c r="I3150" s="1648"/>
      <c r="J3150" s="1650">
        <v>199726030788</v>
      </c>
    </row>
    <row r="3151" spans="1:10">
      <c r="A3151" s="13" t="s">
        <v>7822</v>
      </c>
      <c r="B3151" s="13" t="s">
        <v>3768</v>
      </c>
      <c r="C3151" s="13" t="s">
        <v>9374</v>
      </c>
      <c r="D3151" s="1608">
        <v>177.29999999999998</v>
      </c>
      <c r="E3151" s="210">
        <f>VLOOKUP(A3151,'Lead Sheet'!A:B,2,0)</f>
        <v>0</v>
      </c>
      <c r="F3151" s="1608">
        <f t="shared" si="49"/>
        <v>0</v>
      </c>
      <c r="G3151" s="1648">
        <v>24</v>
      </c>
      <c r="H3151" s="1648">
        <v>24</v>
      </c>
      <c r="I3151" s="1648"/>
      <c r="J3151" s="1650">
        <v>199726030795</v>
      </c>
    </row>
    <row r="3152" spans="1:10">
      <c r="A3152" s="13" t="s">
        <v>7822</v>
      </c>
      <c r="B3152" s="13" t="s">
        <v>3769</v>
      </c>
      <c r="C3152" s="13" t="s">
        <v>9375</v>
      </c>
      <c r="D3152" s="1608">
        <v>212.16</v>
      </c>
      <c r="E3152" s="210">
        <f>VLOOKUP(A3152,'Lead Sheet'!A:B,2,0)</f>
        <v>0</v>
      </c>
      <c r="F3152" s="1608">
        <f t="shared" si="49"/>
        <v>0</v>
      </c>
      <c r="G3152" s="1648">
        <v>16</v>
      </c>
      <c r="H3152" s="1648">
        <v>16</v>
      </c>
      <c r="I3152" s="1648"/>
      <c r="J3152" s="1650">
        <v>199726030801</v>
      </c>
    </row>
    <row r="3153" spans="1:10">
      <c r="A3153" s="13" t="s">
        <v>7822</v>
      </c>
      <c r="B3153" s="13" t="s">
        <v>3634</v>
      </c>
      <c r="C3153" s="13" t="s">
        <v>9376</v>
      </c>
      <c r="D3153" s="1608">
        <v>241.53</v>
      </c>
      <c r="E3153" s="210">
        <f>VLOOKUP(A3153,'Lead Sheet'!A:B,2,0)</f>
        <v>0</v>
      </c>
      <c r="F3153" s="1608">
        <f t="shared" si="49"/>
        <v>0</v>
      </c>
      <c r="G3153" s="1648">
        <v>24</v>
      </c>
      <c r="H3153" s="1648">
        <v>24</v>
      </c>
      <c r="I3153" s="1648"/>
      <c r="J3153" s="1650">
        <v>199726030818</v>
      </c>
    </row>
    <row r="3154" spans="1:10">
      <c r="A3154" s="13" t="s">
        <v>12398</v>
      </c>
      <c r="B3154" s="13" t="s">
        <v>6651</v>
      </c>
      <c r="C3154" s="13" t="s">
        <v>9704</v>
      </c>
      <c r="D3154" s="1608">
        <v>5.95</v>
      </c>
      <c r="E3154" s="210">
        <f>VLOOKUP(A3154,'Lead Sheet'!A:B,2,0)</f>
        <v>0</v>
      </c>
      <c r="F3154" s="1608">
        <f t="shared" si="49"/>
        <v>0</v>
      </c>
      <c r="G3154" s="1648">
        <v>50</v>
      </c>
      <c r="H3154" s="1648">
        <v>400</v>
      </c>
      <c r="I3154" s="1648"/>
      <c r="J3154" s="1650">
        <v>199726030825</v>
      </c>
    </row>
    <row r="3155" spans="1:10">
      <c r="A3155" s="13" t="s">
        <v>12398</v>
      </c>
      <c r="B3155" s="13" t="s">
        <v>7181</v>
      </c>
      <c r="C3155" s="13" t="s">
        <v>9705</v>
      </c>
      <c r="D3155" s="1608">
        <v>1.91</v>
      </c>
      <c r="E3155" s="210">
        <f>VLOOKUP(A3155,'Lead Sheet'!A:B,2,0)</f>
        <v>0</v>
      </c>
      <c r="F3155" s="1608">
        <f t="shared" si="49"/>
        <v>0</v>
      </c>
      <c r="G3155" s="1648">
        <v>50</v>
      </c>
      <c r="H3155" s="1648">
        <v>300</v>
      </c>
      <c r="I3155" s="1648"/>
      <c r="J3155" s="1650">
        <v>199726030832</v>
      </c>
    </row>
    <row r="3156" spans="1:10">
      <c r="A3156" s="13" t="s">
        <v>12398</v>
      </c>
      <c r="B3156" s="13" t="s">
        <v>7182</v>
      </c>
      <c r="C3156" s="13" t="s">
        <v>9706</v>
      </c>
      <c r="D3156" s="1608">
        <v>2.2199999999999998</v>
      </c>
      <c r="E3156" s="210">
        <f>VLOOKUP(A3156,'Lead Sheet'!A:B,2,0)</f>
        <v>0</v>
      </c>
      <c r="F3156" s="1608">
        <f t="shared" si="49"/>
        <v>0</v>
      </c>
      <c r="G3156" s="1648">
        <v>50</v>
      </c>
      <c r="H3156" s="1648">
        <v>300</v>
      </c>
      <c r="I3156" s="1648"/>
      <c r="J3156" s="1650">
        <v>199726030849</v>
      </c>
    </row>
    <row r="3157" spans="1:10">
      <c r="A3157" s="13" t="s">
        <v>12398</v>
      </c>
      <c r="B3157" s="13" t="s">
        <v>7183</v>
      </c>
      <c r="C3157" s="13" t="s">
        <v>9707</v>
      </c>
      <c r="D3157" s="1608">
        <v>4.1399999999999997</v>
      </c>
      <c r="E3157" s="210">
        <f>VLOOKUP(A3157,'Lead Sheet'!A:B,2,0)</f>
        <v>0</v>
      </c>
      <c r="F3157" s="1608">
        <f t="shared" si="49"/>
        <v>0</v>
      </c>
      <c r="G3157" s="1648">
        <v>50</v>
      </c>
      <c r="H3157" s="1648">
        <v>200</v>
      </c>
      <c r="I3157" s="1648"/>
      <c r="J3157" s="1650">
        <v>199726030856</v>
      </c>
    </row>
    <row r="3158" spans="1:10">
      <c r="A3158" s="13" t="s">
        <v>12398</v>
      </c>
      <c r="B3158" s="13" t="s">
        <v>7184</v>
      </c>
      <c r="C3158" s="13" t="s">
        <v>9708</v>
      </c>
      <c r="D3158" s="1608">
        <v>6.4399999999999995</v>
      </c>
      <c r="E3158" s="210">
        <f>VLOOKUP(A3158,'Lead Sheet'!A:B,2,0)</f>
        <v>0</v>
      </c>
      <c r="F3158" s="1608">
        <f t="shared" si="49"/>
        <v>0</v>
      </c>
      <c r="G3158" s="1648">
        <v>25</v>
      </c>
      <c r="H3158" s="1648">
        <v>100</v>
      </c>
      <c r="I3158" s="1648"/>
      <c r="J3158" s="1650">
        <v>199726030863</v>
      </c>
    </row>
    <row r="3159" spans="1:10">
      <c r="A3159" s="13" t="s">
        <v>12398</v>
      </c>
      <c r="B3159" s="13" t="s">
        <v>7185</v>
      </c>
      <c r="C3159" s="13" t="s">
        <v>9709</v>
      </c>
      <c r="D3159" s="1608">
        <v>7.83</v>
      </c>
      <c r="E3159" s="210">
        <f>VLOOKUP(A3159,'Lead Sheet'!A:B,2,0)</f>
        <v>0</v>
      </c>
      <c r="F3159" s="1608">
        <f t="shared" si="49"/>
        <v>0</v>
      </c>
      <c r="G3159" s="1648">
        <v>25</v>
      </c>
      <c r="H3159" s="1648">
        <v>100</v>
      </c>
      <c r="I3159" s="1648"/>
      <c r="J3159" s="1650">
        <v>199726030870</v>
      </c>
    </row>
    <row r="3160" spans="1:10">
      <c r="A3160" s="13" t="s">
        <v>12398</v>
      </c>
      <c r="B3160" s="13" t="s">
        <v>7186</v>
      </c>
      <c r="C3160" s="13" t="s">
        <v>9710</v>
      </c>
      <c r="D3160" s="1608">
        <v>11.39</v>
      </c>
      <c r="E3160" s="210">
        <f>VLOOKUP(A3160,'Lead Sheet'!A:B,2,0)</f>
        <v>0</v>
      </c>
      <c r="F3160" s="1608">
        <f t="shared" si="49"/>
        <v>0</v>
      </c>
      <c r="G3160" s="1648">
        <v>25</v>
      </c>
      <c r="H3160" s="1648">
        <v>25</v>
      </c>
      <c r="I3160" s="1648"/>
      <c r="J3160" s="1650">
        <v>199726030887</v>
      </c>
    </row>
    <row r="3161" spans="1:10">
      <c r="A3161" s="13" t="s">
        <v>12398</v>
      </c>
      <c r="B3161" s="13" t="s">
        <v>6652</v>
      </c>
      <c r="C3161" s="13" t="s">
        <v>9711</v>
      </c>
      <c r="D3161" s="1608">
        <v>37.559999999999995</v>
      </c>
      <c r="E3161" s="210">
        <f>VLOOKUP(A3161,'Lead Sheet'!A:B,2,0)</f>
        <v>0</v>
      </c>
      <c r="F3161" s="1608">
        <f t="shared" si="49"/>
        <v>0</v>
      </c>
      <c r="G3161" s="1648">
        <v>10</v>
      </c>
      <c r="H3161" s="1648">
        <v>10</v>
      </c>
      <c r="I3161" s="1648"/>
      <c r="J3161" s="1650">
        <v>199726030894</v>
      </c>
    </row>
    <row r="3162" spans="1:10">
      <c r="A3162" s="13" t="s">
        <v>12398</v>
      </c>
      <c r="B3162" s="13" t="s">
        <v>7839</v>
      </c>
      <c r="C3162" s="13" t="s">
        <v>9712</v>
      </c>
      <c r="D3162" s="1608">
        <v>49.36</v>
      </c>
      <c r="E3162" s="210">
        <f>VLOOKUP(A3162,'Lead Sheet'!A:B,2,0)</f>
        <v>0</v>
      </c>
      <c r="F3162" s="1608">
        <f t="shared" si="49"/>
        <v>0</v>
      </c>
      <c r="G3162" s="1648">
        <v>10</v>
      </c>
      <c r="H3162" s="1648">
        <v>10</v>
      </c>
      <c r="I3162" s="1648"/>
      <c r="J3162" s="1650">
        <v>199726030900</v>
      </c>
    </row>
    <row r="3163" spans="1:10">
      <c r="A3163" s="13" t="s">
        <v>12398</v>
      </c>
      <c r="B3163" s="13" t="s">
        <v>6653</v>
      </c>
      <c r="C3163" s="13" t="s">
        <v>9713</v>
      </c>
      <c r="D3163" s="1608">
        <v>89.300000000000011</v>
      </c>
      <c r="E3163" s="210">
        <f>VLOOKUP(A3163,'Lead Sheet'!A:B,2,0)</f>
        <v>0</v>
      </c>
      <c r="F3163" s="1608">
        <f t="shared" si="49"/>
        <v>0</v>
      </c>
      <c r="G3163" s="1648">
        <v>6</v>
      </c>
      <c r="H3163" s="1648">
        <v>6</v>
      </c>
      <c r="I3163" s="1648"/>
      <c r="J3163" s="1650">
        <v>199726030917</v>
      </c>
    </row>
    <row r="3164" spans="1:10">
      <c r="A3164" s="13" t="s">
        <v>12398</v>
      </c>
      <c r="B3164" s="13" t="s">
        <v>6654</v>
      </c>
      <c r="C3164" s="13" t="s">
        <v>9714</v>
      </c>
      <c r="D3164" s="1608">
        <v>215.67</v>
      </c>
      <c r="E3164" s="210">
        <f>VLOOKUP(A3164,'Lead Sheet'!A:B,2,0)</f>
        <v>0</v>
      </c>
      <c r="F3164" s="1608">
        <f t="shared" si="49"/>
        <v>0</v>
      </c>
      <c r="G3164" s="1648">
        <v>5</v>
      </c>
      <c r="H3164" s="1648">
        <v>5</v>
      </c>
      <c r="I3164" s="1648"/>
      <c r="J3164" s="1650">
        <v>199726030924</v>
      </c>
    </row>
    <row r="3165" spans="1:10">
      <c r="A3165" s="13" t="s">
        <v>12398</v>
      </c>
      <c r="B3165" s="13" t="s">
        <v>6655</v>
      </c>
      <c r="C3165" s="13" t="s">
        <v>9715</v>
      </c>
      <c r="D3165" s="1608">
        <v>300.58999999999997</v>
      </c>
      <c r="E3165" s="210">
        <f>VLOOKUP(A3165,'Lead Sheet'!A:B,2,0)</f>
        <v>0</v>
      </c>
      <c r="F3165" s="1608">
        <f t="shared" si="49"/>
        <v>0</v>
      </c>
      <c r="G3165" s="1648">
        <v>2</v>
      </c>
      <c r="H3165" s="1648">
        <v>2</v>
      </c>
      <c r="I3165" s="1648"/>
      <c r="J3165" s="1650">
        <v>199726030931</v>
      </c>
    </row>
    <row r="3166" spans="1:10">
      <c r="A3166" s="13" t="s">
        <v>12398</v>
      </c>
      <c r="B3166" s="13" t="s">
        <v>6656</v>
      </c>
      <c r="C3166" s="13" t="s">
        <v>9716</v>
      </c>
      <c r="D3166" s="1608">
        <v>697.1</v>
      </c>
      <c r="E3166" s="210">
        <f>VLOOKUP(A3166,'Lead Sheet'!A:B,2,0)</f>
        <v>0</v>
      </c>
      <c r="F3166" s="1608">
        <f t="shared" si="49"/>
        <v>0</v>
      </c>
      <c r="G3166" s="1648">
        <v>5</v>
      </c>
      <c r="H3166" s="1648">
        <v>5</v>
      </c>
      <c r="I3166" s="1648"/>
      <c r="J3166" s="1650">
        <v>199726030948</v>
      </c>
    </row>
    <row r="3167" spans="1:10">
      <c r="A3167" s="13" t="s">
        <v>12398</v>
      </c>
      <c r="B3167" s="13" t="s">
        <v>6657</v>
      </c>
      <c r="C3167" s="13" t="s">
        <v>9989</v>
      </c>
      <c r="D3167" s="1608">
        <v>5.29</v>
      </c>
      <c r="E3167" s="210">
        <f>VLOOKUP(A3167,'Lead Sheet'!A:B,2,0)</f>
        <v>0</v>
      </c>
      <c r="F3167" s="1608">
        <f t="shared" si="49"/>
        <v>0</v>
      </c>
      <c r="G3167" s="1648">
        <v>50</v>
      </c>
      <c r="H3167" s="1648">
        <v>400</v>
      </c>
      <c r="I3167" s="1648"/>
      <c r="J3167" s="1650">
        <v>199726030955</v>
      </c>
    </row>
    <row r="3168" spans="1:10">
      <c r="A3168" s="13" t="s">
        <v>12398</v>
      </c>
      <c r="B3168" s="13" t="s">
        <v>6658</v>
      </c>
      <c r="C3168" s="13" t="s">
        <v>9990</v>
      </c>
      <c r="D3168" s="1608">
        <v>4.09</v>
      </c>
      <c r="E3168" s="210">
        <f>VLOOKUP(A3168,'Lead Sheet'!A:B,2,0)</f>
        <v>0</v>
      </c>
      <c r="F3168" s="1608">
        <f t="shared" si="49"/>
        <v>0</v>
      </c>
      <c r="G3168" s="1648">
        <v>50</v>
      </c>
      <c r="H3168" s="1648">
        <v>200</v>
      </c>
      <c r="I3168" s="1648"/>
      <c r="J3168" s="1650">
        <v>199726030962</v>
      </c>
    </row>
    <row r="3169" spans="1:10">
      <c r="A3169" s="13" t="s">
        <v>12398</v>
      </c>
      <c r="B3169" s="13" t="s">
        <v>6659</v>
      </c>
      <c r="C3169" s="13" t="s">
        <v>9991</v>
      </c>
      <c r="D3169" s="1608">
        <v>7.63</v>
      </c>
      <c r="E3169" s="210">
        <f>VLOOKUP(A3169,'Lead Sheet'!A:B,2,0)</f>
        <v>0</v>
      </c>
      <c r="F3169" s="1608">
        <f t="shared" si="49"/>
        <v>0</v>
      </c>
      <c r="G3169" s="1648">
        <v>50</v>
      </c>
      <c r="H3169" s="1648">
        <v>200</v>
      </c>
      <c r="I3169" s="1648"/>
      <c r="J3169" s="1650">
        <v>199726030979</v>
      </c>
    </row>
    <row r="3170" spans="1:10">
      <c r="A3170" s="13" t="s">
        <v>12398</v>
      </c>
      <c r="B3170" s="13" t="s">
        <v>6660</v>
      </c>
      <c r="C3170" s="13" t="s">
        <v>9992</v>
      </c>
      <c r="D3170" s="1608">
        <v>3.73</v>
      </c>
      <c r="E3170" s="210">
        <f>VLOOKUP(A3170,'Lead Sheet'!A:B,2,0)</f>
        <v>0</v>
      </c>
      <c r="F3170" s="1608">
        <f t="shared" si="49"/>
        <v>0</v>
      </c>
      <c r="G3170" s="1648">
        <v>50</v>
      </c>
      <c r="H3170" s="1648">
        <v>200</v>
      </c>
      <c r="I3170" s="1648"/>
      <c r="J3170" s="1650">
        <v>199726030986</v>
      </c>
    </row>
    <row r="3171" spans="1:10">
      <c r="A3171" s="13" t="s">
        <v>12398</v>
      </c>
      <c r="B3171" s="13" t="s">
        <v>6661</v>
      </c>
      <c r="C3171" s="13" t="s">
        <v>9993</v>
      </c>
      <c r="D3171" s="1608">
        <v>3.73</v>
      </c>
      <c r="E3171" s="210">
        <f>VLOOKUP(A3171,'Lead Sheet'!A:B,2,0)</f>
        <v>0</v>
      </c>
      <c r="F3171" s="1608">
        <f t="shared" si="49"/>
        <v>0</v>
      </c>
      <c r="G3171" s="1648">
        <v>50</v>
      </c>
      <c r="H3171" s="1648">
        <v>300</v>
      </c>
      <c r="I3171" s="1648"/>
      <c r="J3171" s="1650">
        <v>199726030993</v>
      </c>
    </row>
    <row r="3172" spans="1:10">
      <c r="A3172" s="13" t="s">
        <v>12398</v>
      </c>
      <c r="B3172" s="13" t="s">
        <v>7187</v>
      </c>
      <c r="C3172" s="13" t="s">
        <v>9994</v>
      </c>
      <c r="D3172" s="1608">
        <v>2.5599999999999996</v>
      </c>
      <c r="E3172" s="210">
        <f>VLOOKUP(A3172,'Lead Sheet'!A:B,2,0)</f>
        <v>0</v>
      </c>
      <c r="F3172" s="1608">
        <f t="shared" si="49"/>
        <v>0</v>
      </c>
      <c r="G3172" s="1648">
        <v>50</v>
      </c>
      <c r="H3172" s="1648">
        <v>200</v>
      </c>
      <c r="I3172" s="1648"/>
      <c r="J3172" s="1650">
        <v>199726031006</v>
      </c>
    </row>
    <row r="3173" spans="1:10">
      <c r="A3173" s="13" t="s">
        <v>12398</v>
      </c>
      <c r="B3173" s="13" t="s">
        <v>6662</v>
      </c>
      <c r="C3173" s="13" t="s">
        <v>9995</v>
      </c>
      <c r="D3173" s="1608">
        <v>7.3</v>
      </c>
      <c r="E3173" s="210">
        <f>VLOOKUP(A3173,'Lead Sheet'!A:B,2,0)</f>
        <v>0</v>
      </c>
      <c r="F3173" s="1608">
        <f t="shared" si="49"/>
        <v>0</v>
      </c>
      <c r="G3173" s="1648">
        <v>50</v>
      </c>
      <c r="H3173" s="1648">
        <v>200</v>
      </c>
      <c r="I3173" s="1648"/>
      <c r="J3173" s="1650">
        <v>199726031013</v>
      </c>
    </row>
    <row r="3174" spans="1:10">
      <c r="A3174" s="13" t="s">
        <v>12398</v>
      </c>
      <c r="B3174" s="13" t="s">
        <v>6663</v>
      </c>
      <c r="C3174" s="13" t="s">
        <v>9996</v>
      </c>
      <c r="D3174" s="1608">
        <v>7.3</v>
      </c>
      <c r="E3174" s="210">
        <f>VLOOKUP(A3174,'Lead Sheet'!A:B,2,0)</f>
        <v>0</v>
      </c>
      <c r="F3174" s="1608">
        <f t="shared" si="49"/>
        <v>0</v>
      </c>
      <c r="G3174" s="1648">
        <v>50</v>
      </c>
      <c r="H3174" s="1648">
        <v>200</v>
      </c>
      <c r="I3174" s="1648"/>
      <c r="J3174" s="1650">
        <v>199726031020</v>
      </c>
    </row>
    <row r="3175" spans="1:10">
      <c r="A3175" s="13" t="s">
        <v>12398</v>
      </c>
      <c r="B3175" s="13" t="s">
        <v>6664</v>
      </c>
      <c r="C3175" s="13" t="s">
        <v>9997</v>
      </c>
      <c r="D3175" s="1608">
        <v>7.3</v>
      </c>
      <c r="E3175" s="210">
        <f>VLOOKUP(A3175,'Lead Sheet'!A:B,2,0)</f>
        <v>0</v>
      </c>
      <c r="F3175" s="1608">
        <f t="shared" si="49"/>
        <v>0</v>
      </c>
      <c r="G3175" s="1648">
        <v>50</v>
      </c>
      <c r="H3175" s="1648">
        <v>300</v>
      </c>
      <c r="I3175" s="1648"/>
      <c r="J3175" s="1650">
        <v>199726031037</v>
      </c>
    </row>
    <row r="3176" spans="1:10">
      <c r="A3176" s="13" t="s">
        <v>12398</v>
      </c>
      <c r="B3176" s="13" t="s">
        <v>7188</v>
      </c>
      <c r="C3176" s="13" t="s">
        <v>9998</v>
      </c>
      <c r="D3176" s="1608">
        <v>7.3</v>
      </c>
      <c r="E3176" s="210">
        <f>VLOOKUP(A3176,'Lead Sheet'!A:B,2,0)</f>
        <v>0</v>
      </c>
      <c r="F3176" s="1608">
        <f t="shared" si="49"/>
        <v>0</v>
      </c>
      <c r="G3176" s="1648">
        <v>50</v>
      </c>
      <c r="H3176" s="1648">
        <v>200</v>
      </c>
      <c r="I3176" s="1648"/>
      <c r="J3176" s="1650">
        <v>199726031044</v>
      </c>
    </row>
    <row r="3177" spans="1:10">
      <c r="A3177" s="13" t="s">
        <v>12398</v>
      </c>
      <c r="B3177" s="13" t="s">
        <v>6665</v>
      </c>
      <c r="C3177" s="13" t="s">
        <v>9999</v>
      </c>
      <c r="D3177" s="1608">
        <v>7.3</v>
      </c>
      <c r="E3177" s="210">
        <f>VLOOKUP(A3177,'Lead Sheet'!A:B,2,0)</f>
        <v>0</v>
      </c>
      <c r="F3177" s="1608">
        <f t="shared" si="49"/>
        <v>0</v>
      </c>
      <c r="G3177" s="1648">
        <v>50</v>
      </c>
      <c r="H3177" s="1648">
        <v>200</v>
      </c>
      <c r="I3177" s="1648"/>
      <c r="J3177" s="1650">
        <v>199726031051</v>
      </c>
    </row>
    <row r="3178" spans="1:10">
      <c r="A3178" s="13" t="s">
        <v>12398</v>
      </c>
      <c r="B3178" s="13" t="s">
        <v>6666</v>
      </c>
      <c r="C3178" s="13" t="s">
        <v>10000</v>
      </c>
      <c r="D3178" s="1608">
        <v>4.3499999999999996</v>
      </c>
      <c r="E3178" s="210">
        <f>VLOOKUP(A3178,'Lead Sheet'!A:B,2,0)</f>
        <v>0</v>
      </c>
      <c r="F3178" s="1608">
        <f t="shared" si="49"/>
        <v>0</v>
      </c>
      <c r="G3178" s="1648">
        <v>50</v>
      </c>
      <c r="H3178" s="1648">
        <v>200</v>
      </c>
      <c r="I3178" s="1648"/>
      <c r="J3178" s="1650">
        <v>199726031068</v>
      </c>
    </row>
    <row r="3179" spans="1:10">
      <c r="A3179" s="13" t="s">
        <v>12398</v>
      </c>
      <c r="B3179" s="13" t="s">
        <v>7189</v>
      </c>
      <c r="C3179" s="13" t="s">
        <v>10001</v>
      </c>
      <c r="D3179" s="1608">
        <v>4.75</v>
      </c>
      <c r="E3179" s="210">
        <f>VLOOKUP(A3179,'Lead Sheet'!A:B,2,0)</f>
        <v>0</v>
      </c>
      <c r="F3179" s="1608">
        <f t="shared" si="49"/>
        <v>0</v>
      </c>
      <c r="G3179" s="1648">
        <v>50</v>
      </c>
      <c r="H3179" s="1648">
        <v>200</v>
      </c>
      <c r="I3179" s="1648"/>
      <c r="J3179" s="1650">
        <v>199726031075</v>
      </c>
    </row>
    <row r="3180" spans="1:10">
      <c r="A3180" s="13" t="s">
        <v>12398</v>
      </c>
      <c r="B3180" s="13" t="s">
        <v>6667</v>
      </c>
      <c r="C3180" s="13" t="s">
        <v>10002</v>
      </c>
      <c r="D3180" s="1608">
        <v>9.76</v>
      </c>
      <c r="E3180" s="210">
        <f>VLOOKUP(A3180,'Lead Sheet'!A:B,2,0)</f>
        <v>0</v>
      </c>
      <c r="F3180" s="1608">
        <f t="shared" si="49"/>
        <v>0</v>
      </c>
      <c r="G3180" s="1648">
        <v>25</v>
      </c>
      <c r="H3180" s="1648">
        <v>150</v>
      </c>
      <c r="I3180" s="1648"/>
      <c r="J3180" s="1650">
        <v>199726031082</v>
      </c>
    </row>
    <row r="3181" spans="1:10">
      <c r="A3181" s="13" t="s">
        <v>12398</v>
      </c>
      <c r="B3181" s="13" t="s">
        <v>6668</v>
      </c>
      <c r="C3181" s="13" t="s">
        <v>10003</v>
      </c>
      <c r="D3181" s="1608">
        <v>12.62</v>
      </c>
      <c r="E3181" s="210">
        <f>VLOOKUP(A3181,'Lead Sheet'!A:B,2,0)</f>
        <v>0</v>
      </c>
      <c r="F3181" s="1608">
        <f t="shared" si="49"/>
        <v>0</v>
      </c>
      <c r="G3181" s="1648">
        <v>25</v>
      </c>
      <c r="H3181" s="1648">
        <v>100</v>
      </c>
      <c r="I3181" s="1648"/>
      <c r="J3181" s="1650">
        <v>199726031099</v>
      </c>
    </row>
    <row r="3182" spans="1:10">
      <c r="A3182" s="13" t="s">
        <v>12398</v>
      </c>
      <c r="B3182" s="13" t="s">
        <v>6669</v>
      </c>
      <c r="C3182" s="13" t="s">
        <v>10004</v>
      </c>
      <c r="D3182" s="1608">
        <v>17.720000000000002</v>
      </c>
      <c r="E3182" s="210">
        <f>VLOOKUP(A3182,'Lead Sheet'!A:B,2,0)</f>
        <v>0</v>
      </c>
      <c r="F3182" s="1608">
        <f t="shared" si="49"/>
        <v>0</v>
      </c>
      <c r="G3182" s="1648">
        <v>25</v>
      </c>
      <c r="H3182" s="1648">
        <v>100</v>
      </c>
      <c r="I3182" s="1648"/>
      <c r="J3182" s="1650">
        <v>199726031105</v>
      </c>
    </row>
    <row r="3183" spans="1:10">
      <c r="A3183" s="13" t="s">
        <v>12398</v>
      </c>
      <c r="B3183" s="13" t="s">
        <v>6670</v>
      </c>
      <c r="C3183" s="13" t="s">
        <v>10005</v>
      </c>
      <c r="D3183" s="1608">
        <v>9.9599999999999991</v>
      </c>
      <c r="E3183" s="210">
        <f>VLOOKUP(A3183,'Lead Sheet'!A:B,2,0)</f>
        <v>0</v>
      </c>
      <c r="F3183" s="1608">
        <f t="shared" si="49"/>
        <v>0</v>
      </c>
      <c r="G3183" s="1648">
        <v>25</v>
      </c>
      <c r="H3183" s="1648">
        <v>150</v>
      </c>
      <c r="I3183" s="1648"/>
      <c r="J3183" s="1650">
        <v>199726031112</v>
      </c>
    </row>
    <row r="3184" spans="1:10">
      <c r="A3184" s="13" t="s">
        <v>12398</v>
      </c>
      <c r="B3184" s="13" t="s">
        <v>6671</v>
      </c>
      <c r="C3184" s="13" t="s">
        <v>10006</v>
      </c>
      <c r="D3184" s="1608">
        <v>9.9599999999999991</v>
      </c>
      <c r="E3184" s="210">
        <f>VLOOKUP(A3184,'Lead Sheet'!A:B,2,0)</f>
        <v>0</v>
      </c>
      <c r="F3184" s="1608">
        <f t="shared" si="49"/>
        <v>0</v>
      </c>
      <c r="G3184" s="1648">
        <v>25</v>
      </c>
      <c r="H3184" s="1648">
        <v>150</v>
      </c>
      <c r="I3184" s="1648"/>
      <c r="J3184" s="1650">
        <v>199726031129</v>
      </c>
    </row>
    <row r="3185" spans="1:10">
      <c r="A3185" s="13" t="s">
        <v>12398</v>
      </c>
      <c r="B3185" s="13" t="s">
        <v>6672</v>
      </c>
      <c r="C3185" s="13" t="s">
        <v>10007</v>
      </c>
      <c r="D3185" s="1608">
        <v>9.9599999999999991</v>
      </c>
      <c r="E3185" s="210">
        <f>VLOOKUP(A3185,'Lead Sheet'!A:B,2,0)</f>
        <v>0</v>
      </c>
      <c r="F3185" s="1608">
        <f t="shared" si="49"/>
        <v>0</v>
      </c>
      <c r="G3185" s="1648">
        <v>25</v>
      </c>
      <c r="H3185" s="1648">
        <v>150</v>
      </c>
      <c r="I3185" s="1648"/>
      <c r="J3185" s="1650">
        <v>199726031136</v>
      </c>
    </row>
    <row r="3186" spans="1:10">
      <c r="A3186" s="13" t="s">
        <v>12398</v>
      </c>
      <c r="B3186" s="13" t="s">
        <v>6673</v>
      </c>
      <c r="C3186" s="13" t="s">
        <v>10008</v>
      </c>
      <c r="D3186" s="1608">
        <v>7.08</v>
      </c>
      <c r="E3186" s="210">
        <f>VLOOKUP(A3186,'Lead Sheet'!A:B,2,0)</f>
        <v>0</v>
      </c>
      <c r="F3186" s="1608">
        <f t="shared" si="49"/>
        <v>0</v>
      </c>
      <c r="G3186" s="1648">
        <v>25</v>
      </c>
      <c r="H3186" s="1648">
        <v>150</v>
      </c>
      <c r="I3186" s="1648"/>
      <c r="J3186" s="1650">
        <v>199726031143</v>
      </c>
    </row>
    <row r="3187" spans="1:10">
      <c r="A3187" s="13" t="s">
        <v>12398</v>
      </c>
      <c r="B3187" s="13" t="s">
        <v>6674</v>
      </c>
      <c r="C3187" s="13" t="s">
        <v>10009</v>
      </c>
      <c r="D3187" s="1608">
        <v>7.08</v>
      </c>
      <c r="E3187" s="210">
        <f>VLOOKUP(A3187,'Lead Sheet'!A:B,2,0)</f>
        <v>0</v>
      </c>
      <c r="F3187" s="1608">
        <f t="shared" si="49"/>
        <v>0</v>
      </c>
      <c r="G3187" s="1648">
        <v>25</v>
      </c>
      <c r="H3187" s="1648">
        <v>100</v>
      </c>
      <c r="I3187" s="1648"/>
      <c r="J3187" s="1650">
        <v>199726031150</v>
      </c>
    </row>
    <row r="3188" spans="1:10">
      <c r="A3188" s="13" t="s">
        <v>12398</v>
      </c>
      <c r="B3188" s="13" t="s">
        <v>6675</v>
      </c>
      <c r="C3188" s="13" t="s">
        <v>10010</v>
      </c>
      <c r="D3188" s="1608">
        <v>7.08</v>
      </c>
      <c r="E3188" s="210">
        <f>VLOOKUP(A3188,'Lead Sheet'!A:B,2,0)</f>
        <v>0</v>
      </c>
      <c r="F3188" s="1608">
        <f t="shared" si="49"/>
        <v>0</v>
      </c>
      <c r="G3188" s="1648">
        <v>25</v>
      </c>
      <c r="H3188" s="1648">
        <v>100</v>
      </c>
      <c r="I3188" s="1648"/>
      <c r="J3188" s="1650">
        <v>199726031167</v>
      </c>
    </row>
    <row r="3189" spans="1:10">
      <c r="A3189" s="13" t="s">
        <v>12398</v>
      </c>
      <c r="B3189" s="13" t="s">
        <v>6676</v>
      </c>
      <c r="C3189" s="13" t="s">
        <v>10011</v>
      </c>
      <c r="D3189" s="1608">
        <v>12.92</v>
      </c>
      <c r="E3189" s="210">
        <f>VLOOKUP(A3189,'Lead Sheet'!A:B,2,0)</f>
        <v>0</v>
      </c>
      <c r="F3189" s="1608">
        <f t="shared" si="49"/>
        <v>0</v>
      </c>
      <c r="G3189" s="1648">
        <v>25</v>
      </c>
      <c r="H3189" s="1648">
        <v>100</v>
      </c>
      <c r="I3189" s="1648"/>
      <c r="J3189" s="1650">
        <v>199726031174</v>
      </c>
    </row>
    <row r="3190" spans="1:10">
      <c r="A3190" s="13" t="s">
        <v>12398</v>
      </c>
      <c r="B3190" s="13" t="s">
        <v>6677</v>
      </c>
      <c r="C3190" s="13" t="s">
        <v>10012</v>
      </c>
      <c r="D3190" s="1608">
        <v>12.4</v>
      </c>
      <c r="E3190" s="210">
        <f>VLOOKUP(A3190,'Lead Sheet'!A:B,2,0)</f>
        <v>0</v>
      </c>
      <c r="F3190" s="1608">
        <f t="shared" si="49"/>
        <v>0</v>
      </c>
      <c r="G3190" s="1648">
        <v>25</v>
      </c>
      <c r="H3190" s="1648">
        <v>150</v>
      </c>
      <c r="I3190" s="1648"/>
      <c r="J3190" s="1650">
        <v>199726031181</v>
      </c>
    </row>
    <row r="3191" spans="1:10">
      <c r="A3191" s="13" t="s">
        <v>12398</v>
      </c>
      <c r="B3191" s="13" t="s">
        <v>6678</v>
      </c>
      <c r="C3191" s="13" t="s">
        <v>10013</v>
      </c>
      <c r="D3191" s="1608">
        <v>12.4</v>
      </c>
      <c r="E3191" s="210">
        <f>VLOOKUP(A3191,'Lead Sheet'!A:B,2,0)</f>
        <v>0</v>
      </c>
      <c r="F3191" s="1608">
        <f t="shared" si="49"/>
        <v>0</v>
      </c>
      <c r="G3191" s="1648">
        <v>25</v>
      </c>
      <c r="H3191" s="1648">
        <v>150</v>
      </c>
      <c r="I3191" s="1648"/>
      <c r="J3191" s="1650">
        <v>199726031198</v>
      </c>
    </row>
    <row r="3192" spans="1:10">
      <c r="A3192" s="13" t="s">
        <v>12398</v>
      </c>
      <c r="B3192" s="13" t="s">
        <v>6679</v>
      </c>
      <c r="C3192" s="13" t="s">
        <v>10014</v>
      </c>
      <c r="D3192" s="1608">
        <v>12.4</v>
      </c>
      <c r="E3192" s="210">
        <f>VLOOKUP(A3192,'Lead Sheet'!A:B,2,0)</f>
        <v>0</v>
      </c>
      <c r="F3192" s="1608">
        <f t="shared" si="49"/>
        <v>0</v>
      </c>
      <c r="G3192" s="1648">
        <v>25</v>
      </c>
      <c r="H3192" s="1648">
        <v>100</v>
      </c>
      <c r="I3192" s="1648"/>
      <c r="J3192" s="1650">
        <v>199726031204</v>
      </c>
    </row>
    <row r="3193" spans="1:10">
      <c r="A3193" s="13" t="s">
        <v>12398</v>
      </c>
      <c r="B3193" s="13" t="s">
        <v>6680</v>
      </c>
      <c r="C3193" s="13" t="s">
        <v>10015</v>
      </c>
      <c r="D3193" s="1608">
        <v>12.4</v>
      </c>
      <c r="E3193" s="210">
        <f>VLOOKUP(A3193,'Lead Sheet'!A:B,2,0)</f>
        <v>0</v>
      </c>
      <c r="F3193" s="1608">
        <f t="shared" si="49"/>
        <v>0</v>
      </c>
      <c r="G3193" s="1648">
        <v>25</v>
      </c>
      <c r="H3193" s="1648">
        <v>100</v>
      </c>
      <c r="I3193" s="1648"/>
      <c r="J3193" s="1650">
        <v>199726031211</v>
      </c>
    </row>
    <row r="3194" spans="1:10">
      <c r="A3194" s="13" t="s">
        <v>12398</v>
      </c>
      <c r="B3194" s="13" t="s">
        <v>7190</v>
      </c>
      <c r="C3194" s="13" t="s">
        <v>10016</v>
      </c>
      <c r="D3194" s="1608">
        <v>12.4</v>
      </c>
      <c r="E3194" s="210">
        <f>VLOOKUP(A3194,'Lead Sheet'!A:B,2,0)</f>
        <v>0</v>
      </c>
      <c r="F3194" s="1608">
        <f t="shared" si="49"/>
        <v>0</v>
      </c>
      <c r="G3194" s="1648">
        <v>25</v>
      </c>
      <c r="H3194" s="1648">
        <v>100</v>
      </c>
      <c r="I3194" s="1648"/>
      <c r="J3194" s="1650">
        <v>199726031228</v>
      </c>
    </row>
    <row r="3195" spans="1:10">
      <c r="A3195" s="13" t="s">
        <v>12398</v>
      </c>
      <c r="B3195" s="13" t="s">
        <v>7191</v>
      </c>
      <c r="C3195" s="13" t="s">
        <v>10017</v>
      </c>
      <c r="D3195" s="1608">
        <v>12.4</v>
      </c>
      <c r="E3195" s="210">
        <f>VLOOKUP(A3195,'Lead Sheet'!A:B,2,0)</f>
        <v>0</v>
      </c>
      <c r="F3195" s="1608">
        <f t="shared" si="49"/>
        <v>0</v>
      </c>
      <c r="G3195" s="1648">
        <v>25</v>
      </c>
      <c r="H3195" s="1648">
        <v>100</v>
      </c>
      <c r="I3195" s="1648"/>
      <c r="J3195" s="1650">
        <v>199726031235</v>
      </c>
    </row>
    <row r="3196" spans="1:10">
      <c r="A3196" s="13" t="s">
        <v>12398</v>
      </c>
      <c r="B3196" s="13" t="s">
        <v>7192</v>
      </c>
      <c r="C3196" s="13" t="s">
        <v>10018</v>
      </c>
      <c r="D3196" s="1608">
        <v>12.4</v>
      </c>
      <c r="E3196" s="210">
        <f>VLOOKUP(A3196,'Lead Sheet'!A:B,2,0)</f>
        <v>0</v>
      </c>
      <c r="F3196" s="1608">
        <f t="shared" si="49"/>
        <v>0</v>
      </c>
      <c r="G3196" s="1648">
        <v>25</v>
      </c>
      <c r="H3196" s="1648">
        <v>100</v>
      </c>
      <c r="I3196" s="1648"/>
      <c r="J3196" s="1650">
        <v>199726031242</v>
      </c>
    </row>
    <row r="3197" spans="1:10">
      <c r="A3197" s="13" t="s">
        <v>12398</v>
      </c>
      <c r="B3197" s="13" t="s">
        <v>6681</v>
      </c>
      <c r="C3197" s="13" t="s">
        <v>10019</v>
      </c>
      <c r="D3197" s="1608">
        <v>12.4</v>
      </c>
      <c r="E3197" s="210">
        <f>VLOOKUP(A3197,'Lead Sheet'!A:B,2,0)</f>
        <v>0</v>
      </c>
      <c r="F3197" s="1608">
        <f t="shared" si="49"/>
        <v>0</v>
      </c>
      <c r="G3197" s="1648">
        <v>25</v>
      </c>
      <c r="H3197" s="1648">
        <v>100</v>
      </c>
      <c r="I3197" s="1648"/>
      <c r="J3197" s="1650">
        <v>199726031259</v>
      </c>
    </row>
    <row r="3198" spans="1:10">
      <c r="A3198" s="13" t="s">
        <v>12398</v>
      </c>
      <c r="B3198" s="13" t="s">
        <v>6682</v>
      </c>
      <c r="C3198" s="13" t="s">
        <v>10020</v>
      </c>
      <c r="D3198" s="1608">
        <v>17.720000000000002</v>
      </c>
      <c r="E3198" s="210">
        <f>VLOOKUP(A3198,'Lead Sheet'!A:B,2,0)</f>
        <v>0</v>
      </c>
      <c r="F3198" s="1608">
        <f t="shared" si="49"/>
        <v>0</v>
      </c>
      <c r="G3198" s="1648">
        <v>10</v>
      </c>
      <c r="H3198" s="1648">
        <v>60</v>
      </c>
      <c r="I3198" s="1648"/>
      <c r="J3198" s="1650">
        <v>199726031266</v>
      </c>
    </row>
    <row r="3199" spans="1:10">
      <c r="A3199" s="13" t="s">
        <v>12398</v>
      </c>
      <c r="B3199" s="13" t="s">
        <v>6683</v>
      </c>
      <c r="C3199" s="13" t="s">
        <v>10021</v>
      </c>
      <c r="D3199" s="1608">
        <v>17.720000000000002</v>
      </c>
      <c r="E3199" s="210">
        <f>VLOOKUP(A3199,'Lead Sheet'!A:B,2,0)</f>
        <v>0</v>
      </c>
      <c r="F3199" s="1608">
        <f t="shared" si="49"/>
        <v>0</v>
      </c>
      <c r="G3199" s="1648">
        <v>10</v>
      </c>
      <c r="H3199" s="1648">
        <v>40</v>
      </c>
      <c r="I3199" s="1648"/>
      <c r="J3199" s="1650">
        <v>199726031273</v>
      </c>
    </row>
    <row r="3200" spans="1:10">
      <c r="A3200" s="13" t="s">
        <v>12398</v>
      </c>
      <c r="B3200" s="13" t="s">
        <v>6684</v>
      </c>
      <c r="C3200" s="13" t="s">
        <v>10022</v>
      </c>
      <c r="D3200" s="1608">
        <v>17.720000000000002</v>
      </c>
      <c r="E3200" s="210">
        <f>VLOOKUP(A3200,'Lead Sheet'!A:B,2,0)</f>
        <v>0</v>
      </c>
      <c r="F3200" s="1608">
        <f t="shared" si="49"/>
        <v>0</v>
      </c>
      <c r="G3200" s="1648">
        <v>10</v>
      </c>
      <c r="H3200" s="1648">
        <v>40</v>
      </c>
      <c r="I3200" s="1648"/>
      <c r="J3200" s="1650">
        <v>199726031280</v>
      </c>
    </row>
    <row r="3201" spans="1:10">
      <c r="A3201" s="13" t="s">
        <v>12398</v>
      </c>
      <c r="B3201" s="13" t="s">
        <v>6685</v>
      </c>
      <c r="C3201" s="13" t="s">
        <v>10023</v>
      </c>
      <c r="D3201" s="1608">
        <v>17.720000000000002</v>
      </c>
      <c r="E3201" s="210">
        <f>VLOOKUP(A3201,'Lead Sheet'!A:B,2,0)</f>
        <v>0</v>
      </c>
      <c r="F3201" s="1608">
        <f t="shared" si="49"/>
        <v>0</v>
      </c>
      <c r="G3201" s="1648">
        <v>10</v>
      </c>
      <c r="H3201" s="1648">
        <v>60</v>
      </c>
      <c r="I3201" s="1648"/>
      <c r="J3201" s="1650">
        <v>199726031297</v>
      </c>
    </row>
    <row r="3202" spans="1:10">
      <c r="A3202" s="13" t="s">
        <v>12398</v>
      </c>
      <c r="B3202" s="13" t="s">
        <v>7840</v>
      </c>
      <c r="C3202" s="13" t="s">
        <v>10024</v>
      </c>
      <c r="D3202" s="1608">
        <v>17.73</v>
      </c>
      <c r="E3202" s="210">
        <f>VLOOKUP(A3202,'Lead Sheet'!A:B,2,0)</f>
        <v>0</v>
      </c>
      <c r="F3202" s="1608">
        <f t="shared" si="49"/>
        <v>0</v>
      </c>
      <c r="G3202" s="1648">
        <v>10</v>
      </c>
      <c r="H3202" s="1648">
        <v>80</v>
      </c>
      <c r="I3202" s="1648"/>
      <c r="J3202" s="1650">
        <v>199726031303</v>
      </c>
    </row>
    <row r="3203" spans="1:10">
      <c r="A3203" s="13" t="s">
        <v>12398</v>
      </c>
      <c r="B3203" s="13" t="s">
        <v>6686</v>
      </c>
      <c r="C3203" s="13" t="s">
        <v>10025</v>
      </c>
      <c r="D3203" s="1608">
        <v>12.18</v>
      </c>
      <c r="E3203" s="210">
        <f>VLOOKUP(A3203,'Lead Sheet'!A:B,2,0)</f>
        <v>0</v>
      </c>
      <c r="F3203" s="1608">
        <f t="shared" ref="F3203:F3266" si="50">IFERROR(D3203*E3203,"NET")</f>
        <v>0</v>
      </c>
      <c r="G3203" s="1648">
        <v>10</v>
      </c>
      <c r="H3203" s="1648">
        <v>40</v>
      </c>
      <c r="I3203" s="1648"/>
      <c r="J3203" s="1650">
        <v>199726031310</v>
      </c>
    </row>
    <row r="3204" spans="1:10">
      <c r="A3204" s="13" t="s">
        <v>12398</v>
      </c>
      <c r="B3204" s="13" t="s">
        <v>6687</v>
      </c>
      <c r="C3204" s="13" t="s">
        <v>10026</v>
      </c>
      <c r="D3204" s="1608">
        <v>12.18</v>
      </c>
      <c r="E3204" s="210">
        <f>VLOOKUP(A3204,'Lead Sheet'!A:B,2,0)</f>
        <v>0</v>
      </c>
      <c r="F3204" s="1608">
        <f t="shared" si="50"/>
        <v>0</v>
      </c>
      <c r="G3204" s="1648">
        <v>10</v>
      </c>
      <c r="H3204" s="1648">
        <v>40</v>
      </c>
      <c r="I3204" s="1648"/>
      <c r="J3204" s="1650">
        <v>199726031327</v>
      </c>
    </row>
    <row r="3205" spans="1:10">
      <c r="A3205" s="13" t="s">
        <v>12398</v>
      </c>
      <c r="B3205" s="13" t="s">
        <v>6688</v>
      </c>
      <c r="C3205" s="13" t="s">
        <v>10027</v>
      </c>
      <c r="D3205" s="1608">
        <v>12.18</v>
      </c>
      <c r="E3205" s="210">
        <f>VLOOKUP(A3205,'Lead Sheet'!A:B,2,0)</f>
        <v>0</v>
      </c>
      <c r="F3205" s="1608">
        <f t="shared" si="50"/>
        <v>0</v>
      </c>
      <c r="G3205" s="1648">
        <v>10</v>
      </c>
      <c r="H3205" s="1648">
        <v>60</v>
      </c>
      <c r="I3205" s="1648"/>
      <c r="J3205" s="1650">
        <v>199726031334</v>
      </c>
    </row>
    <row r="3206" spans="1:10">
      <c r="A3206" s="13" t="s">
        <v>12398</v>
      </c>
      <c r="B3206" s="13" t="s">
        <v>6689</v>
      </c>
      <c r="C3206" s="13" t="s">
        <v>10028</v>
      </c>
      <c r="D3206" s="1608">
        <v>12.18</v>
      </c>
      <c r="E3206" s="210">
        <f>VLOOKUP(A3206,'Lead Sheet'!A:B,2,0)</f>
        <v>0</v>
      </c>
      <c r="F3206" s="1608">
        <f t="shared" si="50"/>
        <v>0</v>
      </c>
      <c r="G3206" s="1648">
        <v>10</v>
      </c>
      <c r="H3206" s="1648">
        <v>60</v>
      </c>
      <c r="I3206" s="1648"/>
      <c r="J3206" s="1650">
        <v>199726031341</v>
      </c>
    </row>
    <row r="3207" spans="1:10">
      <c r="A3207" s="13" t="s">
        <v>12398</v>
      </c>
      <c r="B3207" s="13" t="s">
        <v>7841</v>
      </c>
      <c r="C3207" s="13" t="s">
        <v>10029</v>
      </c>
      <c r="D3207" s="1608">
        <v>12.19</v>
      </c>
      <c r="E3207" s="210">
        <f>VLOOKUP(A3207,'Lead Sheet'!A:B,2,0)</f>
        <v>0</v>
      </c>
      <c r="F3207" s="1608">
        <f t="shared" si="50"/>
        <v>0</v>
      </c>
      <c r="G3207" s="1648">
        <v>10</v>
      </c>
      <c r="H3207" s="1648">
        <v>80</v>
      </c>
      <c r="I3207" s="1648"/>
      <c r="J3207" s="1650">
        <v>199726031358</v>
      </c>
    </row>
    <row r="3208" spans="1:10">
      <c r="A3208" s="13" t="s">
        <v>12398</v>
      </c>
      <c r="B3208" s="13" t="s">
        <v>6690</v>
      </c>
      <c r="C3208" s="13" t="s">
        <v>10030</v>
      </c>
      <c r="D3208" s="1608">
        <v>37.479999999999997</v>
      </c>
      <c r="E3208" s="210">
        <f>VLOOKUP(A3208,'Lead Sheet'!A:B,2,0)</f>
        <v>0</v>
      </c>
      <c r="F3208" s="1608">
        <f t="shared" si="50"/>
        <v>0</v>
      </c>
      <c r="G3208" s="1648">
        <v>10</v>
      </c>
      <c r="H3208" s="1648">
        <v>40</v>
      </c>
      <c r="I3208" s="1648"/>
      <c r="J3208" s="1650">
        <v>199726031365</v>
      </c>
    </row>
    <row r="3209" spans="1:10">
      <c r="A3209" s="13" t="s">
        <v>12398</v>
      </c>
      <c r="B3209" s="13" t="s">
        <v>6691</v>
      </c>
      <c r="C3209" s="13" t="s">
        <v>10031</v>
      </c>
      <c r="D3209" s="1608">
        <v>37.479999999999997</v>
      </c>
      <c r="E3209" s="210">
        <f>VLOOKUP(A3209,'Lead Sheet'!A:B,2,0)</f>
        <v>0</v>
      </c>
      <c r="F3209" s="1608">
        <f t="shared" si="50"/>
        <v>0</v>
      </c>
      <c r="G3209" s="1648">
        <v>10</v>
      </c>
      <c r="H3209" s="1648">
        <v>40</v>
      </c>
      <c r="I3209" s="1648"/>
      <c r="J3209" s="1650">
        <v>199726031372</v>
      </c>
    </row>
    <row r="3210" spans="1:10">
      <c r="A3210" s="13" t="s">
        <v>12398</v>
      </c>
      <c r="B3210" s="13" t="s">
        <v>6692</v>
      </c>
      <c r="C3210" s="13" t="s">
        <v>10032</v>
      </c>
      <c r="D3210" s="1608">
        <v>37.479999999999997</v>
      </c>
      <c r="E3210" s="210">
        <f>VLOOKUP(A3210,'Lead Sheet'!A:B,2,0)</f>
        <v>0</v>
      </c>
      <c r="F3210" s="1608">
        <f t="shared" si="50"/>
        <v>0</v>
      </c>
      <c r="G3210" s="1648">
        <v>10</v>
      </c>
      <c r="H3210" s="1648">
        <v>40</v>
      </c>
      <c r="I3210" s="1648"/>
      <c r="J3210" s="1650">
        <v>199726031389</v>
      </c>
    </row>
    <row r="3211" spans="1:10">
      <c r="A3211" s="13" t="s">
        <v>12398</v>
      </c>
      <c r="B3211" s="13" t="s">
        <v>6693</v>
      </c>
      <c r="C3211" s="13" t="s">
        <v>10033</v>
      </c>
      <c r="D3211" s="1608">
        <v>37.479999999999997</v>
      </c>
      <c r="E3211" s="210">
        <f>VLOOKUP(A3211,'Lead Sheet'!A:B,2,0)</f>
        <v>0</v>
      </c>
      <c r="F3211" s="1608">
        <f t="shared" si="50"/>
        <v>0</v>
      </c>
      <c r="G3211" s="1648">
        <v>10</v>
      </c>
      <c r="H3211" s="1648">
        <v>40</v>
      </c>
      <c r="I3211" s="1648"/>
      <c r="J3211" s="1650">
        <v>199726031396</v>
      </c>
    </row>
    <row r="3212" spans="1:10">
      <c r="A3212" s="13" t="s">
        <v>12398</v>
      </c>
      <c r="B3212" s="13" t="s">
        <v>6694</v>
      </c>
      <c r="C3212" s="13" t="s">
        <v>10034</v>
      </c>
      <c r="D3212" s="1608">
        <v>37.479999999999997</v>
      </c>
      <c r="E3212" s="210">
        <f>VLOOKUP(A3212,'Lead Sheet'!A:B,2,0)</f>
        <v>0</v>
      </c>
      <c r="F3212" s="1608">
        <f t="shared" si="50"/>
        <v>0</v>
      </c>
      <c r="G3212" s="1648">
        <v>10</v>
      </c>
      <c r="H3212" s="1648">
        <v>40</v>
      </c>
      <c r="I3212" s="1648"/>
      <c r="J3212" s="1650">
        <v>199726031402</v>
      </c>
    </row>
    <row r="3213" spans="1:10">
      <c r="A3213" s="13" t="s">
        <v>12398</v>
      </c>
      <c r="B3213" s="13" t="s">
        <v>6695</v>
      </c>
      <c r="C3213" s="13" t="s">
        <v>10035</v>
      </c>
      <c r="D3213" s="1608">
        <v>37.479999999999997</v>
      </c>
      <c r="E3213" s="210">
        <f>VLOOKUP(A3213,'Lead Sheet'!A:B,2,0)</f>
        <v>0</v>
      </c>
      <c r="F3213" s="1608">
        <f t="shared" si="50"/>
        <v>0</v>
      </c>
      <c r="G3213" s="1648">
        <v>8</v>
      </c>
      <c r="H3213" s="1648">
        <v>32</v>
      </c>
      <c r="I3213" s="1648"/>
      <c r="J3213" s="1650">
        <v>199726031419</v>
      </c>
    </row>
    <row r="3214" spans="1:10">
      <c r="A3214" s="13" t="s">
        <v>12398</v>
      </c>
      <c r="B3214" s="13" t="s">
        <v>6696</v>
      </c>
      <c r="C3214" s="13" t="s">
        <v>10036</v>
      </c>
      <c r="D3214" s="1608">
        <v>53.71</v>
      </c>
      <c r="E3214" s="210">
        <f>VLOOKUP(A3214,'Lead Sheet'!A:B,2,0)</f>
        <v>0</v>
      </c>
      <c r="F3214" s="1608">
        <f t="shared" si="50"/>
        <v>0</v>
      </c>
      <c r="G3214" s="1648">
        <v>8</v>
      </c>
      <c r="H3214" s="1648">
        <v>32</v>
      </c>
      <c r="I3214" s="1648"/>
      <c r="J3214" s="1650">
        <v>199726031426</v>
      </c>
    </row>
    <row r="3215" spans="1:10">
      <c r="A3215" s="13" t="s">
        <v>12398</v>
      </c>
      <c r="B3215" s="13" t="s">
        <v>6697</v>
      </c>
      <c r="C3215" s="13" t="s">
        <v>10037</v>
      </c>
      <c r="D3215" s="1608">
        <v>53.71</v>
      </c>
      <c r="E3215" s="210">
        <f>VLOOKUP(A3215,'Lead Sheet'!A:B,2,0)</f>
        <v>0</v>
      </c>
      <c r="F3215" s="1608">
        <f t="shared" si="50"/>
        <v>0</v>
      </c>
      <c r="G3215" s="1648">
        <v>10</v>
      </c>
      <c r="H3215" s="1648">
        <v>10</v>
      </c>
      <c r="I3215" s="1648"/>
      <c r="J3215" s="1650">
        <v>199726031433</v>
      </c>
    </row>
    <row r="3216" spans="1:10">
      <c r="A3216" s="13" t="s">
        <v>12398</v>
      </c>
      <c r="B3216" s="13" t="s">
        <v>6698</v>
      </c>
      <c r="C3216" s="13" t="s">
        <v>10038</v>
      </c>
      <c r="D3216" s="1608">
        <v>53.71</v>
      </c>
      <c r="E3216" s="210">
        <f>VLOOKUP(A3216,'Lead Sheet'!A:B,2,0)</f>
        <v>0</v>
      </c>
      <c r="F3216" s="1608">
        <f t="shared" si="50"/>
        <v>0</v>
      </c>
      <c r="G3216" s="1648">
        <v>10</v>
      </c>
      <c r="H3216" s="1648">
        <v>10</v>
      </c>
      <c r="I3216" s="1648"/>
      <c r="J3216" s="1650">
        <v>199726031440</v>
      </c>
    </row>
    <row r="3217" spans="1:10">
      <c r="A3217" s="13" t="s">
        <v>12398</v>
      </c>
      <c r="B3217" s="13" t="s">
        <v>6699</v>
      </c>
      <c r="C3217" s="13" t="s">
        <v>10039</v>
      </c>
      <c r="D3217" s="1608">
        <v>53.71</v>
      </c>
      <c r="E3217" s="210">
        <f>VLOOKUP(A3217,'Lead Sheet'!A:B,2,0)</f>
        <v>0</v>
      </c>
      <c r="F3217" s="1608">
        <f t="shared" si="50"/>
        <v>0</v>
      </c>
      <c r="G3217" s="1648">
        <v>8</v>
      </c>
      <c r="H3217" s="1648">
        <v>32</v>
      </c>
      <c r="I3217" s="1648"/>
      <c r="J3217" s="1650">
        <v>199726031457</v>
      </c>
    </row>
    <row r="3218" spans="1:10">
      <c r="A3218" s="13" t="s">
        <v>12398</v>
      </c>
      <c r="B3218" s="13" t="s">
        <v>7842</v>
      </c>
      <c r="C3218" s="13" t="s">
        <v>10040</v>
      </c>
      <c r="D3218" s="1608">
        <v>53.71</v>
      </c>
      <c r="E3218" s="210">
        <f>VLOOKUP(A3218,'Lead Sheet'!A:B,2,0)</f>
        <v>0</v>
      </c>
      <c r="F3218" s="1608">
        <f t="shared" si="50"/>
        <v>0</v>
      </c>
      <c r="G3218" s="1648">
        <v>15</v>
      </c>
      <c r="H3218" s="1648">
        <v>15</v>
      </c>
      <c r="I3218" s="1648"/>
      <c r="J3218" s="1650">
        <v>199726031464</v>
      </c>
    </row>
    <row r="3219" spans="1:10">
      <c r="A3219" s="13" t="s">
        <v>12398</v>
      </c>
      <c r="B3219" s="13" t="s">
        <v>7843</v>
      </c>
      <c r="C3219" s="13" t="s">
        <v>10041</v>
      </c>
      <c r="D3219" s="1608">
        <v>53.62</v>
      </c>
      <c r="E3219" s="210">
        <f>VLOOKUP(A3219,'Lead Sheet'!A:B,2,0)</f>
        <v>0</v>
      </c>
      <c r="F3219" s="1608">
        <f t="shared" si="50"/>
        <v>0</v>
      </c>
      <c r="G3219" s="1648">
        <v>10</v>
      </c>
      <c r="H3219" s="1648">
        <v>80</v>
      </c>
      <c r="I3219" s="1648"/>
      <c r="J3219" s="1650">
        <v>199726031471</v>
      </c>
    </row>
    <row r="3220" spans="1:10">
      <c r="A3220" s="13" t="s">
        <v>12398</v>
      </c>
      <c r="B3220" s="13" t="s">
        <v>6700</v>
      </c>
      <c r="C3220" s="13" t="s">
        <v>10042</v>
      </c>
      <c r="D3220" s="1608">
        <v>67.06</v>
      </c>
      <c r="E3220" s="210">
        <f>VLOOKUP(A3220,'Lead Sheet'!A:B,2,0)</f>
        <v>0</v>
      </c>
      <c r="F3220" s="1608">
        <f t="shared" si="50"/>
        <v>0</v>
      </c>
      <c r="G3220" s="1648">
        <v>10</v>
      </c>
      <c r="H3220" s="1648">
        <v>10</v>
      </c>
      <c r="I3220" s="1648"/>
      <c r="J3220" s="1650">
        <v>199726031488</v>
      </c>
    </row>
    <row r="3221" spans="1:10">
      <c r="A3221" s="13" t="s">
        <v>12398</v>
      </c>
      <c r="B3221" s="13" t="s">
        <v>6701</v>
      </c>
      <c r="C3221" s="13" t="s">
        <v>10043</v>
      </c>
      <c r="D3221" s="1608">
        <v>89.300000000000011</v>
      </c>
      <c r="E3221" s="210">
        <f>VLOOKUP(A3221,'Lead Sheet'!A:B,2,0)</f>
        <v>0</v>
      </c>
      <c r="F3221" s="1608">
        <f t="shared" si="50"/>
        <v>0</v>
      </c>
      <c r="G3221" s="1648">
        <v>6</v>
      </c>
      <c r="H3221" s="1648">
        <v>24</v>
      </c>
      <c r="I3221" s="1648"/>
      <c r="J3221" s="1650">
        <v>199726031495</v>
      </c>
    </row>
    <row r="3222" spans="1:10">
      <c r="A3222" s="13" t="s">
        <v>12398</v>
      </c>
      <c r="B3222" s="13" t="s">
        <v>6702</v>
      </c>
      <c r="C3222" s="13" t="s">
        <v>10044</v>
      </c>
      <c r="D3222" s="1608">
        <v>89.300000000000011</v>
      </c>
      <c r="E3222" s="210">
        <f>VLOOKUP(A3222,'Lead Sheet'!A:B,2,0)</f>
        <v>0</v>
      </c>
      <c r="F3222" s="1608">
        <f t="shared" si="50"/>
        <v>0</v>
      </c>
      <c r="G3222" s="1648">
        <v>6</v>
      </c>
      <c r="H3222" s="1648">
        <v>24</v>
      </c>
      <c r="I3222" s="1648"/>
      <c r="J3222" s="1650">
        <v>199726031501</v>
      </c>
    </row>
    <row r="3223" spans="1:10">
      <c r="A3223" s="13" t="s">
        <v>12398</v>
      </c>
      <c r="B3223" s="13" t="s">
        <v>6703</v>
      </c>
      <c r="C3223" s="13" t="s">
        <v>10045</v>
      </c>
      <c r="D3223" s="1608">
        <v>89.300000000000011</v>
      </c>
      <c r="E3223" s="210">
        <f>VLOOKUP(A3223,'Lead Sheet'!A:B,2,0)</f>
        <v>0</v>
      </c>
      <c r="F3223" s="1608">
        <f t="shared" si="50"/>
        <v>0</v>
      </c>
      <c r="G3223" s="1648">
        <v>10</v>
      </c>
      <c r="H3223" s="1648">
        <v>10</v>
      </c>
      <c r="I3223" s="1648"/>
      <c r="J3223" s="1650">
        <v>199726031518</v>
      </c>
    </row>
    <row r="3224" spans="1:10">
      <c r="A3224" s="13" t="s">
        <v>12398</v>
      </c>
      <c r="B3224" s="13" t="s">
        <v>7844</v>
      </c>
      <c r="C3224" s="13" t="s">
        <v>10046</v>
      </c>
      <c r="D3224" s="1608">
        <v>89.300000000000011</v>
      </c>
      <c r="E3224" s="210">
        <f>VLOOKUP(A3224,'Lead Sheet'!A:B,2,0)</f>
        <v>0</v>
      </c>
      <c r="F3224" s="1608">
        <f t="shared" si="50"/>
        <v>0</v>
      </c>
      <c r="G3224" s="1648">
        <v>10</v>
      </c>
      <c r="H3224" s="1648">
        <v>10</v>
      </c>
      <c r="I3224" s="1648"/>
      <c r="J3224" s="1650">
        <v>199726031525</v>
      </c>
    </row>
    <row r="3225" spans="1:10">
      <c r="A3225" s="13" t="s">
        <v>12398</v>
      </c>
      <c r="B3225" s="13" t="s">
        <v>7845</v>
      </c>
      <c r="C3225" s="13" t="s">
        <v>10047</v>
      </c>
      <c r="D3225" s="1608">
        <v>89.300000000000011</v>
      </c>
      <c r="E3225" s="210">
        <f>VLOOKUP(A3225,'Lead Sheet'!A:B,2,0)</f>
        <v>0</v>
      </c>
      <c r="F3225" s="1608">
        <f t="shared" si="50"/>
        <v>0</v>
      </c>
      <c r="G3225" s="1648">
        <v>10</v>
      </c>
      <c r="H3225" s="1648">
        <v>10</v>
      </c>
      <c r="I3225" s="1648"/>
      <c r="J3225" s="1650">
        <v>199726031532</v>
      </c>
    </row>
    <row r="3226" spans="1:10">
      <c r="A3226" s="13" t="s">
        <v>12398</v>
      </c>
      <c r="B3226" s="13" t="s">
        <v>7846</v>
      </c>
      <c r="C3226" s="13" t="s">
        <v>10048</v>
      </c>
      <c r="D3226" s="1608">
        <v>89.300000000000011</v>
      </c>
      <c r="E3226" s="210">
        <f>VLOOKUP(A3226,'Lead Sheet'!A:B,2,0)</f>
        <v>0</v>
      </c>
      <c r="F3226" s="1608">
        <f t="shared" si="50"/>
        <v>0</v>
      </c>
      <c r="G3226" s="1648">
        <v>6</v>
      </c>
      <c r="H3226" s="1648">
        <v>6</v>
      </c>
      <c r="I3226" s="1648"/>
      <c r="J3226" s="1650">
        <v>199726031549</v>
      </c>
    </row>
    <row r="3227" spans="1:10">
      <c r="A3227" s="13" t="s">
        <v>12398</v>
      </c>
      <c r="B3227" s="13" t="s">
        <v>6704</v>
      </c>
      <c r="C3227" s="13" t="s">
        <v>10049</v>
      </c>
      <c r="D3227" s="1608">
        <v>209.42</v>
      </c>
      <c r="E3227" s="210">
        <f>VLOOKUP(A3227,'Lead Sheet'!A:B,2,0)</f>
        <v>0</v>
      </c>
      <c r="F3227" s="1608">
        <f t="shared" si="50"/>
        <v>0</v>
      </c>
      <c r="G3227" s="1648">
        <v>5</v>
      </c>
      <c r="H3227" s="1648">
        <v>5</v>
      </c>
      <c r="I3227" s="1648"/>
      <c r="J3227" s="1650">
        <v>199726031556</v>
      </c>
    </row>
    <row r="3228" spans="1:10">
      <c r="A3228" s="13" t="s">
        <v>12398</v>
      </c>
      <c r="B3228" s="13" t="s">
        <v>6705</v>
      </c>
      <c r="C3228" s="13" t="s">
        <v>10050</v>
      </c>
      <c r="D3228" s="1608">
        <v>209.42</v>
      </c>
      <c r="E3228" s="210">
        <f>VLOOKUP(A3228,'Lead Sheet'!A:B,2,0)</f>
        <v>0</v>
      </c>
      <c r="F3228" s="1608">
        <f t="shared" si="50"/>
        <v>0</v>
      </c>
      <c r="G3228" s="1648">
        <v>8</v>
      </c>
      <c r="H3228" s="1648">
        <v>8</v>
      </c>
      <c r="I3228" s="1648"/>
      <c r="J3228" s="1650">
        <v>199726031563</v>
      </c>
    </row>
    <row r="3229" spans="1:10">
      <c r="A3229" s="13" t="s">
        <v>12398</v>
      </c>
      <c r="B3229" s="13" t="s">
        <v>6706</v>
      </c>
      <c r="C3229" s="13" t="s">
        <v>10051</v>
      </c>
      <c r="D3229" s="1608">
        <v>209.42</v>
      </c>
      <c r="E3229" s="210">
        <f>VLOOKUP(A3229,'Lead Sheet'!A:B,2,0)</f>
        <v>0</v>
      </c>
      <c r="F3229" s="1608">
        <f t="shared" si="50"/>
        <v>0</v>
      </c>
      <c r="G3229" s="1648">
        <v>6</v>
      </c>
      <c r="H3229" s="1648">
        <v>6</v>
      </c>
      <c r="I3229" s="1648"/>
      <c r="J3229" s="1650">
        <v>199726031570</v>
      </c>
    </row>
    <row r="3230" spans="1:10">
      <c r="A3230" s="13" t="s">
        <v>12398</v>
      </c>
      <c r="B3230" s="13" t="s">
        <v>6707</v>
      </c>
      <c r="C3230" s="13" t="s">
        <v>10052</v>
      </c>
      <c r="D3230" s="1608">
        <v>300.58999999999997</v>
      </c>
      <c r="E3230" s="210">
        <f>VLOOKUP(A3230,'Lead Sheet'!A:B,2,0)</f>
        <v>0</v>
      </c>
      <c r="F3230" s="1608">
        <f t="shared" si="50"/>
        <v>0</v>
      </c>
      <c r="G3230" s="1648">
        <v>6</v>
      </c>
      <c r="H3230" s="1648">
        <v>6</v>
      </c>
      <c r="I3230" s="1648"/>
      <c r="J3230" s="1650">
        <v>199726031587</v>
      </c>
    </row>
    <row r="3231" spans="1:10">
      <c r="A3231" s="13" t="s">
        <v>12398</v>
      </c>
      <c r="B3231" s="13" t="s">
        <v>6708</v>
      </c>
      <c r="C3231" s="13" t="s">
        <v>10053</v>
      </c>
      <c r="D3231" s="1608">
        <v>300.58999999999997</v>
      </c>
      <c r="E3231" s="210">
        <f>VLOOKUP(A3231,'Lead Sheet'!A:B,2,0)</f>
        <v>0</v>
      </c>
      <c r="F3231" s="1608">
        <f t="shared" si="50"/>
        <v>0</v>
      </c>
      <c r="G3231" s="1648">
        <v>5</v>
      </c>
      <c r="H3231" s="1648">
        <v>5</v>
      </c>
      <c r="I3231" s="1648"/>
      <c r="J3231" s="1650">
        <v>199726031594</v>
      </c>
    </row>
    <row r="3232" spans="1:10">
      <c r="A3232" s="13" t="s">
        <v>12398</v>
      </c>
      <c r="B3232" s="13" t="s">
        <v>6709</v>
      </c>
      <c r="C3232" s="13" t="s">
        <v>10054</v>
      </c>
      <c r="D3232" s="1608">
        <v>300.58999999999997</v>
      </c>
      <c r="E3232" s="210">
        <f>VLOOKUP(A3232,'Lead Sheet'!A:B,2,0)</f>
        <v>0</v>
      </c>
      <c r="F3232" s="1608">
        <f t="shared" si="50"/>
        <v>0</v>
      </c>
      <c r="G3232" s="1648">
        <v>5</v>
      </c>
      <c r="H3232" s="1648">
        <v>5</v>
      </c>
      <c r="I3232" s="1648"/>
      <c r="J3232" s="1650">
        <v>199726031600</v>
      </c>
    </row>
    <row r="3233" spans="1:10">
      <c r="A3233" s="13" t="s">
        <v>12398</v>
      </c>
      <c r="B3233" s="13" t="s">
        <v>6710</v>
      </c>
      <c r="C3233" s="13" t="s">
        <v>10055</v>
      </c>
      <c r="D3233" s="1608">
        <v>697.1</v>
      </c>
      <c r="E3233" s="210">
        <f>VLOOKUP(A3233,'Lead Sheet'!A:B,2,0)</f>
        <v>0</v>
      </c>
      <c r="F3233" s="1608">
        <f t="shared" si="50"/>
        <v>0</v>
      </c>
      <c r="G3233" s="1648">
        <v>8</v>
      </c>
      <c r="H3233" s="1648">
        <v>8</v>
      </c>
      <c r="I3233" s="1648"/>
      <c r="J3233" s="1650">
        <v>199726031617</v>
      </c>
    </row>
    <row r="3234" spans="1:10">
      <c r="A3234" s="13" t="s">
        <v>12398</v>
      </c>
      <c r="B3234" s="13" t="s">
        <v>6711</v>
      </c>
      <c r="C3234" s="13" t="s">
        <v>10056</v>
      </c>
      <c r="D3234" s="1608">
        <v>697.1</v>
      </c>
      <c r="E3234" s="210">
        <f>VLOOKUP(A3234,'Lead Sheet'!A:B,2,0)</f>
        <v>0</v>
      </c>
      <c r="F3234" s="1608">
        <f t="shared" si="50"/>
        <v>0</v>
      </c>
      <c r="G3234" s="1648">
        <v>5</v>
      </c>
      <c r="H3234" s="1648">
        <v>5</v>
      </c>
      <c r="I3234" s="1648"/>
      <c r="J3234" s="1650">
        <v>199726031624</v>
      </c>
    </row>
    <row r="3235" spans="1:10">
      <c r="A3235" s="13" t="s">
        <v>12398</v>
      </c>
      <c r="B3235" s="13" t="s">
        <v>6712</v>
      </c>
      <c r="C3235" s="13" t="s">
        <v>10057</v>
      </c>
      <c r="D3235" s="1608">
        <v>2069.88</v>
      </c>
      <c r="E3235" s="210">
        <f>VLOOKUP(A3235,'Lead Sheet'!A:B,2,0)</f>
        <v>0</v>
      </c>
      <c r="F3235" s="1608">
        <f t="shared" si="50"/>
        <v>0</v>
      </c>
      <c r="G3235" s="1648">
        <v>12</v>
      </c>
      <c r="H3235" s="1648">
        <v>12</v>
      </c>
      <c r="I3235" s="1648"/>
      <c r="J3235" s="1650">
        <v>199726031631</v>
      </c>
    </row>
    <row r="3236" spans="1:10">
      <c r="A3236" s="13" t="s">
        <v>12398</v>
      </c>
      <c r="B3236" s="13" t="s">
        <v>6713</v>
      </c>
      <c r="C3236" s="13" t="s">
        <v>10058</v>
      </c>
      <c r="D3236" s="1608">
        <v>1979.42</v>
      </c>
      <c r="E3236" s="210">
        <f>VLOOKUP(A3236,'Lead Sheet'!A:B,2,0)</f>
        <v>0</v>
      </c>
      <c r="F3236" s="1608">
        <f t="shared" si="50"/>
        <v>0</v>
      </c>
      <c r="G3236" s="1648">
        <v>12</v>
      </c>
      <c r="H3236" s="1648">
        <v>12</v>
      </c>
      <c r="I3236" s="1648"/>
      <c r="J3236" s="1650">
        <v>199726031648</v>
      </c>
    </row>
    <row r="3237" spans="1:10">
      <c r="A3237" s="13" t="s">
        <v>12398</v>
      </c>
      <c r="B3237" s="13" t="s">
        <v>6714</v>
      </c>
      <c r="C3237" s="13" t="s">
        <v>9717</v>
      </c>
      <c r="D3237" s="1608">
        <v>2.5599999999999996</v>
      </c>
      <c r="E3237" s="210">
        <f>VLOOKUP(A3237,'Lead Sheet'!A:B,2,0)</f>
        <v>0</v>
      </c>
      <c r="F3237" s="1608">
        <f t="shared" si="50"/>
        <v>0</v>
      </c>
      <c r="G3237" s="1648">
        <v>50</v>
      </c>
      <c r="H3237" s="1648">
        <v>300</v>
      </c>
      <c r="I3237" s="1648"/>
      <c r="J3237" s="1650">
        <v>199726031655</v>
      </c>
    </row>
    <row r="3238" spans="1:10">
      <c r="A3238" s="13" t="s">
        <v>12398</v>
      </c>
      <c r="B3238" s="13" t="s">
        <v>7193</v>
      </c>
      <c r="C3238" s="13" t="s">
        <v>9718</v>
      </c>
      <c r="D3238" s="1608">
        <v>3.9499999999999997</v>
      </c>
      <c r="E3238" s="210">
        <f>VLOOKUP(A3238,'Lead Sheet'!A:B,2,0)</f>
        <v>0</v>
      </c>
      <c r="F3238" s="1608">
        <f t="shared" si="50"/>
        <v>0</v>
      </c>
      <c r="G3238" s="1648">
        <v>50</v>
      </c>
      <c r="H3238" s="1648">
        <v>300</v>
      </c>
      <c r="I3238" s="1648"/>
      <c r="J3238" s="1650">
        <v>199726031662</v>
      </c>
    </row>
    <row r="3239" spans="1:10">
      <c r="A3239" s="13" t="s">
        <v>12398</v>
      </c>
      <c r="B3239" s="13" t="s">
        <v>6715</v>
      </c>
      <c r="C3239" s="13" t="s">
        <v>9719</v>
      </c>
      <c r="D3239" s="1608">
        <v>7.3</v>
      </c>
      <c r="E3239" s="210">
        <f>VLOOKUP(A3239,'Lead Sheet'!A:B,2,0)</f>
        <v>0</v>
      </c>
      <c r="F3239" s="1608">
        <f t="shared" si="50"/>
        <v>0</v>
      </c>
      <c r="G3239" s="1648">
        <v>50</v>
      </c>
      <c r="H3239" s="1648">
        <v>200</v>
      </c>
      <c r="I3239" s="1648"/>
      <c r="J3239" s="1650">
        <v>199726031679</v>
      </c>
    </row>
    <row r="3240" spans="1:10">
      <c r="A3240" s="13" t="s">
        <v>12398</v>
      </c>
      <c r="B3240" s="13" t="s">
        <v>6716</v>
      </c>
      <c r="C3240" s="13" t="s">
        <v>9720</v>
      </c>
      <c r="D3240" s="1608">
        <v>11.65</v>
      </c>
      <c r="E3240" s="210">
        <f>VLOOKUP(A3240,'Lead Sheet'!A:B,2,0)</f>
        <v>0</v>
      </c>
      <c r="F3240" s="1608">
        <f t="shared" si="50"/>
        <v>0</v>
      </c>
      <c r="G3240" s="1648">
        <v>25</v>
      </c>
      <c r="H3240" s="1648">
        <v>100</v>
      </c>
      <c r="I3240" s="1648"/>
      <c r="J3240" s="1650">
        <v>199726031686</v>
      </c>
    </row>
    <row r="3241" spans="1:10">
      <c r="A3241" s="13" t="s">
        <v>12398</v>
      </c>
      <c r="B3241" s="13" t="s">
        <v>6717</v>
      </c>
      <c r="C3241" s="13" t="s">
        <v>9721</v>
      </c>
      <c r="D3241" s="1608">
        <v>15.129999999999999</v>
      </c>
      <c r="E3241" s="210">
        <f>VLOOKUP(A3241,'Lead Sheet'!A:B,2,0)</f>
        <v>0</v>
      </c>
      <c r="F3241" s="1608">
        <f t="shared" si="50"/>
        <v>0</v>
      </c>
      <c r="G3241" s="1648">
        <v>25</v>
      </c>
      <c r="H3241" s="1648">
        <v>100</v>
      </c>
      <c r="I3241" s="1648"/>
      <c r="J3241" s="1650">
        <v>199726031693</v>
      </c>
    </row>
    <row r="3242" spans="1:10">
      <c r="A3242" s="13" t="s">
        <v>12398</v>
      </c>
      <c r="B3242" s="13" t="s">
        <v>6718</v>
      </c>
      <c r="C3242" s="13" t="s">
        <v>9722</v>
      </c>
      <c r="D3242" s="1608">
        <v>19.170000000000002</v>
      </c>
      <c r="E3242" s="210">
        <f>VLOOKUP(A3242,'Lead Sheet'!A:B,2,0)</f>
        <v>0</v>
      </c>
      <c r="F3242" s="1608">
        <f t="shared" si="50"/>
        <v>0</v>
      </c>
      <c r="G3242" s="1648">
        <v>10</v>
      </c>
      <c r="H3242" s="1648">
        <v>60</v>
      </c>
      <c r="I3242" s="1648"/>
      <c r="J3242" s="1650">
        <v>199726031709</v>
      </c>
    </row>
    <row r="3243" spans="1:10">
      <c r="A3243" s="13" t="s">
        <v>12398</v>
      </c>
      <c r="B3243" s="13" t="s">
        <v>6719</v>
      </c>
      <c r="C3243" s="13" t="s">
        <v>9723</v>
      </c>
      <c r="D3243" s="1608">
        <v>58.32</v>
      </c>
      <c r="E3243" s="210">
        <f>VLOOKUP(A3243,'Lead Sheet'!A:B,2,0)</f>
        <v>0</v>
      </c>
      <c r="F3243" s="1608">
        <f t="shared" si="50"/>
        <v>0</v>
      </c>
      <c r="G3243" s="1648">
        <v>15</v>
      </c>
      <c r="H3243" s="1648">
        <v>15</v>
      </c>
      <c r="I3243" s="1648"/>
      <c r="J3243" s="1650">
        <v>199726031716</v>
      </c>
    </row>
    <row r="3244" spans="1:10">
      <c r="A3244" s="13" t="s">
        <v>12398</v>
      </c>
      <c r="B3244" s="13" t="s">
        <v>6720</v>
      </c>
      <c r="C3244" s="13" t="s">
        <v>9724</v>
      </c>
      <c r="D3244" s="1608">
        <v>74.31</v>
      </c>
      <c r="E3244" s="210">
        <f>VLOOKUP(A3244,'Lead Sheet'!A:B,2,0)</f>
        <v>0</v>
      </c>
      <c r="F3244" s="1608">
        <f t="shared" si="50"/>
        <v>0</v>
      </c>
      <c r="G3244" s="1648">
        <v>10</v>
      </c>
      <c r="H3244" s="1648">
        <v>10</v>
      </c>
      <c r="I3244" s="1648"/>
      <c r="J3244" s="1650">
        <v>199726031723</v>
      </c>
    </row>
    <row r="3245" spans="1:10">
      <c r="A3245" s="13" t="s">
        <v>12398</v>
      </c>
      <c r="B3245" s="13" t="s">
        <v>6721</v>
      </c>
      <c r="C3245" s="13" t="s">
        <v>9725</v>
      </c>
      <c r="D3245" s="1608">
        <v>113.56</v>
      </c>
      <c r="E3245" s="210">
        <f>VLOOKUP(A3245,'Lead Sheet'!A:B,2,0)</f>
        <v>0</v>
      </c>
      <c r="F3245" s="1608">
        <f t="shared" si="50"/>
        <v>0</v>
      </c>
      <c r="G3245" s="1648">
        <v>6</v>
      </c>
      <c r="H3245" s="1648">
        <v>6</v>
      </c>
      <c r="I3245" s="1648"/>
      <c r="J3245" s="1650">
        <v>199726031730</v>
      </c>
    </row>
    <row r="3246" spans="1:10">
      <c r="A3246" s="13" t="s">
        <v>12398</v>
      </c>
      <c r="B3246" s="13" t="s">
        <v>6722</v>
      </c>
      <c r="C3246" s="13" t="s">
        <v>9901</v>
      </c>
      <c r="D3246" s="1608">
        <v>5.4799999999999995</v>
      </c>
      <c r="E3246" s="210">
        <f>VLOOKUP(A3246,'Lead Sheet'!A:B,2,0)</f>
        <v>0</v>
      </c>
      <c r="F3246" s="1608">
        <f t="shared" si="50"/>
        <v>0</v>
      </c>
      <c r="G3246" s="1648">
        <v>50</v>
      </c>
      <c r="H3246" s="1648">
        <v>200</v>
      </c>
      <c r="I3246" s="1648"/>
      <c r="J3246" s="1650">
        <v>199726031747</v>
      </c>
    </row>
    <row r="3247" spans="1:10">
      <c r="A3247" s="13" t="s">
        <v>12398</v>
      </c>
      <c r="B3247" s="13" t="s">
        <v>6723</v>
      </c>
      <c r="C3247" s="13" t="s">
        <v>9902</v>
      </c>
      <c r="D3247" s="1608">
        <v>5.4799999999999995</v>
      </c>
      <c r="E3247" s="210">
        <f>VLOOKUP(A3247,'Lead Sheet'!A:B,2,0)</f>
        <v>0</v>
      </c>
      <c r="F3247" s="1608">
        <f t="shared" si="50"/>
        <v>0</v>
      </c>
      <c r="G3247" s="1648">
        <v>50</v>
      </c>
      <c r="H3247" s="1648">
        <v>400</v>
      </c>
      <c r="I3247" s="1648"/>
      <c r="J3247" s="1650">
        <v>199726031754</v>
      </c>
    </row>
    <row r="3248" spans="1:10">
      <c r="A3248" s="13" t="s">
        <v>12398</v>
      </c>
      <c r="B3248" s="13" t="s">
        <v>6724</v>
      </c>
      <c r="C3248" s="13" t="s">
        <v>9903</v>
      </c>
      <c r="D3248" s="1608">
        <v>5.4799999999999995</v>
      </c>
      <c r="E3248" s="210">
        <f>VLOOKUP(A3248,'Lead Sheet'!A:B,2,0)</f>
        <v>0</v>
      </c>
      <c r="F3248" s="1608">
        <f t="shared" si="50"/>
        <v>0</v>
      </c>
      <c r="G3248" s="1648">
        <v>50</v>
      </c>
      <c r="H3248" s="1648">
        <v>200</v>
      </c>
      <c r="I3248" s="1648"/>
      <c r="J3248" s="1650">
        <v>199726031761</v>
      </c>
    </row>
    <row r="3249" spans="1:10">
      <c r="A3249" s="13" t="s">
        <v>12398</v>
      </c>
      <c r="B3249" s="13" t="s">
        <v>6725</v>
      </c>
      <c r="C3249" s="13" t="s">
        <v>9904</v>
      </c>
      <c r="D3249" s="1608">
        <v>3.84</v>
      </c>
      <c r="E3249" s="210">
        <f>VLOOKUP(A3249,'Lead Sheet'!A:B,2,0)</f>
        <v>0</v>
      </c>
      <c r="F3249" s="1608">
        <f t="shared" si="50"/>
        <v>0</v>
      </c>
      <c r="G3249" s="1648">
        <v>50</v>
      </c>
      <c r="H3249" s="1648">
        <v>200</v>
      </c>
      <c r="I3249" s="1648"/>
      <c r="J3249" s="1650">
        <v>199726031778</v>
      </c>
    </row>
    <row r="3250" spans="1:10">
      <c r="A3250" s="13" t="s">
        <v>12398</v>
      </c>
      <c r="B3250" s="13" t="s">
        <v>6726</v>
      </c>
      <c r="C3250" s="13" t="s">
        <v>9905</v>
      </c>
      <c r="D3250" s="1608">
        <v>3.84</v>
      </c>
      <c r="E3250" s="210">
        <f>VLOOKUP(A3250,'Lead Sheet'!A:B,2,0)</f>
        <v>0</v>
      </c>
      <c r="F3250" s="1608">
        <f t="shared" si="50"/>
        <v>0</v>
      </c>
      <c r="G3250" s="1648">
        <v>50</v>
      </c>
      <c r="H3250" s="1648">
        <v>300</v>
      </c>
      <c r="I3250" s="1648"/>
      <c r="J3250" s="1650">
        <v>199726031785</v>
      </c>
    </row>
    <row r="3251" spans="1:10">
      <c r="A3251" s="13" t="s">
        <v>12398</v>
      </c>
      <c r="B3251" s="13" t="s">
        <v>6727</v>
      </c>
      <c r="C3251" s="13" t="s">
        <v>9906</v>
      </c>
      <c r="D3251" s="1608">
        <v>3.38</v>
      </c>
      <c r="E3251" s="210">
        <f>VLOOKUP(A3251,'Lead Sheet'!A:B,2,0)</f>
        <v>0</v>
      </c>
      <c r="F3251" s="1608">
        <f t="shared" si="50"/>
        <v>0</v>
      </c>
      <c r="G3251" s="1648">
        <v>50</v>
      </c>
      <c r="H3251" s="1648">
        <v>200</v>
      </c>
      <c r="I3251" s="1648"/>
      <c r="J3251" s="1650">
        <v>199726031792</v>
      </c>
    </row>
    <row r="3252" spans="1:10">
      <c r="A3252" s="13" t="s">
        <v>12398</v>
      </c>
      <c r="B3252" s="13" t="s">
        <v>6728</v>
      </c>
      <c r="C3252" s="13" t="s">
        <v>9907</v>
      </c>
      <c r="D3252" s="1608">
        <v>7.3</v>
      </c>
      <c r="E3252" s="210">
        <f>VLOOKUP(A3252,'Lead Sheet'!A:B,2,0)</f>
        <v>0</v>
      </c>
      <c r="F3252" s="1608">
        <f t="shared" si="50"/>
        <v>0</v>
      </c>
      <c r="G3252" s="1648">
        <v>50</v>
      </c>
      <c r="H3252" s="1648">
        <v>300</v>
      </c>
      <c r="I3252" s="1648"/>
      <c r="J3252" s="1650">
        <v>199726031808</v>
      </c>
    </row>
    <row r="3253" spans="1:10">
      <c r="A3253" s="13" t="s">
        <v>12398</v>
      </c>
      <c r="B3253" s="13" t="s">
        <v>6729</v>
      </c>
      <c r="C3253" s="13" t="s">
        <v>9908</v>
      </c>
      <c r="D3253" s="1608">
        <v>7.3</v>
      </c>
      <c r="E3253" s="210">
        <f>VLOOKUP(A3253,'Lead Sheet'!A:B,2,0)</f>
        <v>0</v>
      </c>
      <c r="F3253" s="1608">
        <f t="shared" si="50"/>
        <v>0</v>
      </c>
      <c r="G3253" s="1648">
        <v>40</v>
      </c>
      <c r="H3253" s="1648">
        <v>240</v>
      </c>
      <c r="I3253" s="1648"/>
      <c r="J3253" s="1650">
        <v>199726031815</v>
      </c>
    </row>
    <row r="3254" spans="1:10">
      <c r="A3254" s="13" t="s">
        <v>12398</v>
      </c>
      <c r="B3254" s="13" t="s">
        <v>6730</v>
      </c>
      <c r="C3254" s="13" t="s">
        <v>9909</v>
      </c>
      <c r="D3254" s="1608">
        <v>5.1099999999999994</v>
      </c>
      <c r="E3254" s="210">
        <f>VLOOKUP(A3254,'Lead Sheet'!A:B,2,0)</f>
        <v>0</v>
      </c>
      <c r="F3254" s="1608">
        <f t="shared" si="50"/>
        <v>0</v>
      </c>
      <c r="G3254" s="1648">
        <v>50</v>
      </c>
      <c r="H3254" s="1648">
        <v>200</v>
      </c>
      <c r="I3254" s="1648"/>
      <c r="J3254" s="1650">
        <v>199726031822</v>
      </c>
    </row>
    <row r="3255" spans="1:10">
      <c r="A3255" s="13" t="s">
        <v>12398</v>
      </c>
      <c r="B3255" s="13" t="s">
        <v>6731</v>
      </c>
      <c r="C3255" s="13" t="s">
        <v>9910</v>
      </c>
      <c r="D3255" s="1608">
        <v>7.3</v>
      </c>
      <c r="E3255" s="210">
        <f>VLOOKUP(A3255,'Lead Sheet'!A:B,2,0)</f>
        <v>0</v>
      </c>
      <c r="F3255" s="1608">
        <f t="shared" si="50"/>
        <v>0</v>
      </c>
      <c r="G3255" s="1648">
        <v>50</v>
      </c>
      <c r="H3255" s="1648">
        <v>200</v>
      </c>
      <c r="I3255" s="1648"/>
      <c r="J3255" s="1650">
        <v>199726031839</v>
      </c>
    </row>
    <row r="3256" spans="1:10">
      <c r="A3256" s="13" t="s">
        <v>12398</v>
      </c>
      <c r="B3256" s="13" t="s">
        <v>6732</v>
      </c>
      <c r="C3256" s="13" t="s">
        <v>9911</v>
      </c>
      <c r="D3256" s="1608">
        <v>11.65</v>
      </c>
      <c r="E3256" s="210">
        <f>VLOOKUP(A3256,'Lead Sheet'!A:B,2,0)</f>
        <v>0</v>
      </c>
      <c r="F3256" s="1608">
        <f t="shared" si="50"/>
        <v>0</v>
      </c>
      <c r="G3256" s="1648">
        <v>25</v>
      </c>
      <c r="H3256" s="1648">
        <v>100</v>
      </c>
      <c r="I3256" s="1648"/>
      <c r="J3256" s="1650">
        <v>199726031846</v>
      </c>
    </row>
    <row r="3257" spans="1:10">
      <c r="A3257" s="13" t="s">
        <v>12398</v>
      </c>
      <c r="B3257" s="13" t="s">
        <v>6733</v>
      </c>
      <c r="C3257" s="13" t="s">
        <v>9912</v>
      </c>
      <c r="D3257" s="1608">
        <v>11.65</v>
      </c>
      <c r="E3257" s="210">
        <f>VLOOKUP(A3257,'Lead Sheet'!A:B,2,0)</f>
        <v>0</v>
      </c>
      <c r="F3257" s="1608">
        <f t="shared" si="50"/>
        <v>0</v>
      </c>
      <c r="G3257" s="1648">
        <v>25</v>
      </c>
      <c r="H3257" s="1648">
        <v>150</v>
      </c>
      <c r="I3257" s="1648"/>
      <c r="J3257" s="1650">
        <v>199726031853</v>
      </c>
    </row>
    <row r="3258" spans="1:10">
      <c r="A3258" s="13" t="s">
        <v>12398</v>
      </c>
      <c r="B3258" s="13" t="s">
        <v>6734</v>
      </c>
      <c r="C3258" s="13" t="s">
        <v>9913</v>
      </c>
      <c r="D3258" s="1608">
        <v>11.65</v>
      </c>
      <c r="E3258" s="210">
        <f>VLOOKUP(A3258,'Lead Sheet'!A:B,2,0)</f>
        <v>0</v>
      </c>
      <c r="F3258" s="1608">
        <f t="shared" si="50"/>
        <v>0</v>
      </c>
      <c r="G3258" s="1648">
        <v>25</v>
      </c>
      <c r="H3258" s="1648">
        <v>150</v>
      </c>
      <c r="I3258" s="1648"/>
      <c r="J3258" s="1650">
        <v>199726031860</v>
      </c>
    </row>
    <row r="3259" spans="1:10">
      <c r="A3259" s="13" t="s">
        <v>12398</v>
      </c>
      <c r="B3259" s="13" t="s">
        <v>6735</v>
      </c>
      <c r="C3259" s="13" t="s">
        <v>9914</v>
      </c>
      <c r="D3259" s="1608">
        <v>12.18</v>
      </c>
      <c r="E3259" s="210">
        <f>VLOOKUP(A3259,'Lead Sheet'!A:B,2,0)</f>
        <v>0</v>
      </c>
      <c r="F3259" s="1608">
        <f t="shared" si="50"/>
        <v>0</v>
      </c>
      <c r="G3259" s="1648">
        <v>25</v>
      </c>
      <c r="H3259" s="1648">
        <v>150</v>
      </c>
      <c r="I3259" s="1648"/>
      <c r="J3259" s="1650">
        <v>199726031877</v>
      </c>
    </row>
    <row r="3260" spans="1:10">
      <c r="A3260" s="13" t="s">
        <v>12398</v>
      </c>
      <c r="B3260" s="13" t="s">
        <v>6736</v>
      </c>
      <c r="C3260" s="13" t="s">
        <v>9915</v>
      </c>
      <c r="D3260" s="1608">
        <v>12.18</v>
      </c>
      <c r="E3260" s="210">
        <f>VLOOKUP(A3260,'Lead Sheet'!A:B,2,0)</f>
        <v>0</v>
      </c>
      <c r="F3260" s="1608">
        <f t="shared" si="50"/>
        <v>0</v>
      </c>
      <c r="G3260" s="1648">
        <v>25</v>
      </c>
      <c r="H3260" s="1648">
        <v>150</v>
      </c>
      <c r="I3260" s="1648"/>
      <c r="J3260" s="1650">
        <v>199726031884</v>
      </c>
    </row>
    <row r="3261" spans="1:10">
      <c r="A3261" s="13" t="s">
        <v>12398</v>
      </c>
      <c r="B3261" s="13" t="s">
        <v>6737</v>
      </c>
      <c r="C3261" s="13" t="s">
        <v>9916</v>
      </c>
      <c r="D3261" s="1608">
        <v>12.18</v>
      </c>
      <c r="E3261" s="210">
        <f>VLOOKUP(A3261,'Lead Sheet'!A:B,2,0)</f>
        <v>0</v>
      </c>
      <c r="F3261" s="1608">
        <f t="shared" si="50"/>
        <v>0</v>
      </c>
      <c r="G3261" s="1648">
        <v>25</v>
      </c>
      <c r="H3261" s="1648">
        <v>150</v>
      </c>
      <c r="I3261" s="1648"/>
      <c r="J3261" s="1650">
        <v>199726031891</v>
      </c>
    </row>
    <row r="3262" spans="1:10">
      <c r="A3262" s="13" t="s">
        <v>12398</v>
      </c>
      <c r="B3262" s="13" t="s">
        <v>6738</v>
      </c>
      <c r="C3262" s="13" t="s">
        <v>9917</v>
      </c>
      <c r="D3262" s="1608">
        <v>15.129999999999999</v>
      </c>
      <c r="E3262" s="210">
        <f>VLOOKUP(A3262,'Lead Sheet'!A:B,2,0)</f>
        <v>0</v>
      </c>
      <c r="F3262" s="1608">
        <f t="shared" si="50"/>
        <v>0</v>
      </c>
      <c r="G3262" s="1648">
        <v>25</v>
      </c>
      <c r="H3262" s="1648">
        <v>150</v>
      </c>
      <c r="I3262" s="1648"/>
      <c r="J3262" s="1650">
        <v>199726031907</v>
      </c>
    </row>
    <row r="3263" spans="1:10">
      <c r="A3263" s="13" t="s">
        <v>12398</v>
      </c>
      <c r="B3263" s="13" t="s">
        <v>6739</v>
      </c>
      <c r="C3263" s="13" t="s">
        <v>9918</v>
      </c>
      <c r="D3263" s="1608">
        <v>15.129999999999999</v>
      </c>
      <c r="E3263" s="210">
        <f>VLOOKUP(A3263,'Lead Sheet'!A:B,2,0)</f>
        <v>0</v>
      </c>
      <c r="F3263" s="1608">
        <f t="shared" si="50"/>
        <v>0</v>
      </c>
      <c r="G3263" s="1648">
        <v>25</v>
      </c>
      <c r="H3263" s="1648">
        <v>150</v>
      </c>
      <c r="I3263" s="1648"/>
      <c r="J3263" s="1650">
        <v>199726031914</v>
      </c>
    </row>
    <row r="3264" spans="1:10">
      <c r="A3264" s="13" t="s">
        <v>12398</v>
      </c>
      <c r="B3264" s="13" t="s">
        <v>6740</v>
      </c>
      <c r="C3264" s="13" t="s">
        <v>9919</v>
      </c>
      <c r="D3264" s="1608">
        <v>15.129999999999999</v>
      </c>
      <c r="E3264" s="210">
        <f>VLOOKUP(A3264,'Lead Sheet'!A:B,2,0)</f>
        <v>0</v>
      </c>
      <c r="F3264" s="1608">
        <f t="shared" si="50"/>
        <v>0</v>
      </c>
      <c r="G3264" s="1648">
        <v>25</v>
      </c>
      <c r="H3264" s="1648">
        <v>150</v>
      </c>
      <c r="I3264" s="1648"/>
      <c r="J3264" s="1650">
        <v>199726031921</v>
      </c>
    </row>
    <row r="3265" spans="1:10">
      <c r="A3265" s="13" t="s">
        <v>12398</v>
      </c>
      <c r="B3265" s="13" t="s">
        <v>6741</v>
      </c>
      <c r="C3265" s="13" t="s">
        <v>9920</v>
      </c>
      <c r="D3265" s="1608">
        <v>15.129999999999999</v>
      </c>
      <c r="E3265" s="210">
        <f>VLOOKUP(A3265,'Lead Sheet'!A:B,2,0)</f>
        <v>0</v>
      </c>
      <c r="F3265" s="1608">
        <f t="shared" si="50"/>
        <v>0</v>
      </c>
      <c r="G3265" s="1648">
        <v>25</v>
      </c>
      <c r="H3265" s="1648">
        <v>150</v>
      </c>
      <c r="I3265" s="1648"/>
      <c r="J3265" s="1650">
        <v>199726031938</v>
      </c>
    </row>
    <row r="3266" spans="1:10">
      <c r="A3266" s="13" t="s">
        <v>12398</v>
      </c>
      <c r="B3266" s="13" t="s">
        <v>6742</v>
      </c>
      <c r="C3266" s="13" t="s">
        <v>9921</v>
      </c>
      <c r="D3266" s="1608">
        <v>15.129999999999999</v>
      </c>
      <c r="E3266" s="210">
        <f>VLOOKUP(A3266,'Lead Sheet'!A:B,2,0)</f>
        <v>0</v>
      </c>
      <c r="F3266" s="1608">
        <f t="shared" si="50"/>
        <v>0</v>
      </c>
      <c r="G3266" s="1648">
        <v>25</v>
      </c>
      <c r="H3266" s="1648">
        <v>100</v>
      </c>
      <c r="I3266" s="1648"/>
      <c r="J3266" s="1650">
        <v>199726031945</v>
      </c>
    </row>
    <row r="3267" spans="1:10">
      <c r="A3267" s="13" t="s">
        <v>12398</v>
      </c>
      <c r="B3267" s="13" t="s">
        <v>6743</v>
      </c>
      <c r="C3267" s="13" t="s">
        <v>9922</v>
      </c>
      <c r="D3267" s="1608">
        <v>15.129999999999999</v>
      </c>
      <c r="E3267" s="210">
        <f>VLOOKUP(A3267,'Lead Sheet'!A:B,2,0)</f>
        <v>0</v>
      </c>
      <c r="F3267" s="1608">
        <f t="shared" ref="F3267:F3330" si="51">IFERROR(D3267*E3267,"NET")</f>
        <v>0</v>
      </c>
      <c r="G3267" s="1648">
        <v>25</v>
      </c>
      <c r="H3267" s="1648">
        <v>100</v>
      </c>
      <c r="I3267" s="1648"/>
      <c r="J3267" s="1650">
        <v>199726031952</v>
      </c>
    </row>
    <row r="3268" spans="1:10">
      <c r="A3268" s="13" t="s">
        <v>12398</v>
      </c>
      <c r="B3268" s="13" t="s">
        <v>6744</v>
      </c>
      <c r="C3268" s="13" t="s">
        <v>9923</v>
      </c>
      <c r="D3268" s="1608">
        <v>15.129999999999999</v>
      </c>
      <c r="E3268" s="210">
        <f>VLOOKUP(A3268,'Lead Sheet'!A:B,2,0)</f>
        <v>0</v>
      </c>
      <c r="F3268" s="1608">
        <f t="shared" si="51"/>
        <v>0</v>
      </c>
      <c r="G3268" s="1648">
        <v>25</v>
      </c>
      <c r="H3268" s="1648">
        <v>100</v>
      </c>
      <c r="I3268" s="1648"/>
      <c r="J3268" s="1650">
        <v>199726031969</v>
      </c>
    </row>
    <row r="3269" spans="1:10">
      <c r="A3269" s="13" t="s">
        <v>12398</v>
      </c>
      <c r="B3269" s="13" t="s">
        <v>6745</v>
      </c>
      <c r="C3269" s="13" t="s">
        <v>9924</v>
      </c>
      <c r="D3269" s="1608">
        <v>19.05</v>
      </c>
      <c r="E3269" s="210">
        <f>VLOOKUP(A3269,'Lead Sheet'!A:B,2,0)</f>
        <v>0</v>
      </c>
      <c r="F3269" s="1608">
        <f t="shared" si="51"/>
        <v>0</v>
      </c>
      <c r="G3269" s="1648">
        <v>10</v>
      </c>
      <c r="H3269" s="1648">
        <v>40</v>
      </c>
      <c r="I3269" s="1648"/>
      <c r="J3269" s="1650">
        <v>199726031976</v>
      </c>
    </row>
    <row r="3270" spans="1:10">
      <c r="A3270" s="13" t="s">
        <v>12398</v>
      </c>
      <c r="B3270" s="13" t="s">
        <v>6746</v>
      </c>
      <c r="C3270" s="13" t="s">
        <v>9925</v>
      </c>
      <c r="D3270" s="1608">
        <v>19.05</v>
      </c>
      <c r="E3270" s="210">
        <f>VLOOKUP(A3270,'Lead Sheet'!A:B,2,0)</f>
        <v>0</v>
      </c>
      <c r="F3270" s="1608">
        <f t="shared" si="51"/>
        <v>0</v>
      </c>
      <c r="G3270" s="1648">
        <v>10</v>
      </c>
      <c r="H3270" s="1648">
        <v>40</v>
      </c>
      <c r="I3270" s="1648"/>
      <c r="J3270" s="1650">
        <v>199726031983</v>
      </c>
    </row>
    <row r="3271" spans="1:10">
      <c r="A3271" s="13" t="s">
        <v>12398</v>
      </c>
      <c r="B3271" s="13" t="s">
        <v>6747</v>
      </c>
      <c r="C3271" s="13" t="s">
        <v>9926</v>
      </c>
      <c r="D3271" s="1608">
        <v>19.05</v>
      </c>
      <c r="E3271" s="210">
        <f>VLOOKUP(A3271,'Lead Sheet'!A:B,2,0)</f>
        <v>0</v>
      </c>
      <c r="F3271" s="1608">
        <f t="shared" si="51"/>
        <v>0</v>
      </c>
      <c r="G3271" s="1648">
        <v>10</v>
      </c>
      <c r="H3271" s="1648">
        <v>60</v>
      </c>
      <c r="I3271" s="1648"/>
      <c r="J3271" s="1650">
        <v>199726031990</v>
      </c>
    </row>
    <row r="3272" spans="1:10">
      <c r="A3272" s="13" t="s">
        <v>12398</v>
      </c>
      <c r="B3272" s="13" t="s">
        <v>6748</v>
      </c>
      <c r="C3272" s="13" t="s">
        <v>9927</v>
      </c>
      <c r="D3272" s="1608">
        <v>19.05</v>
      </c>
      <c r="E3272" s="210">
        <f>VLOOKUP(A3272,'Lead Sheet'!A:B,2,0)</f>
        <v>0</v>
      </c>
      <c r="F3272" s="1608">
        <f t="shared" si="51"/>
        <v>0</v>
      </c>
      <c r="G3272" s="1648">
        <v>10</v>
      </c>
      <c r="H3272" s="1648">
        <v>40</v>
      </c>
      <c r="I3272" s="1648"/>
      <c r="J3272" s="1650">
        <v>199726032003</v>
      </c>
    </row>
    <row r="3273" spans="1:10">
      <c r="A3273" s="13" t="s">
        <v>12398</v>
      </c>
      <c r="B3273" s="13" t="s">
        <v>6749</v>
      </c>
      <c r="C3273" s="13" t="s">
        <v>9928</v>
      </c>
      <c r="D3273" s="1608">
        <v>19.05</v>
      </c>
      <c r="E3273" s="210">
        <f>VLOOKUP(A3273,'Lead Sheet'!A:B,2,0)</f>
        <v>0</v>
      </c>
      <c r="F3273" s="1608">
        <f t="shared" si="51"/>
        <v>0</v>
      </c>
      <c r="G3273" s="1648">
        <v>10</v>
      </c>
      <c r="H3273" s="1648">
        <v>60</v>
      </c>
      <c r="I3273" s="1648"/>
      <c r="J3273" s="1650">
        <v>199726032010</v>
      </c>
    </row>
    <row r="3274" spans="1:10">
      <c r="A3274" s="13" t="s">
        <v>12398</v>
      </c>
      <c r="B3274" s="13" t="s">
        <v>6750</v>
      </c>
      <c r="C3274" s="13" t="s">
        <v>9929</v>
      </c>
      <c r="D3274" s="1608">
        <v>19.05</v>
      </c>
      <c r="E3274" s="210">
        <f>VLOOKUP(A3274,'Lead Sheet'!A:B,2,0)</f>
        <v>0</v>
      </c>
      <c r="F3274" s="1608">
        <f t="shared" si="51"/>
        <v>0</v>
      </c>
      <c r="G3274" s="1648">
        <v>10</v>
      </c>
      <c r="H3274" s="1648">
        <v>60</v>
      </c>
      <c r="I3274" s="1648"/>
      <c r="J3274" s="1650">
        <v>199726032027</v>
      </c>
    </row>
    <row r="3275" spans="1:10">
      <c r="A3275" s="13" t="s">
        <v>12398</v>
      </c>
      <c r="B3275" s="13" t="s">
        <v>6751</v>
      </c>
      <c r="C3275" s="13" t="s">
        <v>9930</v>
      </c>
      <c r="D3275" s="1608">
        <v>41.18</v>
      </c>
      <c r="E3275" s="210">
        <f>VLOOKUP(A3275,'Lead Sheet'!A:B,2,0)</f>
        <v>0</v>
      </c>
      <c r="F3275" s="1608">
        <f t="shared" si="51"/>
        <v>0</v>
      </c>
      <c r="G3275" s="1648">
        <v>10</v>
      </c>
      <c r="H3275" s="1648">
        <v>40</v>
      </c>
      <c r="I3275" s="1648"/>
      <c r="J3275" s="1650">
        <v>199726032034</v>
      </c>
    </row>
    <row r="3276" spans="1:10">
      <c r="A3276" s="13" t="s">
        <v>12398</v>
      </c>
      <c r="B3276" s="13" t="s">
        <v>6752</v>
      </c>
      <c r="C3276" s="13" t="s">
        <v>9931</v>
      </c>
      <c r="D3276" s="1608">
        <v>41.18</v>
      </c>
      <c r="E3276" s="210">
        <f>VLOOKUP(A3276,'Lead Sheet'!A:B,2,0)</f>
        <v>0</v>
      </c>
      <c r="F3276" s="1608">
        <f t="shared" si="51"/>
        <v>0</v>
      </c>
      <c r="G3276" s="1648">
        <v>10</v>
      </c>
      <c r="H3276" s="1648">
        <v>40</v>
      </c>
      <c r="I3276" s="1648"/>
      <c r="J3276" s="1650">
        <v>199726032041</v>
      </c>
    </row>
    <row r="3277" spans="1:10">
      <c r="A3277" s="13" t="s">
        <v>12398</v>
      </c>
      <c r="B3277" s="13" t="s">
        <v>6753</v>
      </c>
      <c r="C3277" s="13" t="s">
        <v>9932</v>
      </c>
      <c r="D3277" s="1608">
        <v>41.18</v>
      </c>
      <c r="E3277" s="210">
        <f>VLOOKUP(A3277,'Lead Sheet'!A:B,2,0)</f>
        <v>0</v>
      </c>
      <c r="F3277" s="1608">
        <f t="shared" si="51"/>
        <v>0</v>
      </c>
      <c r="G3277" s="1648">
        <v>10</v>
      </c>
      <c r="H3277" s="1648">
        <v>40</v>
      </c>
      <c r="I3277" s="1648"/>
      <c r="J3277" s="1650">
        <v>199726032058</v>
      </c>
    </row>
    <row r="3278" spans="1:10">
      <c r="A3278" s="13" t="s">
        <v>12398</v>
      </c>
      <c r="B3278" s="13" t="s">
        <v>6754</v>
      </c>
      <c r="C3278" s="13" t="s">
        <v>9933</v>
      </c>
      <c r="D3278" s="1608">
        <v>41.18</v>
      </c>
      <c r="E3278" s="210">
        <f>VLOOKUP(A3278,'Lead Sheet'!A:B,2,0)</f>
        <v>0</v>
      </c>
      <c r="F3278" s="1608">
        <f t="shared" si="51"/>
        <v>0</v>
      </c>
      <c r="G3278" s="1648">
        <v>10</v>
      </c>
      <c r="H3278" s="1648">
        <v>40</v>
      </c>
      <c r="I3278" s="1648"/>
      <c r="J3278" s="1650">
        <v>199726032065</v>
      </c>
    </row>
    <row r="3279" spans="1:10">
      <c r="A3279" s="13" t="s">
        <v>12398</v>
      </c>
      <c r="B3279" s="13" t="s">
        <v>6755</v>
      </c>
      <c r="C3279" s="13" t="s">
        <v>9934</v>
      </c>
      <c r="D3279" s="1608">
        <v>41.18</v>
      </c>
      <c r="E3279" s="210">
        <f>VLOOKUP(A3279,'Lead Sheet'!A:B,2,0)</f>
        <v>0</v>
      </c>
      <c r="F3279" s="1608">
        <f t="shared" si="51"/>
        <v>0</v>
      </c>
      <c r="G3279" s="1648">
        <v>10</v>
      </c>
      <c r="H3279" s="1648">
        <v>40</v>
      </c>
      <c r="I3279" s="1648"/>
      <c r="J3279" s="1650">
        <v>199726032072</v>
      </c>
    </row>
    <row r="3280" spans="1:10">
      <c r="A3280" s="13" t="s">
        <v>12398</v>
      </c>
      <c r="B3280" s="13" t="s">
        <v>6756</v>
      </c>
      <c r="C3280" s="13" t="s">
        <v>9935</v>
      </c>
      <c r="D3280" s="1608">
        <v>41.18</v>
      </c>
      <c r="E3280" s="210">
        <f>VLOOKUP(A3280,'Lead Sheet'!A:B,2,0)</f>
        <v>0</v>
      </c>
      <c r="F3280" s="1608">
        <f t="shared" si="51"/>
        <v>0</v>
      </c>
      <c r="G3280" s="1648">
        <v>8</v>
      </c>
      <c r="H3280" s="1648">
        <v>32</v>
      </c>
      <c r="I3280" s="1648"/>
      <c r="J3280" s="1650">
        <v>199726032089</v>
      </c>
    </row>
    <row r="3281" spans="1:10">
      <c r="A3281" s="13" t="s">
        <v>12398</v>
      </c>
      <c r="B3281" s="13" t="s">
        <v>6757</v>
      </c>
      <c r="C3281" s="13" t="s">
        <v>9936</v>
      </c>
      <c r="D3281" s="1608">
        <v>58.839999999999996</v>
      </c>
      <c r="E3281" s="210">
        <f>VLOOKUP(A3281,'Lead Sheet'!A:B,2,0)</f>
        <v>0</v>
      </c>
      <c r="F3281" s="1608">
        <f t="shared" si="51"/>
        <v>0</v>
      </c>
      <c r="G3281" s="1648">
        <v>8</v>
      </c>
      <c r="H3281" s="1648">
        <v>32</v>
      </c>
      <c r="I3281" s="1648"/>
      <c r="J3281" s="1650">
        <v>199726032096</v>
      </c>
    </row>
    <row r="3282" spans="1:10">
      <c r="A3282" s="13" t="s">
        <v>12398</v>
      </c>
      <c r="B3282" s="13" t="s">
        <v>6758</v>
      </c>
      <c r="C3282" s="13" t="s">
        <v>9937</v>
      </c>
      <c r="D3282" s="1608">
        <v>58.839999999999996</v>
      </c>
      <c r="E3282" s="210">
        <f>VLOOKUP(A3282,'Lead Sheet'!A:B,2,0)</f>
        <v>0</v>
      </c>
      <c r="F3282" s="1608">
        <f t="shared" si="51"/>
        <v>0</v>
      </c>
      <c r="G3282" s="1648">
        <v>8</v>
      </c>
      <c r="H3282" s="1648">
        <v>32</v>
      </c>
      <c r="I3282" s="1648"/>
      <c r="J3282" s="1650">
        <v>199726032102</v>
      </c>
    </row>
    <row r="3283" spans="1:10">
      <c r="A3283" s="13" t="s">
        <v>12398</v>
      </c>
      <c r="B3283" s="13" t="s">
        <v>6759</v>
      </c>
      <c r="C3283" s="13" t="s">
        <v>9938</v>
      </c>
      <c r="D3283" s="1608">
        <v>58.839999999999996</v>
      </c>
      <c r="E3283" s="210">
        <f>VLOOKUP(A3283,'Lead Sheet'!A:B,2,0)</f>
        <v>0</v>
      </c>
      <c r="F3283" s="1608">
        <f t="shared" si="51"/>
        <v>0</v>
      </c>
      <c r="G3283" s="1648">
        <v>8</v>
      </c>
      <c r="H3283" s="1648">
        <v>32</v>
      </c>
      <c r="I3283" s="1648"/>
      <c r="J3283" s="1650">
        <v>199726032119</v>
      </c>
    </row>
    <row r="3284" spans="1:10">
      <c r="A3284" s="13" t="s">
        <v>12398</v>
      </c>
      <c r="B3284" s="13" t="s">
        <v>6760</v>
      </c>
      <c r="C3284" s="13" t="s">
        <v>9939</v>
      </c>
      <c r="D3284" s="1608">
        <v>58.839999999999996</v>
      </c>
      <c r="E3284" s="210">
        <f>VLOOKUP(A3284,'Lead Sheet'!A:B,2,0)</f>
        <v>0</v>
      </c>
      <c r="F3284" s="1608">
        <f t="shared" si="51"/>
        <v>0</v>
      </c>
      <c r="G3284" s="1648">
        <v>8</v>
      </c>
      <c r="H3284" s="1648">
        <v>32</v>
      </c>
      <c r="I3284" s="1648"/>
      <c r="J3284" s="1650">
        <v>199726032126</v>
      </c>
    </row>
    <row r="3285" spans="1:10">
      <c r="A3285" s="13" t="s">
        <v>12398</v>
      </c>
      <c r="B3285" s="13" t="s">
        <v>6761</v>
      </c>
      <c r="C3285" s="13" t="s">
        <v>9940</v>
      </c>
      <c r="D3285" s="1608">
        <v>58.839999999999996</v>
      </c>
      <c r="E3285" s="210">
        <f>VLOOKUP(A3285,'Lead Sheet'!A:B,2,0)</f>
        <v>0</v>
      </c>
      <c r="F3285" s="1608">
        <f t="shared" si="51"/>
        <v>0</v>
      </c>
      <c r="G3285" s="1648">
        <v>10</v>
      </c>
      <c r="H3285" s="1648">
        <v>10</v>
      </c>
      <c r="I3285" s="1648"/>
      <c r="J3285" s="1650">
        <v>199726032133</v>
      </c>
    </row>
    <row r="3286" spans="1:10">
      <c r="A3286" s="13" t="s">
        <v>12398</v>
      </c>
      <c r="B3286" s="13" t="s">
        <v>6762</v>
      </c>
      <c r="C3286" s="13" t="s">
        <v>9941</v>
      </c>
      <c r="D3286" s="1608">
        <v>58.839999999999996</v>
      </c>
      <c r="E3286" s="210">
        <f>VLOOKUP(A3286,'Lead Sheet'!A:B,2,0)</f>
        <v>0</v>
      </c>
      <c r="F3286" s="1608">
        <f t="shared" si="51"/>
        <v>0</v>
      </c>
      <c r="G3286" s="1648">
        <v>6</v>
      </c>
      <c r="H3286" s="1648">
        <v>24</v>
      </c>
      <c r="I3286" s="1648"/>
      <c r="J3286" s="1650">
        <v>199726032140</v>
      </c>
    </row>
    <row r="3287" spans="1:10">
      <c r="A3287" s="13" t="s">
        <v>12398</v>
      </c>
      <c r="B3287" s="13" t="s">
        <v>6763</v>
      </c>
      <c r="C3287" s="13" t="s">
        <v>9942</v>
      </c>
      <c r="D3287" s="1608">
        <v>98.320000000000007</v>
      </c>
      <c r="E3287" s="210">
        <f>VLOOKUP(A3287,'Lead Sheet'!A:B,2,0)</f>
        <v>0</v>
      </c>
      <c r="F3287" s="1608">
        <f t="shared" si="51"/>
        <v>0</v>
      </c>
      <c r="G3287" s="1648">
        <v>6</v>
      </c>
      <c r="H3287" s="1648">
        <v>24</v>
      </c>
      <c r="I3287" s="1648"/>
      <c r="J3287" s="1650">
        <v>199726032157</v>
      </c>
    </row>
    <row r="3288" spans="1:10">
      <c r="A3288" s="13" t="s">
        <v>12398</v>
      </c>
      <c r="B3288" s="13" t="s">
        <v>6764</v>
      </c>
      <c r="C3288" s="13" t="s">
        <v>9943</v>
      </c>
      <c r="D3288" s="1608">
        <v>98.320000000000007</v>
      </c>
      <c r="E3288" s="210">
        <f>VLOOKUP(A3288,'Lead Sheet'!A:B,2,0)</f>
        <v>0</v>
      </c>
      <c r="F3288" s="1608">
        <f t="shared" si="51"/>
        <v>0</v>
      </c>
      <c r="G3288" s="1648">
        <v>6</v>
      </c>
      <c r="H3288" s="1648">
        <v>24</v>
      </c>
      <c r="I3288" s="1648"/>
      <c r="J3288" s="1650">
        <v>199726032164</v>
      </c>
    </row>
    <row r="3289" spans="1:10">
      <c r="A3289" s="13" t="s">
        <v>12398</v>
      </c>
      <c r="B3289" s="13" t="s">
        <v>6765</v>
      </c>
      <c r="C3289" s="13" t="s">
        <v>9944</v>
      </c>
      <c r="D3289" s="1608">
        <v>98.320000000000007</v>
      </c>
      <c r="E3289" s="210">
        <f>VLOOKUP(A3289,'Lead Sheet'!A:B,2,0)</f>
        <v>0</v>
      </c>
      <c r="F3289" s="1608">
        <f t="shared" si="51"/>
        <v>0</v>
      </c>
      <c r="G3289" s="1648">
        <v>10</v>
      </c>
      <c r="H3289" s="1648">
        <v>10</v>
      </c>
      <c r="I3289" s="1648"/>
      <c r="J3289" s="1650">
        <v>199726032171</v>
      </c>
    </row>
    <row r="3290" spans="1:10">
      <c r="A3290" s="13" t="s">
        <v>12398</v>
      </c>
      <c r="B3290" s="13" t="s">
        <v>6766</v>
      </c>
      <c r="C3290" s="13" t="s">
        <v>9945</v>
      </c>
      <c r="D3290" s="1608">
        <v>98.320000000000007</v>
      </c>
      <c r="E3290" s="210">
        <f>VLOOKUP(A3290,'Lead Sheet'!A:B,2,0)</f>
        <v>0</v>
      </c>
      <c r="F3290" s="1608">
        <f t="shared" si="51"/>
        <v>0</v>
      </c>
      <c r="G3290" s="1648">
        <v>10</v>
      </c>
      <c r="H3290" s="1648">
        <v>10</v>
      </c>
      <c r="I3290" s="1648"/>
      <c r="J3290" s="1650">
        <v>199726032188</v>
      </c>
    </row>
    <row r="3291" spans="1:10">
      <c r="A3291" s="13" t="s">
        <v>12398</v>
      </c>
      <c r="B3291" s="13" t="s">
        <v>6767</v>
      </c>
      <c r="C3291" s="13" t="s">
        <v>9946</v>
      </c>
      <c r="D3291" s="1608">
        <v>98.320000000000007</v>
      </c>
      <c r="E3291" s="210">
        <f>VLOOKUP(A3291,'Lead Sheet'!A:B,2,0)</f>
        <v>0</v>
      </c>
      <c r="F3291" s="1608">
        <f t="shared" si="51"/>
        <v>0</v>
      </c>
      <c r="G3291" s="1648">
        <v>10</v>
      </c>
      <c r="H3291" s="1648">
        <v>10</v>
      </c>
      <c r="I3291" s="1648"/>
      <c r="J3291" s="1650">
        <v>199726032195</v>
      </c>
    </row>
    <row r="3292" spans="1:10">
      <c r="A3292" s="13" t="s">
        <v>12398</v>
      </c>
      <c r="B3292" s="13" t="s">
        <v>6768</v>
      </c>
      <c r="C3292" s="13" t="s">
        <v>9947</v>
      </c>
      <c r="D3292" s="1608">
        <v>98.320000000000007</v>
      </c>
      <c r="E3292" s="210">
        <f>VLOOKUP(A3292,'Lead Sheet'!A:B,2,0)</f>
        <v>0</v>
      </c>
      <c r="F3292" s="1608">
        <f t="shared" si="51"/>
        <v>0</v>
      </c>
      <c r="G3292" s="1648">
        <v>6</v>
      </c>
      <c r="H3292" s="1648">
        <v>6</v>
      </c>
      <c r="I3292" s="1648"/>
      <c r="J3292" s="1650">
        <v>199726032201</v>
      </c>
    </row>
    <row r="3293" spans="1:10">
      <c r="A3293" s="13" t="s">
        <v>12398</v>
      </c>
      <c r="B3293" s="13" t="s">
        <v>6769</v>
      </c>
      <c r="C3293" s="13" t="s">
        <v>9948</v>
      </c>
      <c r="D3293" s="1608">
        <v>256.86</v>
      </c>
      <c r="E3293" s="210">
        <f>VLOOKUP(A3293,'Lead Sheet'!A:B,2,0)</f>
        <v>0</v>
      </c>
      <c r="F3293" s="1608">
        <f t="shared" si="51"/>
        <v>0</v>
      </c>
      <c r="G3293" s="1648">
        <v>6</v>
      </c>
      <c r="H3293" s="1648">
        <v>6</v>
      </c>
      <c r="I3293" s="1648"/>
      <c r="J3293" s="1650">
        <v>199726032218</v>
      </c>
    </row>
    <row r="3294" spans="1:10">
      <c r="A3294" s="13" t="s">
        <v>12398</v>
      </c>
      <c r="B3294" s="13" t="s">
        <v>6770</v>
      </c>
      <c r="C3294" s="13" t="s">
        <v>9949</v>
      </c>
      <c r="D3294" s="1608">
        <v>333.27</v>
      </c>
      <c r="E3294" s="210">
        <f>VLOOKUP(A3294,'Lead Sheet'!A:B,2,0)</f>
        <v>0</v>
      </c>
      <c r="F3294" s="1608">
        <f t="shared" si="51"/>
        <v>0</v>
      </c>
      <c r="G3294" s="1648">
        <v>6</v>
      </c>
      <c r="H3294" s="1648">
        <v>6</v>
      </c>
      <c r="I3294" s="1648"/>
      <c r="J3294" s="1650">
        <v>199726032225</v>
      </c>
    </row>
    <row r="3295" spans="1:10">
      <c r="A3295" s="13" t="s">
        <v>12398</v>
      </c>
      <c r="B3295" s="13" t="s">
        <v>6771</v>
      </c>
      <c r="C3295" s="13" t="s">
        <v>9950</v>
      </c>
      <c r="D3295" s="1608">
        <v>333.27</v>
      </c>
      <c r="E3295" s="210">
        <f>VLOOKUP(A3295,'Lead Sheet'!A:B,2,0)</f>
        <v>0</v>
      </c>
      <c r="F3295" s="1608">
        <f t="shared" si="51"/>
        <v>0</v>
      </c>
      <c r="G3295" s="1648">
        <v>4</v>
      </c>
      <c r="H3295" s="1648">
        <v>4</v>
      </c>
      <c r="I3295" s="1648"/>
      <c r="J3295" s="1650">
        <v>199726032232</v>
      </c>
    </row>
    <row r="3296" spans="1:10">
      <c r="A3296" s="13" t="s">
        <v>12398</v>
      </c>
      <c r="B3296" s="13" t="s">
        <v>6772</v>
      </c>
      <c r="C3296" s="13" t="s">
        <v>9951</v>
      </c>
      <c r="D3296" s="1608">
        <v>333.27</v>
      </c>
      <c r="E3296" s="210">
        <f>VLOOKUP(A3296,'Lead Sheet'!A:B,2,0)</f>
        <v>0</v>
      </c>
      <c r="F3296" s="1608">
        <f t="shared" si="51"/>
        <v>0</v>
      </c>
      <c r="G3296" s="1648">
        <v>4</v>
      </c>
      <c r="H3296" s="1648">
        <v>4</v>
      </c>
      <c r="I3296" s="1648"/>
      <c r="J3296" s="1650">
        <v>199726032249</v>
      </c>
    </row>
    <row r="3297" spans="1:10">
      <c r="A3297" s="13" t="s">
        <v>12398</v>
      </c>
      <c r="B3297" s="13" t="s">
        <v>6773</v>
      </c>
      <c r="C3297" s="13" t="s">
        <v>9952</v>
      </c>
      <c r="D3297" s="1608">
        <v>333.27</v>
      </c>
      <c r="E3297" s="210">
        <f>VLOOKUP(A3297,'Lead Sheet'!A:B,2,0)</f>
        <v>0</v>
      </c>
      <c r="F3297" s="1608">
        <f t="shared" si="51"/>
        <v>0</v>
      </c>
      <c r="G3297" s="1648">
        <v>2</v>
      </c>
      <c r="H3297" s="1648">
        <v>2</v>
      </c>
      <c r="I3297" s="1648"/>
      <c r="J3297" s="1650">
        <v>199726032256</v>
      </c>
    </row>
    <row r="3298" spans="1:10">
      <c r="A3298" s="13" t="s">
        <v>12398</v>
      </c>
      <c r="B3298" s="13" t="s">
        <v>6774</v>
      </c>
      <c r="C3298" s="13" t="s">
        <v>5070</v>
      </c>
      <c r="D3298" s="1608">
        <v>5.46</v>
      </c>
      <c r="E3298" s="210">
        <f>VLOOKUP(A3298,'Lead Sheet'!A:B,2,0)</f>
        <v>0</v>
      </c>
      <c r="F3298" s="1608">
        <f t="shared" si="51"/>
        <v>0</v>
      </c>
      <c r="G3298" s="1648">
        <v>50</v>
      </c>
      <c r="H3298" s="1648">
        <v>300</v>
      </c>
      <c r="I3298" s="1648"/>
      <c r="J3298" s="1650">
        <v>199726032263</v>
      </c>
    </row>
    <row r="3299" spans="1:10">
      <c r="A3299" s="13" t="s">
        <v>12398</v>
      </c>
      <c r="B3299" s="13" t="s">
        <v>6775</v>
      </c>
      <c r="C3299" s="13" t="s">
        <v>5071</v>
      </c>
      <c r="D3299" s="1608">
        <v>4.3099999999999996</v>
      </c>
      <c r="E3299" s="210">
        <f>VLOOKUP(A3299,'Lead Sheet'!A:B,2,0)</f>
        <v>0</v>
      </c>
      <c r="F3299" s="1608">
        <f t="shared" si="51"/>
        <v>0</v>
      </c>
      <c r="G3299" s="1648">
        <v>50</v>
      </c>
      <c r="H3299" s="1648">
        <v>300</v>
      </c>
      <c r="I3299" s="1648"/>
      <c r="J3299" s="1650">
        <v>199726032270</v>
      </c>
    </row>
    <row r="3300" spans="1:10">
      <c r="A3300" s="13" t="s">
        <v>12398</v>
      </c>
      <c r="B3300" s="13" t="s">
        <v>6776</v>
      </c>
      <c r="C3300" s="13" t="s">
        <v>9953</v>
      </c>
      <c r="D3300" s="1608">
        <v>4.18</v>
      </c>
      <c r="E3300" s="210">
        <f>VLOOKUP(A3300,'Lead Sheet'!A:B,2,0)</f>
        <v>0</v>
      </c>
      <c r="F3300" s="1608">
        <f t="shared" si="51"/>
        <v>0</v>
      </c>
      <c r="G3300" s="1648">
        <v>50</v>
      </c>
      <c r="H3300" s="1648">
        <v>400</v>
      </c>
      <c r="I3300" s="1648"/>
      <c r="J3300" s="1650">
        <v>199726032287</v>
      </c>
    </row>
    <row r="3301" spans="1:10">
      <c r="A3301" s="13" t="s">
        <v>12398</v>
      </c>
      <c r="B3301" s="13" t="s">
        <v>6777</v>
      </c>
      <c r="C3301" s="13" t="s">
        <v>9954</v>
      </c>
      <c r="D3301" s="1608">
        <v>5.05</v>
      </c>
      <c r="E3301" s="210">
        <f>VLOOKUP(A3301,'Lead Sheet'!A:B,2,0)</f>
        <v>0</v>
      </c>
      <c r="F3301" s="1608">
        <f t="shared" si="51"/>
        <v>0</v>
      </c>
      <c r="G3301" s="1648">
        <v>50</v>
      </c>
      <c r="H3301" s="1648">
        <v>300</v>
      </c>
      <c r="I3301" s="1648"/>
      <c r="J3301" s="1650">
        <v>199726032294</v>
      </c>
    </row>
    <row r="3302" spans="1:10">
      <c r="A3302" s="13" t="s">
        <v>12398</v>
      </c>
      <c r="B3302" s="13" t="s">
        <v>6778</v>
      </c>
      <c r="C3302" s="13" t="s">
        <v>9726</v>
      </c>
      <c r="D3302" s="1608">
        <v>7.04</v>
      </c>
      <c r="E3302" s="210">
        <f>VLOOKUP(A3302,'Lead Sheet'!A:B,2,0)</f>
        <v>0</v>
      </c>
      <c r="F3302" s="1608">
        <f t="shared" si="51"/>
        <v>0</v>
      </c>
      <c r="G3302" s="1648">
        <v>50</v>
      </c>
      <c r="H3302" s="1648">
        <v>300</v>
      </c>
      <c r="I3302" s="1648"/>
      <c r="J3302" s="1650">
        <v>199726032300</v>
      </c>
    </row>
    <row r="3303" spans="1:10">
      <c r="A3303" s="13" t="s">
        <v>12398</v>
      </c>
      <c r="B3303" s="13" t="s">
        <v>6779</v>
      </c>
      <c r="C3303" s="13" t="s">
        <v>9727</v>
      </c>
      <c r="D3303" s="1608">
        <v>11.06</v>
      </c>
      <c r="E3303" s="210">
        <f>VLOOKUP(A3303,'Lead Sheet'!A:B,2,0)</f>
        <v>0</v>
      </c>
      <c r="F3303" s="1608">
        <f t="shared" si="51"/>
        <v>0</v>
      </c>
      <c r="G3303" s="1648">
        <v>50</v>
      </c>
      <c r="H3303" s="1648">
        <v>200</v>
      </c>
      <c r="I3303" s="1648"/>
      <c r="J3303" s="1650">
        <v>199726032317</v>
      </c>
    </row>
    <row r="3304" spans="1:10">
      <c r="A3304" s="13" t="s">
        <v>12398</v>
      </c>
      <c r="B3304" s="13" t="s">
        <v>6780</v>
      </c>
      <c r="C3304" s="13" t="s">
        <v>9728</v>
      </c>
      <c r="D3304" s="1608">
        <v>15.299999999999999</v>
      </c>
      <c r="E3304" s="210">
        <f>VLOOKUP(A3304,'Lead Sheet'!A:B,2,0)</f>
        <v>0</v>
      </c>
      <c r="F3304" s="1608">
        <f t="shared" si="51"/>
        <v>0</v>
      </c>
      <c r="G3304" s="1648">
        <v>50</v>
      </c>
      <c r="H3304" s="1648">
        <v>200</v>
      </c>
      <c r="I3304" s="1648"/>
      <c r="J3304" s="1650">
        <v>199726032324</v>
      </c>
    </row>
    <row r="3305" spans="1:10">
      <c r="A3305" s="13" t="s">
        <v>12398</v>
      </c>
      <c r="B3305" s="13" t="s">
        <v>6781</v>
      </c>
      <c r="C3305" s="13" t="s">
        <v>9729</v>
      </c>
      <c r="D3305" s="1608">
        <v>21.16</v>
      </c>
      <c r="E3305" s="210">
        <f>VLOOKUP(A3305,'Lead Sheet'!A:B,2,0)</f>
        <v>0</v>
      </c>
      <c r="F3305" s="1608">
        <f t="shared" si="51"/>
        <v>0</v>
      </c>
      <c r="G3305" s="1648">
        <v>25</v>
      </c>
      <c r="H3305" s="1648">
        <v>150</v>
      </c>
      <c r="I3305" s="1648"/>
      <c r="J3305" s="1650">
        <v>199726032331</v>
      </c>
    </row>
    <row r="3306" spans="1:10">
      <c r="A3306" s="13" t="s">
        <v>12398</v>
      </c>
      <c r="B3306" s="13" t="s">
        <v>6782</v>
      </c>
      <c r="C3306" s="13" t="s">
        <v>9730</v>
      </c>
      <c r="D3306" s="1608">
        <v>21.84</v>
      </c>
      <c r="E3306" s="210">
        <f>VLOOKUP(A3306,'Lead Sheet'!A:B,2,0)</f>
        <v>0</v>
      </c>
      <c r="F3306" s="1608">
        <f t="shared" si="51"/>
        <v>0</v>
      </c>
      <c r="G3306" s="1648">
        <v>25</v>
      </c>
      <c r="H3306" s="1648">
        <v>100</v>
      </c>
      <c r="I3306" s="1648"/>
      <c r="J3306" s="1650">
        <v>199726032348</v>
      </c>
    </row>
    <row r="3307" spans="1:10">
      <c r="A3307" s="13" t="s">
        <v>12398</v>
      </c>
      <c r="B3307" s="13" t="s">
        <v>6783</v>
      </c>
      <c r="C3307" s="13" t="s">
        <v>9731</v>
      </c>
      <c r="D3307" s="1608">
        <v>28.91</v>
      </c>
      <c r="E3307" s="210">
        <f>VLOOKUP(A3307,'Lead Sheet'!A:B,2,0)</f>
        <v>0</v>
      </c>
      <c r="F3307" s="1608">
        <f t="shared" si="51"/>
        <v>0</v>
      </c>
      <c r="G3307" s="1648">
        <v>10</v>
      </c>
      <c r="H3307" s="1648">
        <v>60</v>
      </c>
      <c r="I3307" s="1648"/>
      <c r="J3307" s="1650">
        <v>199726032355</v>
      </c>
    </row>
    <row r="3308" spans="1:10">
      <c r="A3308" s="13" t="s">
        <v>12398</v>
      </c>
      <c r="B3308" s="13" t="s">
        <v>6784</v>
      </c>
      <c r="C3308" s="13" t="s">
        <v>10059</v>
      </c>
      <c r="D3308" s="1608">
        <v>7.75</v>
      </c>
      <c r="E3308" s="210">
        <f>VLOOKUP(A3308,'Lead Sheet'!A:B,2,0)</f>
        <v>0</v>
      </c>
      <c r="F3308" s="1608">
        <f t="shared" si="51"/>
        <v>0</v>
      </c>
      <c r="G3308" s="1648">
        <v>50</v>
      </c>
      <c r="H3308" s="1648">
        <v>600</v>
      </c>
      <c r="I3308" s="1648"/>
      <c r="J3308" s="1650">
        <v>199726032362</v>
      </c>
    </row>
    <row r="3309" spans="1:10">
      <c r="A3309" s="13" t="s">
        <v>12398</v>
      </c>
      <c r="B3309" s="13" t="s">
        <v>7194</v>
      </c>
      <c r="C3309" s="13" t="s">
        <v>9967</v>
      </c>
      <c r="D3309" s="1608">
        <v>1.54</v>
      </c>
      <c r="E3309" s="210">
        <f>VLOOKUP(A3309,'Lead Sheet'!A:B,2,0)</f>
        <v>0</v>
      </c>
      <c r="F3309" s="1608">
        <f t="shared" si="51"/>
        <v>0</v>
      </c>
      <c r="G3309" s="1648">
        <v>50</v>
      </c>
      <c r="H3309" s="1648">
        <v>400</v>
      </c>
      <c r="I3309" s="1648"/>
      <c r="J3309" s="1650">
        <v>199726032379</v>
      </c>
    </row>
    <row r="3310" spans="1:10">
      <c r="A3310" s="13" t="s">
        <v>12398</v>
      </c>
      <c r="B3310" s="13" t="s">
        <v>7195</v>
      </c>
      <c r="C3310" s="13" t="s">
        <v>9968</v>
      </c>
      <c r="D3310" s="1608">
        <v>1.74</v>
      </c>
      <c r="E3310" s="210">
        <f>VLOOKUP(A3310,'Lead Sheet'!A:B,2,0)</f>
        <v>0</v>
      </c>
      <c r="F3310" s="1608">
        <f t="shared" si="51"/>
        <v>0</v>
      </c>
      <c r="G3310" s="1648">
        <v>50</v>
      </c>
      <c r="H3310" s="1648">
        <v>200</v>
      </c>
      <c r="I3310" s="1648"/>
      <c r="J3310" s="1650">
        <v>199726032386</v>
      </c>
    </row>
    <row r="3311" spans="1:10">
      <c r="A3311" s="13" t="s">
        <v>12398</v>
      </c>
      <c r="B3311" s="13" t="s">
        <v>7196</v>
      </c>
      <c r="C3311" s="13" t="s">
        <v>9969</v>
      </c>
      <c r="D3311" s="1608">
        <v>3.0999999999999996</v>
      </c>
      <c r="E3311" s="210">
        <f>VLOOKUP(A3311,'Lead Sheet'!A:B,2,0)</f>
        <v>0</v>
      </c>
      <c r="F3311" s="1608">
        <f t="shared" si="51"/>
        <v>0</v>
      </c>
      <c r="G3311" s="1648">
        <v>50</v>
      </c>
      <c r="H3311" s="1648">
        <v>300</v>
      </c>
      <c r="I3311" s="1648"/>
      <c r="J3311" s="1650">
        <v>199726032393</v>
      </c>
    </row>
    <row r="3312" spans="1:10">
      <c r="A3312" s="13" t="s">
        <v>12398</v>
      </c>
      <c r="B3312" s="13" t="s">
        <v>7197</v>
      </c>
      <c r="C3312" s="13" t="s">
        <v>9970</v>
      </c>
      <c r="D3312" s="1608">
        <v>5.49</v>
      </c>
      <c r="E3312" s="210">
        <f>VLOOKUP(A3312,'Lead Sheet'!A:B,2,0)</f>
        <v>0</v>
      </c>
      <c r="F3312" s="1608">
        <f t="shared" si="51"/>
        <v>0</v>
      </c>
      <c r="G3312" s="1648">
        <v>25</v>
      </c>
      <c r="H3312" s="1648">
        <v>150</v>
      </c>
      <c r="I3312" s="1648"/>
      <c r="J3312" s="1650">
        <v>199726032409</v>
      </c>
    </row>
    <row r="3313" spans="1:10">
      <c r="A3313" s="13" t="s">
        <v>12398</v>
      </c>
      <c r="B3313" s="13" t="s">
        <v>7198</v>
      </c>
      <c r="C3313" s="13" t="s">
        <v>9971</v>
      </c>
      <c r="D3313" s="1608">
        <v>5.92</v>
      </c>
      <c r="E3313" s="210">
        <f>VLOOKUP(A3313,'Lead Sheet'!A:B,2,0)</f>
        <v>0</v>
      </c>
      <c r="F3313" s="1608">
        <f t="shared" si="51"/>
        <v>0</v>
      </c>
      <c r="G3313" s="1648">
        <v>25</v>
      </c>
      <c r="H3313" s="1648">
        <v>100</v>
      </c>
      <c r="I3313" s="1648"/>
      <c r="J3313" s="1650">
        <v>199726032416</v>
      </c>
    </row>
    <row r="3314" spans="1:10">
      <c r="A3314" s="13" t="s">
        <v>12398</v>
      </c>
      <c r="B3314" s="13" t="s">
        <v>7199</v>
      </c>
      <c r="C3314" s="13" t="s">
        <v>9972</v>
      </c>
      <c r="D3314" s="1608">
        <v>9.23</v>
      </c>
      <c r="E3314" s="210">
        <f>VLOOKUP(A3314,'Lead Sheet'!A:B,2,0)</f>
        <v>0</v>
      </c>
      <c r="F3314" s="1608">
        <f t="shared" si="51"/>
        <v>0</v>
      </c>
      <c r="G3314" s="1648">
        <v>20</v>
      </c>
      <c r="H3314" s="1648">
        <v>80</v>
      </c>
      <c r="I3314" s="1648"/>
      <c r="J3314" s="1650">
        <v>199726032423</v>
      </c>
    </row>
    <row r="3315" spans="1:10">
      <c r="A3315" s="13" t="s">
        <v>12398</v>
      </c>
      <c r="B3315" s="13" t="s">
        <v>6785</v>
      </c>
      <c r="C3315" s="13" t="s">
        <v>9973</v>
      </c>
      <c r="D3315" s="1608">
        <v>28.130000000000003</v>
      </c>
      <c r="E3315" s="210">
        <f>VLOOKUP(A3315,'Lead Sheet'!A:B,2,0)</f>
        <v>0</v>
      </c>
      <c r="F3315" s="1608">
        <f t="shared" si="51"/>
        <v>0</v>
      </c>
      <c r="G3315" s="1648">
        <v>10</v>
      </c>
      <c r="H3315" s="1648">
        <v>40</v>
      </c>
      <c r="I3315" s="1648"/>
      <c r="J3315" s="1650">
        <v>199726032430</v>
      </c>
    </row>
    <row r="3316" spans="1:10">
      <c r="A3316" s="13" t="s">
        <v>12398</v>
      </c>
      <c r="B3316" s="13" t="s">
        <v>7200</v>
      </c>
      <c r="C3316" s="13" t="s">
        <v>9974</v>
      </c>
      <c r="D3316" s="1608">
        <v>33.659999999999997</v>
      </c>
      <c r="E3316" s="210">
        <f>VLOOKUP(A3316,'Lead Sheet'!A:B,2,0)</f>
        <v>0</v>
      </c>
      <c r="F3316" s="1608">
        <f t="shared" si="51"/>
        <v>0</v>
      </c>
      <c r="G3316" s="1648">
        <v>10</v>
      </c>
      <c r="H3316" s="1648">
        <v>10</v>
      </c>
      <c r="I3316" s="1648"/>
      <c r="J3316" s="1650">
        <v>199726032447</v>
      </c>
    </row>
    <row r="3317" spans="1:10">
      <c r="A3317" s="13" t="s">
        <v>12398</v>
      </c>
      <c r="B3317" s="13" t="s">
        <v>6786</v>
      </c>
      <c r="C3317" s="13" t="s">
        <v>9975</v>
      </c>
      <c r="D3317" s="1608">
        <v>60.15</v>
      </c>
      <c r="E3317" s="210">
        <f>VLOOKUP(A3317,'Lead Sheet'!A:B,2,0)</f>
        <v>0</v>
      </c>
      <c r="F3317" s="1608">
        <f t="shared" si="51"/>
        <v>0</v>
      </c>
      <c r="G3317" s="1648">
        <v>8</v>
      </c>
      <c r="H3317" s="1648">
        <v>8</v>
      </c>
      <c r="I3317" s="1648"/>
      <c r="J3317" s="1650">
        <v>199726032454</v>
      </c>
    </row>
    <row r="3318" spans="1:10">
      <c r="A3318" s="13" t="s">
        <v>12398</v>
      </c>
      <c r="B3318" s="13" t="s">
        <v>6787</v>
      </c>
      <c r="C3318" s="13" t="s">
        <v>9976</v>
      </c>
      <c r="D3318" s="1608">
        <v>155.44999999999999</v>
      </c>
      <c r="E3318" s="210">
        <f>VLOOKUP(A3318,'Lead Sheet'!A:B,2,0)</f>
        <v>0</v>
      </c>
      <c r="F3318" s="1608">
        <f t="shared" si="51"/>
        <v>0</v>
      </c>
      <c r="G3318" s="1648">
        <v>4</v>
      </c>
      <c r="H3318" s="1648">
        <v>4</v>
      </c>
      <c r="I3318" s="1648"/>
      <c r="J3318" s="1650">
        <v>199726032461</v>
      </c>
    </row>
    <row r="3319" spans="1:10">
      <c r="A3319" s="13" t="s">
        <v>12398</v>
      </c>
      <c r="B3319" s="13" t="s">
        <v>6788</v>
      </c>
      <c r="C3319" s="13" t="s">
        <v>9977</v>
      </c>
      <c r="D3319" s="1608">
        <v>191.32</v>
      </c>
      <c r="E3319" s="210">
        <f>VLOOKUP(A3319,'Lead Sheet'!A:B,2,0)</f>
        <v>0</v>
      </c>
      <c r="F3319" s="1608">
        <f t="shared" si="51"/>
        <v>0</v>
      </c>
      <c r="G3319" s="1648">
        <v>3</v>
      </c>
      <c r="H3319" s="1648">
        <v>3</v>
      </c>
      <c r="I3319" s="1648"/>
      <c r="J3319" s="1650">
        <v>199726032478</v>
      </c>
    </row>
    <row r="3320" spans="1:10">
      <c r="A3320" s="13" t="s">
        <v>12398</v>
      </c>
      <c r="B3320" s="13" t="s">
        <v>6789</v>
      </c>
      <c r="C3320" s="13" t="s">
        <v>9978</v>
      </c>
      <c r="D3320" s="1608">
        <v>492.6</v>
      </c>
      <c r="E3320" s="210">
        <f>VLOOKUP(A3320,'Lead Sheet'!A:B,2,0)</f>
        <v>0</v>
      </c>
      <c r="F3320" s="1608">
        <f t="shared" si="51"/>
        <v>0</v>
      </c>
      <c r="G3320" s="1648">
        <v>4</v>
      </c>
      <c r="H3320" s="1648">
        <v>4</v>
      </c>
      <c r="I3320" s="1648"/>
      <c r="J3320" s="1650">
        <v>199726032485</v>
      </c>
    </row>
    <row r="3321" spans="1:10">
      <c r="A3321" s="13" t="s">
        <v>12398</v>
      </c>
      <c r="B3321" s="13" t="s">
        <v>7847</v>
      </c>
      <c r="C3321" s="13" t="s">
        <v>10060</v>
      </c>
      <c r="D3321" s="1608">
        <v>9.9599999999999991</v>
      </c>
      <c r="E3321" s="210">
        <f>VLOOKUP(A3321,'Lead Sheet'!A:B,2,0)</f>
        <v>0</v>
      </c>
      <c r="F3321" s="1608">
        <f t="shared" si="51"/>
        <v>0</v>
      </c>
      <c r="G3321" s="1648">
        <v>25</v>
      </c>
      <c r="H3321" s="1648">
        <v>100</v>
      </c>
      <c r="I3321" s="1648"/>
      <c r="J3321" s="1650">
        <v>199726032492</v>
      </c>
    </row>
    <row r="3322" spans="1:10">
      <c r="A3322" s="13" t="s">
        <v>12398</v>
      </c>
      <c r="B3322" s="13" t="s">
        <v>6790</v>
      </c>
      <c r="C3322" s="13" t="s">
        <v>10061</v>
      </c>
      <c r="D3322" s="1608">
        <v>13.03</v>
      </c>
      <c r="E3322" s="210">
        <f>VLOOKUP(A3322,'Lead Sheet'!A:B,2,0)</f>
        <v>0</v>
      </c>
      <c r="F3322" s="1608">
        <f t="shared" si="51"/>
        <v>0</v>
      </c>
      <c r="G3322" s="1648">
        <v>15</v>
      </c>
      <c r="H3322" s="1648">
        <v>60</v>
      </c>
      <c r="I3322" s="1648"/>
      <c r="J3322" s="1650">
        <v>199726032508</v>
      </c>
    </row>
    <row r="3323" spans="1:10">
      <c r="A3323" s="13" t="s">
        <v>12398</v>
      </c>
      <c r="B3323" s="13" t="s">
        <v>6791</v>
      </c>
      <c r="C3323" s="13" t="s">
        <v>10062</v>
      </c>
      <c r="D3323" s="1608">
        <v>44.449999999999996</v>
      </c>
      <c r="E3323" s="210">
        <f>VLOOKUP(A3323,'Lead Sheet'!A:B,2,0)</f>
        <v>0</v>
      </c>
      <c r="F3323" s="1608">
        <f t="shared" si="51"/>
        <v>0</v>
      </c>
      <c r="G3323" s="1648">
        <v>15</v>
      </c>
      <c r="H3323" s="1648">
        <v>15</v>
      </c>
      <c r="I3323" s="1648"/>
      <c r="J3323" s="1650">
        <v>199726032515</v>
      </c>
    </row>
    <row r="3324" spans="1:10">
      <c r="A3324" s="13" t="s">
        <v>12398</v>
      </c>
      <c r="B3324" s="13" t="s">
        <v>6792</v>
      </c>
      <c r="C3324" s="13" t="s">
        <v>10063</v>
      </c>
      <c r="D3324" s="1608">
        <v>52.379999999999995</v>
      </c>
      <c r="E3324" s="210">
        <f>VLOOKUP(A3324,'Lead Sheet'!A:B,2,0)</f>
        <v>0</v>
      </c>
      <c r="F3324" s="1608">
        <f t="shared" si="51"/>
        <v>0</v>
      </c>
      <c r="G3324" s="1648">
        <v>25</v>
      </c>
      <c r="H3324" s="1648">
        <v>25</v>
      </c>
      <c r="I3324" s="1648"/>
      <c r="J3324" s="1650">
        <v>199726032522</v>
      </c>
    </row>
    <row r="3325" spans="1:10">
      <c r="A3325" s="13" t="s">
        <v>12398</v>
      </c>
      <c r="B3325" s="13" t="s">
        <v>6793</v>
      </c>
      <c r="C3325" s="13" t="s">
        <v>10064</v>
      </c>
      <c r="D3325" s="1608">
        <v>4.51</v>
      </c>
      <c r="E3325" s="210">
        <f>VLOOKUP(A3325,'Lead Sheet'!A:B,2,0)</f>
        <v>0</v>
      </c>
      <c r="F3325" s="1608">
        <f t="shared" si="51"/>
        <v>0</v>
      </c>
      <c r="G3325" s="1648">
        <v>50</v>
      </c>
      <c r="H3325" s="1648">
        <v>400</v>
      </c>
      <c r="I3325" s="1648"/>
      <c r="J3325" s="1650">
        <v>199726032539</v>
      </c>
    </row>
    <row r="3326" spans="1:10">
      <c r="A3326" s="13" t="s">
        <v>12398</v>
      </c>
      <c r="B3326" s="13" t="s">
        <v>6794</v>
      </c>
      <c r="C3326" s="13" t="s">
        <v>10065</v>
      </c>
      <c r="D3326" s="1608">
        <v>3.0999999999999996</v>
      </c>
      <c r="E3326" s="210">
        <f>VLOOKUP(A3326,'Lead Sheet'!A:B,2,0)</f>
        <v>0</v>
      </c>
      <c r="F3326" s="1608">
        <f t="shared" si="51"/>
        <v>0</v>
      </c>
      <c r="G3326" s="1648">
        <v>50</v>
      </c>
      <c r="H3326" s="1648">
        <v>300</v>
      </c>
      <c r="I3326" s="1648"/>
      <c r="J3326" s="1650">
        <v>199726032546</v>
      </c>
    </row>
    <row r="3327" spans="1:10">
      <c r="A3327" s="13" t="s">
        <v>12398</v>
      </c>
      <c r="B3327" s="13" t="s">
        <v>6795</v>
      </c>
      <c r="C3327" s="13" t="s">
        <v>10066</v>
      </c>
      <c r="D3327" s="1608">
        <v>4.6399999999999997</v>
      </c>
      <c r="E3327" s="210">
        <f>VLOOKUP(A3327,'Lead Sheet'!A:B,2,0)</f>
        <v>0</v>
      </c>
      <c r="F3327" s="1608">
        <f t="shared" si="51"/>
        <v>0</v>
      </c>
      <c r="G3327" s="1648">
        <v>50</v>
      </c>
      <c r="H3327" s="1648">
        <v>300</v>
      </c>
      <c r="I3327" s="1648"/>
      <c r="J3327" s="1650">
        <v>199726032553</v>
      </c>
    </row>
    <row r="3328" spans="1:10">
      <c r="A3328" s="13" t="s">
        <v>12398</v>
      </c>
      <c r="B3328" s="13" t="s">
        <v>6796</v>
      </c>
      <c r="C3328" s="13" t="s">
        <v>10067</v>
      </c>
      <c r="D3328" s="1608">
        <v>5.5</v>
      </c>
      <c r="E3328" s="210">
        <f>VLOOKUP(A3328,'Lead Sheet'!A:B,2,0)</f>
        <v>0</v>
      </c>
      <c r="F3328" s="1608">
        <f t="shared" si="51"/>
        <v>0</v>
      </c>
      <c r="G3328" s="1648">
        <v>50</v>
      </c>
      <c r="H3328" s="1648">
        <v>300</v>
      </c>
      <c r="I3328" s="1648"/>
      <c r="J3328" s="1650">
        <v>199726032560</v>
      </c>
    </row>
    <row r="3329" spans="1:10">
      <c r="A3329" s="13" t="s">
        <v>12398</v>
      </c>
      <c r="B3329" s="13" t="s">
        <v>6797</v>
      </c>
      <c r="C3329" s="13" t="s">
        <v>10068</v>
      </c>
      <c r="D3329" s="1608">
        <v>8.7899999999999991</v>
      </c>
      <c r="E3329" s="210">
        <f>VLOOKUP(A3329,'Lead Sheet'!A:B,2,0)</f>
        <v>0</v>
      </c>
      <c r="F3329" s="1608">
        <f t="shared" si="51"/>
        <v>0</v>
      </c>
      <c r="G3329" s="1648">
        <v>25</v>
      </c>
      <c r="H3329" s="1648">
        <v>150</v>
      </c>
      <c r="I3329" s="1648"/>
      <c r="J3329" s="1650">
        <v>199726032577</v>
      </c>
    </row>
    <row r="3330" spans="1:10">
      <c r="A3330" s="13" t="s">
        <v>12398</v>
      </c>
      <c r="B3330" s="13" t="s">
        <v>6798</v>
      </c>
      <c r="C3330" s="13" t="s">
        <v>10069</v>
      </c>
      <c r="D3330" s="1608">
        <v>8.7899999999999991</v>
      </c>
      <c r="E3330" s="210">
        <f>VLOOKUP(A3330,'Lead Sheet'!A:B,2,0)</f>
        <v>0</v>
      </c>
      <c r="F3330" s="1608">
        <f t="shared" si="51"/>
        <v>0</v>
      </c>
      <c r="G3330" s="1648">
        <v>25</v>
      </c>
      <c r="H3330" s="1648">
        <v>150</v>
      </c>
      <c r="I3330" s="1648"/>
      <c r="J3330" s="1650">
        <v>199726032584</v>
      </c>
    </row>
    <row r="3331" spans="1:10">
      <c r="A3331" s="13" t="s">
        <v>12398</v>
      </c>
      <c r="B3331" s="13" t="s">
        <v>6799</v>
      </c>
      <c r="C3331" s="13" t="s">
        <v>10070</v>
      </c>
      <c r="D3331" s="1608">
        <v>8.7899999999999991</v>
      </c>
      <c r="E3331" s="210">
        <f>VLOOKUP(A3331,'Lead Sheet'!A:B,2,0)</f>
        <v>0</v>
      </c>
      <c r="F3331" s="1608">
        <f t="shared" ref="F3331:F3394" si="52">IFERROR(D3331*E3331,"NET")</f>
        <v>0</v>
      </c>
      <c r="G3331" s="1648">
        <v>25</v>
      </c>
      <c r="H3331" s="1648">
        <v>150</v>
      </c>
      <c r="I3331" s="1648"/>
      <c r="J3331" s="1650">
        <v>199726032591</v>
      </c>
    </row>
    <row r="3332" spans="1:10">
      <c r="A3332" s="13" t="s">
        <v>12398</v>
      </c>
      <c r="B3332" s="13" t="s">
        <v>6800</v>
      </c>
      <c r="C3332" s="13" t="s">
        <v>10071</v>
      </c>
      <c r="D3332" s="1608">
        <v>13.92</v>
      </c>
      <c r="E3332" s="210">
        <f>VLOOKUP(A3332,'Lead Sheet'!A:B,2,0)</f>
        <v>0</v>
      </c>
      <c r="F3332" s="1608">
        <f t="shared" si="52"/>
        <v>0</v>
      </c>
      <c r="G3332" s="1648">
        <v>25</v>
      </c>
      <c r="H3332" s="1648">
        <v>100</v>
      </c>
      <c r="I3332" s="1648"/>
      <c r="J3332" s="1650">
        <v>199726032607</v>
      </c>
    </row>
    <row r="3333" spans="1:10">
      <c r="A3333" s="13" t="s">
        <v>12398</v>
      </c>
      <c r="B3333" s="13" t="s">
        <v>6801</v>
      </c>
      <c r="C3333" s="13" t="s">
        <v>10072</v>
      </c>
      <c r="D3333" s="1608">
        <v>13.92</v>
      </c>
      <c r="E3333" s="210">
        <f>VLOOKUP(A3333,'Lead Sheet'!A:B,2,0)</f>
        <v>0</v>
      </c>
      <c r="F3333" s="1608">
        <f t="shared" si="52"/>
        <v>0</v>
      </c>
      <c r="G3333" s="1648">
        <v>25</v>
      </c>
      <c r="H3333" s="1648">
        <v>100</v>
      </c>
      <c r="I3333" s="1648"/>
      <c r="J3333" s="1650">
        <v>199726032614</v>
      </c>
    </row>
    <row r="3334" spans="1:10">
      <c r="A3334" s="13" t="s">
        <v>12398</v>
      </c>
      <c r="B3334" s="13" t="s">
        <v>6802</v>
      </c>
      <c r="C3334" s="13" t="s">
        <v>10073</v>
      </c>
      <c r="D3334" s="1608">
        <v>13.92</v>
      </c>
      <c r="E3334" s="210">
        <f>VLOOKUP(A3334,'Lead Sheet'!A:B,2,0)</f>
        <v>0</v>
      </c>
      <c r="F3334" s="1608">
        <f t="shared" si="52"/>
        <v>0</v>
      </c>
      <c r="G3334" s="1648">
        <v>25</v>
      </c>
      <c r="H3334" s="1648">
        <v>100</v>
      </c>
      <c r="I3334" s="1648"/>
      <c r="J3334" s="1650">
        <v>199726032621</v>
      </c>
    </row>
    <row r="3335" spans="1:10">
      <c r="A3335" s="13" t="s">
        <v>12398</v>
      </c>
      <c r="B3335" s="13" t="s">
        <v>6803</v>
      </c>
      <c r="C3335" s="13" t="s">
        <v>10074</v>
      </c>
      <c r="D3335" s="1608">
        <v>17.16</v>
      </c>
      <c r="E3335" s="210">
        <f>VLOOKUP(A3335,'Lead Sheet'!A:B,2,0)</f>
        <v>0</v>
      </c>
      <c r="F3335" s="1608">
        <f t="shared" si="52"/>
        <v>0</v>
      </c>
      <c r="G3335" s="1648">
        <v>10</v>
      </c>
      <c r="H3335" s="1648">
        <v>40</v>
      </c>
      <c r="I3335" s="1648"/>
      <c r="J3335" s="1650">
        <v>199726032638</v>
      </c>
    </row>
    <row r="3336" spans="1:10">
      <c r="A3336" s="13" t="s">
        <v>12398</v>
      </c>
      <c r="B3336" s="13" t="s">
        <v>6804</v>
      </c>
      <c r="C3336" s="13" t="s">
        <v>10075</v>
      </c>
      <c r="D3336" s="1608">
        <v>17.16</v>
      </c>
      <c r="E3336" s="210">
        <f>VLOOKUP(A3336,'Lead Sheet'!A:B,2,0)</f>
        <v>0</v>
      </c>
      <c r="F3336" s="1608">
        <f t="shared" si="52"/>
        <v>0</v>
      </c>
      <c r="G3336" s="1648">
        <v>10</v>
      </c>
      <c r="H3336" s="1648">
        <v>40</v>
      </c>
      <c r="I3336" s="1648"/>
      <c r="J3336" s="1650">
        <v>199726032645</v>
      </c>
    </row>
    <row r="3337" spans="1:10">
      <c r="A3337" s="13" t="s">
        <v>12398</v>
      </c>
      <c r="B3337" s="13" t="s">
        <v>6805</v>
      </c>
      <c r="C3337" s="13" t="s">
        <v>10076</v>
      </c>
      <c r="D3337" s="1608">
        <v>23.720000000000002</v>
      </c>
      <c r="E3337" s="210">
        <f>VLOOKUP(A3337,'Lead Sheet'!A:B,2,0)</f>
        <v>0</v>
      </c>
      <c r="F3337" s="1608">
        <f t="shared" si="52"/>
        <v>0</v>
      </c>
      <c r="G3337" s="1648">
        <v>10</v>
      </c>
      <c r="H3337" s="1648">
        <v>40</v>
      </c>
      <c r="I3337" s="1648"/>
      <c r="J3337" s="1650">
        <v>199726032652</v>
      </c>
    </row>
    <row r="3338" spans="1:10">
      <c r="A3338" s="13" t="s">
        <v>12398</v>
      </c>
      <c r="B3338" s="13" t="s">
        <v>6806</v>
      </c>
      <c r="C3338" s="13" t="s">
        <v>10077</v>
      </c>
      <c r="D3338" s="1608">
        <v>27.78</v>
      </c>
      <c r="E3338" s="210">
        <f>VLOOKUP(A3338,'Lead Sheet'!A:B,2,0)</f>
        <v>0</v>
      </c>
      <c r="F3338" s="1608">
        <f t="shared" si="52"/>
        <v>0</v>
      </c>
      <c r="G3338" s="1648">
        <v>10</v>
      </c>
      <c r="H3338" s="1648">
        <v>40</v>
      </c>
      <c r="I3338" s="1648"/>
      <c r="J3338" s="1650">
        <v>199726032669</v>
      </c>
    </row>
    <row r="3339" spans="1:10">
      <c r="A3339" s="13" t="s">
        <v>12398</v>
      </c>
      <c r="B3339" s="13" t="s">
        <v>6807</v>
      </c>
      <c r="C3339" s="13" t="s">
        <v>10078</v>
      </c>
      <c r="D3339" s="1608">
        <v>1.91</v>
      </c>
      <c r="E3339" s="210">
        <f>VLOOKUP(A3339,'Lead Sheet'!A:B,2,0)</f>
        <v>0</v>
      </c>
      <c r="F3339" s="1608">
        <f t="shared" si="52"/>
        <v>0</v>
      </c>
      <c r="G3339" s="1648">
        <v>50</v>
      </c>
      <c r="H3339" s="1648">
        <v>400</v>
      </c>
      <c r="I3339" s="1648"/>
      <c r="J3339" s="1650">
        <v>199726032676</v>
      </c>
    </row>
    <row r="3340" spans="1:10">
      <c r="A3340" s="13" t="s">
        <v>12398</v>
      </c>
      <c r="B3340" s="13" t="s">
        <v>7201</v>
      </c>
      <c r="C3340" s="13" t="s">
        <v>10079</v>
      </c>
      <c r="D3340" s="1608">
        <v>2.2199999999999998</v>
      </c>
      <c r="E3340" s="210">
        <f>VLOOKUP(A3340,'Lead Sheet'!A:B,2,0)</f>
        <v>0</v>
      </c>
      <c r="F3340" s="1608">
        <f t="shared" si="52"/>
        <v>0</v>
      </c>
      <c r="G3340" s="1648">
        <v>50</v>
      </c>
      <c r="H3340" s="1648">
        <v>200</v>
      </c>
      <c r="I3340" s="1648"/>
      <c r="J3340" s="1650">
        <v>199726032683</v>
      </c>
    </row>
    <row r="3341" spans="1:10">
      <c r="A3341" s="13" t="s">
        <v>12398</v>
      </c>
      <c r="B3341" s="13" t="s">
        <v>8172</v>
      </c>
      <c r="C3341" s="13" t="s">
        <v>10080</v>
      </c>
      <c r="D3341" s="1608">
        <v>4.1399999999999997</v>
      </c>
      <c r="E3341" s="210">
        <f>VLOOKUP(A3341,'Lead Sheet'!A:B,2,0)</f>
        <v>0</v>
      </c>
      <c r="F3341" s="1608">
        <f t="shared" si="52"/>
        <v>0</v>
      </c>
      <c r="G3341" s="1648">
        <v>50</v>
      </c>
      <c r="H3341" s="1648">
        <v>300</v>
      </c>
      <c r="I3341" s="1648"/>
      <c r="J3341" s="1650">
        <v>199726032690</v>
      </c>
    </row>
    <row r="3342" spans="1:10">
      <c r="A3342" s="13" t="s">
        <v>12398</v>
      </c>
      <c r="B3342" s="13" t="s">
        <v>6808</v>
      </c>
      <c r="C3342" s="13" t="s">
        <v>10081</v>
      </c>
      <c r="D3342" s="1608">
        <v>6.89</v>
      </c>
      <c r="E3342" s="210">
        <f>VLOOKUP(A3342,'Lead Sheet'!A:B,2,0)</f>
        <v>0</v>
      </c>
      <c r="F3342" s="1608">
        <f t="shared" si="52"/>
        <v>0</v>
      </c>
      <c r="G3342" s="1648">
        <v>25</v>
      </c>
      <c r="H3342" s="1648">
        <v>150</v>
      </c>
      <c r="I3342" s="1648"/>
      <c r="J3342" s="1650">
        <v>199726032706</v>
      </c>
    </row>
    <row r="3343" spans="1:10">
      <c r="A3343" s="13" t="s">
        <v>12398</v>
      </c>
      <c r="B3343" s="13" t="s">
        <v>7202</v>
      </c>
      <c r="C3343" s="13" t="s">
        <v>10082</v>
      </c>
      <c r="D3343" s="1608">
        <v>7.67</v>
      </c>
      <c r="E3343" s="210">
        <f>VLOOKUP(A3343,'Lead Sheet'!A:B,2,0)</f>
        <v>0</v>
      </c>
      <c r="F3343" s="1608">
        <f t="shared" si="52"/>
        <v>0</v>
      </c>
      <c r="G3343" s="1648">
        <v>25</v>
      </c>
      <c r="H3343" s="1648">
        <v>100</v>
      </c>
      <c r="I3343" s="1648"/>
      <c r="J3343" s="1650">
        <v>199726032713</v>
      </c>
    </row>
    <row r="3344" spans="1:10">
      <c r="A3344" s="13" t="s">
        <v>12398</v>
      </c>
      <c r="B3344" s="13" t="s">
        <v>7203</v>
      </c>
      <c r="C3344" s="13" t="s">
        <v>10083</v>
      </c>
      <c r="D3344" s="1608">
        <v>19.760000000000002</v>
      </c>
      <c r="E3344" s="210">
        <f>VLOOKUP(A3344,'Lead Sheet'!A:B,2,0)</f>
        <v>0</v>
      </c>
      <c r="F3344" s="1608">
        <f t="shared" si="52"/>
        <v>0</v>
      </c>
      <c r="G3344" s="1648">
        <v>10</v>
      </c>
      <c r="H3344" s="1648">
        <v>40</v>
      </c>
      <c r="I3344" s="1648"/>
      <c r="J3344" s="1650">
        <v>199726032720</v>
      </c>
    </row>
    <row r="3345" spans="1:10">
      <c r="A3345" s="13" t="s">
        <v>12398</v>
      </c>
      <c r="B3345" s="13" t="s">
        <v>6809</v>
      </c>
      <c r="C3345" s="13" t="s">
        <v>10084</v>
      </c>
      <c r="D3345" s="1608">
        <v>48.839999999999996</v>
      </c>
      <c r="E3345" s="210">
        <f>VLOOKUP(A3345,'Lead Sheet'!A:B,2,0)</f>
        <v>0</v>
      </c>
      <c r="F3345" s="1608">
        <f t="shared" si="52"/>
        <v>0</v>
      </c>
      <c r="G3345" s="1648">
        <v>9</v>
      </c>
      <c r="H3345" s="1648">
        <v>36</v>
      </c>
      <c r="I3345" s="1648"/>
      <c r="J3345" s="1650">
        <v>199726032737</v>
      </c>
    </row>
    <row r="3346" spans="1:10">
      <c r="A3346" s="13" t="s">
        <v>12398</v>
      </c>
      <c r="B3346" s="13" t="s">
        <v>6810</v>
      </c>
      <c r="C3346" s="13" t="s">
        <v>10085</v>
      </c>
      <c r="D3346" s="1608">
        <v>73.23</v>
      </c>
      <c r="E3346" s="210">
        <f>VLOOKUP(A3346,'Lead Sheet'!A:B,2,0)</f>
        <v>0</v>
      </c>
      <c r="F3346" s="1608">
        <f t="shared" si="52"/>
        <v>0</v>
      </c>
      <c r="G3346" s="1648">
        <v>6</v>
      </c>
      <c r="H3346" s="1648">
        <v>24</v>
      </c>
      <c r="I3346" s="1648"/>
      <c r="J3346" s="1650">
        <v>199726032744</v>
      </c>
    </row>
    <row r="3347" spans="1:10">
      <c r="A3347" s="13" t="s">
        <v>12398</v>
      </c>
      <c r="B3347" s="13" t="s">
        <v>6811</v>
      </c>
      <c r="C3347" s="13" t="s">
        <v>10086</v>
      </c>
      <c r="D3347" s="1608">
        <v>110.98</v>
      </c>
      <c r="E3347" s="210">
        <f>VLOOKUP(A3347,'Lead Sheet'!A:B,2,0)</f>
        <v>0</v>
      </c>
      <c r="F3347" s="1608">
        <f t="shared" si="52"/>
        <v>0</v>
      </c>
      <c r="G3347" s="1648">
        <v>7</v>
      </c>
      <c r="H3347" s="1648">
        <v>7</v>
      </c>
      <c r="I3347" s="1648"/>
      <c r="J3347" s="1650">
        <v>199726032751</v>
      </c>
    </row>
    <row r="3348" spans="1:10">
      <c r="A3348" s="13" t="s">
        <v>12398</v>
      </c>
      <c r="B3348" s="13" t="s">
        <v>6812</v>
      </c>
      <c r="C3348" s="13" t="s">
        <v>10093</v>
      </c>
      <c r="D3348" s="1608">
        <v>5.29</v>
      </c>
      <c r="E3348" s="210">
        <f>VLOOKUP(A3348,'Lead Sheet'!A:B,2,0)</f>
        <v>0</v>
      </c>
      <c r="F3348" s="1608">
        <f t="shared" si="52"/>
        <v>0</v>
      </c>
      <c r="G3348" s="1648">
        <v>50</v>
      </c>
      <c r="H3348" s="1648">
        <v>400</v>
      </c>
      <c r="I3348" s="1648"/>
      <c r="J3348" s="1650">
        <v>199726032768</v>
      </c>
    </row>
    <row r="3349" spans="1:10">
      <c r="A3349" s="13" t="s">
        <v>12398</v>
      </c>
      <c r="B3349" s="13" t="s">
        <v>6813</v>
      </c>
      <c r="C3349" s="13" t="s">
        <v>10094</v>
      </c>
      <c r="D3349" s="1608">
        <v>4.1399999999999997</v>
      </c>
      <c r="E3349" s="210">
        <f>VLOOKUP(A3349,'Lead Sheet'!A:B,2,0)</f>
        <v>0</v>
      </c>
      <c r="F3349" s="1608">
        <f t="shared" si="52"/>
        <v>0</v>
      </c>
      <c r="G3349" s="1648">
        <v>50</v>
      </c>
      <c r="H3349" s="1648">
        <v>300</v>
      </c>
      <c r="I3349" s="1648"/>
      <c r="J3349" s="1650">
        <v>199726032775</v>
      </c>
    </row>
    <row r="3350" spans="1:10">
      <c r="A3350" s="13" t="s">
        <v>12398</v>
      </c>
      <c r="B3350" s="13" t="s">
        <v>6814</v>
      </c>
      <c r="C3350" s="13" t="s">
        <v>10095</v>
      </c>
      <c r="D3350" s="1608">
        <v>2.2799999999999998</v>
      </c>
      <c r="E3350" s="210">
        <f>VLOOKUP(A3350,'Lead Sheet'!A:B,2,0)</f>
        <v>0</v>
      </c>
      <c r="F3350" s="1608">
        <f t="shared" si="52"/>
        <v>0</v>
      </c>
      <c r="G3350" s="1648">
        <v>50</v>
      </c>
      <c r="H3350" s="1648">
        <v>300</v>
      </c>
      <c r="I3350" s="1648"/>
      <c r="J3350" s="1650">
        <v>199726032782</v>
      </c>
    </row>
    <row r="3351" spans="1:10">
      <c r="A3351" s="13" t="s">
        <v>12398</v>
      </c>
      <c r="B3351" s="13" t="s">
        <v>6815</v>
      </c>
      <c r="C3351" s="13" t="s">
        <v>10096</v>
      </c>
      <c r="D3351" s="1608">
        <v>6.34</v>
      </c>
      <c r="E3351" s="210">
        <f>VLOOKUP(A3351,'Lead Sheet'!A:B,2,0)</f>
        <v>0</v>
      </c>
      <c r="F3351" s="1608">
        <f t="shared" si="52"/>
        <v>0</v>
      </c>
      <c r="G3351" s="1648">
        <v>50</v>
      </c>
      <c r="H3351" s="1648">
        <v>200</v>
      </c>
      <c r="I3351" s="1648"/>
      <c r="J3351" s="1650">
        <v>199726032799</v>
      </c>
    </row>
    <row r="3352" spans="1:10">
      <c r="A3352" s="13" t="s">
        <v>12398</v>
      </c>
      <c r="B3352" s="13" t="s">
        <v>6816</v>
      </c>
      <c r="C3352" s="13" t="s">
        <v>10097</v>
      </c>
      <c r="D3352" s="1608">
        <v>6.34</v>
      </c>
      <c r="E3352" s="210">
        <f>VLOOKUP(A3352,'Lead Sheet'!A:B,2,0)</f>
        <v>0</v>
      </c>
      <c r="F3352" s="1608">
        <f t="shared" si="52"/>
        <v>0</v>
      </c>
      <c r="G3352" s="1648">
        <v>50</v>
      </c>
      <c r="H3352" s="1648">
        <v>300</v>
      </c>
      <c r="I3352" s="1648"/>
      <c r="J3352" s="1650">
        <v>199726032805</v>
      </c>
    </row>
    <row r="3353" spans="1:10">
      <c r="A3353" s="13" t="s">
        <v>12398</v>
      </c>
      <c r="B3353" s="13" t="s">
        <v>6817</v>
      </c>
      <c r="C3353" s="13" t="s">
        <v>10098</v>
      </c>
      <c r="D3353" s="1608">
        <v>9.23</v>
      </c>
      <c r="E3353" s="210">
        <f>VLOOKUP(A3353,'Lead Sheet'!A:B,2,0)</f>
        <v>0</v>
      </c>
      <c r="F3353" s="1608">
        <f t="shared" si="52"/>
        <v>0</v>
      </c>
      <c r="G3353" s="1648">
        <v>25</v>
      </c>
      <c r="H3353" s="1648">
        <v>100</v>
      </c>
      <c r="I3353" s="1648"/>
      <c r="J3353" s="1650">
        <v>199726032812</v>
      </c>
    </row>
    <row r="3354" spans="1:10">
      <c r="A3354" s="13" t="s">
        <v>12398</v>
      </c>
      <c r="B3354" s="13" t="s">
        <v>6818</v>
      </c>
      <c r="C3354" s="13" t="s">
        <v>10099</v>
      </c>
      <c r="D3354" s="1608">
        <v>15.32</v>
      </c>
      <c r="E3354" s="210">
        <f>VLOOKUP(A3354,'Lead Sheet'!A:B,2,0)</f>
        <v>0</v>
      </c>
      <c r="F3354" s="1608">
        <f t="shared" si="52"/>
        <v>0</v>
      </c>
      <c r="G3354" s="1648">
        <v>25</v>
      </c>
      <c r="H3354" s="1648">
        <v>100</v>
      </c>
      <c r="I3354" s="1648"/>
      <c r="J3354" s="1650">
        <v>199726032829</v>
      </c>
    </row>
    <row r="3355" spans="1:10">
      <c r="A3355" s="13" t="s">
        <v>12398</v>
      </c>
      <c r="B3355" s="13" t="s">
        <v>6819</v>
      </c>
      <c r="C3355" s="13" t="s">
        <v>10100</v>
      </c>
      <c r="D3355" s="1608">
        <v>15.95</v>
      </c>
      <c r="E3355" s="210">
        <f>VLOOKUP(A3355,'Lead Sheet'!A:B,2,0)</f>
        <v>0</v>
      </c>
      <c r="F3355" s="1608">
        <f t="shared" si="52"/>
        <v>0</v>
      </c>
      <c r="G3355" s="1648">
        <v>15</v>
      </c>
      <c r="H3355" s="1648">
        <v>60</v>
      </c>
      <c r="I3355" s="1648"/>
      <c r="J3355" s="1650">
        <v>199726032836</v>
      </c>
    </row>
    <row r="3356" spans="1:10">
      <c r="A3356" s="13" t="s">
        <v>12398</v>
      </c>
      <c r="B3356" s="13" t="s">
        <v>6820</v>
      </c>
      <c r="C3356" s="13" t="s">
        <v>10101</v>
      </c>
      <c r="D3356" s="1608">
        <v>26.51</v>
      </c>
      <c r="E3356" s="210">
        <f>VLOOKUP(A3356,'Lead Sheet'!A:B,2,0)</f>
        <v>0</v>
      </c>
      <c r="F3356" s="1608">
        <f t="shared" si="52"/>
        <v>0</v>
      </c>
      <c r="G3356" s="1648">
        <v>10</v>
      </c>
      <c r="H3356" s="1648">
        <v>40</v>
      </c>
      <c r="I3356" s="1648"/>
      <c r="J3356" s="1650">
        <v>199726032843</v>
      </c>
    </row>
    <row r="3357" spans="1:10">
      <c r="A3357" s="13" t="s">
        <v>12398</v>
      </c>
      <c r="B3357" s="13" t="s">
        <v>6821</v>
      </c>
      <c r="C3357" s="13" t="s">
        <v>10102</v>
      </c>
      <c r="D3357" s="1608">
        <v>26.51</v>
      </c>
      <c r="E3357" s="210">
        <f>VLOOKUP(A3357,'Lead Sheet'!A:B,2,0)</f>
        <v>0</v>
      </c>
      <c r="F3357" s="1608">
        <f t="shared" si="52"/>
        <v>0</v>
      </c>
      <c r="G3357" s="1648">
        <v>10</v>
      </c>
      <c r="H3357" s="1648">
        <v>40</v>
      </c>
      <c r="I3357" s="1648"/>
      <c r="J3357" s="1650">
        <v>199726032850</v>
      </c>
    </row>
    <row r="3358" spans="1:10">
      <c r="A3358" s="13" t="s">
        <v>12398</v>
      </c>
      <c r="B3358" s="13" t="s">
        <v>6822</v>
      </c>
      <c r="C3358" s="13" t="s">
        <v>10103</v>
      </c>
      <c r="D3358" s="1608">
        <v>26.51</v>
      </c>
      <c r="E3358" s="210">
        <f>VLOOKUP(A3358,'Lead Sheet'!A:B,2,0)</f>
        <v>0</v>
      </c>
      <c r="F3358" s="1608">
        <f t="shared" si="52"/>
        <v>0</v>
      </c>
      <c r="G3358" s="1648">
        <v>10</v>
      </c>
      <c r="H3358" s="1648">
        <v>40</v>
      </c>
      <c r="I3358" s="1648"/>
      <c r="J3358" s="1650">
        <v>199726032867</v>
      </c>
    </row>
    <row r="3359" spans="1:10">
      <c r="A3359" s="13" t="s">
        <v>12398</v>
      </c>
      <c r="B3359" s="13" t="s">
        <v>6823</v>
      </c>
      <c r="C3359" s="13" t="s">
        <v>10087</v>
      </c>
      <c r="D3359" s="1608">
        <v>3.73</v>
      </c>
      <c r="E3359" s="210">
        <f>VLOOKUP(A3359,'Lead Sheet'!A:B,2,0)</f>
        <v>0</v>
      </c>
      <c r="F3359" s="1608">
        <f t="shared" si="52"/>
        <v>0</v>
      </c>
      <c r="G3359" s="1648">
        <v>50</v>
      </c>
      <c r="H3359" s="1648">
        <v>400</v>
      </c>
      <c r="I3359" s="1648"/>
      <c r="J3359" s="1650">
        <v>199726032874</v>
      </c>
    </row>
    <row r="3360" spans="1:10">
      <c r="A3360" s="13" t="s">
        <v>12398</v>
      </c>
      <c r="B3360" s="13" t="s">
        <v>6824</v>
      </c>
      <c r="C3360" s="13" t="s">
        <v>10088</v>
      </c>
      <c r="D3360" s="1608">
        <v>5.5</v>
      </c>
      <c r="E3360" s="210">
        <f>VLOOKUP(A3360,'Lead Sheet'!A:B,2,0)</f>
        <v>0</v>
      </c>
      <c r="F3360" s="1608">
        <f t="shared" si="52"/>
        <v>0</v>
      </c>
      <c r="G3360" s="1648">
        <v>50</v>
      </c>
      <c r="H3360" s="1648">
        <v>300</v>
      </c>
      <c r="I3360" s="1648"/>
      <c r="J3360" s="1650">
        <v>199726032881</v>
      </c>
    </row>
    <row r="3361" spans="1:10">
      <c r="A3361" s="13" t="s">
        <v>12398</v>
      </c>
      <c r="B3361" s="13" t="s">
        <v>6825</v>
      </c>
      <c r="C3361" s="13" t="s">
        <v>10089</v>
      </c>
      <c r="D3361" s="1608">
        <v>11.77</v>
      </c>
      <c r="E3361" s="210">
        <f>VLOOKUP(A3361,'Lead Sheet'!A:B,2,0)</f>
        <v>0</v>
      </c>
      <c r="F3361" s="1608">
        <f t="shared" si="52"/>
        <v>0</v>
      </c>
      <c r="G3361" s="1648">
        <v>50</v>
      </c>
      <c r="H3361" s="1648">
        <v>300</v>
      </c>
      <c r="I3361" s="1648"/>
      <c r="J3361" s="1650">
        <v>199726032898</v>
      </c>
    </row>
    <row r="3362" spans="1:10">
      <c r="A3362" s="13" t="s">
        <v>12398</v>
      </c>
      <c r="B3362" s="13" t="s">
        <v>6826</v>
      </c>
      <c r="C3362" s="13" t="s">
        <v>10090</v>
      </c>
      <c r="D3362" s="1608">
        <v>12.59</v>
      </c>
      <c r="E3362" s="210">
        <f>VLOOKUP(A3362,'Lead Sheet'!A:B,2,0)</f>
        <v>0</v>
      </c>
      <c r="F3362" s="1608">
        <f t="shared" si="52"/>
        <v>0</v>
      </c>
      <c r="G3362" s="1648">
        <v>25</v>
      </c>
      <c r="H3362" s="1648">
        <v>150</v>
      </c>
      <c r="I3362" s="1648"/>
      <c r="J3362" s="1650">
        <v>199726032904</v>
      </c>
    </row>
    <row r="3363" spans="1:10">
      <c r="A3363" s="13" t="s">
        <v>12398</v>
      </c>
      <c r="B3363" s="13" t="s">
        <v>6827</v>
      </c>
      <c r="C3363" s="13" t="s">
        <v>10091</v>
      </c>
      <c r="D3363" s="1608">
        <v>15.93</v>
      </c>
      <c r="E3363" s="210">
        <f>VLOOKUP(A3363,'Lead Sheet'!A:B,2,0)</f>
        <v>0</v>
      </c>
      <c r="F3363" s="1608">
        <f t="shared" si="52"/>
        <v>0</v>
      </c>
      <c r="G3363" s="1648">
        <v>35</v>
      </c>
      <c r="H3363" s="1648">
        <v>140</v>
      </c>
      <c r="I3363" s="1648"/>
      <c r="J3363" s="1650">
        <v>199726032911</v>
      </c>
    </row>
    <row r="3364" spans="1:10">
      <c r="A3364" s="13" t="s">
        <v>12398</v>
      </c>
      <c r="B3364" s="13" t="s">
        <v>6828</v>
      </c>
      <c r="C3364" s="13" t="s">
        <v>10092</v>
      </c>
      <c r="D3364" s="1608">
        <v>24.150000000000002</v>
      </c>
      <c r="E3364" s="210">
        <f>VLOOKUP(A3364,'Lead Sheet'!A:B,2,0)</f>
        <v>0</v>
      </c>
      <c r="F3364" s="1608">
        <f t="shared" si="52"/>
        <v>0</v>
      </c>
      <c r="G3364" s="1648">
        <v>10</v>
      </c>
      <c r="H3364" s="1648">
        <v>60</v>
      </c>
      <c r="I3364" s="1648"/>
      <c r="J3364" s="1650">
        <v>199726032928</v>
      </c>
    </row>
    <row r="3365" spans="1:10">
      <c r="A3365" s="13" t="s">
        <v>12398</v>
      </c>
      <c r="B3365" s="13" t="s">
        <v>7204</v>
      </c>
      <c r="C3365" s="13" t="s">
        <v>9979</v>
      </c>
      <c r="D3365" s="1608">
        <v>4.3599999999999994</v>
      </c>
      <c r="E3365" s="210">
        <f>VLOOKUP(A3365,'Lead Sheet'!A:B,2,0)</f>
        <v>0</v>
      </c>
      <c r="F3365" s="1608">
        <f t="shared" si="52"/>
        <v>0</v>
      </c>
      <c r="G3365" s="1648">
        <v>50</v>
      </c>
      <c r="H3365" s="1648">
        <v>400</v>
      </c>
      <c r="I3365" s="1648"/>
      <c r="J3365" s="1650">
        <v>199726032935</v>
      </c>
    </row>
    <row r="3366" spans="1:10">
      <c r="A3366" s="13" t="s">
        <v>12398</v>
      </c>
      <c r="B3366" s="13" t="s">
        <v>7205</v>
      </c>
      <c r="C3366" s="13" t="s">
        <v>9980</v>
      </c>
      <c r="D3366" s="1608">
        <v>5.35</v>
      </c>
      <c r="E3366" s="210">
        <f>VLOOKUP(A3366,'Lead Sheet'!A:B,2,0)</f>
        <v>0</v>
      </c>
      <c r="F3366" s="1608">
        <f t="shared" si="52"/>
        <v>0</v>
      </c>
      <c r="G3366" s="1648">
        <v>50</v>
      </c>
      <c r="H3366" s="1648">
        <v>200</v>
      </c>
      <c r="I3366" s="1648"/>
      <c r="J3366" s="1650">
        <v>199726032942</v>
      </c>
    </row>
    <row r="3367" spans="1:10">
      <c r="A3367" s="13" t="s">
        <v>12398</v>
      </c>
      <c r="B3367" s="13" t="s">
        <v>7206</v>
      </c>
      <c r="C3367" s="13" t="s">
        <v>9981</v>
      </c>
      <c r="D3367" s="1608">
        <v>9.23</v>
      </c>
      <c r="E3367" s="210">
        <f>VLOOKUP(A3367,'Lead Sheet'!A:B,2,0)</f>
        <v>0</v>
      </c>
      <c r="F3367" s="1608">
        <f t="shared" si="52"/>
        <v>0</v>
      </c>
      <c r="G3367" s="1648">
        <v>50</v>
      </c>
      <c r="H3367" s="1648">
        <v>300</v>
      </c>
      <c r="I3367" s="1648"/>
      <c r="J3367" s="1650">
        <v>199726032959</v>
      </c>
    </row>
    <row r="3368" spans="1:10">
      <c r="A3368" s="13" t="s">
        <v>12398</v>
      </c>
      <c r="B3368" s="13" t="s">
        <v>6829</v>
      </c>
      <c r="C3368" s="13" t="s">
        <v>9982</v>
      </c>
      <c r="D3368" s="1608">
        <v>11.06</v>
      </c>
      <c r="E3368" s="210">
        <f>VLOOKUP(A3368,'Lead Sheet'!A:B,2,0)</f>
        <v>0</v>
      </c>
      <c r="F3368" s="1608">
        <f t="shared" si="52"/>
        <v>0</v>
      </c>
      <c r="G3368" s="1648">
        <v>25</v>
      </c>
      <c r="H3368" s="1648">
        <v>150</v>
      </c>
      <c r="I3368" s="1648"/>
      <c r="J3368" s="1650">
        <v>199726032966</v>
      </c>
    </row>
    <row r="3369" spans="1:10">
      <c r="A3369" s="13" t="s">
        <v>12398</v>
      </c>
      <c r="B3369" s="13" t="s">
        <v>7207</v>
      </c>
      <c r="C3369" s="13" t="s">
        <v>9983</v>
      </c>
      <c r="D3369" s="1608">
        <v>12.19</v>
      </c>
      <c r="E3369" s="210">
        <f>VLOOKUP(A3369,'Lead Sheet'!A:B,2,0)</f>
        <v>0</v>
      </c>
      <c r="F3369" s="1608">
        <f t="shared" si="52"/>
        <v>0</v>
      </c>
      <c r="G3369" s="1648">
        <v>25</v>
      </c>
      <c r="H3369" s="1648">
        <v>100</v>
      </c>
      <c r="I3369" s="1648"/>
      <c r="J3369" s="1650">
        <v>199726032973</v>
      </c>
    </row>
    <row r="3370" spans="1:10">
      <c r="A3370" s="13" t="s">
        <v>12398</v>
      </c>
      <c r="B3370" s="13" t="s">
        <v>7208</v>
      </c>
      <c r="C3370" s="13" t="s">
        <v>9984</v>
      </c>
      <c r="D3370" s="1608">
        <v>23.53</v>
      </c>
      <c r="E3370" s="210">
        <f>VLOOKUP(A3370,'Lead Sheet'!A:B,2,0)</f>
        <v>0</v>
      </c>
      <c r="F3370" s="1608">
        <f t="shared" si="52"/>
        <v>0</v>
      </c>
      <c r="G3370" s="1648">
        <v>10</v>
      </c>
      <c r="H3370" s="1648">
        <v>60</v>
      </c>
      <c r="I3370" s="1648"/>
      <c r="J3370" s="1650">
        <v>199726032980</v>
      </c>
    </row>
    <row r="3371" spans="1:10">
      <c r="A3371" s="13" t="s">
        <v>12398</v>
      </c>
      <c r="B3371" s="13" t="s">
        <v>6830</v>
      </c>
      <c r="C3371" s="13" t="s">
        <v>9985</v>
      </c>
      <c r="D3371" s="1608">
        <v>42.169999999999995</v>
      </c>
      <c r="E3371" s="210">
        <f>VLOOKUP(A3371,'Lead Sheet'!A:B,2,0)</f>
        <v>0</v>
      </c>
      <c r="F3371" s="1608">
        <f t="shared" si="52"/>
        <v>0</v>
      </c>
      <c r="G3371" s="1648">
        <v>10</v>
      </c>
      <c r="H3371" s="1648">
        <v>40</v>
      </c>
      <c r="I3371" s="1648"/>
      <c r="J3371" s="1650">
        <v>199726032997</v>
      </c>
    </row>
    <row r="3372" spans="1:10">
      <c r="A3372" s="13" t="s">
        <v>12398</v>
      </c>
      <c r="B3372" s="13" t="s">
        <v>6831</v>
      </c>
      <c r="C3372" s="13" t="s">
        <v>9986</v>
      </c>
      <c r="D3372" s="1608">
        <v>52.07</v>
      </c>
      <c r="E3372" s="210">
        <f>VLOOKUP(A3372,'Lead Sheet'!A:B,2,0)</f>
        <v>0</v>
      </c>
      <c r="F3372" s="1608">
        <f t="shared" si="52"/>
        <v>0</v>
      </c>
      <c r="G3372" s="1648">
        <v>15</v>
      </c>
      <c r="H3372" s="1648">
        <v>15</v>
      </c>
      <c r="I3372" s="1648"/>
      <c r="J3372" s="1650">
        <v>199726033000</v>
      </c>
    </row>
    <row r="3373" spans="1:10">
      <c r="A3373" s="13" t="s">
        <v>12398</v>
      </c>
      <c r="B3373" s="13" t="s">
        <v>6832</v>
      </c>
      <c r="C3373" s="13" t="s">
        <v>9987</v>
      </c>
      <c r="D3373" s="1608">
        <v>96.86</v>
      </c>
      <c r="E3373" s="210">
        <f>VLOOKUP(A3373,'Lead Sheet'!A:B,2,0)</f>
        <v>0</v>
      </c>
      <c r="F3373" s="1608">
        <f t="shared" si="52"/>
        <v>0</v>
      </c>
      <c r="G3373" s="1648">
        <v>10</v>
      </c>
      <c r="H3373" s="1648">
        <v>10</v>
      </c>
      <c r="I3373" s="1648"/>
      <c r="J3373" s="1650">
        <v>199726033017</v>
      </c>
    </row>
    <row r="3374" spans="1:10">
      <c r="A3374" s="13" t="s">
        <v>12398</v>
      </c>
      <c r="B3374" s="13" t="s">
        <v>6833</v>
      </c>
      <c r="C3374" s="13" t="s">
        <v>9988</v>
      </c>
      <c r="D3374" s="1608">
        <v>292.71999999999997</v>
      </c>
      <c r="E3374" s="210">
        <f>VLOOKUP(A3374,'Lead Sheet'!A:B,2,0)</f>
        <v>0</v>
      </c>
      <c r="F3374" s="1608">
        <f t="shared" si="52"/>
        <v>0</v>
      </c>
      <c r="G3374" s="1648">
        <v>5</v>
      </c>
      <c r="H3374" s="1648">
        <v>5</v>
      </c>
      <c r="I3374" s="1648"/>
      <c r="J3374" s="1650">
        <v>199726033024</v>
      </c>
    </row>
    <row r="3375" spans="1:10">
      <c r="A3375" s="13" t="s">
        <v>12398</v>
      </c>
      <c r="B3375" s="13" t="s">
        <v>6834</v>
      </c>
      <c r="C3375" s="13" t="s">
        <v>9955</v>
      </c>
      <c r="D3375" s="1608">
        <v>3.38</v>
      </c>
      <c r="E3375" s="210">
        <f>VLOOKUP(A3375,'Lead Sheet'!A:B,2,0)</f>
        <v>0</v>
      </c>
      <c r="F3375" s="1608">
        <f t="shared" si="52"/>
        <v>0</v>
      </c>
      <c r="G3375" s="1648">
        <v>50</v>
      </c>
      <c r="H3375" s="1648">
        <v>400</v>
      </c>
      <c r="I3375" s="1648"/>
      <c r="J3375" s="1650">
        <v>199726033031</v>
      </c>
    </row>
    <row r="3376" spans="1:10">
      <c r="A3376" s="13" t="s">
        <v>12398</v>
      </c>
      <c r="B3376" s="13" t="s">
        <v>6835</v>
      </c>
      <c r="C3376" s="13" t="s">
        <v>9956</v>
      </c>
      <c r="D3376" s="1608">
        <v>3.94</v>
      </c>
      <c r="E3376" s="210">
        <f>VLOOKUP(A3376,'Lead Sheet'!A:B,2,0)</f>
        <v>0</v>
      </c>
      <c r="F3376" s="1608">
        <f t="shared" si="52"/>
        <v>0</v>
      </c>
      <c r="G3376" s="1648">
        <v>50</v>
      </c>
      <c r="H3376" s="1648">
        <v>200</v>
      </c>
      <c r="I3376" s="1648"/>
      <c r="J3376" s="1650">
        <v>199726033048</v>
      </c>
    </row>
    <row r="3377" spans="1:10">
      <c r="A3377" s="13" t="s">
        <v>12398</v>
      </c>
      <c r="B3377" s="13" t="s">
        <v>7209</v>
      </c>
      <c r="C3377" s="13" t="s">
        <v>9957</v>
      </c>
      <c r="D3377" s="1608">
        <v>6.63</v>
      </c>
      <c r="E3377" s="210">
        <f>VLOOKUP(A3377,'Lead Sheet'!A:B,2,0)</f>
        <v>0</v>
      </c>
      <c r="F3377" s="1608">
        <f t="shared" si="52"/>
        <v>0</v>
      </c>
      <c r="G3377" s="1648">
        <v>50</v>
      </c>
      <c r="H3377" s="1648">
        <v>300</v>
      </c>
      <c r="I3377" s="1648"/>
      <c r="J3377" s="1650">
        <v>199726033055</v>
      </c>
    </row>
    <row r="3378" spans="1:10">
      <c r="A3378" s="13" t="s">
        <v>12398</v>
      </c>
      <c r="B3378" s="13" t="s">
        <v>6836</v>
      </c>
      <c r="C3378" s="13" t="s">
        <v>9958</v>
      </c>
      <c r="D3378" s="1608">
        <v>9.23</v>
      </c>
      <c r="E3378" s="210">
        <f>VLOOKUP(A3378,'Lead Sheet'!A:B,2,0)</f>
        <v>0</v>
      </c>
      <c r="F3378" s="1608">
        <f t="shared" si="52"/>
        <v>0</v>
      </c>
      <c r="G3378" s="1648">
        <v>25</v>
      </c>
      <c r="H3378" s="1648">
        <v>100</v>
      </c>
      <c r="I3378" s="1648"/>
      <c r="J3378" s="1650">
        <v>199726033062</v>
      </c>
    </row>
    <row r="3379" spans="1:10">
      <c r="A3379" s="13" t="s">
        <v>12398</v>
      </c>
      <c r="B3379" s="13" t="s">
        <v>7848</v>
      </c>
      <c r="C3379" s="13" t="s">
        <v>9959</v>
      </c>
      <c r="D3379" s="1608">
        <v>9.66</v>
      </c>
      <c r="E3379" s="210">
        <f>VLOOKUP(A3379,'Lead Sheet'!A:B,2,0)</f>
        <v>0</v>
      </c>
      <c r="F3379" s="1608">
        <f t="shared" si="52"/>
        <v>0</v>
      </c>
      <c r="G3379" s="1648">
        <v>25</v>
      </c>
      <c r="H3379" s="1648">
        <v>100</v>
      </c>
      <c r="I3379" s="1648"/>
      <c r="J3379" s="1650">
        <v>199726033079</v>
      </c>
    </row>
    <row r="3380" spans="1:10">
      <c r="A3380" s="13" t="s">
        <v>12398</v>
      </c>
      <c r="B3380" s="13" t="s">
        <v>7849</v>
      </c>
      <c r="C3380" s="13" t="s">
        <v>9960</v>
      </c>
      <c r="D3380" s="1608">
        <v>23.76</v>
      </c>
      <c r="E3380" s="210">
        <f>VLOOKUP(A3380,'Lead Sheet'!A:B,2,0)</f>
        <v>0</v>
      </c>
      <c r="F3380" s="1608">
        <f t="shared" si="52"/>
        <v>0</v>
      </c>
      <c r="G3380" s="1648">
        <v>10</v>
      </c>
      <c r="H3380" s="1648">
        <v>40</v>
      </c>
      <c r="I3380" s="1648"/>
      <c r="J3380" s="1650">
        <v>199726033086</v>
      </c>
    </row>
    <row r="3381" spans="1:10">
      <c r="A3381" s="13" t="s">
        <v>12398</v>
      </c>
      <c r="B3381" s="13" t="s">
        <v>6837</v>
      </c>
      <c r="C3381" s="13" t="s">
        <v>10104</v>
      </c>
      <c r="D3381" s="1608">
        <v>4.83</v>
      </c>
      <c r="E3381" s="210">
        <f>VLOOKUP(A3381,'Lead Sheet'!A:B,2,0)</f>
        <v>0</v>
      </c>
      <c r="F3381" s="1608">
        <f t="shared" si="52"/>
        <v>0</v>
      </c>
      <c r="G3381" s="1648">
        <v>50</v>
      </c>
      <c r="H3381" s="1648">
        <v>300</v>
      </c>
      <c r="I3381" s="1648"/>
      <c r="J3381" s="1650">
        <v>199726033093</v>
      </c>
    </row>
    <row r="3382" spans="1:10">
      <c r="A3382" s="13" t="s">
        <v>12398</v>
      </c>
      <c r="B3382" s="13" t="s">
        <v>6838</v>
      </c>
      <c r="C3382" s="13" t="s">
        <v>10105</v>
      </c>
      <c r="D3382" s="1608">
        <v>8.18</v>
      </c>
      <c r="E3382" s="210">
        <f>VLOOKUP(A3382,'Lead Sheet'!A:B,2,0)</f>
        <v>0</v>
      </c>
      <c r="F3382" s="1608">
        <f t="shared" si="52"/>
        <v>0</v>
      </c>
      <c r="G3382" s="1648">
        <v>50</v>
      </c>
      <c r="H3382" s="1648">
        <v>200</v>
      </c>
      <c r="I3382" s="1648"/>
      <c r="J3382" s="1650">
        <v>199726033109</v>
      </c>
    </row>
    <row r="3383" spans="1:10">
      <c r="A3383" s="13" t="s">
        <v>12398</v>
      </c>
      <c r="B3383" s="13" t="s">
        <v>6839</v>
      </c>
      <c r="C3383" s="13" t="s">
        <v>10106</v>
      </c>
      <c r="D3383" s="1608">
        <v>404.08</v>
      </c>
      <c r="E3383" s="210">
        <f>VLOOKUP(A3383,'Lead Sheet'!A:B,2,0)</f>
        <v>0</v>
      </c>
      <c r="F3383" s="1608">
        <f t="shared" si="52"/>
        <v>0</v>
      </c>
      <c r="G3383" s="1648">
        <v>0</v>
      </c>
      <c r="H3383" s="1648">
        <v>0</v>
      </c>
      <c r="I3383" s="1648"/>
      <c r="J3383" s="1650">
        <v>199726033116</v>
      </c>
    </row>
    <row r="3384" spans="1:10">
      <c r="A3384" s="13" t="s">
        <v>12398</v>
      </c>
      <c r="B3384" s="13" t="s">
        <v>6840</v>
      </c>
      <c r="C3384" s="13" t="s">
        <v>10107</v>
      </c>
      <c r="D3384" s="1608">
        <v>639.22</v>
      </c>
      <c r="E3384" s="210">
        <f>VLOOKUP(A3384,'Lead Sheet'!A:B,2,0)</f>
        <v>0</v>
      </c>
      <c r="F3384" s="1608">
        <f t="shared" si="52"/>
        <v>0</v>
      </c>
      <c r="G3384" s="1648">
        <v>2</v>
      </c>
      <c r="H3384" s="1648">
        <v>2</v>
      </c>
      <c r="I3384" s="1648"/>
      <c r="J3384" s="1650">
        <v>199726033123</v>
      </c>
    </row>
    <row r="3385" spans="1:10">
      <c r="A3385" s="13" t="s">
        <v>12398</v>
      </c>
      <c r="B3385" s="13" t="s">
        <v>6841</v>
      </c>
      <c r="C3385" s="13" t="s">
        <v>9961</v>
      </c>
      <c r="D3385" s="1608">
        <v>4.51</v>
      </c>
      <c r="E3385" s="210">
        <f>VLOOKUP(A3385,'Lead Sheet'!A:B,2,0)</f>
        <v>0</v>
      </c>
      <c r="F3385" s="1608">
        <f t="shared" si="52"/>
        <v>0</v>
      </c>
      <c r="G3385" s="1648">
        <v>50</v>
      </c>
      <c r="H3385" s="1648">
        <v>400</v>
      </c>
      <c r="I3385" s="1648"/>
      <c r="J3385" s="1650">
        <v>199726033130</v>
      </c>
    </row>
    <row r="3386" spans="1:10">
      <c r="A3386" s="13" t="s">
        <v>12398</v>
      </c>
      <c r="B3386" s="13" t="s">
        <v>6842</v>
      </c>
      <c r="C3386" s="13" t="s">
        <v>9962</v>
      </c>
      <c r="D3386" s="1608">
        <v>5.5</v>
      </c>
      <c r="E3386" s="210">
        <f>VLOOKUP(A3386,'Lead Sheet'!A:B,2,0)</f>
        <v>0</v>
      </c>
      <c r="F3386" s="1608">
        <f t="shared" si="52"/>
        <v>0</v>
      </c>
      <c r="G3386" s="1648">
        <v>50</v>
      </c>
      <c r="H3386" s="1648">
        <v>300</v>
      </c>
      <c r="I3386" s="1648"/>
      <c r="J3386" s="1650">
        <v>199726033147</v>
      </c>
    </row>
    <row r="3387" spans="1:10">
      <c r="A3387" s="13" t="s">
        <v>12398</v>
      </c>
      <c r="B3387" s="13" t="s">
        <v>6843</v>
      </c>
      <c r="C3387" s="13" t="s">
        <v>9963</v>
      </c>
      <c r="D3387" s="1608">
        <v>9.5</v>
      </c>
      <c r="E3387" s="210">
        <f>VLOOKUP(A3387,'Lead Sheet'!A:B,2,0)</f>
        <v>0</v>
      </c>
      <c r="F3387" s="1608">
        <f t="shared" si="52"/>
        <v>0</v>
      </c>
      <c r="G3387" s="1648">
        <v>50</v>
      </c>
      <c r="H3387" s="1648">
        <v>300</v>
      </c>
      <c r="I3387" s="1648"/>
      <c r="J3387" s="1650">
        <v>199726033154</v>
      </c>
    </row>
    <row r="3388" spans="1:10">
      <c r="A3388" s="13" t="s">
        <v>12398</v>
      </c>
      <c r="B3388" s="13" t="s">
        <v>6844</v>
      </c>
      <c r="C3388" s="13" t="s">
        <v>9964</v>
      </c>
      <c r="D3388" s="1608">
        <v>11.77</v>
      </c>
      <c r="E3388" s="210">
        <f>VLOOKUP(A3388,'Lead Sheet'!A:B,2,0)</f>
        <v>0</v>
      </c>
      <c r="F3388" s="1608">
        <f t="shared" si="52"/>
        <v>0</v>
      </c>
      <c r="G3388" s="1648">
        <v>25</v>
      </c>
      <c r="H3388" s="1648">
        <v>100</v>
      </c>
      <c r="I3388" s="1648"/>
      <c r="J3388" s="1650">
        <v>199726033161</v>
      </c>
    </row>
    <row r="3389" spans="1:10">
      <c r="A3389" s="13" t="s">
        <v>12398</v>
      </c>
      <c r="B3389" s="13" t="s">
        <v>6845</v>
      </c>
      <c r="C3389" s="13" t="s">
        <v>9965</v>
      </c>
      <c r="D3389" s="1608">
        <v>12.79</v>
      </c>
      <c r="E3389" s="210">
        <f>VLOOKUP(A3389,'Lead Sheet'!A:B,2,0)</f>
        <v>0</v>
      </c>
      <c r="F3389" s="1608">
        <f t="shared" si="52"/>
        <v>0</v>
      </c>
      <c r="G3389" s="1648">
        <v>25</v>
      </c>
      <c r="H3389" s="1648">
        <v>150</v>
      </c>
      <c r="I3389" s="1648"/>
      <c r="J3389" s="1650">
        <v>199726033178</v>
      </c>
    </row>
    <row r="3390" spans="1:10">
      <c r="A3390" s="13" t="s">
        <v>12398</v>
      </c>
      <c r="B3390" s="13" t="s">
        <v>6846</v>
      </c>
      <c r="C3390" s="13" t="s">
        <v>9966</v>
      </c>
      <c r="D3390" s="1608">
        <v>24.34</v>
      </c>
      <c r="E3390" s="210">
        <f>VLOOKUP(A3390,'Lead Sheet'!A:B,2,0)</f>
        <v>0</v>
      </c>
      <c r="F3390" s="1608">
        <f t="shared" si="52"/>
        <v>0</v>
      </c>
      <c r="G3390" s="1648">
        <v>10</v>
      </c>
      <c r="H3390" s="1648">
        <v>40</v>
      </c>
      <c r="I3390" s="1648"/>
      <c r="J3390" s="1650">
        <v>199726033185</v>
      </c>
    </row>
    <row r="3391" spans="1:10">
      <c r="A3391" s="13" t="s">
        <v>12398</v>
      </c>
      <c r="B3391" s="13" t="s">
        <v>6847</v>
      </c>
      <c r="C3391" s="13" t="s">
        <v>10108</v>
      </c>
      <c r="D3391" s="1608">
        <v>8.35</v>
      </c>
      <c r="E3391" s="210">
        <f>VLOOKUP(A3391,'Lead Sheet'!A:B,2,0)</f>
        <v>0</v>
      </c>
      <c r="F3391" s="1608">
        <f t="shared" si="52"/>
        <v>0</v>
      </c>
      <c r="G3391" s="1648">
        <v>50</v>
      </c>
      <c r="H3391" s="1648">
        <v>300</v>
      </c>
      <c r="I3391" s="1648"/>
      <c r="J3391" s="1650">
        <v>199726033192</v>
      </c>
    </row>
    <row r="3392" spans="1:10">
      <c r="A3392" s="13" t="s">
        <v>12398</v>
      </c>
      <c r="B3392" s="13" t="s">
        <v>6848</v>
      </c>
      <c r="C3392" s="13" t="s">
        <v>10109</v>
      </c>
      <c r="D3392" s="1608">
        <v>11.379999999999999</v>
      </c>
      <c r="E3392" s="210">
        <f>VLOOKUP(A3392,'Lead Sheet'!A:B,2,0)</f>
        <v>0</v>
      </c>
      <c r="F3392" s="1608">
        <f t="shared" si="52"/>
        <v>0</v>
      </c>
      <c r="G3392" s="1648">
        <v>50</v>
      </c>
      <c r="H3392" s="1648">
        <v>300</v>
      </c>
      <c r="I3392" s="1648"/>
      <c r="J3392" s="1650">
        <v>199726033208</v>
      </c>
    </row>
    <row r="3393" spans="1:10">
      <c r="A3393" s="13" t="s">
        <v>12398</v>
      </c>
      <c r="B3393" s="13" t="s">
        <v>6849</v>
      </c>
      <c r="C3393" s="13" t="s">
        <v>10110</v>
      </c>
      <c r="D3393" s="1608">
        <v>14.58</v>
      </c>
      <c r="E3393" s="210">
        <f>VLOOKUP(A3393,'Lead Sheet'!A:B,2,0)</f>
        <v>0</v>
      </c>
      <c r="F3393" s="1608">
        <f t="shared" si="52"/>
        <v>0</v>
      </c>
      <c r="G3393" s="1648">
        <v>25</v>
      </c>
      <c r="H3393" s="1648">
        <v>150</v>
      </c>
      <c r="I3393" s="1648"/>
      <c r="J3393" s="1650">
        <v>199726033215</v>
      </c>
    </row>
    <row r="3394" spans="1:10">
      <c r="A3394" s="13" t="s">
        <v>12398</v>
      </c>
      <c r="B3394" s="13" t="s">
        <v>6850</v>
      </c>
      <c r="C3394" s="13" t="s">
        <v>10111</v>
      </c>
      <c r="D3394" s="1608">
        <v>15.99</v>
      </c>
      <c r="E3394" s="210">
        <f>VLOOKUP(A3394,'Lead Sheet'!A:B,2,0)</f>
        <v>0</v>
      </c>
      <c r="F3394" s="1608">
        <f t="shared" si="52"/>
        <v>0</v>
      </c>
      <c r="G3394" s="1648">
        <v>10</v>
      </c>
      <c r="H3394" s="1648">
        <v>60</v>
      </c>
      <c r="I3394" s="1648"/>
      <c r="J3394" s="1650">
        <v>199726033222</v>
      </c>
    </row>
    <row r="3395" spans="1:10">
      <c r="A3395" s="13" t="s">
        <v>12398</v>
      </c>
      <c r="B3395" s="13" t="s">
        <v>6851</v>
      </c>
      <c r="C3395" s="13" t="s">
        <v>10112</v>
      </c>
      <c r="D3395" s="1608">
        <v>22.2</v>
      </c>
      <c r="E3395" s="210">
        <f>VLOOKUP(A3395,'Lead Sheet'!A:B,2,0)</f>
        <v>0</v>
      </c>
      <c r="F3395" s="1608">
        <f t="shared" ref="F3395:F3458" si="53">IFERROR(D3395*E3395,"NET")</f>
        <v>0</v>
      </c>
      <c r="G3395" s="1648">
        <v>10</v>
      </c>
      <c r="H3395" s="1648">
        <v>40</v>
      </c>
      <c r="I3395" s="1648"/>
      <c r="J3395" s="1650">
        <v>199726033239</v>
      </c>
    </row>
    <row r="3396" spans="1:10">
      <c r="A3396" s="13" t="s">
        <v>12398</v>
      </c>
      <c r="B3396" s="13" t="s">
        <v>6852</v>
      </c>
      <c r="C3396" s="13" t="s">
        <v>10108</v>
      </c>
      <c r="D3396" s="1608">
        <v>8.16</v>
      </c>
      <c r="E3396" s="210">
        <f>VLOOKUP(A3396,'Lead Sheet'!A:B,2,0)</f>
        <v>0</v>
      </c>
      <c r="F3396" s="1608">
        <f t="shared" si="53"/>
        <v>0</v>
      </c>
      <c r="G3396" s="1648">
        <v>50</v>
      </c>
      <c r="H3396" s="1648">
        <v>300</v>
      </c>
      <c r="I3396" s="1648"/>
      <c r="J3396" s="1650">
        <v>199726033246</v>
      </c>
    </row>
    <row r="3397" spans="1:10">
      <c r="A3397" s="13" t="s">
        <v>12398</v>
      </c>
      <c r="B3397" s="13" t="s">
        <v>6853</v>
      </c>
      <c r="C3397" s="13" t="s">
        <v>10109</v>
      </c>
      <c r="D3397" s="1608">
        <v>12.51</v>
      </c>
      <c r="E3397" s="210">
        <f>VLOOKUP(A3397,'Lead Sheet'!A:B,2,0)</f>
        <v>0</v>
      </c>
      <c r="F3397" s="1608">
        <f t="shared" si="53"/>
        <v>0</v>
      </c>
      <c r="G3397" s="1648">
        <v>50</v>
      </c>
      <c r="H3397" s="1648">
        <v>300</v>
      </c>
      <c r="I3397" s="1648"/>
      <c r="J3397" s="1650">
        <v>199726033253</v>
      </c>
    </row>
    <row r="3398" spans="1:10">
      <c r="A3398" s="13" t="s">
        <v>12398</v>
      </c>
      <c r="B3398" s="13" t="s">
        <v>6854</v>
      </c>
      <c r="C3398" s="13" t="s">
        <v>10113</v>
      </c>
      <c r="D3398" s="1608">
        <v>10.54</v>
      </c>
      <c r="E3398" s="210">
        <f>VLOOKUP(A3398,'Lead Sheet'!A:B,2,0)</f>
        <v>0</v>
      </c>
      <c r="F3398" s="1608">
        <f t="shared" si="53"/>
        <v>0</v>
      </c>
      <c r="G3398" s="1648">
        <v>50</v>
      </c>
      <c r="H3398" s="1648">
        <v>200</v>
      </c>
      <c r="I3398" s="1648"/>
      <c r="J3398" s="1650">
        <v>199726033260</v>
      </c>
    </row>
    <row r="3399" spans="1:10">
      <c r="A3399" s="13" t="s">
        <v>12398</v>
      </c>
      <c r="B3399" s="13" t="s">
        <v>6855</v>
      </c>
      <c r="C3399" s="13" t="s">
        <v>10110</v>
      </c>
      <c r="D3399" s="1608">
        <v>14.56</v>
      </c>
      <c r="E3399" s="210">
        <f>VLOOKUP(A3399,'Lead Sheet'!A:B,2,0)</f>
        <v>0</v>
      </c>
      <c r="F3399" s="1608">
        <f t="shared" si="53"/>
        <v>0</v>
      </c>
      <c r="G3399" s="1648">
        <v>20</v>
      </c>
      <c r="H3399" s="1648">
        <v>80</v>
      </c>
      <c r="I3399" s="1648"/>
      <c r="J3399" s="1650">
        <v>199726033277</v>
      </c>
    </row>
    <row r="3400" spans="1:10">
      <c r="A3400" s="13" t="s">
        <v>12398</v>
      </c>
      <c r="B3400" s="13" t="s">
        <v>6856</v>
      </c>
      <c r="C3400" s="13" t="s">
        <v>10114</v>
      </c>
      <c r="D3400" s="1608">
        <v>13.83</v>
      </c>
      <c r="E3400" s="210">
        <f>VLOOKUP(A3400,'Lead Sheet'!A:B,2,0)</f>
        <v>0</v>
      </c>
      <c r="F3400" s="1608">
        <f t="shared" si="53"/>
        <v>0</v>
      </c>
      <c r="G3400" s="1648">
        <v>50</v>
      </c>
      <c r="H3400" s="1648">
        <v>200</v>
      </c>
      <c r="I3400" s="1648"/>
      <c r="J3400" s="1650">
        <v>199726033284</v>
      </c>
    </row>
    <row r="3401" spans="1:10">
      <c r="A3401" s="13" t="s">
        <v>12398</v>
      </c>
      <c r="B3401" s="13" t="s">
        <v>6857</v>
      </c>
      <c r="C3401" s="13" t="s">
        <v>10115</v>
      </c>
      <c r="D3401" s="1608">
        <v>11.82</v>
      </c>
      <c r="E3401" s="210">
        <f>VLOOKUP(A3401,'Lead Sheet'!A:B,2,0)</f>
        <v>0</v>
      </c>
      <c r="F3401" s="1608">
        <f t="shared" si="53"/>
        <v>0</v>
      </c>
      <c r="G3401" s="1648">
        <v>20</v>
      </c>
      <c r="H3401" s="1648">
        <v>80</v>
      </c>
      <c r="I3401" s="1648"/>
      <c r="J3401" s="1650">
        <v>199726033291</v>
      </c>
    </row>
    <row r="3402" spans="1:10">
      <c r="A3402" s="13" t="s">
        <v>12398</v>
      </c>
      <c r="B3402" s="13" t="s">
        <v>6858</v>
      </c>
      <c r="C3402" s="13" t="s">
        <v>10116</v>
      </c>
      <c r="D3402" s="1608">
        <v>15.48</v>
      </c>
      <c r="E3402" s="210">
        <f>VLOOKUP(A3402,'Lead Sheet'!A:B,2,0)</f>
        <v>0</v>
      </c>
      <c r="F3402" s="1608">
        <f t="shared" si="53"/>
        <v>0</v>
      </c>
      <c r="G3402" s="1648">
        <v>20</v>
      </c>
      <c r="H3402" s="1648">
        <v>120</v>
      </c>
      <c r="I3402" s="1648"/>
      <c r="J3402" s="1650">
        <v>199726033307</v>
      </c>
    </row>
    <row r="3403" spans="1:10">
      <c r="A3403" s="13" t="s">
        <v>12398</v>
      </c>
      <c r="B3403" s="13" t="s">
        <v>6859</v>
      </c>
      <c r="C3403" s="13" t="s">
        <v>10117</v>
      </c>
      <c r="D3403" s="1608">
        <v>40.200000000000003</v>
      </c>
      <c r="E3403" s="210">
        <f>VLOOKUP(A3403,'Lead Sheet'!A:B,2,0)</f>
        <v>0</v>
      </c>
      <c r="F3403" s="1608">
        <f t="shared" si="53"/>
        <v>0</v>
      </c>
      <c r="G3403" s="1648">
        <v>10</v>
      </c>
      <c r="H3403" s="1648">
        <v>60</v>
      </c>
      <c r="I3403" s="1648"/>
      <c r="J3403" s="1650">
        <v>199726033314</v>
      </c>
    </row>
    <row r="3404" spans="1:10">
      <c r="A3404" s="13" t="s">
        <v>12398</v>
      </c>
      <c r="B3404" s="13" t="s">
        <v>6860</v>
      </c>
      <c r="C3404" s="13" t="s">
        <v>10118</v>
      </c>
      <c r="D3404" s="1608">
        <v>62.36</v>
      </c>
      <c r="E3404" s="210">
        <f>VLOOKUP(A3404,'Lead Sheet'!A:B,2,0)</f>
        <v>0</v>
      </c>
      <c r="F3404" s="1608">
        <f t="shared" si="53"/>
        <v>0</v>
      </c>
      <c r="G3404" s="1648">
        <v>20</v>
      </c>
      <c r="H3404" s="1648">
        <v>20</v>
      </c>
      <c r="I3404" s="1648"/>
      <c r="J3404" s="1650">
        <v>199726033321</v>
      </c>
    </row>
    <row r="3405" spans="1:10">
      <c r="A3405" s="13" t="s">
        <v>12398</v>
      </c>
      <c r="B3405" s="13" t="s">
        <v>6861</v>
      </c>
      <c r="C3405" s="13" t="s">
        <v>10119</v>
      </c>
      <c r="D3405" s="1608">
        <v>112.03</v>
      </c>
      <c r="E3405" s="210">
        <f>VLOOKUP(A3405,'Lead Sheet'!A:B,2,0)</f>
        <v>0</v>
      </c>
      <c r="F3405" s="1608">
        <f t="shared" si="53"/>
        <v>0</v>
      </c>
      <c r="G3405" s="1648">
        <v>12</v>
      </c>
      <c r="H3405" s="1648">
        <v>12</v>
      </c>
      <c r="I3405" s="1648"/>
      <c r="J3405" s="1650">
        <v>199726033338</v>
      </c>
    </row>
    <row r="3406" spans="1:10">
      <c r="A3406" s="13" t="s">
        <v>12398</v>
      </c>
      <c r="B3406" s="13" t="s">
        <v>6862</v>
      </c>
      <c r="C3406" s="13" t="s">
        <v>10120</v>
      </c>
      <c r="D3406" s="1608">
        <v>276.52999999999997</v>
      </c>
      <c r="E3406" s="210">
        <f>VLOOKUP(A3406,'Lead Sheet'!A:B,2,0)</f>
        <v>0</v>
      </c>
      <c r="F3406" s="1608">
        <f t="shared" si="53"/>
        <v>0</v>
      </c>
      <c r="G3406" s="1648">
        <v>4</v>
      </c>
      <c r="H3406" s="1648">
        <v>4</v>
      </c>
      <c r="I3406" s="1648"/>
      <c r="J3406" s="1650">
        <v>199726033345</v>
      </c>
    </row>
    <row r="3407" spans="1:10">
      <c r="A3407" s="13" t="s">
        <v>12398</v>
      </c>
      <c r="B3407" s="13" t="s">
        <v>6863</v>
      </c>
      <c r="C3407" s="13" t="s">
        <v>10121</v>
      </c>
      <c r="D3407" s="1608">
        <v>404.08</v>
      </c>
      <c r="E3407" s="210">
        <f>VLOOKUP(A3407,'Lead Sheet'!A:B,2,0)</f>
        <v>0</v>
      </c>
      <c r="F3407" s="1608">
        <f t="shared" si="53"/>
        <v>0</v>
      </c>
      <c r="G3407" s="1648">
        <v>0</v>
      </c>
      <c r="H3407" s="1648">
        <v>0</v>
      </c>
      <c r="I3407" s="1648"/>
      <c r="J3407" s="1650">
        <v>199726033352</v>
      </c>
    </row>
    <row r="3408" spans="1:10">
      <c r="A3408" s="13" t="s">
        <v>12398</v>
      </c>
      <c r="B3408" s="13" t="s">
        <v>7210</v>
      </c>
      <c r="C3408" s="13" t="s">
        <v>10122</v>
      </c>
      <c r="D3408" s="1608">
        <v>2.5599999999999996</v>
      </c>
      <c r="E3408" s="210">
        <f>VLOOKUP(A3408,'Lead Sheet'!A:B,2,0)</f>
        <v>0</v>
      </c>
      <c r="F3408" s="1608">
        <f t="shared" si="53"/>
        <v>0</v>
      </c>
      <c r="G3408" s="1648">
        <v>50</v>
      </c>
      <c r="H3408" s="1648">
        <v>400</v>
      </c>
      <c r="I3408" s="1648"/>
      <c r="J3408" s="1650">
        <v>199726033369</v>
      </c>
    </row>
    <row r="3409" spans="1:10">
      <c r="A3409" s="13" t="s">
        <v>12398</v>
      </c>
      <c r="B3409" s="13" t="s">
        <v>7211</v>
      </c>
      <c r="C3409" s="13" t="s">
        <v>10123</v>
      </c>
      <c r="D3409" s="1608">
        <v>3.9499999999999997</v>
      </c>
      <c r="E3409" s="210">
        <f>VLOOKUP(A3409,'Lead Sheet'!A:B,2,0)</f>
        <v>0</v>
      </c>
      <c r="F3409" s="1608">
        <f t="shared" si="53"/>
        <v>0</v>
      </c>
      <c r="G3409" s="1648">
        <v>50</v>
      </c>
      <c r="H3409" s="1648">
        <v>200</v>
      </c>
      <c r="I3409" s="1648"/>
      <c r="J3409" s="1650">
        <v>199726033376</v>
      </c>
    </row>
    <row r="3410" spans="1:10">
      <c r="A3410" s="13" t="s">
        <v>12398</v>
      </c>
      <c r="B3410" s="13" t="s">
        <v>7212</v>
      </c>
      <c r="C3410" s="13" t="s">
        <v>10124</v>
      </c>
      <c r="D3410" s="1608">
        <v>4.75</v>
      </c>
      <c r="E3410" s="210">
        <f>VLOOKUP(A3410,'Lead Sheet'!A:B,2,0)</f>
        <v>0</v>
      </c>
      <c r="F3410" s="1608">
        <f t="shared" si="53"/>
        <v>0</v>
      </c>
      <c r="G3410" s="1648">
        <v>50</v>
      </c>
      <c r="H3410" s="1648">
        <v>300</v>
      </c>
      <c r="I3410" s="1648"/>
      <c r="J3410" s="1650">
        <v>199726033383</v>
      </c>
    </row>
    <row r="3411" spans="1:10">
      <c r="A3411" s="13" t="s">
        <v>12398</v>
      </c>
      <c r="B3411" s="13" t="s">
        <v>7213</v>
      </c>
      <c r="C3411" s="13" t="s">
        <v>10125</v>
      </c>
      <c r="D3411" s="1608">
        <v>6.63</v>
      </c>
      <c r="E3411" s="210">
        <f>VLOOKUP(A3411,'Lead Sheet'!A:B,2,0)</f>
        <v>0</v>
      </c>
      <c r="F3411" s="1608">
        <f t="shared" si="53"/>
        <v>0</v>
      </c>
      <c r="G3411" s="1648">
        <v>25</v>
      </c>
      <c r="H3411" s="1648">
        <v>150</v>
      </c>
      <c r="I3411" s="1648"/>
      <c r="J3411" s="1650">
        <v>199726033390</v>
      </c>
    </row>
    <row r="3412" spans="1:10">
      <c r="A3412" s="13" t="s">
        <v>12398</v>
      </c>
      <c r="B3412" s="13" t="s">
        <v>7214</v>
      </c>
      <c r="C3412" s="13" t="s">
        <v>10126</v>
      </c>
      <c r="D3412" s="1608">
        <v>8.2999999999999989</v>
      </c>
      <c r="E3412" s="210">
        <f>VLOOKUP(A3412,'Lead Sheet'!A:B,2,0)</f>
        <v>0</v>
      </c>
      <c r="F3412" s="1608">
        <f t="shared" si="53"/>
        <v>0</v>
      </c>
      <c r="G3412" s="1648">
        <v>25</v>
      </c>
      <c r="H3412" s="1648">
        <v>100</v>
      </c>
      <c r="I3412" s="1648"/>
      <c r="J3412" s="1650">
        <v>199726033406</v>
      </c>
    </row>
    <row r="3413" spans="1:10">
      <c r="A3413" s="13" t="s">
        <v>12398</v>
      </c>
      <c r="B3413" s="13" t="s">
        <v>7215</v>
      </c>
      <c r="C3413" s="13" t="s">
        <v>10127</v>
      </c>
      <c r="D3413" s="1608">
        <v>10.83</v>
      </c>
      <c r="E3413" s="210">
        <f>VLOOKUP(A3413,'Lead Sheet'!A:B,2,0)</f>
        <v>0</v>
      </c>
      <c r="F3413" s="1608">
        <f t="shared" si="53"/>
        <v>0</v>
      </c>
      <c r="G3413" s="1648">
        <v>25</v>
      </c>
      <c r="H3413" s="1648">
        <v>100</v>
      </c>
      <c r="I3413" s="1648"/>
      <c r="J3413" s="1650">
        <v>199726033413</v>
      </c>
    </row>
    <row r="3414" spans="1:10">
      <c r="A3414" s="13" t="s">
        <v>12398</v>
      </c>
      <c r="B3414" s="13" t="s">
        <v>6864</v>
      </c>
      <c r="C3414" s="13" t="s">
        <v>10128</v>
      </c>
      <c r="D3414" s="1608">
        <v>28.17</v>
      </c>
      <c r="E3414" s="210">
        <f>VLOOKUP(A3414,'Lead Sheet'!A:B,2,0)</f>
        <v>0</v>
      </c>
      <c r="F3414" s="1608">
        <f t="shared" si="53"/>
        <v>0</v>
      </c>
      <c r="G3414" s="1648">
        <v>10</v>
      </c>
      <c r="H3414" s="1648">
        <v>40</v>
      </c>
      <c r="I3414" s="1648"/>
      <c r="J3414" s="1650">
        <v>199726033420</v>
      </c>
    </row>
    <row r="3415" spans="1:10">
      <c r="A3415" s="13" t="s">
        <v>12398</v>
      </c>
      <c r="B3415" s="13" t="s">
        <v>7216</v>
      </c>
      <c r="C3415" s="13" t="s">
        <v>10129</v>
      </c>
      <c r="D3415" s="1608">
        <v>43.72</v>
      </c>
      <c r="E3415" s="210">
        <f>VLOOKUP(A3415,'Lead Sheet'!A:B,2,0)</f>
        <v>0</v>
      </c>
      <c r="F3415" s="1608">
        <f t="shared" si="53"/>
        <v>0</v>
      </c>
      <c r="G3415" s="1648">
        <v>15</v>
      </c>
      <c r="H3415" s="1648">
        <v>15</v>
      </c>
      <c r="I3415" s="1648"/>
      <c r="J3415" s="1650">
        <v>199726033437</v>
      </c>
    </row>
    <row r="3416" spans="1:10">
      <c r="A3416" s="13" t="s">
        <v>12398</v>
      </c>
      <c r="B3416" s="13" t="s">
        <v>7217</v>
      </c>
      <c r="C3416" s="13" t="s">
        <v>10130</v>
      </c>
      <c r="D3416" s="1608">
        <v>78.36</v>
      </c>
      <c r="E3416" s="210">
        <f>VLOOKUP(A3416,'Lead Sheet'!A:B,2,0)</f>
        <v>0</v>
      </c>
      <c r="F3416" s="1608">
        <f t="shared" si="53"/>
        <v>0</v>
      </c>
      <c r="G3416" s="1648">
        <v>4</v>
      </c>
      <c r="H3416" s="1648">
        <v>16</v>
      </c>
      <c r="I3416" s="1648"/>
      <c r="J3416" s="1650">
        <v>199726033444</v>
      </c>
    </row>
    <row r="3417" spans="1:10">
      <c r="A3417" s="13" t="s">
        <v>12398</v>
      </c>
      <c r="B3417" s="13" t="s">
        <v>6865</v>
      </c>
      <c r="C3417" s="13" t="s">
        <v>10131</v>
      </c>
      <c r="D3417" s="1608">
        <v>155.44999999999999</v>
      </c>
      <c r="E3417" s="210">
        <f>VLOOKUP(A3417,'Lead Sheet'!A:B,2,0)</f>
        <v>0</v>
      </c>
      <c r="F3417" s="1608">
        <f t="shared" si="53"/>
        <v>0</v>
      </c>
      <c r="G3417" s="1648">
        <v>10</v>
      </c>
      <c r="H3417" s="1648">
        <v>10</v>
      </c>
      <c r="I3417" s="1648"/>
      <c r="J3417" s="1650">
        <v>199726033451</v>
      </c>
    </row>
    <row r="3418" spans="1:10">
      <c r="A3418" s="13" t="s">
        <v>12398</v>
      </c>
      <c r="B3418" s="13" t="s">
        <v>6866</v>
      </c>
      <c r="C3418" s="13" t="s">
        <v>10132</v>
      </c>
      <c r="D3418" s="1608">
        <v>193.62</v>
      </c>
      <c r="E3418" s="210">
        <f>VLOOKUP(A3418,'Lead Sheet'!A:B,2,0)</f>
        <v>0</v>
      </c>
      <c r="F3418" s="1608">
        <f t="shared" si="53"/>
        <v>0</v>
      </c>
      <c r="G3418" s="1648">
        <v>5</v>
      </c>
      <c r="H3418" s="1648">
        <v>5</v>
      </c>
      <c r="I3418" s="1648"/>
      <c r="J3418" s="1650">
        <v>199726033468</v>
      </c>
    </row>
    <row r="3419" spans="1:10">
      <c r="A3419" s="13" t="s">
        <v>12398</v>
      </c>
      <c r="B3419" s="13" t="s">
        <v>6867</v>
      </c>
      <c r="C3419" s="13" t="s">
        <v>10133</v>
      </c>
      <c r="D3419" s="1608">
        <v>465.65</v>
      </c>
      <c r="E3419" s="210">
        <f>VLOOKUP(A3419,'Lead Sheet'!A:B,2,0)</f>
        <v>0</v>
      </c>
      <c r="F3419" s="1608">
        <f t="shared" si="53"/>
        <v>0</v>
      </c>
      <c r="G3419" s="1648">
        <v>6</v>
      </c>
      <c r="H3419" s="1648">
        <v>6</v>
      </c>
      <c r="I3419" s="1648"/>
      <c r="J3419" s="1650">
        <v>199726033475</v>
      </c>
    </row>
    <row r="3420" spans="1:10">
      <c r="A3420" s="13" t="s">
        <v>12398</v>
      </c>
      <c r="B3420" s="13" t="s">
        <v>6868</v>
      </c>
      <c r="C3420" s="13" t="s">
        <v>10134</v>
      </c>
      <c r="D3420" s="1608">
        <v>1212.17</v>
      </c>
      <c r="E3420" s="210">
        <f>VLOOKUP(A3420,'Lead Sheet'!A:B,2,0)</f>
        <v>0</v>
      </c>
      <c r="F3420" s="1608">
        <f t="shared" si="53"/>
        <v>0</v>
      </c>
      <c r="G3420" s="1648">
        <v>4</v>
      </c>
      <c r="H3420" s="1648">
        <v>4</v>
      </c>
      <c r="I3420" s="1648"/>
      <c r="J3420" s="1650">
        <v>199726033482</v>
      </c>
    </row>
    <row r="3421" spans="1:10">
      <c r="A3421" s="13" t="s">
        <v>12398</v>
      </c>
      <c r="B3421" s="13" t="s">
        <v>6869</v>
      </c>
      <c r="C3421" s="13" t="s">
        <v>10135</v>
      </c>
      <c r="D3421" s="1608">
        <v>17.310000000000002</v>
      </c>
      <c r="E3421" s="210">
        <f>VLOOKUP(A3421,'Lead Sheet'!A:B,2,0)</f>
        <v>0</v>
      </c>
      <c r="F3421" s="1608">
        <f t="shared" si="53"/>
        <v>0</v>
      </c>
      <c r="G3421" s="1648">
        <v>20</v>
      </c>
      <c r="H3421" s="1648">
        <v>80</v>
      </c>
      <c r="I3421" s="1648"/>
      <c r="J3421" s="1650">
        <v>199726033499</v>
      </c>
    </row>
    <row r="3422" spans="1:10">
      <c r="A3422" s="13" t="s">
        <v>12398</v>
      </c>
      <c r="B3422" s="13" t="s">
        <v>6870</v>
      </c>
      <c r="C3422" s="13" t="s">
        <v>10136</v>
      </c>
      <c r="D3422" s="1608">
        <v>45.08</v>
      </c>
      <c r="E3422" s="210">
        <f>VLOOKUP(A3422,'Lead Sheet'!A:B,2,0)</f>
        <v>0</v>
      </c>
      <c r="F3422" s="1608">
        <f t="shared" si="53"/>
        <v>0</v>
      </c>
      <c r="G3422" s="1648">
        <v>0</v>
      </c>
      <c r="H3422" s="1648">
        <v>0</v>
      </c>
      <c r="I3422" s="1648"/>
      <c r="J3422" s="1650">
        <v>199726033505</v>
      </c>
    </row>
    <row r="3423" spans="1:10">
      <c r="A3423" s="13" t="s">
        <v>12398</v>
      </c>
      <c r="B3423" s="13" t="s">
        <v>6871</v>
      </c>
      <c r="C3423" s="13" t="s">
        <v>10137</v>
      </c>
      <c r="D3423" s="1608">
        <v>69.940000000000012</v>
      </c>
      <c r="E3423" s="210">
        <f>VLOOKUP(A3423,'Lead Sheet'!A:B,2,0)</f>
        <v>0</v>
      </c>
      <c r="F3423" s="1608">
        <f t="shared" si="53"/>
        <v>0</v>
      </c>
      <c r="G3423" s="1648">
        <v>25</v>
      </c>
      <c r="H3423" s="1648">
        <v>25</v>
      </c>
      <c r="I3423" s="1648"/>
      <c r="J3423" s="1650">
        <v>199726033512</v>
      </c>
    </row>
    <row r="3424" spans="1:10">
      <c r="A3424" s="13" t="s">
        <v>12398</v>
      </c>
      <c r="B3424" s="13" t="s">
        <v>6872</v>
      </c>
      <c r="C3424" s="13" t="s">
        <v>10175</v>
      </c>
      <c r="D3424" s="1608">
        <v>5.91</v>
      </c>
      <c r="E3424" s="210">
        <f>VLOOKUP(A3424,'Lead Sheet'!A:B,2,0)</f>
        <v>0</v>
      </c>
      <c r="F3424" s="1608">
        <f t="shared" si="53"/>
        <v>0</v>
      </c>
      <c r="G3424" s="1648">
        <v>50</v>
      </c>
      <c r="H3424" s="1648">
        <v>200</v>
      </c>
      <c r="I3424" s="1648"/>
      <c r="J3424" s="1650">
        <v>199726033529</v>
      </c>
    </row>
    <row r="3425" spans="1:10">
      <c r="A3425" s="13" t="s">
        <v>12398</v>
      </c>
      <c r="B3425" s="13" t="s">
        <v>6873</v>
      </c>
      <c r="C3425" s="13" t="s">
        <v>10176</v>
      </c>
      <c r="D3425" s="1608">
        <v>9.7799999999999994</v>
      </c>
      <c r="E3425" s="210">
        <f>VLOOKUP(A3425,'Lead Sheet'!A:B,2,0)</f>
        <v>0</v>
      </c>
      <c r="F3425" s="1608">
        <f t="shared" si="53"/>
        <v>0</v>
      </c>
      <c r="G3425" s="1648">
        <v>50</v>
      </c>
      <c r="H3425" s="1648">
        <v>200</v>
      </c>
      <c r="I3425" s="1648"/>
      <c r="J3425" s="1650">
        <v>199726033536</v>
      </c>
    </row>
    <row r="3426" spans="1:10">
      <c r="A3426" s="13" t="s">
        <v>12398</v>
      </c>
      <c r="B3426" s="13" t="s">
        <v>6874</v>
      </c>
      <c r="C3426" s="13" t="s">
        <v>10177</v>
      </c>
      <c r="D3426" s="1608">
        <v>12.18</v>
      </c>
      <c r="E3426" s="210">
        <f>VLOOKUP(A3426,'Lead Sheet'!A:B,2,0)</f>
        <v>0</v>
      </c>
      <c r="F3426" s="1608">
        <f t="shared" si="53"/>
        <v>0</v>
      </c>
      <c r="G3426" s="1648">
        <v>25</v>
      </c>
      <c r="H3426" s="1648">
        <v>100</v>
      </c>
      <c r="I3426" s="1648"/>
      <c r="J3426" s="1650">
        <v>199726033543</v>
      </c>
    </row>
    <row r="3427" spans="1:10">
      <c r="A3427" s="13" t="s">
        <v>12398</v>
      </c>
      <c r="B3427" s="13" t="s">
        <v>6875</v>
      </c>
      <c r="C3427" s="13" t="s">
        <v>10178</v>
      </c>
      <c r="D3427" s="1608">
        <v>16.100000000000001</v>
      </c>
      <c r="E3427" s="210">
        <f>VLOOKUP(A3427,'Lead Sheet'!A:B,2,0)</f>
        <v>0</v>
      </c>
      <c r="F3427" s="1608">
        <f t="shared" si="53"/>
        <v>0</v>
      </c>
      <c r="G3427" s="1648">
        <v>50</v>
      </c>
      <c r="H3427" s="1648">
        <v>50</v>
      </c>
      <c r="I3427" s="1648"/>
      <c r="J3427" s="1650">
        <v>199726033550</v>
      </c>
    </row>
    <row r="3428" spans="1:10">
      <c r="A3428" s="13" t="s">
        <v>12398</v>
      </c>
      <c r="B3428" s="13" t="s">
        <v>6876</v>
      </c>
      <c r="C3428" s="13" t="s">
        <v>10179</v>
      </c>
      <c r="D3428" s="1608">
        <v>18.270000000000003</v>
      </c>
      <c r="E3428" s="210">
        <f>VLOOKUP(A3428,'Lead Sheet'!A:B,2,0)</f>
        <v>0</v>
      </c>
      <c r="F3428" s="1608">
        <f t="shared" si="53"/>
        <v>0</v>
      </c>
      <c r="G3428" s="1648">
        <v>25</v>
      </c>
      <c r="H3428" s="1648">
        <v>25</v>
      </c>
      <c r="I3428" s="1648"/>
      <c r="J3428" s="1650">
        <v>199726033567</v>
      </c>
    </row>
    <row r="3429" spans="1:10">
      <c r="A3429" s="13" t="s">
        <v>12398</v>
      </c>
      <c r="B3429" s="13" t="s">
        <v>6877</v>
      </c>
      <c r="C3429" s="13" t="s">
        <v>10180</v>
      </c>
      <c r="D3429" s="1608">
        <v>26.92</v>
      </c>
      <c r="E3429" s="210">
        <f>VLOOKUP(A3429,'Lead Sheet'!A:B,2,0)</f>
        <v>0</v>
      </c>
      <c r="F3429" s="1608">
        <f t="shared" si="53"/>
        <v>0</v>
      </c>
      <c r="G3429" s="1648">
        <v>8</v>
      </c>
      <c r="H3429" s="1648">
        <v>32</v>
      </c>
      <c r="I3429" s="1648"/>
      <c r="J3429" s="1650">
        <v>199726033574</v>
      </c>
    </row>
    <row r="3430" spans="1:10">
      <c r="A3430" s="13" t="s">
        <v>12398</v>
      </c>
      <c r="B3430" s="13" t="s">
        <v>6878</v>
      </c>
      <c r="C3430" s="13" t="s">
        <v>10181</v>
      </c>
      <c r="D3430" s="1608">
        <v>57.11</v>
      </c>
      <c r="E3430" s="210">
        <f>VLOOKUP(A3430,'Lead Sheet'!A:B,2,0)</f>
        <v>0</v>
      </c>
      <c r="F3430" s="1608">
        <f t="shared" si="53"/>
        <v>0</v>
      </c>
      <c r="G3430" s="1648">
        <v>10</v>
      </c>
      <c r="H3430" s="1648">
        <v>10</v>
      </c>
      <c r="I3430" s="1648"/>
      <c r="J3430" s="1650">
        <v>199726033581</v>
      </c>
    </row>
    <row r="3431" spans="1:10">
      <c r="A3431" s="13" t="s">
        <v>12398</v>
      </c>
      <c r="B3431" s="13" t="s">
        <v>6879</v>
      </c>
      <c r="C3431" s="13" t="s">
        <v>10182</v>
      </c>
      <c r="D3431" s="1608">
        <v>70.070000000000007</v>
      </c>
      <c r="E3431" s="210">
        <f>VLOOKUP(A3431,'Lead Sheet'!A:B,2,0)</f>
        <v>0</v>
      </c>
      <c r="F3431" s="1608">
        <f t="shared" si="53"/>
        <v>0</v>
      </c>
      <c r="G3431" s="1648">
        <v>6</v>
      </c>
      <c r="H3431" s="1648">
        <v>6</v>
      </c>
      <c r="I3431" s="1648"/>
      <c r="J3431" s="1650">
        <v>199726033598</v>
      </c>
    </row>
    <row r="3432" spans="1:10">
      <c r="A3432" s="13" t="s">
        <v>12398</v>
      </c>
      <c r="B3432" s="13" t="s">
        <v>6880</v>
      </c>
      <c r="C3432" s="13" t="s">
        <v>10183</v>
      </c>
      <c r="D3432" s="1608">
        <v>103.77000000000001</v>
      </c>
      <c r="E3432" s="210">
        <f>VLOOKUP(A3432,'Lead Sheet'!A:B,2,0)</f>
        <v>0</v>
      </c>
      <c r="F3432" s="1608">
        <f t="shared" si="53"/>
        <v>0</v>
      </c>
      <c r="G3432" s="1648">
        <v>6</v>
      </c>
      <c r="H3432" s="1648">
        <v>6</v>
      </c>
      <c r="I3432" s="1648"/>
      <c r="J3432" s="1650">
        <v>199726033604</v>
      </c>
    </row>
    <row r="3433" spans="1:10">
      <c r="A3433" s="13" t="s">
        <v>12398</v>
      </c>
      <c r="B3433" s="13" t="s">
        <v>6881</v>
      </c>
      <c r="C3433" s="13" t="s">
        <v>10184</v>
      </c>
      <c r="D3433" s="1608">
        <v>1461.33</v>
      </c>
      <c r="E3433" s="210">
        <f>VLOOKUP(A3433,'Lead Sheet'!A:B,2,0)</f>
        <v>0</v>
      </c>
      <c r="F3433" s="1608">
        <f t="shared" si="53"/>
        <v>0</v>
      </c>
      <c r="G3433" s="1648">
        <v>2</v>
      </c>
      <c r="H3433" s="1648">
        <v>2</v>
      </c>
      <c r="I3433" s="1648"/>
      <c r="J3433" s="1650">
        <v>199726033611</v>
      </c>
    </row>
    <row r="3434" spans="1:10">
      <c r="A3434" s="13" t="s">
        <v>12398</v>
      </c>
      <c r="B3434" s="13" t="s">
        <v>6882</v>
      </c>
      <c r="C3434" s="13" t="s">
        <v>10185</v>
      </c>
      <c r="D3434" s="1608">
        <v>22.740000000000002</v>
      </c>
      <c r="E3434" s="210">
        <f>VLOOKUP(A3434,'Lead Sheet'!A:B,2,0)</f>
        <v>0</v>
      </c>
      <c r="F3434" s="1608">
        <f t="shared" si="53"/>
        <v>0</v>
      </c>
      <c r="G3434" s="1648">
        <v>50</v>
      </c>
      <c r="H3434" s="1648">
        <v>300</v>
      </c>
      <c r="I3434" s="1648"/>
      <c r="J3434" s="1650">
        <v>199726033628</v>
      </c>
    </row>
    <row r="3435" spans="1:10">
      <c r="A3435" s="13" t="s">
        <v>12398</v>
      </c>
      <c r="B3435" s="13" t="s">
        <v>6883</v>
      </c>
      <c r="C3435" s="13" t="s">
        <v>10186</v>
      </c>
      <c r="D3435" s="1608">
        <v>41.55</v>
      </c>
      <c r="E3435" s="210">
        <f>VLOOKUP(A3435,'Lead Sheet'!A:B,2,0)</f>
        <v>0</v>
      </c>
      <c r="F3435" s="1608">
        <f t="shared" si="53"/>
        <v>0</v>
      </c>
      <c r="G3435" s="1648">
        <v>10</v>
      </c>
      <c r="H3435" s="1648">
        <v>40</v>
      </c>
      <c r="I3435" s="1648"/>
      <c r="J3435" s="1650">
        <v>199726033635</v>
      </c>
    </row>
    <row r="3436" spans="1:10">
      <c r="A3436" s="13" t="s">
        <v>12398</v>
      </c>
      <c r="B3436" s="13" t="s">
        <v>6884</v>
      </c>
      <c r="C3436" s="13" t="s">
        <v>10187</v>
      </c>
      <c r="D3436" s="1608">
        <v>41.55</v>
      </c>
      <c r="E3436" s="210">
        <f>VLOOKUP(A3436,'Lead Sheet'!A:B,2,0)</f>
        <v>0</v>
      </c>
      <c r="F3436" s="1608">
        <f t="shared" si="53"/>
        <v>0</v>
      </c>
      <c r="G3436" s="1648">
        <v>10</v>
      </c>
      <c r="H3436" s="1648">
        <v>40</v>
      </c>
      <c r="I3436" s="1648"/>
      <c r="J3436" s="1650">
        <v>199726033642</v>
      </c>
    </row>
    <row r="3437" spans="1:10">
      <c r="A3437" s="13" t="s">
        <v>12398</v>
      </c>
      <c r="B3437" s="13" t="s">
        <v>6885</v>
      </c>
      <c r="C3437" s="13" t="s">
        <v>10188</v>
      </c>
      <c r="D3437" s="1608">
        <v>104.79</v>
      </c>
      <c r="E3437" s="210">
        <f>VLOOKUP(A3437,'Lead Sheet'!A:B,2,0)</f>
        <v>0</v>
      </c>
      <c r="F3437" s="1608">
        <f t="shared" si="53"/>
        <v>0</v>
      </c>
      <c r="G3437" s="1648">
        <v>18</v>
      </c>
      <c r="H3437" s="1648">
        <v>18</v>
      </c>
      <c r="I3437" s="1648"/>
      <c r="J3437" s="1650">
        <v>199726033659</v>
      </c>
    </row>
    <row r="3438" spans="1:10">
      <c r="A3438" s="13" t="s">
        <v>12398</v>
      </c>
      <c r="B3438" s="13" t="s">
        <v>6886</v>
      </c>
      <c r="C3438" s="13" t="s">
        <v>10189</v>
      </c>
      <c r="D3438" s="1608">
        <v>104.79</v>
      </c>
      <c r="E3438" s="210">
        <f>VLOOKUP(A3438,'Lead Sheet'!A:B,2,0)</f>
        <v>0</v>
      </c>
      <c r="F3438" s="1608">
        <f t="shared" si="53"/>
        <v>0</v>
      </c>
      <c r="G3438" s="1648">
        <v>15</v>
      </c>
      <c r="H3438" s="1648">
        <v>15</v>
      </c>
      <c r="I3438" s="1648"/>
      <c r="J3438" s="1650">
        <v>199726033666</v>
      </c>
    </row>
    <row r="3439" spans="1:10">
      <c r="A3439" s="13" t="s">
        <v>12398</v>
      </c>
      <c r="B3439" s="13" t="s">
        <v>6887</v>
      </c>
      <c r="C3439" s="13" t="s">
        <v>10190</v>
      </c>
      <c r="D3439" s="1608">
        <v>104.79</v>
      </c>
      <c r="E3439" s="210">
        <f>VLOOKUP(A3439,'Lead Sheet'!A:B,2,0)</f>
        <v>0</v>
      </c>
      <c r="F3439" s="1608">
        <f t="shared" si="53"/>
        <v>0</v>
      </c>
      <c r="G3439" s="1648">
        <v>12</v>
      </c>
      <c r="H3439" s="1648">
        <v>12</v>
      </c>
      <c r="I3439" s="1648"/>
      <c r="J3439" s="1650">
        <v>199726033673</v>
      </c>
    </row>
    <row r="3440" spans="1:10">
      <c r="A3440" s="13" t="s">
        <v>12398</v>
      </c>
      <c r="B3440" s="13" t="s">
        <v>6888</v>
      </c>
      <c r="C3440" s="13" t="s">
        <v>10191</v>
      </c>
      <c r="D3440" s="1608">
        <v>102.05000000000001</v>
      </c>
      <c r="E3440" s="210">
        <f>VLOOKUP(A3440,'Lead Sheet'!A:B,2,0)</f>
        <v>0</v>
      </c>
      <c r="F3440" s="1608">
        <f t="shared" si="53"/>
        <v>0</v>
      </c>
      <c r="G3440" s="1648">
        <v>8</v>
      </c>
      <c r="H3440" s="1648">
        <v>8</v>
      </c>
      <c r="I3440" s="1648"/>
      <c r="J3440" s="1650">
        <v>199726033680</v>
      </c>
    </row>
    <row r="3441" spans="1:10">
      <c r="A3441" s="13" t="s">
        <v>12398</v>
      </c>
      <c r="B3441" s="13" t="s">
        <v>6889</v>
      </c>
      <c r="C3441" s="13" t="s">
        <v>10192</v>
      </c>
      <c r="D3441" s="1608">
        <v>180.35</v>
      </c>
      <c r="E3441" s="210">
        <f>VLOOKUP(A3441,'Lead Sheet'!A:B,2,0)</f>
        <v>0</v>
      </c>
      <c r="F3441" s="1608">
        <f t="shared" si="53"/>
        <v>0</v>
      </c>
      <c r="G3441" s="1648">
        <v>6</v>
      </c>
      <c r="H3441" s="1648">
        <v>6</v>
      </c>
      <c r="I3441" s="1648"/>
      <c r="J3441" s="1650">
        <v>199726033697</v>
      </c>
    </row>
    <row r="3442" spans="1:10">
      <c r="A3442" s="13" t="s">
        <v>12398</v>
      </c>
      <c r="B3442" s="13" t="s">
        <v>6890</v>
      </c>
      <c r="C3442" s="13" t="s">
        <v>10193</v>
      </c>
      <c r="D3442" s="1608">
        <v>180.35</v>
      </c>
      <c r="E3442" s="210">
        <f>VLOOKUP(A3442,'Lead Sheet'!A:B,2,0)</f>
        <v>0</v>
      </c>
      <c r="F3442" s="1608">
        <f t="shared" si="53"/>
        <v>0</v>
      </c>
      <c r="G3442" s="1648">
        <v>5</v>
      </c>
      <c r="H3442" s="1648">
        <v>5</v>
      </c>
      <c r="I3442" s="1648"/>
      <c r="J3442" s="1650">
        <v>199726033703</v>
      </c>
    </row>
    <row r="3443" spans="1:10">
      <c r="A3443" s="13" t="s">
        <v>12398</v>
      </c>
      <c r="B3443" s="13" t="s">
        <v>6891</v>
      </c>
      <c r="C3443" s="13" t="s">
        <v>10194</v>
      </c>
      <c r="D3443" s="1608">
        <v>965.56999999999994</v>
      </c>
      <c r="E3443" s="210">
        <f>VLOOKUP(A3443,'Lead Sheet'!A:B,2,0)</f>
        <v>0</v>
      </c>
      <c r="F3443" s="1608">
        <f t="shared" si="53"/>
        <v>0</v>
      </c>
      <c r="G3443" s="1648">
        <v>3</v>
      </c>
      <c r="H3443" s="1648">
        <v>3</v>
      </c>
      <c r="I3443" s="1648"/>
      <c r="J3443" s="1650">
        <v>199726033710</v>
      </c>
    </row>
    <row r="3444" spans="1:10">
      <c r="A3444" s="13" t="s">
        <v>12398</v>
      </c>
      <c r="B3444" s="13" t="s">
        <v>6892</v>
      </c>
      <c r="C3444" s="13" t="s">
        <v>10195</v>
      </c>
      <c r="D3444" s="1608">
        <v>1153.04</v>
      </c>
      <c r="E3444" s="210">
        <f>VLOOKUP(A3444,'Lead Sheet'!A:B,2,0)</f>
        <v>0</v>
      </c>
      <c r="F3444" s="1608">
        <f t="shared" si="53"/>
        <v>0</v>
      </c>
      <c r="G3444" s="1648">
        <v>2</v>
      </c>
      <c r="H3444" s="1648">
        <v>2</v>
      </c>
      <c r="I3444" s="1648"/>
      <c r="J3444" s="1650">
        <v>199726033727</v>
      </c>
    </row>
    <row r="3445" spans="1:10">
      <c r="A3445" s="13" t="s">
        <v>12398</v>
      </c>
      <c r="B3445" s="13" t="s">
        <v>7218</v>
      </c>
      <c r="C3445" s="13" t="s">
        <v>10196</v>
      </c>
      <c r="D3445" s="1608">
        <v>2.5599999999999996</v>
      </c>
      <c r="E3445" s="210">
        <f>VLOOKUP(A3445,'Lead Sheet'!A:B,2,0)</f>
        <v>0</v>
      </c>
      <c r="F3445" s="1608">
        <f t="shared" si="53"/>
        <v>0</v>
      </c>
      <c r="G3445" s="1648">
        <v>50</v>
      </c>
      <c r="H3445" s="1648">
        <v>600</v>
      </c>
      <c r="I3445" s="1648"/>
      <c r="J3445" s="1650">
        <v>199726033734</v>
      </c>
    </row>
    <row r="3446" spans="1:10">
      <c r="A3446" s="13" t="s">
        <v>12398</v>
      </c>
      <c r="B3446" s="13" t="s">
        <v>7850</v>
      </c>
      <c r="C3446" s="13" t="s">
        <v>10197</v>
      </c>
      <c r="D3446" s="1608">
        <v>3.9499999999999997</v>
      </c>
      <c r="E3446" s="210">
        <f>VLOOKUP(A3446,'Lead Sheet'!A:B,2,0)</f>
        <v>0</v>
      </c>
      <c r="F3446" s="1608">
        <f t="shared" si="53"/>
        <v>0</v>
      </c>
      <c r="G3446" s="1648">
        <v>50</v>
      </c>
      <c r="H3446" s="1648">
        <v>200</v>
      </c>
      <c r="I3446" s="1648"/>
      <c r="J3446" s="1650">
        <v>199726033741</v>
      </c>
    </row>
    <row r="3447" spans="1:10">
      <c r="A3447" s="13" t="s">
        <v>12398</v>
      </c>
      <c r="B3447" s="13" t="s">
        <v>7219</v>
      </c>
      <c r="C3447" s="13" t="s">
        <v>10198</v>
      </c>
      <c r="D3447" s="1608">
        <v>4.75</v>
      </c>
      <c r="E3447" s="210">
        <f>VLOOKUP(A3447,'Lead Sheet'!A:B,2,0)</f>
        <v>0</v>
      </c>
      <c r="F3447" s="1608">
        <f t="shared" si="53"/>
        <v>0</v>
      </c>
      <c r="G3447" s="1648">
        <v>50</v>
      </c>
      <c r="H3447" s="1648">
        <v>200</v>
      </c>
      <c r="I3447" s="1648"/>
      <c r="J3447" s="1650">
        <v>199726033758</v>
      </c>
    </row>
    <row r="3448" spans="1:10">
      <c r="A3448" s="13" t="s">
        <v>12398</v>
      </c>
      <c r="B3448" s="13" t="s">
        <v>6893</v>
      </c>
      <c r="C3448" s="13" t="s">
        <v>10199</v>
      </c>
      <c r="D3448" s="1608">
        <v>6.63</v>
      </c>
      <c r="E3448" s="210">
        <f>VLOOKUP(A3448,'Lead Sheet'!A:B,2,0)</f>
        <v>0</v>
      </c>
      <c r="F3448" s="1608">
        <f t="shared" si="53"/>
        <v>0</v>
      </c>
      <c r="G3448" s="1648">
        <v>25</v>
      </c>
      <c r="H3448" s="1648">
        <v>100</v>
      </c>
      <c r="I3448" s="1648"/>
      <c r="J3448" s="1650">
        <v>199726033765</v>
      </c>
    </row>
    <row r="3449" spans="1:10">
      <c r="A3449" s="13" t="s">
        <v>12398</v>
      </c>
      <c r="B3449" s="13" t="s">
        <v>7220</v>
      </c>
      <c r="C3449" s="13" t="s">
        <v>10200</v>
      </c>
      <c r="D3449" s="1608">
        <v>8.2999999999999989</v>
      </c>
      <c r="E3449" s="210">
        <f>VLOOKUP(A3449,'Lead Sheet'!A:B,2,0)</f>
        <v>0</v>
      </c>
      <c r="F3449" s="1608">
        <f t="shared" si="53"/>
        <v>0</v>
      </c>
      <c r="G3449" s="1648">
        <v>25</v>
      </c>
      <c r="H3449" s="1648">
        <v>150</v>
      </c>
      <c r="I3449" s="1648"/>
      <c r="J3449" s="1650">
        <v>199726033772</v>
      </c>
    </row>
    <row r="3450" spans="1:10">
      <c r="A3450" s="13" t="s">
        <v>12398</v>
      </c>
      <c r="B3450" s="13" t="s">
        <v>7221</v>
      </c>
      <c r="C3450" s="13" t="s">
        <v>10201</v>
      </c>
      <c r="D3450" s="1608">
        <v>10.83</v>
      </c>
      <c r="E3450" s="210">
        <f>VLOOKUP(A3450,'Lead Sheet'!A:B,2,0)</f>
        <v>0</v>
      </c>
      <c r="F3450" s="1608">
        <f t="shared" si="53"/>
        <v>0</v>
      </c>
      <c r="G3450" s="1648">
        <v>25</v>
      </c>
      <c r="H3450" s="1648">
        <v>100</v>
      </c>
      <c r="I3450" s="1648"/>
      <c r="J3450" s="1650">
        <v>199726033789</v>
      </c>
    </row>
    <row r="3451" spans="1:10">
      <c r="A3451" s="13" t="s">
        <v>12398</v>
      </c>
      <c r="B3451" s="13" t="s">
        <v>6894</v>
      </c>
      <c r="C3451" s="13" t="s">
        <v>10202</v>
      </c>
      <c r="D3451" s="1608">
        <v>35.18</v>
      </c>
      <c r="E3451" s="210">
        <f>VLOOKUP(A3451,'Lead Sheet'!A:B,2,0)</f>
        <v>0</v>
      </c>
      <c r="F3451" s="1608">
        <f t="shared" si="53"/>
        <v>0</v>
      </c>
      <c r="G3451" s="1648">
        <v>10</v>
      </c>
      <c r="H3451" s="1648">
        <v>40</v>
      </c>
      <c r="I3451" s="1648"/>
      <c r="J3451" s="1650">
        <v>199726033796</v>
      </c>
    </row>
    <row r="3452" spans="1:10">
      <c r="A3452" s="13" t="s">
        <v>12398</v>
      </c>
      <c r="B3452" s="13" t="s">
        <v>6895</v>
      </c>
      <c r="C3452" s="13" t="s">
        <v>10203</v>
      </c>
      <c r="D3452" s="1608">
        <v>43.71</v>
      </c>
      <c r="E3452" s="210">
        <f>VLOOKUP(A3452,'Lead Sheet'!A:B,2,0)</f>
        <v>0</v>
      </c>
      <c r="F3452" s="1608">
        <f t="shared" si="53"/>
        <v>0</v>
      </c>
      <c r="G3452" s="1648">
        <v>5</v>
      </c>
      <c r="H3452" s="1648">
        <v>30</v>
      </c>
      <c r="I3452" s="1648"/>
      <c r="J3452" s="1650">
        <v>199726033802</v>
      </c>
    </row>
    <row r="3453" spans="1:10">
      <c r="A3453" s="13" t="s">
        <v>12398</v>
      </c>
      <c r="B3453" s="13" t="s">
        <v>6896</v>
      </c>
      <c r="C3453" s="13" t="s">
        <v>10204</v>
      </c>
      <c r="D3453" s="1608">
        <v>78.350000000000009</v>
      </c>
      <c r="E3453" s="210">
        <f>VLOOKUP(A3453,'Lead Sheet'!A:B,2,0)</f>
        <v>0</v>
      </c>
      <c r="F3453" s="1608">
        <f t="shared" si="53"/>
        <v>0</v>
      </c>
      <c r="G3453" s="1648">
        <v>20</v>
      </c>
      <c r="H3453" s="1648">
        <v>20</v>
      </c>
      <c r="I3453" s="1648"/>
      <c r="J3453" s="1650">
        <v>199726033819</v>
      </c>
    </row>
    <row r="3454" spans="1:10">
      <c r="A3454" s="13" t="s">
        <v>12398</v>
      </c>
      <c r="B3454" s="13" t="s">
        <v>6897</v>
      </c>
      <c r="C3454" s="13" t="s">
        <v>10205</v>
      </c>
      <c r="D3454" s="1608">
        <v>241.98999999999998</v>
      </c>
      <c r="E3454" s="210">
        <f>VLOOKUP(A3454,'Lead Sheet'!A:B,2,0)</f>
        <v>0</v>
      </c>
      <c r="F3454" s="1608">
        <f t="shared" si="53"/>
        <v>0</v>
      </c>
      <c r="G3454" s="1648">
        <v>8</v>
      </c>
      <c r="H3454" s="1648">
        <v>8</v>
      </c>
      <c r="I3454" s="1648"/>
      <c r="J3454" s="1650">
        <v>199726033826</v>
      </c>
    </row>
    <row r="3455" spans="1:10">
      <c r="A3455" s="13" t="s">
        <v>12398</v>
      </c>
      <c r="B3455" s="13" t="s">
        <v>6898</v>
      </c>
      <c r="C3455" s="13" t="s">
        <v>10206</v>
      </c>
      <c r="D3455" s="1608">
        <v>582.06999999999994</v>
      </c>
      <c r="E3455" s="210">
        <f>VLOOKUP(A3455,'Lead Sheet'!A:B,2,0)</f>
        <v>0</v>
      </c>
      <c r="F3455" s="1608">
        <f t="shared" si="53"/>
        <v>0</v>
      </c>
      <c r="G3455" s="1648">
        <v>0</v>
      </c>
      <c r="H3455" s="1648">
        <v>0</v>
      </c>
      <c r="I3455" s="1648"/>
      <c r="J3455" s="1650">
        <v>199726033833</v>
      </c>
    </row>
    <row r="3456" spans="1:10">
      <c r="A3456" s="13" t="s">
        <v>12398</v>
      </c>
      <c r="B3456" s="13" t="s">
        <v>6899</v>
      </c>
      <c r="C3456" s="13" t="s">
        <v>10207</v>
      </c>
      <c r="D3456" s="1608">
        <v>1531.56</v>
      </c>
      <c r="E3456" s="210">
        <f>VLOOKUP(A3456,'Lead Sheet'!A:B,2,0)</f>
        <v>0</v>
      </c>
      <c r="F3456" s="1608">
        <f t="shared" si="53"/>
        <v>0</v>
      </c>
      <c r="G3456" s="1648">
        <v>4</v>
      </c>
      <c r="H3456" s="1648">
        <v>4</v>
      </c>
      <c r="I3456" s="1648"/>
      <c r="J3456" s="1650">
        <v>199726033840</v>
      </c>
    </row>
    <row r="3457" spans="1:10">
      <c r="A3457" s="13" t="s">
        <v>12398</v>
      </c>
      <c r="B3457" s="13" t="s">
        <v>6900</v>
      </c>
      <c r="C3457" s="13" t="s">
        <v>10208</v>
      </c>
      <c r="D3457" s="1608">
        <v>2.7699999999999996</v>
      </c>
      <c r="E3457" s="210">
        <f>VLOOKUP(A3457,'Lead Sheet'!A:B,2,0)</f>
        <v>0</v>
      </c>
      <c r="F3457" s="1608">
        <f t="shared" si="53"/>
        <v>0</v>
      </c>
      <c r="G3457" s="1648">
        <v>50</v>
      </c>
      <c r="H3457" s="1648">
        <v>600</v>
      </c>
      <c r="I3457" s="1648"/>
      <c r="J3457" s="1650">
        <v>199726033857</v>
      </c>
    </row>
    <row r="3458" spans="1:10">
      <c r="A3458" s="13" t="s">
        <v>12398</v>
      </c>
      <c r="B3458" s="13" t="s">
        <v>7222</v>
      </c>
      <c r="C3458" s="13" t="s">
        <v>10209</v>
      </c>
      <c r="D3458" s="1608">
        <v>1</v>
      </c>
      <c r="E3458" s="210">
        <f>VLOOKUP(A3458,'Lead Sheet'!A:B,2,0)</f>
        <v>0</v>
      </c>
      <c r="F3458" s="1608">
        <f t="shared" si="53"/>
        <v>0</v>
      </c>
      <c r="G3458" s="1648">
        <v>50</v>
      </c>
      <c r="H3458" s="1648">
        <v>600</v>
      </c>
      <c r="I3458" s="1648"/>
      <c r="J3458" s="1650">
        <v>199726033864</v>
      </c>
    </row>
    <row r="3459" spans="1:10">
      <c r="A3459" s="13" t="s">
        <v>12398</v>
      </c>
      <c r="B3459" s="13" t="s">
        <v>7223</v>
      </c>
      <c r="C3459" s="13" t="s">
        <v>10210</v>
      </c>
      <c r="D3459" s="1608">
        <v>1.39</v>
      </c>
      <c r="E3459" s="210">
        <f>VLOOKUP(A3459,'Lead Sheet'!A:B,2,0)</f>
        <v>0</v>
      </c>
      <c r="F3459" s="1608">
        <f t="shared" ref="F3459:F3522" si="54">IFERROR(D3459*E3459,"NET")</f>
        <v>0</v>
      </c>
      <c r="G3459" s="1648">
        <v>100</v>
      </c>
      <c r="H3459" s="1648">
        <v>400</v>
      </c>
      <c r="I3459" s="1648"/>
      <c r="J3459" s="1650">
        <v>199726033871</v>
      </c>
    </row>
    <row r="3460" spans="1:10">
      <c r="A3460" s="13" t="s">
        <v>12398</v>
      </c>
      <c r="B3460" s="13" t="s">
        <v>7224</v>
      </c>
      <c r="C3460" s="13" t="s">
        <v>10211</v>
      </c>
      <c r="D3460" s="1608">
        <v>2.46</v>
      </c>
      <c r="E3460" s="210">
        <f>VLOOKUP(A3460,'Lead Sheet'!A:B,2,0)</f>
        <v>0</v>
      </c>
      <c r="F3460" s="1608">
        <f t="shared" si="54"/>
        <v>0</v>
      </c>
      <c r="G3460" s="1648">
        <v>50</v>
      </c>
      <c r="H3460" s="1648">
        <v>200</v>
      </c>
      <c r="I3460" s="1648"/>
      <c r="J3460" s="1650">
        <v>199726033888</v>
      </c>
    </row>
    <row r="3461" spans="1:10">
      <c r="A3461" s="13" t="s">
        <v>12398</v>
      </c>
      <c r="B3461" s="13" t="s">
        <v>7225</v>
      </c>
      <c r="C3461" s="13" t="s">
        <v>10212</v>
      </c>
      <c r="D3461" s="1608">
        <v>3.38</v>
      </c>
      <c r="E3461" s="210">
        <f>VLOOKUP(A3461,'Lead Sheet'!A:B,2,0)</f>
        <v>0</v>
      </c>
      <c r="F3461" s="1608">
        <f t="shared" si="54"/>
        <v>0</v>
      </c>
      <c r="G3461" s="1648">
        <v>25</v>
      </c>
      <c r="H3461" s="1648">
        <v>150</v>
      </c>
      <c r="I3461" s="1648"/>
      <c r="J3461" s="1650">
        <v>199726033895</v>
      </c>
    </row>
    <row r="3462" spans="1:10">
      <c r="A3462" s="13" t="s">
        <v>12398</v>
      </c>
      <c r="B3462" s="13" t="s">
        <v>7226</v>
      </c>
      <c r="C3462" s="13" t="s">
        <v>10213</v>
      </c>
      <c r="D3462" s="1608">
        <v>3.63</v>
      </c>
      <c r="E3462" s="210">
        <f>VLOOKUP(A3462,'Lead Sheet'!A:B,2,0)</f>
        <v>0</v>
      </c>
      <c r="F3462" s="1608">
        <f t="shared" si="54"/>
        <v>0</v>
      </c>
      <c r="G3462" s="1648">
        <v>25</v>
      </c>
      <c r="H3462" s="1648">
        <v>100</v>
      </c>
      <c r="I3462" s="1648"/>
      <c r="J3462" s="1650">
        <v>199726033901</v>
      </c>
    </row>
    <row r="3463" spans="1:10">
      <c r="A3463" s="13" t="s">
        <v>12398</v>
      </c>
      <c r="B3463" s="13" t="s">
        <v>7227</v>
      </c>
      <c r="C3463" s="13" t="s">
        <v>10214</v>
      </c>
      <c r="D3463" s="1608">
        <v>5.51</v>
      </c>
      <c r="E3463" s="210">
        <f>VLOOKUP(A3463,'Lead Sheet'!A:B,2,0)</f>
        <v>0</v>
      </c>
      <c r="F3463" s="1608">
        <f t="shared" si="54"/>
        <v>0</v>
      </c>
      <c r="G3463" s="1648">
        <v>25</v>
      </c>
      <c r="H3463" s="1648">
        <v>100</v>
      </c>
      <c r="I3463" s="1648"/>
      <c r="J3463" s="1650">
        <v>199726033918</v>
      </c>
    </row>
    <row r="3464" spans="1:10">
      <c r="A3464" s="13" t="s">
        <v>12398</v>
      </c>
      <c r="B3464" s="13" t="s">
        <v>6901</v>
      </c>
      <c r="C3464" s="13" t="s">
        <v>10215</v>
      </c>
      <c r="D3464" s="1608">
        <v>12.18</v>
      </c>
      <c r="E3464" s="210">
        <f>VLOOKUP(A3464,'Lead Sheet'!A:B,2,0)</f>
        <v>0</v>
      </c>
      <c r="F3464" s="1608">
        <f t="shared" si="54"/>
        <v>0</v>
      </c>
      <c r="G3464" s="1648">
        <v>12</v>
      </c>
      <c r="H3464" s="1648">
        <v>72</v>
      </c>
      <c r="I3464" s="1648"/>
      <c r="J3464" s="1650">
        <v>199726033925</v>
      </c>
    </row>
    <row r="3465" spans="1:10">
      <c r="A3465" s="13" t="s">
        <v>12398</v>
      </c>
      <c r="B3465" s="13" t="s">
        <v>7228</v>
      </c>
      <c r="C3465" s="13" t="s">
        <v>10216</v>
      </c>
      <c r="D3465" s="1608">
        <v>19.09</v>
      </c>
      <c r="E3465" s="210">
        <f>VLOOKUP(A3465,'Lead Sheet'!A:B,2,0)</f>
        <v>0</v>
      </c>
      <c r="F3465" s="1608">
        <f t="shared" si="54"/>
        <v>0</v>
      </c>
      <c r="G3465" s="1648">
        <v>10</v>
      </c>
      <c r="H3465" s="1648">
        <v>40</v>
      </c>
      <c r="I3465" s="1648"/>
      <c r="J3465" s="1650">
        <v>199726033932</v>
      </c>
    </row>
    <row r="3466" spans="1:10">
      <c r="A3466" s="13" t="s">
        <v>12398</v>
      </c>
      <c r="B3466" s="13" t="s">
        <v>7229</v>
      </c>
      <c r="C3466" s="13" t="s">
        <v>10217</v>
      </c>
      <c r="D3466" s="1608">
        <v>27.64</v>
      </c>
      <c r="E3466" s="210">
        <f>VLOOKUP(A3466,'Lead Sheet'!A:B,2,0)</f>
        <v>0</v>
      </c>
      <c r="F3466" s="1608">
        <f t="shared" si="54"/>
        <v>0</v>
      </c>
      <c r="G3466" s="1648">
        <v>6</v>
      </c>
      <c r="H3466" s="1648">
        <v>24</v>
      </c>
      <c r="I3466" s="1648"/>
      <c r="J3466" s="1650">
        <v>199726033949</v>
      </c>
    </row>
    <row r="3467" spans="1:10">
      <c r="A3467" s="13" t="s">
        <v>12398</v>
      </c>
      <c r="B3467" s="13" t="s">
        <v>10684</v>
      </c>
      <c r="C3467" s="13" t="s">
        <v>10218</v>
      </c>
      <c r="D3467" s="1608">
        <v>50.55</v>
      </c>
      <c r="E3467" s="210">
        <f>VLOOKUP(A3467,'Lead Sheet'!A:B,2,0)</f>
        <v>0</v>
      </c>
      <c r="F3467" s="1608">
        <f t="shared" si="54"/>
        <v>0</v>
      </c>
      <c r="G3467" s="1648">
        <v>15</v>
      </c>
      <c r="H3467" s="1648">
        <v>15</v>
      </c>
      <c r="I3467" s="1648"/>
      <c r="J3467" s="1650">
        <v>199726033956</v>
      </c>
    </row>
    <row r="3468" spans="1:10">
      <c r="A3468" s="13" t="s">
        <v>12398</v>
      </c>
      <c r="B3468" s="13" t="s">
        <v>7230</v>
      </c>
      <c r="C3468" s="13" t="s">
        <v>10219</v>
      </c>
      <c r="D3468" s="1608">
        <v>87.320000000000007</v>
      </c>
      <c r="E3468" s="210">
        <f>VLOOKUP(A3468,'Lead Sheet'!A:B,2,0)</f>
        <v>0</v>
      </c>
      <c r="F3468" s="1608">
        <f t="shared" si="54"/>
        <v>0</v>
      </c>
      <c r="G3468" s="1648">
        <v>6</v>
      </c>
      <c r="H3468" s="1648">
        <v>6</v>
      </c>
      <c r="I3468" s="1648"/>
      <c r="J3468" s="1650">
        <v>199726033963</v>
      </c>
    </row>
    <row r="3469" spans="1:10">
      <c r="A3469" s="13" t="s">
        <v>12398</v>
      </c>
      <c r="B3469" s="13" t="s">
        <v>6902</v>
      </c>
      <c r="C3469" s="13" t="s">
        <v>10220</v>
      </c>
      <c r="D3469" s="1608">
        <v>163.03</v>
      </c>
      <c r="E3469" s="210">
        <f>VLOOKUP(A3469,'Lead Sheet'!A:B,2,0)</f>
        <v>0</v>
      </c>
      <c r="F3469" s="1608">
        <f t="shared" si="54"/>
        <v>0</v>
      </c>
      <c r="G3469" s="1648">
        <v>8</v>
      </c>
      <c r="H3469" s="1648">
        <v>8</v>
      </c>
      <c r="I3469" s="1648"/>
      <c r="J3469" s="1650">
        <v>199726033970</v>
      </c>
    </row>
    <row r="3470" spans="1:10">
      <c r="A3470" s="13" t="s">
        <v>12398</v>
      </c>
      <c r="B3470" s="13" t="s">
        <v>6903</v>
      </c>
      <c r="C3470" s="13" t="s">
        <v>10221</v>
      </c>
      <c r="D3470" s="1608">
        <v>475.08</v>
      </c>
      <c r="E3470" s="210">
        <f>VLOOKUP(A3470,'Lead Sheet'!A:B,2,0)</f>
        <v>0</v>
      </c>
      <c r="F3470" s="1608">
        <f t="shared" si="54"/>
        <v>0</v>
      </c>
      <c r="G3470" s="1648">
        <v>8</v>
      </c>
      <c r="H3470" s="1648">
        <v>8</v>
      </c>
      <c r="I3470" s="1648"/>
      <c r="J3470" s="1650">
        <v>199726033987</v>
      </c>
    </row>
    <row r="3471" spans="1:10">
      <c r="A3471" s="13" t="s">
        <v>12398</v>
      </c>
      <c r="B3471" s="13" t="s">
        <v>6904</v>
      </c>
      <c r="C3471" s="13" t="s">
        <v>10222</v>
      </c>
      <c r="D3471" s="1608">
        <v>946.51</v>
      </c>
      <c r="E3471" s="210">
        <f>VLOOKUP(A3471,'Lead Sheet'!A:B,2,0)</f>
        <v>0</v>
      </c>
      <c r="F3471" s="1608">
        <f t="shared" si="54"/>
        <v>0</v>
      </c>
      <c r="G3471" s="1648">
        <v>2</v>
      </c>
      <c r="H3471" s="1648">
        <v>2</v>
      </c>
      <c r="I3471" s="1648"/>
      <c r="J3471" s="1650">
        <v>199726033994</v>
      </c>
    </row>
    <row r="3472" spans="1:10">
      <c r="A3472" s="13" t="s">
        <v>12398</v>
      </c>
      <c r="B3472" s="13" t="s">
        <v>7231</v>
      </c>
      <c r="C3472" s="13" t="s">
        <v>10138</v>
      </c>
      <c r="D3472" s="1608">
        <v>2.5599999999999996</v>
      </c>
      <c r="E3472" s="210">
        <f>VLOOKUP(A3472,'Lead Sheet'!A:B,2,0)</f>
        <v>0</v>
      </c>
      <c r="F3472" s="1608">
        <f t="shared" si="54"/>
        <v>0</v>
      </c>
      <c r="G3472" s="1648">
        <v>50</v>
      </c>
      <c r="H3472" s="1648">
        <v>400</v>
      </c>
      <c r="I3472" s="1648"/>
      <c r="J3472" s="1650">
        <v>199726034007</v>
      </c>
    </row>
    <row r="3473" spans="1:10">
      <c r="A3473" s="13" t="s">
        <v>12398</v>
      </c>
      <c r="B3473" s="13" t="s">
        <v>7851</v>
      </c>
      <c r="C3473" s="13" t="s">
        <v>10139</v>
      </c>
      <c r="D3473" s="1608">
        <v>6.0699999999999994</v>
      </c>
      <c r="E3473" s="210">
        <f>VLOOKUP(A3473,'Lead Sheet'!A:B,2,0)</f>
        <v>0</v>
      </c>
      <c r="F3473" s="1608">
        <f t="shared" si="54"/>
        <v>0</v>
      </c>
      <c r="G3473" s="1648">
        <v>25</v>
      </c>
      <c r="H3473" s="1648">
        <v>300</v>
      </c>
      <c r="I3473" s="1648"/>
      <c r="J3473" s="1650">
        <v>199726034014</v>
      </c>
    </row>
    <row r="3474" spans="1:10">
      <c r="A3474" s="13" t="s">
        <v>12398</v>
      </c>
      <c r="B3474" s="13" t="s">
        <v>7232</v>
      </c>
      <c r="C3474" s="13" t="s">
        <v>10140</v>
      </c>
      <c r="D3474" s="1608">
        <v>4.3599999999999994</v>
      </c>
      <c r="E3474" s="210">
        <f>VLOOKUP(A3474,'Lead Sheet'!A:B,2,0)</f>
        <v>0</v>
      </c>
      <c r="F3474" s="1608">
        <f t="shared" si="54"/>
        <v>0</v>
      </c>
      <c r="G3474" s="1648">
        <v>50</v>
      </c>
      <c r="H3474" s="1648">
        <v>300</v>
      </c>
      <c r="I3474" s="1648"/>
      <c r="J3474" s="1650">
        <v>199726034021</v>
      </c>
    </row>
    <row r="3475" spans="1:10">
      <c r="A3475" s="13" t="s">
        <v>12398</v>
      </c>
      <c r="B3475" s="13" t="s">
        <v>7852</v>
      </c>
      <c r="C3475" s="13" t="s">
        <v>10141</v>
      </c>
      <c r="D3475" s="1608">
        <v>11.459999999999999</v>
      </c>
      <c r="E3475" s="210">
        <f>VLOOKUP(A3475,'Lead Sheet'!A:B,2,0)</f>
        <v>0</v>
      </c>
      <c r="F3475" s="1608">
        <f t="shared" si="54"/>
        <v>0</v>
      </c>
      <c r="G3475" s="1648">
        <v>25</v>
      </c>
      <c r="H3475" s="1648">
        <v>150</v>
      </c>
      <c r="I3475" s="1648"/>
      <c r="J3475" s="1650">
        <v>199726034038</v>
      </c>
    </row>
    <row r="3476" spans="1:10">
      <c r="A3476" s="13" t="s">
        <v>12398</v>
      </c>
      <c r="B3476" s="13" t="s">
        <v>6905</v>
      </c>
      <c r="C3476" s="13" t="s">
        <v>10142</v>
      </c>
      <c r="D3476" s="1608">
        <v>11.45</v>
      </c>
      <c r="E3476" s="210">
        <f>VLOOKUP(A3476,'Lead Sheet'!A:B,2,0)</f>
        <v>0</v>
      </c>
      <c r="F3476" s="1608">
        <f t="shared" si="54"/>
        <v>0</v>
      </c>
      <c r="G3476" s="1648">
        <v>25</v>
      </c>
      <c r="H3476" s="1648">
        <v>150</v>
      </c>
      <c r="I3476" s="1648"/>
      <c r="J3476" s="1650">
        <v>199726034045</v>
      </c>
    </row>
    <row r="3477" spans="1:10">
      <c r="A3477" s="13" t="s">
        <v>12398</v>
      </c>
      <c r="B3477" s="13" t="s">
        <v>6906</v>
      </c>
      <c r="C3477" s="13" t="s">
        <v>10143</v>
      </c>
      <c r="D3477" s="1608">
        <v>7.3</v>
      </c>
      <c r="E3477" s="210">
        <f>VLOOKUP(A3477,'Lead Sheet'!A:B,2,0)</f>
        <v>0</v>
      </c>
      <c r="F3477" s="1608">
        <f t="shared" si="54"/>
        <v>0</v>
      </c>
      <c r="G3477" s="1648">
        <v>25</v>
      </c>
      <c r="H3477" s="1648">
        <v>150</v>
      </c>
      <c r="I3477" s="1648"/>
      <c r="J3477" s="1650">
        <v>199726034052</v>
      </c>
    </row>
    <row r="3478" spans="1:10">
      <c r="A3478" s="13" t="s">
        <v>12398</v>
      </c>
      <c r="B3478" s="13" t="s">
        <v>7853</v>
      </c>
      <c r="C3478" s="13" t="s">
        <v>10144</v>
      </c>
      <c r="D3478" s="1608">
        <v>9.5499999999999989</v>
      </c>
      <c r="E3478" s="210">
        <f>VLOOKUP(A3478,'Lead Sheet'!A:B,2,0)</f>
        <v>0</v>
      </c>
      <c r="F3478" s="1608">
        <f t="shared" si="54"/>
        <v>0</v>
      </c>
      <c r="G3478" s="1648">
        <v>25</v>
      </c>
      <c r="H3478" s="1648">
        <v>150</v>
      </c>
      <c r="I3478" s="1648"/>
      <c r="J3478" s="1650">
        <v>199726034069</v>
      </c>
    </row>
    <row r="3479" spans="1:10">
      <c r="A3479" s="13" t="s">
        <v>12398</v>
      </c>
      <c r="B3479" s="13" t="s">
        <v>7854</v>
      </c>
      <c r="C3479" s="13" t="s">
        <v>10145</v>
      </c>
      <c r="D3479" s="1608">
        <v>7.7299999999999995</v>
      </c>
      <c r="E3479" s="210">
        <f>VLOOKUP(A3479,'Lead Sheet'!A:B,2,0)</f>
        <v>0</v>
      </c>
      <c r="F3479" s="1608">
        <f t="shared" si="54"/>
        <v>0</v>
      </c>
      <c r="G3479" s="1648">
        <v>25</v>
      </c>
      <c r="H3479" s="1648">
        <v>150</v>
      </c>
      <c r="I3479" s="1648"/>
      <c r="J3479" s="1650">
        <v>199726034076</v>
      </c>
    </row>
    <row r="3480" spans="1:10">
      <c r="A3480" s="13" t="s">
        <v>12398</v>
      </c>
      <c r="B3480" s="13" t="s">
        <v>7855</v>
      </c>
      <c r="C3480" s="13" t="s">
        <v>10146</v>
      </c>
      <c r="D3480" s="1608">
        <v>11.95</v>
      </c>
      <c r="E3480" s="210">
        <f>VLOOKUP(A3480,'Lead Sheet'!A:B,2,0)</f>
        <v>0</v>
      </c>
      <c r="F3480" s="1608">
        <f t="shared" si="54"/>
        <v>0</v>
      </c>
      <c r="G3480" s="1648">
        <v>25</v>
      </c>
      <c r="H3480" s="1648">
        <v>100</v>
      </c>
      <c r="I3480" s="1648"/>
      <c r="J3480" s="1650">
        <v>199726034083</v>
      </c>
    </row>
    <row r="3481" spans="1:10">
      <c r="A3481" s="13" t="s">
        <v>12398</v>
      </c>
      <c r="B3481" s="13" t="s">
        <v>6907</v>
      </c>
      <c r="C3481" s="13" t="s">
        <v>10147</v>
      </c>
      <c r="D3481" s="1608">
        <v>7.7299999999999995</v>
      </c>
      <c r="E3481" s="210">
        <f>VLOOKUP(A3481,'Lead Sheet'!A:B,2,0)</f>
        <v>0</v>
      </c>
      <c r="F3481" s="1608">
        <f t="shared" si="54"/>
        <v>0</v>
      </c>
      <c r="G3481" s="1648">
        <v>25</v>
      </c>
      <c r="H3481" s="1648">
        <v>100</v>
      </c>
      <c r="I3481" s="1648"/>
      <c r="J3481" s="1650">
        <v>199726034090</v>
      </c>
    </row>
    <row r="3482" spans="1:10">
      <c r="A3482" s="13" t="s">
        <v>12398</v>
      </c>
      <c r="B3482" s="13" t="s">
        <v>10686</v>
      </c>
      <c r="C3482" s="13" t="s">
        <v>10148</v>
      </c>
      <c r="D3482" s="1608">
        <v>16.84</v>
      </c>
      <c r="E3482" s="210">
        <f>VLOOKUP(A3482,'Lead Sheet'!A:B,2,0)</f>
        <v>0</v>
      </c>
      <c r="F3482" s="1608">
        <f t="shared" si="54"/>
        <v>0</v>
      </c>
      <c r="G3482" s="1648">
        <v>10</v>
      </c>
      <c r="H3482" s="1648">
        <v>80</v>
      </c>
      <c r="I3482" s="1648"/>
      <c r="J3482" s="1650">
        <v>199726034106</v>
      </c>
    </row>
    <row r="3483" spans="1:10">
      <c r="A3483" s="13" t="s">
        <v>12398</v>
      </c>
      <c r="B3483" s="13" t="s">
        <v>10687</v>
      </c>
      <c r="C3483" s="13" t="s">
        <v>10149</v>
      </c>
      <c r="D3483" s="1608">
        <v>16.84</v>
      </c>
      <c r="E3483" s="210">
        <f>VLOOKUP(A3483,'Lead Sheet'!A:B,2,0)</f>
        <v>0</v>
      </c>
      <c r="F3483" s="1608">
        <f t="shared" si="54"/>
        <v>0</v>
      </c>
      <c r="G3483" s="1648">
        <v>10</v>
      </c>
      <c r="H3483" s="1648">
        <v>80</v>
      </c>
      <c r="I3483" s="1648"/>
      <c r="J3483" s="1650">
        <v>199726034113</v>
      </c>
    </row>
    <row r="3484" spans="1:10">
      <c r="A3484" s="13" t="s">
        <v>12398</v>
      </c>
      <c r="B3484" s="13" t="s">
        <v>7860</v>
      </c>
      <c r="C3484" s="13" t="s">
        <v>10150</v>
      </c>
      <c r="D3484" s="1608">
        <v>17.73</v>
      </c>
      <c r="E3484" s="210">
        <f>VLOOKUP(A3484,'Lead Sheet'!A:B,2,0)</f>
        <v>0</v>
      </c>
      <c r="F3484" s="1608">
        <f t="shared" si="54"/>
        <v>0</v>
      </c>
      <c r="G3484" s="1648">
        <v>25</v>
      </c>
      <c r="H3484" s="1648">
        <v>150</v>
      </c>
      <c r="I3484" s="1648"/>
      <c r="J3484" s="1650">
        <v>199726034120</v>
      </c>
    </row>
    <row r="3485" spans="1:10">
      <c r="A3485" s="13" t="s">
        <v>12398</v>
      </c>
      <c r="B3485" s="13" t="s">
        <v>10685</v>
      </c>
      <c r="C3485" s="13" t="s">
        <v>10151</v>
      </c>
      <c r="D3485" s="1608">
        <v>16.84</v>
      </c>
      <c r="E3485" s="210">
        <f>VLOOKUP(A3485,'Lead Sheet'!A:B,2,0)</f>
        <v>0</v>
      </c>
      <c r="F3485" s="1608">
        <f t="shared" si="54"/>
        <v>0</v>
      </c>
      <c r="G3485" s="1648">
        <v>10</v>
      </c>
      <c r="H3485" s="1648">
        <v>80</v>
      </c>
      <c r="I3485" s="1648"/>
      <c r="J3485" s="1650">
        <v>199726034137</v>
      </c>
    </row>
    <row r="3486" spans="1:10">
      <c r="A3486" s="13" t="s">
        <v>12398</v>
      </c>
      <c r="B3486" s="13" t="s">
        <v>7856</v>
      </c>
      <c r="C3486" s="13" t="s">
        <v>10152</v>
      </c>
      <c r="D3486" s="1608">
        <v>12.32</v>
      </c>
      <c r="E3486" s="210">
        <f>VLOOKUP(A3486,'Lead Sheet'!A:B,2,0)</f>
        <v>0</v>
      </c>
      <c r="F3486" s="1608">
        <f t="shared" si="54"/>
        <v>0</v>
      </c>
      <c r="G3486" s="1648">
        <v>10</v>
      </c>
      <c r="H3486" s="1648">
        <v>80</v>
      </c>
      <c r="I3486" s="1648"/>
      <c r="J3486" s="1650">
        <v>199726034144</v>
      </c>
    </row>
    <row r="3487" spans="1:10">
      <c r="A3487" s="13" t="s">
        <v>12398</v>
      </c>
      <c r="B3487" s="13" t="s">
        <v>6908</v>
      </c>
      <c r="C3487" s="13" t="s">
        <v>10153</v>
      </c>
      <c r="D3487" s="1608">
        <v>32.909999999999997</v>
      </c>
      <c r="E3487" s="210">
        <f>VLOOKUP(A3487,'Lead Sheet'!A:B,2,0)</f>
        <v>0</v>
      </c>
      <c r="F3487" s="1608">
        <f t="shared" si="54"/>
        <v>0</v>
      </c>
      <c r="G3487" s="1648">
        <v>10</v>
      </c>
      <c r="H3487" s="1648">
        <v>40</v>
      </c>
      <c r="I3487" s="1648"/>
      <c r="J3487" s="1650">
        <v>199726034151</v>
      </c>
    </row>
    <row r="3488" spans="1:10">
      <c r="A3488" s="13" t="s">
        <v>12398</v>
      </c>
      <c r="B3488" s="13" t="s">
        <v>6909</v>
      </c>
      <c r="C3488" s="13" t="s">
        <v>10154</v>
      </c>
      <c r="D3488" s="1608">
        <v>25.360000000000003</v>
      </c>
      <c r="E3488" s="210">
        <f>VLOOKUP(A3488,'Lead Sheet'!A:B,2,0)</f>
        <v>0</v>
      </c>
      <c r="F3488" s="1608">
        <f t="shared" si="54"/>
        <v>0</v>
      </c>
      <c r="G3488" s="1648">
        <v>10</v>
      </c>
      <c r="H3488" s="1648">
        <v>40</v>
      </c>
      <c r="I3488" s="1648"/>
      <c r="J3488" s="1650">
        <v>199726034168</v>
      </c>
    </row>
    <row r="3489" spans="1:10">
      <c r="A3489" s="13" t="s">
        <v>12398</v>
      </c>
      <c r="B3489" s="13" t="s">
        <v>7857</v>
      </c>
      <c r="C3489" s="13" t="s">
        <v>10155</v>
      </c>
      <c r="D3489" s="1608">
        <v>66.22</v>
      </c>
      <c r="E3489" s="210">
        <f>VLOOKUP(A3489,'Lead Sheet'!A:B,2,0)</f>
        <v>0</v>
      </c>
      <c r="F3489" s="1608">
        <f t="shared" si="54"/>
        <v>0</v>
      </c>
      <c r="G3489" s="1648">
        <v>8</v>
      </c>
      <c r="H3489" s="1648">
        <v>32</v>
      </c>
      <c r="I3489" s="1648"/>
      <c r="J3489" s="1650">
        <v>199726034175</v>
      </c>
    </row>
    <row r="3490" spans="1:10">
      <c r="A3490" s="13" t="s">
        <v>12398</v>
      </c>
      <c r="B3490" s="13" t="s">
        <v>6910</v>
      </c>
      <c r="C3490" s="13" t="s">
        <v>10156</v>
      </c>
      <c r="D3490" s="1608">
        <v>70.83</v>
      </c>
      <c r="E3490" s="210">
        <f>VLOOKUP(A3490,'Lead Sheet'!A:B,2,0)</f>
        <v>0</v>
      </c>
      <c r="F3490" s="1608">
        <f t="shared" si="54"/>
        <v>0</v>
      </c>
      <c r="G3490" s="1648">
        <v>8</v>
      </c>
      <c r="H3490" s="1648">
        <v>32</v>
      </c>
      <c r="I3490" s="1648"/>
      <c r="J3490" s="1650">
        <v>199726034182</v>
      </c>
    </row>
    <row r="3491" spans="1:10">
      <c r="A3491" s="13" t="s">
        <v>12398</v>
      </c>
      <c r="B3491" s="13" t="s">
        <v>7858</v>
      </c>
      <c r="C3491" s="13" t="s">
        <v>10157</v>
      </c>
      <c r="D3491" s="1608">
        <v>80.190000000000012</v>
      </c>
      <c r="E3491" s="210">
        <f>VLOOKUP(A3491,'Lead Sheet'!A:B,2,0)</f>
        <v>0</v>
      </c>
      <c r="F3491" s="1608">
        <f t="shared" si="54"/>
        <v>0</v>
      </c>
      <c r="G3491" s="1648">
        <v>4</v>
      </c>
      <c r="H3491" s="1648">
        <v>16</v>
      </c>
      <c r="I3491" s="1648"/>
      <c r="J3491" s="1650">
        <v>199726034199</v>
      </c>
    </row>
    <row r="3492" spans="1:10">
      <c r="A3492" s="13" t="s">
        <v>12398</v>
      </c>
      <c r="B3492" s="13" t="s">
        <v>6911</v>
      </c>
      <c r="C3492" s="13" t="s">
        <v>10158</v>
      </c>
      <c r="D3492" s="1608">
        <v>101.03</v>
      </c>
      <c r="E3492" s="210">
        <f>VLOOKUP(A3492,'Lead Sheet'!A:B,2,0)</f>
        <v>0</v>
      </c>
      <c r="F3492" s="1608">
        <f t="shared" si="54"/>
        <v>0</v>
      </c>
      <c r="G3492" s="1648">
        <v>6</v>
      </c>
      <c r="H3492" s="1648">
        <v>24</v>
      </c>
      <c r="I3492" s="1648"/>
      <c r="J3492" s="1650">
        <v>199726034205</v>
      </c>
    </row>
    <row r="3493" spans="1:10">
      <c r="A3493" s="13" t="s">
        <v>12398</v>
      </c>
      <c r="B3493" s="13" t="s">
        <v>7859</v>
      </c>
      <c r="C3493" s="13" t="s">
        <v>10159</v>
      </c>
      <c r="D3493" s="1608">
        <v>82.75</v>
      </c>
      <c r="E3493" s="210">
        <f>VLOOKUP(A3493,'Lead Sheet'!A:B,2,0)</f>
        <v>0</v>
      </c>
      <c r="F3493" s="1608">
        <f t="shared" si="54"/>
        <v>0</v>
      </c>
      <c r="G3493" s="1648">
        <v>4</v>
      </c>
      <c r="H3493" s="1648">
        <v>16</v>
      </c>
      <c r="I3493" s="1648"/>
      <c r="J3493" s="1650">
        <v>199726034212</v>
      </c>
    </row>
    <row r="3494" spans="1:10">
      <c r="A3494" s="13" t="s">
        <v>12398</v>
      </c>
      <c r="B3494" s="13" t="s">
        <v>6912</v>
      </c>
      <c r="C3494" s="13" t="s">
        <v>10160</v>
      </c>
      <c r="D3494" s="1608">
        <v>215.42999999999998</v>
      </c>
      <c r="E3494" s="210">
        <f>VLOOKUP(A3494,'Lead Sheet'!A:B,2,0)</f>
        <v>0</v>
      </c>
      <c r="F3494" s="1608">
        <f t="shared" si="54"/>
        <v>0</v>
      </c>
      <c r="G3494" s="1648">
        <v>10</v>
      </c>
      <c r="H3494" s="1648">
        <v>10</v>
      </c>
      <c r="I3494" s="1648"/>
      <c r="J3494" s="1650">
        <v>199726034229</v>
      </c>
    </row>
    <row r="3495" spans="1:10">
      <c r="A3495" s="13" t="s">
        <v>12398</v>
      </c>
      <c r="B3495" s="13" t="s">
        <v>6913</v>
      </c>
      <c r="C3495" s="13" t="s">
        <v>10161</v>
      </c>
      <c r="D3495" s="1608">
        <v>188.88</v>
      </c>
      <c r="E3495" s="210">
        <f>VLOOKUP(A3495,'Lead Sheet'!A:B,2,0)</f>
        <v>0</v>
      </c>
      <c r="F3495" s="1608">
        <f t="shared" si="54"/>
        <v>0</v>
      </c>
      <c r="G3495" s="1648">
        <v>15</v>
      </c>
      <c r="H3495" s="1648">
        <v>15</v>
      </c>
      <c r="I3495" s="1648"/>
      <c r="J3495" s="1650">
        <v>199726034236</v>
      </c>
    </row>
    <row r="3496" spans="1:10">
      <c r="A3496" s="13" t="s">
        <v>12398</v>
      </c>
      <c r="B3496" s="13" t="s">
        <v>6914</v>
      </c>
      <c r="C3496" s="13" t="s">
        <v>10162</v>
      </c>
      <c r="D3496" s="1608">
        <v>109.18</v>
      </c>
      <c r="E3496" s="210">
        <f>VLOOKUP(A3496,'Lead Sheet'!A:B,2,0)</f>
        <v>0</v>
      </c>
      <c r="F3496" s="1608">
        <f t="shared" si="54"/>
        <v>0</v>
      </c>
      <c r="G3496" s="1648">
        <v>5</v>
      </c>
      <c r="H3496" s="1648">
        <v>5</v>
      </c>
      <c r="I3496" s="1648"/>
      <c r="J3496" s="1650">
        <v>199726034243</v>
      </c>
    </row>
    <row r="3497" spans="1:10">
      <c r="A3497" s="13" t="s">
        <v>12398</v>
      </c>
      <c r="B3497" s="13" t="s">
        <v>6915</v>
      </c>
      <c r="C3497" s="13" t="s">
        <v>10163</v>
      </c>
      <c r="D3497" s="1608">
        <v>253.17999999999998</v>
      </c>
      <c r="E3497" s="210">
        <f>VLOOKUP(A3497,'Lead Sheet'!A:B,2,0)</f>
        <v>0</v>
      </c>
      <c r="F3497" s="1608">
        <f t="shared" si="54"/>
        <v>0</v>
      </c>
      <c r="G3497" s="1648">
        <v>12</v>
      </c>
      <c r="H3497" s="1648">
        <v>12</v>
      </c>
      <c r="I3497" s="1648"/>
      <c r="J3497" s="1650">
        <v>199726034250</v>
      </c>
    </row>
    <row r="3498" spans="1:10">
      <c r="A3498" s="13" t="s">
        <v>12398</v>
      </c>
      <c r="B3498" s="13" t="s">
        <v>6916</v>
      </c>
      <c r="C3498" s="13" t="s">
        <v>10164</v>
      </c>
      <c r="D3498" s="1608">
        <v>279.60000000000002</v>
      </c>
      <c r="E3498" s="210">
        <f>VLOOKUP(A3498,'Lead Sheet'!A:B,2,0)</f>
        <v>0</v>
      </c>
      <c r="F3498" s="1608">
        <f t="shared" si="54"/>
        <v>0</v>
      </c>
      <c r="G3498" s="1648">
        <v>12</v>
      </c>
      <c r="H3498" s="1648">
        <v>12</v>
      </c>
      <c r="I3498" s="1648"/>
      <c r="J3498" s="1650">
        <v>199726034267</v>
      </c>
    </row>
    <row r="3499" spans="1:10">
      <c r="A3499" s="13" t="s">
        <v>12398</v>
      </c>
      <c r="B3499" s="13" t="s">
        <v>6917</v>
      </c>
      <c r="C3499" s="13" t="s">
        <v>10165</v>
      </c>
      <c r="D3499" s="1608">
        <v>1341.03</v>
      </c>
      <c r="E3499" s="210">
        <f>VLOOKUP(A3499,'Lead Sheet'!A:B,2,0)</f>
        <v>0</v>
      </c>
      <c r="F3499" s="1608">
        <f t="shared" si="54"/>
        <v>0</v>
      </c>
      <c r="G3499" s="1648">
        <v>8</v>
      </c>
      <c r="H3499" s="1648">
        <v>8</v>
      </c>
      <c r="I3499" s="1648"/>
      <c r="J3499" s="1650">
        <v>199726034274</v>
      </c>
    </row>
    <row r="3500" spans="1:10">
      <c r="A3500" s="13" t="s">
        <v>12398</v>
      </c>
      <c r="B3500" s="13" t="s">
        <v>6918</v>
      </c>
      <c r="C3500" s="13" t="s">
        <v>10166</v>
      </c>
      <c r="D3500" s="1608">
        <v>1341.03</v>
      </c>
      <c r="E3500" s="210">
        <f>VLOOKUP(A3500,'Lead Sheet'!A:B,2,0)</f>
        <v>0</v>
      </c>
      <c r="F3500" s="1608">
        <f t="shared" si="54"/>
        <v>0</v>
      </c>
      <c r="G3500" s="1648">
        <v>8</v>
      </c>
      <c r="H3500" s="1648">
        <v>8</v>
      </c>
      <c r="I3500" s="1648"/>
      <c r="J3500" s="1650">
        <v>199726034281</v>
      </c>
    </row>
    <row r="3501" spans="1:10">
      <c r="A3501" s="13" t="s">
        <v>12398</v>
      </c>
      <c r="B3501" s="13" t="s">
        <v>6919</v>
      </c>
      <c r="C3501" s="13" t="s">
        <v>10167</v>
      </c>
      <c r="D3501" s="1608">
        <v>1526.87</v>
      </c>
      <c r="E3501" s="210">
        <f>VLOOKUP(A3501,'Lead Sheet'!A:B,2,0)</f>
        <v>0</v>
      </c>
      <c r="F3501" s="1608">
        <f t="shared" si="54"/>
        <v>0</v>
      </c>
      <c r="G3501" s="1648">
        <v>3</v>
      </c>
      <c r="H3501" s="1648">
        <v>3</v>
      </c>
      <c r="I3501" s="1648"/>
      <c r="J3501" s="1650">
        <v>199726034298</v>
      </c>
    </row>
    <row r="3502" spans="1:10">
      <c r="A3502" s="13" t="s">
        <v>12398</v>
      </c>
      <c r="B3502" s="13" t="s">
        <v>6920</v>
      </c>
      <c r="C3502" s="13" t="s">
        <v>10168</v>
      </c>
      <c r="D3502" s="1608">
        <v>1526.87</v>
      </c>
      <c r="E3502" s="210">
        <f>VLOOKUP(A3502,'Lead Sheet'!A:B,2,0)</f>
        <v>0</v>
      </c>
      <c r="F3502" s="1608">
        <f t="shared" si="54"/>
        <v>0</v>
      </c>
      <c r="G3502" s="1648">
        <v>3</v>
      </c>
      <c r="H3502" s="1648">
        <v>3</v>
      </c>
      <c r="I3502" s="1648"/>
      <c r="J3502" s="1650">
        <v>199726034304</v>
      </c>
    </row>
    <row r="3503" spans="1:10">
      <c r="A3503" s="13" t="s">
        <v>12398</v>
      </c>
      <c r="B3503" s="13" t="s">
        <v>6921</v>
      </c>
      <c r="C3503" s="13" t="s">
        <v>10223</v>
      </c>
      <c r="D3503" s="1608">
        <v>64.290000000000006</v>
      </c>
      <c r="E3503" s="210">
        <f>VLOOKUP(A3503,'Lead Sheet'!A:B,2,0)</f>
        <v>0</v>
      </c>
      <c r="F3503" s="1608">
        <f t="shared" si="54"/>
        <v>0</v>
      </c>
      <c r="G3503" s="1648">
        <v>25</v>
      </c>
      <c r="H3503" s="1648">
        <v>150</v>
      </c>
      <c r="I3503" s="1648"/>
      <c r="J3503" s="1650">
        <v>199726034311</v>
      </c>
    </row>
    <row r="3504" spans="1:10">
      <c r="A3504" s="13" t="s">
        <v>12398</v>
      </c>
      <c r="B3504" s="13" t="s">
        <v>6922</v>
      </c>
      <c r="C3504" s="13" t="s">
        <v>10224</v>
      </c>
      <c r="D3504" s="1608">
        <v>66.599999999999994</v>
      </c>
      <c r="E3504" s="210">
        <f>VLOOKUP(A3504,'Lead Sheet'!A:B,2,0)</f>
        <v>0</v>
      </c>
      <c r="F3504" s="1608">
        <f t="shared" si="54"/>
        <v>0</v>
      </c>
      <c r="G3504" s="1648">
        <v>25</v>
      </c>
      <c r="H3504" s="1648">
        <v>100</v>
      </c>
      <c r="I3504" s="1648"/>
      <c r="J3504" s="1650">
        <v>199726034328</v>
      </c>
    </row>
    <row r="3505" spans="1:10">
      <c r="A3505" s="13" t="s">
        <v>12398</v>
      </c>
      <c r="B3505" s="13" t="s">
        <v>6923</v>
      </c>
      <c r="C3505" s="13" t="s">
        <v>10225</v>
      </c>
      <c r="D3505" s="1608">
        <v>88.440000000000012</v>
      </c>
      <c r="E3505" s="210">
        <f>VLOOKUP(A3505,'Lead Sheet'!A:B,2,0)</f>
        <v>0</v>
      </c>
      <c r="F3505" s="1608">
        <f t="shared" si="54"/>
        <v>0</v>
      </c>
      <c r="G3505" s="1648">
        <v>10</v>
      </c>
      <c r="H3505" s="1648">
        <v>80</v>
      </c>
      <c r="I3505" s="1648"/>
      <c r="J3505" s="1650">
        <v>199726034335</v>
      </c>
    </row>
    <row r="3506" spans="1:10">
      <c r="A3506" s="13" t="s">
        <v>12398</v>
      </c>
      <c r="B3506" s="13" t="s">
        <v>6924</v>
      </c>
      <c r="C3506" s="13" t="s">
        <v>10226</v>
      </c>
      <c r="D3506" s="1608">
        <v>104.6</v>
      </c>
      <c r="E3506" s="210">
        <f>VLOOKUP(A3506,'Lead Sheet'!A:B,2,0)</f>
        <v>0</v>
      </c>
      <c r="F3506" s="1608">
        <f t="shared" si="54"/>
        <v>0</v>
      </c>
      <c r="G3506" s="1648">
        <v>10</v>
      </c>
      <c r="H3506" s="1648">
        <v>60</v>
      </c>
      <c r="I3506" s="1648"/>
      <c r="J3506" s="1650">
        <v>199726034342</v>
      </c>
    </row>
    <row r="3507" spans="1:10">
      <c r="A3507" s="13" t="s">
        <v>12398</v>
      </c>
      <c r="B3507" s="13" t="s">
        <v>6925</v>
      </c>
      <c r="C3507" s="13" t="s">
        <v>10227</v>
      </c>
      <c r="D3507" s="1608">
        <v>84.03</v>
      </c>
      <c r="E3507" s="210">
        <f>VLOOKUP(A3507,'Lead Sheet'!A:B,2,0)</f>
        <v>0</v>
      </c>
      <c r="F3507" s="1608">
        <f t="shared" si="54"/>
        <v>0</v>
      </c>
      <c r="G3507" s="1648">
        <v>9</v>
      </c>
      <c r="H3507" s="1648">
        <v>36</v>
      </c>
      <c r="I3507" s="1648"/>
      <c r="J3507" s="1650">
        <v>199726034359</v>
      </c>
    </row>
    <row r="3508" spans="1:10">
      <c r="A3508" s="13" t="s">
        <v>12398</v>
      </c>
      <c r="B3508" s="13" t="s">
        <v>6926</v>
      </c>
      <c r="C3508" s="13" t="s">
        <v>10228</v>
      </c>
      <c r="D3508" s="1608">
        <v>121.89</v>
      </c>
      <c r="E3508" s="210">
        <f>VLOOKUP(A3508,'Lead Sheet'!A:B,2,0)</f>
        <v>0</v>
      </c>
      <c r="F3508" s="1608">
        <f t="shared" si="54"/>
        <v>0</v>
      </c>
      <c r="G3508" s="1648">
        <v>15</v>
      </c>
      <c r="H3508" s="1648">
        <v>15</v>
      </c>
      <c r="I3508" s="1648"/>
      <c r="J3508" s="1650">
        <v>199726034366</v>
      </c>
    </row>
    <row r="3509" spans="1:10">
      <c r="A3509" s="13" t="s">
        <v>12398</v>
      </c>
      <c r="B3509" s="13" t="s">
        <v>6927</v>
      </c>
      <c r="C3509" s="13" t="s">
        <v>10229</v>
      </c>
      <c r="D3509" s="1608">
        <v>107.72</v>
      </c>
      <c r="E3509" s="210">
        <f>VLOOKUP(A3509,'Lead Sheet'!A:B,2,0)</f>
        <v>0</v>
      </c>
      <c r="F3509" s="1608">
        <f t="shared" si="54"/>
        <v>0</v>
      </c>
      <c r="G3509" s="1648">
        <v>6</v>
      </c>
      <c r="H3509" s="1648">
        <v>24</v>
      </c>
      <c r="I3509" s="1648"/>
      <c r="J3509" s="1650">
        <v>199726034373</v>
      </c>
    </row>
    <row r="3510" spans="1:10">
      <c r="A3510" s="13" t="s">
        <v>12398</v>
      </c>
      <c r="B3510" s="13" t="s">
        <v>6928</v>
      </c>
      <c r="C3510" s="13" t="s">
        <v>10230</v>
      </c>
      <c r="D3510" s="1608">
        <v>101.2</v>
      </c>
      <c r="E3510" s="210">
        <f>VLOOKUP(A3510,'Lead Sheet'!A:B,2,0)</f>
        <v>0</v>
      </c>
      <c r="F3510" s="1608">
        <f t="shared" si="54"/>
        <v>0</v>
      </c>
      <c r="G3510" s="1648">
        <v>12</v>
      </c>
      <c r="H3510" s="1648">
        <v>12</v>
      </c>
      <c r="I3510" s="1648"/>
      <c r="J3510" s="1650">
        <v>199726034380</v>
      </c>
    </row>
    <row r="3511" spans="1:10">
      <c r="A3511" s="13" t="s">
        <v>12398</v>
      </c>
      <c r="B3511" s="13" t="s">
        <v>6929</v>
      </c>
      <c r="C3511" s="13" t="s">
        <v>10231</v>
      </c>
      <c r="D3511" s="1608">
        <v>356.11</v>
      </c>
      <c r="E3511" s="210">
        <f>VLOOKUP(A3511,'Lead Sheet'!A:B,2,0)</f>
        <v>0</v>
      </c>
      <c r="F3511" s="1608">
        <f t="shared" si="54"/>
        <v>0</v>
      </c>
      <c r="G3511" s="1648">
        <v>3</v>
      </c>
      <c r="H3511" s="1648">
        <v>3</v>
      </c>
      <c r="I3511" s="1648"/>
      <c r="J3511" s="1650">
        <v>199726034397</v>
      </c>
    </row>
    <row r="3512" spans="1:10">
      <c r="A3512" s="13" t="s">
        <v>12398</v>
      </c>
      <c r="B3512" s="13" t="s">
        <v>6930</v>
      </c>
      <c r="C3512" s="13" t="s">
        <v>10232</v>
      </c>
      <c r="D3512" s="1608">
        <v>227.67999999999998</v>
      </c>
      <c r="E3512" s="210">
        <f>VLOOKUP(A3512,'Lead Sheet'!A:B,2,0)</f>
        <v>0</v>
      </c>
      <c r="F3512" s="1608">
        <f t="shared" si="54"/>
        <v>0</v>
      </c>
      <c r="G3512" s="1648">
        <v>3</v>
      </c>
      <c r="H3512" s="1648">
        <v>3</v>
      </c>
      <c r="I3512" s="1648"/>
      <c r="J3512" s="1650">
        <v>199726034403</v>
      </c>
    </row>
    <row r="3513" spans="1:10">
      <c r="A3513" s="13" t="s">
        <v>12398</v>
      </c>
      <c r="B3513" s="13" t="s">
        <v>6931</v>
      </c>
      <c r="C3513" s="13" t="s">
        <v>10233</v>
      </c>
      <c r="D3513" s="1608">
        <v>145.13</v>
      </c>
      <c r="E3513" s="210">
        <f>VLOOKUP(A3513,'Lead Sheet'!A:B,2,0)</f>
        <v>0</v>
      </c>
      <c r="F3513" s="1608">
        <f t="shared" si="54"/>
        <v>0</v>
      </c>
      <c r="G3513" s="1648">
        <v>5</v>
      </c>
      <c r="H3513" s="1648">
        <v>5</v>
      </c>
      <c r="I3513" s="1648"/>
      <c r="J3513" s="1650">
        <v>199726034410</v>
      </c>
    </row>
    <row r="3514" spans="1:10">
      <c r="A3514" s="13" t="s">
        <v>12398</v>
      </c>
      <c r="B3514" s="13" t="s">
        <v>6932</v>
      </c>
      <c r="C3514" s="13" t="s">
        <v>9732</v>
      </c>
      <c r="D3514" s="1608">
        <v>1.93</v>
      </c>
      <c r="E3514" s="210">
        <f>VLOOKUP(A3514,'Lead Sheet'!A:B,2,0)</f>
        <v>0</v>
      </c>
      <c r="F3514" s="1608">
        <f t="shared" si="54"/>
        <v>0</v>
      </c>
      <c r="G3514" s="1648">
        <v>50</v>
      </c>
      <c r="H3514" s="1648">
        <v>600</v>
      </c>
      <c r="I3514" s="1648"/>
      <c r="J3514" s="1650">
        <v>199726034427</v>
      </c>
    </row>
    <row r="3515" spans="1:10">
      <c r="A3515" s="13" t="s">
        <v>12398</v>
      </c>
      <c r="B3515" s="13" t="s">
        <v>6933</v>
      </c>
      <c r="C3515" s="13" t="s">
        <v>9733</v>
      </c>
      <c r="D3515" s="1608">
        <v>3.6199999999999997</v>
      </c>
      <c r="E3515" s="210">
        <f>VLOOKUP(A3515,'Lead Sheet'!A:B,2,0)</f>
        <v>0</v>
      </c>
      <c r="F3515" s="1608">
        <f t="shared" si="54"/>
        <v>0</v>
      </c>
      <c r="G3515" s="1648">
        <v>50</v>
      </c>
      <c r="H3515" s="1648">
        <v>400</v>
      </c>
      <c r="I3515" s="1648"/>
      <c r="J3515" s="1650">
        <v>199726034434</v>
      </c>
    </row>
    <row r="3516" spans="1:10">
      <c r="A3516" s="13" t="s">
        <v>12398</v>
      </c>
      <c r="B3516" s="13" t="s">
        <v>6934</v>
      </c>
      <c r="C3516" s="13" t="s">
        <v>9734</v>
      </c>
      <c r="D3516" s="1608">
        <v>4.74</v>
      </c>
      <c r="E3516" s="210">
        <f>VLOOKUP(A3516,'Lead Sheet'!A:B,2,0)</f>
        <v>0</v>
      </c>
      <c r="F3516" s="1608">
        <f t="shared" si="54"/>
        <v>0</v>
      </c>
      <c r="G3516" s="1648">
        <v>50</v>
      </c>
      <c r="H3516" s="1648">
        <v>200</v>
      </c>
      <c r="I3516" s="1648"/>
      <c r="J3516" s="1650">
        <v>199726034441</v>
      </c>
    </row>
    <row r="3517" spans="1:10">
      <c r="A3517" s="13" t="s">
        <v>12398</v>
      </c>
      <c r="B3517" s="13" t="s">
        <v>6935</v>
      </c>
      <c r="C3517" s="13" t="s">
        <v>9735</v>
      </c>
      <c r="D3517" s="1608">
        <v>15.97</v>
      </c>
      <c r="E3517" s="210">
        <f>VLOOKUP(A3517,'Lead Sheet'!A:B,2,0)</f>
        <v>0</v>
      </c>
      <c r="F3517" s="1608">
        <f t="shared" si="54"/>
        <v>0</v>
      </c>
      <c r="G3517" s="1648">
        <v>10</v>
      </c>
      <c r="H3517" s="1648">
        <v>120</v>
      </c>
      <c r="I3517" s="1648"/>
      <c r="J3517" s="1650">
        <v>199726034458</v>
      </c>
    </row>
    <row r="3518" spans="1:10">
      <c r="A3518" s="13" t="s">
        <v>12398</v>
      </c>
      <c r="B3518" s="13" t="s">
        <v>6936</v>
      </c>
      <c r="C3518" s="13" t="s">
        <v>9736</v>
      </c>
      <c r="D3518" s="1608">
        <v>37.909999999999997</v>
      </c>
      <c r="E3518" s="210">
        <f>VLOOKUP(A3518,'Lead Sheet'!A:B,2,0)</f>
        <v>0</v>
      </c>
      <c r="F3518" s="1608">
        <f t="shared" si="54"/>
        <v>0</v>
      </c>
      <c r="G3518" s="1648">
        <v>10</v>
      </c>
      <c r="H3518" s="1648">
        <v>80</v>
      </c>
      <c r="I3518" s="1648"/>
      <c r="J3518" s="1650">
        <v>199726034465</v>
      </c>
    </row>
    <row r="3519" spans="1:10">
      <c r="A3519" s="13" t="s">
        <v>12398</v>
      </c>
      <c r="B3519" s="13" t="s">
        <v>7233</v>
      </c>
      <c r="C3519" s="13" t="s">
        <v>9846</v>
      </c>
      <c r="D3519" s="1608">
        <v>4.68</v>
      </c>
      <c r="E3519" s="210">
        <f>VLOOKUP(A3519,'Lead Sheet'!A:B,2,0)</f>
        <v>0</v>
      </c>
      <c r="F3519" s="1608">
        <f t="shared" si="54"/>
        <v>0</v>
      </c>
      <c r="G3519" s="1648">
        <v>50</v>
      </c>
      <c r="H3519" s="1648">
        <v>400</v>
      </c>
      <c r="I3519" s="1648"/>
      <c r="J3519" s="1650">
        <v>199726034472</v>
      </c>
    </row>
    <row r="3520" spans="1:10">
      <c r="A3520" s="13" t="s">
        <v>12398</v>
      </c>
      <c r="B3520" s="13" t="s">
        <v>6937</v>
      </c>
      <c r="C3520" s="13" t="s">
        <v>9847</v>
      </c>
      <c r="D3520" s="1608">
        <v>8.06</v>
      </c>
      <c r="E3520" s="210">
        <f>VLOOKUP(A3520,'Lead Sheet'!A:B,2,0)</f>
        <v>0</v>
      </c>
      <c r="F3520" s="1608">
        <f t="shared" si="54"/>
        <v>0</v>
      </c>
      <c r="G3520" s="1648">
        <v>50</v>
      </c>
      <c r="H3520" s="1648">
        <v>300</v>
      </c>
      <c r="I3520" s="1648"/>
      <c r="J3520" s="1650">
        <v>199726034489</v>
      </c>
    </row>
    <row r="3521" spans="1:10">
      <c r="A3521" s="13" t="s">
        <v>12398</v>
      </c>
      <c r="B3521" s="13" t="s">
        <v>6938</v>
      </c>
      <c r="C3521" s="13" t="s">
        <v>9848</v>
      </c>
      <c r="D3521" s="1608">
        <v>2.84</v>
      </c>
      <c r="E3521" s="210">
        <f>VLOOKUP(A3521,'Lead Sheet'!A:B,2,0)</f>
        <v>0</v>
      </c>
      <c r="F3521" s="1608">
        <f t="shared" si="54"/>
        <v>0</v>
      </c>
      <c r="G3521" s="1648">
        <v>50</v>
      </c>
      <c r="H3521" s="1648">
        <v>600</v>
      </c>
      <c r="I3521" s="1648"/>
      <c r="J3521" s="1650">
        <v>199726034496</v>
      </c>
    </row>
    <row r="3522" spans="1:10">
      <c r="A3522" s="13" t="s">
        <v>12398</v>
      </c>
      <c r="B3522" s="13" t="s">
        <v>6939</v>
      </c>
      <c r="C3522" s="13" t="s">
        <v>9849</v>
      </c>
      <c r="D3522" s="1608">
        <v>4.74</v>
      </c>
      <c r="E3522" s="210">
        <f>VLOOKUP(A3522,'Lead Sheet'!A:B,2,0)</f>
        <v>0</v>
      </c>
      <c r="F3522" s="1608">
        <f t="shared" si="54"/>
        <v>0</v>
      </c>
      <c r="G3522" s="1648">
        <v>50</v>
      </c>
      <c r="H3522" s="1648">
        <v>400</v>
      </c>
      <c r="I3522" s="1648"/>
      <c r="J3522" s="1650">
        <v>199726034502</v>
      </c>
    </row>
    <row r="3523" spans="1:10">
      <c r="A3523" s="13" t="s">
        <v>12398</v>
      </c>
      <c r="B3523" s="13" t="s">
        <v>6940</v>
      </c>
      <c r="C3523" s="13" t="s">
        <v>9737</v>
      </c>
      <c r="D3523" s="1608">
        <v>5.6499999999999995</v>
      </c>
      <c r="E3523" s="210">
        <f>VLOOKUP(A3523,'Lead Sheet'!A:B,2,0)</f>
        <v>0</v>
      </c>
      <c r="F3523" s="1608">
        <f t="shared" ref="F3523:F3586" si="55">IFERROR(D3523*E3523,"NET")</f>
        <v>0</v>
      </c>
      <c r="G3523" s="1648">
        <v>100</v>
      </c>
      <c r="H3523" s="1648">
        <v>1200</v>
      </c>
      <c r="I3523" s="1648"/>
      <c r="J3523" s="1650">
        <v>199726034519</v>
      </c>
    </row>
    <row r="3524" spans="1:10">
      <c r="A3524" s="13" t="s">
        <v>12398</v>
      </c>
      <c r="B3524" s="13" t="s">
        <v>7234</v>
      </c>
      <c r="C3524" s="13" t="s">
        <v>9738</v>
      </c>
      <c r="D3524" s="1608">
        <v>1.74</v>
      </c>
      <c r="E3524" s="210">
        <f>VLOOKUP(A3524,'Lead Sheet'!A:B,2,0)</f>
        <v>0</v>
      </c>
      <c r="F3524" s="1608">
        <f t="shared" si="55"/>
        <v>0</v>
      </c>
      <c r="G3524" s="1648">
        <v>50</v>
      </c>
      <c r="H3524" s="1648">
        <v>600</v>
      </c>
      <c r="I3524" s="1648"/>
      <c r="J3524" s="1650">
        <v>199726034526</v>
      </c>
    </row>
    <row r="3525" spans="1:10">
      <c r="A3525" s="13" t="s">
        <v>12398</v>
      </c>
      <c r="B3525" s="13" t="s">
        <v>7235</v>
      </c>
      <c r="C3525" s="13" t="s">
        <v>9739</v>
      </c>
      <c r="D3525" s="1608">
        <v>2.2199999999999998</v>
      </c>
      <c r="E3525" s="210">
        <f>VLOOKUP(A3525,'Lead Sheet'!A:B,2,0)</f>
        <v>0</v>
      </c>
      <c r="F3525" s="1608">
        <f t="shared" si="55"/>
        <v>0</v>
      </c>
      <c r="G3525" s="1648">
        <v>50</v>
      </c>
      <c r="H3525" s="1648">
        <v>400</v>
      </c>
      <c r="I3525" s="1648"/>
      <c r="J3525" s="1650">
        <v>199726034533</v>
      </c>
    </row>
    <row r="3526" spans="1:10">
      <c r="A3526" s="13" t="s">
        <v>12398</v>
      </c>
      <c r="B3526" s="13" t="s">
        <v>7236</v>
      </c>
      <c r="C3526" s="13" t="s">
        <v>9740</v>
      </c>
      <c r="D3526" s="1608">
        <v>2.5599999999999996</v>
      </c>
      <c r="E3526" s="210">
        <f>VLOOKUP(A3526,'Lead Sheet'!A:B,2,0)</f>
        <v>0</v>
      </c>
      <c r="F3526" s="1608">
        <f t="shared" si="55"/>
        <v>0</v>
      </c>
      <c r="G3526" s="1648">
        <v>50</v>
      </c>
      <c r="H3526" s="1648">
        <v>200</v>
      </c>
      <c r="I3526" s="1648"/>
      <c r="J3526" s="1650">
        <v>199726034540</v>
      </c>
    </row>
    <row r="3527" spans="1:10">
      <c r="A3527" s="13" t="s">
        <v>12398</v>
      </c>
      <c r="B3527" s="13" t="s">
        <v>6941</v>
      </c>
      <c r="C3527" s="13" t="s">
        <v>9741</v>
      </c>
      <c r="D3527" s="1608">
        <v>3.94</v>
      </c>
      <c r="E3527" s="210">
        <f>VLOOKUP(A3527,'Lead Sheet'!A:B,2,0)</f>
        <v>0</v>
      </c>
      <c r="F3527" s="1608">
        <f t="shared" si="55"/>
        <v>0</v>
      </c>
      <c r="G3527" s="1648">
        <v>25</v>
      </c>
      <c r="H3527" s="1648">
        <v>100</v>
      </c>
      <c r="I3527" s="1648"/>
      <c r="J3527" s="1650">
        <v>199726034557</v>
      </c>
    </row>
    <row r="3528" spans="1:10">
      <c r="A3528" s="13" t="s">
        <v>12398</v>
      </c>
      <c r="B3528" s="13" t="s">
        <v>7237</v>
      </c>
      <c r="C3528" s="13" t="s">
        <v>9742</v>
      </c>
      <c r="D3528" s="1608">
        <v>4.51</v>
      </c>
      <c r="E3528" s="210">
        <f>VLOOKUP(A3528,'Lead Sheet'!A:B,2,0)</f>
        <v>0</v>
      </c>
      <c r="F3528" s="1608">
        <f t="shared" si="55"/>
        <v>0</v>
      </c>
      <c r="G3528" s="1648">
        <v>25</v>
      </c>
      <c r="H3528" s="1648">
        <v>100</v>
      </c>
      <c r="I3528" s="1648"/>
      <c r="J3528" s="1650">
        <v>199726034564</v>
      </c>
    </row>
    <row r="3529" spans="1:10">
      <c r="A3529" s="13" t="s">
        <v>12398</v>
      </c>
      <c r="B3529" s="13" t="s">
        <v>7238</v>
      </c>
      <c r="C3529" s="13" t="s">
        <v>9743</v>
      </c>
      <c r="D3529" s="1608">
        <v>6.0699999999999994</v>
      </c>
      <c r="E3529" s="210">
        <f>VLOOKUP(A3529,'Lead Sheet'!A:B,2,0)</f>
        <v>0</v>
      </c>
      <c r="F3529" s="1608">
        <f t="shared" si="55"/>
        <v>0</v>
      </c>
      <c r="G3529" s="1648">
        <v>10</v>
      </c>
      <c r="H3529" s="1648">
        <v>80</v>
      </c>
      <c r="I3529" s="1648"/>
      <c r="J3529" s="1650">
        <v>199726034571</v>
      </c>
    </row>
    <row r="3530" spans="1:10">
      <c r="A3530" s="13" t="s">
        <v>12398</v>
      </c>
      <c r="B3530" s="13" t="s">
        <v>6942</v>
      </c>
      <c r="C3530" s="13" t="s">
        <v>9744</v>
      </c>
      <c r="D3530" s="1608">
        <v>15.32</v>
      </c>
      <c r="E3530" s="210">
        <f>VLOOKUP(A3530,'Lead Sheet'!A:B,2,0)</f>
        <v>0</v>
      </c>
      <c r="F3530" s="1608">
        <f t="shared" si="55"/>
        <v>0</v>
      </c>
      <c r="G3530" s="1648">
        <v>10</v>
      </c>
      <c r="H3530" s="1648">
        <v>40</v>
      </c>
      <c r="I3530" s="1648"/>
      <c r="J3530" s="1650">
        <v>199726034588</v>
      </c>
    </row>
    <row r="3531" spans="1:10">
      <c r="A3531" s="13" t="s">
        <v>12398</v>
      </c>
      <c r="B3531" s="13" t="s">
        <v>6943</v>
      </c>
      <c r="C3531" s="13" t="s">
        <v>9745</v>
      </c>
      <c r="D3531" s="1608">
        <v>20.630000000000003</v>
      </c>
      <c r="E3531" s="210">
        <f>VLOOKUP(A3531,'Lead Sheet'!A:B,2,0)</f>
        <v>0</v>
      </c>
      <c r="F3531" s="1608">
        <f t="shared" si="55"/>
        <v>0</v>
      </c>
      <c r="G3531" s="1648">
        <v>10</v>
      </c>
      <c r="H3531" s="1648">
        <v>40</v>
      </c>
      <c r="I3531" s="1648"/>
      <c r="J3531" s="1650">
        <v>199726034595</v>
      </c>
    </row>
    <row r="3532" spans="1:10">
      <c r="A3532" s="13" t="s">
        <v>12398</v>
      </c>
      <c r="B3532" s="13" t="s">
        <v>6944</v>
      </c>
      <c r="C3532" s="13" t="s">
        <v>9746</v>
      </c>
      <c r="D3532" s="1608">
        <v>34.169999999999995</v>
      </c>
      <c r="E3532" s="210">
        <f>VLOOKUP(A3532,'Lead Sheet'!A:B,2,0)</f>
        <v>0</v>
      </c>
      <c r="F3532" s="1608">
        <f t="shared" si="55"/>
        <v>0</v>
      </c>
      <c r="G3532" s="1648">
        <v>6</v>
      </c>
      <c r="H3532" s="1648">
        <v>36</v>
      </c>
      <c r="I3532" s="1648"/>
      <c r="J3532" s="1650">
        <v>199726034601</v>
      </c>
    </row>
    <row r="3533" spans="1:10">
      <c r="A3533" s="13" t="s">
        <v>12398</v>
      </c>
      <c r="B3533" s="13" t="s">
        <v>6945</v>
      </c>
      <c r="C3533" s="13" t="s">
        <v>10244</v>
      </c>
      <c r="D3533" s="1608">
        <v>3.0999999999999996</v>
      </c>
      <c r="E3533" s="210">
        <f>VLOOKUP(A3533,'Lead Sheet'!A:B,2,0)</f>
        <v>0</v>
      </c>
      <c r="F3533" s="1608">
        <f t="shared" si="55"/>
        <v>0</v>
      </c>
      <c r="G3533" s="1648">
        <v>50</v>
      </c>
      <c r="H3533" s="1648">
        <v>600</v>
      </c>
      <c r="I3533" s="1648"/>
      <c r="J3533" s="1650">
        <v>199726034618</v>
      </c>
    </row>
    <row r="3534" spans="1:10">
      <c r="A3534" s="13" t="s">
        <v>12398</v>
      </c>
      <c r="B3534" s="13" t="s">
        <v>6946</v>
      </c>
      <c r="C3534" s="13" t="s">
        <v>10245</v>
      </c>
      <c r="D3534" s="1608">
        <v>3.0999999999999996</v>
      </c>
      <c r="E3534" s="210">
        <f>VLOOKUP(A3534,'Lead Sheet'!A:B,2,0)</f>
        <v>0</v>
      </c>
      <c r="F3534" s="1608">
        <f t="shared" si="55"/>
        <v>0</v>
      </c>
      <c r="G3534" s="1648">
        <v>50</v>
      </c>
      <c r="H3534" s="1648">
        <v>600</v>
      </c>
      <c r="I3534" s="1648"/>
      <c r="J3534" s="1650">
        <v>199726034625</v>
      </c>
    </row>
    <row r="3535" spans="1:10">
      <c r="A3535" s="13" t="s">
        <v>12398</v>
      </c>
      <c r="B3535" s="13" t="s">
        <v>6947</v>
      </c>
      <c r="C3535" s="13" t="s">
        <v>10246</v>
      </c>
      <c r="D3535" s="1608">
        <v>3.0999999999999996</v>
      </c>
      <c r="E3535" s="210">
        <f>VLOOKUP(A3535,'Lead Sheet'!A:B,2,0)</f>
        <v>0</v>
      </c>
      <c r="F3535" s="1608">
        <f t="shared" si="55"/>
        <v>0</v>
      </c>
      <c r="G3535" s="1648">
        <v>100</v>
      </c>
      <c r="H3535" s="1648">
        <v>600</v>
      </c>
      <c r="I3535" s="1648"/>
      <c r="J3535" s="1650">
        <v>199726034632</v>
      </c>
    </row>
    <row r="3536" spans="1:10">
      <c r="A3536" s="13" t="s">
        <v>12398</v>
      </c>
      <c r="B3536" s="13" t="s">
        <v>7239</v>
      </c>
      <c r="C3536" s="13" t="s">
        <v>10247</v>
      </c>
      <c r="D3536" s="1608">
        <v>3.0999999999999996</v>
      </c>
      <c r="E3536" s="210">
        <f>VLOOKUP(A3536,'Lead Sheet'!A:B,2,0)</f>
        <v>0</v>
      </c>
      <c r="F3536" s="1608">
        <f t="shared" si="55"/>
        <v>0</v>
      </c>
      <c r="G3536" s="1648">
        <v>50</v>
      </c>
      <c r="H3536" s="1648">
        <v>400</v>
      </c>
      <c r="I3536" s="1648"/>
      <c r="J3536" s="1650">
        <v>199726034649</v>
      </c>
    </row>
    <row r="3537" spans="1:10">
      <c r="A3537" s="13" t="s">
        <v>12398</v>
      </c>
      <c r="B3537" s="13" t="s">
        <v>6948</v>
      </c>
      <c r="C3537" s="13" t="s">
        <v>10248</v>
      </c>
      <c r="D3537" s="1608">
        <v>4.1399999999999997</v>
      </c>
      <c r="E3537" s="210">
        <f>VLOOKUP(A3537,'Lead Sheet'!A:B,2,0)</f>
        <v>0</v>
      </c>
      <c r="F3537" s="1608">
        <f t="shared" si="55"/>
        <v>0</v>
      </c>
      <c r="G3537" s="1648">
        <v>25</v>
      </c>
      <c r="H3537" s="1648">
        <v>200</v>
      </c>
      <c r="I3537" s="1648"/>
      <c r="J3537" s="1650">
        <v>199726034656</v>
      </c>
    </row>
    <row r="3538" spans="1:10">
      <c r="A3538" s="13" t="s">
        <v>12398</v>
      </c>
      <c r="B3538" s="13" t="s">
        <v>6949</v>
      </c>
      <c r="C3538" s="13" t="s">
        <v>10249</v>
      </c>
      <c r="D3538" s="1608">
        <v>4.1399999999999997</v>
      </c>
      <c r="E3538" s="210">
        <f>VLOOKUP(A3538,'Lead Sheet'!A:B,2,0)</f>
        <v>0</v>
      </c>
      <c r="F3538" s="1608">
        <f t="shared" si="55"/>
        <v>0</v>
      </c>
      <c r="G3538" s="1648">
        <v>50</v>
      </c>
      <c r="H3538" s="1648">
        <v>200</v>
      </c>
      <c r="I3538" s="1648"/>
      <c r="J3538" s="1650">
        <v>199726034663</v>
      </c>
    </row>
    <row r="3539" spans="1:10">
      <c r="A3539" s="13" t="s">
        <v>12398</v>
      </c>
      <c r="B3539" s="13" t="s">
        <v>8173</v>
      </c>
      <c r="C3539" s="13" t="s">
        <v>10250</v>
      </c>
      <c r="D3539" s="1608">
        <v>4.1399999999999997</v>
      </c>
      <c r="E3539" s="210">
        <f>VLOOKUP(A3539,'Lead Sheet'!A:B,2,0)</f>
        <v>0</v>
      </c>
      <c r="F3539" s="1608">
        <f t="shared" si="55"/>
        <v>0</v>
      </c>
      <c r="G3539" s="1648">
        <v>50</v>
      </c>
      <c r="H3539" s="1648">
        <v>200</v>
      </c>
      <c r="I3539" s="1648"/>
      <c r="J3539" s="1650">
        <v>199726034670</v>
      </c>
    </row>
    <row r="3540" spans="1:10">
      <c r="A3540" s="13" t="s">
        <v>12398</v>
      </c>
      <c r="B3540" s="13" t="s">
        <v>6950</v>
      </c>
      <c r="C3540" s="13" t="s">
        <v>10251</v>
      </c>
      <c r="D3540" s="1608">
        <v>8.2899999999999991</v>
      </c>
      <c r="E3540" s="210">
        <f>VLOOKUP(A3540,'Lead Sheet'!A:B,2,0)</f>
        <v>0</v>
      </c>
      <c r="F3540" s="1608">
        <f t="shared" si="55"/>
        <v>0</v>
      </c>
      <c r="G3540" s="1648">
        <v>25</v>
      </c>
      <c r="H3540" s="1648">
        <v>150</v>
      </c>
      <c r="I3540" s="1648"/>
      <c r="J3540" s="1650">
        <v>199726034687</v>
      </c>
    </row>
    <row r="3541" spans="1:10">
      <c r="A3541" s="13" t="s">
        <v>12398</v>
      </c>
      <c r="B3541" s="13" t="s">
        <v>6951</v>
      </c>
      <c r="C3541" s="13" t="s">
        <v>10252</v>
      </c>
      <c r="D3541" s="1608">
        <v>10.65</v>
      </c>
      <c r="E3541" s="210">
        <f>VLOOKUP(A3541,'Lead Sheet'!A:B,2,0)</f>
        <v>0</v>
      </c>
      <c r="F3541" s="1608">
        <f t="shared" si="55"/>
        <v>0</v>
      </c>
      <c r="G3541" s="1648">
        <v>25</v>
      </c>
      <c r="H3541" s="1648">
        <v>100</v>
      </c>
      <c r="I3541" s="1648"/>
      <c r="J3541" s="1650">
        <v>199726034694</v>
      </c>
    </row>
    <row r="3542" spans="1:10">
      <c r="A3542" s="13" t="s">
        <v>12398</v>
      </c>
      <c r="B3542" s="13" t="s">
        <v>6952</v>
      </c>
      <c r="C3542" s="13" t="s">
        <v>9747</v>
      </c>
      <c r="D3542" s="1608">
        <v>5.29</v>
      </c>
      <c r="E3542" s="210">
        <f>VLOOKUP(A3542,'Lead Sheet'!A:B,2,0)</f>
        <v>0</v>
      </c>
      <c r="F3542" s="1608">
        <f t="shared" si="55"/>
        <v>0</v>
      </c>
      <c r="G3542" s="1648">
        <v>50</v>
      </c>
      <c r="H3542" s="1648">
        <v>600</v>
      </c>
      <c r="I3542" s="1648"/>
      <c r="J3542" s="1650">
        <v>199726034700</v>
      </c>
    </row>
    <row r="3543" spans="1:10">
      <c r="A3543" s="13" t="s">
        <v>12398</v>
      </c>
      <c r="B3543" s="13" t="s">
        <v>7240</v>
      </c>
      <c r="C3543" s="13" t="s">
        <v>9748</v>
      </c>
      <c r="D3543" s="1608">
        <v>1.39</v>
      </c>
      <c r="E3543" s="210">
        <f>VLOOKUP(A3543,'Lead Sheet'!A:B,2,0)</f>
        <v>0</v>
      </c>
      <c r="F3543" s="1608">
        <f t="shared" si="55"/>
        <v>0</v>
      </c>
      <c r="G3543" s="1648">
        <v>50</v>
      </c>
      <c r="H3543" s="1648">
        <v>600</v>
      </c>
      <c r="I3543" s="1648"/>
      <c r="J3543" s="1650">
        <v>199726034717</v>
      </c>
    </row>
    <row r="3544" spans="1:10">
      <c r="A3544" s="13" t="s">
        <v>12398</v>
      </c>
      <c r="B3544" s="13" t="s">
        <v>7241</v>
      </c>
      <c r="C3544" s="13" t="s">
        <v>9749</v>
      </c>
      <c r="D3544" s="1608">
        <v>1.54</v>
      </c>
      <c r="E3544" s="210">
        <f>VLOOKUP(A3544,'Lead Sheet'!A:B,2,0)</f>
        <v>0</v>
      </c>
      <c r="F3544" s="1608">
        <f t="shared" si="55"/>
        <v>0</v>
      </c>
      <c r="G3544" s="1648">
        <v>50</v>
      </c>
      <c r="H3544" s="1648">
        <v>400</v>
      </c>
      <c r="I3544" s="1648"/>
      <c r="J3544" s="1650">
        <v>199726034724</v>
      </c>
    </row>
    <row r="3545" spans="1:10">
      <c r="A3545" s="13" t="s">
        <v>12398</v>
      </c>
      <c r="B3545" s="13" t="s">
        <v>7242</v>
      </c>
      <c r="C3545" s="13" t="s">
        <v>9750</v>
      </c>
      <c r="D3545" s="1608">
        <v>2.78</v>
      </c>
      <c r="E3545" s="210">
        <f>VLOOKUP(A3545,'Lead Sheet'!A:B,2,0)</f>
        <v>0</v>
      </c>
      <c r="F3545" s="1608">
        <f t="shared" si="55"/>
        <v>0</v>
      </c>
      <c r="G3545" s="1648">
        <v>50</v>
      </c>
      <c r="H3545" s="1648">
        <v>200</v>
      </c>
      <c r="I3545" s="1648"/>
      <c r="J3545" s="1650">
        <v>199726034731</v>
      </c>
    </row>
    <row r="3546" spans="1:10">
      <c r="A3546" s="13" t="s">
        <v>12398</v>
      </c>
      <c r="B3546" s="13" t="s">
        <v>7243</v>
      </c>
      <c r="C3546" s="13" t="s">
        <v>9751</v>
      </c>
      <c r="D3546" s="1608">
        <v>4.51</v>
      </c>
      <c r="E3546" s="210">
        <f>VLOOKUP(A3546,'Lead Sheet'!A:B,2,0)</f>
        <v>0</v>
      </c>
      <c r="F3546" s="1608">
        <f t="shared" si="55"/>
        <v>0</v>
      </c>
      <c r="G3546" s="1648">
        <v>25</v>
      </c>
      <c r="H3546" s="1648">
        <v>150</v>
      </c>
      <c r="I3546" s="1648"/>
      <c r="J3546" s="1650">
        <v>199726034748</v>
      </c>
    </row>
    <row r="3547" spans="1:10">
      <c r="A3547" s="13" t="s">
        <v>12398</v>
      </c>
      <c r="B3547" s="13" t="s">
        <v>7244</v>
      </c>
      <c r="C3547" s="13" t="s">
        <v>9752</v>
      </c>
      <c r="D3547" s="1608">
        <v>4.51</v>
      </c>
      <c r="E3547" s="210">
        <f>VLOOKUP(A3547,'Lead Sheet'!A:B,2,0)</f>
        <v>0</v>
      </c>
      <c r="F3547" s="1608">
        <f t="shared" si="55"/>
        <v>0</v>
      </c>
      <c r="G3547" s="1648">
        <v>25</v>
      </c>
      <c r="H3547" s="1648">
        <v>100</v>
      </c>
      <c r="I3547" s="1648"/>
      <c r="J3547" s="1650">
        <v>199726034755</v>
      </c>
    </row>
    <row r="3548" spans="1:10">
      <c r="A3548" s="13" t="s">
        <v>12398</v>
      </c>
      <c r="B3548" s="13" t="s">
        <v>7245</v>
      </c>
      <c r="C3548" s="13" t="s">
        <v>9753</v>
      </c>
      <c r="D3548" s="1608">
        <v>5.93</v>
      </c>
      <c r="E3548" s="210">
        <f>VLOOKUP(A3548,'Lead Sheet'!A:B,2,0)</f>
        <v>0</v>
      </c>
      <c r="F3548" s="1608">
        <f t="shared" si="55"/>
        <v>0</v>
      </c>
      <c r="G3548" s="1648">
        <v>25</v>
      </c>
      <c r="H3548" s="1648">
        <v>100</v>
      </c>
      <c r="I3548" s="1648"/>
      <c r="J3548" s="1650">
        <v>199726034762</v>
      </c>
    </row>
    <row r="3549" spans="1:10">
      <c r="A3549" s="13" t="s">
        <v>12398</v>
      </c>
      <c r="B3549" s="13" t="s">
        <v>6953</v>
      </c>
      <c r="C3549" s="13" t="s">
        <v>9754</v>
      </c>
      <c r="D3549" s="1608">
        <v>17.470000000000002</v>
      </c>
      <c r="E3549" s="210">
        <f>VLOOKUP(A3549,'Lead Sheet'!A:B,2,0)</f>
        <v>0</v>
      </c>
      <c r="F3549" s="1608">
        <f t="shared" si="55"/>
        <v>0</v>
      </c>
      <c r="G3549" s="1648">
        <v>10</v>
      </c>
      <c r="H3549" s="1648">
        <v>40</v>
      </c>
      <c r="I3549" s="1648"/>
      <c r="J3549" s="1650">
        <v>199726034779</v>
      </c>
    </row>
    <row r="3550" spans="1:10">
      <c r="A3550" s="13" t="s">
        <v>12398</v>
      </c>
      <c r="B3550" s="13" t="s">
        <v>6954</v>
      </c>
      <c r="C3550" s="13" t="s">
        <v>9755</v>
      </c>
      <c r="D3550" s="1608">
        <v>25.580000000000002</v>
      </c>
      <c r="E3550" s="210">
        <f>VLOOKUP(A3550,'Lead Sheet'!A:B,2,0)</f>
        <v>0</v>
      </c>
      <c r="F3550" s="1608">
        <f t="shared" si="55"/>
        <v>0</v>
      </c>
      <c r="G3550" s="1648">
        <v>10</v>
      </c>
      <c r="H3550" s="1648">
        <v>60</v>
      </c>
      <c r="I3550" s="1648"/>
      <c r="J3550" s="1650">
        <v>199726034786</v>
      </c>
    </row>
    <row r="3551" spans="1:10">
      <c r="A3551" s="13" t="s">
        <v>12398</v>
      </c>
      <c r="B3551" s="13" t="s">
        <v>7246</v>
      </c>
      <c r="C3551" s="13" t="s">
        <v>9756</v>
      </c>
      <c r="D3551" s="1608">
        <v>32.64</v>
      </c>
      <c r="E3551" s="210">
        <f>VLOOKUP(A3551,'Lead Sheet'!A:B,2,0)</f>
        <v>0</v>
      </c>
      <c r="F3551" s="1608">
        <f t="shared" si="55"/>
        <v>0</v>
      </c>
      <c r="G3551" s="1648">
        <v>4</v>
      </c>
      <c r="H3551" s="1648">
        <v>16</v>
      </c>
      <c r="I3551" s="1648"/>
      <c r="J3551" s="1650">
        <v>199726034793</v>
      </c>
    </row>
    <row r="3552" spans="1:10">
      <c r="A3552" s="13" t="s">
        <v>12398</v>
      </c>
      <c r="B3552" s="13" t="s">
        <v>7247</v>
      </c>
      <c r="C3552" s="13" t="s">
        <v>9757</v>
      </c>
      <c r="D3552" s="1608">
        <v>85.08</v>
      </c>
      <c r="E3552" s="210">
        <f>VLOOKUP(A3552,'Lead Sheet'!A:B,2,0)</f>
        <v>0</v>
      </c>
      <c r="F3552" s="1608">
        <f t="shared" si="55"/>
        <v>0</v>
      </c>
      <c r="G3552" s="1648">
        <v>6</v>
      </c>
      <c r="H3552" s="1648">
        <v>6</v>
      </c>
      <c r="I3552" s="1648"/>
      <c r="J3552" s="1650">
        <v>199726034809</v>
      </c>
    </row>
    <row r="3553" spans="1:10">
      <c r="A3553" s="13" t="s">
        <v>12398</v>
      </c>
      <c r="B3553" s="13" t="s">
        <v>6955</v>
      </c>
      <c r="C3553" s="13" t="s">
        <v>9850</v>
      </c>
      <c r="D3553" s="1608">
        <v>2.7699999999999996</v>
      </c>
      <c r="E3553" s="210">
        <f>VLOOKUP(A3553,'Lead Sheet'!A:B,2,0)</f>
        <v>0</v>
      </c>
      <c r="F3553" s="1608">
        <f t="shared" si="55"/>
        <v>0</v>
      </c>
      <c r="G3553" s="1648">
        <v>50</v>
      </c>
      <c r="H3553" s="1648">
        <v>600</v>
      </c>
      <c r="I3553" s="1648"/>
      <c r="J3553" s="1650">
        <v>199726034816</v>
      </c>
    </row>
    <row r="3554" spans="1:10">
      <c r="A3554" s="13" t="s">
        <v>12398</v>
      </c>
      <c r="B3554" s="13" t="s">
        <v>6956</v>
      </c>
      <c r="C3554" s="13" t="s">
        <v>9851</v>
      </c>
      <c r="D3554" s="1608">
        <v>2.7699999999999996</v>
      </c>
      <c r="E3554" s="210">
        <f>VLOOKUP(A3554,'Lead Sheet'!A:B,2,0)</f>
        <v>0</v>
      </c>
      <c r="F3554" s="1608">
        <f t="shared" si="55"/>
        <v>0</v>
      </c>
      <c r="G3554" s="1648">
        <v>50</v>
      </c>
      <c r="H3554" s="1648">
        <v>600</v>
      </c>
      <c r="I3554" s="1648"/>
      <c r="J3554" s="1650">
        <v>199726034823</v>
      </c>
    </row>
    <row r="3555" spans="1:10">
      <c r="A3555" s="13" t="s">
        <v>12398</v>
      </c>
      <c r="B3555" s="13" t="s">
        <v>6957</v>
      </c>
      <c r="C3555" s="13" t="s">
        <v>9852</v>
      </c>
      <c r="D3555" s="1608">
        <v>2.7699999999999996</v>
      </c>
      <c r="E3555" s="210">
        <f>VLOOKUP(A3555,'Lead Sheet'!A:B,2,0)</f>
        <v>0</v>
      </c>
      <c r="F3555" s="1608">
        <f t="shared" si="55"/>
        <v>0</v>
      </c>
      <c r="G3555" s="1648">
        <v>50</v>
      </c>
      <c r="H3555" s="1648">
        <v>400</v>
      </c>
      <c r="I3555" s="1648"/>
      <c r="J3555" s="1650">
        <v>199726034830</v>
      </c>
    </row>
    <row r="3556" spans="1:10">
      <c r="A3556" s="13" t="s">
        <v>12398</v>
      </c>
      <c r="B3556" s="13" t="s">
        <v>6958</v>
      </c>
      <c r="C3556" s="13" t="s">
        <v>9853</v>
      </c>
      <c r="D3556" s="1608">
        <v>3.75</v>
      </c>
      <c r="E3556" s="210">
        <f>VLOOKUP(A3556,'Lead Sheet'!A:B,2,0)</f>
        <v>0</v>
      </c>
      <c r="F3556" s="1608">
        <f t="shared" si="55"/>
        <v>0</v>
      </c>
      <c r="G3556" s="1648">
        <v>40</v>
      </c>
      <c r="H3556" s="1648">
        <v>240</v>
      </c>
      <c r="I3556" s="1648"/>
      <c r="J3556" s="1650">
        <v>199726034847</v>
      </c>
    </row>
    <row r="3557" spans="1:10">
      <c r="A3557" s="13" t="s">
        <v>12398</v>
      </c>
      <c r="B3557" s="13" t="s">
        <v>7248</v>
      </c>
      <c r="C3557" s="13" t="s">
        <v>9854</v>
      </c>
      <c r="D3557" s="1608">
        <v>2.5599999999999996</v>
      </c>
      <c r="E3557" s="210">
        <f>VLOOKUP(A3557,'Lead Sheet'!A:B,2,0)</f>
        <v>0</v>
      </c>
      <c r="F3557" s="1608">
        <f t="shared" si="55"/>
        <v>0</v>
      </c>
      <c r="G3557" s="1648">
        <v>50</v>
      </c>
      <c r="H3557" s="1648">
        <v>600</v>
      </c>
      <c r="I3557" s="1648"/>
      <c r="J3557" s="1650">
        <v>199726034854</v>
      </c>
    </row>
    <row r="3558" spans="1:10">
      <c r="A3558" s="13" t="s">
        <v>12398</v>
      </c>
      <c r="B3558" s="13" t="s">
        <v>7249</v>
      </c>
      <c r="C3558" s="13" t="s">
        <v>9855</v>
      </c>
      <c r="D3558" s="1608">
        <v>3.9499999999999997</v>
      </c>
      <c r="E3558" s="210">
        <f>VLOOKUP(A3558,'Lead Sheet'!A:B,2,0)</f>
        <v>0</v>
      </c>
      <c r="F3558" s="1608">
        <f t="shared" si="55"/>
        <v>0</v>
      </c>
      <c r="G3558" s="1648">
        <v>50</v>
      </c>
      <c r="H3558" s="1648">
        <v>300</v>
      </c>
      <c r="I3558" s="1648"/>
      <c r="J3558" s="1650">
        <v>199726034861</v>
      </c>
    </row>
    <row r="3559" spans="1:10">
      <c r="A3559" s="13" t="s">
        <v>12398</v>
      </c>
      <c r="B3559" s="13" t="s">
        <v>7250</v>
      </c>
      <c r="C3559" s="13" t="s">
        <v>9856</v>
      </c>
      <c r="D3559" s="1608">
        <v>8.51</v>
      </c>
      <c r="E3559" s="210">
        <f>VLOOKUP(A3559,'Lead Sheet'!A:B,2,0)</f>
        <v>0</v>
      </c>
      <c r="F3559" s="1608">
        <f t="shared" si="55"/>
        <v>0</v>
      </c>
      <c r="G3559" s="1648">
        <v>50</v>
      </c>
      <c r="H3559" s="1648">
        <v>400</v>
      </c>
      <c r="I3559" s="1648"/>
      <c r="J3559" s="1650">
        <v>199726034878</v>
      </c>
    </row>
    <row r="3560" spans="1:10">
      <c r="A3560" s="13" t="s">
        <v>12398</v>
      </c>
      <c r="B3560" s="13" t="s">
        <v>6959</v>
      </c>
      <c r="C3560" s="13" t="s">
        <v>9857</v>
      </c>
      <c r="D3560" s="1608">
        <v>9.23</v>
      </c>
      <c r="E3560" s="210">
        <f>VLOOKUP(A3560,'Lead Sheet'!A:B,2,0)</f>
        <v>0</v>
      </c>
      <c r="F3560" s="1608">
        <f t="shared" si="55"/>
        <v>0</v>
      </c>
      <c r="G3560" s="1648">
        <v>50</v>
      </c>
      <c r="H3560" s="1648">
        <v>300</v>
      </c>
      <c r="I3560" s="1648"/>
      <c r="J3560" s="1650">
        <v>199726034885</v>
      </c>
    </row>
    <row r="3561" spans="1:10">
      <c r="A3561" s="13" t="s">
        <v>12398</v>
      </c>
      <c r="B3561" s="13" t="s">
        <v>6960</v>
      </c>
      <c r="C3561" s="13" t="s">
        <v>9858</v>
      </c>
      <c r="D3561" s="1608">
        <v>10.42</v>
      </c>
      <c r="E3561" s="210">
        <f>VLOOKUP(A3561,'Lead Sheet'!A:B,2,0)</f>
        <v>0</v>
      </c>
      <c r="F3561" s="1608">
        <f t="shared" si="55"/>
        <v>0</v>
      </c>
      <c r="G3561" s="1648">
        <v>50</v>
      </c>
      <c r="H3561" s="1648">
        <v>300</v>
      </c>
      <c r="I3561" s="1648"/>
      <c r="J3561" s="1650">
        <v>199726034892</v>
      </c>
    </row>
    <row r="3562" spans="1:10">
      <c r="A3562" s="13" t="s">
        <v>12398</v>
      </c>
      <c r="B3562" s="13" t="s">
        <v>6961</v>
      </c>
      <c r="C3562" s="13" t="s">
        <v>9859</v>
      </c>
      <c r="D3562" s="1608">
        <v>10.42</v>
      </c>
      <c r="E3562" s="210">
        <f>VLOOKUP(A3562,'Lead Sheet'!A:B,2,0)</f>
        <v>0</v>
      </c>
      <c r="F3562" s="1608">
        <f t="shared" si="55"/>
        <v>0</v>
      </c>
      <c r="G3562" s="1648">
        <v>25</v>
      </c>
      <c r="H3562" s="1648">
        <v>200</v>
      </c>
      <c r="I3562" s="1648"/>
      <c r="J3562" s="1650">
        <v>199726034908</v>
      </c>
    </row>
    <row r="3563" spans="1:10">
      <c r="A3563" s="13" t="s">
        <v>12398</v>
      </c>
      <c r="B3563" s="13" t="s">
        <v>6962</v>
      </c>
      <c r="C3563" s="13" t="s">
        <v>9860</v>
      </c>
      <c r="D3563" s="1608">
        <v>10.42</v>
      </c>
      <c r="E3563" s="210">
        <f>VLOOKUP(A3563,'Lead Sheet'!A:B,2,0)</f>
        <v>0</v>
      </c>
      <c r="F3563" s="1608">
        <f t="shared" si="55"/>
        <v>0</v>
      </c>
      <c r="G3563" s="1648">
        <v>25</v>
      </c>
      <c r="H3563" s="1648">
        <v>150</v>
      </c>
      <c r="I3563" s="1648"/>
      <c r="J3563" s="1650">
        <v>199726034915</v>
      </c>
    </row>
    <row r="3564" spans="1:10">
      <c r="A3564" s="13" t="s">
        <v>12398</v>
      </c>
      <c r="B3564" s="13" t="s">
        <v>6963</v>
      </c>
      <c r="C3564" s="13" t="s">
        <v>9861</v>
      </c>
      <c r="D3564" s="1608">
        <v>12.57</v>
      </c>
      <c r="E3564" s="210">
        <f>VLOOKUP(A3564,'Lead Sheet'!A:B,2,0)</f>
        <v>0</v>
      </c>
      <c r="F3564" s="1608">
        <f t="shared" si="55"/>
        <v>0</v>
      </c>
      <c r="G3564" s="1648">
        <v>25</v>
      </c>
      <c r="H3564" s="1648">
        <v>100</v>
      </c>
      <c r="I3564" s="1648"/>
      <c r="J3564" s="1650">
        <v>199726034922</v>
      </c>
    </row>
    <row r="3565" spans="1:10">
      <c r="A3565" s="13" t="s">
        <v>12398</v>
      </c>
      <c r="B3565" s="13" t="s">
        <v>6964</v>
      </c>
      <c r="C3565" s="13" t="s">
        <v>9862</v>
      </c>
      <c r="D3565" s="1608">
        <v>12.57</v>
      </c>
      <c r="E3565" s="210">
        <f>VLOOKUP(A3565,'Lead Sheet'!A:B,2,0)</f>
        <v>0</v>
      </c>
      <c r="F3565" s="1608">
        <f t="shared" si="55"/>
        <v>0</v>
      </c>
      <c r="G3565" s="1648">
        <v>25</v>
      </c>
      <c r="H3565" s="1648">
        <v>100</v>
      </c>
      <c r="I3565" s="1648"/>
      <c r="J3565" s="1650">
        <v>199726034939</v>
      </c>
    </row>
    <row r="3566" spans="1:10">
      <c r="A3566" s="13" t="s">
        <v>12398</v>
      </c>
      <c r="B3566" s="13" t="s">
        <v>6965</v>
      </c>
      <c r="C3566" s="13" t="s">
        <v>9863</v>
      </c>
      <c r="D3566" s="1608">
        <v>14.33</v>
      </c>
      <c r="E3566" s="210">
        <f>VLOOKUP(A3566,'Lead Sheet'!A:B,2,0)</f>
        <v>0</v>
      </c>
      <c r="F3566" s="1608">
        <f t="shared" si="55"/>
        <v>0</v>
      </c>
      <c r="G3566" s="1648">
        <v>10</v>
      </c>
      <c r="H3566" s="1648">
        <v>80</v>
      </c>
      <c r="I3566" s="1648"/>
      <c r="J3566" s="1650">
        <v>199726034946</v>
      </c>
    </row>
    <row r="3567" spans="1:10">
      <c r="A3567" s="13" t="s">
        <v>12398</v>
      </c>
      <c r="B3567" s="13" t="s">
        <v>7251</v>
      </c>
      <c r="C3567" s="13" t="s">
        <v>9864</v>
      </c>
      <c r="D3567" s="1608">
        <v>22.34</v>
      </c>
      <c r="E3567" s="210">
        <f>VLOOKUP(A3567,'Lead Sheet'!A:B,2,0)</f>
        <v>0</v>
      </c>
      <c r="F3567" s="1608">
        <f t="shared" si="55"/>
        <v>0</v>
      </c>
      <c r="G3567" s="1648">
        <v>10</v>
      </c>
      <c r="H3567" s="1648">
        <v>40</v>
      </c>
      <c r="I3567" s="1648"/>
      <c r="J3567" s="1650">
        <v>199726034953</v>
      </c>
    </row>
    <row r="3568" spans="1:10">
      <c r="A3568" s="13" t="s">
        <v>12398</v>
      </c>
      <c r="B3568" s="13" t="s">
        <v>6966</v>
      </c>
      <c r="C3568" s="13" t="s">
        <v>9865</v>
      </c>
      <c r="D3568" s="1608">
        <v>25.080000000000002</v>
      </c>
      <c r="E3568" s="210">
        <f>VLOOKUP(A3568,'Lead Sheet'!A:B,2,0)</f>
        <v>0</v>
      </c>
      <c r="F3568" s="1608">
        <f t="shared" si="55"/>
        <v>0</v>
      </c>
      <c r="G3568" s="1648">
        <v>10</v>
      </c>
      <c r="H3568" s="1648">
        <v>60</v>
      </c>
      <c r="I3568" s="1648"/>
      <c r="J3568" s="1650">
        <v>199726034960</v>
      </c>
    </row>
    <row r="3569" spans="1:10">
      <c r="A3569" s="13" t="s">
        <v>12398</v>
      </c>
      <c r="B3569" s="13" t="s">
        <v>6967</v>
      </c>
      <c r="C3569" s="13" t="s">
        <v>9866</v>
      </c>
      <c r="D3569" s="1608">
        <v>43.22</v>
      </c>
      <c r="E3569" s="210">
        <f>VLOOKUP(A3569,'Lead Sheet'!A:B,2,0)</f>
        <v>0</v>
      </c>
      <c r="F3569" s="1608">
        <f t="shared" si="55"/>
        <v>0</v>
      </c>
      <c r="G3569" s="1648">
        <v>5</v>
      </c>
      <c r="H3569" s="1648">
        <v>30</v>
      </c>
      <c r="I3569" s="1648"/>
      <c r="J3569" s="1650">
        <v>199726034977</v>
      </c>
    </row>
    <row r="3570" spans="1:10">
      <c r="A3570" s="13" t="s">
        <v>12398</v>
      </c>
      <c r="B3570" s="13" t="s">
        <v>6968</v>
      </c>
      <c r="C3570" s="13" t="s">
        <v>10253</v>
      </c>
      <c r="D3570" s="1608">
        <v>2.92</v>
      </c>
      <c r="E3570" s="210">
        <f>VLOOKUP(A3570,'Lead Sheet'!A:B,2,0)</f>
        <v>0</v>
      </c>
      <c r="F3570" s="1608">
        <f t="shared" si="55"/>
        <v>0</v>
      </c>
      <c r="G3570" s="1648">
        <v>50</v>
      </c>
      <c r="H3570" s="1648">
        <v>600</v>
      </c>
      <c r="I3570" s="1648"/>
      <c r="J3570" s="1650">
        <v>199726034984</v>
      </c>
    </row>
    <row r="3571" spans="1:10">
      <c r="A3571" s="13" t="s">
        <v>12398</v>
      </c>
      <c r="B3571" s="13" t="s">
        <v>6969</v>
      </c>
      <c r="C3571" s="13" t="s">
        <v>10254</v>
      </c>
      <c r="D3571" s="1608">
        <v>2.92</v>
      </c>
      <c r="E3571" s="210">
        <f>VLOOKUP(A3571,'Lead Sheet'!A:B,2,0)</f>
        <v>0</v>
      </c>
      <c r="F3571" s="1608">
        <f t="shared" si="55"/>
        <v>0</v>
      </c>
      <c r="G3571" s="1648">
        <v>50</v>
      </c>
      <c r="H3571" s="1648">
        <v>600</v>
      </c>
      <c r="I3571" s="1648"/>
      <c r="J3571" s="1650">
        <v>199726034991</v>
      </c>
    </row>
    <row r="3572" spans="1:10">
      <c r="A3572" s="13" t="s">
        <v>12398</v>
      </c>
      <c r="B3572" s="13" t="s">
        <v>7252</v>
      </c>
      <c r="C3572" s="13" t="s">
        <v>10255</v>
      </c>
      <c r="D3572" s="1608">
        <v>1.64</v>
      </c>
      <c r="E3572" s="210">
        <f>VLOOKUP(A3572,'Lead Sheet'!A:B,2,0)</f>
        <v>0</v>
      </c>
      <c r="F3572" s="1608">
        <f t="shared" si="55"/>
        <v>0</v>
      </c>
      <c r="G3572" s="1648">
        <v>50</v>
      </c>
      <c r="H3572" s="1648">
        <v>600</v>
      </c>
      <c r="I3572" s="1648"/>
      <c r="J3572" s="1650">
        <v>199726035004</v>
      </c>
    </row>
    <row r="3573" spans="1:10">
      <c r="A3573" s="13" t="s">
        <v>12398</v>
      </c>
      <c r="B3573" s="13" t="s">
        <v>7253</v>
      </c>
      <c r="C3573" s="13" t="s">
        <v>10256</v>
      </c>
      <c r="D3573" s="1608">
        <v>2.9299999999999997</v>
      </c>
      <c r="E3573" s="210">
        <f>VLOOKUP(A3573,'Lead Sheet'!A:B,2,0)</f>
        <v>0</v>
      </c>
      <c r="F3573" s="1608">
        <f t="shared" si="55"/>
        <v>0</v>
      </c>
      <c r="G3573" s="1648">
        <v>50</v>
      </c>
      <c r="H3573" s="1648">
        <v>400</v>
      </c>
      <c r="I3573" s="1648"/>
      <c r="J3573" s="1650">
        <v>199726035011</v>
      </c>
    </row>
    <row r="3574" spans="1:10">
      <c r="A3574" s="13" t="s">
        <v>12398</v>
      </c>
      <c r="B3574" s="13" t="s">
        <v>7254</v>
      </c>
      <c r="C3574" s="13" t="s">
        <v>10257</v>
      </c>
      <c r="D3574" s="1608">
        <v>2.9299999999999997</v>
      </c>
      <c r="E3574" s="210">
        <f>VLOOKUP(A3574,'Lead Sheet'!A:B,2,0)</f>
        <v>0</v>
      </c>
      <c r="F3574" s="1608">
        <f t="shared" si="55"/>
        <v>0</v>
      </c>
      <c r="G3574" s="1648">
        <v>50</v>
      </c>
      <c r="H3574" s="1648">
        <v>400</v>
      </c>
      <c r="I3574" s="1648"/>
      <c r="J3574" s="1650">
        <v>199726035028</v>
      </c>
    </row>
    <row r="3575" spans="1:10">
      <c r="A3575" s="13" t="s">
        <v>12398</v>
      </c>
      <c r="B3575" s="13" t="s">
        <v>6970</v>
      </c>
      <c r="C3575" s="13" t="s">
        <v>10258</v>
      </c>
      <c r="D3575" s="1608">
        <v>3.94</v>
      </c>
      <c r="E3575" s="210">
        <f>VLOOKUP(A3575,'Lead Sheet'!A:B,2,0)</f>
        <v>0</v>
      </c>
      <c r="F3575" s="1608">
        <f t="shared" si="55"/>
        <v>0</v>
      </c>
      <c r="G3575" s="1648">
        <v>25</v>
      </c>
      <c r="H3575" s="1648">
        <v>300</v>
      </c>
      <c r="I3575" s="1648"/>
      <c r="J3575" s="1650">
        <v>199726035035</v>
      </c>
    </row>
    <row r="3576" spans="1:10">
      <c r="A3576" s="13" t="s">
        <v>12398</v>
      </c>
      <c r="B3576" s="13" t="s">
        <v>7861</v>
      </c>
      <c r="C3576" s="13" t="s">
        <v>10259</v>
      </c>
      <c r="D3576" s="1608">
        <v>3.9499999999999997</v>
      </c>
      <c r="E3576" s="210">
        <f>VLOOKUP(A3576,'Lead Sheet'!A:B,2,0)</f>
        <v>0</v>
      </c>
      <c r="F3576" s="1608">
        <f t="shared" si="55"/>
        <v>0</v>
      </c>
      <c r="G3576" s="1648">
        <v>25</v>
      </c>
      <c r="H3576" s="1648">
        <v>300</v>
      </c>
      <c r="I3576" s="1648"/>
      <c r="J3576" s="1650">
        <v>199726035042</v>
      </c>
    </row>
    <row r="3577" spans="1:10">
      <c r="A3577" s="13" t="s">
        <v>12398</v>
      </c>
      <c r="B3577" s="13" t="s">
        <v>7255</v>
      </c>
      <c r="C3577" s="13" t="s">
        <v>10260</v>
      </c>
      <c r="D3577" s="1608">
        <v>3.9499999999999997</v>
      </c>
      <c r="E3577" s="210">
        <f>VLOOKUP(A3577,'Lead Sheet'!A:B,2,0)</f>
        <v>0</v>
      </c>
      <c r="F3577" s="1608">
        <f t="shared" si="55"/>
        <v>0</v>
      </c>
      <c r="G3577" s="1648">
        <v>25</v>
      </c>
      <c r="H3577" s="1648">
        <v>300</v>
      </c>
      <c r="I3577" s="1648"/>
      <c r="J3577" s="1650">
        <v>199726035059</v>
      </c>
    </row>
    <row r="3578" spans="1:10">
      <c r="A3578" s="13" t="s">
        <v>12398</v>
      </c>
      <c r="B3578" s="13" t="s">
        <v>6971</v>
      </c>
      <c r="C3578" s="13" t="s">
        <v>10261</v>
      </c>
      <c r="D3578" s="1608">
        <v>4.18</v>
      </c>
      <c r="E3578" s="210">
        <f>VLOOKUP(A3578,'Lead Sheet'!A:B,2,0)</f>
        <v>0</v>
      </c>
      <c r="F3578" s="1608">
        <f t="shared" si="55"/>
        <v>0</v>
      </c>
      <c r="G3578" s="1648">
        <v>25</v>
      </c>
      <c r="H3578" s="1648">
        <v>150</v>
      </c>
      <c r="I3578" s="1648"/>
      <c r="J3578" s="1650">
        <v>199726035066</v>
      </c>
    </row>
    <row r="3579" spans="1:10">
      <c r="A3579" s="13" t="s">
        <v>12398</v>
      </c>
      <c r="B3579" s="13" t="s">
        <v>7256</v>
      </c>
      <c r="C3579" s="13" t="s">
        <v>10262</v>
      </c>
      <c r="D3579" s="1608">
        <v>4.18</v>
      </c>
      <c r="E3579" s="210">
        <f>VLOOKUP(A3579,'Lead Sheet'!A:B,2,0)</f>
        <v>0</v>
      </c>
      <c r="F3579" s="1608">
        <f t="shared" si="55"/>
        <v>0</v>
      </c>
      <c r="G3579" s="1648">
        <v>25</v>
      </c>
      <c r="H3579" s="1648">
        <v>150</v>
      </c>
      <c r="I3579" s="1648"/>
      <c r="J3579" s="1650">
        <v>199726035073</v>
      </c>
    </row>
    <row r="3580" spans="1:10">
      <c r="A3580" s="13" t="s">
        <v>12398</v>
      </c>
      <c r="B3580" s="13" t="s">
        <v>7862</v>
      </c>
      <c r="C3580" s="13" t="s">
        <v>10263</v>
      </c>
      <c r="D3580" s="1608">
        <v>4.18</v>
      </c>
      <c r="E3580" s="210">
        <f>VLOOKUP(A3580,'Lead Sheet'!A:B,2,0)</f>
        <v>0</v>
      </c>
      <c r="F3580" s="1608">
        <f t="shared" si="55"/>
        <v>0</v>
      </c>
      <c r="G3580" s="1648">
        <v>25</v>
      </c>
      <c r="H3580" s="1648">
        <v>150</v>
      </c>
      <c r="I3580" s="1648"/>
      <c r="J3580" s="1650">
        <v>199726035080</v>
      </c>
    </row>
    <row r="3581" spans="1:10">
      <c r="A3581" s="13" t="s">
        <v>12398</v>
      </c>
      <c r="B3581" s="13" t="s">
        <v>7257</v>
      </c>
      <c r="C3581" s="13" t="s">
        <v>10264</v>
      </c>
      <c r="D3581" s="1608">
        <v>4.18</v>
      </c>
      <c r="E3581" s="210">
        <f>VLOOKUP(A3581,'Lead Sheet'!A:B,2,0)</f>
        <v>0</v>
      </c>
      <c r="F3581" s="1608">
        <f t="shared" si="55"/>
        <v>0</v>
      </c>
      <c r="G3581" s="1648">
        <v>25</v>
      </c>
      <c r="H3581" s="1648">
        <v>150</v>
      </c>
      <c r="I3581" s="1648"/>
      <c r="J3581" s="1650">
        <v>199726035097</v>
      </c>
    </row>
    <row r="3582" spans="1:10">
      <c r="A3582" s="13" t="s">
        <v>12398</v>
      </c>
      <c r="B3582" s="13" t="s">
        <v>7258</v>
      </c>
      <c r="C3582" s="13" t="s">
        <v>10265</v>
      </c>
      <c r="D3582" s="1608">
        <v>6.89</v>
      </c>
      <c r="E3582" s="210">
        <f>VLOOKUP(A3582,'Lead Sheet'!A:B,2,0)</f>
        <v>0</v>
      </c>
      <c r="F3582" s="1608">
        <f t="shared" si="55"/>
        <v>0</v>
      </c>
      <c r="G3582" s="1648">
        <v>10</v>
      </c>
      <c r="H3582" s="1648">
        <v>80</v>
      </c>
      <c r="I3582" s="1648"/>
      <c r="J3582" s="1650">
        <v>199726035103</v>
      </c>
    </row>
    <row r="3583" spans="1:10">
      <c r="A3583" s="13" t="s">
        <v>12398</v>
      </c>
      <c r="B3583" s="13" t="s">
        <v>7259</v>
      </c>
      <c r="C3583" s="13" t="s">
        <v>10266</v>
      </c>
      <c r="D3583" s="1608">
        <v>6.89</v>
      </c>
      <c r="E3583" s="210">
        <f>VLOOKUP(A3583,'Lead Sheet'!A:B,2,0)</f>
        <v>0</v>
      </c>
      <c r="F3583" s="1608">
        <f t="shared" si="55"/>
        <v>0</v>
      </c>
      <c r="G3583" s="1648">
        <v>10</v>
      </c>
      <c r="H3583" s="1648">
        <v>60</v>
      </c>
      <c r="I3583" s="1648"/>
      <c r="J3583" s="1650">
        <v>199726035110</v>
      </c>
    </row>
    <row r="3584" spans="1:10">
      <c r="A3584" s="13" t="s">
        <v>12398</v>
      </c>
      <c r="B3584" s="13" t="s">
        <v>7260</v>
      </c>
      <c r="C3584" s="13" t="s">
        <v>10267</v>
      </c>
      <c r="D3584" s="1608">
        <v>6.89</v>
      </c>
      <c r="E3584" s="210">
        <f>VLOOKUP(A3584,'Lead Sheet'!A:B,2,0)</f>
        <v>0</v>
      </c>
      <c r="F3584" s="1608">
        <f t="shared" si="55"/>
        <v>0</v>
      </c>
      <c r="G3584" s="1648">
        <v>10</v>
      </c>
      <c r="H3584" s="1648">
        <v>80</v>
      </c>
      <c r="I3584" s="1648"/>
      <c r="J3584" s="1650">
        <v>199726035127</v>
      </c>
    </row>
    <row r="3585" spans="1:10">
      <c r="A3585" s="13" t="s">
        <v>12398</v>
      </c>
      <c r="B3585" s="13" t="s">
        <v>6972</v>
      </c>
      <c r="C3585" s="13" t="s">
        <v>10268</v>
      </c>
      <c r="D3585" s="1608">
        <v>6.89</v>
      </c>
      <c r="E3585" s="210">
        <f>VLOOKUP(A3585,'Lead Sheet'!A:B,2,0)</f>
        <v>0</v>
      </c>
      <c r="F3585" s="1608">
        <f t="shared" si="55"/>
        <v>0</v>
      </c>
      <c r="G3585" s="1648">
        <v>10</v>
      </c>
      <c r="H3585" s="1648">
        <v>80</v>
      </c>
      <c r="I3585" s="1648"/>
      <c r="J3585" s="1650">
        <v>199726035134</v>
      </c>
    </row>
    <row r="3586" spans="1:10">
      <c r="A3586" s="13" t="s">
        <v>12398</v>
      </c>
      <c r="B3586" s="13" t="s">
        <v>7261</v>
      </c>
      <c r="C3586" s="13" t="s">
        <v>10269</v>
      </c>
      <c r="D3586" s="1608">
        <v>6.89</v>
      </c>
      <c r="E3586" s="210">
        <f>VLOOKUP(A3586,'Lead Sheet'!A:B,2,0)</f>
        <v>0</v>
      </c>
      <c r="F3586" s="1608">
        <f t="shared" si="55"/>
        <v>0</v>
      </c>
      <c r="G3586" s="1648">
        <v>10</v>
      </c>
      <c r="H3586" s="1648">
        <v>80</v>
      </c>
      <c r="I3586" s="1648"/>
      <c r="J3586" s="1650">
        <v>199726035141</v>
      </c>
    </row>
    <row r="3587" spans="1:10">
      <c r="A3587" s="13" t="s">
        <v>12398</v>
      </c>
      <c r="B3587" s="13" t="s">
        <v>6973</v>
      </c>
      <c r="C3587" s="13" t="s">
        <v>10270</v>
      </c>
      <c r="D3587" s="1608">
        <v>11.08</v>
      </c>
      <c r="E3587" s="210">
        <f>VLOOKUP(A3587,'Lead Sheet'!A:B,2,0)</f>
        <v>0</v>
      </c>
      <c r="F3587" s="1608">
        <f t="shared" ref="F3587:F3650" si="56">IFERROR(D3587*E3587,"NET")</f>
        <v>0</v>
      </c>
      <c r="G3587" s="1648">
        <v>10</v>
      </c>
      <c r="H3587" s="1648">
        <v>60</v>
      </c>
      <c r="I3587" s="1648"/>
      <c r="J3587" s="1650">
        <v>199726035158</v>
      </c>
    </row>
    <row r="3588" spans="1:10">
      <c r="A3588" s="13" t="s">
        <v>12398</v>
      </c>
      <c r="B3588" s="13" t="s">
        <v>6974</v>
      </c>
      <c r="C3588" s="13" t="s">
        <v>10271</v>
      </c>
      <c r="D3588" s="1608">
        <v>11.08</v>
      </c>
      <c r="E3588" s="210">
        <f>VLOOKUP(A3588,'Lead Sheet'!A:B,2,0)</f>
        <v>0</v>
      </c>
      <c r="F3588" s="1608">
        <f t="shared" si="56"/>
        <v>0</v>
      </c>
      <c r="G3588" s="1648">
        <v>10</v>
      </c>
      <c r="H3588" s="1648">
        <v>60</v>
      </c>
      <c r="I3588" s="1648"/>
      <c r="J3588" s="1650">
        <v>199726035165</v>
      </c>
    </row>
    <row r="3589" spans="1:10">
      <c r="A3589" s="13" t="s">
        <v>12398</v>
      </c>
      <c r="B3589" s="13" t="s">
        <v>6975</v>
      </c>
      <c r="C3589" s="13" t="s">
        <v>10272</v>
      </c>
      <c r="D3589" s="1608">
        <v>11.08</v>
      </c>
      <c r="E3589" s="210">
        <f>VLOOKUP(A3589,'Lead Sheet'!A:B,2,0)</f>
        <v>0</v>
      </c>
      <c r="F3589" s="1608">
        <f t="shared" si="56"/>
        <v>0</v>
      </c>
      <c r="G3589" s="1648">
        <v>10</v>
      </c>
      <c r="H3589" s="1648">
        <v>60</v>
      </c>
      <c r="I3589" s="1648"/>
      <c r="J3589" s="1650">
        <v>199726035172</v>
      </c>
    </row>
    <row r="3590" spans="1:10">
      <c r="A3590" s="13" t="s">
        <v>12398</v>
      </c>
      <c r="B3590" s="13" t="s">
        <v>6976</v>
      </c>
      <c r="C3590" s="13" t="s">
        <v>10273</v>
      </c>
      <c r="D3590" s="1608">
        <v>11.08</v>
      </c>
      <c r="E3590" s="210">
        <f>VLOOKUP(A3590,'Lead Sheet'!A:B,2,0)</f>
        <v>0</v>
      </c>
      <c r="F3590" s="1608">
        <f t="shared" si="56"/>
        <v>0</v>
      </c>
      <c r="G3590" s="1648">
        <v>10</v>
      </c>
      <c r="H3590" s="1648">
        <v>60</v>
      </c>
      <c r="I3590" s="1648"/>
      <c r="J3590" s="1650">
        <v>199726035189</v>
      </c>
    </row>
    <row r="3591" spans="1:10">
      <c r="A3591" s="13" t="s">
        <v>12398</v>
      </c>
      <c r="B3591" s="13" t="s">
        <v>6977</v>
      </c>
      <c r="C3591" s="13" t="s">
        <v>10274</v>
      </c>
      <c r="D3591" s="1608">
        <v>11.08</v>
      </c>
      <c r="E3591" s="210">
        <f>VLOOKUP(A3591,'Lead Sheet'!A:B,2,0)</f>
        <v>0</v>
      </c>
      <c r="F3591" s="1608">
        <f t="shared" si="56"/>
        <v>0</v>
      </c>
      <c r="G3591" s="1648">
        <v>10</v>
      </c>
      <c r="H3591" s="1648">
        <v>60</v>
      </c>
      <c r="I3591" s="1648"/>
      <c r="J3591" s="1650">
        <v>199726035196</v>
      </c>
    </row>
    <row r="3592" spans="1:10">
      <c r="A3592" s="13" t="s">
        <v>12398</v>
      </c>
      <c r="B3592" s="13" t="s">
        <v>7262</v>
      </c>
      <c r="C3592" s="13" t="s">
        <v>10275</v>
      </c>
      <c r="D3592" s="1608">
        <v>11.09</v>
      </c>
      <c r="E3592" s="210">
        <f>VLOOKUP(A3592,'Lead Sheet'!A:B,2,0)</f>
        <v>0</v>
      </c>
      <c r="F3592" s="1608">
        <f t="shared" si="56"/>
        <v>0</v>
      </c>
      <c r="G3592" s="1648">
        <v>10</v>
      </c>
      <c r="H3592" s="1648">
        <v>60</v>
      </c>
      <c r="I3592" s="1648"/>
      <c r="J3592" s="1650">
        <v>199726035202</v>
      </c>
    </row>
    <row r="3593" spans="1:10">
      <c r="A3593" s="13" t="s">
        <v>12398</v>
      </c>
      <c r="B3593" s="13" t="s">
        <v>6978</v>
      </c>
      <c r="C3593" s="13" t="s">
        <v>10276</v>
      </c>
      <c r="D3593" s="1608">
        <v>16.32</v>
      </c>
      <c r="E3593" s="210">
        <f>VLOOKUP(A3593,'Lead Sheet'!A:B,2,0)</f>
        <v>0</v>
      </c>
      <c r="F3593" s="1608">
        <f t="shared" si="56"/>
        <v>0</v>
      </c>
      <c r="G3593" s="1648">
        <v>10</v>
      </c>
      <c r="H3593" s="1648">
        <v>40</v>
      </c>
      <c r="I3593" s="1648"/>
      <c r="J3593" s="1650">
        <v>199726035219</v>
      </c>
    </row>
    <row r="3594" spans="1:10">
      <c r="A3594" s="13" t="s">
        <v>12398</v>
      </c>
      <c r="B3594" s="13" t="s">
        <v>6979</v>
      </c>
      <c r="C3594" s="13" t="s">
        <v>10277</v>
      </c>
      <c r="D3594" s="1608">
        <v>16.32</v>
      </c>
      <c r="E3594" s="210">
        <f>VLOOKUP(A3594,'Lead Sheet'!A:B,2,0)</f>
        <v>0</v>
      </c>
      <c r="F3594" s="1608">
        <f t="shared" si="56"/>
        <v>0</v>
      </c>
      <c r="G3594" s="1648">
        <v>10</v>
      </c>
      <c r="H3594" s="1648">
        <v>40</v>
      </c>
      <c r="I3594" s="1648"/>
      <c r="J3594" s="1650">
        <v>199726035226</v>
      </c>
    </row>
    <row r="3595" spans="1:10">
      <c r="A3595" s="13" t="s">
        <v>12398</v>
      </c>
      <c r="B3595" s="13" t="s">
        <v>6980</v>
      </c>
      <c r="C3595" s="13" t="s">
        <v>10278</v>
      </c>
      <c r="D3595" s="1608">
        <v>16.32</v>
      </c>
      <c r="E3595" s="210">
        <f>VLOOKUP(A3595,'Lead Sheet'!A:B,2,0)</f>
        <v>0</v>
      </c>
      <c r="F3595" s="1608">
        <f t="shared" si="56"/>
        <v>0</v>
      </c>
      <c r="G3595" s="1648">
        <v>10</v>
      </c>
      <c r="H3595" s="1648">
        <v>40</v>
      </c>
      <c r="I3595" s="1648"/>
      <c r="J3595" s="1650">
        <v>199726035233</v>
      </c>
    </row>
    <row r="3596" spans="1:10">
      <c r="A3596" s="13" t="s">
        <v>12398</v>
      </c>
      <c r="B3596" s="13" t="s">
        <v>6981</v>
      </c>
      <c r="C3596" s="13" t="s">
        <v>10279</v>
      </c>
      <c r="D3596" s="1608">
        <v>16.32</v>
      </c>
      <c r="E3596" s="210">
        <f>VLOOKUP(A3596,'Lead Sheet'!A:B,2,0)</f>
        <v>0</v>
      </c>
      <c r="F3596" s="1608">
        <f t="shared" si="56"/>
        <v>0</v>
      </c>
      <c r="G3596" s="1648">
        <v>10</v>
      </c>
      <c r="H3596" s="1648">
        <v>40</v>
      </c>
      <c r="I3596" s="1648"/>
      <c r="J3596" s="1650">
        <v>199726035240</v>
      </c>
    </row>
    <row r="3597" spans="1:10">
      <c r="A3597" s="13" t="s">
        <v>12398</v>
      </c>
      <c r="B3597" s="13" t="s">
        <v>7863</v>
      </c>
      <c r="C3597" s="13" t="s">
        <v>10280</v>
      </c>
      <c r="D3597" s="1608">
        <v>16.32</v>
      </c>
      <c r="E3597" s="210">
        <f>VLOOKUP(A3597,'Lead Sheet'!A:B,2,0)</f>
        <v>0</v>
      </c>
      <c r="F3597" s="1608">
        <f t="shared" si="56"/>
        <v>0</v>
      </c>
      <c r="G3597" s="1648">
        <v>10</v>
      </c>
      <c r="H3597" s="1648">
        <v>40</v>
      </c>
      <c r="I3597" s="1648"/>
      <c r="J3597" s="1650">
        <v>199726035257</v>
      </c>
    </row>
    <row r="3598" spans="1:10">
      <c r="A3598" s="13" t="s">
        <v>12398</v>
      </c>
      <c r="B3598" s="13" t="s">
        <v>6982</v>
      </c>
      <c r="C3598" s="13" t="s">
        <v>10281</v>
      </c>
      <c r="D3598" s="1608">
        <v>16.32</v>
      </c>
      <c r="E3598" s="210">
        <f>VLOOKUP(A3598,'Lead Sheet'!A:B,2,0)</f>
        <v>0</v>
      </c>
      <c r="F3598" s="1608">
        <f t="shared" si="56"/>
        <v>0</v>
      </c>
      <c r="G3598" s="1648">
        <v>15</v>
      </c>
      <c r="H3598" s="1648">
        <v>90</v>
      </c>
      <c r="I3598" s="1648"/>
      <c r="J3598" s="1650">
        <v>199726035264</v>
      </c>
    </row>
    <row r="3599" spans="1:10">
      <c r="A3599" s="13" t="s">
        <v>12398</v>
      </c>
      <c r="B3599" s="13" t="s">
        <v>7263</v>
      </c>
      <c r="C3599" s="13" t="s">
        <v>10282</v>
      </c>
      <c r="D3599" s="1608">
        <v>36.51</v>
      </c>
      <c r="E3599" s="210">
        <f>VLOOKUP(A3599,'Lead Sheet'!A:B,2,0)</f>
        <v>0</v>
      </c>
      <c r="F3599" s="1608">
        <f t="shared" si="56"/>
        <v>0</v>
      </c>
      <c r="G3599" s="1648">
        <v>6</v>
      </c>
      <c r="H3599" s="1648">
        <v>24</v>
      </c>
      <c r="I3599" s="1648"/>
      <c r="J3599" s="1650">
        <v>199726035271</v>
      </c>
    </row>
    <row r="3600" spans="1:10">
      <c r="A3600" s="13" t="s">
        <v>12398</v>
      </c>
      <c r="B3600" s="13" t="s">
        <v>6983</v>
      </c>
      <c r="C3600" s="13" t="s">
        <v>10283</v>
      </c>
      <c r="D3600" s="1608">
        <v>36.51</v>
      </c>
      <c r="E3600" s="210">
        <f>VLOOKUP(A3600,'Lead Sheet'!A:B,2,0)</f>
        <v>0</v>
      </c>
      <c r="F3600" s="1608">
        <f t="shared" si="56"/>
        <v>0</v>
      </c>
      <c r="G3600" s="1648">
        <v>6</v>
      </c>
      <c r="H3600" s="1648">
        <v>24</v>
      </c>
      <c r="I3600" s="1648"/>
      <c r="J3600" s="1650">
        <v>199726035288</v>
      </c>
    </row>
    <row r="3601" spans="1:10">
      <c r="A3601" s="13" t="s">
        <v>12398</v>
      </c>
      <c r="B3601" s="13" t="s">
        <v>7264</v>
      </c>
      <c r="C3601" s="13" t="s">
        <v>10284</v>
      </c>
      <c r="D3601" s="1608">
        <v>36.51</v>
      </c>
      <c r="E3601" s="210">
        <f>VLOOKUP(A3601,'Lead Sheet'!A:B,2,0)</f>
        <v>0</v>
      </c>
      <c r="F3601" s="1608">
        <f t="shared" si="56"/>
        <v>0</v>
      </c>
      <c r="G3601" s="1648">
        <v>6</v>
      </c>
      <c r="H3601" s="1648">
        <v>24</v>
      </c>
      <c r="I3601" s="1648"/>
      <c r="J3601" s="1650">
        <v>199726035295</v>
      </c>
    </row>
    <row r="3602" spans="1:10">
      <c r="A3602" s="13" t="s">
        <v>12398</v>
      </c>
      <c r="B3602" s="13" t="s">
        <v>6984</v>
      </c>
      <c r="C3602" s="13" t="s">
        <v>10285</v>
      </c>
      <c r="D3602" s="1608">
        <v>51.35</v>
      </c>
      <c r="E3602" s="210">
        <f>VLOOKUP(A3602,'Lead Sheet'!A:B,2,0)</f>
        <v>0</v>
      </c>
      <c r="F3602" s="1608">
        <f t="shared" si="56"/>
        <v>0</v>
      </c>
      <c r="G3602" s="1648">
        <v>15</v>
      </c>
      <c r="H3602" s="1648">
        <v>15</v>
      </c>
      <c r="I3602" s="1648"/>
      <c r="J3602" s="1650">
        <v>199726035301</v>
      </c>
    </row>
    <row r="3603" spans="1:10">
      <c r="A3603" s="13" t="s">
        <v>12398</v>
      </c>
      <c r="B3603" s="13" t="s">
        <v>6985</v>
      </c>
      <c r="C3603" s="13" t="s">
        <v>10286</v>
      </c>
      <c r="D3603" s="1608">
        <v>51.35</v>
      </c>
      <c r="E3603" s="210">
        <f>VLOOKUP(A3603,'Lead Sheet'!A:B,2,0)</f>
        <v>0</v>
      </c>
      <c r="F3603" s="1608">
        <f t="shared" si="56"/>
        <v>0</v>
      </c>
      <c r="G3603" s="1648">
        <v>15</v>
      </c>
      <c r="H3603" s="1648">
        <v>15</v>
      </c>
      <c r="I3603" s="1648"/>
      <c r="J3603" s="1650">
        <v>199726035318</v>
      </c>
    </row>
    <row r="3604" spans="1:10">
      <c r="A3604" s="13" t="s">
        <v>12398</v>
      </c>
      <c r="B3604" s="13" t="s">
        <v>6986</v>
      </c>
      <c r="C3604" s="13" t="s">
        <v>10287</v>
      </c>
      <c r="D3604" s="1608">
        <v>90.45</v>
      </c>
      <c r="E3604" s="210">
        <f>VLOOKUP(A3604,'Lead Sheet'!A:B,2,0)</f>
        <v>0</v>
      </c>
      <c r="F3604" s="1608">
        <f t="shared" si="56"/>
        <v>0</v>
      </c>
      <c r="G3604" s="1648">
        <v>9</v>
      </c>
      <c r="H3604" s="1648">
        <v>9</v>
      </c>
      <c r="I3604" s="1648"/>
      <c r="J3604" s="1650">
        <v>199726035325</v>
      </c>
    </row>
    <row r="3605" spans="1:10">
      <c r="A3605" s="13" t="s">
        <v>12398</v>
      </c>
      <c r="B3605" s="13" t="s">
        <v>6987</v>
      </c>
      <c r="C3605" s="13" t="s">
        <v>10288</v>
      </c>
      <c r="D3605" s="1608">
        <v>90.45</v>
      </c>
      <c r="E3605" s="210">
        <f>VLOOKUP(A3605,'Lead Sheet'!A:B,2,0)</f>
        <v>0</v>
      </c>
      <c r="F3605" s="1608">
        <f t="shared" si="56"/>
        <v>0</v>
      </c>
      <c r="G3605" s="1648">
        <v>9</v>
      </c>
      <c r="H3605" s="1648">
        <v>9</v>
      </c>
      <c r="I3605" s="1648"/>
      <c r="J3605" s="1650">
        <v>199726035332</v>
      </c>
    </row>
    <row r="3606" spans="1:10">
      <c r="A3606" s="13" t="s">
        <v>12398</v>
      </c>
      <c r="B3606" s="13" t="s">
        <v>6988</v>
      </c>
      <c r="C3606" s="13" t="s">
        <v>10289</v>
      </c>
      <c r="D3606" s="1608">
        <v>90.45</v>
      </c>
      <c r="E3606" s="210">
        <f>VLOOKUP(A3606,'Lead Sheet'!A:B,2,0)</f>
        <v>0</v>
      </c>
      <c r="F3606" s="1608">
        <f t="shared" si="56"/>
        <v>0</v>
      </c>
      <c r="G3606" s="1648">
        <v>9</v>
      </c>
      <c r="H3606" s="1648">
        <v>9</v>
      </c>
      <c r="I3606" s="1648"/>
      <c r="J3606" s="1650">
        <v>199726035349</v>
      </c>
    </row>
    <row r="3607" spans="1:10">
      <c r="A3607" s="13" t="s">
        <v>12398</v>
      </c>
      <c r="B3607" s="13" t="s">
        <v>6989</v>
      </c>
      <c r="C3607" s="13" t="s">
        <v>10290</v>
      </c>
      <c r="D3607" s="1608">
        <v>90.45</v>
      </c>
      <c r="E3607" s="210">
        <f>VLOOKUP(A3607,'Lead Sheet'!A:B,2,0)</f>
        <v>0</v>
      </c>
      <c r="F3607" s="1608">
        <f t="shared" si="56"/>
        <v>0</v>
      </c>
      <c r="G3607" s="1648">
        <v>20</v>
      </c>
      <c r="H3607" s="1648">
        <v>20</v>
      </c>
      <c r="I3607" s="1648"/>
      <c r="J3607" s="1650">
        <v>199726035356</v>
      </c>
    </row>
    <row r="3608" spans="1:10">
      <c r="A3608" s="13" t="s">
        <v>12398</v>
      </c>
      <c r="B3608" s="13" t="s">
        <v>6990</v>
      </c>
      <c r="C3608" s="13" t="s">
        <v>10291</v>
      </c>
      <c r="D3608" s="1608">
        <v>315.19</v>
      </c>
      <c r="E3608" s="210">
        <f>VLOOKUP(A3608,'Lead Sheet'!A:B,2,0)</f>
        <v>0</v>
      </c>
      <c r="F3608" s="1608">
        <f t="shared" si="56"/>
        <v>0</v>
      </c>
      <c r="G3608" s="1648">
        <v>3</v>
      </c>
      <c r="H3608" s="1648">
        <v>3</v>
      </c>
      <c r="I3608" s="1648"/>
      <c r="J3608" s="1650">
        <v>199726035363</v>
      </c>
    </row>
    <row r="3609" spans="1:10">
      <c r="A3609" s="13" t="s">
        <v>12398</v>
      </c>
      <c r="B3609" s="13" t="s">
        <v>6991</v>
      </c>
      <c r="C3609" s="13" t="s">
        <v>10292</v>
      </c>
      <c r="D3609" s="1608">
        <v>315.19</v>
      </c>
      <c r="E3609" s="210">
        <f>VLOOKUP(A3609,'Lead Sheet'!A:B,2,0)</f>
        <v>0</v>
      </c>
      <c r="F3609" s="1608">
        <f t="shared" si="56"/>
        <v>0</v>
      </c>
      <c r="G3609" s="1648">
        <v>3</v>
      </c>
      <c r="H3609" s="1648">
        <v>3</v>
      </c>
      <c r="I3609" s="1648"/>
      <c r="J3609" s="1650">
        <v>199726035370</v>
      </c>
    </row>
    <row r="3610" spans="1:10">
      <c r="A3610" s="13" t="s">
        <v>12398</v>
      </c>
      <c r="B3610" s="13" t="s">
        <v>6992</v>
      </c>
      <c r="C3610" s="13" t="s">
        <v>10293</v>
      </c>
      <c r="D3610" s="1608">
        <v>945.97</v>
      </c>
      <c r="E3610" s="210">
        <f>VLOOKUP(A3610,'Lead Sheet'!A:B,2,0)</f>
        <v>0</v>
      </c>
      <c r="F3610" s="1608">
        <f t="shared" si="56"/>
        <v>0</v>
      </c>
      <c r="G3610" s="1648">
        <v>12</v>
      </c>
      <c r="H3610" s="1648">
        <v>12</v>
      </c>
      <c r="I3610" s="1648"/>
      <c r="J3610" s="1650">
        <v>199726035387</v>
      </c>
    </row>
    <row r="3611" spans="1:10">
      <c r="A3611" s="13" t="s">
        <v>12398</v>
      </c>
      <c r="B3611" s="13" t="s">
        <v>6993</v>
      </c>
      <c r="C3611" s="13" t="s">
        <v>10294</v>
      </c>
      <c r="D3611" s="1608">
        <v>945.97</v>
      </c>
      <c r="E3611" s="210">
        <f>VLOOKUP(A3611,'Lead Sheet'!A:B,2,0)</f>
        <v>0</v>
      </c>
      <c r="F3611" s="1608">
        <f t="shared" si="56"/>
        <v>0</v>
      </c>
      <c r="G3611" s="1648">
        <v>12</v>
      </c>
      <c r="H3611" s="1648">
        <v>12</v>
      </c>
      <c r="I3611" s="1648"/>
      <c r="J3611" s="1650">
        <v>199726035394</v>
      </c>
    </row>
    <row r="3612" spans="1:10">
      <c r="A3612" s="13" t="s">
        <v>12398</v>
      </c>
      <c r="B3612" s="13" t="s">
        <v>6994</v>
      </c>
      <c r="C3612" s="13" t="s">
        <v>10295</v>
      </c>
      <c r="D3612" s="1608">
        <v>858.06</v>
      </c>
      <c r="E3612" s="210">
        <f>VLOOKUP(A3612,'Lead Sheet'!A:B,2,0)</f>
        <v>0</v>
      </c>
      <c r="F3612" s="1608">
        <f t="shared" si="56"/>
        <v>0</v>
      </c>
      <c r="G3612" s="1648">
        <v>12</v>
      </c>
      <c r="H3612" s="1648">
        <v>12</v>
      </c>
      <c r="I3612" s="1648"/>
      <c r="J3612" s="1650">
        <v>199726035400</v>
      </c>
    </row>
    <row r="3613" spans="1:10">
      <c r="A3613" s="13" t="s">
        <v>12398</v>
      </c>
      <c r="B3613" s="13" t="s">
        <v>6995</v>
      </c>
      <c r="C3613" s="13" t="s">
        <v>10296</v>
      </c>
      <c r="D3613" s="1608">
        <v>858.06</v>
      </c>
      <c r="E3613" s="210">
        <f>VLOOKUP(A3613,'Lead Sheet'!A:B,2,0)</f>
        <v>0</v>
      </c>
      <c r="F3613" s="1608">
        <f t="shared" si="56"/>
        <v>0</v>
      </c>
      <c r="G3613" s="1648">
        <v>16</v>
      </c>
      <c r="H3613" s="1648">
        <v>16</v>
      </c>
      <c r="I3613" s="1648"/>
      <c r="J3613" s="1650">
        <v>199726035417</v>
      </c>
    </row>
    <row r="3614" spans="1:10">
      <c r="A3614" s="13" t="s">
        <v>12398</v>
      </c>
      <c r="B3614" s="13" t="s">
        <v>6996</v>
      </c>
      <c r="C3614" s="13" t="s">
        <v>10297</v>
      </c>
      <c r="D3614" s="1608">
        <v>954.26</v>
      </c>
      <c r="E3614" s="210">
        <f>VLOOKUP(A3614,'Lead Sheet'!A:B,2,0)</f>
        <v>0</v>
      </c>
      <c r="F3614" s="1608">
        <f t="shared" si="56"/>
        <v>0</v>
      </c>
      <c r="G3614" s="1648">
        <v>1</v>
      </c>
      <c r="H3614" s="1648">
        <v>1</v>
      </c>
      <c r="I3614" s="1648"/>
      <c r="J3614" s="1650">
        <v>199726035424</v>
      </c>
    </row>
    <row r="3615" spans="1:10">
      <c r="A3615" s="13" t="s">
        <v>12398</v>
      </c>
      <c r="B3615" s="13" t="s">
        <v>6997</v>
      </c>
      <c r="C3615" s="13" t="s">
        <v>10298</v>
      </c>
      <c r="D3615" s="1608">
        <v>3.38</v>
      </c>
      <c r="E3615" s="210">
        <f>VLOOKUP(A3615,'Lead Sheet'!A:B,2,0)</f>
        <v>0</v>
      </c>
      <c r="F3615" s="1608">
        <f t="shared" si="56"/>
        <v>0</v>
      </c>
      <c r="G3615" s="1648">
        <v>50</v>
      </c>
      <c r="H3615" s="1648">
        <v>600</v>
      </c>
      <c r="I3615" s="1648"/>
      <c r="J3615" s="1650">
        <v>199726035431</v>
      </c>
    </row>
    <row r="3616" spans="1:10">
      <c r="A3616" s="13" t="s">
        <v>12398</v>
      </c>
      <c r="B3616" s="13" t="s">
        <v>6998</v>
      </c>
      <c r="C3616" s="13" t="s">
        <v>10299</v>
      </c>
      <c r="D3616" s="1608">
        <v>3.38</v>
      </c>
      <c r="E3616" s="210">
        <f>VLOOKUP(A3616,'Lead Sheet'!A:B,2,0)</f>
        <v>0</v>
      </c>
      <c r="F3616" s="1608">
        <f t="shared" si="56"/>
        <v>0</v>
      </c>
      <c r="G3616" s="1648">
        <v>50</v>
      </c>
      <c r="H3616" s="1648">
        <v>600</v>
      </c>
      <c r="I3616" s="1648"/>
      <c r="J3616" s="1650">
        <v>199726035448</v>
      </c>
    </row>
    <row r="3617" spans="1:10">
      <c r="A3617" s="13" t="s">
        <v>12398</v>
      </c>
      <c r="B3617" s="13" t="s">
        <v>7265</v>
      </c>
      <c r="C3617" s="13" t="s">
        <v>10300</v>
      </c>
      <c r="D3617" s="1608">
        <v>3.38</v>
      </c>
      <c r="E3617" s="210">
        <f>VLOOKUP(A3617,'Lead Sheet'!A:B,2,0)</f>
        <v>0</v>
      </c>
      <c r="F3617" s="1608">
        <f t="shared" si="56"/>
        <v>0</v>
      </c>
      <c r="G3617" s="1648">
        <v>50</v>
      </c>
      <c r="H3617" s="1648">
        <v>600</v>
      </c>
      <c r="I3617" s="1648"/>
      <c r="J3617" s="1650">
        <v>199726035455</v>
      </c>
    </row>
    <row r="3618" spans="1:10">
      <c r="A3618" s="13" t="s">
        <v>12398</v>
      </c>
      <c r="B3618" s="13" t="s">
        <v>6999</v>
      </c>
      <c r="C3618" s="13" t="s">
        <v>10301</v>
      </c>
      <c r="D3618" s="1608">
        <v>3.38</v>
      </c>
      <c r="E3618" s="210">
        <f>VLOOKUP(A3618,'Lead Sheet'!A:B,2,0)</f>
        <v>0</v>
      </c>
      <c r="F3618" s="1608">
        <f t="shared" si="56"/>
        <v>0</v>
      </c>
      <c r="G3618" s="1648">
        <v>50</v>
      </c>
      <c r="H3618" s="1648">
        <v>600</v>
      </c>
      <c r="I3618" s="1648"/>
      <c r="J3618" s="1650">
        <v>199726035462</v>
      </c>
    </row>
    <row r="3619" spans="1:10">
      <c r="A3619" s="13" t="s">
        <v>12398</v>
      </c>
      <c r="B3619" s="13" t="s">
        <v>7000</v>
      </c>
      <c r="C3619" s="13" t="s">
        <v>10302</v>
      </c>
      <c r="D3619" s="1608">
        <v>3.38</v>
      </c>
      <c r="E3619" s="210">
        <f>VLOOKUP(A3619,'Lead Sheet'!A:B,2,0)</f>
        <v>0</v>
      </c>
      <c r="F3619" s="1608">
        <f t="shared" si="56"/>
        <v>0</v>
      </c>
      <c r="G3619" s="1648">
        <v>50</v>
      </c>
      <c r="H3619" s="1648">
        <v>600</v>
      </c>
      <c r="I3619" s="1648"/>
      <c r="J3619" s="1650">
        <v>199726035479</v>
      </c>
    </row>
    <row r="3620" spans="1:10">
      <c r="A3620" s="13" t="s">
        <v>12398</v>
      </c>
      <c r="B3620" s="13" t="s">
        <v>7266</v>
      </c>
      <c r="C3620" s="13" t="s">
        <v>10303</v>
      </c>
      <c r="D3620" s="1608">
        <v>2.5599999999999996</v>
      </c>
      <c r="E3620" s="210">
        <f>VLOOKUP(A3620,'Lead Sheet'!A:B,2,0)</f>
        <v>0</v>
      </c>
      <c r="F3620" s="1608">
        <f t="shared" si="56"/>
        <v>0</v>
      </c>
      <c r="G3620" s="1648">
        <v>100</v>
      </c>
      <c r="H3620" s="1648">
        <v>800</v>
      </c>
      <c r="I3620" s="1648"/>
      <c r="J3620" s="1650">
        <v>199726035486</v>
      </c>
    </row>
    <row r="3621" spans="1:10">
      <c r="A3621" s="13" t="s">
        <v>12398</v>
      </c>
      <c r="B3621" s="13" t="s">
        <v>7001</v>
      </c>
      <c r="C3621" s="13" t="s">
        <v>10304</v>
      </c>
      <c r="D3621" s="1608">
        <v>4.1399999999999997</v>
      </c>
      <c r="E3621" s="210">
        <f>VLOOKUP(A3621,'Lead Sheet'!A:B,2,0)</f>
        <v>0</v>
      </c>
      <c r="F3621" s="1608">
        <f t="shared" si="56"/>
        <v>0</v>
      </c>
      <c r="G3621" s="1648">
        <v>50</v>
      </c>
      <c r="H3621" s="1648">
        <v>400</v>
      </c>
      <c r="I3621" s="1648"/>
      <c r="J3621" s="1650">
        <v>199726035493</v>
      </c>
    </row>
    <row r="3622" spans="1:10">
      <c r="A3622" s="13" t="s">
        <v>12398</v>
      </c>
      <c r="B3622" s="13" t="s">
        <v>7002</v>
      </c>
      <c r="C3622" s="13" t="s">
        <v>10305</v>
      </c>
      <c r="D3622" s="1608">
        <v>4.1399999999999997</v>
      </c>
      <c r="E3622" s="210">
        <f>VLOOKUP(A3622,'Lead Sheet'!A:B,2,0)</f>
        <v>0</v>
      </c>
      <c r="F3622" s="1608">
        <f t="shared" si="56"/>
        <v>0</v>
      </c>
      <c r="G3622" s="1648">
        <v>50</v>
      </c>
      <c r="H3622" s="1648">
        <v>400</v>
      </c>
      <c r="I3622" s="1648"/>
      <c r="J3622" s="1650">
        <v>199726035509</v>
      </c>
    </row>
    <row r="3623" spans="1:10">
      <c r="A3623" s="13" t="s">
        <v>12398</v>
      </c>
      <c r="B3623" s="13" t="s">
        <v>7003</v>
      </c>
      <c r="C3623" s="13" t="s">
        <v>10306</v>
      </c>
      <c r="D3623" s="1608">
        <v>4.1399999999999997</v>
      </c>
      <c r="E3623" s="210">
        <f>VLOOKUP(A3623,'Lead Sheet'!A:B,2,0)</f>
        <v>0</v>
      </c>
      <c r="F3623" s="1608">
        <f t="shared" si="56"/>
        <v>0</v>
      </c>
      <c r="G3623" s="1648">
        <v>50</v>
      </c>
      <c r="H3623" s="1648">
        <v>400</v>
      </c>
      <c r="I3623" s="1648"/>
      <c r="J3623" s="1650">
        <v>199726035516</v>
      </c>
    </row>
    <row r="3624" spans="1:10">
      <c r="A3624" s="13" t="s">
        <v>12398</v>
      </c>
      <c r="B3624" s="13" t="s">
        <v>7267</v>
      </c>
      <c r="C3624" s="13" t="s">
        <v>10307</v>
      </c>
      <c r="D3624" s="1608">
        <v>4.1399999999999997</v>
      </c>
      <c r="E3624" s="210">
        <f>VLOOKUP(A3624,'Lead Sheet'!A:B,2,0)</f>
        <v>0</v>
      </c>
      <c r="F3624" s="1608">
        <f t="shared" si="56"/>
        <v>0</v>
      </c>
      <c r="G3624" s="1648">
        <v>50</v>
      </c>
      <c r="H3624" s="1648">
        <v>400</v>
      </c>
      <c r="I3624" s="1648"/>
      <c r="J3624" s="1650">
        <v>199726035523</v>
      </c>
    </row>
    <row r="3625" spans="1:10">
      <c r="A3625" s="13" t="s">
        <v>12398</v>
      </c>
      <c r="B3625" s="13" t="s">
        <v>7004</v>
      </c>
      <c r="C3625" s="13" t="s">
        <v>10308</v>
      </c>
      <c r="D3625" s="1608">
        <v>6.34</v>
      </c>
      <c r="E3625" s="210">
        <f>VLOOKUP(A3625,'Lead Sheet'!A:B,2,0)</f>
        <v>0</v>
      </c>
      <c r="F3625" s="1608">
        <f t="shared" si="56"/>
        <v>0</v>
      </c>
      <c r="G3625" s="1648">
        <v>25</v>
      </c>
      <c r="H3625" s="1648">
        <v>200</v>
      </c>
      <c r="I3625" s="1648"/>
      <c r="J3625" s="1650">
        <v>199726035530</v>
      </c>
    </row>
    <row r="3626" spans="1:10">
      <c r="A3626" s="13" t="s">
        <v>12398</v>
      </c>
      <c r="B3626" s="13" t="s">
        <v>7005</v>
      </c>
      <c r="C3626" s="13" t="s">
        <v>10309</v>
      </c>
      <c r="D3626" s="1608">
        <v>6.34</v>
      </c>
      <c r="E3626" s="210">
        <f>VLOOKUP(A3626,'Lead Sheet'!A:B,2,0)</f>
        <v>0</v>
      </c>
      <c r="F3626" s="1608">
        <f t="shared" si="56"/>
        <v>0</v>
      </c>
      <c r="G3626" s="1648">
        <v>25</v>
      </c>
      <c r="H3626" s="1648">
        <v>200</v>
      </c>
      <c r="I3626" s="1648"/>
      <c r="J3626" s="1650">
        <v>199726035547</v>
      </c>
    </row>
    <row r="3627" spans="1:10">
      <c r="A3627" s="13" t="s">
        <v>12398</v>
      </c>
      <c r="B3627" s="13" t="s">
        <v>7006</v>
      </c>
      <c r="C3627" s="13" t="s">
        <v>10310</v>
      </c>
      <c r="D3627" s="1608">
        <v>6.34</v>
      </c>
      <c r="E3627" s="210">
        <f>VLOOKUP(A3627,'Lead Sheet'!A:B,2,0)</f>
        <v>0</v>
      </c>
      <c r="F3627" s="1608">
        <f t="shared" si="56"/>
        <v>0</v>
      </c>
      <c r="G3627" s="1648">
        <v>25</v>
      </c>
      <c r="H3627" s="1648">
        <v>100</v>
      </c>
      <c r="I3627" s="1648"/>
      <c r="J3627" s="1650">
        <v>199726035554</v>
      </c>
    </row>
    <row r="3628" spans="1:10">
      <c r="A3628" s="13" t="s">
        <v>12398</v>
      </c>
      <c r="B3628" s="13" t="s">
        <v>7007</v>
      </c>
      <c r="C3628" s="13" t="s">
        <v>10311</v>
      </c>
      <c r="D3628" s="1608">
        <v>7.3</v>
      </c>
      <c r="E3628" s="210">
        <f>VLOOKUP(A3628,'Lead Sheet'!A:B,2,0)</f>
        <v>0</v>
      </c>
      <c r="F3628" s="1608">
        <f t="shared" si="56"/>
        <v>0</v>
      </c>
      <c r="G3628" s="1648">
        <v>25</v>
      </c>
      <c r="H3628" s="1648">
        <v>200</v>
      </c>
      <c r="I3628" s="1648"/>
      <c r="J3628" s="1650">
        <v>199726035561</v>
      </c>
    </row>
    <row r="3629" spans="1:10">
      <c r="A3629" s="13" t="s">
        <v>12398</v>
      </c>
      <c r="B3629" s="13" t="s">
        <v>7864</v>
      </c>
      <c r="C3629" s="13" t="s">
        <v>10312</v>
      </c>
      <c r="D3629" s="1608">
        <v>7.3</v>
      </c>
      <c r="E3629" s="210">
        <f>VLOOKUP(A3629,'Lead Sheet'!A:B,2,0)</f>
        <v>0</v>
      </c>
      <c r="F3629" s="1608">
        <f t="shared" si="56"/>
        <v>0</v>
      </c>
      <c r="G3629" s="1648">
        <v>25</v>
      </c>
      <c r="H3629" s="1648">
        <v>150</v>
      </c>
      <c r="I3629" s="1648"/>
      <c r="J3629" s="1650">
        <v>199726035578</v>
      </c>
    </row>
    <row r="3630" spans="1:10">
      <c r="A3630" s="13" t="s">
        <v>12398</v>
      </c>
      <c r="B3630" s="13" t="s">
        <v>7268</v>
      </c>
      <c r="C3630" s="13" t="s">
        <v>10313</v>
      </c>
      <c r="D3630" s="1608">
        <v>7.3</v>
      </c>
      <c r="E3630" s="210">
        <f>VLOOKUP(A3630,'Lead Sheet'!A:B,2,0)</f>
        <v>0</v>
      </c>
      <c r="F3630" s="1608">
        <f t="shared" si="56"/>
        <v>0</v>
      </c>
      <c r="G3630" s="1648">
        <v>25</v>
      </c>
      <c r="H3630" s="1648">
        <v>100</v>
      </c>
      <c r="I3630" s="1648"/>
      <c r="J3630" s="1650">
        <v>199726035585</v>
      </c>
    </row>
    <row r="3631" spans="1:10">
      <c r="A3631" s="13" t="s">
        <v>12398</v>
      </c>
      <c r="B3631" s="13" t="s">
        <v>7008</v>
      </c>
      <c r="C3631" s="13" t="s">
        <v>10314</v>
      </c>
      <c r="D3631" s="1608">
        <v>7.3</v>
      </c>
      <c r="E3631" s="210">
        <f>VLOOKUP(A3631,'Lead Sheet'!A:B,2,0)</f>
        <v>0</v>
      </c>
      <c r="F3631" s="1608">
        <f t="shared" si="56"/>
        <v>0</v>
      </c>
      <c r="G3631" s="1648">
        <v>25</v>
      </c>
      <c r="H3631" s="1648">
        <v>150</v>
      </c>
      <c r="I3631" s="1648"/>
      <c r="J3631" s="1650">
        <v>199726035592</v>
      </c>
    </row>
    <row r="3632" spans="1:10">
      <c r="A3632" s="13" t="s">
        <v>12398</v>
      </c>
      <c r="B3632" s="13" t="s">
        <v>7269</v>
      </c>
      <c r="C3632" s="13" t="s">
        <v>10315</v>
      </c>
      <c r="D3632" s="1608">
        <v>7.3</v>
      </c>
      <c r="E3632" s="210">
        <f>VLOOKUP(A3632,'Lead Sheet'!A:B,2,0)</f>
        <v>0</v>
      </c>
      <c r="F3632" s="1608">
        <f t="shared" si="56"/>
        <v>0</v>
      </c>
      <c r="G3632" s="1648">
        <v>25</v>
      </c>
      <c r="H3632" s="1648">
        <v>150</v>
      </c>
      <c r="I3632" s="1648"/>
      <c r="J3632" s="1650">
        <v>199726035608</v>
      </c>
    </row>
    <row r="3633" spans="1:10">
      <c r="A3633" s="13" t="s">
        <v>12398</v>
      </c>
      <c r="B3633" s="13" t="s">
        <v>7009</v>
      </c>
      <c r="C3633" s="13" t="s">
        <v>10316</v>
      </c>
      <c r="D3633" s="1608">
        <v>9.7799999999999994</v>
      </c>
      <c r="E3633" s="210">
        <f>VLOOKUP(A3633,'Lead Sheet'!A:B,2,0)</f>
        <v>0</v>
      </c>
      <c r="F3633" s="1608">
        <f t="shared" si="56"/>
        <v>0</v>
      </c>
      <c r="G3633" s="1648">
        <v>10</v>
      </c>
      <c r="H3633" s="1648">
        <v>120</v>
      </c>
      <c r="I3633" s="1648"/>
      <c r="J3633" s="1650">
        <v>199726035615</v>
      </c>
    </row>
    <row r="3634" spans="1:10">
      <c r="A3634" s="13" t="s">
        <v>12398</v>
      </c>
      <c r="B3634" s="13" t="s">
        <v>7010</v>
      </c>
      <c r="C3634" s="13" t="s">
        <v>10317</v>
      </c>
      <c r="D3634" s="1608">
        <v>9.7799999999999994</v>
      </c>
      <c r="E3634" s="210">
        <f>VLOOKUP(A3634,'Lead Sheet'!A:B,2,0)</f>
        <v>0</v>
      </c>
      <c r="F3634" s="1608">
        <f t="shared" si="56"/>
        <v>0</v>
      </c>
      <c r="G3634" s="1648">
        <v>10</v>
      </c>
      <c r="H3634" s="1648">
        <v>120</v>
      </c>
      <c r="I3634" s="1648"/>
      <c r="J3634" s="1650">
        <v>199726035622</v>
      </c>
    </row>
    <row r="3635" spans="1:10">
      <c r="A3635" s="13" t="s">
        <v>12398</v>
      </c>
      <c r="B3635" s="13" t="s">
        <v>7865</v>
      </c>
      <c r="C3635" s="13" t="s">
        <v>10318</v>
      </c>
      <c r="D3635" s="1608">
        <v>9.7799999999999994</v>
      </c>
      <c r="E3635" s="210">
        <f>VLOOKUP(A3635,'Lead Sheet'!A:B,2,0)</f>
        <v>0</v>
      </c>
      <c r="F3635" s="1608">
        <f t="shared" si="56"/>
        <v>0</v>
      </c>
      <c r="G3635" s="1648">
        <v>10</v>
      </c>
      <c r="H3635" s="1648">
        <v>120</v>
      </c>
      <c r="I3635" s="1648"/>
      <c r="J3635" s="1650">
        <v>199726035639</v>
      </c>
    </row>
    <row r="3636" spans="1:10">
      <c r="A3636" s="13" t="s">
        <v>12398</v>
      </c>
      <c r="B3636" s="13" t="s">
        <v>7011</v>
      </c>
      <c r="C3636" s="13" t="s">
        <v>10319</v>
      </c>
      <c r="D3636" s="1608">
        <v>9.7799999999999994</v>
      </c>
      <c r="E3636" s="210">
        <f>VLOOKUP(A3636,'Lead Sheet'!A:B,2,0)</f>
        <v>0</v>
      </c>
      <c r="F3636" s="1608">
        <f t="shared" si="56"/>
        <v>0</v>
      </c>
      <c r="G3636" s="1648">
        <v>10</v>
      </c>
      <c r="H3636" s="1648">
        <v>120</v>
      </c>
      <c r="I3636" s="1648"/>
      <c r="J3636" s="1650">
        <v>199726035646</v>
      </c>
    </row>
    <row r="3637" spans="1:10">
      <c r="A3637" s="13" t="s">
        <v>12398</v>
      </c>
      <c r="B3637" s="13" t="s">
        <v>7012</v>
      </c>
      <c r="C3637" s="13" t="s">
        <v>10320</v>
      </c>
      <c r="D3637" s="1608">
        <v>9.7799999999999994</v>
      </c>
      <c r="E3637" s="210">
        <f>VLOOKUP(A3637,'Lead Sheet'!A:B,2,0)</f>
        <v>0</v>
      </c>
      <c r="F3637" s="1608">
        <f t="shared" si="56"/>
        <v>0</v>
      </c>
      <c r="G3637" s="1648">
        <v>10</v>
      </c>
      <c r="H3637" s="1648">
        <v>120</v>
      </c>
      <c r="I3637" s="1648"/>
      <c r="J3637" s="1650">
        <v>199726035653</v>
      </c>
    </row>
    <row r="3638" spans="1:10">
      <c r="A3638" s="13" t="s">
        <v>12398</v>
      </c>
      <c r="B3638" s="13" t="s">
        <v>7013</v>
      </c>
      <c r="C3638" s="13" t="s">
        <v>10321</v>
      </c>
      <c r="D3638" s="1608">
        <v>9.7799999999999994</v>
      </c>
      <c r="E3638" s="210">
        <f>VLOOKUP(A3638,'Lead Sheet'!A:B,2,0)</f>
        <v>0</v>
      </c>
      <c r="F3638" s="1608">
        <f t="shared" si="56"/>
        <v>0</v>
      </c>
      <c r="G3638" s="1648">
        <v>10</v>
      </c>
      <c r="H3638" s="1648">
        <v>120</v>
      </c>
      <c r="I3638" s="1648"/>
      <c r="J3638" s="1650">
        <v>199726035660</v>
      </c>
    </row>
    <row r="3639" spans="1:10">
      <c r="A3639" s="13" t="s">
        <v>12398</v>
      </c>
      <c r="B3639" s="13" t="s">
        <v>7014</v>
      </c>
      <c r="C3639" s="13" t="s">
        <v>10322</v>
      </c>
      <c r="D3639" s="1608">
        <v>14.19</v>
      </c>
      <c r="E3639" s="210">
        <f>VLOOKUP(A3639,'Lead Sheet'!A:B,2,0)</f>
        <v>0</v>
      </c>
      <c r="F3639" s="1608">
        <f t="shared" si="56"/>
        <v>0</v>
      </c>
      <c r="G3639" s="1648">
        <v>10</v>
      </c>
      <c r="H3639" s="1648">
        <v>60</v>
      </c>
      <c r="I3639" s="1648"/>
      <c r="J3639" s="1650">
        <v>199726035677</v>
      </c>
    </row>
    <row r="3640" spans="1:10">
      <c r="A3640" s="13" t="s">
        <v>12398</v>
      </c>
      <c r="B3640" s="13" t="s">
        <v>7866</v>
      </c>
      <c r="C3640" s="13" t="s">
        <v>10323</v>
      </c>
      <c r="D3640" s="1608">
        <v>14.19</v>
      </c>
      <c r="E3640" s="210">
        <f>VLOOKUP(A3640,'Lead Sheet'!A:B,2,0)</f>
        <v>0</v>
      </c>
      <c r="F3640" s="1608">
        <f t="shared" si="56"/>
        <v>0</v>
      </c>
      <c r="G3640" s="1648">
        <v>10</v>
      </c>
      <c r="H3640" s="1648">
        <v>60</v>
      </c>
      <c r="I3640" s="1648"/>
      <c r="J3640" s="1650">
        <v>199726035684</v>
      </c>
    </row>
    <row r="3641" spans="1:10">
      <c r="A3641" s="13" t="s">
        <v>12398</v>
      </c>
      <c r="B3641" s="13" t="s">
        <v>7015</v>
      </c>
      <c r="C3641" s="13" t="s">
        <v>10324</v>
      </c>
      <c r="D3641" s="1608">
        <v>14.19</v>
      </c>
      <c r="E3641" s="210">
        <f>VLOOKUP(A3641,'Lead Sheet'!A:B,2,0)</f>
        <v>0</v>
      </c>
      <c r="F3641" s="1608">
        <f t="shared" si="56"/>
        <v>0</v>
      </c>
      <c r="G3641" s="1648">
        <v>10</v>
      </c>
      <c r="H3641" s="1648">
        <v>60</v>
      </c>
      <c r="I3641" s="1648"/>
      <c r="J3641" s="1650">
        <v>199726035691</v>
      </c>
    </row>
    <row r="3642" spans="1:10">
      <c r="A3642" s="13" t="s">
        <v>12398</v>
      </c>
      <c r="B3642" s="13" t="s">
        <v>7016</v>
      </c>
      <c r="C3642" s="13" t="s">
        <v>10325</v>
      </c>
      <c r="D3642" s="1608">
        <v>14.19</v>
      </c>
      <c r="E3642" s="210">
        <f>VLOOKUP(A3642,'Lead Sheet'!A:B,2,0)</f>
        <v>0</v>
      </c>
      <c r="F3642" s="1608">
        <f t="shared" si="56"/>
        <v>0</v>
      </c>
      <c r="G3642" s="1648">
        <v>10</v>
      </c>
      <c r="H3642" s="1648">
        <v>60</v>
      </c>
      <c r="I3642" s="1648"/>
      <c r="J3642" s="1650">
        <v>199726035707</v>
      </c>
    </row>
    <row r="3643" spans="1:10">
      <c r="A3643" s="13" t="s">
        <v>12398</v>
      </c>
      <c r="B3643" s="13" t="s">
        <v>7017</v>
      </c>
      <c r="C3643" s="13" t="s">
        <v>10326</v>
      </c>
      <c r="D3643" s="1608">
        <v>14.19</v>
      </c>
      <c r="E3643" s="210">
        <f>VLOOKUP(A3643,'Lead Sheet'!A:B,2,0)</f>
        <v>0</v>
      </c>
      <c r="F3643" s="1608">
        <f t="shared" si="56"/>
        <v>0</v>
      </c>
      <c r="G3643" s="1648">
        <v>10</v>
      </c>
      <c r="H3643" s="1648">
        <v>60</v>
      </c>
      <c r="I3643" s="1648"/>
      <c r="J3643" s="1650">
        <v>199726035714</v>
      </c>
    </row>
    <row r="3644" spans="1:10">
      <c r="A3644" s="13" t="s">
        <v>12398</v>
      </c>
      <c r="B3644" s="13" t="s">
        <v>7018</v>
      </c>
      <c r="C3644" s="13" t="s">
        <v>10327</v>
      </c>
      <c r="D3644" s="1608">
        <v>16.32</v>
      </c>
      <c r="E3644" s="210">
        <f>VLOOKUP(A3644,'Lead Sheet'!A:B,2,0)</f>
        <v>0</v>
      </c>
      <c r="F3644" s="1608">
        <f t="shared" si="56"/>
        <v>0</v>
      </c>
      <c r="G3644" s="1648">
        <v>10</v>
      </c>
      <c r="H3644" s="1648">
        <v>40</v>
      </c>
      <c r="I3644" s="1648"/>
      <c r="J3644" s="1650">
        <v>199726035721</v>
      </c>
    </row>
    <row r="3645" spans="1:10">
      <c r="A3645" s="13" t="s">
        <v>12398</v>
      </c>
      <c r="B3645" s="13" t="s">
        <v>7019</v>
      </c>
      <c r="C3645" s="13" t="s">
        <v>10328</v>
      </c>
      <c r="D3645" s="1608">
        <v>16.32</v>
      </c>
      <c r="E3645" s="210">
        <f>VLOOKUP(A3645,'Lead Sheet'!A:B,2,0)</f>
        <v>0</v>
      </c>
      <c r="F3645" s="1608">
        <f t="shared" si="56"/>
        <v>0</v>
      </c>
      <c r="G3645" s="1648">
        <v>10</v>
      </c>
      <c r="H3645" s="1648">
        <v>40</v>
      </c>
      <c r="I3645" s="1648"/>
      <c r="J3645" s="1650">
        <v>199726035738</v>
      </c>
    </row>
    <row r="3646" spans="1:10">
      <c r="A3646" s="13" t="s">
        <v>12398</v>
      </c>
      <c r="B3646" s="13" t="s">
        <v>7020</v>
      </c>
      <c r="C3646" s="13" t="s">
        <v>10329</v>
      </c>
      <c r="D3646" s="1608">
        <v>16.32</v>
      </c>
      <c r="E3646" s="210">
        <f>VLOOKUP(A3646,'Lead Sheet'!A:B,2,0)</f>
        <v>0</v>
      </c>
      <c r="F3646" s="1608">
        <f t="shared" si="56"/>
        <v>0</v>
      </c>
      <c r="G3646" s="1648">
        <v>10</v>
      </c>
      <c r="H3646" s="1648">
        <v>40</v>
      </c>
      <c r="I3646" s="1648"/>
      <c r="J3646" s="1650">
        <v>199726035745</v>
      </c>
    </row>
    <row r="3647" spans="1:10">
      <c r="A3647" s="13" t="s">
        <v>12398</v>
      </c>
      <c r="B3647" s="13" t="s">
        <v>7021</v>
      </c>
      <c r="C3647" s="13" t="s">
        <v>10330</v>
      </c>
      <c r="D3647" s="1608">
        <v>16.32</v>
      </c>
      <c r="E3647" s="210">
        <f>VLOOKUP(A3647,'Lead Sheet'!A:B,2,0)</f>
        <v>0</v>
      </c>
      <c r="F3647" s="1608">
        <f t="shared" si="56"/>
        <v>0</v>
      </c>
      <c r="G3647" s="1648">
        <v>10</v>
      </c>
      <c r="H3647" s="1648">
        <v>40</v>
      </c>
      <c r="I3647" s="1648"/>
      <c r="J3647" s="1650">
        <v>199726035752</v>
      </c>
    </row>
    <row r="3648" spans="1:10">
      <c r="A3648" s="13" t="s">
        <v>12398</v>
      </c>
      <c r="B3648" s="13" t="s">
        <v>7022</v>
      </c>
      <c r="C3648" s="13" t="s">
        <v>10331</v>
      </c>
      <c r="D3648" s="1608">
        <v>16.32</v>
      </c>
      <c r="E3648" s="210">
        <f>VLOOKUP(A3648,'Lead Sheet'!A:B,2,0)</f>
        <v>0</v>
      </c>
      <c r="F3648" s="1608">
        <f t="shared" si="56"/>
        <v>0</v>
      </c>
      <c r="G3648" s="1648">
        <v>10</v>
      </c>
      <c r="H3648" s="1648">
        <v>40</v>
      </c>
      <c r="I3648" s="1648"/>
      <c r="J3648" s="1650">
        <v>199726035769</v>
      </c>
    </row>
    <row r="3649" spans="1:10">
      <c r="A3649" s="13" t="s">
        <v>12398</v>
      </c>
      <c r="B3649" s="13" t="s">
        <v>7023</v>
      </c>
      <c r="C3649" s="13" t="s">
        <v>10332</v>
      </c>
      <c r="D3649" s="1608">
        <v>36.449999999999996</v>
      </c>
      <c r="E3649" s="210">
        <f>VLOOKUP(A3649,'Lead Sheet'!A:B,2,0)</f>
        <v>0</v>
      </c>
      <c r="F3649" s="1608">
        <f t="shared" si="56"/>
        <v>0</v>
      </c>
      <c r="G3649" s="1648">
        <v>6</v>
      </c>
      <c r="H3649" s="1648">
        <v>24</v>
      </c>
      <c r="I3649" s="1648"/>
      <c r="J3649" s="1650">
        <v>199726035776</v>
      </c>
    </row>
    <row r="3650" spans="1:10">
      <c r="A3650" s="13" t="s">
        <v>12398</v>
      </c>
      <c r="B3650" s="13" t="s">
        <v>7024</v>
      </c>
      <c r="C3650" s="13" t="s">
        <v>10333</v>
      </c>
      <c r="D3650" s="1608">
        <v>36.449999999999996</v>
      </c>
      <c r="E3650" s="210">
        <f>VLOOKUP(A3650,'Lead Sheet'!A:B,2,0)</f>
        <v>0</v>
      </c>
      <c r="F3650" s="1608">
        <f t="shared" si="56"/>
        <v>0</v>
      </c>
      <c r="G3650" s="1648">
        <v>6</v>
      </c>
      <c r="H3650" s="1648">
        <v>24</v>
      </c>
      <c r="I3650" s="1648"/>
      <c r="J3650" s="1650">
        <v>199726035783</v>
      </c>
    </row>
    <row r="3651" spans="1:10">
      <c r="A3651" s="13" t="s">
        <v>12398</v>
      </c>
      <c r="B3651" s="13" t="s">
        <v>7025</v>
      </c>
      <c r="C3651" s="13" t="s">
        <v>10334</v>
      </c>
      <c r="D3651" s="1608">
        <v>36.449999999999996</v>
      </c>
      <c r="E3651" s="210">
        <f>VLOOKUP(A3651,'Lead Sheet'!A:B,2,0)</f>
        <v>0</v>
      </c>
      <c r="F3651" s="1608">
        <f t="shared" ref="F3651:F3714" si="57">IFERROR(D3651*E3651,"NET")</f>
        <v>0</v>
      </c>
      <c r="G3651" s="1648">
        <v>6</v>
      </c>
      <c r="H3651" s="1648">
        <v>24</v>
      </c>
      <c r="I3651" s="1648"/>
      <c r="J3651" s="1650">
        <v>199726035790</v>
      </c>
    </row>
    <row r="3652" spans="1:10">
      <c r="A3652" s="13" t="s">
        <v>12398</v>
      </c>
      <c r="B3652" s="13" t="s">
        <v>7026</v>
      </c>
      <c r="C3652" s="13" t="s">
        <v>10335</v>
      </c>
      <c r="D3652" s="1608">
        <v>71.06</v>
      </c>
      <c r="E3652" s="210">
        <f>VLOOKUP(A3652,'Lead Sheet'!A:B,2,0)</f>
        <v>0</v>
      </c>
      <c r="F3652" s="1608">
        <f t="shared" si="57"/>
        <v>0</v>
      </c>
      <c r="G3652" s="1648">
        <v>6</v>
      </c>
      <c r="H3652" s="1648">
        <v>24</v>
      </c>
      <c r="I3652" s="1648"/>
      <c r="J3652" s="1650">
        <v>199726035806</v>
      </c>
    </row>
    <row r="3653" spans="1:10">
      <c r="A3653" s="13" t="s">
        <v>12398</v>
      </c>
      <c r="B3653" s="13" t="s">
        <v>7027</v>
      </c>
      <c r="C3653" s="13" t="s">
        <v>10336</v>
      </c>
      <c r="D3653" s="1608">
        <v>133.37</v>
      </c>
      <c r="E3653" s="210">
        <f>VLOOKUP(A3653,'Lead Sheet'!A:B,2,0)</f>
        <v>0</v>
      </c>
      <c r="F3653" s="1608">
        <f t="shared" si="57"/>
        <v>0</v>
      </c>
      <c r="G3653" s="1648">
        <v>9</v>
      </c>
      <c r="H3653" s="1648">
        <v>9</v>
      </c>
      <c r="I3653" s="1648"/>
      <c r="J3653" s="1650">
        <v>199726035813</v>
      </c>
    </row>
    <row r="3654" spans="1:10">
      <c r="A3654" s="13" t="s">
        <v>12398</v>
      </c>
      <c r="B3654" s="13" t="s">
        <v>7028</v>
      </c>
      <c r="C3654" s="13" t="s">
        <v>10337</v>
      </c>
      <c r="D3654" s="1608">
        <v>133.37</v>
      </c>
      <c r="E3654" s="210">
        <f>VLOOKUP(A3654,'Lead Sheet'!A:B,2,0)</f>
        <v>0</v>
      </c>
      <c r="F3654" s="1608">
        <f t="shared" si="57"/>
        <v>0</v>
      </c>
      <c r="G3654" s="1648">
        <v>9</v>
      </c>
      <c r="H3654" s="1648">
        <v>9</v>
      </c>
      <c r="I3654" s="1648"/>
      <c r="J3654" s="1650">
        <v>199726035820</v>
      </c>
    </row>
    <row r="3655" spans="1:10">
      <c r="A3655" s="13" t="s">
        <v>12398</v>
      </c>
      <c r="B3655" s="13" t="s">
        <v>7029</v>
      </c>
      <c r="C3655" s="13" t="s">
        <v>10338</v>
      </c>
      <c r="D3655" s="1608">
        <v>133.37</v>
      </c>
      <c r="E3655" s="210">
        <f>VLOOKUP(A3655,'Lead Sheet'!A:B,2,0)</f>
        <v>0</v>
      </c>
      <c r="F3655" s="1608">
        <f t="shared" si="57"/>
        <v>0</v>
      </c>
      <c r="G3655" s="1648">
        <v>9</v>
      </c>
      <c r="H3655" s="1648">
        <v>9</v>
      </c>
      <c r="I3655" s="1648"/>
      <c r="J3655" s="1650">
        <v>199726035837</v>
      </c>
    </row>
    <row r="3656" spans="1:10">
      <c r="A3656" s="13" t="s">
        <v>12398</v>
      </c>
      <c r="B3656" s="13" t="s">
        <v>7030</v>
      </c>
      <c r="C3656" s="13" t="s">
        <v>10339</v>
      </c>
      <c r="D3656" s="1608">
        <v>7.3</v>
      </c>
      <c r="E3656" s="210">
        <f>VLOOKUP(A3656,'Lead Sheet'!A:B,2,0)</f>
        <v>0</v>
      </c>
      <c r="F3656" s="1608">
        <f t="shared" si="57"/>
        <v>0</v>
      </c>
      <c r="G3656" s="1648">
        <v>50</v>
      </c>
      <c r="H3656" s="1648">
        <v>600</v>
      </c>
      <c r="I3656" s="1648"/>
      <c r="J3656" s="1650">
        <v>199726035844</v>
      </c>
    </row>
    <row r="3657" spans="1:10">
      <c r="A3657" s="13" t="s">
        <v>12398</v>
      </c>
      <c r="B3657" s="13" t="s">
        <v>7031</v>
      </c>
      <c r="C3657" s="13" t="s">
        <v>10340</v>
      </c>
      <c r="D3657" s="1608">
        <v>7.3</v>
      </c>
      <c r="E3657" s="210">
        <f>VLOOKUP(A3657,'Lead Sheet'!A:B,2,0)</f>
        <v>0</v>
      </c>
      <c r="F3657" s="1608">
        <f t="shared" si="57"/>
        <v>0</v>
      </c>
      <c r="G3657" s="1648">
        <v>150</v>
      </c>
      <c r="H3657" s="1648">
        <v>1800</v>
      </c>
      <c r="I3657" s="1648"/>
      <c r="J3657" s="1650">
        <v>199726035851</v>
      </c>
    </row>
    <row r="3658" spans="1:10">
      <c r="A3658" s="13" t="s">
        <v>12398</v>
      </c>
      <c r="B3658" s="13" t="s">
        <v>7032</v>
      </c>
      <c r="C3658" s="13" t="s">
        <v>10341</v>
      </c>
      <c r="D3658" s="1608">
        <v>7.3</v>
      </c>
      <c r="E3658" s="210">
        <f>VLOOKUP(A3658,'Lead Sheet'!A:B,2,0)</f>
        <v>0</v>
      </c>
      <c r="F3658" s="1608">
        <f t="shared" si="57"/>
        <v>0</v>
      </c>
      <c r="G3658" s="1648">
        <v>50</v>
      </c>
      <c r="H3658" s="1648">
        <v>600</v>
      </c>
      <c r="I3658" s="1648"/>
      <c r="J3658" s="1650">
        <v>199726035868</v>
      </c>
    </row>
    <row r="3659" spans="1:10">
      <c r="A3659" s="13" t="s">
        <v>12398</v>
      </c>
      <c r="B3659" s="13" t="s">
        <v>7033</v>
      </c>
      <c r="C3659" s="13" t="s">
        <v>10342</v>
      </c>
      <c r="D3659" s="1608">
        <v>4.51</v>
      </c>
      <c r="E3659" s="210">
        <f>VLOOKUP(A3659,'Lead Sheet'!A:B,2,0)</f>
        <v>0</v>
      </c>
      <c r="F3659" s="1608">
        <f t="shared" si="57"/>
        <v>0</v>
      </c>
      <c r="G3659" s="1648">
        <v>50</v>
      </c>
      <c r="H3659" s="1648">
        <v>600</v>
      </c>
      <c r="I3659" s="1648"/>
      <c r="J3659" s="1650">
        <v>199726035875</v>
      </c>
    </row>
    <row r="3660" spans="1:10">
      <c r="A3660" s="13" t="s">
        <v>12398</v>
      </c>
      <c r="B3660" s="13" t="s">
        <v>7270</v>
      </c>
      <c r="C3660" s="13" t="s">
        <v>10343</v>
      </c>
      <c r="D3660" s="1608">
        <v>4.51</v>
      </c>
      <c r="E3660" s="210">
        <f>VLOOKUP(A3660,'Lead Sheet'!A:B,2,0)</f>
        <v>0</v>
      </c>
      <c r="F3660" s="1608">
        <f t="shared" si="57"/>
        <v>0</v>
      </c>
      <c r="G3660" s="1648">
        <v>50</v>
      </c>
      <c r="H3660" s="1648">
        <v>600</v>
      </c>
      <c r="I3660" s="1648"/>
      <c r="J3660" s="1650">
        <v>199726035882</v>
      </c>
    </row>
    <row r="3661" spans="1:10">
      <c r="A3661" s="13" t="s">
        <v>12398</v>
      </c>
      <c r="B3661" s="13" t="s">
        <v>7271</v>
      </c>
      <c r="C3661" s="13" t="s">
        <v>10344</v>
      </c>
      <c r="D3661" s="1608">
        <v>4.51</v>
      </c>
      <c r="E3661" s="210">
        <f>VLOOKUP(A3661,'Lead Sheet'!A:B,2,0)</f>
        <v>0</v>
      </c>
      <c r="F3661" s="1608">
        <f t="shared" si="57"/>
        <v>0</v>
      </c>
      <c r="G3661" s="1648">
        <v>50</v>
      </c>
      <c r="H3661" s="1648">
        <v>600</v>
      </c>
      <c r="I3661" s="1648"/>
      <c r="J3661" s="1650">
        <v>199726035899</v>
      </c>
    </row>
    <row r="3662" spans="1:10">
      <c r="A3662" s="13" t="s">
        <v>12398</v>
      </c>
      <c r="B3662" s="13" t="s">
        <v>7034</v>
      </c>
      <c r="C3662" s="13" t="s">
        <v>10345</v>
      </c>
      <c r="D3662" s="1608">
        <v>6.34</v>
      </c>
      <c r="E3662" s="210">
        <f>VLOOKUP(A3662,'Lead Sheet'!A:B,2,0)</f>
        <v>0</v>
      </c>
      <c r="F3662" s="1608">
        <f t="shared" si="57"/>
        <v>0</v>
      </c>
      <c r="G3662" s="1648">
        <v>25</v>
      </c>
      <c r="H3662" s="1648">
        <v>300</v>
      </c>
      <c r="I3662" s="1648"/>
      <c r="J3662" s="1650">
        <v>199726035905</v>
      </c>
    </row>
    <row r="3663" spans="1:10">
      <c r="A3663" s="13" t="s">
        <v>12398</v>
      </c>
      <c r="B3663" s="13" t="s">
        <v>7035</v>
      </c>
      <c r="C3663" s="13" t="s">
        <v>10346</v>
      </c>
      <c r="D3663" s="1608">
        <v>6.34</v>
      </c>
      <c r="E3663" s="210">
        <f>VLOOKUP(A3663,'Lead Sheet'!A:B,2,0)</f>
        <v>0</v>
      </c>
      <c r="F3663" s="1608">
        <f t="shared" si="57"/>
        <v>0</v>
      </c>
      <c r="G3663" s="1648">
        <v>50</v>
      </c>
      <c r="H3663" s="1648">
        <v>600</v>
      </c>
      <c r="I3663" s="1648"/>
      <c r="J3663" s="1650">
        <v>199726035912</v>
      </c>
    </row>
    <row r="3664" spans="1:10">
      <c r="A3664" s="13" t="s">
        <v>12398</v>
      </c>
      <c r="B3664" s="13" t="s">
        <v>7036</v>
      </c>
      <c r="C3664" s="13" t="s">
        <v>10347</v>
      </c>
      <c r="D3664" s="1608">
        <v>6.34</v>
      </c>
      <c r="E3664" s="210">
        <f>VLOOKUP(A3664,'Lead Sheet'!A:B,2,0)</f>
        <v>0</v>
      </c>
      <c r="F3664" s="1608">
        <f t="shared" si="57"/>
        <v>0</v>
      </c>
      <c r="G3664" s="1648">
        <v>50</v>
      </c>
      <c r="H3664" s="1648">
        <v>600</v>
      </c>
      <c r="I3664" s="1648"/>
      <c r="J3664" s="1650">
        <v>199726035929</v>
      </c>
    </row>
    <row r="3665" spans="1:10">
      <c r="A3665" s="13" t="s">
        <v>12398</v>
      </c>
      <c r="B3665" s="13" t="s">
        <v>7037</v>
      </c>
      <c r="C3665" s="13" t="s">
        <v>10348</v>
      </c>
      <c r="D3665" s="1608">
        <v>9.44</v>
      </c>
      <c r="E3665" s="210">
        <f>VLOOKUP(A3665,'Lead Sheet'!A:B,2,0)</f>
        <v>0</v>
      </c>
      <c r="F3665" s="1608">
        <f t="shared" si="57"/>
        <v>0</v>
      </c>
      <c r="G3665" s="1648">
        <v>25</v>
      </c>
      <c r="H3665" s="1648">
        <v>300</v>
      </c>
      <c r="I3665" s="1648"/>
      <c r="J3665" s="1650">
        <v>199726035936</v>
      </c>
    </row>
    <row r="3666" spans="1:10">
      <c r="A3666" s="13" t="s">
        <v>12398</v>
      </c>
      <c r="B3666" s="13" t="s">
        <v>7038</v>
      </c>
      <c r="C3666" s="13" t="s">
        <v>10349</v>
      </c>
      <c r="D3666" s="1608">
        <v>9.44</v>
      </c>
      <c r="E3666" s="210">
        <f>VLOOKUP(A3666,'Lead Sheet'!A:B,2,0)</f>
        <v>0</v>
      </c>
      <c r="F3666" s="1608">
        <f t="shared" si="57"/>
        <v>0</v>
      </c>
      <c r="G3666" s="1648">
        <v>25</v>
      </c>
      <c r="H3666" s="1648">
        <v>300</v>
      </c>
      <c r="I3666" s="1648"/>
      <c r="J3666" s="1650">
        <v>199726035943</v>
      </c>
    </row>
    <row r="3667" spans="1:10">
      <c r="A3667" s="13" t="s">
        <v>12398</v>
      </c>
      <c r="B3667" s="13" t="s">
        <v>7039</v>
      </c>
      <c r="C3667" s="13" t="s">
        <v>10350</v>
      </c>
      <c r="D3667" s="1608">
        <v>9.44</v>
      </c>
      <c r="E3667" s="210">
        <f>VLOOKUP(A3667,'Lead Sheet'!A:B,2,0)</f>
        <v>0</v>
      </c>
      <c r="F3667" s="1608">
        <f t="shared" si="57"/>
        <v>0</v>
      </c>
      <c r="G3667" s="1648">
        <v>25</v>
      </c>
      <c r="H3667" s="1648">
        <v>300</v>
      </c>
      <c r="I3667" s="1648"/>
      <c r="J3667" s="1650">
        <v>199726035950</v>
      </c>
    </row>
    <row r="3668" spans="1:10">
      <c r="A3668" s="13" t="s">
        <v>12398</v>
      </c>
      <c r="B3668" s="13" t="s">
        <v>7040</v>
      </c>
      <c r="C3668" s="13" t="s">
        <v>10351</v>
      </c>
      <c r="D3668" s="1608">
        <v>14.89</v>
      </c>
      <c r="E3668" s="210">
        <f>VLOOKUP(A3668,'Lead Sheet'!A:B,2,0)</f>
        <v>0</v>
      </c>
      <c r="F3668" s="1608">
        <f t="shared" si="57"/>
        <v>0</v>
      </c>
      <c r="G3668" s="1648">
        <v>40</v>
      </c>
      <c r="H3668" s="1648">
        <v>240</v>
      </c>
      <c r="I3668" s="1648"/>
      <c r="J3668" s="1650">
        <v>199726035967</v>
      </c>
    </row>
    <row r="3669" spans="1:10">
      <c r="A3669" s="13" t="s">
        <v>12398</v>
      </c>
      <c r="B3669" s="13" t="s">
        <v>7041</v>
      </c>
      <c r="C3669" s="13" t="s">
        <v>10352</v>
      </c>
      <c r="D3669" s="1608">
        <v>11.379999999999999</v>
      </c>
      <c r="E3669" s="210">
        <f>VLOOKUP(A3669,'Lead Sheet'!A:B,2,0)</f>
        <v>0</v>
      </c>
      <c r="F3669" s="1608">
        <f t="shared" si="57"/>
        <v>0</v>
      </c>
      <c r="G3669" s="1648">
        <v>25</v>
      </c>
      <c r="H3669" s="1648">
        <v>200</v>
      </c>
      <c r="I3669" s="1648"/>
      <c r="J3669" s="1650">
        <v>199726035974</v>
      </c>
    </row>
    <row r="3670" spans="1:10">
      <c r="A3670" s="13" t="s">
        <v>12398</v>
      </c>
      <c r="B3670" s="13" t="s">
        <v>7042</v>
      </c>
      <c r="C3670" s="13" t="s">
        <v>10353</v>
      </c>
      <c r="D3670" s="1608">
        <v>11.379999999999999</v>
      </c>
      <c r="E3670" s="210">
        <f>VLOOKUP(A3670,'Lead Sheet'!A:B,2,0)</f>
        <v>0</v>
      </c>
      <c r="F3670" s="1608">
        <f t="shared" si="57"/>
        <v>0</v>
      </c>
      <c r="G3670" s="1648">
        <v>25</v>
      </c>
      <c r="H3670" s="1648">
        <v>200</v>
      </c>
      <c r="I3670" s="1648"/>
      <c r="J3670" s="1650">
        <v>199726035981</v>
      </c>
    </row>
    <row r="3671" spans="1:10">
      <c r="A3671" s="13" t="s">
        <v>12398</v>
      </c>
      <c r="B3671" s="13" t="s">
        <v>7043</v>
      </c>
      <c r="C3671" s="13" t="s">
        <v>10354</v>
      </c>
      <c r="D3671" s="1608">
        <v>11.379999999999999</v>
      </c>
      <c r="E3671" s="210">
        <f>VLOOKUP(A3671,'Lead Sheet'!A:B,2,0)</f>
        <v>0</v>
      </c>
      <c r="F3671" s="1608">
        <f t="shared" si="57"/>
        <v>0</v>
      </c>
      <c r="G3671" s="1648">
        <v>25</v>
      </c>
      <c r="H3671" s="1648">
        <v>200</v>
      </c>
      <c r="I3671" s="1648"/>
      <c r="J3671" s="1650">
        <v>199726035998</v>
      </c>
    </row>
    <row r="3672" spans="1:10">
      <c r="A3672" s="13" t="s">
        <v>12398</v>
      </c>
      <c r="B3672" s="13" t="s">
        <v>7867</v>
      </c>
      <c r="C3672" s="13" t="s">
        <v>10355</v>
      </c>
      <c r="D3672" s="1608">
        <v>11.39</v>
      </c>
      <c r="E3672" s="210">
        <f>VLOOKUP(A3672,'Lead Sheet'!A:B,2,0)</f>
        <v>0</v>
      </c>
      <c r="F3672" s="1608">
        <f t="shared" si="57"/>
        <v>0</v>
      </c>
      <c r="G3672" s="1648">
        <v>25</v>
      </c>
      <c r="H3672" s="1648">
        <v>200</v>
      </c>
      <c r="I3672" s="1648"/>
      <c r="J3672" s="1650">
        <v>199726036001</v>
      </c>
    </row>
    <row r="3673" spans="1:10">
      <c r="A3673" s="13" t="s">
        <v>12398</v>
      </c>
      <c r="B3673" s="13" t="s">
        <v>7044</v>
      </c>
      <c r="C3673" s="13" t="s">
        <v>10356</v>
      </c>
      <c r="D3673" s="1608">
        <v>12.18</v>
      </c>
      <c r="E3673" s="210">
        <f>VLOOKUP(A3673,'Lead Sheet'!A:B,2,0)</f>
        <v>0</v>
      </c>
      <c r="F3673" s="1608">
        <f t="shared" si="57"/>
        <v>0</v>
      </c>
      <c r="G3673" s="1648">
        <v>10</v>
      </c>
      <c r="H3673" s="1648">
        <v>120</v>
      </c>
      <c r="I3673" s="1648"/>
      <c r="J3673" s="1650">
        <v>199726036018</v>
      </c>
    </row>
    <row r="3674" spans="1:10">
      <c r="A3674" s="13" t="s">
        <v>12398</v>
      </c>
      <c r="B3674" s="13" t="s">
        <v>7045</v>
      </c>
      <c r="C3674" s="13" t="s">
        <v>10357</v>
      </c>
      <c r="D3674" s="1608">
        <v>12.18</v>
      </c>
      <c r="E3674" s="210">
        <f>VLOOKUP(A3674,'Lead Sheet'!A:B,2,0)</f>
        <v>0</v>
      </c>
      <c r="F3674" s="1608">
        <f t="shared" si="57"/>
        <v>0</v>
      </c>
      <c r="G3674" s="1648">
        <v>10</v>
      </c>
      <c r="H3674" s="1648">
        <v>120</v>
      </c>
      <c r="I3674" s="1648"/>
      <c r="J3674" s="1650">
        <v>199726036025</v>
      </c>
    </row>
    <row r="3675" spans="1:10">
      <c r="A3675" s="13" t="s">
        <v>12398</v>
      </c>
      <c r="B3675" s="13" t="s">
        <v>7046</v>
      </c>
      <c r="C3675" s="13" t="s">
        <v>10358</v>
      </c>
      <c r="D3675" s="1608">
        <v>12.18</v>
      </c>
      <c r="E3675" s="210">
        <f>VLOOKUP(A3675,'Lead Sheet'!A:B,2,0)</f>
        <v>0</v>
      </c>
      <c r="F3675" s="1608">
        <f t="shared" si="57"/>
        <v>0</v>
      </c>
      <c r="G3675" s="1648">
        <v>10</v>
      </c>
      <c r="H3675" s="1648">
        <v>120</v>
      </c>
      <c r="I3675" s="1648"/>
      <c r="J3675" s="1650">
        <v>199726036032</v>
      </c>
    </row>
    <row r="3676" spans="1:10">
      <c r="A3676" s="13" t="s">
        <v>12398</v>
      </c>
      <c r="B3676" s="13" t="s">
        <v>7047</v>
      </c>
      <c r="C3676" s="13" t="s">
        <v>10359</v>
      </c>
      <c r="D3676" s="1608">
        <v>12.18</v>
      </c>
      <c r="E3676" s="210">
        <f>VLOOKUP(A3676,'Lead Sheet'!A:B,2,0)</f>
        <v>0</v>
      </c>
      <c r="F3676" s="1608">
        <f t="shared" si="57"/>
        <v>0</v>
      </c>
      <c r="G3676" s="1648">
        <v>10</v>
      </c>
      <c r="H3676" s="1648">
        <v>120</v>
      </c>
      <c r="I3676" s="1648"/>
      <c r="J3676" s="1650">
        <v>199726036049</v>
      </c>
    </row>
    <row r="3677" spans="1:10">
      <c r="A3677" s="13" t="s">
        <v>12398</v>
      </c>
      <c r="B3677" s="13" t="s">
        <v>7048</v>
      </c>
      <c r="C3677" s="13" t="s">
        <v>10360</v>
      </c>
      <c r="D3677" s="1608">
        <v>42.6</v>
      </c>
      <c r="E3677" s="210">
        <f>VLOOKUP(A3677,'Lead Sheet'!A:B,2,0)</f>
        <v>0</v>
      </c>
      <c r="F3677" s="1608">
        <f t="shared" si="57"/>
        <v>0</v>
      </c>
      <c r="G3677" s="1648">
        <v>10</v>
      </c>
      <c r="H3677" s="1648">
        <v>60</v>
      </c>
      <c r="I3677" s="1648"/>
      <c r="J3677" s="1650">
        <v>199726036056</v>
      </c>
    </row>
    <row r="3678" spans="1:10">
      <c r="A3678" s="13" t="s">
        <v>12398</v>
      </c>
      <c r="B3678" s="13" t="s">
        <v>7049</v>
      </c>
      <c r="C3678" s="13" t="s">
        <v>10361</v>
      </c>
      <c r="D3678" s="1608">
        <v>50.39</v>
      </c>
      <c r="E3678" s="210">
        <f>VLOOKUP(A3678,'Lead Sheet'!A:B,2,0)</f>
        <v>0</v>
      </c>
      <c r="F3678" s="1608">
        <f t="shared" si="57"/>
        <v>0</v>
      </c>
      <c r="G3678" s="1648">
        <v>10</v>
      </c>
      <c r="H3678" s="1648">
        <v>60</v>
      </c>
      <c r="I3678" s="1648"/>
      <c r="J3678" s="1650">
        <v>199726036063</v>
      </c>
    </row>
    <row r="3679" spans="1:10">
      <c r="A3679" s="13" t="s">
        <v>12398</v>
      </c>
      <c r="B3679" s="13" t="s">
        <v>7050</v>
      </c>
      <c r="C3679" s="13" t="s">
        <v>10362</v>
      </c>
      <c r="D3679" s="1608">
        <v>116.5</v>
      </c>
      <c r="E3679" s="210">
        <f>VLOOKUP(A3679,'Lead Sheet'!A:B,2,0)</f>
        <v>0</v>
      </c>
      <c r="F3679" s="1608">
        <f t="shared" si="57"/>
        <v>0</v>
      </c>
      <c r="G3679" s="1648">
        <v>6</v>
      </c>
      <c r="H3679" s="1648">
        <v>24</v>
      </c>
      <c r="I3679" s="1648"/>
      <c r="J3679" s="1650">
        <v>199726036070</v>
      </c>
    </row>
    <row r="3680" spans="1:10">
      <c r="A3680" s="13" t="s">
        <v>12398</v>
      </c>
      <c r="B3680" s="13" t="s">
        <v>7051</v>
      </c>
      <c r="C3680" s="13" t="s">
        <v>10363</v>
      </c>
      <c r="D3680" s="1608">
        <v>3.6199999999999997</v>
      </c>
      <c r="E3680" s="210">
        <f>VLOOKUP(A3680,'Lead Sheet'!A:B,2,0)</f>
        <v>0</v>
      </c>
      <c r="F3680" s="1608">
        <f t="shared" si="57"/>
        <v>0</v>
      </c>
      <c r="G3680" s="1648">
        <v>50</v>
      </c>
      <c r="H3680" s="1648">
        <v>600</v>
      </c>
      <c r="I3680" s="1648"/>
      <c r="J3680" s="1650">
        <v>199726036087</v>
      </c>
    </row>
    <row r="3681" spans="1:10">
      <c r="A3681" s="13" t="s">
        <v>12398</v>
      </c>
      <c r="B3681" s="13" t="s">
        <v>7052</v>
      </c>
      <c r="C3681" s="13" t="s">
        <v>10364</v>
      </c>
      <c r="D3681" s="1608">
        <v>5.63</v>
      </c>
      <c r="E3681" s="210">
        <f>VLOOKUP(A3681,'Lead Sheet'!A:B,2,0)</f>
        <v>0</v>
      </c>
      <c r="F3681" s="1608">
        <f t="shared" si="57"/>
        <v>0</v>
      </c>
      <c r="G3681" s="1648">
        <v>50</v>
      </c>
      <c r="H3681" s="1648">
        <v>300</v>
      </c>
      <c r="I3681" s="1648"/>
      <c r="J3681" s="1650">
        <v>199726036094</v>
      </c>
    </row>
    <row r="3682" spans="1:10">
      <c r="A3682" s="13" t="s">
        <v>12398</v>
      </c>
      <c r="B3682" s="13" t="s">
        <v>7053</v>
      </c>
      <c r="C3682" s="13" t="s">
        <v>10365</v>
      </c>
      <c r="D3682" s="1608">
        <v>6.75</v>
      </c>
      <c r="E3682" s="210">
        <f>VLOOKUP(A3682,'Lead Sheet'!A:B,2,0)</f>
        <v>0</v>
      </c>
      <c r="F3682" s="1608">
        <f t="shared" si="57"/>
        <v>0</v>
      </c>
      <c r="G3682" s="1648">
        <v>50</v>
      </c>
      <c r="H3682" s="1648">
        <v>200</v>
      </c>
      <c r="I3682" s="1648"/>
      <c r="J3682" s="1650">
        <v>199726036100</v>
      </c>
    </row>
    <row r="3683" spans="1:10">
      <c r="A3683" s="13" t="s">
        <v>12398</v>
      </c>
      <c r="B3683" s="13" t="s">
        <v>7054</v>
      </c>
      <c r="C3683" s="13" t="s">
        <v>10366</v>
      </c>
      <c r="D3683" s="1608">
        <v>9.44</v>
      </c>
      <c r="E3683" s="210">
        <f>VLOOKUP(A3683,'Lead Sheet'!A:B,2,0)</f>
        <v>0</v>
      </c>
      <c r="F3683" s="1608">
        <f t="shared" si="57"/>
        <v>0</v>
      </c>
      <c r="G3683" s="1648">
        <v>25</v>
      </c>
      <c r="H3683" s="1648">
        <v>100</v>
      </c>
      <c r="I3683" s="1648"/>
      <c r="J3683" s="1650">
        <v>199726036117</v>
      </c>
    </row>
    <row r="3684" spans="1:10">
      <c r="A3684" s="13" t="s">
        <v>12398</v>
      </c>
      <c r="B3684" s="13" t="s">
        <v>7055</v>
      </c>
      <c r="C3684" s="13" t="s">
        <v>10367</v>
      </c>
      <c r="D3684" s="1608">
        <v>11.82</v>
      </c>
      <c r="E3684" s="210">
        <f>VLOOKUP(A3684,'Lead Sheet'!A:B,2,0)</f>
        <v>0</v>
      </c>
      <c r="F3684" s="1608">
        <f t="shared" si="57"/>
        <v>0</v>
      </c>
      <c r="G3684" s="1648">
        <v>30</v>
      </c>
      <c r="H3684" s="1648">
        <v>120</v>
      </c>
      <c r="I3684" s="1648"/>
      <c r="J3684" s="1650">
        <v>199726036124</v>
      </c>
    </row>
    <row r="3685" spans="1:10">
      <c r="A3685" s="13" t="s">
        <v>12398</v>
      </c>
      <c r="B3685" s="13" t="s">
        <v>7056</v>
      </c>
      <c r="C3685" s="13" t="s">
        <v>10368</v>
      </c>
      <c r="D3685" s="1608">
        <v>15.48</v>
      </c>
      <c r="E3685" s="210">
        <f>VLOOKUP(A3685,'Lead Sheet'!A:B,2,0)</f>
        <v>0</v>
      </c>
      <c r="F3685" s="1608">
        <f t="shared" si="57"/>
        <v>0</v>
      </c>
      <c r="G3685" s="1648">
        <v>20</v>
      </c>
      <c r="H3685" s="1648">
        <v>80</v>
      </c>
      <c r="I3685" s="1648"/>
      <c r="J3685" s="1650">
        <v>199726036131</v>
      </c>
    </row>
    <row r="3686" spans="1:10">
      <c r="A3686" s="13" t="s">
        <v>12398</v>
      </c>
      <c r="B3686" s="13" t="s">
        <v>7057</v>
      </c>
      <c r="C3686" s="13" t="s">
        <v>10369</v>
      </c>
      <c r="D3686" s="1608">
        <v>58.379999999999995</v>
      </c>
      <c r="E3686" s="210">
        <f>VLOOKUP(A3686,'Lead Sheet'!A:B,2,0)</f>
        <v>0</v>
      </c>
      <c r="F3686" s="1608">
        <f t="shared" si="57"/>
        <v>0</v>
      </c>
      <c r="G3686" s="1648">
        <v>10</v>
      </c>
      <c r="H3686" s="1648">
        <v>60</v>
      </c>
      <c r="I3686" s="1648"/>
      <c r="J3686" s="1650">
        <v>199726036148</v>
      </c>
    </row>
    <row r="3687" spans="1:10">
      <c r="A3687" s="13" t="s">
        <v>12398</v>
      </c>
      <c r="B3687" s="13" t="s">
        <v>7058</v>
      </c>
      <c r="C3687" s="13" t="s">
        <v>10370</v>
      </c>
      <c r="D3687" s="1608">
        <v>90.34</v>
      </c>
      <c r="E3687" s="210">
        <f>VLOOKUP(A3687,'Lead Sheet'!A:B,2,0)</f>
        <v>0</v>
      </c>
      <c r="F3687" s="1608">
        <f t="shared" si="57"/>
        <v>0</v>
      </c>
      <c r="G3687" s="1648">
        <v>5</v>
      </c>
      <c r="H3687" s="1648">
        <v>30</v>
      </c>
      <c r="I3687" s="1648"/>
      <c r="J3687" s="1650">
        <v>199726036155</v>
      </c>
    </row>
    <row r="3688" spans="1:10">
      <c r="A3688" s="13" t="s">
        <v>12398</v>
      </c>
      <c r="B3688" s="13" t="s">
        <v>7059</v>
      </c>
      <c r="C3688" s="13" t="s">
        <v>10371</v>
      </c>
      <c r="D3688" s="1608">
        <v>139.41999999999999</v>
      </c>
      <c r="E3688" s="210">
        <f>VLOOKUP(A3688,'Lead Sheet'!A:B,2,0)</f>
        <v>0</v>
      </c>
      <c r="F3688" s="1608">
        <f t="shared" si="57"/>
        <v>0</v>
      </c>
      <c r="G3688" s="1648">
        <v>4</v>
      </c>
      <c r="H3688" s="1648">
        <v>16</v>
      </c>
      <c r="I3688" s="1648"/>
      <c r="J3688" s="1650">
        <v>199726036162</v>
      </c>
    </row>
    <row r="3689" spans="1:10">
      <c r="A3689" s="13" t="s">
        <v>12398</v>
      </c>
      <c r="B3689" s="13" t="s">
        <v>7060</v>
      </c>
      <c r="C3689" s="13" t="s">
        <v>10372</v>
      </c>
      <c r="D3689" s="1608">
        <v>344.19</v>
      </c>
      <c r="E3689" s="210">
        <f>VLOOKUP(A3689,'Lead Sheet'!A:B,2,0)</f>
        <v>0</v>
      </c>
      <c r="F3689" s="1608">
        <f t="shared" si="57"/>
        <v>0</v>
      </c>
      <c r="G3689" s="1648">
        <v>5</v>
      </c>
      <c r="H3689" s="1648">
        <v>5</v>
      </c>
      <c r="I3689" s="1648"/>
      <c r="J3689" s="1650">
        <v>199726036179</v>
      </c>
    </row>
    <row r="3690" spans="1:10">
      <c r="A3690" s="13" t="s">
        <v>12398</v>
      </c>
      <c r="B3690" s="13" t="s">
        <v>7061</v>
      </c>
      <c r="C3690" s="13" t="s">
        <v>9758</v>
      </c>
      <c r="D3690" s="1608">
        <v>9.93</v>
      </c>
      <c r="E3690" s="210">
        <f>VLOOKUP(A3690,'Lead Sheet'!A:B,2,0)</f>
        <v>0</v>
      </c>
      <c r="F3690" s="1608">
        <f t="shared" si="57"/>
        <v>0</v>
      </c>
      <c r="G3690" s="1648">
        <v>25</v>
      </c>
      <c r="H3690" s="1648">
        <v>200</v>
      </c>
      <c r="I3690" s="1648"/>
      <c r="J3690" s="1650">
        <v>199726036186</v>
      </c>
    </row>
    <row r="3691" spans="1:10">
      <c r="A3691" s="13" t="s">
        <v>12398</v>
      </c>
      <c r="B3691" s="13" t="s">
        <v>7062</v>
      </c>
      <c r="C3691" s="13" t="s">
        <v>9759</v>
      </c>
      <c r="D3691" s="1608">
        <v>13.25</v>
      </c>
      <c r="E3691" s="210">
        <f>VLOOKUP(A3691,'Lead Sheet'!A:B,2,0)</f>
        <v>0</v>
      </c>
      <c r="F3691" s="1608">
        <f t="shared" si="57"/>
        <v>0</v>
      </c>
      <c r="G3691" s="1648">
        <v>15</v>
      </c>
      <c r="H3691" s="1648">
        <v>120</v>
      </c>
      <c r="I3691" s="1648"/>
      <c r="J3691" s="1650">
        <v>199726036193</v>
      </c>
    </row>
    <row r="3692" spans="1:10">
      <c r="A3692" s="13" t="s">
        <v>12398</v>
      </c>
      <c r="B3692" s="13" t="s">
        <v>7063</v>
      </c>
      <c r="C3692" s="13" t="s">
        <v>9760</v>
      </c>
      <c r="D3692" s="1608">
        <v>17.12</v>
      </c>
      <c r="E3692" s="210">
        <f>VLOOKUP(A3692,'Lead Sheet'!A:B,2,0)</f>
        <v>0</v>
      </c>
      <c r="F3692" s="1608">
        <f t="shared" si="57"/>
        <v>0</v>
      </c>
      <c r="G3692" s="1648">
        <v>15</v>
      </c>
      <c r="H3692" s="1648">
        <v>90</v>
      </c>
      <c r="I3692" s="1648"/>
      <c r="J3692" s="1650">
        <v>199726036209</v>
      </c>
    </row>
    <row r="3693" spans="1:10">
      <c r="A3693" s="13" t="s">
        <v>12398</v>
      </c>
      <c r="B3693" s="13" t="s">
        <v>7064</v>
      </c>
      <c r="C3693" s="13" t="s">
        <v>9761</v>
      </c>
      <c r="D3693" s="1608">
        <v>27.46</v>
      </c>
      <c r="E3693" s="210">
        <f>VLOOKUP(A3693,'Lead Sheet'!A:B,2,0)</f>
        <v>0</v>
      </c>
      <c r="F3693" s="1608">
        <f t="shared" si="57"/>
        <v>0</v>
      </c>
      <c r="G3693" s="1648">
        <v>10</v>
      </c>
      <c r="H3693" s="1648">
        <v>40</v>
      </c>
      <c r="I3693" s="1648"/>
      <c r="J3693" s="1650">
        <v>199726036216</v>
      </c>
    </row>
    <row r="3694" spans="1:10">
      <c r="A3694" s="13" t="s">
        <v>12398</v>
      </c>
      <c r="B3694" s="13" t="s">
        <v>7065</v>
      </c>
      <c r="C3694" s="13" t="s">
        <v>9762</v>
      </c>
      <c r="D3694" s="1608">
        <v>37.949999999999996</v>
      </c>
      <c r="E3694" s="210">
        <f>VLOOKUP(A3694,'Lead Sheet'!A:B,2,0)</f>
        <v>0</v>
      </c>
      <c r="F3694" s="1608">
        <f t="shared" si="57"/>
        <v>0</v>
      </c>
      <c r="G3694" s="1648">
        <v>10</v>
      </c>
      <c r="H3694" s="1648">
        <v>40</v>
      </c>
      <c r="I3694" s="1648"/>
      <c r="J3694" s="1650">
        <v>199726036223</v>
      </c>
    </row>
    <row r="3695" spans="1:10">
      <c r="A3695" s="13" t="s">
        <v>12398</v>
      </c>
      <c r="B3695" s="13" t="s">
        <v>7066</v>
      </c>
      <c r="C3695" s="13" t="s">
        <v>9763</v>
      </c>
      <c r="D3695" s="1608">
        <v>66.050000000000011</v>
      </c>
      <c r="E3695" s="210">
        <f>VLOOKUP(A3695,'Lead Sheet'!A:B,2,0)</f>
        <v>0</v>
      </c>
      <c r="F3695" s="1608">
        <f t="shared" si="57"/>
        <v>0</v>
      </c>
      <c r="G3695" s="1648">
        <v>10</v>
      </c>
      <c r="H3695" s="1648">
        <v>40</v>
      </c>
      <c r="I3695" s="1648"/>
      <c r="J3695" s="1650">
        <v>199726036230</v>
      </c>
    </row>
    <row r="3696" spans="1:10">
      <c r="A3696" s="13" t="s">
        <v>12398</v>
      </c>
      <c r="B3696" s="13" t="s">
        <v>7067</v>
      </c>
      <c r="C3696" s="13" t="s">
        <v>10373</v>
      </c>
      <c r="D3696" s="1608">
        <v>3.94</v>
      </c>
      <c r="E3696" s="210">
        <f>VLOOKUP(A3696,'Lead Sheet'!A:B,2,0)</f>
        <v>0</v>
      </c>
      <c r="F3696" s="1608">
        <f t="shared" si="57"/>
        <v>0</v>
      </c>
      <c r="G3696" s="1648">
        <v>100</v>
      </c>
      <c r="H3696" s="1648">
        <v>1200</v>
      </c>
      <c r="I3696" s="1648"/>
      <c r="J3696" s="1650">
        <v>199726036247</v>
      </c>
    </row>
    <row r="3697" spans="1:10">
      <c r="A3697" s="13" t="s">
        <v>12398</v>
      </c>
      <c r="B3697" s="13" t="s">
        <v>7272</v>
      </c>
      <c r="C3697" s="13" t="s">
        <v>10374</v>
      </c>
      <c r="D3697" s="1608">
        <v>1.39</v>
      </c>
      <c r="E3697" s="210">
        <f>VLOOKUP(A3697,'Lead Sheet'!A:B,2,0)</f>
        <v>0</v>
      </c>
      <c r="F3697" s="1608">
        <f t="shared" si="57"/>
        <v>0</v>
      </c>
      <c r="G3697" s="1648">
        <v>100</v>
      </c>
      <c r="H3697" s="1648">
        <v>1200</v>
      </c>
      <c r="I3697" s="1648"/>
      <c r="J3697" s="1650">
        <v>199726036254</v>
      </c>
    </row>
    <row r="3698" spans="1:10">
      <c r="A3698" s="13" t="s">
        <v>12398</v>
      </c>
      <c r="B3698" s="13" t="s">
        <v>7273</v>
      </c>
      <c r="C3698" s="13" t="s">
        <v>10375</v>
      </c>
      <c r="D3698" s="1608">
        <v>1.64</v>
      </c>
      <c r="E3698" s="210">
        <f>VLOOKUP(A3698,'Lead Sheet'!A:B,2,0)</f>
        <v>0</v>
      </c>
      <c r="F3698" s="1608">
        <f t="shared" si="57"/>
        <v>0</v>
      </c>
      <c r="G3698" s="1648">
        <v>50</v>
      </c>
      <c r="H3698" s="1648">
        <v>600</v>
      </c>
      <c r="I3698" s="1648"/>
      <c r="J3698" s="1650">
        <v>199726036261</v>
      </c>
    </row>
    <row r="3699" spans="1:10">
      <c r="A3699" s="13" t="s">
        <v>12398</v>
      </c>
      <c r="B3699" s="13" t="s">
        <v>7274</v>
      </c>
      <c r="C3699" s="13" t="s">
        <v>10376</v>
      </c>
      <c r="D3699" s="1608">
        <v>2.5599999999999996</v>
      </c>
      <c r="E3699" s="210">
        <f>VLOOKUP(A3699,'Lead Sheet'!A:B,2,0)</f>
        <v>0</v>
      </c>
      <c r="F3699" s="1608">
        <f t="shared" si="57"/>
        <v>0</v>
      </c>
      <c r="G3699" s="1648">
        <v>50</v>
      </c>
      <c r="H3699" s="1648">
        <v>300</v>
      </c>
      <c r="I3699" s="1648"/>
      <c r="J3699" s="1650">
        <v>199726036278</v>
      </c>
    </row>
    <row r="3700" spans="1:10">
      <c r="A3700" s="13" t="s">
        <v>12398</v>
      </c>
      <c r="B3700" s="13" t="s">
        <v>7068</v>
      </c>
      <c r="C3700" s="13" t="s">
        <v>10377</v>
      </c>
      <c r="D3700" s="1608">
        <v>3.6199999999999997</v>
      </c>
      <c r="E3700" s="210">
        <f>VLOOKUP(A3700,'Lead Sheet'!A:B,2,0)</f>
        <v>0</v>
      </c>
      <c r="F3700" s="1608">
        <f t="shared" si="57"/>
        <v>0</v>
      </c>
      <c r="G3700" s="1648">
        <v>25</v>
      </c>
      <c r="H3700" s="1648">
        <v>150</v>
      </c>
      <c r="I3700" s="1648"/>
      <c r="J3700" s="1650">
        <v>199726036285</v>
      </c>
    </row>
    <row r="3701" spans="1:10">
      <c r="A3701" s="13" t="s">
        <v>12398</v>
      </c>
      <c r="B3701" s="13" t="s">
        <v>7275</v>
      </c>
      <c r="C3701" s="13" t="s">
        <v>10378</v>
      </c>
      <c r="D3701" s="1608">
        <v>3.94</v>
      </c>
      <c r="E3701" s="210">
        <f>VLOOKUP(A3701,'Lead Sheet'!A:B,2,0)</f>
        <v>0</v>
      </c>
      <c r="F3701" s="1608">
        <f t="shared" si="57"/>
        <v>0</v>
      </c>
      <c r="G3701" s="1648">
        <v>25</v>
      </c>
      <c r="H3701" s="1648">
        <v>150</v>
      </c>
      <c r="I3701" s="1648"/>
      <c r="J3701" s="1650">
        <v>199726036292</v>
      </c>
    </row>
    <row r="3702" spans="1:10">
      <c r="A3702" s="13" t="s">
        <v>12398</v>
      </c>
      <c r="B3702" s="13" t="s">
        <v>7276</v>
      </c>
      <c r="C3702" s="13" t="s">
        <v>10379</v>
      </c>
      <c r="D3702" s="1608">
        <v>4.74</v>
      </c>
      <c r="E3702" s="210">
        <f>VLOOKUP(A3702,'Lead Sheet'!A:B,2,0)</f>
        <v>0</v>
      </c>
      <c r="F3702" s="1608">
        <f t="shared" si="57"/>
        <v>0</v>
      </c>
      <c r="G3702" s="1648">
        <v>10</v>
      </c>
      <c r="H3702" s="1648">
        <v>80</v>
      </c>
      <c r="I3702" s="1648"/>
      <c r="J3702" s="1650">
        <v>199726036308</v>
      </c>
    </row>
    <row r="3703" spans="1:10">
      <c r="A3703" s="13" t="s">
        <v>12398</v>
      </c>
      <c r="B3703" s="13" t="s">
        <v>7069</v>
      </c>
      <c r="C3703" s="13" t="s">
        <v>10380</v>
      </c>
      <c r="D3703" s="1608">
        <v>15.129999999999999</v>
      </c>
      <c r="E3703" s="210">
        <f>VLOOKUP(A3703,'Lead Sheet'!A:B,2,0)</f>
        <v>0</v>
      </c>
      <c r="F3703" s="1608">
        <f t="shared" si="57"/>
        <v>0</v>
      </c>
      <c r="G3703" s="1648">
        <v>10</v>
      </c>
      <c r="H3703" s="1648">
        <v>60</v>
      </c>
      <c r="I3703" s="1648"/>
      <c r="J3703" s="1650">
        <v>199726036315</v>
      </c>
    </row>
    <row r="3704" spans="1:10">
      <c r="A3704" s="13" t="s">
        <v>12398</v>
      </c>
      <c r="B3704" s="13" t="s">
        <v>7277</v>
      </c>
      <c r="C3704" s="13" t="s">
        <v>10381</v>
      </c>
      <c r="D3704" s="1608">
        <v>16.520000000000003</v>
      </c>
      <c r="E3704" s="210">
        <f>VLOOKUP(A3704,'Lead Sheet'!A:B,2,0)</f>
        <v>0</v>
      </c>
      <c r="F3704" s="1608">
        <f t="shared" si="57"/>
        <v>0</v>
      </c>
      <c r="G3704" s="1648">
        <v>10</v>
      </c>
      <c r="H3704" s="1648">
        <v>40</v>
      </c>
      <c r="I3704" s="1648"/>
      <c r="J3704" s="1650">
        <v>199726036322</v>
      </c>
    </row>
    <row r="3705" spans="1:10">
      <c r="A3705" s="13" t="s">
        <v>12398</v>
      </c>
      <c r="B3705" s="13" t="s">
        <v>7278</v>
      </c>
      <c r="C3705" s="13" t="s">
        <v>10382</v>
      </c>
      <c r="D3705" s="1608">
        <v>37.57</v>
      </c>
      <c r="E3705" s="210">
        <f>VLOOKUP(A3705,'Lead Sheet'!A:B,2,0)</f>
        <v>0</v>
      </c>
      <c r="F3705" s="1608">
        <f t="shared" si="57"/>
        <v>0</v>
      </c>
      <c r="G3705" s="1648">
        <v>6</v>
      </c>
      <c r="H3705" s="1648">
        <v>24</v>
      </c>
      <c r="I3705" s="1648"/>
      <c r="J3705" s="1650">
        <v>199726036339</v>
      </c>
    </row>
    <row r="3706" spans="1:10">
      <c r="A3706" s="13" t="s">
        <v>12398</v>
      </c>
      <c r="B3706" s="13" t="s">
        <v>7070</v>
      </c>
      <c r="C3706" s="13" t="s">
        <v>10383</v>
      </c>
      <c r="D3706" s="1608">
        <v>63.12</v>
      </c>
      <c r="E3706" s="210">
        <f>VLOOKUP(A3706,'Lead Sheet'!A:B,2,0)</f>
        <v>0</v>
      </c>
      <c r="F3706" s="1608">
        <f t="shared" si="57"/>
        <v>0</v>
      </c>
      <c r="G3706" s="1648">
        <v>6</v>
      </c>
      <c r="H3706" s="1648">
        <v>24</v>
      </c>
      <c r="I3706" s="1648"/>
      <c r="J3706" s="1650">
        <v>199726036346</v>
      </c>
    </row>
    <row r="3707" spans="1:10">
      <c r="A3707" s="13" t="s">
        <v>12398</v>
      </c>
      <c r="B3707" s="13" t="s">
        <v>7071</v>
      </c>
      <c r="C3707" s="13" t="s">
        <v>10384</v>
      </c>
      <c r="D3707" s="1608">
        <v>90.08</v>
      </c>
      <c r="E3707" s="210">
        <f>VLOOKUP(A3707,'Lead Sheet'!A:B,2,0)</f>
        <v>0</v>
      </c>
      <c r="F3707" s="1608">
        <f t="shared" si="57"/>
        <v>0</v>
      </c>
      <c r="G3707" s="1648">
        <v>8</v>
      </c>
      <c r="H3707" s="1648">
        <v>8</v>
      </c>
      <c r="I3707" s="1648"/>
      <c r="J3707" s="1650">
        <v>199726036353</v>
      </c>
    </row>
    <row r="3708" spans="1:10">
      <c r="A3708" s="13" t="s">
        <v>12398</v>
      </c>
      <c r="B3708" s="13" t="s">
        <v>7072</v>
      </c>
      <c r="C3708" s="13" t="s">
        <v>10385</v>
      </c>
      <c r="D3708" s="1608">
        <v>226.29</v>
      </c>
      <c r="E3708" s="210">
        <f>VLOOKUP(A3708,'Lead Sheet'!A:B,2,0)</f>
        <v>0</v>
      </c>
      <c r="F3708" s="1608">
        <f t="shared" si="57"/>
        <v>0</v>
      </c>
      <c r="G3708" s="1648">
        <v>12</v>
      </c>
      <c r="H3708" s="1648">
        <v>12</v>
      </c>
      <c r="I3708" s="1648"/>
      <c r="J3708" s="1650">
        <v>199726036360</v>
      </c>
    </row>
    <row r="3709" spans="1:10">
      <c r="A3709" s="13" t="s">
        <v>12398</v>
      </c>
      <c r="B3709" s="13" t="s">
        <v>7073</v>
      </c>
      <c r="C3709" s="13" t="s">
        <v>10386</v>
      </c>
      <c r="D3709" s="1608">
        <v>504.42</v>
      </c>
      <c r="E3709" s="210">
        <f>VLOOKUP(A3709,'Lead Sheet'!A:B,2,0)</f>
        <v>0</v>
      </c>
      <c r="F3709" s="1608">
        <f t="shared" si="57"/>
        <v>0</v>
      </c>
      <c r="G3709" s="1648">
        <v>12</v>
      </c>
      <c r="H3709" s="1648">
        <v>12</v>
      </c>
      <c r="I3709" s="1648"/>
      <c r="J3709" s="1650">
        <v>199726036377</v>
      </c>
    </row>
    <row r="3710" spans="1:10">
      <c r="A3710" s="13" t="s">
        <v>12398</v>
      </c>
      <c r="B3710" s="13" t="s">
        <v>7074</v>
      </c>
      <c r="C3710" s="13" t="s">
        <v>10387</v>
      </c>
      <c r="D3710" s="1608">
        <v>732.81999999999994</v>
      </c>
      <c r="E3710" s="210">
        <f>VLOOKUP(A3710,'Lead Sheet'!A:B,2,0)</f>
        <v>0</v>
      </c>
      <c r="F3710" s="1608">
        <f t="shared" si="57"/>
        <v>0</v>
      </c>
      <c r="G3710" s="1648">
        <v>6</v>
      </c>
      <c r="H3710" s="1648">
        <v>6</v>
      </c>
      <c r="I3710" s="1648"/>
      <c r="J3710" s="1650">
        <v>199726036384</v>
      </c>
    </row>
    <row r="3711" spans="1:10">
      <c r="A3711" s="13" t="s">
        <v>12398</v>
      </c>
      <c r="B3711" s="13" t="s">
        <v>7075</v>
      </c>
      <c r="C3711" s="13" t="s">
        <v>9764</v>
      </c>
      <c r="D3711" s="1608">
        <v>5.31</v>
      </c>
      <c r="E3711" s="210">
        <f>VLOOKUP(A3711,'Lead Sheet'!A:B,2,0)</f>
        <v>0</v>
      </c>
      <c r="F3711" s="1608">
        <f t="shared" si="57"/>
        <v>0</v>
      </c>
      <c r="G3711" s="1648">
        <v>100</v>
      </c>
      <c r="H3711" s="1648">
        <v>1200</v>
      </c>
      <c r="I3711" s="1648"/>
      <c r="J3711" s="1650">
        <v>199726036391</v>
      </c>
    </row>
    <row r="3712" spans="1:10">
      <c r="A3712" s="13" t="s">
        <v>12398</v>
      </c>
      <c r="B3712" s="13" t="s">
        <v>7076</v>
      </c>
      <c r="C3712" s="13" t="s">
        <v>9765</v>
      </c>
      <c r="D3712" s="1608">
        <v>2.92</v>
      </c>
      <c r="E3712" s="210">
        <f>VLOOKUP(A3712,'Lead Sheet'!A:B,2,0)</f>
        <v>0</v>
      </c>
      <c r="F3712" s="1608">
        <f t="shared" si="57"/>
        <v>0</v>
      </c>
      <c r="G3712" s="1648">
        <v>100</v>
      </c>
      <c r="H3712" s="1648">
        <v>1200</v>
      </c>
      <c r="I3712" s="1648"/>
      <c r="J3712" s="1650">
        <v>199726036407</v>
      </c>
    </row>
    <row r="3713" spans="1:10">
      <c r="A3713" s="13" t="s">
        <v>12398</v>
      </c>
      <c r="B3713" s="13" t="s">
        <v>7279</v>
      </c>
      <c r="C3713" s="13" t="s">
        <v>9766</v>
      </c>
      <c r="D3713" s="1608">
        <v>3.38</v>
      </c>
      <c r="E3713" s="210">
        <f>VLOOKUP(A3713,'Lead Sheet'!A:B,2,0)</f>
        <v>0</v>
      </c>
      <c r="F3713" s="1608">
        <f t="shared" si="57"/>
        <v>0</v>
      </c>
      <c r="G3713" s="1648">
        <v>50</v>
      </c>
      <c r="H3713" s="1648">
        <v>600</v>
      </c>
      <c r="I3713" s="1648"/>
      <c r="J3713" s="1650">
        <v>199726036414</v>
      </c>
    </row>
    <row r="3714" spans="1:10">
      <c r="A3714" s="13" t="s">
        <v>12398</v>
      </c>
      <c r="B3714" s="13" t="s">
        <v>7280</v>
      </c>
      <c r="C3714" s="13" t="s">
        <v>9767</v>
      </c>
      <c r="D3714" s="1608">
        <v>5.12</v>
      </c>
      <c r="E3714" s="210">
        <f>VLOOKUP(A3714,'Lead Sheet'!A:B,2,0)</f>
        <v>0</v>
      </c>
      <c r="F3714" s="1608">
        <f t="shared" si="57"/>
        <v>0</v>
      </c>
      <c r="G3714" s="1648">
        <v>50</v>
      </c>
      <c r="H3714" s="1648">
        <v>400</v>
      </c>
      <c r="I3714" s="1648"/>
      <c r="J3714" s="1650">
        <v>199726036421</v>
      </c>
    </row>
    <row r="3715" spans="1:10">
      <c r="A3715" s="13" t="s">
        <v>12398</v>
      </c>
      <c r="B3715" s="13" t="s">
        <v>7077</v>
      </c>
      <c r="C3715" s="13" t="s">
        <v>9768</v>
      </c>
      <c r="D3715" s="1608">
        <v>6.0699999999999994</v>
      </c>
      <c r="E3715" s="210">
        <f>VLOOKUP(A3715,'Lead Sheet'!A:B,2,0)</f>
        <v>0</v>
      </c>
      <c r="F3715" s="1608">
        <f t="shared" ref="F3715:F3778" si="58">IFERROR(D3715*E3715,"NET")</f>
        <v>0</v>
      </c>
      <c r="G3715" s="1648">
        <v>25</v>
      </c>
      <c r="H3715" s="1648">
        <v>200</v>
      </c>
      <c r="I3715" s="1648"/>
      <c r="J3715" s="1650">
        <v>199726036438</v>
      </c>
    </row>
    <row r="3716" spans="1:10">
      <c r="A3716" s="13" t="s">
        <v>12398</v>
      </c>
      <c r="B3716" s="13" t="s">
        <v>7078</v>
      </c>
      <c r="C3716" s="13" t="s">
        <v>9769</v>
      </c>
      <c r="D3716" s="1608">
        <v>6.34</v>
      </c>
      <c r="E3716" s="210">
        <f>VLOOKUP(A3716,'Lead Sheet'!A:B,2,0)</f>
        <v>0</v>
      </c>
      <c r="F3716" s="1608">
        <f t="shared" si="58"/>
        <v>0</v>
      </c>
      <c r="G3716" s="1648">
        <v>25</v>
      </c>
      <c r="H3716" s="1648">
        <v>150</v>
      </c>
      <c r="I3716" s="1648"/>
      <c r="J3716" s="1650">
        <v>199726036445</v>
      </c>
    </row>
    <row r="3717" spans="1:10">
      <c r="A3717" s="13" t="s">
        <v>12398</v>
      </c>
      <c r="B3717" s="13" t="s">
        <v>7079</v>
      </c>
      <c r="C3717" s="13" t="s">
        <v>9770</v>
      </c>
      <c r="D3717" s="1608">
        <v>11.22</v>
      </c>
      <c r="E3717" s="210">
        <f>VLOOKUP(A3717,'Lead Sheet'!A:B,2,0)</f>
        <v>0</v>
      </c>
      <c r="F3717" s="1608">
        <f t="shared" si="58"/>
        <v>0</v>
      </c>
      <c r="G3717" s="1648">
        <v>10</v>
      </c>
      <c r="H3717" s="1648">
        <v>120</v>
      </c>
      <c r="I3717" s="1648"/>
      <c r="J3717" s="1650">
        <v>199726036452</v>
      </c>
    </row>
    <row r="3718" spans="1:10">
      <c r="A3718" s="13" t="s">
        <v>12398</v>
      </c>
      <c r="B3718" s="13" t="s">
        <v>7080</v>
      </c>
      <c r="C3718" s="13" t="s">
        <v>9771</v>
      </c>
      <c r="D3718" s="1608">
        <v>16.510000000000002</v>
      </c>
      <c r="E3718" s="210">
        <f>VLOOKUP(A3718,'Lead Sheet'!A:B,2,0)</f>
        <v>0</v>
      </c>
      <c r="F3718" s="1608">
        <f t="shared" si="58"/>
        <v>0</v>
      </c>
      <c r="G3718" s="1648">
        <v>10</v>
      </c>
      <c r="H3718" s="1648">
        <v>60</v>
      </c>
      <c r="I3718" s="1648"/>
      <c r="J3718" s="1650">
        <v>199726036469</v>
      </c>
    </row>
    <row r="3719" spans="1:10">
      <c r="A3719" s="13" t="s">
        <v>12398</v>
      </c>
      <c r="B3719" s="13" t="s">
        <v>7081</v>
      </c>
      <c r="C3719" s="13" t="s">
        <v>9772</v>
      </c>
      <c r="D3719" s="1608">
        <v>21.59</v>
      </c>
      <c r="E3719" s="210">
        <f>VLOOKUP(A3719,'Lead Sheet'!A:B,2,0)</f>
        <v>0</v>
      </c>
      <c r="F3719" s="1608">
        <f t="shared" si="58"/>
        <v>0</v>
      </c>
      <c r="G3719" s="1648">
        <v>10</v>
      </c>
      <c r="H3719" s="1648">
        <v>40</v>
      </c>
      <c r="I3719" s="1648"/>
      <c r="J3719" s="1650">
        <v>199726036476</v>
      </c>
    </row>
    <row r="3720" spans="1:10">
      <c r="A3720" s="13" t="s">
        <v>12398</v>
      </c>
      <c r="B3720" s="13" t="s">
        <v>7868</v>
      </c>
      <c r="C3720" s="13" t="s">
        <v>9773</v>
      </c>
      <c r="D3720" s="1608">
        <v>37.909999999999997</v>
      </c>
      <c r="E3720" s="210">
        <f>VLOOKUP(A3720,'Lead Sheet'!A:B,2,0)</f>
        <v>0</v>
      </c>
      <c r="F3720" s="1608">
        <f t="shared" si="58"/>
        <v>0</v>
      </c>
      <c r="G3720" s="1648">
        <v>6</v>
      </c>
      <c r="H3720" s="1648">
        <v>36</v>
      </c>
      <c r="I3720" s="1648"/>
      <c r="J3720" s="1650">
        <v>199726036483</v>
      </c>
    </row>
    <row r="3721" spans="1:10">
      <c r="A3721" s="13" t="s">
        <v>12398</v>
      </c>
      <c r="B3721" s="13" t="s">
        <v>7082</v>
      </c>
      <c r="C3721" s="13" t="s">
        <v>9774</v>
      </c>
      <c r="D3721" s="1608">
        <v>89.6</v>
      </c>
      <c r="E3721" s="210">
        <f>VLOOKUP(A3721,'Lead Sheet'!A:B,2,0)</f>
        <v>0</v>
      </c>
      <c r="F3721" s="1608">
        <f t="shared" si="58"/>
        <v>0</v>
      </c>
      <c r="G3721" s="1648">
        <v>13</v>
      </c>
      <c r="H3721" s="1648">
        <v>13</v>
      </c>
      <c r="I3721" s="1648"/>
      <c r="J3721" s="1650">
        <v>199726036490</v>
      </c>
    </row>
    <row r="3722" spans="1:10">
      <c r="A3722" s="13" t="s">
        <v>12398</v>
      </c>
      <c r="B3722" s="13" t="s">
        <v>7083</v>
      </c>
      <c r="C3722" s="13" t="s">
        <v>9775</v>
      </c>
      <c r="D3722" s="1608">
        <v>4.18</v>
      </c>
      <c r="E3722" s="210">
        <f>VLOOKUP(A3722,'Lead Sheet'!A:B,2,0)</f>
        <v>0</v>
      </c>
      <c r="F3722" s="1608">
        <f t="shared" si="58"/>
        <v>0</v>
      </c>
      <c r="G3722" s="1648">
        <v>150</v>
      </c>
      <c r="H3722" s="1648">
        <v>1800</v>
      </c>
      <c r="I3722" s="1648"/>
      <c r="J3722" s="1650">
        <v>199726036506</v>
      </c>
    </row>
    <row r="3723" spans="1:10">
      <c r="A3723" s="13" t="s">
        <v>12398</v>
      </c>
      <c r="B3723" s="13" t="s">
        <v>7281</v>
      </c>
      <c r="C3723" s="13" t="s">
        <v>9776</v>
      </c>
      <c r="D3723" s="1608">
        <v>3.38</v>
      </c>
      <c r="E3723" s="210">
        <f>VLOOKUP(A3723,'Lead Sheet'!A:B,2,0)</f>
        <v>0</v>
      </c>
      <c r="F3723" s="1608">
        <f t="shared" si="58"/>
        <v>0</v>
      </c>
      <c r="G3723" s="1648">
        <v>100</v>
      </c>
      <c r="H3723" s="1648">
        <v>1200</v>
      </c>
      <c r="I3723" s="1648"/>
      <c r="J3723" s="1650">
        <v>199726036513</v>
      </c>
    </row>
    <row r="3724" spans="1:10">
      <c r="A3724" s="13" t="s">
        <v>12398</v>
      </c>
      <c r="B3724" s="13" t="s">
        <v>7282</v>
      </c>
      <c r="C3724" s="13" t="s">
        <v>9777</v>
      </c>
      <c r="D3724" s="1608">
        <v>3.9499999999999997</v>
      </c>
      <c r="E3724" s="210">
        <f>VLOOKUP(A3724,'Lead Sheet'!A:B,2,0)</f>
        <v>0</v>
      </c>
      <c r="F3724" s="1608">
        <f t="shared" si="58"/>
        <v>0</v>
      </c>
      <c r="G3724" s="1648">
        <v>50</v>
      </c>
      <c r="H3724" s="1648">
        <v>600</v>
      </c>
      <c r="I3724" s="1648"/>
      <c r="J3724" s="1650">
        <v>199726036520</v>
      </c>
    </row>
    <row r="3725" spans="1:10">
      <c r="A3725" s="13" t="s">
        <v>12398</v>
      </c>
      <c r="B3725" s="13" t="s">
        <v>7084</v>
      </c>
      <c r="C3725" s="13" t="s">
        <v>9778</v>
      </c>
      <c r="D3725" s="1608">
        <v>4.74</v>
      </c>
      <c r="E3725" s="210">
        <f>VLOOKUP(A3725,'Lead Sheet'!A:B,2,0)</f>
        <v>0</v>
      </c>
      <c r="F3725" s="1608">
        <f t="shared" si="58"/>
        <v>0</v>
      </c>
      <c r="G3725" s="1648">
        <v>50</v>
      </c>
      <c r="H3725" s="1648">
        <v>400</v>
      </c>
      <c r="I3725" s="1648"/>
      <c r="J3725" s="1650">
        <v>199726036537</v>
      </c>
    </row>
    <row r="3726" spans="1:10">
      <c r="A3726" s="13" t="s">
        <v>12398</v>
      </c>
      <c r="B3726" s="13" t="s">
        <v>7085</v>
      </c>
      <c r="C3726" s="13" t="s">
        <v>9779</v>
      </c>
      <c r="D3726" s="1608">
        <v>6.34</v>
      </c>
      <c r="E3726" s="210">
        <f>VLOOKUP(A3726,'Lead Sheet'!A:B,2,0)</f>
        <v>0</v>
      </c>
      <c r="F3726" s="1608">
        <f t="shared" si="58"/>
        <v>0</v>
      </c>
      <c r="G3726" s="1648">
        <v>25</v>
      </c>
      <c r="H3726" s="1648">
        <v>200</v>
      </c>
      <c r="I3726" s="1648"/>
      <c r="J3726" s="1650">
        <v>199726036544</v>
      </c>
    </row>
    <row r="3727" spans="1:10">
      <c r="A3727" s="13" t="s">
        <v>12398</v>
      </c>
      <c r="B3727" s="13" t="s">
        <v>7086</v>
      </c>
      <c r="C3727" s="13" t="s">
        <v>9780</v>
      </c>
      <c r="D3727" s="1608">
        <v>8.08</v>
      </c>
      <c r="E3727" s="210">
        <f>VLOOKUP(A3727,'Lead Sheet'!A:B,2,0)</f>
        <v>0</v>
      </c>
      <c r="F3727" s="1608">
        <f t="shared" si="58"/>
        <v>0</v>
      </c>
      <c r="G3727" s="1648">
        <v>25</v>
      </c>
      <c r="H3727" s="1648">
        <v>150</v>
      </c>
      <c r="I3727" s="1648"/>
      <c r="J3727" s="1650">
        <v>199726036551</v>
      </c>
    </row>
    <row r="3728" spans="1:10">
      <c r="A3728" s="13" t="s">
        <v>12398</v>
      </c>
      <c r="B3728" s="13" t="s">
        <v>7087</v>
      </c>
      <c r="C3728" s="13" t="s">
        <v>9781</v>
      </c>
      <c r="D3728" s="1608">
        <v>9.98</v>
      </c>
      <c r="E3728" s="210">
        <f>VLOOKUP(A3728,'Lead Sheet'!A:B,2,0)</f>
        <v>0</v>
      </c>
      <c r="F3728" s="1608">
        <f t="shared" si="58"/>
        <v>0</v>
      </c>
      <c r="G3728" s="1648">
        <v>10</v>
      </c>
      <c r="H3728" s="1648">
        <v>120</v>
      </c>
      <c r="I3728" s="1648"/>
      <c r="J3728" s="1650">
        <v>199726036568</v>
      </c>
    </row>
    <row r="3729" spans="1:10">
      <c r="A3729" s="13" t="s">
        <v>12398</v>
      </c>
      <c r="B3729" s="13" t="s">
        <v>7088</v>
      </c>
      <c r="C3729" s="13" t="s">
        <v>9782</v>
      </c>
      <c r="D3729" s="1608">
        <v>17.12</v>
      </c>
      <c r="E3729" s="210">
        <f>VLOOKUP(A3729,'Lead Sheet'!A:B,2,0)</f>
        <v>0</v>
      </c>
      <c r="F3729" s="1608">
        <f t="shared" si="58"/>
        <v>0</v>
      </c>
      <c r="G3729" s="1648">
        <v>10</v>
      </c>
      <c r="H3729" s="1648">
        <v>60</v>
      </c>
      <c r="I3729" s="1648"/>
      <c r="J3729" s="1650">
        <v>199726036575</v>
      </c>
    </row>
    <row r="3730" spans="1:10">
      <c r="A3730" s="13" t="s">
        <v>12398</v>
      </c>
      <c r="B3730" s="13" t="s">
        <v>7089</v>
      </c>
      <c r="C3730" s="13" t="s">
        <v>9783</v>
      </c>
      <c r="D3730" s="1608">
        <v>22.57</v>
      </c>
      <c r="E3730" s="210">
        <f>VLOOKUP(A3730,'Lead Sheet'!A:B,2,0)</f>
        <v>0</v>
      </c>
      <c r="F3730" s="1608">
        <f t="shared" si="58"/>
        <v>0</v>
      </c>
      <c r="G3730" s="1648">
        <v>10</v>
      </c>
      <c r="H3730" s="1648">
        <v>40</v>
      </c>
      <c r="I3730" s="1648"/>
      <c r="J3730" s="1650">
        <v>199726036582</v>
      </c>
    </row>
    <row r="3731" spans="1:10">
      <c r="A3731" s="13" t="s">
        <v>12398</v>
      </c>
      <c r="B3731" s="13" t="s">
        <v>7090</v>
      </c>
      <c r="C3731" s="13" t="s">
        <v>9784</v>
      </c>
      <c r="D3731" s="1608">
        <v>51.089999999999996</v>
      </c>
      <c r="E3731" s="210">
        <f>VLOOKUP(A3731,'Lead Sheet'!A:B,2,0)</f>
        <v>0</v>
      </c>
      <c r="F3731" s="1608">
        <f t="shared" si="58"/>
        <v>0</v>
      </c>
      <c r="G3731" s="1648">
        <v>6</v>
      </c>
      <c r="H3731" s="1648">
        <v>24</v>
      </c>
      <c r="I3731" s="1648"/>
      <c r="J3731" s="1650">
        <v>199726036599</v>
      </c>
    </row>
    <row r="3732" spans="1:10">
      <c r="A3732" s="13" t="s">
        <v>12398</v>
      </c>
      <c r="B3732" s="13" t="s">
        <v>7091</v>
      </c>
      <c r="C3732" s="13" t="s">
        <v>9785</v>
      </c>
      <c r="D3732" s="1608">
        <v>69.180000000000007</v>
      </c>
      <c r="E3732" s="210">
        <f>VLOOKUP(A3732,'Lead Sheet'!A:B,2,0)</f>
        <v>0</v>
      </c>
      <c r="F3732" s="1608">
        <f t="shared" si="58"/>
        <v>0</v>
      </c>
      <c r="G3732" s="1648">
        <v>8</v>
      </c>
      <c r="H3732" s="1648">
        <v>8</v>
      </c>
      <c r="I3732" s="1648"/>
      <c r="J3732" s="1650">
        <v>199726036605</v>
      </c>
    </row>
    <row r="3733" spans="1:10">
      <c r="A3733" s="13" t="s">
        <v>12398</v>
      </c>
      <c r="B3733" s="13" t="s">
        <v>7092</v>
      </c>
      <c r="C3733" s="13" t="s">
        <v>9786</v>
      </c>
      <c r="D3733" s="1608">
        <v>4.5299999999999994</v>
      </c>
      <c r="E3733" s="210">
        <f>VLOOKUP(A3733,'Lead Sheet'!A:B,2,0)</f>
        <v>0</v>
      </c>
      <c r="F3733" s="1608">
        <f t="shared" si="58"/>
        <v>0</v>
      </c>
      <c r="G3733" s="1648">
        <v>100</v>
      </c>
      <c r="H3733" s="1648">
        <v>1200</v>
      </c>
      <c r="I3733" s="1648"/>
      <c r="J3733" s="1650">
        <v>199726036612</v>
      </c>
    </row>
    <row r="3734" spans="1:10">
      <c r="A3734" s="13" t="s">
        <v>12398</v>
      </c>
      <c r="B3734" s="13" t="s">
        <v>7093</v>
      </c>
      <c r="C3734" s="13" t="s">
        <v>9787</v>
      </c>
      <c r="D3734" s="1608">
        <v>4.18</v>
      </c>
      <c r="E3734" s="210">
        <f>VLOOKUP(A3734,'Lead Sheet'!A:B,2,0)</f>
        <v>0</v>
      </c>
      <c r="F3734" s="1608">
        <f t="shared" si="58"/>
        <v>0</v>
      </c>
      <c r="G3734" s="1648">
        <v>150</v>
      </c>
      <c r="H3734" s="1648">
        <v>1800</v>
      </c>
      <c r="I3734" s="1648"/>
      <c r="J3734" s="1650">
        <v>199726036629</v>
      </c>
    </row>
    <row r="3735" spans="1:10">
      <c r="A3735" s="13" t="s">
        <v>12398</v>
      </c>
      <c r="B3735" s="13" t="s">
        <v>7283</v>
      </c>
      <c r="C3735" s="13" t="s">
        <v>9788</v>
      </c>
      <c r="D3735" s="1608">
        <v>4.49</v>
      </c>
      <c r="E3735" s="210">
        <f>VLOOKUP(A3735,'Lead Sheet'!A:B,2,0)</f>
        <v>0</v>
      </c>
      <c r="F3735" s="1608">
        <f t="shared" si="58"/>
        <v>0</v>
      </c>
      <c r="G3735" s="1648">
        <v>100</v>
      </c>
      <c r="H3735" s="1648">
        <v>1200</v>
      </c>
      <c r="I3735" s="1648"/>
      <c r="J3735" s="1650">
        <v>199726036636</v>
      </c>
    </row>
    <row r="3736" spans="1:10">
      <c r="A3736" s="13" t="s">
        <v>12398</v>
      </c>
      <c r="B3736" s="13" t="s">
        <v>7284</v>
      </c>
      <c r="C3736" s="13" t="s">
        <v>9789</v>
      </c>
      <c r="D3736" s="1608">
        <v>7.3</v>
      </c>
      <c r="E3736" s="210">
        <f>VLOOKUP(A3736,'Lead Sheet'!A:B,2,0)</f>
        <v>0</v>
      </c>
      <c r="F3736" s="1608">
        <f t="shared" si="58"/>
        <v>0</v>
      </c>
      <c r="G3736" s="1648">
        <v>50</v>
      </c>
      <c r="H3736" s="1648">
        <v>400</v>
      </c>
      <c r="I3736" s="1648"/>
      <c r="J3736" s="1650">
        <v>199726036643</v>
      </c>
    </row>
    <row r="3737" spans="1:10">
      <c r="A3737" s="13" t="s">
        <v>12398</v>
      </c>
      <c r="B3737" s="13" t="s">
        <v>7094</v>
      </c>
      <c r="C3737" s="13" t="s">
        <v>9790</v>
      </c>
      <c r="D3737" s="1608">
        <v>7.6899999999999995</v>
      </c>
      <c r="E3737" s="210">
        <f>VLOOKUP(A3737,'Lead Sheet'!A:B,2,0)</f>
        <v>0</v>
      </c>
      <c r="F3737" s="1608">
        <f t="shared" si="58"/>
        <v>0</v>
      </c>
      <c r="G3737" s="1648">
        <v>25</v>
      </c>
      <c r="H3737" s="1648">
        <v>300</v>
      </c>
      <c r="I3737" s="1648"/>
      <c r="J3737" s="1650">
        <v>199726036650</v>
      </c>
    </row>
    <row r="3738" spans="1:10">
      <c r="A3738" s="13" t="s">
        <v>12398</v>
      </c>
      <c r="B3738" s="13" t="s">
        <v>7095</v>
      </c>
      <c r="C3738" s="13" t="s">
        <v>9791</v>
      </c>
      <c r="D3738" s="1608">
        <v>8.25</v>
      </c>
      <c r="E3738" s="210">
        <f>VLOOKUP(A3738,'Lead Sheet'!A:B,2,0)</f>
        <v>0</v>
      </c>
      <c r="F3738" s="1608">
        <f t="shared" si="58"/>
        <v>0</v>
      </c>
      <c r="G3738" s="1648">
        <v>25</v>
      </c>
      <c r="H3738" s="1648">
        <v>200</v>
      </c>
      <c r="I3738" s="1648"/>
      <c r="J3738" s="1650">
        <v>199726036667</v>
      </c>
    </row>
    <row r="3739" spans="1:10">
      <c r="A3739" s="13" t="s">
        <v>12398</v>
      </c>
      <c r="B3739" s="13" t="s">
        <v>7285</v>
      </c>
      <c r="C3739" s="13" t="s">
        <v>9792</v>
      </c>
      <c r="D3739" s="1608">
        <v>10.65</v>
      </c>
      <c r="E3739" s="210">
        <f>VLOOKUP(A3739,'Lead Sheet'!A:B,2,0)</f>
        <v>0</v>
      </c>
      <c r="F3739" s="1608">
        <f t="shared" si="58"/>
        <v>0</v>
      </c>
      <c r="G3739" s="1648">
        <v>10</v>
      </c>
      <c r="H3739" s="1648">
        <v>120</v>
      </c>
      <c r="I3739" s="1648"/>
      <c r="J3739" s="1650">
        <v>199726036674</v>
      </c>
    </row>
    <row r="3740" spans="1:10">
      <c r="A3740" s="13" t="s">
        <v>12398</v>
      </c>
      <c r="B3740" s="13" t="s">
        <v>7096</v>
      </c>
      <c r="C3740" s="13" t="s">
        <v>9793</v>
      </c>
      <c r="D3740" s="1608">
        <v>14.78</v>
      </c>
      <c r="E3740" s="210">
        <f>VLOOKUP(A3740,'Lead Sheet'!A:B,2,0)</f>
        <v>0</v>
      </c>
      <c r="F3740" s="1608">
        <f t="shared" si="58"/>
        <v>0</v>
      </c>
      <c r="G3740" s="1648">
        <v>10</v>
      </c>
      <c r="H3740" s="1648">
        <v>60</v>
      </c>
      <c r="I3740" s="1648"/>
      <c r="J3740" s="1650">
        <v>199726036681</v>
      </c>
    </row>
    <row r="3741" spans="1:10">
      <c r="A3741" s="13" t="s">
        <v>12398</v>
      </c>
      <c r="B3741" s="13" t="s">
        <v>7097</v>
      </c>
      <c r="C3741" s="13" t="s">
        <v>9794</v>
      </c>
      <c r="D3741" s="1608">
        <v>22.39</v>
      </c>
      <c r="E3741" s="210">
        <f>VLOOKUP(A3741,'Lead Sheet'!A:B,2,0)</f>
        <v>0</v>
      </c>
      <c r="F3741" s="1608">
        <f t="shared" si="58"/>
        <v>0</v>
      </c>
      <c r="G3741" s="1648">
        <v>10</v>
      </c>
      <c r="H3741" s="1648">
        <v>40</v>
      </c>
      <c r="I3741" s="1648"/>
      <c r="J3741" s="1650">
        <v>199726036698</v>
      </c>
    </row>
    <row r="3742" spans="1:10">
      <c r="A3742" s="13" t="s">
        <v>12398</v>
      </c>
      <c r="B3742" s="13" t="s">
        <v>7098</v>
      </c>
      <c r="C3742" s="13" t="s">
        <v>9795</v>
      </c>
      <c r="D3742" s="1608">
        <v>50.53</v>
      </c>
      <c r="E3742" s="210">
        <f>VLOOKUP(A3742,'Lead Sheet'!A:B,2,0)</f>
        <v>0</v>
      </c>
      <c r="F3742" s="1608">
        <f t="shared" si="58"/>
        <v>0</v>
      </c>
      <c r="G3742" s="1648">
        <v>6</v>
      </c>
      <c r="H3742" s="1648">
        <v>24</v>
      </c>
      <c r="I3742" s="1648"/>
      <c r="J3742" s="1650">
        <v>199726036704</v>
      </c>
    </row>
    <row r="3743" spans="1:10">
      <c r="A3743" s="13" t="s">
        <v>12398</v>
      </c>
      <c r="B3743" s="13" t="s">
        <v>7099</v>
      </c>
      <c r="C3743" s="13" t="s">
        <v>9796</v>
      </c>
      <c r="D3743" s="1608">
        <v>148.10999999999999</v>
      </c>
      <c r="E3743" s="210">
        <f>VLOOKUP(A3743,'Lead Sheet'!A:B,2,0)</f>
        <v>0</v>
      </c>
      <c r="F3743" s="1608">
        <f t="shared" si="58"/>
        <v>0</v>
      </c>
      <c r="G3743" s="1648">
        <v>4</v>
      </c>
      <c r="H3743" s="1648">
        <v>16</v>
      </c>
      <c r="I3743" s="1648"/>
      <c r="J3743" s="1650">
        <v>199726036711</v>
      </c>
    </row>
    <row r="3744" spans="1:10">
      <c r="A3744" s="13" t="s">
        <v>12398</v>
      </c>
      <c r="B3744" s="13" t="s">
        <v>7100</v>
      </c>
      <c r="C3744" s="13" t="s">
        <v>9797</v>
      </c>
      <c r="D3744" s="1608">
        <v>2.4499999999999997</v>
      </c>
      <c r="E3744" s="210">
        <f>VLOOKUP(A3744,'Lead Sheet'!A:B,2,0)</f>
        <v>0</v>
      </c>
      <c r="F3744" s="1608">
        <f t="shared" si="58"/>
        <v>0</v>
      </c>
      <c r="G3744" s="1648">
        <v>50</v>
      </c>
      <c r="H3744" s="1648">
        <v>600</v>
      </c>
      <c r="I3744" s="1648"/>
      <c r="J3744" s="1650">
        <v>199726036728</v>
      </c>
    </row>
    <row r="3745" spans="1:10">
      <c r="A3745" s="13" t="s">
        <v>12398</v>
      </c>
      <c r="B3745" s="13" t="s">
        <v>7101</v>
      </c>
      <c r="C3745" s="13" t="s">
        <v>9798</v>
      </c>
      <c r="D3745" s="1608">
        <v>2.7699999999999996</v>
      </c>
      <c r="E3745" s="210">
        <f>VLOOKUP(A3745,'Lead Sheet'!A:B,2,0)</f>
        <v>0</v>
      </c>
      <c r="F3745" s="1608">
        <f t="shared" si="58"/>
        <v>0</v>
      </c>
      <c r="G3745" s="1648">
        <v>50</v>
      </c>
      <c r="H3745" s="1648">
        <v>400</v>
      </c>
      <c r="I3745" s="1648"/>
      <c r="J3745" s="1650">
        <v>199726036735</v>
      </c>
    </row>
    <row r="3746" spans="1:10">
      <c r="A3746" s="13" t="s">
        <v>12398</v>
      </c>
      <c r="B3746" s="13" t="s">
        <v>7102</v>
      </c>
      <c r="C3746" s="13" t="s">
        <v>9799</v>
      </c>
      <c r="D3746" s="1608">
        <v>4.8</v>
      </c>
      <c r="E3746" s="210">
        <f>VLOOKUP(A3746,'Lead Sheet'!A:B,2,0)</f>
        <v>0</v>
      </c>
      <c r="F3746" s="1608">
        <f t="shared" si="58"/>
        <v>0</v>
      </c>
      <c r="G3746" s="1648">
        <v>50</v>
      </c>
      <c r="H3746" s="1648">
        <v>300</v>
      </c>
      <c r="I3746" s="1648"/>
      <c r="J3746" s="1650">
        <v>199726036742</v>
      </c>
    </row>
    <row r="3747" spans="1:10">
      <c r="A3747" s="13" t="s">
        <v>12398</v>
      </c>
      <c r="B3747" s="13" t="s">
        <v>7103</v>
      </c>
      <c r="C3747" s="13" t="s">
        <v>9800</v>
      </c>
      <c r="D3747" s="1608">
        <v>7.92</v>
      </c>
      <c r="E3747" s="210">
        <f>VLOOKUP(A3747,'Lead Sheet'!A:B,2,0)</f>
        <v>0</v>
      </c>
      <c r="F3747" s="1608">
        <f t="shared" si="58"/>
        <v>0</v>
      </c>
      <c r="G3747" s="1648">
        <v>25</v>
      </c>
      <c r="H3747" s="1648">
        <v>100</v>
      </c>
      <c r="I3747" s="1648"/>
      <c r="J3747" s="1650">
        <v>199726036759</v>
      </c>
    </row>
    <row r="3748" spans="1:10">
      <c r="A3748" s="13" t="s">
        <v>12398</v>
      </c>
      <c r="B3748" s="13" t="s">
        <v>7104</v>
      </c>
      <c r="C3748" s="13" t="s">
        <v>9801</v>
      </c>
      <c r="D3748" s="1608">
        <v>9.76</v>
      </c>
      <c r="E3748" s="210">
        <f>VLOOKUP(A3748,'Lead Sheet'!A:B,2,0)</f>
        <v>0</v>
      </c>
      <c r="F3748" s="1608">
        <f t="shared" si="58"/>
        <v>0</v>
      </c>
      <c r="G3748" s="1648">
        <v>25</v>
      </c>
      <c r="H3748" s="1648">
        <v>100</v>
      </c>
      <c r="I3748" s="1648"/>
      <c r="J3748" s="1650">
        <v>199726036766</v>
      </c>
    </row>
    <row r="3749" spans="1:10">
      <c r="A3749" s="13" t="s">
        <v>12398</v>
      </c>
      <c r="B3749" s="13" t="s">
        <v>7105</v>
      </c>
      <c r="C3749" s="13" t="s">
        <v>9802</v>
      </c>
      <c r="D3749" s="1608">
        <v>7.04</v>
      </c>
      <c r="E3749" s="210">
        <f>VLOOKUP(A3749,'Lead Sheet'!A:B,2,0)</f>
        <v>0</v>
      </c>
      <c r="F3749" s="1608">
        <f t="shared" si="58"/>
        <v>0</v>
      </c>
      <c r="G3749" s="1648">
        <v>25</v>
      </c>
      <c r="H3749" s="1648">
        <v>200</v>
      </c>
      <c r="I3749" s="1648"/>
      <c r="J3749" s="1650">
        <v>199726036773</v>
      </c>
    </row>
    <row r="3750" spans="1:10">
      <c r="A3750" s="13" t="s">
        <v>12398</v>
      </c>
      <c r="B3750" s="13" t="s">
        <v>7106</v>
      </c>
      <c r="C3750" s="13" t="s">
        <v>9867</v>
      </c>
      <c r="D3750" s="1608">
        <v>5.93</v>
      </c>
      <c r="E3750" s="210">
        <f>VLOOKUP(A3750,'Lead Sheet'!A:B,2,0)</f>
        <v>0</v>
      </c>
      <c r="F3750" s="1608">
        <f t="shared" si="58"/>
        <v>0</v>
      </c>
      <c r="G3750" s="1648">
        <v>0</v>
      </c>
      <c r="H3750" s="1648">
        <v>0</v>
      </c>
      <c r="I3750" s="1648"/>
      <c r="J3750" s="1650">
        <v>199726036780</v>
      </c>
    </row>
    <row r="3751" spans="1:10">
      <c r="A3751" s="13" t="s">
        <v>12398</v>
      </c>
      <c r="B3751" s="13" t="s">
        <v>7107</v>
      </c>
      <c r="C3751" s="13" t="s">
        <v>9868</v>
      </c>
      <c r="D3751" s="1608">
        <v>10.67</v>
      </c>
      <c r="E3751" s="210">
        <f>VLOOKUP(A3751,'Lead Sheet'!A:B,2,0)</f>
        <v>0</v>
      </c>
      <c r="F3751" s="1608">
        <f t="shared" si="58"/>
        <v>0</v>
      </c>
      <c r="G3751" s="1648">
        <v>25</v>
      </c>
      <c r="H3751" s="1648">
        <v>150</v>
      </c>
      <c r="I3751" s="1648"/>
      <c r="J3751" s="1650">
        <v>199726036797</v>
      </c>
    </row>
    <row r="3752" spans="1:10">
      <c r="A3752" s="13" t="s">
        <v>12398</v>
      </c>
      <c r="B3752" s="13" t="s">
        <v>7108</v>
      </c>
      <c r="C3752" s="13" t="s">
        <v>9869</v>
      </c>
      <c r="D3752" s="1608">
        <v>10.67</v>
      </c>
      <c r="E3752" s="210">
        <f>VLOOKUP(A3752,'Lead Sheet'!A:B,2,0)</f>
        <v>0</v>
      </c>
      <c r="F3752" s="1608">
        <f t="shared" si="58"/>
        <v>0</v>
      </c>
      <c r="G3752" s="1648">
        <v>0</v>
      </c>
      <c r="H3752" s="1648">
        <v>0</v>
      </c>
      <c r="I3752" s="1648"/>
      <c r="J3752" s="1650">
        <v>199726036803</v>
      </c>
    </row>
    <row r="3753" spans="1:10">
      <c r="A3753" s="13" t="s">
        <v>12398</v>
      </c>
      <c r="B3753" s="13" t="s">
        <v>7109</v>
      </c>
      <c r="C3753" s="13" t="s">
        <v>9870</v>
      </c>
      <c r="D3753" s="1608">
        <v>18.740000000000002</v>
      </c>
      <c r="E3753" s="210">
        <f>VLOOKUP(A3753,'Lead Sheet'!A:B,2,0)</f>
        <v>0</v>
      </c>
      <c r="F3753" s="1608">
        <f t="shared" si="58"/>
        <v>0</v>
      </c>
      <c r="G3753" s="1648">
        <v>30</v>
      </c>
      <c r="H3753" s="1648">
        <v>120</v>
      </c>
      <c r="I3753" s="1648"/>
      <c r="J3753" s="1650">
        <v>199726036810</v>
      </c>
    </row>
    <row r="3754" spans="1:10">
      <c r="A3754" s="13" t="s">
        <v>12398</v>
      </c>
      <c r="B3754" s="13" t="s">
        <v>7110</v>
      </c>
      <c r="C3754" s="13" t="s">
        <v>9871</v>
      </c>
      <c r="D3754" s="1608">
        <v>15.32</v>
      </c>
      <c r="E3754" s="210">
        <f>VLOOKUP(A3754,'Lead Sheet'!A:B,2,0)</f>
        <v>0</v>
      </c>
      <c r="F3754" s="1608">
        <f t="shared" si="58"/>
        <v>0</v>
      </c>
      <c r="G3754" s="1648">
        <v>40</v>
      </c>
      <c r="H3754" s="1648">
        <v>240</v>
      </c>
      <c r="I3754" s="1648"/>
      <c r="J3754" s="1650">
        <v>199726036827</v>
      </c>
    </row>
    <row r="3755" spans="1:10">
      <c r="A3755" s="13" t="s">
        <v>12398</v>
      </c>
      <c r="B3755" s="13" t="s">
        <v>7111</v>
      </c>
      <c r="C3755" s="13" t="s">
        <v>9803</v>
      </c>
      <c r="D3755" s="1608">
        <v>5.91</v>
      </c>
      <c r="E3755" s="210">
        <f>VLOOKUP(A3755,'Lead Sheet'!A:B,2,0)</f>
        <v>0</v>
      </c>
      <c r="F3755" s="1608">
        <f t="shared" si="58"/>
        <v>0</v>
      </c>
      <c r="G3755" s="1648">
        <v>50</v>
      </c>
      <c r="H3755" s="1648">
        <v>400</v>
      </c>
      <c r="I3755" s="1648"/>
      <c r="J3755" s="1650">
        <v>199726036834</v>
      </c>
    </row>
    <row r="3756" spans="1:10">
      <c r="A3756" s="13" t="s">
        <v>12398</v>
      </c>
      <c r="B3756" s="13" t="s">
        <v>7112</v>
      </c>
      <c r="C3756" s="13" t="s">
        <v>9804</v>
      </c>
      <c r="D3756" s="1608">
        <v>6.2799999999999994</v>
      </c>
      <c r="E3756" s="210">
        <f>VLOOKUP(A3756,'Lead Sheet'!A:B,2,0)</f>
        <v>0</v>
      </c>
      <c r="F3756" s="1608">
        <f t="shared" si="58"/>
        <v>0</v>
      </c>
      <c r="G3756" s="1648">
        <v>25</v>
      </c>
      <c r="H3756" s="1648">
        <v>200</v>
      </c>
      <c r="I3756" s="1648"/>
      <c r="J3756" s="1650">
        <v>199726036841</v>
      </c>
    </row>
    <row r="3757" spans="1:10">
      <c r="A3757" s="13" t="s">
        <v>12398</v>
      </c>
      <c r="B3757" s="13" t="s">
        <v>7113</v>
      </c>
      <c r="C3757" s="13" t="s">
        <v>9805</v>
      </c>
      <c r="D3757" s="1608">
        <v>11.03</v>
      </c>
      <c r="E3757" s="210">
        <f>VLOOKUP(A3757,'Lead Sheet'!A:B,2,0)</f>
        <v>0</v>
      </c>
      <c r="F3757" s="1608">
        <f t="shared" si="58"/>
        <v>0</v>
      </c>
      <c r="G3757" s="1648">
        <v>25</v>
      </c>
      <c r="H3757" s="1648">
        <v>100</v>
      </c>
      <c r="I3757" s="1648"/>
      <c r="J3757" s="1650">
        <v>199726036858</v>
      </c>
    </row>
    <row r="3758" spans="1:10">
      <c r="A3758" s="13" t="s">
        <v>12398</v>
      </c>
      <c r="B3758" s="13" t="s">
        <v>7114</v>
      </c>
      <c r="C3758" s="13" t="s">
        <v>9806</v>
      </c>
      <c r="D3758" s="1608">
        <v>20.430000000000003</v>
      </c>
      <c r="E3758" s="210">
        <f>VLOOKUP(A3758,'Lead Sheet'!A:B,2,0)</f>
        <v>0</v>
      </c>
      <c r="F3758" s="1608">
        <f t="shared" si="58"/>
        <v>0</v>
      </c>
      <c r="G3758" s="1648">
        <v>20</v>
      </c>
      <c r="H3758" s="1648">
        <v>80</v>
      </c>
      <c r="I3758" s="1648"/>
      <c r="J3758" s="1650">
        <v>199726036865</v>
      </c>
    </row>
    <row r="3759" spans="1:10">
      <c r="A3759" s="13" t="s">
        <v>12398</v>
      </c>
      <c r="B3759" s="13" t="s">
        <v>7115</v>
      </c>
      <c r="C3759" s="13" t="s">
        <v>9807</v>
      </c>
      <c r="D3759" s="1608">
        <v>6.62</v>
      </c>
      <c r="E3759" s="210">
        <f>VLOOKUP(A3759,'Lead Sheet'!A:B,2,0)</f>
        <v>0</v>
      </c>
      <c r="F3759" s="1608">
        <f t="shared" si="58"/>
        <v>0</v>
      </c>
      <c r="G3759" s="1648">
        <v>25</v>
      </c>
      <c r="H3759" s="1648">
        <v>150</v>
      </c>
      <c r="I3759" s="1648"/>
      <c r="J3759" s="1650">
        <v>199726036872</v>
      </c>
    </row>
    <row r="3760" spans="1:10">
      <c r="A3760" s="13" t="s">
        <v>12398</v>
      </c>
      <c r="B3760" s="13" t="s">
        <v>7116</v>
      </c>
      <c r="C3760" s="13" t="s">
        <v>9808</v>
      </c>
      <c r="D3760" s="1608">
        <v>10.36</v>
      </c>
      <c r="E3760" s="210">
        <f>VLOOKUP(A3760,'Lead Sheet'!A:B,2,0)</f>
        <v>0</v>
      </c>
      <c r="F3760" s="1608">
        <f t="shared" si="58"/>
        <v>0</v>
      </c>
      <c r="G3760" s="1648">
        <v>20</v>
      </c>
      <c r="H3760" s="1648">
        <v>80</v>
      </c>
      <c r="I3760" s="1648"/>
      <c r="J3760" s="1650">
        <v>199726036889</v>
      </c>
    </row>
    <row r="3761" spans="1:10">
      <c r="A3761" s="13" t="s">
        <v>12398</v>
      </c>
      <c r="B3761" s="13" t="s">
        <v>7286</v>
      </c>
      <c r="C3761" s="13" t="s">
        <v>9809</v>
      </c>
      <c r="D3761" s="1608">
        <v>14.51</v>
      </c>
      <c r="E3761" s="210">
        <f>VLOOKUP(A3761,'Lead Sheet'!A:B,2,0)</f>
        <v>0</v>
      </c>
      <c r="F3761" s="1608">
        <f t="shared" si="58"/>
        <v>0</v>
      </c>
      <c r="G3761" s="1648">
        <v>20</v>
      </c>
      <c r="H3761" s="1648">
        <v>120</v>
      </c>
      <c r="I3761" s="1648"/>
      <c r="J3761" s="1650">
        <v>199726036896</v>
      </c>
    </row>
    <row r="3762" spans="1:10">
      <c r="A3762" s="13" t="s">
        <v>12398</v>
      </c>
      <c r="B3762" s="13" t="s">
        <v>7117</v>
      </c>
      <c r="C3762" s="13" t="s">
        <v>9810</v>
      </c>
      <c r="D3762" s="1608">
        <v>22.290000000000003</v>
      </c>
      <c r="E3762" s="210">
        <f>VLOOKUP(A3762,'Lead Sheet'!A:B,2,0)</f>
        <v>0</v>
      </c>
      <c r="F3762" s="1608">
        <f t="shared" si="58"/>
        <v>0</v>
      </c>
      <c r="G3762" s="1648">
        <v>20</v>
      </c>
      <c r="H3762" s="1648">
        <v>80</v>
      </c>
      <c r="I3762" s="1648"/>
      <c r="J3762" s="1650">
        <v>199726036902</v>
      </c>
    </row>
    <row r="3763" spans="1:10">
      <c r="A3763" s="13" t="s">
        <v>12398</v>
      </c>
      <c r="B3763" s="13" t="s">
        <v>7287</v>
      </c>
      <c r="C3763" s="13" t="s">
        <v>9811</v>
      </c>
      <c r="D3763" s="1608">
        <v>28.59</v>
      </c>
      <c r="E3763" s="210">
        <f>VLOOKUP(A3763,'Lead Sheet'!A:B,2,0)</f>
        <v>0</v>
      </c>
      <c r="F3763" s="1608">
        <f t="shared" si="58"/>
        <v>0</v>
      </c>
      <c r="G3763" s="1648">
        <v>15</v>
      </c>
      <c r="H3763" s="1648">
        <v>60</v>
      </c>
      <c r="I3763" s="1648"/>
      <c r="J3763" s="1650">
        <v>199726036919</v>
      </c>
    </row>
    <row r="3764" spans="1:10">
      <c r="A3764" s="13" t="s">
        <v>12398</v>
      </c>
      <c r="B3764" s="13" t="s">
        <v>7288</v>
      </c>
      <c r="C3764" s="13" t="s">
        <v>9812</v>
      </c>
      <c r="D3764" s="1608">
        <v>85.75</v>
      </c>
      <c r="E3764" s="210">
        <f>VLOOKUP(A3764,'Lead Sheet'!A:B,2,0)</f>
        <v>0</v>
      </c>
      <c r="F3764" s="1608">
        <f t="shared" si="58"/>
        <v>0</v>
      </c>
      <c r="G3764" s="1648">
        <v>10</v>
      </c>
      <c r="H3764" s="1648">
        <v>40</v>
      </c>
      <c r="I3764" s="1648"/>
      <c r="J3764" s="1650">
        <v>199726036926</v>
      </c>
    </row>
    <row r="3765" spans="1:10">
      <c r="A3765" s="13" t="s">
        <v>12398</v>
      </c>
      <c r="B3765" s="13" t="s">
        <v>7118</v>
      </c>
      <c r="C3765" s="13" t="s">
        <v>9813</v>
      </c>
      <c r="D3765" s="1608">
        <v>196</v>
      </c>
      <c r="E3765" s="210">
        <f>VLOOKUP(A3765,'Lead Sheet'!A:B,2,0)</f>
        <v>0</v>
      </c>
      <c r="F3765" s="1608">
        <f t="shared" si="58"/>
        <v>0</v>
      </c>
      <c r="G3765" s="1648">
        <v>3</v>
      </c>
      <c r="H3765" s="1648">
        <v>12</v>
      </c>
      <c r="I3765" s="1648"/>
      <c r="J3765" s="1650">
        <v>199726036933</v>
      </c>
    </row>
    <row r="3766" spans="1:10">
      <c r="A3766" s="13" t="s">
        <v>12398</v>
      </c>
      <c r="B3766" s="13" t="s">
        <v>7119</v>
      </c>
      <c r="C3766" s="13" t="s">
        <v>9814</v>
      </c>
      <c r="D3766" s="1608">
        <v>144.45999999999998</v>
      </c>
      <c r="E3766" s="210">
        <f>VLOOKUP(A3766,'Lead Sheet'!A:B,2,0)</f>
        <v>0</v>
      </c>
      <c r="F3766" s="1608">
        <f t="shared" si="58"/>
        <v>0</v>
      </c>
      <c r="G3766" s="1648">
        <v>6</v>
      </c>
      <c r="H3766" s="1648">
        <v>6</v>
      </c>
      <c r="I3766" s="1648"/>
      <c r="J3766" s="1650">
        <v>199726036940</v>
      </c>
    </row>
    <row r="3767" spans="1:10">
      <c r="A3767" s="13" t="s">
        <v>12398</v>
      </c>
      <c r="B3767" s="13" t="s">
        <v>7120</v>
      </c>
      <c r="C3767" s="13" t="s">
        <v>9815</v>
      </c>
      <c r="D3767" s="1608">
        <v>272.45999999999998</v>
      </c>
      <c r="E3767" s="210">
        <f>VLOOKUP(A3767,'Lead Sheet'!A:B,2,0)</f>
        <v>0</v>
      </c>
      <c r="F3767" s="1608">
        <f t="shared" si="58"/>
        <v>0</v>
      </c>
      <c r="G3767" s="1648">
        <v>5</v>
      </c>
      <c r="H3767" s="1648">
        <v>5</v>
      </c>
      <c r="I3767" s="1648"/>
      <c r="J3767" s="1650">
        <v>199726036957</v>
      </c>
    </row>
    <row r="3768" spans="1:10">
      <c r="A3768" s="13" t="s">
        <v>12398</v>
      </c>
      <c r="B3768" s="13" t="s">
        <v>7121</v>
      </c>
      <c r="C3768" s="13" t="s">
        <v>9816</v>
      </c>
      <c r="D3768" s="1608">
        <v>576.41999999999996</v>
      </c>
      <c r="E3768" s="210">
        <f>VLOOKUP(A3768,'Lead Sheet'!A:B,2,0)</f>
        <v>0</v>
      </c>
      <c r="F3768" s="1608">
        <f t="shared" si="58"/>
        <v>0</v>
      </c>
      <c r="G3768" s="1648">
        <v>2</v>
      </c>
      <c r="H3768" s="1648">
        <v>2</v>
      </c>
      <c r="I3768" s="1648"/>
      <c r="J3768" s="1650">
        <v>199726036964</v>
      </c>
    </row>
    <row r="3769" spans="1:10">
      <c r="A3769" s="13" t="s">
        <v>12398</v>
      </c>
      <c r="B3769" s="13" t="s">
        <v>7122</v>
      </c>
      <c r="C3769" s="13" t="s">
        <v>10388</v>
      </c>
      <c r="D3769" s="1608">
        <v>20.430000000000003</v>
      </c>
      <c r="E3769" s="210">
        <f>VLOOKUP(A3769,'Lead Sheet'!A:B,2,0)</f>
        <v>0</v>
      </c>
      <c r="F3769" s="1608">
        <f t="shared" si="58"/>
        <v>0</v>
      </c>
      <c r="G3769" s="1648">
        <v>20</v>
      </c>
      <c r="H3769" s="1648">
        <v>120</v>
      </c>
      <c r="I3769" s="1648"/>
      <c r="J3769" s="1650">
        <v>199726036971</v>
      </c>
    </row>
    <row r="3770" spans="1:10">
      <c r="A3770" s="13" t="s">
        <v>12398</v>
      </c>
      <c r="B3770" s="13" t="s">
        <v>7123</v>
      </c>
      <c r="C3770" s="13" t="s">
        <v>10389</v>
      </c>
      <c r="D3770" s="1608">
        <v>25.970000000000002</v>
      </c>
      <c r="E3770" s="210">
        <f>VLOOKUP(A3770,'Lead Sheet'!A:B,2,0)</f>
        <v>0</v>
      </c>
      <c r="F3770" s="1608">
        <f t="shared" si="58"/>
        <v>0</v>
      </c>
      <c r="G3770" s="1648">
        <v>20</v>
      </c>
      <c r="H3770" s="1648">
        <v>80</v>
      </c>
      <c r="I3770" s="1648"/>
      <c r="J3770" s="1650">
        <v>199726036988</v>
      </c>
    </row>
    <row r="3771" spans="1:10">
      <c r="A3771" s="13" t="s">
        <v>12398</v>
      </c>
      <c r="B3771" s="13" t="s">
        <v>7124</v>
      </c>
      <c r="C3771" s="13" t="s">
        <v>10390</v>
      </c>
      <c r="D3771" s="1608">
        <v>41.6</v>
      </c>
      <c r="E3771" s="210">
        <f>VLOOKUP(A3771,'Lead Sheet'!A:B,2,0)</f>
        <v>0</v>
      </c>
      <c r="F3771" s="1608">
        <f t="shared" si="58"/>
        <v>0</v>
      </c>
      <c r="G3771" s="1648">
        <v>20</v>
      </c>
      <c r="H3771" s="1648">
        <v>80</v>
      </c>
      <c r="I3771" s="1648"/>
      <c r="J3771" s="1650">
        <v>199726036995</v>
      </c>
    </row>
    <row r="3772" spans="1:10">
      <c r="A3772" s="13" t="s">
        <v>12398</v>
      </c>
      <c r="B3772" s="13" t="s">
        <v>7125</v>
      </c>
      <c r="C3772" s="13" t="s">
        <v>10391</v>
      </c>
      <c r="D3772" s="1608">
        <v>41.6</v>
      </c>
      <c r="E3772" s="210">
        <f>VLOOKUP(A3772,'Lead Sheet'!A:B,2,0)</f>
        <v>0</v>
      </c>
      <c r="F3772" s="1608">
        <f t="shared" si="58"/>
        <v>0</v>
      </c>
      <c r="G3772" s="1648">
        <v>20</v>
      </c>
      <c r="H3772" s="1648">
        <v>80</v>
      </c>
      <c r="I3772" s="1648"/>
      <c r="J3772" s="1650">
        <v>199726037008</v>
      </c>
    </row>
    <row r="3773" spans="1:10">
      <c r="A3773" s="13" t="s">
        <v>12398</v>
      </c>
      <c r="B3773" s="13" t="s">
        <v>7126</v>
      </c>
      <c r="C3773" s="13" t="s">
        <v>10392</v>
      </c>
      <c r="D3773" s="1608">
        <v>41.6</v>
      </c>
      <c r="E3773" s="210">
        <f>VLOOKUP(A3773,'Lead Sheet'!A:B,2,0)</f>
        <v>0</v>
      </c>
      <c r="F3773" s="1608">
        <f t="shared" si="58"/>
        <v>0</v>
      </c>
      <c r="G3773" s="1648">
        <v>15</v>
      </c>
      <c r="H3773" s="1648">
        <v>60</v>
      </c>
      <c r="I3773" s="1648"/>
      <c r="J3773" s="1650">
        <v>199726037015</v>
      </c>
    </row>
    <row r="3774" spans="1:10">
      <c r="A3774" s="13" t="s">
        <v>12398</v>
      </c>
      <c r="B3774" s="13" t="s">
        <v>7127</v>
      </c>
      <c r="C3774" s="13" t="s">
        <v>10393</v>
      </c>
      <c r="D3774" s="1608">
        <v>94.490000000000009</v>
      </c>
      <c r="E3774" s="210">
        <f>VLOOKUP(A3774,'Lead Sheet'!A:B,2,0)</f>
        <v>0</v>
      </c>
      <c r="F3774" s="1608">
        <f t="shared" si="58"/>
        <v>0</v>
      </c>
      <c r="G3774" s="1648">
        <v>10</v>
      </c>
      <c r="H3774" s="1648">
        <v>40</v>
      </c>
      <c r="I3774" s="1648"/>
      <c r="J3774" s="1650">
        <v>199726037022</v>
      </c>
    </row>
    <row r="3775" spans="1:10">
      <c r="A3775" s="13" t="s">
        <v>12398</v>
      </c>
      <c r="B3775" s="13" t="s">
        <v>7128</v>
      </c>
      <c r="C3775" s="13" t="s">
        <v>10394</v>
      </c>
      <c r="D3775" s="1608">
        <v>210.51999999999998</v>
      </c>
      <c r="E3775" s="210">
        <f>VLOOKUP(A3775,'Lead Sheet'!A:B,2,0)</f>
        <v>0</v>
      </c>
      <c r="F3775" s="1608">
        <f t="shared" si="58"/>
        <v>0</v>
      </c>
      <c r="G3775" s="1648">
        <v>4</v>
      </c>
      <c r="H3775" s="1648">
        <v>24</v>
      </c>
      <c r="I3775" s="1648"/>
      <c r="J3775" s="1650">
        <v>199726037039</v>
      </c>
    </row>
    <row r="3776" spans="1:10">
      <c r="A3776" s="13" t="s">
        <v>12398</v>
      </c>
      <c r="B3776" s="13" t="s">
        <v>7129</v>
      </c>
      <c r="C3776" s="13" t="s">
        <v>10395</v>
      </c>
      <c r="D3776" s="1608">
        <v>164.06</v>
      </c>
      <c r="E3776" s="210">
        <f>VLOOKUP(A3776,'Lead Sheet'!A:B,2,0)</f>
        <v>0</v>
      </c>
      <c r="F3776" s="1608">
        <f t="shared" si="58"/>
        <v>0</v>
      </c>
      <c r="G3776" s="1648">
        <v>10</v>
      </c>
      <c r="H3776" s="1648">
        <v>10</v>
      </c>
      <c r="I3776" s="1648"/>
      <c r="J3776" s="1650">
        <v>199726037046</v>
      </c>
    </row>
    <row r="3777" spans="1:10">
      <c r="A3777" s="13" t="s">
        <v>12398</v>
      </c>
      <c r="B3777" s="13" t="s">
        <v>7130</v>
      </c>
      <c r="C3777" s="13" t="s">
        <v>10396</v>
      </c>
      <c r="D3777" s="1608">
        <v>164.06</v>
      </c>
      <c r="E3777" s="210">
        <f>VLOOKUP(A3777,'Lead Sheet'!A:B,2,0)</f>
        <v>0</v>
      </c>
      <c r="F3777" s="1608">
        <f t="shared" si="58"/>
        <v>0</v>
      </c>
      <c r="G3777" s="1648">
        <v>8</v>
      </c>
      <c r="H3777" s="1648">
        <v>8</v>
      </c>
      <c r="I3777" s="1648"/>
      <c r="J3777" s="1650">
        <v>199726037053</v>
      </c>
    </row>
    <row r="3778" spans="1:10">
      <c r="A3778" s="13" t="s">
        <v>12398</v>
      </c>
      <c r="B3778" s="13" t="s">
        <v>7131</v>
      </c>
      <c r="C3778" s="13" t="s">
        <v>10397</v>
      </c>
      <c r="D3778" s="1608">
        <v>315.15999999999997</v>
      </c>
      <c r="E3778" s="210">
        <f>VLOOKUP(A3778,'Lead Sheet'!A:B,2,0)</f>
        <v>0</v>
      </c>
      <c r="F3778" s="1608">
        <f t="shared" si="58"/>
        <v>0</v>
      </c>
      <c r="G3778" s="1648">
        <v>5</v>
      </c>
      <c r="H3778" s="1648">
        <v>5</v>
      </c>
      <c r="I3778" s="1648"/>
      <c r="J3778" s="1650">
        <v>199726037060</v>
      </c>
    </row>
    <row r="3779" spans="1:10">
      <c r="A3779" s="13" t="s">
        <v>12398</v>
      </c>
      <c r="B3779" s="13" t="s">
        <v>7132</v>
      </c>
      <c r="C3779" s="13" t="s">
        <v>10398</v>
      </c>
      <c r="D3779" s="1608">
        <v>315.15999999999997</v>
      </c>
      <c r="E3779" s="210">
        <f>VLOOKUP(A3779,'Lead Sheet'!A:B,2,0)</f>
        <v>0</v>
      </c>
      <c r="F3779" s="1608">
        <f t="shared" ref="F3779:F3842" si="59">IFERROR(D3779*E3779,"NET")</f>
        <v>0</v>
      </c>
      <c r="G3779" s="1648">
        <v>5</v>
      </c>
      <c r="H3779" s="1648">
        <v>5</v>
      </c>
      <c r="I3779" s="1648"/>
      <c r="J3779" s="1650">
        <v>199726037077</v>
      </c>
    </row>
    <row r="3780" spans="1:10">
      <c r="A3780" s="13" t="s">
        <v>12398</v>
      </c>
      <c r="B3780" s="13" t="s">
        <v>7133</v>
      </c>
      <c r="C3780" s="13" t="s">
        <v>10399</v>
      </c>
      <c r="D3780" s="1608">
        <v>680.22</v>
      </c>
      <c r="E3780" s="210">
        <f>VLOOKUP(A3780,'Lead Sheet'!A:B,2,0)</f>
        <v>0</v>
      </c>
      <c r="F3780" s="1608">
        <f t="shared" si="59"/>
        <v>0</v>
      </c>
      <c r="G3780" s="1648">
        <v>5</v>
      </c>
      <c r="H3780" s="1648">
        <v>5</v>
      </c>
      <c r="I3780" s="1648"/>
      <c r="J3780" s="1650">
        <v>199726037084</v>
      </c>
    </row>
    <row r="3781" spans="1:10">
      <c r="A3781" s="13" t="s">
        <v>12398</v>
      </c>
      <c r="B3781" s="13" t="s">
        <v>7134</v>
      </c>
      <c r="C3781" s="13" t="s">
        <v>10400</v>
      </c>
      <c r="D3781" s="1608">
        <v>680.22</v>
      </c>
      <c r="E3781" s="210">
        <f>VLOOKUP(A3781,'Lead Sheet'!A:B,2,0)</f>
        <v>0</v>
      </c>
      <c r="F3781" s="1608">
        <f t="shared" si="59"/>
        <v>0</v>
      </c>
      <c r="G3781" s="1648">
        <v>5</v>
      </c>
      <c r="H3781" s="1648">
        <v>5</v>
      </c>
      <c r="I3781" s="1648"/>
      <c r="J3781" s="1650">
        <v>199726037091</v>
      </c>
    </row>
    <row r="3782" spans="1:10">
      <c r="A3782" s="13" t="s">
        <v>12398</v>
      </c>
      <c r="B3782" s="13" t="s">
        <v>7135</v>
      </c>
      <c r="C3782" s="13" t="s">
        <v>10401</v>
      </c>
      <c r="D3782" s="1608">
        <v>741.11</v>
      </c>
      <c r="E3782" s="210">
        <f>VLOOKUP(A3782,'Lead Sheet'!A:B,2,0)</f>
        <v>0</v>
      </c>
      <c r="F3782" s="1608">
        <f t="shared" si="59"/>
        <v>0</v>
      </c>
      <c r="G3782" s="1648">
        <v>3</v>
      </c>
      <c r="H3782" s="1648">
        <v>3</v>
      </c>
      <c r="I3782" s="1648"/>
      <c r="J3782" s="1650">
        <v>199726037107</v>
      </c>
    </row>
    <row r="3783" spans="1:10">
      <c r="A3783" s="13" t="s">
        <v>12398</v>
      </c>
      <c r="B3783" s="13" t="s">
        <v>7136</v>
      </c>
      <c r="C3783" s="13" t="s">
        <v>10402</v>
      </c>
      <c r="D3783" s="1608">
        <v>1.93</v>
      </c>
      <c r="E3783" s="210">
        <f>VLOOKUP(A3783,'Lead Sheet'!A:B,2,0)</f>
        <v>0</v>
      </c>
      <c r="F3783" s="1608">
        <f t="shared" si="59"/>
        <v>0</v>
      </c>
      <c r="G3783" s="1648">
        <v>50</v>
      </c>
      <c r="H3783" s="1648">
        <v>600</v>
      </c>
      <c r="I3783" s="1648"/>
      <c r="J3783" s="1650">
        <v>199726037114</v>
      </c>
    </row>
    <row r="3784" spans="1:10">
      <c r="A3784" s="13" t="s">
        <v>12398</v>
      </c>
      <c r="B3784" s="13" t="s">
        <v>7137</v>
      </c>
      <c r="C3784" s="13" t="s">
        <v>10403</v>
      </c>
      <c r="D3784" s="1608">
        <v>2.2799999999999998</v>
      </c>
      <c r="E3784" s="210">
        <f>VLOOKUP(A3784,'Lead Sheet'!A:B,2,0)</f>
        <v>0</v>
      </c>
      <c r="F3784" s="1608">
        <f t="shared" si="59"/>
        <v>0</v>
      </c>
      <c r="G3784" s="1648">
        <v>25</v>
      </c>
      <c r="H3784" s="1648">
        <v>300</v>
      </c>
      <c r="I3784" s="1648"/>
      <c r="J3784" s="1650">
        <v>199726037121</v>
      </c>
    </row>
    <row r="3785" spans="1:10">
      <c r="A3785" s="13" t="s">
        <v>12398</v>
      </c>
      <c r="B3785" s="13" t="s">
        <v>7138</v>
      </c>
      <c r="C3785" s="13" t="s">
        <v>10404</v>
      </c>
      <c r="D3785" s="1608">
        <v>3.6399999999999997</v>
      </c>
      <c r="E3785" s="210">
        <f>VLOOKUP(A3785,'Lead Sheet'!A:B,2,0)</f>
        <v>0</v>
      </c>
      <c r="F3785" s="1608">
        <f t="shared" si="59"/>
        <v>0</v>
      </c>
      <c r="G3785" s="1648">
        <v>40</v>
      </c>
      <c r="H3785" s="1648">
        <v>240</v>
      </c>
      <c r="I3785" s="1648"/>
      <c r="J3785" s="1650">
        <v>199726037138</v>
      </c>
    </row>
    <row r="3786" spans="1:10">
      <c r="A3786" s="13" t="s">
        <v>12398</v>
      </c>
      <c r="B3786" s="13" t="s">
        <v>7139</v>
      </c>
      <c r="C3786" s="13" t="s">
        <v>10405</v>
      </c>
      <c r="D3786" s="1608">
        <v>5.0699999999999994</v>
      </c>
      <c r="E3786" s="210">
        <f>VLOOKUP(A3786,'Lead Sheet'!A:B,2,0)</f>
        <v>0</v>
      </c>
      <c r="F3786" s="1608">
        <f t="shared" si="59"/>
        <v>0</v>
      </c>
      <c r="G3786" s="1648">
        <v>0</v>
      </c>
      <c r="H3786" s="1648">
        <v>0</v>
      </c>
      <c r="I3786" s="1648"/>
      <c r="J3786" s="1650">
        <v>199726037145</v>
      </c>
    </row>
    <row r="3787" spans="1:10">
      <c r="A3787" s="13" t="s">
        <v>12398</v>
      </c>
      <c r="B3787" s="13" t="s">
        <v>7140</v>
      </c>
      <c r="C3787" s="13" t="s">
        <v>10406</v>
      </c>
      <c r="D3787" s="1608">
        <v>6.2799999999999994</v>
      </c>
      <c r="E3787" s="210">
        <f>VLOOKUP(A3787,'Lead Sheet'!A:B,2,0)</f>
        <v>0</v>
      </c>
      <c r="F3787" s="1608">
        <f t="shared" si="59"/>
        <v>0</v>
      </c>
      <c r="G3787" s="1648">
        <v>30</v>
      </c>
      <c r="H3787" s="1648">
        <v>120</v>
      </c>
      <c r="I3787" s="1648"/>
      <c r="J3787" s="1650">
        <v>199726037152</v>
      </c>
    </row>
    <row r="3788" spans="1:10">
      <c r="A3788" s="13" t="s">
        <v>12398</v>
      </c>
      <c r="B3788" s="13" t="s">
        <v>7141</v>
      </c>
      <c r="C3788" s="13" t="s">
        <v>10407</v>
      </c>
      <c r="D3788" s="1608">
        <v>9.1999999999999993</v>
      </c>
      <c r="E3788" s="210">
        <f>VLOOKUP(A3788,'Lead Sheet'!A:B,2,0)</f>
        <v>0</v>
      </c>
      <c r="F3788" s="1608">
        <f t="shared" si="59"/>
        <v>0</v>
      </c>
      <c r="G3788" s="1648">
        <v>25</v>
      </c>
      <c r="H3788" s="1648">
        <v>100</v>
      </c>
      <c r="I3788" s="1648"/>
      <c r="J3788" s="1650">
        <v>199726037169</v>
      </c>
    </row>
    <row r="3789" spans="1:10">
      <c r="A3789" s="13" t="s">
        <v>12398</v>
      </c>
      <c r="B3789" s="13" t="s">
        <v>7142</v>
      </c>
      <c r="C3789" s="13" t="s">
        <v>10234</v>
      </c>
      <c r="D3789" s="1608">
        <v>1.96</v>
      </c>
      <c r="E3789" s="210">
        <f>VLOOKUP(A3789,'Lead Sheet'!A:B,2,0)</f>
        <v>0</v>
      </c>
      <c r="F3789" s="1608">
        <f t="shared" si="59"/>
        <v>0</v>
      </c>
      <c r="G3789" s="1648">
        <v>50</v>
      </c>
      <c r="H3789" s="1648">
        <v>400</v>
      </c>
      <c r="I3789" s="1648"/>
      <c r="J3789" s="1650">
        <v>199726037176</v>
      </c>
    </row>
    <row r="3790" spans="1:10">
      <c r="A3790" s="13" t="s">
        <v>12398</v>
      </c>
      <c r="B3790" s="13" t="s">
        <v>7143</v>
      </c>
      <c r="C3790" s="13" t="s">
        <v>10235</v>
      </c>
      <c r="D3790" s="1608">
        <v>4.75</v>
      </c>
      <c r="E3790" s="210">
        <f>VLOOKUP(A3790,'Lead Sheet'!A:B,2,0)</f>
        <v>0</v>
      </c>
      <c r="F3790" s="1608">
        <f t="shared" si="59"/>
        <v>0</v>
      </c>
      <c r="G3790" s="1648">
        <v>50</v>
      </c>
      <c r="H3790" s="1648">
        <v>300</v>
      </c>
      <c r="I3790" s="1648"/>
      <c r="J3790" s="1650">
        <v>199726037183</v>
      </c>
    </row>
    <row r="3791" spans="1:10">
      <c r="A3791" s="13" t="s">
        <v>12398</v>
      </c>
      <c r="B3791" s="13" t="s">
        <v>7144</v>
      </c>
      <c r="C3791" s="13" t="s">
        <v>10236</v>
      </c>
      <c r="D3791" s="1608">
        <v>6.79</v>
      </c>
      <c r="E3791" s="210">
        <f>VLOOKUP(A3791,'Lead Sheet'!A:B,2,0)</f>
        <v>0</v>
      </c>
      <c r="F3791" s="1608">
        <f t="shared" si="59"/>
        <v>0</v>
      </c>
      <c r="G3791" s="1648">
        <v>50</v>
      </c>
      <c r="H3791" s="1648">
        <v>300</v>
      </c>
      <c r="I3791" s="1648"/>
      <c r="J3791" s="1650">
        <v>199726037190</v>
      </c>
    </row>
    <row r="3792" spans="1:10">
      <c r="A3792" s="13" t="s">
        <v>12398</v>
      </c>
      <c r="B3792" s="13" t="s">
        <v>7145</v>
      </c>
      <c r="C3792" s="13" t="s">
        <v>10237</v>
      </c>
      <c r="D3792" s="1608">
        <v>8.77</v>
      </c>
      <c r="E3792" s="210">
        <f>VLOOKUP(A3792,'Lead Sheet'!A:B,2,0)</f>
        <v>0</v>
      </c>
      <c r="F3792" s="1608">
        <f t="shared" si="59"/>
        <v>0</v>
      </c>
      <c r="G3792" s="1648">
        <v>50</v>
      </c>
      <c r="H3792" s="1648">
        <v>200</v>
      </c>
      <c r="I3792" s="1648"/>
      <c r="J3792" s="1650">
        <v>199726037206</v>
      </c>
    </row>
    <row r="3793" spans="1:10">
      <c r="A3793" s="13" t="s">
        <v>12398</v>
      </c>
      <c r="B3793" s="13" t="s">
        <v>7146</v>
      </c>
      <c r="C3793" s="13" t="s">
        <v>10238</v>
      </c>
      <c r="D3793" s="1608">
        <v>9.42</v>
      </c>
      <c r="E3793" s="210">
        <f>VLOOKUP(A3793,'Lead Sheet'!A:B,2,0)</f>
        <v>0</v>
      </c>
      <c r="F3793" s="1608">
        <f t="shared" si="59"/>
        <v>0</v>
      </c>
      <c r="G3793" s="1648">
        <v>30</v>
      </c>
      <c r="H3793" s="1648">
        <v>120</v>
      </c>
      <c r="I3793" s="1648"/>
      <c r="J3793" s="1650">
        <v>199726037213</v>
      </c>
    </row>
    <row r="3794" spans="1:10">
      <c r="A3794" s="13" t="s">
        <v>12398</v>
      </c>
      <c r="B3794" s="13" t="s">
        <v>7147</v>
      </c>
      <c r="C3794" s="13" t="s">
        <v>10239</v>
      </c>
      <c r="D3794" s="1608">
        <v>15.56</v>
      </c>
      <c r="E3794" s="210">
        <f>VLOOKUP(A3794,'Lead Sheet'!A:B,2,0)</f>
        <v>0</v>
      </c>
      <c r="F3794" s="1608">
        <f t="shared" si="59"/>
        <v>0</v>
      </c>
      <c r="G3794" s="1648">
        <v>60</v>
      </c>
      <c r="H3794" s="1648">
        <v>60</v>
      </c>
      <c r="I3794" s="1648"/>
      <c r="J3794" s="1650">
        <v>199726037220</v>
      </c>
    </row>
    <row r="3795" spans="1:10">
      <c r="A3795" s="13" t="s">
        <v>12398</v>
      </c>
      <c r="B3795" s="13" t="s">
        <v>7148</v>
      </c>
      <c r="C3795" s="13" t="s">
        <v>10240</v>
      </c>
      <c r="D3795" s="1608">
        <v>20.020000000000003</v>
      </c>
      <c r="E3795" s="210">
        <f>VLOOKUP(A3795,'Lead Sheet'!A:B,2,0)</f>
        <v>0</v>
      </c>
      <c r="F3795" s="1608">
        <f t="shared" si="59"/>
        <v>0</v>
      </c>
      <c r="G3795" s="1648">
        <v>25</v>
      </c>
      <c r="H3795" s="1648">
        <v>25</v>
      </c>
      <c r="I3795" s="1648"/>
      <c r="J3795" s="1650">
        <v>199726037237</v>
      </c>
    </row>
    <row r="3796" spans="1:10">
      <c r="A3796" s="13" t="s">
        <v>12398</v>
      </c>
      <c r="B3796" s="13" t="s">
        <v>7149</v>
      </c>
      <c r="C3796" s="13" t="s">
        <v>10241</v>
      </c>
      <c r="D3796" s="1608">
        <v>30.150000000000002</v>
      </c>
      <c r="E3796" s="210">
        <f>VLOOKUP(A3796,'Lead Sheet'!A:B,2,0)</f>
        <v>0</v>
      </c>
      <c r="F3796" s="1608">
        <f t="shared" si="59"/>
        <v>0</v>
      </c>
      <c r="G3796" s="1648">
        <v>20</v>
      </c>
      <c r="H3796" s="1648">
        <v>20</v>
      </c>
      <c r="I3796" s="1648"/>
      <c r="J3796" s="1650">
        <v>199726037244</v>
      </c>
    </row>
    <row r="3797" spans="1:10">
      <c r="A3797" s="13" t="s">
        <v>12398</v>
      </c>
      <c r="B3797" s="13" t="s">
        <v>7150</v>
      </c>
      <c r="C3797" s="13" t="s">
        <v>10242</v>
      </c>
      <c r="D3797" s="1608">
        <v>60.57</v>
      </c>
      <c r="E3797" s="210">
        <f>VLOOKUP(A3797,'Lead Sheet'!A:B,2,0)</f>
        <v>0</v>
      </c>
      <c r="F3797" s="1608">
        <f t="shared" si="59"/>
        <v>0</v>
      </c>
      <c r="G3797" s="1648">
        <v>10</v>
      </c>
      <c r="H3797" s="1648">
        <v>10</v>
      </c>
      <c r="I3797" s="1648"/>
      <c r="J3797" s="1650">
        <v>199726037251</v>
      </c>
    </row>
    <row r="3798" spans="1:10">
      <c r="A3798" s="13" t="s">
        <v>12398</v>
      </c>
      <c r="B3798" s="13" t="s">
        <v>7151</v>
      </c>
      <c r="C3798" s="13" t="s">
        <v>10243</v>
      </c>
      <c r="D3798" s="1608">
        <v>233.13</v>
      </c>
      <c r="E3798" s="210">
        <f>VLOOKUP(A3798,'Lead Sheet'!A:B,2,0)</f>
        <v>0</v>
      </c>
      <c r="F3798" s="1608">
        <f t="shared" si="59"/>
        <v>0</v>
      </c>
      <c r="G3798" s="1648">
        <v>5</v>
      </c>
      <c r="H3798" s="1648">
        <v>5</v>
      </c>
      <c r="I3798" s="1648"/>
      <c r="J3798" s="1650">
        <v>199726037268</v>
      </c>
    </row>
    <row r="3799" spans="1:10">
      <c r="A3799" s="13" t="s">
        <v>12398</v>
      </c>
      <c r="B3799" s="13" t="s">
        <v>7289</v>
      </c>
      <c r="C3799" s="13" t="s">
        <v>10169</v>
      </c>
      <c r="D3799" s="1608">
        <v>16.650000000000002</v>
      </c>
      <c r="E3799" s="210">
        <f>VLOOKUP(A3799,'Lead Sheet'!A:B,2,0)</f>
        <v>0</v>
      </c>
      <c r="F3799" s="1608">
        <f t="shared" si="59"/>
        <v>0</v>
      </c>
      <c r="G3799" s="1648">
        <v>20</v>
      </c>
      <c r="H3799" s="1648">
        <v>240</v>
      </c>
      <c r="I3799" s="1648"/>
      <c r="J3799" s="1650">
        <v>199726037275</v>
      </c>
    </row>
    <row r="3800" spans="1:10">
      <c r="A3800" s="13" t="s">
        <v>12398</v>
      </c>
      <c r="B3800" s="13" t="s">
        <v>7290</v>
      </c>
      <c r="C3800" s="13" t="s">
        <v>10170</v>
      </c>
      <c r="D3800" s="1608">
        <v>19.05</v>
      </c>
      <c r="E3800" s="210">
        <f>VLOOKUP(A3800,'Lead Sheet'!A:B,2,0)</f>
        <v>0</v>
      </c>
      <c r="F3800" s="1608">
        <f t="shared" si="59"/>
        <v>0</v>
      </c>
      <c r="G3800" s="1648">
        <v>10</v>
      </c>
      <c r="H3800" s="1648">
        <v>120</v>
      </c>
      <c r="I3800" s="1648"/>
      <c r="J3800" s="1650">
        <v>199726037282</v>
      </c>
    </row>
    <row r="3801" spans="1:10">
      <c r="A3801" s="13" t="s">
        <v>12398</v>
      </c>
      <c r="B3801" s="13" t="s">
        <v>7291</v>
      </c>
      <c r="C3801" s="13" t="s">
        <v>10171</v>
      </c>
      <c r="D3801" s="1608">
        <v>19.46</v>
      </c>
      <c r="E3801" s="210">
        <f>VLOOKUP(A3801,'Lead Sheet'!A:B,2,0)</f>
        <v>0</v>
      </c>
      <c r="F3801" s="1608">
        <f t="shared" si="59"/>
        <v>0</v>
      </c>
      <c r="G3801" s="1648">
        <v>10</v>
      </c>
      <c r="H3801" s="1648">
        <v>80</v>
      </c>
      <c r="I3801" s="1648"/>
      <c r="J3801" s="1650">
        <v>199726037299</v>
      </c>
    </row>
    <row r="3802" spans="1:10">
      <c r="A3802" s="13" t="s">
        <v>12398</v>
      </c>
      <c r="B3802" s="13" t="s">
        <v>7292</v>
      </c>
      <c r="C3802" s="13" t="s">
        <v>10172</v>
      </c>
      <c r="D3802" s="1608">
        <v>62.78</v>
      </c>
      <c r="E3802" s="210">
        <f>VLOOKUP(A3802,'Lead Sheet'!A:B,2,0)</f>
        <v>0</v>
      </c>
      <c r="F3802" s="1608">
        <f t="shared" si="59"/>
        <v>0</v>
      </c>
      <c r="G3802" s="1648">
        <v>8</v>
      </c>
      <c r="H3802" s="1648">
        <v>64</v>
      </c>
      <c r="I3802" s="1648"/>
      <c r="J3802" s="1650">
        <v>199726037305</v>
      </c>
    </row>
    <row r="3803" spans="1:10">
      <c r="A3803" s="13" t="s">
        <v>12398</v>
      </c>
      <c r="B3803" s="13" t="s">
        <v>7293</v>
      </c>
      <c r="C3803" s="13" t="s">
        <v>10173</v>
      </c>
      <c r="D3803" s="1608">
        <v>65.440000000000012</v>
      </c>
      <c r="E3803" s="210">
        <f>VLOOKUP(A3803,'Lead Sheet'!A:B,2,0)</f>
        <v>0</v>
      </c>
      <c r="F3803" s="1608">
        <f t="shared" si="59"/>
        <v>0</v>
      </c>
      <c r="G3803" s="1648">
        <v>10</v>
      </c>
      <c r="H3803" s="1648">
        <v>40</v>
      </c>
      <c r="I3803" s="1648"/>
      <c r="J3803" s="1650">
        <v>199726037312</v>
      </c>
    </row>
    <row r="3804" spans="1:10">
      <c r="A3804" s="13" t="s">
        <v>12398</v>
      </c>
      <c r="B3804" s="13" t="s">
        <v>7294</v>
      </c>
      <c r="C3804" s="13" t="s">
        <v>10174</v>
      </c>
      <c r="D3804" s="1608">
        <v>88.25</v>
      </c>
      <c r="E3804" s="210">
        <f>VLOOKUP(A3804,'Lead Sheet'!A:B,2,0)</f>
        <v>0</v>
      </c>
      <c r="F3804" s="1608">
        <f t="shared" si="59"/>
        <v>0</v>
      </c>
      <c r="G3804" s="1648">
        <v>5</v>
      </c>
      <c r="H3804" s="1648">
        <v>30</v>
      </c>
      <c r="I3804" s="1648"/>
      <c r="J3804" s="1650">
        <v>199726037329</v>
      </c>
    </row>
    <row r="3805" spans="1:10">
      <c r="A3805" s="13" t="s">
        <v>12398</v>
      </c>
      <c r="B3805" s="13" t="s">
        <v>7152</v>
      </c>
      <c r="C3805" s="13" t="s">
        <v>9817</v>
      </c>
      <c r="D3805" s="1608">
        <v>18.66</v>
      </c>
      <c r="E3805" s="210">
        <f>VLOOKUP(A3805,'Lead Sheet'!A:B,2,0)</f>
        <v>0</v>
      </c>
      <c r="F3805" s="1608">
        <f t="shared" si="59"/>
        <v>0</v>
      </c>
      <c r="G3805" s="1648">
        <v>20</v>
      </c>
      <c r="H3805" s="1648">
        <v>240</v>
      </c>
      <c r="I3805" s="1648"/>
      <c r="J3805" s="1650">
        <v>199726037336</v>
      </c>
    </row>
    <row r="3806" spans="1:10">
      <c r="A3806" s="13" t="s">
        <v>12398</v>
      </c>
      <c r="B3806" s="13" t="s">
        <v>7153</v>
      </c>
      <c r="C3806" s="13" t="s">
        <v>9818</v>
      </c>
      <c r="D3806" s="1608">
        <v>31.16</v>
      </c>
      <c r="E3806" s="210">
        <f>VLOOKUP(A3806,'Lead Sheet'!A:B,2,0)</f>
        <v>0</v>
      </c>
      <c r="F3806" s="1608">
        <f t="shared" si="59"/>
        <v>0</v>
      </c>
      <c r="G3806" s="1648">
        <v>10</v>
      </c>
      <c r="H3806" s="1648">
        <v>120</v>
      </c>
      <c r="I3806" s="1648"/>
      <c r="J3806" s="1650">
        <v>199726037343</v>
      </c>
    </row>
    <row r="3807" spans="1:10">
      <c r="A3807" s="13" t="s">
        <v>12398</v>
      </c>
      <c r="B3807" s="13" t="s">
        <v>7154</v>
      </c>
      <c r="C3807" s="13" t="s">
        <v>9819</v>
      </c>
      <c r="D3807" s="1608">
        <v>42.46</v>
      </c>
      <c r="E3807" s="210">
        <f>VLOOKUP(A3807,'Lead Sheet'!A:B,2,0)</f>
        <v>0</v>
      </c>
      <c r="F3807" s="1608">
        <f t="shared" si="59"/>
        <v>0</v>
      </c>
      <c r="G3807" s="1648">
        <v>10</v>
      </c>
      <c r="H3807" s="1648">
        <v>80</v>
      </c>
      <c r="I3807" s="1648"/>
      <c r="J3807" s="1650">
        <v>199726037350</v>
      </c>
    </row>
    <row r="3808" spans="1:10">
      <c r="A3808" s="13" t="s">
        <v>12398</v>
      </c>
      <c r="B3808" s="13" t="s">
        <v>7155</v>
      </c>
      <c r="C3808" s="13" t="s">
        <v>9820</v>
      </c>
      <c r="D3808" s="1608">
        <v>72.88000000000001</v>
      </c>
      <c r="E3808" s="210">
        <f>VLOOKUP(A3808,'Lead Sheet'!A:B,2,0)</f>
        <v>0</v>
      </c>
      <c r="F3808" s="1608">
        <f t="shared" si="59"/>
        <v>0</v>
      </c>
      <c r="G3808" s="1648">
        <v>8</v>
      </c>
      <c r="H3808" s="1648">
        <v>64</v>
      </c>
      <c r="I3808" s="1648"/>
      <c r="J3808" s="1650">
        <v>199726037367</v>
      </c>
    </row>
    <row r="3809" spans="1:10">
      <c r="A3809" s="13" t="s">
        <v>12398</v>
      </c>
      <c r="B3809" s="13" t="s">
        <v>7156</v>
      </c>
      <c r="C3809" s="13" t="s">
        <v>9821</v>
      </c>
      <c r="D3809" s="1608">
        <v>74.64</v>
      </c>
      <c r="E3809" s="210">
        <f>VLOOKUP(A3809,'Lead Sheet'!A:B,2,0)</f>
        <v>0</v>
      </c>
      <c r="F3809" s="1608">
        <f t="shared" si="59"/>
        <v>0</v>
      </c>
      <c r="G3809" s="1648">
        <v>15</v>
      </c>
      <c r="H3809" s="1648">
        <v>60</v>
      </c>
      <c r="I3809" s="1648"/>
      <c r="J3809" s="1650">
        <v>199726037374</v>
      </c>
    </row>
    <row r="3810" spans="1:10">
      <c r="A3810" s="13" t="s">
        <v>12398</v>
      </c>
      <c r="B3810" s="13" t="s">
        <v>7157</v>
      </c>
      <c r="C3810" s="13" t="s">
        <v>9822</v>
      </c>
      <c r="D3810" s="1608">
        <v>91.660000000000011</v>
      </c>
      <c r="E3810" s="210">
        <f>VLOOKUP(A3810,'Lead Sheet'!A:B,2,0)</f>
        <v>0</v>
      </c>
      <c r="F3810" s="1608">
        <f t="shared" si="59"/>
        <v>0</v>
      </c>
      <c r="G3810" s="1648">
        <v>5</v>
      </c>
      <c r="H3810" s="1648">
        <v>30</v>
      </c>
      <c r="I3810" s="1648"/>
      <c r="J3810" s="1650">
        <v>199726037381</v>
      </c>
    </row>
    <row r="3811" spans="1:10">
      <c r="A3811" s="13" t="s">
        <v>12398</v>
      </c>
      <c r="B3811" s="13" t="s">
        <v>7158</v>
      </c>
      <c r="C3811" s="13" t="s">
        <v>9823</v>
      </c>
      <c r="D3811" s="1608">
        <v>22.360000000000003</v>
      </c>
      <c r="E3811" s="210">
        <f>VLOOKUP(A3811,'Lead Sheet'!A:B,2,0)</f>
        <v>0</v>
      </c>
      <c r="F3811" s="1608">
        <f t="shared" si="59"/>
        <v>0</v>
      </c>
      <c r="G3811" s="1648">
        <v>25</v>
      </c>
      <c r="H3811" s="1648">
        <v>100</v>
      </c>
      <c r="I3811" s="1648"/>
      <c r="J3811" s="1650">
        <v>199726037398</v>
      </c>
    </row>
    <row r="3812" spans="1:10">
      <c r="A3812" s="13" t="s">
        <v>12398</v>
      </c>
      <c r="B3812" s="13" t="s">
        <v>7159</v>
      </c>
      <c r="C3812" s="13" t="s">
        <v>9824</v>
      </c>
      <c r="D3812" s="1608">
        <v>26.880000000000003</v>
      </c>
      <c r="E3812" s="210">
        <f>VLOOKUP(A3812,'Lead Sheet'!A:B,2,0)</f>
        <v>0</v>
      </c>
      <c r="F3812" s="1608">
        <f t="shared" si="59"/>
        <v>0</v>
      </c>
      <c r="G3812" s="1648">
        <v>20</v>
      </c>
      <c r="H3812" s="1648">
        <v>80</v>
      </c>
      <c r="I3812" s="1648"/>
      <c r="J3812" s="1650">
        <v>199726037404</v>
      </c>
    </row>
    <row r="3813" spans="1:10">
      <c r="A3813" s="13" t="s">
        <v>12398</v>
      </c>
      <c r="B3813" s="13" t="s">
        <v>7160</v>
      </c>
      <c r="C3813" s="13" t="s">
        <v>9825</v>
      </c>
      <c r="D3813" s="1608">
        <v>34.6</v>
      </c>
      <c r="E3813" s="210">
        <f>VLOOKUP(A3813,'Lead Sheet'!A:B,2,0)</f>
        <v>0</v>
      </c>
      <c r="F3813" s="1608">
        <f t="shared" si="59"/>
        <v>0</v>
      </c>
      <c r="G3813" s="1648">
        <v>10</v>
      </c>
      <c r="H3813" s="1648">
        <v>40</v>
      </c>
      <c r="I3813" s="1648"/>
      <c r="J3813" s="1650">
        <v>199726037411</v>
      </c>
    </row>
    <row r="3814" spans="1:10">
      <c r="A3814" s="13" t="s">
        <v>12398</v>
      </c>
      <c r="B3814" s="13" t="s">
        <v>7161</v>
      </c>
      <c r="C3814" s="13" t="s">
        <v>9826</v>
      </c>
      <c r="D3814" s="1608">
        <v>64.710000000000008</v>
      </c>
      <c r="E3814" s="210">
        <f>VLOOKUP(A3814,'Lead Sheet'!A:B,2,0)</f>
        <v>0</v>
      </c>
      <c r="F3814" s="1608">
        <f t="shared" si="59"/>
        <v>0</v>
      </c>
      <c r="G3814" s="1648">
        <v>6</v>
      </c>
      <c r="H3814" s="1648">
        <v>24</v>
      </c>
      <c r="I3814" s="1648"/>
      <c r="J3814" s="1650">
        <v>199726037428</v>
      </c>
    </row>
    <row r="3815" spans="1:10">
      <c r="A3815" s="13" t="s">
        <v>12398</v>
      </c>
      <c r="B3815" s="13" t="s">
        <v>7162</v>
      </c>
      <c r="C3815" s="13" t="s">
        <v>9827</v>
      </c>
      <c r="D3815" s="1608">
        <v>83.52000000000001</v>
      </c>
      <c r="E3815" s="210">
        <f>VLOOKUP(A3815,'Lead Sheet'!A:B,2,0)</f>
        <v>0</v>
      </c>
      <c r="F3815" s="1608">
        <f t="shared" si="59"/>
        <v>0</v>
      </c>
      <c r="G3815" s="1648">
        <v>6</v>
      </c>
      <c r="H3815" s="1648">
        <v>24</v>
      </c>
      <c r="I3815" s="1648"/>
      <c r="J3815" s="1650">
        <v>199726037435</v>
      </c>
    </row>
    <row r="3816" spans="1:10">
      <c r="A3816" s="13" t="s">
        <v>12398</v>
      </c>
      <c r="B3816" s="13" t="s">
        <v>7163</v>
      </c>
      <c r="C3816" s="13" t="s">
        <v>9828</v>
      </c>
      <c r="D3816" s="1608">
        <v>140.67999999999998</v>
      </c>
      <c r="E3816" s="210">
        <f>VLOOKUP(A3816,'Lead Sheet'!A:B,2,0)</f>
        <v>0</v>
      </c>
      <c r="F3816" s="1608">
        <f t="shared" si="59"/>
        <v>0</v>
      </c>
      <c r="G3816" s="1648">
        <v>18</v>
      </c>
      <c r="H3816" s="1648">
        <v>18</v>
      </c>
      <c r="I3816" s="1648"/>
      <c r="J3816" s="1650">
        <v>199726037442</v>
      </c>
    </row>
    <row r="3817" spans="1:10">
      <c r="A3817" s="13" t="s">
        <v>12398</v>
      </c>
      <c r="B3817" s="13" t="s">
        <v>7164</v>
      </c>
      <c r="C3817" s="13" t="s">
        <v>9829</v>
      </c>
      <c r="D3817" s="1608">
        <v>361.89</v>
      </c>
      <c r="E3817" s="210">
        <f>VLOOKUP(A3817,'Lead Sheet'!A:B,2,0)</f>
        <v>0</v>
      </c>
      <c r="F3817" s="1608">
        <f t="shared" si="59"/>
        <v>0</v>
      </c>
      <c r="G3817" s="1648">
        <v>20</v>
      </c>
      <c r="H3817" s="1648">
        <v>20</v>
      </c>
      <c r="I3817" s="1648"/>
      <c r="J3817" s="1650">
        <v>199726037459</v>
      </c>
    </row>
    <row r="3818" spans="1:10">
      <c r="A3818" s="13" t="s">
        <v>12398</v>
      </c>
      <c r="B3818" s="13" t="s">
        <v>7165</v>
      </c>
      <c r="C3818" s="13" t="s">
        <v>9830</v>
      </c>
      <c r="D3818" s="1608">
        <v>517.38</v>
      </c>
      <c r="E3818" s="210">
        <f>VLOOKUP(A3818,'Lead Sheet'!A:B,2,0)</f>
        <v>0</v>
      </c>
      <c r="F3818" s="1608">
        <f t="shared" si="59"/>
        <v>0</v>
      </c>
      <c r="G3818" s="1648">
        <v>6</v>
      </c>
      <c r="H3818" s="1648">
        <v>6</v>
      </c>
      <c r="I3818" s="1648"/>
      <c r="J3818" s="1650">
        <v>199726037466</v>
      </c>
    </row>
    <row r="3819" spans="1:10">
      <c r="A3819" s="13" t="s">
        <v>12398</v>
      </c>
      <c r="B3819" s="13" t="s">
        <v>7166</v>
      </c>
      <c r="C3819" s="13" t="s">
        <v>9831</v>
      </c>
      <c r="D3819" s="1608">
        <v>788.16</v>
      </c>
      <c r="E3819" s="210">
        <f>VLOOKUP(A3819,'Lead Sheet'!A:B,2,0)</f>
        <v>0</v>
      </c>
      <c r="F3819" s="1608">
        <f t="shared" si="59"/>
        <v>0</v>
      </c>
      <c r="G3819" s="1648">
        <v>7</v>
      </c>
      <c r="H3819" s="1648">
        <v>7</v>
      </c>
      <c r="I3819" s="1648"/>
      <c r="J3819" s="1650">
        <v>199726037473</v>
      </c>
    </row>
    <row r="3820" spans="1:10">
      <c r="A3820" s="13" t="s">
        <v>12398</v>
      </c>
      <c r="B3820" s="13" t="s">
        <v>7167</v>
      </c>
      <c r="C3820" s="13" t="s">
        <v>9832</v>
      </c>
      <c r="D3820" s="1608">
        <v>1425.28</v>
      </c>
      <c r="E3820" s="210">
        <f>VLOOKUP(A3820,'Lead Sheet'!A:B,2,0)</f>
        <v>0</v>
      </c>
      <c r="F3820" s="1608">
        <f t="shared" si="59"/>
        <v>0</v>
      </c>
      <c r="G3820" s="1648">
        <v>2</v>
      </c>
      <c r="H3820" s="1648">
        <v>2</v>
      </c>
      <c r="I3820" s="1648"/>
      <c r="J3820" s="1650">
        <v>199726037480</v>
      </c>
    </row>
    <row r="3821" spans="1:10">
      <c r="A3821" s="13" t="s">
        <v>12398</v>
      </c>
      <c r="B3821" s="13" t="s">
        <v>7168</v>
      </c>
      <c r="C3821" s="13" t="s">
        <v>9833</v>
      </c>
      <c r="D3821" s="1608">
        <v>22.360000000000003</v>
      </c>
      <c r="E3821" s="210">
        <f>VLOOKUP(A3821,'Lead Sheet'!A:B,2,0)</f>
        <v>0</v>
      </c>
      <c r="F3821" s="1608">
        <f t="shared" si="59"/>
        <v>0</v>
      </c>
      <c r="G3821" s="1648">
        <v>30</v>
      </c>
      <c r="H3821" s="1648">
        <v>120</v>
      </c>
      <c r="I3821" s="1648"/>
      <c r="J3821" s="1650">
        <v>199726037497</v>
      </c>
    </row>
    <row r="3822" spans="1:10">
      <c r="A3822" s="13" t="s">
        <v>12398</v>
      </c>
      <c r="B3822" s="13" t="s">
        <v>7169</v>
      </c>
      <c r="C3822" s="13" t="s">
        <v>9834</v>
      </c>
      <c r="D3822" s="1608">
        <v>30.990000000000002</v>
      </c>
      <c r="E3822" s="210">
        <f>VLOOKUP(A3822,'Lead Sheet'!A:B,2,0)</f>
        <v>0</v>
      </c>
      <c r="F3822" s="1608">
        <f t="shared" si="59"/>
        <v>0</v>
      </c>
      <c r="G3822" s="1648">
        <v>30</v>
      </c>
      <c r="H3822" s="1648">
        <v>180</v>
      </c>
      <c r="I3822" s="1648"/>
      <c r="J3822" s="1650">
        <v>199726037503</v>
      </c>
    </row>
    <row r="3823" spans="1:10">
      <c r="A3823" s="13" t="s">
        <v>12398</v>
      </c>
      <c r="B3823" s="13" t="s">
        <v>7170</v>
      </c>
      <c r="C3823" s="13" t="s">
        <v>9835</v>
      </c>
      <c r="D3823" s="1608">
        <v>36.35</v>
      </c>
      <c r="E3823" s="210">
        <f>VLOOKUP(A3823,'Lead Sheet'!A:B,2,0)</f>
        <v>0</v>
      </c>
      <c r="F3823" s="1608">
        <f t="shared" si="59"/>
        <v>0</v>
      </c>
      <c r="G3823" s="1648">
        <v>10</v>
      </c>
      <c r="H3823" s="1648">
        <v>40</v>
      </c>
      <c r="I3823" s="1648"/>
      <c r="J3823" s="1650">
        <v>199726037510</v>
      </c>
    </row>
    <row r="3824" spans="1:10">
      <c r="A3824" s="13" t="s">
        <v>12398</v>
      </c>
      <c r="B3824" s="13" t="s">
        <v>7171</v>
      </c>
      <c r="C3824" s="13" t="s">
        <v>9836</v>
      </c>
      <c r="D3824" s="1608">
        <v>82.43</v>
      </c>
      <c r="E3824" s="210">
        <f>VLOOKUP(A3824,'Lead Sheet'!A:B,2,0)</f>
        <v>0</v>
      </c>
      <c r="F3824" s="1608">
        <f t="shared" si="59"/>
        <v>0</v>
      </c>
      <c r="G3824" s="1648">
        <v>15</v>
      </c>
      <c r="H3824" s="1648">
        <v>60</v>
      </c>
      <c r="I3824" s="1648"/>
      <c r="J3824" s="1650">
        <v>199726037527</v>
      </c>
    </row>
    <row r="3825" spans="1:10">
      <c r="A3825" s="13" t="s">
        <v>12398</v>
      </c>
      <c r="B3825" s="13" t="s">
        <v>7172</v>
      </c>
      <c r="C3825" s="13" t="s">
        <v>9837</v>
      </c>
      <c r="D3825" s="1608">
        <v>101.15</v>
      </c>
      <c r="E3825" s="210">
        <f>VLOOKUP(A3825,'Lead Sheet'!A:B,2,0)</f>
        <v>0</v>
      </c>
      <c r="F3825" s="1608">
        <f t="shared" si="59"/>
        <v>0</v>
      </c>
      <c r="G3825" s="1648">
        <v>10</v>
      </c>
      <c r="H3825" s="1648">
        <v>40</v>
      </c>
      <c r="I3825" s="1648"/>
      <c r="J3825" s="1650">
        <v>199726037534</v>
      </c>
    </row>
    <row r="3826" spans="1:10">
      <c r="A3826" s="13" t="s">
        <v>12398</v>
      </c>
      <c r="B3826" s="13" t="s">
        <v>7173</v>
      </c>
      <c r="C3826" s="13" t="s">
        <v>9838</v>
      </c>
      <c r="D3826" s="1608">
        <v>119.69000000000001</v>
      </c>
      <c r="E3826" s="210">
        <f>VLOOKUP(A3826,'Lead Sheet'!A:B,2,0)</f>
        <v>0</v>
      </c>
      <c r="F3826" s="1608">
        <f t="shared" si="59"/>
        <v>0</v>
      </c>
      <c r="G3826" s="1648">
        <v>6</v>
      </c>
      <c r="H3826" s="1648">
        <v>24</v>
      </c>
      <c r="I3826" s="1648"/>
      <c r="J3826" s="1650">
        <v>199726037541</v>
      </c>
    </row>
    <row r="3827" spans="1:10">
      <c r="A3827" s="13" t="s">
        <v>12398</v>
      </c>
      <c r="B3827" s="13" t="s">
        <v>7174</v>
      </c>
      <c r="C3827" s="13" t="s">
        <v>9839</v>
      </c>
      <c r="D3827" s="1608">
        <v>197.1</v>
      </c>
      <c r="E3827" s="210">
        <f>VLOOKUP(A3827,'Lead Sheet'!A:B,2,0)</f>
        <v>0</v>
      </c>
      <c r="F3827" s="1608">
        <f t="shared" si="59"/>
        <v>0</v>
      </c>
      <c r="G3827" s="1648">
        <v>15</v>
      </c>
      <c r="H3827" s="1648">
        <v>15</v>
      </c>
      <c r="I3827" s="1648"/>
      <c r="J3827" s="1650">
        <v>199726037558</v>
      </c>
    </row>
    <row r="3828" spans="1:10">
      <c r="A3828" s="13" t="s">
        <v>12398</v>
      </c>
      <c r="B3828" s="13" t="s">
        <v>7175</v>
      </c>
      <c r="C3828" s="13" t="s">
        <v>9840</v>
      </c>
      <c r="D3828" s="1608">
        <v>269.21999999999997</v>
      </c>
      <c r="E3828" s="210">
        <f>VLOOKUP(A3828,'Lead Sheet'!A:B,2,0)</f>
        <v>0</v>
      </c>
      <c r="F3828" s="1608">
        <f t="shared" si="59"/>
        <v>0</v>
      </c>
      <c r="G3828" s="1648">
        <v>7</v>
      </c>
      <c r="H3828" s="1648">
        <v>7</v>
      </c>
      <c r="I3828" s="1648"/>
      <c r="J3828" s="1650">
        <v>199726037565</v>
      </c>
    </row>
    <row r="3829" spans="1:10">
      <c r="A3829" s="13" t="s">
        <v>12398</v>
      </c>
      <c r="B3829" s="13" t="s">
        <v>7176</v>
      </c>
      <c r="C3829" s="13" t="s">
        <v>9841</v>
      </c>
      <c r="D3829" s="1608">
        <v>487.64</v>
      </c>
      <c r="E3829" s="210">
        <f>VLOOKUP(A3829,'Lead Sheet'!A:B,2,0)</f>
        <v>0</v>
      </c>
      <c r="F3829" s="1608">
        <f t="shared" si="59"/>
        <v>0</v>
      </c>
      <c r="G3829" s="1648">
        <v>10</v>
      </c>
      <c r="H3829" s="1648">
        <v>10</v>
      </c>
      <c r="I3829" s="1648"/>
      <c r="J3829" s="1650">
        <v>199726037572</v>
      </c>
    </row>
    <row r="3830" spans="1:10">
      <c r="A3830" s="13" t="s">
        <v>12398</v>
      </c>
      <c r="B3830" s="13" t="s">
        <v>7177</v>
      </c>
      <c r="C3830" s="13" t="s">
        <v>9842</v>
      </c>
      <c r="D3830" s="1608">
        <v>911.97</v>
      </c>
      <c r="E3830" s="210">
        <f>VLOOKUP(A3830,'Lead Sheet'!A:B,2,0)</f>
        <v>0</v>
      </c>
      <c r="F3830" s="1608">
        <f t="shared" si="59"/>
        <v>0</v>
      </c>
      <c r="G3830" s="1648">
        <v>3</v>
      </c>
      <c r="H3830" s="1648">
        <v>3</v>
      </c>
      <c r="I3830" s="1648"/>
      <c r="J3830" s="1650">
        <v>199726037589</v>
      </c>
    </row>
    <row r="3831" spans="1:10">
      <c r="A3831" s="13" t="s">
        <v>12398</v>
      </c>
      <c r="B3831" s="13" t="s">
        <v>7178</v>
      </c>
      <c r="C3831" s="13" t="s">
        <v>9843</v>
      </c>
      <c r="D3831" s="1608">
        <v>22.360000000000003</v>
      </c>
      <c r="E3831" s="210">
        <f>VLOOKUP(A3831,'Lead Sheet'!A:B,2,0)</f>
        <v>0</v>
      </c>
      <c r="F3831" s="1608">
        <f t="shared" si="59"/>
        <v>0</v>
      </c>
      <c r="G3831" s="1648">
        <v>30</v>
      </c>
      <c r="H3831" s="1648">
        <v>180</v>
      </c>
      <c r="I3831" s="1648"/>
      <c r="J3831" s="1650">
        <v>199726037596</v>
      </c>
    </row>
    <row r="3832" spans="1:10">
      <c r="A3832" s="13" t="s">
        <v>12398</v>
      </c>
      <c r="B3832" s="13" t="s">
        <v>7179</v>
      </c>
      <c r="C3832" s="13" t="s">
        <v>9844</v>
      </c>
      <c r="D3832" s="1608">
        <v>33.629999999999995</v>
      </c>
      <c r="E3832" s="210">
        <f>VLOOKUP(A3832,'Lead Sheet'!A:B,2,0)</f>
        <v>0</v>
      </c>
      <c r="F3832" s="1608">
        <f t="shared" si="59"/>
        <v>0</v>
      </c>
      <c r="G3832" s="1648">
        <v>25</v>
      </c>
      <c r="H3832" s="1648">
        <v>150</v>
      </c>
      <c r="I3832" s="1648"/>
      <c r="J3832" s="1650">
        <v>199726037602</v>
      </c>
    </row>
    <row r="3833" spans="1:10">
      <c r="A3833" s="13" t="s">
        <v>12398</v>
      </c>
      <c r="B3833" s="13" t="s">
        <v>7180</v>
      </c>
      <c r="C3833" s="13" t="s">
        <v>9845</v>
      </c>
      <c r="D3833" s="1608">
        <v>27.740000000000002</v>
      </c>
      <c r="E3833" s="210">
        <f>VLOOKUP(A3833,'Lead Sheet'!A:B,2,0)</f>
        <v>0</v>
      </c>
      <c r="F3833" s="1608">
        <f t="shared" si="59"/>
        <v>0</v>
      </c>
      <c r="G3833" s="1648">
        <v>10</v>
      </c>
      <c r="H3833" s="1648">
        <v>40</v>
      </c>
      <c r="I3833" s="1648"/>
      <c r="J3833" s="1650">
        <v>199726037619</v>
      </c>
    </row>
    <row r="3834" spans="1:10">
      <c r="A3834" s="13" t="s">
        <v>4506</v>
      </c>
      <c r="B3834" s="13" t="s">
        <v>4450</v>
      </c>
      <c r="C3834" s="13" t="s">
        <v>9230</v>
      </c>
      <c r="D3834" s="1608">
        <v>16.360000000000003</v>
      </c>
      <c r="E3834" s="210">
        <f>VLOOKUP(A3834,'Lead Sheet'!A:B,2,0)</f>
        <v>0</v>
      </c>
      <c r="F3834" s="1608">
        <f t="shared" si="59"/>
        <v>0</v>
      </c>
      <c r="G3834" s="1648">
        <v>25</v>
      </c>
      <c r="H3834" s="1648">
        <v>250</v>
      </c>
      <c r="I3834" s="1648"/>
      <c r="J3834" s="1650">
        <v>199726037626</v>
      </c>
    </row>
    <row r="3835" spans="1:10">
      <c r="A3835" s="13" t="s">
        <v>4506</v>
      </c>
      <c r="B3835" s="13" t="s">
        <v>4451</v>
      </c>
      <c r="C3835" s="13" t="s">
        <v>9231</v>
      </c>
      <c r="D3835" s="1608">
        <v>19.53</v>
      </c>
      <c r="E3835" s="210">
        <f>VLOOKUP(A3835,'Lead Sheet'!A:B,2,0)</f>
        <v>0</v>
      </c>
      <c r="F3835" s="1608">
        <f t="shared" si="59"/>
        <v>0</v>
      </c>
      <c r="G3835" s="1648">
        <v>25</v>
      </c>
      <c r="H3835" s="1648">
        <v>100</v>
      </c>
      <c r="I3835" s="1648"/>
      <c r="J3835" s="1650">
        <v>199726037633</v>
      </c>
    </row>
    <row r="3836" spans="1:10">
      <c r="A3836" s="13" t="s">
        <v>4506</v>
      </c>
      <c r="B3836" s="13" t="s">
        <v>4452</v>
      </c>
      <c r="C3836" s="13" t="s">
        <v>9232</v>
      </c>
      <c r="D3836" s="1608">
        <v>38.619999999999997</v>
      </c>
      <c r="E3836" s="210">
        <f>VLOOKUP(A3836,'Lead Sheet'!A:B,2,0)</f>
        <v>0</v>
      </c>
      <c r="F3836" s="1608">
        <f t="shared" si="59"/>
        <v>0</v>
      </c>
      <c r="G3836" s="1648">
        <v>5</v>
      </c>
      <c r="H3836" s="1648">
        <v>20</v>
      </c>
      <c r="I3836" s="1648"/>
      <c r="J3836" s="1650">
        <v>199726037640</v>
      </c>
    </row>
    <row r="3837" spans="1:10">
      <c r="A3837" s="13" t="s">
        <v>4506</v>
      </c>
      <c r="B3837" s="13" t="s">
        <v>4453</v>
      </c>
      <c r="C3837" s="13" t="s">
        <v>9233</v>
      </c>
      <c r="D3837" s="1608">
        <v>20.950000000000003</v>
      </c>
      <c r="E3837" s="210">
        <f>VLOOKUP(A3837,'Lead Sheet'!A:B,2,0)</f>
        <v>0</v>
      </c>
      <c r="F3837" s="1608">
        <f t="shared" si="59"/>
        <v>0</v>
      </c>
      <c r="G3837" s="1648">
        <v>5</v>
      </c>
      <c r="H3837" s="1648">
        <v>30</v>
      </c>
      <c r="I3837" s="1648"/>
      <c r="J3837" s="1650">
        <v>199726037657</v>
      </c>
    </row>
    <row r="3838" spans="1:10">
      <c r="A3838" s="13" t="s">
        <v>4506</v>
      </c>
      <c r="B3838" s="13" t="s">
        <v>4454</v>
      </c>
      <c r="C3838" s="13" t="s">
        <v>9234</v>
      </c>
      <c r="D3838" s="1608">
        <v>38.629999999999995</v>
      </c>
      <c r="E3838" s="210">
        <f>VLOOKUP(A3838,'Lead Sheet'!A:B,2,0)</f>
        <v>0</v>
      </c>
      <c r="F3838" s="1608">
        <f t="shared" si="59"/>
        <v>0</v>
      </c>
      <c r="G3838" s="1648">
        <v>10</v>
      </c>
      <c r="H3838" s="1648">
        <v>100</v>
      </c>
      <c r="I3838" s="1648"/>
      <c r="J3838" s="1650">
        <v>199726037664</v>
      </c>
    </row>
    <row r="3839" spans="1:10">
      <c r="A3839" s="13" t="s">
        <v>4506</v>
      </c>
      <c r="B3839" s="13" t="s">
        <v>4456</v>
      </c>
      <c r="C3839" s="13" t="s">
        <v>9235</v>
      </c>
      <c r="D3839" s="1608">
        <v>29.720000000000002</v>
      </c>
      <c r="E3839" s="210">
        <f>VLOOKUP(A3839,'Lead Sheet'!A:B,2,0)</f>
        <v>0</v>
      </c>
      <c r="F3839" s="1608">
        <f t="shared" si="59"/>
        <v>0</v>
      </c>
      <c r="G3839" s="1648">
        <v>5</v>
      </c>
      <c r="H3839" s="1648">
        <v>30</v>
      </c>
      <c r="I3839" s="1648"/>
      <c r="J3839" s="1650">
        <v>199726037671</v>
      </c>
    </row>
    <row r="3840" spans="1:10">
      <c r="A3840" s="13" t="s">
        <v>4506</v>
      </c>
      <c r="B3840" s="13" t="s">
        <v>4457</v>
      </c>
      <c r="C3840" s="13" t="s">
        <v>9236</v>
      </c>
      <c r="D3840" s="1608">
        <v>34.93</v>
      </c>
      <c r="E3840" s="210">
        <f>VLOOKUP(A3840,'Lead Sheet'!A:B,2,0)</f>
        <v>0</v>
      </c>
      <c r="F3840" s="1608">
        <f t="shared" si="59"/>
        <v>0</v>
      </c>
      <c r="G3840" s="1648">
        <v>10</v>
      </c>
      <c r="H3840" s="1648">
        <v>60</v>
      </c>
      <c r="I3840" s="1648"/>
      <c r="J3840" s="1650">
        <v>199726037688</v>
      </c>
    </row>
    <row r="3841" spans="1:10">
      <c r="A3841" s="13" t="s">
        <v>4506</v>
      </c>
      <c r="B3841" s="13" t="s">
        <v>4458</v>
      </c>
      <c r="C3841" s="13" t="s">
        <v>9237</v>
      </c>
      <c r="D3841" s="1608">
        <v>13.16</v>
      </c>
      <c r="E3841" s="210">
        <f>VLOOKUP(A3841,'Lead Sheet'!A:B,2,0)</f>
        <v>0</v>
      </c>
      <c r="F3841" s="1608">
        <f t="shared" si="59"/>
        <v>0</v>
      </c>
      <c r="G3841" s="1648">
        <v>25</v>
      </c>
      <c r="H3841" s="1648">
        <v>200</v>
      </c>
      <c r="I3841" s="1648"/>
      <c r="J3841" s="1650">
        <v>199726037695</v>
      </c>
    </row>
    <row r="3842" spans="1:10">
      <c r="A3842" s="13" t="s">
        <v>4506</v>
      </c>
      <c r="B3842" s="13" t="s">
        <v>4460</v>
      </c>
      <c r="C3842" s="13" t="s">
        <v>9238</v>
      </c>
      <c r="D3842" s="1608">
        <v>16.950000000000003</v>
      </c>
      <c r="E3842" s="210">
        <f>VLOOKUP(A3842,'Lead Sheet'!A:B,2,0)</f>
        <v>0</v>
      </c>
      <c r="F3842" s="1608">
        <f t="shared" si="59"/>
        <v>0</v>
      </c>
      <c r="G3842" s="1648">
        <v>25</v>
      </c>
      <c r="H3842" s="1648">
        <v>125</v>
      </c>
      <c r="I3842" s="1648"/>
      <c r="J3842" s="1650">
        <v>199726037701</v>
      </c>
    </row>
    <row r="3843" spans="1:10">
      <c r="A3843" s="13" t="s">
        <v>4506</v>
      </c>
      <c r="B3843" s="13" t="s">
        <v>4462</v>
      </c>
      <c r="C3843" s="13" t="s">
        <v>9239</v>
      </c>
      <c r="D3843" s="1608">
        <v>30.450000000000003</v>
      </c>
      <c r="E3843" s="210">
        <f>VLOOKUP(A3843,'Lead Sheet'!A:B,2,0)</f>
        <v>0</v>
      </c>
      <c r="F3843" s="1608">
        <f t="shared" ref="F3843:F3906" si="60">IFERROR(D3843*E3843,"NET")</f>
        <v>0</v>
      </c>
      <c r="G3843" s="1648">
        <v>25</v>
      </c>
      <c r="H3843" s="1648">
        <v>150</v>
      </c>
      <c r="I3843" s="1648"/>
      <c r="J3843" s="1650">
        <v>199726037718</v>
      </c>
    </row>
    <row r="3844" spans="1:10">
      <c r="A3844" s="13" t="s">
        <v>4506</v>
      </c>
      <c r="B3844" s="13" t="s">
        <v>4459</v>
      </c>
      <c r="C3844" s="13" t="s">
        <v>9240</v>
      </c>
      <c r="D3844" s="1608">
        <v>14.32</v>
      </c>
      <c r="E3844" s="210">
        <f>VLOOKUP(A3844,'Lead Sheet'!A:B,2,0)</f>
        <v>0</v>
      </c>
      <c r="F3844" s="1608">
        <f t="shared" si="60"/>
        <v>0</v>
      </c>
      <c r="G3844" s="1648">
        <v>25</v>
      </c>
      <c r="H3844" s="1648">
        <v>250</v>
      </c>
      <c r="I3844" s="1648"/>
      <c r="J3844" s="1650">
        <v>199726037725</v>
      </c>
    </row>
    <row r="3845" spans="1:10">
      <c r="A3845" s="13" t="s">
        <v>4506</v>
      </c>
      <c r="B3845" s="13" t="s">
        <v>4461</v>
      </c>
      <c r="C3845" s="13" t="s">
        <v>9241</v>
      </c>
      <c r="D3845" s="1608">
        <v>28.39</v>
      </c>
      <c r="E3845" s="210">
        <f>VLOOKUP(A3845,'Lead Sheet'!A:B,2,0)</f>
        <v>0</v>
      </c>
      <c r="F3845" s="1608">
        <f t="shared" si="60"/>
        <v>0</v>
      </c>
      <c r="G3845" s="1648">
        <v>5</v>
      </c>
      <c r="H3845" s="1648">
        <v>25</v>
      </c>
      <c r="I3845" s="1648"/>
      <c r="J3845" s="1650">
        <v>199726037732</v>
      </c>
    </row>
    <row r="3846" spans="1:10">
      <c r="A3846" s="13" t="s">
        <v>4506</v>
      </c>
      <c r="B3846" s="13" t="s">
        <v>4463</v>
      </c>
      <c r="C3846" s="13" t="s">
        <v>9242</v>
      </c>
      <c r="D3846" s="1608">
        <v>13.16</v>
      </c>
      <c r="E3846" s="210">
        <f>VLOOKUP(A3846,'Lead Sheet'!A:B,2,0)</f>
        <v>0</v>
      </c>
      <c r="F3846" s="1608">
        <f t="shared" si="60"/>
        <v>0</v>
      </c>
      <c r="G3846" s="1648">
        <v>25</v>
      </c>
      <c r="H3846" s="1648">
        <v>400</v>
      </c>
      <c r="I3846" s="1648"/>
      <c r="J3846" s="1650">
        <v>199726037749</v>
      </c>
    </row>
    <row r="3847" spans="1:10">
      <c r="A3847" s="13" t="s">
        <v>4506</v>
      </c>
      <c r="B3847" s="13" t="s">
        <v>4465</v>
      </c>
      <c r="C3847" s="13" t="s">
        <v>9243</v>
      </c>
      <c r="D3847" s="1608">
        <v>15.82</v>
      </c>
      <c r="E3847" s="210">
        <f>VLOOKUP(A3847,'Lead Sheet'!A:B,2,0)</f>
        <v>0</v>
      </c>
      <c r="F3847" s="1608">
        <f t="shared" si="60"/>
        <v>0</v>
      </c>
      <c r="G3847" s="1648">
        <v>25</v>
      </c>
      <c r="H3847" s="1648">
        <v>125</v>
      </c>
      <c r="I3847" s="1648"/>
      <c r="J3847" s="1650">
        <v>199726037756</v>
      </c>
    </row>
    <row r="3848" spans="1:10">
      <c r="A3848" s="13" t="s">
        <v>4506</v>
      </c>
      <c r="B3848" s="13" t="s">
        <v>4467</v>
      </c>
      <c r="C3848" s="13" t="s">
        <v>9244</v>
      </c>
      <c r="D3848" s="1608">
        <v>32.669999999999995</v>
      </c>
      <c r="E3848" s="210">
        <f>VLOOKUP(A3848,'Lead Sheet'!A:B,2,0)</f>
        <v>0</v>
      </c>
      <c r="F3848" s="1608">
        <f t="shared" si="60"/>
        <v>0</v>
      </c>
      <c r="G3848" s="1648">
        <v>25</v>
      </c>
      <c r="H3848" s="1648">
        <v>150</v>
      </c>
      <c r="I3848" s="1648"/>
      <c r="J3848" s="1650">
        <v>199726037763</v>
      </c>
    </row>
    <row r="3849" spans="1:10">
      <c r="A3849" s="13" t="s">
        <v>4506</v>
      </c>
      <c r="B3849" s="13" t="s">
        <v>4464</v>
      </c>
      <c r="C3849" s="13" t="s">
        <v>9245</v>
      </c>
      <c r="D3849" s="1608">
        <v>16.950000000000003</v>
      </c>
      <c r="E3849" s="210">
        <f>VLOOKUP(A3849,'Lead Sheet'!A:B,2,0)</f>
        <v>0</v>
      </c>
      <c r="F3849" s="1608">
        <f t="shared" si="60"/>
        <v>0</v>
      </c>
      <c r="G3849" s="1648">
        <v>25</v>
      </c>
      <c r="H3849" s="1648">
        <v>300</v>
      </c>
      <c r="I3849" s="1648"/>
      <c r="J3849" s="1650">
        <v>199726037770</v>
      </c>
    </row>
    <row r="3850" spans="1:10">
      <c r="A3850" s="13" t="s">
        <v>4506</v>
      </c>
      <c r="B3850" s="13" t="s">
        <v>4466</v>
      </c>
      <c r="C3850" s="13" t="s">
        <v>9246</v>
      </c>
      <c r="D3850" s="1608">
        <v>31.450000000000003</v>
      </c>
      <c r="E3850" s="210">
        <f>VLOOKUP(A3850,'Lead Sheet'!A:B,2,0)</f>
        <v>0</v>
      </c>
      <c r="F3850" s="1608">
        <f t="shared" si="60"/>
        <v>0</v>
      </c>
      <c r="G3850" s="1648">
        <v>5</v>
      </c>
      <c r="H3850" s="1648">
        <v>25</v>
      </c>
      <c r="I3850" s="1648"/>
      <c r="J3850" s="1650">
        <v>199726037787</v>
      </c>
    </row>
    <row r="3851" spans="1:10">
      <c r="A3851" s="13" t="s">
        <v>4506</v>
      </c>
      <c r="B3851" s="13" t="s">
        <v>4469</v>
      </c>
      <c r="C3851" s="13" t="s">
        <v>9247</v>
      </c>
      <c r="D3851" s="1608">
        <v>18.490000000000002</v>
      </c>
      <c r="E3851" s="210">
        <f>VLOOKUP(A3851,'Lead Sheet'!A:B,2,0)</f>
        <v>0</v>
      </c>
      <c r="F3851" s="1608">
        <f t="shared" si="60"/>
        <v>0</v>
      </c>
      <c r="G3851" s="1648">
        <v>25</v>
      </c>
      <c r="H3851" s="1648">
        <v>200</v>
      </c>
      <c r="I3851" s="1648"/>
      <c r="J3851" s="1650">
        <v>199726037794</v>
      </c>
    </row>
    <row r="3852" spans="1:10">
      <c r="A3852" s="13" t="s">
        <v>4506</v>
      </c>
      <c r="B3852" s="13" t="s">
        <v>4471</v>
      </c>
      <c r="C3852" s="13" t="s">
        <v>9248</v>
      </c>
      <c r="D3852" s="1608">
        <v>22.560000000000002</v>
      </c>
      <c r="E3852" s="210">
        <f>VLOOKUP(A3852,'Lead Sheet'!A:B,2,0)</f>
        <v>0</v>
      </c>
      <c r="F3852" s="1608">
        <f t="shared" si="60"/>
        <v>0</v>
      </c>
      <c r="G3852" s="1648">
        <v>10</v>
      </c>
      <c r="H3852" s="1648">
        <v>50</v>
      </c>
      <c r="I3852" s="1648"/>
      <c r="J3852" s="1650">
        <v>199726037800</v>
      </c>
    </row>
    <row r="3853" spans="1:10">
      <c r="A3853" s="13" t="s">
        <v>4506</v>
      </c>
      <c r="B3853" s="13" t="s">
        <v>4472</v>
      </c>
      <c r="C3853" s="13" t="s">
        <v>9249</v>
      </c>
      <c r="D3853" s="1608">
        <v>42.2</v>
      </c>
      <c r="E3853" s="210">
        <f>VLOOKUP(A3853,'Lead Sheet'!A:B,2,0)</f>
        <v>0</v>
      </c>
      <c r="F3853" s="1608">
        <f t="shared" si="60"/>
        <v>0</v>
      </c>
      <c r="G3853" s="1648">
        <v>10</v>
      </c>
      <c r="H3853" s="1648">
        <v>40</v>
      </c>
      <c r="I3853" s="1648"/>
      <c r="J3853" s="1650">
        <v>199726037817</v>
      </c>
    </row>
    <row r="3854" spans="1:10">
      <c r="A3854" s="13" t="s">
        <v>4506</v>
      </c>
      <c r="B3854" s="13" t="s">
        <v>4470</v>
      </c>
      <c r="C3854" s="13" t="s">
        <v>9250</v>
      </c>
      <c r="D3854" s="1608">
        <v>24.740000000000002</v>
      </c>
      <c r="E3854" s="210">
        <f>VLOOKUP(A3854,'Lead Sheet'!A:B,2,0)</f>
        <v>0</v>
      </c>
      <c r="F3854" s="1608">
        <f t="shared" si="60"/>
        <v>0</v>
      </c>
      <c r="G3854" s="1648">
        <v>25</v>
      </c>
      <c r="H3854" s="1648">
        <v>150</v>
      </c>
      <c r="I3854" s="1648"/>
      <c r="J3854" s="1650">
        <v>199726037824</v>
      </c>
    </row>
    <row r="3855" spans="1:10">
      <c r="A3855" s="13" t="s">
        <v>4506</v>
      </c>
      <c r="B3855" s="13" t="s">
        <v>4473</v>
      </c>
      <c r="C3855" s="13" t="s">
        <v>9251</v>
      </c>
      <c r="D3855" s="1608">
        <v>19.3</v>
      </c>
      <c r="E3855" s="210">
        <f>VLOOKUP(A3855,'Lead Sheet'!A:B,2,0)</f>
        <v>0</v>
      </c>
      <c r="F3855" s="1608">
        <f t="shared" si="60"/>
        <v>0</v>
      </c>
      <c r="G3855" s="1648">
        <v>5</v>
      </c>
      <c r="H3855" s="1648">
        <v>40</v>
      </c>
      <c r="I3855" s="1648"/>
      <c r="J3855" s="1650">
        <v>199726037831</v>
      </c>
    </row>
    <row r="3856" spans="1:10">
      <c r="A3856" s="13" t="s">
        <v>4506</v>
      </c>
      <c r="B3856" s="13" t="s">
        <v>4474</v>
      </c>
      <c r="C3856" s="13" t="s">
        <v>9252</v>
      </c>
      <c r="D3856" s="1608">
        <v>31.66</v>
      </c>
      <c r="E3856" s="210">
        <f>VLOOKUP(A3856,'Lead Sheet'!A:B,2,0)</f>
        <v>0</v>
      </c>
      <c r="F3856" s="1608">
        <f t="shared" si="60"/>
        <v>0</v>
      </c>
      <c r="G3856" s="1648">
        <v>5</v>
      </c>
      <c r="H3856" s="1648">
        <v>25</v>
      </c>
      <c r="I3856" s="1648"/>
      <c r="J3856" s="1650">
        <v>199726037848</v>
      </c>
    </row>
    <row r="3857" spans="1:10">
      <c r="A3857" s="13" t="s">
        <v>4506</v>
      </c>
      <c r="B3857" s="13" t="s">
        <v>4477</v>
      </c>
      <c r="C3857" s="13" t="s">
        <v>9253</v>
      </c>
      <c r="D3857" s="1608">
        <v>19.3</v>
      </c>
      <c r="E3857" s="210">
        <f>VLOOKUP(A3857,'Lead Sheet'!A:B,2,0)</f>
        <v>0</v>
      </c>
      <c r="F3857" s="1608">
        <f t="shared" si="60"/>
        <v>0</v>
      </c>
      <c r="G3857" s="1648">
        <v>5</v>
      </c>
      <c r="H3857" s="1648">
        <v>40</v>
      </c>
      <c r="I3857" s="1648"/>
      <c r="J3857" s="1650">
        <v>199726037855</v>
      </c>
    </row>
    <row r="3858" spans="1:10">
      <c r="A3858" s="13" t="s">
        <v>4506</v>
      </c>
      <c r="B3858" s="13" t="s">
        <v>4478</v>
      </c>
      <c r="C3858" s="13" t="s">
        <v>9254</v>
      </c>
      <c r="D3858" s="1608">
        <v>24.740000000000002</v>
      </c>
      <c r="E3858" s="210">
        <f>VLOOKUP(A3858,'Lead Sheet'!A:B,2,0)</f>
        <v>0</v>
      </c>
      <c r="F3858" s="1608">
        <f t="shared" si="60"/>
        <v>0</v>
      </c>
      <c r="G3858" s="1648">
        <v>25</v>
      </c>
      <c r="H3858" s="1648">
        <v>100</v>
      </c>
      <c r="I3858" s="1648"/>
      <c r="J3858" s="1650">
        <v>199726037862</v>
      </c>
    </row>
    <row r="3859" spans="1:10">
      <c r="A3859" s="13" t="s">
        <v>4506</v>
      </c>
      <c r="B3859" s="13" t="s">
        <v>4479</v>
      </c>
      <c r="C3859" s="13" t="s">
        <v>9255</v>
      </c>
      <c r="D3859" s="1608">
        <v>19.3</v>
      </c>
      <c r="E3859" s="210">
        <f>VLOOKUP(A3859,'Lead Sheet'!A:B,2,0)</f>
        <v>0</v>
      </c>
      <c r="F3859" s="1608">
        <f t="shared" si="60"/>
        <v>0</v>
      </c>
      <c r="G3859" s="1648">
        <v>25</v>
      </c>
      <c r="H3859" s="1648">
        <v>150</v>
      </c>
      <c r="I3859" s="1648"/>
      <c r="J3859" s="1650">
        <v>199726037879</v>
      </c>
    </row>
    <row r="3860" spans="1:10">
      <c r="A3860" s="13" t="s">
        <v>4506</v>
      </c>
      <c r="B3860" s="13" t="s">
        <v>4481</v>
      </c>
      <c r="C3860" s="13" t="s">
        <v>7799</v>
      </c>
      <c r="D3860" s="1608">
        <v>24.94</v>
      </c>
      <c r="E3860" s="210">
        <f>VLOOKUP(A3860,'Lead Sheet'!A:B,2,0)</f>
        <v>0</v>
      </c>
      <c r="F3860" s="1608">
        <f t="shared" si="60"/>
        <v>0</v>
      </c>
      <c r="G3860" s="1648">
        <v>10</v>
      </c>
      <c r="H3860" s="1648">
        <v>100</v>
      </c>
      <c r="I3860" s="1648"/>
      <c r="J3860" s="1650">
        <v>199726037886</v>
      </c>
    </row>
    <row r="3861" spans="1:10">
      <c r="A3861" s="13" t="s">
        <v>4506</v>
      </c>
      <c r="B3861" s="13" t="s">
        <v>4482</v>
      </c>
      <c r="C3861" s="13" t="s">
        <v>7801</v>
      </c>
      <c r="D3861" s="1608">
        <v>31.94</v>
      </c>
      <c r="E3861" s="210">
        <f>VLOOKUP(A3861,'Lead Sheet'!A:B,2,0)</f>
        <v>0</v>
      </c>
      <c r="F3861" s="1608">
        <f t="shared" si="60"/>
        <v>0</v>
      </c>
      <c r="G3861" s="1648">
        <v>5</v>
      </c>
      <c r="H3861" s="1648">
        <v>50</v>
      </c>
      <c r="I3861" s="1648"/>
      <c r="J3861" s="1650">
        <v>199726037893</v>
      </c>
    </row>
    <row r="3862" spans="1:10">
      <c r="A3862" s="13" t="s">
        <v>4506</v>
      </c>
      <c r="B3862" s="13" t="s">
        <v>4484</v>
      </c>
      <c r="C3862" s="13" t="s">
        <v>7800</v>
      </c>
      <c r="D3862" s="1608">
        <v>60.989999999999995</v>
      </c>
      <c r="E3862" s="210">
        <f>VLOOKUP(A3862,'Lead Sheet'!A:B,2,0)</f>
        <v>0</v>
      </c>
      <c r="F3862" s="1608">
        <f t="shared" si="60"/>
        <v>0</v>
      </c>
      <c r="G3862" s="1648">
        <v>10</v>
      </c>
      <c r="H3862" s="1648">
        <v>30</v>
      </c>
      <c r="I3862" s="1648"/>
      <c r="J3862" s="1650">
        <v>199726037909</v>
      </c>
    </row>
    <row r="3863" spans="1:10">
      <c r="A3863" s="13" t="s">
        <v>4506</v>
      </c>
      <c r="B3863" s="13" t="s">
        <v>4485</v>
      </c>
      <c r="C3863" s="13" t="s">
        <v>9256</v>
      </c>
      <c r="D3863" s="1608">
        <v>33.19</v>
      </c>
      <c r="E3863" s="210">
        <f>VLOOKUP(A3863,'Lead Sheet'!A:B,2,0)</f>
        <v>0</v>
      </c>
      <c r="F3863" s="1608">
        <f t="shared" si="60"/>
        <v>0</v>
      </c>
      <c r="G3863" s="1648">
        <v>5</v>
      </c>
      <c r="H3863" s="1648">
        <v>15</v>
      </c>
      <c r="I3863" s="1648"/>
      <c r="J3863" s="1650">
        <v>199726037916</v>
      </c>
    </row>
    <row r="3864" spans="1:10">
      <c r="A3864" s="13" t="s">
        <v>4506</v>
      </c>
      <c r="B3864" s="13" t="s">
        <v>4486</v>
      </c>
      <c r="C3864" s="13" t="s">
        <v>9257</v>
      </c>
      <c r="D3864" s="1608">
        <v>33.19</v>
      </c>
      <c r="E3864" s="210">
        <f>VLOOKUP(A3864,'Lead Sheet'!A:B,2,0)</f>
        <v>0</v>
      </c>
      <c r="F3864" s="1608">
        <f t="shared" si="60"/>
        <v>0</v>
      </c>
      <c r="G3864" s="1648">
        <v>5</v>
      </c>
      <c r="H3864" s="1648">
        <v>15</v>
      </c>
      <c r="I3864" s="1648"/>
      <c r="J3864" s="1650">
        <v>199726037923</v>
      </c>
    </row>
    <row r="3865" spans="1:10">
      <c r="A3865" s="13" t="s">
        <v>4506</v>
      </c>
      <c r="B3865" s="13" t="s">
        <v>4487</v>
      </c>
      <c r="C3865" s="13" t="s">
        <v>9258</v>
      </c>
      <c r="D3865" s="1608">
        <v>31.94</v>
      </c>
      <c r="E3865" s="210">
        <f>VLOOKUP(A3865,'Lead Sheet'!A:B,2,0)</f>
        <v>0</v>
      </c>
      <c r="F3865" s="1608">
        <f t="shared" si="60"/>
        <v>0</v>
      </c>
      <c r="G3865" s="1648">
        <v>5</v>
      </c>
      <c r="H3865" s="1648">
        <v>60</v>
      </c>
      <c r="I3865" s="1648"/>
      <c r="J3865" s="1650">
        <v>199726037930</v>
      </c>
    </row>
    <row r="3866" spans="1:10">
      <c r="A3866" s="13" t="s">
        <v>4506</v>
      </c>
      <c r="B3866" s="13" t="s">
        <v>4483</v>
      </c>
      <c r="C3866" s="13" t="s">
        <v>7295</v>
      </c>
      <c r="D3866" s="1608">
        <v>59.44</v>
      </c>
      <c r="E3866" s="210">
        <f>VLOOKUP(A3866,'Lead Sheet'!A:B,2,0)</f>
        <v>0</v>
      </c>
      <c r="F3866" s="1608">
        <f t="shared" si="60"/>
        <v>0</v>
      </c>
      <c r="G3866" s="1648">
        <v>5</v>
      </c>
      <c r="H3866" s="1648">
        <v>30</v>
      </c>
      <c r="I3866" s="1648"/>
      <c r="J3866" s="1650">
        <v>199726037947</v>
      </c>
    </row>
    <row r="3867" spans="1:10">
      <c r="A3867" s="13" t="s">
        <v>4506</v>
      </c>
      <c r="B3867" s="13" t="s">
        <v>4489</v>
      </c>
      <c r="C3867" s="13" t="s">
        <v>7802</v>
      </c>
      <c r="D3867" s="1608">
        <v>31.17</v>
      </c>
      <c r="E3867" s="210">
        <f>VLOOKUP(A3867,'Lead Sheet'!A:B,2,0)</f>
        <v>0</v>
      </c>
      <c r="F3867" s="1608">
        <f t="shared" si="60"/>
        <v>0</v>
      </c>
      <c r="G3867" s="1648">
        <v>5</v>
      </c>
      <c r="H3867" s="1648">
        <v>15</v>
      </c>
      <c r="I3867" s="1648"/>
      <c r="J3867" s="1650">
        <v>199726037954</v>
      </c>
    </row>
    <row r="3868" spans="1:10">
      <c r="A3868" s="13" t="s">
        <v>4506</v>
      </c>
      <c r="B3868" s="13" t="s">
        <v>4490</v>
      </c>
      <c r="C3868" s="13" t="s">
        <v>7803</v>
      </c>
      <c r="D3868" s="1608">
        <v>38.08</v>
      </c>
      <c r="E3868" s="210">
        <f>VLOOKUP(A3868,'Lead Sheet'!A:B,2,0)</f>
        <v>0</v>
      </c>
      <c r="F3868" s="1608">
        <f t="shared" si="60"/>
        <v>0</v>
      </c>
      <c r="G3868" s="1648">
        <v>5</v>
      </c>
      <c r="H3868" s="1648">
        <v>10</v>
      </c>
      <c r="I3868" s="1648"/>
      <c r="J3868" s="1650">
        <v>199726037961</v>
      </c>
    </row>
    <row r="3869" spans="1:10">
      <c r="A3869" s="13" t="s">
        <v>4506</v>
      </c>
      <c r="B3869" s="13" t="s">
        <v>4475</v>
      </c>
      <c r="C3869" s="13" t="s">
        <v>9259</v>
      </c>
      <c r="D3869" s="1608">
        <v>31.32</v>
      </c>
      <c r="E3869" s="210">
        <f>VLOOKUP(A3869,'Lead Sheet'!A:B,2,0)</f>
        <v>0</v>
      </c>
      <c r="F3869" s="1608">
        <f t="shared" si="60"/>
        <v>0</v>
      </c>
      <c r="G3869" s="1648">
        <v>5</v>
      </c>
      <c r="H3869" s="1648">
        <v>15</v>
      </c>
      <c r="I3869" s="1648"/>
      <c r="J3869" s="1650">
        <v>199726037978</v>
      </c>
    </row>
    <row r="3870" spans="1:10">
      <c r="A3870" s="13" t="s">
        <v>4506</v>
      </c>
      <c r="B3870" s="13" t="s">
        <v>4476</v>
      </c>
      <c r="C3870" s="13" t="s">
        <v>9260</v>
      </c>
      <c r="D3870" s="1608">
        <v>38.799999999999997</v>
      </c>
      <c r="E3870" s="210">
        <f>VLOOKUP(A3870,'Lead Sheet'!A:B,2,0)</f>
        <v>0</v>
      </c>
      <c r="F3870" s="1608">
        <f t="shared" si="60"/>
        <v>0</v>
      </c>
      <c r="G3870" s="1648">
        <v>5</v>
      </c>
      <c r="H3870" s="1648">
        <v>10</v>
      </c>
      <c r="I3870" s="1648"/>
      <c r="J3870" s="1650">
        <v>199726037985</v>
      </c>
    </row>
    <row r="3871" spans="1:10">
      <c r="A3871" s="13" t="s">
        <v>4506</v>
      </c>
      <c r="B3871" s="13" t="s">
        <v>4492</v>
      </c>
      <c r="C3871" s="13" t="s">
        <v>7296</v>
      </c>
      <c r="D3871" s="1608">
        <v>15.83</v>
      </c>
      <c r="E3871" s="210">
        <f>VLOOKUP(A3871,'Lead Sheet'!A:B,2,0)</f>
        <v>0</v>
      </c>
      <c r="F3871" s="1608">
        <f t="shared" si="60"/>
        <v>0</v>
      </c>
      <c r="G3871" s="1648">
        <v>25</v>
      </c>
      <c r="H3871" s="1648">
        <v>500</v>
      </c>
      <c r="I3871" s="1648"/>
      <c r="J3871" s="1650">
        <v>199726037992</v>
      </c>
    </row>
    <row r="3872" spans="1:10">
      <c r="A3872" s="13" t="s">
        <v>4506</v>
      </c>
      <c r="B3872" s="13" t="s">
        <v>4493</v>
      </c>
      <c r="C3872" s="13" t="s">
        <v>7297</v>
      </c>
      <c r="D3872" s="1608">
        <v>17.770000000000003</v>
      </c>
      <c r="E3872" s="210">
        <f>VLOOKUP(A3872,'Lead Sheet'!A:B,2,0)</f>
        <v>0</v>
      </c>
      <c r="F3872" s="1608">
        <f t="shared" si="60"/>
        <v>0</v>
      </c>
      <c r="G3872" s="1648">
        <v>25</v>
      </c>
      <c r="H3872" s="1648">
        <v>300</v>
      </c>
      <c r="I3872" s="1648"/>
      <c r="J3872" s="1650">
        <v>199726038005</v>
      </c>
    </row>
    <row r="3873" spans="1:10">
      <c r="A3873" s="13" t="s">
        <v>4506</v>
      </c>
      <c r="B3873" s="13" t="s">
        <v>4494</v>
      </c>
      <c r="C3873" s="13" t="s">
        <v>7298</v>
      </c>
      <c r="D3873" s="1608">
        <v>33.33</v>
      </c>
      <c r="E3873" s="210">
        <f>VLOOKUP(A3873,'Lead Sheet'!A:B,2,0)</f>
        <v>0</v>
      </c>
      <c r="F3873" s="1608">
        <f t="shared" si="60"/>
        <v>0</v>
      </c>
      <c r="G3873" s="1648">
        <v>25</v>
      </c>
      <c r="H3873" s="1648">
        <v>150</v>
      </c>
      <c r="I3873" s="1648"/>
      <c r="J3873" s="1650">
        <v>199726038012</v>
      </c>
    </row>
    <row r="3874" spans="1:10">
      <c r="A3874" s="13" t="s">
        <v>4506</v>
      </c>
      <c r="B3874" s="13" t="s">
        <v>4500</v>
      </c>
      <c r="C3874" s="13" t="s">
        <v>7299</v>
      </c>
      <c r="D3874" s="1608">
        <v>5.66</v>
      </c>
      <c r="E3874" s="210">
        <f>VLOOKUP(A3874,'Lead Sheet'!A:B,2,0)</f>
        <v>0</v>
      </c>
      <c r="F3874" s="1608">
        <f t="shared" si="60"/>
        <v>0</v>
      </c>
      <c r="G3874" s="1648">
        <v>5</v>
      </c>
      <c r="H3874" s="1648">
        <v>20</v>
      </c>
      <c r="I3874" s="1648"/>
      <c r="J3874" s="1650">
        <v>199726038029</v>
      </c>
    </row>
    <row r="3875" spans="1:10">
      <c r="A3875" s="13" t="s">
        <v>4506</v>
      </c>
      <c r="B3875" s="13" t="s">
        <v>4501</v>
      </c>
      <c r="C3875" s="13" t="s">
        <v>7300</v>
      </c>
      <c r="D3875" s="1608">
        <v>5.66</v>
      </c>
      <c r="E3875" s="210">
        <f>VLOOKUP(A3875,'Lead Sheet'!A:B,2,0)</f>
        <v>0</v>
      </c>
      <c r="F3875" s="1608">
        <f t="shared" si="60"/>
        <v>0</v>
      </c>
      <c r="G3875" s="1648">
        <v>5</v>
      </c>
      <c r="H3875" s="1648">
        <v>25</v>
      </c>
      <c r="I3875" s="1648"/>
      <c r="J3875" s="1650">
        <v>199726038036</v>
      </c>
    </row>
    <row r="3876" spans="1:10">
      <c r="A3876" s="13" t="s">
        <v>4506</v>
      </c>
      <c r="B3876" s="13" t="s">
        <v>4502</v>
      </c>
      <c r="C3876" s="13" t="s">
        <v>7301</v>
      </c>
      <c r="D3876" s="1608">
        <v>5.66</v>
      </c>
      <c r="E3876" s="210">
        <f>VLOOKUP(A3876,'Lead Sheet'!A:B,2,0)</f>
        <v>0</v>
      </c>
      <c r="F3876" s="1608">
        <f t="shared" si="60"/>
        <v>0</v>
      </c>
      <c r="G3876" s="1648">
        <v>5</v>
      </c>
      <c r="H3876" s="1648">
        <v>35</v>
      </c>
      <c r="I3876" s="1648"/>
      <c r="J3876" s="1650">
        <v>199726038043</v>
      </c>
    </row>
    <row r="3877" spans="1:10">
      <c r="A3877" s="13" t="s">
        <v>5278</v>
      </c>
      <c r="B3877" s="13" t="s">
        <v>695</v>
      </c>
      <c r="C3877" s="13" t="s">
        <v>8395</v>
      </c>
      <c r="D3877" s="1608">
        <v>4.24</v>
      </c>
      <c r="E3877" s="210">
        <f>VLOOKUP(A3877,'Lead Sheet'!A:B,2,0)</f>
        <v>0</v>
      </c>
      <c r="F3877" s="1608">
        <f t="shared" si="60"/>
        <v>0</v>
      </c>
      <c r="G3877" s="1648">
        <v>25</v>
      </c>
      <c r="H3877" s="1648">
        <v>3000</v>
      </c>
      <c r="I3877" s="1648"/>
      <c r="J3877" s="1650">
        <v>199726038289</v>
      </c>
    </row>
    <row r="3878" spans="1:10">
      <c r="A3878" s="13" t="s">
        <v>5278</v>
      </c>
      <c r="B3878" s="13" t="s">
        <v>697</v>
      </c>
      <c r="C3878" s="13" t="s">
        <v>8396</v>
      </c>
      <c r="D3878" s="1608">
        <v>3.48</v>
      </c>
      <c r="E3878" s="210">
        <f>VLOOKUP(A3878,'Lead Sheet'!A:B,2,0)</f>
        <v>0</v>
      </c>
      <c r="F3878" s="1608">
        <f t="shared" si="60"/>
        <v>0</v>
      </c>
      <c r="G3878" s="1648">
        <v>25</v>
      </c>
      <c r="H3878" s="1648">
        <v>2000</v>
      </c>
      <c r="I3878" s="1648"/>
      <c r="J3878" s="1650">
        <v>199726038296</v>
      </c>
    </row>
    <row r="3879" spans="1:10">
      <c r="A3879" s="13" t="s">
        <v>5278</v>
      </c>
      <c r="B3879" s="13" t="s">
        <v>698</v>
      </c>
      <c r="C3879" s="13" t="s">
        <v>8397</v>
      </c>
      <c r="D3879" s="1608">
        <v>4.59</v>
      </c>
      <c r="E3879" s="210">
        <f>VLOOKUP(A3879,'Lead Sheet'!A:B,2,0)</f>
        <v>0</v>
      </c>
      <c r="F3879" s="1608">
        <f t="shared" si="60"/>
        <v>0</v>
      </c>
      <c r="G3879" s="1648">
        <v>25</v>
      </c>
      <c r="H3879" s="1648">
        <v>1200</v>
      </c>
      <c r="I3879" s="1648"/>
      <c r="J3879" s="1650">
        <v>199726038302</v>
      </c>
    </row>
    <row r="3880" spans="1:10">
      <c r="A3880" s="13" t="s">
        <v>5278</v>
      </c>
      <c r="B3880" s="13" t="s">
        <v>699</v>
      </c>
      <c r="C3880" s="13" t="s">
        <v>8398</v>
      </c>
      <c r="D3880" s="1608">
        <v>3.8</v>
      </c>
      <c r="E3880" s="210">
        <f>VLOOKUP(A3880,'Lead Sheet'!A:B,2,0)</f>
        <v>0</v>
      </c>
      <c r="F3880" s="1608">
        <f t="shared" si="60"/>
        <v>0</v>
      </c>
      <c r="G3880" s="1648">
        <v>25</v>
      </c>
      <c r="H3880" s="1648">
        <v>800</v>
      </c>
      <c r="I3880" s="1648"/>
      <c r="J3880" s="1650">
        <v>199726038319</v>
      </c>
    </row>
    <row r="3881" spans="1:10">
      <c r="A3881" s="13" t="s">
        <v>5278</v>
      </c>
      <c r="B3881" s="13" t="s">
        <v>700</v>
      </c>
      <c r="C3881" s="13" t="s">
        <v>8399</v>
      </c>
      <c r="D3881" s="1608">
        <v>9.92</v>
      </c>
      <c r="E3881" s="210">
        <f>VLOOKUP(A3881,'Lead Sheet'!A:B,2,0)</f>
        <v>0</v>
      </c>
      <c r="F3881" s="1608">
        <f t="shared" si="60"/>
        <v>0</v>
      </c>
      <c r="G3881" s="1648">
        <v>25</v>
      </c>
      <c r="H3881" s="1648">
        <v>400</v>
      </c>
      <c r="I3881" s="1648"/>
      <c r="J3881" s="1650">
        <v>199726038326</v>
      </c>
    </row>
    <row r="3882" spans="1:10">
      <c r="A3882" s="13" t="s">
        <v>5278</v>
      </c>
      <c r="B3882" s="13" t="s">
        <v>701</v>
      </c>
      <c r="C3882" s="13" t="s">
        <v>8400</v>
      </c>
      <c r="D3882" s="1608">
        <v>7.5699999999999994</v>
      </c>
      <c r="E3882" s="210">
        <f>VLOOKUP(A3882,'Lead Sheet'!A:B,2,0)</f>
        <v>0</v>
      </c>
      <c r="F3882" s="1608">
        <f t="shared" si="60"/>
        <v>0</v>
      </c>
      <c r="G3882" s="1648">
        <v>25</v>
      </c>
      <c r="H3882" s="1648">
        <v>300</v>
      </c>
      <c r="I3882" s="1648"/>
      <c r="J3882" s="1650">
        <v>199726038333</v>
      </c>
    </row>
    <row r="3883" spans="1:10">
      <c r="A3883" s="13" t="s">
        <v>5278</v>
      </c>
      <c r="B3883" s="13" t="s">
        <v>702</v>
      </c>
      <c r="C3883" s="13" t="s">
        <v>8401</v>
      </c>
      <c r="D3883" s="1608">
        <v>15</v>
      </c>
      <c r="E3883" s="210">
        <f>VLOOKUP(A3883,'Lead Sheet'!A:B,2,0)</f>
        <v>0</v>
      </c>
      <c r="F3883" s="1608">
        <f t="shared" si="60"/>
        <v>0</v>
      </c>
      <c r="G3883" s="1648">
        <v>10</v>
      </c>
      <c r="H3883" s="1648">
        <v>150</v>
      </c>
      <c r="I3883" s="1648"/>
      <c r="J3883" s="1650">
        <v>199726038340</v>
      </c>
    </row>
    <row r="3884" spans="1:10">
      <c r="A3884" s="13" t="s">
        <v>5278</v>
      </c>
      <c r="B3884" s="13" t="s">
        <v>703</v>
      </c>
      <c r="C3884" s="13" t="s">
        <v>8402</v>
      </c>
      <c r="D3884" s="1608">
        <v>26.28</v>
      </c>
      <c r="E3884" s="210">
        <f>VLOOKUP(A3884,'Lead Sheet'!A:B,2,0)</f>
        <v>0</v>
      </c>
      <c r="F3884" s="1608">
        <f t="shared" si="60"/>
        <v>0</v>
      </c>
      <c r="G3884" s="1648">
        <v>1</v>
      </c>
      <c r="H3884" s="1648">
        <v>100</v>
      </c>
      <c r="I3884" s="1648"/>
      <c r="J3884" s="1650">
        <v>199726038357</v>
      </c>
    </row>
    <row r="3885" spans="1:10">
      <c r="A3885" s="13" t="s">
        <v>5278</v>
      </c>
      <c r="B3885" s="13" t="s">
        <v>704</v>
      </c>
      <c r="C3885" s="13" t="s">
        <v>8403</v>
      </c>
      <c r="D3885" s="1608">
        <v>34.75</v>
      </c>
      <c r="E3885" s="210">
        <f>VLOOKUP(A3885,'Lead Sheet'!A:B,2,0)</f>
        <v>0</v>
      </c>
      <c r="F3885" s="1608">
        <f t="shared" si="60"/>
        <v>0</v>
      </c>
      <c r="G3885" s="1648">
        <v>1</v>
      </c>
      <c r="H3885" s="1648">
        <v>60</v>
      </c>
      <c r="I3885" s="1648"/>
      <c r="J3885" s="1650">
        <v>199726038364</v>
      </c>
    </row>
    <row r="3886" spans="1:10">
      <c r="A3886" s="13" t="s">
        <v>5278</v>
      </c>
      <c r="B3886" s="13" t="s">
        <v>705</v>
      </c>
      <c r="C3886" s="13" t="s">
        <v>8404</v>
      </c>
      <c r="D3886" s="1608">
        <v>57.91</v>
      </c>
      <c r="E3886" s="210">
        <f>VLOOKUP(A3886,'Lead Sheet'!A:B,2,0)</f>
        <v>0</v>
      </c>
      <c r="F3886" s="1608">
        <f t="shared" si="60"/>
        <v>0</v>
      </c>
      <c r="G3886" s="1648">
        <v>1</v>
      </c>
      <c r="H3886" s="1648">
        <v>40</v>
      </c>
      <c r="I3886" s="1648"/>
      <c r="J3886" s="1650">
        <v>199726038371</v>
      </c>
    </row>
    <row r="3887" spans="1:10">
      <c r="A3887" s="13" t="s">
        <v>5278</v>
      </c>
      <c r="B3887" s="13" t="s">
        <v>706</v>
      </c>
      <c r="C3887" s="13" t="s">
        <v>8405</v>
      </c>
      <c r="D3887" s="1608">
        <v>118.76</v>
      </c>
      <c r="E3887" s="210">
        <f>VLOOKUP(A3887,'Lead Sheet'!A:B,2,0)</f>
        <v>0</v>
      </c>
      <c r="F3887" s="1608">
        <f t="shared" si="60"/>
        <v>0</v>
      </c>
      <c r="G3887" s="1648">
        <v>1</v>
      </c>
      <c r="H3887" s="1648">
        <v>50</v>
      </c>
      <c r="I3887" s="1648"/>
      <c r="J3887" s="1650">
        <v>199726038388</v>
      </c>
    </row>
    <row r="3888" spans="1:10">
      <c r="A3888" s="13" t="s">
        <v>5278</v>
      </c>
      <c r="B3888" s="13" t="s">
        <v>707</v>
      </c>
      <c r="C3888" s="13" t="s">
        <v>8406</v>
      </c>
      <c r="D3888" s="1608">
        <v>161.75</v>
      </c>
      <c r="E3888" s="210">
        <f>VLOOKUP(A3888,'Lead Sheet'!A:B,2,0)</f>
        <v>0</v>
      </c>
      <c r="F3888" s="1608">
        <f t="shared" si="60"/>
        <v>0</v>
      </c>
      <c r="G3888" s="1648">
        <v>1</v>
      </c>
      <c r="H3888" s="1648">
        <v>30</v>
      </c>
      <c r="I3888" s="1648"/>
      <c r="J3888" s="1650">
        <v>199726038395</v>
      </c>
    </row>
    <row r="3889" spans="1:10">
      <c r="A3889" s="13" t="s">
        <v>5278</v>
      </c>
      <c r="B3889" s="13" t="s">
        <v>708</v>
      </c>
      <c r="C3889" s="13" t="s">
        <v>8407</v>
      </c>
      <c r="D3889" s="1608">
        <v>356.11</v>
      </c>
      <c r="E3889" s="210">
        <f>VLOOKUP(A3889,'Lead Sheet'!A:B,2,0)</f>
        <v>0</v>
      </c>
      <c r="F3889" s="1608">
        <f t="shared" si="60"/>
        <v>0</v>
      </c>
      <c r="G3889" s="1648">
        <v>1</v>
      </c>
      <c r="H3889" s="1648">
        <v>12</v>
      </c>
      <c r="I3889" s="1648"/>
      <c r="J3889" s="1650">
        <v>199726038401</v>
      </c>
    </row>
    <row r="3890" spans="1:10">
      <c r="A3890" s="13" t="s">
        <v>5278</v>
      </c>
      <c r="B3890" s="13" t="s">
        <v>709</v>
      </c>
      <c r="C3890" s="13" t="s">
        <v>8408</v>
      </c>
      <c r="D3890" s="1608">
        <v>809.31999999999994</v>
      </c>
      <c r="E3890" s="210">
        <f>VLOOKUP(A3890,'Lead Sheet'!A:B,2,0)</f>
        <v>0</v>
      </c>
      <c r="F3890" s="1608">
        <f t="shared" si="60"/>
        <v>0</v>
      </c>
      <c r="G3890" s="1648">
        <v>1</v>
      </c>
      <c r="H3890" s="1648">
        <v>6</v>
      </c>
      <c r="I3890" s="1648"/>
      <c r="J3890" s="1650">
        <v>199726038418</v>
      </c>
    </row>
    <row r="3891" spans="1:10">
      <c r="A3891" s="13" t="s">
        <v>5278</v>
      </c>
      <c r="B3891" s="13" t="s">
        <v>710</v>
      </c>
      <c r="C3891" s="13" t="s">
        <v>8409</v>
      </c>
      <c r="D3891" s="1608">
        <v>1337.46</v>
      </c>
      <c r="E3891" s="210">
        <f>VLOOKUP(A3891,'Lead Sheet'!A:B,2,0)</f>
        <v>0</v>
      </c>
      <c r="F3891" s="1608">
        <f t="shared" si="60"/>
        <v>0</v>
      </c>
      <c r="G3891" s="1648">
        <v>1</v>
      </c>
      <c r="H3891" s="1648">
        <v>3</v>
      </c>
      <c r="I3891" s="1648"/>
      <c r="J3891" s="1650">
        <v>199726038425</v>
      </c>
    </row>
    <row r="3892" spans="1:10">
      <c r="A3892" s="13" t="s">
        <v>5278</v>
      </c>
      <c r="B3892" s="13" t="s">
        <v>724</v>
      </c>
      <c r="C3892" s="13" t="s">
        <v>8410</v>
      </c>
      <c r="D3892" s="1608">
        <v>22.75</v>
      </c>
      <c r="E3892" s="210">
        <f>VLOOKUP(A3892,'Lead Sheet'!A:B,2,0)</f>
        <v>0</v>
      </c>
      <c r="F3892" s="1608">
        <f t="shared" si="60"/>
        <v>0</v>
      </c>
      <c r="G3892" s="1648">
        <v>25</v>
      </c>
      <c r="H3892" s="1648">
        <v>2000</v>
      </c>
      <c r="I3892" s="1648"/>
      <c r="J3892" s="1650">
        <v>199726038432</v>
      </c>
    </row>
    <row r="3893" spans="1:10">
      <c r="A3893" s="13" t="s">
        <v>5278</v>
      </c>
      <c r="B3893" s="13" t="s">
        <v>726</v>
      </c>
      <c r="C3893" s="13" t="s">
        <v>8411</v>
      </c>
      <c r="D3893" s="1608">
        <v>10.09</v>
      </c>
      <c r="E3893" s="210">
        <f>VLOOKUP(A3893,'Lead Sheet'!A:B,2,0)</f>
        <v>0</v>
      </c>
      <c r="F3893" s="1608">
        <f t="shared" si="60"/>
        <v>0</v>
      </c>
      <c r="G3893" s="1648">
        <v>25</v>
      </c>
      <c r="H3893" s="1648">
        <v>800</v>
      </c>
      <c r="I3893" s="1648"/>
      <c r="J3893" s="1650">
        <v>199726038449</v>
      </c>
    </row>
    <row r="3894" spans="1:10">
      <c r="A3894" s="13" t="s">
        <v>5278</v>
      </c>
      <c r="B3894" s="13" t="s">
        <v>727</v>
      </c>
      <c r="C3894" s="13" t="s">
        <v>8412</v>
      </c>
      <c r="D3894" s="1608">
        <v>7.5299999999999994</v>
      </c>
      <c r="E3894" s="210">
        <f>VLOOKUP(A3894,'Lead Sheet'!A:B,2,0)</f>
        <v>0</v>
      </c>
      <c r="F3894" s="1608">
        <f t="shared" si="60"/>
        <v>0</v>
      </c>
      <c r="G3894" s="1648">
        <v>100</v>
      </c>
      <c r="H3894" s="1648">
        <v>800</v>
      </c>
      <c r="I3894" s="1648"/>
      <c r="J3894" s="1650">
        <v>199726038456</v>
      </c>
    </row>
    <row r="3895" spans="1:10">
      <c r="A3895" s="13" t="s">
        <v>5278</v>
      </c>
      <c r="B3895" s="13" t="s">
        <v>728</v>
      </c>
      <c r="C3895" s="13" t="s">
        <v>8413</v>
      </c>
      <c r="D3895" s="1608">
        <v>10.33</v>
      </c>
      <c r="E3895" s="210">
        <f>VLOOKUP(A3895,'Lead Sheet'!A:B,2,0)</f>
        <v>0</v>
      </c>
      <c r="F3895" s="1608">
        <f t="shared" si="60"/>
        <v>0</v>
      </c>
      <c r="G3895" s="1648">
        <v>25</v>
      </c>
      <c r="H3895" s="1648">
        <v>800</v>
      </c>
      <c r="I3895" s="1648"/>
      <c r="J3895" s="1650">
        <v>199726038463</v>
      </c>
    </row>
    <row r="3896" spans="1:10">
      <c r="A3896" s="13" t="s">
        <v>5278</v>
      </c>
      <c r="B3896" s="13" t="s">
        <v>729</v>
      </c>
      <c r="C3896" s="13" t="s">
        <v>8414</v>
      </c>
      <c r="D3896" s="1608">
        <v>9.35</v>
      </c>
      <c r="E3896" s="210">
        <f>VLOOKUP(A3896,'Lead Sheet'!A:B,2,0)</f>
        <v>0</v>
      </c>
      <c r="F3896" s="1608">
        <f t="shared" si="60"/>
        <v>0</v>
      </c>
      <c r="G3896" s="1648">
        <v>25</v>
      </c>
      <c r="H3896" s="1648">
        <v>800</v>
      </c>
      <c r="I3896" s="1648"/>
      <c r="J3896" s="1650">
        <v>199726038470</v>
      </c>
    </row>
    <row r="3897" spans="1:10">
      <c r="A3897" s="13" t="s">
        <v>5278</v>
      </c>
      <c r="B3897" s="13" t="s">
        <v>730</v>
      </c>
      <c r="C3897" s="13" t="s">
        <v>8415</v>
      </c>
      <c r="D3897" s="1608">
        <v>7.7</v>
      </c>
      <c r="E3897" s="210">
        <f>VLOOKUP(A3897,'Lead Sheet'!A:B,2,0)</f>
        <v>0</v>
      </c>
      <c r="F3897" s="1608">
        <f t="shared" si="60"/>
        <v>0</v>
      </c>
      <c r="G3897" s="1648">
        <v>25</v>
      </c>
      <c r="H3897" s="1648">
        <v>800</v>
      </c>
      <c r="I3897" s="1648"/>
      <c r="J3897" s="1650">
        <v>199726038487</v>
      </c>
    </row>
    <row r="3898" spans="1:10">
      <c r="A3898" s="13" t="s">
        <v>5278</v>
      </c>
      <c r="B3898" s="13" t="s">
        <v>731</v>
      </c>
      <c r="C3898" s="13" t="s">
        <v>8416</v>
      </c>
      <c r="D3898" s="1608">
        <v>20.420000000000002</v>
      </c>
      <c r="E3898" s="210">
        <f>VLOOKUP(A3898,'Lead Sheet'!A:B,2,0)</f>
        <v>0</v>
      </c>
      <c r="F3898" s="1608">
        <f t="shared" si="60"/>
        <v>0</v>
      </c>
      <c r="G3898" s="1648">
        <v>25</v>
      </c>
      <c r="H3898" s="1648">
        <v>500</v>
      </c>
      <c r="I3898" s="1648"/>
      <c r="J3898" s="1650">
        <v>199726038494</v>
      </c>
    </row>
    <row r="3899" spans="1:10">
      <c r="A3899" s="13" t="s">
        <v>5278</v>
      </c>
      <c r="B3899" s="13" t="s">
        <v>732</v>
      </c>
      <c r="C3899" s="13" t="s">
        <v>8417</v>
      </c>
      <c r="D3899" s="1608">
        <v>23.05</v>
      </c>
      <c r="E3899" s="210">
        <f>VLOOKUP(A3899,'Lead Sheet'!A:B,2,0)</f>
        <v>0</v>
      </c>
      <c r="F3899" s="1608">
        <f t="shared" si="60"/>
        <v>0</v>
      </c>
      <c r="G3899" s="1648">
        <v>25</v>
      </c>
      <c r="H3899" s="1648">
        <v>500</v>
      </c>
      <c r="I3899" s="1648"/>
      <c r="J3899" s="1650">
        <v>199726038500</v>
      </c>
    </row>
    <row r="3900" spans="1:10">
      <c r="A3900" s="13" t="s">
        <v>5278</v>
      </c>
      <c r="B3900" s="13" t="s">
        <v>733</v>
      </c>
      <c r="C3900" s="13" t="s">
        <v>8418</v>
      </c>
      <c r="D3900" s="1608">
        <v>18.680000000000003</v>
      </c>
      <c r="E3900" s="210">
        <f>VLOOKUP(A3900,'Lead Sheet'!A:B,2,0)</f>
        <v>0</v>
      </c>
      <c r="F3900" s="1608">
        <f t="shared" si="60"/>
        <v>0</v>
      </c>
      <c r="G3900" s="1648">
        <v>25</v>
      </c>
      <c r="H3900" s="1648">
        <v>500</v>
      </c>
      <c r="I3900" s="1648"/>
      <c r="J3900" s="1650">
        <v>199726038517</v>
      </c>
    </row>
    <row r="3901" spans="1:10">
      <c r="A3901" s="13" t="s">
        <v>5278</v>
      </c>
      <c r="B3901" s="13" t="s">
        <v>734</v>
      </c>
      <c r="C3901" s="13" t="s">
        <v>8419</v>
      </c>
      <c r="D3901" s="1608">
        <v>16.170000000000002</v>
      </c>
      <c r="E3901" s="210">
        <f>VLOOKUP(A3901,'Lead Sheet'!A:B,2,0)</f>
        <v>0</v>
      </c>
      <c r="F3901" s="1608">
        <f t="shared" si="60"/>
        <v>0</v>
      </c>
      <c r="G3901" s="1648">
        <v>25</v>
      </c>
      <c r="H3901" s="1648">
        <v>400</v>
      </c>
      <c r="I3901" s="1648"/>
      <c r="J3901" s="1650">
        <v>199726038524</v>
      </c>
    </row>
    <row r="3902" spans="1:10">
      <c r="A3902" s="13" t="s">
        <v>5278</v>
      </c>
      <c r="B3902" s="13" t="s">
        <v>735</v>
      </c>
      <c r="C3902" s="13" t="s">
        <v>8420</v>
      </c>
      <c r="D3902" s="1608">
        <v>16.510000000000002</v>
      </c>
      <c r="E3902" s="210">
        <f>VLOOKUP(A3902,'Lead Sheet'!A:B,2,0)</f>
        <v>0</v>
      </c>
      <c r="F3902" s="1608">
        <f t="shared" si="60"/>
        <v>0</v>
      </c>
      <c r="G3902" s="1648">
        <v>25</v>
      </c>
      <c r="H3902" s="1648">
        <v>400</v>
      </c>
      <c r="I3902" s="1648"/>
      <c r="J3902" s="1650">
        <v>199726038531</v>
      </c>
    </row>
    <row r="3903" spans="1:10">
      <c r="A3903" s="13" t="s">
        <v>5278</v>
      </c>
      <c r="B3903" s="13" t="s">
        <v>736</v>
      </c>
      <c r="C3903" s="13" t="s">
        <v>8421</v>
      </c>
      <c r="D3903" s="1608">
        <v>13.32</v>
      </c>
      <c r="E3903" s="210">
        <f>VLOOKUP(A3903,'Lead Sheet'!A:B,2,0)</f>
        <v>0</v>
      </c>
      <c r="F3903" s="1608">
        <f t="shared" si="60"/>
        <v>0</v>
      </c>
      <c r="G3903" s="1648">
        <v>25</v>
      </c>
      <c r="H3903" s="1648">
        <v>350</v>
      </c>
      <c r="I3903" s="1648"/>
      <c r="J3903" s="1650">
        <v>199726038548</v>
      </c>
    </row>
    <row r="3904" spans="1:10">
      <c r="A3904" s="13" t="s">
        <v>5278</v>
      </c>
      <c r="B3904" s="13" t="s">
        <v>737</v>
      </c>
      <c r="C3904" s="13" t="s">
        <v>8422</v>
      </c>
      <c r="D3904" s="1608">
        <v>13.23</v>
      </c>
      <c r="E3904" s="210">
        <f>VLOOKUP(A3904,'Lead Sheet'!A:B,2,0)</f>
        <v>0</v>
      </c>
      <c r="F3904" s="1608">
        <f t="shared" si="60"/>
        <v>0</v>
      </c>
      <c r="G3904" s="1648">
        <v>25</v>
      </c>
      <c r="H3904" s="1648">
        <v>350</v>
      </c>
      <c r="I3904" s="1648"/>
      <c r="J3904" s="1650">
        <v>199726038555</v>
      </c>
    </row>
    <row r="3905" spans="1:10">
      <c r="A3905" s="13" t="s">
        <v>5278</v>
      </c>
      <c r="B3905" s="13" t="s">
        <v>738</v>
      </c>
      <c r="C3905" s="13" t="s">
        <v>8423</v>
      </c>
      <c r="D3905" s="1608">
        <v>29.09</v>
      </c>
      <c r="E3905" s="210">
        <f>VLOOKUP(A3905,'Lead Sheet'!A:B,2,0)</f>
        <v>0</v>
      </c>
      <c r="F3905" s="1608">
        <f t="shared" si="60"/>
        <v>0</v>
      </c>
      <c r="G3905" s="1648">
        <v>10</v>
      </c>
      <c r="H3905" s="1648">
        <v>200</v>
      </c>
      <c r="I3905" s="1648"/>
      <c r="J3905" s="1650">
        <v>199726038562</v>
      </c>
    </row>
    <row r="3906" spans="1:10">
      <c r="A3906" s="13" t="s">
        <v>5278</v>
      </c>
      <c r="B3906" s="13" t="s">
        <v>739</v>
      </c>
      <c r="C3906" s="13" t="s">
        <v>8424</v>
      </c>
      <c r="D3906" s="1608">
        <v>25.830000000000002</v>
      </c>
      <c r="E3906" s="210">
        <f>VLOOKUP(A3906,'Lead Sheet'!A:B,2,0)</f>
        <v>0</v>
      </c>
      <c r="F3906" s="1608">
        <f t="shared" si="60"/>
        <v>0</v>
      </c>
      <c r="G3906" s="1648">
        <v>10</v>
      </c>
      <c r="H3906" s="1648">
        <v>200</v>
      </c>
      <c r="I3906" s="1648"/>
      <c r="J3906" s="1650">
        <v>199726038579</v>
      </c>
    </row>
    <row r="3907" spans="1:10">
      <c r="A3907" s="13" t="s">
        <v>5278</v>
      </c>
      <c r="B3907" s="13" t="s">
        <v>740</v>
      </c>
      <c r="C3907" s="13" t="s">
        <v>8425</v>
      </c>
      <c r="D3907" s="1608">
        <v>24.110000000000003</v>
      </c>
      <c r="E3907" s="210">
        <f>VLOOKUP(A3907,'Lead Sheet'!A:B,2,0)</f>
        <v>0</v>
      </c>
      <c r="F3907" s="1608">
        <f t="shared" ref="F3907:F3970" si="61">IFERROR(D3907*E3907,"NET")</f>
        <v>0</v>
      </c>
      <c r="G3907" s="1648">
        <v>10</v>
      </c>
      <c r="H3907" s="1648">
        <v>160</v>
      </c>
      <c r="I3907" s="1648"/>
      <c r="J3907" s="1650">
        <v>199726038586</v>
      </c>
    </row>
    <row r="3908" spans="1:10">
      <c r="A3908" s="13" t="s">
        <v>5278</v>
      </c>
      <c r="B3908" s="13" t="s">
        <v>741</v>
      </c>
      <c r="C3908" s="13" t="s">
        <v>8426</v>
      </c>
      <c r="D3908" s="1608">
        <v>35.53</v>
      </c>
      <c r="E3908" s="210">
        <f>VLOOKUP(A3908,'Lead Sheet'!A:B,2,0)</f>
        <v>0</v>
      </c>
      <c r="F3908" s="1608">
        <f t="shared" si="61"/>
        <v>0</v>
      </c>
      <c r="G3908" s="1648">
        <v>1</v>
      </c>
      <c r="H3908" s="1648">
        <v>100</v>
      </c>
      <c r="I3908" s="1648"/>
      <c r="J3908" s="1650">
        <v>199726038593</v>
      </c>
    </row>
    <row r="3909" spans="1:10">
      <c r="A3909" s="13" t="s">
        <v>5278</v>
      </c>
      <c r="B3909" s="13" t="s">
        <v>742</v>
      </c>
      <c r="C3909" s="13" t="s">
        <v>8427</v>
      </c>
      <c r="D3909" s="1608">
        <v>33.53</v>
      </c>
      <c r="E3909" s="210">
        <f>VLOOKUP(A3909,'Lead Sheet'!A:B,2,0)</f>
        <v>0</v>
      </c>
      <c r="F3909" s="1608">
        <f t="shared" si="61"/>
        <v>0</v>
      </c>
      <c r="G3909" s="1648">
        <v>1</v>
      </c>
      <c r="H3909" s="1648">
        <v>100</v>
      </c>
      <c r="I3909" s="1648"/>
      <c r="J3909" s="1650">
        <v>199726038609</v>
      </c>
    </row>
    <row r="3910" spans="1:10">
      <c r="A3910" s="13" t="s">
        <v>5278</v>
      </c>
      <c r="B3910" s="13" t="s">
        <v>743</v>
      </c>
      <c r="C3910" s="13" t="s">
        <v>8428</v>
      </c>
      <c r="D3910" s="1608">
        <v>33.53</v>
      </c>
      <c r="E3910" s="210">
        <f>VLOOKUP(A3910,'Lead Sheet'!A:B,2,0)</f>
        <v>0</v>
      </c>
      <c r="F3910" s="1608">
        <f t="shared" si="61"/>
        <v>0</v>
      </c>
      <c r="G3910" s="1648">
        <v>1</v>
      </c>
      <c r="H3910" s="1648">
        <v>100</v>
      </c>
      <c r="I3910" s="1648"/>
      <c r="J3910" s="1650">
        <v>199726038616</v>
      </c>
    </row>
    <row r="3911" spans="1:10">
      <c r="A3911" s="13" t="s">
        <v>5278</v>
      </c>
      <c r="B3911" s="13" t="s">
        <v>744</v>
      </c>
      <c r="C3911" s="13" t="s">
        <v>8429</v>
      </c>
      <c r="D3911" s="1608">
        <v>60.11</v>
      </c>
      <c r="E3911" s="210">
        <f>VLOOKUP(A3911,'Lead Sheet'!A:B,2,0)</f>
        <v>0</v>
      </c>
      <c r="F3911" s="1608">
        <f t="shared" si="61"/>
        <v>0</v>
      </c>
      <c r="G3911" s="1648">
        <v>1</v>
      </c>
      <c r="H3911" s="1648">
        <v>100</v>
      </c>
      <c r="I3911" s="1648"/>
      <c r="J3911" s="1650">
        <v>199726038623</v>
      </c>
    </row>
    <row r="3912" spans="1:10">
      <c r="A3912" s="13" t="s">
        <v>5278</v>
      </c>
      <c r="B3912" s="13" t="s">
        <v>745</v>
      </c>
      <c r="C3912" s="13" t="s">
        <v>8430</v>
      </c>
      <c r="D3912" s="1608">
        <v>56.58</v>
      </c>
      <c r="E3912" s="210">
        <f>VLOOKUP(A3912,'Lead Sheet'!A:B,2,0)</f>
        <v>0</v>
      </c>
      <c r="F3912" s="1608">
        <f t="shared" si="61"/>
        <v>0</v>
      </c>
      <c r="G3912" s="1648">
        <v>1</v>
      </c>
      <c r="H3912" s="1648">
        <v>100</v>
      </c>
      <c r="I3912" s="1648"/>
      <c r="J3912" s="1650">
        <v>199726038630</v>
      </c>
    </row>
    <row r="3913" spans="1:10">
      <c r="A3913" s="13" t="s">
        <v>5278</v>
      </c>
      <c r="B3913" s="13" t="s">
        <v>746</v>
      </c>
      <c r="C3913" s="13" t="s">
        <v>8431</v>
      </c>
      <c r="D3913" s="1608">
        <v>56.58</v>
      </c>
      <c r="E3913" s="210">
        <f>VLOOKUP(A3913,'Lead Sheet'!A:B,2,0)</f>
        <v>0</v>
      </c>
      <c r="F3913" s="1608">
        <f t="shared" si="61"/>
        <v>0</v>
      </c>
      <c r="G3913" s="1648">
        <v>1</v>
      </c>
      <c r="H3913" s="1648">
        <v>100</v>
      </c>
      <c r="I3913" s="1648"/>
      <c r="J3913" s="1650">
        <v>199726038647</v>
      </c>
    </row>
    <row r="3914" spans="1:10">
      <c r="A3914" s="13" t="s">
        <v>5278</v>
      </c>
      <c r="B3914" s="13" t="s">
        <v>747</v>
      </c>
      <c r="C3914" s="13" t="s">
        <v>8432</v>
      </c>
      <c r="D3914" s="1608">
        <v>55.5</v>
      </c>
      <c r="E3914" s="210">
        <f>VLOOKUP(A3914,'Lead Sheet'!A:B,2,0)</f>
        <v>0</v>
      </c>
      <c r="F3914" s="1608">
        <f t="shared" si="61"/>
        <v>0</v>
      </c>
      <c r="G3914" s="1648">
        <v>1</v>
      </c>
      <c r="H3914" s="1648">
        <v>100</v>
      </c>
      <c r="I3914" s="1648"/>
      <c r="J3914" s="1650">
        <v>199726038654</v>
      </c>
    </row>
    <row r="3915" spans="1:10">
      <c r="A3915" s="13" t="s">
        <v>5278</v>
      </c>
      <c r="B3915" s="13" t="s">
        <v>748</v>
      </c>
      <c r="C3915" s="13" t="s">
        <v>8433</v>
      </c>
      <c r="D3915" s="1608">
        <v>97.8</v>
      </c>
      <c r="E3915" s="210">
        <f>VLOOKUP(A3915,'Lead Sheet'!A:B,2,0)</f>
        <v>0</v>
      </c>
      <c r="F3915" s="1608">
        <f t="shared" si="61"/>
        <v>0</v>
      </c>
      <c r="G3915" s="1648">
        <v>1</v>
      </c>
      <c r="H3915" s="1648">
        <v>50</v>
      </c>
      <c r="I3915" s="1648"/>
      <c r="J3915" s="1650">
        <v>199726038661</v>
      </c>
    </row>
    <row r="3916" spans="1:10">
      <c r="A3916" s="13" t="s">
        <v>5278</v>
      </c>
      <c r="B3916" s="13" t="s">
        <v>749</v>
      </c>
      <c r="C3916" s="13" t="s">
        <v>8434</v>
      </c>
      <c r="D3916" s="1608">
        <v>93.95</v>
      </c>
      <c r="E3916" s="210">
        <f>VLOOKUP(A3916,'Lead Sheet'!A:B,2,0)</f>
        <v>0</v>
      </c>
      <c r="F3916" s="1608">
        <f t="shared" si="61"/>
        <v>0</v>
      </c>
      <c r="G3916" s="1648">
        <v>1</v>
      </c>
      <c r="H3916" s="1648">
        <v>50</v>
      </c>
      <c r="I3916" s="1648"/>
      <c r="J3916" s="1650">
        <v>199726038678</v>
      </c>
    </row>
    <row r="3917" spans="1:10">
      <c r="A3917" s="13" t="s">
        <v>5278</v>
      </c>
      <c r="B3917" s="13" t="s">
        <v>750</v>
      </c>
      <c r="C3917" s="13" t="s">
        <v>8435</v>
      </c>
      <c r="D3917" s="1608">
        <v>92.18</v>
      </c>
      <c r="E3917" s="210">
        <f>VLOOKUP(A3917,'Lead Sheet'!A:B,2,0)</f>
        <v>0</v>
      </c>
      <c r="F3917" s="1608">
        <f t="shared" si="61"/>
        <v>0</v>
      </c>
      <c r="G3917" s="1648">
        <v>1</v>
      </c>
      <c r="H3917" s="1648">
        <v>50</v>
      </c>
      <c r="I3917" s="1648"/>
      <c r="J3917" s="1650">
        <v>199726038685</v>
      </c>
    </row>
    <row r="3918" spans="1:10">
      <c r="A3918" s="13" t="s">
        <v>5278</v>
      </c>
      <c r="B3918" s="13" t="s">
        <v>751</v>
      </c>
      <c r="C3918" s="13" t="s">
        <v>8436</v>
      </c>
      <c r="D3918" s="1608">
        <v>85.710000000000008</v>
      </c>
      <c r="E3918" s="210">
        <f>VLOOKUP(A3918,'Lead Sheet'!A:B,2,0)</f>
        <v>0</v>
      </c>
      <c r="F3918" s="1608">
        <f t="shared" si="61"/>
        <v>0</v>
      </c>
      <c r="G3918" s="1648">
        <v>1</v>
      </c>
      <c r="H3918" s="1648">
        <v>50</v>
      </c>
      <c r="I3918" s="1648"/>
      <c r="J3918" s="1650">
        <v>199726038692</v>
      </c>
    </row>
    <row r="3919" spans="1:10">
      <c r="A3919" s="13" t="s">
        <v>5278</v>
      </c>
      <c r="B3919" s="13" t="s">
        <v>752</v>
      </c>
      <c r="C3919" s="13" t="s">
        <v>8437</v>
      </c>
      <c r="D3919" s="1608">
        <v>85.710000000000008</v>
      </c>
      <c r="E3919" s="210">
        <f>VLOOKUP(A3919,'Lead Sheet'!A:B,2,0)</f>
        <v>0</v>
      </c>
      <c r="F3919" s="1608">
        <f t="shared" si="61"/>
        <v>0</v>
      </c>
      <c r="G3919" s="1648">
        <v>1</v>
      </c>
      <c r="H3919" s="1648">
        <v>50</v>
      </c>
      <c r="I3919" s="1648"/>
      <c r="J3919" s="1650">
        <v>199726038708</v>
      </c>
    </row>
    <row r="3920" spans="1:10">
      <c r="A3920" s="13" t="s">
        <v>5278</v>
      </c>
      <c r="B3920" s="13" t="s">
        <v>753</v>
      </c>
      <c r="C3920" s="13" t="s">
        <v>8438</v>
      </c>
      <c r="D3920" s="1608">
        <v>204.63</v>
      </c>
      <c r="E3920" s="210">
        <f>VLOOKUP(A3920,'Lead Sheet'!A:B,2,0)</f>
        <v>0</v>
      </c>
      <c r="F3920" s="1608">
        <f t="shared" si="61"/>
        <v>0</v>
      </c>
      <c r="G3920" s="1648">
        <v>1</v>
      </c>
      <c r="H3920" s="1648">
        <v>30</v>
      </c>
      <c r="I3920" s="1648"/>
      <c r="J3920" s="1650">
        <v>199726038715</v>
      </c>
    </row>
    <row r="3921" spans="1:10">
      <c r="A3921" s="13" t="s">
        <v>5278</v>
      </c>
      <c r="B3921" s="13" t="s">
        <v>754</v>
      </c>
      <c r="C3921" s="13" t="s">
        <v>8439</v>
      </c>
      <c r="D3921" s="1608">
        <v>203.32</v>
      </c>
      <c r="E3921" s="210">
        <f>VLOOKUP(A3921,'Lead Sheet'!A:B,2,0)</f>
        <v>0</v>
      </c>
      <c r="F3921" s="1608">
        <f t="shared" si="61"/>
        <v>0</v>
      </c>
      <c r="G3921" s="1648">
        <v>1</v>
      </c>
      <c r="H3921" s="1648">
        <v>30</v>
      </c>
      <c r="I3921" s="1648"/>
      <c r="J3921" s="1650">
        <v>199726038722</v>
      </c>
    </row>
    <row r="3922" spans="1:10">
      <c r="A3922" s="13" t="s">
        <v>5278</v>
      </c>
      <c r="B3922" s="13" t="s">
        <v>755</v>
      </c>
      <c r="C3922" s="13" t="s">
        <v>8440</v>
      </c>
      <c r="D3922" s="1608">
        <v>179.98</v>
      </c>
      <c r="E3922" s="210">
        <f>VLOOKUP(A3922,'Lead Sheet'!A:B,2,0)</f>
        <v>0</v>
      </c>
      <c r="F3922" s="1608">
        <f t="shared" si="61"/>
        <v>0</v>
      </c>
      <c r="G3922" s="1648">
        <v>1</v>
      </c>
      <c r="H3922" s="1648">
        <v>30</v>
      </c>
      <c r="I3922" s="1648"/>
      <c r="J3922" s="1650">
        <v>199726038739</v>
      </c>
    </row>
    <row r="3923" spans="1:10">
      <c r="A3923" s="13" t="s">
        <v>5278</v>
      </c>
      <c r="B3923" s="13" t="s">
        <v>756</v>
      </c>
      <c r="C3923" s="13" t="s">
        <v>8441</v>
      </c>
      <c r="D3923" s="1608">
        <v>176.23999999999998</v>
      </c>
      <c r="E3923" s="210">
        <f>VLOOKUP(A3923,'Lead Sheet'!A:B,2,0)</f>
        <v>0</v>
      </c>
      <c r="F3923" s="1608">
        <f t="shared" si="61"/>
        <v>0</v>
      </c>
      <c r="G3923" s="1648">
        <v>1</v>
      </c>
      <c r="H3923" s="1648">
        <v>30</v>
      </c>
      <c r="I3923" s="1648"/>
      <c r="J3923" s="1650">
        <v>199726038746</v>
      </c>
    </row>
    <row r="3924" spans="1:10">
      <c r="A3924" s="13" t="s">
        <v>5278</v>
      </c>
      <c r="B3924" s="13" t="s">
        <v>757</v>
      </c>
      <c r="C3924" s="13" t="s">
        <v>8442</v>
      </c>
      <c r="D3924" s="1608">
        <v>238.35</v>
      </c>
      <c r="E3924" s="210">
        <f>VLOOKUP(A3924,'Lead Sheet'!A:B,2,0)</f>
        <v>0</v>
      </c>
      <c r="F3924" s="1608">
        <f t="shared" si="61"/>
        <v>0</v>
      </c>
      <c r="G3924" s="1648">
        <v>1</v>
      </c>
      <c r="H3924" s="1648">
        <v>20</v>
      </c>
      <c r="I3924" s="1648"/>
      <c r="J3924" s="1650">
        <v>199726038753</v>
      </c>
    </row>
    <row r="3925" spans="1:10">
      <c r="A3925" s="13" t="s">
        <v>5278</v>
      </c>
      <c r="B3925" s="13" t="s">
        <v>758</v>
      </c>
      <c r="C3925" s="13" t="s">
        <v>8443</v>
      </c>
      <c r="D3925" s="1608">
        <v>213.35999999999999</v>
      </c>
      <c r="E3925" s="210">
        <f>VLOOKUP(A3925,'Lead Sheet'!A:B,2,0)</f>
        <v>0</v>
      </c>
      <c r="F3925" s="1608">
        <f t="shared" si="61"/>
        <v>0</v>
      </c>
      <c r="G3925" s="1648">
        <v>1</v>
      </c>
      <c r="H3925" s="1648">
        <v>20</v>
      </c>
      <c r="I3925" s="1648"/>
      <c r="J3925" s="1650">
        <v>199726038760</v>
      </c>
    </row>
    <row r="3926" spans="1:10">
      <c r="A3926" s="13" t="s">
        <v>5278</v>
      </c>
      <c r="B3926" s="13" t="s">
        <v>759</v>
      </c>
      <c r="C3926" s="13" t="s">
        <v>8444</v>
      </c>
      <c r="D3926" s="1608">
        <v>217.82999999999998</v>
      </c>
      <c r="E3926" s="210">
        <f>VLOOKUP(A3926,'Lead Sheet'!A:B,2,0)</f>
        <v>0</v>
      </c>
      <c r="F3926" s="1608">
        <f t="shared" si="61"/>
        <v>0</v>
      </c>
      <c r="G3926" s="1648">
        <v>1</v>
      </c>
      <c r="H3926" s="1648">
        <v>15</v>
      </c>
      <c r="I3926" s="1648"/>
      <c r="J3926" s="1650">
        <v>199726038777</v>
      </c>
    </row>
    <row r="3927" spans="1:10">
      <c r="A3927" s="13" t="s">
        <v>5278</v>
      </c>
      <c r="B3927" s="13" t="s">
        <v>760</v>
      </c>
      <c r="C3927" s="13" t="s">
        <v>8445</v>
      </c>
      <c r="D3927" s="1608">
        <v>472.92</v>
      </c>
      <c r="E3927" s="210">
        <f>VLOOKUP(A3927,'Lead Sheet'!A:B,2,0)</f>
        <v>0</v>
      </c>
      <c r="F3927" s="1608">
        <f t="shared" si="61"/>
        <v>0</v>
      </c>
      <c r="G3927" s="1648">
        <v>1</v>
      </c>
      <c r="H3927" s="1648">
        <v>18</v>
      </c>
      <c r="I3927" s="1648"/>
      <c r="J3927" s="1650">
        <v>199726038784</v>
      </c>
    </row>
    <row r="3928" spans="1:10">
      <c r="A3928" s="13" t="s">
        <v>5278</v>
      </c>
      <c r="B3928" s="13" t="s">
        <v>761</v>
      </c>
      <c r="C3928" s="13" t="s">
        <v>8446</v>
      </c>
      <c r="D3928" s="1608">
        <v>491.89</v>
      </c>
      <c r="E3928" s="210">
        <f>VLOOKUP(A3928,'Lead Sheet'!A:B,2,0)</f>
        <v>0</v>
      </c>
      <c r="F3928" s="1608">
        <f t="shared" si="61"/>
        <v>0</v>
      </c>
      <c r="G3928" s="1648">
        <v>1</v>
      </c>
      <c r="H3928" s="1648">
        <v>18</v>
      </c>
      <c r="I3928" s="1648"/>
      <c r="J3928" s="1650">
        <v>199726038791</v>
      </c>
    </row>
    <row r="3929" spans="1:10">
      <c r="A3929" s="13" t="s">
        <v>5278</v>
      </c>
      <c r="B3929" s="13" t="s">
        <v>762</v>
      </c>
      <c r="C3929" s="13" t="s">
        <v>8447</v>
      </c>
      <c r="D3929" s="1608">
        <v>432.45</v>
      </c>
      <c r="E3929" s="210">
        <f>VLOOKUP(A3929,'Lead Sheet'!A:B,2,0)</f>
        <v>0</v>
      </c>
      <c r="F3929" s="1608">
        <f t="shared" si="61"/>
        <v>0</v>
      </c>
      <c r="G3929" s="1648">
        <v>1</v>
      </c>
      <c r="H3929" s="1648">
        <v>18</v>
      </c>
      <c r="I3929" s="1648"/>
      <c r="J3929" s="1650">
        <v>199726038807</v>
      </c>
    </row>
    <row r="3930" spans="1:10">
      <c r="A3930" s="13" t="s">
        <v>5278</v>
      </c>
      <c r="B3930" s="13" t="s">
        <v>763</v>
      </c>
      <c r="C3930" s="13" t="s">
        <v>8448</v>
      </c>
      <c r="D3930" s="1608">
        <v>2615.8000000000002</v>
      </c>
      <c r="E3930" s="210">
        <f>VLOOKUP(A3930,'Lead Sheet'!A:B,2,0)</f>
        <v>0</v>
      </c>
      <c r="F3930" s="1608">
        <f t="shared" si="61"/>
        <v>0</v>
      </c>
      <c r="G3930" s="1648">
        <v>1</v>
      </c>
      <c r="H3930" s="1648">
        <v>4</v>
      </c>
      <c r="I3930" s="1648"/>
      <c r="J3930" s="1650">
        <v>199726038814</v>
      </c>
    </row>
    <row r="3931" spans="1:10">
      <c r="A3931" s="13" t="s">
        <v>5278</v>
      </c>
      <c r="B3931" s="13" t="s">
        <v>764</v>
      </c>
      <c r="C3931" s="13" t="s">
        <v>8449</v>
      </c>
      <c r="D3931" s="1608">
        <v>2615.8000000000002</v>
      </c>
      <c r="E3931" s="210">
        <f>VLOOKUP(A3931,'Lead Sheet'!A:B,2,0)</f>
        <v>0</v>
      </c>
      <c r="F3931" s="1608">
        <f t="shared" si="61"/>
        <v>0</v>
      </c>
      <c r="G3931" s="1648">
        <v>1</v>
      </c>
      <c r="H3931" s="1648">
        <v>4</v>
      </c>
      <c r="I3931" s="1648"/>
      <c r="J3931" s="1650">
        <v>199726038821</v>
      </c>
    </row>
    <row r="3932" spans="1:10">
      <c r="A3932" s="13" t="s">
        <v>5278</v>
      </c>
      <c r="B3932" s="13" t="s">
        <v>852</v>
      </c>
      <c r="C3932" s="13" t="s">
        <v>7316</v>
      </c>
      <c r="D3932" s="1608">
        <v>9.86</v>
      </c>
      <c r="E3932" s="210">
        <f>VLOOKUP(A3932,'Lead Sheet'!A:B,2,0)</f>
        <v>0</v>
      </c>
      <c r="F3932" s="1608">
        <f t="shared" si="61"/>
        <v>0</v>
      </c>
      <c r="G3932" s="1648">
        <v>25</v>
      </c>
      <c r="H3932" s="1648">
        <v>3300</v>
      </c>
      <c r="I3932" s="1648"/>
      <c r="J3932" s="1650">
        <v>199726038838</v>
      </c>
    </row>
    <row r="3933" spans="1:10">
      <c r="A3933" s="13" t="s">
        <v>5278</v>
      </c>
      <c r="B3933" s="13" t="s">
        <v>854</v>
      </c>
      <c r="C3933" s="13" t="s">
        <v>7317</v>
      </c>
      <c r="D3933" s="1608">
        <v>10.199999999999999</v>
      </c>
      <c r="E3933" s="210">
        <f>VLOOKUP(A3933,'Lead Sheet'!A:B,2,0)</f>
        <v>0</v>
      </c>
      <c r="F3933" s="1608">
        <f t="shared" si="61"/>
        <v>0</v>
      </c>
      <c r="G3933" s="1648">
        <v>25</v>
      </c>
      <c r="H3933" s="1648">
        <v>1200</v>
      </c>
      <c r="I3933" s="1648"/>
      <c r="J3933" s="1650">
        <v>199726038845</v>
      </c>
    </row>
    <row r="3934" spans="1:10">
      <c r="A3934" s="13" t="s">
        <v>5278</v>
      </c>
      <c r="B3934" s="13" t="s">
        <v>855</v>
      </c>
      <c r="C3934" s="13" t="s">
        <v>7318</v>
      </c>
      <c r="D3934" s="1608">
        <v>9.65</v>
      </c>
      <c r="E3934" s="210">
        <f>VLOOKUP(A3934,'Lead Sheet'!A:B,2,0)</f>
        <v>0</v>
      </c>
      <c r="F3934" s="1608">
        <f t="shared" si="61"/>
        <v>0</v>
      </c>
      <c r="G3934" s="1648">
        <v>25</v>
      </c>
      <c r="H3934" s="1648">
        <v>1000</v>
      </c>
      <c r="I3934" s="1648"/>
      <c r="J3934" s="1650">
        <v>199726038852</v>
      </c>
    </row>
    <row r="3935" spans="1:10">
      <c r="A3935" s="13" t="s">
        <v>5278</v>
      </c>
      <c r="B3935" s="13" t="s">
        <v>856</v>
      </c>
      <c r="C3935" s="13" t="s">
        <v>7319</v>
      </c>
      <c r="D3935" s="1608">
        <v>8.68</v>
      </c>
      <c r="E3935" s="210">
        <f>VLOOKUP(A3935,'Lead Sheet'!A:B,2,0)</f>
        <v>0</v>
      </c>
      <c r="F3935" s="1608">
        <f t="shared" si="61"/>
        <v>0</v>
      </c>
      <c r="G3935" s="1648">
        <v>25</v>
      </c>
      <c r="H3935" s="1648">
        <v>1000</v>
      </c>
      <c r="I3935" s="1648"/>
      <c r="J3935" s="1650">
        <v>199726038869</v>
      </c>
    </row>
    <row r="3936" spans="1:10">
      <c r="A3936" s="13" t="s">
        <v>5278</v>
      </c>
      <c r="B3936" s="13" t="s">
        <v>857</v>
      </c>
      <c r="C3936" s="13" t="s">
        <v>7320</v>
      </c>
      <c r="D3936" s="1608">
        <v>20.98</v>
      </c>
      <c r="E3936" s="210">
        <f>VLOOKUP(A3936,'Lead Sheet'!A:B,2,0)</f>
        <v>0</v>
      </c>
      <c r="F3936" s="1608">
        <f t="shared" si="61"/>
        <v>0</v>
      </c>
      <c r="G3936" s="1648">
        <v>25</v>
      </c>
      <c r="H3936" s="1648">
        <v>500</v>
      </c>
      <c r="I3936" s="1648"/>
      <c r="J3936" s="1650">
        <v>199726038876</v>
      </c>
    </row>
    <row r="3937" spans="1:10">
      <c r="A3937" s="13" t="s">
        <v>5278</v>
      </c>
      <c r="B3937" s="13" t="s">
        <v>858</v>
      </c>
      <c r="C3937" s="13" t="s">
        <v>7321</v>
      </c>
      <c r="D3937" s="1608">
        <v>20.75</v>
      </c>
      <c r="E3937" s="210">
        <f>VLOOKUP(A3937,'Lead Sheet'!A:B,2,0)</f>
        <v>0</v>
      </c>
      <c r="F3937" s="1608">
        <f t="shared" si="61"/>
        <v>0</v>
      </c>
      <c r="G3937" s="1648">
        <v>25</v>
      </c>
      <c r="H3937" s="1648">
        <v>500</v>
      </c>
      <c r="I3937" s="1648"/>
      <c r="J3937" s="1650">
        <v>199726038883</v>
      </c>
    </row>
    <row r="3938" spans="1:10">
      <c r="A3938" s="13" t="s">
        <v>5278</v>
      </c>
      <c r="B3938" s="13" t="s">
        <v>859</v>
      </c>
      <c r="C3938" s="13" t="s">
        <v>7322</v>
      </c>
      <c r="D3938" s="1608">
        <v>17.150000000000002</v>
      </c>
      <c r="E3938" s="210">
        <f>VLOOKUP(A3938,'Lead Sheet'!A:B,2,0)</f>
        <v>0</v>
      </c>
      <c r="F3938" s="1608">
        <f t="shared" si="61"/>
        <v>0</v>
      </c>
      <c r="G3938" s="1648">
        <v>25</v>
      </c>
      <c r="H3938" s="1648">
        <v>400</v>
      </c>
      <c r="I3938" s="1648"/>
      <c r="J3938" s="1650">
        <v>199726038890</v>
      </c>
    </row>
    <row r="3939" spans="1:10">
      <c r="A3939" s="13" t="s">
        <v>5278</v>
      </c>
      <c r="B3939" s="13" t="s">
        <v>860</v>
      </c>
      <c r="C3939" s="13" t="s">
        <v>7323</v>
      </c>
      <c r="D3939" s="1608">
        <v>13.09</v>
      </c>
      <c r="E3939" s="210">
        <f>VLOOKUP(A3939,'Lead Sheet'!A:B,2,0)</f>
        <v>0</v>
      </c>
      <c r="F3939" s="1608">
        <f t="shared" si="61"/>
        <v>0</v>
      </c>
      <c r="G3939" s="1648">
        <v>25</v>
      </c>
      <c r="H3939" s="1648">
        <v>400</v>
      </c>
      <c r="I3939" s="1648"/>
      <c r="J3939" s="1650">
        <v>199726038906</v>
      </c>
    </row>
    <row r="3940" spans="1:10">
      <c r="A3940" s="13" t="s">
        <v>5278</v>
      </c>
      <c r="B3940" s="13" t="s">
        <v>861</v>
      </c>
      <c r="C3940" s="13" t="s">
        <v>7324</v>
      </c>
      <c r="D3940" s="1608">
        <v>13.23</v>
      </c>
      <c r="E3940" s="210">
        <f>VLOOKUP(A3940,'Lead Sheet'!A:B,2,0)</f>
        <v>0</v>
      </c>
      <c r="F3940" s="1608">
        <f t="shared" si="61"/>
        <v>0</v>
      </c>
      <c r="G3940" s="1648">
        <v>25</v>
      </c>
      <c r="H3940" s="1648">
        <v>400</v>
      </c>
      <c r="I3940" s="1648"/>
      <c r="J3940" s="1650">
        <v>199726038913</v>
      </c>
    </row>
    <row r="3941" spans="1:10">
      <c r="A3941" s="13" t="s">
        <v>5278</v>
      </c>
      <c r="B3941" s="13" t="s">
        <v>862</v>
      </c>
      <c r="C3941" s="13" t="s">
        <v>7325</v>
      </c>
      <c r="D3941" s="1608">
        <v>24.76</v>
      </c>
      <c r="E3941" s="210">
        <f>VLOOKUP(A3941,'Lead Sheet'!A:B,2,0)</f>
        <v>0</v>
      </c>
      <c r="F3941" s="1608">
        <f t="shared" si="61"/>
        <v>0</v>
      </c>
      <c r="G3941" s="1648">
        <v>10</v>
      </c>
      <c r="H3941" s="1648">
        <v>200</v>
      </c>
      <c r="I3941" s="1648"/>
      <c r="J3941" s="1650">
        <v>199726038920</v>
      </c>
    </row>
    <row r="3942" spans="1:10">
      <c r="A3942" s="13" t="s">
        <v>5278</v>
      </c>
      <c r="B3942" s="13" t="s">
        <v>863</v>
      </c>
      <c r="C3942" s="13" t="s">
        <v>7326</v>
      </c>
      <c r="D3942" s="1608">
        <v>26.16</v>
      </c>
      <c r="E3942" s="210">
        <f>VLOOKUP(A3942,'Lead Sheet'!A:B,2,0)</f>
        <v>0</v>
      </c>
      <c r="F3942" s="1608">
        <f t="shared" si="61"/>
        <v>0</v>
      </c>
      <c r="G3942" s="1648">
        <v>10</v>
      </c>
      <c r="H3942" s="1648">
        <v>200</v>
      </c>
      <c r="I3942" s="1648"/>
      <c r="J3942" s="1650">
        <v>199726038937</v>
      </c>
    </row>
    <row r="3943" spans="1:10">
      <c r="A3943" s="13" t="s">
        <v>5278</v>
      </c>
      <c r="B3943" s="13" t="s">
        <v>864</v>
      </c>
      <c r="C3943" s="13" t="s">
        <v>7327</v>
      </c>
      <c r="D3943" s="1608">
        <v>24.360000000000003</v>
      </c>
      <c r="E3943" s="210">
        <f>VLOOKUP(A3943,'Lead Sheet'!A:B,2,0)</f>
        <v>0</v>
      </c>
      <c r="F3943" s="1608">
        <f t="shared" si="61"/>
        <v>0</v>
      </c>
      <c r="G3943" s="1648">
        <v>10</v>
      </c>
      <c r="H3943" s="1648">
        <v>200</v>
      </c>
      <c r="I3943" s="1648"/>
      <c r="J3943" s="1650">
        <v>199726038944</v>
      </c>
    </row>
    <row r="3944" spans="1:10">
      <c r="A3944" s="13" t="s">
        <v>5278</v>
      </c>
      <c r="B3944" s="13" t="s">
        <v>865</v>
      </c>
      <c r="C3944" s="13" t="s">
        <v>7328</v>
      </c>
      <c r="D3944" s="1608">
        <v>20.51</v>
      </c>
      <c r="E3944" s="210">
        <f>VLOOKUP(A3944,'Lead Sheet'!A:B,2,0)</f>
        <v>0</v>
      </c>
      <c r="F3944" s="1608">
        <f t="shared" si="61"/>
        <v>0</v>
      </c>
      <c r="G3944" s="1648">
        <v>10</v>
      </c>
      <c r="H3944" s="1648">
        <v>160</v>
      </c>
      <c r="I3944" s="1648"/>
      <c r="J3944" s="1650">
        <v>199726038951</v>
      </c>
    </row>
    <row r="3945" spans="1:10">
      <c r="A3945" s="13" t="s">
        <v>5278</v>
      </c>
      <c r="B3945" s="13" t="s">
        <v>866</v>
      </c>
      <c r="C3945" s="13" t="s">
        <v>7329</v>
      </c>
      <c r="D3945" s="1608">
        <v>36.57</v>
      </c>
      <c r="E3945" s="210">
        <f>VLOOKUP(A3945,'Lead Sheet'!A:B,2,0)</f>
        <v>0</v>
      </c>
      <c r="F3945" s="1608">
        <f t="shared" si="61"/>
        <v>0</v>
      </c>
      <c r="G3945" s="1648">
        <v>1</v>
      </c>
      <c r="H3945" s="1648">
        <v>100</v>
      </c>
      <c r="I3945" s="1648"/>
      <c r="J3945" s="1650">
        <v>199726038968</v>
      </c>
    </row>
    <row r="3946" spans="1:10">
      <c r="A3946" s="13" t="s">
        <v>5278</v>
      </c>
      <c r="B3946" s="13" t="s">
        <v>867</v>
      </c>
      <c r="C3946" s="13" t="s">
        <v>7330</v>
      </c>
      <c r="D3946" s="1608">
        <v>36.57</v>
      </c>
      <c r="E3946" s="210">
        <f>VLOOKUP(A3946,'Lead Sheet'!A:B,2,0)</f>
        <v>0</v>
      </c>
      <c r="F3946" s="1608">
        <f t="shared" si="61"/>
        <v>0</v>
      </c>
      <c r="G3946" s="1648">
        <v>1</v>
      </c>
      <c r="H3946" s="1648">
        <v>100</v>
      </c>
      <c r="I3946" s="1648"/>
      <c r="J3946" s="1650">
        <v>199726038975</v>
      </c>
    </row>
    <row r="3947" spans="1:10">
      <c r="A3947" s="13" t="s">
        <v>5278</v>
      </c>
      <c r="B3947" s="13" t="s">
        <v>868</v>
      </c>
      <c r="C3947" s="13" t="s">
        <v>7331</v>
      </c>
      <c r="D3947" s="1608">
        <v>37.32</v>
      </c>
      <c r="E3947" s="210">
        <f>VLOOKUP(A3947,'Lead Sheet'!A:B,2,0)</f>
        <v>0</v>
      </c>
      <c r="F3947" s="1608">
        <f t="shared" si="61"/>
        <v>0</v>
      </c>
      <c r="G3947" s="1648">
        <v>1</v>
      </c>
      <c r="H3947" s="1648">
        <v>100</v>
      </c>
      <c r="I3947" s="1648"/>
      <c r="J3947" s="1650">
        <v>199726038982</v>
      </c>
    </row>
    <row r="3948" spans="1:10">
      <c r="A3948" s="13" t="s">
        <v>5278</v>
      </c>
      <c r="B3948" s="13" t="s">
        <v>869</v>
      </c>
      <c r="C3948" s="13" t="s">
        <v>7332</v>
      </c>
      <c r="D3948" s="1608">
        <v>48.589999999999996</v>
      </c>
      <c r="E3948" s="210">
        <f>VLOOKUP(A3948,'Lead Sheet'!A:B,2,0)</f>
        <v>0</v>
      </c>
      <c r="F3948" s="1608">
        <f t="shared" si="61"/>
        <v>0</v>
      </c>
      <c r="G3948" s="1648">
        <v>1</v>
      </c>
      <c r="H3948" s="1648">
        <v>100</v>
      </c>
      <c r="I3948" s="1648"/>
      <c r="J3948" s="1650">
        <v>199726038999</v>
      </c>
    </row>
    <row r="3949" spans="1:10">
      <c r="A3949" s="13" t="s">
        <v>5278</v>
      </c>
      <c r="B3949" s="13" t="s">
        <v>870</v>
      </c>
      <c r="C3949" s="13" t="s">
        <v>7333</v>
      </c>
      <c r="D3949" s="1608">
        <v>48.589999999999996</v>
      </c>
      <c r="E3949" s="210">
        <f>VLOOKUP(A3949,'Lead Sheet'!A:B,2,0)</f>
        <v>0</v>
      </c>
      <c r="F3949" s="1608">
        <f t="shared" si="61"/>
        <v>0</v>
      </c>
      <c r="G3949" s="1648">
        <v>1</v>
      </c>
      <c r="H3949" s="1648">
        <v>100</v>
      </c>
      <c r="I3949" s="1648"/>
      <c r="J3949" s="1650">
        <v>199726039002</v>
      </c>
    </row>
    <row r="3950" spans="1:10">
      <c r="A3950" s="13" t="s">
        <v>5278</v>
      </c>
      <c r="B3950" s="13" t="s">
        <v>871</v>
      </c>
      <c r="C3950" s="13" t="s">
        <v>7334</v>
      </c>
      <c r="D3950" s="1608">
        <v>47.69</v>
      </c>
      <c r="E3950" s="210">
        <f>VLOOKUP(A3950,'Lead Sheet'!A:B,2,0)</f>
        <v>0</v>
      </c>
      <c r="F3950" s="1608">
        <f t="shared" si="61"/>
        <v>0</v>
      </c>
      <c r="G3950" s="1648">
        <v>1</v>
      </c>
      <c r="H3950" s="1648">
        <v>100</v>
      </c>
      <c r="I3950" s="1648"/>
      <c r="J3950" s="1650">
        <v>199726039019</v>
      </c>
    </row>
    <row r="3951" spans="1:10">
      <c r="A3951" s="13" t="s">
        <v>5278</v>
      </c>
      <c r="B3951" s="13" t="s">
        <v>872</v>
      </c>
      <c r="C3951" s="13" t="s">
        <v>7335</v>
      </c>
      <c r="D3951" s="1608">
        <v>47.69</v>
      </c>
      <c r="E3951" s="210">
        <f>VLOOKUP(A3951,'Lead Sheet'!A:B,2,0)</f>
        <v>0</v>
      </c>
      <c r="F3951" s="1608">
        <f t="shared" si="61"/>
        <v>0</v>
      </c>
      <c r="G3951" s="1648">
        <v>1</v>
      </c>
      <c r="H3951" s="1648">
        <v>100</v>
      </c>
      <c r="I3951" s="1648"/>
      <c r="J3951" s="1650">
        <v>199726039026</v>
      </c>
    </row>
    <row r="3952" spans="1:10">
      <c r="A3952" s="13" t="s">
        <v>5278</v>
      </c>
      <c r="B3952" s="13" t="s">
        <v>873</v>
      </c>
      <c r="C3952" s="13" t="s">
        <v>7336</v>
      </c>
      <c r="D3952" s="1608">
        <v>102.29</v>
      </c>
      <c r="E3952" s="210">
        <f>VLOOKUP(A3952,'Lead Sheet'!A:B,2,0)</f>
        <v>0</v>
      </c>
      <c r="F3952" s="1608">
        <f t="shared" si="61"/>
        <v>0</v>
      </c>
      <c r="G3952" s="1648">
        <v>1</v>
      </c>
      <c r="H3952" s="1648">
        <v>50</v>
      </c>
      <c r="I3952" s="1648"/>
      <c r="J3952" s="1650">
        <v>199726039033</v>
      </c>
    </row>
    <row r="3953" spans="1:10">
      <c r="A3953" s="13" t="s">
        <v>5278</v>
      </c>
      <c r="B3953" s="13" t="s">
        <v>874</v>
      </c>
      <c r="C3953" s="13" t="s">
        <v>7337</v>
      </c>
      <c r="D3953" s="1608">
        <v>96.36</v>
      </c>
      <c r="E3953" s="210">
        <f>VLOOKUP(A3953,'Lead Sheet'!A:B,2,0)</f>
        <v>0</v>
      </c>
      <c r="F3953" s="1608">
        <f t="shared" si="61"/>
        <v>0</v>
      </c>
      <c r="G3953" s="1648">
        <v>1</v>
      </c>
      <c r="H3953" s="1648">
        <v>50</v>
      </c>
      <c r="I3953" s="1648"/>
      <c r="J3953" s="1650">
        <v>199726039040</v>
      </c>
    </row>
    <row r="3954" spans="1:10">
      <c r="A3954" s="13" t="s">
        <v>5278</v>
      </c>
      <c r="B3954" s="13" t="s">
        <v>875</v>
      </c>
      <c r="C3954" s="13" t="s">
        <v>7338</v>
      </c>
      <c r="D3954" s="1608">
        <v>96.36</v>
      </c>
      <c r="E3954" s="210">
        <f>VLOOKUP(A3954,'Lead Sheet'!A:B,2,0)</f>
        <v>0</v>
      </c>
      <c r="F3954" s="1608">
        <f t="shared" si="61"/>
        <v>0</v>
      </c>
      <c r="G3954" s="1648">
        <v>1</v>
      </c>
      <c r="H3954" s="1648">
        <v>50</v>
      </c>
      <c r="I3954" s="1648"/>
      <c r="J3954" s="1650">
        <v>199726039057</v>
      </c>
    </row>
    <row r="3955" spans="1:10">
      <c r="A3955" s="13" t="s">
        <v>5278</v>
      </c>
      <c r="B3955" s="13" t="s">
        <v>876</v>
      </c>
      <c r="C3955" s="13" t="s">
        <v>7339</v>
      </c>
      <c r="D3955" s="1608">
        <v>89.65</v>
      </c>
      <c r="E3955" s="210">
        <f>VLOOKUP(A3955,'Lead Sheet'!A:B,2,0)</f>
        <v>0</v>
      </c>
      <c r="F3955" s="1608">
        <f t="shared" si="61"/>
        <v>0</v>
      </c>
      <c r="G3955" s="1648">
        <v>1</v>
      </c>
      <c r="H3955" s="1648">
        <v>50</v>
      </c>
      <c r="I3955" s="1648"/>
      <c r="J3955" s="1650">
        <v>199726039064</v>
      </c>
    </row>
    <row r="3956" spans="1:10">
      <c r="A3956" s="13" t="s">
        <v>5278</v>
      </c>
      <c r="B3956" s="13" t="s">
        <v>877</v>
      </c>
      <c r="C3956" s="13" t="s">
        <v>7340</v>
      </c>
      <c r="D3956" s="1608">
        <v>89.65</v>
      </c>
      <c r="E3956" s="210">
        <f>VLOOKUP(A3956,'Lead Sheet'!A:B,2,0)</f>
        <v>0</v>
      </c>
      <c r="F3956" s="1608">
        <f t="shared" si="61"/>
        <v>0</v>
      </c>
      <c r="G3956" s="1648">
        <v>1</v>
      </c>
      <c r="H3956" s="1648">
        <v>50</v>
      </c>
      <c r="I3956" s="1648"/>
      <c r="J3956" s="1650">
        <v>199726039071</v>
      </c>
    </row>
    <row r="3957" spans="1:10">
      <c r="A3957" s="13" t="s">
        <v>5278</v>
      </c>
      <c r="B3957" s="13" t="s">
        <v>878</v>
      </c>
      <c r="C3957" s="13" t="s">
        <v>7341</v>
      </c>
      <c r="D3957" s="1608">
        <v>192.98999999999998</v>
      </c>
      <c r="E3957" s="210">
        <f>VLOOKUP(A3957,'Lead Sheet'!A:B,2,0)</f>
        <v>0</v>
      </c>
      <c r="F3957" s="1608">
        <f t="shared" si="61"/>
        <v>0</v>
      </c>
      <c r="G3957" s="1648">
        <v>1</v>
      </c>
      <c r="H3957" s="1648">
        <v>30</v>
      </c>
      <c r="I3957" s="1648"/>
      <c r="J3957" s="1650">
        <v>199726039088</v>
      </c>
    </row>
    <row r="3958" spans="1:10">
      <c r="A3958" s="13" t="s">
        <v>5278</v>
      </c>
      <c r="B3958" s="13" t="s">
        <v>879</v>
      </c>
      <c r="C3958" s="13" t="s">
        <v>7342</v>
      </c>
      <c r="D3958" s="1608">
        <v>172.51</v>
      </c>
      <c r="E3958" s="210">
        <f>VLOOKUP(A3958,'Lead Sheet'!A:B,2,0)</f>
        <v>0</v>
      </c>
      <c r="F3958" s="1608">
        <f t="shared" si="61"/>
        <v>0</v>
      </c>
      <c r="G3958" s="1648">
        <v>1</v>
      </c>
      <c r="H3958" s="1648">
        <v>30</v>
      </c>
      <c r="I3958" s="1648"/>
      <c r="J3958" s="1650">
        <v>199726039095</v>
      </c>
    </row>
    <row r="3959" spans="1:10">
      <c r="A3959" s="13" t="s">
        <v>5278</v>
      </c>
      <c r="B3959" s="13" t="s">
        <v>880</v>
      </c>
      <c r="C3959" s="13" t="s">
        <v>7343</v>
      </c>
      <c r="D3959" s="1608">
        <v>169.4</v>
      </c>
      <c r="E3959" s="210">
        <f>VLOOKUP(A3959,'Lead Sheet'!A:B,2,0)</f>
        <v>0</v>
      </c>
      <c r="F3959" s="1608">
        <f t="shared" si="61"/>
        <v>0</v>
      </c>
      <c r="G3959" s="1648">
        <v>1</v>
      </c>
      <c r="H3959" s="1648">
        <v>30</v>
      </c>
      <c r="I3959" s="1648"/>
      <c r="J3959" s="1650">
        <v>199726039101</v>
      </c>
    </row>
    <row r="3960" spans="1:10">
      <c r="A3960" s="13" t="s">
        <v>5278</v>
      </c>
      <c r="B3960" s="13" t="s">
        <v>881</v>
      </c>
      <c r="C3960" s="13" t="s">
        <v>7344</v>
      </c>
      <c r="D3960" s="1608">
        <v>165.89</v>
      </c>
      <c r="E3960" s="210">
        <f>VLOOKUP(A3960,'Lead Sheet'!A:B,2,0)</f>
        <v>0</v>
      </c>
      <c r="F3960" s="1608">
        <f t="shared" si="61"/>
        <v>0</v>
      </c>
      <c r="G3960" s="1648">
        <v>1</v>
      </c>
      <c r="H3960" s="1648">
        <v>30</v>
      </c>
      <c r="I3960" s="1648"/>
      <c r="J3960" s="1650">
        <v>199726039118</v>
      </c>
    </row>
    <row r="3961" spans="1:10">
      <c r="A3961" s="13" t="s">
        <v>5278</v>
      </c>
      <c r="B3961" s="13" t="s">
        <v>882</v>
      </c>
      <c r="C3961" s="13" t="s">
        <v>7345</v>
      </c>
      <c r="D3961" s="1608">
        <v>213.92</v>
      </c>
      <c r="E3961" s="210">
        <f>VLOOKUP(A3961,'Lead Sheet'!A:B,2,0)</f>
        <v>0</v>
      </c>
      <c r="F3961" s="1608">
        <f t="shared" si="61"/>
        <v>0</v>
      </c>
      <c r="G3961" s="1648">
        <v>1</v>
      </c>
      <c r="H3961" s="1648">
        <v>20</v>
      </c>
      <c r="I3961" s="1648"/>
      <c r="J3961" s="1650">
        <v>199726039125</v>
      </c>
    </row>
    <row r="3962" spans="1:10">
      <c r="A3962" s="13" t="s">
        <v>5278</v>
      </c>
      <c r="B3962" s="13" t="s">
        <v>883</v>
      </c>
      <c r="C3962" s="13" t="s">
        <v>7346</v>
      </c>
      <c r="D3962" s="1608">
        <v>218.8</v>
      </c>
      <c r="E3962" s="210">
        <f>VLOOKUP(A3962,'Lead Sheet'!A:B,2,0)</f>
        <v>0</v>
      </c>
      <c r="F3962" s="1608">
        <f t="shared" si="61"/>
        <v>0</v>
      </c>
      <c r="G3962" s="1648">
        <v>1</v>
      </c>
      <c r="H3962" s="1648">
        <v>20</v>
      </c>
      <c r="I3962" s="1648"/>
      <c r="J3962" s="1650">
        <v>199726039132</v>
      </c>
    </row>
    <row r="3963" spans="1:10">
      <c r="A3963" s="13" t="s">
        <v>5278</v>
      </c>
      <c r="B3963" s="13" t="s">
        <v>884</v>
      </c>
      <c r="C3963" s="13" t="s">
        <v>7347</v>
      </c>
      <c r="D3963" s="1608">
        <v>195.82999999999998</v>
      </c>
      <c r="E3963" s="210">
        <f>VLOOKUP(A3963,'Lead Sheet'!A:B,2,0)</f>
        <v>0</v>
      </c>
      <c r="F3963" s="1608">
        <f t="shared" si="61"/>
        <v>0</v>
      </c>
      <c r="G3963" s="1648">
        <v>1</v>
      </c>
      <c r="H3963" s="1648">
        <v>20</v>
      </c>
      <c r="I3963" s="1648"/>
      <c r="J3963" s="1650">
        <v>199726039149</v>
      </c>
    </row>
    <row r="3964" spans="1:10">
      <c r="A3964" s="13" t="s">
        <v>5278</v>
      </c>
      <c r="B3964" s="13" t="s">
        <v>885</v>
      </c>
      <c r="C3964" s="13" t="s">
        <v>7348</v>
      </c>
      <c r="D3964" s="1608">
        <v>200.23</v>
      </c>
      <c r="E3964" s="210">
        <f>VLOOKUP(A3964,'Lead Sheet'!A:B,2,0)</f>
        <v>0</v>
      </c>
      <c r="F3964" s="1608">
        <f t="shared" si="61"/>
        <v>0</v>
      </c>
      <c r="G3964" s="1648">
        <v>1</v>
      </c>
      <c r="H3964" s="1648">
        <v>15</v>
      </c>
      <c r="I3964" s="1648"/>
      <c r="J3964" s="1650">
        <v>199726039156</v>
      </c>
    </row>
    <row r="3965" spans="1:10">
      <c r="A3965" s="13" t="s">
        <v>5278</v>
      </c>
      <c r="B3965" s="13" t="s">
        <v>886</v>
      </c>
      <c r="C3965" s="13" t="s">
        <v>7349</v>
      </c>
      <c r="D3965" s="1608">
        <v>445.99</v>
      </c>
      <c r="E3965" s="210">
        <f>VLOOKUP(A3965,'Lead Sheet'!A:B,2,0)</f>
        <v>0</v>
      </c>
      <c r="F3965" s="1608">
        <f t="shared" si="61"/>
        <v>0</v>
      </c>
      <c r="G3965" s="1648">
        <v>1</v>
      </c>
      <c r="H3965" s="1648">
        <v>18</v>
      </c>
      <c r="I3965" s="1648"/>
      <c r="J3965" s="1650">
        <v>199726039163</v>
      </c>
    </row>
    <row r="3966" spans="1:10">
      <c r="A3966" s="13" t="s">
        <v>5278</v>
      </c>
      <c r="B3966" s="13" t="s">
        <v>887</v>
      </c>
      <c r="C3966" s="13" t="s">
        <v>7350</v>
      </c>
      <c r="D3966" s="1608">
        <v>423.68</v>
      </c>
      <c r="E3966" s="210">
        <f>VLOOKUP(A3966,'Lead Sheet'!A:B,2,0)</f>
        <v>0</v>
      </c>
      <c r="F3966" s="1608">
        <f t="shared" si="61"/>
        <v>0</v>
      </c>
      <c r="G3966" s="1648">
        <v>1</v>
      </c>
      <c r="H3966" s="1648">
        <v>18</v>
      </c>
      <c r="I3966" s="1648"/>
      <c r="J3966" s="1650">
        <v>199726039170</v>
      </c>
    </row>
    <row r="3967" spans="1:10">
      <c r="A3967" s="13" t="s">
        <v>5278</v>
      </c>
      <c r="B3967" s="13" t="s">
        <v>888</v>
      </c>
      <c r="C3967" s="13" t="s">
        <v>7351</v>
      </c>
      <c r="D3967" s="1608">
        <v>407.45</v>
      </c>
      <c r="E3967" s="210">
        <f>VLOOKUP(A3967,'Lead Sheet'!A:B,2,0)</f>
        <v>0</v>
      </c>
      <c r="F3967" s="1608">
        <f t="shared" si="61"/>
        <v>0</v>
      </c>
      <c r="G3967" s="1648">
        <v>1</v>
      </c>
      <c r="H3967" s="1648">
        <v>18</v>
      </c>
      <c r="I3967" s="1648"/>
      <c r="J3967" s="1650">
        <v>199726039187</v>
      </c>
    </row>
    <row r="3968" spans="1:10">
      <c r="A3968" s="13" t="s">
        <v>5278</v>
      </c>
      <c r="B3968" s="13" t="s">
        <v>711</v>
      </c>
      <c r="C3968" s="13" t="s">
        <v>8450</v>
      </c>
      <c r="D3968" s="1608">
        <v>2.8299999999999996</v>
      </c>
      <c r="E3968" s="210">
        <f>VLOOKUP(A3968,'Lead Sheet'!A:B,2,0)</f>
        <v>0</v>
      </c>
      <c r="F3968" s="1608">
        <f t="shared" si="61"/>
        <v>0</v>
      </c>
      <c r="G3968" s="1648">
        <v>25</v>
      </c>
      <c r="H3968" s="1648">
        <v>2000</v>
      </c>
      <c r="I3968" s="1648"/>
      <c r="J3968" s="1650">
        <v>199726039194</v>
      </c>
    </row>
    <row r="3969" spans="1:10">
      <c r="A3969" s="13" t="s">
        <v>5278</v>
      </c>
      <c r="B3969" s="13" t="s">
        <v>712</v>
      </c>
      <c r="C3969" s="13" t="s">
        <v>8451</v>
      </c>
      <c r="D3969" s="1608">
        <v>9.65</v>
      </c>
      <c r="E3969" s="210">
        <f>VLOOKUP(A3969,'Lead Sheet'!A:B,2,0)</f>
        <v>0</v>
      </c>
      <c r="F3969" s="1608">
        <f t="shared" si="61"/>
        <v>0</v>
      </c>
      <c r="G3969" s="1648">
        <v>25</v>
      </c>
      <c r="H3969" s="1648">
        <v>1200</v>
      </c>
      <c r="I3969" s="1648"/>
      <c r="J3969" s="1650">
        <v>199726039200</v>
      </c>
    </row>
    <row r="3970" spans="1:10">
      <c r="A3970" s="13" t="s">
        <v>5278</v>
      </c>
      <c r="B3970" s="13" t="s">
        <v>713</v>
      </c>
      <c r="C3970" s="13" t="s">
        <v>8452</v>
      </c>
      <c r="D3970" s="1608">
        <v>4.99</v>
      </c>
      <c r="E3970" s="210">
        <f>VLOOKUP(A3970,'Lead Sheet'!A:B,2,0)</f>
        <v>0</v>
      </c>
      <c r="F3970" s="1608">
        <f t="shared" si="61"/>
        <v>0</v>
      </c>
      <c r="G3970" s="1648">
        <v>25</v>
      </c>
      <c r="H3970" s="1648">
        <v>800</v>
      </c>
      <c r="I3970" s="1648"/>
      <c r="J3970" s="1650">
        <v>199726039217</v>
      </c>
    </row>
    <row r="3971" spans="1:10">
      <c r="A3971" s="13" t="s">
        <v>5278</v>
      </c>
      <c r="B3971" s="13" t="s">
        <v>714</v>
      </c>
      <c r="C3971" s="13" t="s">
        <v>8453</v>
      </c>
      <c r="D3971" s="1608">
        <v>14.51</v>
      </c>
      <c r="E3971" s="210">
        <f>VLOOKUP(A3971,'Lead Sheet'!A:B,2,0)</f>
        <v>0</v>
      </c>
      <c r="F3971" s="1608">
        <f t="shared" ref="F3971:F4034" si="62">IFERROR(D3971*E3971,"NET")</f>
        <v>0</v>
      </c>
      <c r="G3971" s="1648">
        <v>25</v>
      </c>
      <c r="H3971" s="1648">
        <v>400</v>
      </c>
      <c r="I3971" s="1648"/>
      <c r="J3971" s="1650">
        <v>199726039224</v>
      </c>
    </row>
    <row r="3972" spans="1:10">
      <c r="A3972" s="13" t="s">
        <v>5278</v>
      </c>
      <c r="B3972" s="13" t="s">
        <v>715</v>
      </c>
      <c r="C3972" s="13" t="s">
        <v>8454</v>
      </c>
      <c r="D3972" s="1608">
        <v>10.29</v>
      </c>
      <c r="E3972" s="210">
        <f>VLOOKUP(A3972,'Lead Sheet'!A:B,2,0)</f>
        <v>0</v>
      </c>
      <c r="F3972" s="1608">
        <f t="shared" si="62"/>
        <v>0</v>
      </c>
      <c r="G3972" s="1648">
        <v>25</v>
      </c>
      <c r="H3972" s="1648">
        <v>300</v>
      </c>
      <c r="I3972" s="1648"/>
      <c r="J3972" s="1650">
        <v>199726039231</v>
      </c>
    </row>
    <row r="3973" spans="1:10">
      <c r="A3973" s="13" t="s">
        <v>5278</v>
      </c>
      <c r="B3973" s="13" t="s">
        <v>716</v>
      </c>
      <c r="C3973" s="13" t="s">
        <v>8455</v>
      </c>
      <c r="D3973" s="1608">
        <v>21.650000000000002</v>
      </c>
      <c r="E3973" s="210">
        <f>VLOOKUP(A3973,'Lead Sheet'!A:B,2,0)</f>
        <v>0</v>
      </c>
      <c r="F3973" s="1608">
        <f t="shared" si="62"/>
        <v>0</v>
      </c>
      <c r="G3973" s="1648">
        <v>10</v>
      </c>
      <c r="H3973" s="1648">
        <v>150</v>
      </c>
      <c r="I3973" s="1648"/>
      <c r="J3973" s="1650">
        <v>199726039248</v>
      </c>
    </row>
    <row r="3974" spans="1:10">
      <c r="A3974" s="13" t="s">
        <v>5278</v>
      </c>
      <c r="B3974" s="13" t="s">
        <v>717</v>
      </c>
      <c r="C3974" s="13" t="s">
        <v>8456</v>
      </c>
      <c r="D3974" s="1608">
        <v>31.680000000000003</v>
      </c>
      <c r="E3974" s="210">
        <f>VLOOKUP(A3974,'Lead Sheet'!A:B,2,0)</f>
        <v>0</v>
      </c>
      <c r="F3974" s="1608">
        <f t="shared" si="62"/>
        <v>0</v>
      </c>
      <c r="G3974" s="1648">
        <v>1</v>
      </c>
      <c r="H3974" s="1648">
        <v>100</v>
      </c>
      <c r="I3974" s="1648"/>
      <c r="J3974" s="1650">
        <v>199726039255</v>
      </c>
    </row>
    <row r="3975" spans="1:10">
      <c r="A3975" s="13" t="s">
        <v>5278</v>
      </c>
      <c r="B3975" s="13" t="s">
        <v>718</v>
      </c>
      <c r="C3975" s="13" t="s">
        <v>8457</v>
      </c>
      <c r="D3975" s="1608">
        <v>42.73</v>
      </c>
      <c r="E3975" s="210">
        <f>VLOOKUP(A3975,'Lead Sheet'!A:B,2,0)</f>
        <v>0</v>
      </c>
      <c r="F3975" s="1608">
        <f t="shared" si="62"/>
        <v>0</v>
      </c>
      <c r="G3975" s="1648">
        <v>1</v>
      </c>
      <c r="H3975" s="1648">
        <v>60</v>
      </c>
      <c r="I3975" s="1648"/>
      <c r="J3975" s="1650">
        <v>199726039262</v>
      </c>
    </row>
    <row r="3976" spans="1:10">
      <c r="A3976" s="13" t="s">
        <v>5278</v>
      </c>
      <c r="B3976" s="13" t="s">
        <v>719</v>
      </c>
      <c r="C3976" s="13" t="s">
        <v>8458</v>
      </c>
      <c r="D3976" s="1608">
        <v>73.63000000000001</v>
      </c>
      <c r="E3976" s="210">
        <f>VLOOKUP(A3976,'Lead Sheet'!A:B,2,0)</f>
        <v>0</v>
      </c>
      <c r="F3976" s="1608">
        <f t="shared" si="62"/>
        <v>0</v>
      </c>
      <c r="G3976" s="1648">
        <v>1</v>
      </c>
      <c r="H3976" s="1648">
        <v>40</v>
      </c>
      <c r="I3976" s="1648"/>
      <c r="J3976" s="1650">
        <v>199726039279</v>
      </c>
    </row>
    <row r="3977" spans="1:10">
      <c r="A3977" s="13" t="s">
        <v>5278</v>
      </c>
      <c r="B3977" s="13" t="s">
        <v>720</v>
      </c>
      <c r="C3977" s="13" t="s">
        <v>8459</v>
      </c>
      <c r="D3977" s="1608">
        <v>87.8</v>
      </c>
      <c r="E3977" s="210">
        <f>VLOOKUP(A3977,'Lead Sheet'!A:B,2,0)</f>
        <v>0</v>
      </c>
      <c r="F3977" s="1608">
        <f t="shared" si="62"/>
        <v>0</v>
      </c>
      <c r="G3977" s="1648">
        <v>1</v>
      </c>
      <c r="H3977" s="1648">
        <v>50</v>
      </c>
      <c r="I3977" s="1648"/>
      <c r="J3977" s="1650">
        <v>199726039286</v>
      </c>
    </row>
    <row r="3978" spans="1:10">
      <c r="A3978" s="13" t="s">
        <v>5278</v>
      </c>
      <c r="B3978" s="13" t="s">
        <v>721</v>
      </c>
      <c r="C3978" s="13" t="s">
        <v>8460</v>
      </c>
      <c r="D3978" s="1608">
        <v>161.29</v>
      </c>
      <c r="E3978" s="210">
        <f>VLOOKUP(A3978,'Lead Sheet'!A:B,2,0)</f>
        <v>0</v>
      </c>
      <c r="F3978" s="1608">
        <f t="shared" si="62"/>
        <v>0</v>
      </c>
      <c r="G3978" s="1648">
        <v>1</v>
      </c>
      <c r="H3978" s="1648">
        <v>30</v>
      </c>
      <c r="I3978" s="1648"/>
      <c r="J3978" s="1650">
        <v>199726039293</v>
      </c>
    </row>
    <row r="3979" spans="1:10">
      <c r="A3979" s="13" t="s">
        <v>5278</v>
      </c>
      <c r="B3979" s="13" t="s">
        <v>722</v>
      </c>
      <c r="C3979" s="13" t="s">
        <v>8461</v>
      </c>
      <c r="D3979" s="1608">
        <v>299.08999999999997</v>
      </c>
      <c r="E3979" s="210">
        <f>VLOOKUP(A3979,'Lead Sheet'!A:B,2,0)</f>
        <v>0</v>
      </c>
      <c r="F3979" s="1608">
        <f t="shared" si="62"/>
        <v>0</v>
      </c>
      <c r="G3979" s="1648">
        <v>1</v>
      </c>
      <c r="H3979" s="1648">
        <v>12</v>
      </c>
      <c r="I3979" s="1648"/>
      <c r="J3979" s="1650">
        <v>199726039309</v>
      </c>
    </row>
    <row r="3980" spans="1:10">
      <c r="A3980" s="13" t="s">
        <v>5278</v>
      </c>
      <c r="B3980" s="13" t="s">
        <v>723</v>
      </c>
      <c r="C3980" s="13" t="s">
        <v>8462</v>
      </c>
      <c r="D3980" s="1608">
        <v>1094.42</v>
      </c>
      <c r="E3980" s="210">
        <f>VLOOKUP(A3980,'Lead Sheet'!A:B,2,0)</f>
        <v>0</v>
      </c>
      <c r="F3980" s="1608">
        <f t="shared" si="62"/>
        <v>0</v>
      </c>
      <c r="G3980" s="1648">
        <v>1</v>
      </c>
      <c r="H3980" s="1648">
        <v>6</v>
      </c>
      <c r="I3980" s="1648"/>
      <c r="J3980" s="1650">
        <v>199726039316</v>
      </c>
    </row>
    <row r="3981" spans="1:10">
      <c r="A3981" s="13" t="s">
        <v>5278</v>
      </c>
      <c r="B3981" s="13" t="s">
        <v>589</v>
      </c>
      <c r="C3981" s="13" t="s">
        <v>8304</v>
      </c>
      <c r="D3981" s="1608">
        <v>31.150000000000002</v>
      </c>
      <c r="E3981" s="210">
        <f>VLOOKUP(A3981,'Lead Sheet'!A:B,2,0)</f>
        <v>0</v>
      </c>
      <c r="F3981" s="1608">
        <f t="shared" si="62"/>
        <v>0</v>
      </c>
      <c r="G3981" s="1648">
        <v>25</v>
      </c>
      <c r="H3981" s="1648">
        <v>1000</v>
      </c>
      <c r="I3981" s="1648"/>
      <c r="J3981" s="1650">
        <v>199726039323</v>
      </c>
    </row>
    <row r="3982" spans="1:10">
      <c r="A3982" s="13" t="s">
        <v>5278</v>
      </c>
      <c r="B3982" s="13" t="s">
        <v>590</v>
      </c>
      <c r="C3982" s="13" t="s">
        <v>8305</v>
      </c>
      <c r="D3982" s="1608">
        <v>32.53</v>
      </c>
      <c r="E3982" s="210">
        <f>VLOOKUP(A3982,'Lead Sheet'!A:B,2,0)</f>
        <v>0</v>
      </c>
      <c r="F3982" s="1608">
        <f t="shared" si="62"/>
        <v>0</v>
      </c>
      <c r="G3982" s="1648">
        <v>25</v>
      </c>
      <c r="H3982" s="1648">
        <v>800</v>
      </c>
      <c r="I3982" s="1648"/>
      <c r="J3982" s="1650">
        <v>199726039330</v>
      </c>
    </row>
    <row r="3983" spans="1:10">
      <c r="A3983" s="13" t="s">
        <v>5278</v>
      </c>
      <c r="B3983" s="13" t="s">
        <v>591</v>
      </c>
      <c r="C3983" s="13" t="s">
        <v>8306</v>
      </c>
      <c r="D3983" s="1608">
        <v>16.580000000000002</v>
      </c>
      <c r="E3983" s="210">
        <f>VLOOKUP(A3983,'Lead Sheet'!A:B,2,0)</f>
        <v>0</v>
      </c>
      <c r="F3983" s="1608">
        <f t="shared" si="62"/>
        <v>0</v>
      </c>
      <c r="G3983" s="1648">
        <v>25</v>
      </c>
      <c r="H3983" s="1648">
        <v>450</v>
      </c>
      <c r="I3983" s="1648"/>
      <c r="J3983" s="1650">
        <v>199726039347</v>
      </c>
    </row>
    <row r="3984" spans="1:10">
      <c r="A3984" s="13" t="s">
        <v>5278</v>
      </c>
      <c r="B3984" s="13" t="s">
        <v>592</v>
      </c>
      <c r="C3984" s="13" t="s">
        <v>8307</v>
      </c>
      <c r="D3984" s="1608">
        <v>22.71</v>
      </c>
      <c r="E3984" s="210">
        <f>VLOOKUP(A3984,'Lead Sheet'!A:B,2,0)</f>
        <v>0</v>
      </c>
      <c r="F3984" s="1608">
        <f t="shared" si="62"/>
        <v>0</v>
      </c>
      <c r="G3984" s="1648">
        <v>25</v>
      </c>
      <c r="H3984" s="1648">
        <v>200</v>
      </c>
      <c r="I3984" s="1648"/>
      <c r="J3984" s="1650">
        <v>199726039354</v>
      </c>
    </row>
    <row r="3985" spans="1:10">
      <c r="A3985" s="13" t="s">
        <v>5278</v>
      </c>
      <c r="B3985" s="13" t="s">
        <v>593</v>
      </c>
      <c r="C3985" s="13" t="s">
        <v>8308</v>
      </c>
      <c r="D3985" s="1608">
        <v>51.82</v>
      </c>
      <c r="E3985" s="210">
        <f>VLOOKUP(A3985,'Lead Sheet'!A:B,2,0)</f>
        <v>0</v>
      </c>
      <c r="F3985" s="1608">
        <f t="shared" si="62"/>
        <v>0</v>
      </c>
      <c r="G3985" s="1648">
        <v>10</v>
      </c>
      <c r="H3985" s="1648">
        <v>140</v>
      </c>
      <c r="I3985" s="1648"/>
      <c r="J3985" s="1650">
        <v>199726039361</v>
      </c>
    </row>
    <row r="3986" spans="1:10">
      <c r="A3986" s="13" t="s">
        <v>5278</v>
      </c>
      <c r="B3986" s="13" t="s">
        <v>594</v>
      </c>
      <c r="C3986" s="13" t="s">
        <v>8309</v>
      </c>
      <c r="D3986" s="1608">
        <v>75.100000000000009</v>
      </c>
      <c r="E3986" s="210">
        <f>VLOOKUP(A3986,'Lead Sheet'!A:B,2,0)</f>
        <v>0</v>
      </c>
      <c r="F3986" s="1608">
        <f t="shared" si="62"/>
        <v>0</v>
      </c>
      <c r="G3986" s="1648">
        <v>1</v>
      </c>
      <c r="H3986" s="1648">
        <v>80</v>
      </c>
      <c r="I3986" s="1648"/>
      <c r="J3986" s="1650">
        <v>199726039378</v>
      </c>
    </row>
    <row r="3987" spans="1:10">
      <c r="A3987" s="13" t="s">
        <v>5278</v>
      </c>
      <c r="B3987" s="13" t="s">
        <v>595</v>
      </c>
      <c r="C3987" s="13" t="s">
        <v>8310</v>
      </c>
      <c r="D3987" s="1608">
        <v>117.39</v>
      </c>
      <c r="E3987" s="210">
        <f>VLOOKUP(A3987,'Lead Sheet'!A:B,2,0)</f>
        <v>0</v>
      </c>
      <c r="F3987" s="1608">
        <f t="shared" si="62"/>
        <v>0</v>
      </c>
      <c r="G3987" s="1648">
        <v>1</v>
      </c>
      <c r="H3987" s="1648">
        <v>60</v>
      </c>
      <c r="I3987" s="1648"/>
      <c r="J3987" s="1650">
        <v>199726039385</v>
      </c>
    </row>
    <row r="3988" spans="1:10">
      <c r="A3988" s="13" t="s">
        <v>5278</v>
      </c>
      <c r="B3988" s="13" t="s">
        <v>596</v>
      </c>
      <c r="C3988" s="13" t="s">
        <v>8311</v>
      </c>
      <c r="D3988" s="1608">
        <v>159.41999999999999</v>
      </c>
      <c r="E3988" s="210">
        <f>VLOOKUP(A3988,'Lead Sheet'!A:B,2,0)</f>
        <v>0</v>
      </c>
      <c r="F3988" s="1608">
        <f t="shared" si="62"/>
        <v>0</v>
      </c>
      <c r="G3988" s="1648">
        <v>1</v>
      </c>
      <c r="H3988" s="1648">
        <v>36</v>
      </c>
      <c r="I3988" s="1648"/>
      <c r="J3988" s="1650">
        <v>199726039392</v>
      </c>
    </row>
    <row r="3989" spans="1:10">
      <c r="A3989" s="13" t="s">
        <v>5278</v>
      </c>
      <c r="B3989" s="13" t="s">
        <v>597</v>
      </c>
      <c r="C3989" s="13" t="s">
        <v>8312</v>
      </c>
      <c r="D3989" s="1608">
        <v>529.09</v>
      </c>
      <c r="E3989" s="210">
        <f>VLOOKUP(A3989,'Lead Sheet'!A:B,2,0)</f>
        <v>0</v>
      </c>
      <c r="F3989" s="1608">
        <f t="shared" si="62"/>
        <v>0</v>
      </c>
      <c r="G3989" s="1648">
        <v>1</v>
      </c>
      <c r="H3989" s="1648">
        <v>48</v>
      </c>
      <c r="I3989" s="1648"/>
      <c r="J3989" s="1650">
        <v>199726039408</v>
      </c>
    </row>
    <row r="3990" spans="1:10">
      <c r="A3990" s="13" t="s">
        <v>5278</v>
      </c>
      <c r="B3990" s="13" t="s">
        <v>598</v>
      </c>
      <c r="C3990" s="13" t="s">
        <v>8313</v>
      </c>
      <c r="D3990" s="1608">
        <v>754.23</v>
      </c>
      <c r="E3990" s="210">
        <f>VLOOKUP(A3990,'Lead Sheet'!A:B,2,0)</f>
        <v>0</v>
      </c>
      <c r="F3990" s="1608">
        <f t="shared" si="62"/>
        <v>0</v>
      </c>
      <c r="G3990" s="1648">
        <v>1</v>
      </c>
      <c r="H3990" s="1648">
        <v>30</v>
      </c>
      <c r="I3990" s="1648"/>
      <c r="J3990" s="1650">
        <v>199726039415</v>
      </c>
    </row>
    <row r="3991" spans="1:10">
      <c r="A3991" s="13" t="s">
        <v>5278</v>
      </c>
      <c r="B3991" s="13" t="s">
        <v>600</v>
      </c>
      <c r="C3991" s="13" t="s">
        <v>8314</v>
      </c>
      <c r="D3991" s="1608">
        <v>29.680000000000003</v>
      </c>
      <c r="E3991" s="210">
        <f>VLOOKUP(A3991,'Lead Sheet'!A:B,2,0)</f>
        <v>0</v>
      </c>
      <c r="F3991" s="1608">
        <f t="shared" si="62"/>
        <v>0</v>
      </c>
      <c r="G3991" s="1648">
        <v>25</v>
      </c>
      <c r="H3991" s="1648">
        <v>900</v>
      </c>
      <c r="I3991" s="1648"/>
      <c r="J3991" s="1650">
        <v>199726039422</v>
      </c>
    </row>
    <row r="3992" spans="1:10">
      <c r="A3992" s="13" t="s">
        <v>5278</v>
      </c>
      <c r="B3992" s="13" t="s">
        <v>601</v>
      </c>
      <c r="C3992" s="13" t="s">
        <v>8315</v>
      </c>
      <c r="D3992" s="1608">
        <v>27.560000000000002</v>
      </c>
      <c r="E3992" s="210">
        <f>VLOOKUP(A3992,'Lead Sheet'!A:B,2,0)</f>
        <v>0</v>
      </c>
      <c r="F3992" s="1608">
        <f t="shared" si="62"/>
        <v>0</v>
      </c>
      <c r="G3992" s="1648">
        <v>25</v>
      </c>
      <c r="H3992" s="1648">
        <v>750</v>
      </c>
      <c r="I3992" s="1648"/>
      <c r="J3992" s="1650">
        <v>199726039439</v>
      </c>
    </row>
    <row r="3993" spans="1:10">
      <c r="A3993" s="13" t="s">
        <v>5278</v>
      </c>
      <c r="B3993" s="13" t="s">
        <v>602</v>
      </c>
      <c r="C3993" s="13" t="s">
        <v>8316</v>
      </c>
      <c r="D3993" s="1608">
        <v>33.379999999999995</v>
      </c>
      <c r="E3993" s="210">
        <f>VLOOKUP(A3993,'Lead Sheet'!A:B,2,0)</f>
        <v>0</v>
      </c>
      <c r="F3993" s="1608">
        <f t="shared" si="62"/>
        <v>0</v>
      </c>
      <c r="G3993" s="1648">
        <v>25</v>
      </c>
      <c r="H3993" s="1648">
        <v>500</v>
      </c>
      <c r="I3993" s="1648"/>
      <c r="J3993" s="1650">
        <v>199726039446</v>
      </c>
    </row>
    <row r="3994" spans="1:10">
      <c r="A3994" s="13" t="s">
        <v>5278</v>
      </c>
      <c r="B3994" s="13" t="s">
        <v>603</v>
      </c>
      <c r="C3994" s="13" t="s">
        <v>8317</v>
      </c>
      <c r="D3994" s="1608">
        <v>25.51</v>
      </c>
      <c r="E3994" s="210">
        <f>VLOOKUP(A3994,'Lead Sheet'!A:B,2,0)</f>
        <v>0</v>
      </c>
      <c r="F3994" s="1608">
        <f t="shared" si="62"/>
        <v>0</v>
      </c>
      <c r="G3994" s="1648">
        <v>25</v>
      </c>
      <c r="H3994" s="1648">
        <v>500</v>
      </c>
      <c r="I3994" s="1648"/>
      <c r="J3994" s="1650">
        <v>199726039453</v>
      </c>
    </row>
    <row r="3995" spans="1:10">
      <c r="A3995" s="13" t="s">
        <v>5278</v>
      </c>
      <c r="B3995" s="13" t="s">
        <v>604</v>
      </c>
      <c r="C3995" s="13" t="s">
        <v>8318</v>
      </c>
      <c r="D3995" s="1608">
        <v>25.51</v>
      </c>
      <c r="E3995" s="210">
        <f>VLOOKUP(A3995,'Lead Sheet'!A:B,2,0)</f>
        <v>0</v>
      </c>
      <c r="F3995" s="1608">
        <f t="shared" si="62"/>
        <v>0</v>
      </c>
      <c r="G3995" s="1648">
        <v>25</v>
      </c>
      <c r="H3995" s="1648">
        <v>800</v>
      </c>
      <c r="I3995" s="1648"/>
      <c r="J3995" s="1650">
        <v>199726039460</v>
      </c>
    </row>
    <row r="3996" spans="1:10">
      <c r="A3996" s="13" t="s">
        <v>5278</v>
      </c>
      <c r="B3996" s="13" t="s">
        <v>605</v>
      </c>
      <c r="C3996" s="13" t="s">
        <v>8319</v>
      </c>
      <c r="D3996" s="1608">
        <v>35.419999999999995</v>
      </c>
      <c r="E3996" s="210">
        <f>VLOOKUP(A3996,'Lead Sheet'!A:B,2,0)</f>
        <v>0</v>
      </c>
      <c r="F3996" s="1608">
        <f t="shared" si="62"/>
        <v>0</v>
      </c>
      <c r="G3996" s="1648">
        <v>25</v>
      </c>
      <c r="H3996" s="1648">
        <v>300</v>
      </c>
      <c r="I3996" s="1648"/>
      <c r="J3996" s="1650">
        <v>199726039477</v>
      </c>
    </row>
    <row r="3997" spans="1:10">
      <c r="A3997" s="13" t="s">
        <v>5278</v>
      </c>
      <c r="B3997" s="13" t="s">
        <v>606</v>
      </c>
      <c r="C3997" s="13" t="s">
        <v>8320</v>
      </c>
      <c r="D3997" s="1608">
        <v>71.89</v>
      </c>
      <c r="E3997" s="210">
        <f>VLOOKUP(A3997,'Lead Sheet'!A:B,2,0)</f>
        <v>0</v>
      </c>
      <c r="F3997" s="1608">
        <f t="shared" si="62"/>
        <v>0</v>
      </c>
      <c r="G3997" s="1648">
        <v>10</v>
      </c>
      <c r="H3997" s="1648">
        <v>160</v>
      </c>
      <c r="I3997" s="1648"/>
      <c r="J3997" s="1650">
        <v>199726039484</v>
      </c>
    </row>
    <row r="3998" spans="1:10">
      <c r="A3998" s="13" t="s">
        <v>5278</v>
      </c>
      <c r="B3998" s="13" t="s">
        <v>607</v>
      </c>
      <c r="C3998" s="13" t="s">
        <v>8321</v>
      </c>
      <c r="D3998" s="1608">
        <v>35.419999999999995</v>
      </c>
      <c r="E3998" s="210">
        <f>VLOOKUP(A3998,'Lead Sheet'!A:B,2,0)</f>
        <v>0</v>
      </c>
      <c r="F3998" s="1608">
        <f t="shared" si="62"/>
        <v>0</v>
      </c>
      <c r="G3998" s="1648">
        <v>25</v>
      </c>
      <c r="H3998" s="1648">
        <v>300</v>
      </c>
      <c r="I3998" s="1648"/>
      <c r="J3998" s="1650">
        <v>199726039491</v>
      </c>
    </row>
    <row r="3999" spans="1:10">
      <c r="A3999" s="13" t="s">
        <v>5278</v>
      </c>
      <c r="B3999" s="13" t="s">
        <v>608</v>
      </c>
      <c r="C3999" s="13" t="s">
        <v>8322</v>
      </c>
      <c r="D3999" s="1608">
        <v>75.83</v>
      </c>
      <c r="E3999" s="210">
        <f>VLOOKUP(A3999,'Lead Sheet'!A:B,2,0)</f>
        <v>0</v>
      </c>
      <c r="F3999" s="1608">
        <f t="shared" si="62"/>
        <v>0</v>
      </c>
      <c r="G3999" s="1648">
        <v>10</v>
      </c>
      <c r="H3999" s="1648">
        <v>140</v>
      </c>
      <c r="I3999" s="1648"/>
      <c r="J3999" s="1650">
        <v>199726039507</v>
      </c>
    </row>
    <row r="4000" spans="1:10">
      <c r="A4000" s="13" t="s">
        <v>5278</v>
      </c>
      <c r="B4000" s="13" t="s">
        <v>609</v>
      </c>
      <c r="C4000" s="13" t="s">
        <v>8323</v>
      </c>
      <c r="D4000" s="1608">
        <v>94.83</v>
      </c>
      <c r="E4000" s="210">
        <f>VLOOKUP(A4000,'Lead Sheet'!A:B,2,0)</f>
        <v>0</v>
      </c>
      <c r="F4000" s="1608">
        <f t="shared" si="62"/>
        <v>0</v>
      </c>
      <c r="G4000" s="1648">
        <v>10</v>
      </c>
      <c r="H4000" s="1648">
        <v>150</v>
      </c>
      <c r="I4000" s="1648"/>
      <c r="J4000" s="1650">
        <v>199726039514</v>
      </c>
    </row>
    <row r="4001" spans="1:10">
      <c r="A4001" s="13" t="s">
        <v>5278</v>
      </c>
      <c r="B4001" s="13" t="s">
        <v>610</v>
      </c>
      <c r="C4001" s="13" t="s">
        <v>8324</v>
      </c>
      <c r="D4001" s="1608">
        <v>75.83</v>
      </c>
      <c r="E4001" s="210">
        <f>VLOOKUP(A4001,'Lead Sheet'!A:B,2,0)</f>
        <v>0</v>
      </c>
      <c r="F4001" s="1608">
        <f t="shared" si="62"/>
        <v>0</v>
      </c>
      <c r="G4001" s="1648">
        <v>10</v>
      </c>
      <c r="H4001" s="1648">
        <v>150</v>
      </c>
      <c r="I4001" s="1648"/>
      <c r="J4001" s="1650">
        <v>199726039521</v>
      </c>
    </row>
    <row r="4002" spans="1:10">
      <c r="A4002" s="13" t="s">
        <v>5278</v>
      </c>
      <c r="B4002" s="13" t="s">
        <v>611</v>
      </c>
      <c r="C4002" s="13" t="s">
        <v>8325</v>
      </c>
      <c r="D4002" s="1608">
        <v>134.88999999999999</v>
      </c>
      <c r="E4002" s="210">
        <f>VLOOKUP(A4002,'Lead Sheet'!A:B,2,0)</f>
        <v>0</v>
      </c>
      <c r="F4002" s="1608">
        <f t="shared" si="62"/>
        <v>0</v>
      </c>
      <c r="G4002" s="1648">
        <v>1</v>
      </c>
      <c r="H4002" s="1648">
        <v>85</v>
      </c>
      <c r="I4002" s="1648"/>
      <c r="J4002" s="1650">
        <v>199726039538</v>
      </c>
    </row>
    <row r="4003" spans="1:10">
      <c r="A4003" s="13" t="s">
        <v>5278</v>
      </c>
      <c r="B4003" s="13" t="s">
        <v>612</v>
      </c>
      <c r="C4003" s="13" t="s">
        <v>8326</v>
      </c>
      <c r="D4003" s="1608">
        <v>181.64999999999998</v>
      </c>
      <c r="E4003" s="210">
        <f>VLOOKUP(A4003,'Lead Sheet'!A:B,2,0)</f>
        <v>0</v>
      </c>
      <c r="F4003" s="1608">
        <f t="shared" si="62"/>
        <v>0</v>
      </c>
      <c r="G4003" s="1648">
        <v>1</v>
      </c>
      <c r="H4003" s="1648">
        <v>120</v>
      </c>
      <c r="I4003" s="1648"/>
      <c r="J4003" s="1650">
        <v>199726039545</v>
      </c>
    </row>
    <row r="4004" spans="1:10">
      <c r="A4004" s="13" t="s">
        <v>5278</v>
      </c>
      <c r="B4004" s="13" t="s">
        <v>613</v>
      </c>
      <c r="C4004" s="13" t="s">
        <v>8327</v>
      </c>
      <c r="D4004" s="1608">
        <v>158.63</v>
      </c>
      <c r="E4004" s="210">
        <f>VLOOKUP(A4004,'Lead Sheet'!A:B,2,0)</f>
        <v>0</v>
      </c>
      <c r="F4004" s="1608">
        <f t="shared" si="62"/>
        <v>0</v>
      </c>
      <c r="G4004" s="1648">
        <v>1</v>
      </c>
      <c r="H4004" s="1648">
        <v>120</v>
      </c>
      <c r="I4004" s="1648"/>
      <c r="J4004" s="1650">
        <v>199726039552</v>
      </c>
    </row>
    <row r="4005" spans="1:10">
      <c r="A4005" s="13" t="s">
        <v>5278</v>
      </c>
      <c r="B4005" s="13" t="s">
        <v>614</v>
      </c>
      <c r="C4005" s="13" t="s">
        <v>8328</v>
      </c>
      <c r="D4005" s="1608">
        <v>160.29</v>
      </c>
      <c r="E4005" s="210">
        <f>VLOOKUP(A4005,'Lead Sheet'!A:B,2,0)</f>
        <v>0</v>
      </c>
      <c r="F4005" s="1608">
        <f t="shared" si="62"/>
        <v>0</v>
      </c>
      <c r="G4005" s="1648">
        <v>1</v>
      </c>
      <c r="H4005" s="1648">
        <v>65</v>
      </c>
      <c r="I4005" s="1648"/>
      <c r="J4005" s="1650">
        <v>199726039569</v>
      </c>
    </row>
    <row r="4006" spans="1:10">
      <c r="A4006" s="13" t="s">
        <v>5278</v>
      </c>
      <c r="B4006" s="13" t="s">
        <v>615</v>
      </c>
      <c r="C4006" s="13" t="s">
        <v>8329</v>
      </c>
      <c r="D4006" s="1608">
        <v>174.4</v>
      </c>
      <c r="E4006" s="210">
        <f>VLOOKUP(A4006,'Lead Sheet'!A:B,2,0)</f>
        <v>0</v>
      </c>
      <c r="F4006" s="1608">
        <f t="shared" si="62"/>
        <v>0</v>
      </c>
      <c r="G4006" s="1648">
        <v>1</v>
      </c>
      <c r="H4006" s="1648">
        <v>70</v>
      </c>
      <c r="I4006" s="1648"/>
      <c r="J4006" s="1650">
        <v>199726039576</v>
      </c>
    </row>
    <row r="4007" spans="1:10">
      <c r="A4007" s="13" t="s">
        <v>5278</v>
      </c>
      <c r="B4007" s="13" t="s">
        <v>616</v>
      </c>
      <c r="C4007" s="13" t="s">
        <v>8330</v>
      </c>
      <c r="D4007" s="1608">
        <v>502.18</v>
      </c>
      <c r="E4007" s="210">
        <f>VLOOKUP(A4007,'Lead Sheet'!A:B,2,0)</f>
        <v>0</v>
      </c>
      <c r="F4007" s="1608">
        <f t="shared" si="62"/>
        <v>0</v>
      </c>
      <c r="G4007" s="1648">
        <v>1</v>
      </c>
      <c r="H4007" s="1648">
        <v>60</v>
      </c>
      <c r="I4007" s="1648"/>
      <c r="J4007" s="1650">
        <v>199726039583</v>
      </c>
    </row>
    <row r="4008" spans="1:10">
      <c r="A4008" s="13" t="s">
        <v>5278</v>
      </c>
      <c r="B4008" s="13" t="s">
        <v>617</v>
      </c>
      <c r="C4008" s="13" t="s">
        <v>8331</v>
      </c>
      <c r="D4008" s="1608">
        <v>259.39</v>
      </c>
      <c r="E4008" s="210">
        <f>VLOOKUP(A4008,'Lead Sheet'!A:B,2,0)</f>
        <v>0</v>
      </c>
      <c r="F4008" s="1608">
        <f t="shared" si="62"/>
        <v>0</v>
      </c>
      <c r="G4008" s="1648">
        <v>1</v>
      </c>
      <c r="H4008" s="1648">
        <v>40</v>
      </c>
      <c r="I4008" s="1648"/>
      <c r="J4008" s="1650">
        <v>199726039590</v>
      </c>
    </row>
    <row r="4009" spans="1:10">
      <c r="A4009" s="13" t="s">
        <v>5278</v>
      </c>
      <c r="B4009" s="13" t="s">
        <v>619</v>
      </c>
      <c r="C4009" s="13" t="s">
        <v>8297</v>
      </c>
      <c r="D4009" s="1608">
        <v>41.75</v>
      </c>
      <c r="E4009" s="210">
        <f>VLOOKUP(A4009,'Lead Sheet'!A:B,2,0)</f>
        <v>0</v>
      </c>
      <c r="F4009" s="1608">
        <f t="shared" si="62"/>
        <v>0</v>
      </c>
      <c r="G4009" s="1648">
        <v>25</v>
      </c>
      <c r="H4009" s="1648">
        <v>800</v>
      </c>
      <c r="I4009" s="1648"/>
      <c r="J4009" s="1650">
        <v>199726039606</v>
      </c>
    </row>
    <row r="4010" spans="1:10">
      <c r="A4010" s="13" t="s">
        <v>5278</v>
      </c>
      <c r="B4010" s="13" t="s">
        <v>620</v>
      </c>
      <c r="C4010" s="13" t="s">
        <v>8298</v>
      </c>
      <c r="D4010" s="1608">
        <v>32.58</v>
      </c>
      <c r="E4010" s="210">
        <f>VLOOKUP(A4010,'Lead Sheet'!A:B,2,0)</f>
        <v>0</v>
      </c>
      <c r="F4010" s="1608">
        <f t="shared" si="62"/>
        <v>0</v>
      </c>
      <c r="G4010" s="1648">
        <v>25</v>
      </c>
      <c r="H4010" s="1648">
        <v>500</v>
      </c>
      <c r="I4010" s="1648"/>
      <c r="J4010" s="1650">
        <v>199726039613</v>
      </c>
    </row>
    <row r="4011" spans="1:10">
      <c r="A4011" s="13" t="s">
        <v>5278</v>
      </c>
      <c r="B4011" s="13" t="s">
        <v>621</v>
      </c>
      <c r="C4011" s="13" t="s">
        <v>8299</v>
      </c>
      <c r="D4011" s="1608">
        <v>42.05</v>
      </c>
      <c r="E4011" s="210">
        <f>VLOOKUP(A4011,'Lead Sheet'!A:B,2,0)</f>
        <v>0</v>
      </c>
      <c r="F4011" s="1608">
        <f t="shared" si="62"/>
        <v>0</v>
      </c>
      <c r="G4011" s="1648">
        <v>25</v>
      </c>
      <c r="H4011" s="1648">
        <v>250</v>
      </c>
      <c r="I4011" s="1648"/>
      <c r="J4011" s="1650">
        <v>199726039620</v>
      </c>
    </row>
    <row r="4012" spans="1:10">
      <c r="A4012" s="13" t="s">
        <v>5278</v>
      </c>
      <c r="B4012" s="13" t="s">
        <v>622</v>
      </c>
      <c r="C4012" s="13" t="s">
        <v>8300</v>
      </c>
      <c r="D4012" s="1608">
        <v>75.11</v>
      </c>
      <c r="E4012" s="210">
        <f>VLOOKUP(A4012,'Lead Sheet'!A:B,2,0)</f>
        <v>0</v>
      </c>
      <c r="F4012" s="1608">
        <f t="shared" si="62"/>
        <v>0</v>
      </c>
      <c r="G4012" s="1648">
        <v>10</v>
      </c>
      <c r="H4012" s="1648">
        <v>140</v>
      </c>
      <c r="I4012" s="1648"/>
      <c r="J4012" s="1650">
        <v>199726039637</v>
      </c>
    </row>
    <row r="4013" spans="1:10">
      <c r="A4013" s="13" t="s">
        <v>5278</v>
      </c>
      <c r="B4013" s="13" t="s">
        <v>623</v>
      </c>
      <c r="C4013" s="13" t="s">
        <v>8301</v>
      </c>
      <c r="D4013" s="1608">
        <v>120.16000000000001</v>
      </c>
      <c r="E4013" s="210">
        <f>VLOOKUP(A4013,'Lead Sheet'!A:B,2,0)</f>
        <v>0</v>
      </c>
      <c r="F4013" s="1608">
        <f t="shared" si="62"/>
        <v>0</v>
      </c>
      <c r="G4013" s="1648">
        <v>1</v>
      </c>
      <c r="H4013" s="1648">
        <v>85</v>
      </c>
      <c r="I4013" s="1648"/>
      <c r="J4013" s="1650">
        <v>199726039644</v>
      </c>
    </row>
    <row r="4014" spans="1:10">
      <c r="A4014" s="13" t="s">
        <v>5278</v>
      </c>
      <c r="B4014" s="13" t="s">
        <v>624</v>
      </c>
      <c r="C4014" s="13" t="s">
        <v>8302</v>
      </c>
      <c r="D4014" s="1608">
        <v>157.72999999999999</v>
      </c>
      <c r="E4014" s="210">
        <f>VLOOKUP(A4014,'Lead Sheet'!A:B,2,0)</f>
        <v>0</v>
      </c>
      <c r="F4014" s="1608">
        <f t="shared" si="62"/>
        <v>0</v>
      </c>
      <c r="G4014" s="1648">
        <v>1</v>
      </c>
      <c r="H4014" s="1648">
        <v>80</v>
      </c>
      <c r="I4014" s="1648"/>
      <c r="J4014" s="1650">
        <v>199726039651</v>
      </c>
    </row>
    <row r="4015" spans="1:10">
      <c r="A4015" s="13" t="s">
        <v>5278</v>
      </c>
      <c r="B4015" s="13" t="s">
        <v>625</v>
      </c>
      <c r="C4015" s="13" t="s">
        <v>8303</v>
      </c>
      <c r="D4015" s="1608">
        <v>209.56</v>
      </c>
      <c r="E4015" s="210">
        <f>VLOOKUP(A4015,'Lead Sheet'!A:B,2,0)</f>
        <v>0</v>
      </c>
      <c r="F4015" s="1608">
        <f t="shared" si="62"/>
        <v>0</v>
      </c>
      <c r="G4015" s="1648">
        <v>1</v>
      </c>
      <c r="H4015" s="1648">
        <v>40</v>
      </c>
      <c r="I4015" s="1648"/>
      <c r="J4015" s="1650">
        <v>199726039668</v>
      </c>
    </row>
    <row r="4016" spans="1:10">
      <c r="A4016" s="13" t="s">
        <v>5278</v>
      </c>
      <c r="B4016" s="13" t="s">
        <v>636</v>
      </c>
      <c r="C4016" s="13" t="s">
        <v>8332</v>
      </c>
      <c r="D4016" s="1608">
        <v>60.68</v>
      </c>
      <c r="E4016" s="210">
        <f>VLOOKUP(A4016,'Lead Sheet'!A:B,2,0)</f>
        <v>0</v>
      </c>
      <c r="F4016" s="1608">
        <f t="shared" si="62"/>
        <v>0</v>
      </c>
      <c r="G4016" s="1648">
        <v>25</v>
      </c>
      <c r="H4016" s="1648">
        <v>3000</v>
      </c>
      <c r="I4016" s="1648"/>
      <c r="J4016" s="1650">
        <v>199726039675</v>
      </c>
    </row>
    <row r="4017" spans="1:10">
      <c r="A4017" s="13" t="s">
        <v>5278</v>
      </c>
      <c r="B4017" s="13" t="s">
        <v>637</v>
      </c>
      <c r="C4017" s="13" t="s">
        <v>8333</v>
      </c>
      <c r="D4017" s="1608">
        <v>48.629999999999995</v>
      </c>
      <c r="E4017" s="210">
        <f>VLOOKUP(A4017,'Lead Sheet'!A:B,2,0)</f>
        <v>0</v>
      </c>
      <c r="F4017" s="1608">
        <f t="shared" si="62"/>
        <v>0</v>
      </c>
      <c r="G4017" s="1648">
        <v>25</v>
      </c>
      <c r="H4017" s="1648">
        <v>1600</v>
      </c>
      <c r="I4017" s="1648"/>
      <c r="J4017" s="1650">
        <v>199726039682</v>
      </c>
    </row>
    <row r="4018" spans="1:10">
      <c r="A4018" s="13" t="s">
        <v>5278</v>
      </c>
      <c r="B4018" s="13" t="s">
        <v>638</v>
      </c>
      <c r="C4018" s="13" t="s">
        <v>8334</v>
      </c>
      <c r="D4018" s="1608">
        <v>24.240000000000002</v>
      </c>
      <c r="E4018" s="210">
        <f>VLOOKUP(A4018,'Lead Sheet'!A:B,2,0)</f>
        <v>0</v>
      </c>
      <c r="F4018" s="1608">
        <f t="shared" si="62"/>
        <v>0</v>
      </c>
      <c r="G4018" s="1648">
        <v>25</v>
      </c>
      <c r="H4018" s="1648">
        <v>1000</v>
      </c>
      <c r="I4018" s="1648"/>
      <c r="J4018" s="1650">
        <v>199726039699</v>
      </c>
    </row>
    <row r="4019" spans="1:10">
      <c r="A4019" s="13" t="s">
        <v>5278</v>
      </c>
      <c r="B4019" s="13" t="s">
        <v>639</v>
      </c>
      <c r="C4019" s="13" t="s">
        <v>8335</v>
      </c>
      <c r="D4019" s="1608">
        <v>10.45</v>
      </c>
      <c r="E4019" s="210">
        <f>VLOOKUP(A4019,'Lead Sheet'!A:B,2,0)</f>
        <v>0</v>
      </c>
      <c r="F4019" s="1608">
        <f t="shared" si="62"/>
        <v>0</v>
      </c>
      <c r="G4019" s="1648">
        <v>25</v>
      </c>
      <c r="H4019" s="1648">
        <v>600</v>
      </c>
      <c r="I4019" s="1648"/>
      <c r="J4019" s="1650">
        <v>199726039705</v>
      </c>
    </row>
    <row r="4020" spans="1:10">
      <c r="A4020" s="13" t="s">
        <v>5278</v>
      </c>
      <c r="B4020" s="13" t="s">
        <v>640</v>
      </c>
      <c r="C4020" s="13" t="s">
        <v>8336</v>
      </c>
      <c r="D4020" s="1608">
        <v>17.48</v>
      </c>
      <c r="E4020" s="210">
        <f>VLOOKUP(A4020,'Lead Sheet'!A:B,2,0)</f>
        <v>0</v>
      </c>
      <c r="F4020" s="1608">
        <f t="shared" si="62"/>
        <v>0</v>
      </c>
      <c r="G4020" s="1648">
        <v>25</v>
      </c>
      <c r="H4020" s="1648">
        <v>250</v>
      </c>
      <c r="I4020" s="1648"/>
      <c r="J4020" s="1650">
        <v>199726039712</v>
      </c>
    </row>
    <row r="4021" spans="1:10">
      <c r="A4021" s="13" t="s">
        <v>5278</v>
      </c>
      <c r="B4021" s="13" t="s">
        <v>641</v>
      </c>
      <c r="C4021" s="13" t="s">
        <v>8337</v>
      </c>
      <c r="D4021" s="1608">
        <v>44.64</v>
      </c>
      <c r="E4021" s="210">
        <f>VLOOKUP(A4021,'Lead Sheet'!A:B,2,0)</f>
        <v>0</v>
      </c>
      <c r="F4021" s="1608">
        <f t="shared" si="62"/>
        <v>0</v>
      </c>
      <c r="G4021" s="1648">
        <v>10</v>
      </c>
      <c r="H4021" s="1648">
        <v>150</v>
      </c>
      <c r="I4021" s="1648"/>
      <c r="J4021" s="1650">
        <v>199726039729</v>
      </c>
    </row>
    <row r="4022" spans="1:10">
      <c r="A4022" s="13" t="s">
        <v>5278</v>
      </c>
      <c r="B4022" s="13" t="s">
        <v>642</v>
      </c>
      <c r="C4022" s="13" t="s">
        <v>8338</v>
      </c>
      <c r="D4022" s="1608">
        <v>64.100000000000009</v>
      </c>
      <c r="E4022" s="210">
        <f>VLOOKUP(A4022,'Lead Sheet'!A:B,2,0)</f>
        <v>0</v>
      </c>
      <c r="F4022" s="1608">
        <f t="shared" si="62"/>
        <v>0</v>
      </c>
      <c r="G4022" s="1648">
        <v>1</v>
      </c>
      <c r="H4022" s="1648">
        <v>110</v>
      </c>
      <c r="I4022" s="1648"/>
      <c r="J4022" s="1650">
        <v>199726039736</v>
      </c>
    </row>
    <row r="4023" spans="1:10">
      <c r="A4023" s="13" t="s">
        <v>5278</v>
      </c>
      <c r="B4023" s="13" t="s">
        <v>643</v>
      </c>
      <c r="C4023" s="13" t="s">
        <v>8339</v>
      </c>
      <c r="D4023" s="1608">
        <v>75.100000000000009</v>
      </c>
      <c r="E4023" s="210">
        <f>VLOOKUP(A4023,'Lead Sheet'!A:B,2,0)</f>
        <v>0</v>
      </c>
      <c r="F4023" s="1608">
        <f t="shared" si="62"/>
        <v>0</v>
      </c>
      <c r="G4023" s="1648">
        <v>1</v>
      </c>
      <c r="H4023" s="1648">
        <v>65</v>
      </c>
      <c r="I4023" s="1648"/>
      <c r="J4023" s="1650">
        <v>199726039743</v>
      </c>
    </row>
    <row r="4024" spans="1:10">
      <c r="A4024" s="13" t="s">
        <v>5278</v>
      </c>
      <c r="B4024" s="13" t="s">
        <v>644</v>
      </c>
      <c r="C4024" s="13" t="s">
        <v>8340</v>
      </c>
      <c r="D4024" s="1608">
        <v>127.10000000000001</v>
      </c>
      <c r="E4024" s="210">
        <f>VLOOKUP(A4024,'Lead Sheet'!A:B,2,0)</f>
        <v>0</v>
      </c>
      <c r="F4024" s="1608">
        <f t="shared" si="62"/>
        <v>0</v>
      </c>
      <c r="G4024" s="1648">
        <v>1</v>
      </c>
      <c r="H4024" s="1648">
        <v>38</v>
      </c>
      <c r="I4024" s="1648"/>
      <c r="J4024" s="1650">
        <v>199726039750</v>
      </c>
    </row>
    <row r="4025" spans="1:10">
      <c r="A4025" s="13" t="s">
        <v>5278</v>
      </c>
      <c r="B4025" s="13" t="s">
        <v>645</v>
      </c>
      <c r="C4025" s="13" t="s">
        <v>8341</v>
      </c>
      <c r="D4025" s="1608">
        <v>443.51</v>
      </c>
      <c r="E4025" s="210">
        <f>VLOOKUP(A4025,'Lead Sheet'!A:B,2,0)</f>
        <v>0</v>
      </c>
      <c r="F4025" s="1608">
        <f t="shared" si="62"/>
        <v>0</v>
      </c>
      <c r="G4025" s="1648">
        <v>1</v>
      </c>
      <c r="H4025" s="1648">
        <v>48</v>
      </c>
      <c r="I4025" s="1648"/>
      <c r="J4025" s="1650">
        <v>199726039767</v>
      </c>
    </row>
    <row r="4026" spans="1:10">
      <c r="A4026" s="13" t="s">
        <v>5278</v>
      </c>
      <c r="B4026" s="13" t="s">
        <v>646</v>
      </c>
      <c r="C4026" s="13" t="s">
        <v>8342</v>
      </c>
      <c r="D4026" s="1608">
        <v>551.53</v>
      </c>
      <c r="E4026" s="210">
        <f>VLOOKUP(A4026,'Lead Sheet'!A:B,2,0)</f>
        <v>0</v>
      </c>
      <c r="F4026" s="1608">
        <f t="shared" si="62"/>
        <v>0</v>
      </c>
      <c r="G4026" s="1648">
        <v>1</v>
      </c>
      <c r="H4026" s="1648">
        <v>24</v>
      </c>
      <c r="I4026" s="1648"/>
      <c r="J4026" s="1650">
        <v>199726039774</v>
      </c>
    </row>
    <row r="4027" spans="1:10">
      <c r="A4027" s="13" t="s">
        <v>5278</v>
      </c>
      <c r="B4027" s="13" t="s">
        <v>647</v>
      </c>
      <c r="C4027" s="13" t="s">
        <v>8343</v>
      </c>
      <c r="D4027" s="1608">
        <v>723.23</v>
      </c>
      <c r="E4027" s="210">
        <f>VLOOKUP(A4027,'Lead Sheet'!A:B,2,0)</f>
        <v>0</v>
      </c>
      <c r="F4027" s="1608">
        <f t="shared" si="62"/>
        <v>0</v>
      </c>
      <c r="G4027" s="1648">
        <v>1</v>
      </c>
      <c r="H4027" s="1648">
        <v>12</v>
      </c>
      <c r="I4027" s="1648"/>
      <c r="J4027" s="1650">
        <v>199726039781</v>
      </c>
    </row>
    <row r="4028" spans="1:10">
      <c r="A4028" s="13" t="s">
        <v>5278</v>
      </c>
      <c r="B4028" s="13" t="s">
        <v>648</v>
      </c>
      <c r="C4028" s="13" t="s">
        <v>8344</v>
      </c>
      <c r="D4028" s="1608">
        <v>34</v>
      </c>
      <c r="E4028" s="210">
        <f>VLOOKUP(A4028,'Lead Sheet'!A:B,2,0)</f>
        <v>0</v>
      </c>
      <c r="F4028" s="1608">
        <f t="shared" si="62"/>
        <v>0</v>
      </c>
      <c r="G4028" s="1648">
        <v>25</v>
      </c>
      <c r="H4028" s="1648">
        <v>500</v>
      </c>
      <c r="I4028" s="1648"/>
      <c r="J4028" s="1650">
        <v>199726039798</v>
      </c>
    </row>
    <row r="4029" spans="1:10">
      <c r="A4029" s="13" t="s">
        <v>5278</v>
      </c>
      <c r="B4029" s="13" t="s">
        <v>650</v>
      </c>
      <c r="C4029" s="13" t="s">
        <v>8345</v>
      </c>
      <c r="D4029" s="1608">
        <v>31.700000000000003</v>
      </c>
      <c r="E4029" s="210">
        <f>VLOOKUP(A4029,'Lead Sheet'!A:B,2,0)</f>
        <v>0</v>
      </c>
      <c r="F4029" s="1608">
        <f t="shared" si="62"/>
        <v>0</v>
      </c>
      <c r="G4029" s="1648">
        <v>25</v>
      </c>
      <c r="H4029" s="1648">
        <v>1000</v>
      </c>
      <c r="I4029" s="1648"/>
      <c r="J4029" s="1650">
        <v>199726039804</v>
      </c>
    </row>
    <row r="4030" spans="1:10">
      <c r="A4030" s="13" t="s">
        <v>5278</v>
      </c>
      <c r="B4030" s="13" t="s">
        <v>651</v>
      </c>
      <c r="C4030" s="13" t="s">
        <v>8346</v>
      </c>
      <c r="D4030" s="1608">
        <v>26.28</v>
      </c>
      <c r="E4030" s="210">
        <f>VLOOKUP(A4030,'Lead Sheet'!A:B,2,0)</f>
        <v>0</v>
      </c>
      <c r="F4030" s="1608">
        <f t="shared" si="62"/>
        <v>0</v>
      </c>
      <c r="G4030" s="1648">
        <v>25</v>
      </c>
      <c r="H4030" s="1648">
        <v>800</v>
      </c>
      <c r="I4030" s="1648"/>
      <c r="J4030" s="1650">
        <v>199726039811</v>
      </c>
    </row>
    <row r="4031" spans="1:10">
      <c r="A4031" s="13" t="s">
        <v>5278</v>
      </c>
      <c r="B4031" s="13" t="s">
        <v>652</v>
      </c>
      <c r="C4031" s="13" t="s">
        <v>8347</v>
      </c>
      <c r="D4031" s="1608">
        <v>30.110000000000003</v>
      </c>
      <c r="E4031" s="210">
        <f>VLOOKUP(A4031,'Lead Sheet'!A:B,2,0)</f>
        <v>0</v>
      </c>
      <c r="F4031" s="1608">
        <f t="shared" si="62"/>
        <v>0</v>
      </c>
      <c r="G4031" s="1648">
        <v>25</v>
      </c>
      <c r="H4031" s="1648">
        <v>250</v>
      </c>
      <c r="I4031" s="1648"/>
      <c r="J4031" s="1650">
        <v>199726039828</v>
      </c>
    </row>
    <row r="4032" spans="1:10">
      <c r="A4032" s="13" t="s">
        <v>5278</v>
      </c>
      <c r="B4032" s="13" t="s">
        <v>653</v>
      </c>
      <c r="C4032" s="13" t="s">
        <v>8348</v>
      </c>
      <c r="D4032" s="1608">
        <v>67.39</v>
      </c>
      <c r="E4032" s="210">
        <f>VLOOKUP(A4032,'Lead Sheet'!A:B,2,0)</f>
        <v>0</v>
      </c>
      <c r="F4032" s="1608">
        <f t="shared" si="62"/>
        <v>0</v>
      </c>
      <c r="G4032" s="1648">
        <v>10</v>
      </c>
      <c r="H4032" s="1648">
        <v>150</v>
      </c>
      <c r="I4032" s="1648"/>
      <c r="J4032" s="1650">
        <v>199726039835</v>
      </c>
    </row>
    <row r="4033" spans="1:10">
      <c r="A4033" s="13" t="s">
        <v>5278</v>
      </c>
      <c r="B4033" s="13" t="s">
        <v>654</v>
      </c>
      <c r="C4033" s="13" t="s">
        <v>8349</v>
      </c>
      <c r="D4033" s="1608">
        <v>30.110000000000003</v>
      </c>
      <c r="E4033" s="210">
        <f>VLOOKUP(A4033,'Lead Sheet'!A:B,2,0)</f>
        <v>0</v>
      </c>
      <c r="F4033" s="1608">
        <f t="shared" si="62"/>
        <v>0</v>
      </c>
      <c r="G4033" s="1648">
        <v>25</v>
      </c>
      <c r="H4033" s="1648">
        <v>250</v>
      </c>
      <c r="I4033" s="1648"/>
      <c r="J4033" s="1650">
        <v>199726039842</v>
      </c>
    </row>
    <row r="4034" spans="1:10">
      <c r="A4034" s="13" t="s">
        <v>5278</v>
      </c>
      <c r="B4034" s="13" t="s">
        <v>655</v>
      </c>
      <c r="C4034" s="13" t="s">
        <v>8350</v>
      </c>
      <c r="D4034" s="1608">
        <v>66.040000000000006</v>
      </c>
      <c r="E4034" s="210">
        <f>VLOOKUP(A4034,'Lead Sheet'!A:B,2,0)</f>
        <v>0</v>
      </c>
      <c r="F4034" s="1608">
        <f t="shared" si="62"/>
        <v>0</v>
      </c>
      <c r="G4034" s="1648">
        <v>10</v>
      </c>
      <c r="H4034" s="1648">
        <v>150</v>
      </c>
      <c r="I4034" s="1648"/>
      <c r="J4034" s="1650">
        <v>199726039859</v>
      </c>
    </row>
    <row r="4035" spans="1:10">
      <c r="A4035" s="13" t="s">
        <v>5278</v>
      </c>
      <c r="B4035" s="13" t="s">
        <v>656</v>
      </c>
      <c r="C4035" s="13" t="s">
        <v>8351</v>
      </c>
      <c r="D4035" s="1608">
        <v>82.39</v>
      </c>
      <c r="E4035" s="210">
        <f>VLOOKUP(A4035,'Lead Sheet'!A:B,2,0)</f>
        <v>0</v>
      </c>
      <c r="F4035" s="1608">
        <f t="shared" ref="F4035:F4098" si="63">IFERROR(D4035*E4035,"NET")</f>
        <v>0</v>
      </c>
      <c r="G4035" s="1648">
        <v>10</v>
      </c>
      <c r="H4035" s="1648">
        <v>180</v>
      </c>
      <c r="I4035" s="1648"/>
      <c r="J4035" s="1650">
        <v>199726039866</v>
      </c>
    </row>
    <row r="4036" spans="1:10">
      <c r="A4036" s="13" t="s">
        <v>5278</v>
      </c>
      <c r="B4036" s="13" t="s">
        <v>657</v>
      </c>
      <c r="C4036" s="13" t="s">
        <v>8352</v>
      </c>
      <c r="D4036" s="1608">
        <v>66.040000000000006</v>
      </c>
      <c r="E4036" s="210">
        <f>VLOOKUP(A4036,'Lead Sheet'!A:B,2,0)</f>
        <v>0</v>
      </c>
      <c r="F4036" s="1608">
        <f t="shared" si="63"/>
        <v>0</v>
      </c>
      <c r="G4036" s="1648">
        <v>10</v>
      </c>
      <c r="H4036" s="1648">
        <v>150</v>
      </c>
      <c r="I4036" s="1648"/>
      <c r="J4036" s="1650">
        <v>199726039873</v>
      </c>
    </row>
    <row r="4037" spans="1:10">
      <c r="A4037" s="13" t="s">
        <v>5278</v>
      </c>
      <c r="B4037" s="13" t="s">
        <v>658</v>
      </c>
      <c r="C4037" s="13" t="s">
        <v>8353</v>
      </c>
      <c r="D4037" s="1608">
        <v>96.06</v>
      </c>
      <c r="E4037" s="210">
        <f>VLOOKUP(A4037,'Lead Sheet'!A:B,2,0)</f>
        <v>0</v>
      </c>
      <c r="F4037" s="1608">
        <f t="shared" si="63"/>
        <v>0</v>
      </c>
      <c r="G4037" s="1648">
        <v>1</v>
      </c>
      <c r="H4037" s="1648">
        <v>85</v>
      </c>
      <c r="I4037" s="1648"/>
      <c r="J4037" s="1650">
        <v>199726039880</v>
      </c>
    </row>
    <row r="4038" spans="1:10">
      <c r="A4038" s="13" t="s">
        <v>5278</v>
      </c>
      <c r="B4038" s="13" t="s">
        <v>659</v>
      </c>
      <c r="C4038" s="13" t="s">
        <v>8354</v>
      </c>
      <c r="D4038" s="1608">
        <v>180.82</v>
      </c>
      <c r="E4038" s="210">
        <f>VLOOKUP(A4038,'Lead Sheet'!A:B,2,0)</f>
        <v>0</v>
      </c>
      <c r="F4038" s="1608">
        <f t="shared" si="63"/>
        <v>0</v>
      </c>
      <c r="G4038" s="1648">
        <v>1</v>
      </c>
      <c r="H4038" s="1648">
        <v>65</v>
      </c>
      <c r="I4038" s="1648"/>
      <c r="J4038" s="1650">
        <v>199726039897</v>
      </c>
    </row>
    <row r="4039" spans="1:10">
      <c r="A4039" s="13" t="s">
        <v>5278</v>
      </c>
      <c r="B4039" s="13" t="s">
        <v>660</v>
      </c>
      <c r="C4039" s="13" t="s">
        <v>8355</v>
      </c>
      <c r="D4039" s="1608">
        <v>112.53</v>
      </c>
      <c r="E4039" s="210">
        <f>VLOOKUP(A4039,'Lead Sheet'!A:B,2,0)</f>
        <v>0</v>
      </c>
      <c r="F4039" s="1608">
        <f t="shared" si="63"/>
        <v>0</v>
      </c>
      <c r="G4039" s="1648">
        <v>1</v>
      </c>
      <c r="H4039" s="1648">
        <v>130</v>
      </c>
      <c r="I4039" s="1648"/>
      <c r="J4039" s="1650">
        <v>199726039903</v>
      </c>
    </row>
    <row r="4040" spans="1:10">
      <c r="A4040" s="13" t="s">
        <v>5278</v>
      </c>
      <c r="B4040" s="13" t="s">
        <v>661</v>
      </c>
      <c r="C4040" s="13" t="s">
        <v>8356</v>
      </c>
      <c r="D4040" s="1608">
        <v>97.62</v>
      </c>
      <c r="E4040" s="210">
        <f>VLOOKUP(A4040,'Lead Sheet'!A:B,2,0)</f>
        <v>0</v>
      </c>
      <c r="F4040" s="1608">
        <f t="shared" si="63"/>
        <v>0</v>
      </c>
      <c r="G4040" s="1648">
        <v>1</v>
      </c>
      <c r="H4040" s="1648">
        <v>120</v>
      </c>
      <c r="I4040" s="1648"/>
      <c r="J4040" s="1650">
        <v>199726039910</v>
      </c>
    </row>
    <row r="4041" spans="1:10">
      <c r="A4041" s="13" t="s">
        <v>5278</v>
      </c>
      <c r="B4041" s="13" t="s">
        <v>662</v>
      </c>
      <c r="C4041" s="13" t="s">
        <v>8357</v>
      </c>
      <c r="D4041" s="1608">
        <v>152.63</v>
      </c>
      <c r="E4041" s="210">
        <f>VLOOKUP(A4041,'Lead Sheet'!A:B,2,0)</f>
        <v>0</v>
      </c>
      <c r="F4041" s="1608">
        <f t="shared" si="63"/>
        <v>0</v>
      </c>
      <c r="G4041" s="1648">
        <v>1</v>
      </c>
      <c r="H4041" s="1648">
        <v>90</v>
      </c>
      <c r="I4041" s="1648"/>
      <c r="J4041" s="1650">
        <v>199726039927</v>
      </c>
    </row>
    <row r="4042" spans="1:10">
      <c r="A4042" s="13" t="s">
        <v>5278</v>
      </c>
      <c r="B4042" s="13" t="s">
        <v>663</v>
      </c>
      <c r="C4042" s="13" t="s">
        <v>8358</v>
      </c>
      <c r="D4042" s="1608">
        <v>180.45</v>
      </c>
      <c r="E4042" s="210">
        <f>VLOOKUP(A4042,'Lead Sheet'!A:B,2,0)</f>
        <v>0</v>
      </c>
      <c r="F4042" s="1608">
        <f t="shared" si="63"/>
        <v>0</v>
      </c>
      <c r="G4042" s="1648">
        <v>1</v>
      </c>
      <c r="H4042" s="1648">
        <v>120</v>
      </c>
      <c r="I4042" s="1648"/>
      <c r="J4042" s="1650">
        <v>199726039934</v>
      </c>
    </row>
    <row r="4043" spans="1:10">
      <c r="A4043" s="13" t="s">
        <v>5278</v>
      </c>
      <c r="B4043" s="13" t="s">
        <v>664</v>
      </c>
      <c r="C4043" s="13" t="s">
        <v>8359</v>
      </c>
      <c r="D4043" s="1608">
        <v>151.97</v>
      </c>
      <c r="E4043" s="210">
        <f>VLOOKUP(A4043,'Lead Sheet'!A:B,2,0)</f>
        <v>0</v>
      </c>
      <c r="F4043" s="1608">
        <f t="shared" si="63"/>
        <v>0</v>
      </c>
      <c r="G4043" s="1648">
        <v>1</v>
      </c>
      <c r="H4043" s="1648">
        <v>60</v>
      </c>
      <c r="I4043" s="1648"/>
      <c r="J4043" s="1650">
        <v>199726039941</v>
      </c>
    </row>
    <row r="4044" spans="1:10">
      <c r="A4044" s="13" t="s">
        <v>5278</v>
      </c>
      <c r="B4044" s="13" t="s">
        <v>666</v>
      </c>
      <c r="C4044" s="13" t="s">
        <v>8360</v>
      </c>
      <c r="D4044" s="1608">
        <v>293.58999999999997</v>
      </c>
      <c r="E4044" s="210">
        <f>VLOOKUP(A4044,'Lead Sheet'!A:B,2,0)</f>
        <v>0</v>
      </c>
      <c r="F4044" s="1608">
        <f t="shared" si="63"/>
        <v>0</v>
      </c>
      <c r="G4044" s="1648">
        <v>1</v>
      </c>
      <c r="H4044" s="1648">
        <v>48</v>
      </c>
      <c r="I4044" s="1648"/>
      <c r="J4044" s="1650">
        <v>199726039965</v>
      </c>
    </row>
    <row r="4045" spans="1:10">
      <c r="A4045" s="13" t="s">
        <v>5278</v>
      </c>
      <c r="B4045" s="13" t="s">
        <v>667</v>
      </c>
      <c r="C4045" s="13" t="s">
        <v>8361</v>
      </c>
      <c r="D4045" s="1608">
        <v>1387.95</v>
      </c>
      <c r="E4045" s="210">
        <f>VLOOKUP(A4045,'Lead Sheet'!A:B,2,0)</f>
        <v>0</v>
      </c>
      <c r="F4045" s="1608">
        <f t="shared" si="63"/>
        <v>0</v>
      </c>
      <c r="G4045" s="1648">
        <v>1</v>
      </c>
      <c r="H4045" s="1648">
        <v>36</v>
      </c>
      <c r="I4045" s="1648"/>
      <c r="J4045" s="1650">
        <v>199726039972</v>
      </c>
    </row>
    <row r="4046" spans="1:10">
      <c r="A4046" s="13" t="s">
        <v>5278</v>
      </c>
      <c r="B4046" s="13" t="s">
        <v>626</v>
      </c>
      <c r="C4046" s="13" t="s">
        <v>8362</v>
      </c>
      <c r="D4046" s="1608">
        <v>55.5</v>
      </c>
      <c r="E4046" s="210">
        <f>VLOOKUP(A4046,'Lead Sheet'!A:B,2,0)</f>
        <v>0</v>
      </c>
      <c r="F4046" s="1608">
        <f t="shared" si="63"/>
        <v>0</v>
      </c>
      <c r="G4046" s="1648">
        <v>25</v>
      </c>
      <c r="H4046" s="1648">
        <v>1000</v>
      </c>
      <c r="I4046" s="1648"/>
      <c r="J4046" s="1650">
        <v>199726039989</v>
      </c>
    </row>
    <row r="4047" spans="1:10">
      <c r="A4047" s="13" t="s">
        <v>5278</v>
      </c>
      <c r="B4047" s="13" t="s">
        <v>628</v>
      </c>
      <c r="C4047" s="13" t="s">
        <v>8363</v>
      </c>
      <c r="D4047" s="1608">
        <v>41.75</v>
      </c>
      <c r="E4047" s="210">
        <f>VLOOKUP(A4047,'Lead Sheet'!A:B,2,0)</f>
        <v>0</v>
      </c>
      <c r="F4047" s="1608">
        <f t="shared" si="63"/>
        <v>0</v>
      </c>
      <c r="G4047" s="1648">
        <v>25</v>
      </c>
      <c r="H4047" s="1648">
        <v>800</v>
      </c>
      <c r="I4047" s="1648"/>
      <c r="J4047" s="1650">
        <v>199726039996</v>
      </c>
    </row>
    <row r="4048" spans="1:10">
      <c r="A4048" s="13" t="s">
        <v>5278</v>
      </c>
      <c r="B4048" s="13" t="s">
        <v>629</v>
      </c>
      <c r="C4048" s="13" t="s">
        <v>8364</v>
      </c>
      <c r="D4048" s="1608">
        <v>45.48</v>
      </c>
      <c r="E4048" s="210">
        <f>VLOOKUP(A4048,'Lead Sheet'!A:B,2,0)</f>
        <v>0</v>
      </c>
      <c r="F4048" s="1608">
        <f t="shared" si="63"/>
        <v>0</v>
      </c>
      <c r="G4048" s="1648">
        <v>25</v>
      </c>
      <c r="H4048" s="1648">
        <v>500</v>
      </c>
      <c r="I4048" s="1648"/>
      <c r="J4048" s="1650">
        <v>199726040008</v>
      </c>
    </row>
    <row r="4049" spans="1:10">
      <c r="A4049" s="13" t="s">
        <v>5278</v>
      </c>
      <c r="B4049" s="13" t="s">
        <v>631</v>
      </c>
      <c r="C4049" s="13" t="s">
        <v>8365</v>
      </c>
      <c r="D4049" s="1608">
        <v>58.51</v>
      </c>
      <c r="E4049" s="210">
        <f>VLOOKUP(A4049,'Lead Sheet'!A:B,2,0)</f>
        <v>0</v>
      </c>
      <c r="F4049" s="1608">
        <f t="shared" si="63"/>
        <v>0</v>
      </c>
      <c r="G4049" s="1648">
        <v>25</v>
      </c>
      <c r="H4049" s="1648">
        <v>250</v>
      </c>
      <c r="I4049" s="1648"/>
      <c r="J4049" s="1650">
        <v>199726040015</v>
      </c>
    </row>
    <row r="4050" spans="1:10">
      <c r="A4050" s="13" t="s">
        <v>5278</v>
      </c>
      <c r="B4050" s="13" t="s">
        <v>632</v>
      </c>
      <c r="C4050" s="13" t="s">
        <v>8366</v>
      </c>
      <c r="D4050" s="1608">
        <v>74.350000000000009</v>
      </c>
      <c r="E4050" s="210">
        <f>VLOOKUP(A4050,'Lead Sheet'!A:B,2,0)</f>
        <v>0</v>
      </c>
      <c r="F4050" s="1608">
        <f t="shared" si="63"/>
        <v>0</v>
      </c>
      <c r="G4050" s="1648">
        <v>10</v>
      </c>
      <c r="H4050" s="1648">
        <v>130</v>
      </c>
      <c r="I4050" s="1648"/>
      <c r="J4050" s="1650">
        <v>199726040022</v>
      </c>
    </row>
    <row r="4051" spans="1:10">
      <c r="A4051" s="13" t="s">
        <v>5278</v>
      </c>
      <c r="B4051" s="13" t="s">
        <v>633</v>
      </c>
      <c r="C4051" s="13" t="s">
        <v>8367</v>
      </c>
      <c r="D4051" s="1608">
        <v>227.23999999999998</v>
      </c>
      <c r="E4051" s="210">
        <f>VLOOKUP(A4051,'Lead Sheet'!A:B,2,0)</f>
        <v>0</v>
      </c>
      <c r="F4051" s="1608">
        <f t="shared" si="63"/>
        <v>0</v>
      </c>
      <c r="G4051" s="1648">
        <v>1</v>
      </c>
      <c r="H4051" s="1648">
        <v>80</v>
      </c>
      <c r="I4051" s="1648"/>
      <c r="J4051" s="1650">
        <v>199726040039</v>
      </c>
    </row>
    <row r="4052" spans="1:10">
      <c r="A4052" s="13" t="s">
        <v>5278</v>
      </c>
      <c r="B4052" s="13" t="s">
        <v>634</v>
      </c>
      <c r="C4052" s="13" t="s">
        <v>8368</v>
      </c>
      <c r="D4052" s="1608">
        <v>275.34999999999997</v>
      </c>
      <c r="E4052" s="210">
        <f>VLOOKUP(A4052,'Lead Sheet'!A:B,2,0)</f>
        <v>0</v>
      </c>
      <c r="F4052" s="1608">
        <f t="shared" si="63"/>
        <v>0</v>
      </c>
      <c r="G4052" s="1648">
        <v>1</v>
      </c>
      <c r="H4052" s="1648">
        <v>50</v>
      </c>
      <c r="I4052" s="1648"/>
      <c r="J4052" s="1650">
        <v>199726040046</v>
      </c>
    </row>
    <row r="4053" spans="1:10">
      <c r="A4053" s="13" t="s">
        <v>5278</v>
      </c>
      <c r="B4053" s="13" t="s">
        <v>635</v>
      </c>
      <c r="C4053" s="13" t="s">
        <v>8369</v>
      </c>
      <c r="D4053" s="1608">
        <v>445.03999999999996</v>
      </c>
      <c r="E4053" s="210">
        <f>VLOOKUP(A4053,'Lead Sheet'!A:B,2,0)</f>
        <v>0</v>
      </c>
      <c r="F4053" s="1608">
        <f t="shared" si="63"/>
        <v>0</v>
      </c>
      <c r="G4053" s="1648">
        <v>1</v>
      </c>
      <c r="H4053" s="1648">
        <v>38</v>
      </c>
      <c r="I4053" s="1648"/>
      <c r="J4053" s="1650">
        <v>199726040053</v>
      </c>
    </row>
    <row r="4054" spans="1:10">
      <c r="A4054" s="13" t="s">
        <v>5278</v>
      </c>
      <c r="B4054" s="13" t="s">
        <v>630</v>
      </c>
      <c r="C4054" s="13" t="s">
        <v>8370</v>
      </c>
      <c r="D4054" s="1608">
        <v>104.04</v>
      </c>
      <c r="E4054" s="210">
        <f>VLOOKUP(A4054,'Lead Sheet'!A:B,2,0)</f>
        <v>0</v>
      </c>
      <c r="F4054" s="1608">
        <f t="shared" si="63"/>
        <v>0</v>
      </c>
      <c r="G4054" s="1648">
        <v>25</v>
      </c>
      <c r="H4054" s="1648">
        <v>250</v>
      </c>
      <c r="I4054" s="1648"/>
      <c r="J4054" s="1650">
        <v>199726040060</v>
      </c>
    </row>
    <row r="4055" spans="1:10">
      <c r="A4055" s="13" t="s">
        <v>5278</v>
      </c>
      <c r="B4055" s="13" t="s">
        <v>765</v>
      </c>
      <c r="C4055" s="13" t="s">
        <v>8463</v>
      </c>
      <c r="D4055" s="1608">
        <v>25.830000000000002</v>
      </c>
      <c r="E4055" s="210">
        <f>VLOOKUP(A4055,'Lead Sheet'!A:B,2,0)</f>
        <v>0</v>
      </c>
      <c r="F4055" s="1608">
        <f t="shared" si="63"/>
        <v>0</v>
      </c>
      <c r="G4055" s="1648">
        <v>25</v>
      </c>
      <c r="H4055" s="1648">
        <v>2000</v>
      </c>
      <c r="I4055" s="1648"/>
      <c r="J4055" s="1650">
        <v>199726040077</v>
      </c>
    </row>
    <row r="4056" spans="1:10">
      <c r="A4056" s="13" t="s">
        <v>5278</v>
      </c>
      <c r="B4056" s="13" t="s">
        <v>766</v>
      </c>
      <c r="C4056" s="13" t="s">
        <v>8464</v>
      </c>
      <c r="D4056" s="1608">
        <v>22.110000000000003</v>
      </c>
      <c r="E4056" s="210">
        <f>VLOOKUP(A4056,'Lead Sheet'!A:B,2,0)</f>
        <v>0</v>
      </c>
      <c r="F4056" s="1608">
        <f t="shared" si="63"/>
        <v>0</v>
      </c>
      <c r="G4056" s="1648">
        <v>25</v>
      </c>
      <c r="H4056" s="1648">
        <v>800</v>
      </c>
      <c r="I4056" s="1648"/>
      <c r="J4056" s="1650">
        <v>199726040084</v>
      </c>
    </row>
    <row r="4057" spans="1:10">
      <c r="A4057" s="13" t="s">
        <v>5278</v>
      </c>
      <c r="B4057" s="13" t="s">
        <v>767</v>
      </c>
      <c r="C4057" s="13" t="s">
        <v>8465</v>
      </c>
      <c r="D4057" s="1608">
        <v>9.16</v>
      </c>
      <c r="E4057" s="210">
        <f>VLOOKUP(A4057,'Lead Sheet'!A:B,2,0)</f>
        <v>0</v>
      </c>
      <c r="F4057" s="1608">
        <f t="shared" si="63"/>
        <v>0</v>
      </c>
      <c r="G4057" s="1648">
        <v>25</v>
      </c>
      <c r="H4057" s="1648">
        <v>500</v>
      </c>
      <c r="I4057" s="1648"/>
      <c r="J4057" s="1650">
        <v>199726040091</v>
      </c>
    </row>
    <row r="4058" spans="1:10">
      <c r="A4058" s="13" t="s">
        <v>5278</v>
      </c>
      <c r="B4058" s="13" t="s">
        <v>768</v>
      </c>
      <c r="C4058" s="13" t="s">
        <v>8466</v>
      </c>
      <c r="D4058" s="1608">
        <v>38.64</v>
      </c>
      <c r="E4058" s="210">
        <f>VLOOKUP(A4058,'Lead Sheet'!A:B,2,0)</f>
        <v>0</v>
      </c>
      <c r="F4058" s="1608">
        <f t="shared" si="63"/>
        <v>0</v>
      </c>
      <c r="G4058" s="1648">
        <v>25</v>
      </c>
      <c r="H4058" s="1648">
        <v>300</v>
      </c>
      <c r="I4058" s="1648"/>
      <c r="J4058" s="1650">
        <v>199726040107</v>
      </c>
    </row>
    <row r="4059" spans="1:10">
      <c r="A4059" s="13" t="s">
        <v>5278</v>
      </c>
      <c r="B4059" s="13" t="s">
        <v>769</v>
      </c>
      <c r="C4059" s="13" t="s">
        <v>8467</v>
      </c>
      <c r="D4059" s="1608">
        <v>15.53</v>
      </c>
      <c r="E4059" s="210">
        <f>VLOOKUP(A4059,'Lead Sheet'!A:B,2,0)</f>
        <v>0</v>
      </c>
      <c r="F4059" s="1608">
        <f t="shared" si="63"/>
        <v>0</v>
      </c>
      <c r="G4059" s="1648">
        <v>25</v>
      </c>
      <c r="H4059" s="1648">
        <v>200</v>
      </c>
      <c r="I4059" s="1648"/>
      <c r="J4059" s="1650">
        <v>199726040114</v>
      </c>
    </row>
    <row r="4060" spans="1:10">
      <c r="A4060" s="13" t="s">
        <v>5278</v>
      </c>
      <c r="B4060" s="13" t="s">
        <v>770</v>
      </c>
      <c r="C4060" s="13" t="s">
        <v>8468</v>
      </c>
      <c r="D4060" s="1608">
        <v>38.909999999999997</v>
      </c>
      <c r="E4060" s="210">
        <f>VLOOKUP(A4060,'Lead Sheet'!A:B,2,0)</f>
        <v>0</v>
      </c>
      <c r="F4060" s="1608">
        <f t="shared" si="63"/>
        <v>0</v>
      </c>
      <c r="G4060" s="1648">
        <v>10</v>
      </c>
      <c r="H4060" s="1648">
        <v>100</v>
      </c>
      <c r="I4060" s="1648"/>
      <c r="J4060" s="1650">
        <v>199726040121</v>
      </c>
    </row>
    <row r="4061" spans="1:10">
      <c r="A4061" s="13" t="s">
        <v>5278</v>
      </c>
      <c r="B4061" s="13" t="s">
        <v>771</v>
      </c>
      <c r="C4061" s="13" t="s">
        <v>8469</v>
      </c>
      <c r="D4061" s="1608">
        <v>52.1</v>
      </c>
      <c r="E4061" s="210">
        <f>VLOOKUP(A4061,'Lead Sheet'!A:B,2,0)</f>
        <v>0</v>
      </c>
      <c r="F4061" s="1608">
        <f t="shared" si="63"/>
        <v>0</v>
      </c>
      <c r="G4061" s="1648">
        <v>1</v>
      </c>
      <c r="H4061" s="1648">
        <v>60</v>
      </c>
      <c r="I4061" s="1648"/>
      <c r="J4061" s="1650">
        <v>199726040138</v>
      </c>
    </row>
    <row r="4062" spans="1:10">
      <c r="A4062" s="13" t="s">
        <v>5278</v>
      </c>
      <c r="B4062" s="13" t="s">
        <v>772</v>
      </c>
      <c r="C4062" s="13" t="s">
        <v>8470</v>
      </c>
      <c r="D4062" s="1608">
        <v>64</v>
      </c>
      <c r="E4062" s="210">
        <f>VLOOKUP(A4062,'Lead Sheet'!A:B,2,0)</f>
        <v>0</v>
      </c>
      <c r="F4062" s="1608">
        <f t="shared" si="63"/>
        <v>0</v>
      </c>
      <c r="G4062" s="1648">
        <v>1</v>
      </c>
      <c r="H4062" s="1648">
        <v>40</v>
      </c>
      <c r="I4062" s="1648"/>
      <c r="J4062" s="1650">
        <v>199726040145</v>
      </c>
    </row>
    <row r="4063" spans="1:10">
      <c r="A4063" s="13" t="s">
        <v>5278</v>
      </c>
      <c r="B4063" s="13" t="s">
        <v>773</v>
      </c>
      <c r="C4063" s="13" t="s">
        <v>8471</v>
      </c>
      <c r="D4063" s="1608">
        <v>106.83</v>
      </c>
      <c r="E4063" s="210">
        <f>VLOOKUP(A4063,'Lead Sheet'!A:B,2,0)</f>
        <v>0</v>
      </c>
      <c r="F4063" s="1608">
        <f t="shared" si="63"/>
        <v>0</v>
      </c>
      <c r="G4063" s="1648">
        <v>1</v>
      </c>
      <c r="H4063" s="1648">
        <v>18</v>
      </c>
      <c r="I4063" s="1648"/>
      <c r="J4063" s="1650">
        <v>199726040152</v>
      </c>
    </row>
    <row r="4064" spans="1:10">
      <c r="A4064" s="13" t="s">
        <v>5278</v>
      </c>
      <c r="B4064" s="13" t="s">
        <v>774</v>
      </c>
      <c r="C4064" s="13" t="s">
        <v>8472</v>
      </c>
      <c r="D4064" s="1608">
        <v>207.4</v>
      </c>
      <c r="E4064" s="210">
        <f>VLOOKUP(A4064,'Lead Sheet'!A:B,2,0)</f>
        <v>0</v>
      </c>
      <c r="F4064" s="1608">
        <f t="shared" si="63"/>
        <v>0</v>
      </c>
      <c r="G4064" s="1648">
        <v>1</v>
      </c>
      <c r="H4064" s="1648">
        <v>20</v>
      </c>
      <c r="I4064" s="1648"/>
      <c r="J4064" s="1650">
        <v>199726040169</v>
      </c>
    </row>
    <row r="4065" spans="1:10">
      <c r="A4065" s="13" t="s">
        <v>5278</v>
      </c>
      <c r="B4065" s="13" t="s">
        <v>775</v>
      </c>
      <c r="C4065" s="13" t="s">
        <v>8473</v>
      </c>
      <c r="D4065" s="1608">
        <v>289.3</v>
      </c>
      <c r="E4065" s="210">
        <f>VLOOKUP(A4065,'Lead Sheet'!A:B,2,0)</f>
        <v>0</v>
      </c>
      <c r="F4065" s="1608">
        <f t="shared" si="63"/>
        <v>0</v>
      </c>
      <c r="G4065" s="1648">
        <v>1</v>
      </c>
      <c r="H4065" s="1648">
        <v>15</v>
      </c>
      <c r="I4065" s="1648"/>
      <c r="J4065" s="1650">
        <v>199726040176</v>
      </c>
    </row>
    <row r="4066" spans="1:10">
      <c r="A4066" s="13" t="s">
        <v>5278</v>
      </c>
      <c r="B4066" s="13" t="s">
        <v>776</v>
      </c>
      <c r="C4066" s="13" t="s">
        <v>8474</v>
      </c>
      <c r="D4066" s="1608">
        <v>596.68999999999994</v>
      </c>
      <c r="E4066" s="210">
        <f>VLOOKUP(A4066,'Lead Sheet'!A:B,2,0)</f>
        <v>0</v>
      </c>
      <c r="F4066" s="1608">
        <f t="shared" si="63"/>
        <v>0</v>
      </c>
      <c r="G4066" s="1648">
        <v>1</v>
      </c>
      <c r="H4066" s="1648">
        <v>6</v>
      </c>
      <c r="I4066" s="1648"/>
      <c r="J4066" s="1650">
        <v>199726040183</v>
      </c>
    </row>
    <row r="4067" spans="1:10">
      <c r="A4067" s="13" t="s">
        <v>5278</v>
      </c>
      <c r="B4067" s="13" t="s">
        <v>777</v>
      </c>
      <c r="C4067" s="13" t="s">
        <v>8475</v>
      </c>
      <c r="D4067" s="1608">
        <v>2163.5</v>
      </c>
      <c r="E4067" s="210">
        <f>VLOOKUP(A4067,'Lead Sheet'!A:B,2,0)</f>
        <v>0</v>
      </c>
      <c r="F4067" s="1608">
        <f t="shared" si="63"/>
        <v>0</v>
      </c>
      <c r="G4067" s="1648">
        <v>1</v>
      </c>
      <c r="H4067" s="1648">
        <v>4</v>
      </c>
      <c r="I4067" s="1648"/>
      <c r="J4067" s="1650">
        <v>199726040190</v>
      </c>
    </row>
    <row r="4068" spans="1:10">
      <c r="A4068" s="13" t="s">
        <v>5278</v>
      </c>
      <c r="B4068" s="13" t="s">
        <v>778</v>
      </c>
      <c r="C4068" s="13" t="s">
        <v>8476</v>
      </c>
      <c r="D4068" s="1608">
        <v>3410.8300000000004</v>
      </c>
      <c r="E4068" s="210">
        <f>VLOOKUP(A4068,'Lead Sheet'!A:B,2,0)</f>
        <v>0</v>
      </c>
      <c r="F4068" s="1608">
        <f t="shared" si="63"/>
        <v>0</v>
      </c>
      <c r="G4068" s="1648">
        <v>1</v>
      </c>
      <c r="H4068" s="1648">
        <v>2</v>
      </c>
      <c r="I4068" s="1648"/>
      <c r="J4068" s="1650">
        <v>199726040206</v>
      </c>
    </row>
    <row r="4069" spans="1:10">
      <c r="A4069" s="13" t="s">
        <v>5278</v>
      </c>
      <c r="B4069" s="13" t="s">
        <v>779</v>
      </c>
      <c r="C4069" s="13" t="s">
        <v>8371</v>
      </c>
      <c r="D4069" s="1608">
        <v>38.36</v>
      </c>
      <c r="E4069" s="210">
        <f>VLOOKUP(A4069,'Lead Sheet'!A:B,2,0)</f>
        <v>0</v>
      </c>
      <c r="F4069" s="1608">
        <f t="shared" si="63"/>
        <v>0</v>
      </c>
      <c r="G4069" s="1648">
        <v>25</v>
      </c>
      <c r="H4069" s="1648">
        <v>2000</v>
      </c>
      <c r="I4069" s="1648"/>
      <c r="J4069" s="1650">
        <v>199726040213</v>
      </c>
    </row>
    <row r="4070" spans="1:10">
      <c r="A4070" s="13" t="s">
        <v>5278</v>
      </c>
      <c r="B4070" s="13" t="s">
        <v>781</v>
      </c>
      <c r="C4070" s="13" t="s">
        <v>8372</v>
      </c>
      <c r="D4070" s="1608">
        <v>30.12</v>
      </c>
      <c r="E4070" s="210">
        <f>VLOOKUP(A4070,'Lead Sheet'!A:B,2,0)</f>
        <v>0</v>
      </c>
      <c r="F4070" s="1608">
        <f t="shared" si="63"/>
        <v>0</v>
      </c>
      <c r="G4070" s="1648">
        <v>25</v>
      </c>
      <c r="H4070" s="1648">
        <v>800</v>
      </c>
      <c r="I4070" s="1648"/>
      <c r="J4070" s="1650">
        <v>199726040220</v>
      </c>
    </row>
    <row r="4071" spans="1:10">
      <c r="A4071" s="13" t="s">
        <v>5278</v>
      </c>
      <c r="B4071" s="13" t="s">
        <v>782</v>
      </c>
      <c r="C4071" s="13" t="s">
        <v>8373</v>
      </c>
      <c r="D4071" s="1608">
        <v>10.86</v>
      </c>
      <c r="E4071" s="210">
        <f>VLOOKUP(A4071,'Lead Sheet'!A:B,2,0)</f>
        <v>0</v>
      </c>
      <c r="F4071" s="1608">
        <f t="shared" si="63"/>
        <v>0</v>
      </c>
      <c r="G4071" s="1648">
        <v>25</v>
      </c>
      <c r="H4071" s="1648">
        <v>500</v>
      </c>
      <c r="I4071" s="1648"/>
      <c r="J4071" s="1650">
        <v>199726040237</v>
      </c>
    </row>
    <row r="4072" spans="1:10">
      <c r="A4072" s="13" t="s">
        <v>5278</v>
      </c>
      <c r="B4072" s="13" t="s">
        <v>783</v>
      </c>
      <c r="C4072" s="13" t="s">
        <v>8374</v>
      </c>
      <c r="D4072" s="1608">
        <v>61.39</v>
      </c>
      <c r="E4072" s="210">
        <f>VLOOKUP(A4072,'Lead Sheet'!A:B,2,0)</f>
        <v>0</v>
      </c>
      <c r="F4072" s="1608">
        <f t="shared" si="63"/>
        <v>0</v>
      </c>
      <c r="G4072" s="1648">
        <v>25</v>
      </c>
      <c r="H4072" s="1648">
        <v>300</v>
      </c>
      <c r="I4072" s="1648"/>
      <c r="J4072" s="1650">
        <v>199726040244</v>
      </c>
    </row>
    <row r="4073" spans="1:10">
      <c r="A4073" s="13" t="s">
        <v>5278</v>
      </c>
      <c r="B4073" s="13" t="s">
        <v>784</v>
      </c>
      <c r="C4073" s="13" t="s">
        <v>8375</v>
      </c>
      <c r="D4073" s="1608">
        <v>15.709999999999999</v>
      </c>
      <c r="E4073" s="210">
        <f>VLOOKUP(A4073,'Lead Sheet'!A:B,2,0)</f>
        <v>0</v>
      </c>
      <c r="F4073" s="1608">
        <f t="shared" si="63"/>
        <v>0</v>
      </c>
      <c r="G4073" s="1648">
        <v>25</v>
      </c>
      <c r="H4073" s="1648">
        <v>200</v>
      </c>
      <c r="I4073" s="1648"/>
      <c r="J4073" s="1650">
        <v>199726040251</v>
      </c>
    </row>
    <row r="4074" spans="1:10">
      <c r="A4074" s="13" t="s">
        <v>5278</v>
      </c>
      <c r="B4074" s="13" t="s">
        <v>785</v>
      </c>
      <c r="C4074" s="13" t="s">
        <v>8376</v>
      </c>
      <c r="D4074" s="1608">
        <v>52.36</v>
      </c>
      <c r="E4074" s="210">
        <f>VLOOKUP(A4074,'Lead Sheet'!A:B,2,0)</f>
        <v>0</v>
      </c>
      <c r="F4074" s="1608">
        <f t="shared" si="63"/>
        <v>0</v>
      </c>
      <c r="G4074" s="1648">
        <v>10</v>
      </c>
      <c r="H4074" s="1648">
        <v>100</v>
      </c>
      <c r="I4074" s="1648"/>
      <c r="J4074" s="1650">
        <v>199726040268</v>
      </c>
    </row>
    <row r="4075" spans="1:10">
      <c r="A4075" s="13" t="s">
        <v>5278</v>
      </c>
      <c r="B4075" s="13" t="s">
        <v>786</v>
      </c>
      <c r="C4075" s="13" t="s">
        <v>8377</v>
      </c>
      <c r="D4075" s="1608">
        <v>64.100000000000009</v>
      </c>
      <c r="E4075" s="210">
        <f>VLOOKUP(A4075,'Lead Sheet'!A:B,2,0)</f>
        <v>0</v>
      </c>
      <c r="F4075" s="1608">
        <f t="shared" si="63"/>
        <v>0</v>
      </c>
      <c r="G4075" s="1648">
        <v>1</v>
      </c>
      <c r="H4075" s="1648">
        <v>60</v>
      </c>
      <c r="I4075" s="1648"/>
      <c r="J4075" s="1650">
        <v>199726040275</v>
      </c>
    </row>
    <row r="4076" spans="1:10">
      <c r="A4076" s="13" t="s">
        <v>5278</v>
      </c>
      <c r="B4076" s="13" t="s">
        <v>787</v>
      </c>
      <c r="C4076" s="13" t="s">
        <v>8378</v>
      </c>
      <c r="D4076" s="1608">
        <v>79.95</v>
      </c>
      <c r="E4076" s="210">
        <f>VLOOKUP(A4076,'Lead Sheet'!A:B,2,0)</f>
        <v>0</v>
      </c>
      <c r="F4076" s="1608">
        <f t="shared" si="63"/>
        <v>0</v>
      </c>
      <c r="G4076" s="1648">
        <v>1</v>
      </c>
      <c r="H4076" s="1648">
        <v>40</v>
      </c>
      <c r="I4076" s="1648"/>
      <c r="J4076" s="1650">
        <v>199726040282</v>
      </c>
    </row>
    <row r="4077" spans="1:10">
      <c r="A4077" s="13" t="s">
        <v>5278</v>
      </c>
      <c r="B4077" s="13" t="s">
        <v>788</v>
      </c>
      <c r="C4077" s="13" t="s">
        <v>8379</v>
      </c>
      <c r="D4077" s="1608">
        <v>127.10000000000001</v>
      </c>
      <c r="E4077" s="210">
        <f>VLOOKUP(A4077,'Lead Sheet'!A:B,2,0)</f>
        <v>0</v>
      </c>
      <c r="F4077" s="1608">
        <f t="shared" si="63"/>
        <v>0</v>
      </c>
      <c r="G4077" s="1648">
        <v>1</v>
      </c>
      <c r="H4077" s="1648">
        <v>18</v>
      </c>
      <c r="I4077" s="1648"/>
      <c r="J4077" s="1650">
        <v>199726040299</v>
      </c>
    </row>
    <row r="4078" spans="1:10">
      <c r="A4078" s="13" t="s">
        <v>5278</v>
      </c>
      <c r="B4078" s="13" t="s">
        <v>789</v>
      </c>
      <c r="C4078" s="13" t="s">
        <v>8380</v>
      </c>
      <c r="D4078" s="1608">
        <v>275.28999999999996</v>
      </c>
      <c r="E4078" s="210">
        <f>VLOOKUP(A4078,'Lead Sheet'!A:B,2,0)</f>
        <v>0</v>
      </c>
      <c r="F4078" s="1608">
        <f t="shared" si="63"/>
        <v>0</v>
      </c>
      <c r="G4078" s="1648">
        <v>1</v>
      </c>
      <c r="H4078" s="1648">
        <v>20</v>
      </c>
      <c r="I4078" s="1648"/>
      <c r="J4078" s="1650">
        <v>199726040305</v>
      </c>
    </row>
    <row r="4079" spans="1:10">
      <c r="A4079" s="13" t="s">
        <v>5278</v>
      </c>
      <c r="B4079" s="13" t="s">
        <v>790</v>
      </c>
      <c r="C4079" s="13" t="s">
        <v>8381</v>
      </c>
      <c r="D4079" s="1608">
        <v>350.63</v>
      </c>
      <c r="E4079" s="210">
        <f>VLOOKUP(A4079,'Lead Sheet'!A:B,2,0)</f>
        <v>0</v>
      </c>
      <c r="F4079" s="1608">
        <f t="shared" si="63"/>
        <v>0</v>
      </c>
      <c r="G4079" s="1648">
        <v>1</v>
      </c>
      <c r="H4079" s="1648">
        <v>15</v>
      </c>
      <c r="I4079" s="1648"/>
      <c r="J4079" s="1650">
        <v>199726040312</v>
      </c>
    </row>
    <row r="4080" spans="1:10">
      <c r="A4080" s="13" t="s">
        <v>5278</v>
      </c>
      <c r="B4080" s="13" t="s">
        <v>791</v>
      </c>
      <c r="C4080" s="13" t="s">
        <v>8382</v>
      </c>
      <c r="D4080" s="1608">
        <v>1664.51</v>
      </c>
      <c r="E4080" s="210">
        <f>VLOOKUP(A4080,'Lead Sheet'!A:B,2,0)</f>
        <v>0</v>
      </c>
      <c r="F4080" s="1608">
        <f t="shared" si="63"/>
        <v>0</v>
      </c>
      <c r="G4080" s="1648">
        <v>1</v>
      </c>
      <c r="H4080" s="1648">
        <v>6</v>
      </c>
      <c r="I4080" s="1648"/>
      <c r="J4080" s="1650">
        <v>199726040329</v>
      </c>
    </row>
    <row r="4081" spans="1:10">
      <c r="A4081" s="13" t="s">
        <v>5278</v>
      </c>
      <c r="B4081" s="13" t="s">
        <v>792</v>
      </c>
      <c r="C4081" s="13" t="s">
        <v>8477</v>
      </c>
      <c r="D4081" s="1608">
        <v>13.79</v>
      </c>
      <c r="E4081" s="210">
        <f>VLOOKUP(A4081,'Lead Sheet'!A:B,2,0)</f>
        <v>0</v>
      </c>
      <c r="F4081" s="1608">
        <f t="shared" si="63"/>
        <v>0</v>
      </c>
      <c r="G4081" s="1648">
        <v>25</v>
      </c>
      <c r="H4081" s="1648">
        <v>3000</v>
      </c>
      <c r="I4081" s="1648"/>
      <c r="J4081" s="1650">
        <v>199726040336</v>
      </c>
    </row>
    <row r="4082" spans="1:10">
      <c r="A4082" s="13" t="s">
        <v>5278</v>
      </c>
      <c r="B4082" s="13" t="s">
        <v>793</v>
      </c>
      <c r="C4082" s="13" t="s">
        <v>8478</v>
      </c>
      <c r="D4082" s="1608">
        <v>14.51</v>
      </c>
      <c r="E4082" s="210">
        <f>VLOOKUP(A4082,'Lead Sheet'!A:B,2,0)</f>
        <v>0</v>
      </c>
      <c r="F4082" s="1608">
        <f t="shared" si="63"/>
        <v>0</v>
      </c>
      <c r="G4082" s="1648">
        <v>25</v>
      </c>
      <c r="H4082" s="1648">
        <v>1200</v>
      </c>
      <c r="I4082" s="1648"/>
      <c r="J4082" s="1650">
        <v>199726040343</v>
      </c>
    </row>
    <row r="4083" spans="1:10">
      <c r="A4083" s="13" t="s">
        <v>5278</v>
      </c>
      <c r="B4083" s="13" t="s">
        <v>794</v>
      </c>
      <c r="C4083" s="13" t="s">
        <v>8479</v>
      </c>
      <c r="D4083" s="1608">
        <v>14.04</v>
      </c>
      <c r="E4083" s="210">
        <f>VLOOKUP(A4083,'Lead Sheet'!A:B,2,0)</f>
        <v>0</v>
      </c>
      <c r="F4083" s="1608">
        <f t="shared" si="63"/>
        <v>0</v>
      </c>
      <c r="G4083" s="1648">
        <v>25</v>
      </c>
      <c r="H4083" s="1648">
        <v>1000</v>
      </c>
      <c r="I4083" s="1648"/>
      <c r="J4083" s="1650">
        <v>199726040350</v>
      </c>
    </row>
    <row r="4084" spans="1:10">
      <c r="A4084" s="13" t="s">
        <v>5278</v>
      </c>
      <c r="B4084" s="13" t="s">
        <v>795</v>
      </c>
      <c r="C4084" s="13" t="s">
        <v>8480</v>
      </c>
      <c r="D4084" s="1608">
        <v>5.0599999999999996</v>
      </c>
      <c r="E4084" s="210">
        <f>VLOOKUP(A4084,'Lead Sheet'!A:B,2,0)</f>
        <v>0</v>
      </c>
      <c r="F4084" s="1608">
        <f t="shared" si="63"/>
        <v>0</v>
      </c>
      <c r="G4084" s="1648">
        <v>100</v>
      </c>
      <c r="H4084" s="1648">
        <v>800</v>
      </c>
      <c r="I4084" s="1648"/>
      <c r="J4084" s="1650">
        <v>199726040367</v>
      </c>
    </row>
    <row r="4085" spans="1:10">
      <c r="A4085" s="13" t="s">
        <v>5278</v>
      </c>
      <c r="B4085" s="13" t="s">
        <v>796</v>
      </c>
      <c r="C4085" s="13" t="s">
        <v>8481</v>
      </c>
      <c r="D4085" s="1608">
        <v>29.32</v>
      </c>
      <c r="E4085" s="210">
        <f>VLOOKUP(A4085,'Lead Sheet'!A:B,2,0)</f>
        <v>0</v>
      </c>
      <c r="F4085" s="1608">
        <f t="shared" si="63"/>
        <v>0</v>
      </c>
      <c r="G4085" s="1648">
        <v>25</v>
      </c>
      <c r="H4085" s="1648">
        <v>300</v>
      </c>
      <c r="I4085" s="1648"/>
      <c r="J4085" s="1650">
        <v>199726040374</v>
      </c>
    </row>
    <row r="4086" spans="1:10">
      <c r="A4086" s="13" t="s">
        <v>5278</v>
      </c>
      <c r="B4086" s="13" t="s">
        <v>797</v>
      </c>
      <c r="C4086" s="13" t="s">
        <v>8482</v>
      </c>
      <c r="D4086" s="1608">
        <v>11.18</v>
      </c>
      <c r="E4086" s="210">
        <f>VLOOKUP(A4086,'Lead Sheet'!A:B,2,0)</f>
        <v>0</v>
      </c>
      <c r="F4086" s="1608">
        <f t="shared" si="63"/>
        <v>0</v>
      </c>
      <c r="G4086" s="1648">
        <v>25</v>
      </c>
      <c r="H4086" s="1648">
        <v>250</v>
      </c>
      <c r="I4086" s="1648"/>
      <c r="J4086" s="1650">
        <v>199726040381</v>
      </c>
    </row>
    <row r="4087" spans="1:10">
      <c r="A4087" s="13" t="s">
        <v>5278</v>
      </c>
      <c r="B4087" s="13" t="s">
        <v>798</v>
      </c>
      <c r="C4087" s="13" t="s">
        <v>8483</v>
      </c>
      <c r="D4087" s="1608">
        <v>27.360000000000003</v>
      </c>
      <c r="E4087" s="210">
        <f>VLOOKUP(A4087,'Lead Sheet'!A:B,2,0)</f>
        <v>0</v>
      </c>
      <c r="F4087" s="1608">
        <f t="shared" si="63"/>
        <v>0</v>
      </c>
      <c r="G4087" s="1648">
        <v>10</v>
      </c>
      <c r="H4087" s="1648">
        <v>100</v>
      </c>
      <c r="I4087" s="1648"/>
      <c r="J4087" s="1650">
        <v>199726040398</v>
      </c>
    </row>
    <row r="4088" spans="1:10">
      <c r="A4088" s="13" t="s">
        <v>5278</v>
      </c>
      <c r="B4088" s="13" t="s">
        <v>799</v>
      </c>
      <c r="C4088" s="13" t="s">
        <v>8484</v>
      </c>
      <c r="D4088" s="1608">
        <v>40.519999999999996</v>
      </c>
      <c r="E4088" s="210">
        <f>VLOOKUP(A4088,'Lead Sheet'!A:B,2,0)</f>
        <v>0</v>
      </c>
      <c r="F4088" s="1608">
        <f t="shared" si="63"/>
        <v>0</v>
      </c>
      <c r="G4088" s="1648">
        <v>1</v>
      </c>
      <c r="H4088" s="1648">
        <v>50</v>
      </c>
      <c r="I4088" s="1648"/>
      <c r="J4088" s="1650">
        <v>199726040404</v>
      </c>
    </row>
    <row r="4089" spans="1:10">
      <c r="A4089" s="13" t="s">
        <v>5278</v>
      </c>
      <c r="B4089" s="13" t="s">
        <v>800</v>
      </c>
      <c r="C4089" s="13" t="s">
        <v>8485</v>
      </c>
      <c r="D4089" s="1608">
        <v>63.22</v>
      </c>
      <c r="E4089" s="210">
        <f>VLOOKUP(A4089,'Lead Sheet'!A:B,2,0)</f>
        <v>0</v>
      </c>
      <c r="F4089" s="1608">
        <f t="shared" si="63"/>
        <v>0</v>
      </c>
      <c r="G4089" s="1648">
        <v>1</v>
      </c>
      <c r="H4089" s="1648">
        <v>35</v>
      </c>
      <c r="I4089" s="1648"/>
      <c r="J4089" s="1650">
        <v>199726040411</v>
      </c>
    </row>
    <row r="4090" spans="1:10">
      <c r="A4090" s="13" t="s">
        <v>5278</v>
      </c>
      <c r="B4090" s="13" t="s">
        <v>801</v>
      </c>
      <c r="C4090" s="13" t="s">
        <v>8486</v>
      </c>
      <c r="D4090" s="1608">
        <v>115.09</v>
      </c>
      <c r="E4090" s="210">
        <f>VLOOKUP(A4090,'Lead Sheet'!A:B,2,0)</f>
        <v>0</v>
      </c>
      <c r="F4090" s="1608">
        <f t="shared" si="63"/>
        <v>0</v>
      </c>
      <c r="G4090" s="1648">
        <v>1</v>
      </c>
      <c r="H4090" s="1648">
        <v>17</v>
      </c>
      <c r="I4090" s="1648"/>
      <c r="J4090" s="1650">
        <v>199726040428</v>
      </c>
    </row>
    <row r="4091" spans="1:10">
      <c r="A4091" s="13" t="s">
        <v>5278</v>
      </c>
      <c r="B4091" s="13" t="s">
        <v>802</v>
      </c>
      <c r="C4091" s="13" t="s">
        <v>8487</v>
      </c>
      <c r="D4091" s="1608">
        <v>209.92999999999998</v>
      </c>
      <c r="E4091" s="210">
        <f>VLOOKUP(A4091,'Lead Sheet'!A:B,2,0)</f>
        <v>0</v>
      </c>
      <c r="F4091" s="1608">
        <f t="shared" si="63"/>
        <v>0</v>
      </c>
      <c r="G4091" s="1648">
        <v>1</v>
      </c>
      <c r="H4091" s="1648">
        <v>20</v>
      </c>
      <c r="I4091" s="1648"/>
      <c r="J4091" s="1650">
        <v>199726040435</v>
      </c>
    </row>
    <row r="4092" spans="1:10">
      <c r="A4092" s="13" t="s">
        <v>5278</v>
      </c>
      <c r="B4092" s="13" t="s">
        <v>803</v>
      </c>
      <c r="C4092" s="13" t="s">
        <v>8488</v>
      </c>
      <c r="D4092" s="1608">
        <v>297.93</v>
      </c>
      <c r="E4092" s="210">
        <f>VLOOKUP(A4092,'Lead Sheet'!A:B,2,0)</f>
        <v>0</v>
      </c>
      <c r="F4092" s="1608">
        <f t="shared" si="63"/>
        <v>0</v>
      </c>
      <c r="G4092" s="1648">
        <v>1</v>
      </c>
      <c r="H4092" s="1648">
        <v>13</v>
      </c>
      <c r="I4092" s="1648"/>
      <c r="J4092" s="1650">
        <v>199726040442</v>
      </c>
    </row>
    <row r="4093" spans="1:10">
      <c r="A4093" s="13" t="s">
        <v>5278</v>
      </c>
      <c r="B4093" s="13" t="s">
        <v>804</v>
      </c>
      <c r="C4093" s="13" t="s">
        <v>8489</v>
      </c>
      <c r="D4093" s="1608">
        <v>653.12</v>
      </c>
      <c r="E4093" s="210">
        <f>VLOOKUP(A4093,'Lead Sheet'!A:B,2,0)</f>
        <v>0</v>
      </c>
      <c r="F4093" s="1608">
        <f t="shared" si="63"/>
        <v>0</v>
      </c>
      <c r="G4093" s="1648">
        <v>1</v>
      </c>
      <c r="H4093" s="1648">
        <v>6</v>
      </c>
      <c r="I4093" s="1648"/>
      <c r="J4093" s="1650">
        <v>199726040459</v>
      </c>
    </row>
    <row r="4094" spans="1:10">
      <c r="A4094" s="13" t="s">
        <v>5278</v>
      </c>
      <c r="B4094" s="13" t="s">
        <v>805</v>
      </c>
      <c r="C4094" s="13" t="s">
        <v>8490</v>
      </c>
      <c r="D4094" s="1608">
        <v>2561</v>
      </c>
      <c r="E4094" s="210">
        <f>VLOOKUP(A4094,'Lead Sheet'!A:B,2,0)</f>
        <v>0</v>
      </c>
      <c r="F4094" s="1608">
        <f t="shared" si="63"/>
        <v>0</v>
      </c>
      <c r="G4094" s="1648">
        <v>1</v>
      </c>
      <c r="H4094" s="1648">
        <v>2</v>
      </c>
      <c r="I4094" s="1648"/>
      <c r="J4094" s="1650">
        <v>199726040466</v>
      </c>
    </row>
    <row r="4095" spans="1:10">
      <c r="A4095" s="13" t="s">
        <v>5278</v>
      </c>
      <c r="B4095" s="13" t="s">
        <v>806</v>
      </c>
      <c r="C4095" s="13" t="s">
        <v>8491</v>
      </c>
      <c r="D4095" s="1608">
        <v>3416.5800000000004</v>
      </c>
      <c r="E4095" s="210">
        <f>VLOOKUP(A4095,'Lead Sheet'!A:B,2,0)</f>
        <v>0</v>
      </c>
      <c r="F4095" s="1608">
        <f t="shared" si="63"/>
        <v>0</v>
      </c>
      <c r="G4095" s="1648">
        <v>1</v>
      </c>
      <c r="H4095" s="1648">
        <v>1</v>
      </c>
      <c r="I4095" s="1648"/>
      <c r="J4095" s="1650">
        <v>199726040473</v>
      </c>
    </row>
    <row r="4096" spans="1:10">
      <c r="A4096" s="13" t="s">
        <v>5278</v>
      </c>
      <c r="B4096" s="13" t="s">
        <v>807</v>
      </c>
      <c r="C4096" s="13" t="s">
        <v>8492</v>
      </c>
      <c r="D4096" s="1608">
        <v>12637.75</v>
      </c>
      <c r="E4096" s="210">
        <f>VLOOKUP(A4096,'Lead Sheet'!A:B,2,0)</f>
        <v>0</v>
      </c>
      <c r="F4096" s="1608">
        <f t="shared" si="63"/>
        <v>0</v>
      </c>
      <c r="G4096" s="1648">
        <v>1</v>
      </c>
      <c r="H4096" s="1648">
        <v>1</v>
      </c>
      <c r="I4096" s="1648"/>
      <c r="J4096" s="1650">
        <v>199726040480</v>
      </c>
    </row>
    <row r="4097" spans="1:10">
      <c r="A4097" s="13" t="s">
        <v>5278</v>
      </c>
      <c r="B4097" s="13" t="s">
        <v>808</v>
      </c>
      <c r="C4097" s="13" t="s">
        <v>8493</v>
      </c>
      <c r="D4097" s="1608">
        <v>23.8</v>
      </c>
      <c r="E4097" s="210">
        <f>VLOOKUP(A4097,'Lead Sheet'!A:B,2,0)</f>
        <v>0</v>
      </c>
      <c r="F4097" s="1608">
        <f t="shared" si="63"/>
        <v>0</v>
      </c>
      <c r="G4097" s="1648">
        <v>25</v>
      </c>
      <c r="H4097" s="1648">
        <v>800</v>
      </c>
      <c r="I4097" s="1648"/>
      <c r="J4097" s="1650">
        <v>199726040497</v>
      </c>
    </row>
    <row r="4098" spans="1:10">
      <c r="A4098" s="13" t="s">
        <v>5278</v>
      </c>
      <c r="B4098" s="13" t="s">
        <v>809</v>
      </c>
      <c r="C4098" s="13" t="s">
        <v>8494</v>
      </c>
      <c r="D4098" s="1608">
        <v>40.28</v>
      </c>
      <c r="E4098" s="210">
        <f>VLOOKUP(A4098,'Lead Sheet'!A:B,2,0)</f>
        <v>0</v>
      </c>
      <c r="F4098" s="1608">
        <f t="shared" si="63"/>
        <v>0</v>
      </c>
      <c r="G4098" s="1648">
        <v>25</v>
      </c>
      <c r="H4098" s="1648">
        <v>500</v>
      </c>
      <c r="I4098" s="1648"/>
      <c r="J4098" s="1650">
        <v>199726040503</v>
      </c>
    </row>
    <row r="4099" spans="1:10">
      <c r="A4099" s="13" t="s">
        <v>5278</v>
      </c>
      <c r="B4099" s="13" t="s">
        <v>810</v>
      </c>
      <c r="C4099" s="13" t="s">
        <v>8495</v>
      </c>
      <c r="D4099" s="1608">
        <v>40.379999999999995</v>
      </c>
      <c r="E4099" s="210">
        <f>VLOOKUP(A4099,'Lead Sheet'!A:B,2,0)</f>
        <v>0</v>
      </c>
      <c r="F4099" s="1608">
        <f t="shared" ref="F4099:F4162" si="64">IFERROR(D4099*E4099,"NET")</f>
        <v>0</v>
      </c>
      <c r="G4099" s="1648">
        <v>25</v>
      </c>
      <c r="H4099" s="1648">
        <v>500</v>
      </c>
      <c r="I4099" s="1648"/>
      <c r="J4099" s="1650">
        <v>199726040510</v>
      </c>
    </row>
    <row r="4100" spans="1:10">
      <c r="A4100" s="13" t="s">
        <v>5278</v>
      </c>
      <c r="B4100" s="13" t="s">
        <v>811</v>
      </c>
      <c r="C4100" s="13" t="s">
        <v>8496</v>
      </c>
      <c r="D4100" s="1608">
        <v>28.62</v>
      </c>
      <c r="E4100" s="210">
        <f>VLOOKUP(A4100,'Lead Sheet'!A:B,2,0)</f>
        <v>0</v>
      </c>
      <c r="F4100" s="1608">
        <f t="shared" si="64"/>
        <v>0</v>
      </c>
      <c r="G4100" s="1648">
        <v>25</v>
      </c>
      <c r="H4100" s="1648">
        <v>200</v>
      </c>
      <c r="I4100" s="1648"/>
      <c r="J4100" s="1650">
        <v>199726040527</v>
      </c>
    </row>
    <row r="4101" spans="1:10">
      <c r="A4101" s="13" t="s">
        <v>5278</v>
      </c>
      <c r="B4101" s="13" t="s">
        <v>812</v>
      </c>
      <c r="C4101" s="13" t="s">
        <v>8497</v>
      </c>
      <c r="D4101" s="1608">
        <v>58.51</v>
      </c>
      <c r="E4101" s="210">
        <f>VLOOKUP(A4101,'Lead Sheet'!A:B,2,0)</f>
        <v>0</v>
      </c>
      <c r="F4101" s="1608">
        <f t="shared" si="64"/>
        <v>0</v>
      </c>
      <c r="G4101" s="1648">
        <v>10</v>
      </c>
      <c r="H4101" s="1648">
        <v>80</v>
      </c>
      <c r="I4101" s="1648"/>
      <c r="J4101" s="1650">
        <v>199726040534</v>
      </c>
    </row>
    <row r="4102" spans="1:10">
      <c r="A4102" s="13" t="s">
        <v>5278</v>
      </c>
      <c r="B4102" s="13" t="s">
        <v>813</v>
      </c>
      <c r="C4102" s="13" t="s">
        <v>8498</v>
      </c>
      <c r="D4102" s="1608">
        <v>52.36</v>
      </c>
      <c r="E4102" s="210">
        <f>VLOOKUP(A4102,'Lead Sheet'!A:B,2,0)</f>
        <v>0</v>
      </c>
      <c r="F4102" s="1608">
        <f t="shared" si="64"/>
        <v>0</v>
      </c>
      <c r="G4102" s="1648">
        <v>10</v>
      </c>
      <c r="H4102" s="1648">
        <v>80</v>
      </c>
      <c r="I4102" s="1648"/>
      <c r="J4102" s="1650">
        <v>199726040541</v>
      </c>
    </row>
    <row r="4103" spans="1:10">
      <c r="A4103" s="13" t="s">
        <v>5278</v>
      </c>
      <c r="B4103" s="13" t="s">
        <v>814</v>
      </c>
      <c r="C4103" s="13" t="s">
        <v>8499</v>
      </c>
      <c r="D4103" s="1608">
        <v>132.03</v>
      </c>
      <c r="E4103" s="210">
        <f>VLOOKUP(A4103,'Lead Sheet'!A:B,2,0)</f>
        <v>0</v>
      </c>
      <c r="F4103" s="1608">
        <f t="shared" si="64"/>
        <v>0</v>
      </c>
      <c r="G4103" s="1648">
        <v>1</v>
      </c>
      <c r="H4103" s="1648">
        <v>50</v>
      </c>
      <c r="I4103" s="1648"/>
      <c r="J4103" s="1650">
        <v>199726040558</v>
      </c>
    </row>
    <row r="4104" spans="1:10">
      <c r="A4104" s="13" t="s">
        <v>5278</v>
      </c>
      <c r="B4104" s="13" t="s">
        <v>815</v>
      </c>
      <c r="C4104" s="13" t="s">
        <v>8500</v>
      </c>
      <c r="D4104" s="1608">
        <v>173.48</v>
      </c>
      <c r="E4104" s="210">
        <f>VLOOKUP(A4104,'Lead Sheet'!A:B,2,0)</f>
        <v>0</v>
      </c>
      <c r="F4104" s="1608">
        <f t="shared" si="64"/>
        <v>0</v>
      </c>
      <c r="G4104" s="1648">
        <v>1</v>
      </c>
      <c r="H4104" s="1648">
        <v>35</v>
      </c>
      <c r="I4104" s="1648"/>
      <c r="J4104" s="1650">
        <v>199726040565</v>
      </c>
    </row>
    <row r="4105" spans="1:10">
      <c r="A4105" s="13" t="s">
        <v>5278</v>
      </c>
      <c r="B4105" s="13" t="s">
        <v>816</v>
      </c>
      <c r="C4105" s="13" t="s">
        <v>8501</v>
      </c>
      <c r="D4105" s="1608">
        <v>233.57999999999998</v>
      </c>
      <c r="E4105" s="210">
        <f>VLOOKUP(A4105,'Lead Sheet'!A:B,2,0)</f>
        <v>0</v>
      </c>
      <c r="F4105" s="1608">
        <f t="shared" si="64"/>
        <v>0</v>
      </c>
      <c r="G4105" s="1648">
        <v>1</v>
      </c>
      <c r="H4105" s="1648">
        <v>17</v>
      </c>
      <c r="I4105" s="1648"/>
      <c r="J4105" s="1650">
        <v>199726040572</v>
      </c>
    </row>
    <row r="4106" spans="1:10">
      <c r="A4106" s="13" t="s">
        <v>5278</v>
      </c>
      <c r="B4106" s="13" t="s">
        <v>830</v>
      </c>
      <c r="C4106" s="13" t="s">
        <v>8383</v>
      </c>
      <c r="D4106" s="1608">
        <v>25.35</v>
      </c>
      <c r="E4106" s="210">
        <f>VLOOKUP(A4106,'Lead Sheet'!A:B,2,0)</f>
        <v>0</v>
      </c>
      <c r="F4106" s="1608">
        <f t="shared" si="64"/>
        <v>0</v>
      </c>
      <c r="G4106" s="1648">
        <v>25</v>
      </c>
      <c r="H4106" s="1648">
        <v>1200</v>
      </c>
      <c r="I4106" s="1648"/>
      <c r="J4106" s="1650">
        <v>199726040589</v>
      </c>
    </row>
    <row r="4107" spans="1:10">
      <c r="A4107" s="13" t="s">
        <v>5278</v>
      </c>
      <c r="B4107" s="13" t="s">
        <v>832</v>
      </c>
      <c r="C4107" s="13" t="s">
        <v>8384</v>
      </c>
      <c r="D4107" s="1608">
        <v>17.53</v>
      </c>
      <c r="E4107" s="210">
        <f>VLOOKUP(A4107,'Lead Sheet'!A:B,2,0)</f>
        <v>0</v>
      </c>
      <c r="F4107" s="1608">
        <f t="shared" si="64"/>
        <v>0</v>
      </c>
      <c r="G4107" s="1648">
        <v>25</v>
      </c>
      <c r="H4107" s="1648">
        <v>25</v>
      </c>
      <c r="I4107" s="1648"/>
      <c r="J4107" s="1650">
        <v>199726040596</v>
      </c>
    </row>
    <row r="4108" spans="1:10">
      <c r="A4108" s="13" t="s">
        <v>5278</v>
      </c>
      <c r="B4108" s="13" t="s">
        <v>833</v>
      </c>
      <c r="C4108" s="13" t="s">
        <v>8385</v>
      </c>
      <c r="D4108" s="1608">
        <v>7.6499999999999995</v>
      </c>
      <c r="E4108" s="210">
        <f>VLOOKUP(A4108,'Lead Sheet'!A:B,2,0)</f>
        <v>0</v>
      </c>
      <c r="F4108" s="1608">
        <f t="shared" si="64"/>
        <v>0</v>
      </c>
      <c r="G4108" s="1648">
        <v>25</v>
      </c>
      <c r="H4108" s="1648">
        <v>500</v>
      </c>
      <c r="I4108" s="1648"/>
      <c r="J4108" s="1650">
        <v>199726040602</v>
      </c>
    </row>
    <row r="4109" spans="1:10">
      <c r="A4109" s="13" t="s">
        <v>5278</v>
      </c>
      <c r="B4109" s="13" t="s">
        <v>834</v>
      </c>
      <c r="C4109" s="13" t="s">
        <v>8386</v>
      </c>
      <c r="D4109" s="1608">
        <v>30.290000000000003</v>
      </c>
      <c r="E4109" s="210">
        <f>VLOOKUP(A4109,'Lead Sheet'!A:B,2,0)</f>
        <v>0</v>
      </c>
      <c r="F4109" s="1608">
        <f t="shared" si="64"/>
        <v>0</v>
      </c>
      <c r="G4109" s="1648">
        <v>25</v>
      </c>
      <c r="H4109" s="1648">
        <v>300</v>
      </c>
      <c r="I4109" s="1648"/>
      <c r="J4109" s="1650">
        <v>199726040619</v>
      </c>
    </row>
    <row r="4110" spans="1:10">
      <c r="A4110" s="13" t="s">
        <v>5278</v>
      </c>
      <c r="B4110" s="13" t="s">
        <v>835</v>
      </c>
      <c r="C4110" s="13" t="s">
        <v>8387</v>
      </c>
      <c r="D4110" s="1608">
        <v>16.12</v>
      </c>
      <c r="E4110" s="210">
        <f>VLOOKUP(A4110,'Lead Sheet'!A:B,2,0)</f>
        <v>0</v>
      </c>
      <c r="F4110" s="1608">
        <f t="shared" si="64"/>
        <v>0</v>
      </c>
      <c r="G4110" s="1648">
        <v>25</v>
      </c>
      <c r="H4110" s="1648">
        <v>200</v>
      </c>
      <c r="I4110" s="1648"/>
      <c r="J4110" s="1650">
        <v>199726040626</v>
      </c>
    </row>
    <row r="4111" spans="1:10">
      <c r="A4111" s="13" t="s">
        <v>5278</v>
      </c>
      <c r="B4111" s="13" t="s">
        <v>836</v>
      </c>
      <c r="C4111" s="13" t="s">
        <v>8388</v>
      </c>
      <c r="D4111" s="1608">
        <v>41.23</v>
      </c>
      <c r="E4111" s="210">
        <f>VLOOKUP(A4111,'Lead Sheet'!A:B,2,0)</f>
        <v>0</v>
      </c>
      <c r="F4111" s="1608">
        <f t="shared" si="64"/>
        <v>0</v>
      </c>
      <c r="G4111" s="1648">
        <v>10</v>
      </c>
      <c r="H4111" s="1648">
        <v>100</v>
      </c>
      <c r="I4111" s="1648"/>
      <c r="J4111" s="1650">
        <v>199726040633</v>
      </c>
    </row>
    <row r="4112" spans="1:10">
      <c r="A4112" s="13" t="s">
        <v>5278</v>
      </c>
      <c r="B4112" s="13" t="s">
        <v>837</v>
      </c>
      <c r="C4112" s="13" t="s">
        <v>8389</v>
      </c>
      <c r="D4112" s="1608">
        <v>60.629999999999995</v>
      </c>
      <c r="E4112" s="210">
        <f>VLOOKUP(A4112,'Lead Sheet'!A:B,2,0)</f>
        <v>0</v>
      </c>
      <c r="F4112" s="1608">
        <f t="shared" si="64"/>
        <v>0</v>
      </c>
      <c r="G4112" s="1648">
        <v>1</v>
      </c>
      <c r="H4112" s="1648">
        <v>50</v>
      </c>
      <c r="I4112" s="1648"/>
      <c r="J4112" s="1650">
        <v>199726040640</v>
      </c>
    </row>
    <row r="4113" spans="1:10">
      <c r="A4113" s="13" t="s">
        <v>5278</v>
      </c>
      <c r="B4113" s="13" t="s">
        <v>838</v>
      </c>
      <c r="C4113" s="13" t="s">
        <v>8390</v>
      </c>
      <c r="D4113" s="1608">
        <v>80.95</v>
      </c>
      <c r="E4113" s="210">
        <f>VLOOKUP(A4113,'Lead Sheet'!A:B,2,0)</f>
        <v>0</v>
      </c>
      <c r="F4113" s="1608">
        <f t="shared" si="64"/>
        <v>0</v>
      </c>
      <c r="G4113" s="1648">
        <v>1</v>
      </c>
      <c r="H4113" s="1648">
        <v>35</v>
      </c>
      <c r="I4113" s="1648"/>
      <c r="J4113" s="1650">
        <v>199726040657</v>
      </c>
    </row>
    <row r="4114" spans="1:10">
      <c r="A4114" s="13" t="s">
        <v>5278</v>
      </c>
      <c r="B4114" s="13" t="s">
        <v>839</v>
      </c>
      <c r="C4114" s="13" t="s">
        <v>8391</v>
      </c>
      <c r="D4114" s="1608">
        <v>176.16</v>
      </c>
      <c r="E4114" s="210">
        <f>VLOOKUP(A4114,'Lead Sheet'!A:B,2,0)</f>
        <v>0</v>
      </c>
      <c r="F4114" s="1608">
        <f t="shared" si="64"/>
        <v>0</v>
      </c>
      <c r="G4114" s="1648">
        <v>1</v>
      </c>
      <c r="H4114" s="1648">
        <v>17</v>
      </c>
      <c r="I4114" s="1648"/>
      <c r="J4114" s="1650">
        <v>199726040664</v>
      </c>
    </row>
    <row r="4115" spans="1:10">
      <c r="A4115" s="13" t="s">
        <v>5278</v>
      </c>
      <c r="B4115" s="13" t="s">
        <v>840</v>
      </c>
      <c r="C4115" s="13" t="s">
        <v>8392</v>
      </c>
      <c r="D4115" s="1608">
        <v>274.17</v>
      </c>
      <c r="E4115" s="210">
        <f>VLOOKUP(A4115,'Lead Sheet'!A:B,2,0)</f>
        <v>0</v>
      </c>
      <c r="F4115" s="1608">
        <f t="shared" si="64"/>
        <v>0</v>
      </c>
      <c r="G4115" s="1648">
        <v>1</v>
      </c>
      <c r="H4115" s="1648">
        <v>20</v>
      </c>
      <c r="I4115" s="1648"/>
      <c r="J4115" s="1650">
        <v>199726040671</v>
      </c>
    </row>
    <row r="4116" spans="1:10">
      <c r="A4116" s="13" t="s">
        <v>5278</v>
      </c>
      <c r="B4116" s="13" t="s">
        <v>841</v>
      </c>
      <c r="C4116" s="13" t="s">
        <v>8393</v>
      </c>
      <c r="D4116" s="1608">
        <v>384.36</v>
      </c>
      <c r="E4116" s="210">
        <f>VLOOKUP(A4116,'Lead Sheet'!A:B,2,0)</f>
        <v>0</v>
      </c>
      <c r="F4116" s="1608">
        <f t="shared" si="64"/>
        <v>0</v>
      </c>
      <c r="G4116" s="1648">
        <v>1</v>
      </c>
      <c r="H4116" s="1648">
        <v>13</v>
      </c>
      <c r="I4116" s="1648"/>
      <c r="J4116" s="1650">
        <v>199726040688</v>
      </c>
    </row>
    <row r="4117" spans="1:10">
      <c r="A4117" s="13" t="s">
        <v>5278</v>
      </c>
      <c r="B4117" s="13" t="s">
        <v>842</v>
      </c>
      <c r="C4117" s="13" t="s">
        <v>8394</v>
      </c>
      <c r="D4117" s="1608">
        <v>854.18</v>
      </c>
      <c r="E4117" s="210">
        <f>VLOOKUP(A4117,'Lead Sheet'!A:B,2,0)</f>
        <v>0</v>
      </c>
      <c r="F4117" s="1608">
        <f t="shared" si="64"/>
        <v>0</v>
      </c>
      <c r="G4117" s="1648">
        <v>1</v>
      </c>
      <c r="H4117" s="1648">
        <v>6</v>
      </c>
      <c r="I4117" s="1648"/>
      <c r="J4117" s="1650">
        <v>199726040695</v>
      </c>
    </row>
    <row r="4118" spans="1:10">
      <c r="A4118" s="13" t="s">
        <v>5278</v>
      </c>
      <c r="B4118" s="13" t="s">
        <v>817</v>
      </c>
      <c r="C4118" s="13" t="s">
        <v>8502</v>
      </c>
      <c r="D4118" s="1608">
        <v>25.830000000000002</v>
      </c>
      <c r="E4118" s="210">
        <f>VLOOKUP(A4118,'Lead Sheet'!A:B,2,0)</f>
        <v>0</v>
      </c>
      <c r="F4118" s="1608">
        <f t="shared" si="64"/>
        <v>0</v>
      </c>
      <c r="G4118" s="1648">
        <v>25</v>
      </c>
      <c r="H4118" s="1648">
        <v>2000</v>
      </c>
      <c r="I4118" s="1648"/>
      <c r="J4118" s="1650">
        <v>199726040701</v>
      </c>
    </row>
    <row r="4119" spans="1:10">
      <c r="A4119" s="13" t="s">
        <v>5278</v>
      </c>
      <c r="B4119" s="13" t="s">
        <v>819</v>
      </c>
      <c r="C4119" s="13" t="s">
        <v>8503</v>
      </c>
      <c r="D4119" s="1608">
        <v>19.82</v>
      </c>
      <c r="E4119" s="210">
        <f>VLOOKUP(A4119,'Lead Sheet'!A:B,2,0)</f>
        <v>0</v>
      </c>
      <c r="F4119" s="1608">
        <f t="shared" si="64"/>
        <v>0</v>
      </c>
      <c r="G4119" s="1648">
        <v>25</v>
      </c>
      <c r="H4119" s="1648">
        <v>1200</v>
      </c>
      <c r="I4119" s="1648"/>
      <c r="J4119" s="1650">
        <v>199726040718</v>
      </c>
    </row>
    <row r="4120" spans="1:10">
      <c r="A4120" s="13" t="s">
        <v>5278</v>
      </c>
      <c r="B4120" s="13" t="s">
        <v>820</v>
      </c>
      <c r="C4120" s="13" t="s">
        <v>8504</v>
      </c>
      <c r="D4120" s="1608">
        <v>25</v>
      </c>
      <c r="E4120" s="210">
        <f>VLOOKUP(A4120,'Lead Sheet'!A:B,2,0)</f>
        <v>0</v>
      </c>
      <c r="F4120" s="1608">
        <f t="shared" si="64"/>
        <v>0</v>
      </c>
      <c r="G4120" s="1648">
        <v>25</v>
      </c>
      <c r="H4120" s="1648">
        <v>750</v>
      </c>
      <c r="I4120" s="1648"/>
      <c r="J4120" s="1650">
        <v>199726040725</v>
      </c>
    </row>
    <row r="4121" spans="1:10">
      <c r="A4121" s="13" t="s">
        <v>5278</v>
      </c>
      <c r="B4121" s="13" t="s">
        <v>821</v>
      </c>
      <c r="C4121" s="13" t="s">
        <v>8505</v>
      </c>
      <c r="D4121" s="1608">
        <v>22.450000000000003</v>
      </c>
      <c r="E4121" s="210">
        <f>VLOOKUP(A4121,'Lead Sheet'!A:B,2,0)</f>
        <v>0</v>
      </c>
      <c r="F4121" s="1608">
        <f t="shared" si="64"/>
        <v>0</v>
      </c>
      <c r="G4121" s="1648">
        <v>25</v>
      </c>
      <c r="H4121" s="1648">
        <v>350</v>
      </c>
      <c r="I4121" s="1648"/>
      <c r="J4121" s="1650">
        <v>199726040732</v>
      </c>
    </row>
    <row r="4122" spans="1:10">
      <c r="A4122" s="13" t="s">
        <v>5278</v>
      </c>
      <c r="B4122" s="13" t="s">
        <v>822</v>
      </c>
      <c r="C4122" s="13" t="s">
        <v>8506</v>
      </c>
      <c r="D4122" s="1608">
        <v>22.71</v>
      </c>
      <c r="E4122" s="210">
        <f>VLOOKUP(A4122,'Lead Sheet'!A:B,2,0)</f>
        <v>0</v>
      </c>
      <c r="F4122" s="1608">
        <f t="shared" si="64"/>
        <v>0</v>
      </c>
      <c r="G4122" s="1648">
        <v>25</v>
      </c>
      <c r="H4122" s="1648">
        <v>200</v>
      </c>
      <c r="I4122" s="1648"/>
      <c r="J4122" s="1650">
        <v>199726040749</v>
      </c>
    </row>
    <row r="4123" spans="1:10">
      <c r="A4123" s="13" t="s">
        <v>5278</v>
      </c>
      <c r="B4123" s="13" t="s">
        <v>823</v>
      </c>
      <c r="C4123" s="13" t="s">
        <v>8507</v>
      </c>
      <c r="D4123" s="1608">
        <v>29</v>
      </c>
      <c r="E4123" s="210">
        <f>VLOOKUP(A4123,'Lead Sheet'!A:B,2,0)</f>
        <v>0</v>
      </c>
      <c r="F4123" s="1608">
        <f t="shared" si="64"/>
        <v>0</v>
      </c>
      <c r="G4123" s="1648">
        <v>10</v>
      </c>
      <c r="H4123" s="1648">
        <v>120</v>
      </c>
      <c r="I4123" s="1648"/>
      <c r="J4123" s="1650">
        <v>199726040756</v>
      </c>
    </row>
    <row r="4124" spans="1:10">
      <c r="A4124" s="13" t="s">
        <v>5278</v>
      </c>
      <c r="B4124" s="13" t="s">
        <v>824</v>
      </c>
      <c r="C4124" s="13" t="s">
        <v>8508</v>
      </c>
      <c r="D4124" s="1608">
        <v>46.62</v>
      </c>
      <c r="E4124" s="210">
        <f>VLOOKUP(A4124,'Lead Sheet'!A:B,2,0)</f>
        <v>0</v>
      </c>
      <c r="F4124" s="1608">
        <f t="shared" si="64"/>
        <v>0</v>
      </c>
      <c r="G4124" s="1648">
        <v>10</v>
      </c>
      <c r="H4124" s="1648">
        <v>60</v>
      </c>
      <c r="I4124" s="1648"/>
      <c r="J4124" s="1650">
        <v>199726040763</v>
      </c>
    </row>
    <row r="4125" spans="1:10">
      <c r="A4125" s="13" t="s">
        <v>5278</v>
      </c>
      <c r="B4125" s="13" t="s">
        <v>825</v>
      </c>
      <c r="C4125" s="13" t="s">
        <v>8509</v>
      </c>
      <c r="D4125" s="1608">
        <v>75.510000000000005</v>
      </c>
      <c r="E4125" s="210">
        <f>VLOOKUP(A4125,'Lead Sheet'!A:B,2,0)</f>
        <v>0</v>
      </c>
      <c r="F4125" s="1608">
        <f t="shared" si="64"/>
        <v>0</v>
      </c>
      <c r="G4125" s="1648">
        <v>1</v>
      </c>
      <c r="H4125" s="1648">
        <v>35</v>
      </c>
      <c r="I4125" s="1648"/>
      <c r="J4125" s="1650">
        <v>199726040770</v>
      </c>
    </row>
    <row r="4126" spans="1:10">
      <c r="A4126" s="13" t="s">
        <v>5278</v>
      </c>
      <c r="B4126" s="13" t="s">
        <v>826</v>
      </c>
      <c r="C4126" s="13" t="s">
        <v>8510</v>
      </c>
      <c r="D4126" s="1608">
        <v>99.39</v>
      </c>
      <c r="E4126" s="210">
        <f>VLOOKUP(A4126,'Lead Sheet'!A:B,2,0)</f>
        <v>0</v>
      </c>
      <c r="F4126" s="1608">
        <f t="shared" si="64"/>
        <v>0</v>
      </c>
      <c r="G4126" s="1648">
        <v>1</v>
      </c>
      <c r="H4126" s="1648">
        <v>25</v>
      </c>
      <c r="I4126" s="1648"/>
      <c r="J4126" s="1650">
        <v>199726040787</v>
      </c>
    </row>
    <row r="4127" spans="1:10">
      <c r="A4127" s="13" t="s">
        <v>5278</v>
      </c>
      <c r="B4127" s="13" t="s">
        <v>827</v>
      </c>
      <c r="C4127" s="13" t="s">
        <v>8511</v>
      </c>
      <c r="D4127" s="1608">
        <v>261.32</v>
      </c>
      <c r="E4127" s="210">
        <f>VLOOKUP(A4127,'Lead Sheet'!A:B,2,0)</f>
        <v>0</v>
      </c>
      <c r="F4127" s="1608">
        <f t="shared" si="64"/>
        <v>0</v>
      </c>
      <c r="G4127" s="1648">
        <v>1</v>
      </c>
      <c r="H4127" s="1648">
        <v>12</v>
      </c>
      <c r="I4127" s="1648"/>
      <c r="J4127" s="1650">
        <v>199726040794</v>
      </c>
    </row>
    <row r="4128" spans="1:10">
      <c r="A4128" s="13" t="s">
        <v>5278</v>
      </c>
      <c r="B4128" s="13" t="s">
        <v>828</v>
      </c>
      <c r="C4128" s="13" t="s">
        <v>8512</v>
      </c>
      <c r="D4128" s="1608">
        <v>384.93</v>
      </c>
      <c r="E4128" s="210">
        <f>VLOOKUP(A4128,'Lead Sheet'!A:B,2,0)</f>
        <v>0</v>
      </c>
      <c r="F4128" s="1608">
        <f t="shared" si="64"/>
        <v>0</v>
      </c>
      <c r="G4128" s="1648">
        <v>1</v>
      </c>
      <c r="H4128" s="1648">
        <v>16</v>
      </c>
      <c r="I4128" s="1648"/>
      <c r="J4128" s="1650">
        <v>199726040800</v>
      </c>
    </row>
    <row r="4129" spans="1:10">
      <c r="A4129" s="13" t="s">
        <v>5278</v>
      </c>
      <c r="B4129" s="13" t="s">
        <v>829</v>
      </c>
      <c r="C4129" s="13" t="s">
        <v>8513</v>
      </c>
      <c r="D4129" s="1608">
        <v>509.32</v>
      </c>
      <c r="E4129" s="210">
        <f>VLOOKUP(A4129,'Lead Sheet'!A:B,2,0)</f>
        <v>0</v>
      </c>
      <c r="F4129" s="1608">
        <f t="shared" si="64"/>
        <v>0</v>
      </c>
      <c r="G4129" s="1648">
        <v>1</v>
      </c>
      <c r="H4129" s="1648">
        <v>8</v>
      </c>
      <c r="I4129" s="1648"/>
      <c r="J4129" s="1650">
        <v>199726040817</v>
      </c>
    </row>
    <row r="4130" spans="1:10">
      <c r="A4130" s="13" t="s">
        <v>5278</v>
      </c>
      <c r="B4130" s="13" t="s">
        <v>844</v>
      </c>
      <c r="C4130" s="13" t="s">
        <v>8522</v>
      </c>
      <c r="D4130" s="1608">
        <v>23.46</v>
      </c>
      <c r="E4130" s="210">
        <f>VLOOKUP(A4130,'Lead Sheet'!A:B,2,0)</f>
        <v>0</v>
      </c>
      <c r="F4130" s="1608">
        <f t="shared" si="64"/>
        <v>0</v>
      </c>
      <c r="G4130" s="1648">
        <v>25</v>
      </c>
      <c r="H4130" s="1648">
        <v>1200</v>
      </c>
      <c r="I4130" s="1648"/>
      <c r="J4130" s="1650">
        <v>199726040824</v>
      </c>
    </row>
    <row r="4131" spans="1:10">
      <c r="A4131" s="13" t="s">
        <v>5278</v>
      </c>
      <c r="B4131" s="13" t="s">
        <v>845</v>
      </c>
      <c r="C4131" s="13" t="s">
        <v>8523</v>
      </c>
      <c r="D4131" s="1608">
        <v>33.68</v>
      </c>
      <c r="E4131" s="210">
        <f>VLOOKUP(A4131,'Lead Sheet'!A:B,2,0)</f>
        <v>0</v>
      </c>
      <c r="F4131" s="1608">
        <f t="shared" si="64"/>
        <v>0</v>
      </c>
      <c r="G4131" s="1648">
        <v>25</v>
      </c>
      <c r="H4131" s="1648">
        <v>350</v>
      </c>
      <c r="I4131" s="1648"/>
      <c r="J4131" s="1650">
        <v>199726040831</v>
      </c>
    </row>
    <row r="4132" spans="1:10">
      <c r="A4132" s="13" t="s">
        <v>5278</v>
      </c>
      <c r="B4132" s="13" t="s">
        <v>846</v>
      </c>
      <c r="C4132" s="13" t="s">
        <v>8524</v>
      </c>
      <c r="D4132" s="1608">
        <v>39.83</v>
      </c>
      <c r="E4132" s="210">
        <f>VLOOKUP(A4132,'Lead Sheet'!A:B,2,0)</f>
        <v>0</v>
      </c>
      <c r="F4132" s="1608">
        <f t="shared" si="64"/>
        <v>0</v>
      </c>
      <c r="G4132" s="1648">
        <v>25</v>
      </c>
      <c r="H4132" s="1648">
        <v>200</v>
      </c>
      <c r="I4132" s="1648"/>
      <c r="J4132" s="1650">
        <v>199726040848</v>
      </c>
    </row>
    <row r="4133" spans="1:10">
      <c r="A4133" s="13" t="s">
        <v>5278</v>
      </c>
      <c r="B4133" s="13" t="s">
        <v>847</v>
      </c>
      <c r="C4133" s="13" t="s">
        <v>8525</v>
      </c>
      <c r="D4133" s="1608">
        <v>40.229999999999997</v>
      </c>
      <c r="E4133" s="210">
        <f>VLOOKUP(A4133,'Lead Sheet'!A:B,2,0)</f>
        <v>0</v>
      </c>
      <c r="F4133" s="1608">
        <f t="shared" si="64"/>
        <v>0</v>
      </c>
      <c r="G4133" s="1648">
        <v>10</v>
      </c>
      <c r="H4133" s="1648">
        <v>120</v>
      </c>
      <c r="I4133" s="1648"/>
      <c r="J4133" s="1650">
        <v>199726040855</v>
      </c>
    </row>
    <row r="4134" spans="1:10">
      <c r="A4134" s="13" t="s">
        <v>5278</v>
      </c>
      <c r="B4134" s="13" t="s">
        <v>848</v>
      </c>
      <c r="C4134" s="13" t="s">
        <v>8526</v>
      </c>
      <c r="D4134" s="1608">
        <v>68.48</v>
      </c>
      <c r="E4134" s="210">
        <f>VLOOKUP(A4134,'Lead Sheet'!A:B,2,0)</f>
        <v>0</v>
      </c>
      <c r="F4134" s="1608">
        <f t="shared" si="64"/>
        <v>0</v>
      </c>
      <c r="G4134" s="1648">
        <v>10</v>
      </c>
      <c r="H4134" s="1648">
        <v>60</v>
      </c>
      <c r="I4134" s="1648"/>
      <c r="J4134" s="1650">
        <v>199726040862</v>
      </c>
    </row>
    <row r="4135" spans="1:10">
      <c r="A4135" s="13" t="s">
        <v>5278</v>
      </c>
      <c r="B4135" s="13" t="s">
        <v>849</v>
      </c>
      <c r="C4135" s="13" t="s">
        <v>8527</v>
      </c>
      <c r="D4135" s="1608">
        <v>98.12</v>
      </c>
      <c r="E4135" s="210">
        <f>VLOOKUP(A4135,'Lead Sheet'!A:B,2,0)</f>
        <v>0</v>
      </c>
      <c r="F4135" s="1608">
        <f t="shared" si="64"/>
        <v>0</v>
      </c>
      <c r="G4135" s="1648">
        <v>1</v>
      </c>
      <c r="H4135" s="1648">
        <v>35</v>
      </c>
      <c r="I4135" s="1648"/>
      <c r="J4135" s="1650">
        <v>199726040879</v>
      </c>
    </row>
    <row r="4136" spans="1:10">
      <c r="A4136" s="13" t="s">
        <v>5278</v>
      </c>
      <c r="B4136" s="13" t="s">
        <v>850</v>
      </c>
      <c r="C4136" s="13" t="s">
        <v>8528</v>
      </c>
      <c r="D4136" s="1608">
        <v>139.91</v>
      </c>
      <c r="E4136" s="210">
        <f>VLOOKUP(A4136,'Lead Sheet'!A:B,2,0)</f>
        <v>0</v>
      </c>
      <c r="F4136" s="1608">
        <f t="shared" si="64"/>
        <v>0</v>
      </c>
      <c r="G4136" s="1648">
        <v>1</v>
      </c>
      <c r="H4136" s="1648">
        <v>25</v>
      </c>
      <c r="I4136" s="1648"/>
      <c r="J4136" s="1650">
        <v>199726040886</v>
      </c>
    </row>
    <row r="4137" spans="1:10">
      <c r="A4137" s="13" t="s">
        <v>5278</v>
      </c>
      <c r="B4137" s="13" t="s">
        <v>851</v>
      </c>
      <c r="C4137" s="13" t="s">
        <v>8529</v>
      </c>
      <c r="D4137" s="1608">
        <v>1216</v>
      </c>
      <c r="E4137" s="210">
        <f>VLOOKUP(A4137,'Lead Sheet'!A:B,2,0)</f>
        <v>0</v>
      </c>
      <c r="F4137" s="1608">
        <f t="shared" si="64"/>
        <v>0</v>
      </c>
      <c r="G4137" s="1648">
        <v>1</v>
      </c>
      <c r="H4137" s="1648">
        <v>8</v>
      </c>
      <c r="I4137" s="1648"/>
      <c r="J4137" s="1650">
        <v>199726040893</v>
      </c>
    </row>
    <row r="4138" spans="1:10">
      <c r="A4138" s="13" t="s">
        <v>5278</v>
      </c>
      <c r="B4138" s="13" t="s">
        <v>889</v>
      </c>
      <c r="C4138" s="13" t="s">
        <v>8530</v>
      </c>
      <c r="D4138" s="1608">
        <v>27.35</v>
      </c>
      <c r="E4138" s="210">
        <f>VLOOKUP(A4138,'Lead Sheet'!A:B,2,0)</f>
        <v>0</v>
      </c>
      <c r="F4138" s="1608">
        <f t="shared" si="64"/>
        <v>0</v>
      </c>
      <c r="G4138" s="1648">
        <v>25</v>
      </c>
      <c r="H4138" s="1648">
        <v>2000</v>
      </c>
      <c r="I4138" s="1648"/>
      <c r="J4138" s="1650">
        <v>199726040909</v>
      </c>
    </row>
    <row r="4139" spans="1:10">
      <c r="A4139" s="13" t="s">
        <v>5278</v>
      </c>
      <c r="B4139" s="13" t="s">
        <v>890</v>
      </c>
      <c r="C4139" s="13" t="s">
        <v>8531</v>
      </c>
      <c r="D4139" s="1608">
        <v>28.91</v>
      </c>
      <c r="E4139" s="210">
        <f>VLOOKUP(A4139,'Lead Sheet'!A:B,2,0)</f>
        <v>0</v>
      </c>
      <c r="F4139" s="1608">
        <f t="shared" si="64"/>
        <v>0</v>
      </c>
      <c r="G4139" s="1648">
        <v>25</v>
      </c>
      <c r="H4139" s="1648">
        <v>1300</v>
      </c>
      <c r="I4139" s="1648"/>
      <c r="J4139" s="1650">
        <v>199726040916</v>
      </c>
    </row>
    <row r="4140" spans="1:10">
      <c r="A4140" s="13" t="s">
        <v>5278</v>
      </c>
      <c r="B4140" s="13" t="s">
        <v>891</v>
      </c>
      <c r="C4140" s="13" t="s">
        <v>8532</v>
      </c>
      <c r="D4140" s="1608">
        <v>23.220000000000002</v>
      </c>
      <c r="E4140" s="210">
        <f>VLOOKUP(A4140,'Lead Sheet'!A:B,2,0)</f>
        <v>0</v>
      </c>
      <c r="F4140" s="1608">
        <f t="shared" si="64"/>
        <v>0</v>
      </c>
      <c r="G4140" s="1648">
        <v>25</v>
      </c>
      <c r="H4140" s="1648">
        <v>600</v>
      </c>
      <c r="I4140" s="1648"/>
      <c r="J4140" s="1650">
        <v>199726040923</v>
      </c>
    </row>
    <row r="4141" spans="1:10">
      <c r="A4141" s="13" t="s">
        <v>5278</v>
      </c>
      <c r="B4141" s="13" t="s">
        <v>892</v>
      </c>
      <c r="C4141" s="13" t="s">
        <v>8533</v>
      </c>
      <c r="D4141" s="1608">
        <v>8.58</v>
      </c>
      <c r="E4141" s="210">
        <f>VLOOKUP(A4141,'Lead Sheet'!A:B,2,0)</f>
        <v>0</v>
      </c>
      <c r="F4141" s="1608">
        <f t="shared" si="64"/>
        <v>0</v>
      </c>
      <c r="G4141" s="1648">
        <v>50</v>
      </c>
      <c r="H4141" s="1648">
        <v>500</v>
      </c>
      <c r="I4141" s="1648"/>
      <c r="J4141" s="1650">
        <v>199726040930</v>
      </c>
    </row>
    <row r="4142" spans="1:10">
      <c r="A4142" s="13" t="s">
        <v>5278</v>
      </c>
      <c r="B4142" s="13" t="s">
        <v>893</v>
      </c>
      <c r="C4142" s="13" t="s">
        <v>8534</v>
      </c>
      <c r="D4142" s="1608">
        <v>52.989999999999995</v>
      </c>
      <c r="E4142" s="210">
        <f>VLOOKUP(A4142,'Lead Sheet'!A:B,2,0)</f>
        <v>0</v>
      </c>
      <c r="F4142" s="1608">
        <f t="shared" si="64"/>
        <v>0</v>
      </c>
      <c r="G4142" s="1648">
        <v>25</v>
      </c>
      <c r="H4142" s="1648">
        <v>200</v>
      </c>
      <c r="I4142" s="1648"/>
      <c r="J4142" s="1650">
        <v>199726040947</v>
      </c>
    </row>
    <row r="4143" spans="1:10">
      <c r="A4143" s="13" t="s">
        <v>5278</v>
      </c>
      <c r="B4143" s="13" t="s">
        <v>894</v>
      </c>
      <c r="C4143" s="13" t="s">
        <v>8535</v>
      </c>
      <c r="D4143" s="1608">
        <v>20.51</v>
      </c>
      <c r="E4143" s="210">
        <f>VLOOKUP(A4143,'Lead Sheet'!A:B,2,0)</f>
        <v>0</v>
      </c>
      <c r="F4143" s="1608">
        <f t="shared" si="64"/>
        <v>0</v>
      </c>
      <c r="G4143" s="1648">
        <v>20</v>
      </c>
      <c r="H4143" s="1648">
        <v>160</v>
      </c>
      <c r="I4143" s="1648"/>
      <c r="J4143" s="1650">
        <v>199726040954</v>
      </c>
    </row>
    <row r="4144" spans="1:10">
      <c r="A4144" s="13" t="s">
        <v>5278</v>
      </c>
      <c r="B4144" s="13" t="s">
        <v>895</v>
      </c>
      <c r="C4144" s="13" t="s">
        <v>8536</v>
      </c>
      <c r="D4144" s="1608">
        <v>61.39</v>
      </c>
      <c r="E4144" s="210">
        <f>VLOOKUP(A4144,'Lead Sheet'!A:B,2,0)</f>
        <v>0</v>
      </c>
      <c r="F4144" s="1608">
        <f t="shared" si="64"/>
        <v>0</v>
      </c>
      <c r="G4144" s="1648">
        <v>10</v>
      </c>
      <c r="H4144" s="1648">
        <v>60</v>
      </c>
      <c r="I4144" s="1648"/>
      <c r="J4144" s="1650">
        <v>199726040961</v>
      </c>
    </row>
    <row r="4145" spans="1:10">
      <c r="A4145" s="13" t="s">
        <v>5278</v>
      </c>
      <c r="B4145" s="13" t="s">
        <v>896</v>
      </c>
      <c r="C4145" s="13" t="s">
        <v>8537</v>
      </c>
      <c r="D4145" s="1608">
        <v>84.65</v>
      </c>
      <c r="E4145" s="210">
        <f>VLOOKUP(A4145,'Lead Sheet'!A:B,2,0)</f>
        <v>0</v>
      </c>
      <c r="F4145" s="1608">
        <f t="shared" si="64"/>
        <v>0</v>
      </c>
      <c r="G4145" s="1648">
        <v>1</v>
      </c>
      <c r="H4145" s="1648">
        <v>35</v>
      </c>
      <c r="I4145" s="1648"/>
      <c r="J4145" s="1650">
        <v>199726040978</v>
      </c>
    </row>
    <row r="4146" spans="1:10">
      <c r="A4146" s="13" t="s">
        <v>5278</v>
      </c>
      <c r="B4146" s="13" t="s">
        <v>897</v>
      </c>
      <c r="C4146" s="13" t="s">
        <v>8538</v>
      </c>
      <c r="D4146" s="1608">
        <v>127.88000000000001</v>
      </c>
      <c r="E4146" s="210">
        <f>VLOOKUP(A4146,'Lead Sheet'!A:B,2,0)</f>
        <v>0</v>
      </c>
      <c r="F4146" s="1608">
        <f t="shared" si="64"/>
        <v>0</v>
      </c>
      <c r="G4146" s="1648">
        <v>1</v>
      </c>
      <c r="H4146" s="1648">
        <v>20</v>
      </c>
      <c r="I4146" s="1648"/>
      <c r="J4146" s="1650">
        <v>199726040985</v>
      </c>
    </row>
    <row r="4147" spans="1:10">
      <c r="A4147" s="13" t="s">
        <v>5278</v>
      </c>
      <c r="B4147" s="13" t="s">
        <v>898</v>
      </c>
      <c r="C4147" s="13" t="s">
        <v>8539</v>
      </c>
      <c r="D4147" s="1608">
        <v>203.35</v>
      </c>
      <c r="E4147" s="210">
        <f>VLOOKUP(A4147,'Lead Sheet'!A:B,2,0)</f>
        <v>0</v>
      </c>
      <c r="F4147" s="1608">
        <f t="shared" si="64"/>
        <v>0</v>
      </c>
      <c r="G4147" s="1648">
        <v>1</v>
      </c>
      <c r="H4147" s="1648">
        <v>30</v>
      </c>
      <c r="I4147" s="1648"/>
      <c r="J4147" s="1650">
        <v>199726040992</v>
      </c>
    </row>
    <row r="4148" spans="1:10">
      <c r="A4148" s="13" t="s">
        <v>5278</v>
      </c>
      <c r="B4148" s="13" t="s">
        <v>899</v>
      </c>
      <c r="C4148" s="13" t="s">
        <v>8540</v>
      </c>
      <c r="D4148" s="1608">
        <v>374.09999999999997</v>
      </c>
      <c r="E4148" s="210">
        <f>VLOOKUP(A4148,'Lead Sheet'!A:B,2,0)</f>
        <v>0</v>
      </c>
      <c r="F4148" s="1608">
        <f t="shared" si="64"/>
        <v>0</v>
      </c>
      <c r="G4148" s="1648">
        <v>1</v>
      </c>
      <c r="H4148" s="1648">
        <v>15</v>
      </c>
      <c r="I4148" s="1648"/>
      <c r="J4148" s="1650">
        <v>199726041005</v>
      </c>
    </row>
    <row r="4149" spans="1:10">
      <c r="A4149" s="13" t="s">
        <v>5278</v>
      </c>
      <c r="B4149" s="13" t="s">
        <v>900</v>
      </c>
      <c r="C4149" s="13" t="s">
        <v>8541</v>
      </c>
      <c r="D4149" s="1608">
        <v>536.65</v>
      </c>
      <c r="E4149" s="210">
        <f>VLOOKUP(A4149,'Lead Sheet'!A:B,2,0)</f>
        <v>0</v>
      </c>
      <c r="F4149" s="1608">
        <f t="shared" si="64"/>
        <v>0</v>
      </c>
      <c r="G4149" s="1648">
        <v>1</v>
      </c>
      <c r="H4149" s="1648">
        <v>10</v>
      </c>
      <c r="I4149" s="1648"/>
      <c r="J4149" s="1650">
        <v>199726041012</v>
      </c>
    </row>
    <row r="4150" spans="1:10">
      <c r="A4150" s="13" t="s">
        <v>5278</v>
      </c>
      <c r="B4150" s="13" t="s">
        <v>901</v>
      </c>
      <c r="C4150" s="13" t="s">
        <v>8542</v>
      </c>
      <c r="D4150" s="1608">
        <v>1256.77</v>
      </c>
      <c r="E4150" s="210">
        <f>VLOOKUP(A4150,'Lead Sheet'!A:B,2,0)</f>
        <v>0</v>
      </c>
      <c r="F4150" s="1608">
        <f t="shared" si="64"/>
        <v>0</v>
      </c>
      <c r="G4150" s="1648">
        <v>1</v>
      </c>
      <c r="H4150" s="1648">
        <v>5</v>
      </c>
      <c r="I4150" s="1648"/>
      <c r="J4150" s="1650">
        <v>199726041029</v>
      </c>
    </row>
    <row r="4151" spans="1:10">
      <c r="A4151" s="13" t="s">
        <v>5278</v>
      </c>
      <c r="B4151" s="13" t="s">
        <v>902</v>
      </c>
      <c r="C4151" s="13" t="s">
        <v>8543</v>
      </c>
      <c r="D4151" s="1608">
        <v>6531.3600000000006</v>
      </c>
      <c r="E4151" s="210">
        <f>VLOOKUP(A4151,'Lead Sheet'!A:B,2,0)</f>
        <v>0</v>
      </c>
      <c r="F4151" s="1608">
        <f t="shared" si="64"/>
        <v>0</v>
      </c>
      <c r="G4151" s="1648">
        <v>1</v>
      </c>
      <c r="H4151" s="1648">
        <v>2</v>
      </c>
      <c r="I4151" s="1648"/>
      <c r="J4151" s="1650">
        <v>199726041036</v>
      </c>
    </row>
    <row r="4152" spans="1:10">
      <c r="A4152" s="13" t="s">
        <v>5278</v>
      </c>
      <c r="B4152" s="13" t="s">
        <v>903</v>
      </c>
      <c r="C4152" s="13" t="s">
        <v>8544</v>
      </c>
      <c r="D4152" s="1608">
        <v>5263.1500000000005</v>
      </c>
      <c r="E4152" s="210">
        <f>VLOOKUP(A4152,'Lead Sheet'!A:B,2,0)</f>
        <v>0</v>
      </c>
      <c r="F4152" s="1608">
        <f t="shared" si="64"/>
        <v>0</v>
      </c>
      <c r="G4152" s="1648">
        <v>1</v>
      </c>
      <c r="H4152" s="1648">
        <v>1</v>
      </c>
      <c r="I4152" s="1648"/>
      <c r="J4152" s="1650">
        <v>199726041043</v>
      </c>
    </row>
    <row r="4153" spans="1:10">
      <c r="A4153" s="13" t="s">
        <v>5278</v>
      </c>
      <c r="B4153" s="13" t="s">
        <v>906</v>
      </c>
      <c r="C4153" s="13" t="s">
        <v>8545</v>
      </c>
      <c r="D4153" s="1608">
        <v>64.820000000000007</v>
      </c>
      <c r="E4153" s="210">
        <f>VLOOKUP(A4153,'Lead Sheet'!A:B,2,0)</f>
        <v>0</v>
      </c>
      <c r="F4153" s="1608">
        <f t="shared" si="64"/>
        <v>0</v>
      </c>
      <c r="G4153" s="1648">
        <v>25</v>
      </c>
      <c r="H4153" s="1648">
        <v>350</v>
      </c>
      <c r="I4153" s="1648"/>
      <c r="J4153" s="1650">
        <v>199726041050</v>
      </c>
    </row>
    <row r="4154" spans="1:10">
      <c r="A4154" s="13" t="s">
        <v>5278</v>
      </c>
      <c r="B4154" s="13" t="s">
        <v>907</v>
      </c>
      <c r="C4154" s="13" t="s">
        <v>8546</v>
      </c>
      <c r="D4154" s="1608">
        <v>45.85</v>
      </c>
      <c r="E4154" s="210">
        <f>VLOOKUP(A4154,'Lead Sheet'!A:B,2,0)</f>
        <v>0</v>
      </c>
      <c r="F4154" s="1608">
        <f t="shared" si="64"/>
        <v>0</v>
      </c>
      <c r="G4154" s="1648">
        <v>25</v>
      </c>
      <c r="H4154" s="1648">
        <v>600</v>
      </c>
      <c r="I4154" s="1648"/>
      <c r="J4154" s="1650">
        <v>199726041067</v>
      </c>
    </row>
    <row r="4155" spans="1:10">
      <c r="A4155" s="13" t="s">
        <v>5278</v>
      </c>
      <c r="B4155" s="13" t="s">
        <v>909</v>
      </c>
      <c r="C4155" s="13" t="s">
        <v>8547</v>
      </c>
      <c r="D4155" s="1608">
        <v>61.97</v>
      </c>
      <c r="E4155" s="210">
        <f>VLOOKUP(A4155,'Lead Sheet'!A:B,2,0)</f>
        <v>0</v>
      </c>
      <c r="F4155" s="1608">
        <f t="shared" si="64"/>
        <v>0</v>
      </c>
      <c r="G4155" s="1648">
        <v>25</v>
      </c>
      <c r="H4155" s="1648">
        <v>350</v>
      </c>
      <c r="I4155" s="1648"/>
      <c r="J4155" s="1650">
        <v>199726041074</v>
      </c>
    </row>
    <row r="4156" spans="1:10">
      <c r="A4156" s="13" t="s">
        <v>5278</v>
      </c>
      <c r="B4156" s="13" t="s">
        <v>910</v>
      </c>
      <c r="C4156" s="13" t="s">
        <v>8548</v>
      </c>
      <c r="D4156" s="1608">
        <v>42.4</v>
      </c>
      <c r="E4156" s="210">
        <f>VLOOKUP(A4156,'Lead Sheet'!A:B,2,0)</f>
        <v>0</v>
      </c>
      <c r="F4156" s="1608">
        <f t="shared" si="64"/>
        <v>0</v>
      </c>
      <c r="G4156" s="1648">
        <v>25</v>
      </c>
      <c r="H4156" s="1648">
        <v>400</v>
      </c>
      <c r="I4156" s="1648"/>
      <c r="J4156" s="1650">
        <v>199726041081</v>
      </c>
    </row>
    <row r="4157" spans="1:10">
      <c r="A4157" s="13" t="s">
        <v>5278</v>
      </c>
      <c r="B4157" s="13" t="s">
        <v>911</v>
      </c>
      <c r="C4157" s="13" t="s">
        <v>8549</v>
      </c>
      <c r="D4157" s="1608">
        <v>42.4</v>
      </c>
      <c r="E4157" s="210">
        <f>VLOOKUP(A4157,'Lead Sheet'!A:B,2,0)</f>
        <v>0</v>
      </c>
      <c r="F4157" s="1608">
        <f t="shared" si="64"/>
        <v>0</v>
      </c>
      <c r="G4157" s="1648">
        <v>25</v>
      </c>
      <c r="H4157" s="1648">
        <v>400</v>
      </c>
      <c r="I4157" s="1648"/>
      <c r="J4157" s="1650">
        <v>199726041098</v>
      </c>
    </row>
    <row r="4158" spans="1:10">
      <c r="A4158" s="13" t="s">
        <v>5278</v>
      </c>
      <c r="B4158" s="13" t="s">
        <v>912</v>
      </c>
      <c r="C4158" s="13" t="s">
        <v>8550</v>
      </c>
      <c r="D4158" s="1608">
        <v>38.909999999999997</v>
      </c>
      <c r="E4158" s="210">
        <f>VLOOKUP(A4158,'Lead Sheet'!A:B,2,0)</f>
        <v>0</v>
      </c>
      <c r="F4158" s="1608">
        <f t="shared" si="64"/>
        <v>0</v>
      </c>
      <c r="G4158" s="1648">
        <v>10</v>
      </c>
      <c r="H4158" s="1648">
        <v>180</v>
      </c>
      <c r="I4158" s="1648"/>
      <c r="J4158" s="1650">
        <v>199726041104</v>
      </c>
    </row>
    <row r="4159" spans="1:10">
      <c r="A4159" s="13" t="s">
        <v>5278</v>
      </c>
      <c r="B4159" s="13" t="s">
        <v>913</v>
      </c>
      <c r="C4159" s="13" t="s">
        <v>8551</v>
      </c>
      <c r="D4159" s="1608">
        <v>83.06</v>
      </c>
      <c r="E4159" s="210">
        <f>VLOOKUP(A4159,'Lead Sheet'!A:B,2,0)</f>
        <v>0</v>
      </c>
      <c r="F4159" s="1608">
        <f t="shared" si="64"/>
        <v>0</v>
      </c>
      <c r="G4159" s="1648">
        <v>10</v>
      </c>
      <c r="H4159" s="1648">
        <v>70</v>
      </c>
      <c r="I4159" s="1648"/>
      <c r="J4159" s="1650">
        <v>199726041111</v>
      </c>
    </row>
    <row r="4160" spans="1:10">
      <c r="A4160" s="13" t="s">
        <v>5278</v>
      </c>
      <c r="B4160" s="13" t="s">
        <v>914</v>
      </c>
      <c r="C4160" s="13" t="s">
        <v>8552</v>
      </c>
      <c r="D4160" s="1608">
        <v>23.950000000000003</v>
      </c>
      <c r="E4160" s="210">
        <f>VLOOKUP(A4160,'Lead Sheet'!A:B,2,0)</f>
        <v>0</v>
      </c>
      <c r="F4160" s="1608">
        <f t="shared" si="64"/>
        <v>0</v>
      </c>
      <c r="G4160" s="1648">
        <v>10</v>
      </c>
      <c r="H4160" s="1648">
        <v>120</v>
      </c>
      <c r="I4160" s="1648"/>
      <c r="J4160" s="1650">
        <v>199726041128</v>
      </c>
    </row>
    <row r="4161" spans="1:10">
      <c r="A4161" s="13" t="s">
        <v>5278</v>
      </c>
      <c r="B4161" s="13" t="s">
        <v>915</v>
      </c>
      <c r="C4161" s="13" t="s">
        <v>8553</v>
      </c>
      <c r="D4161" s="1608">
        <v>27.35</v>
      </c>
      <c r="E4161" s="210">
        <f>VLOOKUP(A4161,'Lead Sheet'!A:B,2,0)</f>
        <v>0</v>
      </c>
      <c r="F4161" s="1608">
        <f t="shared" si="64"/>
        <v>0</v>
      </c>
      <c r="G4161" s="1648">
        <v>10</v>
      </c>
      <c r="H4161" s="1648">
        <v>170</v>
      </c>
      <c r="I4161" s="1648"/>
      <c r="J4161" s="1650">
        <v>199726041135</v>
      </c>
    </row>
    <row r="4162" spans="1:10">
      <c r="A4162" s="13" t="s">
        <v>5278</v>
      </c>
      <c r="B4162" s="13" t="s">
        <v>916</v>
      </c>
      <c r="C4162" s="13" t="s">
        <v>8554</v>
      </c>
      <c r="D4162" s="1608">
        <v>26.680000000000003</v>
      </c>
      <c r="E4162" s="210">
        <f>VLOOKUP(A4162,'Lead Sheet'!A:B,2,0)</f>
        <v>0</v>
      </c>
      <c r="F4162" s="1608">
        <f t="shared" si="64"/>
        <v>0</v>
      </c>
      <c r="G4162" s="1648">
        <v>10</v>
      </c>
      <c r="H4162" s="1648">
        <v>170</v>
      </c>
      <c r="I4162" s="1648"/>
      <c r="J4162" s="1650">
        <v>199726041142</v>
      </c>
    </row>
    <row r="4163" spans="1:10">
      <c r="A4163" s="13" t="s">
        <v>5278</v>
      </c>
      <c r="B4163" s="13" t="s">
        <v>917</v>
      </c>
      <c r="C4163" s="13" t="s">
        <v>8555</v>
      </c>
      <c r="D4163" s="1608">
        <v>19.520000000000003</v>
      </c>
      <c r="E4163" s="210">
        <f>VLOOKUP(A4163,'Lead Sheet'!A:B,2,0)</f>
        <v>0</v>
      </c>
      <c r="F4163" s="1608">
        <f t="shared" ref="F4163:F4226" si="65">IFERROR(D4163*E4163,"NET")</f>
        <v>0</v>
      </c>
      <c r="G4163" s="1648">
        <v>10</v>
      </c>
      <c r="H4163" s="1648">
        <v>170</v>
      </c>
      <c r="I4163" s="1648"/>
      <c r="J4163" s="1650">
        <v>199726041159</v>
      </c>
    </row>
    <row r="4164" spans="1:10">
      <c r="A4164" s="13" t="s">
        <v>5278</v>
      </c>
      <c r="B4164" s="13" t="s">
        <v>918</v>
      </c>
      <c r="C4164" s="13" t="s">
        <v>8556</v>
      </c>
      <c r="D4164" s="1608">
        <v>68.050000000000011</v>
      </c>
      <c r="E4164" s="210">
        <f>VLOOKUP(A4164,'Lead Sheet'!A:B,2,0)</f>
        <v>0</v>
      </c>
      <c r="F4164" s="1608">
        <f t="shared" si="65"/>
        <v>0</v>
      </c>
      <c r="G4164" s="1648">
        <v>10</v>
      </c>
      <c r="H4164" s="1648">
        <v>80</v>
      </c>
      <c r="I4164" s="1648"/>
      <c r="J4164" s="1650">
        <v>199726041166</v>
      </c>
    </row>
    <row r="4165" spans="1:10">
      <c r="A4165" s="13" t="s">
        <v>5278</v>
      </c>
      <c r="B4165" s="13" t="s">
        <v>919</v>
      </c>
      <c r="C4165" s="13" t="s">
        <v>8557</v>
      </c>
      <c r="D4165" s="1608">
        <v>74.680000000000007</v>
      </c>
      <c r="E4165" s="210">
        <f>VLOOKUP(A4165,'Lead Sheet'!A:B,2,0)</f>
        <v>0</v>
      </c>
      <c r="F4165" s="1608">
        <f t="shared" si="65"/>
        <v>0</v>
      </c>
      <c r="G4165" s="1648">
        <v>10</v>
      </c>
      <c r="H4165" s="1648">
        <v>100</v>
      </c>
      <c r="I4165" s="1648"/>
      <c r="J4165" s="1650">
        <v>199726041173</v>
      </c>
    </row>
    <row r="4166" spans="1:10">
      <c r="A4166" s="13" t="s">
        <v>5278</v>
      </c>
      <c r="B4166" s="13" t="s">
        <v>920</v>
      </c>
      <c r="C4166" s="13" t="s">
        <v>8558</v>
      </c>
      <c r="D4166" s="1608">
        <v>78.63000000000001</v>
      </c>
      <c r="E4166" s="210">
        <f>VLOOKUP(A4166,'Lead Sheet'!A:B,2,0)</f>
        <v>0</v>
      </c>
      <c r="F4166" s="1608">
        <f t="shared" si="65"/>
        <v>0</v>
      </c>
      <c r="G4166" s="1648">
        <v>10</v>
      </c>
      <c r="H4166" s="1648">
        <v>80</v>
      </c>
      <c r="I4166" s="1648"/>
      <c r="J4166" s="1650">
        <v>199726041180</v>
      </c>
    </row>
    <row r="4167" spans="1:10">
      <c r="A4167" s="13" t="s">
        <v>5278</v>
      </c>
      <c r="B4167" s="13" t="s">
        <v>921</v>
      </c>
      <c r="C4167" s="13" t="s">
        <v>8559</v>
      </c>
      <c r="D4167" s="1608">
        <v>74.680000000000007</v>
      </c>
      <c r="E4167" s="210">
        <f>VLOOKUP(A4167,'Lead Sheet'!A:B,2,0)</f>
        <v>0</v>
      </c>
      <c r="F4167" s="1608">
        <f t="shared" si="65"/>
        <v>0</v>
      </c>
      <c r="G4167" s="1648">
        <v>10</v>
      </c>
      <c r="H4167" s="1648">
        <v>60</v>
      </c>
      <c r="I4167" s="1648"/>
      <c r="J4167" s="1650">
        <v>199726041197</v>
      </c>
    </row>
    <row r="4168" spans="1:10">
      <c r="A4168" s="13" t="s">
        <v>5278</v>
      </c>
      <c r="B4168" s="13" t="s">
        <v>922</v>
      </c>
      <c r="C4168" s="13" t="s">
        <v>8560</v>
      </c>
      <c r="D4168" s="1608">
        <v>74.680000000000007</v>
      </c>
      <c r="E4168" s="210">
        <f>VLOOKUP(A4168,'Lead Sheet'!A:B,2,0)</f>
        <v>0</v>
      </c>
      <c r="F4168" s="1608">
        <f t="shared" si="65"/>
        <v>0</v>
      </c>
      <c r="G4168" s="1648">
        <v>10</v>
      </c>
      <c r="H4168" s="1648">
        <v>60</v>
      </c>
      <c r="I4168" s="1648"/>
      <c r="J4168" s="1650">
        <v>199726041203</v>
      </c>
    </row>
    <row r="4169" spans="1:10">
      <c r="A4169" s="13" t="s">
        <v>5278</v>
      </c>
      <c r="B4169" s="13" t="s">
        <v>923</v>
      </c>
      <c r="C4169" s="13" t="s">
        <v>8561</v>
      </c>
      <c r="D4169" s="1608">
        <v>74.680000000000007</v>
      </c>
      <c r="E4169" s="210">
        <f>VLOOKUP(A4169,'Lead Sheet'!A:B,2,0)</f>
        <v>0</v>
      </c>
      <c r="F4169" s="1608">
        <f t="shared" si="65"/>
        <v>0</v>
      </c>
      <c r="G4169" s="1648">
        <v>10</v>
      </c>
      <c r="H4169" s="1648">
        <v>60</v>
      </c>
      <c r="I4169" s="1648"/>
      <c r="J4169" s="1650">
        <v>199726041210</v>
      </c>
    </row>
    <row r="4170" spans="1:10">
      <c r="A4170" s="13" t="s">
        <v>5278</v>
      </c>
      <c r="B4170" s="13" t="s">
        <v>924</v>
      </c>
      <c r="C4170" s="13" t="s">
        <v>8562</v>
      </c>
      <c r="D4170" s="1608">
        <v>74.680000000000007</v>
      </c>
      <c r="E4170" s="210">
        <f>VLOOKUP(A4170,'Lead Sheet'!A:B,2,0)</f>
        <v>0</v>
      </c>
      <c r="F4170" s="1608">
        <f t="shared" si="65"/>
        <v>0</v>
      </c>
      <c r="G4170" s="1648">
        <v>10</v>
      </c>
      <c r="H4170" s="1648">
        <v>60</v>
      </c>
      <c r="I4170" s="1648"/>
      <c r="J4170" s="1650">
        <v>199726041227</v>
      </c>
    </row>
    <row r="4171" spans="1:10">
      <c r="A4171" s="13" t="s">
        <v>5278</v>
      </c>
      <c r="B4171" s="13" t="s">
        <v>925</v>
      </c>
      <c r="C4171" s="13" t="s">
        <v>8563</v>
      </c>
      <c r="D4171" s="1608">
        <v>75.690000000000012</v>
      </c>
      <c r="E4171" s="210">
        <f>VLOOKUP(A4171,'Lead Sheet'!A:B,2,0)</f>
        <v>0</v>
      </c>
      <c r="F4171" s="1608">
        <f t="shared" si="65"/>
        <v>0</v>
      </c>
      <c r="G4171" s="1648">
        <v>10</v>
      </c>
      <c r="H4171" s="1648">
        <v>100</v>
      </c>
      <c r="I4171" s="1648"/>
      <c r="J4171" s="1650">
        <v>199726041234</v>
      </c>
    </row>
    <row r="4172" spans="1:10">
      <c r="A4172" s="13" t="s">
        <v>5278</v>
      </c>
      <c r="B4172" s="13" t="s">
        <v>926</v>
      </c>
      <c r="C4172" s="13" t="s">
        <v>8564</v>
      </c>
      <c r="D4172" s="1608">
        <v>62.8</v>
      </c>
      <c r="E4172" s="210">
        <f>VLOOKUP(A4172,'Lead Sheet'!A:B,2,0)</f>
        <v>0</v>
      </c>
      <c r="F4172" s="1608">
        <f t="shared" si="65"/>
        <v>0</v>
      </c>
      <c r="G4172" s="1648">
        <v>10</v>
      </c>
      <c r="H4172" s="1648">
        <v>100</v>
      </c>
      <c r="I4172" s="1648"/>
      <c r="J4172" s="1650">
        <v>199726041241</v>
      </c>
    </row>
    <row r="4173" spans="1:10">
      <c r="A4173" s="13" t="s">
        <v>5278</v>
      </c>
      <c r="B4173" s="13" t="s">
        <v>927</v>
      </c>
      <c r="C4173" s="13" t="s">
        <v>8565</v>
      </c>
      <c r="D4173" s="1608">
        <v>62.8</v>
      </c>
      <c r="E4173" s="210">
        <f>VLOOKUP(A4173,'Lead Sheet'!A:B,2,0)</f>
        <v>0</v>
      </c>
      <c r="F4173" s="1608">
        <f t="shared" si="65"/>
        <v>0</v>
      </c>
      <c r="G4173" s="1648">
        <v>10</v>
      </c>
      <c r="H4173" s="1648">
        <v>60</v>
      </c>
      <c r="I4173" s="1648"/>
      <c r="J4173" s="1650">
        <v>199726041258</v>
      </c>
    </row>
    <row r="4174" spans="1:10">
      <c r="A4174" s="13" t="s">
        <v>5278</v>
      </c>
      <c r="B4174" s="13" t="s">
        <v>928</v>
      </c>
      <c r="C4174" s="13" t="s">
        <v>8566</v>
      </c>
      <c r="D4174" s="1608">
        <v>139.70999999999998</v>
      </c>
      <c r="E4174" s="210">
        <f>VLOOKUP(A4174,'Lead Sheet'!A:B,2,0)</f>
        <v>0</v>
      </c>
      <c r="F4174" s="1608">
        <f t="shared" si="65"/>
        <v>0</v>
      </c>
      <c r="G4174" s="1648">
        <v>1</v>
      </c>
      <c r="H4174" s="1648">
        <v>35</v>
      </c>
      <c r="I4174" s="1648"/>
      <c r="J4174" s="1650">
        <v>199726041265</v>
      </c>
    </row>
    <row r="4175" spans="1:10">
      <c r="A4175" s="13" t="s">
        <v>5278</v>
      </c>
      <c r="B4175" s="13" t="s">
        <v>929</v>
      </c>
      <c r="C4175" s="13" t="s">
        <v>8567</v>
      </c>
      <c r="D4175" s="1608">
        <v>197.45</v>
      </c>
      <c r="E4175" s="210">
        <f>VLOOKUP(A4175,'Lead Sheet'!A:B,2,0)</f>
        <v>0</v>
      </c>
      <c r="F4175" s="1608">
        <f t="shared" si="65"/>
        <v>0</v>
      </c>
      <c r="G4175" s="1648">
        <v>1</v>
      </c>
      <c r="H4175" s="1648">
        <v>25</v>
      </c>
      <c r="I4175" s="1648"/>
      <c r="J4175" s="1650">
        <v>199726041272</v>
      </c>
    </row>
    <row r="4176" spans="1:10">
      <c r="A4176" s="13" t="s">
        <v>5278</v>
      </c>
      <c r="B4176" s="13" t="s">
        <v>930</v>
      </c>
      <c r="C4176" s="13" t="s">
        <v>8568</v>
      </c>
      <c r="D4176" s="1608">
        <v>202.98</v>
      </c>
      <c r="E4176" s="210">
        <f>VLOOKUP(A4176,'Lead Sheet'!A:B,2,0)</f>
        <v>0</v>
      </c>
      <c r="F4176" s="1608">
        <f t="shared" si="65"/>
        <v>0</v>
      </c>
      <c r="G4176" s="1648">
        <v>1</v>
      </c>
      <c r="H4176" s="1648">
        <v>75</v>
      </c>
      <c r="I4176" s="1648"/>
      <c r="J4176" s="1650">
        <v>199726041289</v>
      </c>
    </row>
    <row r="4177" spans="1:10">
      <c r="A4177" s="13" t="s">
        <v>5278</v>
      </c>
      <c r="B4177" s="13" t="s">
        <v>931</v>
      </c>
      <c r="C4177" s="13" t="s">
        <v>8569</v>
      </c>
      <c r="D4177" s="1608">
        <v>120.16000000000001</v>
      </c>
      <c r="E4177" s="210">
        <f>VLOOKUP(A4177,'Lead Sheet'!A:B,2,0)</f>
        <v>0</v>
      </c>
      <c r="F4177" s="1608">
        <f t="shared" si="65"/>
        <v>0</v>
      </c>
      <c r="G4177" s="1648">
        <v>1</v>
      </c>
      <c r="H4177" s="1648">
        <v>35</v>
      </c>
      <c r="I4177" s="1648"/>
      <c r="J4177" s="1650">
        <v>199726041296</v>
      </c>
    </row>
    <row r="4178" spans="1:10">
      <c r="A4178" s="13" t="s">
        <v>5278</v>
      </c>
      <c r="B4178" s="13" t="s">
        <v>932</v>
      </c>
      <c r="C4178" s="13" t="s">
        <v>8570</v>
      </c>
      <c r="D4178" s="1608">
        <v>131.23999999999998</v>
      </c>
      <c r="E4178" s="210">
        <f>VLOOKUP(A4178,'Lead Sheet'!A:B,2,0)</f>
        <v>0</v>
      </c>
      <c r="F4178" s="1608">
        <f t="shared" si="65"/>
        <v>0</v>
      </c>
      <c r="G4178" s="1648">
        <v>1</v>
      </c>
      <c r="H4178" s="1648">
        <v>50</v>
      </c>
      <c r="I4178" s="1648"/>
      <c r="J4178" s="1650">
        <v>199726041302</v>
      </c>
    </row>
    <row r="4179" spans="1:10">
      <c r="A4179" s="13" t="s">
        <v>5278</v>
      </c>
      <c r="B4179" s="13" t="s">
        <v>933</v>
      </c>
      <c r="C4179" s="13" t="s">
        <v>8571</v>
      </c>
      <c r="D4179" s="1608">
        <v>117.39</v>
      </c>
      <c r="E4179" s="210">
        <f>VLOOKUP(A4179,'Lead Sheet'!A:B,2,0)</f>
        <v>0</v>
      </c>
      <c r="F4179" s="1608">
        <f t="shared" si="65"/>
        <v>0</v>
      </c>
      <c r="G4179" s="1648">
        <v>1</v>
      </c>
      <c r="H4179" s="1648">
        <v>50</v>
      </c>
      <c r="I4179" s="1648"/>
      <c r="J4179" s="1650">
        <v>199726041319</v>
      </c>
    </row>
    <row r="4180" spans="1:10">
      <c r="A4180" s="13" t="s">
        <v>5278</v>
      </c>
      <c r="B4180" s="13" t="s">
        <v>934</v>
      </c>
      <c r="C4180" s="13" t="s">
        <v>8572</v>
      </c>
      <c r="D4180" s="1608">
        <v>126.4</v>
      </c>
      <c r="E4180" s="210">
        <f>VLOOKUP(A4180,'Lead Sheet'!A:B,2,0)</f>
        <v>0</v>
      </c>
      <c r="F4180" s="1608">
        <f t="shared" si="65"/>
        <v>0</v>
      </c>
      <c r="G4180" s="1648">
        <v>1</v>
      </c>
      <c r="H4180" s="1648">
        <v>45</v>
      </c>
      <c r="I4180" s="1648"/>
      <c r="J4180" s="1650">
        <v>199726041326</v>
      </c>
    </row>
    <row r="4181" spans="1:10">
      <c r="A4181" s="13" t="s">
        <v>5278</v>
      </c>
      <c r="B4181" s="13" t="s">
        <v>935</v>
      </c>
      <c r="C4181" s="13" t="s">
        <v>8573</v>
      </c>
      <c r="D4181" s="1608">
        <v>117.39</v>
      </c>
      <c r="E4181" s="210">
        <f>VLOOKUP(A4181,'Lead Sheet'!A:B,2,0)</f>
        <v>0</v>
      </c>
      <c r="F4181" s="1608">
        <f t="shared" si="65"/>
        <v>0</v>
      </c>
      <c r="G4181" s="1648">
        <v>1</v>
      </c>
      <c r="H4181" s="1648">
        <v>35</v>
      </c>
      <c r="I4181" s="1648"/>
      <c r="J4181" s="1650">
        <v>199726041333</v>
      </c>
    </row>
    <row r="4182" spans="1:10">
      <c r="A4182" s="13" t="s">
        <v>5278</v>
      </c>
      <c r="B4182" s="13" t="s">
        <v>936</v>
      </c>
      <c r="C4182" s="13" t="s">
        <v>8574</v>
      </c>
      <c r="D4182" s="1608">
        <v>120.16000000000001</v>
      </c>
      <c r="E4182" s="210">
        <f>VLOOKUP(A4182,'Lead Sheet'!A:B,2,0)</f>
        <v>0</v>
      </c>
      <c r="F4182" s="1608">
        <f t="shared" si="65"/>
        <v>0</v>
      </c>
      <c r="G4182" s="1648">
        <v>1</v>
      </c>
      <c r="H4182" s="1648">
        <v>60</v>
      </c>
      <c r="I4182" s="1648"/>
      <c r="J4182" s="1650">
        <v>199726041340</v>
      </c>
    </row>
    <row r="4183" spans="1:10">
      <c r="A4183" s="13" t="s">
        <v>5278</v>
      </c>
      <c r="B4183" s="13" t="s">
        <v>937</v>
      </c>
      <c r="C4183" s="13" t="s">
        <v>8575</v>
      </c>
      <c r="D4183" s="1608">
        <v>115.10000000000001</v>
      </c>
      <c r="E4183" s="210">
        <f>VLOOKUP(A4183,'Lead Sheet'!A:B,2,0)</f>
        <v>0</v>
      </c>
      <c r="F4183" s="1608">
        <f t="shared" si="65"/>
        <v>0</v>
      </c>
      <c r="G4183" s="1648">
        <v>1</v>
      </c>
      <c r="H4183" s="1648">
        <v>50</v>
      </c>
      <c r="I4183" s="1648"/>
      <c r="J4183" s="1650">
        <v>199726041357</v>
      </c>
    </row>
    <row r="4184" spans="1:10">
      <c r="A4184" s="13" t="s">
        <v>5278</v>
      </c>
      <c r="B4184" s="13" t="s">
        <v>938</v>
      </c>
      <c r="C4184" s="13" t="s">
        <v>8576</v>
      </c>
      <c r="D4184" s="1608">
        <v>117.39</v>
      </c>
      <c r="E4184" s="210">
        <f>VLOOKUP(A4184,'Lead Sheet'!A:B,2,0)</f>
        <v>0</v>
      </c>
      <c r="F4184" s="1608">
        <f t="shared" si="65"/>
        <v>0</v>
      </c>
      <c r="G4184" s="1648">
        <v>1</v>
      </c>
      <c r="H4184" s="1648">
        <v>50</v>
      </c>
      <c r="I4184" s="1648"/>
      <c r="J4184" s="1650">
        <v>199726041364</v>
      </c>
    </row>
    <row r="4185" spans="1:10">
      <c r="A4185" s="13" t="s">
        <v>5278</v>
      </c>
      <c r="B4185" s="13" t="s">
        <v>939</v>
      </c>
      <c r="C4185" s="13" t="s">
        <v>8577</v>
      </c>
      <c r="D4185" s="1608">
        <v>120.16000000000001</v>
      </c>
      <c r="E4185" s="210">
        <f>VLOOKUP(A4185,'Lead Sheet'!A:B,2,0)</f>
        <v>0</v>
      </c>
      <c r="F4185" s="1608">
        <f t="shared" si="65"/>
        <v>0</v>
      </c>
      <c r="G4185" s="1648">
        <v>1</v>
      </c>
      <c r="H4185" s="1648">
        <v>30</v>
      </c>
      <c r="I4185" s="1648"/>
      <c r="J4185" s="1650">
        <v>199726041371</v>
      </c>
    </row>
    <row r="4186" spans="1:10">
      <c r="A4186" s="13" t="s">
        <v>5278</v>
      </c>
      <c r="B4186" s="13" t="s">
        <v>940</v>
      </c>
      <c r="C4186" s="13" t="s">
        <v>8578</v>
      </c>
      <c r="D4186" s="1608">
        <v>91.460000000000008</v>
      </c>
      <c r="E4186" s="210">
        <f>VLOOKUP(A4186,'Lead Sheet'!A:B,2,0)</f>
        <v>0</v>
      </c>
      <c r="F4186" s="1608">
        <f t="shared" si="65"/>
        <v>0</v>
      </c>
      <c r="G4186" s="1648">
        <v>1</v>
      </c>
      <c r="H4186" s="1648">
        <v>50</v>
      </c>
      <c r="I4186" s="1648"/>
      <c r="J4186" s="1650">
        <v>199726041388</v>
      </c>
    </row>
    <row r="4187" spans="1:10">
      <c r="A4187" s="13" t="s">
        <v>5278</v>
      </c>
      <c r="B4187" s="13" t="s">
        <v>941</v>
      </c>
      <c r="C4187" s="13" t="s">
        <v>8579</v>
      </c>
      <c r="D4187" s="1608">
        <v>91.460000000000008</v>
      </c>
      <c r="E4187" s="210">
        <f>VLOOKUP(A4187,'Lead Sheet'!A:B,2,0)</f>
        <v>0</v>
      </c>
      <c r="F4187" s="1608">
        <f t="shared" si="65"/>
        <v>0</v>
      </c>
      <c r="G4187" s="1648">
        <v>1</v>
      </c>
      <c r="H4187" s="1648">
        <v>50</v>
      </c>
      <c r="I4187" s="1648"/>
      <c r="J4187" s="1650">
        <v>199726041395</v>
      </c>
    </row>
    <row r="4188" spans="1:10">
      <c r="A4188" s="13" t="s">
        <v>5278</v>
      </c>
      <c r="B4188" s="13" t="s">
        <v>942</v>
      </c>
      <c r="C4188" s="13" t="s">
        <v>8580</v>
      </c>
      <c r="D4188" s="1608">
        <v>91.460000000000008</v>
      </c>
      <c r="E4188" s="210">
        <f>VLOOKUP(A4188,'Lead Sheet'!A:B,2,0)</f>
        <v>0</v>
      </c>
      <c r="F4188" s="1608">
        <f t="shared" si="65"/>
        <v>0</v>
      </c>
      <c r="G4188" s="1648">
        <v>1</v>
      </c>
      <c r="H4188" s="1648">
        <v>40</v>
      </c>
      <c r="I4188" s="1648"/>
      <c r="J4188" s="1650">
        <v>199726041401</v>
      </c>
    </row>
    <row r="4189" spans="1:10">
      <c r="A4189" s="13" t="s">
        <v>5278</v>
      </c>
      <c r="B4189" s="13" t="s">
        <v>943</v>
      </c>
      <c r="C4189" s="13" t="s">
        <v>8581</v>
      </c>
      <c r="D4189" s="1608">
        <v>198.04999999999998</v>
      </c>
      <c r="E4189" s="210">
        <f>VLOOKUP(A4189,'Lead Sheet'!A:B,2,0)</f>
        <v>0</v>
      </c>
      <c r="F4189" s="1608">
        <f t="shared" si="65"/>
        <v>0</v>
      </c>
      <c r="G4189" s="1648">
        <v>1</v>
      </c>
      <c r="H4189" s="1648">
        <v>20</v>
      </c>
      <c r="I4189" s="1648"/>
      <c r="J4189" s="1650">
        <v>199726041418</v>
      </c>
    </row>
    <row r="4190" spans="1:10">
      <c r="A4190" s="13" t="s">
        <v>5278</v>
      </c>
      <c r="B4190" s="13" t="s">
        <v>944</v>
      </c>
      <c r="C4190" s="13" t="s">
        <v>8582</v>
      </c>
      <c r="D4190" s="1608">
        <v>407.11</v>
      </c>
      <c r="E4190" s="210">
        <f>VLOOKUP(A4190,'Lead Sheet'!A:B,2,0)</f>
        <v>0</v>
      </c>
      <c r="F4190" s="1608">
        <f t="shared" si="65"/>
        <v>0</v>
      </c>
      <c r="G4190" s="1648">
        <v>1</v>
      </c>
      <c r="H4190" s="1648">
        <v>10</v>
      </c>
      <c r="I4190" s="1648"/>
      <c r="J4190" s="1650">
        <v>199726041425</v>
      </c>
    </row>
    <row r="4191" spans="1:10">
      <c r="A4191" s="13" t="s">
        <v>5278</v>
      </c>
      <c r="B4191" s="13" t="s">
        <v>945</v>
      </c>
      <c r="C4191" s="13" t="s">
        <v>8583</v>
      </c>
      <c r="D4191" s="1608">
        <v>254.82</v>
      </c>
      <c r="E4191" s="210">
        <f>VLOOKUP(A4191,'Lead Sheet'!A:B,2,0)</f>
        <v>0</v>
      </c>
      <c r="F4191" s="1608">
        <f t="shared" si="65"/>
        <v>0</v>
      </c>
      <c r="G4191" s="1648">
        <v>1</v>
      </c>
      <c r="H4191" s="1648">
        <v>40</v>
      </c>
      <c r="I4191" s="1648"/>
      <c r="J4191" s="1650">
        <v>199726041432</v>
      </c>
    </row>
    <row r="4192" spans="1:10">
      <c r="A4192" s="13" t="s">
        <v>5278</v>
      </c>
      <c r="B4192" s="13" t="s">
        <v>946</v>
      </c>
      <c r="C4192" s="13" t="s">
        <v>8584</v>
      </c>
      <c r="D4192" s="1608">
        <v>199.09</v>
      </c>
      <c r="E4192" s="210">
        <f>VLOOKUP(A4192,'Lead Sheet'!A:B,2,0)</f>
        <v>0</v>
      </c>
      <c r="F4192" s="1608">
        <f t="shared" si="65"/>
        <v>0</v>
      </c>
      <c r="G4192" s="1648">
        <v>1</v>
      </c>
      <c r="H4192" s="1648">
        <v>20</v>
      </c>
      <c r="I4192" s="1648"/>
      <c r="J4192" s="1650">
        <v>199726041449</v>
      </c>
    </row>
    <row r="4193" spans="1:10">
      <c r="A4193" s="13" t="s">
        <v>5278</v>
      </c>
      <c r="B4193" s="13" t="s">
        <v>947</v>
      </c>
      <c r="C4193" s="13" t="s">
        <v>8585</v>
      </c>
      <c r="D4193" s="1608">
        <v>217.75</v>
      </c>
      <c r="E4193" s="210">
        <f>VLOOKUP(A4193,'Lead Sheet'!A:B,2,0)</f>
        <v>0</v>
      </c>
      <c r="F4193" s="1608">
        <f t="shared" si="65"/>
        <v>0</v>
      </c>
      <c r="G4193" s="1648">
        <v>1</v>
      </c>
      <c r="H4193" s="1648">
        <v>40</v>
      </c>
      <c r="I4193" s="1648"/>
      <c r="J4193" s="1650">
        <v>199726041456</v>
      </c>
    </row>
    <row r="4194" spans="1:10">
      <c r="A4194" s="13" t="s">
        <v>5278</v>
      </c>
      <c r="B4194" s="13" t="s">
        <v>948</v>
      </c>
      <c r="C4194" s="13" t="s">
        <v>8586</v>
      </c>
      <c r="D4194" s="1608">
        <v>206.75</v>
      </c>
      <c r="E4194" s="210">
        <f>VLOOKUP(A4194,'Lead Sheet'!A:B,2,0)</f>
        <v>0</v>
      </c>
      <c r="F4194" s="1608">
        <f t="shared" si="65"/>
        <v>0</v>
      </c>
      <c r="G4194" s="1648">
        <v>1</v>
      </c>
      <c r="H4194" s="1648">
        <v>30</v>
      </c>
      <c r="I4194" s="1648"/>
      <c r="J4194" s="1650">
        <v>199726041463</v>
      </c>
    </row>
    <row r="4195" spans="1:10">
      <c r="A4195" s="13" t="s">
        <v>5278</v>
      </c>
      <c r="B4195" s="13" t="s">
        <v>949</v>
      </c>
      <c r="C4195" s="13" t="s">
        <v>8587</v>
      </c>
      <c r="D4195" s="1608">
        <v>206.75</v>
      </c>
      <c r="E4195" s="210">
        <f>VLOOKUP(A4195,'Lead Sheet'!A:B,2,0)</f>
        <v>0</v>
      </c>
      <c r="F4195" s="1608">
        <f t="shared" si="65"/>
        <v>0</v>
      </c>
      <c r="G4195" s="1648">
        <v>1</v>
      </c>
      <c r="H4195" s="1648">
        <v>40</v>
      </c>
      <c r="I4195" s="1648"/>
      <c r="J4195" s="1650">
        <v>199726041470</v>
      </c>
    </row>
    <row r="4196" spans="1:10">
      <c r="A4196" s="13" t="s">
        <v>5278</v>
      </c>
      <c r="B4196" s="13" t="s">
        <v>950</v>
      </c>
      <c r="C4196" s="13" t="s">
        <v>8588</v>
      </c>
      <c r="D4196" s="1608">
        <v>213.62</v>
      </c>
      <c r="E4196" s="210">
        <f>VLOOKUP(A4196,'Lead Sheet'!A:B,2,0)</f>
        <v>0</v>
      </c>
      <c r="F4196" s="1608">
        <f t="shared" si="65"/>
        <v>0</v>
      </c>
      <c r="G4196" s="1648">
        <v>1</v>
      </c>
      <c r="H4196" s="1648">
        <v>30</v>
      </c>
      <c r="I4196" s="1648"/>
      <c r="J4196" s="1650">
        <v>199726041487</v>
      </c>
    </row>
    <row r="4197" spans="1:10">
      <c r="A4197" s="13" t="s">
        <v>5278</v>
      </c>
      <c r="B4197" s="13" t="s">
        <v>951</v>
      </c>
      <c r="C4197" s="13" t="s">
        <v>8589</v>
      </c>
      <c r="D4197" s="1608">
        <v>194.75</v>
      </c>
      <c r="E4197" s="210">
        <f>VLOOKUP(A4197,'Lead Sheet'!A:B,2,0)</f>
        <v>0</v>
      </c>
      <c r="F4197" s="1608">
        <f t="shared" si="65"/>
        <v>0</v>
      </c>
      <c r="G4197" s="1648">
        <v>1</v>
      </c>
      <c r="H4197" s="1648">
        <v>20</v>
      </c>
      <c r="I4197" s="1648"/>
      <c r="J4197" s="1650">
        <v>199726041494</v>
      </c>
    </row>
    <row r="4198" spans="1:10">
      <c r="A4198" s="13" t="s">
        <v>5278</v>
      </c>
      <c r="B4198" s="13" t="s">
        <v>952</v>
      </c>
      <c r="C4198" s="13" t="s">
        <v>8590</v>
      </c>
      <c r="D4198" s="1608">
        <v>206.75</v>
      </c>
      <c r="E4198" s="210">
        <f>VLOOKUP(A4198,'Lead Sheet'!A:B,2,0)</f>
        <v>0</v>
      </c>
      <c r="F4198" s="1608">
        <f t="shared" si="65"/>
        <v>0</v>
      </c>
      <c r="G4198" s="1648">
        <v>1</v>
      </c>
      <c r="H4198" s="1648">
        <v>40</v>
      </c>
      <c r="I4198" s="1648"/>
      <c r="J4198" s="1650">
        <v>199726041500</v>
      </c>
    </row>
    <row r="4199" spans="1:10">
      <c r="A4199" s="13" t="s">
        <v>5278</v>
      </c>
      <c r="B4199" s="13" t="s">
        <v>953</v>
      </c>
      <c r="C4199" s="13" t="s">
        <v>8591</v>
      </c>
      <c r="D4199" s="1608">
        <v>198.69</v>
      </c>
      <c r="E4199" s="210">
        <f>VLOOKUP(A4199,'Lead Sheet'!A:B,2,0)</f>
        <v>0</v>
      </c>
      <c r="F4199" s="1608">
        <f t="shared" si="65"/>
        <v>0</v>
      </c>
      <c r="G4199" s="1648">
        <v>1</v>
      </c>
      <c r="H4199" s="1648">
        <v>40</v>
      </c>
      <c r="I4199" s="1648"/>
      <c r="J4199" s="1650">
        <v>199726041517</v>
      </c>
    </row>
    <row r="4200" spans="1:10">
      <c r="A4200" s="13" t="s">
        <v>5278</v>
      </c>
      <c r="B4200" s="13" t="s">
        <v>954</v>
      </c>
      <c r="C4200" s="13" t="s">
        <v>8592</v>
      </c>
      <c r="D4200" s="1608">
        <v>194.75</v>
      </c>
      <c r="E4200" s="210">
        <f>VLOOKUP(A4200,'Lead Sheet'!A:B,2,0)</f>
        <v>0</v>
      </c>
      <c r="F4200" s="1608">
        <f t="shared" si="65"/>
        <v>0</v>
      </c>
      <c r="G4200" s="1648">
        <v>1</v>
      </c>
      <c r="H4200" s="1648">
        <v>35</v>
      </c>
      <c r="I4200" s="1648"/>
      <c r="J4200" s="1650">
        <v>199726041524</v>
      </c>
    </row>
    <row r="4201" spans="1:10">
      <c r="A4201" s="13" t="s">
        <v>5278</v>
      </c>
      <c r="B4201" s="13" t="s">
        <v>955</v>
      </c>
      <c r="C4201" s="13" t="s">
        <v>8593</v>
      </c>
      <c r="D4201" s="1608">
        <v>206.75</v>
      </c>
      <c r="E4201" s="210">
        <f>VLOOKUP(A4201,'Lead Sheet'!A:B,2,0)</f>
        <v>0</v>
      </c>
      <c r="F4201" s="1608">
        <f t="shared" si="65"/>
        <v>0</v>
      </c>
      <c r="G4201" s="1648">
        <v>1</v>
      </c>
      <c r="H4201" s="1648">
        <v>30</v>
      </c>
      <c r="I4201" s="1648"/>
      <c r="J4201" s="1650">
        <v>199726041531</v>
      </c>
    </row>
    <row r="4202" spans="1:10">
      <c r="A4202" s="13" t="s">
        <v>5278</v>
      </c>
      <c r="B4202" s="13" t="s">
        <v>956</v>
      </c>
      <c r="C4202" s="13" t="s">
        <v>8594</v>
      </c>
      <c r="D4202" s="1608">
        <v>198.69</v>
      </c>
      <c r="E4202" s="210">
        <f>VLOOKUP(A4202,'Lead Sheet'!A:B,2,0)</f>
        <v>0</v>
      </c>
      <c r="F4202" s="1608">
        <f t="shared" si="65"/>
        <v>0</v>
      </c>
      <c r="G4202" s="1648">
        <v>1</v>
      </c>
      <c r="H4202" s="1648">
        <v>20</v>
      </c>
      <c r="I4202" s="1648"/>
      <c r="J4202" s="1650">
        <v>199726041548</v>
      </c>
    </row>
    <row r="4203" spans="1:10">
      <c r="A4203" s="13" t="s">
        <v>5278</v>
      </c>
      <c r="B4203" s="13" t="s">
        <v>957</v>
      </c>
      <c r="C4203" s="13" t="s">
        <v>8595</v>
      </c>
      <c r="D4203" s="1608">
        <v>206.75</v>
      </c>
      <c r="E4203" s="210">
        <f>VLOOKUP(A4203,'Lead Sheet'!A:B,2,0)</f>
        <v>0</v>
      </c>
      <c r="F4203" s="1608">
        <f t="shared" si="65"/>
        <v>0</v>
      </c>
      <c r="G4203" s="1648">
        <v>1</v>
      </c>
      <c r="H4203" s="1648">
        <v>40</v>
      </c>
      <c r="I4203" s="1648"/>
      <c r="J4203" s="1650">
        <v>199726041555</v>
      </c>
    </row>
    <row r="4204" spans="1:10">
      <c r="A4204" s="13" t="s">
        <v>5278</v>
      </c>
      <c r="B4204" s="13" t="s">
        <v>958</v>
      </c>
      <c r="C4204" s="13" t="s">
        <v>8596</v>
      </c>
      <c r="D4204" s="1608">
        <v>198.69</v>
      </c>
      <c r="E4204" s="210">
        <f>VLOOKUP(A4204,'Lead Sheet'!A:B,2,0)</f>
        <v>0</v>
      </c>
      <c r="F4204" s="1608">
        <f t="shared" si="65"/>
        <v>0</v>
      </c>
      <c r="G4204" s="1648">
        <v>1</v>
      </c>
      <c r="H4204" s="1648">
        <v>40</v>
      </c>
      <c r="I4204" s="1648"/>
      <c r="J4204" s="1650">
        <v>199726041562</v>
      </c>
    </row>
    <row r="4205" spans="1:10">
      <c r="A4205" s="13" t="s">
        <v>5278</v>
      </c>
      <c r="B4205" s="13" t="s">
        <v>959</v>
      </c>
      <c r="C4205" s="13" t="s">
        <v>8597</v>
      </c>
      <c r="D4205" s="1608">
        <v>194.75</v>
      </c>
      <c r="E4205" s="210">
        <f>VLOOKUP(A4205,'Lead Sheet'!A:B,2,0)</f>
        <v>0</v>
      </c>
      <c r="F4205" s="1608">
        <f t="shared" si="65"/>
        <v>0</v>
      </c>
      <c r="G4205" s="1648">
        <v>1</v>
      </c>
      <c r="H4205" s="1648">
        <v>30</v>
      </c>
      <c r="I4205" s="1648"/>
      <c r="J4205" s="1650">
        <v>199726041579</v>
      </c>
    </row>
    <row r="4206" spans="1:10">
      <c r="A4206" s="13" t="s">
        <v>5278</v>
      </c>
      <c r="B4206" s="13" t="s">
        <v>960</v>
      </c>
      <c r="C4206" s="13" t="s">
        <v>8598</v>
      </c>
      <c r="D4206" s="1608">
        <v>198.69</v>
      </c>
      <c r="E4206" s="210">
        <f>VLOOKUP(A4206,'Lead Sheet'!A:B,2,0)</f>
        <v>0</v>
      </c>
      <c r="F4206" s="1608">
        <f t="shared" si="65"/>
        <v>0</v>
      </c>
      <c r="G4206" s="1648">
        <v>1</v>
      </c>
      <c r="H4206" s="1648">
        <v>30</v>
      </c>
      <c r="I4206" s="1648"/>
      <c r="J4206" s="1650">
        <v>199726041586</v>
      </c>
    </row>
    <row r="4207" spans="1:10">
      <c r="A4207" s="13" t="s">
        <v>5278</v>
      </c>
      <c r="B4207" s="13" t="s">
        <v>961</v>
      </c>
      <c r="C4207" s="13" t="s">
        <v>8599</v>
      </c>
      <c r="D4207" s="1608">
        <v>206.75</v>
      </c>
      <c r="E4207" s="210">
        <f>VLOOKUP(A4207,'Lead Sheet'!A:B,2,0)</f>
        <v>0</v>
      </c>
      <c r="F4207" s="1608">
        <f t="shared" si="65"/>
        <v>0</v>
      </c>
      <c r="G4207" s="1648">
        <v>1</v>
      </c>
      <c r="H4207" s="1648">
        <v>20</v>
      </c>
      <c r="I4207" s="1648"/>
      <c r="J4207" s="1650">
        <v>199726041593</v>
      </c>
    </row>
    <row r="4208" spans="1:10">
      <c r="A4208" s="13" t="s">
        <v>5278</v>
      </c>
      <c r="B4208" s="13" t="s">
        <v>962</v>
      </c>
      <c r="C4208" s="13" t="s">
        <v>8600</v>
      </c>
      <c r="D4208" s="1608">
        <v>97.12</v>
      </c>
      <c r="E4208" s="210">
        <f>VLOOKUP(A4208,'Lead Sheet'!A:B,2,0)</f>
        <v>0</v>
      </c>
      <c r="F4208" s="1608">
        <f t="shared" si="65"/>
        <v>0</v>
      </c>
      <c r="G4208" s="1648">
        <v>1</v>
      </c>
      <c r="H4208" s="1648">
        <v>40</v>
      </c>
      <c r="I4208" s="1648"/>
      <c r="J4208" s="1650">
        <v>199726041609</v>
      </c>
    </row>
    <row r="4209" spans="1:10">
      <c r="A4209" s="13" t="s">
        <v>5278</v>
      </c>
      <c r="B4209" s="13" t="s">
        <v>963</v>
      </c>
      <c r="C4209" s="13" t="s">
        <v>8601</v>
      </c>
      <c r="D4209" s="1608">
        <v>97.12</v>
      </c>
      <c r="E4209" s="210">
        <f>VLOOKUP(A4209,'Lead Sheet'!A:B,2,0)</f>
        <v>0</v>
      </c>
      <c r="F4209" s="1608">
        <f t="shared" si="65"/>
        <v>0</v>
      </c>
      <c r="G4209" s="1648">
        <v>1</v>
      </c>
      <c r="H4209" s="1648">
        <v>35</v>
      </c>
      <c r="I4209" s="1648"/>
      <c r="J4209" s="1650">
        <v>199726041616</v>
      </c>
    </row>
    <row r="4210" spans="1:10">
      <c r="A4210" s="13" t="s">
        <v>5278</v>
      </c>
      <c r="B4210" s="13" t="s">
        <v>964</v>
      </c>
      <c r="C4210" s="13" t="s">
        <v>8602</v>
      </c>
      <c r="D4210" s="1608">
        <v>97.12</v>
      </c>
      <c r="E4210" s="210">
        <f>VLOOKUP(A4210,'Lead Sheet'!A:B,2,0)</f>
        <v>0</v>
      </c>
      <c r="F4210" s="1608">
        <f t="shared" si="65"/>
        <v>0</v>
      </c>
      <c r="G4210" s="1648">
        <v>1</v>
      </c>
      <c r="H4210" s="1648">
        <v>35</v>
      </c>
      <c r="I4210" s="1648"/>
      <c r="J4210" s="1650">
        <v>199726041623</v>
      </c>
    </row>
    <row r="4211" spans="1:10">
      <c r="A4211" s="13" t="s">
        <v>5278</v>
      </c>
      <c r="B4211" s="13" t="s">
        <v>965</v>
      </c>
      <c r="C4211" s="13" t="s">
        <v>8603</v>
      </c>
      <c r="D4211" s="1608">
        <v>97.12</v>
      </c>
      <c r="E4211" s="210">
        <f>VLOOKUP(A4211,'Lead Sheet'!A:B,2,0)</f>
        <v>0</v>
      </c>
      <c r="F4211" s="1608">
        <f t="shared" si="65"/>
        <v>0</v>
      </c>
      <c r="G4211" s="1648">
        <v>1</v>
      </c>
      <c r="H4211" s="1648">
        <v>25</v>
      </c>
      <c r="I4211" s="1648"/>
      <c r="J4211" s="1650">
        <v>199726041630</v>
      </c>
    </row>
    <row r="4212" spans="1:10">
      <c r="A4212" s="13" t="s">
        <v>5278</v>
      </c>
      <c r="B4212" s="13" t="s">
        <v>966</v>
      </c>
      <c r="C4212" s="13" t="s">
        <v>8604</v>
      </c>
      <c r="D4212" s="1608">
        <v>264.42</v>
      </c>
      <c r="E4212" s="210">
        <f>VLOOKUP(A4212,'Lead Sheet'!A:B,2,0)</f>
        <v>0</v>
      </c>
      <c r="F4212" s="1608">
        <f t="shared" si="65"/>
        <v>0</v>
      </c>
      <c r="G4212" s="1648">
        <v>1</v>
      </c>
      <c r="H4212" s="1648">
        <v>15</v>
      </c>
      <c r="I4212" s="1648"/>
      <c r="J4212" s="1650">
        <v>199726041647</v>
      </c>
    </row>
    <row r="4213" spans="1:10">
      <c r="A4213" s="13" t="s">
        <v>5278</v>
      </c>
      <c r="B4213" s="13" t="s">
        <v>967</v>
      </c>
      <c r="C4213" s="13" t="s">
        <v>8605</v>
      </c>
      <c r="D4213" s="1608">
        <v>264.42</v>
      </c>
      <c r="E4213" s="210">
        <f>VLOOKUP(A4213,'Lead Sheet'!A:B,2,0)</f>
        <v>0</v>
      </c>
      <c r="F4213" s="1608">
        <f t="shared" si="65"/>
        <v>0</v>
      </c>
      <c r="G4213" s="1648">
        <v>1</v>
      </c>
      <c r="H4213" s="1648">
        <v>10</v>
      </c>
      <c r="I4213" s="1648"/>
      <c r="J4213" s="1650">
        <v>199726041654</v>
      </c>
    </row>
    <row r="4214" spans="1:10">
      <c r="A4214" s="13" t="s">
        <v>5278</v>
      </c>
      <c r="B4214" s="13" t="s">
        <v>968</v>
      </c>
      <c r="C4214" s="13" t="s">
        <v>8606</v>
      </c>
      <c r="D4214" s="1608">
        <v>264.42</v>
      </c>
      <c r="E4214" s="210">
        <f>VLOOKUP(A4214,'Lead Sheet'!A:B,2,0)</f>
        <v>0</v>
      </c>
      <c r="F4214" s="1608">
        <f t="shared" si="65"/>
        <v>0</v>
      </c>
      <c r="G4214" s="1648">
        <v>1</v>
      </c>
      <c r="H4214" s="1648">
        <v>20</v>
      </c>
      <c r="I4214" s="1648"/>
      <c r="J4214" s="1650">
        <v>199726041661</v>
      </c>
    </row>
    <row r="4215" spans="1:10">
      <c r="A4215" s="13" t="s">
        <v>5278</v>
      </c>
      <c r="B4215" s="13" t="s">
        <v>969</v>
      </c>
      <c r="C4215" s="13" t="s">
        <v>8607</v>
      </c>
      <c r="D4215" s="1608">
        <v>447.09999999999997</v>
      </c>
      <c r="E4215" s="210">
        <f>VLOOKUP(A4215,'Lead Sheet'!A:B,2,0)</f>
        <v>0</v>
      </c>
      <c r="F4215" s="1608">
        <f t="shared" si="65"/>
        <v>0</v>
      </c>
      <c r="G4215" s="1648">
        <v>1</v>
      </c>
      <c r="H4215" s="1648">
        <v>15</v>
      </c>
      <c r="I4215" s="1648"/>
      <c r="J4215" s="1650">
        <v>199726041678</v>
      </c>
    </row>
    <row r="4216" spans="1:10">
      <c r="A4216" s="13" t="s">
        <v>5278</v>
      </c>
      <c r="B4216" s="13" t="s">
        <v>970</v>
      </c>
      <c r="C4216" s="13" t="s">
        <v>8608</v>
      </c>
      <c r="D4216" s="1608">
        <v>264.42</v>
      </c>
      <c r="E4216" s="210">
        <f>VLOOKUP(A4216,'Lead Sheet'!A:B,2,0)</f>
        <v>0</v>
      </c>
      <c r="F4216" s="1608">
        <f t="shared" si="65"/>
        <v>0</v>
      </c>
      <c r="G4216" s="1648">
        <v>1</v>
      </c>
      <c r="H4216" s="1648">
        <v>15</v>
      </c>
      <c r="I4216" s="1648"/>
      <c r="J4216" s="1650">
        <v>199726041685</v>
      </c>
    </row>
    <row r="4217" spans="1:10">
      <c r="A4217" s="13" t="s">
        <v>5278</v>
      </c>
      <c r="B4217" s="13" t="s">
        <v>971</v>
      </c>
      <c r="C4217" s="13" t="s">
        <v>8609</v>
      </c>
      <c r="D4217" s="1608">
        <v>284.15999999999997</v>
      </c>
      <c r="E4217" s="210">
        <f>VLOOKUP(A4217,'Lead Sheet'!A:B,2,0)</f>
        <v>0</v>
      </c>
      <c r="F4217" s="1608">
        <f t="shared" si="65"/>
        <v>0</v>
      </c>
      <c r="G4217" s="1648">
        <v>1</v>
      </c>
      <c r="H4217" s="1648">
        <v>20</v>
      </c>
      <c r="I4217" s="1648"/>
      <c r="J4217" s="1650">
        <v>199726041692</v>
      </c>
    </row>
    <row r="4218" spans="1:10">
      <c r="A4218" s="13" t="s">
        <v>5278</v>
      </c>
      <c r="B4218" s="13" t="s">
        <v>972</v>
      </c>
      <c r="C4218" s="13" t="s">
        <v>8610</v>
      </c>
      <c r="D4218" s="1608">
        <v>284.15999999999997</v>
      </c>
      <c r="E4218" s="210">
        <f>VLOOKUP(A4218,'Lead Sheet'!A:B,2,0)</f>
        <v>0</v>
      </c>
      <c r="F4218" s="1608">
        <f t="shared" si="65"/>
        <v>0</v>
      </c>
      <c r="G4218" s="1648">
        <v>1</v>
      </c>
      <c r="H4218" s="1648">
        <v>20</v>
      </c>
      <c r="I4218" s="1648"/>
      <c r="J4218" s="1650">
        <v>199726041708</v>
      </c>
    </row>
    <row r="4219" spans="1:10">
      <c r="A4219" s="13" t="s">
        <v>5278</v>
      </c>
      <c r="B4219" s="13" t="s">
        <v>973</v>
      </c>
      <c r="C4219" s="13" t="s">
        <v>8611</v>
      </c>
      <c r="D4219" s="1608">
        <v>286.77</v>
      </c>
      <c r="E4219" s="210">
        <f>VLOOKUP(A4219,'Lead Sheet'!A:B,2,0)</f>
        <v>0</v>
      </c>
      <c r="F4219" s="1608">
        <f t="shared" si="65"/>
        <v>0</v>
      </c>
      <c r="G4219" s="1648">
        <v>1</v>
      </c>
      <c r="H4219" s="1648">
        <v>15</v>
      </c>
      <c r="I4219" s="1648"/>
      <c r="J4219" s="1650">
        <v>199726041715</v>
      </c>
    </row>
    <row r="4220" spans="1:10">
      <c r="A4220" s="13" t="s">
        <v>5278</v>
      </c>
      <c r="B4220" s="13" t="s">
        <v>974</v>
      </c>
      <c r="C4220" s="13" t="s">
        <v>8612</v>
      </c>
      <c r="D4220" s="1608">
        <v>278.57</v>
      </c>
      <c r="E4220" s="210">
        <f>VLOOKUP(A4220,'Lead Sheet'!A:B,2,0)</f>
        <v>0</v>
      </c>
      <c r="F4220" s="1608">
        <f t="shared" si="65"/>
        <v>0</v>
      </c>
      <c r="G4220" s="1648">
        <v>1</v>
      </c>
      <c r="H4220" s="1648">
        <v>15</v>
      </c>
      <c r="I4220" s="1648"/>
      <c r="J4220" s="1650">
        <v>199726041722</v>
      </c>
    </row>
    <row r="4221" spans="1:10">
      <c r="A4221" s="13" t="s">
        <v>5278</v>
      </c>
      <c r="B4221" s="13" t="s">
        <v>975</v>
      </c>
      <c r="C4221" s="13" t="s">
        <v>8613</v>
      </c>
      <c r="D4221" s="1608">
        <v>274.96999999999997</v>
      </c>
      <c r="E4221" s="210">
        <f>VLOOKUP(A4221,'Lead Sheet'!A:B,2,0)</f>
        <v>0</v>
      </c>
      <c r="F4221" s="1608">
        <f t="shared" si="65"/>
        <v>0</v>
      </c>
      <c r="G4221" s="1648">
        <v>1</v>
      </c>
      <c r="H4221" s="1648">
        <v>10</v>
      </c>
      <c r="I4221" s="1648"/>
      <c r="J4221" s="1650">
        <v>199726041739</v>
      </c>
    </row>
    <row r="4222" spans="1:10">
      <c r="A4222" s="13" t="s">
        <v>5278</v>
      </c>
      <c r="B4222" s="13" t="s">
        <v>976</v>
      </c>
      <c r="C4222" s="13" t="s">
        <v>8614</v>
      </c>
      <c r="D4222" s="1608">
        <v>273.14999999999998</v>
      </c>
      <c r="E4222" s="210">
        <f>VLOOKUP(A4222,'Lead Sheet'!A:B,2,0)</f>
        <v>0</v>
      </c>
      <c r="F4222" s="1608">
        <f t="shared" si="65"/>
        <v>0</v>
      </c>
      <c r="G4222" s="1648">
        <v>1</v>
      </c>
      <c r="H4222" s="1648">
        <v>20</v>
      </c>
      <c r="I4222" s="1648"/>
      <c r="J4222" s="1650">
        <v>199726041746</v>
      </c>
    </row>
    <row r="4223" spans="1:10">
      <c r="A4223" s="13" t="s">
        <v>5278</v>
      </c>
      <c r="B4223" s="13" t="s">
        <v>977</v>
      </c>
      <c r="C4223" s="13" t="s">
        <v>8615</v>
      </c>
      <c r="D4223" s="1608">
        <v>264.42</v>
      </c>
      <c r="E4223" s="210">
        <f>VLOOKUP(A4223,'Lead Sheet'!A:B,2,0)</f>
        <v>0</v>
      </c>
      <c r="F4223" s="1608">
        <f t="shared" si="65"/>
        <v>0</v>
      </c>
      <c r="G4223" s="1648">
        <v>1</v>
      </c>
      <c r="H4223" s="1648">
        <v>20</v>
      </c>
      <c r="I4223" s="1648"/>
      <c r="J4223" s="1650">
        <v>199726041753</v>
      </c>
    </row>
    <row r="4224" spans="1:10">
      <c r="A4224" s="13" t="s">
        <v>5278</v>
      </c>
      <c r="B4224" s="13" t="s">
        <v>978</v>
      </c>
      <c r="C4224" s="13" t="s">
        <v>8616</v>
      </c>
      <c r="D4224" s="1608">
        <v>264.42</v>
      </c>
      <c r="E4224" s="210">
        <f>VLOOKUP(A4224,'Lead Sheet'!A:B,2,0)</f>
        <v>0</v>
      </c>
      <c r="F4224" s="1608">
        <f t="shared" si="65"/>
        <v>0</v>
      </c>
      <c r="G4224" s="1648">
        <v>1</v>
      </c>
      <c r="H4224" s="1648">
        <v>20</v>
      </c>
      <c r="I4224" s="1648"/>
      <c r="J4224" s="1650">
        <v>199726041760</v>
      </c>
    </row>
    <row r="4225" spans="1:10">
      <c r="A4225" s="13" t="s">
        <v>5278</v>
      </c>
      <c r="B4225" s="13" t="s">
        <v>979</v>
      </c>
      <c r="C4225" s="13" t="s">
        <v>8617</v>
      </c>
      <c r="D4225" s="1608">
        <v>286.77</v>
      </c>
      <c r="E4225" s="210">
        <f>VLOOKUP(A4225,'Lead Sheet'!A:B,2,0)</f>
        <v>0</v>
      </c>
      <c r="F4225" s="1608">
        <f t="shared" si="65"/>
        <v>0</v>
      </c>
      <c r="G4225" s="1648">
        <v>1</v>
      </c>
      <c r="H4225" s="1648">
        <v>10</v>
      </c>
      <c r="I4225" s="1648"/>
      <c r="J4225" s="1650">
        <v>199726041777</v>
      </c>
    </row>
    <row r="4226" spans="1:10">
      <c r="A4226" s="13" t="s">
        <v>5278</v>
      </c>
      <c r="B4226" s="13" t="s">
        <v>980</v>
      </c>
      <c r="C4226" s="13" t="s">
        <v>8618</v>
      </c>
      <c r="D4226" s="1608">
        <v>258.86</v>
      </c>
      <c r="E4226" s="210">
        <f>VLOOKUP(A4226,'Lead Sheet'!A:B,2,0)</f>
        <v>0</v>
      </c>
      <c r="F4226" s="1608">
        <f t="shared" si="65"/>
        <v>0</v>
      </c>
      <c r="G4226" s="1648">
        <v>1</v>
      </c>
      <c r="H4226" s="1648">
        <v>10</v>
      </c>
      <c r="I4226" s="1648"/>
      <c r="J4226" s="1650">
        <v>199726041784</v>
      </c>
    </row>
    <row r="4227" spans="1:10">
      <c r="A4227" s="13" t="s">
        <v>5278</v>
      </c>
      <c r="B4227" s="13" t="s">
        <v>981</v>
      </c>
      <c r="C4227" s="13" t="s">
        <v>8619</v>
      </c>
      <c r="D4227" s="1608">
        <v>264.42</v>
      </c>
      <c r="E4227" s="210">
        <f>VLOOKUP(A4227,'Lead Sheet'!A:B,2,0)</f>
        <v>0</v>
      </c>
      <c r="F4227" s="1608">
        <f t="shared" ref="F4227:F4290" si="66">IFERROR(D4227*E4227,"NET")</f>
        <v>0</v>
      </c>
      <c r="G4227" s="1648">
        <v>1</v>
      </c>
      <c r="H4227" s="1648">
        <v>10</v>
      </c>
      <c r="I4227" s="1648"/>
      <c r="J4227" s="1650">
        <v>199726041791</v>
      </c>
    </row>
    <row r="4228" spans="1:10">
      <c r="A4228" s="13" t="s">
        <v>5278</v>
      </c>
      <c r="B4228" s="13" t="s">
        <v>982</v>
      </c>
      <c r="C4228" s="13" t="s">
        <v>8620</v>
      </c>
      <c r="D4228" s="1608">
        <v>153.64999999999998</v>
      </c>
      <c r="E4228" s="210">
        <f>VLOOKUP(A4228,'Lead Sheet'!A:B,2,0)</f>
        <v>0</v>
      </c>
      <c r="F4228" s="1608">
        <f t="shared" si="66"/>
        <v>0</v>
      </c>
      <c r="G4228" s="1648">
        <v>1</v>
      </c>
      <c r="H4228" s="1648">
        <v>20</v>
      </c>
      <c r="I4228" s="1648"/>
      <c r="J4228" s="1650">
        <v>199726041807</v>
      </c>
    </row>
    <row r="4229" spans="1:10">
      <c r="A4229" s="13" t="s">
        <v>5278</v>
      </c>
      <c r="B4229" s="13" t="s">
        <v>983</v>
      </c>
      <c r="C4229" s="13" t="s">
        <v>8621</v>
      </c>
      <c r="D4229" s="1608">
        <v>153.64999999999998</v>
      </c>
      <c r="E4229" s="210">
        <f>VLOOKUP(A4229,'Lead Sheet'!A:B,2,0)</f>
        <v>0</v>
      </c>
      <c r="F4229" s="1608">
        <f t="shared" si="66"/>
        <v>0</v>
      </c>
      <c r="G4229" s="1648">
        <v>1</v>
      </c>
      <c r="H4229" s="1648">
        <v>20</v>
      </c>
      <c r="I4229" s="1648"/>
      <c r="J4229" s="1650">
        <v>199726041814</v>
      </c>
    </row>
    <row r="4230" spans="1:10">
      <c r="A4230" s="13" t="s">
        <v>5278</v>
      </c>
      <c r="B4230" s="13" t="s">
        <v>984</v>
      </c>
      <c r="C4230" s="13" t="s">
        <v>8622</v>
      </c>
      <c r="D4230" s="1608">
        <v>158.38</v>
      </c>
      <c r="E4230" s="210">
        <f>VLOOKUP(A4230,'Lead Sheet'!A:B,2,0)</f>
        <v>0</v>
      </c>
      <c r="F4230" s="1608">
        <f t="shared" si="66"/>
        <v>0</v>
      </c>
      <c r="G4230" s="1648">
        <v>1</v>
      </c>
      <c r="H4230" s="1648">
        <v>18</v>
      </c>
      <c r="I4230" s="1648"/>
      <c r="J4230" s="1650">
        <v>199726041821</v>
      </c>
    </row>
    <row r="4231" spans="1:10">
      <c r="A4231" s="13" t="s">
        <v>5278</v>
      </c>
      <c r="B4231" s="13" t="s">
        <v>985</v>
      </c>
      <c r="C4231" s="13" t="s">
        <v>8623</v>
      </c>
      <c r="D4231" s="1608">
        <v>175.82999999999998</v>
      </c>
      <c r="E4231" s="210">
        <f>VLOOKUP(A4231,'Lead Sheet'!A:B,2,0)</f>
        <v>0</v>
      </c>
      <c r="F4231" s="1608">
        <f t="shared" si="66"/>
        <v>0</v>
      </c>
      <c r="G4231" s="1648">
        <v>1</v>
      </c>
      <c r="H4231" s="1648">
        <v>15</v>
      </c>
      <c r="I4231" s="1648"/>
      <c r="J4231" s="1650">
        <v>199726041838</v>
      </c>
    </row>
    <row r="4232" spans="1:10">
      <c r="A4232" s="13" t="s">
        <v>5278</v>
      </c>
      <c r="B4232" s="13" t="s">
        <v>986</v>
      </c>
      <c r="C4232" s="13" t="s">
        <v>8624</v>
      </c>
      <c r="D4232" s="1608">
        <v>158.38</v>
      </c>
      <c r="E4232" s="210">
        <f>VLOOKUP(A4232,'Lead Sheet'!A:B,2,0)</f>
        <v>0</v>
      </c>
      <c r="F4232" s="1608">
        <f t="shared" si="66"/>
        <v>0</v>
      </c>
      <c r="G4232" s="1648">
        <v>1</v>
      </c>
      <c r="H4232" s="1648">
        <v>10</v>
      </c>
      <c r="I4232" s="1648"/>
      <c r="J4232" s="1650">
        <v>199726041845</v>
      </c>
    </row>
    <row r="4233" spans="1:10">
      <c r="A4233" s="13" t="s">
        <v>5278</v>
      </c>
      <c r="B4233" s="13" t="s">
        <v>987</v>
      </c>
      <c r="C4233" s="13" t="s">
        <v>8625</v>
      </c>
      <c r="D4233" s="1608">
        <v>756.52</v>
      </c>
      <c r="E4233" s="210">
        <f>VLOOKUP(A4233,'Lead Sheet'!A:B,2,0)</f>
        <v>0</v>
      </c>
      <c r="F4233" s="1608">
        <f t="shared" si="66"/>
        <v>0</v>
      </c>
      <c r="G4233" s="1648">
        <v>1</v>
      </c>
      <c r="H4233" s="1648">
        <v>15</v>
      </c>
      <c r="I4233" s="1648"/>
      <c r="J4233" s="1650">
        <v>199726041852</v>
      </c>
    </row>
    <row r="4234" spans="1:10">
      <c r="A4234" s="13" t="s">
        <v>5278</v>
      </c>
      <c r="B4234" s="13" t="s">
        <v>988</v>
      </c>
      <c r="C4234" s="13" t="s">
        <v>8626</v>
      </c>
      <c r="D4234" s="1608">
        <v>599.23</v>
      </c>
      <c r="E4234" s="210">
        <f>VLOOKUP(A4234,'Lead Sheet'!A:B,2,0)</f>
        <v>0</v>
      </c>
      <c r="F4234" s="1608">
        <f t="shared" si="66"/>
        <v>0</v>
      </c>
      <c r="G4234" s="1648">
        <v>1</v>
      </c>
      <c r="H4234" s="1648">
        <v>15</v>
      </c>
      <c r="I4234" s="1648"/>
      <c r="J4234" s="1650">
        <v>199726041869</v>
      </c>
    </row>
    <row r="4235" spans="1:10">
      <c r="A4235" s="13" t="s">
        <v>5278</v>
      </c>
      <c r="B4235" s="13" t="s">
        <v>989</v>
      </c>
      <c r="C4235" s="13" t="s">
        <v>8627</v>
      </c>
      <c r="D4235" s="1608">
        <v>621.88</v>
      </c>
      <c r="E4235" s="210">
        <f>VLOOKUP(A4235,'Lead Sheet'!A:B,2,0)</f>
        <v>0</v>
      </c>
      <c r="F4235" s="1608">
        <f t="shared" si="66"/>
        <v>0</v>
      </c>
      <c r="G4235" s="1648">
        <v>1</v>
      </c>
      <c r="H4235" s="1648">
        <v>15</v>
      </c>
      <c r="I4235" s="1648"/>
      <c r="J4235" s="1650">
        <v>199726041876</v>
      </c>
    </row>
    <row r="4236" spans="1:10">
      <c r="A4236" s="13" t="s">
        <v>5278</v>
      </c>
      <c r="B4236" s="13" t="s">
        <v>990</v>
      </c>
      <c r="C4236" s="13" t="s">
        <v>8628</v>
      </c>
      <c r="D4236" s="1608">
        <v>587.88</v>
      </c>
      <c r="E4236" s="210">
        <f>VLOOKUP(A4236,'Lead Sheet'!A:B,2,0)</f>
        <v>0</v>
      </c>
      <c r="F4236" s="1608">
        <f t="shared" si="66"/>
        <v>0</v>
      </c>
      <c r="G4236" s="1648">
        <v>1</v>
      </c>
      <c r="H4236" s="1648">
        <v>20</v>
      </c>
      <c r="I4236" s="1648"/>
      <c r="J4236" s="1650">
        <v>199726041883</v>
      </c>
    </row>
    <row r="4237" spans="1:10">
      <c r="A4237" s="13" t="s">
        <v>5278</v>
      </c>
      <c r="B4237" s="13" t="s">
        <v>991</v>
      </c>
      <c r="C4237" s="13" t="s">
        <v>8629</v>
      </c>
      <c r="D4237" s="1608">
        <v>587.88</v>
      </c>
      <c r="E4237" s="210">
        <f>VLOOKUP(A4237,'Lead Sheet'!A:B,2,0)</f>
        <v>0</v>
      </c>
      <c r="F4237" s="1608">
        <f t="shared" si="66"/>
        <v>0</v>
      </c>
      <c r="G4237" s="1648">
        <v>1</v>
      </c>
      <c r="H4237" s="1648">
        <v>20</v>
      </c>
      <c r="I4237" s="1648"/>
      <c r="J4237" s="1650">
        <v>199726041890</v>
      </c>
    </row>
    <row r="4238" spans="1:10">
      <c r="A4238" s="13" t="s">
        <v>5278</v>
      </c>
      <c r="B4238" s="13" t="s">
        <v>992</v>
      </c>
      <c r="C4238" s="13" t="s">
        <v>8630</v>
      </c>
      <c r="D4238" s="1608">
        <v>565.38</v>
      </c>
      <c r="E4238" s="210">
        <f>VLOOKUP(A4238,'Lead Sheet'!A:B,2,0)</f>
        <v>0</v>
      </c>
      <c r="F4238" s="1608">
        <f t="shared" si="66"/>
        <v>0</v>
      </c>
      <c r="G4238" s="1648">
        <v>1</v>
      </c>
      <c r="H4238" s="1648">
        <v>20</v>
      </c>
      <c r="I4238" s="1648"/>
      <c r="J4238" s="1650">
        <v>199726041906</v>
      </c>
    </row>
    <row r="4239" spans="1:10">
      <c r="A4239" s="13" t="s">
        <v>5278</v>
      </c>
      <c r="B4239" s="13" t="s">
        <v>993</v>
      </c>
      <c r="C4239" s="13" t="s">
        <v>8631</v>
      </c>
      <c r="D4239" s="1608">
        <v>545.92999999999995</v>
      </c>
      <c r="E4239" s="210">
        <f>VLOOKUP(A4239,'Lead Sheet'!A:B,2,0)</f>
        <v>0</v>
      </c>
      <c r="F4239" s="1608">
        <f t="shared" si="66"/>
        <v>0</v>
      </c>
      <c r="G4239" s="1648">
        <v>1</v>
      </c>
      <c r="H4239" s="1648">
        <v>15</v>
      </c>
      <c r="I4239" s="1648"/>
      <c r="J4239" s="1650">
        <v>199726041913</v>
      </c>
    </row>
    <row r="4240" spans="1:10">
      <c r="A4240" s="13" t="s">
        <v>5278</v>
      </c>
      <c r="B4240" s="13" t="s">
        <v>994</v>
      </c>
      <c r="C4240" s="13" t="s">
        <v>8632</v>
      </c>
      <c r="D4240" s="1608">
        <v>436.09</v>
      </c>
      <c r="E4240" s="210">
        <f>VLOOKUP(A4240,'Lead Sheet'!A:B,2,0)</f>
        <v>0</v>
      </c>
      <c r="F4240" s="1608">
        <f t="shared" si="66"/>
        <v>0</v>
      </c>
      <c r="G4240" s="1648">
        <v>1</v>
      </c>
      <c r="H4240" s="1648">
        <v>25</v>
      </c>
      <c r="I4240" s="1648"/>
      <c r="J4240" s="1650">
        <v>199726041920</v>
      </c>
    </row>
    <row r="4241" spans="1:10">
      <c r="A4241" s="13" t="s">
        <v>5278</v>
      </c>
      <c r="B4241" s="13" t="s">
        <v>995</v>
      </c>
      <c r="C4241" s="13" t="s">
        <v>8633</v>
      </c>
      <c r="D4241" s="1608">
        <v>426.77</v>
      </c>
      <c r="E4241" s="210">
        <f>VLOOKUP(A4241,'Lead Sheet'!A:B,2,0)</f>
        <v>0</v>
      </c>
      <c r="F4241" s="1608">
        <f t="shared" si="66"/>
        <v>0</v>
      </c>
      <c r="G4241" s="1648">
        <v>1</v>
      </c>
      <c r="H4241" s="1648">
        <v>25</v>
      </c>
      <c r="I4241" s="1648"/>
      <c r="J4241" s="1650">
        <v>199726041937</v>
      </c>
    </row>
    <row r="4242" spans="1:10">
      <c r="A4242" s="13" t="s">
        <v>5278</v>
      </c>
      <c r="B4242" s="13" t="s">
        <v>996</v>
      </c>
      <c r="C4242" s="13" t="s">
        <v>8634</v>
      </c>
      <c r="D4242" s="1608">
        <v>436.09</v>
      </c>
      <c r="E4242" s="210">
        <f>VLOOKUP(A4242,'Lead Sheet'!A:B,2,0)</f>
        <v>0</v>
      </c>
      <c r="F4242" s="1608">
        <f t="shared" si="66"/>
        <v>0</v>
      </c>
      <c r="G4242" s="1648">
        <v>1</v>
      </c>
      <c r="H4242" s="1648">
        <v>25</v>
      </c>
      <c r="I4242" s="1648"/>
      <c r="J4242" s="1650">
        <v>199726041944</v>
      </c>
    </row>
    <row r="4243" spans="1:10">
      <c r="A4243" s="13" t="s">
        <v>5278</v>
      </c>
      <c r="B4243" s="13" t="s">
        <v>997</v>
      </c>
      <c r="C4243" s="13" t="s">
        <v>8635</v>
      </c>
      <c r="D4243" s="1608">
        <v>436.09</v>
      </c>
      <c r="E4243" s="210">
        <f>VLOOKUP(A4243,'Lead Sheet'!A:B,2,0)</f>
        <v>0</v>
      </c>
      <c r="F4243" s="1608">
        <f t="shared" si="66"/>
        <v>0</v>
      </c>
      <c r="G4243" s="1648">
        <v>1</v>
      </c>
      <c r="H4243" s="1648">
        <v>20</v>
      </c>
      <c r="I4243" s="1648"/>
      <c r="J4243" s="1650">
        <v>199726041951</v>
      </c>
    </row>
    <row r="4244" spans="1:10">
      <c r="A4244" s="13" t="s">
        <v>5278</v>
      </c>
      <c r="B4244" s="13" t="s">
        <v>998</v>
      </c>
      <c r="C4244" s="13" t="s">
        <v>8636</v>
      </c>
      <c r="D4244" s="1608">
        <v>436.09</v>
      </c>
      <c r="E4244" s="210">
        <f>VLOOKUP(A4244,'Lead Sheet'!A:B,2,0)</f>
        <v>0</v>
      </c>
      <c r="F4244" s="1608">
        <f t="shared" si="66"/>
        <v>0</v>
      </c>
      <c r="G4244" s="1648">
        <v>1</v>
      </c>
      <c r="H4244" s="1648">
        <v>20</v>
      </c>
      <c r="I4244" s="1648"/>
      <c r="J4244" s="1650">
        <v>199726041968</v>
      </c>
    </row>
    <row r="4245" spans="1:10">
      <c r="A4245" s="13" t="s">
        <v>5278</v>
      </c>
      <c r="B4245" s="13" t="s">
        <v>999</v>
      </c>
      <c r="C4245" s="13" t="s">
        <v>8637</v>
      </c>
      <c r="D4245" s="1608">
        <v>436.09</v>
      </c>
      <c r="E4245" s="210">
        <f>VLOOKUP(A4245,'Lead Sheet'!A:B,2,0)</f>
        <v>0</v>
      </c>
      <c r="F4245" s="1608">
        <f t="shared" si="66"/>
        <v>0</v>
      </c>
      <c r="G4245" s="1648">
        <v>1</v>
      </c>
      <c r="H4245" s="1648">
        <v>15</v>
      </c>
      <c r="I4245" s="1648"/>
      <c r="J4245" s="1650">
        <v>199726041975</v>
      </c>
    </row>
    <row r="4246" spans="1:10">
      <c r="A4246" s="13" t="s">
        <v>5278</v>
      </c>
      <c r="B4246" s="13" t="s">
        <v>1000</v>
      </c>
      <c r="C4246" s="13" t="s">
        <v>8638</v>
      </c>
      <c r="D4246" s="1608">
        <v>736.95</v>
      </c>
      <c r="E4246" s="210">
        <f>VLOOKUP(A4246,'Lead Sheet'!A:B,2,0)</f>
        <v>0</v>
      </c>
      <c r="F4246" s="1608">
        <f t="shared" si="66"/>
        <v>0</v>
      </c>
      <c r="G4246" s="1648">
        <v>1</v>
      </c>
      <c r="H4246" s="1648">
        <v>15</v>
      </c>
      <c r="I4246" s="1648"/>
      <c r="J4246" s="1650">
        <v>199726041982</v>
      </c>
    </row>
    <row r="4247" spans="1:10">
      <c r="A4247" s="13" t="s">
        <v>5278</v>
      </c>
      <c r="B4247" s="13" t="s">
        <v>1001</v>
      </c>
      <c r="C4247" s="13" t="s">
        <v>8639</v>
      </c>
      <c r="D4247" s="1608">
        <v>822.2</v>
      </c>
      <c r="E4247" s="210">
        <f>VLOOKUP(A4247,'Lead Sheet'!A:B,2,0)</f>
        <v>0</v>
      </c>
      <c r="F4247" s="1608">
        <f t="shared" si="66"/>
        <v>0</v>
      </c>
      <c r="G4247" s="1648">
        <v>1</v>
      </c>
      <c r="H4247" s="1648">
        <v>10</v>
      </c>
      <c r="I4247" s="1648"/>
      <c r="J4247" s="1650">
        <v>199726041999</v>
      </c>
    </row>
    <row r="4248" spans="1:10">
      <c r="A4248" s="13" t="s">
        <v>5278</v>
      </c>
      <c r="B4248" s="13" t="s">
        <v>1002</v>
      </c>
      <c r="C4248" s="13" t="s">
        <v>8640</v>
      </c>
      <c r="D4248" s="1608">
        <v>781.15</v>
      </c>
      <c r="E4248" s="210">
        <f>VLOOKUP(A4248,'Lead Sheet'!A:B,2,0)</f>
        <v>0</v>
      </c>
      <c r="F4248" s="1608">
        <f t="shared" si="66"/>
        <v>0</v>
      </c>
      <c r="G4248" s="1648">
        <v>1</v>
      </c>
      <c r="H4248" s="1648">
        <v>10</v>
      </c>
      <c r="I4248" s="1648"/>
      <c r="J4248" s="1650">
        <v>199726042002</v>
      </c>
    </row>
    <row r="4249" spans="1:10">
      <c r="A4249" s="13" t="s">
        <v>5278</v>
      </c>
      <c r="B4249" s="13" t="s">
        <v>1003</v>
      </c>
      <c r="C4249" s="13" t="s">
        <v>8641</v>
      </c>
      <c r="D4249" s="1608">
        <v>1342.52</v>
      </c>
      <c r="E4249" s="210">
        <f>VLOOKUP(A4249,'Lead Sheet'!A:B,2,0)</f>
        <v>0</v>
      </c>
      <c r="F4249" s="1608">
        <f t="shared" si="66"/>
        <v>0</v>
      </c>
      <c r="G4249" s="1648">
        <v>1</v>
      </c>
      <c r="H4249" s="1648">
        <v>15</v>
      </c>
      <c r="I4249" s="1648"/>
      <c r="J4249" s="1650">
        <v>199726042019</v>
      </c>
    </row>
    <row r="4250" spans="1:10">
      <c r="A4250" s="13" t="s">
        <v>5278</v>
      </c>
      <c r="B4250" s="13" t="s">
        <v>1004</v>
      </c>
      <c r="C4250" s="13" t="s">
        <v>8642</v>
      </c>
      <c r="D4250" s="1608">
        <v>754.59</v>
      </c>
      <c r="E4250" s="210">
        <f>VLOOKUP(A4250,'Lead Sheet'!A:B,2,0)</f>
        <v>0</v>
      </c>
      <c r="F4250" s="1608">
        <f t="shared" si="66"/>
        <v>0</v>
      </c>
      <c r="G4250" s="1648">
        <v>1</v>
      </c>
      <c r="H4250" s="1648">
        <v>15</v>
      </c>
      <c r="I4250" s="1648"/>
      <c r="J4250" s="1650">
        <v>199726042026</v>
      </c>
    </row>
    <row r="4251" spans="1:10">
      <c r="A4251" s="13" t="s">
        <v>5278</v>
      </c>
      <c r="B4251" s="13" t="s">
        <v>1005</v>
      </c>
      <c r="C4251" s="13" t="s">
        <v>8643</v>
      </c>
      <c r="D4251" s="1608">
        <v>754.59</v>
      </c>
      <c r="E4251" s="210">
        <f>VLOOKUP(A4251,'Lead Sheet'!A:B,2,0)</f>
        <v>0</v>
      </c>
      <c r="F4251" s="1608">
        <f t="shared" si="66"/>
        <v>0</v>
      </c>
      <c r="G4251" s="1648">
        <v>1</v>
      </c>
      <c r="H4251" s="1648">
        <v>10</v>
      </c>
      <c r="I4251" s="1648"/>
      <c r="J4251" s="1650">
        <v>199726042033</v>
      </c>
    </row>
    <row r="4252" spans="1:10">
      <c r="A4252" s="13" t="s">
        <v>5278</v>
      </c>
      <c r="B4252" s="13" t="s">
        <v>1006</v>
      </c>
      <c r="C4252" s="13" t="s">
        <v>8644</v>
      </c>
      <c r="D4252" s="1608">
        <v>781.15</v>
      </c>
      <c r="E4252" s="210">
        <f>VLOOKUP(A4252,'Lead Sheet'!A:B,2,0)</f>
        <v>0</v>
      </c>
      <c r="F4252" s="1608">
        <f t="shared" si="66"/>
        <v>0</v>
      </c>
      <c r="G4252" s="1648">
        <v>1</v>
      </c>
      <c r="H4252" s="1648">
        <v>10</v>
      </c>
      <c r="I4252" s="1648"/>
      <c r="J4252" s="1650">
        <v>199726042040</v>
      </c>
    </row>
    <row r="4253" spans="1:10">
      <c r="A4253" s="13" t="s">
        <v>5278</v>
      </c>
      <c r="B4253" s="13" t="s">
        <v>1007</v>
      </c>
      <c r="C4253" s="13" t="s">
        <v>8645</v>
      </c>
      <c r="D4253" s="1608">
        <v>451.46</v>
      </c>
      <c r="E4253" s="210">
        <f>VLOOKUP(A4253,'Lead Sheet'!A:B,2,0)</f>
        <v>0</v>
      </c>
      <c r="F4253" s="1608">
        <f t="shared" si="66"/>
        <v>0</v>
      </c>
      <c r="G4253" s="1648">
        <v>1</v>
      </c>
      <c r="H4253" s="1648">
        <v>10</v>
      </c>
      <c r="I4253" s="1648"/>
      <c r="J4253" s="1650">
        <v>199726042057</v>
      </c>
    </row>
    <row r="4254" spans="1:10">
      <c r="A4254" s="13" t="s">
        <v>5278</v>
      </c>
      <c r="B4254" s="13" t="s">
        <v>1008</v>
      </c>
      <c r="C4254" s="13" t="s">
        <v>8646</v>
      </c>
      <c r="D4254" s="1608">
        <v>451.46</v>
      </c>
      <c r="E4254" s="210">
        <f>VLOOKUP(A4254,'Lead Sheet'!A:B,2,0)</f>
        <v>0</v>
      </c>
      <c r="F4254" s="1608">
        <f t="shared" si="66"/>
        <v>0</v>
      </c>
      <c r="G4254" s="1648">
        <v>1</v>
      </c>
      <c r="H4254" s="1648">
        <v>20</v>
      </c>
      <c r="I4254" s="1648"/>
      <c r="J4254" s="1650">
        <v>199726042064</v>
      </c>
    </row>
    <row r="4255" spans="1:10">
      <c r="A4255" s="13" t="s">
        <v>5278</v>
      </c>
      <c r="B4255" s="13" t="s">
        <v>1009</v>
      </c>
      <c r="C4255" s="13" t="s">
        <v>8647</v>
      </c>
      <c r="D4255" s="1608">
        <v>451.46</v>
      </c>
      <c r="E4255" s="210">
        <f>VLOOKUP(A4255,'Lead Sheet'!A:B,2,0)</f>
        <v>0</v>
      </c>
      <c r="F4255" s="1608">
        <f t="shared" si="66"/>
        <v>0</v>
      </c>
      <c r="G4255" s="1648">
        <v>1</v>
      </c>
      <c r="H4255" s="1648">
        <v>20</v>
      </c>
      <c r="I4255" s="1648"/>
      <c r="J4255" s="1650">
        <v>199726042071</v>
      </c>
    </row>
    <row r="4256" spans="1:10">
      <c r="A4256" s="13" t="s">
        <v>5278</v>
      </c>
      <c r="B4256" s="13" t="s">
        <v>1010</v>
      </c>
      <c r="C4256" s="13" t="s">
        <v>8648</v>
      </c>
      <c r="D4256" s="1608">
        <v>451.46</v>
      </c>
      <c r="E4256" s="210">
        <f>VLOOKUP(A4256,'Lead Sheet'!A:B,2,0)</f>
        <v>0</v>
      </c>
      <c r="F4256" s="1608">
        <f t="shared" si="66"/>
        <v>0</v>
      </c>
      <c r="G4256" s="1648">
        <v>1</v>
      </c>
      <c r="H4256" s="1648">
        <v>15</v>
      </c>
      <c r="I4256" s="1648"/>
      <c r="J4256" s="1650">
        <v>199726042088</v>
      </c>
    </row>
    <row r="4257" spans="1:10">
      <c r="A4257" s="13" t="s">
        <v>5278</v>
      </c>
      <c r="B4257" s="13" t="s">
        <v>1011</v>
      </c>
      <c r="C4257" s="13" t="s">
        <v>8649</v>
      </c>
      <c r="D4257" s="1608">
        <v>451.46</v>
      </c>
      <c r="E4257" s="210">
        <f>VLOOKUP(A4257,'Lead Sheet'!A:B,2,0)</f>
        <v>0</v>
      </c>
      <c r="F4257" s="1608">
        <f t="shared" si="66"/>
        <v>0</v>
      </c>
      <c r="G4257" s="1648">
        <v>1</v>
      </c>
      <c r="H4257" s="1648">
        <v>15</v>
      </c>
      <c r="I4257" s="1648"/>
      <c r="J4257" s="1650">
        <v>199726042095</v>
      </c>
    </row>
    <row r="4258" spans="1:10">
      <c r="A4258" s="13" t="s">
        <v>5278</v>
      </c>
      <c r="B4258" s="13" t="s">
        <v>1012</v>
      </c>
      <c r="C4258" s="13" t="s">
        <v>8650</v>
      </c>
      <c r="D4258" s="1608">
        <v>451.46</v>
      </c>
      <c r="E4258" s="210">
        <f>VLOOKUP(A4258,'Lead Sheet'!A:B,2,0)</f>
        <v>0</v>
      </c>
      <c r="F4258" s="1608">
        <f t="shared" si="66"/>
        <v>0</v>
      </c>
      <c r="G4258" s="1648">
        <v>1</v>
      </c>
      <c r="H4258" s="1648">
        <v>13</v>
      </c>
      <c r="I4258" s="1648"/>
      <c r="J4258" s="1650">
        <v>199726042101</v>
      </c>
    </row>
    <row r="4259" spans="1:10">
      <c r="A4259" s="13" t="s">
        <v>5278</v>
      </c>
      <c r="B4259" s="13" t="s">
        <v>1013</v>
      </c>
      <c r="C4259" s="13" t="s">
        <v>8651</v>
      </c>
      <c r="D4259" s="1608">
        <v>493.8</v>
      </c>
      <c r="E4259" s="210">
        <f>VLOOKUP(A4259,'Lead Sheet'!A:B,2,0)</f>
        <v>0</v>
      </c>
      <c r="F4259" s="1608">
        <f t="shared" si="66"/>
        <v>0</v>
      </c>
      <c r="G4259" s="1648">
        <v>1</v>
      </c>
      <c r="H4259" s="1648">
        <v>10</v>
      </c>
      <c r="I4259" s="1648"/>
      <c r="J4259" s="1650">
        <v>199726042118</v>
      </c>
    </row>
    <row r="4260" spans="1:10">
      <c r="A4260" s="13" t="s">
        <v>5278</v>
      </c>
      <c r="B4260" s="13" t="s">
        <v>1014</v>
      </c>
      <c r="C4260" s="13" t="s">
        <v>8652</v>
      </c>
      <c r="D4260" s="1608">
        <v>1676.16</v>
      </c>
      <c r="E4260" s="210">
        <f>VLOOKUP(A4260,'Lead Sheet'!A:B,2,0)</f>
        <v>0</v>
      </c>
      <c r="F4260" s="1608">
        <f t="shared" si="66"/>
        <v>0</v>
      </c>
      <c r="G4260" s="1648">
        <v>1</v>
      </c>
      <c r="H4260" s="1648">
        <v>4</v>
      </c>
      <c r="I4260" s="1648"/>
      <c r="J4260" s="1650">
        <v>199726042125</v>
      </c>
    </row>
    <row r="4261" spans="1:10">
      <c r="A4261" s="13" t="s">
        <v>5278</v>
      </c>
      <c r="B4261" s="13" t="s">
        <v>1015</v>
      </c>
      <c r="C4261" s="13" t="s">
        <v>8653</v>
      </c>
      <c r="D4261" s="1608">
        <v>1616.95</v>
      </c>
      <c r="E4261" s="210">
        <f>VLOOKUP(A4261,'Lead Sheet'!A:B,2,0)</f>
        <v>0</v>
      </c>
      <c r="F4261" s="1608">
        <f t="shared" si="66"/>
        <v>0</v>
      </c>
      <c r="G4261" s="1648">
        <v>1</v>
      </c>
      <c r="H4261" s="1648">
        <v>5</v>
      </c>
      <c r="I4261" s="1648"/>
      <c r="J4261" s="1650">
        <v>199726042132</v>
      </c>
    </row>
    <row r="4262" spans="1:10">
      <c r="A4262" s="13" t="s">
        <v>5278</v>
      </c>
      <c r="B4262" s="13" t="s">
        <v>1016</v>
      </c>
      <c r="C4262" s="13" t="s">
        <v>8654</v>
      </c>
      <c r="D4262" s="1608">
        <v>909.17</v>
      </c>
      <c r="E4262" s="210">
        <f>VLOOKUP(A4262,'Lead Sheet'!A:B,2,0)</f>
        <v>0</v>
      </c>
      <c r="F4262" s="1608">
        <f t="shared" si="66"/>
        <v>0</v>
      </c>
      <c r="G4262" s="1648">
        <v>1</v>
      </c>
      <c r="H4262" s="1648">
        <v>8</v>
      </c>
      <c r="I4262" s="1648"/>
      <c r="J4262" s="1650">
        <v>199726042149</v>
      </c>
    </row>
    <row r="4263" spans="1:10">
      <c r="A4263" s="13" t="s">
        <v>5278</v>
      </c>
      <c r="B4263" s="13" t="s">
        <v>1017</v>
      </c>
      <c r="C4263" s="13" t="s">
        <v>8655</v>
      </c>
      <c r="D4263" s="1608">
        <v>802.04</v>
      </c>
      <c r="E4263" s="210">
        <f>VLOOKUP(A4263,'Lead Sheet'!A:B,2,0)</f>
        <v>0</v>
      </c>
      <c r="F4263" s="1608">
        <f t="shared" si="66"/>
        <v>0</v>
      </c>
      <c r="G4263" s="1648">
        <v>1</v>
      </c>
      <c r="H4263" s="1648">
        <v>8</v>
      </c>
      <c r="I4263" s="1648"/>
      <c r="J4263" s="1650">
        <v>199726042156</v>
      </c>
    </row>
    <row r="4264" spans="1:10">
      <c r="A4264" s="13" t="s">
        <v>5278</v>
      </c>
      <c r="B4264" s="13" t="s">
        <v>1018</v>
      </c>
      <c r="C4264" s="13" t="s">
        <v>8656</v>
      </c>
      <c r="D4264" s="1608">
        <v>839.89</v>
      </c>
      <c r="E4264" s="210">
        <f>VLOOKUP(A4264,'Lead Sheet'!A:B,2,0)</f>
        <v>0</v>
      </c>
      <c r="F4264" s="1608">
        <f t="shared" si="66"/>
        <v>0</v>
      </c>
      <c r="G4264" s="1648">
        <v>1</v>
      </c>
      <c r="H4264" s="1648">
        <v>8</v>
      </c>
      <c r="I4264" s="1648"/>
      <c r="J4264" s="1650">
        <v>199726042163</v>
      </c>
    </row>
    <row r="4265" spans="1:10">
      <c r="A4265" s="13" t="s">
        <v>5278</v>
      </c>
      <c r="B4265" s="13" t="s">
        <v>1019</v>
      </c>
      <c r="C4265" s="13" t="s">
        <v>8657</v>
      </c>
      <c r="D4265" s="1608">
        <v>802.04</v>
      </c>
      <c r="E4265" s="210">
        <f>VLOOKUP(A4265,'Lead Sheet'!A:B,2,0)</f>
        <v>0</v>
      </c>
      <c r="F4265" s="1608">
        <f t="shared" si="66"/>
        <v>0</v>
      </c>
      <c r="G4265" s="1648">
        <v>1</v>
      </c>
      <c r="H4265" s="1648">
        <v>8</v>
      </c>
      <c r="I4265" s="1648"/>
      <c r="J4265" s="1650">
        <v>199726042170</v>
      </c>
    </row>
    <row r="4266" spans="1:10">
      <c r="A4266" s="13" t="s">
        <v>5278</v>
      </c>
      <c r="B4266" s="13" t="s">
        <v>1020</v>
      </c>
      <c r="C4266" s="13" t="s">
        <v>8658</v>
      </c>
      <c r="D4266" s="1608">
        <v>848.33</v>
      </c>
      <c r="E4266" s="210">
        <f>VLOOKUP(A4266,'Lead Sheet'!A:B,2,0)</f>
        <v>0</v>
      </c>
      <c r="F4266" s="1608">
        <f t="shared" si="66"/>
        <v>0</v>
      </c>
      <c r="G4266" s="1648">
        <v>1</v>
      </c>
      <c r="H4266" s="1648">
        <v>6</v>
      </c>
      <c r="I4266" s="1648"/>
      <c r="J4266" s="1650">
        <v>199726042187</v>
      </c>
    </row>
    <row r="4267" spans="1:10">
      <c r="A4267" s="13" t="s">
        <v>5278</v>
      </c>
      <c r="B4267" s="13" t="s">
        <v>1021</v>
      </c>
      <c r="C4267" s="13" t="s">
        <v>8659</v>
      </c>
      <c r="D4267" s="1608">
        <v>966.68</v>
      </c>
      <c r="E4267" s="210">
        <f>VLOOKUP(A4267,'Lead Sheet'!A:B,2,0)</f>
        <v>0</v>
      </c>
      <c r="F4267" s="1608">
        <f t="shared" si="66"/>
        <v>0</v>
      </c>
      <c r="G4267" s="1648">
        <v>1</v>
      </c>
      <c r="H4267" s="1648">
        <v>5</v>
      </c>
      <c r="I4267" s="1648"/>
      <c r="J4267" s="1650">
        <v>199726042194</v>
      </c>
    </row>
    <row r="4268" spans="1:10">
      <c r="A4268" s="13" t="s">
        <v>5278</v>
      </c>
      <c r="B4268" s="13" t="s">
        <v>1022</v>
      </c>
      <c r="C4268" s="13" t="s">
        <v>8660</v>
      </c>
      <c r="D4268" s="1608">
        <v>892.89</v>
      </c>
      <c r="E4268" s="210">
        <f>VLOOKUP(A4268,'Lead Sheet'!A:B,2,0)</f>
        <v>0</v>
      </c>
      <c r="F4268" s="1608">
        <f t="shared" si="66"/>
        <v>0</v>
      </c>
      <c r="G4268" s="1648">
        <v>1</v>
      </c>
      <c r="H4268" s="1648">
        <v>5</v>
      </c>
      <c r="I4268" s="1648"/>
      <c r="J4268" s="1650">
        <v>199726042200</v>
      </c>
    </row>
    <row r="4269" spans="1:10">
      <c r="A4269" s="13" t="s">
        <v>5278</v>
      </c>
      <c r="B4269" s="13" t="s">
        <v>1023</v>
      </c>
      <c r="C4269" s="13" t="s">
        <v>8661</v>
      </c>
      <c r="D4269" s="1608">
        <v>5263.1500000000005</v>
      </c>
      <c r="E4269" s="210">
        <f>VLOOKUP(A4269,'Lead Sheet'!A:B,2,0)</f>
        <v>0</v>
      </c>
      <c r="F4269" s="1608">
        <f t="shared" si="66"/>
        <v>0</v>
      </c>
      <c r="G4269" s="1648">
        <v>1</v>
      </c>
      <c r="H4269" s="1648">
        <v>2</v>
      </c>
      <c r="I4269" s="1648"/>
      <c r="J4269" s="1650">
        <v>199726042217</v>
      </c>
    </row>
    <row r="4270" spans="1:10">
      <c r="A4270" s="13" t="s">
        <v>5278</v>
      </c>
      <c r="B4270" s="13" t="s">
        <v>1024</v>
      </c>
      <c r="C4270" s="13" t="s">
        <v>8514</v>
      </c>
      <c r="D4270" s="1608">
        <v>55.35</v>
      </c>
      <c r="E4270" s="210">
        <f>VLOOKUP(A4270,'Lead Sheet'!A:B,2,0)</f>
        <v>0</v>
      </c>
      <c r="F4270" s="1608">
        <f t="shared" si="66"/>
        <v>0</v>
      </c>
      <c r="G4270" s="1648">
        <v>25</v>
      </c>
      <c r="H4270" s="1648">
        <v>200</v>
      </c>
      <c r="I4270" s="1648"/>
      <c r="J4270" s="1650">
        <v>199726042224</v>
      </c>
    </row>
    <row r="4271" spans="1:10">
      <c r="A4271" s="13" t="s">
        <v>5278</v>
      </c>
      <c r="B4271" s="13" t="s">
        <v>1027</v>
      </c>
      <c r="C4271" s="13" t="s">
        <v>8515</v>
      </c>
      <c r="D4271" s="1608">
        <v>69.56</v>
      </c>
      <c r="E4271" s="210">
        <f>VLOOKUP(A4271,'Lead Sheet'!A:B,2,0)</f>
        <v>0</v>
      </c>
      <c r="F4271" s="1608">
        <f t="shared" si="66"/>
        <v>0</v>
      </c>
      <c r="G4271" s="1648">
        <v>25</v>
      </c>
      <c r="H4271" s="1648">
        <v>100</v>
      </c>
      <c r="I4271" s="1648"/>
      <c r="J4271" s="1650">
        <v>199726042231</v>
      </c>
    </row>
    <row r="4272" spans="1:10">
      <c r="A4272" s="13" t="s">
        <v>5278</v>
      </c>
      <c r="B4272" s="13" t="s">
        <v>1030</v>
      </c>
      <c r="C4272" s="13" t="s">
        <v>8516</v>
      </c>
      <c r="D4272" s="1608">
        <v>116.95</v>
      </c>
      <c r="E4272" s="210">
        <f>VLOOKUP(A4272,'Lead Sheet'!A:B,2,0)</f>
        <v>0</v>
      </c>
      <c r="F4272" s="1608">
        <f t="shared" si="66"/>
        <v>0</v>
      </c>
      <c r="G4272" s="1648">
        <v>20</v>
      </c>
      <c r="H4272" s="1648">
        <v>100</v>
      </c>
      <c r="I4272" s="1648"/>
      <c r="J4272" s="1650">
        <v>199726042248</v>
      </c>
    </row>
    <row r="4273" spans="1:10">
      <c r="A4273" s="13" t="s">
        <v>5278</v>
      </c>
      <c r="B4273" s="13" t="s">
        <v>1032</v>
      </c>
      <c r="C4273" s="13" t="s">
        <v>8517</v>
      </c>
      <c r="D4273" s="1608">
        <v>217.85</v>
      </c>
      <c r="E4273" s="210">
        <f>VLOOKUP(A4273,'Lead Sheet'!A:B,2,0)</f>
        <v>0</v>
      </c>
      <c r="F4273" s="1608">
        <f t="shared" si="66"/>
        <v>0</v>
      </c>
      <c r="G4273" s="1648">
        <v>10</v>
      </c>
      <c r="H4273" s="1648">
        <v>50</v>
      </c>
      <c r="I4273" s="1648"/>
      <c r="J4273" s="1650">
        <v>199726042255</v>
      </c>
    </row>
    <row r="4274" spans="1:10">
      <c r="A4274" s="13" t="s">
        <v>5278</v>
      </c>
      <c r="B4274" s="13" t="s">
        <v>1034</v>
      </c>
      <c r="C4274" s="13" t="s">
        <v>8518</v>
      </c>
      <c r="D4274" s="1608">
        <v>286.92</v>
      </c>
      <c r="E4274" s="210">
        <f>VLOOKUP(A4274,'Lead Sheet'!A:B,2,0)</f>
        <v>0</v>
      </c>
      <c r="F4274" s="1608">
        <f t="shared" si="66"/>
        <v>0</v>
      </c>
      <c r="G4274" s="1648">
        <v>5</v>
      </c>
      <c r="H4274" s="1648">
        <v>30</v>
      </c>
      <c r="I4274" s="1648"/>
      <c r="J4274" s="1650">
        <v>199726042262</v>
      </c>
    </row>
    <row r="4275" spans="1:10">
      <c r="A4275" s="13" t="s">
        <v>5278</v>
      </c>
      <c r="B4275" s="13" t="s">
        <v>1036</v>
      </c>
      <c r="C4275" s="13" t="s">
        <v>8519</v>
      </c>
      <c r="D4275" s="1608">
        <v>488.88</v>
      </c>
      <c r="E4275" s="210">
        <f>VLOOKUP(A4275,'Lead Sheet'!A:B,2,0)</f>
        <v>0</v>
      </c>
      <c r="F4275" s="1608">
        <f t="shared" si="66"/>
        <v>0</v>
      </c>
      <c r="G4275" s="1648">
        <v>3</v>
      </c>
      <c r="H4275" s="1648">
        <v>18</v>
      </c>
      <c r="I4275" s="1648"/>
      <c r="J4275" s="1650">
        <v>199726042279</v>
      </c>
    </row>
    <row r="4276" spans="1:10">
      <c r="A4276" s="13" t="s">
        <v>5278</v>
      </c>
      <c r="B4276" s="13" t="s">
        <v>1038</v>
      </c>
      <c r="C4276" s="13" t="s">
        <v>8520</v>
      </c>
      <c r="D4276" s="1608">
        <v>1070.28</v>
      </c>
      <c r="E4276" s="210">
        <f>VLOOKUP(A4276,'Lead Sheet'!A:B,2,0)</f>
        <v>0</v>
      </c>
      <c r="F4276" s="1608">
        <f t="shared" si="66"/>
        <v>0</v>
      </c>
      <c r="G4276" s="1648">
        <v>2</v>
      </c>
      <c r="H4276" s="1648">
        <v>8</v>
      </c>
      <c r="I4276" s="1648"/>
      <c r="J4276" s="1650">
        <v>199726042286</v>
      </c>
    </row>
    <row r="4277" spans="1:10">
      <c r="A4277" s="13" t="s">
        <v>5278</v>
      </c>
      <c r="B4277" s="13" t="s">
        <v>1040</v>
      </c>
      <c r="C4277" s="13" t="s">
        <v>8521</v>
      </c>
      <c r="D4277" s="1608">
        <v>2769.3500000000004</v>
      </c>
      <c r="E4277" s="210">
        <f>VLOOKUP(A4277,'Lead Sheet'!A:B,2,0)</f>
        <v>0</v>
      </c>
      <c r="F4277" s="1608">
        <f t="shared" si="66"/>
        <v>0</v>
      </c>
      <c r="G4277" s="1648">
        <v>2</v>
      </c>
      <c r="H4277" s="1648">
        <v>6</v>
      </c>
      <c r="I4277" s="1648"/>
      <c r="J4277" s="1650">
        <v>199726042293</v>
      </c>
    </row>
    <row r="4278" spans="1:10">
      <c r="A4278" s="13" t="s">
        <v>5278</v>
      </c>
      <c r="B4278" s="13" t="s">
        <v>668</v>
      </c>
      <c r="C4278" s="13" t="s">
        <v>7352</v>
      </c>
      <c r="D4278" s="1608">
        <v>11.24</v>
      </c>
      <c r="E4278" s="210">
        <f>VLOOKUP(A4278,'Lead Sheet'!A:B,2,0)</f>
        <v>0</v>
      </c>
      <c r="F4278" s="1608">
        <f t="shared" si="66"/>
        <v>0</v>
      </c>
      <c r="G4278" s="1648">
        <v>25</v>
      </c>
      <c r="H4278" s="1648">
        <v>4300</v>
      </c>
      <c r="I4278" s="1648"/>
      <c r="J4278" s="1650">
        <v>199726042309</v>
      </c>
    </row>
    <row r="4279" spans="1:10">
      <c r="A4279" s="13" t="s">
        <v>5278</v>
      </c>
      <c r="B4279" s="13" t="s">
        <v>669</v>
      </c>
      <c r="C4279" s="13" t="s">
        <v>7353</v>
      </c>
      <c r="D4279" s="1608">
        <v>7.95</v>
      </c>
      <c r="E4279" s="210">
        <f>VLOOKUP(A4279,'Lead Sheet'!A:B,2,0)</f>
        <v>0</v>
      </c>
      <c r="F4279" s="1608">
        <f t="shared" si="66"/>
        <v>0</v>
      </c>
      <c r="G4279" s="1648">
        <v>25</v>
      </c>
      <c r="H4279" s="1648">
        <v>2500</v>
      </c>
      <c r="I4279" s="1648"/>
      <c r="J4279" s="1650">
        <v>199726042316</v>
      </c>
    </row>
    <row r="4280" spans="1:10">
      <c r="A4280" s="13" t="s">
        <v>5278</v>
      </c>
      <c r="B4280" s="13" t="s">
        <v>670</v>
      </c>
      <c r="C4280" s="13" t="s">
        <v>7354</v>
      </c>
      <c r="D4280" s="1608">
        <v>11.51</v>
      </c>
      <c r="E4280" s="210">
        <f>VLOOKUP(A4280,'Lead Sheet'!A:B,2,0)</f>
        <v>0</v>
      </c>
      <c r="F4280" s="1608">
        <f t="shared" si="66"/>
        <v>0</v>
      </c>
      <c r="G4280" s="1648">
        <v>25</v>
      </c>
      <c r="H4280" s="1648">
        <v>1500</v>
      </c>
      <c r="I4280" s="1648"/>
      <c r="J4280" s="1650">
        <v>199726042323</v>
      </c>
    </row>
    <row r="4281" spans="1:10">
      <c r="A4281" s="13" t="s">
        <v>5278</v>
      </c>
      <c r="B4281" s="13" t="s">
        <v>671</v>
      </c>
      <c r="C4281" s="13" t="s">
        <v>7355</v>
      </c>
      <c r="D4281" s="1608">
        <v>10.1</v>
      </c>
      <c r="E4281" s="210">
        <f>VLOOKUP(A4281,'Lead Sheet'!A:B,2,0)</f>
        <v>0</v>
      </c>
      <c r="F4281" s="1608">
        <f t="shared" si="66"/>
        <v>0</v>
      </c>
      <c r="G4281" s="1648">
        <v>25</v>
      </c>
      <c r="H4281" s="1648">
        <v>1500</v>
      </c>
      <c r="I4281" s="1648"/>
      <c r="J4281" s="1650">
        <v>199726042330</v>
      </c>
    </row>
    <row r="4282" spans="1:10">
      <c r="A4282" s="13" t="s">
        <v>5278</v>
      </c>
      <c r="B4282" s="13" t="s">
        <v>672</v>
      </c>
      <c r="C4282" s="13" t="s">
        <v>7356</v>
      </c>
      <c r="D4282" s="1608">
        <v>12.26</v>
      </c>
      <c r="E4282" s="210">
        <f>VLOOKUP(A4282,'Lead Sheet'!A:B,2,0)</f>
        <v>0</v>
      </c>
      <c r="F4282" s="1608">
        <f t="shared" si="66"/>
        <v>0</v>
      </c>
      <c r="G4282" s="1648">
        <v>25</v>
      </c>
      <c r="H4282" s="1648">
        <v>500</v>
      </c>
      <c r="I4282" s="1648"/>
      <c r="J4282" s="1650">
        <v>199726042347</v>
      </c>
    </row>
    <row r="4283" spans="1:10">
      <c r="A4283" s="13" t="s">
        <v>5278</v>
      </c>
      <c r="B4283" s="13" t="s">
        <v>673</v>
      </c>
      <c r="C4283" s="13" t="s">
        <v>7357</v>
      </c>
      <c r="D4283" s="1608">
        <v>21.220000000000002</v>
      </c>
      <c r="E4283" s="210">
        <f>VLOOKUP(A4283,'Lead Sheet'!A:B,2,0)</f>
        <v>0</v>
      </c>
      <c r="F4283" s="1608">
        <f t="shared" si="66"/>
        <v>0</v>
      </c>
      <c r="G4283" s="1648">
        <v>30</v>
      </c>
      <c r="H4283" s="1648">
        <v>600</v>
      </c>
      <c r="I4283" s="1648"/>
      <c r="J4283" s="1650">
        <v>199726042354</v>
      </c>
    </row>
    <row r="4284" spans="1:10">
      <c r="A4284" s="13" t="s">
        <v>5278</v>
      </c>
      <c r="B4284" s="13" t="s">
        <v>674</v>
      </c>
      <c r="C4284" s="13" t="s">
        <v>7358</v>
      </c>
      <c r="D4284" s="1608">
        <v>18.680000000000003</v>
      </c>
      <c r="E4284" s="210">
        <f>VLOOKUP(A4284,'Lead Sheet'!A:B,2,0)</f>
        <v>0</v>
      </c>
      <c r="F4284" s="1608">
        <f t="shared" si="66"/>
        <v>0</v>
      </c>
      <c r="G4284" s="1648">
        <v>25</v>
      </c>
      <c r="H4284" s="1648">
        <v>700</v>
      </c>
      <c r="I4284" s="1648"/>
      <c r="J4284" s="1650">
        <v>199726042361</v>
      </c>
    </row>
    <row r="4285" spans="1:10">
      <c r="A4285" s="13" t="s">
        <v>5278</v>
      </c>
      <c r="B4285" s="13" t="s">
        <v>675</v>
      </c>
      <c r="C4285" s="13" t="s">
        <v>7359</v>
      </c>
      <c r="D4285" s="1608">
        <v>19.520000000000003</v>
      </c>
      <c r="E4285" s="210">
        <f>VLOOKUP(A4285,'Lead Sheet'!A:B,2,0)</f>
        <v>0</v>
      </c>
      <c r="F4285" s="1608">
        <f t="shared" si="66"/>
        <v>0</v>
      </c>
      <c r="G4285" s="1648">
        <v>25</v>
      </c>
      <c r="H4285" s="1648">
        <v>700</v>
      </c>
      <c r="I4285" s="1648"/>
      <c r="J4285" s="1650">
        <v>199726042378</v>
      </c>
    </row>
    <row r="4286" spans="1:10">
      <c r="A4286" s="13" t="s">
        <v>5278</v>
      </c>
      <c r="B4286" s="13" t="s">
        <v>676</v>
      </c>
      <c r="C4286" s="13" t="s">
        <v>7360</v>
      </c>
      <c r="D4286" s="1608">
        <v>32.200000000000003</v>
      </c>
      <c r="E4286" s="210">
        <f>VLOOKUP(A4286,'Lead Sheet'!A:B,2,0)</f>
        <v>0</v>
      </c>
      <c r="F4286" s="1608">
        <f t="shared" si="66"/>
        <v>0</v>
      </c>
      <c r="G4286" s="1648">
        <v>10</v>
      </c>
      <c r="H4286" s="1648">
        <v>320</v>
      </c>
      <c r="I4286" s="1648"/>
      <c r="J4286" s="1650">
        <v>199726042385</v>
      </c>
    </row>
    <row r="4287" spans="1:10">
      <c r="A4287" s="13" t="s">
        <v>5278</v>
      </c>
      <c r="B4287" s="13" t="s">
        <v>677</v>
      </c>
      <c r="C4287" s="13" t="s">
        <v>7361</v>
      </c>
      <c r="D4287" s="1608">
        <v>28.580000000000002</v>
      </c>
      <c r="E4287" s="210">
        <f>VLOOKUP(A4287,'Lead Sheet'!A:B,2,0)</f>
        <v>0</v>
      </c>
      <c r="F4287" s="1608">
        <f t="shared" si="66"/>
        <v>0</v>
      </c>
      <c r="G4287" s="1648">
        <v>10</v>
      </c>
      <c r="H4287" s="1648">
        <v>300</v>
      </c>
      <c r="I4287" s="1648"/>
      <c r="J4287" s="1650">
        <v>199726042392</v>
      </c>
    </row>
    <row r="4288" spans="1:10">
      <c r="A4288" s="13" t="s">
        <v>5278</v>
      </c>
      <c r="B4288" s="13" t="s">
        <v>678</v>
      </c>
      <c r="C4288" s="13" t="s">
        <v>7362</v>
      </c>
      <c r="D4288" s="1608">
        <v>35.799999999999997</v>
      </c>
      <c r="E4288" s="210">
        <f>VLOOKUP(A4288,'Lead Sheet'!A:B,2,0)</f>
        <v>0</v>
      </c>
      <c r="F4288" s="1608">
        <f t="shared" si="66"/>
        <v>0</v>
      </c>
      <c r="G4288" s="1648">
        <v>1</v>
      </c>
      <c r="H4288" s="1648">
        <v>200</v>
      </c>
      <c r="I4288" s="1648"/>
      <c r="J4288" s="1650">
        <v>199726042408</v>
      </c>
    </row>
    <row r="4289" spans="1:10">
      <c r="A4289" s="13" t="s">
        <v>5278</v>
      </c>
      <c r="B4289" s="13" t="s">
        <v>679</v>
      </c>
      <c r="C4289" s="13" t="s">
        <v>7363</v>
      </c>
      <c r="D4289" s="1608">
        <v>46.11</v>
      </c>
      <c r="E4289" s="210">
        <f>VLOOKUP(A4289,'Lead Sheet'!A:B,2,0)</f>
        <v>0</v>
      </c>
      <c r="F4289" s="1608">
        <f t="shared" si="66"/>
        <v>0</v>
      </c>
      <c r="G4289" s="1648">
        <v>1</v>
      </c>
      <c r="H4289" s="1648">
        <v>140</v>
      </c>
      <c r="I4289" s="1648"/>
      <c r="J4289" s="1650">
        <v>199726042415</v>
      </c>
    </row>
    <row r="4290" spans="1:10">
      <c r="A4290" s="13" t="s">
        <v>5278</v>
      </c>
      <c r="B4290" s="13" t="s">
        <v>680</v>
      </c>
      <c r="C4290" s="13" t="s">
        <v>7364</v>
      </c>
      <c r="D4290" s="1608">
        <v>134.88999999999999</v>
      </c>
      <c r="E4290" s="210">
        <f>VLOOKUP(A4290,'Lead Sheet'!A:B,2,0)</f>
        <v>0</v>
      </c>
      <c r="F4290" s="1608">
        <f t="shared" si="66"/>
        <v>0</v>
      </c>
      <c r="G4290" s="1648">
        <v>1</v>
      </c>
      <c r="H4290" s="1648">
        <v>60</v>
      </c>
      <c r="I4290" s="1648"/>
      <c r="J4290" s="1650">
        <v>199726042422</v>
      </c>
    </row>
    <row r="4291" spans="1:10">
      <c r="A4291" s="13" t="s">
        <v>5278</v>
      </c>
      <c r="B4291" s="13" t="s">
        <v>681</v>
      </c>
      <c r="C4291" s="13" t="s">
        <v>5264</v>
      </c>
      <c r="D4291" s="1608">
        <v>6.83</v>
      </c>
      <c r="E4291" s="210">
        <f>VLOOKUP(A4291,'Lead Sheet'!A:B,2,0)</f>
        <v>0</v>
      </c>
      <c r="F4291" s="1608">
        <f t="shared" ref="F4291:F4354" si="67">IFERROR(D4291*E4291,"NET")</f>
        <v>0</v>
      </c>
      <c r="G4291" s="1648">
        <v>25</v>
      </c>
      <c r="H4291" s="1648">
        <v>3300</v>
      </c>
      <c r="I4291" s="1648"/>
      <c r="J4291" s="1650">
        <v>199726042439</v>
      </c>
    </row>
    <row r="4292" spans="1:10">
      <c r="A4292" s="13" t="s">
        <v>5278</v>
      </c>
      <c r="B4292" s="13" t="s">
        <v>682</v>
      </c>
      <c r="C4292" s="13" t="s">
        <v>5265</v>
      </c>
      <c r="D4292" s="1608">
        <v>4.26</v>
      </c>
      <c r="E4292" s="210">
        <f>VLOOKUP(A4292,'Lead Sheet'!A:B,2,0)</f>
        <v>0</v>
      </c>
      <c r="F4292" s="1608">
        <f t="shared" si="67"/>
        <v>0</v>
      </c>
      <c r="G4292" s="1648">
        <v>25</v>
      </c>
      <c r="H4292" s="1648">
        <v>3000</v>
      </c>
      <c r="I4292" s="1648"/>
      <c r="J4292" s="1650">
        <v>199726042446</v>
      </c>
    </row>
    <row r="4293" spans="1:10">
      <c r="A4293" s="13" t="s">
        <v>5278</v>
      </c>
      <c r="B4293" s="13" t="s">
        <v>683</v>
      </c>
      <c r="C4293" s="13" t="s">
        <v>5266</v>
      </c>
      <c r="D4293" s="1608">
        <v>6.77</v>
      </c>
      <c r="E4293" s="210">
        <f>VLOOKUP(A4293,'Lead Sheet'!A:B,2,0)</f>
        <v>0</v>
      </c>
      <c r="F4293" s="1608">
        <f t="shared" si="67"/>
        <v>0</v>
      </c>
      <c r="G4293" s="1648">
        <v>25</v>
      </c>
      <c r="H4293" s="1648">
        <v>2500</v>
      </c>
      <c r="I4293" s="1648"/>
      <c r="J4293" s="1650">
        <v>199726042453</v>
      </c>
    </row>
    <row r="4294" spans="1:10">
      <c r="A4294" s="13" t="s">
        <v>5278</v>
      </c>
      <c r="B4294" s="13" t="s">
        <v>684</v>
      </c>
      <c r="C4294" s="13" t="s">
        <v>5267</v>
      </c>
      <c r="D4294" s="1608">
        <v>3.69</v>
      </c>
      <c r="E4294" s="210">
        <f>VLOOKUP(A4294,'Lead Sheet'!A:B,2,0)</f>
        <v>0</v>
      </c>
      <c r="F4294" s="1608">
        <f t="shared" si="67"/>
        <v>0</v>
      </c>
      <c r="G4294" s="1648">
        <v>25</v>
      </c>
      <c r="H4294" s="1648">
        <v>1400</v>
      </c>
      <c r="I4294" s="1648"/>
      <c r="J4294" s="1650">
        <v>199726042460</v>
      </c>
    </row>
    <row r="4295" spans="1:10">
      <c r="A4295" s="13" t="s">
        <v>5278</v>
      </c>
      <c r="B4295" s="13" t="s">
        <v>685</v>
      </c>
      <c r="C4295" s="13" t="s">
        <v>5268</v>
      </c>
      <c r="D4295" s="1608">
        <v>7.8</v>
      </c>
      <c r="E4295" s="210">
        <f>VLOOKUP(A4295,'Lead Sheet'!A:B,2,0)</f>
        <v>0</v>
      </c>
      <c r="F4295" s="1608">
        <f t="shared" si="67"/>
        <v>0</v>
      </c>
      <c r="G4295" s="1648">
        <v>25</v>
      </c>
      <c r="H4295" s="1648">
        <v>850</v>
      </c>
      <c r="I4295" s="1648"/>
      <c r="J4295" s="1650">
        <v>199726042477</v>
      </c>
    </row>
    <row r="4296" spans="1:10">
      <c r="A4296" s="13" t="s">
        <v>5278</v>
      </c>
      <c r="B4296" s="13" t="s">
        <v>686</v>
      </c>
      <c r="C4296" s="13" t="s">
        <v>5269</v>
      </c>
      <c r="D4296" s="1608">
        <v>6.8199999999999994</v>
      </c>
      <c r="E4296" s="210">
        <f>VLOOKUP(A4296,'Lead Sheet'!A:B,2,0)</f>
        <v>0</v>
      </c>
      <c r="F4296" s="1608">
        <f t="shared" si="67"/>
        <v>0</v>
      </c>
      <c r="G4296" s="1648">
        <v>25</v>
      </c>
      <c r="H4296" s="1648">
        <v>500</v>
      </c>
      <c r="I4296" s="1648"/>
      <c r="J4296" s="1650">
        <v>199726042484</v>
      </c>
    </row>
    <row r="4297" spans="1:10">
      <c r="A4297" s="13" t="s">
        <v>5278</v>
      </c>
      <c r="B4297" s="13" t="s">
        <v>687</v>
      </c>
      <c r="C4297" s="13" t="s">
        <v>5270</v>
      </c>
      <c r="D4297" s="1608">
        <v>15.86</v>
      </c>
      <c r="E4297" s="210">
        <f>VLOOKUP(A4297,'Lead Sheet'!A:B,2,0)</f>
        <v>0</v>
      </c>
      <c r="F4297" s="1608">
        <f t="shared" si="67"/>
        <v>0</v>
      </c>
      <c r="G4297" s="1648">
        <v>10</v>
      </c>
      <c r="H4297" s="1648">
        <v>300</v>
      </c>
      <c r="I4297" s="1648"/>
      <c r="J4297" s="1650">
        <v>199726042491</v>
      </c>
    </row>
    <row r="4298" spans="1:10">
      <c r="A4298" s="13" t="s">
        <v>5278</v>
      </c>
      <c r="B4298" s="13" t="s">
        <v>688</v>
      </c>
      <c r="C4298" s="13" t="s">
        <v>5271</v>
      </c>
      <c r="D4298" s="1608">
        <v>20.98</v>
      </c>
      <c r="E4298" s="210">
        <f>VLOOKUP(A4298,'Lead Sheet'!A:B,2,0)</f>
        <v>0</v>
      </c>
      <c r="F4298" s="1608">
        <f t="shared" si="67"/>
        <v>0</v>
      </c>
      <c r="G4298" s="1648">
        <v>1</v>
      </c>
      <c r="H4298" s="1648">
        <v>200</v>
      </c>
      <c r="I4298" s="1648"/>
      <c r="J4298" s="1650">
        <v>199726042507</v>
      </c>
    </row>
    <row r="4299" spans="1:10">
      <c r="A4299" s="13" t="s">
        <v>5278</v>
      </c>
      <c r="B4299" s="13" t="s">
        <v>689</v>
      </c>
      <c r="C4299" s="13" t="s">
        <v>5272</v>
      </c>
      <c r="D4299" s="1608">
        <v>30.69</v>
      </c>
      <c r="E4299" s="210">
        <f>VLOOKUP(A4299,'Lead Sheet'!A:B,2,0)</f>
        <v>0</v>
      </c>
      <c r="F4299" s="1608">
        <f t="shared" si="67"/>
        <v>0</v>
      </c>
      <c r="G4299" s="1648">
        <v>1</v>
      </c>
      <c r="H4299" s="1648">
        <v>140</v>
      </c>
      <c r="I4299" s="1648"/>
      <c r="J4299" s="1650">
        <v>199726042514</v>
      </c>
    </row>
    <row r="4300" spans="1:10">
      <c r="A4300" s="13" t="s">
        <v>5278</v>
      </c>
      <c r="B4300" s="13" t="s">
        <v>690</v>
      </c>
      <c r="C4300" s="13" t="s">
        <v>5273</v>
      </c>
      <c r="D4300" s="1608">
        <v>56.46</v>
      </c>
      <c r="E4300" s="210">
        <f>VLOOKUP(A4300,'Lead Sheet'!A:B,2,0)</f>
        <v>0</v>
      </c>
      <c r="F4300" s="1608">
        <f t="shared" si="67"/>
        <v>0</v>
      </c>
      <c r="G4300" s="1648">
        <v>1</v>
      </c>
      <c r="H4300" s="1648">
        <v>60</v>
      </c>
      <c r="I4300" s="1648"/>
      <c r="J4300" s="1650">
        <v>199726042521</v>
      </c>
    </row>
    <row r="4301" spans="1:10">
      <c r="A4301" s="13" t="s">
        <v>5278</v>
      </c>
      <c r="B4301" s="13" t="s">
        <v>691</v>
      </c>
      <c r="C4301" s="13" t="s">
        <v>5274</v>
      </c>
      <c r="D4301" s="1608">
        <v>164.38</v>
      </c>
      <c r="E4301" s="210">
        <f>VLOOKUP(A4301,'Lead Sheet'!A:B,2,0)</f>
        <v>0</v>
      </c>
      <c r="F4301" s="1608">
        <f t="shared" si="67"/>
        <v>0</v>
      </c>
      <c r="G4301" s="1648">
        <v>1</v>
      </c>
      <c r="H4301" s="1648">
        <v>30</v>
      </c>
      <c r="I4301" s="1648"/>
      <c r="J4301" s="1650">
        <v>199726042538</v>
      </c>
    </row>
    <row r="4302" spans="1:10">
      <c r="A4302" s="13" t="s">
        <v>5278</v>
      </c>
      <c r="B4302" s="13" t="s">
        <v>692</v>
      </c>
      <c r="C4302" s="13" t="s">
        <v>5275</v>
      </c>
      <c r="D4302" s="1608">
        <v>211.7</v>
      </c>
      <c r="E4302" s="210">
        <f>VLOOKUP(A4302,'Lead Sheet'!A:B,2,0)</f>
        <v>0</v>
      </c>
      <c r="F4302" s="1608">
        <f t="shared" si="67"/>
        <v>0</v>
      </c>
      <c r="G4302" s="1648">
        <v>1</v>
      </c>
      <c r="H4302" s="1648">
        <v>20</v>
      </c>
      <c r="I4302" s="1648"/>
      <c r="J4302" s="1650">
        <v>199726042545</v>
      </c>
    </row>
    <row r="4303" spans="1:10">
      <c r="A4303" s="13" t="s">
        <v>5278</v>
      </c>
      <c r="B4303" s="13" t="s">
        <v>693</v>
      </c>
      <c r="C4303" s="13" t="s">
        <v>5276</v>
      </c>
      <c r="D4303" s="1608">
        <v>386.36</v>
      </c>
      <c r="E4303" s="210">
        <f>VLOOKUP(A4303,'Lead Sheet'!A:B,2,0)</f>
        <v>0</v>
      </c>
      <c r="F4303" s="1608">
        <f t="shared" si="67"/>
        <v>0</v>
      </c>
      <c r="G4303" s="1648">
        <v>1</v>
      </c>
      <c r="H4303" s="1648">
        <v>25</v>
      </c>
      <c r="I4303" s="1648"/>
      <c r="J4303" s="1650">
        <v>199726042552</v>
      </c>
    </row>
    <row r="4304" spans="1:10">
      <c r="A4304" s="13" t="s">
        <v>5278</v>
      </c>
      <c r="B4304" s="13" t="s">
        <v>694</v>
      </c>
      <c r="C4304" s="13" t="s">
        <v>5277</v>
      </c>
      <c r="D4304" s="1608">
        <v>5447.04</v>
      </c>
      <c r="E4304" s="210">
        <f>VLOOKUP(A4304,'Lead Sheet'!A:B,2,0)</f>
        <v>0</v>
      </c>
      <c r="F4304" s="1608">
        <f t="shared" si="67"/>
        <v>0</v>
      </c>
      <c r="G4304" s="1648">
        <v>1</v>
      </c>
      <c r="H4304" s="1648">
        <v>5</v>
      </c>
      <c r="I4304" s="1648"/>
      <c r="J4304" s="1650">
        <v>199726042569</v>
      </c>
    </row>
    <row r="4305" spans="1:10">
      <c r="A4305" s="13" t="s">
        <v>11412</v>
      </c>
      <c r="B4305" s="13" t="s">
        <v>11244</v>
      </c>
      <c r="C4305" s="13" t="s">
        <v>11321</v>
      </c>
      <c r="D4305" s="1608">
        <v>39.04</v>
      </c>
      <c r="E4305" s="210">
        <f>VLOOKUP(A4305,'Lead Sheet'!A:B,2,0)</f>
        <v>0</v>
      </c>
      <c r="F4305" s="1608">
        <f t="shared" si="67"/>
        <v>0</v>
      </c>
      <c r="G4305" s="1648">
        <v>25</v>
      </c>
      <c r="H4305" s="1648">
        <v>250</v>
      </c>
      <c r="I4305" s="1648"/>
      <c r="J4305" s="1650">
        <v>199726042576</v>
      </c>
    </row>
    <row r="4306" spans="1:10">
      <c r="A4306" s="13" t="s">
        <v>11412</v>
      </c>
      <c r="B4306" s="13" t="s">
        <v>11245</v>
      </c>
      <c r="C4306" s="13" t="s">
        <v>11322</v>
      </c>
      <c r="D4306" s="1608">
        <v>113.97</v>
      </c>
      <c r="E4306" s="210">
        <f>VLOOKUP(A4306,'Lead Sheet'!A:B,2,0)</f>
        <v>0</v>
      </c>
      <c r="F4306" s="1608">
        <f t="shared" si="67"/>
        <v>0</v>
      </c>
      <c r="G4306" s="1648">
        <v>10</v>
      </c>
      <c r="H4306" s="1648">
        <v>80</v>
      </c>
      <c r="I4306" s="1648"/>
      <c r="J4306" s="1650">
        <v>199726042583</v>
      </c>
    </row>
    <row r="4307" spans="1:10">
      <c r="A4307" s="13" t="s">
        <v>11412</v>
      </c>
      <c r="B4307" s="13" t="s">
        <v>11246</v>
      </c>
      <c r="C4307" s="13" t="s">
        <v>11323</v>
      </c>
      <c r="D4307" s="1608">
        <v>41.86</v>
      </c>
      <c r="E4307" s="210">
        <f>VLOOKUP(A4307,'Lead Sheet'!A:B,2,0)</f>
        <v>0</v>
      </c>
      <c r="F4307" s="1608">
        <f t="shared" si="67"/>
        <v>0</v>
      </c>
      <c r="G4307" s="1648">
        <v>25</v>
      </c>
      <c r="H4307" s="1648">
        <v>250</v>
      </c>
      <c r="I4307" s="1648"/>
      <c r="J4307" s="1650">
        <v>199726042590</v>
      </c>
    </row>
    <row r="4308" spans="1:10">
      <c r="A4308" s="13" t="s">
        <v>11412</v>
      </c>
      <c r="B4308" s="13" t="s">
        <v>11247</v>
      </c>
      <c r="C4308" s="13" t="s">
        <v>11324</v>
      </c>
      <c r="D4308" s="1608">
        <v>73.59</v>
      </c>
      <c r="E4308" s="210">
        <f>VLOOKUP(A4308,'Lead Sheet'!A:B,2,0)</f>
        <v>0</v>
      </c>
      <c r="F4308" s="1608">
        <f t="shared" si="67"/>
        <v>0</v>
      </c>
      <c r="G4308" s="1648">
        <v>25</v>
      </c>
      <c r="H4308" s="1648">
        <v>50</v>
      </c>
      <c r="I4308" s="1648"/>
      <c r="J4308" s="1650">
        <v>199726042606</v>
      </c>
    </row>
    <row r="4309" spans="1:10">
      <c r="A4309" s="13" t="s">
        <v>11412</v>
      </c>
      <c r="B4309" s="13" t="s">
        <v>11248</v>
      </c>
      <c r="C4309" s="13" t="s">
        <v>11325</v>
      </c>
      <c r="D4309" s="1608">
        <v>67.97</v>
      </c>
      <c r="E4309" s="210">
        <f>VLOOKUP(A4309,'Lead Sheet'!A:B,2,0)</f>
        <v>0</v>
      </c>
      <c r="F4309" s="1608">
        <f t="shared" si="67"/>
        <v>0</v>
      </c>
      <c r="G4309" s="1648">
        <v>50</v>
      </c>
      <c r="H4309" s="1648">
        <v>500</v>
      </c>
      <c r="I4309" s="1648"/>
      <c r="J4309" s="1650">
        <v>199726042620</v>
      </c>
    </row>
    <row r="4310" spans="1:10">
      <c r="A4310" s="13" t="s">
        <v>11412</v>
      </c>
      <c r="B4310" s="13" t="s">
        <v>11249</v>
      </c>
      <c r="C4310" s="13" t="s">
        <v>11326</v>
      </c>
      <c r="D4310" s="1608">
        <v>134.16999999999999</v>
      </c>
      <c r="E4310" s="210">
        <f>VLOOKUP(A4310,'Lead Sheet'!A:B,2,0)</f>
        <v>0</v>
      </c>
      <c r="F4310" s="1608">
        <f t="shared" si="67"/>
        <v>0</v>
      </c>
      <c r="G4310" s="1648">
        <v>25</v>
      </c>
      <c r="H4310" s="1648">
        <v>0</v>
      </c>
      <c r="I4310" s="1648"/>
      <c r="J4310" s="1650">
        <v>199726042637</v>
      </c>
    </row>
    <row r="4311" spans="1:10">
      <c r="A4311" s="13" t="s">
        <v>11412</v>
      </c>
      <c r="B4311" s="13" t="s">
        <v>11250</v>
      </c>
      <c r="C4311" s="13" t="s">
        <v>11327</v>
      </c>
      <c r="D4311" s="1608">
        <v>93.240000000000009</v>
      </c>
      <c r="E4311" s="210">
        <f>VLOOKUP(A4311,'Lead Sheet'!A:B,2,0)</f>
        <v>0</v>
      </c>
      <c r="F4311" s="1608">
        <f t="shared" si="67"/>
        <v>0</v>
      </c>
      <c r="G4311" s="1648">
        <v>25</v>
      </c>
      <c r="H4311" s="1648">
        <v>250</v>
      </c>
      <c r="I4311" s="1648"/>
      <c r="J4311" s="1650">
        <v>199726042644</v>
      </c>
    </row>
    <row r="4312" spans="1:10">
      <c r="A4312" s="13" t="s">
        <v>11412</v>
      </c>
      <c r="B4312" s="13" t="s">
        <v>11219</v>
      </c>
      <c r="C4312" s="13" t="s">
        <v>11296</v>
      </c>
      <c r="D4312" s="1608">
        <v>31.1</v>
      </c>
      <c r="E4312" s="210">
        <f>VLOOKUP(A4312,'Lead Sheet'!A:B,2,0)</f>
        <v>0</v>
      </c>
      <c r="F4312" s="1608">
        <f t="shared" si="67"/>
        <v>0</v>
      </c>
      <c r="G4312" s="1648">
        <v>20</v>
      </c>
      <c r="H4312" s="1648">
        <v>200</v>
      </c>
      <c r="I4312" s="1648"/>
      <c r="J4312" s="1650">
        <v>199726042651</v>
      </c>
    </row>
    <row r="4313" spans="1:10">
      <c r="A4313" s="13" t="s">
        <v>11412</v>
      </c>
      <c r="B4313" s="13" t="s">
        <v>11220</v>
      </c>
      <c r="C4313" s="13" t="s">
        <v>11297</v>
      </c>
      <c r="D4313" s="1608">
        <v>53.11</v>
      </c>
      <c r="E4313" s="210">
        <f>VLOOKUP(A4313,'Lead Sheet'!A:B,2,0)</f>
        <v>0</v>
      </c>
      <c r="F4313" s="1608">
        <f t="shared" si="67"/>
        <v>0</v>
      </c>
      <c r="G4313" s="1648">
        <v>20</v>
      </c>
      <c r="H4313" s="1648">
        <v>200</v>
      </c>
      <c r="I4313" s="1648"/>
      <c r="J4313" s="1650">
        <v>199726042668</v>
      </c>
    </row>
    <row r="4314" spans="1:10">
      <c r="A4314" s="13" t="s">
        <v>11412</v>
      </c>
      <c r="B4314" s="13" t="s">
        <v>11221</v>
      </c>
      <c r="C4314" s="13" t="s">
        <v>11298</v>
      </c>
      <c r="D4314" s="1608">
        <v>168.29</v>
      </c>
      <c r="E4314" s="210">
        <f>VLOOKUP(A4314,'Lead Sheet'!A:B,2,0)</f>
        <v>0</v>
      </c>
      <c r="F4314" s="1608">
        <f t="shared" si="67"/>
        <v>0</v>
      </c>
      <c r="G4314" s="1648">
        <v>10</v>
      </c>
      <c r="H4314" s="1648">
        <v>100</v>
      </c>
      <c r="I4314" s="1648"/>
      <c r="J4314" s="1650">
        <v>199726042675</v>
      </c>
    </row>
    <row r="4315" spans="1:10">
      <c r="A4315" s="13" t="s">
        <v>11412</v>
      </c>
      <c r="B4315" s="13" t="s">
        <v>11222</v>
      </c>
      <c r="C4315" s="13" t="s">
        <v>11299</v>
      </c>
      <c r="D4315" s="1608">
        <v>285.09999999999997</v>
      </c>
      <c r="E4315" s="210">
        <f>VLOOKUP(A4315,'Lead Sheet'!A:B,2,0)</f>
        <v>0</v>
      </c>
      <c r="F4315" s="1608">
        <f t="shared" si="67"/>
        <v>0</v>
      </c>
      <c r="G4315" s="1648">
        <v>5</v>
      </c>
      <c r="H4315" s="1648">
        <v>50</v>
      </c>
      <c r="I4315" s="1648"/>
      <c r="J4315" s="1650">
        <v>199726042682</v>
      </c>
    </row>
    <row r="4316" spans="1:10">
      <c r="A4316" s="13" t="s">
        <v>11412</v>
      </c>
      <c r="B4316" s="13" t="s">
        <v>11223</v>
      </c>
      <c r="C4316" s="13" t="s">
        <v>11300</v>
      </c>
      <c r="D4316" s="1608">
        <v>292.08999999999997</v>
      </c>
      <c r="E4316" s="210">
        <f>VLOOKUP(A4316,'Lead Sheet'!A:B,2,0)</f>
        <v>0</v>
      </c>
      <c r="F4316" s="1608">
        <f t="shared" si="67"/>
        <v>0</v>
      </c>
      <c r="G4316" s="1648">
        <v>5</v>
      </c>
      <c r="H4316" s="1648">
        <v>50</v>
      </c>
      <c r="I4316" s="1648"/>
      <c r="J4316" s="1650">
        <v>199726042699</v>
      </c>
    </row>
    <row r="4317" spans="1:10">
      <c r="A4317" s="13" t="s">
        <v>11412</v>
      </c>
      <c r="B4317" s="13" t="s">
        <v>11224</v>
      </c>
      <c r="C4317" s="13" t="s">
        <v>11301</v>
      </c>
      <c r="D4317" s="1608">
        <v>520.22</v>
      </c>
      <c r="E4317" s="210">
        <f>VLOOKUP(A4317,'Lead Sheet'!A:B,2,0)</f>
        <v>0</v>
      </c>
      <c r="F4317" s="1608">
        <f t="shared" si="67"/>
        <v>0</v>
      </c>
      <c r="G4317" s="1648">
        <v>1</v>
      </c>
      <c r="H4317" s="1648">
        <v>25</v>
      </c>
      <c r="I4317" s="1648"/>
      <c r="J4317" s="1650">
        <v>199726042705</v>
      </c>
    </row>
    <row r="4318" spans="1:10">
      <c r="A4318" s="13" t="s">
        <v>11412</v>
      </c>
      <c r="B4318" s="13" t="s">
        <v>11225</v>
      </c>
      <c r="C4318" s="13" t="s">
        <v>11302</v>
      </c>
      <c r="D4318" s="1608">
        <v>48.58</v>
      </c>
      <c r="E4318" s="210">
        <f>VLOOKUP(A4318,'Lead Sheet'!A:B,2,0)</f>
        <v>0</v>
      </c>
      <c r="F4318" s="1608">
        <f t="shared" si="67"/>
        <v>0</v>
      </c>
      <c r="G4318" s="1648">
        <v>25</v>
      </c>
      <c r="H4318" s="1648">
        <v>100</v>
      </c>
      <c r="I4318" s="1648"/>
      <c r="J4318" s="1650">
        <v>199726042712</v>
      </c>
    </row>
    <row r="4319" spans="1:10">
      <c r="A4319" s="13" t="s">
        <v>11412</v>
      </c>
      <c r="B4319" s="13" t="s">
        <v>11226</v>
      </c>
      <c r="C4319" s="13" t="s">
        <v>11303</v>
      </c>
      <c r="D4319" s="1608">
        <v>85.2</v>
      </c>
      <c r="E4319" s="210">
        <f>VLOOKUP(A4319,'Lead Sheet'!A:B,2,0)</f>
        <v>0</v>
      </c>
      <c r="F4319" s="1608">
        <f t="shared" si="67"/>
        <v>0</v>
      </c>
      <c r="G4319" s="1648">
        <v>25</v>
      </c>
      <c r="H4319" s="1648">
        <v>100</v>
      </c>
      <c r="I4319" s="1648"/>
      <c r="J4319" s="1650">
        <v>199726042729</v>
      </c>
    </row>
    <row r="4320" spans="1:10">
      <c r="A4320" s="13" t="s">
        <v>11412</v>
      </c>
      <c r="B4320" s="13" t="s">
        <v>11227</v>
      </c>
      <c r="C4320" s="13" t="s">
        <v>11304</v>
      </c>
      <c r="D4320" s="1608">
        <v>85.2</v>
      </c>
      <c r="E4320" s="210">
        <f>VLOOKUP(A4320,'Lead Sheet'!A:B,2,0)</f>
        <v>0</v>
      </c>
      <c r="F4320" s="1608">
        <f t="shared" si="67"/>
        <v>0</v>
      </c>
      <c r="G4320" s="1648">
        <v>25</v>
      </c>
      <c r="H4320" s="1648">
        <v>100</v>
      </c>
      <c r="I4320" s="1648"/>
      <c r="J4320" s="1650">
        <v>199726042736</v>
      </c>
    </row>
    <row r="4321" spans="1:10">
      <c r="A4321" s="13" t="s">
        <v>11412</v>
      </c>
      <c r="B4321" s="13" t="s">
        <v>11228</v>
      </c>
      <c r="C4321" s="13" t="s">
        <v>11305</v>
      </c>
      <c r="D4321" s="1608">
        <v>105.5</v>
      </c>
      <c r="E4321" s="210">
        <f>VLOOKUP(A4321,'Lead Sheet'!A:B,2,0)</f>
        <v>0</v>
      </c>
      <c r="F4321" s="1608">
        <f t="shared" si="67"/>
        <v>0</v>
      </c>
      <c r="G4321" s="1648">
        <v>10</v>
      </c>
      <c r="H4321" s="1648">
        <v>250</v>
      </c>
      <c r="I4321" s="1648"/>
      <c r="J4321" s="1650">
        <v>199726042743</v>
      </c>
    </row>
    <row r="4322" spans="1:10">
      <c r="A4322" s="13" t="s">
        <v>11412</v>
      </c>
      <c r="B4322" s="13" t="s">
        <v>11229</v>
      </c>
      <c r="C4322" s="13" t="s">
        <v>11306</v>
      </c>
      <c r="D4322" s="1608">
        <v>160.78</v>
      </c>
      <c r="E4322" s="210">
        <f>VLOOKUP(A4322,'Lead Sheet'!A:B,2,0)</f>
        <v>0</v>
      </c>
      <c r="F4322" s="1608">
        <f t="shared" si="67"/>
        <v>0</v>
      </c>
      <c r="G4322" s="1648">
        <v>10</v>
      </c>
      <c r="H4322" s="1648">
        <v>100</v>
      </c>
      <c r="I4322" s="1648"/>
      <c r="J4322" s="1650">
        <v>199726042750</v>
      </c>
    </row>
    <row r="4323" spans="1:10">
      <c r="A4323" s="13" t="s">
        <v>11412</v>
      </c>
      <c r="B4323" s="13" t="s">
        <v>11230</v>
      </c>
      <c r="C4323" s="13" t="s">
        <v>11307</v>
      </c>
      <c r="D4323" s="1608">
        <v>100.75</v>
      </c>
      <c r="E4323" s="210">
        <f>VLOOKUP(A4323,'Lead Sheet'!A:B,2,0)</f>
        <v>0</v>
      </c>
      <c r="F4323" s="1608">
        <f t="shared" si="67"/>
        <v>0</v>
      </c>
      <c r="G4323" s="1648">
        <v>10</v>
      </c>
      <c r="H4323" s="1648">
        <v>100</v>
      </c>
      <c r="I4323" s="1648"/>
      <c r="J4323" s="1650">
        <v>199726042767</v>
      </c>
    </row>
    <row r="4324" spans="1:10">
      <c r="A4324" s="13" t="s">
        <v>11412</v>
      </c>
      <c r="B4324" s="13" t="s">
        <v>11239</v>
      </c>
      <c r="C4324" s="13" t="s">
        <v>11316</v>
      </c>
      <c r="D4324" s="1608">
        <v>71.300000000000011</v>
      </c>
      <c r="E4324" s="210">
        <f>VLOOKUP(A4324,'Lead Sheet'!A:B,2,0)</f>
        <v>0</v>
      </c>
      <c r="F4324" s="1608">
        <f t="shared" si="67"/>
        <v>0</v>
      </c>
      <c r="G4324" s="1648">
        <v>1</v>
      </c>
      <c r="H4324" s="1648">
        <v>0</v>
      </c>
      <c r="I4324" s="1648"/>
      <c r="J4324" s="1650">
        <v>199726042774</v>
      </c>
    </row>
    <row r="4325" spans="1:10">
      <c r="A4325" s="13" t="s">
        <v>11412</v>
      </c>
      <c r="B4325" s="13" t="s">
        <v>11231</v>
      </c>
      <c r="C4325" s="13" t="s">
        <v>11308</v>
      </c>
      <c r="D4325" s="1608">
        <v>37.589999999999996</v>
      </c>
      <c r="E4325" s="210">
        <f>VLOOKUP(A4325,'Lead Sheet'!A:B,2,0)</f>
        <v>0</v>
      </c>
      <c r="F4325" s="1608">
        <f t="shared" si="67"/>
        <v>0</v>
      </c>
      <c r="G4325" s="1648">
        <v>20</v>
      </c>
      <c r="H4325" s="1648">
        <v>200</v>
      </c>
      <c r="I4325" s="1648"/>
      <c r="J4325" s="1650">
        <v>199726042781</v>
      </c>
    </row>
    <row r="4326" spans="1:10">
      <c r="A4326" s="13" t="s">
        <v>11412</v>
      </c>
      <c r="B4326" s="13" t="s">
        <v>11232</v>
      </c>
      <c r="C4326" s="13" t="s">
        <v>11309</v>
      </c>
      <c r="D4326" s="1608">
        <v>67.56</v>
      </c>
      <c r="E4326" s="210">
        <f>VLOOKUP(A4326,'Lead Sheet'!A:B,2,0)</f>
        <v>0</v>
      </c>
      <c r="F4326" s="1608">
        <f t="shared" si="67"/>
        <v>0</v>
      </c>
      <c r="G4326" s="1648">
        <v>25</v>
      </c>
      <c r="H4326" s="1648">
        <v>250</v>
      </c>
      <c r="I4326" s="1648"/>
      <c r="J4326" s="1650">
        <v>199726042798</v>
      </c>
    </row>
    <row r="4327" spans="1:10">
      <c r="A4327" s="13" t="s">
        <v>11412</v>
      </c>
      <c r="B4327" s="13" t="s">
        <v>11233</v>
      </c>
      <c r="C4327" s="13" t="s">
        <v>11310</v>
      </c>
      <c r="D4327" s="1608">
        <v>119.15</v>
      </c>
      <c r="E4327" s="210">
        <f>VLOOKUP(A4327,'Lead Sheet'!A:B,2,0)</f>
        <v>0</v>
      </c>
      <c r="F4327" s="1608">
        <f t="shared" si="67"/>
        <v>0</v>
      </c>
      <c r="G4327" s="1648">
        <v>10</v>
      </c>
      <c r="H4327" s="1648">
        <v>100</v>
      </c>
      <c r="I4327" s="1648"/>
      <c r="J4327" s="1650">
        <v>199726042804</v>
      </c>
    </row>
    <row r="4328" spans="1:10">
      <c r="A4328" s="13" t="s">
        <v>11412</v>
      </c>
      <c r="B4328" s="13" t="s">
        <v>11234</v>
      </c>
      <c r="C4328" s="13" t="s">
        <v>11311</v>
      </c>
      <c r="D4328" s="1608">
        <v>230.98999999999998</v>
      </c>
      <c r="E4328" s="210">
        <f>VLOOKUP(A4328,'Lead Sheet'!A:B,2,0)</f>
        <v>0</v>
      </c>
      <c r="F4328" s="1608">
        <f t="shared" si="67"/>
        <v>0</v>
      </c>
      <c r="G4328" s="1648">
        <v>10</v>
      </c>
      <c r="H4328" s="1648">
        <v>100</v>
      </c>
      <c r="I4328" s="1648"/>
      <c r="J4328" s="1650">
        <v>199726042811</v>
      </c>
    </row>
    <row r="4329" spans="1:10">
      <c r="A4329" s="13" t="s">
        <v>11412</v>
      </c>
      <c r="B4329" s="13" t="s">
        <v>11235</v>
      </c>
      <c r="C4329" s="13" t="s">
        <v>11312</v>
      </c>
      <c r="D4329" s="1608">
        <v>311.64</v>
      </c>
      <c r="E4329" s="210">
        <f>VLOOKUP(A4329,'Lead Sheet'!A:B,2,0)</f>
        <v>0</v>
      </c>
      <c r="F4329" s="1608">
        <f t="shared" si="67"/>
        <v>0</v>
      </c>
      <c r="G4329" s="1648">
        <v>5</v>
      </c>
      <c r="H4329" s="1648">
        <v>50</v>
      </c>
      <c r="I4329" s="1648"/>
      <c r="J4329" s="1650">
        <v>199726042828</v>
      </c>
    </row>
    <row r="4330" spans="1:10">
      <c r="A4330" s="13" t="s">
        <v>11412</v>
      </c>
      <c r="B4330" s="13" t="s">
        <v>11236</v>
      </c>
      <c r="C4330" s="13" t="s">
        <v>11313</v>
      </c>
      <c r="D4330" s="1608">
        <v>508.92</v>
      </c>
      <c r="E4330" s="210">
        <f>VLOOKUP(A4330,'Lead Sheet'!A:B,2,0)</f>
        <v>0</v>
      </c>
      <c r="F4330" s="1608">
        <f t="shared" si="67"/>
        <v>0</v>
      </c>
      <c r="G4330" s="1648">
        <v>1</v>
      </c>
      <c r="H4330" s="1648">
        <v>25</v>
      </c>
      <c r="I4330" s="1648"/>
      <c r="J4330" s="1650">
        <v>199726042835</v>
      </c>
    </row>
    <row r="4331" spans="1:10">
      <c r="A4331" s="13" t="s">
        <v>11412</v>
      </c>
      <c r="B4331" s="13" t="s">
        <v>11237</v>
      </c>
      <c r="C4331" s="13" t="s">
        <v>11314</v>
      </c>
      <c r="D4331" s="1608">
        <v>71.820000000000007</v>
      </c>
      <c r="E4331" s="210">
        <f>VLOOKUP(A4331,'Lead Sheet'!A:B,2,0)</f>
        <v>0</v>
      </c>
      <c r="F4331" s="1608">
        <f t="shared" si="67"/>
        <v>0</v>
      </c>
      <c r="G4331" s="1648">
        <v>25</v>
      </c>
      <c r="H4331" s="1648">
        <v>250</v>
      </c>
      <c r="I4331" s="1648"/>
      <c r="J4331" s="1650">
        <v>199726042842</v>
      </c>
    </row>
    <row r="4332" spans="1:10">
      <c r="A4332" s="13" t="s">
        <v>11412</v>
      </c>
      <c r="B4332" s="13" t="s">
        <v>11238</v>
      </c>
      <c r="C4332" s="13" t="s">
        <v>11315</v>
      </c>
      <c r="D4332" s="1608">
        <v>84.9</v>
      </c>
      <c r="E4332" s="210">
        <f>VLOOKUP(A4332,'Lead Sheet'!A:B,2,0)</f>
        <v>0</v>
      </c>
      <c r="F4332" s="1608">
        <f t="shared" si="67"/>
        <v>0</v>
      </c>
      <c r="G4332" s="1648">
        <v>10</v>
      </c>
      <c r="H4332" s="1648">
        <v>200</v>
      </c>
      <c r="I4332" s="1648"/>
      <c r="J4332" s="1650">
        <v>199726042859</v>
      </c>
    </row>
    <row r="4333" spans="1:10">
      <c r="A4333" s="13" t="s">
        <v>11412</v>
      </c>
      <c r="B4333" s="13" t="s">
        <v>11408</v>
      </c>
      <c r="C4333" s="13" t="s">
        <v>11410</v>
      </c>
      <c r="D4333" s="1608">
        <v>57.879999999999995</v>
      </c>
      <c r="E4333" s="210">
        <f>VLOOKUP(A4333,'Lead Sheet'!A:B,2,0)</f>
        <v>0</v>
      </c>
      <c r="F4333" s="1608">
        <f t="shared" si="67"/>
        <v>0</v>
      </c>
      <c r="G4333" s="1648">
        <v>50</v>
      </c>
      <c r="H4333" s="1648">
        <v>500</v>
      </c>
      <c r="I4333" s="1648"/>
      <c r="J4333" s="1650">
        <v>199726042897</v>
      </c>
    </row>
    <row r="4334" spans="1:10">
      <c r="A4334" s="13" t="s">
        <v>11412</v>
      </c>
      <c r="B4334" s="13" t="s">
        <v>11373</v>
      </c>
      <c r="C4334" s="13" t="s">
        <v>11385</v>
      </c>
      <c r="D4334" s="1608">
        <v>46.699999999999996</v>
      </c>
      <c r="E4334" s="210">
        <f>VLOOKUP(A4334,'Lead Sheet'!A:B,2,0)</f>
        <v>0</v>
      </c>
      <c r="F4334" s="1608">
        <f t="shared" si="67"/>
        <v>0</v>
      </c>
      <c r="G4334" s="1648">
        <v>25</v>
      </c>
      <c r="H4334" s="1648">
        <v>250</v>
      </c>
      <c r="I4334" s="1648"/>
      <c r="J4334" s="1650">
        <v>199726042903</v>
      </c>
    </row>
    <row r="4335" spans="1:10">
      <c r="A4335" s="13" t="s">
        <v>11412</v>
      </c>
      <c r="B4335" s="13" t="s">
        <v>11409</v>
      </c>
      <c r="C4335" s="13" t="s">
        <v>11411</v>
      </c>
      <c r="D4335" s="1608">
        <v>98.73</v>
      </c>
      <c r="E4335" s="210">
        <f>VLOOKUP(A4335,'Lead Sheet'!A:B,2,0)</f>
        <v>0</v>
      </c>
      <c r="F4335" s="1608">
        <f t="shared" si="67"/>
        <v>0</v>
      </c>
      <c r="G4335" s="1648">
        <v>10</v>
      </c>
      <c r="H4335" s="1648">
        <v>100</v>
      </c>
      <c r="I4335" s="1648"/>
      <c r="J4335" s="1650">
        <v>199726042910</v>
      </c>
    </row>
    <row r="4336" spans="1:10">
      <c r="A4336" s="13" t="s">
        <v>11412</v>
      </c>
      <c r="B4336" s="13" t="s">
        <v>11240</v>
      </c>
      <c r="C4336" s="13" t="s">
        <v>11317</v>
      </c>
      <c r="D4336" s="1608">
        <v>52.419999999999995</v>
      </c>
      <c r="E4336" s="210">
        <f>VLOOKUP(A4336,'Lead Sheet'!A:B,2,0)</f>
        <v>0</v>
      </c>
      <c r="F4336" s="1608">
        <f t="shared" si="67"/>
        <v>0</v>
      </c>
      <c r="G4336" s="1648">
        <v>25</v>
      </c>
      <c r="H4336" s="1648">
        <v>250</v>
      </c>
      <c r="I4336" s="1648"/>
      <c r="J4336" s="1650">
        <v>199726042927</v>
      </c>
    </row>
    <row r="4337" spans="1:10">
      <c r="A4337" s="13" t="s">
        <v>11412</v>
      </c>
      <c r="B4337" s="13" t="s">
        <v>11241</v>
      </c>
      <c r="C4337" s="13" t="s">
        <v>11318</v>
      </c>
      <c r="D4337" s="1608">
        <v>56.43</v>
      </c>
      <c r="E4337" s="210">
        <f>VLOOKUP(A4337,'Lead Sheet'!A:B,2,0)</f>
        <v>0</v>
      </c>
      <c r="F4337" s="1608">
        <f t="shared" si="67"/>
        <v>0</v>
      </c>
      <c r="G4337" s="1648">
        <v>25</v>
      </c>
      <c r="H4337" s="1648">
        <v>250</v>
      </c>
      <c r="I4337" s="1648"/>
      <c r="J4337" s="1650">
        <v>199726042934</v>
      </c>
    </row>
    <row r="4338" spans="1:10">
      <c r="A4338" s="13" t="s">
        <v>11412</v>
      </c>
      <c r="B4338" s="13" t="s">
        <v>11242</v>
      </c>
      <c r="C4338" s="13" t="s">
        <v>11319</v>
      </c>
      <c r="D4338" s="1608">
        <v>104.83</v>
      </c>
      <c r="E4338" s="210">
        <f>VLOOKUP(A4338,'Lead Sheet'!A:B,2,0)</f>
        <v>0</v>
      </c>
      <c r="F4338" s="1608">
        <f t="shared" si="67"/>
        <v>0</v>
      </c>
      <c r="G4338" s="1648">
        <v>10</v>
      </c>
      <c r="H4338" s="1648">
        <v>100</v>
      </c>
      <c r="I4338" s="1648"/>
      <c r="J4338" s="1650">
        <v>199726042941</v>
      </c>
    </row>
    <row r="4339" spans="1:10">
      <c r="A4339" s="13" t="s">
        <v>11412</v>
      </c>
      <c r="B4339" s="13" t="s">
        <v>11243</v>
      </c>
      <c r="C4339" s="13" t="s">
        <v>11320</v>
      </c>
      <c r="D4339" s="1608">
        <v>404.4</v>
      </c>
      <c r="E4339" s="210">
        <f>VLOOKUP(A4339,'Lead Sheet'!A:B,2,0)</f>
        <v>0</v>
      </c>
      <c r="F4339" s="1608">
        <f t="shared" si="67"/>
        <v>0</v>
      </c>
      <c r="G4339" s="1648">
        <v>10</v>
      </c>
      <c r="H4339" s="1648">
        <v>100</v>
      </c>
      <c r="I4339" s="1648"/>
      <c r="J4339" s="1650">
        <v>199726042958</v>
      </c>
    </row>
    <row r="4340" spans="1:10">
      <c r="A4340" s="13" t="s">
        <v>11412</v>
      </c>
      <c r="B4340" s="13" t="s">
        <v>11251</v>
      </c>
      <c r="C4340" s="13" t="s">
        <v>11328</v>
      </c>
      <c r="D4340" s="1608">
        <v>60.11</v>
      </c>
      <c r="E4340" s="210">
        <f>VLOOKUP(A4340,'Lead Sheet'!A:B,2,0)</f>
        <v>0</v>
      </c>
      <c r="F4340" s="1608">
        <f t="shared" si="67"/>
        <v>0</v>
      </c>
      <c r="G4340" s="1648">
        <v>25</v>
      </c>
      <c r="H4340" s="1648">
        <v>100</v>
      </c>
      <c r="I4340" s="1648"/>
      <c r="J4340" s="1650">
        <v>199726042965</v>
      </c>
    </row>
    <row r="4341" spans="1:10">
      <c r="A4341" s="13" t="s">
        <v>11412</v>
      </c>
      <c r="B4341" s="13" t="s">
        <v>11252</v>
      </c>
      <c r="C4341" s="13" t="s">
        <v>11329</v>
      </c>
      <c r="D4341" s="1608">
        <v>97.320000000000007</v>
      </c>
      <c r="E4341" s="210">
        <f>VLOOKUP(A4341,'Lead Sheet'!A:B,2,0)</f>
        <v>0</v>
      </c>
      <c r="F4341" s="1608">
        <f t="shared" si="67"/>
        <v>0</v>
      </c>
      <c r="G4341" s="1648">
        <v>25</v>
      </c>
      <c r="H4341" s="1648">
        <v>100</v>
      </c>
      <c r="I4341" s="1648"/>
      <c r="J4341" s="1650">
        <v>199726042972</v>
      </c>
    </row>
    <row r="4342" spans="1:10">
      <c r="A4342" s="13" t="s">
        <v>11412</v>
      </c>
      <c r="B4342" s="13" t="s">
        <v>11253</v>
      </c>
      <c r="C4342" s="13" t="s">
        <v>11330</v>
      </c>
      <c r="D4342" s="1608">
        <v>229.53</v>
      </c>
      <c r="E4342" s="210">
        <f>VLOOKUP(A4342,'Lead Sheet'!A:B,2,0)</f>
        <v>0</v>
      </c>
      <c r="F4342" s="1608">
        <f t="shared" si="67"/>
        <v>0</v>
      </c>
      <c r="G4342" s="1648">
        <v>10</v>
      </c>
      <c r="H4342" s="1648">
        <v>100</v>
      </c>
      <c r="I4342" s="1648"/>
      <c r="J4342" s="1650">
        <v>199726042989</v>
      </c>
    </row>
    <row r="4343" spans="1:10">
      <c r="A4343" s="13" t="s">
        <v>11412</v>
      </c>
      <c r="B4343" s="13" t="s">
        <v>11254</v>
      </c>
      <c r="C4343" s="13" t="s">
        <v>11331</v>
      </c>
      <c r="D4343" s="1608">
        <v>304.28999999999996</v>
      </c>
      <c r="E4343" s="210">
        <f>VLOOKUP(A4343,'Lead Sheet'!A:B,2,0)</f>
        <v>0</v>
      </c>
      <c r="F4343" s="1608">
        <f t="shared" si="67"/>
        <v>0</v>
      </c>
      <c r="G4343" s="1648">
        <v>5</v>
      </c>
      <c r="H4343" s="1648">
        <v>50</v>
      </c>
      <c r="I4343" s="1648"/>
      <c r="J4343" s="1650">
        <v>199726042996</v>
      </c>
    </row>
    <row r="4344" spans="1:10">
      <c r="A4344" s="13" t="s">
        <v>11412</v>
      </c>
      <c r="B4344" s="13" t="s">
        <v>11255</v>
      </c>
      <c r="C4344" s="13" t="s">
        <v>11332</v>
      </c>
      <c r="D4344" s="1608">
        <v>60.86</v>
      </c>
      <c r="E4344" s="210">
        <f>VLOOKUP(A4344,'Lead Sheet'!A:B,2,0)</f>
        <v>0</v>
      </c>
      <c r="F4344" s="1608">
        <f t="shared" si="67"/>
        <v>0</v>
      </c>
      <c r="G4344" s="1648">
        <v>25</v>
      </c>
      <c r="H4344" s="1648">
        <v>250</v>
      </c>
      <c r="I4344" s="1648"/>
      <c r="J4344" s="1650">
        <v>199726043009</v>
      </c>
    </row>
    <row r="4345" spans="1:10">
      <c r="A4345" s="13" t="s">
        <v>11412</v>
      </c>
      <c r="B4345" s="13" t="s">
        <v>11256</v>
      </c>
      <c r="C4345" s="13" t="s">
        <v>11333</v>
      </c>
      <c r="D4345" s="1608">
        <v>112.73</v>
      </c>
      <c r="E4345" s="210">
        <f>VLOOKUP(A4345,'Lead Sheet'!A:B,2,0)</f>
        <v>0</v>
      </c>
      <c r="F4345" s="1608">
        <f t="shared" si="67"/>
        <v>0</v>
      </c>
      <c r="G4345" s="1648">
        <v>25</v>
      </c>
      <c r="H4345" s="1648">
        <v>250</v>
      </c>
      <c r="I4345" s="1648"/>
      <c r="J4345" s="1650">
        <v>199726043016</v>
      </c>
    </row>
    <row r="4346" spans="1:10">
      <c r="A4346" s="13" t="s">
        <v>11412</v>
      </c>
      <c r="B4346" s="13" t="s">
        <v>11257</v>
      </c>
      <c r="C4346" s="13" t="s">
        <v>11334</v>
      </c>
      <c r="D4346" s="1608">
        <v>101.91000000000001</v>
      </c>
      <c r="E4346" s="210">
        <f>VLOOKUP(A4346,'Lead Sheet'!A:B,2,0)</f>
        <v>0</v>
      </c>
      <c r="F4346" s="1608">
        <f t="shared" si="67"/>
        <v>0</v>
      </c>
      <c r="G4346" s="1648">
        <v>25</v>
      </c>
      <c r="H4346" s="1648">
        <v>100</v>
      </c>
      <c r="I4346" s="1648"/>
      <c r="J4346" s="1650">
        <v>199726043023</v>
      </c>
    </row>
    <row r="4347" spans="1:10">
      <c r="A4347" s="13" t="s">
        <v>11412</v>
      </c>
      <c r="B4347" s="13" t="s">
        <v>11258</v>
      </c>
      <c r="C4347" s="13" t="s">
        <v>11335</v>
      </c>
      <c r="D4347" s="1608">
        <v>208.19</v>
      </c>
      <c r="E4347" s="210">
        <f>VLOOKUP(A4347,'Lead Sheet'!A:B,2,0)</f>
        <v>0</v>
      </c>
      <c r="F4347" s="1608">
        <f t="shared" si="67"/>
        <v>0</v>
      </c>
      <c r="G4347" s="1648">
        <v>10</v>
      </c>
      <c r="H4347" s="1648">
        <v>100</v>
      </c>
      <c r="I4347" s="1648"/>
      <c r="J4347" s="1650">
        <v>199726043030</v>
      </c>
    </row>
    <row r="4348" spans="1:10">
      <c r="A4348" s="13" t="s">
        <v>11412</v>
      </c>
      <c r="B4348" s="13" t="s">
        <v>11259</v>
      </c>
      <c r="C4348" s="13" t="s">
        <v>11336</v>
      </c>
      <c r="D4348" s="1608">
        <v>149.12</v>
      </c>
      <c r="E4348" s="210">
        <f>VLOOKUP(A4348,'Lead Sheet'!A:B,2,0)</f>
        <v>0</v>
      </c>
      <c r="F4348" s="1608">
        <f t="shared" si="67"/>
        <v>0</v>
      </c>
      <c r="G4348" s="1648">
        <v>10</v>
      </c>
      <c r="H4348" s="1648">
        <v>100</v>
      </c>
      <c r="I4348" s="1648"/>
      <c r="J4348" s="1650">
        <v>199726043047</v>
      </c>
    </row>
    <row r="4349" spans="1:10">
      <c r="A4349" s="13" t="s">
        <v>11412</v>
      </c>
      <c r="B4349" s="13" t="s">
        <v>11260</v>
      </c>
      <c r="C4349" s="13" t="s">
        <v>11337</v>
      </c>
      <c r="D4349" s="1608">
        <v>157.44999999999999</v>
      </c>
      <c r="E4349" s="210">
        <f>VLOOKUP(A4349,'Lead Sheet'!A:B,2,0)</f>
        <v>0</v>
      </c>
      <c r="F4349" s="1608">
        <f t="shared" si="67"/>
        <v>0</v>
      </c>
      <c r="G4349" s="1648">
        <v>25</v>
      </c>
      <c r="H4349" s="1648">
        <v>250</v>
      </c>
      <c r="I4349" s="1648"/>
      <c r="J4349" s="1650">
        <v>199726043054</v>
      </c>
    </row>
    <row r="4350" spans="1:10">
      <c r="A4350" s="13" t="s">
        <v>11412</v>
      </c>
      <c r="B4350" s="13" t="s">
        <v>11261</v>
      </c>
      <c r="C4350" s="13" t="s">
        <v>11338</v>
      </c>
      <c r="D4350" s="1608">
        <v>235.22</v>
      </c>
      <c r="E4350" s="210">
        <f>VLOOKUP(A4350,'Lead Sheet'!A:B,2,0)</f>
        <v>0</v>
      </c>
      <c r="F4350" s="1608">
        <f t="shared" si="67"/>
        <v>0</v>
      </c>
      <c r="G4350" s="1648">
        <v>25</v>
      </c>
      <c r="H4350" s="1648">
        <v>150</v>
      </c>
      <c r="I4350" s="1648"/>
      <c r="J4350" s="1650">
        <v>199726043061</v>
      </c>
    </row>
    <row r="4351" spans="1:10">
      <c r="A4351" s="13" t="s">
        <v>11412</v>
      </c>
      <c r="B4351" s="13" t="s">
        <v>11262</v>
      </c>
      <c r="C4351" s="13" t="s">
        <v>11339</v>
      </c>
      <c r="D4351" s="1608">
        <v>246.67999999999998</v>
      </c>
      <c r="E4351" s="210">
        <f>VLOOKUP(A4351,'Lead Sheet'!A:B,2,0)</f>
        <v>0</v>
      </c>
      <c r="F4351" s="1608">
        <f t="shared" si="67"/>
        <v>0</v>
      </c>
      <c r="G4351" s="1648">
        <v>25</v>
      </c>
      <c r="H4351" s="1648">
        <v>100</v>
      </c>
      <c r="I4351" s="1648"/>
      <c r="J4351" s="1650">
        <v>199726043078</v>
      </c>
    </row>
    <row r="4352" spans="1:10">
      <c r="A4352" s="13" t="s">
        <v>11412</v>
      </c>
      <c r="B4352" s="13" t="s">
        <v>11263</v>
      </c>
      <c r="C4352" s="13" t="s">
        <v>11340</v>
      </c>
      <c r="D4352" s="1608">
        <v>246.67999999999998</v>
      </c>
      <c r="E4352" s="210">
        <f>VLOOKUP(A4352,'Lead Sheet'!A:B,2,0)</f>
        <v>0</v>
      </c>
      <c r="F4352" s="1608">
        <f t="shared" si="67"/>
        <v>0</v>
      </c>
      <c r="G4352" s="1648">
        <v>5</v>
      </c>
      <c r="H4352" s="1648">
        <v>100</v>
      </c>
      <c r="I4352" s="1648"/>
      <c r="J4352" s="1650">
        <v>199726043085</v>
      </c>
    </row>
    <row r="4353" spans="1:10">
      <c r="A4353" s="13" t="s">
        <v>11412</v>
      </c>
      <c r="B4353" s="13" t="s">
        <v>11264</v>
      </c>
      <c r="C4353" s="13" t="s">
        <v>11341</v>
      </c>
      <c r="D4353" s="1608">
        <v>359.69</v>
      </c>
      <c r="E4353" s="210">
        <f>VLOOKUP(A4353,'Lead Sheet'!A:B,2,0)</f>
        <v>0</v>
      </c>
      <c r="F4353" s="1608">
        <f t="shared" si="67"/>
        <v>0</v>
      </c>
      <c r="G4353" s="1648">
        <v>5</v>
      </c>
      <c r="H4353" s="1648">
        <v>50</v>
      </c>
      <c r="I4353" s="1648"/>
      <c r="J4353" s="1650">
        <v>199726043092</v>
      </c>
    </row>
    <row r="4354" spans="1:10">
      <c r="A4354" s="13" t="s">
        <v>11412</v>
      </c>
      <c r="B4354" s="13" t="s">
        <v>11265</v>
      </c>
      <c r="C4354" s="13" t="s">
        <v>11342</v>
      </c>
      <c r="D4354" s="1608">
        <v>359.69</v>
      </c>
      <c r="E4354" s="210">
        <f>VLOOKUP(A4354,'Lead Sheet'!A:B,2,0)</f>
        <v>0</v>
      </c>
      <c r="F4354" s="1608">
        <f t="shared" si="67"/>
        <v>0</v>
      </c>
      <c r="G4354" s="1648">
        <v>5</v>
      </c>
      <c r="H4354" s="1648">
        <v>50</v>
      </c>
      <c r="I4354" s="1648"/>
      <c r="J4354" s="1650">
        <v>199726043108</v>
      </c>
    </row>
    <row r="4355" spans="1:10">
      <c r="A4355" s="13" t="s">
        <v>11412</v>
      </c>
      <c r="B4355" s="13" t="s">
        <v>11266</v>
      </c>
      <c r="C4355" s="13" t="s">
        <v>11343</v>
      </c>
      <c r="D4355" s="1608">
        <v>359.69</v>
      </c>
      <c r="E4355" s="210">
        <f>VLOOKUP(A4355,'Lead Sheet'!A:B,2,0)</f>
        <v>0</v>
      </c>
      <c r="F4355" s="1608">
        <f t="shared" ref="F4355:F4418" si="68">IFERROR(D4355*E4355,"NET")</f>
        <v>0</v>
      </c>
      <c r="G4355" s="1648">
        <v>5</v>
      </c>
      <c r="H4355" s="1648">
        <v>50</v>
      </c>
      <c r="I4355" s="1648"/>
      <c r="J4355" s="1650">
        <v>199726043115</v>
      </c>
    </row>
    <row r="4356" spans="1:10">
      <c r="A4356" s="13" t="s">
        <v>11412</v>
      </c>
      <c r="B4356" s="13" t="s">
        <v>11267</v>
      </c>
      <c r="C4356" s="13" t="s">
        <v>11344</v>
      </c>
      <c r="D4356" s="1608">
        <v>385.2</v>
      </c>
      <c r="E4356" s="210">
        <f>VLOOKUP(A4356,'Lead Sheet'!A:B,2,0)</f>
        <v>0</v>
      </c>
      <c r="F4356" s="1608">
        <f t="shared" si="68"/>
        <v>0</v>
      </c>
      <c r="G4356" s="1648">
        <v>1</v>
      </c>
      <c r="H4356" s="1648">
        <v>25</v>
      </c>
      <c r="I4356" s="1648"/>
      <c r="J4356" s="1650">
        <v>199726043122</v>
      </c>
    </row>
    <row r="4357" spans="1:10">
      <c r="A4357" s="13" t="s">
        <v>11412</v>
      </c>
      <c r="B4357" s="13" t="s">
        <v>11268</v>
      </c>
      <c r="C4357" s="13" t="s">
        <v>11345</v>
      </c>
      <c r="D4357" s="1608">
        <v>385.2</v>
      </c>
      <c r="E4357" s="210">
        <f>VLOOKUP(A4357,'Lead Sheet'!A:B,2,0)</f>
        <v>0</v>
      </c>
      <c r="F4357" s="1608">
        <f t="shared" si="68"/>
        <v>0</v>
      </c>
      <c r="G4357" s="1648">
        <v>5</v>
      </c>
      <c r="H4357" s="1648">
        <v>50</v>
      </c>
      <c r="I4357" s="1648"/>
      <c r="J4357" s="1650">
        <v>199726043139</v>
      </c>
    </row>
    <row r="4358" spans="1:10">
      <c r="A4358" s="13" t="s">
        <v>11412</v>
      </c>
      <c r="B4358" s="13" t="s">
        <v>11269</v>
      </c>
      <c r="C4358" s="13" t="s">
        <v>11346</v>
      </c>
      <c r="D4358" s="1608">
        <v>584.45000000000005</v>
      </c>
      <c r="E4358" s="210">
        <f>VLOOKUP(A4358,'Lead Sheet'!A:B,2,0)</f>
        <v>0</v>
      </c>
      <c r="F4358" s="1608">
        <f t="shared" si="68"/>
        <v>0</v>
      </c>
      <c r="G4358" s="1648">
        <v>1</v>
      </c>
      <c r="H4358" s="1648">
        <v>25</v>
      </c>
      <c r="I4358" s="1648"/>
      <c r="J4358" s="1650">
        <v>199726043146</v>
      </c>
    </row>
    <row r="4359" spans="1:10">
      <c r="A4359" s="13" t="s">
        <v>11412</v>
      </c>
      <c r="B4359" s="13" t="s">
        <v>11270</v>
      </c>
      <c r="C4359" s="13" t="s">
        <v>11347</v>
      </c>
      <c r="D4359" s="1608">
        <v>57.629999999999995</v>
      </c>
      <c r="E4359" s="210">
        <f>VLOOKUP(A4359,'Lead Sheet'!A:B,2,0)</f>
        <v>0</v>
      </c>
      <c r="F4359" s="1608">
        <f t="shared" si="68"/>
        <v>0</v>
      </c>
      <c r="G4359" s="1648">
        <v>25</v>
      </c>
      <c r="H4359" s="1648">
        <v>250</v>
      </c>
      <c r="I4359" s="1648"/>
      <c r="J4359" s="1650">
        <v>199726043153</v>
      </c>
    </row>
    <row r="4360" spans="1:10">
      <c r="A4360" s="13" t="s">
        <v>11412</v>
      </c>
      <c r="B4360" s="13" t="s">
        <v>11271</v>
      </c>
      <c r="C4360" s="13" t="s">
        <v>11348</v>
      </c>
      <c r="D4360" s="1608">
        <v>109.84</v>
      </c>
      <c r="E4360" s="210">
        <f>VLOOKUP(A4360,'Lead Sheet'!A:B,2,0)</f>
        <v>0</v>
      </c>
      <c r="F4360" s="1608">
        <f t="shared" si="68"/>
        <v>0</v>
      </c>
      <c r="G4360" s="1648">
        <v>25</v>
      </c>
      <c r="H4360" s="1648">
        <v>250</v>
      </c>
      <c r="I4360" s="1648"/>
      <c r="J4360" s="1650">
        <v>199726043160</v>
      </c>
    </row>
    <row r="4361" spans="1:10">
      <c r="A4361" s="13" t="s">
        <v>11412</v>
      </c>
      <c r="B4361" s="13" t="s">
        <v>11272</v>
      </c>
      <c r="C4361" s="13" t="s">
        <v>11349</v>
      </c>
      <c r="D4361" s="1608">
        <v>348.48</v>
      </c>
      <c r="E4361" s="210">
        <f>VLOOKUP(A4361,'Lead Sheet'!A:B,2,0)</f>
        <v>0</v>
      </c>
      <c r="F4361" s="1608">
        <f t="shared" si="68"/>
        <v>0</v>
      </c>
      <c r="G4361" s="1648">
        <v>10</v>
      </c>
      <c r="H4361" s="1648">
        <v>200</v>
      </c>
      <c r="I4361" s="1648"/>
      <c r="J4361" s="1650">
        <v>199726043177</v>
      </c>
    </row>
    <row r="4362" spans="1:10">
      <c r="A4362" s="13" t="s">
        <v>11412</v>
      </c>
      <c r="B4362" s="13" t="s">
        <v>11273</v>
      </c>
      <c r="C4362" s="13" t="s">
        <v>11350</v>
      </c>
      <c r="D4362" s="1608">
        <v>86.68</v>
      </c>
      <c r="E4362" s="210">
        <f>VLOOKUP(A4362,'Lead Sheet'!A:B,2,0)</f>
        <v>0</v>
      </c>
      <c r="F4362" s="1608">
        <f t="shared" si="68"/>
        <v>0</v>
      </c>
      <c r="G4362" s="1648">
        <v>25</v>
      </c>
      <c r="H4362" s="1648">
        <v>100</v>
      </c>
      <c r="I4362" s="1648"/>
      <c r="J4362" s="1650">
        <v>199726043184</v>
      </c>
    </row>
    <row r="4363" spans="1:10">
      <c r="A4363" s="13" t="s">
        <v>11412</v>
      </c>
      <c r="B4363" s="13" t="s">
        <v>11274</v>
      </c>
      <c r="C4363" s="13" t="s">
        <v>11351</v>
      </c>
      <c r="D4363" s="1608">
        <v>230.54999999999998</v>
      </c>
      <c r="E4363" s="210">
        <f>VLOOKUP(A4363,'Lead Sheet'!A:B,2,0)</f>
        <v>0</v>
      </c>
      <c r="F4363" s="1608">
        <f t="shared" si="68"/>
        <v>0</v>
      </c>
      <c r="G4363" s="1648">
        <v>10</v>
      </c>
      <c r="H4363" s="1648">
        <v>100</v>
      </c>
      <c r="I4363" s="1648"/>
      <c r="J4363" s="1650">
        <v>199726043191</v>
      </c>
    </row>
    <row r="4364" spans="1:10">
      <c r="A4364" s="13" t="s">
        <v>11412</v>
      </c>
      <c r="B4364" s="13" t="s">
        <v>11275</v>
      </c>
      <c r="C4364" s="13" t="s">
        <v>11352</v>
      </c>
      <c r="D4364" s="1608">
        <v>241.29</v>
      </c>
      <c r="E4364" s="210">
        <f>VLOOKUP(A4364,'Lead Sheet'!A:B,2,0)</f>
        <v>0</v>
      </c>
      <c r="F4364" s="1608">
        <f t="shared" si="68"/>
        <v>0</v>
      </c>
      <c r="G4364" s="1648">
        <v>10</v>
      </c>
      <c r="H4364" s="1648">
        <v>100</v>
      </c>
      <c r="I4364" s="1648"/>
      <c r="J4364" s="1650">
        <v>199726043207</v>
      </c>
    </row>
    <row r="4365" spans="1:10">
      <c r="A4365" s="13" t="s">
        <v>11412</v>
      </c>
      <c r="B4365" s="13" t="s">
        <v>11276</v>
      </c>
      <c r="C4365" s="13" t="s">
        <v>11353</v>
      </c>
      <c r="D4365" s="1608">
        <v>371.71999999999997</v>
      </c>
      <c r="E4365" s="210">
        <f>VLOOKUP(A4365,'Lead Sheet'!A:B,2,0)</f>
        <v>0</v>
      </c>
      <c r="F4365" s="1608">
        <f t="shared" si="68"/>
        <v>0</v>
      </c>
      <c r="G4365" s="1648">
        <v>5</v>
      </c>
      <c r="H4365" s="1648">
        <v>50</v>
      </c>
      <c r="I4365" s="1648"/>
      <c r="J4365" s="1650">
        <v>199726043214</v>
      </c>
    </row>
    <row r="4366" spans="1:10">
      <c r="A4366" s="13" t="s">
        <v>11412</v>
      </c>
      <c r="B4366" s="13" t="s">
        <v>11277</v>
      </c>
      <c r="C4366" s="13" t="s">
        <v>11354</v>
      </c>
      <c r="D4366" s="1608">
        <v>371.71999999999997</v>
      </c>
      <c r="E4366" s="210">
        <f>VLOOKUP(A4366,'Lead Sheet'!A:B,2,0)</f>
        <v>0</v>
      </c>
      <c r="F4366" s="1608">
        <f t="shared" si="68"/>
        <v>0</v>
      </c>
      <c r="G4366" s="1648">
        <v>5</v>
      </c>
      <c r="H4366" s="1648">
        <v>50</v>
      </c>
      <c r="I4366" s="1648"/>
      <c r="J4366" s="1650">
        <v>199726043221</v>
      </c>
    </row>
    <row r="4367" spans="1:10">
      <c r="A4367" s="13" t="s">
        <v>11412</v>
      </c>
      <c r="B4367" s="13" t="s">
        <v>11278</v>
      </c>
      <c r="C4367" s="13" t="s">
        <v>11355</v>
      </c>
      <c r="D4367" s="1608">
        <v>536.53</v>
      </c>
      <c r="E4367" s="210">
        <f>VLOOKUP(A4367,'Lead Sheet'!A:B,2,0)</f>
        <v>0</v>
      </c>
      <c r="F4367" s="1608">
        <f t="shared" si="68"/>
        <v>0</v>
      </c>
      <c r="G4367" s="1648">
        <v>5</v>
      </c>
      <c r="H4367" s="1648">
        <v>50</v>
      </c>
      <c r="I4367" s="1648"/>
      <c r="J4367" s="1650">
        <v>199726043238</v>
      </c>
    </row>
    <row r="4368" spans="1:10">
      <c r="A4368" s="13" t="s">
        <v>11412</v>
      </c>
      <c r="B4368" s="13" t="s">
        <v>11279</v>
      </c>
      <c r="C4368" s="13" t="s">
        <v>11356</v>
      </c>
      <c r="D4368" s="1608">
        <v>485.69</v>
      </c>
      <c r="E4368" s="210">
        <f>VLOOKUP(A4368,'Lead Sheet'!A:B,2,0)</f>
        <v>0</v>
      </c>
      <c r="F4368" s="1608">
        <f t="shared" si="68"/>
        <v>0</v>
      </c>
      <c r="G4368" s="1648">
        <v>5</v>
      </c>
      <c r="H4368" s="1648">
        <v>25</v>
      </c>
      <c r="I4368" s="1648"/>
      <c r="J4368" s="1650">
        <v>199726043245</v>
      </c>
    </row>
    <row r="4369" spans="1:10">
      <c r="A4369" s="13" t="s">
        <v>11412</v>
      </c>
      <c r="B4369" s="13" t="s">
        <v>11281</v>
      </c>
      <c r="C4369" s="13" t="s">
        <v>11358</v>
      </c>
      <c r="D4369" s="1608">
        <v>150.97</v>
      </c>
      <c r="E4369" s="210">
        <f>VLOOKUP(A4369,'Lead Sheet'!A:B,2,0)</f>
        <v>0</v>
      </c>
      <c r="F4369" s="1608">
        <f t="shared" si="68"/>
        <v>0</v>
      </c>
      <c r="G4369" s="1648">
        <v>10</v>
      </c>
      <c r="H4369" s="1648">
        <v>100</v>
      </c>
      <c r="I4369" s="1648"/>
      <c r="J4369" s="1650">
        <v>199726043269</v>
      </c>
    </row>
    <row r="4370" spans="1:10">
      <c r="A4370" s="13" t="s">
        <v>11412</v>
      </c>
      <c r="B4370" s="13" t="s">
        <v>11383</v>
      </c>
      <c r="C4370" s="13" t="s">
        <v>11396</v>
      </c>
      <c r="D4370" s="1608">
        <v>76.92</v>
      </c>
      <c r="E4370" s="210">
        <f>VLOOKUP(A4370,'Lead Sheet'!A:B,2,0)</f>
        <v>0</v>
      </c>
      <c r="F4370" s="1608">
        <f t="shared" si="68"/>
        <v>0</v>
      </c>
      <c r="G4370" s="1648">
        <v>25</v>
      </c>
      <c r="H4370" s="1648">
        <v>100</v>
      </c>
      <c r="I4370" s="1648"/>
      <c r="J4370" s="1650">
        <v>199726043276</v>
      </c>
    </row>
    <row r="4371" spans="1:10">
      <c r="A4371" s="13" t="s">
        <v>11412</v>
      </c>
      <c r="B4371" s="13" t="s">
        <v>11384</v>
      </c>
      <c r="C4371" s="13" t="s">
        <v>11397</v>
      </c>
      <c r="D4371" s="1608">
        <v>0</v>
      </c>
      <c r="E4371" s="210">
        <f>VLOOKUP(A4371,'Lead Sheet'!A:B,2,0)</f>
        <v>0</v>
      </c>
      <c r="F4371" s="1608">
        <f t="shared" si="68"/>
        <v>0</v>
      </c>
      <c r="G4371" s="1648">
        <v>25</v>
      </c>
      <c r="H4371" s="1648">
        <v>200</v>
      </c>
      <c r="I4371" s="1648"/>
      <c r="J4371" s="1650">
        <v>199726043283</v>
      </c>
    </row>
    <row r="4372" spans="1:10">
      <c r="A4372" s="13" t="s">
        <v>11412</v>
      </c>
      <c r="B4372" s="13" t="s">
        <v>11282</v>
      </c>
      <c r="C4372" s="13" t="s">
        <v>11359</v>
      </c>
      <c r="D4372" s="1608">
        <v>127.88000000000001</v>
      </c>
      <c r="E4372" s="210">
        <f>VLOOKUP(A4372,'Lead Sheet'!A:B,2,0)</f>
        <v>0</v>
      </c>
      <c r="F4372" s="1608">
        <f t="shared" si="68"/>
        <v>0</v>
      </c>
      <c r="G4372" s="1648">
        <v>10</v>
      </c>
      <c r="H4372" s="1648">
        <v>200</v>
      </c>
      <c r="I4372" s="1648"/>
      <c r="J4372" s="1650">
        <v>199726043290</v>
      </c>
    </row>
    <row r="4373" spans="1:10">
      <c r="A4373" s="13" t="s">
        <v>11412</v>
      </c>
      <c r="B4373" s="13" t="s">
        <v>11283</v>
      </c>
      <c r="C4373" s="13" t="s">
        <v>11360</v>
      </c>
      <c r="D4373" s="1608">
        <v>139.62</v>
      </c>
      <c r="E4373" s="210">
        <f>VLOOKUP(A4373,'Lead Sheet'!A:B,2,0)</f>
        <v>0</v>
      </c>
      <c r="F4373" s="1608">
        <f t="shared" si="68"/>
        <v>0</v>
      </c>
      <c r="G4373" s="1648">
        <v>25</v>
      </c>
      <c r="H4373" s="1648">
        <v>250</v>
      </c>
      <c r="I4373" s="1648"/>
      <c r="J4373" s="1650">
        <v>199726043306</v>
      </c>
    </row>
    <row r="4374" spans="1:10">
      <c r="A4374" s="13" t="s">
        <v>11412</v>
      </c>
      <c r="B4374" s="13" t="s">
        <v>11284</v>
      </c>
      <c r="C4374" s="13" t="s">
        <v>11361</v>
      </c>
      <c r="D4374" s="1608">
        <v>190.10999999999999</v>
      </c>
      <c r="E4374" s="210">
        <f>VLOOKUP(A4374,'Lead Sheet'!A:B,2,0)</f>
        <v>0</v>
      </c>
      <c r="F4374" s="1608">
        <f t="shared" si="68"/>
        <v>0</v>
      </c>
      <c r="G4374" s="1648">
        <v>25</v>
      </c>
      <c r="H4374" s="1648">
        <v>225</v>
      </c>
      <c r="I4374" s="1648"/>
      <c r="J4374" s="1650">
        <v>199726043313</v>
      </c>
    </row>
    <row r="4375" spans="1:10">
      <c r="A4375" s="13" t="s">
        <v>11412</v>
      </c>
      <c r="B4375" s="13" t="s">
        <v>11285</v>
      </c>
      <c r="C4375" s="13" t="s">
        <v>11362</v>
      </c>
      <c r="D4375" s="1608">
        <v>395.42</v>
      </c>
      <c r="E4375" s="210">
        <f>VLOOKUP(A4375,'Lead Sheet'!A:B,2,0)</f>
        <v>0</v>
      </c>
      <c r="F4375" s="1608">
        <f t="shared" si="68"/>
        <v>0</v>
      </c>
      <c r="G4375" s="1648">
        <v>10</v>
      </c>
      <c r="H4375" s="1648">
        <v>30</v>
      </c>
      <c r="I4375" s="1648"/>
      <c r="J4375" s="1650">
        <v>199726043320</v>
      </c>
    </row>
    <row r="4376" spans="1:10">
      <c r="A4376" s="13" t="s">
        <v>11412</v>
      </c>
      <c r="B4376" s="13" t="s">
        <v>11286</v>
      </c>
      <c r="C4376" s="13" t="s">
        <v>11363</v>
      </c>
      <c r="D4376" s="1608">
        <v>737.12</v>
      </c>
      <c r="E4376" s="210">
        <f>VLOOKUP(A4376,'Lead Sheet'!A:B,2,0)</f>
        <v>0</v>
      </c>
      <c r="F4376" s="1608">
        <f t="shared" si="68"/>
        <v>0</v>
      </c>
      <c r="G4376" s="1648">
        <v>5</v>
      </c>
      <c r="H4376" s="1648">
        <v>30</v>
      </c>
      <c r="I4376" s="1648"/>
      <c r="J4376" s="1650">
        <v>199726043337</v>
      </c>
    </row>
    <row r="4377" spans="1:10">
      <c r="A4377" s="13" t="s">
        <v>11412</v>
      </c>
      <c r="B4377" s="13" t="s">
        <v>11288</v>
      </c>
      <c r="C4377" s="13" t="s">
        <v>11365</v>
      </c>
      <c r="D4377" s="1608">
        <v>1577.52</v>
      </c>
      <c r="E4377" s="210">
        <f>VLOOKUP(A4377,'Lead Sheet'!A:B,2,0)</f>
        <v>0</v>
      </c>
      <c r="F4377" s="1608">
        <f t="shared" si="68"/>
        <v>0</v>
      </c>
      <c r="G4377" s="1648">
        <v>5</v>
      </c>
      <c r="H4377" s="1648">
        <v>25</v>
      </c>
      <c r="I4377" s="1648"/>
      <c r="J4377" s="1650">
        <v>199726043351</v>
      </c>
    </row>
    <row r="4378" spans="1:10">
      <c r="A4378" s="13" t="s">
        <v>11412</v>
      </c>
      <c r="B4378" s="13" t="s">
        <v>11289</v>
      </c>
      <c r="C4378" s="13" t="s">
        <v>11366</v>
      </c>
      <c r="D4378" s="1608">
        <v>150.91</v>
      </c>
      <c r="E4378" s="210">
        <f>VLOOKUP(A4378,'Lead Sheet'!A:B,2,0)</f>
        <v>0</v>
      </c>
      <c r="F4378" s="1608">
        <f t="shared" si="68"/>
        <v>0</v>
      </c>
      <c r="G4378" s="1648">
        <v>25</v>
      </c>
      <c r="H4378" s="1648">
        <v>250</v>
      </c>
      <c r="I4378" s="1648"/>
      <c r="J4378" s="1650">
        <v>199726043368</v>
      </c>
    </row>
    <row r="4379" spans="1:10">
      <c r="A4379" s="13" t="s">
        <v>11412</v>
      </c>
      <c r="B4379" s="13" t="s">
        <v>11290</v>
      </c>
      <c r="C4379" s="13" t="s">
        <v>11367</v>
      </c>
      <c r="D4379" s="1608">
        <v>110.2</v>
      </c>
      <c r="E4379" s="210">
        <f>VLOOKUP(A4379,'Lead Sheet'!A:B,2,0)</f>
        <v>0</v>
      </c>
      <c r="F4379" s="1608">
        <f t="shared" si="68"/>
        <v>0</v>
      </c>
      <c r="G4379" s="1648">
        <v>25</v>
      </c>
      <c r="H4379" s="1648">
        <v>250</v>
      </c>
      <c r="I4379" s="1648"/>
      <c r="J4379" s="1650">
        <v>199726043375</v>
      </c>
    </row>
    <row r="4380" spans="1:10">
      <c r="A4380" s="13" t="s">
        <v>11412</v>
      </c>
      <c r="B4380" s="13" t="s">
        <v>11291</v>
      </c>
      <c r="C4380" s="13" t="s">
        <v>11368</v>
      </c>
      <c r="D4380" s="1608">
        <v>165.29999999999998</v>
      </c>
      <c r="E4380" s="210">
        <f>VLOOKUP(A4380,'Lead Sheet'!A:B,2,0)</f>
        <v>0</v>
      </c>
      <c r="F4380" s="1608">
        <f t="shared" si="68"/>
        <v>0</v>
      </c>
      <c r="G4380" s="1648">
        <v>10</v>
      </c>
      <c r="H4380" s="1648">
        <v>100</v>
      </c>
      <c r="I4380" s="1648"/>
      <c r="J4380" s="1650">
        <v>199726043382</v>
      </c>
    </row>
    <row r="4381" spans="1:10">
      <c r="A4381" s="13" t="s">
        <v>11412</v>
      </c>
      <c r="B4381" s="13" t="s">
        <v>11292</v>
      </c>
      <c r="C4381" s="13" t="s">
        <v>11369</v>
      </c>
      <c r="D4381" s="1608">
        <v>407.03</v>
      </c>
      <c r="E4381" s="210">
        <f>VLOOKUP(A4381,'Lead Sheet'!A:B,2,0)</f>
        <v>0</v>
      </c>
      <c r="F4381" s="1608">
        <f t="shared" si="68"/>
        <v>0</v>
      </c>
      <c r="G4381" s="1648">
        <v>10</v>
      </c>
      <c r="H4381" s="1648">
        <v>100</v>
      </c>
      <c r="I4381" s="1648"/>
      <c r="J4381" s="1650">
        <v>199726043399</v>
      </c>
    </row>
    <row r="4382" spans="1:10">
      <c r="A4382" s="13" t="s">
        <v>11412</v>
      </c>
      <c r="B4382" s="13" t="s">
        <v>11293</v>
      </c>
      <c r="C4382" s="13" t="s">
        <v>11370</v>
      </c>
      <c r="D4382" s="1608">
        <v>504.52</v>
      </c>
      <c r="E4382" s="210">
        <f>VLOOKUP(A4382,'Lead Sheet'!A:B,2,0)</f>
        <v>0</v>
      </c>
      <c r="F4382" s="1608">
        <f t="shared" si="68"/>
        <v>0</v>
      </c>
      <c r="G4382" s="1648">
        <v>5</v>
      </c>
      <c r="H4382" s="1648">
        <v>100</v>
      </c>
      <c r="I4382" s="1648"/>
      <c r="J4382" s="1650">
        <v>199726043405</v>
      </c>
    </row>
    <row r="4383" spans="1:10">
      <c r="A4383" s="13" t="s">
        <v>11412</v>
      </c>
      <c r="B4383" s="13" t="s">
        <v>11294</v>
      </c>
      <c r="C4383" s="13" t="s">
        <v>11371</v>
      </c>
      <c r="D4383" s="1608">
        <v>530.12</v>
      </c>
      <c r="E4383" s="210">
        <f>VLOOKUP(A4383,'Lead Sheet'!A:B,2,0)</f>
        <v>0</v>
      </c>
      <c r="F4383" s="1608">
        <f t="shared" si="68"/>
        <v>0</v>
      </c>
      <c r="G4383" s="1648">
        <v>1</v>
      </c>
      <c r="H4383" s="1648">
        <v>50</v>
      </c>
      <c r="I4383" s="1648"/>
      <c r="J4383" s="1650">
        <v>199726043412</v>
      </c>
    </row>
    <row r="4384" spans="1:10">
      <c r="A4384" s="13" t="s">
        <v>11412</v>
      </c>
      <c r="B4384" s="13" t="s">
        <v>11295</v>
      </c>
      <c r="C4384" s="13" t="s">
        <v>11372</v>
      </c>
      <c r="D4384" s="1608">
        <v>814.05</v>
      </c>
      <c r="E4384" s="210">
        <f>VLOOKUP(A4384,'Lead Sheet'!A:B,2,0)</f>
        <v>0</v>
      </c>
      <c r="F4384" s="1608">
        <f t="shared" si="68"/>
        <v>0</v>
      </c>
      <c r="G4384" s="1648">
        <v>1</v>
      </c>
      <c r="H4384" s="1648">
        <v>50</v>
      </c>
      <c r="I4384" s="1648"/>
      <c r="J4384" s="1650">
        <v>199726043429</v>
      </c>
    </row>
    <row r="4385" spans="1:10">
      <c r="A4385" s="13" t="s">
        <v>11412</v>
      </c>
      <c r="B4385" s="13" t="s">
        <v>11374</v>
      </c>
      <c r="C4385" s="13" t="s">
        <v>11386</v>
      </c>
      <c r="D4385" s="1608">
        <v>1070.9100000000001</v>
      </c>
      <c r="E4385" s="210">
        <f>VLOOKUP(A4385,'Lead Sheet'!A:B,2,0)</f>
        <v>0</v>
      </c>
      <c r="F4385" s="1608">
        <f t="shared" si="68"/>
        <v>0</v>
      </c>
      <c r="G4385" s="1648">
        <v>1</v>
      </c>
      <c r="H4385" s="1648">
        <v>10</v>
      </c>
      <c r="I4385" s="1648"/>
      <c r="J4385" s="1650">
        <v>199726043443</v>
      </c>
    </row>
    <row r="4386" spans="1:10">
      <c r="A4386" s="13" t="s">
        <v>11412</v>
      </c>
      <c r="B4386" s="13" t="s">
        <v>11375</v>
      </c>
      <c r="C4386" s="13" t="s">
        <v>11387</v>
      </c>
      <c r="D4386" s="1608">
        <v>196.54999999999998</v>
      </c>
      <c r="E4386" s="210">
        <f>VLOOKUP(A4386,'Lead Sheet'!A:B,2,0)</f>
        <v>0</v>
      </c>
      <c r="F4386" s="1608">
        <f t="shared" si="68"/>
        <v>0</v>
      </c>
      <c r="G4386" s="1648">
        <v>10</v>
      </c>
      <c r="H4386" s="1648">
        <v>100</v>
      </c>
      <c r="I4386" s="1648"/>
      <c r="J4386" s="1650">
        <v>199726043450</v>
      </c>
    </row>
    <row r="4387" spans="1:10">
      <c r="A4387" s="13" t="s">
        <v>11412</v>
      </c>
      <c r="B4387" s="13" t="s">
        <v>11376</v>
      </c>
      <c r="C4387" s="13" t="s">
        <v>11388</v>
      </c>
      <c r="D4387" s="1608">
        <v>225.35</v>
      </c>
      <c r="E4387" s="210">
        <f>VLOOKUP(A4387,'Lead Sheet'!A:B,2,0)</f>
        <v>0</v>
      </c>
      <c r="F4387" s="1608">
        <f t="shared" si="68"/>
        <v>0</v>
      </c>
      <c r="G4387" s="1648">
        <v>10</v>
      </c>
      <c r="H4387" s="1648">
        <v>250</v>
      </c>
      <c r="I4387" s="1648"/>
      <c r="J4387" s="1650">
        <v>199726043467</v>
      </c>
    </row>
    <row r="4388" spans="1:10">
      <c r="A4388" s="13" t="s">
        <v>11412</v>
      </c>
      <c r="B4388" s="13" t="s">
        <v>11377</v>
      </c>
      <c r="C4388" s="13" t="s">
        <v>11389</v>
      </c>
      <c r="D4388" s="1608">
        <v>0</v>
      </c>
      <c r="E4388" s="210">
        <f>VLOOKUP(A4388,'Lead Sheet'!A:B,2,0)</f>
        <v>0</v>
      </c>
      <c r="F4388" s="1608">
        <f t="shared" si="68"/>
        <v>0</v>
      </c>
      <c r="G4388" s="1648">
        <v>5</v>
      </c>
      <c r="H4388" s="1648">
        <v>100</v>
      </c>
      <c r="I4388" s="1648"/>
      <c r="J4388" s="1650">
        <v>199726043474</v>
      </c>
    </row>
    <row r="4389" spans="1:10">
      <c r="A4389" s="13" t="s">
        <v>11412</v>
      </c>
      <c r="B4389" s="13" t="s">
        <v>11378</v>
      </c>
      <c r="C4389" s="13" t="s">
        <v>11390</v>
      </c>
      <c r="D4389" s="1608">
        <v>237.10999999999999</v>
      </c>
      <c r="E4389" s="210">
        <f>VLOOKUP(A4389,'Lead Sheet'!A:B,2,0)</f>
        <v>0</v>
      </c>
      <c r="F4389" s="1608">
        <f t="shared" si="68"/>
        <v>0</v>
      </c>
      <c r="G4389" s="1648">
        <v>10</v>
      </c>
      <c r="H4389" s="1648">
        <v>100</v>
      </c>
      <c r="I4389" s="1648"/>
      <c r="J4389" s="1650">
        <v>199726043481</v>
      </c>
    </row>
    <row r="4390" spans="1:10">
      <c r="A4390" s="13" t="s">
        <v>11412</v>
      </c>
      <c r="B4390" s="13" t="s">
        <v>11379</v>
      </c>
      <c r="C4390" s="13" t="s">
        <v>11391</v>
      </c>
      <c r="D4390" s="1608">
        <v>0</v>
      </c>
      <c r="E4390" s="210">
        <f>VLOOKUP(A4390,'Lead Sheet'!A:B,2,0)</f>
        <v>0</v>
      </c>
      <c r="F4390" s="1608">
        <f t="shared" si="68"/>
        <v>0</v>
      </c>
      <c r="G4390" s="1648">
        <v>5</v>
      </c>
      <c r="H4390" s="1648">
        <v>50</v>
      </c>
      <c r="I4390" s="1648"/>
      <c r="J4390" s="1650">
        <v>199726043498</v>
      </c>
    </row>
    <row r="4391" spans="1:10">
      <c r="A4391" s="13" t="s">
        <v>11412</v>
      </c>
      <c r="B4391" s="13" t="s">
        <v>11380</v>
      </c>
      <c r="C4391" s="13" t="s">
        <v>11392</v>
      </c>
      <c r="D4391" s="1608">
        <v>68.690000000000012</v>
      </c>
      <c r="E4391" s="210">
        <f>VLOOKUP(A4391,'Lead Sheet'!A:B,2,0)</f>
        <v>0</v>
      </c>
      <c r="F4391" s="1608">
        <f t="shared" si="68"/>
        <v>0</v>
      </c>
      <c r="G4391" s="1648">
        <v>50</v>
      </c>
      <c r="H4391" s="1648">
        <v>500</v>
      </c>
      <c r="I4391" s="1648"/>
      <c r="J4391" s="1650">
        <v>199726043504</v>
      </c>
    </row>
    <row r="4392" spans="1:10">
      <c r="A4392" s="13" t="s">
        <v>11412</v>
      </c>
      <c r="B4392" s="13" t="s">
        <v>11381</v>
      </c>
      <c r="C4392" s="13" t="s">
        <v>11393</v>
      </c>
      <c r="D4392" s="1608">
        <v>0</v>
      </c>
      <c r="E4392" s="210">
        <f>VLOOKUP(A4392,'Lead Sheet'!A:B,2,0)</f>
        <v>0</v>
      </c>
      <c r="F4392" s="1608">
        <f t="shared" si="68"/>
        <v>0</v>
      </c>
      <c r="G4392" s="1648">
        <v>10</v>
      </c>
      <c r="H4392" s="1648">
        <v>250</v>
      </c>
      <c r="I4392" s="1648"/>
      <c r="J4392" s="1650">
        <v>199726043511</v>
      </c>
    </row>
    <row r="4393" spans="1:10">
      <c r="A4393" s="13" t="s">
        <v>11412</v>
      </c>
      <c r="B4393" s="13" t="s">
        <v>11382</v>
      </c>
      <c r="C4393" s="13" t="s">
        <v>11394</v>
      </c>
      <c r="D4393" s="1608">
        <v>0</v>
      </c>
      <c r="E4393" s="210">
        <f>VLOOKUP(A4393,'Lead Sheet'!A:B,2,0)</f>
        <v>0</v>
      </c>
      <c r="F4393" s="1608">
        <f t="shared" si="68"/>
        <v>0</v>
      </c>
      <c r="G4393" s="1648">
        <v>5</v>
      </c>
      <c r="H4393" s="1648">
        <v>200</v>
      </c>
      <c r="I4393" s="1648"/>
      <c r="J4393" s="1650">
        <v>199726043528</v>
      </c>
    </row>
    <row r="4394" spans="1:10">
      <c r="A4394" s="13" t="s">
        <v>11412</v>
      </c>
      <c r="B4394" s="13" t="s">
        <v>665</v>
      </c>
      <c r="C4394" s="13" t="s">
        <v>11395</v>
      </c>
      <c r="D4394" s="1608">
        <v>354.42</v>
      </c>
      <c r="E4394" s="210">
        <f>VLOOKUP(A4394,'Lead Sheet'!A:B,2,0)</f>
        <v>0</v>
      </c>
      <c r="F4394" s="1608">
        <f t="shared" si="68"/>
        <v>0</v>
      </c>
      <c r="G4394" s="1648">
        <v>1</v>
      </c>
      <c r="H4394" s="1648">
        <v>50</v>
      </c>
      <c r="I4394" s="1648"/>
      <c r="J4394" s="1650">
        <v>199726039958</v>
      </c>
    </row>
    <row r="4395" spans="1:10">
      <c r="A4395" s="13" t="s">
        <v>11412</v>
      </c>
      <c r="B4395" s="13" t="s">
        <v>11398</v>
      </c>
      <c r="C4395" s="13" t="s">
        <v>11400</v>
      </c>
      <c r="D4395" s="1608">
        <v>52.76</v>
      </c>
      <c r="E4395" s="210">
        <f>VLOOKUP(A4395,'Lead Sheet'!A:B,2,0)</f>
        <v>0</v>
      </c>
      <c r="F4395" s="1608">
        <f t="shared" si="68"/>
        <v>0</v>
      </c>
      <c r="G4395" s="1648">
        <v>10</v>
      </c>
      <c r="H4395" s="1648">
        <v>1000</v>
      </c>
      <c r="I4395" s="1648"/>
      <c r="J4395" s="1650">
        <v>199726043542</v>
      </c>
    </row>
    <row r="4396" spans="1:10">
      <c r="A4396" s="13" t="s">
        <v>11412</v>
      </c>
      <c r="B4396" s="13" t="s">
        <v>11399</v>
      </c>
      <c r="C4396" s="13" t="s">
        <v>11401</v>
      </c>
      <c r="D4396" s="1608">
        <v>62.5</v>
      </c>
      <c r="E4396" s="210">
        <f>VLOOKUP(A4396,'Lead Sheet'!A:B,2,0)</f>
        <v>0</v>
      </c>
      <c r="F4396" s="1608">
        <f t="shared" si="68"/>
        <v>0</v>
      </c>
      <c r="G4396" s="1648">
        <v>25</v>
      </c>
      <c r="H4396" s="1648">
        <v>500</v>
      </c>
      <c r="I4396" s="1648"/>
      <c r="J4396" s="1650">
        <v>199726043559</v>
      </c>
    </row>
    <row r="4397" spans="1:10">
      <c r="A4397" s="13" t="s">
        <v>2839</v>
      </c>
      <c r="B4397" s="13" t="s">
        <v>2120</v>
      </c>
      <c r="C4397" s="13" t="s">
        <v>9004</v>
      </c>
      <c r="D4397" s="1608">
        <v>6.74</v>
      </c>
      <c r="E4397" s="210">
        <f>VLOOKUP(A4397,'Lead Sheet'!A:B,2,0)</f>
        <v>0</v>
      </c>
      <c r="F4397" s="1608">
        <f t="shared" si="68"/>
        <v>0</v>
      </c>
      <c r="G4397" s="1648">
        <v>10</v>
      </c>
      <c r="H4397" s="1648">
        <v>400</v>
      </c>
      <c r="I4397" s="1648"/>
      <c r="J4397" s="1650">
        <v>199726043566</v>
      </c>
    </row>
    <row r="4398" spans="1:10">
      <c r="A4398" s="13" t="s">
        <v>2839</v>
      </c>
      <c r="B4398" s="13" t="s">
        <v>2121</v>
      </c>
      <c r="C4398" s="13" t="s">
        <v>9005</v>
      </c>
      <c r="D4398" s="1608">
        <v>10.17</v>
      </c>
      <c r="E4398" s="210">
        <f>VLOOKUP(A4398,'Lead Sheet'!A:B,2,0)</f>
        <v>0</v>
      </c>
      <c r="F4398" s="1608">
        <f t="shared" si="68"/>
        <v>0</v>
      </c>
      <c r="G4398" s="1648">
        <v>10</v>
      </c>
      <c r="H4398" s="1648">
        <v>160</v>
      </c>
      <c r="I4398" s="1648"/>
      <c r="J4398" s="1650">
        <v>199726043573</v>
      </c>
    </row>
    <row r="4399" spans="1:10">
      <c r="A4399" s="13" t="s">
        <v>2839</v>
      </c>
      <c r="B4399" s="13" t="s">
        <v>2122</v>
      </c>
      <c r="C4399" s="13" t="s">
        <v>9006</v>
      </c>
      <c r="D4399" s="1608">
        <v>20.399999999999999</v>
      </c>
      <c r="E4399" s="210">
        <f>VLOOKUP(A4399,'Lead Sheet'!A:B,2,0)</f>
        <v>0</v>
      </c>
      <c r="F4399" s="1608">
        <f t="shared" si="68"/>
        <v>0</v>
      </c>
      <c r="G4399" s="1648">
        <v>5</v>
      </c>
      <c r="H4399" s="1648">
        <v>150</v>
      </c>
      <c r="I4399" s="1648"/>
      <c r="J4399" s="1650">
        <v>199726043580</v>
      </c>
    </row>
    <row r="4400" spans="1:10">
      <c r="A4400" s="13" t="s">
        <v>2839</v>
      </c>
      <c r="B4400" s="13" t="s">
        <v>2123</v>
      </c>
      <c r="C4400" s="13" t="s">
        <v>9007</v>
      </c>
      <c r="D4400" s="1608">
        <v>26.28</v>
      </c>
      <c r="E4400" s="210">
        <f>VLOOKUP(A4400,'Lead Sheet'!A:B,2,0)</f>
        <v>0</v>
      </c>
      <c r="F4400" s="1608">
        <f t="shared" si="68"/>
        <v>0</v>
      </c>
      <c r="G4400" s="1648">
        <v>1</v>
      </c>
      <c r="H4400" s="1648">
        <v>80</v>
      </c>
      <c r="I4400" s="1648"/>
      <c r="J4400" s="1650">
        <v>199726043597</v>
      </c>
    </row>
    <row r="4401" spans="1:10">
      <c r="A4401" s="13" t="s">
        <v>2839</v>
      </c>
      <c r="B4401" s="13" t="s">
        <v>2124</v>
      </c>
      <c r="C4401" s="13" t="s">
        <v>9008</v>
      </c>
      <c r="D4401" s="1608">
        <v>48</v>
      </c>
      <c r="E4401" s="210">
        <f>VLOOKUP(A4401,'Lead Sheet'!A:B,2,0)</f>
        <v>0</v>
      </c>
      <c r="F4401" s="1608">
        <f t="shared" si="68"/>
        <v>0</v>
      </c>
      <c r="G4401" s="1648">
        <v>1</v>
      </c>
      <c r="H4401" s="1648">
        <v>48</v>
      </c>
      <c r="I4401" s="1648"/>
      <c r="J4401" s="1650">
        <v>199726043603</v>
      </c>
    </row>
    <row r="4402" spans="1:10">
      <c r="A4402" s="13" t="s">
        <v>2839</v>
      </c>
      <c r="B4402" s="13" t="s">
        <v>2125</v>
      </c>
      <c r="C4402" s="13" t="s">
        <v>9009</v>
      </c>
      <c r="D4402" s="1608">
        <v>61.18</v>
      </c>
      <c r="E4402" s="210">
        <f>VLOOKUP(A4402,'Lead Sheet'!A:B,2,0)</f>
        <v>0</v>
      </c>
      <c r="F4402" s="1608">
        <f t="shared" si="68"/>
        <v>0</v>
      </c>
      <c r="G4402" s="1648">
        <v>1</v>
      </c>
      <c r="H4402" s="1648">
        <v>30</v>
      </c>
      <c r="I4402" s="1648"/>
      <c r="J4402" s="1650">
        <v>199726043610</v>
      </c>
    </row>
    <row r="4403" spans="1:10">
      <c r="A4403" s="13" t="s">
        <v>2839</v>
      </c>
      <c r="B4403" s="13" t="s">
        <v>2126</v>
      </c>
      <c r="C4403" s="13" t="s">
        <v>9010</v>
      </c>
      <c r="D4403" s="1608">
        <v>195.47</v>
      </c>
      <c r="E4403" s="210">
        <f>VLOOKUP(A4403,'Lead Sheet'!A:B,2,0)</f>
        <v>0</v>
      </c>
      <c r="F4403" s="1608">
        <f t="shared" si="68"/>
        <v>0</v>
      </c>
      <c r="G4403" s="1648">
        <v>1</v>
      </c>
      <c r="H4403" s="1648">
        <v>14</v>
      </c>
      <c r="I4403" s="1648"/>
      <c r="J4403" s="1650">
        <v>199726043627</v>
      </c>
    </row>
    <row r="4404" spans="1:10">
      <c r="A4404" s="13" t="s">
        <v>2839</v>
      </c>
      <c r="B4404" s="13" t="s">
        <v>2127</v>
      </c>
      <c r="C4404" s="13" t="s">
        <v>9011</v>
      </c>
      <c r="D4404" s="1608">
        <v>249.12</v>
      </c>
      <c r="E4404" s="210">
        <f>VLOOKUP(A4404,'Lead Sheet'!A:B,2,0)</f>
        <v>0</v>
      </c>
      <c r="F4404" s="1608">
        <f t="shared" si="68"/>
        <v>0</v>
      </c>
      <c r="G4404" s="1648">
        <v>1</v>
      </c>
      <c r="H4404" s="1648">
        <v>10</v>
      </c>
      <c r="I4404" s="1648"/>
      <c r="J4404" s="1650">
        <v>199726043634</v>
      </c>
    </row>
    <row r="4405" spans="1:10">
      <c r="A4405" s="13" t="s">
        <v>2839</v>
      </c>
      <c r="B4405" s="13" t="s">
        <v>2128</v>
      </c>
      <c r="C4405" s="13" t="s">
        <v>9012</v>
      </c>
      <c r="D4405" s="1608">
        <v>352.36</v>
      </c>
      <c r="E4405" s="210">
        <f>VLOOKUP(A4405,'Lead Sheet'!A:B,2,0)</f>
        <v>0</v>
      </c>
      <c r="F4405" s="1608">
        <f t="shared" si="68"/>
        <v>0</v>
      </c>
      <c r="G4405" s="1648">
        <v>1</v>
      </c>
      <c r="H4405" s="1648">
        <v>4</v>
      </c>
      <c r="I4405" s="1648"/>
      <c r="J4405" s="1650">
        <v>199726043641</v>
      </c>
    </row>
    <row r="4406" spans="1:10">
      <c r="A4406" s="13" t="s">
        <v>2839</v>
      </c>
      <c r="B4406" s="13" t="s">
        <v>2111</v>
      </c>
      <c r="C4406" s="13" t="s">
        <v>9013</v>
      </c>
      <c r="D4406" s="1608">
        <v>16.670000000000002</v>
      </c>
      <c r="E4406" s="210">
        <f>VLOOKUP(A4406,'Lead Sheet'!A:B,2,0)</f>
        <v>0</v>
      </c>
      <c r="F4406" s="1608">
        <f t="shared" si="68"/>
        <v>0</v>
      </c>
      <c r="G4406" s="1648">
        <v>10</v>
      </c>
      <c r="H4406" s="1648">
        <v>400</v>
      </c>
      <c r="I4406" s="1648"/>
      <c r="J4406" s="1650">
        <v>199726043658</v>
      </c>
    </row>
    <row r="4407" spans="1:10">
      <c r="A4407" s="13" t="s">
        <v>2839</v>
      </c>
      <c r="B4407" s="13" t="s">
        <v>2112</v>
      </c>
      <c r="C4407" s="13" t="s">
        <v>9014</v>
      </c>
      <c r="D4407" s="1608">
        <v>21.880000000000003</v>
      </c>
      <c r="E4407" s="210">
        <f>VLOOKUP(A4407,'Lead Sheet'!A:B,2,0)</f>
        <v>0</v>
      </c>
      <c r="F4407" s="1608">
        <f t="shared" si="68"/>
        <v>0</v>
      </c>
      <c r="G4407" s="1648">
        <v>10</v>
      </c>
      <c r="H4407" s="1648">
        <v>160</v>
      </c>
      <c r="I4407" s="1648"/>
      <c r="J4407" s="1650">
        <v>199726043665</v>
      </c>
    </row>
    <row r="4408" spans="1:10">
      <c r="A4408" s="13" t="s">
        <v>2839</v>
      </c>
      <c r="B4408" s="13" t="s">
        <v>2113</v>
      </c>
      <c r="C4408" s="13" t="s">
        <v>9015</v>
      </c>
      <c r="D4408" s="1608">
        <v>27.830000000000002</v>
      </c>
      <c r="E4408" s="210">
        <f>VLOOKUP(A4408,'Lead Sheet'!A:B,2,0)</f>
        <v>0</v>
      </c>
      <c r="F4408" s="1608">
        <f t="shared" si="68"/>
        <v>0</v>
      </c>
      <c r="G4408" s="1648">
        <v>5</v>
      </c>
      <c r="H4408" s="1648">
        <v>150</v>
      </c>
      <c r="I4408" s="1648"/>
      <c r="J4408" s="1650">
        <v>199726043672</v>
      </c>
    </row>
    <row r="4409" spans="1:10">
      <c r="A4409" s="13" t="s">
        <v>2839</v>
      </c>
      <c r="B4409" s="13" t="s">
        <v>2114</v>
      </c>
      <c r="C4409" s="13" t="s">
        <v>9016</v>
      </c>
      <c r="D4409" s="1608">
        <v>43.1</v>
      </c>
      <c r="E4409" s="210">
        <f>VLOOKUP(A4409,'Lead Sheet'!A:B,2,0)</f>
        <v>0</v>
      </c>
      <c r="F4409" s="1608">
        <f t="shared" si="68"/>
        <v>0</v>
      </c>
      <c r="G4409" s="1648">
        <v>1</v>
      </c>
      <c r="H4409" s="1648">
        <v>80</v>
      </c>
      <c r="I4409" s="1648"/>
      <c r="J4409" s="1650">
        <v>199726043689</v>
      </c>
    </row>
    <row r="4410" spans="1:10">
      <c r="A4410" s="13" t="s">
        <v>2839</v>
      </c>
      <c r="B4410" s="13" t="s">
        <v>2115</v>
      </c>
      <c r="C4410" s="13" t="s">
        <v>9017</v>
      </c>
      <c r="D4410" s="1608">
        <v>65.150000000000006</v>
      </c>
      <c r="E4410" s="210">
        <f>VLOOKUP(A4410,'Lead Sheet'!A:B,2,0)</f>
        <v>0</v>
      </c>
      <c r="F4410" s="1608">
        <f t="shared" si="68"/>
        <v>0</v>
      </c>
      <c r="G4410" s="1648">
        <v>1</v>
      </c>
      <c r="H4410" s="1648">
        <v>48</v>
      </c>
      <c r="I4410" s="1648"/>
      <c r="J4410" s="1650">
        <v>199726043696</v>
      </c>
    </row>
    <row r="4411" spans="1:10">
      <c r="A4411" s="13" t="s">
        <v>2839</v>
      </c>
      <c r="B4411" s="13" t="s">
        <v>2116</v>
      </c>
      <c r="C4411" s="13" t="s">
        <v>9018</v>
      </c>
      <c r="D4411" s="1608">
        <v>74.400000000000006</v>
      </c>
      <c r="E4411" s="210">
        <f>VLOOKUP(A4411,'Lead Sheet'!A:B,2,0)</f>
        <v>0</v>
      </c>
      <c r="F4411" s="1608">
        <f t="shared" si="68"/>
        <v>0</v>
      </c>
      <c r="G4411" s="1648">
        <v>1</v>
      </c>
      <c r="H4411" s="1648">
        <v>30</v>
      </c>
      <c r="I4411" s="1648"/>
      <c r="J4411" s="1650">
        <v>199726043702</v>
      </c>
    </row>
    <row r="4412" spans="1:10">
      <c r="A4412" s="13" t="s">
        <v>2839</v>
      </c>
      <c r="B4412" s="13" t="s">
        <v>2117</v>
      </c>
      <c r="C4412" s="13" t="s">
        <v>9019</v>
      </c>
      <c r="D4412" s="1608">
        <v>194.29</v>
      </c>
      <c r="E4412" s="210">
        <f>VLOOKUP(A4412,'Lead Sheet'!A:B,2,0)</f>
        <v>0</v>
      </c>
      <c r="F4412" s="1608">
        <f t="shared" si="68"/>
        <v>0</v>
      </c>
      <c r="G4412" s="1648">
        <v>1</v>
      </c>
      <c r="H4412" s="1648">
        <v>14</v>
      </c>
      <c r="I4412" s="1648"/>
      <c r="J4412" s="1650">
        <v>199726043719</v>
      </c>
    </row>
    <row r="4413" spans="1:10">
      <c r="A4413" s="13" t="s">
        <v>2839</v>
      </c>
      <c r="B4413" s="13" t="s">
        <v>2118</v>
      </c>
      <c r="C4413" s="13" t="s">
        <v>9020</v>
      </c>
      <c r="D4413" s="1608">
        <v>251.01999999999998</v>
      </c>
      <c r="E4413" s="210">
        <f>VLOOKUP(A4413,'Lead Sheet'!A:B,2,0)</f>
        <v>0</v>
      </c>
      <c r="F4413" s="1608">
        <f t="shared" si="68"/>
        <v>0</v>
      </c>
      <c r="G4413" s="1648">
        <v>1</v>
      </c>
      <c r="H4413" s="1648">
        <v>10</v>
      </c>
      <c r="I4413" s="1648"/>
      <c r="J4413" s="1650">
        <v>199726043726</v>
      </c>
    </row>
    <row r="4414" spans="1:10">
      <c r="A4414" s="13" t="s">
        <v>2839</v>
      </c>
      <c r="B4414" s="13" t="s">
        <v>2119</v>
      </c>
      <c r="C4414" s="13" t="s">
        <v>9021</v>
      </c>
      <c r="D4414" s="1608">
        <v>345.03999999999996</v>
      </c>
      <c r="E4414" s="210">
        <f>VLOOKUP(A4414,'Lead Sheet'!A:B,2,0)</f>
        <v>0</v>
      </c>
      <c r="F4414" s="1608">
        <f t="shared" si="68"/>
        <v>0</v>
      </c>
      <c r="G4414" s="1648">
        <v>1</v>
      </c>
      <c r="H4414" s="1648">
        <v>4</v>
      </c>
      <c r="I4414" s="1648"/>
      <c r="J4414" s="1650">
        <v>199726043733</v>
      </c>
    </row>
    <row r="4415" spans="1:10">
      <c r="A4415" s="13" t="s">
        <v>2839</v>
      </c>
      <c r="B4415" s="13" t="s">
        <v>2129</v>
      </c>
      <c r="C4415" s="13" t="s">
        <v>9022</v>
      </c>
      <c r="D4415" s="1608">
        <v>30.770000000000003</v>
      </c>
      <c r="E4415" s="210">
        <f>VLOOKUP(A4415,'Lead Sheet'!A:B,2,0)</f>
        <v>0</v>
      </c>
      <c r="F4415" s="1608">
        <f t="shared" si="68"/>
        <v>0</v>
      </c>
      <c r="G4415" s="1648">
        <v>10</v>
      </c>
      <c r="H4415" s="1648">
        <v>300</v>
      </c>
      <c r="I4415" s="1648"/>
      <c r="J4415" s="1650">
        <v>199726043740</v>
      </c>
    </row>
    <row r="4416" spans="1:10">
      <c r="A4416" s="13" t="s">
        <v>2839</v>
      </c>
      <c r="B4416" s="13" t="s">
        <v>2130</v>
      </c>
      <c r="C4416" s="13" t="s">
        <v>9023</v>
      </c>
      <c r="D4416" s="1608">
        <v>55.669999999999995</v>
      </c>
      <c r="E4416" s="210">
        <f>VLOOKUP(A4416,'Lead Sheet'!A:B,2,0)</f>
        <v>0</v>
      </c>
      <c r="F4416" s="1608">
        <f t="shared" si="68"/>
        <v>0</v>
      </c>
      <c r="G4416" s="1648">
        <v>10</v>
      </c>
      <c r="H4416" s="1648">
        <v>200</v>
      </c>
      <c r="I4416" s="1648"/>
      <c r="J4416" s="1650">
        <v>199726043757</v>
      </c>
    </row>
    <row r="4417" spans="1:10">
      <c r="A4417" s="13" t="s">
        <v>2839</v>
      </c>
      <c r="B4417" s="13" t="s">
        <v>2131</v>
      </c>
      <c r="C4417" s="13" t="s">
        <v>9024</v>
      </c>
      <c r="D4417" s="1608">
        <v>35.979999999999997</v>
      </c>
      <c r="E4417" s="210">
        <f>VLOOKUP(A4417,'Lead Sheet'!A:B,2,0)</f>
        <v>0</v>
      </c>
      <c r="F4417" s="1608">
        <f t="shared" si="68"/>
        <v>0</v>
      </c>
      <c r="G4417" s="1648">
        <v>10</v>
      </c>
      <c r="H4417" s="1648">
        <v>160</v>
      </c>
      <c r="I4417" s="1648"/>
      <c r="J4417" s="1650">
        <v>199726043764</v>
      </c>
    </row>
    <row r="4418" spans="1:10">
      <c r="A4418" s="13" t="s">
        <v>2839</v>
      </c>
      <c r="B4418" s="13" t="s">
        <v>2132</v>
      </c>
      <c r="C4418" s="13" t="s">
        <v>9025</v>
      </c>
      <c r="D4418" s="1608">
        <v>82.27000000000001</v>
      </c>
      <c r="E4418" s="210">
        <f>VLOOKUP(A4418,'Lead Sheet'!A:B,2,0)</f>
        <v>0</v>
      </c>
      <c r="F4418" s="1608">
        <f t="shared" si="68"/>
        <v>0</v>
      </c>
      <c r="G4418" s="1648">
        <v>1</v>
      </c>
      <c r="H4418" s="1648">
        <v>80</v>
      </c>
      <c r="I4418" s="1648"/>
      <c r="J4418" s="1650">
        <v>199726043771</v>
      </c>
    </row>
    <row r="4419" spans="1:10">
      <c r="A4419" s="13" t="s">
        <v>2839</v>
      </c>
      <c r="B4419" s="13" t="s">
        <v>2133</v>
      </c>
      <c r="C4419" s="13" t="s">
        <v>9026</v>
      </c>
      <c r="D4419" s="1608">
        <v>54.18</v>
      </c>
      <c r="E4419" s="210">
        <f>VLOOKUP(A4419,'Lead Sheet'!A:B,2,0)</f>
        <v>0</v>
      </c>
      <c r="F4419" s="1608">
        <f t="shared" ref="F4419:F4482" si="69">IFERROR(D4419*E4419,"NET")</f>
        <v>0</v>
      </c>
      <c r="G4419" s="1648">
        <v>1</v>
      </c>
      <c r="H4419" s="1648">
        <v>80</v>
      </c>
      <c r="I4419" s="1648"/>
      <c r="J4419" s="1650">
        <v>199726043788</v>
      </c>
    </row>
    <row r="4420" spans="1:10">
      <c r="A4420" s="13" t="s">
        <v>2839</v>
      </c>
      <c r="B4420" s="13" t="s">
        <v>2134</v>
      </c>
      <c r="C4420" s="13" t="s">
        <v>9027</v>
      </c>
      <c r="D4420" s="1608">
        <v>98.27000000000001</v>
      </c>
      <c r="E4420" s="210">
        <f>VLOOKUP(A4420,'Lead Sheet'!A:B,2,0)</f>
        <v>0</v>
      </c>
      <c r="F4420" s="1608">
        <f t="shared" si="69"/>
        <v>0</v>
      </c>
      <c r="G4420" s="1648">
        <v>1</v>
      </c>
      <c r="H4420" s="1648">
        <v>70</v>
      </c>
      <c r="I4420" s="1648"/>
      <c r="J4420" s="1650">
        <v>199726043795</v>
      </c>
    </row>
    <row r="4421" spans="1:10">
      <c r="A4421" s="13" t="s">
        <v>2839</v>
      </c>
      <c r="B4421" s="13" t="s">
        <v>2135</v>
      </c>
      <c r="C4421" s="13" t="s">
        <v>9028</v>
      </c>
      <c r="D4421" s="1608">
        <v>88.26</v>
      </c>
      <c r="E4421" s="210">
        <f>VLOOKUP(A4421,'Lead Sheet'!A:B,2,0)</f>
        <v>0</v>
      </c>
      <c r="F4421" s="1608">
        <f t="shared" si="69"/>
        <v>0</v>
      </c>
      <c r="G4421" s="1648">
        <v>1</v>
      </c>
      <c r="H4421" s="1648">
        <v>70</v>
      </c>
      <c r="I4421" s="1648"/>
      <c r="J4421" s="1650">
        <v>199726043801</v>
      </c>
    </row>
    <row r="4422" spans="1:10">
      <c r="A4422" s="13" t="s">
        <v>2839</v>
      </c>
      <c r="B4422" s="13" t="s">
        <v>2136</v>
      </c>
      <c r="C4422" s="13" t="s">
        <v>9029</v>
      </c>
      <c r="D4422" s="1608">
        <v>78.14</v>
      </c>
      <c r="E4422" s="210">
        <f>VLOOKUP(A4422,'Lead Sheet'!A:B,2,0)</f>
        <v>0</v>
      </c>
      <c r="F4422" s="1608">
        <f t="shared" si="69"/>
        <v>0</v>
      </c>
      <c r="G4422" s="1648">
        <v>1</v>
      </c>
      <c r="H4422" s="1648">
        <v>60</v>
      </c>
      <c r="I4422" s="1648"/>
      <c r="J4422" s="1650">
        <v>199726043818</v>
      </c>
    </row>
    <row r="4423" spans="1:10">
      <c r="A4423" s="13" t="s">
        <v>2839</v>
      </c>
      <c r="B4423" s="13" t="s">
        <v>2137</v>
      </c>
      <c r="C4423" s="13" t="s">
        <v>9030</v>
      </c>
      <c r="D4423" s="1608">
        <v>93.48</v>
      </c>
      <c r="E4423" s="210">
        <f>VLOOKUP(A4423,'Lead Sheet'!A:B,2,0)</f>
        <v>0</v>
      </c>
      <c r="F4423" s="1608">
        <f t="shared" si="69"/>
        <v>0</v>
      </c>
      <c r="G4423" s="1648">
        <v>1</v>
      </c>
      <c r="H4423" s="1648">
        <v>40</v>
      </c>
      <c r="I4423" s="1648"/>
      <c r="J4423" s="1650">
        <v>199726043825</v>
      </c>
    </row>
    <row r="4424" spans="1:10">
      <c r="A4424" s="13" t="s">
        <v>2839</v>
      </c>
      <c r="B4424" s="13" t="s">
        <v>2138</v>
      </c>
      <c r="C4424" s="13" t="s">
        <v>9031</v>
      </c>
      <c r="D4424" s="1608">
        <v>136.07</v>
      </c>
      <c r="E4424" s="210">
        <f>VLOOKUP(A4424,'Lead Sheet'!A:B,2,0)</f>
        <v>0</v>
      </c>
      <c r="F4424" s="1608">
        <f t="shared" si="69"/>
        <v>0</v>
      </c>
      <c r="G4424" s="1648">
        <v>1</v>
      </c>
      <c r="H4424" s="1648">
        <v>40</v>
      </c>
      <c r="I4424" s="1648"/>
      <c r="J4424" s="1650">
        <v>199726043832</v>
      </c>
    </row>
    <row r="4425" spans="1:10">
      <c r="A4425" s="13" t="s">
        <v>2839</v>
      </c>
      <c r="B4425" s="13" t="s">
        <v>2139</v>
      </c>
      <c r="C4425" s="13" t="s">
        <v>9032</v>
      </c>
      <c r="D4425" s="1608">
        <v>113.24000000000001</v>
      </c>
      <c r="E4425" s="210">
        <f>VLOOKUP(A4425,'Lead Sheet'!A:B,2,0)</f>
        <v>0</v>
      </c>
      <c r="F4425" s="1608">
        <f t="shared" si="69"/>
        <v>0</v>
      </c>
      <c r="G4425" s="1648">
        <v>1</v>
      </c>
      <c r="H4425" s="1648">
        <v>40</v>
      </c>
      <c r="I4425" s="1648"/>
      <c r="J4425" s="1650">
        <v>199726043849</v>
      </c>
    </row>
    <row r="4426" spans="1:10">
      <c r="A4426" s="13" t="s">
        <v>2839</v>
      </c>
      <c r="B4426" s="13" t="s">
        <v>2140</v>
      </c>
      <c r="C4426" s="13" t="s">
        <v>9033</v>
      </c>
      <c r="D4426" s="1608">
        <v>87.98</v>
      </c>
      <c r="E4426" s="210">
        <f>VLOOKUP(A4426,'Lead Sheet'!A:B,2,0)</f>
        <v>0</v>
      </c>
      <c r="F4426" s="1608">
        <f t="shared" si="69"/>
        <v>0</v>
      </c>
      <c r="G4426" s="1648">
        <v>1</v>
      </c>
      <c r="H4426" s="1648">
        <v>36</v>
      </c>
      <c r="I4426" s="1648"/>
      <c r="J4426" s="1650">
        <v>199726043856</v>
      </c>
    </row>
    <row r="4427" spans="1:10">
      <c r="A4427" s="13" t="s">
        <v>2839</v>
      </c>
      <c r="B4427" s="13" t="s">
        <v>2141</v>
      </c>
      <c r="C4427" s="13" t="s">
        <v>9034</v>
      </c>
      <c r="D4427" s="1608">
        <v>247.23999999999998</v>
      </c>
      <c r="E4427" s="210">
        <f>VLOOKUP(A4427,'Lead Sheet'!A:B,2,0)</f>
        <v>0</v>
      </c>
      <c r="F4427" s="1608">
        <f t="shared" si="69"/>
        <v>0</v>
      </c>
      <c r="G4427" s="1648">
        <v>1</v>
      </c>
      <c r="H4427" s="1648">
        <v>14</v>
      </c>
      <c r="I4427" s="1648"/>
      <c r="J4427" s="1650">
        <v>199726043863</v>
      </c>
    </row>
    <row r="4428" spans="1:10">
      <c r="A4428" s="13" t="s">
        <v>2839</v>
      </c>
      <c r="B4428" s="13" t="s">
        <v>2142</v>
      </c>
      <c r="C4428" s="13" t="s">
        <v>9035</v>
      </c>
      <c r="D4428" s="1608">
        <v>252.42999999999998</v>
      </c>
      <c r="E4428" s="210">
        <f>VLOOKUP(A4428,'Lead Sheet'!A:B,2,0)</f>
        <v>0</v>
      </c>
      <c r="F4428" s="1608">
        <f t="shared" si="69"/>
        <v>0</v>
      </c>
      <c r="G4428" s="1648">
        <v>1</v>
      </c>
      <c r="H4428" s="1648">
        <v>14</v>
      </c>
      <c r="I4428" s="1648"/>
      <c r="J4428" s="1650">
        <v>199726043870</v>
      </c>
    </row>
    <row r="4429" spans="1:10">
      <c r="A4429" s="13" t="s">
        <v>2839</v>
      </c>
      <c r="B4429" s="13" t="s">
        <v>2143</v>
      </c>
      <c r="C4429" s="13" t="s">
        <v>9036</v>
      </c>
      <c r="D4429" s="1608">
        <v>237.53</v>
      </c>
      <c r="E4429" s="210">
        <f>VLOOKUP(A4429,'Lead Sheet'!A:B,2,0)</f>
        <v>0</v>
      </c>
      <c r="F4429" s="1608">
        <f t="shared" si="69"/>
        <v>0</v>
      </c>
      <c r="G4429" s="1648">
        <v>1</v>
      </c>
      <c r="H4429" s="1648">
        <v>14</v>
      </c>
      <c r="I4429" s="1648"/>
      <c r="J4429" s="1650">
        <v>199726043887</v>
      </c>
    </row>
    <row r="4430" spans="1:10">
      <c r="A4430" s="13" t="s">
        <v>2839</v>
      </c>
      <c r="B4430" s="13" t="s">
        <v>2144</v>
      </c>
      <c r="C4430" s="13" t="s">
        <v>9037</v>
      </c>
      <c r="D4430" s="1608">
        <v>237.53</v>
      </c>
      <c r="E4430" s="210">
        <f>VLOOKUP(A4430,'Lead Sheet'!A:B,2,0)</f>
        <v>0</v>
      </c>
      <c r="F4430" s="1608">
        <f t="shared" si="69"/>
        <v>0</v>
      </c>
      <c r="G4430" s="1648">
        <v>1</v>
      </c>
      <c r="H4430" s="1648">
        <v>14</v>
      </c>
      <c r="I4430" s="1648"/>
      <c r="J4430" s="1650">
        <v>199726043894</v>
      </c>
    </row>
    <row r="4431" spans="1:10">
      <c r="A4431" s="13" t="s">
        <v>2839</v>
      </c>
      <c r="B4431" s="13" t="s">
        <v>2145</v>
      </c>
      <c r="C4431" s="13" t="s">
        <v>9038</v>
      </c>
      <c r="D4431" s="1608">
        <v>310.21999999999997</v>
      </c>
      <c r="E4431" s="210">
        <f>VLOOKUP(A4431,'Lead Sheet'!A:B,2,0)</f>
        <v>0</v>
      </c>
      <c r="F4431" s="1608">
        <f t="shared" si="69"/>
        <v>0</v>
      </c>
      <c r="G4431" s="1648">
        <v>1</v>
      </c>
      <c r="H4431" s="1648">
        <v>10</v>
      </c>
      <c r="I4431" s="1648"/>
      <c r="J4431" s="1650">
        <v>199726043900</v>
      </c>
    </row>
    <row r="4432" spans="1:10">
      <c r="A4432" s="13" t="s">
        <v>2839</v>
      </c>
      <c r="B4432" s="13" t="s">
        <v>2146</v>
      </c>
      <c r="C4432" s="13" t="s">
        <v>9039</v>
      </c>
      <c r="D4432" s="1608">
        <v>310.21999999999997</v>
      </c>
      <c r="E4432" s="210">
        <f>VLOOKUP(A4432,'Lead Sheet'!A:B,2,0)</f>
        <v>0</v>
      </c>
      <c r="F4432" s="1608">
        <f t="shared" si="69"/>
        <v>0</v>
      </c>
      <c r="G4432" s="1648">
        <v>1</v>
      </c>
      <c r="H4432" s="1648">
        <v>10</v>
      </c>
      <c r="I4432" s="1648"/>
      <c r="J4432" s="1650">
        <v>199726043917</v>
      </c>
    </row>
    <row r="4433" spans="1:10">
      <c r="A4433" s="13" t="s">
        <v>2839</v>
      </c>
      <c r="B4433" s="13" t="s">
        <v>2147</v>
      </c>
      <c r="C4433" s="13" t="s">
        <v>9040</v>
      </c>
      <c r="D4433" s="1608">
        <v>389.75</v>
      </c>
      <c r="E4433" s="210">
        <f>VLOOKUP(A4433,'Lead Sheet'!A:B,2,0)</f>
        <v>0</v>
      </c>
      <c r="F4433" s="1608">
        <f t="shared" si="69"/>
        <v>0</v>
      </c>
      <c r="G4433" s="1648">
        <v>1</v>
      </c>
      <c r="H4433" s="1648">
        <v>10</v>
      </c>
      <c r="I4433" s="1648"/>
      <c r="J4433" s="1650">
        <v>199726043924</v>
      </c>
    </row>
    <row r="4434" spans="1:10">
      <c r="A4434" s="13" t="s">
        <v>2839</v>
      </c>
      <c r="B4434" s="13" t="s">
        <v>2148</v>
      </c>
      <c r="C4434" s="13" t="s">
        <v>9041</v>
      </c>
      <c r="D4434" s="1608">
        <v>559.99</v>
      </c>
      <c r="E4434" s="210">
        <f>VLOOKUP(A4434,'Lead Sheet'!A:B,2,0)</f>
        <v>0</v>
      </c>
      <c r="F4434" s="1608">
        <f t="shared" si="69"/>
        <v>0</v>
      </c>
      <c r="G4434" s="1648">
        <v>1</v>
      </c>
      <c r="H4434" s="1648">
        <v>5</v>
      </c>
      <c r="I4434" s="1648"/>
      <c r="J4434" s="1650">
        <v>199726043931</v>
      </c>
    </row>
    <row r="4435" spans="1:10">
      <c r="A4435" s="13" t="s">
        <v>2839</v>
      </c>
      <c r="B4435" s="13" t="s">
        <v>2149</v>
      </c>
      <c r="C4435" s="13" t="s">
        <v>9042</v>
      </c>
      <c r="D4435" s="1608">
        <v>561.89</v>
      </c>
      <c r="E4435" s="210">
        <f>VLOOKUP(A4435,'Lead Sheet'!A:B,2,0)</f>
        <v>0</v>
      </c>
      <c r="F4435" s="1608">
        <f t="shared" si="69"/>
        <v>0</v>
      </c>
      <c r="G4435" s="1648">
        <v>1</v>
      </c>
      <c r="H4435" s="1648">
        <v>5</v>
      </c>
      <c r="I4435" s="1648"/>
      <c r="J4435" s="1650">
        <v>199726043948</v>
      </c>
    </row>
    <row r="4436" spans="1:10">
      <c r="A4436" s="13" t="s">
        <v>2839</v>
      </c>
      <c r="B4436" s="13" t="s">
        <v>2150</v>
      </c>
      <c r="C4436" s="13" t="s">
        <v>9043</v>
      </c>
      <c r="D4436" s="1608">
        <v>481.14</v>
      </c>
      <c r="E4436" s="210">
        <f>VLOOKUP(A4436,'Lead Sheet'!A:B,2,0)</f>
        <v>0</v>
      </c>
      <c r="F4436" s="1608">
        <f t="shared" si="69"/>
        <v>0</v>
      </c>
      <c r="G4436" s="1648">
        <v>1</v>
      </c>
      <c r="H4436" s="1648">
        <v>5</v>
      </c>
      <c r="I4436" s="1648"/>
      <c r="J4436" s="1650">
        <v>199726043955</v>
      </c>
    </row>
    <row r="4437" spans="1:10">
      <c r="A4437" s="13" t="s">
        <v>2839</v>
      </c>
      <c r="B4437" s="13" t="s">
        <v>2151</v>
      </c>
      <c r="C4437" s="13" t="s">
        <v>9044</v>
      </c>
      <c r="D4437" s="1608">
        <v>7.74</v>
      </c>
      <c r="E4437" s="210">
        <f>VLOOKUP(A4437,'Lead Sheet'!A:B,2,0)</f>
        <v>0</v>
      </c>
      <c r="F4437" s="1608">
        <f t="shared" si="69"/>
        <v>0</v>
      </c>
      <c r="G4437" s="1648">
        <v>10</v>
      </c>
      <c r="H4437" s="1648">
        <v>300</v>
      </c>
      <c r="I4437" s="1648"/>
      <c r="J4437" s="1650">
        <v>199726043962</v>
      </c>
    </row>
    <row r="4438" spans="1:10">
      <c r="A4438" s="13" t="s">
        <v>2839</v>
      </c>
      <c r="B4438" s="13" t="s">
        <v>2152</v>
      </c>
      <c r="C4438" s="13" t="s">
        <v>9045</v>
      </c>
      <c r="D4438" s="1608">
        <v>20.09</v>
      </c>
      <c r="E4438" s="210">
        <f>VLOOKUP(A4438,'Lead Sheet'!A:B,2,0)</f>
        <v>0</v>
      </c>
      <c r="F4438" s="1608">
        <f t="shared" si="69"/>
        <v>0</v>
      </c>
      <c r="G4438" s="1648">
        <v>10</v>
      </c>
      <c r="H4438" s="1648">
        <v>280</v>
      </c>
      <c r="I4438" s="1648"/>
      <c r="J4438" s="1650">
        <v>199726043979</v>
      </c>
    </row>
    <row r="4439" spans="1:10">
      <c r="A4439" s="13" t="s">
        <v>2839</v>
      </c>
      <c r="B4439" s="13" t="s">
        <v>2153</v>
      </c>
      <c r="C4439" s="13" t="s">
        <v>9046</v>
      </c>
      <c r="D4439" s="1608">
        <v>20.470000000000002</v>
      </c>
      <c r="E4439" s="210">
        <f>VLOOKUP(A4439,'Lead Sheet'!A:B,2,0)</f>
        <v>0</v>
      </c>
      <c r="F4439" s="1608">
        <f t="shared" si="69"/>
        <v>0</v>
      </c>
      <c r="G4439" s="1648">
        <v>10</v>
      </c>
      <c r="H4439" s="1648">
        <v>200</v>
      </c>
      <c r="I4439" s="1648"/>
      <c r="J4439" s="1650">
        <v>199726043986</v>
      </c>
    </row>
    <row r="4440" spans="1:10">
      <c r="A4440" s="13" t="s">
        <v>2839</v>
      </c>
      <c r="B4440" s="13" t="s">
        <v>2154</v>
      </c>
      <c r="C4440" s="13" t="s">
        <v>9047</v>
      </c>
      <c r="D4440" s="1608">
        <v>26.470000000000002</v>
      </c>
      <c r="E4440" s="210">
        <f>VLOOKUP(A4440,'Lead Sheet'!A:B,2,0)</f>
        <v>0</v>
      </c>
      <c r="F4440" s="1608">
        <f t="shared" si="69"/>
        <v>0</v>
      </c>
      <c r="G4440" s="1648">
        <v>5</v>
      </c>
      <c r="H4440" s="1648">
        <v>160</v>
      </c>
      <c r="I4440" s="1648"/>
      <c r="J4440" s="1650">
        <v>199726043993</v>
      </c>
    </row>
    <row r="4441" spans="1:10">
      <c r="A4441" s="13" t="s">
        <v>2839</v>
      </c>
      <c r="B4441" s="13" t="s">
        <v>2155</v>
      </c>
      <c r="C4441" s="13" t="s">
        <v>9048</v>
      </c>
      <c r="D4441" s="1608">
        <v>24.66</v>
      </c>
      <c r="E4441" s="210">
        <f>VLOOKUP(A4441,'Lead Sheet'!A:B,2,0)</f>
        <v>0</v>
      </c>
      <c r="F4441" s="1608">
        <f t="shared" si="69"/>
        <v>0</v>
      </c>
      <c r="G4441" s="1648">
        <v>5</v>
      </c>
      <c r="H4441" s="1648">
        <v>120</v>
      </c>
      <c r="I4441" s="1648"/>
      <c r="J4441" s="1650">
        <v>199726044006</v>
      </c>
    </row>
    <row r="4442" spans="1:10">
      <c r="A4442" s="13" t="s">
        <v>2839</v>
      </c>
      <c r="B4442" s="13" t="s">
        <v>2156</v>
      </c>
      <c r="C4442" s="13" t="s">
        <v>9049</v>
      </c>
      <c r="D4442" s="1608">
        <v>27.73</v>
      </c>
      <c r="E4442" s="210">
        <f>VLOOKUP(A4442,'Lead Sheet'!A:B,2,0)</f>
        <v>0</v>
      </c>
      <c r="F4442" s="1608">
        <f t="shared" si="69"/>
        <v>0</v>
      </c>
      <c r="G4442" s="1648">
        <v>5</v>
      </c>
      <c r="H4442" s="1648">
        <v>130</v>
      </c>
      <c r="I4442" s="1648"/>
      <c r="J4442" s="1650">
        <v>199726044013</v>
      </c>
    </row>
    <row r="4443" spans="1:10">
      <c r="A4443" s="13" t="s">
        <v>2839</v>
      </c>
      <c r="B4443" s="13" t="s">
        <v>2157</v>
      </c>
      <c r="C4443" s="13" t="s">
        <v>9050</v>
      </c>
      <c r="D4443" s="1608">
        <v>41.18</v>
      </c>
      <c r="E4443" s="210">
        <f>VLOOKUP(A4443,'Lead Sheet'!A:B,2,0)</f>
        <v>0</v>
      </c>
      <c r="F4443" s="1608">
        <f t="shared" si="69"/>
        <v>0</v>
      </c>
      <c r="G4443" s="1648">
        <v>5</v>
      </c>
      <c r="H4443" s="1648">
        <v>80</v>
      </c>
      <c r="I4443" s="1648"/>
      <c r="J4443" s="1650">
        <v>199726044020</v>
      </c>
    </row>
    <row r="4444" spans="1:10">
      <c r="A4444" s="13" t="s">
        <v>2839</v>
      </c>
      <c r="B4444" s="13" t="s">
        <v>2158</v>
      </c>
      <c r="C4444" s="13" t="s">
        <v>9051</v>
      </c>
      <c r="D4444" s="1608">
        <v>40.729999999999997</v>
      </c>
      <c r="E4444" s="210">
        <f>VLOOKUP(A4444,'Lead Sheet'!A:B,2,0)</f>
        <v>0</v>
      </c>
      <c r="F4444" s="1608">
        <f t="shared" si="69"/>
        <v>0</v>
      </c>
      <c r="G4444" s="1648">
        <v>1</v>
      </c>
      <c r="H4444" s="1648">
        <v>56</v>
      </c>
      <c r="I4444" s="1648"/>
      <c r="J4444" s="1650">
        <v>199726044037</v>
      </c>
    </row>
    <row r="4445" spans="1:10">
      <c r="A4445" s="13" t="s">
        <v>2839</v>
      </c>
      <c r="B4445" s="13" t="s">
        <v>2159</v>
      </c>
      <c r="C4445" s="13" t="s">
        <v>9052</v>
      </c>
      <c r="D4445" s="1608">
        <v>40.94</v>
      </c>
      <c r="E4445" s="210">
        <f>VLOOKUP(A4445,'Lead Sheet'!A:B,2,0)</f>
        <v>0</v>
      </c>
      <c r="F4445" s="1608">
        <f t="shared" si="69"/>
        <v>0</v>
      </c>
      <c r="G4445" s="1648">
        <v>1</v>
      </c>
      <c r="H4445" s="1648">
        <v>56</v>
      </c>
      <c r="I4445" s="1648"/>
      <c r="J4445" s="1650">
        <v>199726044044</v>
      </c>
    </row>
    <row r="4446" spans="1:10">
      <c r="A4446" s="13" t="s">
        <v>2839</v>
      </c>
      <c r="B4446" s="13" t="s">
        <v>2160</v>
      </c>
      <c r="C4446" s="13" t="s">
        <v>9053</v>
      </c>
      <c r="D4446" s="1608">
        <v>46.14</v>
      </c>
      <c r="E4446" s="210">
        <f>VLOOKUP(A4446,'Lead Sheet'!A:B,2,0)</f>
        <v>0</v>
      </c>
      <c r="F4446" s="1608">
        <f t="shared" si="69"/>
        <v>0</v>
      </c>
      <c r="G4446" s="1648">
        <v>1</v>
      </c>
      <c r="H4446" s="1648">
        <v>34</v>
      </c>
      <c r="I4446" s="1648"/>
      <c r="J4446" s="1650">
        <v>199726044051</v>
      </c>
    </row>
    <row r="4447" spans="1:10">
      <c r="A4447" s="13" t="s">
        <v>2839</v>
      </c>
      <c r="B4447" s="13" t="s">
        <v>2161</v>
      </c>
      <c r="C4447" s="13" t="s">
        <v>9054</v>
      </c>
      <c r="D4447" s="1608">
        <v>56.449999999999996</v>
      </c>
      <c r="E4447" s="210">
        <f>VLOOKUP(A4447,'Lead Sheet'!A:B,2,0)</f>
        <v>0</v>
      </c>
      <c r="F4447" s="1608">
        <f t="shared" si="69"/>
        <v>0</v>
      </c>
      <c r="G4447" s="1648">
        <v>1</v>
      </c>
      <c r="H4447" s="1648">
        <v>34</v>
      </c>
      <c r="I4447" s="1648"/>
      <c r="J4447" s="1650">
        <v>199726044068</v>
      </c>
    </row>
    <row r="4448" spans="1:10">
      <c r="A4448" s="13" t="s">
        <v>2839</v>
      </c>
      <c r="B4448" s="13" t="s">
        <v>2162</v>
      </c>
      <c r="C4448" s="13" t="s">
        <v>9055</v>
      </c>
      <c r="D4448" s="1608">
        <v>54.89</v>
      </c>
      <c r="E4448" s="210">
        <f>VLOOKUP(A4448,'Lead Sheet'!A:B,2,0)</f>
        <v>0</v>
      </c>
      <c r="F4448" s="1608">
        <f t="shared" si="69"/>
        <v>0</v>
      </c>
      <c r="G4448" s="1648">
        <v>1</v>
      </c>
      <c r="H4448" s="1648">
        <v>34</v>
      </c>
      <c r="I4448" s="1648"/>
      <c r="J4448" s="1650">
        <v>199726044075</v>
      </c>
    </row>
    <row r="4449" spans="1:10">
      <c r="A4449" s="13" t="s">
        <v>2839</v>
      </c>
      <c r="B4449" s="13" t="s">
        <v>2163</v>
      </c>
      <c r="C4449" s="13" t="s">
        <v>9056</v>
      </c>
      <c r="D4449" s="1608">
        <v>200.57</v>
      </c>
      <c r="E4449" s="210">
        <f>VLOOKUP(A4449,'Lead Sheet'!A:B,2,0)</f>
        <v>0</v>
      </c>
      <c r="F4449" s="1608">
        <f t="shared" si="69"/>
        <v>0</v>
      </c>
      <c r="G4449" s="1648">
        <v>1</v>
      </c>
      <c r="H4449" s="1648">
        <v>14</v>
      </c>
      <c r="I4449" s="1648"/>
      <c r="J4449" s="1650">
        <v>199726044082</v>
      </c>
    </row>
    <row r="4450" spans="1:10">
      <c r="A4450" s="13" t="s">
        <v>2839</v>
      </c>
      <c r="B4450" s="13" t="s">
        <v>2164</v>
      </c>
      <c r="C4450" s="13" t="s">
        <v>9057</v>
      </c>
      <c r="D4450" s="1608">
        <v>282.03999999999996</v>
      </c>
      <c r="E4450" s="210">
        <f>VLOOKUP(A4450,'Lead Sheet'!A:B,2,0)</f>
        <v>0</v>
      </c>
      <c r="F4450" s="1608">
        <f t="shared" si="69"/>
        <v>0</v>
      </c>
      <c r="G4450" s="1648">
        <v>1</v>
      </c>
      <c r="H4450" s="1648">
        <v>14</v>
      </c>
      <c r="I4450" s="1648"/>
      <c r="J4450" s="1650">
        <v>199726044099</v>
      </c>
    </row>
    <row r="4451" spans="1:10">
      <c r="A4451" s="13" t="s">
        <v>2839</v>
      </c>
      <c r="B4451" s="13" t="s">
        <v>2165</v>
      </c>
      <c r="C4451" s="13" t="s">
        <v>9058</v>
      </c>
      <c r="D4451" s="1608">
        <v>283.69</v>
      </c>
      <c r="E4451" s="210">
        <f>VLOOKUP(A4451,'Lead Sheet'!A:B,2,0)</f>
        <v>0</v>
      </c>
      <c r="F4451" s="1608">
        <f t="shared" si="69"/>
        <v>0</v>
      </c>
      <c r="G4451" s="1648">
        <v>1</v>
      </c>
      <c r="H4451" s="1648">
        <v>14</v>
      </c>
      <c r="I4451" s="1648"/>
      <c r="J4451" s="1650">
        <v>199726044105</v>
      </c>
    </row>
    <row r="4452" spans="1:10">
      <c r="A4452" s="13" t="s">
        <v>2839</v>
      </c>
      <c r="B4452" s="13" t="s">
        <v>2166</v>
      </c>
      <c r="C4452" s="13" t="s">
        <v>9059</v>
      </c>
      <c r="D4452" s="1608">
        <v>243.69</v>
      </c>
      <c r="E4452" s="210">
        <f>VLOOKUP(A4452,'Lead Sheet'!A:B,2,0)</f>
        <v>0</v>
      </c>
      <c r="F4452" s="1608">
        <f t="shared" si="69"/>
        <v>0</v>
      </c>
      <c r="G4452" s="1648">
        <v>1</v>
      </c>
      <c r="H4452" s="1648">
        <v>14</v>
      </c>
      <c r="I4452" s="1648"/>
      <c r="J4452" s="1650">
        <v>199726044112</v>
      </c>
    </row>
    <row r="4453" spans="1:10">
      <c r="A4453" s="13" t="s">
        <v>2839</v>
      </c>
      <c r="B4453" s="13" t="s">
        <v>2167</v>
      </c>
      <c r="C4453" s="13" t="s">
        <v>9060</v>
      </c>
      <c r="D4453" s="1608">
        <v>326.33</v>
      </c>
      <c r="E4453" s="210">
        <f>VLOOKUP(A4453,'Lead Sheet'!A:B,2,0)</f>
        <v>0</v>
      </c>
      <c r="F4453" s="1608">
        <f t="shared" si="69"/>
        <v>0</v>
      </c>
      <c r="G4453" s="1648">
        <v>1</v>
      </c>
      <c r="H4453" s="1648">
        <v>10</v>
      </c>
      <c r="I4453" s="1648"/>
      <c r="J4453" s="1650">
        <v>199726044129</v>
      </c>
    </row>
    <row r="4454" spans="1:10">
      <c r="A4454" s="13" t="s">
        <v>2839</v>
      </c>
      <c r="B4454" s="13" t="s">
        <v>2168</v>
      </c>
      <c r="C4454" s="13" t="s">
        <v>9061</v>
      </c>
      <c r="D4454" s="1608">
        <v>310.21999999999997</v>
      </c>
      <c r="E4454" s="210">
        <f>VLOOKUP(A4454,'Lead Sheet'!A:B,2,0)</f>
        <v>0</v>
      </c>
      <c r="F4454" s="1608">
        <f t="shared" si="69"/>
        <v>0</v>
      </c>
      <c r="G4454" s="1648">
        <v>1</v>
      </c>
      <c r="H4454" s="1648">
        <v>10</v>
      </c>
      <c r="I4454" s="1648"/>
      <c r="J4454" s="1650">
        <v>199726044136</v>
      </c>
    </row>
    <row r="4455" spans="1:10">
      <c r="A4455" s="13" t="s">
        <v>2839</v>
      </c>
      <c r="B4455" s="13" t="s">
        <v>2169</v>
      </c>
      <c r="C4455" s="13" t="s">
        <v>9062</v>
      </c>
      <c r="D4455" s="1608">
        <v>301.92</v>
      </c>
      <c r="E4455" s="210">
        <f>VLOOKUP(A4455,'Lead Sheet'!A:B,2,0)</f>
        <v>0</v>
      </c>
      <c r="F4455" s="1608">
        <f t="shared" si="69"/>
        <v>0</v>
      </c>
      <c r="G4455" s="1648">
        <v>1</v>
      </c>
      <c r="H4455" s="1648">
        <v>10</v>
      </c>
      <c r="I4455" s="1648"/>
      <c r="J4455" s="1650">
        <v>199726044143</v>
      </c>
    </row>
    <row r="4456" spans="1:10">
      <c r="A4456" s="13" t="s">
        <v>2839</v>
      </c>
      <c r="B4456" s="13" t="s">
        <v>2170</v>
      </c>
      <c r="C4456" s="13" t="s">
        <v>9063</v>
      </c>
      <c r="D4456" s="1608">
        <v>310.94</v>
      </c>
      <c r="E4456" s="210">
        <f>VLOOKUP(A4456,'Lead Sheet'!A:B,2,0)</f>
        <v>0</v>
      </c>
      <c r="F4456" s="1608">
        <f t="shared" si="69"/>
        <v>0</v>
      </c>
      <c r="G4456" s="1648">
        <v>1</v>
      </c>
      <c r="H4456" s="1648">
        <v>10</v>
      </c>
      <c r="I4456" s="1648"/>
      <c r="J4456" s="1650">
        <v>199726044150</v>
      </c>
    </row>
    <row r="4457" spans="1:10">
      <c r="A4457" s="13" t="s">
        <v>2839</v>
      </c>
      <c r="B4457" s="13" t="s">
        <v>2171</v>
      </c>
      <c r="C4457" s="13" t="s">
        <v>9064</v>
      </c>
      <c r="D4457" s="1608">
        <v>347.39</v>
      </c>
      <c r="E4457" s="210">
        <f>VLOOKUP(A4457,'Lead Sheet'!A:B,2,0)</f>
        <v>0</v>
      </c>
      <c r="F4457" s="1608">
        <f t="shared" si="69"/>
        <v>0</v>
      </c>
      <c r="G4457" s="1648">
        <v>1</v>
      </c>
      <c r="H4457" s="1648">
        <v>5</v>
      </c>
      <c r="I4457" s="1648"/>
      <c r="J4457" s="1650">
        <v>199726044167</v>
      </c>
    </row>
    <row r="4458" spans="1:10">
      <c r="A4458" s="13" t="s">
        <v>2839</v>
      </c>
      <c r="B4458" s="13" t="s">
        <v>2172</v>
      </c>
      <c r="C4458" s="13" t="s">
        <v>9065</v>
      </c>
      <c r="D4458" s="1608">
        <v>379.58</v>
      </c>
      <c r="E4458" s="210">
        <f>VLOOKUP(A4458,'Lead Sheet'!A:B,2,0)</f>
        <v>0</v>
      </c>
      <c r="F4458" s="1608">
        <f t="shared" si="69"/>
        <v>0</v>
      </c>
      <c r="G4458" s="1648">
        <v>1</v>
      </c>
      <c r="H4458" s="1648">
        <v>5</v>
      </c>
      <c r="I4458" s="1648"/>
      <c r="J4458" s="1650">
        <v>199726044174</v>
      </c>
    </row>
    <row r="4459" spans="1:10">
      <c r="A4459" s="13" t="s">
        <v>2839</v>
      </c>
      <c r="B4459" s="13" t="s">
        <v>2173</v>
      </c>
      <c r="C4459" s="13" t="s">
        <v>9066</v>
      </c>
      <c r="D4459" s="1608">
        <v>401.12</v>
      </c>
      <c r="E4459" s="210">
        <f>VLOOKUP(A4459,'Lead Sheet'!A:B,2,0)</f>
        <v>0</v>
      </c>
      <c r="F4459" s="1608">
        <f t="shared" si="69"/>
        <v>0</v>
      </c>
      <c r="G4459" s="1648">
        <v>1</v>
      </c>
      <c r="H4459" s="1648">
        <v>5</v>
      </c>
      <c r="I4459" s="1648"/>
      <c r="J4459" s="1650">
        <v>199726044181</v>
      </c>
    </row>
    <row r="4460" spans="1:10">
      <c r="A4460" s="13" t="s">
        <v>2839</v>
      </c>
      <c r="B4460" s="13" t="s">
        <v>2064</v>
      </c>
      <c r="C4460" s="13" t="s">
        <v>9067</v>
      </c>
      <c r="D4460" s="1608">
        <v>9.02</v>
      </c>
      <c r="E4460" s="210">
        <f>VLOOKUP(A4460,'Lead Sheet'!A:B,2,0)</f>
        <v>0</v>
      </c>
      <c r="F4460" s="1608">
        <f t="shared" si="69"/>
        <v>0</v>
      </c>
      <c r="G4460" s="1648">
        <v>10</v>
      </c>
      <c r="H4460" s="1648">
        <v>400</v>
      </c>
      <c r="I4460" s="1648"/>
      <c r="J4460" s="1650">
        <v>199726044198</v>
      </c>
    </row>
    <row r="4461" spans="1:10">
      <c r="A4461" s="13" t="s">
        <v>2839</v>
      </c>
      <c r="B4461" s="13" t="s">
        <v>2065</v>
      </c>
      <c r="C4461" s="13" t="s">
        <v>9068</v>
      </c>
      <c r="D4461" s="1608">
        <v>10.62</v>
      </c>
      <c r="E4461" s="210">
        <f>VLOOKUP(A4461,'Lead Sheet'!A:B,2,0)</f>
        <v>0</v>
      </c>
      <c r="F4461" s="1608">
        <f t="shared" si="69"/>
        <v>0</v>
      </c>
      <c r="G4461" s="1648">
        <v>10</v>
      </c>
      <c r="H4461" s="1648">
        <v>200</v>
      </c>
      <c r="I4461" s="1648"/>
      <c r="J4461" s="1650">
        <v>199726044204</v>
      </c>
    </row>
    <row r="4462" spans="1:10">
      <c r="A4462" s="13" t="s">
        <v>2839</v>
      </c>
      <c r="B4462" s="13" t="s">
        <v>2066</v>
      </c>
      <c r="C4462" s="13" t="s">
        <v>9069</v>
      </c>
      <c r="D4462" s="1608">
        <v>33.769999999999996</v>
      </c>
      <c r="E4462" s="210">
        <f>VLOOKUP(A4462,'Lead Sheet'!A:B,2,0)</f>
        <v>0</v>
      </c>
      <c r="F4462" s="1608">
        <f t="shared" si="69"/>
        <v>0</v>
      </c>
      <c r="G4462" s="1648">
        <v>5</v>
      </c>
      <c r="H4462" s="1648">
        <v>100</v>
      </c>
      <c r="I4462" s="1648"/>
      <c r="J4462" s="1650">
        <v>199726044211</v>
      </c>
    </row>
    <row r="4463" spans="1:10">
      <c r="A4463" s="13" t="s">
        <v>2839</v>
      </c>
      <c r="B4463" s="13" t="s">
        <v>2067</v>
      </c>
      <c r="C4463" s="13" t="s">
        <v>9070</v>
      </c>
      <c r="D4463" s="1608">
        <v>48.879999999999995</v>
      </c>
      <c r="E4463" s="210">
        <f>VLOOKUP(A4463,'Lead Sheet'!A:B,2,0)</f>
        <v>0</v>
      </c>
      <c r="F4463" s="1608">
        <f t="shared" si="69"/>
        <v>0</v>
      </c>
      <c r="G4463" s="1648">
        <v>1</v>
      </c>
      <c r="H4463" s="1648">
        <v>50</v>
      </c>
      <c r="I4463" s="1648"/>
      <c r="J4463" s="1650">
        <v>199726044228</v>
      </c>
    </row>
    <row r="4464" spans="1:10">
      <c r="A4464" s="13" t="s">
        <v>2839</v>
      </c>
      <c r="B4464" s="13" t="s">
        <v>2068</v>
      </c>
      <c r="C4464" s="13" t="s">
        <v>9071</v>
      </c>
      <c r="D4464" s="1608">
        <v>78.37</v>
      </c>
      <c r="E4464" s="210">
        <f>VLOOKUP(A4464,'Lead Sheet'!A:B,2,0)</f>
        <v>0</v>
      </c>
      <c r="F4464" s="1608">
        <f t="shared" si="69"/>
        <v>0</v>
      </c>
      <c r="G4464" s="1648">
        <v>1</v>
      </c>
      <c r="H4464" s="1648">
        <v>40</v>
      </c>
      <c r="I4464" s="1648"/>
      <c r="J4464" s="1650">
        <v>199726044235</v>
      </c>
    </row>
    <row r="4465" spans="1:10">
      <c r="A4465" s="13" t="s">
        <v>2839</v>
      </c>
      <c r="B4465" s="13" t="s">
        <v>2069</v>
      </c>
      <c r="C4465" s="13" t="s">
        <v>9072</v>
      </c>
      <c r="D4465" s="1608">
        <v>108.65</v>
      </c>
      <c r="E4465" s="210">
        <f>VLOOKUP(A4465,'Lead Sheet'!A:B,2,0)</f>
        <v>0</v>
      </c>
      <c r="F4465" s="1608">
        <f t="shared" si="69"/>
        <v>0</v>
      </c>
      <c r="G4465" s="1648">
        <v>1</v>
      </c>
      <c r="H4465" s="1648">
        <v>20</v>
      </c>
      <c r="I4465" s="1648"/>
      <c r="J4465" s="1650">
        <v>199726044242</v>
      </c>
    </row>
    <row r="4466" spans="1:10">
      <c r="A4466" s="13" t="s">
        <v>2839</v>
      </c>
      <c r="B4466" s="13" t="s">
        <v>2070</v>
      </c>
      <c r="C4466" s="13" t="s">
        <v>9073</v>
      </c>
      <c r="D4466" s="1608">
        <v>264.27999999999997</v>
      </c>
      <c r="E4466" s="210">
        <f>VLOOKUP(A4466,'Lead Sheet'!A:B,2,0)</f>
        <v>0</v>
      </c>
      <c r="F4466" s="1608">
        <f t="shared" si="69"/>
        <v>0</v>
      </c>
      <c r="G4466" s="1648">
        <v>1</v>
      </c>
      <c r="H4466" s="1648">
        <v>10</v>
      </c>
      <c r="I4466" s="1648"/>
      <c r="J4466" s="1650">
        <v>199726044259</v>
      </c>
    </row>
    <row r="4467" spans="1:10">
      <c r="A4467" s="13" t="s">
        <v>2839</v>
      </c>
      <c r="B4467" s="13" t="s">
        <v>2071</v>
      </c>
      <c r="C4467" s="13" t="s">
        <v>9074</v>
      </c>
      <c r="D4467" s="1608">
        <v>370.34999999999997</v>
      </c>
      <c r="E4467" s="210">
        <f>VLOOKUP(A4467,'Lead Sheet'!A:B,2,0)</f>
        <v>0</v>
      </c>
      <c r="F4467" s="1608">
        <f t="shared" si="69"/>
        <v>0</v>
      </c>
      <c r="G4467" s="1648">
        <v>1</v>
      </c>
      <c r="H4467" s="1648">
        <v>6</v>
      </c>
      <c r="I4467" s="1648"/>
      <c r="J4467" s="1650">
        <v>199726044266</v>
      </c>
    </row>
    <row r="4468" spans="1:10">
      <c r="A4468" s="13" t="s">
        <v>2839</v>
      </c>
      <c r="B4468" s="13" t="s">
        <v>2072</v>
      </c>
      <c r="C4468" s="13" t="s">
        <v>9075</v>
      </c>
      <c r="D4468" s="1608">
        <v>524.04</v>
      </c>
      <c r="E4468" s="210">
        <f>VLOOKUP(A4468,'Lead Sheet'!A:B,2,0)</f>
        <v>0</v>
      </c>
      <c r="F4468" s="1608">
        <f t="shared" si="69"/>
        <v>0</v>
      </c>
      <c r="G4468" s="1648">
        <v>1</v>
      </c>
      <c r="H4468" s="1648">
        <v>2</v>
      </c>
      <c r="I4468" s="1648"/>
      <c r="J4468" s="1650">
        <v>199726044273</v>
      </c>
    </row>
    <row r="4469" spans="1:10">
      <c r="A4469" s="13" t="s">
        <v>2839</v>
      </c>
      <c r="B4469" s="13" t="s">
        <v>2073</v>
      </c>
      <c r="C4469" s="13" t="s">
        <v>9076</v>
      </c>
      <c r="D4469" s="1608">
        <v>6.9799999999999995</v>
      </c>
      <c r="E4469" s="210">
        <f>VLOOKUP(A4469,'Lead Sheet'!A:B,2,0)</f>
        <v>0</v>
      </c>
      <c r="F4469" s="1608">
        <f t="shared" si="69"/>
        <v>0</v>
      </c>
      <c r="G4469" s="1648">
        <v>10</v>
      </c>
      <c r="H4469" s="1648">
        <v>400</v>
      </c>
      <c r="I4469" s="1648"/>
      <c r="J4469" s="1650">
        <v>199726044280</v>
      </c>
    </row>
    <row r="4470" spans="1:10">
      <c r="A4470" s="13" t="s">
        <v>2839</v>
      </c>
      <c r="B4470" s="13" t="s">
        <v>2074</v>
      </c>
      <c r="C4470" s="13" t="s">
        <v>9077</v>
      </c>
      <c r="D4470" s="1608">
        <v>9.89</v>
      </c>
      <c r="E4470" s="210">
        <f>VLOOKUP(A4470,'Lead Sheet'!A:B,2,0)</f>
        <v>0</v>
      </c>
      <c r="F4470" s="1608">
        <f t="shared" si="69"/>
        <v>0</v>
      </c>
      <c r="G4470" s="1648">
        <v>10</v>
      </c>
      <c r="H4470" s="1648">
        <v>200</v>
      </c>
      <c r="I4470" s="1648"/>
      <c r="J4470" s="1650">
        <v>199726044297</v>
      </c>
    </row>
    <row r="4471" spans="1:10">
      <c r="A4471" s="13" t="s">
        <v>2839</v>
      </c>
      <c r="B4471" s="13" t="s">
        <v>2075</v>
      </c>
      <c r="C4471" s="13" t="s">
        <v>9078</v>
      </c>
      <c r="D4471" s="1608">
        <v>32.29</v>
      </c>
      <c r="E4471" s="210">
        <f>VLOOKUP(A4471,'Lead Sheet'!A:B,2,0)</f>
        <v>0</v>
      </c>
      <c r="F4471" s="1608">
        <f t="shared" si="69"/>
        <v>0</v>
      </c>
      <c r="G4471" s="1648">
        <v>5</v>
      </c>
      <c r="H4471" s="1648">
        <v>100</v>
      </c>
      <c r="I4471" s="1648"/>
      <c r="J4471" s="1650">
        <v>199726044303</v>
      </c>
    </row>
    <row r="4472" spans="1:10">
      <c r="A4472" s="13" t="s">
        <v>2839</v>
      </c>
      <c r="B4472" s="13" t="s">
        <v>2076</v>
      </c>
      <c r="C4472" s="13" t="s">
        <v>9079</v>
      </c>
      <c r="D4472" s="1608">
        <v>47.96</v>
      </c>
      <c r="E4472" s="210">
        <f>VLOOKUP(A4472,'Lead Sheet'!A:B,2,0)</f>
        <v>0</v>
      </c>
      <c r="F4472" s="1608">
        <f t="shared" si="69"/>
        <v>0</v>
      </c>
      <c r="G4472" s="1648">
        <v>1</v>
      </c>
      <c r="H4472" s="1648">
        <v>50</v>
      </c>
      <c r="I4472" s="1648"/>
      <c r="J4472" s="1650">
        <v>199726044310</v>
      </c>
    </row>
    <row r="4473" spans="1:10">
      <c r="A4473" s="13" t="s">
        <v>2839</v>
      </c>
      <c r="B4473" s="13" t="s">
        <v>2077</v>
      </c>
      <c r="C4473" s="13" t="s">
        <v>9080</v>
      </c>
      <c r="D4473" s="1608">
        <v>72.550000000000011</v>
      </c>
      <c r="E4473" s="210">
        <f>VLOOKUP(A4473,'Lead Sheet'!A:B,2,0)</f>
        <v>0</v>
      </c>
      <c r="F4473" s="1608">
        <f t="shared" si="69"/>
        <v>0</v>
      </c>
      <c r="G4473" s="1648">
        <v>1</v>
      </c>
      <c r="H4473" s="1648">
        <v>40</v>
      </c>
      <c r="I4473" s="1648"/>
      <c r="J4473" s="1650">
        <v>199726044327</v>
      </c>
    </row>
    <row r="4474" spans="1:10">
      <c r="A4474" s="13" t="s">
        <v>2839</v>
      </c>
      <c r="B4474" s="13" t="s">
        <v>2078</v>
      </c>
      <c r="C4474" s="13" t="s">
        <v>9081</v>
      </c>
      <c r="D4474" s="1608">
        <v>108.65</v>
      </c>
      <c r="E4474" s="210">
        <f>VLOOKUP(A4474,'Lead Sheet'!A:B,2,0)</f>
        <v>0</v>
      </c>
      <c r="F4474" s="1608">
        <f t="shared" si="69"/>
        <v>0</v>
      </c>
      <c r="G4474" s="1648">
        <v>1</v>
      </c>
      <c r="H4474" s="1648">
        <v>20</v>
      </c>
      <c r="I4474" s="1648"/>
      <c r="J4474" s="1650">
        <v>199726044334</v>
      </c>
    </row>
    <row r="4475" spans="1:10">
      <c r="A4475" s="13" t="s">
        <v>2839</v>
      </c>
      <c r="B4475" s="13" t="s">
        <v>2079</v>
      </c>
      <c r="C4475" s="13" t="s">
        <v>9082</v>
      </c>
      <c r="D4475" s="1608">
        <v>316.13</v>
      </c>
      <c r="E4475" s="210">
        <f>VLOOKUP(A4475,'Lead Sheet'!A:B,2,0)</f>
        <v>0</v>
      </c>
      <c r="F4475" s="1608">
        <f t="shared" si="69"/>
        <v>0</v>
      </c>
      <c r="G4475" s="1648">
        <v>1</v>
      </c>
      <c r="H4475" s="1648">
        <v>10</v>
      </c>
      <c r="I4475" s="1648"/>
      <c r="J4475" s="1650">
        <v>199726044341</v>
      </c>
    </row>
    <row r="4476" spans="1:10">
      <c r="A4476" s="13" t="s">
        <v>2839</v>
      </c>
      <c r="B4476" s="13" t="s">
        <v>2080</v>
      </c>
      <c r="C4476" s="13" t="s">
        <v>9083</v>
      </c>
      <c r="D4476" s="1608">
        <v>457.25</v>
      </c>
      <c r="E4476" s="210">
        <f>VLOOKUP(A4476,'Lead Sheet'!A:B,2,0)</f>
        <v>0</v>
      </c>
      <c r="F4476" s="1608">
        <f t="shared" si="69"/>
        <v>0</v>
      </c>
      <c r="G4476" s="1648">
        <v>1</v>
      </c>
      <c r="H4476" s="1648">
        <v>6</v>
      </c>
      <c r="I4476" s="1648"/>
      <c r="J4476" s="1650">
        <v>199726044358</v>
      </c>
    </row>
    <row r="4477" spans="1:10">
      <c r="A4477" s="13" t="s">
        <v>2839</v>
      </c>
      <c r="B4477" s="13" t="s">
        <v>2081</v>
      </c>
      <c r="C4477" s="13" t="s">
        <v>9084</v>
      </c>
      <c r="D4477" s="1608">
        <v>577.52</v>
      </c>
      <c r="E4477" s="210">
        <f>VLOOKUP(A4477,'Lead Sheet'!A:B,2,0)</f>
        <v>0</v>
      </c>
      <c r="F4477" s="1608">
        <f t="shared" si="69"/>
        <v>0</v>
      </c>
      <c r="G4477" s="1648">
        <v>1</v>
      </c>
      <c r="H4477" s="1648">
        <v>2</v>
      </c>
      <c r="I4477" s="1648"/>
      <c r="J4477" s="1650">
        <v>199726044365</v>
      </c>
    </row>
    <row r="4478" spans="1:10">
      <c r="A4478" s="13" t="s">
        <v>2839</v>
      </c>
      <c r="B4478" s="13" t="s">
        <v>2082</v>
      </c>
      <c r="C4478" s="13" t="s">
        <v>9085</v>
      </c>
      <c r="D4478" s="1608">
        <v>7.3199999999999994</v>
      </c>
      <c r="E4478" s="210">
        <f>VLOOKUP(A4478,'Lead Sheet'!A:B,2,0)</f>
        <v>0</v>
      </c>
      <c r="F4478" s="1608">
        <f t="shared" si="69"/>
        <v>0</v>
      </c>
      <c r="G4478" s="1648">
        <v>10</v>
      </c>
      <c r="H4478" s="1648">
        <v>240</v>
      </c>
      <c r="I4478" s="1648"/>
      <c r="J4478" s="1650">
        <v>199726044372</v>
      </c>
    </row>
    <row r="4479" spans="1:10">
      <c r="A4479" s="13" t="s">
        <v>2839</v>
      </c>
      <c r="B4479" s="13" t="s">
        <v>2083</v>
      </c>
      <c r="C4479" s="13" t="s">
        <v>9086</v>
      </c>
      <c r="D4479" s="1608">
        <v>12.04</v>
      </c>
      <c r="E4479" s="210">
        <f>VLOOKUP(A4479,'Lead Sheet'!A:B,2,0)</f>
        <v>0</v>
      </c>
      <c r="F4479" s="1608">
        <f t="shared" si="69"/>
        <v>0</v>
      </c>
      <c r="G4479" s="1648">
        <v>10</v>
      </c>
      <c r="H4479" s="1648">
        <v>160</v>
      </c>
      <c r="I4479" s="1648"/>
      <c r="J4479" s="1650">
        <v>199726044389</v>
      </c>
    </row>
    <row r="4480" spans="1:10">
      <c r="A4480" s="13" t="s">
        <v>2839</v>
      </c>
      <c r="B4480" s="13" t="s">
        <v>2084</v>
      </c>
      <c r="C4480" s="13" t="s">
        <v>9087</v>
      </c>
      <c r="D4480" s="1608">
        <v>24.09</v>
      </c>
      <c r="E4480" s="210">
        <f>VLOOKUP(A4480,'Lead Sheet'!A:B,2,0)</f>
        <v>0</v>
      </c>
      <c r="F4480" s="1608">
        <f t="shared" si="69"/>
        <v>0</v>
      </c>
      <c r="G4480" s="1648">
        <v>5</v>
      </c>
      <c r="H4480" s="1648">
        <v>80</v>
      </c>
      <c r="I4480" s="1648"/>
      <c r="J4480" s="1650">
        <v>199726044396</v>
      </c>
    </row>
    <row r="4481" spans="1:10">
      <c r="A4481" s="13" t="s">
        <v>2839</v>
      </c>
      <c r="B4481" s="13" t="s">
        <v>2085</v>
      </c>
      <c r="C4481" s="13" t="s">
        <v>9088</v>
      </c>
      <c r="D4481" s="1608">
        <v>48.5</v>
      </c>
      <c r="E4481" s="210">
        <f>VLOOKUP(A4481,'Lead Sheet'!A:B,2,0)</f>
        <v>0</v>
      </c>
      <c r="F4481" s="1608">
        <f t="shared" si="69"/>
        <v>0</v>
      </c>
      <c r="G4481" s="1648">
        <v>1</v>
      </c>
      <c r="H4481" s="1648">
        <v>40</v>
      </c>
      <c r="I4481" s="1648"/>
      <c r="J4481" s="1650">
        <v>199726044402</v>
      </c>
    </row>
    <row r="4482" spans="1:10">
      <c r="A4482" s="13" t="s">
        <v>2839</v>
      </c>
      <c r="B4482" s="13" t="s">
        <v>2086</v>
      </c>
      <c r="C4482" s="13" t="s">
        <v>9089</v>
      </c>
      <c r="D4482" s="1608">
        <v>91.740000000000009</v>
      </c>
      <c r="E4482" s="210">
        <f>VLOOKUP(A4482,'Lead Sheet'!A:B,2,0)</f>
        <v>0</v>
      </c>
      <c r="F4482" s="1608">
        <f t="shared" si="69"/>
        <v>0</v>
      </c>
      <c r="G4482" s="1648">
        <v>1</v>
      </c>
      <c r="H4482" s="1648">
        <v>30</v>
      </c>
      <c r="I4482" s="1648"/>
      <c r="J4482" s="1650">
        <v>199726044419</v>
      </c>
    </row>
    <row r="4483" spans="1:10">
      <c r="A4483" s="13" t="s">
        <v>2839</v>
      </c>
      <c r="B4483" s="13" t="s">
        <v>2087</v>
      </c>
      <c r="C4483" s="13" t="s">
        <v>9090</v>
      </c>
      <c r="D4483" s="1608">
        <v>127.47</v>
      </c>
      <c r="E4483" s="210">
        <f>VLOOKUP(A4483,'Lead Sheet'!A:B,2,0)</f>
        <v>0</v>
      </c>
      <c r="F4483" s="1608">
        <f t="shared" ref="F4483:F4546" si="70">IFERROR(D4483*E4483,"NET")</f>
        <v>0</v>
      </c>
      <c r="G4483" s="1648">
        <v>1</v>
      </c>
      <c r="H4483" s="1648">
        <v>14</v>
      </c>
      <c r="I4483" s="1648"/>
      <c r="J4483" s="1650">
        <v>199726044426</v>
      </c>
    </row>
    <row r="4484" spans="1:10">
      <c r="A4484" s="13" t="s">
        <v>2839</v>
      </c>
      <c r="B4484" s="13" t="s">
        <v>2088</v>
      </c>
      <c r="C4484" s="13" t="s">
        <v>9091</v>
      </c>
      <c r="D4484" s="1608">
        <v>384.78999999999996</v>
      </c>
      <c r="E4484" s="210">
        <f>VLOOKUP(A4484,'Lead Sheet'!A:B,2,0)</f>
        <v>0</v>
      </c>
      <c r="F4484" s="1608">
        <f t="shared" si="70"/>
        <v>0</v>
      </c>
      <c r="G4484" s="1648">
        <v>1</v>
      </c>
      <c r="H4484" s="1648">
        <v>8</v>
      </c>
      <c r="I4484" s="1648"/>
      <c r="J4484" s="1650">
        <v>199726044433</v>
      </c>
    </row>
    <row r="4485" spans="1:10">
      <c r="A4485" s="13" t="s">
        <v>2839</v>
      </c>
      <c r="B4485" s="13" t="s">
        <v>2089</v>
      </c>
      <c r="C4485" s="13" t="s">
        <v>9092</v>
      </c>
      <c r="D4485" s="1608">
        <v>484.25</v>
      </c>
      <c r="E4485" s="210">
        <f>VLOOKUP(A4485,'Lead Sheet'!A:B,2,0)</f>
        <v>0</v>
      </c>
      <c r="F4485" s="1608">
        <f t="shared" si="70"/>
        <v>0</v>
      </c>
      <c r="G4485" s="1648">
        <v>1</v>
      </c>
      <c r="H4485" s="1648">
        <v>4</v>
      </c>
      <c r="I4485" s="1648"/>
      <c r="J4485" s="1650">
        <v>199726044440</v>
      </c>
    </row>
    <row r="4486" spans="1:10">
      <c r="A4486" s="13" t="s">
        <v>2839</v>
      </c>
      <c r="B4486" s="13" t="s">
        <v>2090</v>
      </c>
      <c r="C4486" s="13" t="s">
        <v>9093</v>
      </c>
      <c r="D4486" s="1608">
        <v>598.59</v>
      </c>
      <c r="E4486" s="210">
        <f>VLOOKUP(A4486,'Lead Sheet'!A:B,2,0)</f>
        <v>0</v>
      </c>
      <c r="F4486" s="1608">
        <f t="shared" si="70"/>
        <v>0</v>
      </c>
      <c r="G4486" s="1648">
        <v>1</v>
      </c>
      <c r="H4486" s="1648">
        <v>1</v>
      </c>
      <c r="I4486" s="1648"/>
      <c r="J4486" s="1650">
        <v>199726044457</v>
      </c>
    </row>
    <row r="4487" spans="1:10">
      <c r="A4487" s="13" t="s">
        <v>2839</v>
      </c>
      <c r="B4487" s="13" t="s">
        <v>2091</v>
      </c>
      <c r="C4487" s="13" t="s">
        <v>9094</v>
      </c>
      <c r="D4487" s="1608">
        <v>18.62</v>
      </c>
      <c r="E4487" s="210">
        <f>VLOOKUP(A4487,'Lead Sheet'!A:B,2,0)</f>
        <v>0</v>
      </c>
      <c r="F4487" s="1608">
        <f t="shared" si="70"/>
        <v>0</v>
      </c>
      <c r="G4487" s="1648">
        <v>10</v>
      </c>
      <c r="H4487" s="1648">
        <v>180</v>
      </c>
      <c r="I4487" s="1648"/>
      <c r="J4487" s="1650">
        <v>199726044464</v>
      </c>
    </row>
    <row r="4488" spans="1:10">
      <c r="A4488" s="13" t="s">
        <v>2839</v>
      </c>
      <c r="B4488" s="13" t="s">
        <v>2092</v>
      </c>
      <c r="C4488" s="13" t="s">
        <v>9095</v>
      </c>
      <c r="D4488" s="1608">
        <v>44.78</v>
      </c>
      <c r="E4488" s="210">
        <f>VLOOKUP(A4488,'Lead Sheet'!A:B,2,0)</f>
        <v>0</v>
      </c>
      <c r="F4488" s="1608">
        <f t="shared" si="70"/>
        <v>0</v>
      </c>
      <c r="G4488" s="1648">
        <v>10</v>
      </c>
      <c r="H4488" s="1648">
        <v>100</v>
      </c>
      <c r="I4488" s="1648"/>
      <c r="J4488" s="1650">
        <v>199726044471</v>
      </c>
    </row>
    <row r="4489" spans="1:10">
      <c r="A4489" s="13" t="s">
        <v>2839</v>
      </c>
      <c r="B4489" s="13" t="s">
        <v>2093</v>
      </c>
      <c r="C4489" s="13" t="s">
        <v>9096</v>
      </c>
      <c r="D4489" s="1608">
        <v>7.75</v>
      </c>
      <c r="E4489" s="210">
        <f>VLOOKUP(A4489,'Lead Sheet'!A:B,2,0)</f>
        <v>0</v>
      </c>
      <c r="F4489" s="1608">
        <f t="shared" si="70"/>
        <v>0</v>
      </c>
      <c r="G4489" s="1648">
        <v>10</v>
      </c>
      <c r="H4489" s="1648">
        <v>320</v>
      </c>
      <c r="I4489" s="1648"/>
      <c r="J4489" s="1650">
        <v>199726044488</v>
      </c>
    </row>
    <row r="4490" spans="1:10">
      <c r="A4490" s="13" t="s">
        <v>2839</v>
      </c>
      <c r="B4490" s="13" t="s">
        <v>2094</v>
      </c>
      <c r="C4490" s="13" t="s">
        <v>9097</v>
      </c>
      <c r="D4490" s="1608">
        <v>12.5</v>
      </c>
      <c r="E4490" s="210">
        <f>VLOOKUP(A4490,'Lead Sheet'!A:B,2,0)</f>
        <v>0</v>
      </c>
      <c r="F4490" s="1608">
        <f t="shared" si="70"/>
        <v>0</v>
      </c>
      <c r="G4490" s="1648">
        <v>10</v>
      </c>
      <c r="H4490" s="1648">
        <v>160</v>
      </c>
      <c r="I4490" s="1648"/>
      <c r="J4490" s="1650">
        <v>199726044495</v>
      </c>
    </row>
    <row r="4491" spans="1:10">
      <c r="A4491" s="13" t="s">
        <v>2839</v>
      </c>
      <c r="B4491" s="13" t="s">
        <v>2095</v>
      </c>
      <c r="C4491" s="13" t="s">
        <v>9098</v>
      </c>
      <c r="D4491" s="1608">
        <v>28.67</v>
      </c>
      <c r="E4491" s="210">
        <f>VLOOKUP(A4491,'Lead Sheet'!A:B,2,0)</f>
        <v>0</v>
      </c>
      <c r="F4491" s="1608">
        <f t="shared" si="70"/>
        <v>0</v>
      </c>
      <c r="G4491" s="1648">
        <v>5</v>
      </c>
      <c r="H4491" s="1648">
        <v>80</v>
      </c>
      <c r="I4491" s="1648"/>
      <c r="J4491" s="1650">
        <v>199726044501</v>
      </c>
    </row>
    <row r="4492" spans="1:10">
      <c r="A4492" s="13" t="s">
        <v>2839</v>
      </c>
      <c r="B4492" s="13" t="s">
        <v>2096</v>
      </c>
      <c r="C4492" s="13" t="s">
        <v>9099</v>
      </c>
      <c r="D4492" s="1608">
        <v>53.3</v>
      </c>
      <c r="E4492" s="210">
        <f>VLOOKUP(A4492,'Lead Sheet'!A:B,2,0)</f>
        <v>0</v>
      </c>
      <c r="F4492" s="1608">
        <f t="shared" si="70"/>
        <v>0</v>
      </c>
      <c r="G4492" s="1648">
        <v>1</v>
      </c>
      <c r="H4492" s="1648">
        <v>40</v>
      </c>
      <c r="I4492" s="1648"/>
      <c r="J4492" s="1650">
        <v>199726044518</v>
      </c>
    </row>
    <row r="4493" spans="1:10">
      <c r="A4493" s="13" t="s">
        <v>2839</v>
      </c>
      <c r="B4493" s="13" t="s">
        <v>2097</v>
      </c>
      <c r="C4493" s="13" t="s">
        <v>9100</v>
      </c>
      <c r="D4493" s="1608">
        <v>96.95</v>
      </c>
      <c r="E4493" s="210">
        <f>VLOOKUP(A4493,'Lead Sheet'!A:B,2,0)</f>
        <v>0</v>
      </c>
      <c r="F4493" s="1608">
        <f t="shared" si="70"/>
        <v>0</v>
      </c>
      <c r="G4493" s="1648">
        <v>1</v>
      </c>
      <c r="H4493" s="1648">
        <v>32</v>
      </c>
      <c r="I4493" s="1648"/>
      <c r="J4493" s="1650">
        <v>199726044525</v>
      </c>
    </row>
    <row r="4494" spans="1:10">
      <c r="A4494" s="13" t="s">
        <v>2839</v>
      </c>
      <c r="B4494" s="13" t="s">
        <v>2098</v>
      </c>
      <c r="C4494" s="13" t="s">
        <v>9101</v>
      </c>
      <c r="D4494" s="1608">
        <v>134.62</v>
      </c>
      <c r="E4494" s="210">
        <f>VLOOKUP(A4494,'Lead Sheet'!A:B,2,0)</f>
        <v>0</v>
      </c>
      <c r="F4494" s="1608">
        <f t="shared" si="70"/>
        <v>0</v>
      </c>
      <c r="G4494" s="1648">
        <v>1</v>
      </c>
      <c r="H4494" s="1648">
        <v>12</v>
      </c>
      <c r="I4494" s="1648"/>
      <c r="J4494" s="1650">
        <v>199726044532</v>
      </c>
    </row>
    <row r="4495" spans="1:10">
      <c r="A4495" s="13" t="s">
        <v>2839</v>
      </c>
      <c r="B4495" s="13" t="s">
        <v>2099</v>
      </c>
      <c r="C4495" s="13" t="s">
        <v>9102</v>
      </c>
      <c r="D4495" s="1608">
        <v>430.96</v>
      </c>
      <c r="E4495" s="210">
        <f>VLOOKUP(A4495,'Lead Sheet'!A:B,2,0)</f>
        <v>0</v>
      </c>
      <c r="F4495" s="1608">
        <f t="shared" si="70"/>
        <v>0</v>
      </c>
      <c r="G4495" s="1648">
        <v>1</v>
      </c>
      <c r="H4495" s="1648">
        <v>8</v>
      </c>
      <c r="I4495" s="1648"/>
      <c r="J4495" s="1650">
        <v>199726044549</v>
      </c>
    </row>
    <row r="4496" spans="1:10">
      <c r="A4496" s="13" t="s">
        <v>2839</v>
      </c>
      <c r="B4496" s="13" t="s">
        <v>2100</v>
      </c>
      <c r="C4496" s="13" t="s">
        <v>9103</v>
      </c>
      <c r="D4496" s="1608">
        <v>501.03999999999996</v>
      </c>
      <c r="E4496" s="210">
        <f>VLOOKUP(A4496,'Lead Sheet'!A:B,2,0)</f>
        <v>0</v>
      </c>
      <c r="F4496" s="1608">
        <f t="shared" si="70"/>
        <v>0</v>
      </c>
      <c r="G4496" s="1648">
        <v>1</v>
      </c>
      <c r="H4496" s="1648">
        <v>4</v>
      </c>
      <c r="I4496" s="1648"/>
      <c r="J4496" s="1650">
        <v>199726044556</v>
      </c>
    </row>
    <row r="4497" spans="1:10">
      <c r="A4497" s="13" t="s">
        <v>2839</v>
      </c>
      <c r="B4497" s="13" t="s">
        <v>2101</v>
      </c>
      <c r="C4497" s="13" t="s">
        <v>9104</v>
      </c>
      <c r="D4497" s="1608">
        <v>637.9</v>
      </c>
      <c r="E4497" s="210">
        <f>VLOOKUP(A4497,'Lead Sheet'!A:B,2,0)</f>
        <v>0</v>
      </c>
      <c r="F4497" s="1608">
        <f t="shared" si="70"/>
        <v>0</v>
      </c>
      <c r="G4497" s="1648">
        <v>1</v>
      </c>
      <c r="H4497" s="1648">
        <v>1</v>
      </c>
      <c r="I4497" s="1648"/>
      <c r="J4497" s="1650">
        <v>199726044563</v>
      </c>
    </row>
    <row r="4498" spans="1:10">
      <c r="A4498" s="13" t="s">
        <v>2839</v>
      </c>
      <c r="B4498" s="13" t="s">
        <v>2287</v>
      </c>
      <c r="C4498" s="13" t="s">
        <v>9105</v>
      </c>
      <c r="D4498" s="1608">
        <v>37.559999999999995</v>
      </c>
      <c r="E4498" s="210">
        <f>VLOOKUP(A4498,'Lead Sheet'!A:B,2,0)</f>
        <v>0</v>
      </c>
      <c r="F4498" s="1608">
        <f t="shared" si="70"/>
        <v>0</v>
      </c>
      <c r="G4498" s="1648">
        <v>10</v>
      </c>
      <c r="H4498" s="1648">
        <v>160</v>
      </c>
      <c r="I4498" s="1648"/>
      <c r="J4498" s="1650">
        <v>199726044570</v>
      </c>
    </row>
    <row r="4499" spans="1:10">
      <c r="A4499" s="13" t="s">
        <v>2839</v>
      </c>
      <c r="B4499" s="13" t="s">
        <v>2288</v>
      </c>
      <c r="C4499" s="13" t="s">
        <v>9106</v>
      </c>
      <c r="D4499" s="1608">
        <v>73.52000000000001</v>
      </c>
      <c r="E4499" s="210">
        <f>VLOOKUP(A4499,'Lead Sheet'!A:B,2,0)</f>
        <v>0</v>
      </c>
      <c r="F4499" s="1608">
        <f t="shared" si="70"/>
        <v>0</v>
      </c>
      <c r="G4499" s="1648">
        <v>5</v>
      </c>
      <c r="H4499" s="1648">
        <v>85</v>
      </c>
      <c r="I4499" s="1648"/>
      <c r="J4499" s="1650">
        <v>199726044587</v>
      </c>
    </row>
    <row r="4500" spans="1:10">
      <c r="A4500" s="13" t="s">
        <v>2839</v>
      </c>
      <c r="B4500" s="13" t="s">
        <v>2289</v>
      </c>
      <c r="C4500" s="13" t="s">
        <v>9227</v>
      </c>
      <c r="D4500" s="1608">
        <v>26.28</v>
      </c>
      <c r="E4500" s="210">
        <f>VLOOKUP(A4500,'Lead Sheet'!A:B,2,0)</f>
        <v>0</v>
      </c>
      <c r="F4500" s="1608">
        <f t="shared" si="70"/>
        <v>0</v>
      </c>
      <c r="G4500" s="1648">
        <v>5</v>
      </c>
      <c r="H4500" s="1648">
        <v>150</v>
      </c>
      <c r="I4500" s="1648"/>
      <c r="J4500" s="1650">
        <v>199726044594</v>
      </c>
    </row>
    <row r="4501" spans="1:10">
      <c r="A4501" s="13" t="s">
        <v>2839</v>
      </c>
      <c r="B4501" s="13" t="s">
        <v>2290</v>
      </c>
      <c r="C4501" s="13" t="s">
        <v>9228</v>
      </c>
      <c r="D4501" s="1608">
        <v>39.989999999999995</v>
      </c>
      <c r="E4501" s="210">
        <f>VLOOKUP(A4501,'Lead Sheet'!A:B,2,0)</f>
        <v>0</v>
      </c>
      <c r="F4501" s="1608">
        <f t="shared" si="70"/>
        <v>0</v>
      </c>
      <c r="G4501" s="1648">
        <v>5</v>
      </c>
      <c r="H4501" s="1648">
        <v>100</v>
      </c>
      <c r="I4501" s="1648"/>
      <c r="J4501" s="1650">
        <v>199726044600</v>
      </c>
    </row>
    <row r="4502" spans="1:10">
      <c r="A4502" s="13" t="s">
        <v>2839</v>
      </c>
      <c r="B4502" s="13" t="s">
        <v>2291</v>
      </c>
      <c r="C4502" s="13" t="s">
        <v>9229</v>
      </c>
      <c r="D4502" s="1608">
        <v>72</v>
      </c>
      <c r="E4502" s="210">
        <f>VLOOKUP(A4502,'Lead Sheet'!A:B,2,0)</f>
        <v>0</v>
      </c>
      <c r="F4502" s="1608">
        <f t="shared" si="70"/>
        <v>0</v>
      </c>
      <c r="G4502" s="1648">
        <v>1</v>
      </c>
      <c r="H4502" s="1648">
        <v>60</v>
      </c>
      <c r="I4502" s="1648"/>
      <c r="J4502" s="1650">
        <v>199726044617</v>
      </c>
    </row>
    <row r="4503" spans="1:10">
      <c r="A4503" s="13" t="s">
        <v>2839</v>
      </c>
      <c r="B4503" s="13" t="s">
        <v>2102</v>
      </c>
      <c r="C4503" s="13" t="s">
        <v>9107</v>
      </c>
      <c r="D4503" s="1608">
        <v>14.33</v>
      </c>
      <c r="E4503" s="210">
        <f>VLOOKUP(A4503,'Lead Sheet'!A:B,2,0)</f>
        <v>0</v>
      </c>
      <c r="F4503" s="1608">
        <f t="shared" si="70"/>
        <v>0</v>
      </c>
      <c r="G4503" s="1648">
        <v>10</v>
      </c>
      <c r="H4503" s="1648">
        <v>600</v>
      </c>
      <c r="I4503" s="1648"/>
      <c r="J4503" s="1650">
        <v>199726044624</v>
      </c>
    </row>
    <row r="4504" spans="1:10">
      <c r="A4504" s="13" t="s">
        <v>2839</v>
      </c>
      <c r="B4504" s="13" t="s">
        <v>2103</v>
      </c>
      <c r="C4504" s="13" t="s">
        <v>9108</v>
      </c>
      <c r="D4504" s="1608">
        <v>24.490000000000002</v>
      </c>
      <c r="E4504" s="210">
        <f>VLOOKUP(A4504,'Lead Sheet'!A:B,2,0)</f>
        <v>0</v>
      </c>
      <c r="F4504" s="1608">
        <f t="shared" si="70"/>
        <v>0</v>
      </c>
      <c r="G4504" s="1648">
        <v>10</v>
      </c>
      <c r="H4504" s="1648">
        <v>400</v>
      </c>
      <c r="I4504" s="1648"/>
      <c r="J4504" s="1650">
        <v>199726044631</v>
      </c>
    </row>
    <row r="4505" spans="1:10">
      <c r="A4505" s="13" t="s">
        <v>2839</v>
      </c>
      <c r="B4505" s="13" t="s">
        <v>2104</v>
      </c>
      <c r="C4505" s="13" t="s">
        <v>9109</v>
      </c>
      <c r="D4505" s="1608">
        <v>37.76</v>
      </c>
      <c r="E4505" s="210">
        <f>VLOOKUP(A4505,'Lead Sheet'!A:B,2,0)</f>
        <v>0</v>
      </c>
      <c r="F4505" s="1608">
        <f t="shared" si="70"/>
        <v>0</v>
      </c>
      <c r="G4505" s="1648">
        <v>5</v>
      </c>
      <c r="H4505" s="1648">
        <v>300</v>
      </c>
      <c r="I4505" s="1648"/>
      <c r="J4505" s="1650">
        <v>199726044648</v>
      </c>
    </row>
    <row r="4506" spans="1:10">
      <c r="A4506" s="13" t="s">
        <v>2839</v>
      </c>
      <c r="B4506" s="13" t="s">
        <v>2105</v>
      </c>
      <c r="C4506" s="13" t="s">
        <v>9110</v>
      </c>
      <c r="D4506" s="1608">
        <v>44.269999999999996</v>
      </c>
      <c r="E4506" s="210">
        <f>VLOOKUP(A4506,'Lead Sheet'!A:B,2,0)</f>
        <v>0</v>
      </c>
      <c r="F4506" s="1608">
        <f t="shared" si="70"/>
        <v>0</v>
      </c>
      <c r="G4506" s="1648">
        <v>1</v>
      </c>
      <c r="H4506" s="1648">
        <v>100</v>
      </c>
      <c r="I4506" s="1648"/>
      <c r="J4506" s="1650">
        <v>199726044655</v>
      </c>
    </row>
    <row r="4507" spans="1:10">
      <c r="A4507" s="13" t="s">
        <v>2839</v>
      </c>
      <c r="B4507" s="13" t="s">
        <v>2106</v>
      </c>
      <c r="C4507" s="13" t="s">
        <v>9111</v>
      </c>
      <c r="D4507" s="1608">
        <v>68.58</v>
      </c>
      <c r="E4507" s="210">
        <f>VLOOKUP(A4507,'Lead Sheet'!A:B,2,0)</f>
        <v>0</v>
      </c>
      <c r="F4507" s="1608">
        <f t="shared" si="70"/>
        <v>0</v>
      </c>
      <c r="G4507" s="1648">
        <v>1</v>
      </c>
      <c r="H4507" s="1648">
        <v>60</v>
      </c>
      <c r="I4507" s="1648"/>
      <c r="J4507" s="1650">
        <v>199726044662</v>
      </c>
    </row>
    <row r="4508" spans="1:10">
      <c r="A4508" s="13" t="s">
        <v>2839</v>
      </c>
      <c r="B4508" s="13" t="s">
        <v>2107</v>
      </c>
      <c r="C4508" s="13" t="s">
        <v>9112</v>
      </c>
      <c r="D4508" s="1608">
        <v>83.320000000000007</v>
      </c>
      <c r="E4508" s="210">
        <f>VLOOKUP(A4508,'Lead Sheet'!A:B,2,0)</f>
        <v>0</v>
      </c>
      <c r="F4508" s="1608">
        <f t="shared" si="70"/>
        <v>0</v>
      </c>
      <c r="G4508" s="1648">
        <v>1</v>
      </c>
      <c r="H4508" s="1648">
        <v>54</v>
      </c>
      <c r="I4508" s="1648"/>
      <c r="J4508" s="1650">
        <v>199726044679</v>
      </c>
    </row>
    <row r="4509" spans="1:10">
      <c r="A4509" s="13" t="s">
        <v>2839</v>
      </c>
      <c r="B4509" s="13" t="s">
        <v>2108</v>
      </c>
      <c r="C4509" s="13" t="s">
        <v>9113</v>
      </c>
      <c r="D4509" s="1608">
        <v>270.89</v>
      </c>
      <c r="E4509" s="210">
        <f>VLOOKUP(A4509,'Lead Sheet'!A:B,2,0)</f>
        <v>0</v>
      </c>
      <c r="F4509" s="1608">
        <f t="shared" si="70"/>
        <v>0</v>
      </c>
      <c r="G4509" s="1648">
        <v>1</v>
      </c>
      <c r="H4509" s="1648">
        <v>30</v>
      </c>
      <c r="I4509" s="1648"/>
      <c r="J4509" s="1650">
        <v>199726044686</v>
      </c>
    </row>
    <row r="4510" spans="1:10">
      <c r="A4510" s="13" t="s">
        <v>2839</v>
      </c>
      <c r="B4510" s="13" t="s">
        <v>2109</v>
      </c>
      <c r="C4510" s="13" t="s">
        <v>9114</v>
      </c>
      <c r="D4510" s="1608">
        <v>343.12</v>
      </c>
      <c r="E4510" s="210">
        <f>VLOOKUP(A4510,'Lead Sheet'!A:B,2,0)</f>
        <v>0</v>
      </c>
      <c r="F4510" s="1608">
        <f t="shared" si="70"/>
        <v>0</v>
      </c>
      <c r="G4510" s="1648">
        <v>1</v>
      </c>
      <c r="H4510" s="1648">
        <v>18</v>
      </c>
      <c r="I4510" s="1648"/>
      <c r="J4510" s="1650">
        <v>199726044693</v>
      </c>
    </row>
    <row r="4511" spans="1:10">
      <c r="A4511" s="13" t="s">
        <v>2839</v>
      </c>
      <c r="B4511" s="13" t="s">
        <v>2110</v>
      </c>
      <c r="C4511" s="13" t="s">
        <v>9115</v>
      </c>
      <c r="D4511" s="1608">
        <v>408.23</v>
      </c>
      <c r="E4511" s="210">
        <f>VLOOKUP(A4511,'Lead Sheet'!A:B,2,0)</f>
        <v>0</v>
      </c>
      <c r="F4511" s="1608">
        <f t="shared" si="70"/>
        <v>0</v>
      </c>
      <c r="G4511" s="1648">
        <v>1</v>
      </c>
      <c r="H4511" s="1648">
        <v>9</v>
      </c>
      <c r="I4511" s="1648"/>
      <c r="J4511" s="1650">
        <v>199726044709</v>
      </c>
    </row>
    <row r="4512" spans="1:10">
      <c r="A4512" s="13" t="s">
        <v>2839</v>
      </c>
      <c r="B4512" s="13" t="s">
        <v>2174</v>
      </c>
      <c r="C4512" s="13" t="s">
        <v>9116</v>
      </c>
      <c r="D4512" s="1608">
        <v>11.36</v>
      </c>
      <c r="E4512" s="210">
        <f>VLOOKUP(A4512,'Lead Sheet'!A:B,2,0)</f>
        <v>0</v>
      </c>
      <c r="F4512" s="1608">
        <f t="shared" si="70"/>
        <v>0</v>
      </c>
      <c r="G4512" s="1648">
        <v>10</v>
      </c>
      <c r="H4512" s="1648">
        <v>160</v>
      </c>
      <c r="I4512" s="1648"/>
      <c r="J4512" s="1650">
        <v>199726044716</v>
      </c>
    </row>
    <row r="4513" spans="1:10">
      <c r="A4513" s="13" t="s">
        <v>2839</v>
      </c>
      <c r="B4513" s="13" t="s">
        <v>2175</v>
      </c>
      <c r="C4513" s="13" t="s">
        <v>9117</v>
      </c>
      <c r="D4513" s="1608">
        <v>19.899999999999999</v>
      </c>
      <c r="E4513" s="210">
        <f>VLOOKUP(A4513,'Lead Sheet'!A:B,2,0)</f>
        <v>0</v>
      </c>
      <c r="F4513" s="1608">
        <f t="shared" si="70"/>
        <v>0</v>
      </c>
      <c r="G4513" s="1648">
        <v>10</v>
      </c>
      <c r="H4513" s="1648">
        <v>80</v>
      </c>
      <c r="I4513" s="1648"/>
      <c r="J4513" s="1650">
        <v>199726044723</v>
      </c>
    </row>
    <row r="4514" spans="1:10">
      <c r="A4514" s="13" t="s">
        <v>2839</v>
      </c>
      <c r="B4514" s="13" t="s">
        <v>2176</v>
      </c>
      <c r="C4514" s="13" t="s">
        <v>9118</v>
      </c>
      <c r="D4514" s="1608">
        <v>36.479999999999997</v>
      </c>
      <c r="E4514" s="210">
        <f>VLOOKUP(A4514,'Lead Sheet'!A:B,2,0)</f>
        <v>0</v>
      </c>
      <c r="F4514" s="1608">
        <f t="shared" si="70"/>
        <v>0</v>
      </c>
      <c r="G4514" s="1648">
        <v>5</v>
      </c>
      <c r="H4514" s="1648">
        <v>60</v>
      </c>
      <c r="I4514" s="1648"/>
      <c r="J4514" s="1650">
        <v>199726044730</v>
      </c>
    </row>
    <row r="4515" spans="1:10">
      <c r="A4515" s="13" t="s">
        <v>2839</v>
      </c>
      <c r="B4515" s="13" t="s">
        <v>2177</v>
      </c>
      <c r="C4515" s="13" t="s">
        <v>9119</v>
      </c>
      <c r="D4515" s="1608">
        <v>62.87</v>
      </c>
      <c r="E4515" s="210">
        <f>VLOOKUP(A4515,'Lead Sheet'!A:B,2,0)</f>
        <v>0</v>
      </c>
      <c r="F4515" s="1608">
        <f t="shared" si="70"/>
        <v>0</v>
      </c>
      <c r="G4515" s="1648">
        <v>1</v>
      </c>
      <c r="H4515" s="1648">
        <v>40</v>
      </c>
      <c r="I4515" s="1648"/>
      <c r="J4515" s="1650">
        <v>199726044747</v>
      </c>
    </row>
    <row r="4516" spans="1:10">
      <c r="A4516" s="13" t="s">
        <v>2839</v>
      </c>
      <c r="B4516" s="13" t="s">
        <v>2178</v>
      </c>
      <c r="C4516" s="13" t="s">
        <v>9120</v>
      </c>
      <c r="D4516" s="1608">
        <v>119.69000000000001</v>
      </c>
      <c r="E4516" s="210">
        <f>VLOOKUP(A4516,'Lead Sheet'!A:B,2,0)</f>
        <v>0</v>
      </c>
      <c r="F4516" s="1608">
        <f t="shared" si="70"/>
        <v>0</v>
      </c>
      <c r="G4516" s="1648">
        <v>1</v>
      </c>
      <c r="H4516" s="1648">
        <v>20</v>
      </c>
      <c r="I4516" s="1648"/>
      <c r="J4516" s="1650">
        <v>199726044754</v>
      </c>
    </row>
    <row r="4517" spans="1:10">
      <c r="A4517" s="13" t="s">
        <v>2839</v>
      </c>
      <c r="B4517" s="13" t="s">
        <v>2179</v>
      </c>
      <c r="C4517" s="13" t="s">
        <v>9121</v>
      </c>
      <c r="D4517" s="1608">
        <v>147.82999999999998</v>
      </c>
      <c r="E4517" s="210">
        <f>VLOOKUP(A4517,'Lead Sheet'!A:B,2,0)</f>
        <v>0</v>
      </c>
      <c r="F4517" s="1608">
        <f t="shared" si="70"/>
        <v>0</v>
      </c>
      <c r="G4517" s="1648">
        <v>1</v>
      </c>
      <c r="H4517" s="1648">
        <v>12</v>
      </c>
      <c r="I4517" s="1648"/>
      <c r="J4517" s="1650">
        <v>199726044761</v>
      </c>
    </row>
    <row r="4518" spans="1:10">
      <c r="A4518" s="13" t="s">
        <v>2839</v>
      </c>
      <c r="B4518" s="13" t="s">
        <v>2180</v>
      </c>
      <c r="C4518" s="13" t="s">
        <v>9122</v>
      </c>
      <c r="D4518" s="1608">
        <v>484.48</v>
      </c>
      <c r="E4518" s="210">
        <f>VLOOKUP(A4518,'Lead Sheet'!A:B,2,0)</f>
        <v>0</v>
      </c>
      <c r="F4518" s="1608">
        <f t="shared" si="70"/>
        <v>0</v>
      </c>
      <c r="G4518" s="1648">
        <v>1</v>
      </c>
      <c r="H4518" s="1648">
        <v>6</v>
      </c>
      <c r="I4518" s="1648"/>
      <c r="J4518" s="1650">
        <v>199726044778</v>
      </c>
    </row>
    <row r="4519" spans="1:10">
      <c r="A4519" s="13" t="s">
        <v>2839</v>
      </c>
      <c r="B4519" s="13" t="s">
        <v>2181</v>
      </c>
      <c r="C4519" s="13" t="s">
        <v>9123</v>
      </c>
      <c r="D4519" s="1608">
        <v>594.1</v>
      </c>
      <c r="E4519" s="210">
        <f>VLOOKUP(A4519,'Lead Sheet'!A:B,2,0)</f>
        <v>0</v>
      </c>
      <c r="F4519" s="1608">
        <f t="shared" si="70"/>
        <v>0</v>
      </c>
      <c r="G4519" s="1648">
        <v>1</v>
      </c>
      <c r="H4519" s="1648">
        <v>4</v>
      </c>
      <c r="I4519" s="1648"/>
      <c r="J4519" s="1650">
        <v>199726044785</v>
      </c>
    </row>
    <row r="4520" spans="1:10">
      <c r="A4520" s="13" t="s">
        <v>2839</v>
      </c>
      <c r="B4520" s="13" t="s">
        <v>2182</v>
      </c>
      <c r="C4520" s="13" t="s">
        <v>9124</v>
      </c>
      <c r="D4520" s="1608">
        <v>849.56</v>
      </c>
      <c r="E4520" s="210">
        <f>VLOOKUP(A4520,'Lead Sheet'!A:B,2,0)</f>
        <v>0</v>
      </c>
      <c r="F4520" s="1608">
        <f t="shared" si="70"/>
        <v>0</v>
      </c>
      <c r="G4520" s="1648">
        <v>1</v>
      </c>
      <c r="H4520" s="1648">
        <v>1</v>
      </c>
      <c r="I4520" s="1648"/>
      <c r="J4520" s="1650">
        <v>199726044792</v>
      </c>
    </row>
    <row r="4521" spans="1:10">
      <c r="A4521" s="13" t="s">
        <v>2839</v>
      </c>
      <c r="B4521" s="13" t="s">
        <v>2183</v>
      </c>
      <c r="C4521" s="13" t="s">
        <v>9125</v>
      </c>
      <c r="D4521" s="1608">
        <v>39.919999999999995</v>
      </c>
      <c r="E4521" s="210">
        <f>VLOOKUP(A4521,'Lead Sheet'!A:B,2,0)</f>
        <v>0</v>
      </c>
      <c r="F4521" s="1608">
        <f t="shared" si="70"/>
        <v>0</v>
      </c>
      <c r="G4521" s="1648">
        <v>10</v>
      </c>
      <c r="H4521" s="1648">
        <v>120</v>
      </c>
      <c r="I4521" s="1648"/>
      <c r="J4521" s="1650">
        <v>199726044808</v>
      </c>
    </row>
    <row r="4522" spans="1:10">
      <c r="A4522" s="13" t="s">
        <v>2839</v>
      </c>
      <c r="B4522" s="13" t="s">
        <v>2184</v>
      </c>
      <c r="C4522" s="13" t="s">
        <v>9126</v>
      </c>
      <c r="D4522" s="1608">
        <v>31.87</v>
      </c>
      <c r="E4522" s="210">
        <f>VLOOKUP(A4522,'Lead Sheet'!A:B,2,0)</f>
        <v>0</v>
      </c>
      <c r="F4522" s="1608">
        <f t="shared" si="70"/>
        <v>0</v>
      </c>
      <c r="G4522" s="1648">
        <v>10</v>
      </c>
      <c r="H4522" s="1648">
        <v>120</v>
      </c>
      <c r="I4522" s="1648"/>
      <c r="J4522" s="1650">
        <v>199726044815</v>
      </c>
    </row>
    <row r="4523" spans="1:10">
      <c r="A4523" s="13" t="s">
        <v>2839</v>
      </c>
      <c r="B4523" s="13" t="s">
        <v>2185</v>
      </c>
      <c r="C4523" s="13" t="s">
        <v>9127</v>
      </c>
      <c r="D4523" s="1608">
        <v>33.700000000000003</v>
      </c>
      <c r="E4523" s="210">
        <f>VLOOKUP(A4523,'Lead Sheet'!A:B,2,0)</f>
        <v>0</v>
      </c>
      <c r="F4523" s="1608">
        <f t="shared" si="70"/>
        <v>0</v>
      </c>
      <c r="G4523" s="1648">
        <v>5</v>
      </c>
      <c r="H4523" s="1648">
        <v>90</v>
      </c>
      <c r="I4523" s="1648"/>
      <c r="J4523" s="1650">
        <v>199726044822</v>
      </c>
    </row>
    <row r="4524" spans="1:10">
      <c r="A4524" s="13" t="s">
        <v>2839</v>
      </c>
      <c r="B4524" s="13" t="s">
        <v>2186</v>
      </c>
      <c r="C4524" s="13" t="s">
        <v>9128</v>
      </c>
      <c r="D4524" s="1608">
        <v>17.430000000000003</v>
      </c>
      <c r="E4524" s="210">
        <f>VLOOKUP(A4524,'Lead Sheet'!A:B,2,0)</f>
        <v>0</v>
      </c>
      <c r="F4524" s="1608">
        <f t="shared" si="70"/>
        <v>0</v>
      </c>
      <c r="G4524" s="1648">
        <v>10</v>
      </c>
      <c r="H4524" s="1648">
        <v>120</v>
      </c>
      <c r="I4524" s="1648"/>
      <c r="J4524" s="1650">
        <v>199726044839</v>
      </c>
    </row>
    <row r="4525" spans="1:10">
      <c r="A4525" s="13" t="s">
        <v>2839</v>
      </c>
      <c r="B4525" s="13" t="s">
        <v>2187</v>
      </c>
      <c r="C4525" s="13" t="s">
        <v>9129</v>
      </c>
      <c r="D4525" s="1608">
        <v>87.75</v>
      </c>
      <c r="E4525" s="210">
        <f>VLOOKUP(A4525,'Lead Sheet'!A:B,2,0)</f>
        <v>0</v>
      </c>
      <c r="F4525" s="1608">
        <f t="shared" si="70"/>
        <v>0</v>
      </c>
      <c r="G4525" s="1648">
        <v>5</v>
      </c>
      <c r="H4525" s="1648">
        <v>70</v>
      </c>
      <c r="I4525" s="1648"/>
      <c r="J4525" s="1650">
        <v>199726044846</v>
      </c>
    </row>
    <row r="4526" spans="1:10">
      <c r="A4526" s="13" t="s">
        <v>2839</v>
      </c>
      <c r="B4526" s="13" t="s">
        <v>2188</v>
      </c>
      <c r="C4526" s="13" t="s">
        <v>9130</v>
      </c>
      <c r="D4526" s="1608">
        <v>61.9</v>
      </c>
      <c r="E4526" s="210">
        <f>VLOOKUP(A4526,'Lead Sheet'!A:B,2,0)</f>
        <v>0</v>
      </c>
      <c r="F4526" s="1608">
        <f t="shared" si="70"/>
        <v>0</v>
      </c>
      <c r="G4526" s="1648">
        <v>5</v>
      </c>
      <c r="H4526" s="1648">
        <v>70</v>
      </c>
      <c r="I4526" s="1648"/>
      <c r="J4526" s="1650">
        <v>199726044853</v>
      </c>
    </row>
    <row r="4527" spans="1:10">
      <c r="A4527" s="13" t="s">
        <v>2839</v>
      </c>
      <c r="B4527" s="13" t="s">
        <v>2189</v>
      </c>
      <c r="C4527" s="13" t="s">
        <v>9131</v>
      </c>
      <c r="D4527" s="1608">
        <v>65.39</v>
      </c>
      <c r="E4527" s="210">
        <f>VLOOKUP(A4527,'Lead Sheet'!A:B,2,0)</f>
        <v>0</v>
      </c>
      <c r="F4527" s="1608">
        <f t="shared" si="70"/>
        <v>0</v>
      </c>
      <c r="G4527" s="1648">
        <v>5</v>
      </c>
      <c r="H4527" s="1648">
        <v>80</v>
      </c>
      <c r="I4527" s="1648"/>
      <c r="J4527" s="1650">
        <v>199726044860</v>
      </c>
    </row>
    <row r="4528" spans="1:10">
      <c r="A4528" s="13" t="s">
        <v>2839</v>
      </c>
      <c r="B4528" s="13" t="s">
        <v>2190</v>
      </c>
      <c r="C4528" s="13" t="s">
        <v>9132</v>
      </c>
      <c r="D4528" s="1608">
        <v>58.519999999999996</v>
      </c>
      <c r="E4528" s="210">
        <f>VLOOKUP(A4528,'Lead Sheet'!A:B,2,0)</f>
        <v>0</v>
      </c>
      <c r="F4528" s="1608">
        <f t="shared" si="70"/>
        <v>0</v>
      </c>
      <c r="G4528" s="1648">
        <v>5</v>
      </c>
      <c r="H4528" s="1648">
        <v>70</v>
      </c>
      <c r="I4528" s="1648"/>
      <c r="J4528" s="1650">
        <v>199726044877</v>
      </c>
    </row>
    <row r="4529" spans="1:10">
      <c r="A4529" s="13" t="s">
        <v>2839</v>
      </c>
      <c r="B4529" s="13" t="s">
        <v>2191</v>
      </c>
      <c r="C4529" s="13" t="s">
        <v>9133</v>
      </c>
      <c r="D4529" s="1608">
        <v>64.98</v>
      </c>
      <c r="E4529" s="210">
        <f>VLOOKUP(A4529,'Lead Sheet'!A:B,2,0)</f>
        <v>0</v>
      </c>
      <c r="F4529" s="1608">
        <f t="shared" si="70"/>
        <v>0</v>
      </c>
      <c r="G4529" s="1648">
        <v>5</v>
      </c>
      <c r="H4529" s="1648">
        <v>60</v>
      </c>
      <c r="I4529" s="1648"/>
      <c r="J4529" s="1650">
        <v>199726044884</v>
      </c>
    </row>
    <row r="4530" spans="1:10">
      <c r="A4530" s="13" t="s">
        <v>2839</v>
      </c>
      <c r="B4530" s="13" t="s">
        <v>2192</v>
      </c>
      <c r="C4530" s="13" t="s">
        <v>9134</v>
      </c>
      <c r="D4530" s="1608">
        <v>42.54</v>
      </c>
      <c r="E4530" s="210">
        <f>VLOOKUP(A4530,'Lead Sheet'!A:B,2,0)</f>
        <v>0</v>
      </c>
      <c r="F4530" s="1608">
        <f t="shared" si="70"/>
        <v>0</v>
      </c>
      <c r="G4530" s="1648">
        <v>5</v>
      </c>
      <c r="H4530" s="1648">
        <v>80</v>
      </c>
      <c r="I4530" s="1648"/>
      <c r="J4530" s="1650">
        <v>199726044891</v>
      </c>
    </row>
    <row r="4531" spans="1:10">
      <c r="A4531" s="13" t="s">
        <v>2839</v>
      </c>
      <c r="B4531" s="13" t="s">
        <v>2193</v>
      </c>
      <c r="C4531" s="13" t="s">
        <v>9135</v>
      </c>
      <c r="D4531" s="1608">
        <v>41.53</v>
      </c>
      <c r="E4531" s="210">
        <f>VLOOKUP(A4531,'Lead Sheet'!A:B,2,0)</f>
        <v>0</v>
      </c>
      <c r="F4531" s="1608">
        <f t="shared" si="70"/>
        <v>0</v>
      </c>
      <c r="G4531" s="1648">
        <v>5</v>
      </c>
      <c r="H4531" s="1648">
        <v>60</v>
      </c>
      <c r="I4531" s="1648"/>
      <c r="J4531" s="1650">
        <v>199726044907</v>
      </c>
    </row>
    <row r="4532" spans="1:10">
      <c r="A4532" s="13" t="s">
        <v>2839</v>
      </c>
      <c r="B4532" s="13" t="s">
        <v>2194</v>
      </c>
      <c r="C4532" s="13" t="s">
        <v>9136</v>
      </c>
      <c r="D4532" s="1608">
        <v>120.33</v>
      </c>
      <c r="E4532" s="210">
        <f>VLOOKUP(A4532,'Lead Sheet'!A:B,2,0)</f>
        <v>0</v>
      </c>
      <c r="F4532" s="1608">
        <f t="shared" si="70"/>
        <v>0</v>
      </c>
      <c r="G4532" s="1648">
        <v>1</v>
      </c>
      <c r="H4532" s="1648">
        <v>50</v>
      </c>
      <c r="I4532" s="1648"/>
      <c r="J4532" s="1650">
        <v>199726044914</v>
      </c>
    </row>
    <row r="4533" spans="1:10">
      <c r="A4533" s="13" t="s">
        <v>2839</v>
      </c>
      <c r="B4533" s="13" t="s">
        <v>2195</v>
      </c>
      <c r="C4533" s="13" t="s">
        <v>9137</v>
      </c>
      <c r="D4533" s="1608">
        <v>125.12</v>
      </c>
      <c r="E4533" s="210">
        <f>VLOOKUP(A4533,'Lead Sheet'!A:B,2,0)</f>
        <v>0</v>
      </c>
      <c r="F4533" s="1608">
        <f t="shared" si="70"/>
        <v>0</v>
      </c>
      <c r="G4533" s="1648">
        <v>1</v>
      </c>
      <c r="H4533" s="1648">
        <v>40</v>
      </c>
      <c r="I4533" s="1648"/>
      <c r="J4533" s="1650">
        <v>199726044921</v>
      </c>
    </row>
    <row r="4534" spans="1:10">
      <c r="A4534" s="13" t="s">
        <v>2839</v>
      </c>
      <c r="B4534" s="13" t="s">
        <v>2196</v>
      </c>
      <c r="C4534" s="13" t="s">
        <v>9138</v>
      </c>
      <c r="D4534" s="1608">
        <v>110.72</v>
      </c>
      <c r="E4534" s="210">
        <f>VLOOKUP(A4534,'Lead Sheet'!A:B,2,0)</f>
        <v>0</v>
      </c>
      <c r="F4534" s="1608">
        <f t="shared" si="70"/>
        <v>0</v>
      </c>
      <c r="G4534" s="1648">
        <v>1</v>
      </c>
      <c r="H4534" s="1648">
        <v>40</v>
      </c>
      <c r="I4534" s="1648"/>
      <c r="J4534" s="1650">
        <v>199726044938</v>
      </c>
    </row>
    <row r="4535" spans="1:10">
      <c r="A4535" s="13" t="s">
        <v>2839</v>
      </c>
      <c r="B4535" s="13" t="s">
        <v>2197</v>
      </c>
      <c r="C4535" s="13" t="s">
        <v>9139</v>
      </c>
      <c r="D4535" s="1608">
        <v>85.83</v>
      </c>
      <c r="E4535" s="210">
        <f>VLOOKUP(A4535,'Lead Sheet'!A:B,2,0)</f>
        <v>0</v>
      </c>
      <c r="F4535" s="1608">
        <f t="shared" si="70"/>
        <v>0</v>
      </c>
      <c r="G4535" s="1648">
        <v>1</v>
      </c>
      <c r="H4535" s="1648">
        <v>50</v>
      </c>
      <c r="I4535" s="1648"/>
      <c r="J4535" s="1650">
        <v>199726044945</v>
      </c>
    </row>
    <row r="4536" spans="1:10">
      <c r="A4536" s="13" t="s">
        <v>2839</v>
      </c>
      <c r="B4536" s="13" t="s">
        <v>2198</v>
      </c>
      <c r="C4536" s="13" t="s">
        <v>9140</v>
      </c>
      <c r="D4536" s="1608">
        <v>63.93</v>
      </c>
      <c r="E4536" s="210">
        <f>VLOOKUP(A4536,'Lead Sheet'!A:B,2,0)</f>
        <v>0</v>
      </c>
      <c r="F4536" s="1608">
        <f t="shared" si="70"/>
        <v>0</v>
      </c>
      <c r="G4536" s="1648">
        <v>1</v>
      </c>
      <c r="H4536" s="1648">
        <v>50</v>
      </c>
      <c r="I4536" s="1648"/>
      <c r="J4536" s="1650">
        <v>199726044952</v>
      </c>
    </row>
    <row r="4537" spans="1:10">
      <c r="A4537" s="13" t="s">
        <v>2839</v>
      </c>
      <c r="B4537" s="13" t="s">
        <v>2199</v>
      </c>
      <c r="C4537" s="13" t="s">
        <v>9141</v>
      </c>
      <c r="D4537" s="1608">
        <v>70.13000000000001</v>
      </c>
      <c r="E4537" s="210">
        <f>VLOOKUP(A4537,'Lead Sheet'!A:B,2,0)</f>
        <v>0</v>
      </c>
      <c r="F4537" s="1608">
        <f t="shared" si="70"/>
        <v>0</v>
      </c>
      <c r="G4537" s="1648">
        <v>1</v>
      </c>
      <c r="H4537" s="1648">
        <v>40</v>
      </c>
      <c r="I4537" s="1648"/>
      <c r="J4537" s="1650">
        <v>199726044969</v>
      </c>
    </row>
    <row r="4538" spans="1:10">
      <c r="A4538" s="13" t="s">
        <v>2839</v>
      </c>
      <c r="B4538" s="13" t="s">
        <v>2200</v>
      </c>
      <c r="C4538" s="13" t="s">
        <v>9142</v>
      </c>
      <c r="D4538" s="1608">
        <v>53.6</v>
      </c>
      <c r="E4538" s="210">
        <f>VLOOKUP(A4538,'Lead Sheet'!A:B,2,0)</f>
        <v>0</v>
      </c>
      <c r="F4538" s="1608">
        <f t="shared" si="70"/>
        <v>0</v>
      </c>
      <c r="G4538" s="1648">
        <v>1</v>
      </c>
      <c r="H4538" s="1648">
        <v>48</v>
      </c>
      <c r="I4538" s="1648"/>
      <c r="J4538" s="1650">
        <v>199726044976</v>
      </c>
    </row>
    <row r="4539" spans="1:10">
      <c r="A4539" s="13" t="s">
        <v>2839</v>
      </c>
      <c r="B4539" s="13" t="s">
        <v>2201</v>
      </c>
      <c r="C4539" s="13" t="s">
        <v>9143</v>
      </c>
      <c r="D4539" s="1608">
        <v>57.5</v>
      </c>
      <c r="E4539" s="210">
        <f>VLOOKUP(A4539,'Lead Sheet'!A:B,2,0)</f>
        <v>0</v>
      </c>
      <c r="F4539" s="1608">
        <f t="shared" si="70"/>
        <v>0</v>
      </c>
      <c r="G4539" s="1648">
        <v>1</v>
      </c>
      <c r="H4539" s="1648">
        <v>44</v>
      </c>
      <c r="I4539" s="1648"/>
      <c r="J4539" s="1650">
        <v>199726044983</v>
      </c>
    </row>
    <row r="4540" spans="1:10">
      <c r="A4540" s="13" t="s">
        <v>2839</v>
      </c>
      <c r="B4540" s="13" t="s">
        <v>2202</v>
      </c>
      <c r="C4540" s="13" t="s">
        <v>9144</v>
      </c>
      <c r="D4540" s="1608">
        <v>60.82</v>
      </c>
      <c r="E4540" s="210">
        <f>VLOOKUP(A4540,'Lead Sheet'!A:B,2,0)</f>
        <v>0</v>
      </c>
      <c r="F4540" s="1608">
        <f t="shared" si="70"/>
        <v>0</v>
      </c>
      <c r="G4540" s="1648">
        <v>1</v>
      </c>
      <c r="H4540" s="1648">
        <v>44</v>
      </c>
      <c r="I4540" s="1648"/>
      <c r="J4540" s="1650">
        <v>199726044990</v>
      </c>
    </row>
    <row r="4541" spans="1:10">
      <c r="A4541" s="13" t="s">
        <v>2839</v>
      </c>
      <c r="B4541" s="13" t="s">
        <v>2203</v>
      </c>
      <c r="C4541" s="13" t="s">
        <v>9145</v>
      </c>
      <c r="D4541" s="1608">
        <v>178.73999999999998</v>
      </c>
      <c r="E4541" s="210">
        <f>VLOOKUP(A4541,'Lead Sheet'!A:B,2,0)</f>
        <v>0</v>
      </c>
      <c r="F4541" s="1608">
        <f t="shared" si="70"/>
        <v>0</v>
      </c>
      <c r="G4541" s="1648">
        <v>1</v>
      </c>
      <c r="H4541" s="1648">
        <v>30</v>
      </c>
      <c r="I4541" s="1648"/>
      <c r="J4541" s="1650">
        <v>199726045003</v>
      </c>
    </row>
    <row r="4542" spans="1:10">
      <c r="A4542" s="13" t="s">
        <v>2839</v>
      </c>
      <c r="B4542" s="13" t="s">
        <v>2204</v>
      </c>
      <c r="C4542" s="13" t="s">
        <v>9146</v>
      </c>
      <c r="D4542" s="1608">
        <v>129.88</v>
      </c>
      <c r="E4542" s="210">
        <f>VLOOKUP(A4542,'Lead Sheet'!A:B,2,0)</f>
        <v>0</v>
      </c>
      <c r="F4542" s="1608">
        <f t="shared" si="70"/>
        <v>0</v>
      </c>
      <c r="G4542" s="1648">
        <v>1</v>
      </c>
      <c r="H4542" s="1648">
        <v>30</v>
      </c>
      <c r="I4542" s="1648"/>
      <c r="J4542" s="1650">
        <v>199726045010</v>
      </c>
    </row>
    <row r="4543" spans="1:10">
      <c r="A4543" s="13" t="s">
        <v>2839</v>
      </c>
      <c r="B4543" s="13" t="s">
        <v>2205</v>
      </c>
      <c r="C4543" s="13" t="s">
        <v>9147</v>
      </c>
      <c r="D4543" s="1608">
        <v>106.28</v>
      </c>
      <c r="E4543" s="210">
        <f>VLOOKUP(A4543,'Lead Sheet'!A:B,2,0)</f>
        <v>0</v>
      </c>
      <c r="F4543" s="1608">
        <f t="shared" si="70"/>
        <v>0</v>
      </c>
      <c r="G4543" s="1648">
        <v>1</v>
      </c>
      <c r="H4543" s="1648">
        <v>30</v>
      </c>
      <c r="I4543" s="1648"/>
      <c r="J4543" s="1650">
        <v>199726045027</v>
      </c>
    </row>
    <row r="4544" spans="1:10">
      <c r="A4544" s="13" t="s">
        <v>2839</v>
      </c>
      <c r="B4544" s="13" t="s">
        <v>2206</v>
      </c>
      <c r="C4544" s="13" t="s">
        <v>9148</v>
      </c>
      <c r="D4544" s="1608">
        <v>110.33</v>
      </c>
      <c r="E4544" s="210">
        <f>VLOOKUP(A4544,'Lead Sheet'!A:B,2,0)</f>
        <v>0</v>
      </c>
      <c r="F4544" s="1608">
        <f t="shared" si="70"/>
        <v>0</v>
      </c>
      <c r="G4544" s="1648">
        <v>1</v>
      </c>
      <c r="H4544" s="1648">
        <v>28</v>
      </c>
      <c r="I4544" s="1648"/>
      <c r="J4544" s="1650">
        <v>199726045034</v>
      </c>
    </row>
    <row r="4545" spans="1:10">
      <c r="A4545" s="13" t="s">
        <v>2839</v>
      </c>
      <c r="B4545" s="13" t="s">
        <v>2207</v>
      </c>
      <c r="C4545" s="13" t="s">
        <v>9149</v>
      </c>
      <c r="D4545" s="1608">
        <v>116.17</v>
      </c>
      <c r="E4545" s="210">
        <f>VLOOKUP(A4545,'Lead Sheet'!A:B,2,0)</f>
        <v>0</v>
      </c>
      <c r="F4545" s="1608">
        <f t="shared" si="70"/>
        <v>0</v>
      </c>
      <c r="G4545" s="1648">
        <v>1</v>
      </c>
      <c r="H4545" s="1648">
        <v>28</v>
      </c>
      <c r="I4545" s="1648"/>
      <c r="J4545" s="1650">
        <v>199726045041</v>
      </c>
    </row>
    <row r="4546" spans="1:10">
      <c r="A4546" s="13" t="s">
        <v>2839</v>
      </c>
      <c r="B4546" s="13" t="s">
        <v>2208</v>
      </c>
      <c r="C4546" s="13" t="s">
        <v>9150</v>
      </c>
      <c r="D4546" s="1608">
        <v>261.92</v>
      </c>
      <c r="E4546" s="210">
        <f>VLOOKUP(A4546,'Lead Sheet'!A:B,2,0)</f>
        <v>0</v>
      </c>
      <c r="F4546" s="1608">
        <f t="shared" si="70"/>
        <v>0</v>
      </c>
      <c r="G4546" s="1648">
        <v>1</v>
      </c>
      <c r="H4546" s="1648">
        <v>20</v>
      </c>
      <c r="I4546" s="1648"/>
      <c r="J4546" s="1650">
        <v>199726045058</v>
      </c>
    </row>
    <row r="4547" spans="1:10">
      <c r="A4547" s="13" t="s">
        <v>2839</v>
      </c>
      <c r="B4547" s="13" t="s">
        <v>2209</v>
      </c>
      <c r="C4547" s="13" t="s">
        <v>9151</v>
      </c>
      <c r="D4547" s="1608">
        <v>204.66</v>
      </c>
      <c r="E4547" s="210">
        <f>VLOOKUP(A4547,'Lead Sheet'!A:B,2,0)</f>
        <v>0</v>
      </c>
      <c r="F4547" s="1608">
        <f t="shared" ref="F4547:F4610" si="71">IFERROR(D4547*E4547,"NET")</f>
        <v>0</v>
      </c>
      <c r="G4547" s="1648">
        <v>1</v>
      </c>
      <c r="H4547" s="1648">
        <v>18</v>
      </c>
      <c r="I4547" s="1648"/>
      <c r="J4547" s="1650">
        <v>199726045065</v>
      </c>
    </row>
    <row r="4548" spans="1:10">
      <c r="A4548" s="13" t="s">
        <v>2839</v>
      </c>
      <c r="B4548" s="13" t="s">
        <v>2210</v>
      </c>
      <c r="C4548" s="13" t="s">
        <v>9152</v>
      </c>
      <c r="D4548" s="1608">
        <v>173.04</v>
      </c>
      <c r="E4548" s="210">
        <f>VLOOKUP(A4548,'Lead Sheet'!A:B,2,0)</f>
        <v>0</v>
      </c>
      <c r="F4548" s="1608">
        <f t="shared" si="71"/>
        <v>0</v>
      </c>
      <c r="G4548" s="1648">
        <v>1</v>
      </c>
      <c r="H4548" s="1648">
        <v>18</v>
      </c>
      <c r="I4548" s="1648"/>
      <c r="J4548" s="1650">
        <v>199726045072</v>
      </c>
    </row>
    <row r="4549" spans="1:10">
      <c r="A4549" s="13" t="s">
        <v>2839</v>
      </c>
      <c r="B4549" s="13" t="s">
        <v>2211</v>
      </c>
      <c r="C4549" s="13" t="s">
        <v>9153</v>
      </c>
      <c r="D4549" s="1608">
        <v>178.78</v>
      </c>
      <c r="E4549" s="210">
        <f>VLOOKUP(A4549,'Lead Sheet'!A:B,2,0)</f>
        <v>0</v>
      </c>
      <c r="F4549" s="1608">
        <f t="shared" si="71"/>
        <v>0</v>
      </c>
      <c r="G4549" s="1648">
        <v>1</v>
      </c>
      <c r="H4549" s="1648">
        <v>18</v>
      </c>
      <c r="I4549" s="1648"/>
      <c r="J4549" s="1650">
        <v>199726045089</v>
      </c>
    </row>
    <row r="4550" spans="1:10">
      <c r="A4550" s="13" t="s">
        <v>2839</v>
      </c>
      <c r="B4550" s="13" t="s">
        <v>2212</v>
      </c>
      <c r="C4550" s="13" t="s">
        <v>9154</v>
      </c>
      <c r="D4550" s="1608">
        <v>182.23</v>
      </c>
      <c r="E4550" s="210">
        <f>VLOOKUP(A4550,'Lead Sheet'!A:B,2,0)</f>
        <v>0</v>
      </c>
      <c r="F4550" s="1608">
        <f t="shared" si="71"/>
        <v>0</v>
      </c>
      <c r="G4550" s="1648">
        <v>1</v>
      </c>
      <c r="H4550" s="1648">
        <v>14</v>
      </c>
      <c r="I4550" s="1648"/>
      <c r="J4550" s="1650">
        <v>199726045096</v>
      </c>
    </row>
    <row r="4551" spans="1:10">
      <c r="A4551" s="13" t="s">
        <v>2839</v>
      </c>
      <c r="B4551" s="13" t="s">
        <v>2213</v>
      </c>
      <c r="C4551" s="13" t="s">
        <v>9155</v>
      </c>
      <c r="D4551" s="1608">
        <v>136.98999999999998</v>
      </c>
      <c r="E4551" s="210">
        <f>VLOOKUP(A4551,'Lead Sheet'!A:B,2,0)</f>
        <v>0</v>
      </c>
      <c r="F4551" s="1608">
        <f t="shared" si="71"/>
        <v>0</v>
      </c>
      <c r="G4551" s="1648">
        <v>1</v>
      </c>
      <c r="H4551" s="1648">
        <v>14</v>
      </c>
      <c r="I4551" s="1648"/>
      <c r="J4551" s="1650">
        <v>199726045102</v>
      </c>
    </row>
    <row r="4552" spans="1:10">
      <c r="A4552" s="13" t="s">
        <v>2839</v>
      </c>
      <c r="B4552" s="13" t="s">
        <v>2214</v>
      </c>
      <c r="C4552" s="13" t="s">
        <v>9156</v>
      </c>
      <c r="D4552" s="1608">
        <v>513.37</v>
      </c>
      <c r="E4552" s="210">
        <f>VLOOKUP(A4552,'Lead Sheet'!A:B,2,0)</f>
        <v>0</v>
      </c>
      <c r="F4552" s="1608">
        <f t="shared" si="71"/>
        <v>0</v>
      </c>
      <c r="G4552" s="1648">
        <v>1</v>
      </c>
      <c r="H4552" s="1648">
        <v>6</v>
      </c>
      <c r="I4552" s="1648"/>
      <c r="J4552" s="1650">
        <v>199726045119</v>
      </c>
    </row>
    <row r="4553" spans="1:10">
      <c r="A4553" s="13" t="s">
        <v>2839</v>
      </c>
      <c r="B4553" s="13" t="s">
        <v>2215</v>
      </c>
      <c r="C4553" s="13" t="s">
        <v>9157</v>
      </c>
      <c r="D4553" s="1608">
        <v>637.43999999999994</v>
      </c>
      <c r="E4553" s="210">
        <f>VLOOKUP(A4553,'Lead Sheet'!A:B,2,0)</f>
        <v>0</v>
      </c>
      <c r="F4553" s="1608">
        <f t="shared" si="71"/>
        <v>0</v>
      </c>
      <c r="G4553" s="1648">
        <v>1</v>
      </c>
      <c r="H4553" s="1648">
        <v>6</v>
      </c>
      <c r="I4553" s="1648"/>
      <c r="J4553" s="1650">
        <v>199726045126</v>
      </c>
    </row>
    <row r="4554" spans="1:10">
      <c r="A4554" s="13" t="s">
        <v>2839</v>
      </c>
      <c r="B4554" s="13" t="s">
        <v>2216</v>
      </c>
      <c r="C4554" s="13" t="s">
        <v>9158</v>
      </c>
      <c r="D4554" s="1608">
        <v>662.76</v>
      </c>
      <c r="E4554" s="210">
        <f>VLOOKUP(A4554,'Lead Sheet'!A:B,2,0)</f>
        <v>0</v>
      </c>
      <c r="F4554" s="1608">
        <f t="shared" si="71"/>
        <v>0</v>
      </c>
      <c r="G4554" s="1648">
        <v>1</v>
      </c>
      <c r="H4554" s="1648">
        <v>6</v>
      </c>
      <c r="I4554" s="1648"/>
      <c r="J4554" s="1650">
        <v>199726045133</v>
      </c>
    </row>
    <row r="4555" spans="1:10">
      <c r="A4555" s="13" t="s">
        <v>2839</v>
      </c>
      <c r="B4555" s="13" t="s">
        <v>2217</v>
      </c>
      <c r="C4555" s="13" t="s">
        <v>9159</v>
      </c>
      <c r="D4555" s="1608">
        <v>637.43999999999994</v>
      </c>
      <c r="E4555" s="210">
        <f>VLOOKUP(A4555,'Lead Sheet'!A:B,2,0)</f>
        <v>0</v>
      </c>
      <c r="F4555" s="1608">
        <f t="shared" si="71"/>
        <v>0</v>
      </c>
      <c r="G4555" s="1648">
        <v>1</v>
      </c>
      <c r="H4555" s="1648">
        <v>6</v>
      </c>
      <c r="I4555" s="1648"/>
      <c r="J4555" s="1650">
        <v>199726045140</v>
      </c>
    </row>
    <row r="4556" spans="1:10">
      <c r="A4556" s="13" t="s">
        <v>2839</v>
      </c>
      <c r="B4556" s="13" t="s">
        <v>2218</v>
      </c>
      <c r="C4556" s="13" t="s">
        <v>9160</v>
      </c>
      <c r="D4556" s="1608">
        <v>645.46</v>
      </c>
      <c r="E4556" s="210">
        <f>VLOOKUP(A4556,'Lead Sheet'!A:B,2,0)</f>
        <v>0</v>
      </c>
      <c r="F4556" s="1608">
        <f t="shared" si="71"/>
        <v>0</v>
      </c>
      <c r="G4556" s="1648">
        <v>1</v>
      </c>
      <c r="H4556" s="1648">
        <v>6</v>
      </c>
      <c r="I4556" s="1648"/>
      <c r="J4556" s="1650">
        <v>199726045157</v>
      </c>
    </row>
    <row r="4557" spans="1:10">
      <c r="A4557" s="13" t="s">
        <v>2839</v>
      </c>
      <c r="B4557" s="13" t="s">
        <v>2219</v>
      </c>
      <c r="C4557" s="13" t="s">
        <v>9161</v>
      </c>
      <c r="D4557" s="1608">
        <v>568.98</v>
      </c>
      <c r="E4557" s="210">
        <f>VLOOKUP(A4557,'Lead Sheet'!A:B,2,0)</f>
        <v>0</v>
      </c>
      <c r="F4557" s="1608">
        <f t="shared" si="71"/>
        <v>0</v>
      </c>
      <c r="G4557" s="1648">
        <v>1</v>
      </c>
      <c r="H4557" s="1648">
        <v>6</v>
      </c>
      <c r="I4557" s="1648"/>
      <c r="J4557" s="1650">
        <v>199726045164</v>
      </c>
    </row>
    <row r="4558" spans="1:10">
      <c r="A4558" s="13" t="s">
        <v>2839</v>
      </c>
      <c r="B4558" s="13" t="s">
        <v>2220</v>
      </c>
      <c r="C4558" s="13" t="s">
        <v>9162</v>
      </c>
      <c r="D4558" s="1608">
        <v>711.76</v>
      </c>
      <c r="E4558" s="210">
        <f>VLOOKUP(A4558,'Lead Sheet'!A:B,2,0)</f>
        <v>0</v>
      </c>
      <c r="F4558" s="1608">
        <f t="shared" si="71"/>
        <v>0</v>
      </c>
      <c r="G4558" s="1648">
        <v>1</v>
      </c>
      <c r="H4558" s="1648">
        <v>4</v>
      </c>
      <c r="I4558" s="1648"/>
      <c r="J4558" s="1650">
        <v>199726045171</v>
      </c>
    </row>
    <row r="4559" spans="1:10">
      <c r="A4559" s="13" t="s">
        <v>2839</v>
      </c>
      <c r="B4559" s="13" t="s">
        <v>2221</v>
      </c>
      <c r="C4559" s="13" t="s">
        <v>9163</v>
      </c>
      <c r="D4559" s="1608">
        <v>711.76</v>
      </c>
      <c r="E4559" s="210">
        <f>VLOOKUP(A4559,'Lead Sheet'!A:B,2,0)</f>
        <v>0</v>
      </c>
      <c r="F4559" s="1608">
        <f t="shared" si="71"/>
        <v>0</v>
      </c>
      <c r="G4559" s="1648">
        <v>1</v>
      </c>
      <c r="H4559" s="1648">
        <v>4</v>
      </c>
      <c r="I4559" s="1648"/>
      <c r="J4559" s="1650">
        <v>199726045188</v>
      </c>
    </row>
    <row r="4560" spans="1:10">
      <c r="A4560" s="13" t="s">
        <v>2839</v>
      </c>
      <c r="B4560" s="13" t="s">
        <v>2222</v>
      </c>
      <c r="C4560" s="13" t="s">
        <v>9164</v>
      </c>
      <c r="D4560" s="1608">
        <v>711.76</v>
      </c>
      <c r="E4560" s="210">
        <f>VLOOKUP(A4560,'Lead Sheet'!A:B,2,0)</f>
        <v>0</v>
      </c>
      <c r="F4560" s="1608">
        <f t="shared" si="71"/>
        <v>0</v>
      </c>
      <c r="G4560" s="1648">
        <v>1</v>
      </c>
      <c r="H4560" s="1648">
        <v>4</v>
      </c>
      <c r="I4560" s="1648"/>
      <c r="J4560" s="1650">
        <v>199726045195</v>
      </c>
    </row>
    <row r="4561" spans="1:10">
      <c r="A4561" s="13" t="s">
        <v>2839</v>
      </c>
      <c r="B4561" s="13" t="s">
        <v>2223</v>
      </c>
      <c r="C4561" s="13" t="s">
        <v>9165</v>
      </c>
      <c r="D4561" s="1608">
        <v>683.36</v>
      </c>
      <c r="E4561" s="210">
        <f>VLOOKUP(A4561,'Lead Sheet'!A:B,2,0)</f>
        <v>0</v>
      </c>
      <c r="F4561" s="1608">
        <f t="shared" si="71"/>
        <v>0</v>
      </c>
      <c r="G4561" s="1648">
        <v>1</v>
      </c>
      <c r="H4561" s="1648">
        <v>4</v>
      </c>
      <c r="I4561" s="1648"/>
      <c r="J4561" s="1650">
        <v>199726045201</v>
      </c>
    </row>
    <row r="4562" spans="1:10">
      <c r="A4562" s="13" t="s">
        <v>2839</v>
      </c>
      <c r="B4562" s="13" t="s">
        <v>2224</v>
      </c>
      <c r="C4562" s="13" t="s">
        <v>9166</v>
      </c>
      <c r="D4562" s="1608">
        <v>753.9</v>
      </c>
      <c r="E4562" s="210">
        <f>VLOOKUP(A4562,'Lead Sheet'!A:B,2,0)</f>
        <v>0</v>
      </c>
      <c r="F4562" s="1608">
        <f t="shared" si="71"/>
        <v>0</v>
      </c>
      <c r="G4562" s="1648">
        <v>1</v>
      </c>
      <c r="H4562" s="1648">
        <v>4</v>
      </c>
      <c r="I4562" s="1648"/>
      <c r="J4562" s="1650">
        <v>199726045218</v>
      </c>
    </row>
    <row r="4563" spans="1:10">
      <c r="A4563" s="13" t="s">
        <v>2839</v>
      </c>
      <c r="B4563" s="13" t="s">
        <v>2225</v>
      </c>
      <c r="C4563" s="13" t="s">
        <v>9167</v>
      </c>
      <c r="D4563" s="1608">
        <v>789.2</v>
      </c>
      <c r="E4563" s="210">
        <f>VLOOKUP(A4563,'Lead Sheet'!A:B,2,0)</f>
        <v>0</v>
      </c>
      <c r="F4563" s="1608">
        <f t="shared" si="71"/>
        <v>0</v>
      </c>
      <c r="G4563" s="1648">
        <v>1</v>
      </c>
      <c r="H4563" s="1648">
        <v>1</v>
      </c>
      <c r="I4563" s="1648"/>
      <c r="J4563" s="1650">
        <v>199726045225</v>
      </c>
    </row>
    <row r="4564" spans="1:10">
      <c r="A4564" s="13" t="s">
        <v>2839</v>
      </c>
      <c r="B4564" s="13" t="s">
        <v>2226</v>
      </c>
      <c r="C4564" s="13" t="s">
        <v>9168</v>
      </c>
      <c r="D4564" s="1608">
        <v>958.25</v>
      </c>
      <c r="E4564" s="210">
        <f>VLOOKUP(A4564,'Lead Sheet'!A:B,2,0)</f>
        <v>0</v>
      </c>
      <c r="F4564" s="1608">
        <f t="shared" si="71"/>
        <v>0</v>
      </c>
      <c r="G4564" s="1648">
        <v>1</v>
      </c>
      <c r="H4564" s="1648">
        <v>1</v>
      </c>
      <c r="I4564" s="1648"/>
      <c r="J4564" s="1650">
        <v>199726045232</v>
      </c>
    </row>
    <row r="4565" spans="1:10">
      <c r="A4565" s="13" t="s">
        <v>2839</v>
      </c>
      <c r="B4565" s="13" t="s">
        <v>2227</v>
      </c>
      <c r="C4565" s="13" t="s">
        <v>9169</v>
      </c>
      <c r="D4565" s="1608">
        <v>910.89</v>
      </c>
      <c r="E4565" s="210">
        <f>VLOOKUP(A4565,'Lead Sheet'!A:B,2,0)</f>
        <v>0</v>
      </c>
      <c r="F4565" s="1608">
        <f t="shared" si="71"/>
        <v>0</v>
      </c>
      <c r="G4565" s="1648">
        <v>1</v>
      </c>
      <c r="H4565" s="1648">
        <v>1</v>
      </c>
      <c r="I4565" s="1648"/>
      <c r="J4565" s="1650">
        <v>199726045249</v>
      </c>
    </row>
    <row r="4566" spans="1:10">
      <c r="A4566" s="13" t="s">
        <v>2839</v>
      </c>
      <c r="B4566" s="13" t="s">
        <v>2228</v>
      </c>
      <c r="C4566" s="13" t="s">
        <v>9170</v>
      </c>
      <c r="D4566" s="1608">
        <v>769.06999999999994</v>
      </c>
      <c r="E4566" s="210">
        <f>VLOOKUP(A4566,'Lead Sheet'!A:B,2,0)</f>
        <v>0</v>
      </c>
      <c r="F4566" s="1608">
        <f t="shared" si="71"/>
        <v>0</v>
      </c>
      <c r="G4566" s="1648">
        <v>1</v>
      </c>
      <c r="H4566" s="1648">
        <v>1</v>
      </c>
      <c r="I4566" s="1648"/>
      <c r="J4566" s="1650">
        <v>199726045256</v>
      </c>
    </row>
    <row r="4567" spans="1:10">
      <c r="A4567" s="13" t="s">
        <v>2839</v>
      </c>
      <c r="B4567" s="13" t="s">
        <v>2229</v>
      </c>
      <c r="C4567" s="13" t="s">
        <v>9171</v>
      </c>
      <c r="D4567" s="1608">
        <v>748.22</v>
      </c>
      <c r="E4567" s="210">
        <f>VLOOKUP(A4567,'Lead Sheet'!A:B,2,0)</f>
        <v>0</v>
      </c>
      <c r="F4567" s="1608">
        <f t="shared" si="71"/>
        <v>0</v>
      </c>
      <c r="G4567" s="1648">
        <v>1</v>
      </c>
      <c r="H4567" s="1648">
        <v>1</v>
      </c>
      <c r="I4567" s="1648"/>
      <c r="J4567" s="1650">
        <v>199726045263</v>
      </c>
    </row>
    <row r="4568" spans="1:10">
      <c r="A4568" s="13" t="s">
        <v>2839</v>
      </c>
      <c r="B4568" s="13" t="s">
        <v>2230</v>
      </c>
      <c r="C4568" s="13" t="s">
        <v>9172</v>
      </c>
      <c r="D4568" s="1608">
        <v>819.96</v>
      </c>
      <c r="E4568" s="210">
        <f>VLOOKUP(A4568,'Lead Sheet'!A:B,2,0)</f>
        <v>0</v>
      </c>
      <c r="F4568" s="1608">
        <f t="shared" si="71"/>
        <v>0</v>
      </c>
      <c r="G4568" s="1648">
        <v>1</v>
      </c>
      <c r="H4568" s="1648">
        <v>1</v>
      </c>
      <c r="I4568" s="1648"/>
      <c r="J4568" s="1650">
        <v>199726045270</v>
      </c>
    </row>
    <row r="4569" spans="1:10">
      <c r="A4569" s="13" t="s">
        <v>2839</v>
      </c>
      <c r="B4569" s="13" t="s">
        <v>2232</v>
      </c>
      <c r="C4569" s="13" t="s">
        <v>9173</v>
      </c>
      <c r="D4569" s="1608">
        <v>8.7799999999999994</v>
      </c>
      <c r="E4569" s="210">
        <f>VLOOKUP(A4569,'Lead Sheet'!A:B,2,0)</f>
        <v>0</v>
      </c>
      <c r="F4569" s="1608">
        <f t="shared" si="71"/>
        <v>0</v>
      </c>
      <c r="G4569" s="1648">
        <v>10</v>
      </c>
      <c r="H4569" s="1648">
        <v>300</v>
      </c>
      <c r="I4569" s="1648"/>
      <c r="J4569" s="1650">
        <v>199726045287</v>
      </c>
    </row>
    <row r="4570" spans="1:10">
      <c r="A4570" s="13" t="s">
        <v>2839</v>
      </c>
      <c r="B4570" s="13" t="s">
        <v>2233</v>
      </c>
      <c r="C4570" s="13" t="s">
        <v>9174</v>
      </c>
      <c r="D4570" s="1608">
        <v>15.76</v>
      </c>
      <c r="E4570" s="210">
        <f>VLOOKUP(A4570,'Lead Sheet'!A:B,2,0)</f>
        <v>0</v>
      </c>
      <c r="F4570" s="1608">
        <f t="shared" si="71"/>
        <v>0</v>
      </c>
      <c r="G4570" s="1648">
        <v>10</v>
      </c>
      <c r="H4570" s="1648">
        <v>200</v>
      </c>
      <c r="I4570" s="1648"/>
      <c r="J4570" s="1650">
        <v>199726045294</v>
      </c>
    </row>
    <row r="4571" spans="1:10">
      <c r="A4571" s="13" t="s">
        <v>2839</v>
      </c>
      <c r="B4571" s="13" t="s">
        <v>2234</v>
      </c>
      <c r="C4571" s="13" t="s">
        <v>9175</v>
      </c>
      <c r="D4571" s="1608">
        <v>29.4</v>
      </c>
      <c r="E4571" s="210">
        <f>VLOOKUP(A4571,'Lead Sheet'!A:B,2,0)</f>
        <v>0</v>
      </c>
      <c r="F4571" s="1608">
        <f t="shared" si="71"/>
        <v>0</v>
      </c>
      <c r="G4571" s="1648">
        <v>10</v>
      </c>
      <c r="H4571" s="1648">
        <v>120</v>
      </c>
      <c r="I4571" s="1648"/>
      <c r="J4571" s="1650">
        <v>199726045300</v>
      </c>
    </row>
    <row r="4572" spans="1:10">
      <c r="A4572" s="13" t="s">
        <v>2839</v>
      </c>
      <c r="B4572" s="13" t="s">
        <v>2235</v>
      </c>
      <c r="C4572" s="13" t="s">
        <v>9176</v>
      </c>
      <c r="D4572" s="1608">
        <v>64.27000000000001</v>
      </c>
      <c r="E4572" s="210">
        <f>VLOOKUP(A4572,'Lead Sheet'!A:B,2,0)</f>
        <v>0</v>
      </c>
      <c r="F4572" s="1608">
        <f t="shared" si="71"/>
        <v>0</v>
      </c>
      <c r="G4572" s="1648">
        <v>1</v>
      </c>
      <c r="H4572" s="1648">
        <v>80</v>
      </c>
      <c r="I4572" s="1648"/>
      <c r="J4572" s="1650">
        <v>199726045317</v>
      </c>
    </row>
    <row r="4573" spans="1:10">
      <c r="A4573" s="13" t="s">
        <v>2839</v>
      </c>
      <c r="B4573" s="13" t="s">
        <v>2236</v>
      </c>
      <c r="C4573" s="13" t="s">
        <v>9177</v>
      </c>
      <c r="D4573" s="1608">
        <v>90.12</v>
      </c>
      <c r="E4573" s="210">
        <f>VLOOKUP(A4573,'Lead Sheet'!A:B,2,0)</f>
        <v>0</v>
      </c>
      <c r="F4573" s="1608">
        <f t="shared" si="71"/>
        <v>0</v>
      </c>
      <c r="G4573" s="1648">
        <v>1</v>
      </c>
      <c r="H4573" s="1648">
        <v>44</v>
      </c>
      <c r="I4573" s="1648"/>
      <c r="J4573" s="1650">
        <v>199726045324</v>
      </c>
    </row>
    <row r="4574" spans="1:10">
      <c r="A4574" s="13" t="s">
        <v>2839</v>
      </c>
      <c r="B4574" s="13" t="s">
        <v>2237</v>
      </c>
      <c r="C4574" s="13" t="s">
        <v>9178</v>
      </c>
      <c r="D4574" s="1608">
        <v>173.32999999999998</v>
      </c>
      <c r="E4574" s="210">
        <f>VLOOKUP(A4574,'Lead Sheet'!A:B,2,0)</f>
        <v>0</v>
      </c>
      <c r="F4574" s="1608">
        <f t="shared" si="71"/>
        <v>0</v>
      </c>
      <c r="G4574" s="1648">
        <v>1</v>
      </c>
      <c r="H4574" s="1648">
        <v>36</v>
      </c>
      <c r="I4574" s="1648"/>
      <c r="J4574" s="1650">
        <v>199726045331</v>
      </c>
    </row>
    <row r="4575" spans="1:10">
      <c r="A4575" s="13" t="s">
        <v>2839</v>
      </c>
      <c r="B4575" s="13" t="s">
        <v>2238</v>
      </c>
      <c r="C4575" s="13" t="s">
        <v>9179</v>
      </c>
      <c r="D4575" s="1608">
        <v>392.13</v>
      </c>
      <c r="E4575" s="210">
        <f>VLOOKUP(A4575,'Lead Sheet'!A:B,2,0)</f>
        <v>0</v>
      </c>
      <c r="F4575" s="1608">
        <f t="shared" si="71"/>
        <v>0</v>
      </c>
      <c r="G4575" s="1648">
        <v>1</v>
      </c>
      <c r="H4575" s="1648">
        <v>16</v>
      </c>
      <c r="I4575" s="1648"/>
      <c r="J4575" s="1650">
        <v>199726045348</v>
      </c>
    </row>
    <row r="4576" spans="1:10">
      <c r="A4576" s="13" t="s">
        <v>2839</v>
      </c>
      <c r="B4576" s="13" t="s">
        <v>2239</v>
      </c>
      <c r="C4576" s="13" t="s">
        <v>9180</v>
      </c>
      <c r="D4576" s="1608">
        <v>493.46999999999997</v>
      </c>
      <c r="E4576" s="210">
        <f>VLOOKUP(A4576,'Lead Sheet'!A:B,2,0)</f>
        <v>0</v>
      </c>
      <c r="F4576" s="1608">
        <f t="shared" si="71"/>
        <v>0</v>
      </c>
      <c r="G4576" s="1648">
        <v>1</v>
      </c>
      <c r="H4576" s="1648">
        <v>12</v>
      </c>
      <c r="I4576" s="1648"/>
      <c r="J4576" s="1650">
        <v>199726045355</v>
      </c>
    </row>
    <row r="4577" spans="1:10">
      <c r="A4577" s="13" t="s">
        <v>2839</v>
      </c>
      <c r="B4577" s="13" t="s">
        <v>2240</v>
      </c>
      <c r="C4577" s="13" t="s">
        <v>9181</v>
      </c>
      <c r="D4577" s="1608">
        <v>603.34</v>
      </c>
      <c r="E4577" s="210">
        <f>VLOOKUP(A4577,'Lead Sheet'!A:B,2,0)</f>
        <v>0</v>
      </c>
      <c r="F4577" s="1608">
        <f t="shared" si="71"/>
        <v>0</v>
      </c>
      <c r="G4577" s="1648">
        <v>1</v>
      </c>
      <c r="H4577" s="1648">
        <v>4</v>
      </c>
      <c r="I4577" s="1648"/>
      <c r="J4577" s="1650">
        <v>199726045362</v>
      </c>
    </row>
    <row r="4578" spans="1:10">
      <c r="A4578" s="13" t="s">
        <v>2839</v>
      </c>
      <c r="B4578" s="13" t="s">
        <v>2241</v>
      </c>
      <c r="C4578" s="13" t="s">
        <v>9182</v>
      </c>
      <c r="D4578" s="1608">
        <v>13.99</v>
      </c>
      <c r="E4578" s="210">
        <f>VLOOKUP(A4578,'Lead Sheet'!A:B,2,0)</f>
        <v>0</v>
      </c>
      <c r="F4578" s="1608">
        <f t="shared" si="71"/>
        <v>0</v>
      </c>
      <c r="G4578" s="1648">
        <v>10</v>
      </c>
      <c r="H4578" s="1648">
        <v>360</v>
      </c>
      <c r="I4578" s="1648"/>
      <c r="J4578" s="1650">
        <v>199726045379</v>
      </c>
    </row>
    <row r="4579" spans="1:10">
      <c r="A4579" s="13" t="s">
        <v>2839</v>
      </c>
      <c r="B4579" s="13" t="s">
        <v>2242</v>
      </c>
      <c r="C4579" s="13" t="s">
        <v>9183</v>
      </c>
      <c r="D4579" s="1608">
        <v>17.66</v>
      </c>
      <c r="E4579" s="210">
        <f>VLOOKUP(A4579,'Lead Sheet'!A:B,2,0)</f>
        <v>0</v>
      </c>
      <c r="F4579" s="1608">
        <f t="shared" si="71"/>
        <v>0</v>
      </c>
      <c r="G4579" s="1648">
        <v>10</v>
      </c>
      <c r="H4579" s="1648">
        <v>240</v>
      </c>
      <c r="I4579" s="1648"/>
      <c r="J4579" s="1650">
        <v>199726045386</v>
      </c>
    </row>
    <row r="4580" spans="1:10">
      <c r="A4580" s="13" t="s">
        <v>2839</v>
      </c>
      <c r="B4580" s="13" t="s">
        <v>2243</v>
      </c>
      <c r="C4580" s="13" t="s">
        <v>9184</v>
      </c>
      <c r="D4580" s="1608">
        <v>18.950000000000003</v>
      </c>
      <c r="E4580" s="210">
        <f>VLOOKUP(A4580,'Lead Sheet'!A:B,2,0)</f>
        <v>0</v>
      </c>
      <c r="F4580" s="1608">
        <f t="shared" si="71"/>
        <v>0</v>
      </c>
      <c r="G4580" s="1648">
        <v>10</v>
      </c>
      <c r="H4580" s="1648">
        <v>200</v>
      </c>
      <c r="I4580" s="1648"/>
      <c r="J4580" s="1650">
        <v>199726045393</v>
      </c>
    </row>
    <row r="4581" spans="1:10">
      <c r="A4581" s="13" t="s">
        <v>2839</v>
      </c>
      <c r="B4581" s="13" t="s">
        <v>2244</v>
      </c>
      <c r="C4581" s="13" t="s">
        <v>9185</v>
      </c>
      <c r="D4581" s="1608">
        <v>46.33</v>
      </c>
      <c r="E4581" s="210">
        <f>VLOOKUP(A4581,'Lead Sheet'!A:B,2,0)</f>
        <v>0</v>
      </c>
      <c r="F4581" s="1608">
        <f t="shared" si="71"/>
        <v>0</v>
      </c>
      <c r="G4581" s="1648">
        <v>10</v>
      </c>
      <c r="H4581" s="1648">
        <v>160</v>
      </c>
      <c r="I4581" s="1648"/>
      <c r="J4581" s="1650">
        <v>199726045409</v>
      </c>
    </row>
    <row r="4582" spans="1:10">
      <c r="A4582" s="13" t="s">
        <v>2839</v>
      </c>
      <c r="B4582" s="13" t="s">
        <v>2245</v>
      </c>
      <c r="C4582" s="13" t="s">
        <v>9186</v>
      </c>
      <c r="D4582" s="1608">
        <v>58.94</v>
      </c>
      <c r="E4582" s="210">
        <f>VLOOKUP(A4582,'Lead Sheet'!A:B,2,0)</f>
        <v>0</v>
      </c>
      <c r="F4582" s="1608">
        <f t="shared" si="71"/>
        <v>0</v>
      </c>
      <c r="G4582" s="1648">
        <v>10</v>
      </c>
      <c r="H4582" s="1648">
        <v>160</v>
      </c>
      <c r="I4582" s="1648"/>
      <c r="J4582" s="1650">
        <v>199726045416</v>
      </c>
    </row>
    <row r="4583" spans="1:10">
      <c r="A4583" s="13" t="s">
        <v>2839</v>
      </c>
      <c r="B4583" s="13" t="s">
        <v>2246</v>
      </c>
      <c r="C4583" s="13" t="s">
        <v>9187</v>
      </c>
      <c r="D4583" s="1608">
        <v>58.94</v>
      </c>
      <c r="E4583" s="210">
        <f>VLOOKUP(A4583,'Lead Sheet'!A:B,2,0)</f>
        <v>0</v>
      </c>
      <c r="F4583" s="1608">
        <f t="shared" si="71"/>
        <v>0</v>
      </c>
      <c r="G4583" s="1648">
        <v>1</v>
      </c>
      <c r="H4583" s="1648">
        <v>80</v>
      </c>
      <c r="I4583" s="1648"/>
      <c r="J4583" s="1650">
        <v>199726045423</v>
      </c>
    </row>
    <row r="4584" spans="1:10">
      <c r="A4584" s="13" t="s">
        <v>2839</v>
      </c>
      <c r="B4584" s="13" t="s">
        <v>2247</v>
      </c>
      <c r="C4584" s="13" t="s">
        <v>9188</v>
      </c>
      <c r="D4584" s="1608">
        <v>67.8</v>
      </c>
      <c r="E4584" s="210">
        <f>VLOOKUP(A4584,'Lead Sheet'!A:B,2,0)</f>
        <v>0</v>
      </c>
      <c r="F4584" s="1608">
        <f t="shared" si="71"/>
        <v>0</v>
      </c>
      <c r="G4584" s="1648">
        <v>1</v>
      </c>
      <c r="H4584" s="1648">
        <v>80</v>
      </c>
      <c r="I4584" s="1648"/>
      <c r="J4584" s="1650">
        <v>199726045430</v>
      </c>
    </row>
    <row r="4585" spans="1:10">
      <c r="A4585" s="13" t="s">
        <v>2839</v>
      </c>
      <c r="B4585" s="13" t="s">
        <v>2259</v>
      </c>
      <c r="C4585" s="13" t="s">
        <v>9189</v>
      </c>
      <c r="D4585" s="1608">
        <v>31.360000000000003</v>
      </c>
      <c r="E4585" s="210">
        <f>VLOOKUP(A4585,'Lead Sheet'!A:B,2,0)</f>
        <v>0</v>
      </c>
      <c r="F4585" s="1608">
        <f t="shared" si="71"/>
        <v>0</v>
      </c>
      <c r="G4585" s="1648">
        <v>5</v>
      </c>
      <c r="H4585" s="1648">
        <v>400</v>
      </c>
      <c r="I4585" s="1648"/>
      <c r="J4585" s="1650">
        <v>199726045447</v>
      </c>
    </row>
    <row r="4586" spans="1:10">
      <c r="A4586" s="13" t="s">
        <v>2839</v>
      </c>
      <c r="B4586" s="13" t="s">
        <v>2260</v>
      </c>
      <c r="C4586" s="13" t="s">
        <v>9190</v>
      </c>
      <c r="D4586" s="1608">
        <v>52.29</v>
      </c>
      <c r="E4586" s="210">
        <f>VLOOKUP(A4586,'Lead Sheet'!A:B,2,0)</f>
        <v>0</v>
      </c>
      <c r="F4586" s="1608">
        <f t="shared" si="71"/>
        <v>0</v>
      </c>
      <c r="G4586" s="1648">
        <v>5</v>
      </c>
      <c r="H4586" s="1648">
        <v>250</v>
      </c>
      <c r="I4586" s="1648"/>
      <c r="J4586" s="1650">
        <v>199726045454</v>
      </c>
    </row>
    <row r="4587" spans="1:10">
      <c r="A4587" s="13" t="s">
        <v>2839</v>
      </c>
      <c r="B4587" s="13" t="s">
        <v>2261</v>
      </c>
      <c r="C4587" s="13" t="s">
        <v>9191</v>
      </c>
      <c r="D4587" s="1608">
        <v>78.25</v>
      </c>
      <c r="E4587" s="210">
        <f>VLOOKUP(A4587,'Lead Sheet'!A:B,2,0)</f>
        <v>0</v>
      </c>
      <c r="F4587" s="1608">
        <f t="shared" si="71"/>
        <v>0</v>
      </c>
      <c r="G4587" s="1648">
        <v>5</v>
      </c>
      <c r="H4587" s="1648">
        <v>150</v>
      </c>
      <c r="I4587" s="1648"/>
      <c r="J4587" s="1650">
        <v>199726045461</v>
      </c>
    </row>
    <row r="4588" spans="1:10">
      <c r="A4588" s="13" t="s">
        <v>2839</v>
      </c>
      <c r="B4588" s="13" t="s">
        <v>2262</v>
      </c>
      <c r="C4588" s="13" t="s">
        <v>9192</v>
      </c>
      <c r="D4588" s="1608">
        <v>103.74000000000001</v>
      </c>
      <c r="E4588" s="210">
        <f>VLOOKUP(A4588,'Lead Sheet'!A:B,2,0)</f>
        <v>0</v>
      </c>
      <c r="F4588" s="1608">
        <f t="shared" si="71"/>
        <v>0</v>
      </c>
      <c r="G4588" s="1648">
        <v>1</v>
      </c>
      <c r="H4588" s="1648">
        <v>72</v>
      </c>
      <c r="I4588" s="1648"/>
      <c r="J4588" s="1650">
        <v>199726045478</v>
      </c>
    </row>
    <row r="4589" spans="1:10">
      <c r="A4589" s="13" t="s">
        <v>2839</v>
      </c>
      <c r="B4589" s="13" t="s">
        <v>2263</v>
      </c>
      <c r="C4589" s="13" t="s">
        <v>9193</v>
      </c>
      <c r="D4589" s="1608">
        <v>154.72</v>
      </c>
      <c r="E4589" s="210">
        <f>VLOOKUP(A4589,'Lead Sheet'!A:B,2,0)</f>
        <v>0</v>
      </c>
      <c r="F4589" s="1608">
        <f t="shared" si="71"/>
        <v>0</v>
      </c>
      <c r="G4589" s="1648">
        <v>1</v>
      </c>
      <c r="H4589" s="1648">
        <v>56</v>
      </c>
      <c r="I4589" s="1648"/>
      <c r="J4589" s="1650">
        <v>199726045485</v>
      </c>
    </row>
    <row r="4590" spans="1:10">
      <c r="A4590" s="13" t="s">
        <v>2839</v>
      </c>
      <c r="B4590" s="13" t="s">
        <v>2264</v>
      </c>
      <c r="C4590" s="13" t="s">
        <v>9194</v>
      </c>
      <c r="D4590" s="1608">
        <v>227.7</v>
      </c>
      <c r="E4590" s="210">
        <f>VLOOKUP(A4590,'Lead Sheet'!A:B,2,0)</f>
        <v>0</v>
      </c>
      <c r="F4590" s="1608">
        <f t="shared" si="71"/>
        <v>0</v>
      </c>
      <c r="G4590" s="1648">
        <v>1</v>
      </c>
      <c r="H4590" s="1648">
        <v>32</v>
      </c>
      <c r="I4590" s="1648"/>
      <c r="J4590" s="1650">
        <v>199726045492</v>
      </c>
    </row>
    <row r="4591" spans="1:10">
      <c r="A4591" s="13" t="s">
        <v>2839</v>
      </c>
      <c r="B4591" s="13" t="s">
        <v>2249</v>
      </c>
      <c r="C4591" s="13" t="s">
        <v>9195</v>
      </c>
      <c r="D4591" s="1608">
        <v>10.98</v>
      </c>
      <c r="E4591" s="210">
        <f>VLOOKUP(A4591,'Lead Sheet'!A:B,2,0)</f>
        <v>0</v>
      </c>
      <c r="F4591" s="1608">
        <f t="shared" si="71"/>
        <v>0</v>
      </c>
      <c r="G4591" s="1648">
        <v>10</v>
      </c>
      <c r="H4591" s="1648">
        <v>300</v>
      </c>
      <c r="I4591" s="1648"/>
      <c r="J4591" s="1650">
        <v>199726045508</v>
      </c>
    </row>
    <row r="4592" spans="1:10">
      <c r="A4592" s="13" t="s">
        <v>2839</v>
      </c>
      <c r="B4592" s="13" t="s">
        <v>2250</v>
      </c>
      <c r="C4592" s="13" t="s">
        <v>9196</v>
      </c>
      <c r="D4592" s="1608">
        <v>17.080000000000002</v>
      </c>
      <c r="E4592" s="210">
        <f>VLOOKUP(A4592,'Lead Sheet'!A:B,2,0)</f>
        <v>0</v>
      </c>
      <c r="F4592" s="1608">
        <f t="shared" si="71"/>
        <v>0</v>
      </c>
      <c r="G4592" s="1648">
        <v>10</v>
      </c>
      <c r="H4592" s="1648">
        <v>200</v>
      </c>
      <c r="I4592" s="1648"/>
      <c r="J4592" s="1650">
        <v>199726045515</v>
      </c>
    </row>
    <row r="4593" spans="1:10">
      <c r="A4593" s="13" t="s">
        <v>2839</v>
      </c>
      <c r="B4593" s="13" t="s">
        <v>2251</v>
      </c>
      <c r="C4593" s="13" t="s">
        <v>9197</v>
      </c>
      <c r="D4593" s="1608">
        <v>32.669999999999995</v>
      </c>
      <c r="E4593" s="210">
        <f>VLOOKUP(A4593,'Lead Sheet'!A:B,2,0)</f>
        <v>0</v>
      </c>
      <c r="F4593" s="1608">
        <f t="shared" si="71"/>
        <v>0</v>
      </c>
      <c r="G4593" s="1648">
        <v>10</v>
      </c>
      <c r="H4593" s="1648">
        <v>120</v>
      </c>
      <c r="I4593" s="1648"/>
      <c r="J4593" s="1650">
        <v>199726045522</v>
      </c>
    </row>
    <row r="4594" spans="1:10">
      <c r="A4594" s="13" t="s">
        <v>2839</v>
      </c>
      <c r="B4594" s="13" t="s">
        <v>2252</v>
      </c>
      <c r="C4594" s="13" t="s">
        <v>9198</v>
      </c>
      <c r="D4594" s="1608">
        <v>76.430000000000007</v>
      </c>
      <c r="E4594" s="210">
        <f>VLOOKUP(A4594,'Lead Sheet'!A:B,2,0)</f>
        <v>0</v>
      </c>
      <c r="F4594" s="1608">
        <f t="shared" si="71"/>
        <v>0</v>
      </c>
      <c r="G4594" s="1648">
        <v>1</v>
      </c>
      <c r="H4594" s="1648">
        <v>72</v>
      </c>
      <c r="I4594" s="1648"/>
      <c r="J4594" s="1650">
        <v>199726045539</v>
      </c>
    </row>
    <row r="4595" spans="1:10">
      <c r="A4595" s="13" t="s">
        <v>2839</v>
      </c>
      <c r="B4595" s="13" t="s">
        <v>2253</v>
      </c>
      <c r="C4595" s="13" t="s">
        <v>9199</v>
      </c>
      <c r="D4595" s="1608">
        <v>107.04</v>
      </c>
      <c r="E4595" s="210">
        <f>VLOOKUP(A4595,'Lead Sheet'!A:B,2,0)</f>
        <v>0</v>
      </c>
      <c r="F4595" s="1608">
        <f t="shared" si="71"/>
        <v>0</v>
      </c>
      <c r="G4595" s="1648">
        <v>1</v>
      </c>
      <c r="H4595" s="1648">
        <v>54</v>
      </c>
      <c r="I4595" s="1648"/>
      <c r="J4595" s="1650">
        <v>199726045546</v>
      </c>
    </row>
    <row r="4596" spans="1:10">
      <c r="A4596" s="13" t="s">
        <v>2839</v>
      </c>
      <c r="B4596" s="13" t="s">
        <v>2254</v>
      </c>
      <c r="C4596" s="13" t="s">
        <v>9200</v>
      </c>
      <c r="D4596" s="1608">
        <v>178.25</v>
      </c>
      <c r="E4596" s="210">
        <f>VLOOKUP(A4596,'Lead Sheet'!A:B,2,0)</f>
        <v>0</v>
      </c>
      <c r="F4596" s="1608">
        <f t="shared" si="71"/>
        <v>0</v>
      </c>
      <c r="G4596" s="1648">
        <v>1</v>
      </c>
      <c r="H4596" s="1648">
        <v>36</v>
      </c>
      <c r="I4596" s="1648"/>
      <c r="J4596" s="1650">
        <v>199726045553</v>
      </c>
    </row>
    <row r="4597" spans="1:10">
      <c r="A4597" s="13" t="s">
        <v>2839</v>
      </c>
      <c r="B4597" s="13" t="s">
        <v>2255</v>
      </c>
      <c r="C4597" s="13" t="s">
        <v>9201</v>
      </c>
      <c r="D4597" s="1608">
        <v>442.57</v>
      </c>
      <c r="E4597" s="210">
        <f>VLOOKUP(A4597,'Lead Sheet'!A:B,2,0)</f>
        <v>0</v>
      </c>
      <c r="F4597" s="1608">
        <f t="shared" si="71"/>
        <v>0</v>
      </c>
      <c r="G4597" s="1648">
        <v>1</v>
      </c>
      <c r="H4597" s="1648">
        <v>14</v>
      </c>
      <c r="I4597" s="1648"/>
      <c r="J4597" s="1650">
        <v>199726045560</v>
      </c>
    </row>
    <row r="4598" spans="1:10">
      <c r="A4598" s="13" t="s">
        <v>2839</v>
      </c>
      <c r="B4598" s="13" t="s">
        <v>2256</v>
      </c>
      <c r="C4598" s="13" t="s">
        <v>9202</v>
      </c>
      <c r="D4598" s="1608">
        <v>724.77</v>
      </c>
      <c r="E4598" s="210">
        <f>VLOOKUP(A4598,'Lead Sheet'!A:B,2,0)</f>
        <v>0</v>
      </c>
      <c r="F4598" s="1608">
        <f t="shared" si="71"/>
        <v>0</v>
      </c>
      <c r="G4598" s="1648">
        <v>1</v>
      </c>
      <c r="H4598" s="1648">
        <v>10</v>
      </c>
      <c r="I4598" s="1648"/>
      <c r="J4598" s="1650">
        <v>199726045577</v>
      </c>
    </row>
    <row r="4599" spans="1:10">
      <c r="A4599" s="13" t="s">
        <v>2839</v>
      </c>
      <c r="B4599" s="13" t="s">
        <v>2257</v>
      </c>
      <c r="C4599" s="13" t="s">
        <v>9203</v>
      </c>
      <c r="D4599" s="1608">
        <v>934.1</v>
      </c>
      <c r="E4599" s="210">
        <f>VLOOKUP(A4599,'Lead Sheet'!A:B,2,0)</f>
        <v>0</v>
      </c>
      <c r="F4599" s="1608">
        <f t="shared" si="71"/>
        <v>0</v>
      </c>
      <c r="G4599" s="1648">
        <v>1</v>
      </c>
      <c r="H4599" s="1648">
        <v>3</v>
      </c>
      <c r="I4599" s="1648"/>
      <c r="J4599" s="1650">
        <v>199726045584</v>
      </c>
    </row>
    <row r="4600" spans="1:10">
      <c r="A4600" s="13" t="s">
        <v>2839</v>
      </c>
      <c r="B4600" s="13" t="s">
        <v>2258</v>
      </c>
      <c r="C4600" s="13" t="s">
        <v>9204</v>
      </c>
      <c r="D4600" s="1608">
        <v>22.82</v>
      </c>
      <c r="E4600" s="210">
        <f>VLOOKUP(A4600,'Lead Sheet'!A:B,2,0)</f>
        <v>0</v>
      </c>
      <c r="F4600" s="1608">
        <f t="shared" si="71"/>
        <v>0</v>
      </c>
      <c r="G4600" s="1648">
        <v>10</v>
      </c>
      <c r="H4600" s="1648">
        <v>240</v>
      </c>
      <c r="I4600" s="1648"/>
      <c r="J4600" s="1650">
        <v>199726045591</v>
      </c>
    </row>
    <row r="4601" spans="1:10">
      <c r="A4601" s="13" t="s">
        <v>2839</v>
      </c>
      <c r="B4601" s="13" t="s">
        <v>2265</v>
      </c>
      <c r="C4601" s="13" t="s">
        <v>9205</v>
      </c>
      <c r="D4601" s="1608">
        <v>34.32</v>
      </c>
      <c r="E4601" s="210">
        <f>VLOOKUP(A4601,'Lead Sheet'!A:B,2,0)</f>
        <v>0</v>
      </c>
      <c r="F4601" s="1608">
        <f t="shared" si="71"/>
        <v>0</v>
      </c>
      <c r="G4601" s="1648">
        <v>5</v>
      </c>
      <c r="H4601" s="1648">
        <v>400</v>
      </c>
      <c r="I4601" s="1648"/>
      <c r="J4601" s="1650">
        <v>199726045607</v>
      </c>
    </row>
    <row r="4602" spans="1:10">
      <c r="A4602" s="13" t="s">
        <v>2839</v>
      </c>
      <c r="B4602" s="13" t="s">
        <v>2266</v>
      </c>
      <c r="C4602" s="13" t="s">
        <v>9206</v>
      </c>
      <c r="D4602" s="1608">
        <v>49.62</v>
      </c>
      <c r="E4602" s="210">
        <f>VLOOKUP(A4602,'Lead Sheet'!A:B,2,0)</f>
        <v>0</v>
      </c>
      <c r="F4602" s="1608">
        <f t="shared" si="71"/>
        <v>0</v>
      </c>
      <c r="G4602" s="1648">
        <v>5</v>
      </c>
      <c r="H4602" s="1648">
        <v>220</v>
      </c>
      <c r="I4602" s="1648"/>
      <c r="J4602" s="1650">
        <v>199726045614</v>
      </c>
    </row>
    <row r="4603" spans="1:10">
      <c r="A4603" s="13" t="s">
        <v>2839</v>
      </c>
      <c r="B4603" s="13" t="s">
        <v>2267</v>
      </c>
      <c r="C4603" s="13" t="s">
        <v>9207</v>
      </c>
      <c r="D4603" s="1608">
        <v>77.290000000000006</v>
      </c>
      <c r="E4603" s="210">
        <f>VLOOKUP(A4603,'Lead Sheet'!A:B,2,0)</f>
        <v>0</v>
      </c>
      <c r="F4603" s="1608">
        <f t="shared" si="71"/>
        <v>0</v>
      </c>
      <c r="G4603" s="1648">
        <v>1</v>
      </c>
      <c r="H4603" s="1648">
        <v>120</v>
      </c>
      <c r="I4603" s="1648"/>
      <c r="J4603" s="1650">
        <v>199726045621</v>
      </c>
    </row>
    <row r="4604" spans="1:10">
      <c r="A4604" s="13" t="s">
        <v>2839</v>
      </c>
      <c r="B4604" s="13" t="s">
        <v>2268</v>
      </c>
      <c r="C4604" s="13" t="s">
        <v>9208</v>
      </c>
      <c r="D4604" s="1608">
        <v>137.03</v>
      </c>
      <c r="E4604" s="210">
        <f>VLOOKUP(A4604,'Lead Sheet'!A:B,2,0)</f>
        <v>0</v>
      </c>
      <c r="F4604" s="1608">
        <f t="shared" si="71"/>
        <v>0</v>
      </c>
      <c r="G4604" s="1648">
        <v>1</v>
      </c>
      <c r="H4604" s="1648">
        <v>70</v>
      </c>
      <c r="I4604" s="1648"/>
      <c r="J4604" s="1650">
        <v>199726045638</v>
      </c>
    </row>
    <row r="4605" spans="1:10">
      <c r="A4605" s="13" t="s">
        <v>2839</v>
      </c>
      <c r="B4605" s="13" t="s">
        <v>2269</v>
      </c>
      <c r="C4605" s="13" t="s">
        <v>9209</v>
      </c>
      <c r="D4605" s="1608">
        <v>152.80000000000001</v>
      </c>
      <c r="E4605" s="210">
        <f>VLOOKUP(A4605,'Lead Sheet'!A:B,2,0)</f>
        <v>0</v>
      </c>
      <c r="F4605" s="1608">
        <f t="shared" si="71"/>
        <v>0</v>
      </c>
      <c r="G4605" s="1648">
        <v>1</v>
      </c>
      <c r="H4605" s="1648">
        <v>60</v>
      </c>
      <c r="I4605" s="1648"/>
      <c r="J4605" s="1650">
        <v>199726045645</v>
      </c>
    </row>
    <row r="4606" spans="1:10">
      <c r="A4606" s="13" t="s">
        <v>2839</v>
      </c>
      <c r="B4606" s="13" t="s">
        <v>2270</v>
      </c>
      <c r="C4606" s="13" t="s">
        <v>9210</v>
      </c>
      <c r="D4606" s="1608">
        <v>258.83999999999997</v>
      </c>
      <c r="E4606" s="210">
        <f>VLOOKUP(A4606,'Lead Sheet'!A:B,2,0)</f>
        <v>0</v>
      </c>
      <c r="F4606" s="1608">
        <f t="shared" si="71"/>
        <v>0</v>
      </c>
      <c r="G4606" s="1648">
        <v>1</v>
      </c>
      <c r="H4606" s="1648">
        <v>36</v>
      </c>
      <c r="I4606" s="1648"/>
      <c r="J4606" s="1650">
        <v>199726045652</v>
      </c>
    </row>
    <row r="4607" spans="1:10">
      <c r="A4607" s="13" t="s">
        <v>2839</v>
      </c>
      <c r="B4607" s="13" t="s">
        <v>2271</v>
      </c>
      <c r="C4607" s="13" t="s">
        <v>9211</v>
      </c>
      <c r="D4607" s="1608">
        <v>57.29</v>
      </c>
      <c r="E4607" s="210">
        <f>VLOOKUP(A4607,'Lead Sheet'!A:B,2,0)</f>
        <v>0</v>
      </c>
      <c r="F4607" s="1608">
        <f t="shared" si="71"/>
        <v>0</v>
      </c>
      <c r="G4607" s="1648">
        <v>1</v>
      </c>
      <c r="H4607" s="1648">
        <v>100</v>
      </c>
      <c r="I4607" s="1648"/>
      <c r="J4607" s="1650">
        <v>199726045669</v>
      </c>
    </row>
    <row r="4608" spans="1:10">
      <c r="A4608" s="13" t="s">
        <v>2839</v>
      </c>
      <c r="B4608" s="13" t="s">
        <v>2272</v>
      </c>
      <c r="C4608" s="13" t="s">
        <v>9212</v>
      </c>
      <c r="D4608" s="1608">
        <v>74.070000000000007</v>
      </c>
      <c r="E4608" s="210">
        <f>VLOOKUP(A4608,'Lead Sheet'!A:B,2,0)</f>
        <v>0</v>
      </c>
      <c r="F4608" s="1608">
        <f t="shared" si="71"/>
        <v>0</v>
      </c>
      <c r="G4608" s="1648">
        <v>1</v>
      </c>
      <c r="H4608" s="1648">
        <v>70</v>
      </c>
      <c r="I4608" s="1648"/>
      <c r="J4608" s="1650">
        <v>199726045676</v>
      </c>
    </row>
    <row r="4609" spans="1:10">
      <c r="A4609" s="13" t="s">
        <v>2839</v>
      </c>
      <c r="B4609" s="13" t="s">
        <v>2273</v>
      </c>
      <c r="C4609" s="13" t="s">
        <v>9213</v>
      </c>
      <c r="D4609" s="1608">
        <v>120.62</v>
      </c>
      <c r="E4609" s="210">
        <f>VLOOKUP(A4609,'Lead Sheet'!A:B,2,0)</f>
        <v>0</v>
      </c>
      <c r="F4609" s="1608">
        <f t="shared" si="71"/>
        <v>0</v>
      </c>
      <c r="G4609" s="1648">
        <v>1</v>
      </c>
      <c r="H4609" s="1648">
        <v>50</v>
      </c>
      <c r="I4609" s="1648"/>
      <c r="J4609" s="1650">
        <v>199726045683</v>
      </c>
    </row>
    <row r="4610" spans="1:10">
      <c r="A4610" s="13" t="s">
        <v>2839</v>
      </c>
      <c r="B4610" s="13" t="s">
        <v>2274</v>
      </c>
      <c r="C4610" s="13" t="s">
        <v>9214</v>
      </c>
      <c r="D4610" s="1608">
        <v>171.12</v>
      </c>
      <c r="E4610" s="210">
        <f>VLOOKUP(A4610,'Lead Sheet'!A:B,2,0)</f>
        <v>0</v>
      </c>
      <c r="F4610" s="1608">
        <f t="shared" si="71"/>
        <v>0</v>
      </c>
      <c r="G4610" s="1648">
        <v>1</v>
      </c>
      <c r="H4610" s="1648">
        <v>48</v>
      </c>
      <c r="I4610" s="1648"/>
      <c r="J4610" s="1650">
        <v>199726045690</v>
      </c>
    </row>
    <row r="4611" spans="1:10">
      <c r="A4611" s="13" t="s">
        <v>2839</v>
      </c>
      <c r="B4611" s="13" t="s">
        <v>2275</v>
      </c>
      <c r="C4611" s="13" t="s">
        <v>9215</v>
      </c>
      <c r="D4611" s="1608">
        <v>233.73</v>
      </c>
      <c r="E4611" s="210">
        <f>VLOOKUP(A4611,'Lead Sheet'!A:B,2,0)</f>
        <v>0</v>
      </c>
      <c r="F4611" s="1608">
        <f t="shared" ref="F4611:F4674" si="72">IFERROR(D4611*E4611,"NET")</f>
        <v>0</v>
      </c>
      <c r="G4611" s="1648">
        <v>1</v>
      </c>
      <c r="H4611" s="1648">
        <v>30</v>
      </c>
      <c r="I4611" s="1648"/>
      <c r="J4611" s="1650">
        <v>199726045706</v>
      </c>
    </row>
    <row r="4612" spans="1:10">
      <c r="A4612" s="13" t="s">
        <v>2839</v>
      </c>
      <c r="B4612" s="13" t="s">
        <v>2276</v>
      </c>
      <c r="C4612" s="13" t="s">
        <v>9216</v>
      </c>
      <c r="D4612" s="1608">
        <v>374.36</v>
      </c>
      <c r="E4612" s="210">
        <f>VLOOKUP(A4612,'Lead Sheet'!A:B,2,0)</f>
        <v>0</v>
      </c>
      <c r="F4612" s="1608">
        <f t="shared" si="72"/>
        <v>0</v>
      </c>
      <c r="G4612" s="1648">
        <v>1</v>
      </c>
      <c r="H4612" s="1648">
        <v>16</v>
      </c>
      <c r="I4612" s="1648"/>
      <c r="J4612" s="1650">
        <v>199726045713</v>
      </c>
    </row>
    <row r="4613" spans="1:10">
      <c r="A4613" s="13" t="s">
        <v>2839</v>
      </c>
      <c r="B4613" s="13" t="s">
        <v>2277</v>
      </c>
      <c r="C4613" s="13" t="s">
        <v>9217</v>
      </c>
      <c r="D4613" s="1608">
        <v>39.39</v>
      </c>
      <c r="E4613" s="210">
        <f>VLOOKUP(A4613,'Lead Sheet'!A:B,2,0)</f>
        <v>0</v>
      </c>
      <c r="F4613" s="1608">
        <f t="shared" si="72"/>
        <v>0</v>
      </c>
      <c r="G4613" s="1648">
        <v>5</v>
      </c>
      <c r="H4613" s="1648">
        <v>120</v>
      </c>
      <c r="I4613" s="1648"/>
      <c r="J4613" s="1650">
        <v>199726045720</v>
      </c>
    </row>
    <row r="4614" spans="1:10">
      <c r="A4614" s="13" t="s">
        <v>2839</v>
      </c>
      <c r="B4614" s="13" t="s">
        <v>2278</v>
      </c>
      <c r="C4614" s="13" t="s">
        <v>9218</v>
      </c>
      <c r="D4614" s="1608">
        <v>77.850000000000009</v>
      </c>
      <c r="E4614" s="210">
        <f>VLOOKUP(A4614,'Lead Sheet'!A:B,2,0)</f>
        <v>0</v>
      </c>
      <c r="F4614" s="1608">
        <f t="shared" si="72"/>
        <v>0</v>
      </c>
      <c r="G4614" s="1648">
        <v>5</v>
      </c>
      <c r="H4614" s="1648">
        <v>70</v>
      </c>
      <c r="I4614" s="1648"/>
      <c r="J4614" s="1650">
        <v>199726045737</v>
      </c>
    </row>
    <row r="4615" spans="1:10">
      <c r="A4615" s="13" t="s">
        <v>2839</v>
      </c>
      <c r="B4615" s="13" t="s">
        <v>2279</v>
      </c>
      <c r="C4615" s="13" t="s">
        <v>9219</v>
      </c>
      <c r="D4615" s="1608">
        <v>53.449999999999996</v>
      </c>
      <c r="E4615" s="210">
        <f>VLOOKUP(A4615,'Lead Sheet'!A:B,2,0)</f>
        <v>0</v>
      </c>
      <c r="F4615" s="1608">
        <f t="shared" si="72"/>
        <v>0</v>
      </c>
      <c r="G4615" s="1648">
        <v>5</v>
      </c>
      <c r="H4615" s="1648">
        <v>90</v>
      </c>
      <c r="I4615" s="1648"/>
      <c r="J4615" s="1650">
        <v>199726045744</v>
      </c>
    </row>
    <row r="4616" spans="1:10">
      <c r="A4616" s="13" t="s">
        <v>2839</v>
      </c>
      <c r="B4616" s="13" t="s">
        <v>2280</v>
      </c>
      <c r="C4616" s="13" t="s">
        <v>9220</v>
      </c>
      <c r="D4616" s="1608">
        <v>68.36</v>
      </c>
      <c r="E4616" s="210">
        <f>VLOOKUP(A4616,'Lead Sheet'!A:B,2,0)</f>
        <v>0</v>
      </c>
      <c r="F4616" s="1608">
        <f t="shared" si="72"/>
        <v>0</v>
      </c>
      <c r="G4616" s="1648">
        <v>5</v>
      </c>
      <c r="H4616" s="1648">
        <v>70</v>
      </c>
      <c r="I4616" s="1648"/>
      <c r="J4616" s="1650">
        <v>199726045751</v>
      </c>
    </row>
    <row r="4617" spans="1:10">
      <c r="A4617" s="13" t="s">
        <v>2839</v>
      </c>
      <c r="B4617" s="13" t="s">
        <v>2281</v>
      </c>
      <c r="C4617" s="13" t="s">
        <v>9221</v>
      </c>
      <c r="D4617" s="1608">
        <v>80.760000000000005</v>
      </c>
      <c r="E4617" s="210">
        <f>VLOOKUP(A4617,'Lead Sheet'!A:B,2,0)</f>
        <v>0</v>
      </c>
      <c r="F4617" s="1608">
        <f t="shared" si="72"/>
        <v>0</v>
      </c>
      <c r="G4617" s="1648">
        <v>5</v>
      </c>
      <c r="H4617" s="1648">
        <v>50</v>
      </c>
      <c r="I4617" s="1648"/>
      <c r="J4617" s="1650">
        <v>199726045768</v>
      </c>
    </row>
    <row r="4618" spans="1:10">
      <c r="A4618" s="13" t="s">
        <v>2839</v>
      </c>
      <c r="B4618" s="13" t="s">
        <v>2282</v>
      </c>
      <c r="C4618" s="13" t="s">
        <v>9222</v>
      </c>
      <c r="D4618" s="1608">
        <v>99.59</v>
      </c>
      <c r="E4618" s="210">
        <f>VLOOKUP(A4618,'Lead Sheet'!A:B,2,0)</f>
        <v>0</v>
      </c>
      <c r="F4618" s="1608">
        <f t="shared" si="72"/>
        <v>0</v>
      </c>
      <c r="G4618" s="1648">
        <v>1</v>
      </c>
      <c r="H4618" s="1648">
        <v>50</v>
      </c>
      <c r="I4618" s="1648"/>
      <c r="J4618" s="1650">
        <v>199726045775</v>
      </c>
    </row>
    <row r="4619" spans="1:10">
      <c r="A4619" s="13" t="s">
        <v>2839</v>
      </c>
      <c r="B4619" s="13" t="s">
        <v>2283</v>
      </c>
      <c r="C4619" s="13" t="s">
        <v>9223</v>
      </c>
      <c r="D4619" s="1608">
        <v>103.3</v>
      </c>
      <c r="E4619" s="210">
        <f>VLOOKUP(A4619,'Lead Sheet'!A:B,2,0)</f>
        <v>0</v>
      </c>
      <c r="F4619" s="1608">
        <f t="shared" si="72"/>
        <v>0</v>
      </c>
      <c r="G4619" s="1648">
        <v>1</v>
      </c>
      <c r="H4619" s="1648">
        <v>30</v>
      </c>
      <c r="I4619" s="1648"/>
      <c r="J4619" s="1650">
        <v>199726045782</v>
      </c>
    </row>
    <row r="4620" spans="1:10">
      <c r="A4620" s="13" t="s">
        <v>2839</v>
      </c>
      <c r="B4620" s="13" t="s">
        <v>2284</v>
      </c>
      <c r="C4620" s="13" t="s">
        <v>9224</v>
      </c>
      <c r="D4620" s="1608">
        <v>555.28</v>
      </c>
      <c r="E4620" s="210">
        <f>VLOOKUP(A4620,'Lead Sheet'!A:B,2,0)</f>
        <v>0</v>
      </c>
      <c r="F4620" s="1608">
        <f t="shared" si="72"/>
        <v>0</v>
      </c>
      <c r="G4620" s="1648">
        <v>1</v>
      </c>
      <c r="H4620" s="1648">
        <v>6</v>
      </c>
      <c r="I4620" s="1648"/>
      <c r="J4620" s="1650">
        <v>199726045799</v>
      </c>
    </row>
    <row r="4621" spans="1:10">
      <c r="A4621" s="13" t="s">
        <v>2839</v>
      </c>
      <c r="B4621" s="13" t="s">
        <v>2285</v>
      </c>
      <c r="C4621" s="13" t="s">
        <v>9225</v>
      </c>
      <c r="D4621" s="1608">
        <v>661.59</v>
      </c>
      <c r="E4621" s="210">
        <f>VLOOKUP(A4621,'Lead Sheet'!A:B,2,0)</f>
        <v>0</v>
      </c>
      <c r="F4621" s="1608">
        <f t="shared" si="72"/>
        <v>0</v>
      </c>
      <c r="G4621" s="1648">
        <v>1</v>
      </c>
      <c r="H4621" s="1648">
        <v>4</v>
      </c>
      <c r="I4621" s="1648"/>
      <c r="J4621" s="1650">
        <v>199726045805</v>
      </c>
    </row>
    <row r="4622" spans="1:10">
      <c r="A4622" s="13" t="s">
        <v>2839</v>
      </c>
      <c r="B4622" s="13" t="s">
        <v>2286</v>
      </c>
      <c r="C4622" s="13" t="s">
        <v>9226</v>
      </c>
      <c r="D4622" s="1608">
        <v>759.12</v>
      </c>
      <c r="E4622" s="210">
        <f>VLOOKUP(A4622,'Lead Sheet'!A:B,2,0)</f>
        <v>0</v>
      </c>
      <c r="F4622" s="1608">
        <f t="shared" si="72"/>
        <v>0</v>
      </c>
      <c r="G4622" s="1648">
        <v>1</v>
      </c>
      <c r="H4622" s="1648">
        <v>1</v>
      </c>
      <c r="I4622" s="1648"/>
      <c r="J4622" s="1650">
        <v>199726045812</v>
      </c>
    </row>
    <row r="4623" spans="1:10">
      <c r="A4623" s="13" t="s">
        <v>2839</v>
      </c>
      <c r="B4623" s="13" t="s">
        <v>12920</v>
      </c>
      <c r="C4623" s="13" t="s">
        <v>12921</v>
      </c>
      <c r="D4623" s="1608">
        <v>0</v>
      </c>
      <c r="E4623" s="210">
        <f>VLOOKUP(A4623,'Lead Sheet'!A:B,2,0)</f>
        <v>0</v>
      </c>
      <c r="F4623" s="1608">
        <f t="shared" si="72"/>
        <v>0</v>
      </c>
      <c r="G4623" s="1648">
        <v>0</v>
      </c>
      <c r="H4623" s="1648">
        <v>0</v>
      </c>
      <c r="I4623" s="1648"/>
      <c r="J4623" s="1650" t="s">
        <v>13101</v>
      </c>
    </row>
    <row r="4624" spans="1:10">
      <c r="A4624" s="13" t="s">
        <v>2839</v>
      </c>
      <c r="B4624" s="13" t="s">
        <v>12922</v>
      </c>
      <c r="C4624" s="13" t="s">
        <v>12923</v>
      </c>
      <c r="D4624" s="1608">
        <v>0</v>
      </c>
      <c r="E4624" s="210">
        <f>VLOOKUP(A4624,'Lead Sheet'!A:B,2,0)</f>
        <v>0</v>
      </c>
      <c r="F4624" s="1608">
        <f t="shared" si="72"/>
        <v>0</v>
      </c>
      <c r="G4624" s="1648">
        <v>0</v>
      </c>
      <c r="H4624" s="1648">
        <v>0</v>
      </c>
      <c r="I4624" s="1648"/>
      <c r="J4624" s="1650" t="s">
        <v>13102</v>
      </c>
    </row>
    <row r="4625" spans="1:10">
      <c r="A4625" s="13" t="s">
        <v>2839</v>
      </c>
      <c r="B4625" s="13" t="s">
        <v>12924</v>
      </c>
      <c r="C4625" s="13" t="s">
        <v>12925</v>
      </c>
      <c r="D4625" s="1608">
        <v>0</v>
      </c>
      <c r="E4625" s="210">
        <f>VLOOKUP(A4625,'Lead Sheet'!A:B,2,0)</f>
        <v>0</v>
      </c>
      <c r="F4625" s="1608">
        <f t="shared" si="72"/>
        <v>0</v>
      </c>
      <c r="G4625" s="1648">
        <v>0</v>
      </c>
      <c r="H4625" s="1648">
        <v>0</v>
      </c>
      <c r="I4625" s="1648"/>
      <c r="J4625" s="1650" t="s">
        <v>13103</v>
      </c>
    </row>
    <row r="4626" spans="1:10">
      <c r="A4626" s="13" t="s">
        <v>2839</v>
      </c>
      <c r="B4626" s="13" t="s">
        <v>12926</v>
      </c>
      <c r="C4626" s="13" t="s">
        <v>12927</v>
      </c>
      <c r="D4626" s="1608">
        <v>0</v>
      </c>
      <c r="E4626" s="210">
        <f>VLOOKUP(A4626,'Lead Sheet'!A:B,2,0)</f>
        <v>0</v>
      </c>
      <c r="F4626" s="1608">
        <f t="shared" si="72"/>
        <v>0</v>
      </c>
      <c r="G4626" s="1648">
        <v>0</v>
      </c>
      <c r="H4626" s="1648">
        <v>0</v>
      </c>
      <c r="I4626" s="1648"/>
      <c r="J4626" s="1650" t="s">
        <v>13104</v>
      </c>
    </row>
    <row r="4627" spans="1:10">
      <c r="A4627" s="13" t="s">
        <v>2839</v>
      </c>
      <c r="B4627" s="13" t="s">
        <v>12928</v>
      </c>
      <c r="C4627" s="13" t="s">
        <v>12929</v>
      </c>
      <c r="D4627" s="1608">
        <v>597.1</v>
      </c>
      <c r="E4627" s="210">
        <f>VLOOKUP(A4627,'Lead Sheet'!A:B,2,0)</f>
        <v>0</v>
      </c>
      <c r="F4627" s="1608">
        <f t="shared" si="72"/>
        <v>0</v>
      </c>
      <c r="G4627" s="1648">
        <v>0</v>
      </c>
      <c r="H4627" s="1648">
        <v>0</v>
      </c>
      <c r="I4627" s="1648"/>
      <c r="J4627" s="1650" t="s">
        <v>13105</v>
      </c>
    </row>
    <row r="4628" spans="1:10">
      <c r="A4628" s="13" t="s">
        <v>2839</v>
      </c>
      <c r="B4628" s="13" t="s">
        <v>12930</v>
      </c>
      <c r="C4628" s="13" t="s">
        <v>12931</v>
      </c>
      <c r="D4628" s="1608">
        <v>653.6</v>
      </c>
      <c r="E4628" s="210">
        <f>VLOOKUP(A4628,'Lead Sheet'!A:B,2,0)</f>
        <v>0</v>
      </c>
      <c r="F4628" s="1608">
        <f t="shared" si="72"/>
        <v>0</v>
      </c>
      <c r="G4628" s="1648">
        <v>0</v>
      </c>
      <c r="H4628" s="1648">
        <v>0</v>
      </c>
      <c r="I4628" s="1648"/>
      <c r="J4628" s="1650" t="s">
        <v>13106</v>
      </c>
    </row>
    <row r="4629" spans="1:10">
      <c r="A4629" s="13" t="s">
        <v>2839</v>
      </c>
      <c r="B4629" s="13" t="s">
        <v>12932</v>
      </c>
      <c r="C4629" s="13" t="s">
        <v>12933</v>
      </c>
      <c r="D4629" s="1608">
        <v>725.37</v>
      </c>
      <c r="E4629" s="210">
        <f>VLOOKUP(A4629,'Lead Sheet'!A:B,2,0)</f>
        <v>0</v>
      </c>
      <c r="F4629" s="1608">
        <f t="shared" si="72"/>
        <v>0</v>
      </c>
      <c r="G4629" s="1648">
        <v>0</v>
      </c>
      <c r="H4629" s="1648">
        <v>0</v>
      </c>
      <c r="I4629" s="1648"/>
      <c r="J4629" s="1650" t="s">
        <v>13107</v>
      </c>
    </row>
    <row r="4630" spans="1:10">
      <c r="A4630" s="13" t="s">
        <v>2839</v>
      </c>
      <c r="B4630" s="13" t="s">
        <v>4511</v>
      </c>
      <c r="C4630" s="13" t="s">
        <v>8834</v>
      </c>
      <c r="D4630" s="1608">
        <v>10.1</v>
      </c>
      <c r="E4630" s="210">
        <f>VLOOKUP(A4630,'Lead Sheet'!A:B,2,0)</f>
        <v>0</v>
      </c>
      <c r="F4630" s="1608">
        <f t="shared" si="72"/>
        <v>0</v>
      </c>
      <c r="G4630" s="1648">
        <v>10</v>
      </c>
      <c r="H4630" s="1648">
        <v>500</v>
      </c>
      <c r="I4630" s="1648"/>
      <c r="J4630" s="1650">
        <v>199726025807</v>
      </c>
    </row>
    <row r="4631" spans="1:10">
      <c r="A4631" s="13" t="s">
        <v>2839</v>
      </c>
      <c r="B4631" s="13" t="s">
        <v>4510</v>
      </c>
      <c r="C4631" s="13" t="s">
        <v>8835</v>
      </c>
      <c r="D4631" s="1608">
        <v>15.52</v>
      </c>
      <c r="E4631" s="210">
        <f>VLOOKUP(A4631,'Lead Sheet'!A:B,2,0)</f>
        <v>0</v>
      </c>
      <c r="F4631" s="1608">
        <f t="shared" si="72"/>
        <v>0</v>
      </c>
      <c r="G4631" s="1648">
        <v>10</v>
      </c>
      <c r="H4631" s="1648">
        <v>320</v>
      </c>
      <c r="I4631" s="1648"/>
      <c r="J4631" s="1650">
        <v>199726025814</v>
      </c>
    </row>
    <row r="4632" spans="1:10">
      <c r="A4632" s="13" t="s">
        <v>2839</v>
      </c>
      <c r="B4632" s="13" t="s">
        <v>4509</v>
      </c>
      <c r="C4632" s="13" t="s">
        <v>8836</v>
      </c>
      <c r="D4632" s="1608">
        <v>20.290000000000003</v>
      </c>
      <c r="E4632" s="210">
        <f>VLOOKUP(A4632,'Lead Sheet'!A:B,2,0)</f>
        <v>0</v>
      </c>
      <c r="F4632" s="1608">
        <f t="shared" si="72"/>
        <v>0</v>
      </c>
      <c r="G4632" s="1648">
        <v>5</v>
      </c>
      <c r="H4632" s="1648">
        <v>180</v>
      </c>
      <c r="I4632" s="1648"/>
      <c r="J4632" s="1650">
        <v>199726025821</v>
      </c>
    </row>
    <row r="4633" spans="1:10">
      <c r="A4633" s="13" t="s">
        <v>2839</v>
      </c>
      <c r="B4633" s="13" t="s">
        <v>10957</v>
      </c>
      <c r="C4633" s="13" t="s">
        <v>11414</v>
      </c>
      <c r="D4633" s="1608">
        <v>12.03</v>
      </c>
      <c r="E4633" s="210">
        <f>VLOOKUP(A4633,'Lead Sheet'!A:B,2,0)</f>
        <v>0</v>
      </c>
      <c r="F4633" s="1608">
        <f t="shared" si="72"/>
        <v>0</v>
      </c>
      <c r="G4633" s="1648">
        <v>25</v>
      </c>
      <c r="H4633" s="1648">
        <v>400</v>
      </c>
      <c r="I4633" s="1648"/>
      <c r="J4633" s="1650">
        <v>199726025838</v>
      </c>
    </row>
    <row r="4634" spans="1:10">
      <c r="A4634" s="13" t="s">
        <v>2839</v>
      </c>
      <c r="B4634" s="13" t="s">
        <v>10958</v>
      </c>
      <c r="C4634" s="13" t="s">
        <v>11415</v>
      </c>
      <c r="D4634" s="1608">
        <v>18.560000000000002</v>
      </c>
      <c r="E4634" s="210">
        <f>VLOOKUP(A4634,'Lead Sheet'!A:B,2,0)</f>
        <v>0</v>
      </c>
      <c r="F4634" s="1608">
        <f t="shared" si="72"/>
        <v>0</v>
      </c>
      <c r="G4634" s="1648">
        <v>25</v>
      </c>
      <c r="H4634" s="1648">
        <v>200</v>
      </c>
      <c r="I4634" s="1648"/>
      <c r="J4634" s="1650">
        <v>199726025845</v>
      </c>
    </row>
    <row r="4635" spans="1:10">
      <c r="A4635" s="13" t="s">
        <v>2839</v>
      </c>
      <c r="B4635" s="13" t="s">
        <v>10959</v>
      </c>
      <c r="C4635" s="13" t="s">
        <v>11416</v>
      </c>
      <c r="D4635" s="1608">
        <v>21.790000000000003</v>
      </c>
      <c r="E4635" s="210">
        <f>VLOOKUP(A4635,'Lead Sheet'!A:B,2,0)</f>
        <v>0</v>
      </c>
      <c r="F4635" s="1608">
        <f t="shared" si="72"/>
        <v>0</v>
      </c>
      <c r="G4635" s="1648">
        <v>15</v>
      </c>
      <c r="H4635" s="1648">
        <v>150</v>
      </c>
      <c r="I4635" s="1648"/>
      <c r="J4635" s="1650">
        <v>199726025852</v>
      </c>
    </row>
    <row r="4636" spans="1:10">
      <c r="A4636" s="13" t="s">
        <v>10836</v>
      </c>
      <c r="B4636" s="13" t="s">
        <v>10713</v>
      </c>
      <c r="C4636" s="13" t="s">
        <v>12128</v>
      </c>
      <c r="D4636" s="1608">
        <v>8.39</v>
      </c>
      <c r="E4636" s="210">
        <f>VLOOKUP(A4636,'Lead Sheet'!A:B,2,0)</f>
        <v>0</v>
      </c>
      <c r="F4636" s="1608">
        <f t="shared" si="72"/>
        <v>0</v>
      </c>
      <c r="G4636" s="1648">
        <v>10</v>
      </c>
      <c r="H4636" s="1648">
        <v>100</v>
      </c>
      <c r="I4636" s="1648"/>
      <c r="J4636" s="1650">
        <v>199726045829</v>
      </c>
    </row>
    <row r="4637" spans="1:10">
      <c r="A4637" s="13" t="s">
        <v>10836</v>
      </c>
      <c r="B4637" s="13" t="s">
        <v>11424</v>
      </c>
      <c r="C4637" s="13" t="s">
        <v>12129</v>
      </c>
      <c r="D4637" s="1608">
        <v>7.99</v>
      </c>
      <c r="E4637" s="210">
        <f>VLOOKUP(A4637,'Lead Sheet'!A:B,2,0)</f>
        <v>0</v>
      </c>
      <c r="F4637" s="1608">
        <f t="shared" si="72"/>
        <v>0</v>
      </c>
      <c r="G4637" s="1648">
        <v>10</v>
      </c>
      <c r="H4637" s="1648">
        <v>100</v>
      </c>
      <c r="I4637" s="1648"/>
      <c r="J4637" s="1650">
        <v>199726045836</v>
      </c>
    </row>
    <row r="4638" spans="1:10">
      <c r="A4638" s="13" t="s">
        <v>10836</v>
      </c>
      <c r="B4638" s="13" t="s">
        <v>10715</v>
      </c>
      <c r="C4638" s="13" t="s">
        <v>12130</v>
      </c>
      <c r="D4638" s="1608">
        <v>7.6899999999999995</v>
      </c>
      <c r="E4638" s="210">
        <f>VLOOKUP(A4638,'Lead Sheet'!A:B,2,0)</f>
        <v>0</v>
      </c>
      <c r="F4638" s="1608">
        <f t="shared" si="72"/>
        <v>0</v>
      </c>
      <c r="G4638" s="1648">
        <v>10</v>
      </c>
      <c r="H4638" s="1648">
        <v>100</v>
      </c>
      <c r="I4638" s="1648"/>
      <c r="J4638" s="1650">
        <v>199726045843</v>
      </c>
    </row>
    <row r="4639" spans="1:10">
      <c r="A4639" s="13" t="s">
        <v>10836</v>
      </c>
      <c r="B4639" s="13" t="s">
        <v>10717</v>
      </c>
      <c r="C4639" s="13" t="s">
        <v>12396</v>
      </c>
      <c r="D4639" s="1608">
        <v>9</v>
      </c>
      <c r="E4639" s="210">
        <f>VLOOKUP(A4639,'Lead Sheet'!A:B,2,0)</f>
        <v>0</v>
      </c>
      <c r="F4639" s="1608">
        <f t="shared" si="72"/>
        <v>0</v>
      </c>
      <c r="G4639" s="1648">
        <v>10</v>
      </c>
      <c r="H4639" s="1648">
        <v>100</v>
      </c>
      <c r="I4639" s="1648"/>
      <c r="J4639" s="1650">
        <v>199726045850</v>
      </c>
    </row>
    <row r="4640" spans="1:10">
      <c r="A4640" s="13" t="s">
        <v>10836</v>
      </c>
      <c r="B4640" s="13" t="s">
        <v>10719</v>
      </c>
      <c r="C4640" s="13" t="s">
        <v>12397</v>
      </c>
      <c r="D4640" s="1608">
        <v>8.85</v>
      </c>
      <c r="E4640" s="210">
        <f>VLOOKUP(A4640,'Lead Sheet'!A:B,2,0)</f>
        <v>0</v>
      </c>
      <c r="F4640" s="1608">
        <f t="shared" si="72"/>
        <v>0</v>
      </c>
      <c r="G4640" s="1648">
        <v>10</v>
      </c>
      <c r="H4640" s="1648">
        <v>100</v>
      </c>
      <c r="I4640" s="1648"/>
      <c r="J4640" s="1650">
        <v>199726045867</v>
      </c>
    </row>
    <row r="4641" spans="1:10">
      <c r="A4641" s="13" t="s">
        <v>10836</v>
      </c>
      <c r="B4641" s="13" t="s">
        <v>10721</v>
      </c>
      <c r="C4641" s="13" t="s">
        <v>12131</v>
      </c>
      <c r="D4641" s="1608">
        <v>10.37</v>
      </c>
      <c r="E4641" s="210">
        <f>VLOOKUP(A4641,'Lead Sheet'!A:B,2,0)</f>
        <v>0</v>
      </c>
      <c r="F4641" s="1608">
        <f t="shared" si="72"/>
        <v>0</v>
      </c>
      <c r="G4641" s="1648">
        <v>10</v>
      </c>
      <c r="H4641" s="1648">
        <v>100</v>
      </c>
      <c r="I4641" s="1648"/>
      <c r="J4641" s="1650">
        <v>199726045874</v>
      </c>
    </row>
    <row r="4642" spans="1:10">
      <c r="A4642" s="13" t="s">
        <v>10836</v>
      </c>
      <c r="B4642" s="13" t="s">
        <v>10723</v>
      </c>
      <c r="C4642" s="13" t="s">
        <v>12132</v>
      </c>
      <c r="D4642" s="1608">
        <v>6.6899999999999995</v>
      </c>
      <c r="E4642" s="210">
        <f>VLOOKUP(A4642,'Lead Sheet'!A:B,2,0)</f>
        <v>0</v>
      </c>
      <c r="F4642" s="1608">
        <f t="shared" si="72"/>
        <v>0</v>
      </c>
      <c r="G4642" s="1648">
        <v>25</v>
      </c>
      <c r="H4642" s="1648">
        <v>200</v>
      </c>
      <c r="I4642" s="1648"/>
      <c r="J4642" s="1650">
        <v>199726045881</v>
      </c>
    </row>
    <row r="4643" spans="1:10">
      <c r="A4643" s="13" t="s">
        <v>10836</v>
      </c>
      <c r="B4643" s="13" t="s">
        <v>10725</v>
      </c>
      <c r="C4643" s="13" t="s">
        <v>12133</v>
      </c>
      <c r="D4643" s="1608">
        <v>6.5299999999999994</v>
      </c>
      <c r="E4643" s="210">
        <f>VLOOKUP(A4643,'Lead Sheet'!A:B,2,0)</f>
        <v>0</v>
      </c>
      <c r="F4643" s="1608">
        <f t="shared" si="72"/>
        <v>0</v>
      </c>
      <c r="G4643" s="1648">
        <v>25</v>
      </c>
      <c r="H4643" s="1648">
        <v>200</v>
      </c>
      <c r="I4643" s="1648"/>
      <c r="J4643" s="1650">
        <v>199726045898</v>
      </c>
    </row>
    <row r="4644" spans="1:10">
      <c r="A4644" s="13" t="s">
        <v>10836</v>
      </c>
      <c r="B4644" s="13" t="s">
        <v>10727</v>
      </c>
      <c r="C4644" s="13" t="s">
        <v>12134</v>
      </c>
      <c r="D4644" s="1608">
        <v>7.16</v>
      </c>
      <c r="E4644" s="210">
        <f>VLOOKUP(A4644,'Lead Sheet'!A:B,2,0)</f>
        <v>0</v>
      </c>
      <c r="F4644" s="1608">
        <f t="shared" si="72"/>
        <v>0</v>
      </c>
      <c r="G4644" s="1648">
        <v>25</v>
      </c>
      <c r="H4644" s="1648">
        <v>200</v>
      </c>
      <c r="I4644" s="1648"/>
      <c r="J4644" s="1650">
        <v>199726045904</v>
      </c>
    </row>
    <row r="4645" spans="1:10">
      <c r="A4645" s="13" t="s">
        <v>10836</v>
      </c>
      <c r="B4645" s="13" t="s">
        <v>10729</v>
      </c>
      <c r="C4645" s="13" t="s">
        <v>12135</v>
      </c>
      <c r="D4645" s="1608">
        <v>9.44</v>
      </c>
      <c r="E4645" s="210">
        <f>VLOOKUP(A4645,'Lead Sheet'!A:B,2,0)</f>
        <v>0</v>
      </c>
      <c r="F4645" s="1608">
        <f t="shared" si="72"/>
        <v>0</v>
      </c>
      <c r="G4645" s="1648">
        <v>10</v>
      </c>
      <c r="H4645" s="1648">
        <v>100</v>
      </c>
      <c r="I4645" s="1648"/>
      <c r="J4645" s="1650">
        <v>199726045911</v>
      </c>
    </row>
    <row r="4646" spans="1:10">
      <c r="A4646" s="13" t="s">
        <v>10836</v>
      </c>
      <c r="B4646" s="13" t="s">
        <v>10731</v>
      </c>
      <c r="C4646" s="13" t="s">
        <v>12136</v>
      </c>
      <c r="D4646" s="1608">
        <v>6.39</v>
      </c>
      <c r="E4646" s="210">
        <f>VLOOKUP(A4646,'Lead Sheet'!A:B,2,0)</f>
        <v>0</v>
      </c>
      <c r="F4646" s="1608">
        <f t="shared" si="72"/>
        <v>0</v>
      </c>
      <c r="G4646" s="1648">
        <v>25</v>
      </c>
      <c r="H4646" s="1648">
        <v>200</v>
      </c>
      <c r="I4646" s="1648"/>
      <c r="J4646" s="1650">
        <v>199726045928</v>
      </c>
    </row>
    <row r="4647" spans="1:10">
      <c r="A4647" s="13" t="s">
        <v>10836</v>
      </c>
      <c r="B4647" s="13" t="s">
        <v>10734</v>
      </c>
      <c r="C4647" s="13" t="s">
        <v>12137</v>
      </c>
      <c r="D4647" s="1608">
        <v>8.33</v>
      </c>
      <c r="E4647" s="210">
        <f>VLOOKUP(A4647,'Lead Sheet'!A:B,2,0)</f>
        <v>0</v>
      </c>
      <c r="F4647" s="1608">
        <f t="shared" si="72"/>
        <v>0</v>
      </c>
      <c r="G4647" s="1648">
        <v>10</v>
      </c>
      <c r="H4647" s="1648">
        <v>100</v>
      </c>
      <c r="I4647" s="1648"/>
      <c r="J4647" s="1650">
        <v>199726045935</v>
      </c>
    </row>
    <row r="4648" spans="1:10">
      <c r="A4648" s="13" t="s">
        <v>10836</v>
      </c>
      <c r="B4648" s="13" t="s">
        <v>11430</v>
      </c>
      <c r="C4648" s="13" t="s">
        <v>12138</v>
      </c>
      <c r="D4648" s="1608">
        <v>7.8999999999999995</v>
      </c>
      <c r="E4648" s="210">
        <f>VLOOKUP(A4648,'Lead Sheet'!A:B,2,0)</f>
        <v>0</v>
      </c>
      <c r="F4648" s="1608">
        <f t="shared" si="72"/>
        <v>0</v>
      </c>
      <c r="G4648" s="1648">
        <v>10</v>
      </c>
      <c r="H4648" s="1648">
        <v>100</v>
      </c>
      <c r="I4648" s="1648"/>
      <c r="J4648" s="1650">
        <v>199726045942</v>
      </c>
    </row>
    <row r="4649" spans="1:10">
      <c r="A4649" s="13" t="s">
        <v>10836</v>
      </c>
      <c r="B4649" s="13" t="s">
        <v>10735</v>
      </c>
      <c r="C4649" s="13" t="s">
        <v>12139</v>
      </c>
      <c r="D4649" s="1608">
        <v>7.52</v>
      </c>
      <c r="E4649" s="210">
        <f>VLOOKUP(A4649,'Lead Sheet'!A:B,2,0)</f>
        <v>0</v>
      </c>
      <c r="F4649" s="1608">
        <f t="shared" si="72"/>
        <v>0</v>
      </c>
      <c r="G4649" s="1648">
        <v>10</v>
      </c>
      <c r="H4649" s="1648">
        <v>100</v>
      </c>
      <c r="I4649" s="1648"/>
      <c r="J4649" s="1650">
        <v>199726045959</v>
      </c>
    </row>
    <row r="4650" spans="1:10">
      <c r="A4650" s="13" t="s">
        <v>10836</v>
      </c>
      <c r="B4650" s="13" t="s">
        <v>12400</v>
      </c>
      <c r="C4650" s="13" t="s">
        <v>12399</v>
      </c>
      <c r="D4650" s="1608">
        <v>8.49</v>
      </c>
      <c r="E4650" s="210">
        <f>VLOOKUP(A4650,'Lead Sheet'!A:B,2,0)</f>
        <v>0</v>
      </c>
      <c r="F4650" s="1608">
        <f t="shared" si="72"/>
        <v>0</v>
      </c>
      <c r="G4650" s="1648">
        <v>10</v>
      </c>
      <c r="H4650" s="1648">
        <v>100</v>
      </c>
      <c r="I4650" s="1648"/>
      <c r="J4650" s="1650">
        <v>199726054289</v>
      </c>
    </row>
    <row r="4651" spans="1:10">
      <c r="A4651" s="13" t="s">
        <v>10836</v>
      </c>
      <c r="B4651" s="13" t="s">
        <v>12401</v>
      </c>
      <c r="C4651" s="13" t="s">
        <v>12402</v>
      </c>
      <c r="D4651" s="1608">
        <v>17.46</v>
      </c>
      <c r="E4651" s="210">
        <f>VLOOKUP(A4651,'Lead Sheet'!A:B,2,0)</f>
        <v>0</v>
      </c>
      <c r="F4651" s="1608">
        <f t="shared" si="72"/>
        <v>0</v>
      </c>
      <c r="G4651" s="1648">
        <v>8</v>
      </c>
      <c r="H4651" s="1648">
        <v>80</v>
      </c>
      <c r="I4651" s="1648"/>
      <c r="J4651" s="1650">
        <v>199726054296</v>
      </c>
    </row>
    <row r="4652" spans="1:10">
      <c r="A4652" s="13" t="s">
        <v>10836</v>
      </c>
      <c r="B4652" s="13" t="s">
        <v>10736</v>
      </c>
      <c r="C4652" s="13" t="s">
        <v>12140</v>
      </c>
      <c r="D4652" s="1608">
        <v>8.879999999999999</v>
      </c>
      <c r="E4652" s="210">
        <f>VLOOKUP(A4652,'Lead Sheet'!A:B,2,0)</f>
        <v>0</v>
      </c>
      <c r="F4652" s="1608">
        <f t="shared" si="72"/>
        <v>0</v>
      </c>
      <c r="G4652" s="1648">
        <v>10</v>
      </c>
      <c r="H4652" s="1648">
        <v>100</v>
      </c>
      <c r="I4652" s="1648"/>
      <c r="J4652" s="1650">
        <v>199726045966</v>
      </c>
    </row>
    <row r="4653" spans="1:10">
      <c r="A4653" s="13" t="s">
        <v>10836</v>
      </c>
      <c r="B4653" s="13" t="s">
        <v>10737</v>
      </c>
      <c r="C4653" s="13" t="s">
        <v>12141</v>
      </c>
      <c r="D4653" s="1608">
        <v>9.94</v>
      </c>
      <c r="E4653" s="210">
        <f>VLOOKUP(A4653,'Lead Sheet'!A:B,2,0)</f>
        <v>0</v>
      </c>
      <c r="F4653" s="1608">
        <f t="shared" si="72"/>
        <v>0</v>
      </c>
      <c r="G4653" s="1648">
        <v>10</v>
      </c>
      <c r="H4653" s="1648">
        <v>100</v>
      </c>
      <c r="I4653" s="1648"/>
      <c r="J4653" s="1650">
        <v>199726045973</v>
      </c>
    </row>
    <row r="4654" spans="1:10">
      <c r="A4654" s="13" t="s">
        <v>10836</v>
      </c>
      <c r="B4654" s="13" t="s">
        <v>10738</v>
      </c>
      <c r="C4654" s="13" t="s">
        <v>12142</v>
      </c>
      <c r="D4654" s="1608">
        <v>6.66</v>
      </c>
      <c r="E4654" s="210">
        <f>VLOOKUP(A4654,'Lead Sheet'!A:B,2,0)</f>
        <v>0</v>
      </c>
      <c r="F4654" s="1608">
        <f t="shared" si="72"/>
        <v>0</v>
      </c>
      <c r="G4654" s="1648">
        <v>25</v>
      </c>
      <c r="H4654" s="1648">
        <v>200</v>
      </c>
      <c r="I4654" s="1648"/>
      <c r="J4654" s="1650">
        <v>199726045980</v>
      </c>
    </row>
    <row r="4655" spans="1:10">
      <c r="A4655" s="13" t="s">
        <v>10836</v>
      </c>
      <c r="B4655" s="13" t="s">
        <v>10739</v>
      </c>
      <c r="C4655" s="13" t="s">
        <v>12143</v>
      </c>
      <c r="D4655" s="1608">
        <v>7.3</v>
      </c>
      <c r="E4655" s="210">
        <f>VLOOKUP(A4655,'Lead Sheet'!A:B,2,0)</f>
        <v>0</v>
      </c>
      <c r="F4655" s="1608">
        <f t="shared" si="72"/>
        <v>0</v>
      </c>
      <c r="G4655" s="1648">
        <v>25</v>
      </c>
      <c r="H4655" s="1648">
        <v>200</v>
      </c>
      <c r="I4655" s="1648"/>
      <c r="J4655" s="1650">
        <v>199726045997</v>
      </c>
    </row>
    <row r="4656" spans="1:10">
      <c r="A4656" s="13" t="s">
        <v>10836</v>
      </c>
      <c r="B4656" s="13" t="s">
        <v>10740</v>
      </c>
      <c r="C4656" s="13" t="s">
        <v>12144</v>
      </c>
      <c r="D4656" s="1608">
        <v>9.44</v>
      </c>
      <c r="E4656" s="210">
        <f>VLOOKUP(A4656,'Lead Sheet'!A:B,2,0)</f>
        <v>0</v>
      </c>
      <c r="F4656" s="1608">
        <f t="shared" si="72"/>
        <v>0</v>
      </c>
      <c r="G4656" s="1648">
        <v>10</v>
      </c>
      <c r="H4656" s="1648">
        <v>100</v>
      </c>
      <c r="I4656" s="1648"/>
      <c r="J4656" s="1650">
        <v>199726046000</v>
      </c>
    </row>
    <row r="4657" spans="1:10">
      <c r="A4657" s="13" t="s">
        <v>10836</v>
      </c>
      <c r="B4657" s="13" t="s">
        <v>10741</v>
      </c>
      <c r="C4657" s="13" t="s">
        <v>12145</v>
      </c>
      <c r="D4657" s="1608">
        <v>6.16</v>
      </c>
      <c r="E4657" s="210">
        <f>VLOOKUP(A4657,'Lead Sheet'!A:B,2,0)</f>
        <v>0</v>
      </c>
      <c r="F4657" s="1608">
        <f t="shared" si="72"/>
        <v>0</v>
      </c>
      <c r="G4657" s="1648">
        <v>25</v>
      </c>
      <c r="H4657" s="1648">
        <v>200</v>
      </c>
      <c r="I4657" s="1648"/>
      <c r="J4657" s="1650">
        <v>199726046017</v>
      </c>
    </row>
    <row r="4658" spans="1:10">
      <c r="A4658" s="13" t="s">
        <v>10836</v>
      </c>
      <c r="B4658" s="13" t="s">
        <v>4503</v>
      </c>
      <c r="C4658" s="13" t="s">
        <v>12148</v>
      </c>
      <c r="D4658" s="1608">
        <v>37.86</v>
      </c>
      <c r="E4658" s="210">
        <f>VLOOKUP(A4658,'Lead Sheet'!A:B,2,0)</f>
        <v>0</v>
      </c>
      <c r="F4658" s="1608">
        <f t="shared" si="72"/>
        <v>0</v>
      </c>
      <c r="G4658" s="1648">
        <v>5</v>
      </c>
      <c r="H4658" s="1648">
        <v>30</v>
      </c>
      <c r="I4658" s="1648"/>
      <c r="J4658" s="1650">
        <v>199726046024</v>
      </c>
    </row>
    <row r="4659" spans="1:10">
      <c r="A4659" s="13" t="s">
        <v>10836</v>
      </c>
      <c r="B4659" s="13" t="s">
        <v>4504</v>
      </c>
      <c r="C4659" s="13" t="s">
        <v>12146</v>
      </c>
      <c r="D4659" s="1608">
        <v>12.19</v>
      </c>
      <c r="E4659" s="210">
        <f>VLOOKUP(A4659,'Lead Sheet'!A:B,2,0)</f>
        <v>0</v>
      </c>
      <c r="F4659" s="1608">
        <f t="shared" si="72"/>
        <v>0</v>
      </c>
      <c r="G4659" s="1648">
        <v>5</v>
      </c>
      <c r="H4659" s="1648">
        <v>30</v>
      </c>
      <c r="I4659" s="1648"/>
      <c r="J4659" s="1650">
        <v>199726046031</v>
      </c>
    </row>
    <row r="4660" spans="1:10">
      <c r="A4660" s="13" t="s">
        <v>10836</v>
      </c>
      <c r="B4660" s="13" t="s">
        <v>4505</v>
      </c>
      <c r="C4660" s="13" t="s">
        <v>12147</v>
      </c>
      <c r="D4660" s="1608">
        <v>12.19</v>
      </c>
      <c r="E4660" s="210">
        <f>VLOOKUP(A4660,'Lead Sheet'!A:B,2,0)</f>
        <v>0</v>
      </c>
      <c r="F4660" s="1608">
        <f t="shared" si="72"/>
        <v>0</v>
      </c>
      <c r="G4660" s="1648">
        <v>10</v>
      </c>
      <c r="H4660" s="1648">
        <v>100</v>
      </c>
      <c r="I4660" s="1648"/>
      <c r="J4660" s="1650">
        <v>199726046048</v>
      </c>
    </row>
    <row r="4661" spans="1:10">
      <c r="A4661" s="13" t="s">
        <v>10837</v>
      </c>
      <c r="B4661" s="13" t="s">
        <v>10765</v>
      </c>
      <c r="C4661" s="13" t="s">
        <v>12362</v>
      </c>
      <c r="D4661" s="1608">
        <v>8.49</v>
      </c>
      <c r="E4661" s="210">
        <f>VLOOKUP(A4661,'Lead Sheet'!A:B,2,0)</f>
        <v>0</v>
      </c>
      <c r="F4661" s="1608">
        <f t="shared" si="72"/>
        <v>0</v>
      </c>
      <c r="G4661" s="1648">
        <v>100</v>
      </c>
      <c r="H4661" s="1648">
        <v>100</v>
      </c>
      <c r="I4661" s="1648"/>
      <c r="J4661" s="1650">
        <v>199726046055</v>
      </c>
    </row>
    <row r="4662" spans="1:10">
      <c r="A4662" s="13" t="s">
        <v>10837</v>
      </c>
      <c r="B4662" s="13" t="s">
        <v>10767</v>
      </c>
      <c r="C4662" s="13" t="s">
        <v>12363</v>
      </c>
      <c r="D4662" s="1608">
        <v>8.6999999999999993</v>
      </c>
      <c r="E4662" s="210">
        <f>VLOOKUP(A4662,'Lead Sheet'!A:B,2,0)</f>
        <v>0</v>
      </c>
      <c r="F4662" s="1608">
        <f t="shared" si="72"/>
        <v>0</v>
      </c>
      <c r="G4662" s="1648">
        <v>100</v>
      </c>
      <c r="H4662" s="1648">
        <v>100</v>
      </c>
      <c r="I4662" s="1648"/>
      <c r="J4662" s="1650">
        <v>199726046062</v>
      </c>
    </row>
    <row r="4663" spans="1:10">
      <c r="A4663" s="13" t="s">
        <v>10837</v>
      </c>
      <c r="B4663" s="13" t="s">
        <v>10769</v>
      </c>
      <c r="C4663" s="13" t="s">
        <v>12364</v>
      </c>
      <c r="D4663" s="1608">
        <v>9.1</v>
      </c>
      <c r="E4663" s="210">
        <f>VLOOKUP(A4663,'Lead Sheet'!A:B,2,0)</f>
        <v>0</v>
      </c>
      <c r="F4663" s="1608">
        <f t="shared" si="72"/>
        <v>0</v>
      </c>
      <c r="G4663" s="1648">
        <v>100</v>
      </c>
      <c r="H4663" s="1648">
        <v>100</v>
      </c>
      <c r="I4663" s="1648"/>
      <c r="J4663" s="1650">
        <v>199726046079</v>
      </c>
    </row>
    <row r="4664" spans="1:10">
      <c r="A4664" s="13" t="s">
        <v>10837</v>
      </c>
      <c r="B4664" s="13" t="s">
        <v>10771</v>
      </c>
      <c r="C4664" s="13" t="s">
        <v>12365</v>
      </c>
      <c r="D4664" s="1608">
        <v>10.379999999999999</v>
      </c>
      <c r="E4664" s="210">
        <f>VLOOKUP(A4664,'Lead Sheet'!A:B,2,0)</f>
        <v>0</v>
      </c>
      <c r="F4664" s="1608">
        <f t="shared" si="72"/>
        <v>0</v>
      </c>
      <c r="G4664" s="1648">
        <v>100</v>
      </c>
      <c r="H4664" s="1648">
        <v>100</v>
      </c>
      <c r="I4664" s="1648"/>
      <c r="J4664" s="1650">
        <v>199726046086</v>
      </c>
    </row>
    <row r="4665" spans="1:10">
      <c r="A4665" s="13" t="s">
        <v>10837</v>
      </c>
      <c r="B4665" s="13" t="s">
        <v>10773</v>
      </c>
      <c r="C4665" s="13" t="s">
        <v>12366</v>
      </c>
      <c r="D4665" s="1608">
        <v>17.59</v>
      </c>
      <c r="E4665" s="210">
        <f>VLOOKUP(A4665,'Lead Sheet'!A:B,2,0)</f>
        <v>0</v>
      </c>
      <c r="F4665" s="1608">
        <f t="shared" si="72"/>
        <v>0</v>
      </c>
      <c r="G4665" s="1648">
        <v>25</v>
      </c>
      <c r="H4665" s="1648">
        <v>25</v>
      </c>
      <c r="I4665" s="1648"/>
      <c r="J4665" s="1650">
        <v>199726046093</v>
      </c>
    </row>
    <row r="4666" spans="1:10">
      <c r="A4666" s="13" t="s">
        <v>10837</v>
      </c>
      <c r="B4666" s="13" t="s">
        <v>11431</v>
      </c>
      <c r="C4666" s="13" t="s">
        <v>12367</v>
      </c>
      <c r="D4666" s="1608">
        <v>11.79</v>
      </c>
      <c r="E4666" s="210">
        <f>VLOOKUP(A4666,'Lead Sheet'!A:B,2,0)</f>
        <v>0</v>
      </c>
      <c r="F4666" s="1608">
        <f t="shared" si="72"/>
        <v>0</v>
      </c>
      <c r="G4666" s="1648">
        <v>100</v>
      </c>
      <c r="H4666" s="1648">
        <v>100</v>
      </c>
      <c r="I4666" s="1648"/>
      <c r="J4666" s="1650">
        <v>199726046109</v>
      </c>
    </row>
    <row r="4667" spans="1:10">
      <c r="A4667" s="13" t="s">
        <v>10837</v>
      </c>
      <c r="B4667" s="13" t="s">
        <v>11432</v>
      </c>
      <c r="C4667" s="13" t="s">
        <v>12368</v>
      </c>
      <c r="D4667" s="1608">
        <v>10.64</v>
      </c>
      <c r="E4667" s="210">
        <f>VLOOKUP(A4667,'Lead Sheet'!A:B,2,0)</f>
        <v>0</v>
      </c>
      <c r="F4667" s="1608">
        <f t="shared" si="72"/>
        <v>0</v>
      </c>
      <c r="G4667" s="1648">
        <v>100</v>
      </c>
      <c r="H4667" s="1648">
        <v>100</v>
      </c>
      <c r="I4667" s="1648"/>
      <c r="J4667" s="1650">
        <v>199726046116</v>
      </c>
    </row>
    <row r="4668" spans="1:10">
      <c r="A4668" s="13" t="s">
        <v>10837</v>
      </c>
      <c r="B4668" s="13" t="s">
        <v>10776</v>
      </c>
      <c r="C4668" s="13" t="s">
        <v>12369</v>
      </c>
      <c r="D4668" s="1608">
        <v>6.25</v>
      </c>
      <c r="E4668" s="210">
        <f>VLOOKUP(A4668,'Lead Sheet'!A:B,2,0)</f>
        <v>0</v>
      </c>
      <c r="F4668" s="1608">
        <f t="shared" si="72"/>
        <v>0</v>
      </c>
      <c r="G4668" s="1648">
        <v>100</v>
      </c>
      <c r="H4668" s="1648">
        <v>100</v>
      </c>
      <c r="I4668" s="1648"/>
      <c r="J4668" s="1650">
        <v>199726046123</v>
      </c>
    </row>
    <row r="4669" spans="1:10">
      <c r="A4669" s="13" t="s">
        <v>10837</v>
      </c>
      <c r="B4669" s="13" t="s">
        <v>10778</v>
      </c>
      <c r="C4669" s="13" t="s">
        <v>12370</v>
      </c>
      <c r="D4669" s="1608">
        <v>6.63</v>
      </c>
      <c r="E4669" s="210">
        <f>VLOOKUP(A4669,'Lead Sheet'!A:B,2,0)</f>
        <v>0</v>
      </c>
      <c r="F4669" s="1608">
        <f t="shared" si="72"/>
        <v>0</v>
      </c>
      <c r="G4669" s="1648">
        <v>100</v>
      </c>
      <c r="H4669" s="1648">
        <v>100</v>
      </c>
      <c r="I4669" s="1648"/>
      <c r="J4669" s="1650">
        <v>199726046130</v>
      </c>
    </row>
    <row r="4670" spans="1:10">
      <c r="A4670" s="13" t="s">
        <v>10837</v>
      </c>
      <c r="B4670" s="13" t="s">
        <v>10780</v>
      </c>
      <c r="C4670" s="13" t="s">
        <v>12371</v>
      </c>
      <c r="D4670" s="1608">
        <v>8.52</v>
      </c>
      <c r="E4670" s="210">
        <f>VLOOKUP(A4670,'Lead Sheet'!A:B,2,0)</f>
        <v>0</v>
      </c>
      <c r="F4670" s="1608">
        <f t="shared" si="72"/>
        <v>0</v>
      </c>
      <c r="G4670" s="1648">
        <v>100</v>
      </c>
      <c r="H4670" s="1648">
        <v>100</v>
      </c>
      <c r="I4670" s="1648"/>
      <c r="J4670" s="1650">
        <v>199726046147</v>
      </c>
    </row>
    <row r="4671" spans="1:10">
      <c r="A4671" s="13" t="s">
        <v>10837</v>
      </c>
      <c r="B4671" s="13" t="s">
        <v>10782</v>
      </c>
      <c r="C4671" s="13" t="s">
        <v>12372</v>
      </c>
      <c r="D4671" s="1608">
        <v>9.4700000000000006</v>
      </c>
      <c r="E4671" s="210">
        <f>VLOOKUP(A4671,'Lead Sheet'!A:B,2,0)</f>
        <v>0</v>
      </c>
      <c r="F4671" s="1608">
        <f t="shared" si="72"/>
        <v>0</v>
      </c>
      <c r="G4671" s="1648">
        <v>100</v>
      </c>
      <c r="H4671" s="1648">
        <v>100</v>
      </c>
      <c r="I4671" s="1648"/>
      <c r="J4671" s="1650">
        <v>199726046154</v>
      </c>
    </row>
    <row r="4672" spans="1:10">
      <c r="A4672" s="13" t="s">
        <v>10837</v>
      </c>
      <c r="B4672" s="13" t="s">
        <v>12534</v>
      </c>
      <c r="C4672" s="13" t="s">
        <v>12538</v>
      </c>
      <c r="D4672" s="1608">
        <v>11.03</v>
      </c>
      <c r="E4672" s="210">
        <f>VLOOKUP(A4672,'Lead Sheet'!A:B,2,0)</f>
        <v>0</v>
      </c>
      <c r="F4672" s="1608">
        <f t="shared" si="72"/>
        <v>0</v>
      </c>
      <c r="G4672" s="1648">
        <v>100</v>
      </c>
      <c r="H4672" s="1648">
        <v>100</v>
      </c>
      <c r="I4672" s="1648"/>
      <c r="J4672" s="1650" t="s">
        <v>13108</v>
      </c>
    </row>
    <row r="4673" spans="1:10">
      <c r="A4673" s="13" t="s">
        <v>10837</v>
      </c>
      <c r="B4673" s="13" t="s">
        <v>12535</v>
      </c>
      <c r="C4673" s="13" t="s">
        <v>12539</v>
      </c>
      <c r="D4673" s="1608">
        <v>11.75</v>
      </c>
      <c r="E4673" s="210">
        <f>VLOOKUP(A4673,'Lead Sheet'!A:B,2,0)</f>
        <v>0</v>
      </c>
      <c r="F4673" s="1608">
        <f t="shared" si="72"/>
        <v>0</v>
      </c>
      <c r="G4673" s="1648">
        <v>100</v>
      </c>
      <c r="H4673" s="1648">
        <v>100</v>
      </c>
      <c r="I4673" s="1648"/>
      <c r="J4673" s="1650" t="s">
        <v>13109</v>
      </c>
    </row>
    <row r="4674" spans="1:10">
      <c r="A4674" s="13" t="s">
        <v>10837</v>
      </c>
      <c r="B4674" s="13" t="s">
        <v>12536</v>
      </c>
      <c r="C4674" s="13" t="s">
        <v>12540</v>
      </c>
      <c r="D4674" s="1608">
        <v>12.47</v>
      </c>
      <c r="E4674" s="210">
        <f>VLOOKUP(A4674,'Lead Sheet'!A:B,2,0)</f>
        <v>0</v>
      </c>
      <c r="F4674" s="1608">
        <f t="shared" si="72"/>
        <v>0</v>
      </c>
      <c r="G4674" s="1648">
        <v>100</v>
      </c>
      <c r="H4674" s="1648">
        <v>100</v>
      </c>
      <c r="I4674" s="1648"/>
      <c r="J4674" s="1650" t="s">
        <v>13110</v>
      </c>
    </row>
    <row r="4675" spans="1:10">
      <c r="A4675" s="13" t="s">
        <v>10837</v>
      </c>
      <c r="B4675" s="13" t="s">
        <v>12537</v>
      </c>
      <c r="C4675" s="13" t="s">
        <v>12541</v>
      </c>
      <c r="D4675" s="1608">
        <v>14.299999999999999</v>
      </c>
      <c r="E4675" s="210">
        <f>VLOOKUP(A4675,'Lead Sheet'!A:B,2,0)</f>
        <v>0</v>
      </c>
      <c r="F4675" s="1608">
        <f t="shared" ref="F4675:F4738" si="73">IFERROR(D4675*E4675,"NET")</f>
        <v>0</v>
      </c>
      <c r="G4675" s="1648">
        <v>50</v>
      </c>
      <c r="H4675" s="1648">
        <v>50</v>
      </c>
      <c r="I4675" s="1648"/>
      <c r="J4675" s="1650" t="s">
        <v>13111</v>
      </c>
    </row>
    <row r="4676" spans="1:10">
      <c r="A4676" s="13" t="s">
        <v>10837</v>
      </c>
      <c r="B4676" s="13" t="s">
        <v>10785</v>
      </c>
      <c r="C4676" s="13" t="s">
        <v>12373</v>
      </c>
      <c r="D4676" s="1608">
        <v>14.2</v>
      </c>
      <c r="E4676" s="210">
        <f>VLOOKUP(A4676,'Lead Sheet'!A:B,2,0)</f>
        <v>0</v>
      </c>
      <c r="F4676" s="1608">
        <f t="shared" si="73"/>
        <v>0</v>
      </c>
      <c r="G4676" s="1648">
        <v>25</v>
      </c>
      <c r="H4676" s="1648">
        <v>25</v>
      </c>
      <c r="I4676" s="1648"/>
      <c r="J4676" s="1650">
        <v>199726046161</v>
      </c>
    </row>
    <row r="4677" spans="1:10">
      <c r="A4677" s="13" t="s">
        <v>10837</v>
      </c>
      <c r="B4677" s="13" t="s">
        <v>10787</v>
      </c>
      <c r="C4677" s="13" t="s">
        <v>12374</v>
      </c>
      <c r="D4677" s="1608">
        <v>15.7</v>
      </c>
      <c r="E4677" s="210">
        <f>VLOOKUP(A4677,'Lead Sheet'!A:B,2,0)</f>
        <v>0</v>
      </c>
      <c r="F4677" s="1608">
        <f t="shared" si="73"/>
        <v>0</v>
      </c>
      <c r="G4677" s="1648">
        <v>25</v>
      </c>
      <c r="H4677" s="1648">
        <v>25</v>
      </c>
      <c r="I4677" s="1648"/>
      <c r="J4677" s="1650">
        <v>199726046178</v>
      </c>
    </row>
    <row r="4678" spans="1:10">
      <c r="A4678" s="13" t="s">
        <v>10837</v>
      </c>
      <c r="B4678" s="13" t="s">
        <v>10789</v>
      </c>
      <c r="C4678" s="13" t="s">
        <v>12375</v>
      </c>
      <c r="D4678" s="1608">
        <v>24.950000000000003</v>
      </c>
      <c r="E4678" s="210">
        <f>VLOOKUP(A4678,'Lead Sheet'!A:B,2,0)</f>
        <v>0</v>
      </c>
      <c r="F4678" s="1608">
        <f t="shared" si="73"/>
        <v>0</v>
      </c>
      <c r="G4678" s="1648">
        <v>25</v>
      </c>
      <c r="H4678" s="1648">
        <v>25</v>
      </c>
      <c r="I4678" s="1648"/>
      <c r="J4678" s="1650">
        <v>199726046185</v>
      </c>
    </row>
    <row r="4679" spans="1:10">
      <c r="A4679" s="13" t="s">
        <v>10837</v>
      </c>
      <c r="B4679" s="13" t="s">
        <v>10791</v>
      </c>
      <c r="C4679" s="13" t="s">
        <v>12376</v>
      </c>
      <c r="D4679" s="1608">
        <v>54.449999999999996</v>
      </c>
      <c r="E4679" s="210">
        <f>VLOOKUP(A4679,'Lead Sheet'!A:B,2,0)</f>
        <v>0</v>
      </c>
      <c r="F4679" s="1608">
        <f t="shared" si="73"/>
        <v>0</v>
      </c>
      <c r="G4679" s="1648">
        <v>10</v>
      </c>
      <c r="H4679" s="1648">
        <v>10</v>
      </c>
      <c r="I4679" s="1648"/>
      <c r="J4679" s="1650">
        <v>199726046192</v>
      </c>
    </row>
    <row r="4680" spans="1:10">
      <c r="A4680" s="13" t="s">
        <v>10837</v>
      </c>
      <c r="B4680" s="13" t="s">
        <v>10794</v>
      </c>
      <c r="C4680" s="13" t="s">
        <v>12377</v>
      </c>
      <c r="D4680" s="1608">
        <v>23.220000000000002</v>
      </c>
      <c r="E4680" s="210">
        <f>VLOOKUP(A4680,'Lead Sheet'!A:B,2,0)</f>
        <v>0</v>
      </c>
      <c r="F4680" s="1608">
        <f t="shared" si="73"/>
        <v>0</v>
      </c>
      <c r="G4680" s="1648">
        <v>20</v>
      </c>
      <c r="H4680" s="1648">
        <v>20</v>
      </c>
      <c r="I4680" s="1648"/>
      <c r="J4680" s="1650">
        <v>199726046208</v>
      </c>
    </row>
    <row r="4681" spans="1:10">
      <c r="A4681" s="13" t="s">
        <v>10837</v>
      </c>
      <c r="B4681" s="13" t="s">
        <v>10796</v>
      </c>
      <c r="C4681" s="13" t="s">
        <v>12378</v>
      </c>
      <c r="D4681" s="1608">
        <v>28.42</v>
      </c>
      <c r="E4681" s="210">
        <f>VLOOKUP(A4681,'Lead Sheet'!A:B,2,0)</f>
        <v>0</v>
      </c>
      <c r="F4681" s="1608">
        <f t="shared" si="73"/>
        <v>0</v>
      </c>
      <c r="G4681" s="1648">
        <v>20</v>
      </c>
      <c r="H4681" s="1648">
        <v>20</v>
      </c>
      <c r="I4681" s="1648"/>
      <c r="J4681" s="1650">
        <v>199726046215</v>
      </c>
    </row>
    <row r="4682" spans="1:10">
      <c r="A4682" s="13" t="s">
        <v>10837</v>
      </c>
      <c r="B4682" s="13" t="s">
        <v>10798</v>
      </c>
      <c r="C4682" s="13" t="s">
        <v>12379</v>
      </c>
      <c r="D4682" s="1608">
        <v>29.310000000000002</v>
      </c>
      <c r="E4682" s="210">
        <f>VLOOKUP(A4682,'Lead Sheet'!A:B,2,0)</f>
        <v>0</v>
      </c>
      <c r="F4682" s="1608">
        <f t="shared" si="73"/>
        <v>0</v>
      </c>
      <c r="G4682" s="1648">
        <v>20</v>
      </c>
      <c r="H4682" s="1648">
        <v>20</v>
      </c>
      <c r="I4682" s="1648"/>
      <c r="J4682" s="1650">
        <v>199726046222</v>
      </c>
    </row>
    <row r="4683" spans="1:10">
      <c r="A4683" s="13" t="s">
        <v>10837</v>
      </c>
      <c r="B4683" s="13" t="s">
        <v>10801</v>
      </c>
      <c r="C4683" s="13" t="s">
        <v>12380</v>
      </c>
      <c r="D4683" s="1608">
        <v>26.25</v>
      </c>
      <c r="E4683" s="210">
        <f>VLOOKUP(A4683,'Lead Sheet'!A:B,2,0)</f>
        <v>0</v>
      </c>
      <c r="F4683" s="1608">
        <f t="shared" si="73"/>
        <v>0</v>
      </c>
      <c r="G4683" s="1648">
        <v>25</v>
      </c>
      <c r="H4683" s="1648">
        <v>25</v>
      </c>
      <c r="I4683" s="1648"/>
      <c r="J4683" s="1650">
        <v>199726046239</v>
      </c>
    </row>
    <row r="4684" spans="1:10">
      <c r="A4684" s="13" t="s">
        <v>10837</v>
      </c>
      <c r="B4684" s="13" t="s">
        <v>10803</v>
      </c>
      <c r="C4684" s="13" t="s">
        <v>12381</v>
      </c>
      <c r="D4684" s="1608">
        <v>27.880000000000003</v>
      </c>
      <c r="E4684" s="210">
        <f>VLOOKUP(A4684,'Lead Sheet'!A:B,2,0)</f>
        <v>0</v>
      </c>
      <c r="F4684" s="1608">
        <f t="shared" si="73"/>
        <v>0</v>
      </c>
      <c r="G4684" s="1648">
        <v>25</v>
      </c>
      <c r="H4684" s="1648">
        <v>25</v>
      </c>
      <c r="I4684" s="1648"/>
      <c r="J4684" s="1650">
        <v>199726046246</v>
      </c>
    </row>
    <row r="4685" spans="1:10">
      <c r="A4685" s="13" t="s">
        <v>10837</v>
      </c>
      <c r="B4685" s="13" t="s">
        <v>10805</v>
      </c>
      <c r="C4685" s="13" t="s">
        <v>12382</v>
      </c>
      <c r="D4685" s="1608">
        <v>30.85</v>
      </c>
      <c r="E4685" s="210">
        <f>VLOOKUP(A4685,'Lead Sheet'!A:B,2,0)</f>
        <v>0</v>
      </c>
      <c r="F4685" s="1608">
        <f t="shared" si="73"/>
        <v>0</v>
      </c>
      <c r="G4685" s="1648">
        <v>25</v>
      </c>
      <c r="H4685" s="1648">
        <v>25</v>
      </c>
      <c r="I4685" s="1648"/>
      <c r="J4685" s="1650">
        <v>199726046253</v>
      </c>
    </row>
    <row r="4686" spans="1:10">
      <c r="A4686" s="13" t="s">
        <v>10837</v>
      </c>
      <c r="B4686" s="13" t="s">
        <v>10806</v>
      </c>
      <c r="C4686" s="13" t="s">
        <v>12383</v>
      </c>
      <c r="D4686" s="1608">
        <v>33.14</v>
      </c>
      <c r="E4686" s="210">
        <f>VLOOKUP(A4686,'Lead Sheet'!A:B,2,0)</f>
        <v>0</v>
      </c>
      <c r="F4686" s="1608">
        <f t="shared" si="73"/>
        <v>0</v>
      </c>
      <c r="G4686" s="1648">
        <v>25</v>
      </c>
      <c r="H4686" s="1648">
        <v>25</v>
      </c>
      <c r="I4686" s="1648"/>
      <c r="J4686" s="1650">
        <v>199726046260</v>
      </c>
    </row>
    <row r="4687" spans="1:10">
      <c r="A4687" s="13" t="s">
        <v>10837</v>
      </c>
      <c r="B4687" s="13" t="s">
        <v>10809</v>
      </c>
      <c r="C4687" s="13" t="s">
        <v>12384</v>
      </c>
      <c r="D4687" s="1608">
        <v>26.94</v>
      </c>
      <c r="E4687" s="210">
        <f>VLOOKUP(A4687,'Lead Sheet'!A:B,2,0)</f>
        <v>0</v>
      </c>
      <c r="F4687" s="1608">
        <f t="shared" si="73"/>
        <v>0</v>
      </c>
      <c r="G4687" s="1648">
        <v>25</v>
      </c>
      <c r="H4687" s="1648">
        <v>25</v>
      </c>
      <c r="I4687" s="1648"/>
      <c r="J4687" s="1650">
        <v>199726046277</v>
      </c>
    </row>
    <row r="4688" spans="1:10">
      <c r="A4688" s="13" t="s">
        <v>10837</v>
      </c>
      <c r="B4688" s="13" t="s">
        <v>10811</v>
      </c>
      <c r="C4688" s="13" t="s">
        <v>12385</v>
      </c>
      <c r="D4688" s="1608">
        <v>54.97</v>
      </c>
      <c r="E4688" s="210">
        <f>VLOOKUP(A4688,'Lead Sheet'!A:B,2,0)</f>
        <v>0</v>
      </c>
      <c r="F4688" s="1608">
        <f t="shared" si="73"/>
        <v>0</v>
      </c>
      <c r="G4688" s="1648">
        <v>25</v>
      </c>
      <c r="H4688" s="1648">
        <v>25</v>
      </c>
      <c r="I4688" s="1648"/>
      <c r="J4688" s="1650">
        <v>199726046284</v>
      </c>
    </row>
    <row r="4689" spans="1:10">
      <c r="A4689" s="13" t="s">
        <v>10837</v>
      </c>
      <c r="B4689" s="13" t="s">
        <v>10813</v>
      </c>
      <c r="C4689" s="13" t="s">
        <v>12386</v>
      </c>
      <c r="D4689" s="1608">
        <v>60.16</v>
      </c>
      <c r="E4689" s="210">
        <f>VLOOKUP(A4689,'Lead Sheet'!A:B,2,0)</f>
        <v>0</v>
      </c>
      <c r="F4689" s="1608">
        <f t="shared" si="73"/>
        <v>0</v>
      </c>
      <c r="G4689" s="1648">
        <v>25</v>
      </c>
      <c r="H4689" s="1648">
        <v>25</v>
      </c>
      <c r="I4689" s="1648"/>
      <c r="J4689" s="1650">
        <v>199726046291</v>
      </c>
    </row>
    <row r="4690" spans="1:10">
      <c r="A4690" s="13" t="s">
        <v>10837</v>
      </c>
      <c r="B4690" s="13" t="s">
        <v>10815</v>
      </c>
      <c r="C4690" s="13" t="s">
        <v>12387</v>
      </c>
      <c r="D4690" s="1608">
        <v>60.4</v>
      </c>
      <c r="E4690" s="210">
        <f>VLOOKUP(A4690,'Lead Sheet'!A:B,2,0)</f>
        <v>0</v>
      </c>
      <c r="F4690" s="1608">
        <f t="shared" si="73"/>
        <v>0</v>
      </c>
      <c r="G4690" s="1648">
        <v>25</v>
      </c>
      <c r="H4690" s="1648">
        <v>25</v>
      </c>
      <c r="I4690" s="1648"/>
      <c r="J4690" s="1650">
        <v>199726046307</v>
      </c>
    </row>
    <row r="4691" spans="1:10">
      <c r="A4691" s="13" t="s">
        <v>10837</v>
      </c>
      <c r="B4691" s="13" t="s">
        <v>10817</v>
      </c>
      <c r="C4691" s="13" t="s">
        <v>12388</v>
      </c>
      <c r="D4691" s="1608">
        <v>65.910000000000011</v>
      </c>
      <c r="E4691" s="210">
        <f>VLOOKUP(A4691,'Lead Sheet'!A:B,2,0)</f>
        <v>0</v>
      </c>
      <c r="F4691" s="1608">
        <f t="shared" si="73"/>
        <v>0</v>
      </c>
      <c r="G4691" s="1648">
        <v>25</v>
      </c>
      <c r="H4691" s="1648">
        <v>25</v>
      </c>
      <c r="I4691" s="1648"/>
      <c r="J4691" s="1650">
        <v>199726046314</v>
      </c>
    </row>
    <row r="4692" spans="1:10">
      <c r="A4692" s="13" t="s">
        <v>10837</v>
      </c>
      <c r="B4692" s="13" t="s">
        <v>10819</v>
      </c>
      <c r="C4692" s="13" t="s">
        <v>12389</v>
      </c>
      <c r="D4692" s="1608">
        <v>127.31</v>
      </c>
      <c r="E4692" s="210">
        <f>VLOOKUP(A4692,'Lead Sheet'!A:B,2,0)</f>
        <v>0</v>
      </c>
      <c r="F4692" s="1608">
        <f t="shared" si="73"/>
        <v>0</v>
      </c>
      <c r="G4692" s="1648">
        <v>25</v>
      </c>
      <c r="H4692" s="1648">
        <v>25</v>
      </c>
      <c r="I4692" s="1648"/>
      <c r="J4692" s="1650">
        <v>199726046321</v>
      </c>
    </row>
    <row r="4693" spans="1:10">
      <c r="A4693" s="13" t="s">
        <v>10837</v>
      </c>
      <c r="B4693" s="13" t="s">
        <v>10821</v>
      </c>
      <c r="C4693" s="13" t="s">
        <v>12390</v>
      </c>
      <c r="D4693" s="1608">
        <v>25.700000000000003</v>
      </c>
      <c r="E4693" s="210">
        <f>VLOOKUP(A4693,'Lead Sheet'!A:B,2,0)</f>
        <v>0</v>
      </c>
      <c r="F4693" s="1608">
        <f t="shared" si="73"/>
        <v>0</v>
      </c>
      <c r="G4693" s="1648">
        <v>25</v>
      </c>
      <c r="H4693" s="1648">
        <v>25</v>
      </c>
      <c r="I4693" s="1648"/>
      <c r="J4693" s="1650">
        <v>199726046338</v>
      </c>
    </row>
    <row r="4694" spans="1:10">
      <c r="A4694" s="13" t="s">
        <v>10837</v>
      </c>
      <c r="B4694" s="13" t="s">
        <v>10823</v>
      </c>
      <c r="C4694" s="13" t="s">
        <v>12391</v>
      </c>
      <c r="D4694" s="1608">
        <v>28.580000000000002</v>
      </c>
      <c r="E4694" s="210">
        <f>VLOOKUP(A4694,'Lead Sheet'!A:B,2,0)</f>
        <v>0</v>
      </c>
      <c r="F4694" s="1608">
        <f t="shared" si="73"/>
        <v>0</v>
      </c>
      <c r="G4694" s="1648">
        <v>25</v>
      </c>
      <c r="H4694" s="1648">
        <v>25</v>
      </c>
      <c r="I4694" s="1648"/>
      <c r="J4694" s="1650">
        <v>199726046345</v>
      </c>
    </row>
    <row r="4695" spans="1:10">
      <c r="A4695" s="13" t="s">
        <v>10837</v>
      </c>
      <c r="B4695" s="13" t="s">
        <v>10825</v>
      </c>
      <c r="C4695" s="13" t="s">
        <v>12392</v>
      </c>
      <c r="D4695" s="1608">
        <v>20.55</v>
      </c>
      <c r="E4695" s="210">
        <f>VLOOKUP(A4695,'Lead Sheet'!A:B,2,0)</f>
        <v>0</v>
      </c>
      <c r="F4695" s="1608">
        <f t="shared" si="73"/>
        <v>0</v>
      </c>
      <c r="G4695" s="1648">
        <v>25</v>
      </c>
      <c r="H4695" s="1648">
        <v>25</v>
      </c>
      <c r="I4695" s="1648"/>
      <c r="J4695" s="1650">
        <v>199726046352</v>
      </c>
    </row>
    <row r="4696" spans="1:10">
      <c r="A4696" s="13" t="s">
        <v>10837</v>
      </c>
      <c r="B4696" s="13" t="s">
        <v>10827</v>
      </c>
      <c r="C4696" s="13" t="s">
        <v>12393</v>
      </c>
      <c r="D4696" s="1608">
        <v>23.930000000000003</v>
      </c>
      <c r="E4696" s="210">
        <f>VLOOKUP(A4696,'Lead Sheet'!A:B,2,0)</f>
        <v>0</v>
      </c>
      <c r="F4696" s="1608">
        <f t="shared" si="73"/>
        <v>0</v>
      </c>
      <c r="G4696" s="1648">
        <v>25</v>
      </c>
      <c r="H4696" s="1648">
        <v>25</v>
      </c>
      <c r="I4696" s="1648"/>
      <c r="J4696" s="1650">
        <v>199726046369</v>
      </c>
    </row>
    <row r="4697" spans="1:10">
      <c r="A4697" s="13" t="s">
        <v>10837</v>
      </c>
      <c r="B4697" s="13" t="s">
        <v>10829</v>
      </c>
      <c r="C4697" s="13" t="s">
        <v>12394</v>
      </c>
      <c r="D4697" s="1608">
        <v>23.930000000000003</v>
      </c>
      <c r="E4697" s="210">
        <f>VLOOKUP(A4697,'Lead Sheet'!A:B,2,0)</f>
        <v>0</v>
      </c>
      <c r="F4697" s="1608">
        <f t="shared" si="73"/>
        <v>0</v>
      </c>
      <c r="G4697" s="1648">
        <v>25</v>
      </c>
      <c r="H4697" s="1648">
        <v>25</v>
      </c>
      <c r="I4697" s="1648"/>
      <c r="J4697" s="1650">
        <v>199726046376</v>
      </c>
    </row>
    <row r="4698" spans="1:10">
      <c r="A4698" s="13" t="s">
        <v>10837</v>
      </c>
      <c r="B4698" s="13" t="s">
        <v>10831</v>
      </c>
      <c r="C4698" s="13" t="s">
        <v>12395</v>
      </c>
      <c r="D4698" s="1608">
        <v>26.520000000000003</v>
      </c>
      <c r="E4698" s="210">
        <f>VLOOKUP(A4698,'Lead Sheet'!A:B,2,0)</f>
        <v>0</v>
      </c>
      <c r="F4698" s="1608">
        <f t="shared" si="73"/>
        <v>0</v>
      </c>
      <c r="G4698" s="1648">
        <v>25</v>
      </c>
      <c r="H4698" s="1648">
        <v>25</v>
      </c>
      <c r="I4698" s="1648"/>
      <c r="J4698" s="1650">
        <v>199726046383</v>
      </c>
    </row>
    <row r="4699" spans="1:10">
      <c r="A4699" s="13" t="s">
        <v>11600</v>
      </c>
      <c r="B4699" s="13" t="s">
        <v>11596</v>
      </c>
      <c r="C4699" s="13" t="s">
        <v>11966</v>
      </c>
      <c r="D4699" s="1608">
        <v>17.66</v>
      </c>
      <c r="E4699" s="210">
        <f>VLOOKUP(A4699,'Lead Sheet'!A:B,2,0)</f>
        <v>0</v>
      </c>
      <c r="F4699" s="1608">
        <f t="shared" si="73"/>
        <v>0</v>
      </c>
      <c r="G4699" s="1648">
        <v>25</v>
      </c>
      <c r="H4699" s="1648">
        <v>25</v>
      </c>
      <c r="I4699" s="1648"/>
      <c r="J4699" s="1650">
        <v>199726046390</v>
      </c>
    </row>
    <row r="4700" spans="1:10">
      <c r="A4700" s="13" t="s">
        <v>11600</v>
      </c>
      <c r="B4700" s="13" t="s">
        <v>11595</v>
      </c>
      <c r="C4700" s="13" t="s">
        <v>11967</v>
      </c>
      <c r="D4700" s="1608">
        <v>17.66</v>
      </c>
      <c r="E4700" s="210">
        <f>VLOOKUP(A4700,'Lead Sheet'!A:B,2,0)</f>
        <v>0</v>
      </c>
      <c r="F4700" s="1608">
        <f t="shared" si="73"/>
        <v>0</v>
      </c>
      <c r="G4700" s="1648">
        <v>25</v>
      </c>
      <c r="H4700" s="1648">
        <v>25</v>
      </c>
      <c r="I4700" s="1648"/>
      <c r="J4700" s="1650">
        <v>199726046406</v>
      </c>
    </row>
    <row r="4701" spans="1:10">
      <c r="A4701" s="13" t="s">
        <v>11600</v>
      </c>
      <c r="B4701" s="13" t="s">
        <v>11594</v>
      </c>
      <c r="C4701" s="13" t="s">
        <v>11968</v>
      </c>
      <c r="D4701" s="1608">
        <v>17.66</v>
      </c>
      <c r="E4701" s="210">
        <f>VLOOKUP(A4701,'Lead Sheet'!A:B,2,0)</f>
        <v>0</v>
      </c>
      <c r="F4701" s="1608">
        <f t="shared" si="73"/>
        <v>0</v>
      </c>
      <c r="G4701" s="1648">
        <v>25</v>
      </c>
      <c r="H4701" s="1648">
        <v>25</v>
      </c>
      <c r="I4701" s="1648"/>
      <c r="J4701" s="1650">
        <v>199726046413</v>
      </c>
    </row>
    <row r="4702" spans="1:10">
      <c r="A4702" s="13" t="s">
        <v>11600</v>
      </c>
      <c r="B4702" s="13" t="s">
        <v>11593</v>
      </c>
      <c r="C4702" s="13" t="s">
        <v>11969</v>
      </c>
      <c r="D4702" s="1608">
        <v>17.66</v>
      </c>
      <c r="E4702" s="210">
        <f>VLOOKUP(A4702,'Lead Sheet'!A:B,2,0)</f>
        <v>0</v>
      </c>
      <c r="F4702" s="1608">
        <f t="shared" si="73"/>
        <v>0</v>
      </c>
      <c r="G4702" s="1648">
        <v>25</v>
      </c>
      <c r="H4702" s="1648">
        <v>25</v>
      </c>
      <c r="I4702" s="1648"/>
      <c r="J4702" s="1650">
        <v>199726046420</v>
      </c>
    </row>
    <row r="4703" spans="1:10">
      <c r="A4703" s="13" t="s">
        <v>11600</v>
      </c>
      <c r="B4703" s="13" t="s">
        <v>11592</v>
      </c>
      <c r="C4703" s="13" t="s">
        <v>11970</v>
      </c>
      <c r="D4703" s="1608">
        <v>17.66</v>
      </c>
      <c r="E4703" s="210">
        <f>VLOOKUP(A4703,'Lead Sheet'!A:B,2,0)</f>
        <v>0</v>
      </c>
      <c r="F4703" s="1608">
        <f t="shared" si="73"/>
        <v>0</v>
      </c>
      <c r="G4703" s="1648">
        <v>25</v>
      </c>
      <c r="H4703" s="1648">
        <v>25</v>
      </c>
      <c r="I4703" s="1648"/>
      <c r="J4703" s="1650">
        <v>199726046437</v>
      </c>
    </row>
    <row r="4704" spans="1:10">
      <c r="A4704" s="13" t="s">
        <v>11600</v>
      </c>
      <c r="B4704" s="13" t="s">
        <v>11591</v>
      </c>
      <c r="C4704" s="13" t="s">
        <v>11971</v>
      </c>
      <c r="D4704" s="1608">
        <v>17.66</v>
      </c>
      <c r="E4704" s="210">
        <f>VLOOKUP(A4704,'Lead Sheet'!A:B,2,0)</f>
        <v>0</v>
      </c>
      <c r="F4704" s="1608">
        <f t="shared" si="73"/>
        <v>0</v>
      </c>
      <c r="G4704" s="1648">
        <v>25</v>
      </c>
      <c r="H4704" s="1648">
        <v>25</v>
      </c>
      <c r="I4704" s="1648"/>
      <c r="J4704" s="1650">
        <v>199726046444</v>
      </c>
    </row>
    <row r="4705" spans="1:10">
      <c r="A4705" s="13" t="s">
        <v>11600</v>
      </c>
      <c r="B4705" s="13" t="s">
        <v>11590</v>
      </c>
      <c r="C4705" s="13" t="s">
        <v>11972</v>
      </c>
      <c r="D4705" s="1608">
        <v>21.73</v>
      </c>
      <c r="E4705" s="210">
        <f>VLOOKUP(A4705,'Lead Sheet'!A:B,2,0)</f>
        <v>0</v>
      </c>
      <c r="F4705" s="1608">
        <f t="shared" si="73"/>
        <v>0</v>
      </c>
      <c r="G4705" s="1648">
        <v>25</v>
      </c>
      <c r="H4705" s="1648">
        <v>25</v>
      </c>
      <c r="I4705" s="1648"/>
      <c r="J4705" s="1650">
        <v>199726046451</v>
      </c>
    </row>
    <row r="4706" spans="1:10">
      <c r="A4706" s="13" t="s">
        <v>11600</v>
      </c>
      <c r="B4706" s="13" t="s">
        <v>11589</v>
      </c>
      <c r="C4706" s="13" t="s">
        <v>11973</v>
      </c>
      <c r="D4706" s="1608">
        <v>21.73</v>
      </c>
      <c r="E4706" s="210">
        <f>VLOOKUP(A4706,'Lead Sheet'!A:B,2,0)</f>
        <v>0</v>
      </c>
      <c r="F4706" s="1608">
        <f t="shared" si="73"/>
        <v>0</v>
      </c>
      <c r="G4706" s="1648">
        <v>25</v>
      </c>
      <c r="H4706" s="1648">
        <v>25</v>
      </c>
      <c r="I4706" s="1648"/>
      <c r="J4706" s="1650">
        <v>199726046468</v>
      </c>
    </row>
    <row r="4707" spans="1:10">
      <c r="A4707" s="13" t="s">
        <v>11600</v>
      </c>
      <c r="B4707" s="13" t="s">
        <v>11588</v>
      </c>
      <c r="C4707" s="13" t="s">
        <v>11974</v>
      </c>
      <c r="D4707" s="1608">
        <v>21.73</v>
      </c>
      <c r="E4707" s="210">
        <f>VLOOKUP(A4707,'Lead Sheet'!A:B,2,0)</f>
        <v>0</v>
      </c>
      <c r="F4707" s="1608">
        <f t="shared" si="73"/>
        <v>0</v>
      </c>
      <c r="G4707" s="1648">
        <v>25</v>
      </c>
      <c r="H4707" s="1648">
        <v>25</v>
      </c>
      <c r="I4707" s="1648"/>
      <c r="J4707" s="1650">
        <v>199726046475</v>
      </c>
    </row>
    <row r="4708" spans="1:10">
      <c r="A4708" s="13" t="s">
        <v>11600</v>
      </c>
      <c r="B4708" s="13" t="s">
        <v>11587</v>
      </c>
      <c r="C4708" s="13" t="s">
        <v>11975</v>
      </c>
      <c r="D4708" s="1608">
        <v>21.73</v>
      </c>
      <c r="E4708" s="210">
        <f>VLOOKUP(A4708,'Lead Sheet'!A:B,2,0)</f>
        <v>0</v>
      </c>
      <c r="F4708" s="1608">
        <f t="shared" si="73"/>
        <v>0</v>
      </c>
      <c r="G4708" s="1648">
        <v>25</v>
      </c>
      <c r="H4708" s="1648">
        <v>25</v>
      </c>
      <c r="I4708" s="1648"/>
      <c r="J4708" s="1650">
        <v>199726046482</v>
      </c>
    </row>
    <row r="4709" spans="1:10">
      <c r="A4709" s="13" t="s">
        <v>11600</v>
      </c>
      <c r="B4709" s="13" t="s">
        <v>11586</v>
      </c>
      <c r="C4709" s="13" t="s">
        <v>11976</v>
      </c>
      <c r="D4709" s="1608">
        <v>21.73</v>
      </c>
      <c r="E4709" s="210">
        <f>VLOOKUP(A4709,'Lead Sheet'!A:B,2,0)</f>
        <v>0</v>
      </c>
      <c r="F4709" s="1608">
        <f t="shared" si="73"/>
        <v>0</v>
      </c>
      <c r="G4709" s="1648">
        <v>25</v>
      </c>
      <c r="H4709" s="1648">
        <v>25</v>
      </c>
      <c r="I4709" s="1648"/>
      <c r="J4709" s="1650">
        <v>199726046499</v>
      </c>
    </row>
    <row r="4710" spans="1:10">
      <c r="A4710" s="13" t="s">
        <v>11600</v>
      </c>
      <c r="B4710" s="13" t="s">
        <v>11585</v>
      </c>
      <c r="C4710" s="13" t="s">
        <v>11977</v>
      </c>
      <c r="D4710" s="1608">
        <v>21.73</v>
      </c>
      <c r="E4710" s="210">
        <f>VLOOKUP(A4710,'Lead Sheet'!A:B,2,0)</f>
        <v>0</v>
      </c>
      <c r="F4710" s="1608">
        <f t="shared" si="73"/>
        <v>0</v>
      </c>
      <c r="G4710" s="1648">
        <v>25</v>
      </c>
      <c r="H4710" s="1648">
        <v>25</v>
      </c>
      <c r="I4710" s="1648"/>
      <c r="J4710" s="1650">
        <v>199726046505</v>
      </c>
    </row>
    <row r="4711" spans="1:10">
      <c r="A4711" s="13" t="s">
        <v>11600</v>
      </c>
      <c r="B4711" s="13" t="s">
        <v>11584</v>
      </c>
      <c r="C4711" s="13" t="s">
        <v>11978</v>
      </c>
      <c r="D4711" s="1608">
        <v>25.99</v>
      </c>
      <c r="E4711" s="210">
        <f>VLOOKUP(A4711,'Lead Sheet'!A:B,2,0)</f>
        <v>0</v>
      </c>
      <c r="F4711" s="1608">
        <f t="shared" si="73"/>
        <v>0</v>
      </c>
      <c r="G4711" s="1648">
        <v>25</v>
      </c>
      <c r="H4711" s="1648">
        <v>25</v>
      </c>
      <c r="I4711" s="1648"/>
      <c r="J4711" s="1650">
        <v>199726046512</v>
      </c>
    </row>
    <row r="4712" spans="1:10">
      <c r="A4712" s="13" t="s">
        <v>11600</v>
      </c>
      <c r="B4712" s="13" t="s">
        <v>11583</v>
      </c>
      <c r="C4712" s="13" t="s">
        <v>11979</v>
      </c>
      <c r="D4712" s="1608">
        <v>25.99</v>
      </c>
      <c r="E4712" s="210">
        <f>VLOOKUP(A4712,'Lead Sheet'!A:B,2,0)</f>
        <v>0</v>
      </c>
      <c r="F4712" s="1608">
        <f t="shared" si="73"/>
        <v>0</v>
      </c>
      <c r="G4712" s="1648">
        <v>25</v>
      </c>
      <c r="H4712" s="1648">
        <v>25</v>
      </c>
      <c r="I4712" s="1648"/>
      <c r="J4712" s="1650">
        <v>199726046529</v>
      </c>
    </row>
    <row r="4713" spans="1:10">
      <c r="A4713" s="13" t="s">
        <v>11600</v>
      </c>
      <c r="B4713" s="13" t="s">
        <v>11582</v>
      </c>
      <c r="C4713" s="13" t="s">
        <v>11980</v>
      </c>
      <c r="D4713" s="1608">
        <v>25.99</v>
      </c>
      <c r="E4713" s="210">
        <f>VLOOKUP(A4713,'Lead Sheet'!A:B,2,0)</f>
        <v>0</v>
      </c>
      <c r="F4713" s="1608">
        <f t="shared" si="73"/>
        <v>0</v>
      </c>
      <c r="G4713" s="1648">
        <v>25</v>
      </c>
      <c r="H4713" s="1648">
        <v>25</v>
      </c>
      <c r="I4713" s="1648"/>
      <c r="J4713" s="1650">
        <v>199726046536</v>
      </c>
    </row>
    <row r="4714" spans="1:10">
      <c r="A4714" s="13" t="s">
        <v>11600</v>
      </c>
      <c r="B4714" s="13" t="s">
        <v>11581</v>
      </c>
      <c r="C4714" s="13" t="s">
        <v>11981</v>
      </c>
      <c r="D4714" s="1608">
        <v>25.99</v>
      </c>
      <c r="E4714" s="210">
        <f>VLOOKUP(A4714,'Lead Sheet'!A:B,2,0)</f>
        <v>0</v>
      </c>
      <c r="F4714" s="1608">
        <f t="shared" si="73"/>
        <v>0</v>
      </c>
      <c r="G4714" s="1648">
        <v>25</v>
      </c>
      <c r="H4714" s="1648">
        <v>25</v>
      </c>
      <c r="I4714" s="1648"/>
      <c r="J4714" s="1650">
        <v>199726046543</v>
      </c>
    </row>
    <row r="4715" spans="1:10">
      <c r="A4715" s="13" t="s">
        <v>11600</v>
      </c>
      <c r="B4715" s="13" t="s">
        <v>11580</v>
      </c>
      <c r="C4715" s="13" t="s">
        <v>11982</v>
      </c>
      <c r="D4715" s="1608">
        <v>25.99</v>
      </c>
      <c r="E4715" s="210">
        <f>VLOOKUP(A4715,'Lead Sheet'!A:B,2,0)</f>
        <v>0</v>
      </c>
      <c r="F4715" s="1608">
        <f t="shared" si="73"/>
        <v>0</v>
      </c>
      <c r="G4715" s="1648">
        <v>25</v>
      </c>
      <c r="H4715" s="1648">
        <v>25</v>
      </c>
      <c r="I4715" s="1648"/>
      <c r="J4715" s="1650">
        <v>199726046550</v>
      </c>
    </row>
    <row r="4716" spans="1:10">
      <c r="A4716" s="13" t="s">
        <v>11600</v>
      </c>
      <c r="B4716" s="13" t="s">
        <v>11579</v>
      </c>
      <c r="C4716" s="13" t="s">
        <v>11983</v>
      </c>
      <c r="D4716" s="1608">
        <v>25.99</v>
      </c>
      <c r="E4716" s="210">
        <f>VLOOKUP(A4716,'Lead Sheet'!A:B,2,0)</f>
        <v>0</v>
      </c>
      <c r="F4716" s="1608">
        <f t="shared" si="73"/>
        <v>0</v>
      </c>
      <c r="G4716" s="1648">
        <v>25</v>
      </c>
      <c r="H4716" s="1648">
        <v>25</v>
      </c>
      <c r="I4716" s="1648"/>
      <c r="J4716" s="1650">
        <v>199726046567</v>
      </c>
    </row>
    <row r="4717" spans="1:10">
      <c r="A4717" s="13" t="s">
        <v>11600</v>
      </c>
      <c r="B4717" s="13" t="s">
        <v>11578</v>
      </c>
      <c r="C4717" s="13" t="s">
        <v>11984</v>
      </c>
      <c r="D4717" s="1608">
        <v>28.83</v>
      </c>
      <c r="E4717" s="210">
        <f>VLOOKUP(A4717,'Lead Sheet'!A:B,2,0)</f>
        <v>0</v>
      </c>
      <c r="F4717" s="1608">
        <f t="shared" si="73"/>
        <v>0</v>
      </c>
      <c r="G4717" s="1648">
        <v>25</v>
      </c>
      <c r="H4717" s="1648">
        <v>25</v>
      </c>
      <c r="I4717" s="1648"/>
      <c r="J4717" s="1650">
        <v>199726046574</v>
      </c>
    </row>
    <row r="4718" spans="1:10">
      <c r="A4718" s="13" t="s">
        <v>11600</v>
      </c>
      <c r="B4718" s="13" t="s">
        <v>11577</v>
      </c>
      <c r="C4718" s="13" t="s">
        <v>11985</v>
      </c>
      <c r="D4718" s="1608">
        <v>28.83</v>
      </c>
      <c r="E4718" s="210">
        <f>VLOOKUP(A4718,'Lead Sheet'!A:B,2,0)</f>
        <v>0</v>
      </c>
      <c r="F4718" s="1608">
        <f t="shared" si="73"/>
        <v>0</v>
      </c>
      <c r="G4718" s="1648">
        <v>25</v>
      </c>
      <c r="H4718" s="1648">
        <v>25</v>
      </c>
      <c r="I4718" s="1648"/>
      <c r="J4718" s="1650">
        <v>199726046581</v>
      </c>
    </row>
    <row r="4719" spans="1:10">
      <c r="A4719" s="13" t="s">
        <v>11600</v>
      </c>
      <c r="B4719" s="13" t="s">
        <v>11576</v>
      </c>
      <c r="C4719" s="13" t="s">
        <v>11986</v>
      </c>
      <c r="D4719" s="1608">
        <v>28.83</v>
      </c>
      <c r="E4719" s="210">
        <f>VLOOKUP(A4719,'Lead Sheet'!A:B,2,0)</f>
        <v>0</v>
      </c>
      <c r="F4719" s="1608">
        <f t="shared" si="73"/>
        <v>0</v>
      </c>
      <c r="G4719" s="1648">
        <v>25</v>
      </c>
      <c r="H4719" s="1648">
        <v>25</v>
      </c>
      <c r="I4719" s="1648"/>
      <c r="J4719" s="1650">
        <v>199726046598</v>
      </c>
    </row>
    <row r="4720" spans="1:10">
      <c r="A4720" s="13" t="s">
        <v>11600</v>
      </c>
      <c r="B4720" s="13" t="s">
        <v>11575</v>
      </c>
      <c r="C4720" s="13" t="s">
        <v>11987</v>
      </c>
      <c r="D4720" s="1608">
        <v>28.83</v>
      </c>
      <c r="E4720" s="210">
        <f>VLOOKUP(A4720,'Lead Sheet'!A:B,2,0)</f>
        <v>0</v>
      </c>
      <c r="F4720" s="1608">
        <f t="shared" si="73"/>
        <v>0</v>
      </c>
      <c r="G4720" s="1648">
        <v>25</v>
      </c>
      <c r="H4720" s="1648">
        <v>25</v>
      </c>
      <c r="I4720" s="1648"/>
      <c r="J4720" s="1650">
        <v>199726046604</v>
      </c>
    </row>
    <row r="4721" spans="1:10">
      <c r="A4721" s="13" t="s">
        <v>11600</v>
      </c>
      <c r="B4721" s="13" t="s">
        <v>11574</v>
      </c>
      <c r="C4721" s="13" t="s">
        <v>11988</v>
      </c>
      <c r="D4721" s="1608">
        <v>28.83</v>
      </c>
      <c r="E4721" s="210">
        <f>VLOOKUP(A4721,'Lead Sheet'!A:B,2,0)</f>
        <v>0</v>
      </c>
      <c r="F4721" s="1608">
        <f t="shared" si="73"/>
        <v>0</v>
      </c>
      <c r="G4721" s="1648">
        <v>25</v>
      </c>
      <c r="H4721" s="1648">
        <v>25</v>
      </c>
      <c r="I4721" s="1648"/>
      <c r="J4721" s="1650">
        <v>199726046611</v>
      </c>
    </row>
    <row r="4722" spans="1:10">
      <c r="A4722" s="13" t="s">
        <v>11600</v>
      </c>
      <c r="B4722" s="13" t="s">
        <v>11573</v>
      </c>
      <c r="C4722" s="13" t="s">
        <v>11989</v>
      </c>
      <c r="D4722" s="1608">
        <v>28.83</v>
      </c>
      <c r="E4722" s="210">
        <f>VLOOKUP(A4722,'Lead Sheet'!A:B,2,0)</f>
        <v>0</v>
      </c>
      <c r="F4722" s="1608">
        <f t="shared" si="73"/>
        <v>0</v>
      </c>
      <c r="G4722" s="1648">
        <v>25</v>
      </c>
      <c r="H4722" s="1648">
        <v>25</v>
      </c>
      <c r="I4722" s="1648"/>
      <c r="J4722" s="1650">
        <v>199726046628</v>
      </c>
    </row>
    <row r="4723" spans="1:10">
      <c r="A4723" s="13" t="s">
        <v>11600</v>
      </c>
      <c r="B4723" s="13" t="s">
        <v>11572</v>
      </c>
      <c r="C4723" s="13" t="s">
        <v>11990</v>
      </c>
      <c r="D4723" s="1608">
        <v>31.42</v>
      </c>
      <c r="E4723" s="210">
        <f>VLOOKUP(A4723,'Lead Sheet'!A:B,2,0)</f>
        <v>0</v>
      </c>
      <c r="F4723" s="1608">
        <f t="shared" si="73"/>
        <v>0</v>
      </c>
      <c r="G4723" s="1648">
        <v>25</v>
      </c>
      <c r="H4723" s="1648">
        <v>25</v>
      </c>
      <c r="I4723" s="1648"/>
      <c r="J4723" s="1650">
        <v>199726046635</v>
      </c>
    </row>
    <row r="4724" spans="1:10">
      <c r="A4724" s="13" t="s">
        <v>11600</v>
      </c>
      <c r="B4724" s="13" t="s">
        <v>11571</v>
      </c>
      <c r="C4724" s="13" t="s">
        <v>11991</v>
      </c>
      <c r="D4724" s="1608">
        <v>31.42</v>
      </c>
      <c r="E4724" s="210">
        <f>VLOOKUP(A4724,'Lead Sheet'!A:B,2,0)</f>
        <v>0</v>
      </c>
      <c r="F4724" s="1608">
        <f t="shared" si="73"/>
        <v>0</v>
      </c>
      <c r="G4724" s="1648">
        <v>25</v>
      </c>
      <c r="H4724" s="1648">
        <v>25</v>
      </c>
      <c r="I4724" s="1648"/>
      <c r="J4724" s="1650">
        <v>199726046642</v>
      </c>
    </row>
    <row r="4725" spans="1:10">
      <c r="A4725" s="13" t="s">
        <v>11600</v>
      </c>
      <c r="B4725" s="13" t="s">
        <v>11570</v>
      </c>
      <c r="C4725" s="13" t="s">
        <v>11992</v>
      </c>
      <c r="D4725" s="1608">
        <v>31.42</v>
      </c>
      <c r="E4725" s="210">
        <f>VLOOKUP(A4725,'Lead Sheet'!A:B,2,0)</f>
        <v>0</v>
      </c>
      <c r="F4725" s="1608">
        <f t="shared" si="73"/>
        <v>0</v>
      </c>
      <c r="G4725" s="1648">
        <v>25</v>
      </c>
      <c r="H4725" s="1648">
        <v>25</v>
      </c>
      <c r="I4725" s="1648"/>
      <c r="J4725" s="1650">
        <v>199726046659</v>
      </c>
    </row>
    <row r="4726" spans="1:10">
      <c r="A4726" s="13" t="s">
        <v>11600</v>
      </c>
      <c r="B4726" s="13" t="s">
        <v>11569</v>
      </c>
      <c r="C4726" s="13" t="s">
        <v>11993</v>
      </c>
      <c r="D4726" s="1608">
        <v>31.42</v>
      </c>
      <c r="E4726" s="210">
        <f>VLOOKUP(A4726,'Lead Sheet'!A:B,2,0)</f>
        <v>0</v>
      </c>
      <c r="F4726" s="1608">
        <f t="shared" si="73"/>
        <v>0</v>
      </c>
      <c r="G4726" s="1648">
        <v>25</v>
      </c>
      <c r="H4726" s="1648">
        <v>25</v>
      </c>
      <c r="I4726" s="1648"/>
      <c r="J4726" s="1650">
        <v>199726046666</v>
      </c>
    </row>
    <row r="4727" spans="1:10">
      <c r="A4727" s="13" t="s">
        <v>11600</v>
      </c>
      <c r="B4727" s="13" t="s">
        <v>11568</v>
      </c>
      <c r="C4727" s="13" t="s">
        <v>11994</v>
      </c>
      <c r="D4727" s="1608">
        <v>31.42</v>
      </c>
      <c r="E4727" s="210">
        <f>VLOOKUP(A4727,'Lead Sheet'!A:B,2,0)</f>
        <v>0</v>
      </c>
      <c r="F4727" s="1608">
        <f t="shared" si="73"/>
        <v>0</v>
      </c>
      <c r="G4727" s="1648">
        <v>25</v>
      </c>
      <c r="H4727" s="1648">
        <v>25</v>
      </c>
      <c r="I4727" s="1648"/>
      <c r="J4727" s="1650">
        <v>199726046673</v>
      </c>
    </row>
    <row r="4728" spans="1:10">
      <c r="A4728" s="13" t="s">
        <v>11600</v>
      </c>
      <c r="B4728" s="13" t="s">
        <v>11567</v>
      </c>
      <c r="C4728" s="13" t="s">
        <v>11995</v>
      </c>
      <c r="D4728" s="1608">
        <v>31.42</v>
      </c>
      <c r="E4728" s="210">
        <f>VLOOKUP(A4728,'Lead Sheet'!A:B,2,0)</f>
        <v>0</v>
      </c>
      <c r="F4728" s="1608">
        <f t="shared" si="73"/>
        <v>0</v>
      </c>
      <c r="G4728" s="1648">
        <v>25</v>
      </c>
      <c r="H4728" s="1648">
        <v>25</v>
      </c>
      <c r="I4728" s="1648"/>
      <c r="J4728" s="1650">
        <v>199726046680</v>
      </c>
    </row>
    <row r="4729" spans="1:10">
      <c r="A4729" s="13" t="s">
        <v>11600</v>
      </c>
      <c r="B4729" s="13" t="s">
        <v>11566</v>
      </c>
      <c r="C4729" s="13" t="s">
        <v>11996</v>
      </c>
      <c r="D4729" s="1608">
        <v>38.28</v>
      </c>
      <c r="E4729" s="210">
        <f>VLOOKUP(A4729,'Lead Sheet'!A:B,2,0)</f>
        <v>0</v>
      </c>
      <c r="F4729" s="1608">
        <f t="shared" si="73"/>
        <v>0</v>
      </c>
      <c r="G4729" s="1648">
        <v>25</v>
      </c>
      <c r="H4729" s="1648">
        <v>25</v>
      </c>
      <c r="I4729" s="1648"/>
      <c r="J4729" s="1650">
        <v>199726046697</v>
      </c>
    </row>
    <row r="4730" spans="1:10">
      <c r="A4730" s="13" t="s">
        <v>11600</v>
      </c>
      <c r="B4730" s="13" t="s">
        <v>11565</v>
      </c>
      <c r="C4730" s="13" t="s">
        <v>11997</v>
      </c>
      <c r="D4730" s="1608">
        <v>38.28</v>
      </c>
      <c r="E4730" s="210">
        <f>VLOOKUP(A4730,'Lead Sheet'!A:B,2,0)</f>
        <v>0</v>
      </c>
      <c r="F4730" s="1608">
        <f t="shared" si="73"/>
        <v>0</v>
      </c>
      <c r="G4730" s="1648">
        <v>25</v>
      </c>
      <c r="H4730" s="1648">
        <v>25</v>
      </c>
      <c r="I4730" s="1648"/>
      <c r="J4730" s="1650">
        <v>199726046703</v>
      </c>
    </row>
    <row r="4731" spans="1:10">
      <c r="A4731" s="13" t="s">
        <v>11600</v>
      </c>
      <c r="B4731" s="13" t="s">
        <v>11564</v>
      </c>
      <c r="C4731" s="13" t="s">
        <v>11998</v>
      </c>
      <c r="D4731" s="1608">
        <v>38.28</v>
      </c>
      <c r="E4731" s="210">
        <f>VLOOKUP(A4731,'Lead Sheet'!A:B,2,0)</f>
        <v>0</v>
      </c>
      <c r="F4731" s="1608">
        <f t="shared" si="73"/>
        <v>0</v>
      </c>
      <c r="G4731" s="1648">
        <v>25</v>
      </c>
      <c r="H4731" s="1648">
        <v>25</v>
      </c>
      <c r="I4731" s="1648"/>
      <c r="J4731" s="1650">
        <v>199726046710</v>
      </c>
    </row>
    <row r="4732" spans="1:10">
      <c r="A4732" s="13" t="s">
        <v>11600</v>
      </c>
      <c r="B4732" s="13" t="s">
        <v>11563</v>
      </c>
      <c r="C4732" s="13" t="s">
        <v>11999</v>
      </c>
      <c r="D4732" s="1608">
        <v>38.28</v>
      </c>
      <c r="E4732" s="210">
        <f>VLOOKUP(A4732,'Lead Sheet'!A:B,2,0)</f>
        <v>0</v>
      </c>
      <c r="F4732" s="1608">
        <f t="shared" si="73"/>
        <v>0</v>
      </c>
      <c r="G4732" s="1648">
        <v>25</v>
      </c>
      <c r="H4732" s="1648">
        <v>25</v>
      </c>
      <c r="I4732" s="1648"/>
      <c r="J4732" s="1650">
        <v>199726046727</v>
      </c>
    </row>
    <row r="4733" spans="1:10">
      <c r="A4733" s="13" t="s">
        <v>11600</v>
      </c>
      <c r="B4733" s="13" t="s">
        <v>11562</v>
      </c>
      <c r="C4733" s="13" t="s">
        <v>12000</v>
      </c>
      <c r="D4733" s="1608">
        <v>38.28</v>
      </c>
      <c r="E4733" s="210">
        <f>VLOOKUP(A4733,'Lead Sheet'!A:B,2,0)</f>
        <v>0</v>
      </c>
      <c r="F4733" s="1608">
        <f t="shared" si="73"/>
        <v>0</v>
      </c>
      <c r="G4733" s="1648">
        <v>25</v>
      </c>
      <c r="H4733" s="1648">
        <v>25</v>
      </c>
      <c r="I4733" s="1648"/>
      <c r="J4733" s="1650">
        <v>199726046734</v>
      </c>
    </row>
    <row r="4734" spans="1:10">
      <c r="A4734" s="13" t="s">
        <v>11600</v>
      </c>
      <c r="B4734" s="13" t="s">
        <v>11561</v>
      </c>
      <c r="C4734" s="13" t="s">
        <v>12001</v>
      </c>
      <c r="D4734" s="1608">
        <v>38.28</v>
      </c>
      <c r="E4734" s="210">
        <f>VLOOKUP(A4734,'Lead Sheet'!A:B,2,0)</f>
        <v>0</v>
      </c>
      <c r="F4734" s="1608">
        <f t="shared" si="73"/>
        <v>0</v>
      </c>
      <c r="G4734" s="1648">
        <v>25</v>
      </c>
      <c r="H4734" s="1648">
        <v>25</v>
      </c>
      <c r="I4734" s="1648"/>
      <c r="J4734" s="1650">
        <v>199726046741</v>
      </c>
    </row>
    <row r="4735" spans="1:10">
      <c r="A4735" s="13" t="s">
        <v>11600</v>
      </c>
      <c r="B4735" s="13" t="s">
        <v>11560</v>
      </c>
      <c r="C4735" s="13" t="s">
        <v>12002</v>
      </c>
      <c r="D4735" s="1608">
        <v>47.6</v>
      </c>
      <c r="E4735" s="210">
        <f>VLOOKUP(A4735,'Lead Sheet'!A:B,2,0)</f>
        <v>0</v>
      </c>
      <c r="F4735" s="1608">
        <f t="shared" si="73"/>
        <v>0</v>
      </c>
      <c r="G4735" s="1648">
        <v>12</v>
      </c>
      <c r="H4735" s="1648">
        <v>12</v>
      </c>
      <c r="I4735" s="1648"/>
      <c r="J4735" s="1650">
        <v>199726046758</v>
      </c>
    </row>
    <row r="4736" spans="1:10">
      <c r="A4736" s="13" t="s">
        <v>11600</v>
      </c>
      <c r="B4736" s="13" t="s">
        <v>11559</v>
      </c>
      <c r="C4736" s="13" t="s">
        <v>12003</v>
      </c>
      <c r="D4736" s="1608">
        <v>47.6</v>
      </c>
      <c r="E4736" s="210">
        <f>VLOOKUP(A4736,'Lead Sheet'!A:B,2,0)</f>
        <v>0</v>
      </c>
      <c r="F4736" s="1608">
        <f t="shared" si="73"/>
        <v>0</v>
      </c>
      <c r="G4736" s="1648">
        <v>12</v>
      </c>
      <c r="H4736" s="1648">
        <v>12</v>
      </c>
      <c r="I4736" s="1648"/>
      <c r="J4736" s="1650">
        <v>199726046765</v>
      </c>
    </row>
    <row r="4737" spans="1:10">
      <c r="A4737" s="13" t="s">
        <v>11600</v>
      </c>
      <c r="B4737" s="13" t="s">
        <v>11558</v>
      </c>
      <c r="C4737" s="13" t="s">
        <v>12004</v>
      </c>
      <c r="D4737" s="1608">
        <v>47.6</v>
      </c>
      <c r="E4737" s="210">
        <f>VLOOKUP(A4737,'Lead Sheet'!A:B,2,0)</f>
        <v>0</v>
      </c>
      <c r="F4737" s="1608">
        <f t="shared" si="73"/>
        <v>0</v>
      </c>
      <c r="G4737" s="1648">
        <v>12</v>
      </c>
      <c r="H4737" s="1648">
        <v>12</v>
      </c>
      <c r="I4737" s="1648"/>
      <c r="J4737" s="1650">
        <v>199726046772</v>
      </c>
    </row>
    <row r="4738" spans="1:10">
      <c r="A4738" s="13" t="s">
        <v>11600</v>
      </c>
      <c r="B4738" s="13" t="s">
        <v>11557</v>
      </c>
      <c r="C4738" s="13" t="s">
        <v>12005</v>
      </c>
      <c r="D4738" s="1608">
        <v>47.6</v>
      </c>
      <c r="E4738" s="210">
        <f>VLOOKUP(A4738,'Lead Sheet'!A:B,2,0)</f>
        <v>0</v>
      </c>
      <c r="F4738" s="1608">
        <f t="shared" si="73"/>
        <v>0</v>
      </c>
      <c r="G4738" s="1648">
        <v>12</v>
      </c>
      <c r="H4738" s="1648">
        <v>12</v>
      </c>
      <c r="I4738" s="1648"/>
      <c r="J4738" s="1650">
        <v>199726046789</v>
      </c>
    </row>
    <row r="4739" spans="1:10">
      <c r="A4739" s="13" t="s">
        <v>11600</v>
      </c>
      <c r="B4739" s="13" t="s">
        <v>11556</v>
      </c>
      <c r="C4739" s="13" t="s">
        <v>12006</v>
      </c>
      <c r="D4739" s="1608">
        <v>47.6</v>
      </c>
      <c r="E4739" s="210">
        <f>VLOOKUP(A4739,'Lead Sheet'!A:B,2,0)</f>
        <v>0</v>
      </c>
      <c r="F4739" s="1608">
        <f t="shared" ref="F4739:F4802" si="74">IFERROR(D4739*E4739,"NET")</f>
        <v>0</v>
      </c>
      <c r="G4739" s="1648">
        <v>12</v>
      </c>
      <c r="H4739" s="1648">
        <v>12</v>
      </c>
      <c r="I4739" s="1648"/>
      <c r="J4739" s="1650">
        <v>199726046796</v>
      </c>
    </row>
    <row r="4740" spans="1:10">
      <c r="A4740" s="13" t="s">
        <v>11600</v>
      </c>
      <c r="B4740" s="13" t="s">
        <v>11555</v>
      </c>
      <c r="C4740" s="13" t="s">
        <v>12007</v>
      </c>
      <c r="D4740" s="1608">
        <v>47.6</v>
      </c>
      <c r="E4740" s="210">
        <f>VLOOKUP(A4740,'Lead Sheet'!A:B,2,0)</f>
        <v>0</v>
      </c>
      <c r="F4740" s="1608">
        <f t="shared" si="74"/>
        <v>0</v>
      </c>
      <c r="G4740" s="1648">
        <v>12</v>
      </c>
      <c r="H4740" s="1648">
        <v>12</v>
      </c>
      <c r="I4740" s="1648"/>
      <c r="J4740" s="1650">
        <v>199726046802</v>
      </c>
    </row>
    <row r="4741" spans="1:10">
      <c r="A4741" s="13" t="s">
        <v>11600</v>
      </c>
      <c r="B4741" s="13" t="s">
        <v>11554</v>
      </c>
      <c r="C4741" s="13" t="s">
        <v>12008</v>
      </c>
      <c r="D4741" s="1608">
        <v>53.03</v>
      </c>
      <c r="E4741" s="210">
        <f>VLOOKUP(A4741,'Lead Sheet'!A:B,2,0)</f>
        <v>0</v>
      </c>
      <c r="F4741" s="1608">
        <f t="shared" si="74"/>
        <v>0</v>
      </c>
      <c r="G4741" s="1648">
        <v>12</v>
      </c>
      <c r="H4741" s="1648">
        <v>12</v>
      </c>
      <c r="I4741" s="1648"/>
      <c r="J4741" s="1650">
        <v>199726046819</v>
      </c>
    </row>
    <row r="4742" spans="1:10">
      <c r="A4742" s="13" t="s">
        <v>11600</v>
      </c>
      <c r="B4742" s="13" t="s">
        <v>11553</v>
      </c>
      <c r="C4742" s="13" t="s">
        <v>12009</v>
      </c>
      <c r="D4742" s="1608">
        <v>53.03</v>
      </c>
      <c r="E4742" s="210">
        <f>VLOOKUP(A4742,'Lead Sheet'!A:B,2,0)</f>
        <v>0</v>
      </c>
      <c r="F4742" s="1608">
        <f t="shared" si="74"/>
        <v>0</v>
      </c>
      <c r="G4742" s="1648">
        <v>12</v>
      </c>
      <c r="H4742" s="1648">
        <v>12</v>
      </c>
      <c r="I4742" s="1648"/>
      <c r="J4742" s="1650">
        <v>199726046826</v>
      </c>
    </row>
    <row r="4743" spans="1:10">
      <c r="A4743" s="13" t="s">
        <v>11600</v>
      </c>
      <c r="B4743" s="13" t="s">
        <v>11552</v>
      </c>
      <c r="C4743" s="13" t="s">
        <v>12010</v>
      </c>
      <c r="D4743" s="1608">
        <v>53.03</v>
      </c>
      <c r="E4743" s="210">
        <f>VLOOKUP(A4743,'Lead Sheet'!A:B,2,0)</f>
        <v>0</v>
      </c>
      <c r="F4743" s="1608">
        <f t="shared" si="74"/>
        <v>0</v>
      </c>
      <c r="G4743" s="1648">
        <v>12</v>
      </c>
      <c r="H4743" s="1648">
        <v>12</v>
      </c>
      <c r="I4743" s="1648"/>
      <c r="J4743" s="1650">
        <v>199726046833</v>
      </c>
    </row>
    <row r="4744" spans="1:10">
      <c r="A4744" s="13" t="s">
        <v>11600</v>
      </c>
      <c r="B4744" s="13" t="s">
        <v>11551</v>
      </c>
      <c r="C4744" s="13" t="s">
        <v>12011</v>
      </c>
      <c r="D4744" s="1608">
        <v>53.03</v>
      </c>
      <c r="E4744" s="210">
        <f>VLOOKUP(A4744,'Lead Sheet'!A:B,2,0)</f>
        <v>0</v>
      </c>
      <c r="F4744" s="1608">
        <f t="shared" si="74"/>
        <v>0</v>
      </c>
      <c r="G4744" s="1648">
        <v>12</v>
      </c>
      <c r="H4744" s="1648">
        <v>12</v>
      </c>
      <c r="I4744" s="1648"/>
      <c r="J4744" s="1650">
        <v>199726046840</v>
      </c>
    </row>
    <row r="4745" spans="1:10">
      <c r="A4745" s="13" t="s">
        <v>11600</v>
      </c>
      <c r="B4745" s="13" t="s">
        <v>11550</v>
      </c>
      <c r="C4745" s="13" t="s">
        <v>12012</v>
      </c>
      <c r="D4745" s="1608">
        <v>53.03</v>
      </c>
      <c r="E4745" s="210">
        <f>VLOOKUP(A4745,'Lead Sheet'!A:B,2,0)</f>
        <v>0</v>
      </c>
      <c r="F4745" s="1608">
        <f t="shared" si="74"/>
        <v>0</v>
      </c>
      <c r="G4745" s="1648">
        <v>12</v>
      </c>
      <c r="H4745" s="1648">
        <v>12</v>
      </c>
      <c r="I4745" s="1648"/>
      <c r="J4745" s="1650">
        <v>199726046857</v>
      </c>
    </row>
    <row r="4746" spans="1:10">
      <c r="A4746" s="13" t="s">
        <v>11600</v>
      </c>
      <c r="B4746" s="13" t="s">
        <v>11549</v>
      </c>
      <c r="C4746" s="13" t="s">
        <v>12013</v>
      </c>
      <c r="D4746" s="1608">
        <v>53.03</v>
      </c>
      <c r="E4746" s="210">
        <f>VLOOKUP(A4746,'Lead Sheet'!A:B,2,0)</f>
        <v>0</v>
      </c>
      <c r="F4746" s="1608">
        <f t="shared" si="74"/>
        <v>0</v>
      </c>
      <c r="G4746" s="1648">
        <v>12</v>
      </c>
      <c r="H4746" s="1648">
        <v>12</v>
      </c>
      <c r="I4746" s="1648"/>
      <c r="J4746" s="1650">
        <v>199726046864</v>
      </c>
    </row>
    <row r="4747" spans="1:10">
      <c r="A4747" s="13" t="s">
        <v>11600</v>
      </c>
      <c r="B4747" s="13" t="s">
        <v>11547</v>
      </c>
      <c r="C4747" s="13" t="s">
        <v>12014</v>
      </c>
      <c r="D4747" s="1608">
        <v>21.73</v>
      </c>
      <c r="E4747" s="210">
        <f>VLOOKUP(A4747,'Lead Sheet'!A:B,2,0)</f>
        <v>0</v>
      </c>
      <c r="F4747" s="1608">
        <f t="shared" si="74"/>
        <v>0</v>
      </c>
      <c r="G4747" s="1648">
        <v>25</v>
      </c>
      <c r="H4747" s="1648">
        <v>25</v>
      </c>
      <c r="I4747" s="1648"/>
      <c r="J4747" s="1650">
        <v>199726046871</v>
      </c>
    </row>
    <row r="4748" spans="1:10">
      <c r="A4748" s="13" t="s">
        <v>11600</v>
      </c>
      <c r="B4748" s="13" t="s">
        <v>11546</v>
      </c>
      <c r="C4748" s="13" t="s">
        <v>12015</v>
      </c>
      <c r="D4748" s="1608">
        <v>21.73</v>
      </c>
      <c r="E4748" s="210">
        <f>VLOOKUP(A4748,'Lead Sheet'!A:B,2,0)</f>
        <v>0</v>
      </c>
      <c r="F4748" s="1608">
        <f t="shared" si="74"/>
        <v>0</v>
      </c>
      <c r="G4748" s="1648">
        <v>25</v>
      </c>
      <c r="H4748" s="1648">
        <v>25</v>
      </c>
      <c r="I4748" s="1648"/>
      <c r="J4748" s="1650">
        <v>199726046888</v>
      </c>
    </row>
    <row r="4749" spans="1:10">
      <c r="A4749" s="13" t="s">
        <v>11600</v>
      </c>
      <c r="B4749" s="13" t="s">
        <v>11545</v>
      </c>
      <c r="C4749" s="13" t="s">
        <v>12016</v>
      </c>
      <c r="D4749" s="1608">
        <v>21.73</v>
      </c>
      <c r="E4749" s="210">
        <f>VLOOKUP(A4749,'Lead Sheet'!A:B,2,0)</f>
        <v>0</v>
      </c>
      <c r="F4749" s="1608">
        <f t="shared" si="74"/>
        <v>0</v>
      </c>
      <c r="G4749" s="1648">
        <v>25</v>
      </c>
      <c r="H4749" s="1648">
        <v>25</v>
      </c>
      <c r="I4749" s="1648"/>
      <c r="J4749" s="1650">
        <v>199726046895</v>
      </c>
    </row>
    <row r="4750" spans="1:10">
      <c r="A4750" s="13" t="s">
        <v>11600</v>
      </c>
      <c r="B4750" s="13" t="s">
        <v>11544</v>
      </c>
      <c r="C4750" s="13" t="s">
        <v>12017</v>
      </c>
      <c r="D4750" s="1608">
        <v>21.73</v>
      </c>
      <c r="E4750" s="210">
        <f>VLOOKUP(A4750,'Lead Sheet'!A:B,2,0)</f>
        <v>0</v>
      </c>
      <c r="F4750" s="1608">
        <f t="shared" si="74"/>
        <v>0</v>
      </c>
      <c r="G4750" s="1648">
        <v>25</v>
      </c>
      <c r="H4750" s="1648">
        <v>25</v>
      </c>
      <c r="I4750" s="1648"/>
      <c r="J4750" s="1650">
        <v>199726046901</v>
      </c>
    </row>
    <row r="4751" spans="1:10">
      <c r="A4751" s="13" t="s">
        <v>11600</v>
      </c>
      <c r="B4751" s="13" t="s">
        <v>11543</v>
      </c>
      <c r="C4751" s="13" t="s">
        <v>12018</v>
      </c>
      <c r="D4751" s="1608">
        <v>21.73</v>
      </c>
      <c r="E4751" s="210">
        <f>VLOOKUP(A4751,'Lead Sheet'!A:B,2,0)</f>
        <v>0</v>
      </c>
      <c r="F4751" s="1608">
        <f t="shared" si="74"/>
        <v>0</v>
      </c>
      <c r="G4751" s="1648">
        <v>25</v>
      </c>
      <c r="H4751" s="1648">
        <v>25</v>
      </c>
      <c r="I4751" s="1648"/>
      <c r="J4751" s="1650">
        <v>199726046918</v>
      </c>
    </row>
    <row r="4752" spans="1:10">
      <c r="A4752" s="13" t="s">
        <v>11600</v>
      </c>
      <c r="B4752" s="13" t="s">
        <v>11542</v>
      </c>
      <c r="C4752" s="13" t="s">
        <v>12019</v>
      </c>
      <c r="D4752" s="1608">
        <v>21.73</v>
      </c>
      <c r="E4752" s="210">
        <f>VLOOKUP(A4752,'Lead Sheet'!A:B,2,0)</f>
        <v>0</v>
      </c>
      <c r="F4752" s="1608">
        <f t="shared" si="74"/>
        <v>0</v>
      </c>
      <c r="G4752" s="1648">
        <v>25</v>
      </c>
      <c r="H4752" s="1648">
        <v>25</v>
      </c>
      <c r="I4752" s="1648"/>
      <c r="J4752" s="1650">
        <v>199726046925</v>
      </c>
    </row>
    <row r="4753" spans="1:10">
      <c r="A4753" s="13" t="s">
        <v>11600</v>
      </c>
      <c r="B4753" s="13" t="s">
        <v>11541</v>
      </c>
      <c r="C4753" s="13" t="s">
        <v>12020</v>
      </c>
      <c r="D4753" s="1608">
        <v>26.8</v>
      </c>
      <c r="E4753" s="210">
        <f>VLOOKUP(A4753,'Lead Sheet'!A:B,2,0)</f>
        <v>0</v>
      </c>
      <c r="F4753" s="1608">
        <f t="shared" si="74"/>
        <v>0</v>
      </c>
      <c r="G4753" s="1648">
        <v>25</v>
      </c>
      <c r="H4753" s="1648">
        <v>25</v>
      </c>
      <c r="I4753" s="1648"/>
      <c r="J4753" s="1650">
        <v>199726046932</v>
      </c>
    </row>
    <row r="4754" spans="1:10">
      <c r="A4754" s="13" t="s">
        <v>11600</v>
      </c>
      <c r="B4754" s="13" t="s">
        <v>11540</v>
      </c>
      <c r="C4754" s="13" t="s">
        <v>12021</v>
      </c>
      <c r="D4754" s="1608">
        <v>26.8</v>
      </c>
      <c r="E4754" s="210">
        <f>VLOOKUP(A4754,'Lead Sheet'!A:B,2,0)</f>
        <v>0</v>
      </c>
      <c r="F4754" s="1608">
        <f t="shared" si="74"/>
        <v>0</v>
      </c>
      <c r="G4754" s="1648">
        <v>25</v>
      </c>
      <c r="H4754" s="1648">
        <v>25</v>
      </c>
      <c r="I4754" s="1648"/>
      <c r="J4754" s="1650">
        <v>199726046949</v>
      </c>
    </row>
    <row r="4755" spans="1:10">
      <c r="A4755" s="13" t="s">
        <v>11600</v>
      </c>
      <c r="B4755" s="13" t="s">
        <v>11539</v>
      </c>
      <c r="C4755" s="13" t="s">
        <v>12022</v>
      </c>
      <c r="D4755" s="1608">
        <v>26.8</v>
      </c>
      <c r="E4755" s="210">
        <f>VLOOKUP(A4755,'Lead Sheet'!A:B,2,0)</f>
        <v>0</v>
      </c>
      <c r="F4755" s="1608">
        <f t="shared" si="74"/>
        <v>0</v>
      </c>
      <c r="G4755" s="1648">
        <v>25</v>
      </c>
      <c r="H4755" s="1648">
        <v>25</v>
      </c>
      <c r="I4755" s="1648"/>
      <c r="J4755" s="1650">
        <v>199726046956</v>
      </c>
    </row>
    <row r="4756" spans="1:10">
      <c r="A4756" s="13" t="s">
        <v>11600</v>
      </c>
      <c r="B4756" s="13" t="s">
        <v>11538</v>
      </c>
      <c r="C4756" s="13" t="s">
        <v>12023</v>
      </c>
      <c r="D4756" s="1608">
        <v>26.8</v>
      </c>
      <c r="E4756" s="210">
        <f>VLOOKUP(A4756,'Lead Sheet'!A:B,2,0)</f>
        <v>0</v>
      </c>
      <c r="F4756" s="1608">
        <f t="shared" si="74"/>
        <v>0</v>
      </c>
      <c r="G4756" s="1648">
        <v>25</v>
      </c>
      <c r="H4756" s="1648">
        <v>25</v>
      </c>
      <c r="I4756" s="1648"/>
      <c r="J4756" s="1650">
        <v>199726046963</v>
      </c>
    </row>
    <row r="4757" spans="1:10">
      <c r="A4757" s="13" t="s">
        <v>11600</v>
      </c>
      <c r="B4757" s="13" t="s">
        <v>11537</v>
      </c>
      <c r="C4757" s="13" t="s">
        <v>12024</v>
      </c>
      <c r="D4757" s="1608">
        <v>26.8</v>
      </c>
      <c r="E4757" s="210">
        <f>VLOOKUP(A4757,'Lead Sheet'!A:B,2,0)</f>
        <v>0</v>
      </c>
      <c r="F4757" s="1608">
        <f t="shared" si="74"/>
        <v>0</v>
      </c>
      <c r="G4757" s="1648">
        <v>25</v>
      </c>
      <c r="H4757" s="1648">
        <v>25</v>
      </c>
      <c r="I4757" s="1648"/>
      <c r="J4757" s="1650">
        <v>199726046970</v>
      </c>
    </row>
    <row r="4758" spans="1:10">
      <c r="A4758" s="13" t="s">
        <v>11600</v>
      </c>
      <c r="B4758" s="13" t="s">
        <v>11536</v>
      </c>
      <c r="C4758" s="13" t="s">
        <v>12025</v>
      </c>
      <c r="D4758" s="1608">
        <v>26.8</v>
      </c>
      <c r="E4758" s="210">
        <f>VLOOKUP(A4758,'Lead Sheet'!A:B,2,0)</f>
        <v>0</v>
      </c>
      <c r="F4758" s="1608">
        <f t="shared" si="74"/>
        <v>0</v>
      </c>
      <c r="G4758" s="1648">
        <v>25</v>
      </c>
      <c r="H4758" s="1648">
        <v>25</v>
      </c>
      <c r="I4758" s="1648"/>
      <c r="J4758" s="1650">
        <v>199726046987</v>
      </c>
    </row>
    <row r="4759" spans="1:10">
      <c r="A4759" s="13" t="s">
        <v>11600</v>
      </c>
      <c r="B4759" s="13" t="s">
        <v>11535</v>
      </c>
      <c r="C4759" s="13" t="s">
        <v>12026</v>
      </c>
      <c r="D4759" s="1608">
        <v>32.229999999999997</v>
      </c>
      <c r="E4759" s="210">
        <f>VLOOKUP(A4759,'Lead Sheet'!A:B,2,0)</f>
        <v>0</v>
      </c>
      <c r="F4759" s="1608">
        <f t="shared" si="74"/>
        <v>0</v>
      </c>
      <c r="G4759" s="1648">
        <v>25</v>
      </c>
      <c r="H4759" s="1648">
        <v>25</v>
      </c>
      <c r="I4759" s="1648"/>
      <c r="J4759" s="1650">
        <v>199726046994</v>
      </c>
    </row>
    <row r="4760" spans="1:10">
      <c r="A4760" s="13" t="s">
        <v>11600</v>
      </c>
      <c r="B4760" s="13" t="s">
        <v>11534</v>
      </c>
      <c r="C4760" s="13" t="s">
        <v>12027</v>
      </c>
      <c r="D4760" s="1608">
        <v>32.229999999999997</v>
      </c>
      <c r="E4760" s="210">
        <f>VLOOKUP(A4760,'Lead Sheet'!A:B,2,0)</f>
        <v>0</v>
      </c>
      <c r="F4760" s="1608">
        <f t="shared" si="74"/>
        <v>0</v>
      </c>
      <c r="G4760" s="1648">
        <v>25</v>
      </c>
      <c r="H4760" s="1648">
        <v>25</v>
      </c>
      <c r="I4760" s="1648"/>
      <c r="J4760" s="1650">
        <v>199726047007</v>
      </c>
    </row>
    <row r="4761" spans="1:10">
      <c r="A4761" s="13" t="s">
        <v>11600</v>
      </c>
      <c r="B4761" s="13" t="s">
        <v>11533</v>
      </c>
      <c r="C4761" s="13" t="s">
        <v>12028</v>
      </c>
      <c r="D4761" s="1608">
        <v>32.229999999999997</v>
      </c>
      <c r="E4761" s="210">
        <f>VLOOKUP(A4761,'Lead Sheet'!A:B,2,0)</f>
        <v>0</v>
      </c>
      <c r="F4761" s="1608">
        <f t="shared" si="74"/>
        <v>0</v>
      </c>
      <c r="G4761" s="1648">
        <v>25</v>
      </c>
      <c r="H4761" s="1648">
        <v>25</v>
      </c>
      <c r="I4761" s="1648"/>
      <c r="J4761" s="1650">
        <v>199726047014</v>
      </c>
    </row>
    <row r="4762" spans="1:10">
      <c r="A4762" s="13" t="s">
        <v>11600</v>
      </c>
      <c r="B4762" s="13" t="s">
        <v>11532</v>
      </c>
      <c r="C4762" s="13" t="s">
        <v>12029</v>
      </c>
      <c r="D4762" s="1608">
        <v>32.229999999999997</v>
      </c>
      <c r="E4762" s="210">
        <f>VLOOKUP(A4762,'Lead Sheet'!A:B,2,0)</f>
        <v>0</v>
      </c>
      <c r="F4762" s="1608">
        <f t="shared" si="74"/>
        <v>0</v>
      </c>
      <c r="G4762" s="1648">
        <v>25</v>
      </c>
      <c r="H4762" s="1648">
        <v>25</v>
      </c>
      <c r="I4762" s="1648"/>
      <c r="J4762" s="1650">
        <v>199726047021</v>
      </c>
    </row>
    <row r="4763" spans="1:10">
      <c r="A4763" s="13" t="s">
        <v>11600</v>
      </c>
      <c r="B4763" s="13" t="s">
        <v>11531</v>
      </c>
      <c r="C4763" s="13" t="s">
        <v>12030</v>
      </c>
      <c r="D4763" s="1608">
        <v>32.229999999999997</v>
      </c>
      <c r="E4763" s="210">
        <f>VLOOKUP(A4763,'Lead Sheet'!A:B,2,0)</f>
        <v>0</v>
      </c>
      <c r="F4763" s="1608">
        <f t="shared" si="74"/>
        <v>0</v>
      </c>
      <c r="G4763" s="1648">
        <v>25</v>
      </c>
      <c r="H4763" s="1648">
        <v>25</v>
      </c>
      <c r="I4763" s="1648"/>
      <c r="J4763" s="1650">
        <v>199726047038</v>
      </c>
    </row>
    <row r="4764" spans="1:10">
      <c r="A4764" s="13" t="s">
        <v>11600</v>
      </c>
      <c r="B4764" s="13" t="s">
        <v>11530</v>
      </c>
      <c r="C4764" s="13" t="s">
        <v>12031</v>
      </c>
      <c r="D4764" s="1608">
        <v>32.229999999999997</v>
      </c>
      <c r="E4764" s="210">
        <f>VLOOKUP(A4764,'Lead Sheet'!A:B,2,0)</f>
        <v>0</v>
      </c>
      <c r="F4764" s="1608">
        <f t="shared" si="74"/>
        <v>0</v>
      </c>
      <c r="G4764" s="1648">
        <v>25</v>
      </c>
      <c r="H4764" s="1648">
        <v>25</v>
      </c>
      <c r="I4764" s="1648"/>
      <c r="J4764" s="1650">
        <v>199726047045</v>
      </c>
    </row>
    <row r="4765" spans="1:10">
      <c r="A4765" s="13" t="s">
        <v>11600</v>
      </c>
      <c r="B4765" s="13" t="s">
        <v>11529</v>
      </c>
      <c r="C4765" s="13" t="s">
        <v>12032</v>
      </c>
      <c r="D4765" s="1608">
        <v>34.08</v>
      </c>
      <c r="E4765" s="210">
        <f>VLOOKUP(A4765,'Lead Sheet'!A:B,2,0)</f>
        <v>0</v>
      </c>
      <c r="F4765" s="1608">
        <f t="shared" si="74"/>
        <v>0</v>
      </c>
      <c r="G4765" s="1648">
        <v>25</v>
      </c>
      <c r="H4765" s="1648">
        <v>25</v>
      </c>
      <c r="I4765" s="1648"/>
      <c r="J4765" s="1650">
        <v>199726047052</v>
      </c>
    </row>
    <row r="4766" spans="1:10">
      <c r="A4766" s="13" t="s">
        <v>11600</v>
      </c>
      <c r="B4766" s="13" t="s">
        <v>11528</v>
      </c>
      <c r="C4766" s="13" t="s">
        <v>12033</v>
      </c>
      <c r="D4766" s="1608">
        <v>34.08</v>
      </c>
      <c r="E4766" s="210">
        <f>VLOOKUP(A4766,'Lead Sheet'!A:B,2,0)</f>
        <v>0</v>
      </c>
      <c r="F4766" s="1608">
        <f t="shared" si="74"/>
        <v>0</v>
      </c>
      <c r="G4766" s="1648">
        <v>25</v>
      </c>
      <c r="H4766" s="1648">
        <v>25</v>
      </c>
      <c r="I4766" s="1648"/>
      <c r="J4766" s="1650">
        <v>199726047069</v>
      </c>
    </row>
    <row r="4767" spans="1:10">
      <c r="A4767" s="13" t="s">
        <v>11600</v>
      </c>
      <c r="B4767" s="13" t="s">
        <v>11527</v>
      </c>
      <c r="C4767" s="13" t="s">
        <v>12034</v>
      </c>
      <c r="D4767" s="1608">
        <v>34.08</v>
      </c>
      <c r="E4767" s="210">
        <f>VLOOKUP(A4767,'Lead Sheet'!A:B,2,0)</f>
        <v>0</v>
      </c>
      <c r="F4767" s="1608">
        <f t="shared" si="74"/>
        <v>0</v>
      </c>
      <c r="G4767" s="1648">
        <v>25</v>
      </c>
      <c r="H4767" s="1648">
        <v>25</v>
      </c>
      <c r="I4767" s="1648"/>
      <c r="J4767" s="1650">
        <v>199726047076</v>
      </c>
    </row>
    <row r="4768" spans="1:10">
      <c r="A4768" s="13" t="s">
        <v>11600</v>
      </c>
      <c r="B4768" s="13" t="s">
        <v>11526</v>
      </c>
      <c r="C4768" s="13" t="s">
        <v>12035</v>
      </c>
      <c r="D4768" s="1608">
        <v>34.08</v>
      </c>
      <c r="E4768" s="210">
        <f>VLOOKUP(A4768,'Lead Sheet'!A:B,2,0)</f>
        <v>0</v>
      </c>
      <c r="F4768" s="1608">
        <f t="shared" si="74"/>
        <v>0</v>
      </c>
      <c r="G4768" s="1648">
        <v>25</v>
      </c>
      <c r="H4768" s="1648">
        <v>25</v>
      </c>
      <c r="I4768" s="1648"/>
      <c r="J4768" s="1650">
        <v>199726047083</v>
      </c>
    </row>
    <row r="4769" spans="1:10">
      <c r="A4769" s="13" t="s">
        <v>11600</v>
      </c>
      <c r="B4769" s="13" t="s">
        <v>11525</v>
      </c>
      <c r="C4769" s="13" t="s">
        <v>12036</v>
      </c>
      <c r="D4769" s="1608">
        <v>34.08</v>
      </c>
      <c r="E4769" s="210">
        <f>VLOOKUP(A4769,'Lead Sheet'!A:B,2,0)</f>
        <v>0</v>
      </c>
      <c r="F4769" s="1608">
        <f t="shared" si="74"/>
        <v>0</v>
      </c>
      <c r="G4769" s="1648">
        <v>25</v>
      </c>
      <c r="H4769" s="1648">
        <v>25</v>
      </c>
      <c r="I4769" s="1648"/>
      <c r="J4769" s="1650">
        <v>199726047090</v>
      </c>
    </row>
    <row r="4770" spans="1:10">
      <c r="A4770" s="13" t="s">
        <v>11600</v>
      </c>
      <c r="B4770" s="13" t="s">
        <v>11524</v>
      </c>
      <c r="C4770" s="13" t="s">
        <v>12037</v>
      </c>
      <c r="D4770" s="1608">
        <v>34.08</v>
      </c>
      <c r="E4770" s="210">
        <f>VLOOKUP(A4770,'Lead Sheet'!A:B,2,0)</f>
        <v>0</v>
      </c>
      <c r="F4770" s="1608">
        <f t="shared" si="74"/>
        <v>0</v>
      </c>
      <c r="G4770" s="1648">
        <v>25</v>
      </c>
      <c r="H4770" s="1648">
        <v>25</v>
      </c>
      <c r="I4770" s="1648"/>
      <c r="J4770" s="1650">
        <v>199726047106</v>
      </c>
    </row>
    <row r="4771" spans="1:10">
      <c r="A4771" s="13" t="s">
        <v>11600</v>
      </c>
      <c r="B4771" s="13" t="s">
        <v>11523</v>
      </c>
      <c r="C4771" s="13" t="s">
        <v>12038</v>
      </c>
      <c r="D4771" s="1608">
        <v>37.6</v>
      </c>
      <c r="E4771" s="210">
        <f>VLOOKUP(A4771,'Lead Sheet'!A:B,2,0)</f>
        <v>0</v>
      </c>
      <c r="F4771" s="1608">
        <f t="shared" si="74"/>
        <v>0</v>
      </c>
      <c r="G4771" s="1648">
        <v>25</v>
      </c>
      <c r="H4771" s="1648">
        <v>25</v>
      </c>
      <c r="I4771" s="1648"/>
      <c r="J4771" s="1650">
        <v>199726047113</v>
      </c>
    </row>
    <row r="4772" spans="1:10">
      <c r="A4772" s="13" t="s">
        <v>11600</v>
      </c>
      <c r="B4772" s="13" t="s">
        <v>11522</v>
      </c>
      <c r="C4772" s="13" t="s">
        <v>12039</v>
      </c>
      <c r="D4772" s="1608">
        <v>37.6</v>
      </c>
      <c r="E4772" s="210">
        <f>VLOOKUP(A4772,'Lead Sheet'!A:B,2,0)</f>
        <v>0</v>
      </c>
      <c r="F4772" s="1608">
        <f t="shared" si="74"/>
        <v>0</v>
      </c>
      <c r="G4772" s="1648">
        <v>25</v>
      </c>
      <c r="H4772" s="1648">
        <v>25</v>
      </c>
      <c r="I4772" s="1648"/>
      <c r="J4772" s="1650">
        <v>199726047120</v>
      </c>
    </row>
    <row r="4773" spans="1:10">
      <c r="A4773" s="13" t="s">
        <v>11600</v>
      </c>
      <c r="B4773" s="13" t="s">
        <v>11521</v>
      </c>
      <c r="C4773" s="13" t="s">
        <v>12040</v>
      </c>
      <c r="D4773" s="1608">
        <v>37.6</v>
      </c>
      <c r="E4773" s="210">
        <f>VLOOKUP(A4773,'Lead Sheet'!A:B,2,0)</f>
        <v>0</v>
      </c>
      <c r="F4773" s="1608">
        <f t="shared" si="74"/>
        <v>0</v>
      </c>
      <c r="G4773" s="1648">
        <v>25</v>
      </c>
      <c r="H4773" s="1648">
        <v>25</v>
      </c>
      <c r="I4773" s="1648"/>
      <c r="J4773" s="1650">
        <v>199726047137</v>
      </c>
    </row>
    <row r="4774" spans="1:10">
      <c r="A4774" s="13" t="s">
        <v>11600</v>
      </c>
      <c r="B4774" s="13" t="s">
        <v>11520</v>
      </c>
      <c r="C4774" s="13" t="s">
        <v>12041</v>
      </c>
      <c r="D4774" s="1608">
        <v>37.6</v>
      </c>
      <c r="E4774" s="210">
        <f>VLOOKUP(A4774,'Lead Sheet'!A:B,2,0)</f>
        <v>0</v>
      </c>
      <c r="F4774" s="1608">
        <f t="shared" si="74"/>
        <v>0</v>
      </c>
      <c r="G4774" s="1648">
        <v>25</v>
      </c>
      <c r="H4774" s="1648">
        <v>25</v>
      </c>
      <c r="I4774" s="1648"/>
      <c r="J4774" s="1650">
        <v>199726047144</v>
      </c>
    </row>
    <row r="4775" spans="1:10">
      <c r="A4775" s="13" t="s">
        <v>11600</v>
      </c>
      <c r="B4775" s="13" t="s">
        <v>11519</v>
      </c>
      <c r="C4775" s="13" t="s">
        <v>12042</v>
      </c>
      <c r="D4775" s="1608">
        <v>37.6</v>
      </c>
      <c r="E4775" s="210">
        <f>VLOOKUP(A4775,'Lead Sheet'!A:B,2,0)</f>
        <v>0</v>
      </c>
      <c r="F4775" s="1608">
        <f t="shared" si="74"/>
        <v>0</v>
      </c>
      <c r="G4775" s="1648">
        <v>25</v>
      </c>
      <c r="H4775" s="1648">
        <v>25</v>
      </c>
      <c r="I4775" s="1648"/>
      <c r="J4775" s="1650">
        <v>199726047151</v>
      </c>
    </row>
    <row r="4776" spans="1:10">
      <c r="A4776" s="13" t="s">
        <v>11600</v>
      </c>
      <c r="B4776" s="13" t="s">
        <v>11518</v>
      </c>
      <c r="C4776" s="13" t="s">
        <v>12043</v>
      </c>
      <c r="D4776" s="1608">
        <v>37.6</v>
      </c>
      <c r="E4776" s="210">
        <f>VLOOKUP(A4776,'Lead Sheet'!A:B,2,0)</f>
        <v>0</v>
      </c>
      <c r="F4776" s="1608">
        <f t="shared" si="74"/>
        <v>0</v>
      </c>
      <c r="G4776" s="1648">
        <v>25</v>
      </c>
      <c r="H4776" s="1648">
        <v>25</v>
      </c>
      <c r="I4776" s="1648"/>
      <c r="J4776" s="1650">
        <v>199726047168</v>
      </c>
    </row>
    <row r="4777" spans="1:10">
      <c r="A4777" s="13" t="s">
        <v>11600</v>
      </c>
      <c r="B4777" s="13" t="s">
        <v>11517</v>
      </c>
      <c r="C4777" s="13" t="s">
        <v>12044</v>
      </c>
      <c r="D4777" s="1608">
        <v>48.34</v>
      </c>
      <c r="E4777" s="210">
        <f>VLOOKUP(A4777,'Lead Sheet'!A:B,2,0)</f>
        <v>0</v>
      </c>
      <c r="F4777" s="1608">
        <f t="shared" si="74"/>
        <v>0</v>
      </c>
      <c r="G4777" s="1648">
        <v>25</v>
      </c>
      <c r="H4777" s="1648">
        <v>25</v>
      </c>
      <c r="I4777" s="1648"/>
      <c r="J4777" s="1650">
        <v>199726047175</v>
      </c>
    </row>
    <row r="4778" spans="1:10">
      <c r="A4778" s="13" t="s">
        <v>11600</v>
      </c>
      <c r="B4778" s="13" t="s">
        <v>11516</v>
      </c>
      <c r="C4778" s="13" t="s">
        <v>12045</v>
      </c>
      <c r="D4778" s="1608">
        <v>48.34</v>
      </c>
      <c r="E4778" s="210">
        <f>VLOOKUP(A4778,'Lead Sheet'!A:B,2,0)</f>
        <v>0</v>
      </c>
      <c r="F4778" s="1608">
        <f t="shared" si="74"/>
        <v>0</v>
      </c>
      <c r="G4778" s="1648">
        <v>25</v>
      </c>
      <c r="H4778" s="1648">
        <v>25</v>
      </c>
      <c r="I4778" s="1648"/>
      <c r="J4778" s="1650">
        <v>199726047182</v>
      </c>
    </row>
    <row r="4779" spans="1:10">
      <c r="A4779" s="13" t="s">
        <v>11600</v>
      </c>
      <c r="B4779" s="13" t="s">
        <v>11515</v>
      </c>
      <c r="C4779" s="13" t="s">
        <v>12046</v>
      </c>
      <c r="D4779" s="1608">
        <v>48.34</v>
      </c>
      <c r="E4779" s="210">
        <f>VLOOKUP(A4779,'Lead Sheet'!A:B,2,0)</f>
        <v>0</v>
      </c>
      <c r="F4779" s="1608">
        <f t="shared" si="74"/>
        <v>0</v>
      </c>
      <c r="G4779" s="1648">
        <v>25</v>
      </c>
      <c r="H4779" s="1648">
        <v>25</v>
      </c>
      <c r="I4779" s="1648"/>
      <c r="J4779" s="1650">
        <v>199726047199</v>
      </c>
    </row>
    <row r="4780" spans="1:10">
      <c r="A4780" s="13" t="s">
        <v>11600</v>
      </c>
      <c r="B4780" s="13" t="s">
        <v>11514</v>
      </c>
      <c r="C4780" s="13" t="s">
        <v>12047</v>
      </c>
      <c r="D4780" s="1608">
        <v>48.34</v>
      </c>
      <c r="E4780" s="210">
        <f>VLOOKUP(A4780,'Lead Sheet'!A:B,2,0)</f>
        <v>0</v>
      </c>
      <c r="F4780" s="1608">
        <f t="shared" si="74"/>
        <v>0</v>
      </c>
      <c r="G4780" s="1648">
        <v>25</v>
      </c>
      <c r="H4780" s="1648">
        <v>25</v>
      </c>
      <c r="I4780" s="1648"/>
      <c r="J4780" s="1650">
        <v>199726047205</v>
      </c>
    </row>
    <row r="4781" spans="1:10">
      <c r="A4781" s="13" t="s">
        <v>11600</v>
      </c>
      <c r="B4781" s="13" t="s">
        <v>11513</v>
      </c>
      <c r="C4781" s="13" t="s">
        <v>12048</v>
      </c>
      <c r="D4781" s="1608">
        <v>48.34</v>
      </c>
      <c r="E4781" s="210">
        <f>VLOOKUP(A4781,'Lead Sheet'!A:B,2,0)</f>
        <v>0</v>
      </c>
      <c r="F4781" s="1608">
        <f t="shared" si="74"/>
        <v>0</v>
      </c>
      <c r="G4781" s="1648">
        <v>25</v>
      </c>
      <c r="H4781" s="1648">
        <v>25</v>
      </c>
      <c r="I4781" s="1648"/>
      <c r="J4781" s="1650">
        <v>199726047212</v>
      </c>
    </row>
    <row r="4782" spans="1:10">
      <c r="A4782" s="13" t="s">
        <v>11600</v>
      </c>
      <c r="B4782" s="13" t="s">
        <v>11512</v>
      </c>
      <c r="C4782" s="13" t="s">
        <v>12049</v>
      </c>
      <c r="D4782" s="1608">
        <v>48.34</v>
      </c>
      <c r="E4782" s="210">
        <f>VLOOKUP(A4782,'Lead Sheet'!A:B,2,0)</f>
        <v>0</v>
      </c>
      <c r="F4782" s="1608">
        <f t="shared" si="74"/>
        <v>0</v>
      </c>
      <c r="G4782" s="1648">
        <v>25</v>
      </c>
      <c r="H4782" s="1648">
        <v>25</v>
      </c>
      <c r="I4782" s="1648"/>
      <c r="J4782" s="1650">
        <v>199726047229</v>
      </c>
    </row>
    <row r="4783" spans="1:10">
      <c r="A4783" s="13" t="s">
        <v>11600</v>
      </c>
      <c r="B4783" s="13" t="s">
        <v>11511</v>
      </c>
      <c r="C4783" s="13" t="s">
        <v>12050</v>
      </c>
      <c r="D4783" s="1608">
        <v>56.73</v>
      </c>
      <c r="E4783" s="210">
        <f>VLOOKUP(A4783,'Lead Sheet'!A:B,2,0)</f>
        <v>0</v>
      </c>
      <c r="F4783" s="1608">
        <f t="shared" si="74"/>
        <v>0</v>
      </c>
      <c r="G4783" s="1648">
        <v>12</v>
      </c>
      <c r="H4783" s="1648">
        <v>12</v>
      </c>
      <c r="I4783" s="1648"/>
      <c r="J4783" s="1650">
        <v>199726047236</v>
      </c>
    </row>
    <row r="4784" spans="1:10">
      <c r="A4784" s="13" t="s">
        <v>11600</v>
      </c>
      <c r="B4784" s="13" t="s">
        <v>11510</v>
      </c>
      <c r="C4784" s="13" t="s">
        <v>12051</v>
      </c>
      <c r="D4784" s="1608">
        <v>56.73</v>
      </c>
      <c r="E4784" s="210">
        <f>VLOOKUP(A4784,'Lead Sheet'!A:B,2,0)</f>
        <v>0</v>
      </c>
      <c r="F4784" s="1608">
        <f t="shared" si="74"/>
        <v>0</v>
      </c>
      <c r="G4784" s="1648">
        <v>12</v>
      </c>
      <c r="H4784" s="1648">
        <v>12</v>
      </c>
      <c r="I4784" s="1648"/>
      <c r="J4784" s="1650">
        <v>199726047243</v>
      </c>
    </row>
    <row r="4785" spans="1:10">
      <c r="A4785" s="13" t="s">
        <v>11600</v>
      </c>
      <c r="B4785" s="13" t="s">
        <v>11509</v>
      </c>
      <c r="C4785" s="13" t="s">
        <v>12052</v>
      </c>
      <c r="D4785" s="1608">
        <v>56.73</v>
      </c>
      <c r="E4785" s="210">
        <f>VLOOKUP(A4785,'Lead Sheet'!A:B,2,0)</f>
        <v>0</v>
      </c>
      <c r="F4785" s="1608">
        <f t="shared" si="74"/>
        <v>0</v>
      </c>
      <c r="G4785" s="1648">
        <v>12</v>
      </c>
      <c r="H4785" s="1648">
        <v>12</v>
      </c>
      <c r="I4785" s="1648"/>
      <c r="J4785" s="1650">
        <v>199726047250</v>
      </c>
    </row>
    <row r="4786" spans="1:10">
      <c r="A4786" s="13" t="s">
        <v>11600</v>
      </c>
      <c r="B4786" s="13" t="s">
        <v>11508</v>
      </c>
      <c r="C4786" s="13" t="s">
        <v>12053</v>
      </c>
      <c r="D4786" s="1608">
        <v>56.73</v>
      </c>
      <c r="E4786" s="210">
        <f>VLOOKUP(A4786,'Lead Sheet'!A:B,2,0)</f>
        <v>0</v>
      </c>
      <c r="F4786" s="1608">
        <f t="shared" si="74"/>
        <v>0</v>
      </c>
      <c r="G4786" s="1648">
        <v>12</v>
      </c>
      <c r="H4786" s="1648">
        <v>12</v>
      </c>
      <c r="I4786" s="1648"/>
      <c r="J4786" s="1650">
        <v>199726047267</v>
      </c>
    </row>
    <row r="4787" spans="1:10">
      <c r="A4787" s="13" t="s">
        <v>11600</v>
      </c>
      <c r="B4787" s="13" t="s">
        <v>11507</v>
      </c>
      <c r="C4787" s="13" t="s">
        <v>12054</v>
      </c>
      <c r="D4787" s="1608">
        <v>56.73</v>
      </c>
      <c r="E4787" s="210">
        <f>VLOOKUP(A4787,'Lead Sheet'!A:B,2,0)</f>
        <v>0</v>
      </c>
      <c r="F4787" s="1608">
        <f t="shared" si="74"/>
        <v>0</v>
      </c>
      <c r="G4787" s="1648">
        <v>12</v>
      </c>
      <c r="H4787" s="1648">
        <v>12</v>
      </c>
      <c r="I4787" s="1648"/>
      <c r="J4787" s="1650">
        <v>199726047274</v>
      </c>
    </row>
    <row r="4788" spans="1:10">
      <c r="A4788" s="13" t="s">
        <v>11600</v>
      </c>
      <c r="B4788" s="13" t="s">
        <v>11506</v>
      </c>
      <c r="C4788" s="13" t="s">
        <v>12055</v>
      </c>
      <c r="D4788" s="1608">
        <v>56.73</v>
      </c>
      <c r="E4788" s="210">
        <f>VLOOKUP(A4788,'Lead Sheet'!A:B,2,0)</f>
        <v>0</v>
      </c>
      <c r="F4788" s="1608">
        <f t="shared" si="74"/>
        <v>0</v>
      </c>
      <c r="G4788" s="1648">
        <v>12</v>
      </c>
      <c r="H4788" s="1648">
        <v>12</v>
      </c>
      <c r="I4788" s="1648"/>
      <c r="J4788" s="1650">
        <v>199726047281</v>
      </c>
    </row>
    <row r="4789" spans="1:10">
      <c r="A4789" s="13" t="s">
        <v>11600</v>
      </c>
      <c r="B4789" s="13" t="s">
        <v>11505</v>
      </c>
      <c r="C4789" s="13" t="s">
        <v>12056</v>
      </c>
      <c r="D4789" s="1608">
        <v>65.75</v>
      </c>
      <c r="E4789" s="210">
        <f>VLOOKUP(A4789,'Lead Sheet'!A:B,2,0)</f>
        <v>0</v>
      </c>
      <c r="F4789" s="1608">
        <f t="shared" si="74"/>
        <v>0</v>
      </c>
      <c r="G4789" s="1648">
        <v>12</v>
      </c>
      <c r="H4789" s="1648">
        <v>12</v>
      </c>
      <c r="I4789" s="1648"/>
      <c r="J4789" s="1650">
        <v>199726047298</v>
      </c>
    </row>
    <row r="4790" spans="1:10">
      <c r="A4790" s="13" t="s">
        <v>11600</v>
      </c>
      <c r="B4790" s="13" t="s">
        <v>11504</v>
      </c>
      <c r="C4790" s="13" t="s">
        <v>12057</v>
      </c>
      <c r="D4790" s="1608">
        <v>65.75</v>
      </c>
      <c r="E4790" s="210">
        <f>VLOOKUP(A4790,'Lead Sheet'!A:B,2,0)</f>
        <v>0</v>
      </c>
      <c r="F4790" s="1608">
        <f t="shared" si="74"/>
        <v>0</v>
      </c>
      <c r="G4790" s="1648">
        <v>12</v>
      </c>
      <c r="H4790" s="1648">
        <v>12</v>
      </c>
      <c r="I4790" s="1648"/>
      <c r="J4790" s="1650">
        <v>199726047304</v>
      </c>
    </row>
    <row r="4791" spans="1:10">
      <c r="A4791" s="13" t="s">
        <v>11600</v>
      </c>
      <c r="B4791" s="13" t="s">
        <v>11503</v>
      </c>
      <c r="C4791" s="13" t="s">
        <v>12058</v>
      </c>
      <c r="D4791" s="1608">
        <v>65.75</v>
      </c>
      <c r="E4791" s="210">
        <f>VLOOKUP(A4791,'Lead Sheet'!A:B,2,0)</f>
        <v>0</v>
      </c>
      <c r="F4791" s="1608">
        <f t="shared" si="74"/>
        <v>0</v>
      </c>
      <c r="G4791" s="1648">
        <v>12</v>
      </c>
      <c r="H4791" s="1648">
        <v>12</v>
      </c>
      <c r="I4791" s="1648"/>
      <c r="J4791" s="1650">
        <v>199726047311</v>
      </c>
    </row>
    <row r="4792" spans="1:10">
      <c r="A4792" s="13" t="s">
        <v>11600</v>
      </c>
      <c r="B4792" s="13" t="s">
        <v>11502</v>
      </c>
      <c r="C4792" s="13" t="s">
        <v>12059</v>
      </c>
      <c r="D4792" s="1608">
        <v>65.75</v>
      </c>
      <c r="E4792" s="210">
        <f>VLOOKUP(A4792,'Lead Sheet'!A:B,2,0)</f>
        <v>0</v>
      </c>
      <c r="F4792" s="1608">
        <f t="shared" si="74"/>
        <v>0</v>
      </c>
      <c r="G4792" s="1648">
        <v>12</v>
      </c>
      <c r="H4792" s="1648">
        <v>12</v>
      </c>
      <c r="I4792" s="1648"/>
      <c r="J4792" s="1650">
        <v>199726047328</v>
      </c>
    </row>
    <row r="4793" spans="1:10">
      <c r="A4793" s="13" t="s">
        <v>11600</v>
      </c>
      <c r="B4793" s="13" t="s">
        <v>11501</v>
      </c>
      <c r="C4793" s="13" t="s">
        <v>12060</v>
      </c>
      <c r="D4793" s="1608">
        <v>65.75</v>
      </c>
      <c r="E4793" s="210">
        <f>VLOOKUP(A4793,'Lead Sheet'!A:B,2,0)</f>
        <v>0</v>
      </c>
      <c r="F4793" s="1608">
        <f t="shared" si="74"/>
        <v>0</v>
      </c>
      <c r="G4793" s="1648">
        <v>12</v>
      </c>
      <c r="H4793" s="1648">
        <v>12</v>
      </c>
      <c r="I4793" s="1648"/>
      <c r="J4793" s="1650">
        <v>199726047335</v>
      </c>
    </row>
    <row r="4794" spans="1:10">
      <c r="A4794" s="13" t="s">
        <v>11600</v>
      </c>
      <c r="B4794" s="13" t="s">
        <v>11500</v>
      </c>
      <c r="C4794" s="13" t="s">
        <v>12061</v>
      </c>
      <c r="D4794" s="1608">
        <v>65.75</v>
      </c>
      <c r="E4794" s="210">
        <f>VLOOKUP(A4794,'Lead Sheet'!A:B,2,0)</f>
        <v>0</v>
      </c>
      <c r="F4794" s="1608">
        <f t="shared" si="74"/>
        <v>0</v>
      </c>
      <c r="G4794" s="1648">
        <v>12</v>
      </c>
      <c r="H4794" s="1648">
        <v>12</v>
      </c>
      <c r="I4794" s="1648"/>
      <c r="J4794" s="1650">
        <v>199726047342</v>
      </c>
    </row>
    <row r="4795" spans="1:10">
      <c r="A4795" s="13" t="s">
        <v>11600</v>
      </c>
      <c r="B4795" s="13" t="s">
        <v>11497</v>
      </c>
      <c r="C4795" s="13" t="s">
        <v>12062</v>
      </c>
      <c r="D4795" s="1608">
        <v>52.1</v>
      </c>
      <c r="E4795" s="210">
        <f>VLOOKUP(A4795,'Lead Sheet'!A:B,2,0)</f>
        <v>0</v>
      </c>
      <c r="F4795" s="1608">
        <f t="shared" si="74"/>
        <v>0</v>
      </c>
      <c r="G4795" s="1648">
        <v>25</v>
      </c>
      <c r="H4795" s="1648">
        <v>25</v>
      </c>
      <c r="I4795" s="1648"/>
      <c r="J4795" s="1650">
        <v>199726047359</v>
      </c>
    </row>
    <row r="4796" spans="1:10">
      <c r="A4796" s="13" t="s">
        <v>11600</v>
      </c>
      <c r="B4796" s="13" t="s">
        <v>11496</v>
      </c>
      <c r="C4796" s="13" t="s">
        <v>12063</v>
      </c>
      <c r="D4796" s="1608">
        <v>52.1</v>
      </c>
      <c r="E4796" s="210">
        <f>VLOOKUP(A4796,'Lead Sheet'!A:B,2,0)</f>
        <v>0</v>
      </c>
      <c r="F4796" s="1608">
        <f t="shared" si="74"/>
        <v>0</v>
      </c>
      <c r="G4796" s="1648">
        <v>25</v>
      </c>
      <c r="H4796" s="1648">
        <v>25</v>
      </c>
      <c r="I4796" s="1648"/>
      <c r="J4796" s="1650">
        <v>199726047366</v>
      </c>
    </row>
    <row r="4797" spans="1:10">
      <c r="A4797" s="13" t="s">
        <v>11600</v>
      </c>
      <c r="B4797" s="13" t="s">
        <v>11495</v>
      </c>
      <c r="C4797" s="13" t="s">
        <v>12064</v>
      </c>
      <c r="D4797" s="1608">
        <v>52.1</v>
      </c>
      <c r="E4797" s="210">
        <f>VLOOKUP(A4797,'Lead Sheet'!A:B,2,0)</f>
        <v>0</v>
      </c>
      <c r="F4797" s="1608">
        <f t="shared" si="74"/>
        <v>0</v>
      </c>
      <c r="G4797" s="1648">
        <v>25</v>
      </c>
      <c r="H4797" s="1648">
        <v>25</v>
      </c>
      <c r="I4797" s="1648"/>
      <c r="J4797" s="1650">
        <v>199726047373</v>
      </c>
    </row>
    <row r="4798" spans="1:10">
      <c r="A4798" s="13" t="s">
        <v>11600</v>
      </c>
      <c r="B4798" s="13" t="s">
        <v>11494</v>
      </c>
      <c r="C4798" s="13" t="s">
        <v>12065</v>
      </c>
      <c r="D4798" s="1608">
        <v>52.1</v>
      </c>
      <c r="E4798" s="210">
        <f>VLOOKUP(A4798,'Lead Sheet'!A:B,2,0)</f>
        <v>0</v>
      </c>
      <c r="F4798" s="1608">
        <f t="shared" si="74"/>
        <v>0</v>
      </c>
      <c r="G4798" s="1648">
        <v>25</v>
      </c>
      <c r="H4798" s="1648">
        <v>25</v>
      </c>
      <c r="I4798" s="1648"/>
      <c r="J4798" s="1650">
        <v>199726047380</v>
      </c>
    </row>
    <row r="4799" spans="1:10">
      <c r="A4799" s="13" t="s">
        <v>11600</v>
      </c>
      <c r="B4799" s="13" t="s">
        <v>11493</v>
      </c>
      <c r="C4799" s="13" t="s">
        <v>12066</v>
      </c>
      <c r="D4799" s="1608">
        <v>52.1</v>
      </c>
      <c r="E4799" s="210">
        <f>VLOOKUP(A4799,'Lead Sheet'!A:B,2,0)</f>
        <v>0</v>
      </c>
      <c r="F4799" s="1608">
        <f t="shared" si="74"/>
        <v>0</v>
      </c>
      <c r="G4799" s="1648">
        <v>25</v>
      </c>
      <c r="H4799" s="1648">
        <v>25</v>
      </c>
      <c r="I4799" s="1648"/>
      <c r="J4799" s="1650">
        <v>199726047397</v>
      </c>
    </row>
    <row r="4800" spans="1:10">
      <c r="A4800" s="13" t="s">
        <v>11600</v>
      </c>
      <c r="B4800" s="13" t="s">
        <v>11492</v>
      </c>
      <c r="C4800" s="13" t="s">
        <v>12067</v>
      </c>
      <c r="D4800" s="1608">
        <v>52.1</v>
      </c>
      <c r="E4800" s="210">
        <f>VLOOKUP(A4800,'Lead Sheet'!A:B,2,0)</f>
        <v>0</v>
      </c>
      <c r="F4800" s="1608">
        <f t="shared" si="74"/>
        <v>0</v>
      </c>
      <c r="G4800" s="1648">
        <v>25</v>
      </c>
      <c r="H4800" s="1648">
        <v>25</v>
      </c>
      <c r="I4800" s="1648"/>
      <c r="J4800" s="1650">
        <v>199726047403</v>
      </c>
    </row>
    <row r="4801" spans="1:10">
      <c r="A4801" s="13" t="s">
        <v>11600</v>
      </c>
      <c r="B4801" s="13" t="s">
        <v>11490</v>
      </c>
      <c r="C4801" s="13" t="s">
        <v>12068</v>
      </c>
      <c r="D4801" s="1608">
        <v>58.77</v>
      </c>
      <c r="E4801" s="210">
        <f>VLOOKUP(A4801,'Lead Sheet'!A:B,2,0)</f>
        <v>0</v>
      </c>
      <c r="F4801" s="1608">
        <f t="shared" si="74"/>
        <v>0</v>
      </c>
      <c r="G4801" s="1648">
        <v>25</v>
      </c>
      <c r="H4801" s="1648">
        <v>25</v>
      </c>
      <c r="I4801" s="1648"/>
      <c r="J4801" s="1650">
        <v>199726047410</v>
      </c>
    </row>
    <row r="4802" spans="1:10">
      <c r="A4802" s="13" t="s">
        <v>11600</v>
      </c>
      <c r="B4802" s="13" t="s">
        <v>11489</v>
      </c>
      <c r="C4802" s="13" t="s">
        <v>12069</v>
      </c>
      <c r="D4802" s="1608">
        <v>58.77</v>
      </c>
      <c r="E4802" s="210">
        <f>VLOOKUP(A4802,'Lead Sheet'!A:B,2,0)</f>
        <v>0</v>
      </c>
      <c r="F4802" s="1608">
        <f t="shared" si="74"/>
        <v>0</v>
      </c>
      <c r="G4802" s="1648">
        <v>25</v>
      </c>
      <c r="H4802" s="1648">
        <v>25</v>
      </c>
      <c r="I4802" s="1648"/>
      <c r="J4802" s="1650">
        <v>199726047427</v>
      </c>
    </row>
    <row r="4803" spans="1:10">
      <c r="A4803" s="13" t="s">
        <v>11600</v>
      </c>
      <c r="B4803" s="13" t="s">
        <v>11488</v>
      </c>
      <c r="C4803" s="13" t="s">
        <v>12070</v>
      </c>
      <c r="D4803" s="1608">
        <v>58.77</v>
      </c>
      <c r="E4803" s="210">
        <f>VLOOKUP(A4803,'Lead Sheet'!A:B,2,0)</f>
        <v>0</v>
      </c>
      <c r="F4803" s="1608">
        <f t="shared" ref="F4803:F4866" si="75">IFERROR(D4803*E4803,"NET")</f>
        <v>0</v>
      </c>
      <c r="G4803" s="1648">
        <v>25</v>
      </c>
      <c r="H4803" s="1648">
        <v>25</v>
      </c>
      <c r="I4803" s="1648"/>
      <c r="J4803" s="1650">
        <v>199726047434</v>
      </c>
    </row>
    <row r="4804" spans="1:10">
      <c r="A4804" s="13" t="s">
        <v>11600</v>
      </c>
      <c r="B4804" s="13" t="s">
        <v>11487</v>
      </c>
      <c r="C4804" s="13" t="s">
        <v>12071</v>
      </c>
      <c r="D4804" s="1608">
        <v>58.77</v>
      </c>
      <c r="E4804" s="210">
        <f>VLOOKUP(A4804,'Lead Sheet'!A:B,2,0)</f>
        <v>0</v>
      </c>
      <c r="F4804" s="1608">
        <f t="shared" si="75"/>
        <v>0</v>
      </c>
      <c r="G4804" s="1648">
        <v>25</v>
      </c>
      <c r="H4804" s="1648">
        <v>25</v>
      </c>
      <c r="I4804" s="1648"/>
      <c r="J4804" s="1650">
        <v>199726047441</v>
      </c>
    </row>
    <row r="4805" spans="1:10">
      <c r="A4805" s="13" t="s">
        <v>11600</v>
      </c>
      <c r="B4805" s="13" t="s">
        <v>11486</v>
      </c>
      <c r="C4805" s="13" t="s">
        <v>12072</v>
      </c>
      <c r="D4805" s="1608">
        <v>58.77</v>
      </c>
      <c r="E4805" s="210">
        <f>VLOOKUP(A4805,'Lead Sheet'!A:B,2,0)</f>
        <v>0</v>
      </c>
      <c r="F4805" s="1608">
        <f t="shared" si="75"/>
        <v>0</v>
      </c>
      <c r="G4805" s="1648">
        <v>25</v>
      </c>
      <c r="H4805" s="1648">
        <v>25</v>
      </c>
      <c r="I4805" s="1648"/>
      <c r="J4805" s="1650">
        <v>199726047458</v>
      </c>
    </row>
    <row r="4806" spans="1:10">
      <c r="A4806" s="13" t="s">
        <v>11600</v>
      </c>
      <c r="B4806" s="13" t="s">
        <v>11485</v>
      </c>
      <c r="C4806" s="13" t="s">
        <v>12073</v>
      </c>
      <c r="D4806" s="1608">
        <v>58.77</v>
      </c>
      <c r="E4806" s="210">
        <f>VLOOKUP(A4806,'Lead Sheet'!A:B,2,0)</f>
        <v>0</v>
      </c>
      <c r="F4806" s="1608">
        <f t="shared" si="75"/>
        <v>0</v>
      </c>
      <c r="G4806" s="1648">
        <v>25</v>
      </c>
      <c r="H4806" s="1648">
        <v>25</v>
      </c>
      <c r="I4806" s="1648"/>
      <c r="J4806" s="1650">
        <v>199726047465</v>
      </c>
    </row>
    <row r="4807" spans="1:10">
      <c r="A4807" s="13" t="s">
        <v>11600</v>
      </c>
      <c r="B4807" s="13" t="s">
        <v>11483</v>
      </c>
      <c r="C4807" s="13" t="s">
        <v>12074</v>
      </c>
      <c r="D4807" s="1608">
        <v>67.540000000000006</v>
      </c>
      <c r="E4807" s="210">
        <f>VLOOKUP(A4807,'Lead Sheet'!A:B,2,0)</f>
        <v>0</v>
      </c>
      <c r="F4807" s="1608">
        <f t="shared" si="75"/>
        <v>0</v>
      </c>
      <c r="G4807" s="1648">
        <v>25</v>
      </c>
      <c r="H4807" s="1648">
        <v>25</v>
      </c>
      <c r="I4807" s="1648"/>
      <c r="J4807" s="1650">
        <v>199726047472</v>
      </c>
    </row>
    <row r="4808" spans="1:10">
      <c r="A4808" s="13" t="s">
        <v>11600</v>
      </c>
      <c r="B4808" s="13" t="s">
        <v>11482</v>
      </c>
      <c r="C4808" s="13" t="s">
        <v>12075</v>
      </c>
      <c r="D4808" s="1608">
        <v>67.540000000000006</v>
      </c>
      <c r="E4808" s="210">
        <f>VLOOKUP(A4808,'Lead Sheet'!A:B,2,0)</f>
        <v>0</v>
      </c>
      <c r="F4808" s="1608">
        <f t="shared" si="75"/>
        <v>0</v>
      </c>
      <c r="G4808" s="1648">
        <v>25</v>
      </c>
      <c r="H4808" s="1648">
        <v>25</v>
      </c>
      <c r="I4808" s="1648"/>
      <c r="J4808" s="1650">
        <v>199726047489</v>
      </c>
    </row>
    <row r="4809" spans="1:10">
      <c r="A4809" s="13" t="s">
        <v>11600</v>
      </c>
      <c r="B4809" s="13" t="s">
        <v>11481</v>
      </c>
      <c r="C4809" s="13" t="s">
        <v>12076</v>
      </c>
      <c r="D4809" s="1608">
        <v>67.540000000000006</v>
      </c>
      <c r="E4809" s="210">
        <f>VLOOKUP(A4809,'Lead Sheet'!A:B,2,0)</f>
        <v>0</v>
      </c>
      <c r="F4809" s="1608">
        <f t="shared" si="75"/>
        <v>0</v>
      </c>
      <c r="G4809" s="1648">
        <v>25</v>
      </c>
      <c r="H4809" s="1648">
        <v>25</v>
      </c>
      <c r="I4809" s="1648"/>
      <c r="J4809" s="1650">
        <v>199726047496</v>
      </c>
    </row>
    <row r="4810" spans="1:10">
      <c r="A4810" s="13" t="s">
        <v>11600</v>
      </c>
      <c r="B4810" s="13" t="s">
        <v>11480</v>
      </c>
      <c r="C4810" s="13" t="s">
        <v>12077</v>
      </c>
      <c r="D4810" s="1608">
        <v>67.540000000000006</v>
      </c>
      <c r="E4810" s="210">
        <f>VLOOKUP(A4810,'Lead Sheet'!A:B,2,0)</f>
        <v>0</v>
      </c>
      <c r="F4810" s="1608">
        <f t="shared" si="75"/>
        <v>0</v>
      </c>
      <c r="G4810" s="1648">
        <v>10</v>
      </c>
      <c r="H4810" s="1648">
        <v>10</v>
      </c>
      <c r="I4810" s="1648"/>
      <c r="J4810" s="1650">
        <v>199726047502</v>
      </c>
    </row>
    <row r="4811" spans="1:10">
      <c r="A4811" s="13" t="s">
        <v>11600</v>
      </c>
      <c r="B4811" s="13" t="s">
        <v>11479</v>
      </c>
      <c r="C4811" s="13" t="s">
        <v>12078</v>
      </c>
      <c r="D4811" s="1608">
        <v>67.540000000000006</v>
      </c>
      <c r="E4811" s="210">
        <f>VLOOKUP(A4811,'Lead Sheet'!A:B,2,0)</f>
        <v>0</v>
      </c>
      <c r="F4811" s="1608">
        <f t="shared" si="75"/>
        <v>0</v>
      </c>
      <c r="G4811" s="1648">
        <v>25</v>
      </c>
      <c r="H4811" s="1648">
        <v>25</v>
      </c>
      <c r="I4811" s="1648"/>
      <c r="J4811" s="1650">
        <v>199726047519</v>
      </c>
    </row>
    <row r="4812" spans="1:10">
      <c r="A4812" s="13" t="s">
        <v>11600</v>
      </c>
      <c r="B4812" s="13" t="s">
        <v>11478</v>
      </c>
      <c r="C4812" s="13" t="s">
        <v>12079</v>
      </c>
      <c r="D4812" s="1608">
        <v>67.540000000000006</v>
      </c>
      <c r="E4812" s="210">
        <f>VLOOKUP(A4812,'Lead Sheet'!A:B,2,0)</f>
        <v>0</v>
      </c>
      <c r="F4812" s="1608">
        <f t="shared" si="75"/>
        <v>0</v>
      </c>
      <c r="G4812" s="1648">
        <v>25</v>
      </c>
      <c r="H4812" s="1648">
        <v>25</v>
      </c>
      <c r="I4812" s="1648"/>
      <c r="J4812" s="1650">
        <v>199726047526</v>
      </c>
    </row>
    <row r="4813" spans="1:10">
      <c r="A4813" s="13" t="s">
        <v>11600</v>
      </c>
      <c r="B4813" s="13" t="s">
        <v>11476</v>
      </c>
      <c r="C4813" s="13" t="s">
        <v>12080</v>
      </c>
      <c r="D4813" s="1608">
        <v>76.36</v>
      </c>
      <c r="E4813" s="210">
        <f>VLOOKUP(A4813,'Lead Sheet'!A:B,2,0)</f>
        <v>0</v>
      </c>
      <c r="F4813" s="1608">
        <f t="shared" si="75"/>
        <v>0</v>
      </c>
      <c r="G4813" s="1648">
        <v>25</v>
      </c>
      <c r="H4813" s="1648">
        <v>25</v>
      </c>
      <c r="I4813" s="1648"/>
      <c r="J4813" s="1650">
        <v>199726047533</v>
      </c>
    </row>
    <row r="4814" spans="1:10">
      <c r="A4814" s="13" t="s">
        <v>11600</v>
      </c>
      <c r="B4814" s="13" t="s">
        <v>11475</v>
      </c>
      <c r="C4814" s="13" t="s">
        <v>12081</v>
      </c>
      <c r="D4814" s="1608">
        <v>76.36</v>
      </c>
      <c r="E4814" s="210">
        <f>VLOOKUP(A4814,'Lead Sheet'!A:B,2,0)</f>
        <v>0</v>
      </c>
      <c r="F4814" s="1608">
        <f t="shared" si="75"/>
        <v>0</v>
      </c>
      <c r="G4814" s="1648">
        <v>25</v>
      </c>
      <c r="H4814" s="1648">
        <v>25</v>
      </c>
      <c r="I4814" s="1648"/>
      <c r="J4814" s="1650">
        <v>199726047540</v>
      </c>
    </row>
    <row r="4815" spans="1:10">
      <c r="A4815" s="13" t="s">
        <v>11600</v>
      </c>
      <c r="B4815" s="13" t="s">
        <v>11474</v>
      </c>
      <c r="C4815" s="13" t="s">
        <v>12082</v>
      </c>
      <c r="D4815" s="1608">
        <v>76.36</v>
      </c>
      <c r="E4815" s="210">
        <f>VLOOKUP(A4815,'Lead Sheet'!A:B,2,0)</f>
        <v>0</v>
      </c>
      <c r="F4815" s="1608">
        <f t="shared" si="75"/>
        <v>0</v>
      </c>
      <c r="G4815" s="1648">
        <v>25</v>
      </c>
      <c r="H4815" s="1648">
        <v>25</v>
      </c>
      <c r="I4815" s="1648"/>
      <c r="J4815" s="1650">
        <v>199726047557</v>
      </c>
    </row>
    <row r="4816" spans="1:10">
      <c r="A4816" s="13" t="s">
        <v>11600</v>
      </c>
      <c r="B4816" s="13" t="s">
        <v>11473</v>
      </c>
      <c r="C4816" s="13" t="s">
        <v>12083</v>
      </c>
      <c r="D4816" s="1608">
        <v>76.36</v>
      </c>
      <c r="E4816" s="210">
        <f>VLOOKUP(A4816,'Lead Sheet'!A:B,2,0)</f>
        <v>0</v>
      </c>
      <c r="F4816" s="1608">
        <f t="shared" si="75"/>
        <v>0</v>
      </c>
      <c r="G4816" s="1648">
        <v>25</v>
      </c>
      <c r="H4816" s="1648">
        <v>25</v>
      </c>
      <c r="I4816" s="1648"/>
      <c r="J4816" s="1650">
        <v>199726047564</v>
      </c>
    </row>
    <row r="4817" spans="1:10">
      <c r="A4817" s="13" t="s">
        <v>11600</v>
      </c>
      <c r="B4817" s="13" t="s">
        <v>11472</v>
      </c>
      <c r="C4817" s="13" t="s">
        <v>12084</v>
      </c>
      <c r="D4817" s="1608">
        <v>76.36</v>
      </c>
      <c r="E4817" s="210">
        <f>VLOOKUP(A4817,'Lead Sheet'!A:B,2,0)</f>
        <v>0</v>
      </c>
      <c r="F4817" s="1608">
        <f t="shared" si="75"/>
        <v>0</v>
      </c>
      <c r="G4817" s="1648">
        <v>25</v>
      </c>
      <c r="H4817" s="1648">
        <v>25</v>
      </c>
      <c r="I4817" s="1648"/>
      <c r="J4817" s="1650">
        <v>199726047571</v>
      </c>
    </row>
    <row r="4818" spans="1:10">
      <c r="A4818" s="13" t="s">
        <v>11600</v>
      </c>
      <c r="B4818" s="13" t="s">
        <v>11471</v>
      </c>
      <c r="C4818" s="13" t="s">
        <v>12085</v>
      </c>
      <c r="D4818" s="1608">
        <v>76.36</v>
      </c>
      <c r="E4818" s="210">
        <f>VLOOKUP(A4818,'Lead Sheet'!A:B,2,0)</f>
        <v>0</v>
      </c>
      <c r="F4818" s="1608">
        <f t="shared" si="75"/>
        <v>0</v>
      </c>
      <c r="G4818" s="1648">
        <v>25</v>
      </c>
      <c r="H4818" s="1648">
        <v>25</v>
      </c>
      <c r="I4818" s="1648"/>
      <c r="J4818" s="1650">
        <v>199726047588</v>
      </c>
    </row>
    <row r="4819" spans="1:10">
      <c r="A4819" s="13" t="s">
        <v>11600</v>
      </c>
      <c r="B4819" s="13" t="s">
        <v>11469</v>
      </c>
      <c r="C4819" s="13" t="s">
        <v>12086</v>
      </c>
      <c r="D4819" s="1608">
        <v>85.13</v>
      </c>
      <c r="E4819" s="210">
        <f>VLOOKUP(A4819,'Lead Sheet'!A:B,2,0)</f>
        <v>0</v>
      </c>
      <c r="F4819" s="1608">
        <f t="shared" si="75"/>
        <v>0</v>
      </c>
      <c r="G4819" s="1648">
        <v>25</v>
      </c>
      <c r="H4819" s="1648">
        <v>25</v>
      </c>
      <c r="I4819" s="1648"/>
      <c r="J4819" s="1650">
        <v>199726047595</v>
      </c>
    </row>
    <row r="4820" spans="1:10">
      <c r="A4820" s="13" t="s">
        <v>11600</v>
      </c>
      <c r="B4820" s="13" t="s">
        <v>11468</v>
      </c>
      <c r="C4820" s="13" t="s">
        <v>12087</v>
      </c>
      <c r="D4820" s="1608">
        <v>85.13</v>
      </c>
      <c r="E4820" s="210">
        <f>VLOOKUP(A4820,'Lead Sheet'!A:B,2,0)</f>
        <v>0</v>
      </c>
      <c r="F4820" s="1608">
        <f t="shared" si="75"/>
        <v>0</v>
      </c>
      <c r="G4820" s="1648">
        <v>25</v>
      </c>
      <c r="H4820" s="1648">
        <v>25</v>
      </c>
      <c r="I4820" s="1648"/>
      <c r="J4820" s="1650">
        <v>199726047601</v>
      </c>
    </row>
    <row r="4821" spans="1:10">
      <c r="A4821" s="13" t="s">
        <v>11600</v>
      </c>
      <c r="B4821" s="13" t="s">
        <v>11467</v>
      </c>
      <c r="C4821" s="13" t="s">
        <v>12088</v>
      </c>
      <c r="D4821" s="1608">
        <v>85.13</v>
      </c>
      <c r="E4821" s="210">
        <f>VLOOKUP(A4821,'Lead Sheet'!A:B,2,0)</f>
        <v>0</v>
      </c>
      <c r="F4821" s="1608">
        <f t="shared" si="75"/>
        <v>0</v>
      </c>
      <c r="G4821" s="1648">
        <v>25</v>
      </c>
      <c r="H4821" s="1648">
        <v>25</v>
      </c>
      <c r="I4821" s="1648"/>
      <c r="J4821" s="1650">
        <v>199726047618</v>
      </c>
    </row>
    <row r="4822" spans="1:10">
      <c r="A4822" s="13" t="s">
        <v>11600</v>
      </c>
      <c r="B4822" s="13" t="s">
        <v>11466</v>
      </c>
      <c r="C4822" s="13" t="s">
        <v>12089</v>
      </c>
      <c r="D4822" s="1608">
        <v>85.13</v>
      </c>
      <c r="E4822" s="210">
        <f>VLOOKUP(A4822,'Lead Sheet'!A:B,2,0)</f>
        <v>0</v>
      </c>
      <c r="F4822" s="1608">
        <f t="shared" si="75"/>
        <v>0</v>
      </c>
      <c r="G4822" s="1648">
        <v>25</v>
      </c>
      <c r="H4822" s="1648">
        <v>25</v>
      </c>
      <c r="I4822" s="1648"/>
      <c r="J4822" s="1650">
        <v>199726047625</v>
      </c>
    </row>
    <row r="4823" spans="1:10">
      <c r="A4823" s="13" t="s">
        <v>11600</v>
      </c>
      <c r="B4823" s="13" t="s">
        <v>11465</v>
      </c>
      <c r="C4823" s="13" t="s">
        <v>12090</v>
      </c>
      <c r="D4823" s="1608">
        <v>85.13</v>
      </c>
      <c r="E4823" s="210">
        <f>VLOOKUP(A4823,'Lead Sheet'!A:B,2,0)</f>
        <v>0</v>
      </c>
      <c r="F4823" s="1608">
        <f t="shared" si="75"/>
        <v>0</v>
      </c>
      <c r="G4823" s="1648">
        <v>25</v>
      </c>
      <c r="H4823" s="1648">
        <v>25</v>
      </c>
      <c r="I4823" s="1648"/>
      <c r="J4823" s="1650">
        <v>199726047632</v>
      </c>
    </row>
    <row r="4824" spans="1:10">
      <c r="A4824" s="13" t="s">
        <v>11600</v>
      </c>
      <c r="B4824" s="13" t="s">
        <v>11464</v>
      </c>
      <c r="C4824" s="13" t="s">
        <v>12091</v>
      </c>
      <c r="D4824" s="1608">
        <v>85.13</v>
      </c>
      <c r="E4824" s="210">
        <f>VLOOKUP(A4824,'Lead Sheet'!A:B,2,0)</f>
        <v>0</v>
      </c>
      <c r="F4824" s="1608">
        <f t="shared" si="75"/>
        <v>0</v>
      </c>
      <c r="G4824" s="1648">
        <v>25</v>
      </c>
      <c r="H4824" s="1648">
        <v>25</v>
      </c>
      <c r="I4824" s="1648"/>
      <c r="J4824" s="1650">
        <v>199726047649</v>
      </c>
    </row>
    <row r="4825" spans="1:10">
      <c r="A4825" s="13" t="s">
        <v>11600</v>
      </c>
      <c r="B4825" s="13" t="s">
        <v>11462</v>
      </c>
      <c r="C4825" s="13" t="s">
        <v>12092</v>
      </c>
      <c r="D4825" s="1608">
        <v>103.03</v>
      </c>
      <c r="E4825" s="210">
        <f>VLOOKUP(A4825,'Lead Sheet'!A:B,2,0)</f>
        <v>0</v>
      </c>
      <c r="F4825" s="1608">
        <f t="shared" si="75"/>
        <v>0</v>
      </c>
      <c r="G4825" s="1648">
        <v>25</v>
      </c>
      <c r="H4825" s="1648">
        <v>25</v>
      </c>
      <c r="I4825" s="1648"/>
      <c r="J4825" s="1650">
        <v>199726047656</v>
      </c>
    </row>
    <row r="4826" spans="1:10">
      <c r="A4826" s="13" t="s">
        <v>11600</v>
      </c>
      <c r="B4826" s="13" t="s">
        <v>11461</v>
      </c>
      <c r="C4826" s="13" t="s">
        <v>12093</v>
      </c>
      <c r="D4826" s="1608">
        <v>103.03</v>
      </c>
      <c r="E4826" s="210">
        <f>VLOOKUP(A4826,'Lead Sheet'!A:B,2,0)</f>
        <v>0</v>
      </c>
      <c r="F4826" s="1608">
        <f t="shared" si="75"/>
        <v>0</v>
      </c>
      <c r="G4826" s="1648">
        <v>25</v>
      </c>
      <c r="H4826" s="1648">
        <v>25</v>
      </c>
      <c r="I4826" s="1648"/>
      <c r="J4826" s="1650">
        <v>199726047663</v>
      </c>
    </row>
    <row r="4827" spans="1:10">
      <c r="A4827" s="13" t="s">
        <v>11600</v>
      </c>
      <c r="B4827" s="13" t="s">
        <v>11460</v>
      </c>
      <c r="C4827" s="13" t="s">
        <v>12094</v>
      </c>
      <c r="D4827" s="1608">
        <v>103.03</v>
      </c>
      <c r="E4827" s="210">
        <f>VLOOKUP(A4827,'Lead Sheet'!A:B,2,0)</f>
        <v>0</v>
      </c>
      <c r="F4827" s="1608">
        <f t="shared" si="75"/>
        <v>0</v>
      </c>
      <c r="G4827" s="1648">
        <v>25</v>
      </c>
      <c r="H4827" s="1648">
        <v>25</v>
      </c>
      <c r="I4827" s="1648"/>
      <c r="J4827" s="1650">
        <v>199726047670</v>
      </c>
    </row>
    <row r="4828" spans="1:10">
      <c r="A4828" s="13" t="s">
        <v>11600</v>
      </c>
      <c r="B4828" s="13" t="s">
        <v>11459</v>
      </c>
      <c r="C4828" s="13" t="s">
        <v>12095</v>
      </c>
      <c r="D4828" s="1608">
        <v>103.03</v>
      </c>
      <c r="E4828" s="210">
        <f>VLOOKUP(A4828,'Lead Sheet'!A:B,2,0)</f>
        <v>0</v>
      </c>
      <c r="F4828" s="1608">
        <f t="shared" si="75"/>
        <v>0</v>
      </c>
      <c r="G4828" s="1648">
        <v>25</v>
      </c>
      <c r="H4828" s="1648">
        <v>25</v>
      </c>
      <c r="I4828" s="1648"/>
      <c r="J4828" s="1650">
        <v>199726047687</v>
      </c>
    </row>
    <row r="4829" spans="1:10">
      <c r="A4829" s="13" t="s">
        <v>11600</v>
      </c>
      <c r="B4829" s="13" t="s">
        <v>11458</v>
      </c>
      <c r="C4829" s="13" t="s">
        <v>12096</v>
      </c>
      <c r="D4829" s="1608">
        <v>103.03</v>
      </c>
      <c r="E4829" s="210">
        <f>VLOOKUP(A4829,'Lead Sheet'!A:B,2,0)</f>
        <v>0</v>
      </c>
      <c r="F4829" s="1608">
        <f t="shared" si="75"/>
        <v>0</v>
      </c>
      <c r="G4829" s="1648">
        <v>25</v>
      </c>
      <c r="H4829" s="1648">
        <v>25</v>
      </c>
      <c r="I4829" s="1648"/>
      <c r="J4829" s="1650">
        <v>199726047694</v>
      </c>
    </row>
    <row r="4830" spans="1:10">
      <c r="A4830" s="13" t="s">
        <v>11600</v>
      </c>
      <c r="B4830" s="13" t="s">
        <v>11457</v>
      </c>
      <c r="C4830" s="13" t="s">
        <v>12097</v>
      </c>
      <c r="D4830" s="1608">
        <v>103.03</v>
      </c>
      <c r="E4830" s="210">
        <f>VLOOKUP(A4830,'Lead Sheet'!A:B,2,0)</f>
        <v>0</v>
      </c>
      <c r="F4830" s="1608">
        <f t="shared" si="75"/>
        <v>0</v>
      </c>
      <c r="G4830" s="1648">
        <v>25</v>
      </c>
      <c r="H4830" s="1648">
        <v>25</v>
      </c>
      <c r="I4830" s="1648"/>
      <c r="J4830" s="1650">
        <v>199726047700</v>
      </c>
    </row>
    <row r="4831" spans="1:10">
      <c r="A4831" s="13" t="s">
        <v>11600</v>
      </c>
      <c r="B4831" s="13" t="s">
        <v>11455</v>
      </c>
      <c r="C4831" s="13" t="s">
        <v>12098</v>
      </c>
      <c r="D4831" s="1608">
        <v>120.93</v>
      </c>
      <c r="E4831" s="210">
        <f>VLOOKUP(A4831,'Lead Sheet'!A:B,2,0)</f>
        <v>0</v>
      </c>
      <c r="F4831" s="1608">
        <f t="shared" si="75"/>
        <v>0</v>
      </c>
      <c r="G4831" s="1648">
        <v>12</v>
      </c>
      <c r="H4831" s="1648">
        <v>12</v>
      </c>
      <c r="I4831" s="1648"/>
      <c r="J4831" s="1650">
        <v>199726047717</v>
      </c>
    </row>
    <row r="4832" spans="1:10">
      <c r="A4832" s="13" t="s">
        <v>11600</v>
      </c>
      <c r="B4832" s="13" t="s">
        <v>11454</v>
      </c>
      <c r="C4832" s="13" t="s">
        <v>12099</v>
      </c>
      <c r="D4832" s="1608">
        <v>120.93</v>
      </c>
      <c r="E4832" s="210">
        <f>VLOOKUP(A4832,'Lead Sheet'!A:B,2,0)</f>
        <v>0</v>
      </c>
      <c r="F4832" s="1608">
        <f t="shared" si="75"/>
        <v>0</v>
      </c>
      <c r="G4832" s="1648">
        <v>12</v>
      </c>
      <c r="H4832" s="1648">
        <v>12</v>
      </c>
      <c r="I4832" s="1648"/>
      <c r="J4832" s="1650">
        <v>199726047724</v>
      </c>
    </row>
    <row r="4833" spans="1:10">
      <c r="A4833" s="13" t="s">
        <v>11600</v>
      </c>
      <c r="B4833" s="13" t="s">
        <v>11453</v>
      </c>
      <c r="C4833" s="13" t="s">
        <v>12100</v>
      </c>
      <c r="D4833" s="1608">
        <v>120.93</v>
      </c>
      <c r="E4833" s="210">
        <f>VLOOKUP(A4833,'Lead Sheet'!A:B,2,0)</f>
        <v>0</v>
      </c>
      <c r="F4833" s="1608">
        <f t="shared" si="75"/>
        <v>0</v>
      </c>
      <c r="G4833" s="1648">
        <v>12</v>
      </c>
      <c r="H4833" s="1648">
        <v>12</v>
      </c>
      <c r="I4833" s="1648"/>
      <c r="J4833" s="1650">
        <v>199726047731</v>
      </c>
    </row>
    <row r="4834" spans="1:10">
      <c r="A4834" s="13" t="s">
        <v>11600</v>
      </c>
      <c r="B4834" s="13" t="s">
        <v>11452</v>
      </c>
      <c r="C4834" s="13" t="s">
        <v>12101</v>
      </c>
      <c r="D4834" s="1608">
        <v>120.93</v>
      </c>
      <c r="E4834" s="210">
        <f>VLOOKUP(A4834,'Lead Sheet'!A:B,2,0)</f>
        <v>0</v>
      </c>
      <c r="F4834" s="1608">
        <f t="shared" si="75"/>
        <v>0</v>
      </c>
      <c r="G4834" s="1648">
        <v>12</v>
      </c>
      <c r="H4834" s="1648">
        <v>12</v>
      </c>
      <c r="I4834" s="1648"/>
      <c r="J4834" s="1650">
        <v>199726047748</v>
      </c>
    </row>
    <row r="4835" spans="1:10">
      <c r="A4835" s="13" t="s">
        <v>11600</v>
      </c>
      <c r="B4835" s="13" t="s">
        <v>11451</v>
      </c>
      <c r="C4835" s="13" t="s">
        <v>12102</v>
      </c>
      <c r="D4835" s="1608">
        <v>120.93</v>
      </c>
      <c r="E4835" s="210">
        <f>VLOOKUP(A4835,'Lead Sheet'!A:B,2,0)</f>
        <v>0</v>
      </c>
      <c r="F4835" s="1608">
        <f t="shared" si="75"/>
        <v>0</v>
      </c>
      <c r="G4835" s="1648">
        <v>12</v>
      </c>
      <c r="H4835" s="1648">
        <v>12</v>
      </c>
      <c r="I4835" s="1648"/>
      <c r="J4835" s="1650">
        <v>199726047755</v>
      </c>
    </row>
    <row r="4836" spans="1:10">
      <c r="A4836" s="13" t="s">
        <v>11600</v>
      </c>
      <c r="B4836" s="13" t="s">
        <v>11450</v>
      </c>
      <c r="C4836" s="13" t="s">
        <v>12103</v>
      </c>
      <c r="D4836" s="1608">
        <v>120.93</v>
      </c>
      <c r="E4836" s="210">
        <f>VLOOKUP(A4836,'Lead Sheet'!A:B,2,0)</f>
        <v>0</v>
      </c>
      <c r="F4836" s="1608">
        <f t="shared" si="75"/>
        <v>0</v>
      </c>
      <c r="G4836" s="1648">
        <v>12</v>
      </c>
      <c r="H4836" s="1648">
        <v>12</v>
      </c>
      <c r="I4836" s="1648"/>
      <c r="J4836" s="1650">
        <v>199726047762</v>
      </c>
    </row>
    <row r="4837" spans="1:10">
      <c r="A4837" s="13" t="s">
        <v>11600</v>
      </c>
      <c r="B4837" s="13" t="s">
        <v>11448</v>
      </c>
      <c r="C4837" s="13" t="s">
        <v>12104</v>
      </c>
      <c r="D4837" s="1608">
        <v>139.08000000000001</v>
      </c>
      <c r="E4837" s="210">
        <f>VLOOKUP(A4837,'Lead Sheet'!A:B,2,0)</f>
        <v>0</v>
      </c>
      <c r="F4837" s="1608">
        <f t="shared" si="75"/>
        <v>0</v>
      </c>
      <c r="G4837" s="1648">
        <v>12</v>
      </c>
      <c r="H4837" s="1648">
        <v>12</v>
      </c>
      <c r="I4837" s="1648"/>
      <c r="J4837" s="1650">
        <v>199726047779</v>
      </c>
    </row>
    <row r="4838" spans="1:10">
      <c r="A4838" s="13" t="s">
        <v>11600</v>
      </c>
      <c r="B4838" s="13" t="s">
        <v>11446</v>
      </c>
      <c r="C4838" s="13" t="s">
        <v>12105</v>
      </c>
      <c r="D4838" s="1608">
        <v>139.08000000000001</v>
      </c>
      <c r="E4838" s="210">
        <f>VLOOKUP(A4838,'Lead Sheet'!A:B,2,0)</f>
        <v>0</v>
      </c>
      <c r="F4838" s="1608">
        <f t="shared" si="75"/>
        <v>0</v>
      </c>
      <c r="G4838" s="1648">
        <v>12</v>
      </c>
      <c r="H4838" s="1648">
        <v>12</v>
      </c>
      <c r="I4838" s="1648"/>
      <c r="J4838" s="1650">
        <v>199726047786</v>
      </c>
    </row>
    <row r="4839" spans="1:10">
      <c r="A4839" s="13" t="s">
        <v>11600</v>
      </c>
      <c r="B4839" s="13" t="s">
        <v>11444</v>
      </c>
      <c r="C4839" s="13" t="s">
        <v>12106</v>
      </c>
      <c r="D4839" s="1608">
        <v>139.08000000000001</v>
      </c>
      <c r="E4839" s="210">
        <f>VLOOKUP(A4839,'Lead Sheet'!A:B,2,0)</f>
        <v>0</v>
      </c>
      <c r="F4839" s="1608">
        <f t="shared" si="75"/>
        <v>0</v>
      </c>
      <c r="G4839" s="1648">
        <v>12</v>
      </c>
      <c r="H4839" s="1648">
        <v>12</v>
      </c>
      <c r="I4839" s="1648"/>
      <c r="J4839" s="1650">
        <v>199726047793</v>
      </c>
    </row>
    <row r="4840" spans="1:10">
      <c r="A4840" s="13" t="s">
        <v>11600</v>
      </c>
      <c r="B4840" s="13" t="s">
        <v>11442</v>
      </c>
      <c r="C4840" s="13" t="s">
        <v>12107</v>
      </c>
      <c r="D4840" s="1608">
        <v>139.08000000000001</v>
      </c>
      <c r="E4840" s="210">
        <f>VLOOKUP(A4840,'Lead Sheet'!A:B,2,0)</f>
        <v>0</v>
      </c>
      <c r="F4840" s="1608">
        <f t="shared" si="75"/>
        <v>0</v>
      </c>
      <c r="G4840" s="1648">
        <v>12</v>
      </c>
      <c r="H4840" s="1648">
        <v>12</v>
      </c>
      <c r="I4840" s="1648"/>
      <c r="J4840" s="1650">
        <v>199726047809</v>
      </c>
    </row>
    <row r="4841" spans="1:10">
      <c r="A4841" s="13" t="s">
        <v>11600</v>
      </c>
      <c r="B4841" s="13" t="s">
        <v>11440</v>
      </c>
      <c r="C4841" s="13" t="s">
        <v>12108</v>
      </c>
      <c r="D4841" s="1608">
        <v>139.08000000000001</v>
      </c>
      <c r="E4841" s="210">
        <f>VLOOKUP(A4841,'Lead Sheet'!A:B,2,0)</f>
        <v>0</v>
      </c>
      <c r="F4841" s="1608">
        <f t="shared" si="75"/>
        <v>0</v>
      </c>
      <c r="G4841" s="1648">
        <v>12</v>
      </c>
      <c r="H4841" s="1648">
        <v>12</v>
      </c>
      <c r="I4841" s="1648"/>
      <c r="J4841" s="1650">
        <v>199726047816</v>
      </c>
    </row>
    <row r="4842" spans="1:10">
      <c r="A4842" s="13" t="s">
        <v>11600</v>
      </c>
      <c r="B4842" s="13" t="s">
        <v>11438</v>
      </c>
      <c r="C4842" s="13" t="s">
        <v>12109</v>
      </c>
      <c r="D4842" s="1608">
        <v>139.08000000000001</v>
      </c>
      <c r="E4842" s="210">
        <f>VLOOKUP(A4842,'Lead Sheet'!A:B,2,0)</f>
        <v>0</v>
      </c>
      <c r="F4842" s="1608">
        <f t="shared" si="75"/>
        <v>0</v>
      </c>
      <c r="G4842" s="1648">
        <v>12</v>
      </c>
      <c r="H4842" s="1648">
        <v>12</v>
      </c>
      <c r="I4842" s="1648"/>
      <c r="J4842" s="1650">
        <v>199726047823</v>
      </c>
    </row>
    <row r="4843" spans="1:10">
      <c r="A4843" s="13" t="s">
        <v>2835</v>
      </c>
      <c r="B4843" s="13" t="s">
        <v>488</v>
      </c>
      <c r="C4843" s="13" t="s">
        <v>8184</v>
      </c>
      <c r="D4843" s="1608">
        <v>18.98</v>
      </c>
      <c r="E4843" s="210">
        <f>VLOOKUP(A4843,'Lead Sheet'!A:B,2,0)</f>
        <v>0</v>
      </c>
      <c r="F4843" s="1608">
        <f t="shared" si="75"/>
        <v>0</v>
      </c>
      <c r="G4843" s="1648">
        <v>25</v>
      </c>
      <c r="H4843" s="1648">
        <v>100</v>
      </c>
      <c r="I4843" s="1648"/>
      <c r="J4843" s="1650">
        <v>199726047830</v>
      </c>
    </row>
    <row r="4844" spans="1:10">
      <c r="A4844" s="13" t="s">
        <v>2835</v>
      </c>
      <c r="B4844" s="13" t="s">
        <v>489</v>
      </c>
      <c r="C4844" s="13" t="s">
        <v>8185</v>
      </c>
      <c r="D4844" s="1608">
        <v>19.790000000000003</v>
      </c>
      <c r="E4844" s="210">
        <f>VLOOKUP(A4844,'Lead Sheet'!A:B,2,0)</f>
        <v>0</v>
      </c>
      <c r="F4844" s="1608">
        <f t="shared" si="75"/>
        <v>0</v>
      </c>
      <c r="G4844" s="1648">
        <v>25</v>
      </c>
      <c r="H4844" s="1648">
        <v>100</v>
      </c>
      <c r="I4844" s="1648"/>
      <c r="J4844" s="1650">
        <v>199726047847</v>
      </c>
    </row>
    <row r="4845" spans="1:10">
      <c r="A4845" s="13" t="s">
        <v>2835</v>
      </c>
      <c r="B4845" s="13" t="s">
        <v>490</v>
      </c>
      <c r="C4845" s="13" t="s">
        <v>8186</v>
      </c>
      <c r="D4845" s="1608">
        <v>22.9</v>
      </c>
      <c r="E4845" s="210">
        <f>VLOOKUP(A4845,'Lead Sheet'!A:B,2,0)</f>
        <v>0</v>
      </c>
      <c r="F4845" s="1608">
        <f t="shared" si="75"/>
        <v>0</v>
      </c>
      <c r="G4845" s="1648">
        <v>30</v>
      </c>
      <c r="H4845" s="1648">
        <v>60</v>
      </c>
      <c r="I4845" s="1648"/>
      <c r="J4845" s="1650">
        <v>199726047854</v>
      </c>
    </row>
    <row r="4846" spans="1:10">
      <c r="A4846" s="13" t="s">
        <v>2835</v>
      </c>
      <c r="B4846" s="13" t="s">
        <v>491</v>
      </c>
      <c r="C4846" s="13" t="s">
        <v>8187</v>
      </c>
      <c r="D4846" s="1608">
        <v>38.35</v>
      </c>
      <c r="E4846" s="210">
        <f>VLOOKUP(A4846,'Lead Sheet'!A:B,2,0)</f>
        <v>0</v>
      </c>
      <c r="F4846" s="1608">
        <f t="shared" si="75"/>
        <v>0</v>
      </c>
      <c r="G4846" s="1648">
        <v>18</v>
      </c>
      <c r="H4846" s="1648">
        <v>36</v>
      </c>
      <c r="I4846" s="1648"/>
      <c r="J4846" s="1650">
        <v>199726047861</v>
      </c>
    </row>
    <row r="4847" spans="1:10">
      <c r="A4847" s="13" t="s">
        <v>2835</v>
      </c>
      <c r="B4847" s="13" t="s">
        <v>492</v>
      </c>
      <c r="C4847" s="13" t="s">
        <v>8188</v>
      </c>
      <c r="D4847" s="1608">
        <v>47.989999999999995</v>
      </c>
      <c r="E4847" s="210">
        <f>VLOOKUP(A4847,'Lead Sheet'!A:B,2,0)</f>
        <v>0</v>
      </c>
      <c r="F4847" s="1608">
        <f t="shared" si="75"/>
        <v>0</v>
      </c>
      <c r="G4847" s="1648">
        <v>13</v>
      </c>
      <c r="H4847" s="1648">
        <v>26</v>
      </c>
      <c r="I4847" s="1648"/>
      <c r="J4847" s="1650">
        <v>199726047878</v>
      </c>
    </row>
    <row r="4848" spans="1:10">
      <c r="A4848" s="13" t="s">
        <v>2835</v>
      </c>
      <c r="B4848" s="13" t="s">
        <v>493</v>
      </c>
      <c r="C4848" s="13" t="s">
        <v>8189</v>
      </c>
      <c r="D4848" s="1608">
        <v>75.02000000000001</v>
      </c>
      <c r="E4848" s="210">
        <f>VLOOKUP(A4848,'Lead Sheet'!A:B,2,0)</f>
        <v>0</v>
      </c>
      <c r="F4848" s="1608">
        <f t="shared" si="75"/>
        <v>0</v>
      </c>
      <c r="G4848" s="1648">
        <v>1</v>
      </c>
      <c r="H4848" s="1648">
        <v>15</v>
      </c>
      <c r="I4848" s="1648"/>
      <c r="J4848" s="1650">
        <v>199726047885</v>
      </c>
    </row>
    <row r="4849" spans="1:10">
      <c r="A4849" s="13" t="s">
        <v>2835</v>
      </c>
      <c r="B4849" s="13" t="s">
        <v>494</v>
      </c>
      <c r="C4849" s="13" t="s">
        <v>8190</v>
      </c>
      <c r="D4849" s="1608">
        <v>177.23999999999998</v>
      </c>
      <c r="E4849" s="210">
        <f>VLOOKUP(A4849,'Lead Sheet'!A:B,2,0)</f>
        <v>0</v>
      </c>
      <c r="F4849" s="1608">
        <f t="shared" si="75"/>
        <v>0</v>
      </c>
      <c r="G4849" s="1648">
        <v>1</v>
      </c>
      <c r="H4849" s="1648">
        <v>6</v>
      </c>
      <c r="I4849" s="1648"/>
      <c r="J4849" s="1650">
        <v>199726047892</v>
      </c>
    </row>
    <row r="4850" spans="1:10">
      <c r="A4850" s="13" t="s">
        <v>2835</v>
      </c>
      <c r="B4850" s="13" t="s">
        <v>495</v>
      </c>
      <c r="C4850" s="13" t="s">
        <v>8191</v>
      </c>
      <c r="D4850" s="1608">
        <v>369.38</v>
      </c>
      <c r="E4850" s="210">
        <f>VLOOKUP(A4850,'Lead Sheet'!A:B,2,0)</f>
        <v>0</v>
      </c>
      <c r="F4850" s="1608">
        <f t="shared" si="75"/>
        <v>0</v>
      </c>
      <c r="G4850" s="1648">
        <v>1</v>
      </c>
      <c r="H4850" s="1648">
        <v>4</v>
      </c>
      <c r="I4850" s="1648"/>
      <c r="J4850" s="1650">
        <v>199726047908</v>
      </c>
    </row>
    <row r="4851" spans="1:10">
      <c r="A4851" s="13" t="s">
        <v>2835</v>
      </c>
      <c r="B4851" s="13" t="s">
        <v>496</v>
      </c>
      <c r="C4851" s="13" t="s">
        <v>8192</v>
      </c>
      <c r="D4851" s="1608">
        <v>684.86</v>
      </c>
      <c r="E4851" s="210">
        <f>VLOOKUP(A4851,'Lead Sheet'!A:B,2,0)</f>
        <v>0</v>
      </c>
      <c r="F4851" s="1608">
        <f t="shared" si="75"/>
        <v>0</v>
      </c>
      <c r="G4851" s="1648">
        <v>1</v>
      </c>
      <c r="H4851" s="1648">
        <v>2</v>
      </c>
      <c r="I4851" s="1648"/>
      <c r="J4851" s="1650">
        <v>199726047915</v>
      </c>
    </row>
    <row r="4852" spans="1:10">
      <c r="A4852" s="13" t="s">
        <v>2835</v>
      </c>
      <c r="B4852" s="13" t="s">
        <v>498</v>
      </c>
      <c r="C4852" s="13" t="s">
        <v>8193</v>
      </c>
      <c r="D4852" s="1608">
        <v>23.64</v>
      </c>
      <c r="E4852" s="210">
        <f>VLOOKUP(A4852,'Lead Sheet'!A:B,2,0)</f>
        <v>0</v>
      </c>
      <c r="F4852" s="1608">
        <f t="shared" si="75"/>
        <v>0</v>
      </c>
      <c r="G4852" s="1648">
        <v>45</v>
      </c>
      <c r="H4852" s="1648">
        <v>90</v>
      </c>
      <c r="I4852" s="1648"/>
      <c r="J4852" s="1650">
        <v>199726047922</v>
      </c>
    </row>
    <row r="4853" spans="1:10">
      <c r="A4853" s="13" t="s">
        <v>2835</v>
      </c>
      <c r="B4853" s="13" t="s">
        <v>499</v>
      </c>
      <c r="C4853" s="13" t="s">
        <v>8194</v>
      </c>
      <c r="D4853" s="1608">
        <v>23.64</v>
      </c>
      <c r="E4853" s="210">
        <f>VLOOKUP(A4853,'Lead Sheet'!A:B,2,0)</f>
        <v>0</v>
      </c>
      <c r="F4853" s="1608">
        <f t="shared" si="75"/>
        <v>0</v>
      </c>
      <c r="G4853" s="1648">
        <v>50</v>
      </c>
      <c r="H4853" s="1648">
        <v>100</v>
      </c>
      <c r="I4853" s="1648"/>
      <c r="J4853" s="1650">
        <v>199726047939</v>
      </c>
    </row>
    <row r="4854" spans="1:10">
      <c r="A4854" s="13" t="s">
        <v>2835</v>
      </c>
      <c r="B4854" s="13" t="s">
        <v>500</v>
      </c>
      <c r="C4854" s="13" t="s">
        <v>8195</v>
      </c>
      <c r="D4854" s="1608">
        <v>35.169999999999995</v>
      </c>
      <c r="E4854" s="210">
        <f>VLOOKUP(A4854,'Lead Sheet'!A:B,2,0)</f>
        <v>0</v>
      </c>
      <c r="F4854" s="1608">
        <f t="shared" si="75"/>
        <v>0</v>
      </c>
      <c r="G4854" s="1648">
        <v>40</v>
      </c>
      <c r="H4854" s="1648">
        <v>80</v>
      </c>
      <c r="I4854" s="1648"/>
      <c r="J4854" s="1650">
        <v>199726047946</v>
      </c>
    </row>
    <row r="4855" spans="1:10">
      <c r="A4855" s="13" t="s">
        <v>2835</v>
      </c>
      <c r="B4855" s="13" t="s">
        <v>501</v>
      </c>
      <c r="C4855" s="13" t="s">
        <v>8196</v>
      </c>
      <c r="D4855" s="1608">
        <v>44.07</v>
      </c>
      <c r="E4855" s="210">
        <f>VLOOKUP(A4855,'Lead Sheet'!A:B,2,0)</f>
        <v>0</v>
      </c>
      <c r="F4855" s="1608">
        <f t="shared" si="75"/>
        <v>0</v>
      </c>
      <c r="G4855" s="1648">
        <v>35</v>
      </c>
      <c r="H4855" s="1648">
        <v>70</v>
      </c>
      <c r="I4855" s="1648"/>
      <c r="J4855" s="1650">
        <v>199726047953</v>
      </c>
    </row>
    <row r="4856" spans="1:10">
      <c r="A4856" s="13" t="s">
        <v>2835</v>
      </c>
      <c r="B4856" s="13" t="s">
        <v>502</v>
      </c>
      <c r="C4856" s="13" t="s">
        <v>8197</v>
      </c>
      <c r="D4856" s="1608">
        <v>44.07</v>
      </c>
      <c r="E4856" s="210">
        <f>VLOOKUP(A4856,'Lead Sheet'!A:B,2,0)</f>
        <v>0</v>
      </c>
      <c r="F4856" s="1608">
        <f t="shared" si="75"/>
        <v>0</v>
      </c>
      <c r="G4856" s="1648">
        <v>30</v>
      </c>
      <c r="H4856" s="1648">
        <v>60</v>
      </c>
      <c r="I4856" s="1648"/>
      <c r="J4856" s="1650">
        <v>199726047960</v>
      </c>
    </row>
    <row r="4857" spans="1:10">
      <c r="A4857" s="13" t="s">
        <v>2835</v>
      </c>
      <c r="B4857" s="13" t="s">
        <v>503</v>
      </c>
      <c r="C4857" s="13" t="s">
        <v>8198</v>
      </c>
      <c r="D4857" s="1608">
        <v>43.28</v>
      </c>
      <c r="E4857" s="210">
        <f>VLOOKUP(A4857,'Lead Sheet'!A:B,2,0)</f>
        <v>0</v>
      </c>
      <c r="F4857" s="1608">
        <f t="shared" si="75"/>
        <v>0</v>
      </c>
      <c r="G4857" s="1648">
        <v>1</v>
      </c>
      <c r="H4857" s="1648">
        <v>45</v>
      </c>
      <c r="I4857" s="1648"/>
      <c r="J4857" s="1650">
        <v>199726047977</v>
      </c>
    </row>
    <row r="4858" spans="1:10">
      <c r="A4858" s="13" t="s">
        <v>2835</v>
      </c>
      <c r="B4858" s="13" t="s">
        <v>504</v>
      </c>
      <c r="C4858" s="13" t="s">
        <v>8199</v>
      </c>
      <c r="D4858" s="1608">
        <v>62.25</v>
      </c>
      <c r="E4858" s="210">
        <f>VLOOKUP(A4858,'Lead Sheet'!A:B,2,0)</f>
        <v>0</v>
      </c>
      <c r="F4858" s="1608">
        <f t="shared" si="75"/>
        <v>0</v>
      </c>
      <c r="G4858" s="1648">
        <v>25</v>
      </c>
      <c r="H4858" s="1648">
        <v>50</v>
      </c>
      <c r="I4858" s="1648"/>
      <c r="J4858" s="1650">
        <v>199726047984</v>
      </c>
    </row>
    <row r="4859" spans="1:10">
      <c r="A4859" s="13" t="s">
        <v>2835</v>
      </c>
      <c r="B4859" s="13" t="s">
        <v>505</v>
      </c>
      <c r="C4859" s="13" t="s">
        <v>8200</v>
      </c>
      <c r="D4859" s="1608">
        <v>62.25</v>
      </c>
      <c r="E4859" s="210">
        <f>VLOOKUP(A4859,'Lead Sheet'!A:B,2,0)</f>
        <v>0</v>
      </c>
      <c r="F4859" s="1608">
        <f t="shared" si="75"/>
        <v>0</v>
      </c>
      <c r="G4859" s="1648">
        <v>18</v>
      </c>
      <c r="H4859" s="1648">
        <v>36</v>
      </c>
      <c r="I4859" s="1648"/>
      <c r="J4859" s="1650">
        <v>199726048004</v>
      </c>
    </row>
    <row r="4860" spans="1:10">
      <c r="A4860" s="13" t="s">
        <v>2835</v>
      </c>
      <c r="B4860" s="13" t="s">
        <v>506</v>
      </c>
      <c r="C4860" s="13" t="s">
        <v>8201</v>
      </c>
      <c r="D4860" s="1608">
        <v>62.25</v>
      </c>
      <c r="E4860" s="210">
        <f>VLOOKUP(A4860,'Lead Sheet'!A:B,2,0)</f>
        <v>0</v>
      </c>
      <c r="F4860" s="1608">
        <f t="shared" si="75"/>
        <v>0</v>
      </c>
      <c r="G4860" s="1648">
        <v>14</v>
      </c>
      <c r="H4860" s="1648">
        <v>28</v>
      </c>
      <c r="I4860" s="1648"/>
      <c r="J4860" s="1650">
        <v>199726048011</v>
      </c>
    </row>
    <row r="4861" spans="1:10">
      <c r="A4861" s="13" t="s">
        <v>2835</v>
      </c>
      <c r="B4861" s="13" t="s">
        <v>507</v>
      </c>
      <c r="C4861" s="13" t="s">
        <v>8202</v>
      </c>
      <c r="D4861" s="1608">
        <v>89.12</v>
      </c>
      <c r="E4861" s="210">
        <f>VLOOKUP(A4861,'Lead Sheet'!A:B,2,0)</f>
        <v>0</v>
      </c>
      <c r="F4861" s="1608">
        <f t="shared" si="75"/>
        <v>0</v>
      </c>
      <c r="G4861" s="1648">
        <v>16</v>
      </c>
      <c r="H4861" s="1648">
        <v>32</v>
      </c>
      <c r="I4861" s="1648"/>
      <c r="J4861" s="1650">
        <v>199726048035</v>
      </c>
    </row>
    <row r="4862" spans="1:10">
      <c r="A4862" s="13" t="s">
        <v>2835</v>
      </c>
      <c r="B4862" s="13" t="s">
        <v>508</v>
      </c>
      <c r="C4862" s="13" t="s">
        <v>8203</v>
      </c>
      <c r="D4862" s="1608">
        <v>89.12</v>
      </c>
      <c r="E4862" s="210">
        <f>VLOOKUP(A4862,'Lead Sheet'!A:B,2,0)</f>
        <v>0</v>
      </c>
      <c r="F4862" s="1608">
        <f t="shared" si="75"/>
        <v>0</v>
      </c>
      <c r="G4862" s="1648">
        <v>13</v>
      </c>
      <c r="H4862" s="1648">
        <v>26</v>
      </c>
      <c r="I4862" s="1648"/>
      <c r="J4862" s="1650">
        <v>199726048042</v>
      </c>
    </row>
    <row r="4863" spans="1:10">
      <c r="A4863" s="13" t="s">
        <v>2835</v>
      </c>
      <c r="B4863" s="13" t="s">
        <v>509</v>
      </c>
      <c r="C4863" s="13" t="s">
        <v>8204</v>
      </c>
      <c r="D4863" s="1608">
        <v>89.12</v>
      </c>
      <c r="E4863" s="210">
        <f>VLOOKUP(A4863,'Lead Sheet'!A:B,2,0)</f>
        <v>0</v>
      </c>
      <c r="F4863" s="1608">
        <f t="shared" si="75"/>
        <v>0</v>
      </c>
      <c r="G4863" s="1648">
        <v>11</v>
      </c>
      <c r="H4863" s="1648">
        <v>22</v>
      </c>
      <c r="I4863" s="1648"/>
      <c r="J4863" s="1650">
        <v>199726048059</v>
      </c>
    </row>
    <row r="4864" spans="1:10">
      <c r="A4864" s="13" t="s">
        <v>2835</v>
      </c>
      <c r="B4864" s="13" t="s">
        <v>510</v>
      </c>
      <c r="C4864" s="13" t="s">
        <v>8205</v>
      </c>
      <c r="D4864" s="1608">
        <v>89.12</v>
      </c>
      <c r="E4864" s="210">
        <f>VLOOKUP(A4864,'Lead Sheet'!A:B,2,0)</f>
        <v>0</v>
      </c>
      <c r="F4864" s="1608">
        <f t="shared" si="75"/>
        <v>0</v>
      </c>
      <c r="G4864" s="1648">
        <v>9</v>
      </c>
      <c r="H4864" s="1648">
        <v>18</v>
      </c>
      <c r="I4864" s="1648"/>
      <c r="J4864" s="1650">
        <v>199726048066</v>
      </c>
    </row>
    <row r="4865" spans="1:10">
      <c r="A4865" s="13" t="s">
        <v>2835</v>
      </c>
      <c r="B4865" s="13" t="s">
        <v>511</v>
      </c>
      <c r="C4865" s="13" t="s">
        <v>8206</v>
      </c>
      <c r="D4865" s="1608">
        <v>311.32</v>
      </c>
      <c r="E4865" s="210">
        <f>VLOOKUP(A4865,'Lead Sheet'!A:B,2,0)</f>
        <v>0</v>
      </c>
      <c r="F4865" s="1608">
        <f t="shared" si="75"/>
        <v>0</v>
      </c>
      <c r="G4865" s="1648">
        <v>1</v>
      </c>
      <c r="H4865" s="1648">
        <v>8</v>
      </c>
      <c r="I4865" s="1648"/>
      <c r="J4865" s="1650">
        <v>199726048080</v>
      </c>
    </row>
    <row r="4866" spans="1:10">
      <c r="A4866" s="13" t="s">
        <v>2835</v>
      </c>
      <c r="B4866" s="13" t="s">
        <v>512</v>
      </c>
      <c r="C4866" s="13" t="s">
        <v>8207</v>
      </c>
      <c r="D4866" s="1608">
        <v>304.03999999999996</v>
      </c>
      <c r="E4866" s="210">
        <f>VLOOKUP(A4866,'Lead Sheet'!A:B,2,0)</f>
        <v>0</v>
      </c>
      <c r="F4866" s="1608">
        <f t="shared" si="75"/>
        <v>0</v>
      </c>
      <c r="G4866" s="1648">
        <v>8</v>
      </c>
      <c r="H4866" s="1648">
        <v>8</v>
      </c>
      <c r="I4866" s="1648"/>
      <c r="J4866" s="1650">
        <v>199726048097</v>
      </c>
    </row>
    <row r="4867" spans="1:10">
      <c r="A4867" s="13" t="s">
        <v>2835</v>
      </c>
      <c r="B4867" s="13" t="s">
        <v>513</v>
      </c>
      <c r="C4867" s="13" t="s">
        <v>8208</v>
      </c>
      <c r="D4867" s="1608">
        <v>269.55</v>
      </c>
      <c r="E4867" s="210">
        <f>VLOOKUP(A4867,'Lead Sheet'!A:B,2,0)</f>
        <v>0</v>
      </c>
      <c r="F4867" s="1608">
        <f t="shared" ref="F4867:F4930" si="76">IFERROR(D4867*E4867,"NET")</f>
        <v>0</v>
      </c>
      <c r="G4867" s="1648">
        <v>1</v>
      </c>
      <c r="H4867" s="1648">
        <v>8</v>
      </c>
      <c r="I4867" s="1648"/>
      <c r="J4867" s="1650">
        <v>199726048103</v>
      </c>
    </row>
    <row r="4868" spans="1:10">
      <c r="A4868" s="13" t="s">
        <v>2835</v>
      </c>
      <c r="B4868" s="13" t="s">
        <v>514</v>
      </c>
      <c r="C4868" s="13" t="s">
        <v>8209</v>
      </c>
      <c r="D4868" s="1608">
        <v>521.81999999999994</v>
      </c>
      <c r="E4868" s="210">
        <f>VLOOKUP(A4868,'Lead Sheet'!A:B,2,0)</f>
        <v>0</v>
      </c>
      <c r="F4868" s="1608">
        <f t="shared" si="76"/>
        <v>0</v>
      </c>
      <c r="G4868" s="1648">
        <v>1</v>
      </c>
      <c r="H4868" s="1648">
        <v>4</v>
      </c>
      <c r="I4868" s="1648"/>
      <c r="J4868" s="1650">
        <v>199726048110</v>
      </c>
    </row>
    <row r="4869" spans="1:10">
      <c r="A4869" s="13" t="s">
        <v>2835</v>
      </c>
      <c r="B4869" s="13" t="s">
        <v>515</v>
      </c>
      <c r="C4869" s="13" t="s">
        <v>8210</v>
      </c>
      <c r="D4869" s="1608">
        <v>17.16</v>
      </c>
      <c r="E4869" s="210">
        <f>VLOOKUP(A4869,'Lead Sheet'!A:B,2,0)</f>
        <v>0</v>
      </c>
      <c r="F4869" s="1608">
        <f t="shared" si="76"/>
        <v>0</v>
      </c>
      <c r="G4869" s="1648">
        <v>25</v>
      </c>
      <c r="H4869" s="1648">
        <v>100</v>
      </c>
      <c r="I4869" s="1648"/>
      <c r="J4869" s="1650">
        <v>199726048127</v>
      </c>
    </row>
    <row r="4870" spans="1:10">
      <c r="A4870" s="13" t="s">
        <v>2835</v>
      </c>
      <c r="B4870" s="13" t="s">
        <v>516</v>
      </c>
      <c r="C4870" s="13" t="s">
        <v>8211</v>
      </c>
      <c r="D4870" s="1608">
        <v>26.09</v>
      </c>
      <c r="E4870" s="210">
        <f>VLOOKUP(A4870,'Lead Sheet'!A:B,2,0)</f>
        <v>0</v>
      </c>
      <c r="F4870" s="1608">
        <f t="shared" si="76"/>
        <v>0</v>
      </c>
      <c r="G4870" s="1648">
        <v>25</v>
      </c>
      <c r="H4870" s="1648">
        <v>100</v>
      </c>
      <c r="I4870" s="1648"/>
      <c r="J4870" s="1650">
        <v>199726048134</v>
      </c>
    </row>
    <row r="4871" spans="1:10">
      <c r="A4871" s="13" t="s">
        <v>2835</v>
      </c>
      <c r="B4871" s="13" t="s">
        <v>517</v>
      </c>
      <c r="C4871" s="13" t="s">
        <v>8212</v>
      </c>
      <c r="D4871" s="1608">
        <v>35.04</v>
      </c>
      <c r="E4871" s="210">
        <f>VLOOKUP(A4871,'Lead Sheet'!A:B,2,0)</f>
        <v>0</v>
      </c>
      <c r="F4871" s="1608">
        <f t="shared" si="76"/>
        <v>0</v>
      </c>
      <c r="G4871" s="1648">
        <v>35</v>
      </c>
      <c r="H4871" s="1648">
        <v>70</v>
      </c>
      <c r="I4871" s="1648"/>
      <c r="J4871" s="1650">
        <v>199726048141</v>
      </c>
    </row>
    <row r="4872" spans="1:10">
      <c r="A4872" s="13" t="s">
        <v>2835</v>
      </c>
      <c r="B4872" s="13" t="s">
        <v>518</v>
      </c>
      <c r="C4872" s="13" t="s">
        <v>8213</v>
      </c>
      <c r="D4872" s="1608">
        <v>48.93</v>
      </c>
      <c r="E4872" s="210">
        <f>VLOOKUP(A4872,'Lead Sheet'!A:B,2,0)</f>
        <v>0</v>
      </c>
      <c r="F4872" s="1608">
        <f t="shared" si="76"/>
        <v>0</v>
      </c>
      <c r="G4872" s="1648">
        <v>20</v>
      </c>
      <c r="H4872" s="1648">
        <v>40</v>
      </c>
      <c r="I4872" s="1648"/>
      <c r="J4872" s="1650">
        <v>199726048158</v>
      </c>
    </row>
    <row r="4873" spans="1:10">
      <c r="A4873" s="13" t="s">
        <v>2835</v>
      </c>
      <c r="B4873" s="13" t="s">
        <v>519</v>
      </c>
      <c r="C4873" s="13" t="s">
        <v>8214</v>
      </c>
      <c r="D4873" s="1608">
        <v>81.33</v>
      </c>
      <c r="E4873" s="210">
        <f>VLOOKUP(A4873,'Lead Sheet'!A:B,2,0)</f>
        <v>0</v>
      </c>
      <c r="F4873" s="1608">
        <f t="shared" si="76"/>
        <v>0</v>
      </c>
      <c r="G4873" s="1648">
        <v>15</v>
      </c>
      <c r="H4873" s="1648">
        <v>30</v>
      </c>
      <c r="I4873" s="1648"/>
      <c r="J4873" s="1650">
        <v>199726048165</v>
      </c>
    </row>
    <row r="4874" spans="1:10">
      <c r="A4874" s="13" t="s">
        <v>2835</v>
      </c>
      <c r="B4874" s="13" t="s">
        <v>520</v>
      </c>
      <c r="C4874" s="13" t="s">
        <v>8215</v>
      </c>
      <c r="D4874" s="1608">
        <v>93.45</v>
      </c>
      <c r="E4874" s="210">
        <f>VLOOKUP(A4874,'Lead Sheet'!A:B,2,0)</f>
        <v>0</v>
      </c>
      <c r="F4874" s="1608">
        <f t="shared" si="76"/>
        <v>0</v>
      </c>
      <c r="G4874" s="1648">
        <v>9</v>
      </c>
      <c r="H4874" s="1648">
        <v>18</v>
      </c>
      <c r="I4874" s="1648"/>
      <c r="J4874" s="1650">
        <v>199726048172</v>
      </c>
    </row>
    <row r="4875" spans="1:10">
      <c r="A4875" s="13" t="s">
        <v>2835</v>
      </c>
      <c r="B4875" s="13" t="s">
        <v>521</v>
      </c>
      <c r="C4875" s="13" t="s">
        <v>8216</v>
      </c>
      <c r="D4875" s="1608">
        <v>269.63</v>
      </c>
      <c r="E4875" s="210">
        <f>VLOOKUP(A4875,'Lead Sheet'!A:B,2,0)</f>
        <v>0</v>
      </c>
      <c r="F4875" s="1608">
        <f t="shared" si="76"/>
        <v>0</v>
      </c>
      <c r="G4875" s="1648">
        <v>1</v>
      </c>
      <c r="H4875" s="1648">
        <v>8</v>
      </c>
      <c r="I4875" s="1648"/>
      <c r="J4875" s="1650">
        <v>199726048189</v>
      </c>
    </row>
    <row r="4876" spans="1:10">
      <c r="A4876" s="13" t="s">
        <v>2835</v>
      </c>
      <c r="B4876" s="13" t="s">
        <v>522</v>
      </c>
      <c r="C4876" s="13" t="s">
        <v>8217</v>
      </c>
      <c r="D4876" s="1608">
        <v>475.34999999999997</v>
      </c>
      <c r="E4876" s="210">
        <f>VLOOKUP(A4876,'Lead Sheet'!A:B,2,0)</f>
        <v>0</v>
      </c>
      <c r="F4876" s="1608">
        <f t="shared" si="76"/>
        <v>0</v>
      </c>
      <c r="G4876" s="1648">
        <v>1</v>
      </c>
      <c r="H4876" s="1648">
        <v>4</v>
      </c>
      <c r="I4876" s="1648"/>
      <c r="J4876" s="1650">
        <v>199726048196</v>
      </c>
    </row>
    <row r="4877" spans="1:10">
      <c r="A4877" s="13" t="s">
        <v>2835</v>
      </c>
      <c r="B4877" s="13" t="s">
        <v>523</v>
      </c>
      <c r="C4877" s="13" t="s">
        <v>8218</v>
      </c>
      <c r="D4877" s="1608">
        <v>988.25</v>
      </c>
      <c r="E4877" s="210">
        <f>VLOOKUP(A4877,'Lead Sheet'!A:B,2,0)</f>
        <v>0</v>
      </c>
      <c r="F4877" s="1608">
        <f t="shared" si="76"/>
        <v>0</v>
      </c>
      <c r="G4877" s="1648">
        <v>1</v>
      </c>
      <c r="H4877" s="1648">
        <v>2</v>
      </c>
      <c r="I4877" s="1648"/>
      <c r="J4877" s="1650">
        <v>199726048202</v>
      </c>
    </row>
    <row r="4878" spans="1:10">
      <c r="A4878" s="13" t="s">
        <v>2835</v>
      </c>
      <c r="B4878" s="13" t="s">
        <v>524</v>
      </c>
      <c r="C4878" s="13" t="s">
        <v>8219</v>
      </c>
      <c r="D4878" s="1608">
        <v>30.64</v>
      </c>
      <c r="E4878" s="210">
        <f>VLOOKUP(A4878,'Lead Sheet'!A:B,2,0)</f>
        <v>0</v>
      </c>
      <c r="F4878" s="1608">
        <f t="shared" si="76"/>
        <v>0</v>
      </c>
      <c r="G4878" s="1648">
        <v>25</v>
      </c>
      <c r="H4878" s="1648">
        <v>100</v>
      </c>
      <c r="I4878" s="1648"/>
      <c r="J4878" s="1650">
        <v>199726048219</v>
      </c>
    </row>
    <row r="4879" spans="1:10">
      <c r="A4879" s="13" t="s">
        <v>2835</v>
      </c>
      <c r="B4879" s="13" t="s">
        <v>525</v>
      </c>
      <c r="C4879" s="13" t="s">
        <v>8220</v>
      </c>
      <c r="D4879" s="1608">
        <v>35.769999999999996</v>
      </c>
      <c r="E4879" s="210">
        <f>VLOOKUP(A4879,'Lead Sheet'!A:B,2,0)</f>
        <v>0</v>
      </c>
      <c r="F4879" s="1608">
        <f t="shared" si="76"/>
        <v>0</v>
      </c>
      <c r="G4879" s="1648">
        <v>30</v>
      </c>
      <c r="H4879" s="1648">
        <v>60</v>
      </c>
      <c r="I4879" s="1648"/>
      <c r="J4879" s="1650">
        <v>199726048226</v>
      </c>
    </row>
    <row r="4880" spans="1:10">
      <c r="A4880" s="13" t="s">
        <v>2835</v>
      </c>
      <c r="B4880" s="13" t="s">
        <v>526</v>
      </c>
      <c r="C4880" s="13" t="s">
        <v>8221</v>
      </c>
      <c r="D4880" s="1608">
        <v>35.089999999999996</v>
      </c>
      <c r="E4880" s="210">
        <f>VLOOKUP(A4880,'Lead Sheet'!A:B,2,0)</f>
        <v>0</v>
      </c>
      <c r="F4880" s="1608">
        <f t="shared" si="76"/>
        <v>0</v>
      </c>
      <c r="G4880" s="1648">
        <v>26</v>
      </c>
      <c r="H4880" s="1648">
        <v>52</v>
      </c>
      <c r="I4880" s="1648"/>
      <c r="J4880" s="1650">
        <v>199726048233</v>
      </c>
    </row>
    <row r="4881" spans="1:10">
      <c r="A4881" s="13" t="s">
        <v>2835</v>
      </c>
      <c r="B4881" s="13" t="s">
        <v>527</v>
      </c>
      <c r="C4881" s="13" t="s">
        <v>8222</v>
      </c>
      <c r="D4881" s="1608">
        <v>62.019999999999996</v>
      </c>
      <c r="E4881" s="210">
        <f>VLOOKUP(A4881,'Lead Sheet'!A:B,2,0)</f>
        <v>0</v>
      </c>
      <c r="F4881" s="1608">
        <f t="shared" si="76"/>
        <v>0</v>
      </c>
      <c r="G4881" s="1648">
        <v>1</v>
      </c>
      <c r="H4881" s="1648">
        <v>29</v>
      </c>
      <c r="I4881" s="1648"/>
      <c r="J4881" s="1650">
        <v>199726048240</v>
      </c>
    </row>
    <row r="4882" spans="1:10">
      <c r="A4882" s="13" t="s">
        <v>2835</v>
      </c>
      <c r="B4882" s="13" t="s">
        <v>528</v>
      </c>
      <c r="C4882" s="13" t="s">
        <v>8223</v>
      </c>
      <c r="D4882" s="1608">
        <v>86.65</v>
      </c>
      <c r="E4882" s="210">
        <f>VLOOKUP(A4882,'Lead Sheet'!A:B,2,0)</f>
        <v>0</v>
      </c>
      <c r="F4882" s="1608">
        <f t="shared" si="76"/>
        <v>0</v>
      </c>
      <c r="G4882" s="1648">
        <v>1</v>
      </c>
      <c r="H4882" s="1648">
        <v>22</v>
      </c>
      <c r="I4882" s="1648"/>
      <c r="J4882" s="1650">
        <v>199726048257</v>
      </c>
    </row>
    <row r="4883" spans="1:10">
      <c r="A4883" s="13" t="s">
        <v>2835</v>
      </c>
      <c r="B4883" s="13" t="s">
        <v>529</v>
      </c>
      <c r="C4883" s="13" t="s">
        <v>8224</v>
      </c>
      <c r="D4883" s="1608">
        <v>119.59</v>
      </c>
      <c r="E4883" s="210">
        <f>VLOOKUP(A4883,'Lead Sheet'!A:B,2,0)</f>
        <v>0</v>
      </c>
      <c r="F4883" s="1608">
        <f t="shared" si="76"/>
        <v>0</v>
      </c>
      <c r="G4883" s="1648">
        <v>6</v>
      </c>
      <c r="H4883" s="1648">
        <v>12</v>
      </c>
      <c r="I4883" s="1648"/>
      <c r="J4883" s="1650">
        <v>199726048264</v>
      </c>
    </row>
    <row r="4884" spans="1:10">
      <c r="A4884" s="13" t="s">
        <v>2835</v>
      </c>
      <c r="B4884" s="13" t="s">
        <v>530</v>
      </c>
      <c r="C4884" s="13" t="s">
        <v>8225</v>
      </c>
      <c r="D4884" s="1608">
        <v>274.8</v>
      </c>
      <c r="E4884" s="210">
        <f>VLOOKUP(A4884,'Lead Sheet'!A:B,2,0)</f>
        <v>0</v>
      </c>
      <c r="F4884" s="1608">
        <f t="shared" si="76"/>
        <v>0</v>
      </c>
      <c r="G4884" s="1648">
        <v>1</v>
      </c>
      <c r="H4884" s="1648">
        <v>6</v>
      </c>
      <c r="I4884" s="1648"/>
      <c r="J4884" s="1650">
        <v>199726048271</v>
      </c>
    </row>
    <row r="4885" spans="1:10">
      <c r="A4885" s="13" t="s">
        <v>2835</v>
      </c>
      <c r="B4885" s="13" t="s">
        <v>531</v>
      </c>
      <c r="C4885" s="13" t="s">
        <v>8226</v>
      </c>
      <c r="D4885" s="1608">
        <v>529.78</v>
      </c>
      <c r="E4885" s="210">
        <f>VLOOKUP(A4885,'Lead Sheet'!A:B,2,0)</f>
        <v>0</v>
      </c>
      <c r="F4885" s="1608">
        <f t="shared" si="76"/>
        <v>0</v>
      </c>
      <c r="G4885" s="1648">
        <v>1</v>
      </c>
      <c r="H4885" s="1648">
        <v>4</v>
      </c>
      <c r="I4885" s="1648"/>
      <c r="J4885" s="1650">
        <v>199726048288</v>
      </c>
    </row>
    <row r="4886" spans="1:10">
      <c r="A4886" s="13" t="s">
        <v>2835</v>
      </c>
      <c r="B4886" s="13" t="s">
        <v>532</v>
      </c>
      <c r="C4886" s="13" t="s">
        <v>8227</v>
      </c>
      <c r="D4886" s="1608">
        <v>1033.29</v>
      </c>
      <c r="E4886" s="210">
        <f>VLOOKUP(A4886,'Lead Sheet'!A:B,2,0)</f>
        <v>0</v>
      </c>
      <c r="F4886" s="1608">
        <f t="shared" si="76"/>
        <v>0</v>
      </c>
      <c r="G4886" s="1648">
        <v>1</v>
      </c>
      <c r="H4886" s="1648">
        <v>2</v>
      </c>
      <c r="I4886" s="1648"/>
      <c r="J4886" s="1650">
        <v>199726048295</v>
      </c>
    </row>
    <row r="4887" spans="1:10">
      <c r="A4887" s="13" t="s">
        <v>2835</v>
      </c>
      <c r="B4887" s="13" t="s">
        <v>533</v>
      </c>
      <c r="C4887" s="13" t="s">
        <v>8228</v>
      </c>
      <c r="D4887" s="1608">
        <v>40.369999999999997</v>
      </c>
      <c r="E4887" s="210">
        <f>VLOOKUP(A4887,'Lead Sheet'!A:B,2,0)</f>
        <v>0</v>
      </c>
      <c r="F4887" s="1608">
        <f t="shared" si="76"/>
        <v>0</v>
      </c>
      <c r="G4887" s="1648">
        <v>28</v>
      </c>
      <c r="H4887" s="1648">
        <v>56</v>
      </c>
      <c r="I4887" s="1648"/>
      <c r="J4887" s="1650">
        <v>199726048301</v>
      </c>
    </row>
    <row r="4888" spans="1:10">
      <c r="A4888" s="13" t="s">
        <v>2835</v>
      </c>
      <c r="B4888" s="13" t="s">
        <v>534</v>
      </c>
      <c r="C4888" s="13" t="s">
        <v>8229</v>
      </c>
      <c r="D4888" s="1608">
        <v>40.369999999999997</v>
      </c>
      <c r="E4888" s="210">
        <f>VLOOKUP(A4888,'Lead Sheet'!A:B,2,0)</f>
        <v>0</v>
      </c>
      <c r="F4888" s="1608">
        <f t="shared" si="76"/>
        <v>0</v>
      </c>
      <c r="G4888" s="1648">
        <v>28</v>
      </c>
      <c r="H4888" s="1648">
        <v>56</v>
      </c>
      <c r="I4888" s="1648"/>
      <c r="J4888" s="1650">
        <v>199726048318</v>
      </c>
    </row>
    <row r="4889" spans="1:10">
      <c r="A4889" s="13" t="s">
        <v>2835</v>
      </c>
      <c r="B4889" s="13" t="s">
        <v>535</v>
      </c>
      <c r="C4889" s="13" t="s">
        <v>8230</v>
      </c>
      <c r="D4889" s="1608">
        <v>30.25</v>
      </c>
      <c r="E4889" s="210">
        <f>VLOOKUP(A4889,'Lead Sheet'!A:B,2,0)</f>
        <v>0</v>
      </c>
      <c r="F4889" s="1608">
        <f t="shared" si="76"/>
        <v>0</v>
      </c>
      <c r="G4889" s="1648">
        <v>28</v>
      </c>
      <c r="H4889" s="1648">
        <v>56</v>
      </c>
      <c r="I4889" s="1648"/>
      <c r="J4889" s="1650">
        <v>199726048325</v>
      </c>
    </row>
    <row r="4890" spans="1:10">
      <c r="A4890" s="13" t="s">
        <v>2835</v>
      </c>
      <c r="B4890" s="13" t="s">
        <v>536</v>
      </c>
      <c r="C4890" s="13" t="s">
        <v>8231</v>
      </c>
      <c r="D4890" s="1608">
        <v>33.58</v>
      </c>
      <c r="E4890" s="210">
        <f>VLOOKUP(A4890,'Lead Sheet'!A:B,2,0)</f>
        <v>0</v>
      </c>
      <c r="F4890" s="1608">
        <f t="shared" si="76"/>
        <v>0</v>
      </c>
      <c r="G4890" s="1648">
        <v>28</v>
      </c>
      <c r="H4890" s="1648">
        <v>56</v>
      </c>
      <c r="I4890" s="1648"/>
      <c r="J4890" s="1650">
        <v>199726048332</v>
      </c>
    </row>
    <row r="4891" spans="1:10">
      <c r="A4891" s="13" t="s">
        <v>2835</v>
      </c>
      <c r="B4891" s="13" t="s">
        <v>537</v>
      </c>
      <c r="C4891" s="13" t="s">
        <v>8232</v>
      </c>
      <c r="D4891" s="1608">
        <v>39.65</v>
      </c>
      <c r="E4891" s="210">
        <f>VLOOKUP(A4891,'Lead Sheet'!A:B,2,0)</f>
        <v>0</v>
      </c>
      <c r="F4891" s="1608">
        <f t="shared" si="76"/>
        <v>0</v>
      </c>
      <c r="G4891" s="1648">
        <v>21</v>
      </c>
      <c r="H4891" s="1648">
        <v>42</v>
      </c>
      <c r="I4891" s="1648"/>
      <c r="J4891" s="1650">
        <v>199726048349</v>
      </c>
    </row>
    <row r="4892" spans="1:10">
      <c r="A4892" s="13" t="s">
        <v>2835</v>
      </c>
      <c r="B4892" s="13" t="s">
        <v>538</v>
      </c>
      <c r="C4892" s="13" t="s">
        <v>8233</v>
      </c>
      <c r="D4892" s="1608">
        <v>48.15</v>
      </c>
      <c r="E4892" s="210">
        <f>VLOOKUP(A4892,'Lead Sheet'!A:B,2,0)</f>
        <v>0</v>
      </c>
      <c r="F4892" s="1608">
        <f t="shared" si="76"/>
        <v>0</v>
      </c>
      <c r="G4892" s="1648">
        <v>17</v>
      </c>
      <c r="H4892" s="1648">
        <v>34</v>
      </c>
      <c r="I4892" s="1648"/>
      <c r="J4892" s="1650">
        <v>199726048356</v>
      </c>
    </row>
    <row r="4893" spans="1:10">
      <c r="A4893" s="13" t="s">
        <v>2835</v>
      </c>
      <c r="B4893" s="13" t="s">
        <v>539</v>
      </c>
      <c r="C4893" s="13" t="s">
        <v>8234</v>
      </c>
      <c r="D4893" s="1608">
        <v>51.54</v>
      </c>
      <c r="E4893" s="210">
        <f>VLOOKUP(A4893,'Lead Sheet'!A:B,2,0)</f>
        <v>0</v>
      </c>
      <c r="F4893" s="1608">
        <f t="shared" si="76"/>
        <v>0</v>
      </c>
      <c r="G4893" s="1648">
        <v>20</v>
      </c>
      <c r="H4893" s="1648">
        <v>40</v>
      </c>
      <c r="I4893" s="1648"/>
      <c r="J4893" s="1650">
        <v>199726048363</v>
      </c>
    </row>
    <row r="4894" spans="1:10">
      <c r="A4894" s="13" t="s">
        <v>2835</v>
      </c>
      <c r="B4894" s="13" t="s">
        <v>540</v>
      </c>
      <c r="C4894" s="13" t="s">
        <v>8235</v>
      </c>
      <c r="D4894" s="1608">
        <v>52.47</v>
      </c>
      <c r="E4894" s="210">
        <f>VLOOKUP(A4894,'Lead Sheet'!A:B,2,0)</f>
        <v>0</v>
      </c>
      <c r="F4894" s="1608">
        <f t="shared" si="76"/>
        <v>0</v>
      </c>
      <c r="G4894" s="1648">
        <v>19</v>
      </c>
      <c r="H4894" s="1648">
        <v>38</v>
      </c>
      <c r="I4894" s="1648"/>
      <c r="J4894" s="1650">
        <v>199726048370</v>
      </c>
    </row>
    <row r="4895" spans="1:10">
      <c r="A4895" s="13" t="s">
        <v>2835</v>
      </c>
      <c r="B4895" s="13" t="s">
        <v>541</v>
      </c>
      <c r="C4895" s="13" t="s">
        <v>8236</v>
      </c>
      <c r="D4895" s="1608">
        <v>74.37</v>
      </c>
      <c r="E4895" s="210">
        <f>VLOOKUP(A4895,'Lead Sheet'!A:B,2,0)</f>
        <v>0</v>
      </c>
      <c r="F4895" s="1608">
        <f t="shared" si="76"/>
        <v>0</v>
      </c>
      <c r="G4895" s="1648">
        <v>10</v>
      </c>
      <c r="H4895" s="1648">
        <v>20</v>
      </c>
      <c r="I4895" s="1648"/>
      <c r="J4895" s="1650">
        <v>199726048400</v>
      </c>
    </row>
    <row r="4896" spans="1:10">
      <c r="A4896" s="13" t="s">
        <v>2835</v>
      </c>
      <c r="B4896" s="13" t="s">
        <v>542</v>
      </c>
      <c r="C4896" s="13" t="s">
        <v>8237</v>
      </c>
      <c r="D4896" s="1608">
        <v>91.850000000000009</v>
      </c>
      <c r="E4896" s="210">
        <f>VLOOKUP(A4896,'Lead Sheet'!A:B,2,0)</f>
        <v>0</v>
      </c>
      <c r="F4896" s="1608">
        <f t="shared" si="76"/>
        <v>0</v>
      </c>
      <c r="G4896" s="1648">
        <v>12</v>
      </c>
      <c r="H4896" s="1648">
        <v>24</v>
      </c>
      <c r="I4896" s="1648"/>
      <c r="J4896" s="1650">
        <v>199726048417</v>
      </c>
    </row>
    <row r="4897" spans="1:10">
      <c r="A4897" s="13" t="s">
        <v>2835</v>
      </c>
      <c r="B4897" s="13" t="s">
        <v>543</v>
      </c>
      <c r="C4897" s="13" t="s">
        <v>8238</v>
      </c>
      <c r="D4897" s="1608">
        <v>85.660000000000011</v>
      </c>
      <c r="E4897" s="210">
        <f>VLOOKUP(A4897,'Lead Sheet'!A:B,2,0)</f>
        <v>0</v>
      </c>
      <c r="F4897" s="1608">
        <f t="shared" si="76"/>
        <v>0</v>
      </c>
      <c r="G4897" s="1648">
        <v>12</v>
      </c>
      <c r="H4897" s="1648">
        <v>24</v>
      </c>
      <c r="I4897" s="1648"/>
      <c r="J4897" s="1650">
        <v>199726048424</v>
      </c>
    </row>
    <row r="4898" spans="1:10">
      <c r="A4898" s="13" t="s">
        <v>2835</v>
      </c>
      <c r="B4898" s="13" t="s">
        <v>544</v>
      </c>
      <c r="C4898" s="13" t="s">
        <v>8239</v>
      </c>
      <c r="D4898" s="1608">
        <v>59.23</v>
      </c>
      <c r="E4898" s="210">
        <f>VLOOKUP(A4898,'Lead Sheet'!A:B,2,0)</f>
        <v>0</v>
      </c>
      <c r="F4898" s="1608">
        <f t="shared" si="76"/>
        <v>0</v>
      </c>
      <c r="G4898" s="1648">
        <v>25</v>
      </c>
      <c r="H4898" s="1648">
        <v>50</v>
      </c>
      <c r="I4898" s="1648"/>
      <c r="J4898" s="1650">
        <v>199726048431</v>
      </c>
    </row>
    <row r="4899" spans="1:10">
      <c r="A4899" s="13" t="s">
        <v>2835</v>
      </c>
      <c r="B4899" s="13" t="s">
        <v>545</v>
      </c>
      <c r="C4899" s="13" t="s">
        <v>8240</v>
      </c>
      <c r="D4899" s="1608">
        <v>58.2</v>
      </c>
      <c r="E4899" s="210">
        <f>VLOOKUP(A4899,'Lead Sheet'!A:B,2,0)</f>
        <v>0</v>
      </c>
      <c r="F4899" s="1608">
        <f t="shared" si="76"/>
        <v>0</v>
      </c>
      <c r="G4899" s="1648">
        <v>19</v>
      </c>
      <c r="H4899" s="1648">
        <v>38</v>
      </c>
      <c r="I4899" s="1648"/>
      <c r="J4899" s="1650">
        <v>199726048455</v>
      </c>
    </row>
    <row r="4900" spans="1:10">
      <c r="A4900" s="13" t="s">
        <v>2835</v>
      </c>
      <c r="B4900" s="13" t="s">
        <v>546</v>
      </c>
      <c r="C4900" s="13" t="s">
        <v>8241</v>
      </c>
      <c r="D4900" s="1608">
        <v>58.2</v>
      </c>
      <c r="E4900" s="210">
        <f>VLOOKUP(A4900,'Lead Sheet'!A:B,2,0)</f>
        <v>0</v>
      </c>
      <c r="F4900" s="1608">
        <f t="shared" si="76"/>
        <v>0</v>
      </c>
      <c r="G4900" s="1648">
        <v>1</v>
      </c>
      <c r="H4900" s="1648">
        <v>33</v>
      </c>
      <c r="I4900" s="1648"/>
      <c r="J4900" s="1650">
        <v>199726048462</v>
      </c>
    </row>
    <row r="4901" spans="1:10">
      <c r="A4901" s="13" t="s">
        <v>2835</v>
      </c>
      <c r="B4901" s="13" t="s">
        <v>547</v>
      </c>
      <c r="C4901" s="13" t="s">
        <v>8242</v>
      </c>
      <c r="D4901" s="1608">
        <v>59.23</v>
      </c>
      <c r="E4901" s="210">
        <f>VLOOKUP(A4901,'Lead Sheet'!A:B,2,0)</f>
        <v>0</v>
      </c>
      <c r="F4901" s="1608">
        <f t="shared" si="76"/>
        <v>0</v>
      </c>
      <c r="G4901" s="1648">
        <v>1</v>
      </c>
      <c r="H4901" s="1648">
        <v>27</v>
      </c>
      <c r="I4901" s="1648"/>
      <c r="J4901" s="1650">
        <v>199726048479</v>
      </c>
    </row>
    <row r="4902" spans="1:10">
      <c r="A4902" s="13" t="s">
        <v>2835</v>
      </c>
      <c r="B4902" s="13" t="s">
        <v>548</v>
      </c>
      <c r="C4902" s="13" t="s">
        <v>8243</v>
      </c>
      <c r="D4902" s="1608">
        <v>136.6</v>
      </c>
      <c r="E4902" s="210">
        <f>VLOOKUP(A4902,'Lead Sheet'!A:B,2,0)</f>
        <v>0</v>
      </c>
      <c r="F4902" s="1608">
        <f t="shared" si="76"/>
        <v>0</v>
      </c>
      <c r="G4902" s="1648">
        <v>20</v>
      </c>
      <c r="H4902" s="1648">
        <v>20</v>
      </c>
      <c r="I4902" s="1648"/>
      <c r="J4902" s="1650">
        <v>199726048486</v>
      </c>
    </row>
    <row r="4903" spans="1:10">
      <c r="A4903" s="13" t="s">
        <v>2835</v>
      </c>
      <c r="B4903" s="13" t="s">
        <v>549</v>
      </c>
      <c r="C4903" s="13" t="s">
        <v>8244</v>
      </c>
      <c r="D4903" s="1608">
        <v>120.22</v>
      </c>
      <c r="E4903" s="210">
        <f>VLOOKUP(A4903,'Lead Sheet'!A:B,2,0)</f>
        <v>0</v>
      </c>
      <c r="F4903" s="1608">
        <f t="shared" si="76"/>
        <v>0</v>
      </c>
      <c r="G4903" s="1648">
        <v>8</v>
      </c>
      <c r="H4903" s="1648">
        <v>16</v>
      </c>
      <c r="I4903" s="1648"/>
      <c r="J4903" s="1650">
        <v>199726048493</v>
      </c>
    </row>
    <row r="4904" spans="1:10">
      <c r="A4904" s="13" t="s">
        <v>2835</v>
      </c>
      <c r="B4904" s="13" t="s">
        <v>550</v>
      </c>
      <c r="C4904" s="13" t="s">
        <v>8245</v>
      </c>
      <c r="D4904" s="1608">
        <v>136.6</v>
      </c>
      <c r="E4904" s="210">
        <f>VLOOKUP(A4904,'Lead Sheet'!A:B,2,0)</f>
        <v>0</v>
      </c>
      <c r="F4904" s="1608">
        <f t="shared" si="76"/>
        <v>0</v>
      </c>
      <c r="G4904" s="1648">
        <v>16</v>
      </c>
      <c r="H4904" s="1648">
        <v>16</v>
      </c>
      <c r="I4904" s="1648"/>
      <c r="J4904" s="1650">
        <v>199726048509</v>
      </c>
    </row>
    <row r="4905" spans="1:10">
      <c r="A4905" s="13" t="s">
        <v>2835</v>
      </c>
      <c r="B4905" s="13" t="s">
        <v>551</v>
      </c>
      <c r="C4905" s="13" t="s">
        <v>8246</v>
      </c>
      <c r="D4905" s="1608">
        <v>120.22</v>
      </c>
      <c r="E4905" s="210">
        <f>VLOOKUP(A4905,'Lead Sheet'!A:B,2,0)</f>
        <v>0</v>
      </c>
      <c r="F4905" s="1608">
        <f t="shared" si="76"/>
        <v>0</v>
      </c>
      <c r="G4905" s="1648">
        <v>8</v>
      </c>
      <c r="H4905" s="1648">
        <v>16</v>
      </c>
      <c r="I4905" s="1648"/>
      <c r="J4905" s="1650">
        <v>199726048516</v>
      </c>
    </row>
    <row r="4906" spans="1:10">
      <c r="A4906" s="13" t="s">
        <v>2835</v>
      </c>
      <c r="B4906" s="13" t="s">
        <v>552</v>
      </c>
      <c r="C4906" s="13" t="s">
        <v>8247</v>
      </c>
      <c r="D4906" s="1608">
        <v>75.960000000000008</v>
      </c>
      <c r="E4906" s="210">
        <f>VLOOKUP(A4906,'Lead Sheet'!A:B,2,0)</f>
        <v>0</v>
      </c>
      <c r="F4906" s="1608">
        <f t="shared" si="76"/>
        <v>0</v>
      </c>
      <c r="G4906" s="1648">
        <v>16</v>
      </c>
      <c r="H4906" s="1648">
        <v>32</v>
      </c>
      <c r="I4906" s="1648"/>
      <c r="J4906" s="1650">
        <v>199726048547</v>
      </c>
    </row>
    <row r="4907" spans="1:10">
      <c r="A4907" s="13" t="s">
        <v>2835</v>
      </c>
      <c r="B4907" s="13" t="s">
        <v>553</v>
      </c>
      <c r="C4907" s="13" t="s">
        <v>8248</v>
      </c>
      <c r="D4907" s="1608">
        <v>81.03</v>
      </c>
      <c r="E4907" s="210">
        <f>VLOOKUP(A4907,'Lead Sheet'!A:B,2,0)</f>
        <v>0</v>
      </c>
      <c r="F4907" s="1608">
        <f t="shared" si="76"/>
        <v>0</v>
      </c>
      <c r="G4907" s="1648">
        <v>1</v>
      </c>
      <c r="H4907" s="1648">
        <v>27</v>
      </c>
      <c r="I4907" s="1648"/>
      <c r="J4907" s="1650">
        <v>199726048554</v>
      </c>
    </row>
    <row r="4908" spans="1:10">
      <c r="A4908" s="13" t="s">
        <v>2835</v>
      </c>
      <c r="B4908" s="13" t="s">
        <v>554</v>
      </c>
      <c r="C4908" s="13" t="s">
        <v>8249</v>
      </c>
      <c r="D4908" s="1608">
        <v>81.03</v>
      </c>
      <c r="E4908" s="210">
        <f>VLOOKUP(A4908,'Lead Sheet'!A:B,2,0)</f>
        <v>0</v>
      </c>
      <c r="F4908" s="1608">
        <f t="shared" si="76"/>
        <v>0</v>
      </c>
      <c r="G4908" s="1648">
        <v>12</v>
      </c>
      <c r="H4908" s="1648">
        <v>24</v>
      </c>
      <c r="I4908" s="1648"/>
      <c r="J4908" s="1650">
        <v>199726048561</v>
      </c>
    </row>
    <row r="4909" spans="1:10">
      <c r="A4909" s="13" t="s">
        <v>2835</v>
      </c>
      <c r="B4909" s="13" t="s">
        <v>555</v>
      </c>
      <c r="C4909" s="13" t="s">
        <v>8250</v>
      </c>
      <c r="D4909" s="1608">
        <v>75.960000000000008</v>
      </c>
      <c r="E4909" s="210">
        <f>VLOOKUP(A4909,'Lead Sheet'!A:B,2,0)</f>
        <v>0</v>
      </c>
      <c r="F4909" s="1608">
        <f t="shared" si="76"/>
        <v>0</v>
      </c>
      <c r="G4909" s="1648">
        <v>15</v>
      </c>
      <c r="H4909" s="1648">
        <v>30</v>
      </c>
      <c r="I4909" s="1648"/>
      <c r="J4909" s="1650">
        <v>199726048578</v>
      </c>
    </row>
    <row r="4910" spans="1:10">
      <c r="A4910" s="13" t="s">
        <v>2835</v>
      </c>
      <c r="B4910" s="13" t="s">
        <v>556</v>
      </c>
      <c r="C4910" s="13" t="s">
        <v>8251</v>
      </c>
      <c r="D4910" s="1608">
        <v>75.960000000000008</v>
      </c>
      <c r="E4910" s="210">
        <f>VLOOKUP(A4910,'Lead Sheet'!A:B,2,0)</f>
        <v>0</v>
      </c>
      <c r="F4910" s="1608">
        <f t="shared" si="76"/>
        <v>0</v>
      </c>
      <c r="G4910" s="1648">
        <v>25</v>
      </c>
      <c r="H4910" s="1648">
        <v>25</v>
      </c>
      <c r="I4910" s="1648"/>
      <c r="J4910" s="1650">
        <v>199726048585</v>
      </c>
    </row>
    <row r="4911" spans="1:10">
      <c r="A4911" s="13" t="s">
        <v>2835</v>
      </c>
      <c r="B4911" s="13" t="s">
        <v>557</v>
      </c>
      <c r="C4911" s="13" t="s">
        <v>8252</v>
      </c>
      <c r="D4911" s="1608">
        <v>75.960000000000008</v>
      </c>
      <c r="E4911" s="210">
        <f>VLOOKUP(A4911,'Lead Sheet'!A:B,2,0)</f>
        <v>0</v>
      </c>
      <c r="F4911" s="1608">
        <f t="shared" si="76"/>
        <v>0</v>
      </c>
      <c r="G4911" s="1648">
        <v>15</v>
      </c>
      <c r="H4911" s="1648">
        <v>30</v>
      </c>
      <c r="I4911" s="1648"/>
      <c r="J4911" s="1650">
        <v>199726048592</v>
      </c>
    </row>
    <row r="4912" spans="1:10">
      <c r="A4912" s="13" t="s">
        <v>2835</v>
      </c>
      <c r="B4912" s="13" t="s">
        <v>558</v>
      </c>
      <c r="C4912" s="13" t="s">
        <v>8253</v>
      </c>
      <c r="D4912" s="1608">
        <v>83.570000000000007</v>
      </c>
      <c r="E4912" s="210">
        <f>VLOOKUP(A4912,'Lead Sheet'!A:B,2,0)</f>
        <v>0</v>
      </c>
      <c r="F4912" s="1608">
        <f t="shared" si="76"/>
        <v>0</v>
      </c>
      <c r="G4912" s="1648">
        <v>1</v>
      </c>
      <c r="H4912" s="1648">
        <v>25</v>
      </c>
      <c r="I4912" s="1648"/>
      <c r="J4912" s="1650">
        <v>199726048608</v>
      </c>
    </row>
    <row r="4913" spans="1:10">
      <c r="A4913" s="13" t="s">
        <v>2835</v>
      </c>
      <c r="B4913" s="13" t="s">
        <v>559</v>
      </c>
      <c r="C4913" s="13" t="s">
        <v>8254</v>
      </c>
      <c r="D4913" s="1608">
        <v>66.03</v>
      </c>
      <c r="E4913" s="210">
        <f>VLOOKUP(A4913,'Lead Sheet'!A:B,2,0)</f>
        <v>0</v>
      </c>
      <c r="F4913" s="1608">
        <f t="shared" si="76"/>
        <v>0</v>
      </c>
      <c r="G4913" s="1648">
        <v>15</v>
      </c>
      <c r="H4913" s="1648">
        <v>30</v>
      </c>
      <c r="I4913" s="1648"/>
      <c r="J4913" s="1650">
        <v>199726048639</v>
      </c>
    </row>
    <row r="4914" spans="1:10">
      <c r="A4914" s="13" t="s">
        <v>2835</v>
      </c>
      <c r="B4914" s="13" t="s">
        <v>560</v>
      </c>
      <c r="C4914" s="13" t="s">
        <v>8255</v>
      </c>
      <c r="D4914" s="1608">
        <v>67.23</v>
      </c>
      <c r="E4914" s="210">
        <f>VLOOKUP(A4914,'Lead Sheet'!A:B,2,0)</f>
        <v>0</v>
      </c>
      <c r="F4914" s="1608">
        <f t="shared" si="76"/>
        <v>0</v>
      </c>
      <c r="G4914" s="1648">
        <v>15</v>
      </c>
      <c r="H4914" s="1648">
        <v>30</v>
      </c>
      <c r="I4914" s="1648"/>
      <c r="J4914" s="1650">
        <v>199726048646</v>
      </c>
    </row>
    <row r="4915" spans="1:10">
      <c r="A4915" s="13" t="s">
        <v>2835</v>
      </c>
      <c r="B4915" s="13" t="s">
        <v>561</v>
      </c>
      <c r="C4915" s="13" t="s">
        <v>8256</v>
      </c>
      <c r="D4915" s="1608">
        <v>67.23</v>
      </c>
      <c r="E4915" s="210">
        <f>VLOOKUP(A4915,'Lead Sheet'!A:B,2,0)</f>
        <v>0</v>
      </c>
      <c r="F4915" s="1608">
        <f t="shared" si="76"/>
        <v>0</v>
      </c>
      <c r="G4915" s="1648">
        <v>13</v>
      </c>
      <c r="H4915" s="1648">
        <v>26</v>
      </c>
      <c r="I4915" s="1648"/>
      <c r="J4915" s="1650">
        <v>199726048653</v>
      </c>
    </row>
    <row r="4916" spans="1:10">
      <c r="A4916" s="13" t="s">
        <v>2835</v>
      </c>
      <c r="B4916" s="13" t="s">
        <v>562</v>
      </c>
      <c r="C4916" s="13" t="s">
        <v>8257</v>
      </c>
      <c r="D4916" s="1608">
        <v>78.86</v>
      </c>
      <c r="E4916" s="210">
        <f>VLOOKUP(A4916,'Lead Sheet'!A:B,2,0)</f>
        <v>0</v>
      </c>
      <c r="F4916" s="1608">
        <f t="shared" si="76"/>
        <v>0</v>
      </c>
      <c r="G4916" s="1648">
        <v>1</v>
      </c>
      <c r="H4916" s="1648">
        <v>25</v>
      </c>
      <c r="I4916" s="1648"/>
      <c r="J4916" s="1650">
        <v>199726048660</v>
      </c>
    </row>
    <row r="4917" spans="1:10">
      <c r="A4917" s="13" t="s">
        <v>2835</v>
      </c>
      <c r="B4917" s="13" t="s">
        <v>563</v>
      </c>
      <c r="C4917" s="13" t="s">
        <v>8258</v>
      </c>
      <c r="D4917" s="1608">
        <v>81.960000000000008</v>
      </c>
      <c r="E4917" s="210">
        <f>VLOOKUP(A4917,'Lead Sheet'!A:B,2,0)</f>
        <v>0</v>
      </c>
      <c r="F4917" s="1608">
        <f t="shared" si="76"/>
        <v>0</v>
      </c>
      <c r="G4917" s="1648">
        <v>9</v>
      </c>
      <c r="H4917" s="1648">
        <v>18</v>
      </c>
      <c r="I4917" s="1648"/>
      <c r="J4917" s="1650">
        <v>199726048677</v>
      </c>
    </row>
    <row r="4918" spans="1:10">
      <c r="A4918" s="13" t="s">
        <v>2835</v>
      </c>
      <c r="B4918" s="13" t="s">
        <v>564</v>
      </c>
      <c r="C4918" s="13" t="s">
        <v>8259</v>
      </c>
      <c r="D4918" s="1608">
        <v>111.36</v>
      </c>
      <c r="E4918" s="210">
        <f>VLOOKUP(A4918,'Lead Sheet'!A:B,2,0)</f>
        <v>0</v>
      </c>
      <c r="F4918" s="1608">
        <f t="shared" si="76"/>
        <v>0</v>
      </c>
      <c r="G4918" s="1648">
        <v>5</v>
      </c>
      <c r="H4918" s="1648">
        <v>10</v>
      </c>
      <c r="I4918" s="1648"/>
      <c r="J4918" s="1650">
        <v>199726048684</v>
      </c>
    </row>
    <row r="4919" spans="1:10">
      <c r="A4919" s="13" t="s">
        <v>2835</v>
      </c>
      <c r="B4919" s="13" t="s">
        <v>565</v>
      </c>
      <c r="C4919" s="13" t="s">
        <v>8260</v>
      </c>
      <c r="D4919" s="1608">
        <v>113.29</v>
      </c>
      <c r="E4919" s="210">
        <f>VLOOKUP(A4919,'Lead Sheet'!A:B,2,0)</f>
        <v>0</v>
      </c>
      <c r="F4919" s="1608">
        <f t="shared" si="76"/>
        <v>0</v>
      </c>
      <c r="G4919" s="1648">
        <v>5</v>
      </c>
      <c r="H4919" s="1648">
        <v>10</v>
      </c>
      <c r="I4919" s="1648"/>
      <c r="J4919" s="1650">
        <v>199726048691</v>
      </c>
    </row>
    <row r="4920" spans="1:10">
      <c r="A4920" s="13" t="s">
        <v>2835</v>
      </c>
      <c r="B4920" s="13" t="s">
        <v>566</v>
      </c>
      <c r="C4920" s="13" t="s">
        <v>8261</v>
      </c>
      <c r="D4920" s="1608">
        <v>124.29</v>
      </c>
      <c r="E4920" s="210">
        <f>VLOOKUP(A4920,'Lead Sheet'!A:B,2,0)</f>
        <v>0</v>
      </c>
      <c r="F4920" s="1608">
        <f t="shared" si="76"/>
        <v>0</v>
      </c>
      <c r="G4920" s="1648">
        <v>5</v>
      </c>
      <c r="H4920" s="1648">
        <v>10</v>
      </c>
      <c r="I4920" s="1648"/>
      <c r="J4920" s="1650">
        <v>199726048714</v>
      </c>
    </row>
    <row r="4921" spans="1:10">
      <c r="A4921" s="13" t="s">
        <v>2835</v>
      </c>
      <c r="B4921" s="13" t="s">
        <v>567</v>
      </c>
      <c r="C4921" s="13" t="s">
        <v>8262</v>
      </c>
      <c r="D4921" s="1608">
        <v>111.36</v>
      </c>
      <c r="E4921" s="210">
        <f>VLOOKUP(A4921,'Lead Sheet'!A:B,2,0)</f>
        <v>0</v>
      </c>
      <c r="F4921" s="1608">
        <f t="shared" si="76"/>
        <v>0</v>
      </c>
      <c r="G4921" s="1648">
        <v>6</v>
      </c>
      <c r="H4921" s="1648">
        <v>12</v>
      </c>
      <c r="I4921" s="1648"/>
      <c r="J4921" s="1650">
        <v>199726048721</v>
      </c>
    </row>
    <row r="4922" spans="1:10">
      <c r="A4922" s="13" t="s">
        <v>2835</v>
      </c>
      <c r="B4922" s="13" t="s">
        <v>568</v>
      </c>
      <c r="C4922" s="13" t="s">
        <v>8263</v>
      </c>
      <c r="D4922" s="1608">
        <v>121.32000000000001</v>
      </c>
      <c r="E4922" s="210">
        <f>VLOOKUP(A4922,'Lead Sheet'!A:B,2,0)</f>
        <v>0</v>
      </c>
      <c r="F4922" s="1608">
        <f t="shared" si="76"/>
        <v>0</v>
      </c>
      <c r="G4922" s="1648">
        <v>6</v>
      </c>
      <c r="H4922" s="1648">
        <v>12</v>
      </c>
      <c r="I4922" s="1648"/>
      <c r="J4922" s="1650">
        <v>199726048738</v>
      </c>
    </row>
    <row r="4923" spans="1:10">
      <c r="A4923" s="13" t="s">
        <v>2835</v>
      </c>
      <c r="B4923" s="13" t="s">
        <v>569</v>
      </c>
      <c r="C4923" s="13" t="s">
        <v>8264</v>
      </c>
      <c r="D4923" s="1608">
        <v>141.88</v>
      </c>
      <c r="E4923" s="210">
        <f>VLOOKUP(A4923,'Lead Sheet'!A:B,2,0)</f>
        <v>0</v>
      </c>
      <c r="F4923" s="1608">
        <f t="shared" si="76"/>
        <v>0</v>
      </c>
      <c r="G4923" s="1648">
        <v>1</v>
      </c>
      <c r="H4923" s="1648">
        <v>8</v>
      </c>
      <c r="I4923" s="1648"/>
      <c r="J4923" s="1650">
        <v>199726048745</v>
      </c>
    </row>
    <row r="4924" spans="1:10">
      <c r="A4924" s="13" t="s">
        <v>2835</v>
      </c>
      <c r="B4924" s="13" t="s">
        <v>570</v>
      </c>
      <c r="C4924" s="13" t="s">
        <v>8265</v>
      </c>
      <c r="D4924" s="1608">
        <v>120.48</v>
      </c>
      <c r="E4924" s="210">
        <f>VLOOKUP(A4924,'Lead Sheet'!A:B,2,0)</f>
        <v>0</v>
      </c>
      <c r="F4924" s="1608">
        <f t="shared" si="76"/>
        <v>0</v>
      </c>
      <c r="G4924" s="1648">
        <v>6</v>
      </c>
      <c r="H4924" s="1648">
        <v>12</v>
      </c>
      <c r="I4924" s="1648"/>
      <c r="J4924" s="1650">
        <v>199726048769</v>
      </c>
    </row>
    <row r="4925" spans="1:10">
      <c r="A4925" s="13" t="s">
        <v>2835</v>
      </c>
      <c r="B4925" s="13" t="s">
        <v>571</v>
      </c>
      <c r="C4925" s="13" t="s">
        <v>8266</v>
      </c>
      <c r="D4925" s="1608">
        <v>108.86</v>
      </c>
      <c r="E4925" s="210">
        <f>VLOOKUP(A4925,'Lead Sheet'!A:B,2,0)</f>
        <v>0</v>
      </c>
      <c r="F4925" s="1608">
        <f t="shared" si="76"/>
        <v>0</v>
      </c>
      <c r="G4925" s="1648">
        <v>12</v>
      </c>
      <c r="H4925" s="1648">
        <v>24</v>
      </c>
      <c r="I4925" s="1648"/>
      <c r="J4925" s="1650">
        <v>199726048776</v>
      </c>
    </row>
    <row r="4926" spans="1:10">
      <c r="A4926" s="13" t="s">
        <v>2835</v>
      </c>
      <c r="B4926" s="13" t="s">
        <v>572</v>
      </c>
      <c r="C4926" s="13" t="s">
        <v>8267</v>
      </c>
      <c r="D4926" s="1608">
        <v>106.88000000000001</v>
      </c>
      <c r="E4926" s="210">
        <f>VLOOKUP(A4926,'Lead Sheet'!A:B,2,0)</f>
        <v>0</v>
      </c>
      <c r="F4926" s="1608">
        <f t="shared" si="76"/>
        <v>0</v>
      </c>
      <c r="G4926" s="1648">
        <v>1</v>
      </c>
      <c r="H4926" s="1648">
        <v>19</v>
      </c>
      <c r="I4926" s="1648"/>
      <c r="J4926" s="1650">
        <v>199726048790</v>
      </c>
    </row>
    <row r="4927" spans="1:10">
      <c r="A4927" s="13" t="s">
        <v>2835</v>
      </c>
      <c r="B4927" s="13" t="s">
        <v>573</v>
      </c>
      <c r="C4927" s="13" t="s">
        <v>8268</v>
      </c>
      <c r="D4927" s="1608">
        <v>126.62</v>
      </c>
      <c r="E4927" s="210">
        <f>VLOOKUP(A4927,'Lead Sheet'!A:B,2,0)</f>
        <v>0</v>
      </c>
      <c r="F4927" s="1608">
        <f t="shared" si="76"/>
        <v>0</v>
      </c>
      <c r="G4927" s="1648">
        <v>8</v>
      </c>
      <c r="H4927" s="1648">
        <v>16</v>
      </c>
      <c r="I4927" s="1648"/>
      <c r="J4927" s="1650">
        <v>199726048806</v>
      </c>
    </row>
    <row r="4928" spans="1:10">
      <c r="A4928" s="13" t="s">
        <v>2835</v>
      </c>
      <c r="B4928" s="13" t="s">
        <v>574</v>
      </c>
      <c r="C4928" s="13" t="s">
        <v>8269</v>
      </c>
      <c r="D4928" s="1608">
        <v>126.62</v>
      </c>
      <c r="E4928" s="210">
        <f>VLOOKUP(A4928,'Lead Sheet'!A:B,2,0)</f>
        <v>0</v>
      </c>
      <c r="F4928" s="1608">
        <f t="shared" si="76"/>
        <v>0</v>
      </c>
      <c r="G4928" s="1648">
        <v>8</v>
      </c>
      <c r="H4928" s="1648">
        <v>16</v>
      </c>
      <c r="I4928" s="1648"/>
      <c r="J4928" s="1650">
        <v>199726048813</v>
      </c>
    </row>
    <row r="4929" spans="1:10">
      <c r="A4929" s="13" t="s">
        <v>2835</v>
      </c>
      <c r="B4929" s="13" t="s">
        <v>575</v>
      </c>
      <c r="C4929" s="13" t="s">
        <v>8270</v>
      </c>
      <c r="D4929" s="1608">
        <v>126.62</v>
      </c>
      <c r="E4929" s="210">
        <f>VLOOKUP(A4929,'Lead Sheet'!A:B,2,0)</f>
        <v>0</v>
      </c>
      <c r="F4929" s="1608">
        <f t="shared" si="76"/>
        <v>0</v>
      </c>
      <c r="G4929" s="1648">
        <v>7</v>
      </c>
      <c r="H4929" s="1648">
        <v>14</v>
      </c>
      <c r="I4929" s="1648"/>
      <c r="J4929" s="1650">
        <v>199726048820</v>
      </c>
    </row>
    <row r="4930" spans="1:10">
      <c r="A4930" s="13" t="s">
        <v>2835</v>
      </c>
      <c r="B4930" s="13" t="s">
        <v>576</v>
      </c>
      <c r="C4930" s="13" t="s">
        <v>8271</v>
      </c>
      <c r="D4930" s="1608">
        <v>96.350000000000009</v>
      </c>
      <c r="E4930" s="210">
        <f>VLOOKUP(A4930,'Lead Sheet'!A:B,2,0)</f>
        <v>0</v>
      </c>
      <c r="F4930" s="1608">
        <f t="shared" si="76"/>
        <v>0</v>
      </c>
      <c r="G4930" s="1648">
        <v>6</v>
      </c>
      <c r="H4930" s="1648">
        <v>12</v>
      </c>
      <c r="I4930" s="1648"/>
      <c r="J4930" s="1650">
        <v>199726048837</v>
      </c>
    </row>
    <row r="4931" spans="1:10">
      <c r="A4931" s="13" t="s">
        <v>2835</v>
      </c>
      <c r="B4931" s="13" t="s">
        <v>577</v>
      </c>
      <c r="C4931" s="13" t="s">
        <v>8272</v>
      </c>
      <c r="D4931" s="1608">
        <v>98.13000000000001</v>
      </c>
      <c r="E4931" s="210">
        <f>VLOOKUP(A4931,'Lead Sheet'!A:B,2,0)</f>
        <v>0</v>
      </c>
      <c r="F4931" s="1608">
        <f t="shared" ref="F4931:F4994" si="77">IFERROR(D4931*E4931,"NET")</f>
        <v>0</v>
      </c>
      <c r="G4931" s="1648">
        <v>6</v>
      </c>
      <c r="H4931" s="1648">
        <v>12</v>
      </c>
      <c r="I4931" s="1648"/>
      <c r="J4931" s="1650">
        <v>199726048844</v>
      </c>
    </row>
    <row r="4932" spans="1:10">
      <c r="A4932" s="13" t="s">
        <v>2835</v>
      </c>
      <c r="B4932" s="13" t="s">
        <v>578</v>
      </c>
      <c r="C4932" s="13" t="s">
        <v>8273</v>
      </c>
      <c r="D4932" s="1608">
        <v>96.350000000000009</v>
      </c>
      <c r="E4932" s="210">
        <f>VLOOKUP(A4932,'Lead Sheet'!A:B,2,0)</f>
        <v>0</v>
      </c>
      <c r="F4932" s="1608">
        <f t="shared" si="77"/>
        <v>0</v>
      </c>
      <c r="G4932" s="1648">
        <v>6</v>
      </c>
      <c r="H4932" s="1648">
        <v>12</v>
      </c>
      <c r="I4932" s="1648"/>
      <c r="J4932" s="1650">
        <v>199726048851</v>
      </c>
    </row>
    <row r="4933" spans="1:10">
      <c r="A4933" s="13" t="s">
        <v>2835</v>
      </c>
      <c r="B4933" s="13" t="s">
        <v>579</v>
      </c>
      <c r="C4933" s="13" t="s">
        <v>8274</v>
      </c>
      <c r="D4933" s="1608">
        <v>113.92</v>
      </c>
      <c r="E4933" s="210">
        <f>VLOOKUP(A4933,'Lead Sheet'!A:B,2,0)</f>
        <v>0</v>
      </c>
      <c r="F4933" s="1608">
        <f t="shared" si="77"/>
        <v>0</v>
      </c>
      <c r="G4933" s="1648">
        <v>6</v>
      </c>
      <c r="H4933" s="1648">
        <v>12</v>
      </c>
      <c r="I4933" s="1648"/>
      <c r="J4933" s="1650">
        <v>199726048868</v>
      </c>
    </row>
    <row r="4934" spans="1:10">
      <c r="A4934" s="13" t="s">
        <v>2835</v>
      </c>
      <c r="B4934" s="13" t="s">
        <v>580</v>
      </c>
      <c r="C4934" s="13" t="s">
        <v>8275</v>
      </c>
      <c r="D4934" s="1608">
        <v>116.07000000000001</v>
      </c>
      <c r="E4934" s="210">
        <f>VLOOKUP(A4934,'Lead Sheet'!A:B,2,0)</f>
        <v>0</v>
      </c>
      <c r="F4934" s="1608">
        <f t="shared" si="77"/>
        <v>0</v>
      </c>
      <c r="G4934" s="1648">
        <v>6</v>
      </c>
      <c r="H4934" s="1648">
        <v>12</v>
      </c>
      <c r="I4934" s="1648"/>
      <c r="J4934" s="1650">
        <v>199726048875</v>
      </c>
    </row>
    <row r="4935" spans="1:10">
      <c r="A4935" s="13" t="s">
        <v>2835</v>
      </c>
      <c r="B4935" s="13" t="s">
        <v>581</v>
      </c>
      <c r="C4935" s="13" t="s">
        <v>8276</v>
      </c>
      <c r="D4935" s="1608">
        <v>223.8</v>
      </c>
      <c r="E4935" s="210">
        <f>VLOOKUP(A4935,'Lead Sheet'!A:B,2,0)</f>
        <v>0</v>
      </c>
      <c r="F4935" s="1608">
        <f t="shared" si="77"/>
        <v>0</v>
      </c>
      <c r="G4935" s="1648">
        <v>1</v>
      </c>
      <c r="H4935" s="1648">
        <v>8</v>
      </c>
      <c r="I4935" s="1648"/>
      <c r="J4935" s="1650">
        <v>199726048882</v>
      </c>
    </row>
    <row r="4936" spans="1:10">
      <c r="A4936" s="13" t="s">
        <v>2835</v>
      </c>
      <c r="B4936" s="13" t="s">
        <v>582</v>
      </c>
      <c r="C4936" s="13" t="s">
        <v>8277</v>
      </c>
      <c r="D4936" s="1608">
        <v>617</v>
      </c>
      <c r="E4936" s="210">
        <f>VLOOKUP(A4936,'Lead Sheet'!A:B,2,0)</f>
        <v>0</v>
      </c>
      <c r="F4936" s="1608">
        <f t="shared" si="77"/>
        <v>0</v>
      </c>
      <c r="G4936" s="1648">
        <v>1</v>
      </c>
      <c r="H4936" s="1648">
        <v>4</v>
      </c>
      <c r="I4936" s="1648"/>
      <c r="J4936" s="1650">
        <v>199726048912</v>
      </c>
    </row>
    <row r="4937" spans="1:10">
      <c r="A4937" s="13" t="s">
        <v>2835</v>
      </c>
      <c r="B4937" s="13" t="s">
        <v>583</v>
      </c>
      <c r="C4937" s="13" t="s">
        <v>8943</v>
      </c>
      <c r="D4937" s="1608">
        <v>18.39</v>
      </c>
      <c r="E4937" s="210">
        <f>VLOOKUP(A4937,'Lead Sheet'!A:B,2,0)</f>
        <v>0</v>
      </c>
      <c r="F4937" s="1608">
        <f t="shared" si="77"/>
        <v>0</v>
      </c>
      <c r="G4937" s="1648">
        <v>25</v>
      </c>
      <c r="H4937" s="1648">
        <v>100</v>
      </c>
      <c r="I4937" s="1648"/>
      <c r="J4937" s="1650">
        <v>199726048929</v>
      </c>
    </row>
    <row r="4938" spans="1:10">
      <c r="A4938" s="13" t="s">
        <v>2835</v>
      </c>
      <c r="B4938" s="13" t="s">
        <v>584</v>
      </c>
      <c r="C4938" s="13" t="s">
        <v>8944</v>
      </c>
      <c r="D4938" s="1608">
        <v>23.82</v>
      </c>
      <c r="E4938" s="210">
        <f>VLOOKUP(A4938,'Lead Sheet'!A:B,2,0)</f>
        <v>0</v>
      </c>
      <c r="F4938" s="1608">
        <f t="shared" si="77"/>
        <v>0</v>
      </c>
      <c r="G4938" s="1648">
        <v>25</v>
      </c>
      <c r="H4938" s="1648">
        <v>100</v>
      </c>
      <c r="I4938" s="1648"/>
      <c r="J4938" s="1650">
        <v>199726048936</v>
      </c>
    </row>
    <row r="4939" spans="1:10">
      <c r="A4939" s="13" t="s">
        <v>2835</v>
      </c>
      <c r="B4939" s="13" t="s">
        <v>585</v>
      </c>
      <c r="C4939" s="13" t="s">
        <v>8945</v>
      </c>
      <c r="D4939" s="1608">
        <v>122.08</v>
      </c>
      <c r="E4939" s="210">
        <f>VLOOKUP(A4939,'Lead Sheet'!A:B,2,0)</f>
        <v>0</v>
      </c>
      <c r="F4939" s="1608">
        <f t="shared" si="77"/>
        <v>0</v>
      </c>
      <c r="G4939" s="1648">
        <v>20</v>
      </c>
      <c r="H4939" s="1648">
        <v>40</v>
      </c>
      <c r="I4939" s="1648"/>
      <c r="J4939" s="1650">
        <v>199726048943</v>
      </c>
    </row>
    <row r="4940" spans="1:10">
      <c r="A4940" s="13" t="s">
        <v>2835</v>
      </c>
      <c r="B4940" s="13" t="s">
        <v>586</v>
      </c>
      <c r="C4940" s="13" t="s">
        <v>8946</v>
      </c>
      <c r="D4940" s="1608">
        <v>165.12</v>
      </c>
      <c r="E4940" s="210">
        <f>VLOOKUP(A4940,'Lead Sheet'!A:B,2,0)</f>
        <v>0</v>
      </c>
      <c r="F4940" s="1608">
        <f t="shared" si="77"/>
        <v>0</v>
      </c>
      <c r="G4940" s="1648">
        <v>12</v>
      </c>
      <c r="H4940" s="1648">
        <v>24</v>
      </c>
      <c r="I4940" s="1648"/>
      <c r="J4940" s="1650">
        <v>199726048967</v>
      </c>
    </row>
    <row r="4941" spans="1:10">
      <c r="A4941" s="13" t="s">
        <v>2835</v>
      </c>
      <c r="B4941" s="13" t="s">
        <v>587</v>
      </c>
      <c r="C4941" s="13" t="s">
        <v>8947</v>
      </c>
      <c r="D4941" s="1608">
        <v>165.07999999999998</v>
      </c>
      <c r="E4941" s="210">
        <f>VLOOKUP(A4941,'Lead Sheet'!A:B,2,0)</f>
        <v>0</v>
      </c>
      <c r="F4941" s="1608">
        <f t="shared" si="77"/>
        <v>0</v>
      </c>
      <c r="G4941" s="1648">
        <v>12</v>
      </c>
      <c r="H4941" s="1648">
        <v>24</v>
      </c>
      <c r="I4941" s="1648"/>
      <c r="J4941" s="1650">
        <v>199726048974</v>
      </c>
    </row>
    <row r="4942" spans="1:10">
      <c r="A4942" s="13" t="s">
        <v>2836</v>
      </c>
      <c r="B4942" s="13" t="s">
        <v>12110</v>
      </c>
      <c r="C4942" s="13" t="s">
        <v>10408</v>
      </c>
      <c r="D4942" s="1608">
        <v>2.72</v>
      </c>
      <c r="E4942" s="210">
        <f>VLOOKUP(A4942,'Lead Sheet'!A:B,2,0)</f>
        <v>0</v>
      </c>
      <c r="F4942" s="1608">
        <f t="shared" si="77"/>
        <v>0</v>
      </c>
      <c r="G4942" s="1648">
        <v>25</v>
      </c>
      <c r="H4942" s="1648">
        <v>600</v>
      </c>
      <c r="I4942" s="1648"/>
      <c r="J4942" s="1650">
        <v>199726048981</v>
      </c>
    </row>
    <row r="4943" spans="1:10">
      <c r="A4943" s="13" t="s">
        <v>2836</v>
      </c>
      <c r="B4943" s="13" t="s">
        <v>2294</v>
      </c>
      <c r="C4943" s="13" t="s">
        <v>10409</v>
      </c>
      <c r="D4943" s="1608">
        <v>3.69</v>
      </c>
      <c r="E4943" s="210">
        <f>VLOOKUP(A4943,'Lead Sheet'!A:B,2,0)</f>
        <v>0</v>
      </c>
      <c r="F4943" s="1608">
        <f t="shared" si="77"/>
        <v>0</v>
      </c>
      <c r="G4943" s="1648">
        <v>25</v>
      </c>
      <c r="H4943" s="1648">
        <v>600</v>
      </c>
      <c r="I4943" s="1648"/>
      <c r="J4943" s="1650">
        <v>199726048998</v>
      </c>
    </row>
    <row r="4944" spans="1:10">
      <c r="A4944" s="13" t="s">
        <v>2836</v>
      </c>
      <c r="B4944" s="13" t="s">
        <v>2295</v>
      </c>
      <c r="C4944" s="13" t="s">
        <v>10410</v>
      </c>
      <c r="D4944" s="1608">
        <v>4.4400000000000004</v>
      </c>
      <c r="E4944" s="210">
        <f>VLOOKUP(A4944,'Lead Sheet'!A:B,2,0)</f>
        <v>0</v>
      </c>
      <c r="F4944" s="1608">
        <f t="shared" si="77"/>
        <v>0</v>
      </c>
      <c r="G4944" s="1648">
        <v>25</v>
      </c>
      <c r="H4944" s="1648">
        <v>600</v>
      </c>
      <c r="I4944" s="1648"/>
      <c r="J4944" s="1650">
        <v>199726049001</v>
      </c>
    </row>
    <row r="4945" spans="1:10">
      <c r="A4945" s="13" t="s">
        <v>2836</v>
      </c>
      <c r="B4945" s="13" t="s">
        <v>2296</v>
      </c>
      <c r="C4945" s="13" t="s">
        <v>10411</v>
      </c>
      <c r="D4945" s="1608">
        <v>4.74</v>
      </c>
      <c r="E4945" s="210">
        <f>VLOOKUP(A4945,'Lead Sheet'!A:B,2,0)</f>
        <v>0</v>
      </c>
      <c r="F4945" s="1608">
        <f t="shared" si="77"/>
        <v>0</v>
      </c>
      <c r="G4945" s="1648">
        <v>25</v>
      </c>
      <c r="H4945" s="1648">
        <v>400</v>
      </c>
      <c r="I4945" s="1648"/>
      <c r="J4945" s="1650">
        <v>199726049018</v>
      </c>
    </row>
    <row r="4946" spans="1:10">
      <c r="A4946" s="13" t="s">
        <v>2836</v>
      </c>
      <c r="B4946" s="13" t="s">
        <v>2297</v>
      </c>
      <c r="C4946" s="13" t="s">
        <v>10412</v>
      </c>
      <c r="D4946" s="1608">
        <v>5.97</v>
      </c>
      <c r="E4946" s="210">
        <f>VLOOKUP(A4946,'Lead Sheet'!A:B,2,0)</f>
        <v>0</v>
      </c>
      <c r="F4946" s="1608">
        <f t="shared" si="77"/>
        <v>0</v>
      </c>
      <c r="G4946" s="1648">
        <v>25</v>
      </c>
      <c r="H4946" s="1648">
        <v>200</v>
      </c>
      <c r="I4946" s="1648"/>
      <c r="J4946" s="1650">
        <v>199726049025</v>
      </c>
    </row>
    <row r="4947" spans="1:10">
      <c r="A4947" s="13" t="s">
        <v>2836</v>
      </c>
      <c r="B4947" s="13" t="s">
        <v>2298</v>
      </c>
      <c r="C4947" s="13" t="s">
        <v>10413</v>
      </c>
      <c r="D4947" s="1608">
        <v>8.35</v>
      </c>
      <c r="E4947" s="210">
        <f>VLOOKUP(A4947,'Lead Sheet'!A:B,2,0)</f>
        <v>0</v>
      </c>
      <c r="F4947" s="1608">
        <f t="shared" si="77"/>
        <v>0</v>
      </c>
      <c r="G4947" s="1648">
        <v>25</v>
      </c>
      <c r="H4947" s="1648">
        <v>150</v>
      </c>
      <c r="I4947" s="1648"/>
      <c r="J4947" s="1650">
        <v>199726049032</v>
      </c>
    </row>
    <row r="4948" spans="1:10">
      <c r="A4948" s="13" t="s">
        <v>2836</v>
      </c>
      <c r="B4948" s="13" t="s">
        <v>2299</v>
      </c>
      <c r="C4948" s="13" t="s">
        <v>10414</v>
      </c>
      <c r="D4948" s="1608">
        <v>10.69</v>
      </c>
      <c r="E4948" s="210">
        <f>VLOOKUP(A4948,'Lead Sheet'!A:B,2,0)</f>
        <v>0</v>
      </c>
      <c r="F4948" s="1608">
        <f t="shared" si="77"/>
        <v>0</v>
      </c>
      <c r="G4948" s="1648">
        <v>25</v>
      </c>
      <c r="H4948" s="1648">
        <v>100</v>
      </c>
      <c r="I4948" s="1648"/>
      <c r="J4948" s="1650">
        <v>199726049049</v>
      </c>
    </row>
    <row r="4949" spans="1:10">
      <c r="A4949" s="13" t="s">
        <v>2836</v>
      </c>
      <c r="B4949" s="13" t="s">
        <v>2300</v>
      </c>
      <c r="C4949" s="13" t="s">
        <v>10415</v>
      </c>
      <c r="D4949" s="1608">
        <v>13.52</v>
      </c>
      <c r="E4949" s="210">
        <f>VLOOKUP(A4949,'Lead Sheet'!A:B,2,0)</f>
        <v>0</v>
      </c>
      <c r="F4949" s="1608">
        <f t="shared" si="77"/>
        <v>0</v>
      </c>
      <c r="G4949" s="1648">
        <v>25</v>
      </c>
      <c r="H4949" s="1648">
        <v>75</v>
      </c>
      <c r="I4949" s="1648"/>
      <c r="J4949" s="1650">
        <v>199726049056</v>
      </c>
    </row>
    <row r="4950" spans="1:10">
      <c r="A4950" s="13" t="s">
        <v>2836</v>
      </c>
      <c r="B4950" s="13" t="s">
        <v>2301</v>
      </c>
      <c r="C4950" s="13" t="s">
        <v>10416</v>
      </c>
      <c r="D4950" s="1608">
        <v>19.350000000000001</v>
      </c>
      <c r="E4950" s="210">
        <f>VLOOKUP(A4950,'Lead Sheet'!A:B,2,0)</f>
        <v>0</v>
      </c>
      <c r="F4950" s="1608">
        <f t="shared" si="77"/>
        <v>0</v>
      </c>
      <c r="G4950" s="1648">
        <v>25</v>
      </c>
      <c r="H4950" s="1648">
        <v>50</v>
      </c>
      <c r="I4950" s="1648"/>
      <c r="J4950" s="1650">
        <v>199726049063</v>
      </c>
    </row>
    <row r="4951" spans="1:10">
      <c r="A4951" s="13" t="s">
        <v>2836</v>
      </c>
      <c r="B4951" s="13" t="s">
        <v>2302</v>
      </c>
      <c r="C4951" s="13" t="s">
        <v>10417</v>
      </c>
      <c r="D4951" s="1608">
        <v>54.93</v>
      </c>
      <c r="E4951" s="210">
        <f>VLOOKUP(A4951,'Lead Sheet'!A:B,2,0)</f>
        <v>0</v>
      </c>
      <c r="F4951" s="1608">
        <f t="shared" si="77"/>
        <v>0</v>
      </c>
      <c r="G4951" s="1648">
        <v>20</v>
      </c>
      <c r="H4951" s="1648">
        <v>20</v>
      </c>
      <c r="I4951" s="1648"/>
      <c r="J4951" s="1650">
        <v>199726049070</v>
      </c>
    </row>
    <row r="4952" spans="1:10">
      <c r="A4952" s="13" t="s">
        <v>2836</v>
      </c>
      <c r="B4952" s="13" t="s">
        <v>2303</v>
      </c>
      <c r="C4952" s="13" t="s">
        <v>10418</v>
      </c>
      <c r="D4952" s="1608">
        <v>77.14</v>
      </c>
      <c r="E4952" s="210">
        <f>VLOOKUP(A4952,'Lead Sheet'!A:B,2,0)</f>
        <v>0</v>
      </c>
      <c r="F4952" s="1608">
        <f t="shared" si="77"/>
        <v>0</v>
      </c>
      <c r="G4952" s="1648">
        <v>15</v>
      </c>
      <c r="H4952" s="1648">
        <v>15</v>
      </c>
      <c r="I4952" s="1648"/>
      <c r="J4952" s="1650">
        <v>199726049087</v>
      </c>
    </row>
    <row r="4953" spans="1:10">
      <c r="A4953" s="13" t="s">
        <v>2836</v>
      </c>
      <c r="B4953" s="13" t="s">
        <v>2304</v>
      </c>
      <c r="C4953" s="13" t="s">
        <v>10419</v>
      </c>
      <c r="D4953" s="1608">
        <v>136.63999999999999</v>
      </c>
      <c r="E4953" s="210">
        <f>VLOOKUP(A4953,'Lead Sheet'!A:B,2,0)</f>
        <v>0</v>
      </c>
      <c r="F4953" s="1608">
        <f t="shared" si="77"/>
        <v>0</v>
      </c>
      <c r="G4953" s="1648">
        <v>1</v>
      </c>
      <c r="H4953" s="1648">
        <v>18</v>
      </c>
      <c r="I4953" s="1648"/>
      <c r="J4953" s="1650">
        <v>199726049094</v>
      </c>
    </row>
    <row r="4954" spans="1:10">
      <c r="A4954" s="13" t="s">
        <v>2836</v>
      </c>
      <c r="B4954" s="13" t="s">
        <v>2305</v>
      </c>
      <c r="C4954" s="13" t="s">
        <v>10420</v>
      </c>
      <c r="D4954" s="1608">
        <v>136.63999999999999</v>
      </c>
      <c r="E4954" s="210">
        <f>VLOOKUP(A4954,'Lead Sheet'!A:B,2,0)</f>
        <v>0</v>
      </c>
      <c r="F4954" s="1608">
        <f t="shared" si="77"/>
        <v>0</v>
      </c>
      <c r="G4954" s="1648">
        <v>10</v>
      </c>
      <c r="H4954" s="1648">
        <v>10</v>
      </c>
      <c r="I4954" s="1648"/>
      <c r="J4954" s="1650">
        <v>199726049100</v>
      </c>
    </row>
    <row r="4955" spans="1:10">
      <c r="A4955" s="13" t="s">
        <v>2836</v>
      </c>
      <c r="B4955" s="13" t="s">
        <v>2306</v>
      </c>
      <c r="C4955" s="13" t="s">
        <v>10421</v>
      </c>
      <c r="D4955" s="1608">
        <v>250.27</v>
      </c>
      <c r="E4955" s="210">
        <f>VLOOKUP(A4955,'Lead Sheet'!A:B,2,0)</f>
        <v>0</v>
      </c>
      <c r="F4955" s="1608">
        <f t="shared" si="77"/>
        <v>0</v>
      </c>
      <c r="G4955" s="1648">
        <v>5</v>
      </c>
      <c r="H4955" s="1648">
        <v>5</v>
      </c>
      <c r="I4955" s="1648"/>
      <c r="J4955" s="1650">
        <v>199726049117</v>
      </c>
    </row>
    <row r="4956" spans="1:10">
      <c r="A4956" s="13" t="s">
        <v>2836</v>
      </c>
      <c r="B4956" s="13" t="s">
        <v>2307</v>
      </c>
      <c r="C4956" s="13" t="s">
        <v>10422</v>
      </c>
      <c r="D4956" s="1608">
        <v>299.57</v>
      </c>
      <c r="E4956" s="210">
        <f>VLOOKUP(A4956,'Lead Sheet'!A:B,2,0)</f>
        <v>0</v>
      </c>
      <c r="F4956" s="1608">
        <f t="shared" si="77"/>
        <v>0</v>
      </c>
      <c r="G4956" s="1648">
        <v>3</v>
      </c>
      <c r="H4956" s="1648">
        <v>3</v>
      </c>
      <c r="I4956" s="1648"/>
      <c r="J4956" s="1650">
        <v>199726049124</v>
      </c>
    </row>
    <row r="4957" spans="1:10">
      <c r="A4957" s="13" t="s">
        <v>2836</v>
      </c>
      <c r="B4957" s="13" t="s">
        <v>12111</v>
      </c>
      <c r="C4957" s="13" t="s">
        <v>10423</v>
      </c>
      <c r="D4957" s="1608">
        <v>599.22</v>
      </c>
      <c r="E4957" s="210">
        <f>VLOOKUP(A4957,'Lead Sheet'!A:B,2,0)</f>
        <v>0</v>
      </c>
      <c r="F4957" s="1608">
        <f t="shared" si="77"/>
        <v>0</v>
      </c>
      <c r="G4957" s="1648">
        <v>1</v>
      </c>
      <c r="H4957" s="1648">
        <v>1</v>
      </c>
      <c r="I4957" s="1648"/>
      <c r="J4957" s="1650">
        <v>199726049131</v>
      </c>
    </row>
    <row r="4958" spans="1:10">
      <c r="A4958" s="13" t="s">
        <v>2836</v>
      </c>
      <c r="B4958" s="13" t="s">
        <v>12112</v>
      </c>
      <c r="C4958" s="13" t="s">
        <v>10424</v>
      </c>
      <c r="D4958" s="1608">
        <v>2.58</v>
      </c>
      <c r="E4958" s="210">
        <f>VLOOKUP(A4958,'Lead Sheet'!A:B,2,0)</f>
        <v>0</v>
      </c>
      <c r="F4958" s="1608">
        <f t="shared" si="77"/>
        <v>0</v>
      </c>
      <c r="G4958" s="1648">
        <v>50</v>
      </c>
      <c r="H4958" s="1648">
        <v>200</v>
      </c>
      <c r="I4958" s="1648"/>
      <c r="J4958" s="1650">
        <v>199726049148</v>
      </c>
    </row>
    <row r="4959" spans="1:10">
      <c r="A4959" s="13" t="s">
        <v>2836</v>
      </c>
      <c r="B4959" s="13" t="s">
        <v>2311</v>
      </c>
      <c r="C4959" s="13" t="s">
        <v>10425</v>
      </c>
      <c r="D4959" s="1608">
        <v>3.53</v>
      </c>
      <c r="E4959" s="210">
        <f>VLOOKUP(A4959,'Lead Sheet'!A:B,2,0)</f>
        <v>0</v>
      </c>
      <c r="F4959" s="1608">
        <f t="shared" si="77"/>
        <v>0</v>
      </c>
      <c r="G4959" s="1648">
        <v>50</v>
      </c>
      <c r="H4959" s="1648">
        <v>1200</v>
      </c>
      <c r="I4959" s="1648"/>
      <c r="J4959" s="1650">
        <v>199726049155</v>
      </c>
    </row>
    <row r="4960" spans="1:10">
      <c r="A4960" s="13" t="s">
        <v>2836</v>
      </c>
      <c r="B4960" s="13" t="s">
        <v>2312</v>
      </c>
      <c r="C4960" s="13" t="s">
        <v>10426</v>
      </c>
      <c r="D4960" s="1608">
        <v>4.22</v>
      </c>
      <c r="E4960" s="210">
        <f>VLOOKUP(A4960,'Lead Sheet'!A:B,2,0)</f>
        <v>0</v>
      </c>
      <c r="F4960" s="1608">
        <f t="shared" si="77"/>
        <v>0</v>
      </c>
      <c r="G4960" s="1648">
        <v>50</v>
      </c>
      <c r="H4960" s="1648">
        <v>1200</v>
      </c>
      <c r="I4960" s="1648"/>
      <c r="J4960" s="1650">
        <v>199726049162</v>
      </c>
    </row>
    <row r="4961" spans="1:10">
      <c r="A4961" s="13" t="s">
        <v>2836</v>
      </c>
      <c r="B4961" s="13" t="s">
        <v>2313</v>
      </c>
      <c r="C4961" s="13" t="s">
        <v>10427</v>
      </c>
      <c r="D4961" s="1608">
        <v>4.2300000000000004</v>
      </c>
      <c r="E4961" s="210">
        <f>VLOOKUP(A4961,'Lead Sheet'!A:B,2,0)</f>
        <v>0</v>
      </c>
      <c r="F4961" s="1608">
        <f t="shared" si="77"/>
        <v>0</v>
      </c>
      <c r="G4961" s="1648">
        <v>50</v>
      </c>
      <c r="H4961" s="1648">
        <v>800</v>
      </c>
      <c r="I4961" s="1648"/>
      <c r="J4961" s="1650">
        <v>199726049179</v>
      </c>
    </row>
    <row r="4962" spans="1:10">
      <c r="A4962" s="13" t="s">
        <v>2836</v>
      </c>
      <c r="B4962" s="13" t="s">
        <v>2314</v>
      </c>
      <c r="C4962" s="13" t="s">
        <v>10428</v>
      </c>
      <c r="D4962" s="1608">
        <v>4.82</v>
      </c>
      <c r="E4962" s="210">
        <f>VLOOKUP(A4962,'Lead Sheet'!A:B,2,0)</f>
        <v>0</v>
      </c>
      <c r="F4962" s="1608">
        <f t="shared" si="77"/>
        <v>0</v>
      </c>
      <c r="G4962" s="1648">
        <v>25</v>
      </c>
      <c r="H4962" s="1648">
        <v>400</v>
      </c>
      <c r="I4962" s="1648"/>
      <c r="J4962" s="1650">
        <v>199726049186</v>
      </c>
    </row>
    <row r="4963" spans="1:10">
      <c r="A4963" s="13" t="s">
        <v>2836</v>
      </c>
      <c r="B4963" s="13" t="s">
        <v>12113</v>
      </c>
      <c r="C4963" s="13" t="s">
        <v>10429</v>
      </c>
      <c r="D4963" s="1608">
        <v>6.7</v>
      </c>
      <c r="E4963" s="210">
        <f>VLOOKUP(A4963,'Lead Sheet'!A:B,2,0)</f>
        <v>0</v>
      </c>
      <c r="F4963" s="1608">
        <f t="shared" si="77"/>
        <v>0</v>
      </c>
      <c r="G4963" s="1648">
        <v>25</v>
      </c>
      <c r="H4963" s="1648">
        <v>300</v>
      </c>
      <c r="I4963" s="1648"/>
      <c r="J4963" s="1650">
        <v>199726049193</v>
      </c>
    </row>
    <row r="4964" spans="1:10">
      <c r="A4964" s="13" t="s">
        <v>2836</v>
      </c>
      <c r="B4964" s="13" t="s">
        <v>12114</v>
      </c>
      <c r="C4964" s="13" t="s">
        <v>10430</v>
      </c>
      <c r="D4964" s="1608">
        <v>8.58</v>
      </c>
      <c r="E4964" s="210">
        <f>VLOOKUP(A4964,'Lead Sheet'!A:B,2,0)</f>
        <v>0</v>
      </c>
      <c r="F4964" s="1608">
        <f t="shared" si="77"/>
        <v>0</v>
      </c>
      <c r="G4964" s="1648">
        <v>25</v>
      </c>
      <c r="H4964" s="1648">
        <v>200</v>
      </c>
      <c r="I4964" s="1648"/>
      <c r="J4964" s="1650">
        <v>199726049209</v>
      </c>
    </row>
    <row r="4965" spans="1:10">
      <c r="A4965" s="13" t="s">
        <v>2836</v>
      </c>
      <c r="B4965" s="13" t="s">
        <v>2317</v>
      </c>
      <c r="C4965" s="13" t="s">
        <v>10431</v>
      </c>
      <c r="D4965" s="1608">
        <v>10.82</v>
      </c>
      <c r="E4965" s="210">
        <f>VLOOKUP(A4965,'Lead Sheet'!A:B,2,0)</f>
        <v>0</v>
      </c>
      <c r="F4965" s="1608">
        <f t="shared" si="77"/>
        <v>0</v>
      </c>
      <c r="G4965" s="1648">
        <v>25</v>
      </c>
      <c r="H4965" s="1648">
        <v>150</v>
      </c>
      <c r="I4965" s="1648"/>
      <c r="J4965" s="1650">
        <v>199726049216</v>
      </c>
    </row>
    <row r="4966" spans="1:10">
      <c r="A4966" s="13" t="s">
        <v>2836</v>
      </c>
      <c r="B4966" s="13" t="s">
        <v>2318</v>
      </c>
      <c r="C4966" s="13" t="s">
        <v>10432</v>
      </c>
      <c r="D4966" s="1608">
        <v>15.49</v>
      </c>
      <c r="E4966" s="210">
        <f>VLOOKUP(A4966,'Lead Sheet'!A:B,2,0)</f>
        <v>0</v>
      </c>
      <c r="F4966" s="1608">
        <f t="shared" si="77"/>
        <v>0</v>
      </c>
      <c r="G4966" s="1648">
        <v>25</v>
      </c>
      <c r="H4966" s="1648">
        <v>100</v>
      </c>
      <c r="I4966" s="1648"/>
      <c r="J4966" s="1650">
        <v>199726049223</v>
      </c>
    </row>
    <row r="4967" spans="1:10">
      <c r="A4967" s="13" t="s">
        <v>2836</v>
      </c>
      <c r="B4967" s="13" t="s">
        <v>12115</v>
      </c>
      <c r="C4967" s="13" t="s">
        <v>10433</v>
      </c>
      <c r="D4967" s="1608">
        <v>36.85</v>
      </c>
      <c r="E4967" s="210">
        <f>VLOOKUP(A4967,'Lead Sheet'!A:B,2,0)</f>
        <v>0</v>
      </c>
      <c r="F4967" s="1608">
        <f t="shared" si="77"/>
        <v>0</v>
      </c>
      <c r="G4967" s="1648">
        <v>50</v>
      </c>
      <c r="H4967" s="1648">
        <v>50</v>
      </c>
      <c r="I4967" s="1648"/>
      <c r="J4967" s="1650">
        <v>199726049230</v>
      </c>
    </row>
    <row r="4968" spans="1:10">
      <c r="A4968" s="13" t="s">
        <v>2836</v>
      </c>
      <c r="B4968" s="13" t="s">
        <v>12116</v>
      </c>
      <c r="C4968" s="13" t="s">
        <v>10434</v>
      </c>
      <c r="D4968" s="1608">
        <v>51.72</v>
      </c>
      <c r="E4968" s="210">
        <f>VLOOKUP(A4968,'Lead Sheet'!A:B,2,0)</f>
        <v>0</v>
      </c>
      <c r="F4968" s="1608">
        <f t="shared" si="77"/>
        <v>0</v>
      </c>
      <c r="G4968" s="1648">
        <v>30</v>
      </c>
      <c r="H4968" s="1648">
        <v>30</v>
      </c>
      <c r="I4968" s="1648"/>
      <c r="J4968" s="1650">
        <v>199726049247</v>
      </c>
    </row>
    <row r="4969" spans="1:10">
      <c r="A4969" s="13" t="s">
        <v>2836</v>
      </c>
      <c r="B4969" s="13" t="s">
        <v>12117</v>
      </c>
      <c r="C4969" s="13" t="s">
        <v>10435</v>
      </c>
      <c r="D4969" s="1608">
        <v>91.62</v>
      </c>
      <c r="E4969" s="210">
        <f>VLOOKUP(A4969,'Lead Sheet'!A:B,2,0)</f>
        <v>0</v>
      </c>
      <c r="F4969" s="1608">
        <f t="shared" si="77"/>
        <v>0</v>
      </c>
      <c r="G4969" s="1648">
        <v>1</v>
      </c>
      <c r="H4969" s="1648">
        <v>1</v>
      </c>
      <c r="I4969" s="1648"/>
      <c r="J4969" s="1650">
        <v>199726049254</v>
      </c>
    </row>
    <row r="4970" spans="1:10">
      <c r="A4970" s="13" t="s">
        <v>2836</v>
      </c>
      <c r="B4970" s="13" t="s">
        <v>12118</v>
      </c>
      <c r="C4970" s="13" t="s">
        <v>10436</v>
      </c>
      <c r="D4970" s="1608">
        <v>91.62</v>
      </c>
      <c r="E4970" s="210">
        <f>VLOOKUP(A4970,'Lead Sheet'!A:B,2,0)</f>
        <v>0</v>
      </c>
      <c r="F4970" s="1608">
        <f t="shared" si="77"/>
        <v>0</v>
      </c>
      <c r="G4970" s="1648">
        <v>25</v>
      </c>
      <c r="H4970" s="1648">
        <v>25</v>
      </c>
      <c r="I4970" s="1648"/>
      <c r="J4970" s="1650">
        <v>199726049261</v>
      </c>
    </row>
    <row r="4971" spans="1:10">
      <c r="A4971" s="13" t="s">
        <v>2836</v>
      </c>
      <c r="B4971" s="13" t="s">
        <v>12119</v>
      </c>
      <c r="C4971" s="13" t="s">
        <v>10437</v>
      </c>
      <c r="D4971" s="1608">
        <v>167.67</v>
      </c>
      <c r="E4971" s="210">
        <f>VLOOKUP(A4971,'Lead Sheet'!A:B,2,0)</f>
        <v>0</v>
      </c>
      <c r="F4971" s="1608">
        <f t="shared" si="77"/>
        <v>0</v>
      </c>
      <c r="G4971" s="1648">
        <v>15</v>
      </c>
      <c r="H4971" s="1648">
        <v>15</v>
      </c>
      <c r="I4971" s="1648"/>
      <c r="J4971" s="1650">
        <v>199726049278</v>
      </c>
    </row>
    <row r="4972" spans="1:10">
      <c r="A4972" s="13" t="s">
        <v>2836</v>
      </c>
      <c r="B4972" s="13" t="s">
        <v>12120</v>
      </c>
      <c r="C4972" s="13" t="s">
        <v>10438</v>
      </c>
      <c r="D4972" s="1608">
        <v>200.67</v>
      </c>
      <c r="E4972" s="210">
        <f>VLOOKUP(A4972,'Lead Sheet'!A:B,2,0)</f>
        <v>0</v>
      </c>
      <c r="F4972" s="1608">
        <f t="shared" si="77"/>
        <v>0</v>
      </c>
      <c r="G4972" s="1648">
        <v>6</v>
      </c>
      <c r="H4972" s="1648">
        <v>6</v>
      </c>
      <c r="I4972" s="1648"/>
      <c r="J4972" s="1650">
        <v>199726049285</v>
      </c>
    </row>
    <row r="4973" spans="1:10">
      <c r="A4973" s="13" t="s">
        <v>2836</v>
      </c>
      <c r="B4973" s="13" t="s">
        <v>12121</v>
      </c>
      <c r="C4973" s="13" t="s">
        <v>10439</v>
      </c>
      <c r="D4973" s="1608">
        <v>3.27</v>
      </c>
      <c r="E4973" s="210">
        <f>VLOOKUP(A4973,'Lead Sheet'!A:B,2,0)</f>
        <v>0</v>
      </c>
      <c r="F4973" s="1608">
        <f t="shared" si="77"/>
        <v>0</v>
      </c>
      <c r="G4973" s="1648">
        <v>25</v>
      </c>
      <c r="H4973" s="1648">
        <v>600</v>
      </c>
      <c r="I4973" s="1648"/>
      <c r="J4973" s="1650">
        <v>199726049292</v>
      </c>
    </row>
    <row r="4974" spans="1:10">
      <c r="A4974" s="13" t="s">
        <v>2836</v>
      </c>
      <c r="B4974" s="13" t="s">
        <v>12122</v>
      </c>
      <c r="C4974" s="13" t="s">
        <v>10440</v>
      </c>
      <c r="D4974" s="1608">
        <v>4.2300000000000004</v>
      </c>
      <c r="E4974" s="210">
        <f>VLOOKUP(A4974,'Lead Sheet'!A:B,2,0)</f>
        <v>0</v>
      </c>
      <c r="F4974" s="1608">
        <f t="shared" si="77"/>
        <v>0</v>
      </c>
      <c r="G4974" s="1648">
        <v>25</v>
      </c>
      <c r="H4974" s="1648">
        <v>600</v>
      </c>
      <c r="I4974" s="1648"/>
      <c r="J4974" s="1650">
        <v>199726049308</v>
      </c>
    </row>
    <row r="4975" spans="1:10">
      <c r="A4975" s="13" t="s">
        <v>2836</v>
      </c>
      <c r="B4975" s="13" t="s">
        <v>12123</v>
      </c>
      <c r="C4975" s="13" t="s">
        <v>10441</v>
      </c>
      <c r="D4975" s="1608">
        <v>5.4</v>
      </c>
      <c r="E4975" s="210">
        <f>VLOOKUP(A4975,'Lead Sheet'!A:B,2,0)</f>
        <v>0</v>
      </c>
      <c r="F4975" s="1608">
        <f t="shared" si="77"/>
        <v>0</v>
      </c>
      <c r="G4975" s="1648">
        <v>25</v>
      </c>
      <c r="H4975" s="1648">
        <v>600</v>
      </c>
      <c r="I4975" s="1648"/>
      <c r="J4975" s="1650">
        <v>199726049315</v>
      </c>
    </row>
    <row r="4976" spans="1:10">
      <c r="A4976" s="13" t="s">
        <v>2836</v>
      </c>
      <c r="B4976" s="13" t="s">
        <v>2328</v>
      </c>
      <c r="C4976" s="13" t="s">
        <v>10442</v>
      </c>
      <c r="D4976" s="1608">
        <v>5.77</v>
      </c>
      <c r="E4976" s="210">
        <f>VLOOKUP(A4976,'Lead Sheet'!A:B,2,0)</f>
        <v>0</v>
      </c>
      <c r="F4976" s="1608">
        <f t="shared" si="77"/>
        <v>0</v>
      </c>
      <c r="G4976" s="1648">
        <v>25</v>
      </c>
      <c r="H4976" s="1648">
        <v>400</v>
      </c>
      <c r="I4976" s="1648"/>
      <c r="J4976" s="1650">
        <v>199726049322</v>
      </c>
    </row>
    <row r="4977" spans="1:10">
      <c r="A4977" s="13" t="s">
        <v>2836</v>
      </c>
      <c r="B4977" s="13" t="s">
        <v>2329</v>
      </c>
      <c r="C4977" s="13" t="s">
        <v>10443</v>
      </c>
      <c r="D4977" s="1608">
        <v>7.22</v>
      </c>
      <c r="E4977" s="210">
        <f>VLOOKUP(A4977,'Lead Sheet'!A:B,2,0)</f>
        <v>0</v>
      </c>
      <c r="F4977" s="1608">
        <f t="shared" si="77"/>
        <v>0</v>
      </c>
      <c r="G4977" s="1648">
        <v>25</v>
      </c>
      <c r="H4977" s="1648">
        <v>200</v>
      </c>
      <c r="I4977" s="1648"/>
      <c r="J4977" s="1650">
        <v>199726049339</v>
      </c>
    </row>
    <row r="4978" spans="1:10">
      <c r="A4978" s="13" t="s">
        <v>2836</v>
      </c>
      <c r="B4978" s="13" t="s">
        <v>2330</v>
      </c>
      <c r="C4978" s="13" t="s">
        <v>10444</v>
      </c>
      <c r="D4978" s="1608">
        <v>10.08</v>
      </c>
      <c r="E4978" s="210">
        <f>VLOOKUP(A4978,'Lead Sheet'!A:B,2,0)</f>
        <v>0</v>
      </c>
      <c r="F4978" s="1608">
        <f t="shared" si="77"/>
        <v>0</v>
      </c>
      <c r="G4978" s="1648">
        <v>25</v>
      </c>
      <c r="H4978" s="1648">
        <v>150</v>
      </c>
      <c r="I4978" s="1648"/>
      <c r="J4978" s="1650">
        <v>199726049346</v>
      </c>
    </row>
    <row r="4979" spans="1:10">
      <c r="A4979" s="13" t="s">
        <v>2836</v>
      </c>
      <c r="B4979" s="13" t="s">
        <v>2331</v>
      </c>
      <c r="C4979" s="13" t="s">
        <v>10445</v>
      </c>
      <c r="D4979" s="1608">
        <v>12.87</v>
      </c>
      <c r="E4979" s="210">
        <f>VLOOKUP(A4979,'Lead Sheet'!A:B,2,0)</f>
        <v>0</v>
      </c>
      <c r="F4979" s="1608">
        <f t="shared" si="77"/>
        <v>0</v>
      </c>
      <c r="G4979" s="1648">
        <v>25</v>
      </c>
      <c r="H4979" s="1648">
        <v>100</v>
      </c>
      <c r="I4979" s="1648"/>
      <c r="J4979" s="1650">
        <v>199726049353</v>
      </c>
    </row>
    <row r="4980" spans="1:10">
      <c r="A4980" s="13" t="s">
        <v>2836</v>
      </c>
      <c r="B4980" s="13" t="s">
        <v>2332</v>
      </c>
      <c r="C4980" s="13" t="s">
        <v>10446</v>
      </c>
      <c r="D4980" s="1608">
        <v>15.93</v>
      </c>
      <c r="E4980" s="210">
        <f>VLOOKUP(A4980,'Lead Sheet'!A:B,2,0)</f>
        <v>0</v>
      </c>
      <c r="F4980" s="1608">
        <f t="shared" si="77"/>
        <v>0</v>
      </c>
      <c r="G4980" s="1648">
        <v>25</v>
      </c>
      <c r="H4980" s="1648">
        <v>75</v>
      </c>
      <c r="I4980" s="1648"/>
      <c r="J4980" s="1650">
        <v>199726049360</v>
      </c>
    </row>
    <row r="4981" spans="1:10">
      <c r="A4981" s="13" t="s">
        <v>2836</v>
      </c>
      <c r="B4981" s="13" t="s">
        <v>2333</v>
      </c>
      <c r="C4981" s="13" t="s">
        <v>10447</v>
      </c>
      <c r="D4981" s="1608">
        <v>23.85</v>
      </c>
      <c r="E4981" s="210">
        <f>VLOOKUP(A4981,'Lead Sheet'!A:B,2,0)</f>
        <v>0</v>
      </c>
      <c r="F4981" s="1608">
        <f t="shared" si="77"/>
        <v>0</v>
      </c>
      <c r="G4981" s="1648">
        <v>25</v>
      </c>
      <c r="H4981" s="1648">
        <v>50</v>
      </c>
      <c r="I4981" s="1648"/>
      <c r="J4981" s="1650">
        <v>199726049377</v>
      </c>
    </row>
    <row r="4982" spans="1:10">
      <c r="A4982" s="13" t="s">
        <v>2836</v>
      </c>
      <c r="B4982" s="13" t="s">
        <v>2334</v>
      </c>
      <c r="C4982" s="13" t="s">
        <v>10448</v>
      </c>
      <c r="D4982" s="1608">
        <v>67.5</v>
      </c>
      <c r="E4982" s="210">
        <f>VLOOKUP(A4982,'Lead Sheet'!A:B,2,0)</f>
        <v>0</v>
      </c>
      <c r="F4982" s="1608">
        <f t="shared" si="77"/>
        <v>0</v>
      </c>
      <c r="G4982" s="1648">
        <v>20</v>
      </c>
      <c r="H4982" s="1648">
        <v>20</v>
      </c>
      <c r="I4982" s="1648"/>
      <c r="J4982" s="1650">
        <v>199726049384</v>
      </c>
    </row>
    <row r="4983" spans="1:10">
      <c r="A4983" s="13" t="s">
        <v>2836</v>
      </c>
      <c r="B4983" s="13" t="s">
        <v>2335</v>
      </c>
      <c r="C4983" s="13" t="s">
        <v>10449</v>
      </c>
      <c r="D4983" s="1608">
        <v>89.54</v>
      </c>
      <c r="E4983" s="210">
        <f>VLOOKUP(A4983,'Lead Sheet'!A:B,2,0)</f>
        <v>0</v>
      </c>
      <c r="F4983" s="1608">
        <f t="shared" si="77"/>
        <v>0</v>
      </c>
      <c r="G4983" s="1648">
        <v>15</v>
      </c>
      <c r="H4983" s="1648">
        <v>15</v>
      </c>
      <c r="I4983" s="1648"/>
      <c r="J4983" s="1650">
        <v>199726049391</v>
      </c>
    </row>
    <row r="4984" spans="1:10">
      <c r="A4984" s="13" t="s">
        <v>2836</v>
      </c>
      <c r="B4984" s="13" t="s">
        <v>2336</v>
      </c>
      <c r="C4984" s="13" t="s">
        <v>10450</v>
      </c>
      <c r="D4984" s="1608">
        <v>157.82</v>
      </c>
      <c r="E4984" s="210">
        <f>VLOOKUP(A4984,'Lead Sheet'!A:B,2,0)</f>
        <v>0</v>
      </c>
      <c r="F4984" s="1608">
        <f t="shared" si="77"/>
        <v>0</v>
      </c>
      <c r="G4984" s="1648">
        <v>1</v>
      </c>
      <c r="H4984" s="1648">
        <v>18</v>
      </c>
      <c r="I4984" s="1648"/>
      <c r="J4984" s="1650">
        <v>199726049407</v>
      </c>
    </row>
    <row r="4985" spans="1:10">
      <c r="A4985" s="13" t="s">
        <v>2836</v>
      </c>
      <c r="B4985" s="13" t="s">
        <v>2337</v>
      </c>
      <c r="C4985" s="13" t="s">
        <v>10451</v>
      </c>
      <c r="D4985" s="1608">
        <v>157.82</v>
      </c>
      <c r="E4985" s="210">
        <f>VLOOKUP(A4985,'Lead Sheet'!A:B,2,0)</f>
        <v>0</v>
      </c>
      <c r="F4985" s="1608">
        <f t="shared" si="77"/>
        <v>0</v>
      </c>
      <c r="G4985" s="1648">
        <v>10</v>
      </c>
      <c r="H4985" s="1648">
        <v>10</v>
      </c>
      <c r="I4985" s="1648"/>
      <c r="J4985" s="1650">
        <v>199726049414</v>
      </c>
    </row>
    <row r="4986" spans="1:10">
      <c r="A4986" s="13" t="s">
        <v>2836</v>
      </c>
      <c r="B4986" s="13" t="s">
        <v>2338</v>
      </c>
      <c r="C4986" s="13" t="s">
        <v>10452</v>
      </c>
      <c r="D4986" s="1608">
        <v>293.52</v>
      </c>
      <c r="E4986" s="210">
        <f>VLOOKUP(A4986,'Lead Sheet'!A:B,2,0)</f>
        <v>0</v>
      </c>
      <c r="F4986" s="1608">
        <f t="shared" si="77"/>
        <v>0</v>
      </c>
      <c r="G4986" s="1648">
        <v>5</v>
      </c>
      <c r="H4986" s="1648">
        <v>5</v>
      </c>
      <c r="I4986" s="1648"/>
      <c r="J4986" s="1650">
        <v>199726049421</v>
      </c>
    </row>
    <row r="4987" spans="1:10">
      <c r="A4987" s="13" t="s">
        <v>2836</v>
      </c>
      <c r="B4987" s="13" t="s">
        <v>2339</v>
      </c>
      <c r="C4987" s="13" t="s">
        <v>10453</v>
      </c>
      <c r="D4987" s="1608">
        <v>361.18</v>
      </c>
      <c r="E4987" s="210">
        <f>VLOOKUP(A4987,'Lead Sheet'!A:B,2,0)</f>
        <v>0</v>
      </c>
      <c r="F4987" s="1608">
        <f t="shared" si="77"/>
        <v>0</v>
      </c>
      <c r="G4987" s="1648">
        <v>3</v>
      </c>
      <c r="H4987" s="1648">
        <v>3</v>
      </c>
      <c r="I4987" s="1648"/>
      <c r="J4987" s="1650">
        <v>199726049438</v>
      </c>
    </row>
    <row r="4988" spans="1:10">
      <c r="A4988" s="13" t="s">
        <v>3647</v>
      </c>
      <c r="B4988" s="13" t="s">
        <v>3638</v>
      </c>
      <c r="C4988" s="13" t="s">
        <v>8156</v>
      </c>
      <c r="D4988" s="1608">
        <v>3.76</v>
      </c>
      <c r="E4988" s="210">
        <f>VLOOKUP(A4988,'Lead Sheet'!A:B,2,0)</f>
        <v>0</v>
      </c>
      <c r="F4988" s="1608">
        <f t="shared" si="77"/>
        <v>0</v>
      </c>
      <c r="G4988" s="1648">
        <v>100</v>
      </c>
      <c r="H4988" s="1648">
        <v>100</v>
      </c>
      <c r="I4988" s="1648"/>
      <c r="J4988" s="1650">
        <v>850078269003</v>
      </c>
    </row>
    <row r="4989" spans="1:10">
      <c r="A4989" s="13" t="s">
        <v>3647</v>
      </c>
      <c r="B4989" s="13" t="s">
        <v>3635</v>
      </c>
      <c r="C4989" s="13" t="s">
        <v>8157</v>
      </c>
      <c r="D4989" s="1608">
        <v>3.57</v>
      </c>
      <c r="E4989" s="210">
        <f>VLOOKUP(A4989,'Lead Sheet'!A:B,2,0)</f>
        <v>0</v>
      </c>
      <c r="F4989" s="1608">
        <f t="shared" si="77"/>
        <v>0</v>
      </c>
      <c r="G4989" s="1648">
        <v>100</v>
      </c>
      <c r="H4989" s="1648">
        <v>100</v>
      </c>
      <c r="I4989" s="1648"/>
      <c r="J4989" s="1650">
        <v>850078269010</v>
      </c>
    </row>
    <row r="4990" spans="1:10">
      <c r="A4990" s="13" t="s">
        <v>3647</v>
      </c>
      <c r="B4990" s="13" t="s">
        <v>3636</v>
      </c>
      <c r="C4990" s="13" t="s">
        <v>8158</v>
      </c>
      <c r="D4990" s="1608">
        <v>4.5599999999999996</v>
      </c>
      <c r="E4990" s="210">
        <f>VLOOKUP(A4990,'Lead Sheet'!A:B,2,0)</f>
        <v>0</v>
      </c>
      <c r="F4990" s="1608">
        <f t="shared" si="77"/>
        <v>0</v>
      </c>
      <c r="G4990" s="1648">
        <v>100</v>
      </c>
      <c r="H4990" s="1648">
        <v>100</v>
      </c>
      <c r="I4990" s="1648"/>
      <c r="J4990" s="1650">
        <v>850078269027</v>
      </c>
    </row>
    <row r="4991" spans="1:10">
      <c r="A4991" s="13" t="s">
        <v>3647</v>
      </c>
      <c r="B4991" s="13" t="s">
        <v>3637</v>
      </c>
      <c r="C4991" s="13" t="s">
        <v>8159</v>
      </c>
      <c r="D4991" s="1608">
        <v>5.18</v>
      </c>
      <c r="E4991" s="210">
        <f>VLOOKUP(A4991,'Lead Sheet'!A:B,2,0)</f>
        <v>0</v>
      </c>
      <c r="F4991" s="1608">
        <f t="shared" si="77"/>
        <v>0</v>
      </c>
      <c r="G4991" s="1648">
        <v>100</v>
      </c>
      <c r="H4991" s="1648">
        <v>100</v>
      </c>
      <c r="I4991" s="1648"/>
      <c r="J4991" s="1650">
        <v>850078269034</v>
      </c>
    </row>
    <row r="4992" spans="1:10">
      <c r="A4992" s="13" t="s">
        <v>3647</v>
      </c>
      <c r="B4992" s="13" t="s">
        <v>3641</v>
      </c>
      <c r="C4992" s="13" t="s">
        <v>8160</v>
      </c>
      <c r="D4992" s="1608">
        <v>12.04</v>
      </c>
      <c r="E4992" s="210">
        <f>VLOOKUP(A4992,'Lead Sheet'!A:B,2,0)</f>
        <v>0</v>
      </c>
      <c r="F4992" s="1608">
        <f t="shared" si="77"/>
        <v>0</v>
      </c>
      <c r="G4992" s="1648">
        <v>20</v>
      </c>
      <c r="H4992" s="1648">
        <v>20</v>
      </c>
      <c r="I4992" s="1648"/>
      <c r="J4992" s="1650">
        <v>850078269058</v>
      </c>
    </row>
    <row r="4993" spans="1:10">
      <c r="A4993" s="13" t="s">
        <v>3647</v>
      </c>
      <c r="B4993" s="13" t="s">
        <v>3642</v>
      </c>
      <c r="C4993" s="13" t="s">
        <v>8161</v>
      </c>
      <c r="D4993" s="1608">
        <v>12.74</v>
      </c>
      <c r="E4993" s="210">
        <f>VLOOKUP(A4993,'Lead Sheet'!A:B,2,0)</f>
        <v>0</v>
      </c>
      <c r="F4993" s="1608">
        <f t="shared" si="77"/>
        <v>0</v>
      </c>
      <c r="G4993" s="1648">
        <v>25</v>
      </c>
      <c r="H4993" s="1648">
        <v>25</v>
      </c>
      <c r="I4993" s="1648"/>
      <c r="J4993" s="1650">
        <v>850078269065</v>
      </c>
    </row>
    <row r="4994" spans="1:10">
      <c r="A4994" s="13" t="s">
        <v>3647</v>
      </c>
      <c r="B4994" s="13" t="s">
        <v>8154</v>
      </c>
      <c r="C4994" s="13" t="s">
        <v>8155</v>
      </c>
      <c r="D4994" s="1608">
        <v>27.360000000000003</v>
      </c>
      <c r="E4994" s="210">
        <f>VLOOKUP(A4994,'Lead Sheet'!A:B,2,0)</f>
        <v>0</v>
      </c>
      <c r="F4994" s="1608">
        <f t="shared" si="77"/>
        <v>0</v>
      </c>
      <c r="G4994" s="1648">
        <v>15</v>
      </c>
      <c r="H4994" s="1648">
        <v>15</v>
      </c>
      <c r="I4994" s="1648"/>
      <c r="J4994" s="1650">
        <v>850078269041</v>
      </c>
    </row>
    <row r="4995" spans="1:10">
      <c r="A4995" s="13" t="s">
        <v>3647</v>
      </c>
      <c r="B4995" s="13" t="s">
        <v>3639</v>
      </c>
      <c r="C4995" s="13" t="s">
        <v>7367</v>
      </c>
      <c r="D4995" s="1608">
        <v>5.18</v>
      </c>
      <c r="E4995" s="210">
        <f>VLOOKUP(A4995,'Lead Sheet'!A:B,2,0)</f>
        <v>0</v>
      </c>
      <c r="F4995" s="1608">
        <f t="shared" ref="F4995:F5058" si="78">IFERROR(D4995*E4995,"NET")</f>
        <v>0</v>
      </c>
      <c r="G4995" s="1648">
        <v>100</v>
      </c>
      <c r="H4995" s="1648">
        <v>100</v>
      </c>
      <c r="I4995" s="1648"/>
      <c r="J4995" s="1650">
        <v>850078269096</v>
      </c>
    </row>
    <row r="4996" spans="1:10">
      <c r="A4996" s="13" t="s">
        <v>3647</v>
      </c>
      <c r="B4996" s="13" t="s">
        <v>3640</v>
      </c>
      <c r="C4996" s="13" t="s">
        <v>7368</v>
      </c>
      <c r="D4996" s="1608">
        <v>8.39</v>
      </c>
      <c r="E4996" s="210">
        <f>VLOOKUP(A4996,'Lead Sheet'!A:B,2,0)</f>
        <v>0</v>
      </c>
      <c r="F4996" s="1608">
        <f t="shared" si="78"/>
        <v>0</v>
      </c>
      <c r="G4996" s="1648">
        <v>100</v>
      </c>
      <c r="H4996" s="1648">
        <v>100</v>
      </c>
      <c r="I4996" s="1648"/>
      <c r="J4996" s="1650">
        <v>850078269102</v>
      </c>
    </row>
    <row r="4997" spans="1:10">
      <c r="A4997" s="13" t="s">
        <v>3647</v>
      </c>
      <c r="B4997" s="13" t="s">
        <v>3646</v>
      </c>
      <c r="C4997" s="13" t="s">
        <v>7369</v>
      </c>
      <c r="D4997" s="1608">
        <v>11.72</v>
      </c>
      <c r="E4997" s="210">
        <f>VLOOKUP(A4997,'Lead Sheet'!A:B,2,0)</f>
        <v>0</v>
      </c>
      <c r="F4997" s="1608">
        <f t="shared" si="78"/>
        <v>0</v>
      </c>
      <c r="G4997" s="1648">
        <v>100</v>
      </c>
      <c r="H4997" s="1648">
        <v>100</v>
      </c>
      <c r="I4997" s="1648"/>
      <c r="J4997" s="1650">
        <v>850078269126</v>
      </c>
    </row>
    <row r="4998" spans="1:10">
      <c r="A4998" s="13" t="s">
        <v>3647</v>
      </c>
      <c r="B4998" s="13" t="s">
        <v>11601</v>
      </c>
      <c r="C4998" s="13" t="s">
        <v>11209</v>
      </c>
      <c r="D4998" s="1608">
        <v>10.9</v>
      </c>
      <c r="E4998" s="210">
        <f>VLOOKUP(A4998,'Lead Sheet'!A:B,2,0)</f>
        <v>0</v>
      </c>
      <c r="F4998" s="1608">
        <f t="shared" si="78"/>
        <v>0</v>
      </c>
      <c r="G4998" s="1648">
        <v>75</v>
      </c>
      <c r="H4998" s="1648">
        <v>75</v>
      </c>
      <c r="I4998" s="1648"/>
      <c r="J4998" s="1650">
        <v>850078269133</v>
      </c>
    </row>
    <row r="4999" spans="1:10">
      <c r="A4999" s="13" t="s">
        <v>3647</v>
      </c>
      <c r="B4999" s="13" t="s">
        <v>3643</v>
      </c>
      <c r="C4999" s="13" t="s">
        <v>7370</v>
      </c>
      <c r="D4999" s="1608">
        <v>10.94</v>
      </c>
      <c r="E4999" s="210">
        <f>VLOOKUP(A4999,'Lead Sheet'!A:B,2,0)</f>
        <v>0</v>
      </c>
      <c r="F4999" s="1608">
        <f t="shared" si="78"/>
        <v>0</v>
      </c>
      <c r="G4999" s="1648">
        <v>75</v>
      </c>
      <c r="H4999" s="1648">
        <v>75</v>
      </c>
      <c r="I4999" s="1648"/>
      <c r="J4999" s="1650">
        <v>850078269140</v>
      </c>
    </row>
    <row r="5000" spans="1:10">
      <c r="A5000" s="13" t="s">
        <v>3647</v>
      </c>
      <c r="B5000" s="13" t="s">
        <v>3644</v>
      </c>
      <c r="C5000" s="13" t="s">
        <v>7371</v>
      </c>
      <c r="D5000" s="1608">
        <v>12.52</v>
      </c>
      <c r="E5000" s="210">
        <f>VLOOKUP(A5000,'Lead Sheet'!A:B,2,0)</f>
        <v>0</v>
      </c>
      <c r="F5000" s="1608">
        <f t="shared" si="78"/>
        <v>0</v>
      </c>
      <c r="G5000" s="1648">
        <v>48</v>
      </c>
      <c r="H5000" s="1648">
        <v>48</v>
      </c>
      <c r="I5000" s="1648"/>
      <c r="J5000" s="1650">
        <v>850078269157</v>
      </c>
    </row>
    <row r="5001" spans="1:10">
      <c r="A5001" s="13" t="s">
        <v>3647</v>
      </c>
      <c r="B5001" s="13" t="s">
        <v>3645</v>
      </c>
      <c r="C5001" s="13" t="s">
        <v>7372</v>
      </c>
      <c r="D5001" s="1608">
        <v>14.26</v>
      </c>
      <c r="E5001" s="210">
        <f>VLOOKUP(A5001,'Lead Sheet'!A:B,2,0)</f>
        <v>0</v>
      </c>
      <c r="F5001" s="1608">
        <f t="shared" si="78"/>
        <v>0</v>
      </c>
      <c r="G5001" s="1648">
        <v>48</v>
      </c>
      <c r="H5001" s="1648">
        <v>48</v>
      </c>
      <c r="I5001" s="1648"/>
      <c r="J5001" s="1650">
        <v>850078269164</v>
      </c>
    </row>
    <row r="5002" spans="1:10">
      <c r="A5002" s="13" t="s">
        <v>3647</v>
      </c>
      <c r="B5002" s="13" t="s">
        <v>11214</v>
      </c>
      <c r="C5002" s="13" t="s">
        <v>11215</v>
      </c>
      <c r="D5002" s="1608">
        <v>19.680000000000003</v>
      </c>
      <c r="E5002" s="210">
        <f>VLOOKUP(A5002,'Lead Sheet'!A:B,2,0)</f>
        <v>0</v>
      </c>
      <c r="F5002" s="1608">
        <f t="shared" si="78"/>
        <v>0</v>
      </c>
      <c r="G5002" s="1648">
        <v>15</v>
      </c>
      <c r="H5002" s="1648">
        <v>15</v>
      </c>
      <c r="I5002" s="1648"/>
      <c r="J5002" s="1650">
        <v>850078269171</v>
      </c>
    </row>
    <row r="5003" spans="1:10">
      <c r="A5003" s="13" t="s">
        <v>3647</v>
      </c>
      <c r="B5003" s="13" t="s">
        <v>11212</v>
      </c>
      <c r="C5003" s="13" t="s">
        <v>11210</v>
      </c>
      <c r="D5003" s="1608">
        <v>22.150000000000002</v>
      </c>
      <c r="E5003" s="210">
        <f>VLOOKUP(A5003,'Lead Sheet'!A:B,2,0)</f>
        <v>0</v>
      </c>
      <c r="F5003" s="1608">
        <f t="shared" si="78"/>
        <v>0</v>
      </c>
      <c r="G5003" s="1648">
        <v>15</v>
      </c>
      <c r="H5003" s="1648">
        <v>15</v>
      </c>
      <c r="I5003" s="1648"/>
      <c r="J5003" s="1650">
        <v>850078269188</v>
      </c>
    </row>
    <row r="5004" spans="1:10">
      <c r="A5004" s="13" t="s">
        <v>3647</v>
      </c>
      <c r="B5004" s="13" t="s">
        <v>11213</v>
      </c>
      <c r="C5004" s="13" t="s">
        <v>11211</v>
      </c>
      <c r="D5004" s="1608">
        <v>29.25</v>
      </c>
      <c r="E5004" s="210">
        <f>VLOOKUP(A5004,'Lead Sheet'!A:B,2,0)</f>
        <v>0</v>
      </c>
      <c r="F5004" s="1608">
        <f t="shared" si="78"/>
        <v>0</v>
      </c>
      <c r="G5004" s="1648">
        <v>15</v>
      </c>
      <c r="H5004" s="1648">
        <v>15</v>
      </c>
      <c r="I5004" s="1648"/>
      <c r="J5004" s="1650">
        <v>850078269195</v>
      </c>
    </row>
    <row r="5005" spans="1:10">
      <c r="A5005" s="13" t="s">
        <v>3647</v>
      </c>
      <c r="B5005" s="13" t="s">
        <v>12493</v>
      </c>
      <c r="C5005" s="13" t="s">
        <v>12486</v>
      </c>
      <c r="D5005" s="1608">
        <v>4.6899999999999995</v>
      </c>
      <c r="E5005" s="210">
        <f>VLOOKUP(A5005,'Lead Sheet'!A:B,2,0)</f>
        <v>0</v>
      </c>
      <c r="F5005" s="1608">
        <f t="shared" si="78"/>
        <v>0</v>
      </c>
      <c r="G5005" s="1648">
        <v>100</v>
      </c>
      <c r="H5005" s="1648">
        <v>100</v>
      </c>
      <c r="I5005" s="1648"/>
      <c r="J5005" s="1650" t="s">
        <v>13112</v>
      </c>
    </row>
    <row r="5006" spans="1:10">
      <c r="A5006" s="13" t="s">
        <v>3647</v>
      </c>
      <c r="B5006" s="13" t="s">
        <v>12494</v>
      </c>
      <c r="C5006" s="13" t="s">
        <v>12487</v>
      </c>
      <c r="D5006" s="1608">
        <v>5.35</v>
      </c>
      <c r="E5006" s="210">
        <f>VLOOKUP(A5006,'Lead Sheet'!A:B,2,0)</f>
        <v>0</v>
      </c>
      <c r="F5006" s="1608">
        <f t="shared" si="78"/>
        <v>0</v>
      </c>
      <c r="G5006" s="1648">
        <v>100</v>
      </c>
      <c r="H5006" s="1648">
        <v>100</v>
      </c>
      <c r="I5006" s="1648"/>
      <c r="J5006" s="1650" t="s">
        <v>13113</v>
      </c>
    </row>
    <row r="5007" spans="1:10">
      <c r="A5007" s="13" t="s">
        <v>3647</v>
      </c>
      <c r="B5007" s="13" t="s">
        <v>12495</v>
      </c>
      <c r="C5007" s="13" t="s">
        <v>12488</v>
      </c>
      <c r="D5007" s="1608">
        <v>6.35</v>
      </c>
      <c r="E5007" s="210">
        <f>VLOOKUP(A5007,'Lead Sheet'!A:B,2,0)</f>
        <v>0</v>
      </c>
      <c r="F5007" s="1608">
        <f t="shared" si="78"/>
        <v>0</v>
      </c>
      <c r="G5007" s="1648">
        <v>100</v>
      </c>
      <c r="H5007" s="1648">
        <v>100</v>
      </c>
      <c r="I5007" s="1648"/>
      <c r="J5007" s="1650" t="s">
        <v>13114</v>
      </c>
    </row>
    <row r="5008" spans="1:10">
      <c r="A5008" s="13" t="s">
        <v>3647</v>
      </c>
      <c r="B5008" s="13" t="s">
        <v>12496</v>
      </c>
      <c r="C5008" s="13" t="s">
        <v>12489</v>
      </c>
      <c r="D5008" s="1608">
        <v>10.039999999999999</v>
      </c>
      <c r="E5008" s="210">
        <f>VLOOKUP(A5008,'Lead Sheet'!A:B,2,0)</f>
        <v>0</v>
      </c>
      <c r="F5008" s="1608">
        <f t="shared" si="78"/>
        <v>0</v>
      </c>
      <c r="G5008" s="1648">
        <v>60</v>
      </c>
      <c r="H5008" s="1648">
        <v>60</v>
      </c>
      <c r="I5008" s="1648"/>
      <c r="J5008" s="1650" t="s">
        <v>13115</v>
      </c>
    </row>
    <row r="5009" spans="1:10">
      <c r="A5009" s="13" t="s">
        <v>3647</v>
      </c>
      <c r="B5009" s="13" t="s">
        <v>12497</v>
      </c>
      <c r="C5009" s="13" t="s">
        <v>12490</v>
      </c>
      <c r="D5009" s="1608">
        <v>12.299999999999999</v>
      </c>
      <c r="E5009" s="210">
        <f>VLOOKUP(A5009,'Lead Sheet'!A:B,2,0)</f>
        <v>0</v>
      </c>
      <c r="F5009" s="1608">
        <f t="shared" si="78"/>
        <v>0</v>
      </c>
      <c r="G5009" s="1648">
        <v>48</v>
      </c>
      <c r="H5009" s="1648">
        <v>48</v>
      </c>
      <c r="I5009" s="1648"/>
      <c r="J5009" s="1650" t="s">
        <v>13116</v>
      </c>
    </row>
    <row r="5010" spans="1:10">
      <c r="A5010" s="13" t="s">
        <v>3647</v>
      </c>
      <c r="B5010" s="13" t="s">
        <v>12498</v>
      </c>
      <c r="C5010" s="13" t="s">
        <v>12491</v>
      </c>
      <c r="D5010" s="1608">
        <v>15.56</v>
      </c>
      <c r="E5010" s="210">
        <f>VLOOKUP(A5010,'Lead Sheet'!A:B,2,0)</f>
        <v>0</v>
      </c>
      <c r="F5010" s="1608">
        <f t="shared" si="78"/>
        <v>0</v>
      </c>
      <c r="G5010" s="1648">
        <v>20</v>
      </c>
      <c r="H5010" s="1648">
        <v>20</v>
      </c>
      <c r="I5010" s="1648"/>
      <c r="J5010" s="1650" t="s">
        <v>13117</v>
      </c>
    </row>
    <row r="5011" spans="1:10">
      <c r="A5011" s="13" t="s">
        <v>3647</v>
      </c>
      <c r="B5011" s="13" t="s">
        <v>12499</v>
      </c>
      <c r="C5011" s="13" t="s">
        <v>12492</v>
      </c>
      <c r="D5011" s="1608">
        <v>26.880000000000003</v>
      </c>
      <c r="E5011" s="210">
        <f>VLOOKUP(A5011,'Lead Sheet'!A:B,2,0)</f>
        <v>0</v>
      </c>
      <c r="F5011" s="1608">
        <f t="shared" si="78"/>
        <v>0</v>
      </c>
      <c r="G5011" s="1648">
        <v>12</v>
      </c>
      <c r="H5011" s="1648">
        <v>12</v>
      </c>
      <c r="I5011" s="1648"/>
      <c r="J5011" s="1650" t="s">
        <v>13118</v>
      </c>
    </row>
    <row r="5012" spans="1:10">
      <c r="A5012" s="13" t="s">
        <v>3647</v>
      </c>
      <c r="B5012" s="13" t="s">
        <v>12516</v>
      </c>
      <c r="C5012" s="13" t="s">
        <v>12500</v>
      </c>
      <c r="D5012" s="1608">
        <v>5.1099999999999994</v>
      </c>
      <c r="E5012" s="210">
        <f>VLOOKUP(A5012,'Lead Sheet'!A:B,2,0)</f>
        <v>0</v>
      </c>
      <c r="F5012" s="1608">
        <f t="shared" si="78"/>
        <v>0</v>
      </c>
      <c r="G5012" s="1648">
        <v>100</v>
      </c>
      <c r="H5012" s="1648">
        <v>100</v>
      </c>
      <c r="I5012" s="1648"/>
      <c r="J5012" s="1650" t="s">
        <v>13119</v>
      </c>
    </row>
    <row r="5013" spans="1:10">
      <c r="A5013" s="13" t="s">
        <v>3647</v>
      </c>
      <c r="B5013" s="13" t="s">
        <v>12517</v>
      </c>
      <c r="C5013" s="13" t="s">
        <v>12501</v>
      </c>
      <c r="D5013" s="1608">
        <v>6.1899999999999995</v>
      </c>
      <c r="E5013" s="210">
        <f>VLOOKUP(A5013,'Lead Sheet'!A:B,2,0)</f>
        <v>0</v>
      </c>
      <c r="F5013" s="1608">
        <f t="shared" si="78"/>
        <v>0</v>
      </c>
      <c r="G5013" s="1648">
        <v>100</v>
      </c>
      <c r="H5013" s="1648">
        <v>100</v>
      </c>
      <c r="I5013" s="1648"/>
      <c r="J5013" s="1650" t="s">
        <v>13120</v>
      </c>
    </row>
    <row r="5014" spans="1:10">
      <c r="A5014" s="13" t="s">
        <v>3647</v>
      </c>
      <c r="B5014" s="13" t="s">
        <v>12518</v>
      </c>
      <c r="C5014" s="13" t="s">
        <v>12502</v>
      </c>
      <c r="D5014" s="1608">
        <v>9.58</v>
      </c>
      <c r="E5014" s="210">
        <f>VLOOKUP(A5014,'Lead Sheet'!A:B,2,0)</f>
        <v>0</v>
      </c>
      <c r="F5014" s="1608">
        <f t="shared" si="78"/>
        <v>0</v>
      </c>
      <c r="G5014" s="1648">
        <v>24</v>
      </c>
      <c r="H5014" s="1648">
        <v>24</v>
      </c>
      <c r="I5014" s="1648"/>
      <c r="J5014" s="1650" t="s">
        <v>13121</v>
      </c>
    </row>
    <row r="5015" spans="1:10">
      <c r="A5015" s="13" t="s">
        <v>3647</v>
      </c>
      <c r="B5015" s="13" t="s">
        <v>12519</v>
      </c>
      <c r="C5015" s="13" t="s">
        <v>12503</v>
      </c>
      <c r="D5015" s="1608">
        <v>11.83</v>
      </c>
      <c r="E5015" s="210">
        <f>VLOOKUP(A5015,'Lead Sheet'!A:B,2,0)</f>
        <v>0</v>
      </c>
      <c r="F5015" s="1608">
        <f t="shared" si="78"/>
        <v>0</v>
      </c>
      <c r="G5015" s="1648">
        <v>48</v>
      </c>
      <c r="H5015" s="1648">
        <v>48</v>
      </c>
      <c r="I5015" s="1648"/>
      <c r="J5015" s="1650" t="s">
        <v>13122</v>
      </c>
    </row>
    <row r="5016" spans="1:10">
      <c r="A5016" s="13" t="s">
        <v>3647</v>
      </c>
      <c r="B5016" s="13" t="s">
        <v>12520</v>
      </c>
      <c r="C5016" s="13" t="s">
        <v>12504</v>
      </c>
      <c r="D5016" s="1608">
        <v>17.580000000000002</v>
      </c>
      <c r="E5016" s="210">
        <f>VLOOKUP(A5016,'Lead Sheet'!A:B,2,0)</f>
        <v>0</v>
      </c>
      <c r="F5016" s="1608">
        <f t="shared" si="78"/>
        <v>0</v>
      </c>
      <c r="G5016" s="1648">
        <v>20</v>
      </c>
      <c r="H5016" s="1648">
        <v>20</v>
      </c>
      <c r="I5016" s="1648"/>
      <c r="J5016" s="1650" t="s">
        <v>13123</v>
      </c>
    </row>
    <row r="5017" spans="1:10">
      <c r="A5017" s="13" t="s">
        <v>3647</v>
      </c>
      <c r="B5017" s="13" t="s">
        <v>12521</v>
      </c>
      <c r="C5017" s="13" t="s">
        <v>12505</v>
      </c>
      <c r="D5017" s="1608">
        <v>25.880000000000003</v>
      </c>
      <c r="E5017" s="210">
        <f>VLOOKUP(A5017,'Lead Sheet'!A:B,2,0)</f>
        <v>0</v>
      </c>
      <c r="F5017" s="1608">
        <f t="shared" si="78"/>
        <v>0</v>
      </c>
      <c r="G5017" s="1648">
        <v>12</v>
      </c>
      <c r="H5017" s="1648">
        <v>12</v>
      </c>
      <c r="I5017" s="1648"/>
      <c r="J5017" s="1650" t="s">
        <v>13124</v>
      </c>
    </row>
    <row r="5018" spans="1:10">
      <c r="A5018" s="13" t="s">
        <v>3647</v>
      </c>
      <c r="B5018" s="13" t="s">
        <v>12522</v>
      </c>
      <c r="C5018" s="13" t="s">
        <v>12506</v>
      </c>
      <c r="D5018" s="1608">
        <v>13.53</v>
      </c>
      <c r="E5018" s="210">
        <f>VLOOKUP(A5018,'Lead Sheet'!A:B,2,0)</f>
        <v>0</v>
      </c>
      <c r="F5018" s="1608">
        <f t="shared" si="78"/>
        <v>0</v>
      </c>
      <c r="G5018" s="1648">
        <v>30</v>
      </c>
      <c r="H5018" s="1648">
        <v>30</v>
      </c>
      <c r="I5018" s="1648"/>
      <c r="J5018" s="1650" t="s">
        <v>13125</v>
      </c>
    </row>
    <row r="5019" spans="1:10">
      <c r="A5019" s="13" t="s">
        <v>3647</v>
      </c>
      <c r="B5019" s="13" t="s">
        <v>12523</v>
      </c>
      <c r="C5019" s="13" t="s">
        <v>12507</v>
      </c>
      <c r="D5019" s="1608">
        <v>13.72</v>
      </c>
      <c r="E5019" s="210">
        <f>VLOOKUP(A5019,'Lead Sheet'!A:B,2,0)</f>
        <v>0</v>
      </c>
      <c r="F5019" s="1608">
        <f t="shared" si="78"/>
        <v>0</v>
      </c>
      <c r="G5019" s="1648">
        <v>30</v>
      </c>
      <c r="H5019" s="1648">
        <v>30</v>
      </c>
      <c r="I5019" s="1648"/>
      <c r="J5019" s="1650" t="s">
        <v>13126</v>
      </c>
    </row>
    <row r="5020" spans="1:10">
      <c r="A5020" s="13" t="s">
        <v>3647</v>
      </c>
      <c r="B5020" s="13" t="s">
        <v>12524</v>
      </c>
      <c r="C5020" s="13" t="s">
        <v>12508</v>
      </c>
      <c r="D5020" s="1608">
        <v>21.580000000000002</v>
      </c>
      <c r="E5020" s="210">
        <f>VLOOKUP(A5020,'Lead Sheet'!A:B,2,0)</f>
        <v>0</v>
      </c>
      <c r="F5020" s="1608">
        <f t="shared" si="78"/>
        <v>0</v>
      </c>
      <c r="G5020" s="1648">
        <v>20</v>
      </c>
      <c r="H5020" s="1648">
        <v>20</v>
      </c>
      <c r="I5020" s="1648"/>
      <c r="J5020" s="1650" t="s">
        <v>13127</v>
      </c>
    </row>
    <row r="5021" spans="1:10">
      <c r="A5021" s="13" t="s">
        <v>3647</v>
      </c>
      <c r="B5021" s="13" t="s">
        <v>12525</v>
      </c>
      <c r="C5021" s="13" t="s">
        <v>12509</v>
      </c>
      <c r="D5021" s="1608">
        <v>22.14</v>
      </c>
      <c r="E5021" s="210">
        <f>VLOOKUP(A5021,'Lead Sheet'!A:B,2,0)</f>
        <v>0</v>
      </c>
      <c r="F5021" s="1608">
        <f t="shared" si="78"/>
        <v>0</v>
      </c>
      <c r="G5021" s="1648">
        <v>16</v>
      </c>
      <c r="H5021" s="1648">
        <v>16</v>
      </c>
      <c r="I5021" s="1648"/>
      <c r="J5021" s="1650" t="s">
        <v>13128</v>
      </c>
    </row>
    <row r="5022" spans="1:10">
      <c r="A5022" s="13" t="s">
        <v>3647</v>
      </c>
      <c r="B5022" s="13" t="s">
        <v>12526</v>
      </c>
      <c r="C5022" s="13" t="s">
        <v>12510</v>
      </c>
      <c r="D5022" s="1608">
        <v>2.6199999999999997</v>
      </c>
      <c r="E5022" s="210">
        <f>VLOOKUP(A5022,'Lead Sheet'!A:B,2,0)</f>
        <v>0</v>
      </c>
      <c r="F5022" s="1608">
        <f t="shared" si="78"/>
        <v>0</v>
      </c>
      <c r="G5022" s="1648">
        <v>100</v>
      </c>
      <c r="H5022" s="1648">
        <v>100</v>
      </c>
      <c r="I5022" s="1648"/>
      <c r="J5022" s="1650" t="s">
        <v>13129</v>
      </c>
    </row>
    <row r="5023" spans="1:10">
      <c r="A5023" s="13" t="s">
        <v>3647</v>
      </c>
      <c r="B5023" s="13" t="s">
        <v>12527</v>
      </c>
      <c r="C5023" s="13" t="s">
        <v>12511</v>
      </c>
      <c r="D5023" s="1608">
        <v>3.25</v>
      </c>
      <c r="E5023" s="210">
        <f>VLOOKUP(A5023,'Lead Sheet'!A:B,2,0)</f>
        <v>0</v>
      </c>
      <c r="F5023" s="1608">
        <f t="shared" si="78"/>
        <v>0</v>
      </c>
      <c r="G5023" s="1648">
        <v>100</v>
      </c>
      <c r="H5023" s="1648">
        <v>100</v>
      </c>
      <c r="I5023" s="1648"/>
      <c r="J5023" s="1650" t="s">
        <v>13130</v>
      </c>
    </row>
    <row r="5024" spans="1:10">
      <c r="A5024" s="13" t="s">
        <v>3647</v>
      </c>
      <c r="B5024" s="13" t="s">
        <v>12528</v>
      </c>
      <c r="C5024" s="13" t="s">
        <v>12512</v>
      </c>
      <c r="D5024" s="1608">
        <v>5.22</v>
      </c>
      <c r="E5024" s="210">
        <f>VLOOKUP(A5024,'Lead Sheet'!A:B,2,0)</f>
        <v>0</v>
      </c>
      <c r="F5024" s="1608">
        <f t="shared" si="78"/>
        <v>0</v>
      </c>
      <c r="G5024" s="1648">
        <v>50</v>
      </c>
      <c r="H5024" s="1648">
        <v>50</v>
      </c>
      <c r="I5024" s="1648"/>
      <c r="J5024" s="1650" t="s">
        <v>13131</v>
      </c>
    </row>
    <row r="5025" spans="1:10">
      <c r="A5025" s="13" t="s">
        <v>3647</v>
      </c>
      <c r="B5025" s="13" t="s">
        <v>12529</v>
      </c>
      <c r="C5025" s="13" t="s">
        <v>12513</v>
      </c>
      <c r="D5025" s="1608">
        <v>6.79</v>
      </c>
      <c r="E5025" s="210">
        <f>VLOOKUP(A5025,'Lead Sheet'!A:B,2,0)</f>
        <v>0</v>
      </c>
      <c r="F5025" s="1608">
        <f t="shared" si="78"/>
        <v>0</v>
      </c>
      <c r="G5025" s="1648">
        <v>80</v>
      </c>
      <c r="H5025" s="1648">
        <v>80</v>
      </c>
      <c r="I5025" s="1648"/>
      <c r="J5025" s="1650" t="s">
        <v>13132</v>
      </c>
    </row>
    <row r="5026" spans="1:10">
      <c r="A5026" s="13" t="s">
        <v>3647</v>
      </c>
      <c r="B5026" s="13" t="s">
        <v>12530</v>
      </c>
      <c r="C5026" s="13" t="s">
        <v>12514</v>
      </c>
      <c r="D5026" s="1608">
        <v>13.67</v>
      </c>
      <c r="E5026" s="210">
        <f>VLOOKUP(A5026,'Lead Sheet'!A:B,2,0)</f>
        <v>0</v>
      </c>
      <c r="F5026" s="1608">
        <f t="shared" si="78"/>
        <v>0</v>
      </c>
      <c r="G5026" s="1648">
        <v>20</v>
      </c>
      <c r="H5026" s="1648">
        <v>20</v>
      </c>
      <c r="I5026" s="1648"/>
      <c r="J5026" s="1650" t="s">
        <v>13133</v>
      </c>
    </row>
    <row r="5027" spans="1:10">
      <c r="A5027" s="13" t="s">
        <v>3647</v>
      </c>
      <c r="B5027" s="13" t="s">
        <v>12531</v>
      </c>
      <c r="C5027" s="13" t="s">
        <v>12515</v>
      </c>
      <c r="D5027" s="1608">
        <v>23.85</v>
      </c>
      <c r="E5027" s="210">
        <f>VLOOKUP(A5027,'Lead Sheet'!A:B,2,0)</f>
        <v>0</v>
      </c>
      <c r="F5027" s="1608">
        <f t="shared" si="78"/>
        <v>0</v>
      </c>
      <c r="G5027" s="1648">
        <v>20</v>
      </c>
      <c r="H5027" s="1648">
        <v>20</v>
      </c>
      <c r="I5027" s="1648"/>
      <c r="J5027" s="1650" t="s">
        <v>13134</v>
      </c>
    </row>
    <row r="5028" spans="1:10">
      <c r="A5028" s="13" t="s">
        <v>3699</v>
      </c>
      <c r="B5028" s="13" t="s">
        <v>3687</v>
      </c>
      <c r="C5028" s="13" t="s">
        <v>3688</v>
      </c>
      <c r="D5028" s="1608">
        <v>15.79</v>
      </c>
      <c r="E5028" s="210">
        <f>VLOOKUP(A5028,'Lead Sheet'!A:B,2,0)</f>
        <v>0</v>
      </c>
      <c r="F5028" s="1608">
        <f t="shared" si="78"/>
        <v>0</v>
      </c>
      <c r="G5028" s="1648">
        <v>12</v>
      </c>
      <c r="H5028" s="1648">
        <v>144</v>
      </c>
      <c r="I5028" s="1648"/>
      <c r="J5028" s="1650">
        <v>199726049445</v>
      </c>
    </row>
    <row r="5029" spans="1:10">
      <c r="A5029" s="13" t="s">
        <v>3699</v>
      </c>
      <c r="B5029" s="13" t="s">
        <v>3689</v>
      </c>
      <c r="C5029" s="13" t="s">
        <v>3690</v>
      </c>
      <c r="D5029" s="1608">
        <v>20.67</v>
      </c>
      <c r="E5029" s="210">
        <f>VLOOKUP(A5029,'Lead Sheet'!A:B,2,0)</f>
        <v>0</v>
      </c>
      <c r="F5029" s="1608">
        <f t="shared" si="78"/>
        <v>0</v>
      </c>
      <c r="G5029" s="1648">
        <v>15</v>
      </c>
      <c r="H5029" s="1648">
        <v>120</v>
      </c>
      <c r="I5029" s="1648"/>
      <c r="J5029" s="1650">
        <v>199726049452</v>
      </c>
    </row>
    <row r="5030" spans="1:10">
      <c r="A5030" s="13" t="s">
        <v>3699</v>
      </c>
      <c r="B5030" s="13" t="s">
        <v>3691</v>
      </c>
      <c r="C5030" s="13" t="s">
        <v>3692</v>
      </c>
      <c r="D5030" s="1608">
        <v>33.19</v>
      </c>
      <c r="E5030" s="210">
        <f>VLOOKUP(A5030,'Lead Sheet'!A:B,2,0)</f>
        <v>0</v>
      </c>
      <c r="F5030" s="1608">
        <f t="shared" si="78"/>
        <v>0</v>
      </c>
      <c r="G5030" s="1648">
        <v>12</v>
      </c>
      <c r="H5030" s="1648">
        <v>72</v>
      </c>
      <c r="I5030" s="1648"/>
      <c r="J5030" s="1650">
        <v>199726049469</v>
      </c>
    </row>
    <row r="5031" spans="1:10">
      <c r="A5031" s="13" t="s">
        <v>3699</v>
      </c>
      <c r="B5031" s="13" t="s">
        <v>3693</v>
      </c>
      <c r="C5031" s="13" t="s">
        <v>3694</v>
      </c>
      <c r="D5031" s="1608">
        <v>48.5</v>
      </c>
      <c r="E5031" s="210">
        <f>VLOOKUP(A5031,'Lead Sheet'!A:B,2,0)</f>
        <v>0</v>
      </c>
      <c r="F5031" s="1608">
        <f t="shared" si="78"/>
        <v>0</v>
      </c>
      <c r="G5031" s="1648">
        <v>6</v>
      </c>
      <c r="H5031" s="1648">
        <v>48</v>
      </c>
      <c r="I5031" s="1648"/>
      <c r="J5031" s="1650">
        <v>199726049476</v>
      </c>
    </row>
    <row r="5032" spans="1:10">
      <c r="A5032" s="13" t="s">
        <v>3699</v>
      </c>
      <c r="B5032" s="13" t="s">
        <v>3695</v>
      </c>
      <c r="C5032" s="13" t="s">
        <v>3696</v>
      </c>
      <c r="D5032" s="1608">
        <v>73.42</v>
      </c>
      <c r="E5032" s="210">
        <f>VLOOKUP(A5032,'Lead Sheet'!A:B,2,0)</f>
        <v>0</v>
      </c>
      <c r="F5032" s="1608">
        <f t="shared" si="78"/>
        <v>0</v>
      </c>
      <c r="G5032" s="1648">
        <v>6</v>
      </c>
      <c r="H5032" s="1648">
        <v>36</v>
      </c>
      <c r="I5032" s="1648"/>
      <c r="J5032" s="1650">
        <v>199726049483</v>
      </c>
    </row>
    <row r="5033" spans="1:10">
      <c r="A5033" s="13" t="s">
        <v>3699</v>
      </c>
      <c r="B5033" s="13" t="s">
        <v>3697</v>
      </c>
      <c r="C5033" s="13" t="s">
        <v>3698</v>
      </c>
      <c r="D5033" s="1608">
        <v>128.03</v>
      </c>
      <c r="E5033" s="210">
        <f>VLOOKUP(A5033,'Lead Sheet'!A:B,2,0)</f>
        <v>0</v>
      </c>
      <c r="F5033" s="1608">
        <f t="shared" si="78"/>
        <v>0</v>
      </c>
      <c r="G5033" s="1648">
        <v>3</v>
      </c>
      <c r="H5033" s="1648">
        <v>18</v>
      </c>
      <c r="I5033" s="1648"/>
      <c r="J5033" s="1650">
        <v>199726049490</v>
      </c>
    </row>
    <row r="5034" spans="1:10">
      <c r="A5034" s="13" t="s">
        <v>3699</v>
      </c>
      <c r="B5034" s="13" t="s">
        <v>10834</v>
      </c>
      <c r="C5034" s="13" t="s">
        <v>11217</v>
      </c>
      <c r="D5034" s="1608">
        <v>43.87</v>
      </c>
      <c r="E5034" s="210">
        <f>VLOOKUP(A5034,'Lead Sheet'!A:B,2,0)</f>
        <v>0</v>
      </c>
      <c r="F5034" s="1608">
        <f t="shared" si="78"/>
        <v>0</v>
      </c>
      <c r="G5034" s="1648">
        <v>12</v>
      </c>
      <c r="H5034" s="1648">
        <v>144</v>
      </c>
      <c r="I5034" s="1648"/>
      <c r="J5034" s="1650">
        <v>199726049506</v>
      </c>
    </row>
    <row r="5035" spans="1:10">
      <c r="A5035" s="13" t="s">
        <v>3699</v>
      </c>
      <c r="B5035" s="13" t="s">
        <v>10833</v>
      </c>
      <c r="C5035" s="13" t="s">
        <v>11216</v>
      </c>
      <c r="D5035" s="1608">
        <v>51.87</v>
      </c>
      <c r="E5035" s="210">
        <f>VLOOKUP(A5035,'Lead Sheet'!A:B,2,0)</f>
        <v>0</v>
      </c>
      <c r="F5035" s="1608">
        <f t="shared" si="78"/>
        <v>0</v>
      </c>
      <c r="G5035" s="1648">
        <v>15</v>
      </c>
      <c r="H5035" s="1648">
        <v>120</v>
      </c>
      <c r="I5035" s="1648"/>
      <c r="J5035" s="1650">
        <v>199726049513</v>
      </c>
    </row>
    <row r="5036" spans="1:10">
      <c r="A5036" s="13" t="s">
        <v>3699</v>
      </c>
      <c r="B5036" s="13" t="s">
        <v>10835</v>
      </c>
      <c r="C5036" s="13" t="s">
        <v>11218</v>
      </c>
      <c r="D5036" s="1608">
        <v>77.820000000000007</v>
      </c>
      <c r="E5036" s="210">
        <f>VLOOKUP(A5036,'Lead Sheet'!A:B,2,0)</f>
        <v>0</v>
      </c>
      <c r="F5036" s="1608">
        <f t="shared" si="78"/>
        <v>0</v>
      </c>
      <c r="G5036" s="1648">
        <v>12</v>
      </c>
      <c r="H5036" s="1648">
        <v>72</v>
      </c>
      <c r="I5036" s="1648"/>
      <c r="J5036" s="1650">
        <v>199726049520</v>
      </c>
    </row>
    <row r="5037" spans="1:10">
      <c r="A5037" s="13" t="s">
        <v>3699</v>
      </c>
      <c r="B5037" s="13" t="s">
        <v>12838</v>
      </c>
      <c r="C5037" s="13" t="s">
        <v>12839</v>
      </c>
      <c r="D5037" s="1608">
        <v>17.54</v>
      </c>
      <c r="E5037" s="210">
        <f>VLOOKUP(A5037,'Lead Sheet'!A:B,2,0)</f>
        <v>0</v>
      </c>
      <c r="F5037" s="1608">
        <f t="shared" si="78"/>
        <v>0</v>
      </c>
      <c r="G5037" s="1648">
        <v>25</v>
      </c>
      <c r="H5037" s="1648">
        <v>400</v>
      </c>
      <c r="I5037" s="1648"/>
      <c r="J5037" s="1650" t="s">
        <v>13135</v>
      </c>
    </row>
    <row r="5038" spans="1:10">
      <c r="A5038" s="13" t="s">
        <v>3699</v>
      </c>
      <c r="B5038" s="13" t="s">
        <v>12840</v>
      </c>
      <c r="C5038" s="13" t="s">
        <v>12841</v>
      </c>
      <c r="D5038" s="1608">
        <v>19.05</v>
      </c>
      <c r="E5038" s="210">
        <f>VLOOKUP(A5038,'Lead Sheet'!A:B,2,0)</f>
        <v>0</v>
      </c>
      <c r="F5038" s="1608">
        <f t="shared" si="78"/>
        <v>0</v>
      </c>
      <c r="G5038" s="1648">
        <v>25</v>
      </c>
      <c r="H5038" s="1648">
        <v>300</v>
      </c>
      <c r="I5038" s="1648"/>
      <c r="J5038" s="1650" t="s">
        <v>13136</v>
      </c>
    </row>
    <row r="5039" spans="1:10">
      <c r="A5039" s="13" t="s">
        <v>3699</v>
      </c>
      <c r="B5039" s="13" t="s">
        <v>12842</v>
      </c>
      <c r="C5039" s="13" t="s">
        <v>12843</v>
      </c>
      <c r="D5039" s="1608">
        <v>18.46</v>
      </c>
      <c r="E5039" s="210">
        <f>VLOOKUP(A5039,'Lead Sheet'!A:B,2,0)</f>
        <v>0</v>
      </c>
      <c r="F5039" s="1608">
        <f t="shared" si="78"/>
        <v>0</v>
      </c>
      <c r="G5039" s="1648">
        <v>25</v>
      </c>
      <c r="H5039" s="1648">
        <v>200</v>
      </c>
      <c r="I5039" s="1648"/>
      <c r="J5039" s="1650" t="s">
        <v>13137</v>
      </c>
    </row>
    <row r="5040" spans="1:10">
      <c r="A5040" s="13" t="s">
        <v>3699</v>
      </c>
      <c r="B5040" s="13" t="s">
        <v>12844</v>
      </c>
      <c r="C5040" s="13" t="s">
        <v>12845</v>
      </c>
      <c r="D5040" s="1608">
        <v>22</v>
      </c>
      <c r="E5040" s="210">
        <f>VLOOKUP(A5040,'Lead Sheet'!A:B,2,0)</f>
        <v>0</v>
      </c>
      <c r="F5040" s="1608">
        <f t="shared" si="78"/>
        <v>0</v>
      </c>
      <c r="G5040" s="1648">
        <v>25</v>
      </c>
      <c r="H5040" s="1648">
        <v>200</v>
      </c>
      <c r="I5040" s="1648"/>
      <c r="J5040" s="1650" t="s">
        <v>13138</v>
      </c>
    </row>
    <row r="5041" spans="1:10">
      <c r="A5041" s="13" t="s">
        <v>3699</v>
      </c>
      <c r="B5041" s="13" t="s">
        <v>12846</v>
      </c>
      <c r="C5041" s="13" t="s">
        <v>12847</v>
      </c>
      <c r="D5041" s="1608">
        <v>26.12</v>
      </c>
      <c r="E5041" s="210">
        <f>VLOOKUP(A5041,'Lead Sheet'!A:B,2,0)</f>
        <v>0</v>
      </c>
      <c r="F5041" s="1608">
        <f t="shared" si="78"/>
        <v>0</v>
      </c>
      <c r="G5041" s="1648">
        <v>25</v>
      </c>
      <c r="H5041" s="1648">
        <v>150</v>
      </c>
      <c r="I5041" s="1648"/>
      <c r="J5041" s="1650" t="s">
        <v>13139</v>
      </c>
    </row>
    <row r="5042" spans="1:10">
      <c r="A5042" s="13" t="s">
        <v>3699</v>
      </c>
      <c r="B5042" s="13" t="s">
        <v>12848</v>
      </c>
      <c r="C5042" s="13" t="s">
        <v>12849</v>
      </c>
      <c r="D5042" s="1608">
        <v>32.369999999999997</v>
      </c>
      <c r="E5042" s="210">
        <f>VLOOKUP(A5042,'Lead Sheet'!A:B,2,0)</f>
        <v>0</v>
      </c>
      <c r="F5042" s="1608">
        <f t="shared" si="78"/>
        <v>0</v>
      </c>
      <c r="G5042" s="1648">
        <v>25</v>
      </c>
      <c r="H5042" s="1648">
        <v>100</v>
      </c>
      <c r="I5042" s="1648"/>
      <c r="J5042" s="1650" t="s">
        <v>13140</v>
      </c>
    </row>
    <row r="5043" spans="1:10">
      <c r="A5043" s="13" t="s">
        <v>3699</v>
      </c>
      <c r="B5043" s="13" t="s">
        <v>12850</v>
      </c>
      <c r="C5043" s="13" t="s">
        <v>12851</v>
      </c>
      <c r="D5043" s="1608">
        <v>44.1</v>
      </c>
      <c r="E5043" s="210">
        <f>VLOOKUP(A5043,'Lead Sheet'!A:B,2,0)</f>
        <v>0</v>
      </c>
      <c r="F5043" s="1608">
        <f t="shared" si="78"/>
        <v>0</v>
      </c>
      <c r="G5043" s="1648">
        <v>25</v>
      </c>
      <c r="H5043" s="1648">
        <v>50</v>
      </c>
      <c r="I5043" s="1648"/>
      <c r="J5043" s="1650" t="s">
        <v>13141</v>
      </c>
    </row>
    <row r="5044" spans="1:10">
      <c r="A5044" s="13" t="s">
        <v>3699</v>
      </c>
      <c r="B5044" s="13" t="s">
        <v>12852</v>
      </c>
      <c r="C5044" s="13" t="s">
        <v>12853</v>
      </c>
      <c r="D5044" s="1608">
        <v>35.99</v>
      </c>
      <c r="E5044" s="210">
        <f>VLOOKUP(A5044,'Lead Sheet'!A:B,2,0)</f>
        <v>0</v>
      </c>
      <c r="F5044" s="1608">
        <f t="shared" si="78"/>
        <v>0</v>
      </c>
      <c r="G5044" s="1648">
        <v>25</v>
      </c>
      <c r="H5044" s="1648">
        <v>100</v>
      </c>
      <c r="I5044" s="1648"/>
      <c r="J5044" s="1650" t="s">
        <v>13142</v>
      </c>
    </row>
    <row r="5045" spans="1:10">
      <c r="A5045" s="13" t="s">
        <v>3699</v>
      </c>
      <c r="B5045" s="13" t="s">
        <v>12854</v>
      </c>
      <c r="C5045" s="13" t="s">
        <v>12855</v>
      </c>
      <c r="D5045" s="1608">
        <v>61.62</v>
      </c>
      <c r="E5045" s="210">
        <f>VLOOKUP(A5045,'Lead Sheet'!A:B,2,0)</f>
        <v>0</v>
      </c>
      <c r="F5045" s="1608">
        <f t="shared" si="78"/>
        <v>0</v>
      </c>
      <c r="G5045" s="1648">
        <v>40</v>
      </c>
      <c r="H5045" s="1648">
        <v>40</v>
      </c>
      <c r="I5045" s="1648"/>
      <c r="J5045" s="1650" t="s">
        <v>13143</v>
      </c>
    </row>
    <row r="5046" spans="1:10">
      <c r="A5046" s="13" t="s">
        <v>3699</v>
      </c>
      <c r="B5046" s="13" t="s">
        <v>12856</v>
      </c>
      <c r="C5046" s="13" t="s">
        <v>12857</v>
      </c>
      <c r="D5046" s="1608">
        <v>123.2</v>
      </c>
      <c r="E5046" s="210">
        <f>VLOOKUP(A5046,'Lead Sheet'!A:B,2,0)</f>
        <v>0</v>
      </c>
      <c r="F5046" s="1608">
        <f t="shared" si="78"/>
        <v>0</v>
      </c>
      <c r="G5046" s="1648">
        <v>20</v>
      </c>
      <c r="H5046" s="1648">
        <v>20</v>
      </c>
      <c r="I5046" s="1648"/>
      <c r="J5046" s="1650" t="s">
        <v>13144</v>
      </c>
    </row>
    <row r="5047" spans="1:10">
      <c r="A5047" s="13" t="s">
        <v>3699</v>
      </c>
      <c r="B5047" s="13" t="s">
        <v>12858</v>
      </c>
      <c r="C5047" s="13" t="s">
        <v>12859</v>
      </c>
      <c r="D5047" s="1608">
        <v>165.06</v>
      </c>
      <c r="E5047" s="210">
        <f>VLOOKUP(A5047,'Lead Sheet'!A:B,2,0)</f>
        <v>0</v>
      </c>
      <c r="F5047" s="1608">
        <f t="shared" si="78"/>
        <v>0</v>
      </c>
      <c r="G5047" s="1648">
        <v>10</v>
      </c>
      <c r="H5047" s="1648">
        <v>10</v>
      </c>
      <c r="I5047" s="1648"/>
      <c r="J5047" s="1650" t="s">
        <v>13145</v>
      </c>
    </row>
    <row r="5048" spans="1:10">
      <c r="A5048" s="13" t="s">
        <v>3699</v>
      </c>
      <c r="B5048" s="13" t="s">
        <v>12860</v>
      </c>
      <c r="C5048" s="13" t="s">
        <v>12861</v>
      </c>
      <c r="D5048" s="1608">
        <v>234.3</v>
      </c>
      <c r="E5048" s="210">
        <f>VLOOKUP(A5048,'Lead Sheet'!A:B,2,0)</f>
        <v>0</v>
      </c>
      <c r="F5048" s="1608">
        <f t="shared" si="78"/>
        <v>0</v>
      </c>
      <c r="G5048" s="1648">
        <v>8</v>
      </c>
      <c r="H5048" s="1648">
        <v>8</v>
      </c>
      <c r="I5048" s="1648"/>
      <c r="J5048" s="1650" t="s">
        <v>13146</v>
      </c>
    </row>
    <row r="5049" spans="1:10">
      <c r="A5049" s="13" t="s">
        <v>3699</v>
      </c>
      <c r="B5049" s="13" t="s">
        <v>12862</v>
      </c>
      <c r="C5049" s="13" t="s">
        <v>12863</v>
      </c>
      <c r="D5049" s="1608">
        <v>128.21</v>
      </c>
      <c r="E5049" s="210">
        <f>VLOOKUP(A5049,'Lead Sheet'!A:B,2,0)</f>
        <v>0</v>
      </c>
      <c r="F5049" s="1608">
        <f t="shared" si="78"/>
        <v>0</v>
      </c>
      <c r="G5049" s="1648">
        <v>20</v>
      </c>
      <c r="H5049" s="1648">
        <v>20</v>
      </c>
      <c r="I5049" s="1648"/>
      <c r="J5049" s="1650" t="s">
        <v>13147</v>
      </c>
    </row>
    <row r="5050" spans="1:10">
      <c r="A5050" s="13" t="s">
        <v>3699</v>
      </c>
      <c r="B5050" s="13" t="s">
        <v>12864</v>
      </c>
      <c r="C5050" s="13" t="s">
        <v>12865</v>
      </c>
      <c r="D5050" s="1608">
        <v>66.12</v>
      </c>
      <c r="E5050" s="210">
        <f>VLOOKUP(A5050,'Lead Sheet'!A:B,2,0)</f>
        <v>0</v>
      </c>
      <c r="F5050" s="1608">
        <f t="shared" si="78"/>
        <v>0</v>
      </c>
      <c r="G5050" s="1648">
        <v>40</v>
      </c>
      <c r="H5050" s="1648">
        <v>40</v>
      </c>
      <c r="I5050" s="1648"/>
      <c r="J5050" s="1650" t="s">
        <v>13148</v>
      </c>
    </row>
    <row r="5051" spans="1:10">
      <c r="A5051" s="13" t="s">
        <v>3699</v>
      </c>
      <c r="B5051" s="13" t="s">
        <v>12866</v>
      </c>
      <c r="C5051" s="13" t="s">
        <v>12867</v>
      </c>
      <c r="D5051" s="1608">
        <v>170.44</v>
      </c>
      <c r="E5051" s="210">
        <f>VLOOKUP(A5051,'Lead Sheet'!A:B,2,0)</f>
        <v>0</v>
      </c>
      <c r="F5051" s="1608">
        <f t="shared" si="78"/>
        <v>0</v>
      </c>
      <c r="G5051" s="1648">
        <v>10</v>
      </c>
      <c r="H5051" s="1648">
        <v>10</v>
      </c>
      <c r="I5051" s="1648"/>
      <c r="J5051" s="1650" t="s">
        <v>13149</v>
      </c>
    </row>
    <row r="5052" spans="1:10">
      <c r="A5052" s="13" t="s">
        <v>3699</v>
      </c>
      <c r="B5052" s="13" t="s">
        <v>12868</v>
      </c>
      <c r="C5052" s="13" t="s">
        <v>12869</v>
      </c>
      <c r="D5052" s="1608">
        <v>241.12</v>
      </c>
      <c r="E5052" s="210">
        <f>VLOOKUP(A5052,'Lead Sheet'!A:B,2,0)</f>
        <v>0</v>
      </c>
      <c r="F5052" s="1608">
        <f t="shared" si="78"/>
        <v>0</v>
      </c>
      <c r="G5052" s="1648">
        <v>8</v>
      </c>
      <c r="H5052" s="1648">
        <v>8</v>
      </c>
      <c r="I5052" s="1648"/>
      <c r="J5052" s="1650" t="s">
        <v>13150</v>
      </c>
    </row>
    <row r="5053" spans="1:10">
      <c r="A5053" s="13" t="s">
        <v>3699</v>
      </c>
      <c r="B5053" s="13" t="s">
        <v>12870</v>
      </c>
      <c r="C5053" s="13" t="s">
        <v>12871</v>
      </c>
      <c r="D5053" s="1608">
        <v>170.44</v>
      </c>
      <c r="E5053" s="210">
        <f>VLOOKUP(A5053,'Lead Sheet'!A:B,2,0)</f>
        <v>0</v>
      </c>
      <c r="F5053" s="1608">
        <f t="shared" si="78"/>
        <v>0</v>
      </c>
      <c r="G5053" s="1648">
        <v>10</v>
      </c>
      <c r="H5053" s="1648">
        <v>10</v>
      </c>
      <c r="I5053" s="1648"/>
      <c r="J5053" s="1650" t="s">
        <v>13151</v>
      </c>
    </row>
    <row r="5054" spans="1:10">
      <c r="A5054" s="13" t="s">
        <v>3699</v>
      </c>
      <c r="B5054" s="13" t="s">
        <v>12872</v>
      </c>
      <c r="C5054" s="13" t="s">
        <v>12873</v>
      </c>
      <c r="D5054" s="1608">
        <v>241.12</v>
      </c>
      <c r="E5054" s="210">
        <f>VLOOKUP(A5054,'Lead Sheet'!A:B,2,0)</f>
        <v>0</v>
      </c>
      <c r="F5054" s="1608">
        <f t="shared" si="78"/>
        <v>0</v>
      </c>
      <c r="G5054" s="1648">
        <v>8</v>
      </c>
      <c r="H5054" s="1648">
        <v>8</v>
      </c>
      <c r="I5054" s="1648"/>
      <c r="J5054" s="1650" t="s">
        <v>13152</v>
      </c>
    </row>
    <row r="5055" spans="1:10">
      <c r="A5055" s="13" t="s">
        <v>2834</v>
      </c>
      <c r="B5055" s="13" t="s">
        <v>1042</v>
      </c>
      <c r="C5055" s="13" t="s">
        <v>8993</v>
      </c>
      <c r="D5055" s="1608">
        <v>76.03</v>
      </c>
      <c r="E5055" s="210">
        <f>VLOOKUP(A5055,'Lead Sheet'!A:B,2,0)</f>
        <v>0</v>
      </c>
      <c r="F5055" s="1608">
        <f t="shared" si="78"/>
        <v>0</v>
      </c>
      <c r="G5055" s="1648">
        <v>100</v>
      </c>
      <c r="H5055" s="1648">
        <v>400</v>
      </c>
      <c r="I5055" s="1648"/>
      <c r="J5055" s="1650">
        <v>199726049537</v>
      </c>
    </row>
    <row r="5056" spans="1:10">
      <c r="A5056" s="13" t="s">
        <v>2834</v>
      </c>
      <c r="B5056" s="13" t="s">
        <v>1043</v>
      </c>
      <c r="C5056" s="13" t="s">
        <v>8994</v>
      </c>
      <c r="D5056" s="1608">
        <v>76.03</v>
      </c>
      <c r="E5056" s="210">
        <f>VLOOKUP(A5056,'Lead Sheet'!A:B,2,0)</f>
        <v>0</v>
      </c>
      <c r="F5056" s="1608">
        <f t="shared" si="78"/>
        <v>0</v>
      </c>
      <c r="G5056" s="1648">
        <v>60</v>
      </c>
      <c r="H5056" s="1648">
        <v>240</v>
      </c>
      <c r="I5056" s="1648"/>
      <c r="J5056" s="1650">
        <v>199726049544</v>
      </c>
    </row>
    <row r="5057" spans="1:10">
      <c r="A5057" s="13" t="s">
        <v>2834</v>
      </c>
      <c r="B5057" s="13" t="s">
        <v>1044</v>
      </c>
      <c r="C5057" s="13" t="s">
        <v>8995</v>
      </c>
      <c r="D5057" s="1608">
        <v>84.79</v>
      </c>
      <c r="E5057" s="210">
        <f>VLOOKUP(A5057,'Lead Sheet'!A:B,2,0)</f>
        <v>0</v>
      </c>
      <c r="F5057" s="1608">
        <f t="shared" si="78"/>
        <v>0</v>
      </c>
      <c r="G5057" s="1648">
        <v>40</v>
      </c>
      <c r="H5057" s="1648">
        <v>160</v>
      </c>
      <c r="I5057" s="1648"/>
      <c r="J5057" s="1650">
        <v>199726049551</v>
      </c>
    </row>
    <row r="5058" spans="1:10">
      <c r="A5058" s="13" t="s">
        <v>2834</v>
      </c>
      <c r="B5058" s="13" t="s">
        <v>1045</v>
      </c>
      <c r="C5058" s="13" t="s">
        <v>8996</v>
      </c>
      <c r="D5058" s="1608">
        <v>97.48</v>
      </c>
      <c r="E5058" s="210">
        <f>VLOOKUP(A5058,'Lead Sheet'!A:B,2,0)</f>
        <v>0</v>
      </c>
      <c r="F5058" s="1608">
        <f t="shared" si="78"/>
        <v>0</v>
      </c>
      <c r="G5058" s="1648">
        <v>20</v>
      </c>
      <c r="H5058" s="1648">
        <v>160</v>
      </c>
      <c r="I5058" s="1648"/>
      <c r="J5058" s="1650">
        <v>199726049568</v>
      </c>
    </row>
    <row r="5059" spans="1:10">
      <c r="A5059" s="13" t="s">
        <v>2834</v>
      </c>
      <c r="B5059" s="13" t="s">
        <v>1046</v>
      </c>
      <c r="C5059" s="13" t="s">
        <v>8997</v>
      </c>
      <c r="D5059" s="1608">
        <v>111.52</v>
      </c>
      <c r="E5059" s="210">
        <f>VLOOKUP(A5059,'Lead Sheet'!A:B,2,0)</f>
        <v>0</v>
      </c>
      <c r="F5059" s="1608">
        <f t="shared" ref="F5059:F5122" si="79">IFERROR(D5059*E5059,"NET")</f>
        <v>0</v>
      </c>
      <c r="G5059" s="1648">
        <v>15</v>
      </c>
      <c r="H5059" s="1648">
        <v>90</v>
      </c>
      <c r="I5059" s="1648"/>
      <c r="J5059" s="1650">
        <v>199726049575</v>
      </c>
    </row>
    <row r="5060" spans="1:10">
      <c r="A5060" s="13" t="s">
        <v>2834</v>
      </c>
      <c r="B5060" s="13" t="s">
        <v>1047</v>
      </c>
      <c r="C5060" s="13" t="s">
        <v>8998</v>
      </c>
      <c r="D5060" s="1608">
        <v>132.52000000000001</v>
      </c>
      <c r="E5060" s="210">
        <f>VLOOKUP(A5060,'Lead Sheet'!A:B,2,0)</f>
        <v>0</v>
      </c>
      <c r="F5060" s="1608">
        <f t="shared" si="79"/>
        <v>0</v>
      </c>
      <c r="G5060" s="1648">
        <v>12</v>
      </c>
      <c r="H5060" s="1648">
        <v>72</v>
      </c>
      <c r="I5060" s="1648"/>
      <c r="J5060" s="1650">
        <v>199726049582</v>
      </c>
    </row>
    <row r="5061" spans="1:10">
      <c r="A5061" s="13" t="s">
        <v>2834</v>
      </c>
      <c r="B5061" s="13" t="s">
        <v>1048</v>
      </c>
      <c r="C5061" s="13" t="s">
        <v>8999</v>
      </c>
      <c r="D5061" s="1608">
        <v>198.46</v>
      </c>
      <c r="E5061" s="210">
        <f>VLOOKUP(A5061,'Lead Sheet'!A:B,2,0)</f>
        <v>0</v>
      </c>
      <c r="F5061" s="1608">
        <f t="shared" si="79"/>
        <v>0</v>
      </c>
      <c r="G5061" s="1648">
        <v>16</v>
      </c>
      <c r="H5061" s="1648">
        <v>64</v>
      </c>
      <c r="I5061" s="1648"/>
      <c r="J5061" s="1650">
        <v>199726049599</v>
      </c>
    </row>
    <row r="5062" spans="1:10">
      <c r="A5062" s="13" t="s">
        <v>2834</v>
      </c>
      <c r="B5062" s="13" t="s">
        <v>1049</v>
      </c>
      <c r="C5062" s="13" t="s">
        <v>9000</v>
      </c>
      <c r="D5062" s="1608">
        <v>285.70999999999998</v>
      </c>
      <c r="E5062" s="210">
        <f>VLOOKUP(A5062,'Lead Sheet'!A:B,2,0)</f>
        <v>0</v>
      </c>
      <c r="F5062" s="1608">
        <f t="shared" si="79"/>
        <v>0</v>
      </c>
      <c r="G5062" s="1648">
        <v>6</v>
      </c>
      <c r="H5062" s="1648">
        <v>24</v>
      </c>
      <c r="I5062" s="1648"/>
      <c r="J5062" s="1650">
        <v>199726049605</v>
      </c>
    </row>
    <row r="5063" spans="1:10">
      <c r="A5063" s="13" t="s">
        <v>2834</v>
      </c>
      <c r="B5063" s="13" t="s">
        <v>1050</v>
      </c>
      <c r="C5063" s="13" t="s">
        <v>9001</v>
      </c>
      <c r="D5063" s="1608">
        <v>511.83</v>
      </c>
      <c r="E5063" s="210">
        <f>VLOOKUP(A5063,'Lead Sheet'!A:B,2,0)</f>
        <v>0</v>
      </c>
      <c r="F5063" s="1608">
        <f t="shared" si="79"/>
        <v>0</v>
      </c>
      <c r="G5063" s="1648">
        <v>6</v>
      </c>
      <c r="H5063" s="1648">
        <v>18</v>
      </c>
      <c r="I5063" s="1648"/>
      <c r="J5063" s="1650">
        <v>199726049612</v>
      </c>
    </row>
    <row r="5064" spans="1:10">
      <c r="A5064" s="13" t="s">
        <v>2834</v>
      </c>
      <c r="B5064" s="13" t="s">
        <v>1051</v>
      </c>
      <c r="C5064" s="13" t="s">
        <v>9002</v>
      </c>
      <c r="D5064" s="1608">
        <v>737.35</v>
      </c>
      <c r="E5064" s="210">
        <f>VLOOKUP(A5064,'Lead Sheet'!A:B,2,0)</f>
        <v>0</v>
      </c>
      <c r="F5064" s="1608">
        <f t="shared" si="79"/>
        <v>0</v>
      </c>
      <c r="G5064" s="1648">
        <v>1</v>
      </c>
      <c r="H5064" s="1648">
        <v>16</v>
      </c>
      <c r="I5064" s="1648"/>
      <c r="J5064" s="1650">
        <v>199726049629</v>
      </c>
    </row>
    <row r="5065" spans="1:10">
      <c r="A5065" s="13" t="s">
        <v>2834</v>
      </c>
      <c r="B5065" s="13" t="s">
        <v>1052</v>
      </c>
      <c r="C5065" s="13" t="s">
        <v>9003</v>
      </c>
      <c r="D5065" s="1608">
        <v>931.14</v>
      </c>
      <c r="E5065" s="210">
        <f>VLOOKUP(A5065,'Lead Sheet'!A:B,2,0)</f>
        <v>0</v>
      </c>
      <c r="F5065" s="1608">
        <f t="shared" si="79"/>
        <v>0</v>
      </c>
      <c r="G5065" s="1648">
        <v>4</v>
      </c>
      <c r="H5065" s="1648">
        <v>12</v>
      </c>
      <c r="I5065" s="1648"/>
      <c r="J5065" s="1650">
        <v>199726049636</v>
      </c>
    </row>
    <row r="5066" spans="1:10">
      <c r="A5066" s="13" t="s">
        <v>2834</v>
      </c>
      <c r="B5066" s="13" t="s">
        <v>1053</v>
      </c>
      <c r="C5066" s="13" t="s">
        <v>8976</v>
      </c>
      <c r="D5066" s="1608">
        <v>120.85</v>
      </c>
      <c r="E5066" s="210">
        <f>VLOOKUP(A5066,'Lead Sheet'!A:B,2,0)</f>
        <v>0</v>
      </c>
      <c r="F5066" s="1608">
        <f t="shared" si="79"/>
        <v>0</v>
      </c>
      <c r="G5066" s="1648">
        <v>50</v>
      </c>
      <c r="H5066" s="1648">
        <v>200</v>
      </c>
      <c r="I5066" s="1648"/>
      <c r="J5066" s="1650">
        <v>199726049650</v>
      </c>
    </row>
    <row r="5067" spans="1:10">
      <c r="A5067" s="13" t="s">
        <v>2834</v>
      </c>
      <c r="B5067" s="13" t="s">
        <v>1054</v>
      </c>
      <c r="C5067" s="13" t="s">
        <v>8977</v>
      </c>
      <c r="D5067" s="1608">
        <v>120.85</v>
      </c>
      <c r="E5067" s="210">
        <f>VLOOKUP(A5067,'Lead Sheet'!A:B,2,0)</f>
        <v>0</v>
      </c>
      <c r="F5067" s="1608">
        <f t="shared" si="79"/>
        <v>0</v>
      </c>
      <c r="G5067" s="1648">
        <v>50</v>
      </c>
      <c r="H5067" s="1648">
        <v>200</v>
      </c>
      <c r="I5067" s="1648"/>
      <c r="J5067" s="1650">
        <v>199726049667</v>
      </c>
    </row>
    <row r="5068" spans="1:10">
      <c r="A5068" s="13" t="s">
        <v>2834</v>
      </c>
      <c r="B5068" s="13" t="s">
        <v>1055</v>
      </c>
      <c r="C5068" s="13" t="s">
        <v>8978</v>
      </c>
      <c r="D5068" s="1608">
        <v>167.7</v>
      </c>
      <c r="E5068" s="210">
        <f>VLOOKUP(A5068,'Lead Sheet'!A:B,2,0)</f>
        <v>0</v>
      </c>
      <c r="F5068" s="1608">
        <f t="shared" si="79"/>
        <v>0</v>
      </c>
      <c r="G5068" s="1648">
        <v>25</v>
      </c>
      <c r="H5068" s="1648">
        <v>200</v>
      </c>
      <c r="I5068" s="1648"/>
      <c r="J5068" s="1650">
        <v>199726049674</v>
      </c>
    </row>
    <row r="5069" spans="1:10">
      <c r="A5069" s="13" t="s">
        <v>2834</v>
      </c>
      <c r="B5069" s="13" t="s">
        <v>1056</v>
      </c>
      <c r="C5069" s="13" t="s">
        <v>8979</v>
      </c>
      <c r="D5069" s="1608">
        <v>123.59</v>
      </c>
      <c r="E5069" s="210">
        <f>VLOOKUP(A5069,'Lead Sheet'!A:B,2,0)</f>
        <v>0</v>
      </c>
      <c r="F5069" s="1608">
        <f t="shared" si="79"/>
        <v>0</v>
      </c>
      <c r="G5069" s="1648">
        <v>30</v>
      </c>
      <c r="H5069" s="1648">
        <v>180</v>
      </c>
      <c r="I5069" s="1648"/>
      <c r="J5069" s="1650">
        <v>199726049681</v>
      </c>
    </row>
    <row r="5070" spans="1:10">
      <c r="A5070" s="13" t="s">
        <v>2834</v>
      </c>
      <c r="B5070" s="13" t="s">
        <v>1057</v>
      </c>
      <c r="C5070" s="13" t="s">
        <v>8980</v>
      </c>
      <c r="D5070" s="1608">
        <v>150.53</v>
      </c>
      <c r="E5070" s="210">
        <f>VLOOKUP(A5070,'Lead Sheet'!A:B,2,0)</f>
        <v>0</v>
      </c>
      <c r="F5070" s="1608">
        <f t="shared" si="79"/>
        <v>0</v>
      </c>
      <c r="G5070" s="1648">
        <v>25</v>
      </c>
      <c r="H5070" s="1648">
        <v>150</v>
      </c>
      <c r="I5070" s="1648"/>
      <c r="J5070" s="1650">
        <v>199726049698</v>
      </c>
    </row>
    <row r="5071" spans="1:10">
      <c r="A5071" s="13" t="s">
        <v>2834</v>
      </c>
      <c r="B5071" s="13" t="s">
        <v>1058</v>
      </c>
      <c r="C5071" s="13" t="s">
        <v>8981</v>
      </c>
      <c r="D5071" s="1608">
        <v>147.6</v>
      </c>
      <c r="E5071" s="210">
        <f>VLOOKUP(A5071,'Lead Sheet'!A:B,2,0)</f>
        <v>0</v>
      </c>
      <c r="F5071" s="1608">
        <f t="shared" si="79"/>
        <v>0</v>
      </c>
      <c r="G5071" s="1648">
        <v>20</v>
      </c>
      <c r="H5071" s="1648">
        <v>120</v>
      </c>
      <c r="I5071" s="1648"/>
      <c r="J5071" s="1650">
        <v>199726049704</v>
      </c>
    </row>
    <row r="5072" spans="1:10">
      <c r="A5072" s="13" t="s">
        <v>2834</v>
      </c>
      <c r="B5072" s="13" t="s">
        <v>1059</v>
      </c>
      <c r="C5072" s="13" t="s">
        <v>8982</v>
      </c>
      <c r="D5072" s="1608">
        <v>201.57</v>
      </c>
      <c r="E5072" s="210">
        <f>VLOOKUP(A5072,'Lead Sheet'!A:B,2,0)</f>
        <v>0</v>
      </c>
      <c r="F5072" s="1608">
        <f t="shared" si="79"/>
        <v>0</v>
      </c>
      <c r="G5072" s="1648">
        <v>12</v>
      </c>
      <c r="H5072" s="1648">
        <v>72</v>
      </c>
      <c r="I5072" s="1648"/>
      <c r="J5072" s="1650">
        <v>199726049728</v>
      </c>
    </row>
    <row r="5073" spans="1:10">
      <c r="A5073" s="13" t="s">
        <v>2834</v>
      </c>
      <c r="B5073" s="13" t="s">
        <v>1060</v>
      </c>
      <c r="C5073" s="13" t="s">
        <v>8983</v>
      </c>
      <c r="D5073" s="1608">
        <v>194.23</v>
      </c>
      <c r="E5073" s="210">
        <f>VLOOKUP(A5073,'Lead Sheet'!A:B,2,0)</f>
        <v>0</v>
      </c>
      <c r="F5073" s="1608">
        <f t="shared" si="79"/>
        <v>0</v>
      </c>
      <c r="G5073" s="1648">
        <v>10</v>
      </c>
      <c r="H5073" s="1648">
        <v>40</v>
      </c>
      <c r="I5073" s="1648"/>
      <c r="J5073" s="1650">
        <v>199726049735</v>
      </c>
    </row>
    <row r="5074" spans="1:10">
      <c r="A5074" s="13" t="s">
        <v>2834</v>
      </c>
      <c r="B5074" s="13" t="s">
        <v>1061</v>
      </c>
      <c r="C5074" s="13" t="s">
        <v>8984</v>
      </c>
      <c r="D5074" s="1608">
        <v>266.19</v>
      </c>
      <c r="E5074" s="210">
        <f>VLOOKUP(A5074,'Lead Sheet'!A:B,2,0)</f>
        <v>0</v>
      </c>
      <c r="F5074" s="1608">
        <f t="shared" si="79"/>
        <v>0</v>
      </c>
      <c r="G5074" s="1648">
        <v>10</v>
      </c>
      <c r="H5074" s="1648">
        <v>60</v>
      </c>
      <c r="I5074" s="1648"/>
      <c r="J5074" s="1650">
        <v>199726049766</v>
      </c>
    </row>
    <row r="5075" spans="1:10">
      <c r="A5075" s="13" t="s">
        <v>2834</v>
      </c>
      <c r="B5075" s="13" t="s">
        <v>1062</v>
      </c>
      <c r="C5075" s="13" t="s">
        <v>8985</v>
      </c>
      <c r="D5075" s="1608">
        <v>302.68</v>
      </c>
      <c r="E5075" s="210">
        <f>VLOOKUP(A5075,'Lead Sheet'!A:B,2,0)</f>
        <v>0</v>
      </c>
      <c r="F5075" s="1608">
        <f t="shared" si="79"/>
        <v>0</v>
      </c>
      <c r="G5075" s="1648">
        <v>10</v>
      </c>
      <c r="H5075" s="1648">
        <v>60</v>
      </c>
      <c r="I5075" s="1648"/>
      <c r="J5075" s="1650">
        <v>199726049773</v>
      </c>
    </row>
    <row r="5076" spans="1:10">
      <c r="A5076" s="13" t="s">
        <v>2834</v>
      </c>
      <c r="B5076" s="13" t="s">
        <v>1063</v>
      </c>
      <c r="C5076" s="13" t="s">
        <v>8986</v>
      </c>
      <c r="D5076" s="1608">
        <v>454.53</v>
      </c>
      <c r="E5076" s="210">
        <f>VLOOKUP(A5076,'Lead Sheet'!A:B,2,0)</f>
        <v>0</v>
      </c>
      <c r="F5076" s="1608">
        <f t="shared" si="79"/>
        <v>0</v>
      </c>
      <c r="G5076" s="1648">
        <v>16</v>
      </c>
      <c r="H5076" s="1648">
        <v>16</v>
      </c>
      <c r="I5076" s="1648"/>
      <c r="J5076" s="1650">
        <v>199726049810</v>
      </c>
    </row>
    <row r="5077" spans="1:10">
      <c r="A5077" s="13" t="s">
        <v>2834</v>
      </c>
      <c r="B5077" s="13" t="s">
        <v>1064</v>
      </c>
      <c r="C5077" s="13" t="s">
        <v>8987</v>
      </c>
      <c r="D5077" s="1608">
        <v>382.79</v>
      </c>
      <c r="E5077" s="210">
        <f>VLOOKUP(A5077,'Lead Sheet'!A:B,2,0)</f>
        <v>0</v>
      </c>
      <c r="F5077" s="1608">
        <f t="shared" si="79"/>
        <v>0</v>
      </c>
      <c r="G5077" s="1648">
        <v>16</v>
      </c>
      <c r="H5077" s="1648">
        <v>16</v>
      </c>
      <c r="I5077" s="1648"/>
      <c r="J5077" s="1650">
        <v>199726049827</v>
      </c>
    </row>
    <row r="5078" spans="1:10">
      <c r="A5078" s="13" t="s">
        <v>2834</v>
      </c>
      <c r="B5078" s="13" t="s">
        <v>1065</v>
      </c>
      <c r="C5078" s="13" t="s">
        <v>8988</v>
      </c>
      <c r="D5078" s="1608">
        <v>687.7</v>
      </c>
      <c r="E5078" s="210">
        <f>VLOOKUP(A5078,'Lead Sheet'!A:B,2,0)</f>
        <v>0</v>
      </c>
      <c r="F5078" s="1608">
        <f t="shared" si="79"/>
        <v>0</v>
      </c>
      <c r="G5078" s="1648">
        <v>12</v>
      </c>
      <c r="H5078" s="1648">
        <v>24</v>
      </c>
      <c r="I5078" s="1648"/>
      <c r="J5078" s="1650">
        <v>199726049834</v>
      </c>
    </row>
    <row r="5079" spans="1:10">
      <c r="A5079" s="13" t="s">
        <v>2834</v>
      </c>
      <c r="B5079" s="13" t="s">
        <v>1066</v>
      </c>
      <c r="C5079" s="13" t="s">
        <v>8989</v>
      </c>
      <c r="D5079" s="1608">
        <v>724.39</v>
      </c>
      <c r="E5079" s="210">
        <f>VLOOKUP(A5079,'Lead Sheet'!A:B,2,0)</f>
        <v>0</v>
      </c>
      <c r="F5079" s="1608">
        <f t="shared" si="79"/>
        <v>0</v>
      </c>
      <c r="G5079" s="1648">
        <v>12</v>
      </c>
      <c r="H5079" s="1648">
        <v>24</v>
      </c>
      <c r="I5079" s="1648"/>
      <c r="J5079" s="1650">
        <v>199726049841</v>
      </c>
    </row>
    <row r="5080" spans="1:10">
      <c r="A5080" s="13" t="s">
        <v>2834</v>
      </c>
      <c r="B5080" s="13" t="s">
        <v>1067</v>
      </c>
      <c r="C5080" s="13" t="s">
        <v>8990</v>
      </c>
      <c r="D5080" s="1608">
        <v>1007.87</v>
      </c>
      <c r="E5080" s="210">
        <f>VLOOKUP(A5080,'Lead Sheet'!A:B,2,0)</f>
        <v>0</v>
      </c>
      <c r="F5080" s="1608">
        <f t="shared" si="79"/>
        <v>0</v>
      </c>
      <c r="G5080" s="1648">
        <v>4</v>
      </c>
      <c r="H5080" s="1648">
        <v>16</v>
      </c>
      <c r="I5080" s="1648"/>
      <c r="J5080" s="1650">
        <v>199726049858</v>
      </c>
    </row>
    <row r="5081" spans="1:10">
      <c r="A5081" s="13" t="s">
        <v>2834</v>
      </c>
      <c r="B5081" s="13" t="s">
        <v>1068</v>
      </c>
      <c r="C5081" s="13" t="s">
        <v>8991</v>
      </c>
      <c r="D5081" s="1608">
        <v>1046.47</v>
      </c>
      <c r="E5081" s="210">
        <f>VLOOKUP(A5081,'Lead Sheet'!A:B,2,0)</f>
        <v>0</v>
      </c>
      <c r="F5081" s="1608">
        <f t="shared" si="79"/>
        <v>0</v>
      </c>
      <c r="G5081" s="1648">
        <v>4</v>
      </c>
      <c r="H5081" s="1648">
        <v>12</v>
      </c>
      <c r="I5081" s="1648"/>
      <c r="J5081" s="1650">
        <v>199726049865</v>
      </c>
    </row>
    <row r="5082" spans="1:10">
      <c r="A5082" s="13" t="s">
        <v>2834</v>
      </c>
      <c r="B5082" s="13" t="s">
        <v>1069</v>
      </c>
      <c r="C5082" s="13" t="s">
        <v>8992</v>
      </c>
      <c r="D5082" s="1608">
        <v>2126.5500000000002</v>
      </c>
      <c r="E5082" s="210">
        <f>VLOOKUP(A5082,'Lead Sheet'!A:B,2,0)</f>
        <v>0</v>
      </c>
      <c r="F5082" s="1608">
        <f t="shared" si="79"/>
        <v>0</v>
      </c>
      <c r="G5082" s="1648">
        <v>2</v>
      </c>
      <c r="H5082" s="1648">
        <v>6</v>
      </c>
      <c r="I5082" s="1648"/>
      <c r="J5082" s="1650">
        <v>199726049872</v>
      </c>
    </row>
    <row r="5083" spans="1:10">
      <c r="A5083" s="13" t="s">
        <v>2834</v>
      </c>
      <c r="B5083" s="13" t="s">
        <v>1070</v>
      </c>
      <c r="C5083" s="13" t="s">
        <v>5016</v>
      </c>
      <c r="D5083" s="1608">
        <v>174.04</v>
      </c>
      <c r="E5083" s="210">
        <f>VLOOKUP(A5083,'Lead Sheet'!A:B,2,0)</f>
        <v>0</v>
      </c>
      <c r="F5083" s="1608">
        <f t="shared" si="79"/>
        <v>0</v>
      </c>
      <c r="G5083" s="1648">
        <v>30</v>
      </c>
      <c r="H5083" s="1648">
        <v>120</v>
      </c>
      <c r="I5083" s="1648"/>
      <c r="J5083" s="1650">
        <v>199726049896</v>
      </c>
    </row>
    <row r="5084" spans="1:10">
      <c r="A5084" s="13" t="s">
        <v>2834</v>
      </c>
      <c r="B5084" s="13" t="s">
        <v>1071</v>
      </c>
      <c r="C5084" s="13" t="s">
        <v>5017</v>
      </c>
      <c r="D5084" s="1608">
        <v>140.78</v>
      </c>
      <c r="E5084" s="210">
        <f>VLOOKUP(A5084,'Lead Sheet'!A:B,2,0)</f>
        <v>0</v>
      </c>
      <c r="F5084" s="1608">
        <f t="shared" si="79"/>
        <v>0</v>
      </c>
      <c r="G5084" s="1648">
        <v>20</v>
      </c>
      <c r="H5084" s="1648">
        <v>80</v>
      </c>
      <c r="I5084" s="1648"/>
      <c r="J5084" s="1650">
        <v>199726049902</v>
      </c>
    </row>
    <row r="5085" spans="1:10">
      <c r="A5085" s="13" t="s">
        <v>2834</v>
      </c>
      <c r="B5085" s="13" t="s">
        <v>1072</v>
      </c>
      <c r="C5085" s="13" t="s">
        <v>5018</v>
      </c>
      <c r="D5085" s="1608">
        <v>155.88</v>
      </c>
      <c r="E5085" s="210">
        <f>VLOOKUP(A5085,'Lead Sheet'!A:B,2,0)</f>
        <v>0</v>
      </c>
      <c r="F5085" s="1608">
        <f t="shared" si="79"/>
        <v>0</v>
      </c>
      <c r="G5085" s="1648">
        <v>10</v>
      </c>
      <c r="H5085" s="1648">
        <v>80</v>
      </c>
      <c r="I5085" s="1648"/>
      <c r="J5085" s="1650">
        <v>199726049919</v>
      </c>
    </row>
    <row r="5086" spans="1:10">
      <c r="A5086" s="13" t="s">
        <v>2834</v>
      </c>
      <c r="B5086" s="13" t="s">
        <v>1073</v>
      </c>
      <c r="C5086" s="13" t="s">
        <v>5019</v>
      </c>
      <c r="D5086" s="1608">
        <v>203.56</v>
      </c>
      <c r="E5086" s="210">
        <f>VLOOKUP(A5086,'Lead Sheet'!A:B,2,0)</f>
        <v>0</v>
      </c>
      <c r="F5086" s="1608">
        <f t="shared" si="79"/>
        <v>0</v>
      </c>
      <c r="G5086" s="1648">
        <v>10</v>
      </c>
      <c r="H5086" s="1648">
        <v>60</v>
      </c>
      <c r="I5086" s="1648"/>
      <c r="J5086" s="1650">
        <v>199726049926</v>
      </c>
    </row>
    <row r="5087" spans="1:10">
      <c r="A5087" s="13" t="s">
        <v>2834</v>
      </c>
      <c r="B5087" s="13" t="s">
        <v>1074</v>
      </c>
      <c r="C5087" s="13" t="s">
        <v>5020</v>
      </c>
      <c r="D5087" s="1608">
        <v>332</v>
      </c>
      <c r="E5087" s="210">
        <f>VLOOKUP(A5087,'Lead Sheet'!A:B,2,0)</f>
        <v>0</v>
      </c>
      <c r="F5087" s="1608">
        <f t="shared" si="79"/>
        <v>0</v>
      </c>
      <c r="G5087" s="1648">
        <v>10</v>
      </c>
      <c r="H5087" s="1648">
        <v>40</v>
      </c>
      <c r="I5087" s="1648"/>
      <c r="J5087" s="1650">
        <v>199726049933</v>
      </c>
    </row>
    <row r="5088" spans="1:10">
      <c r="A5088" s="13" t="s">
        <v>2834</v>
      </c>
      <c r="B5088" s="13" t="s">
        <v>1075</v>
      </c>
      <c r="C5088" s="13" t="s">
        <v>5021</v>
      </c>
      <c r="D5088" s="1608">
        <v>347.59</v>
      </c>
      <c r="E5088" s="210">
        <f>VLOOKUP(A5088,'Lead Sheet'!A:B,2,0)</f>
        <v>0</v>
      </c>
      <c r="F5088" s="1608">
        <f t="shared" si="79"/>
        <v>0</v>
      </c>
      <c r="G5088" s="1648">
        <v>6</v>
      </c>
      <c r="H5088" s="1648">
        <v>24</v>
      </c>
      <c r="I5088" s="1648"/>
      <c r="J5088" s="1650">
        <v>199726049940</v>
      </c>
    </row>
    <row r="5089" spans="1:10">
      <c r="A5089" s="13" t="s">
        <v>2834</v>
      </c>
      <c r="B5089" s="13" t="s">
        <v>1076</v>
      </c>
      <c r="C5089" s="13" t="s">
        <v>5022</v>
      </c>
      <c r="D5089" s="1608">
        <v>430.5</v>
      </c>
      <c r="E5089" s="210">
        <f>VLOOKUP(A5089,'Lead Sheet'!A:B,2,0)</f>
        <v>0</v>
      </c>
      <c r="F5089" s="1608">
        <f t="shared" si="79"/>
        <v>0</v>
      </c>
      <c r="G5089" s="1648">
        <v>4</v>
      </c>
      <c r="H5089" s="1648">
        <v>16</v>
      </c>
      <c r="I5089" s="1648"/>
      <c r="J5089" s="1650">
        <v>199726049957</v>
      </c>
    </row>
    <row r="5090" spans="1:10">
      <c r="A5090" s="13" t="s">
        <v>2834</v>
      </c>
      <c r="B5090" s="13" t="s">
        <v>1077</v>
      </c>
      <c r="C5090" s="13" t="s">
        <v>5023</v>
      </c>
      <c r="D5090" s="1608">
        <v>1387.92</v>
      </c>
      <c r="E5090" s="210">
        <f>VLOOKUP(A5090,'Lead Sheet'!A:B,2,0)</f>
        <v>0</v>
      </c>
      <c r="F5090" s="1608">
        <f t="shared" si="79"/>
        <v>0</v>
      </c>
      <c r="G5090" s="1648">
        <v>4</v>
      </c>
      <c r="H5090" s="1648">
        <v>8</v>
      </c>
      <c r="I5090" s="1648"/>
      <c r="J5090" s="1650">
        <v>199726049964</v>
      </c>
    </row>
    <row r="5091" spans="1:10">
      <c r="A5091" s="13" t="s">
        <v>2834</v>
      </c>
      <c r="B5091" s="13" t="s">
        <v>1078</v>
      </c>
      <c r="C5091" s="13" t="s">
        <v>5024</v>
      </c>
      <c r="D5091" s="1608">
        <v>1795.54</v>
      </c>
      <c r="E5091" s="210">
        <f>VLOOKUP(A5091,'Lead Sheet'!A:B,2,0)</f>
        <v>0</v>
      </c>
      <c r="F5091" s="1608">
        <f t="shared" si="79"/>
        <v>0</v>
      </c>
      <c r="G5091" s="1648">
        <v>4</v>
      </c>
      <c r="H5091" s="1648">
        <v>8</v>
      </c>
      <c r="I5091" s="1648"/>
      <c r="J5091" s="1650">
        <v>199726049971</v>
      </c>
    </row>
    <row r="5092" spans="1:10">
      <c r="A5092" s="13" t="s">
        <v>2834</v>
      </c>
      <c r="B5092" s="13" t="s">
        <v>1079</v>
      </c>
      <c r="C5092" s="13" t="s">
        <v>5025</v>
      </c>
      <c r="D5092" s="1608">
        <v>5698.83</v>
      </c>
      <c r="E5092" s="210">
        <f>VLOOKUP(A5092,'Lead Sheet'!A:B,2,0)</f>
        <v>0</v>
      </c>
      <c r="F5092" s="1608">
        <f t="shared" si="79"/>
        <v>0</v>
      </c>
      <c r="G5092" s="1648">
        <v>2</v>
      </c>
      <c r="H5092" s="1648">
        <v>4</v>
      </c>
      <c r="I5092" s="1648"/>
      <c r="J5092" s="1650">
        <v>199726049988</v>
      </c>
    </row>
    <row r="5093" spans="1:10">
      <c r="A5093" s="13" t="s">
        <v>2834</v>
      </c>
      <c r="B5093" s="13" t="s">
        <v>1080</v>
      </c>
      <c r="C5093" s="13" t="s">
        <v>4910</v>
      </c>
      <c r="D5093" s="1608">
        <v>125.28</v>
      </c>
      <c r="E5093" s="210">
        <f>VLOOKUP(A5093,'Lead Sheet'!A:B,2,0)</f>
        <v>0</v>
      </c>
      <c r="F5093" s="1608">
        <f t="shared" si="79"/>
        <v>0</v>
      </c>
      <c r="G5093" s="1648">
        <v>20</v>
      </c>
      <c r="H5093" s="1648">
        <v>240</v>
      </c>
      <c r="I5093" s="1648"/>
      <c r="J5093" s="1650">
        <v>199726049995</v>
      </c>
    </row>
    <row r="5094" spans="1:10">
      <c r="A5094" s="13" t="s">
        <v>2834</v>
      </c>
      <c r="B5094" s="13" t="s">
        <v>1081</v>
      </c>
      <c r="C5094" s="13" t="s">
        <v>4911</v>
      </c>
      <c r="D5094" s="1608">
        <v>125.28</v>
      </c>
      <c r="E5094" s="210">
        <f>VLOOKUP(A5094,'Lead Sheet'!A:B,2,0)</f>
        <v>0</v>
      </c>
      <c r="F5094" s="1608">
        <f t="shared" si="79"/>
        <v>0</v>
      </c>
      <c r="G5094" s="1648">
        <v>50</v>
      </c>
      <c r="H5094" s="1648">
        <v>200</v>
      </c>
      <c r="I5094" s="1648"/>
      <c r="J5094" s="1650">
        <v>199726050007</v>
      </c>
    </row>
    <row r="5095" spans="1:10">
      <c r="A5095" s="13" t="s">
        <v>2834</v>
      </c>
      <c r="B5095" s="13" t="s">
        <v>1082</v>
      </c>
      <c r="C5095" s="13" t="s">
        <v>4912</v>
      </c>
      <c r="D5095" s="1608">
        <v>139.47999999999999</v>
      </c>
      <c r="E5095" s="210">
        <f>VLOOKUP(A5095,'Lead Sheet'!A:B,2,0)</f>
        <v>0</v>
      </c>
      <c r="F5095" s="1608">
        <f t="shared" si="79"/>
        <v>0</v>
      </c>
      <c r="G5095" s="1648">
        <v>30</v>
      </c>
      <c r="H5095" s="1648">
        <v>120</v>
      </c>
      <c r="I5095" s="1648"/>
      <c r="J5095" s="1650">
        <v>199726050014</v>
      </c>
    </row>
    <row r="5096" spans="1:10">
      <c r="A5096" s="13" t="s">
        <v>2834</v>
      </c>
      <c r="B5096" s="13" t="s">
        <v>1083</v>
      </c>
      <c r="C5096" s="13" t="s">
        <v>4913</v>
      </c>
      <c r="D5096" s="1608">
        <v>155.05000000000001</v>
      </c>
      <c r="E5096" s="210">
        <f>VLOOKUP(A5096,'Lead Sheet'!A:B,2,0)</f>
        <v>0</v>
      </c>
      <c r="F5096" s="1608">
        <f t="shared" si="79"/>
        <v>0</v>
      </c>
      <c r="G5096" s="1648">
        <v>15</v>
      </c>
      <c r="H5096" s="1648">
        <v>120</v>
      </c>
      <c r="I5096" s="1648"/>
      <c r="J5096" s="1650">
        <v>199726050021</v>
      </c>
    </row>
    <row r="5097" spans="1:10">
      <c r="A5097" s="13" t="s">
        <v>2834</v>
      </c>
      <c r="B5097" s="13" t="s">
        <v>1084</v>
      </c>
      <c r="C5097" s="13" t="s">
        <v>4914</v>
      </c>
      <c r="D5097" s="1608">
        <v>171.54</v>
      </c>
      <c r="E5097" s="210">
        <f>VLOOKUP(A5097,'Lead Sheet'!A:B,2,0)</f>
        <v>0</v>
      </c>
      <c r="F5097" s="1608">
        <f t="shared" si="79"/>
        <v>0</v>
      </c>
      <c r="G5097" s="1648">
        <v>10</v>
      </c>
      <c r="H5097" s="1648">
        <v>80</v>
      </c>
      <c r="I5097" s="1648"/>
      <c r="J5097" s="1650">
        <v>199726050038</v>
      </c>
    </row>
    <row r="5098" spans="1:10">
      <c r="A5098" s="13" t="s">
        <v>2834</v>
      </c>
      <c r="B5098" s="13" t="s">
        <v>1085</v>
      </c>
      <c r="C5098" s="13" t="s">
        <v>4915</v>
      </c>
      <c r="D5098" s="1608">
        <v>274.91000000000003</v>
      </c>
      <c r="E5098" s="210">
        <f>VLOOKUP(A5098,'Lead Sheet'!A:B,2,0)</f>
        <v>0</v>
      </c>
      <c r="F5098" s="1608">
        <f t="shared" si="79"/>
        <v>0</v>
      </c>
      <c r="G5098" s="1648">
        <v>10</v>
      </c>
      <c r="H5098" s="1648">
        <v>60</v>
      </c>
      <c r="I5098" s="1648"/>
      <c r="J5098" s="1650">
        <v>199726050045</v>
      </c>
    </row>
    <row r="5099" spans="1:10">
      <c r="A5099" s="13" t="s">
        <v>2834</v>
      </c>
      <c r="B5099" s="13" t="s">
        <v>1086</v>
      </c>
      <c r="C5099" s="13" t="s">
        <v>4916</v>
      </c>
      <c r="D5099" s="1608">
        <v>358.36</v>
      </c>
      <c r="E5099" s="210">
        <f>VLOOKUP(A5099,'Lead Sheet'!A:B,2,0)</f>
        <v>0</v>
      </c>
      <c r="F5099" s="1608">
        <f t="shared" si="79"/>
        <v>0</v>
      </c>
      <c r="G5099" s="1648">
        <v>10</v>
      </c>
      <c r="H5099" s="1648">
        <v>40</v>
      </c>
      <c r="I5099" s="1648"/>
      <c r="J5099" s="1650">
        <v>199726050052</v>
      </c>
    </row>
    <row r="5100" spans="1:10">
      <c r="A5100" s="13" t="s">
        <v>2834</v>
      </c>
      <c r="B5100" s="13" t="s">
        <v>1087</v>
      </c>
      <c r="C5100" s="13" t="s">
        <v>4917</v>
      </c>
      <c r="D5100" s="1608">
        <v>541.38</v>
      </c>
      <c r="E5100" s="210">
        <f>VLOOKUP(A5100,'Lead Sheet'!A:B,2,0)</f>
        <v>0</v>
      </c>
      <c r="F5100" s="1608">
        <f t="shared" si="79"/>
        <v>0</v>
      </c>
      <c r="G5100" s="1648">
        <v>9</v>
      </c>
      <c r="H5100" s="1648">
        <v>27</v>
      </c>
      <c r="I5100" s="1648"/>
      <c r="J5100" s="1650">
        <v>199726050069</v>
      </c>
    </row>
    <row r="5101" spans="1:10">
      <c r="A5101" s="13" t="s">
        <v>2834</v>
      </c>
      <c r="B5101" s="13" t="s">
        <v>1088</v>
      </c>
      <c r="C5101" s="13" t="s">
        <v>4918</v>
      </c>
      <c r="D5101" s="1608">
        <v>1176.1400000000001</v>
      </c>
      <c r="E5101" s="210">
        <f>VLOOKUP(A5101,'Lead Sheet'!A:B,2,0)</f>
        <v>0</v>
      </c>
      <c r="F5101" s="1608">
        <f t="shared" si="79"/>
        <v>0</v>
      </c>
      <c r="G5101" s="1648">
        <v>4</v>
      </c>
      <c r="H5101" s="1648">
        <v>16</v>
      </c>
      <c r="I5101" s="1648"/>
      <c r="J5101" s="1650">
        <v>199726050076</v>
      </c>
    </row>
    <row r="5102" spans="1:10">
      <c r="A5102" s="13" t="s">
        <v>2834</v>
      </c>
      <c r="B5102" s="13" t="s">
        <v>1089</v>
      </c>
      <c r="C5102" s="13" t="s">
        <v>4919</v>
      </c>
      <c r="D5102" s="1608">
        <v>1546.59</v>
      </c>
      <c r="E5102" s="210">
        <f>VLOOKUP(A5102,'Lead Sheet'!A:B,2,0)</f>
        <v>0</v>
      </c>
      <c r="F5102" s="1608">
        <f t="shared" si="79"/>
        <v>0</v>
      </c>
      <c r="G5102" s="1648">
        <v>4</v>
      </c>
      <c r="H5102" s="1648">
        <v>8</v>
      </c>
      <c r="I5102" s="1648"/>
      <c r="J5102" s="1650">
        <v>199726050083</v>
      </c>
    </row>
    <row r="5103" spans="1:10">
      <c r="A5103" s="13" t="s">
        <v>2834</v>
      </c>
      <c r="B5103" s="13" t="s">
        <v>1090</v>
      </c>
      <c r="C5103" s="13" t="s">
        <v>4920</v>
      </c>
      <c r="D5103" s="1608">
        <v>3334.79</v>
      </c>
      <c r="E5103" s="210">
        <f>VLOOKUP(A5103,'Lead Sheet'!A:B,2,0)</f>
        <v>0</v>
      </c>
      <c r="F5103" s="1608">
        <f t="shared" si="79"/>
        <v>0</v>
      </c>
      <c r="G5103" s="1648">
        <v>2</v>
      </c>
      <c r="H5103" s="1648">
        <v>4</v>
      </c>
      <c r="I5103" s="1648"/>
      <c r="J5103" s="1650">
        <v>199726050090</v>
      </c>
    </row>
    <row r="5104" spans="1:10">
      <c r="A5104" s="13" t="s">
        <v>2834</v>
      </c>
      <c r="B5104" s="13" t="s">
        <v>1091</v>
      </c>
      <c r="C5104" s="13" t="s">
        <v>4921</v>
      </c>
      <c r="D5104" s="1608">
        <v>84.23</v>
      </c>
      <c r="E5104" s="210">
        <f>VLOOKUP(A5104,'Lead Sheet'!A:B,2,0)</f>
        <v>0</v>
      </c>
      <c r="F5104" s="1608">
        <f t="shared" si="79"/>
        <v>0</v>
      </c>
      <c r="G5104" s="1648">
        <v>30</v>
      </c>
      <c r="H5104" s="1648">
        <v>360</v>
      </c>
      <c r="I5104" s="1648"/>
      <c r="J5104" s="1650">
        <v>199726050106</v>
      </c>
    </row>
    <row r="5105" spans="1:10">
      <c r="A5105" s="13" t="s">
        <v>2834</v>
      </c>
      <c r="B5105" s="13" t="s">
        <v>1092</v>
      </c>
      <c r="C5105" s="13" t="s">
        <v>4922</v>
      </c>
      <c r="D5105" s="1608">
        <v>74.87</v>
      </c>
      <c r="E5105" s="210">
        <f>VLOOKUP(A5105,'Lead Sheet'!A:B,2,0)</f>
        <v>0</v>
      </c>
      <c r="F5105" s="1608">
        <f t="shared" si="79"/>
        <v>0</v>
      </c>
      <c r="G5105" s="1648">
        <v>20</v>
      </c>
      <c r="H5105" s="1648">
        <v>240</v>
      </c>
      <c r="I5105" s="1648"/>
      <c r="J5105" s="1650">
        <v>199726050113</v>
      </c>
    </row>
    <row r="5106" spans="1:10">
      <c r="A5106" s="13" t="s">
        <v>2834</v>
      </c>
      <c r="B5106" s="13" t="s">
        <v>1093</v>
      </c>
      <c r="C5106" s="13" t="s">
        <v>4923</v>
      </c>
      <c r="D5106" s="1608">
        <v>96.95</v>
      </c>
      <c r="E5106" s="210">
        <f>VLOOKUP(A5106,'Lead Sheet'!A:B,2,0)</f>
        <v>0</v>
      </c>
      <c r="F5106" s="1608">
        <f t="shared" si="79"/>
        <v>0</v>
      </c>
      <c r="G5106" s="1648">
        <v>30</v>
      </c>
      <c r="H5106" s="1648">
        <v>120</v>
      </c>
      <c r="I5106" s="1648"/>
      <c r="J5106" s="1650">
        <v>199726050120</v>
      </c>
    </row>
    <row r="5107" spans="1:10">
      <c r="A5107" s="13" t="s">
        <v>2834</v>
      </c>
      <c r="B5107" s="13" t="s">
        <v>1094</v>
      </c>
      <c r="C5107" s="13" t="s">
        <v>4924</v>
      </c>
      <c r="D5107" s="1608">
        <v>109.62</v>
      </c>
      <c r="E5107" s="210">
        <f>VLOOKUP(A5107,'Lead Sheet'!A:B,2,0)</f>
        <v>0</v>
      </c>
      <c r="F5107" s="1608">
        <f t="shared" si="79"/>
        <v>0</v>
      </c>
      <c r="G5107" s="1648">
        <v>15</v>
      </c>
      <c r="H5107" s="1648">
        <v>120</v>
      </c>
      <c r="I5107" s="1648"/>
      <c r="J5107" s="1650">
        <v>199726050137</v>
      </c>
    </row>
    <row r="5108" spans="1:10">
      <c r="A5108" s="13" t="s">
        <v>2834</v>
      </c>
      <c r="B5108" s="13" t="s">
        <v>1095</v>
      </c>
      <c r="C5108" s="13" t="s">
        <v>4925</v>
      </c>
      <c r="D5108" s="1608">
        <v>140.04</v>
      </c>
      <c r="E5108" s="210">
        <f>VLOOKUP(A5108,'Lead Sheet'!A:B,2,0)</f>
        <v>0</v>
      </c>
      <c r="F5108" s="1608">
        <f t="shared" si="79"/>
        <v>0</v>
      </c>
      <c r="G5108" s="1648">
        <v>10</v>
      </c>
      <c r="H5108" s="1648">
        <v>80</v>
      </c>
      <c r="I5108" s="1648"/>
      <c r="J5108" s="1650">
        <v>199726050144</v>
      </c>
    </row>
    <row r="5109" spans="1:10">
      <c r="A5109" s="13" t="s">
        <v>2834</v>
      </c>
      <c r="B5109" s="13" t="s">
        <v>1096</v>
      </c>
      <c r="C5109" s="13" t="s">
        <v>4926</v>
      </c>
      <c r="D5109" s="1608">
        <v>204.2</v>
      </c>
      <c r="E5109" s="210">
        <f>VLOOKUP(A5109,'Lead Sheet'!A:B,2,0)</f>
        <v>0</v>
      </c>
      <c r="F5109" s="1608">
        <f t="shared" si="79"/>
        <v>0</v>
      </c>
      <c r="G5109" s="1648">
        <v>12</v>
      </c>
      <c r="H5109" s="1648">
        <v>48</v>
      </c>
      <c r="I5109" s="1648"/>
      <c r="J5109" s="1650">
        <v>199726050151</v>
      </c>
    </row>
    <row r="5110" spans="1:10">
      <c r="A5110" s="13" t="s">
        <v>2834</v>
      </c>
      <c r="B5110" s="13" t="s">
        <v>1097</v>
      </c>
      <c r="C5110" s="13" t="s">
        <v>4927</v>
      </c>
      <c r="D5110" s="1608">
        <v>240.66</v>
      </c>
      <c r="E5110" s="210">
        <f>VLOOKUP(A5110,'Lead Sheet'!A:B,2,0)</f>
        <v>0</v>
      </c>
      <c r="F5110" s="1608">
        <f t="shared" si="79"/>
        <v>0</v>
      </c>
      <c r="G5110" s="1648">
        <v>12</v>
      </c>
      <c r="H5110" s="1648">
        <v>36</v>
      </c>
      <c r="I5110" s="1648"/>
      <c r="J5110" s="1650">
        <v>199726050168</v>
      </c>
    </row>
    <row r="5111" spans="1:10">
      <c r="A5111" s="13" t="s">
        <v>2834</v>
      </c>
      <c r="B5111" s="13" t="s">
        <v>1098</v>
      </c>
      <c r="C5111" s="13" t="s">
        <v>4928</v>
      </c>
      <c r="D5111" s="1608">
        <v>346.32</v>
      </c>
      <c r="E5111" s="210">
        <f>VLOOKUP(A5111,'Lead Sheet'!A:B,2,0)</f>
        <v>0</v>
      </c>
      <c r="F5111" s="1608">
        <f t="shared" si="79"/>
        <v>0</v>
      </c>
      <c r="G5111" s="1648">
        <v>5</v>
      </c>
      <c r="H5111" s="1648">
        <v>20</v>
      </c>
      <c r="I5111" s="1648"/>
      <c r="J5111" s="1650">
        <v>199726050175</v>
      </c>
    </row>
    <row r="5112" spans="1:10">
      <c r="A5112" s="13" t="s">
        <v>2834</v>
      </c>
      <c r="B5112" s="13" t="s">
        <v>1099</v>
      </c>
      <c r="C5112" s="13" t="s">
        <v>4929</v>
      </c>
      <c r="D5112" s="1608">
        <v>897.51</v>
      </c>
      <c r="E5112" s="210">
        <f>VLOOKUP(A5112,'Lead Sheet'!A:B,2,0)</f>
        <v>0</v>
      </c>
      <c r="F5112" s="1608">
        <f t="shared" si="79"/>
        <v>0</v>
      </c>
      <c r="G5112" s="1648">
        <v>3</v>
      </c>
      <c r="H5112" s="1648">
        <v>12</v>
      </c>
      <c r="I5112" s="1648"/>
      <c r="J5112" s="1650">
        <v>199726050182</v>
      </c>
    </row>
    <row r="5113" spans="1:10">
      <c r="A5113" s="13" t="s">
        <v>2834</v>
      </c>
      <c r="B5113" s="13" t="s">
        <v>1100</v>
      </c>
      <c r="C5113" s="13" t="s">
        <v>4930</v>
      </c>
      <c r="D5113" s="1608">
        <v>1030.7</v>
      </c>
      <c r="E5113" s="210">
        <f>VLOOKUP(A5113,'Lead Sheet'!A:B,2,0)</f>
        <v>0</v>
      </c>
      <c r="F5113" s="1608">
        <f t="shared" si="79"/>
        <v>0</v>
      </c>
      <c r="G5113" s="1648">
        <v>4</v>
      </c>
      <c r="H5113" s="1648">
        <v>8</v>
      </c>
      <c r="I5113" s="1648"/>
      <c r="J5113" s="1650">
        <v>199726050199</v>
      </c>
    </row>
    <row r="5114" spans="1:10">
      <c r="A5114" s="13" t="s">
        <v>2834</v>
      </c>
      <c r="B5114" s="13" t="s">
        <v>1101</v>
      </c>
      <c r="C5114" s="13" t="s">
        <v>4931</v>
      </c>
      <c r="D5114" s="1608">
        <v>2235.39</v>
      </c>
      <c r="E5114" s="210">
        <f>VLOOKUP(A5114,'Lead Sheet'!A:B,2,0)</f>
        <v>0</v>
      </c>
      <c r="F5114" s="1608">
        <f t="shared" si="79"/>
        <v>0</v>
      </c>
      <c r="G5114" s="1648">
        <v>2</v>
      </c>
      <c r="H5114" s="1648">
        <v>4</v>
      </c>
      <c r="I5114" s="1648"/>
      <c r="J5114" s="1650">
        <v>199726050205</v>
      </c>
    </row>
    <row r="5115" spans="1:10">
      <c r="A5115" s="13" t="s">
        <v>2834</v>
      </c>
      <c r="B5115" s="13" t="s">
        <v>1102</v>
      </c>
      <c r="C5115" s="13" t="s">
        <v>4932</v>
      </c>
      <c r="D5115" s="1608">
        <v>111.7</v>
      </c>
      <c r="E5115" s="210">
        <f>VLOOKUP(A5115,'Lead Sheet'!A:B,2,0)</f>
        <v>0</v>
      </c>
      <c r="F5115" s="1608">
        <f t="shared" si="79"/>
        <v>0</v>
      </c>
      <c r="G5115" s="1648">
        <v>60</v>
      </c>
      <c r="H5115" s="1648">
        <v>240</v>
      </c>
      <c r="I5115" s="1648"/>
      <c r="J5115" s="1650">
        <v>199726050229</v>
      </c>
    </row>
    <row r="5116" spans="1:10">
      <c r="A5116" s="13" t="s">
        <v>2834</v>
      </c>
      <c r="B5116" s="13" t="s">
        <v>1103</v>
      </c>
      <c r="C5116" s="13" t="s">
        <v>4933</v>
      </c>
      <c r="D5116" s="1608">
        <v>130.11000000000001</v>
      </c>
      <c r="E5116" s="210">
        <f>VLOOKUP(A5116,'Lead Sheet'!A:B,2,0)</f>
        <v>0</v>
      </c>
      <c r="F5116" s="1608">
        <f t="shared" si="79"/>
        <v>0</v>
      </c>
      <c r="G5116" s="1648">
        <v>30</v>
      </c>
      <c r="H5116" s="1648">
        <v>240</v>
      </c>
      <c r="I5116" s="1648"/>
      <c r="J5116" s="1650">
        <v>199726050236</v>
      </c>
    </row>
    <row r="5117" spans="1:10">
      <c r="A5117" s="13" t="s">
        <v>2834</v>
      </c>
      <c r="B5117" s="13" t="s">
        <v>1104</v>
      </c>
      <c r="C5117" s="13" t="s">
        <v>4934</v>
      </c>
      <c r="D5117" s="1608">
        <v>184.89</v>
      </c>
      <c r="E5117" s="210">
        <f>VLOOKUP(A5117,'Lead Sheet'!A:B,2,0)</f>
        <v>0</v>
      </c>
      <c r="F5117" s="1608">
        <f t="shared" si="79"/>
        <v>0</v>
      </c>
      <c r="G5117" s="1648">
        <v>15</v>
      </c>
      <c r="H5117" s="1648">
        <v>120</v>
      </c>
      <c r="I5117" s="1648"/>
      <c r="J5117" s="1650">
        <v>199726050243</v>
      </c>
    </row>
    <row r="5118" spans="1:10">
      <c r="A5118" s="13" t="s">
        <v>2834</v>
      </c>
      <c r="B5118" s="13" t="s">
        <v>1105</v>
      </c>
      <c r="C5118" s="13" t="s">
        <v>4935</v>
      </c>
      <c r="D5118" s="1608">
        <v>216.77</v>
      </c>
      <c r="E5118" s="210">
        <f>VLOOKUP(A5118,'Lead Sheet'!A:B,2,0)</f>
        <v>0</v>
      </c>
      <c r="F5118" s="1608">
        <f t="shared" si="79"/>
        <v>0</v>
      </c>
      <c r="G5118" s="1648">
        <v>10</v>
      </c>
      <c r="H5118" s="1648">
        <v>80</v>
      </c>
      <c r="I5118" s="1648"/>
      <c r="J5118" s="1650">
        <v>199726050250</v>
      </c>
    </row>
    <row r="5119" spans="1:10">
      <c r="A5119" s="13" t="s">
        <v>2834</v>
      </c>
      <c r="B5119" s="13" t="s">
        <v>1106</v>
      </c>
      <c r="C5119" s="13" t="s">
        <v>4936</v>
      </c>
      <c r="D5119" s="1608">
        <v>298.25</v>
      </c>
      <c r="E5119" s="210">
        <f>VLOOKUP(A5119,'Lead Sheet'!A:B,2,0)</f>
        <v>0</v>
      </c>
      <c r="F5119" s="1608">
        <f t="shared" si="79"/>
        <v>0</v>
      </c>
      <c r="G5119" s="1648">
        <v>8</v>
      </c>
      <c r="H5119" s="1648">
        <v>48</v>
      </c>
      <c r="I5119" s="1648"/>
      <c r="J5119" s="1650">
        <v>199726050267</v>
      </c>
    </row>
    <row r="5120" spans="1:10">
      <c r="A5120" s="13" t="s">
        <v>2834</v>
      </c>
      <c r="B5120" s="13" t="s">
        <v>1107</v>
      </c>
      <c r="C5120" s="13" t="s">
        <v>4937</v>
      </c>
      <c r="D5120" s="1608">
        <v>368.62</v>
      </c>
      <c r="E5120" s="210">
        <f>VLOOKUP(A5120,'Lead Sheet'!A:B,2,0)</f>
        <v>0</v>
      </c>
      <c r="F5120" s="1608">
        <f t="shared" si="79"/>
        <v>0</v>
      </c>
      <c r="G5120" s="1648">
        <v>8</v>
      </c>
      <c r="H5120" s="1648">
        <v>32</v>
      </c>
      <c r="I5120" s="1648"/>
      <c r="J5120" s="1650">
        <v>199726050274</v>
      </c>
    </row>
    <row r="5121" spans="1:10">
      <c r="A5121" s="13" t="s">
        <v>2834</v>
      </c>
      <c r="B5121" s="13" t="s">
        <v>1108</v>
      </c>
      <c r="C5121" s="13" t="s">
        <v>4938</v>
      </c>
      <c r="D5121" s="1608">
        <v>573.65</v>
      </c>
      <c r="E5121" s="210">
        <f>VLOOKUP(A5121,'Lead Sheet'!A:B,2,0)</f>
        <v>0</v>
      </c>
      <c r="F5121" s="1608">
        <f t="shared" si="79"/>
        <v>0</v>
      </c>
      <c r="G5121" s="1648">
        <v>5</v>
      </c>
      <c r="H5121" s="1648">
        <v>20</v>
      </c>
      <c r="I5121" s="1648"/>
      <c r="J5121" s="1650">
        <v>199726050281</v>
      </c>
    </row>
    <row r="5122" spans="1:10">
      <c r="A5122" s="13" t="s">
        <v>2834</v>
      </c>
      <c r="B5122" s="13" t="s">
        <v>1109</v>
      </c>
      <c r="C5122" s="13" t="s">
        <v>4968</v>
      </c>
      <c r="D5122" s="1608">
        <v>106.09</v>
      </c>
      <c r="E5122" s="210">
        <f>VLOOKUP(A5122,'Lead Sheet'!A:B,2,0)</f>
        <v>0</v>
      </c>
      <c r="F5122" s="1608">
        <f t="shared" si="79"/>
        <v>0</v>
      </c>
      <c r="G5122" s="1648">
        <v>35</v>
      </c>
      <c r="H5122" s="1648">
        <v>420</v>
      </c>
      <c r="I5122" s="1648"/>
      <c r="J5122" s="1650">
        <v>199726050311</v>
      </c>
    </row>
    <row r="5123" spans="1:10">
      <c r="A5123" s="13" t="s">
        <v>2834</v>
      </c>
      <c r="B5123" s="13" t="s">
        <v>1110</v>
      </c>
      <c r="C5123" s="13" t="s">
        <v>4969</v>
      </c>
      <c r="D5123" s="1608">
        <v>112.32</v>
      </c>
      <c r="E5123" s="210">
        <f>VLOOKUP(A5123,'Lead Sheet'!A:B,2,0)</f>
        <v>0</v>
      </c>
      <c r="F5123" s="1608">
        <f t="shared" ref="F5123:F5186" si="80">IFERROR(D5123*E5123,"NET")</f>
        <v>0</v>
      </c>
      <c r="G5123" s="1648">
        <v>15</v>
      </c>
      <c r="H5123" s="1648">
        <v>180</v>
      </c>
      <c r="I5123" s="1648"/>
      <c r="J5123" s="1650">
        <v>199726050328</v>
      </c>
    </row>
    <row r="5124" spans="1:10">
      <c r="A5124" s="13" t="s">
        <v>2834</v>
      </c>
      <c r="B5124" s="13" t="s">
        <v>1111</v>
      </c>
      <c r="C5124" s="13" t="s">
        <v>4970</v>
      </c>
      <c r="D5124" s="1608">
        <v>142.99</v>
      </c>
      <c r="E5124" s="210">
        <f>VLOOKUP(A5124,'Lead Sheet'!A:B,2,0)</f>
        <v>0</v>
      </c>
      <c r="F5124" s="1608">
        <f t="shared" si="80"/>
        <v>0</v>
      </c>
      <c r="G5124" s="1648">
        <v>10</v>
      </c>
      <c r="H5124" s="1648">
        <v>120</v>
      </c>
      <c r="I5124" s="1648"/>
      <c r="J5124" s="1650">
        <v>199726050335</v>
      </c>
    </row>
    <row r="5125" spans="1:10">
      <c r="A5125" s="13" t="s">
        <v>2834</v>
      </c>
      <c r="B5125" s="13" t="s">
        <v>1112</v>
      </c>
      <c r="C5125" s="13" t="s">
        <v>4971</v>
      </c>
      <c r="D5125" s="1608">
        <v>146.41999999999999</v>
      </c>
      <c r="E5125" s="210">
        <f>VLOOKUP(A5125,'Lead Sheet'!A:B,2,0)</f>
        <v>0</v>
      </c>
      <c r="F5125" s="1608">
        <f t="shared" si="80"/>
        <v>0</v>
      </c>
      <c r="G5125" s="1648">
        <v>15</v>
      </c>
      <c r="H5125" s="1648">
        <v>90</v>
      </c>
      <c r="I5125" s="1648"/>
      <c r="J5125" s="1650">
        <v>199726050342</v>
      </c>
    </row>
    <row r="5126" spans="1:10">
      <c r="A5126" s="13" t="s">
        <v>2834</v>
      </c>
      <c r="B5126" s="13" t="s">
        <v>1113</v>
      </c>
      <c r="C5126" s="13" t="s">
        <v>4972</v>
      </c>
      <c r="D5126" s="1608">
        <v>185.6</v>
      </c>
      <c r="E5126" s="210">
        <f>VLOOKUP(A5126,'Lead Sheet'!A:B,2,0)</f>
        <v>0</v>
      </c>
      <c r="F5126" s="1608">
        <f t="shared" si="80"/>
        <v>0</v>
      </c>
      <c r="G5126" s="1648">
        <v>10</v>
      </c>
      <c r="H5126" s="1648">
        <v>60</v>
      </c>
      <c r="I5126" s="1648"/>
      <c r="J5126" s="1650">
        <v>199726050359</v>
      </c>
    </row>
    <row r="5127" spans="1:10">
      <c r="A5127" s="13" t="s">
        <v>2834</v>
      </c>
      <c r="B5127" s="13" t="s">
        <v>1114</v>
      </c>
      <c r="C5127" s="13" t="s">
        <v>4973</v>
      </c>
      <c r="D5127" s="1608">
        <v>265.98</v>
      </c>
      <c r="E5127" s="210">
        <f>VLOOKUP(A5127,'Lead Sheet'!A:B,2,0)</f>
        <v>0</v>
      </c>
      <c r="F5127" s="1608">
        <f t="shared" si="80"/>
        <v>0</v>
      </c>
      <c r="G5127" s="1648">
        <v>12</v>
      </c>
      <c r="H5127" s="1648">
        <v>24</v>
      </c>
      <c r="I5127" s="1648"/>
      <c r="J5127" s="1650">
        <v>199726050366</v>
      </c>
    </row>
    <row r="5128" spans="1:10">
      <c r="A5128" s="13" t="s">
        <v>2834</v>
      </c>
      <c r="B5128" s="13" t="s">
        <v>1115</v>
      </c>
      <c r="C5128" s="13" t="s">
        <v>4974</v>
      </c>
      <c r="D5128" s="1608">
        <v>310.20999999999998</v>
      </c>
      <c r="E5128" s="210">
        <f>VLOOKUP(A5128,'Lead Sheet'!A:B,2,0)</f>
        <v>0</v>
      </c>
      <c r="F5128" s="1608">
        <f t="shared" si="80"/>
        <v>0</v>
      </c>
      <c r="G5128" s="1648">
        <v>8</v>
      </c>
      <c r="H5128" s="1648">
        <v>32</v>
      </c>
      <c r="I5128" s="1648"/>
      <c r="J5128" s="1650">
        <v>199726050373</v>
      </c>
    </row>
    <row r="5129" spans="1:10">
      <c r="A5129" s="13" t="s">
        <v>2834</v>
      </c>
      <c r="B5129" s="13" t="s">
        <v>1116</v>
      </c>
      <c r="C5129" s="13" t="s">
        <v>4975</v>
      </c>
      <c r="D5129" s="1608">
        <v>457.74</v>
      </c>
      <c r="E5129" s="210">
        <f>VLOOKUP(A5129,'Lead Sheet'!A:B,2,0)</f>
        <v>0</v>
      </c>
      <c r="F5129" s="1608">
        <f t="shared" si="80"/>
        <v>0</v>
      </c>
      <c r="G5129" s="1648">
        <v>4</v>
      </c>
      <c r="H5129" s="1648">
        <v>16</v>
      </c>
      <c r="I5129" s="1648"/>
      <c r="J5129" s="1650">
        <v>199726050380</v>
      </c>
    </row>
    <row r="5130" spans="1:10">
      <c r="A5130" s="13" t="s">
        <v>2834</v>
      </c>
      <c r="B5130" s="13" t="s">
        <v>1117</v>
      </c>
      <c r="C5130" s="13" t="s">
        <v>4976</v>
      </c>
      <c r="D5130" s="1608">
        <v>1081.8699999999999</v>
      </c>
      <c r="E5130" s="210">
        <f>VLOOKUP(A5130,'Lead Sheet'!A:B,2,0)</f>
        <v>0</v>
      </c>
      <c r="F5130" s="1608">
        <f t="shared" si="80"/>
        <v>0</v>
      </c>
      <c r="G5130" s="1648">
        <v>4</v>
      </c>
      <c r="H5130" s="1648">
        <v>4</v>
      </c>
      <c r="I5130" s="1648"/>
      <c r="J5130" s="1650">
        <v>199726050397</v>
      </c>
    </row>
    <row r="5131" spans="1:10">
      <c r="A5131" s="13" t="s">
        <v>2834</v>
      </c>
      <c r="B5131" s="13" t="s">
        <v>1118</v>
      </c>
      <c r="C5131" s="13" t="s">
        <v>4977</v>
      </c>
      <c r="D5131" s="1608">
        <v>1586.1</v>
      </c>
      <c r="E5131" s="210">
        <f>VLOOKUP(A5131,'Lead Sheet'!A:B,2,0)</f>
        <v>0</v>
      </c>
      <c r="F5131" s="1608">
        <f t="shared" si="80"/>
        <v>0</v>
      </c>
      <c r="G5131" s="1648">
        <v>4</v>
      </c>
      <c r="H5131" s="1648">
        <v>8</v>
      </c>
      <c r="I5131" s="1648"/>
      <c r="J5131" s="1650">
        <v>199726050403</v>
      </c>
    </row>
    <row r="5132" spans="1:10">
      <c r="A5132" s="13" t="s">
        <v>2834</v>
      </c>
      <c r="B5132" s="13" t="s">
        <v>1119</v>
      </c>
      <c r="C5132" s="13" t="s">
        <v>4978</v>
      </c>
      <c r="D5132" s="1608">
        <v>4172.2299999999996</v>
      </c>
      <c r="E5132" s="210">
        <f>VLOOKUP(A5132,'Lead Sheet'!A:B,2,0)</f>
        <v>0</v>
      </c>
      <c r="F5132" s="1608">
        <f t="shared" si="80"/>
        <v>0</v>
      </c>
      <c r="G5132" s="1648">
        <v>2</v>
      </c>
      <c r="H5132" s="1648">
        <v>4</v>
      </c>
      <c r="I5132" s="1648"/>
      <c r="J5132" s="1650">
        <v>199726050410</v>
      </c>
    </row>
    <row r="5133" spans="1:10">
      <c r="A5133" s="13" t="s">
        <v>2834</v>
      </c>
      <c r="B5133" s="13" t="s">
        <v>1120</v>
      </c>
      <c r="C5133" s="13" t="s">
        <v>4979</v>
      </c>
      <c r="D5133" s="1608">
        <v>227.91</v>
      </c>
      <c r="E5133" s="210">
        <f>VLOOKUP(A5133,'Lead Sheet'!A:B,2,0)</f>
        <v>0</v>
      </c>
      <c r="F5133" s="1608">
        <f t="shared" si="80"/>
        <v>0</v>
      </c>
      <c r="G5133" s="1648">
        <v>15</v>
      </c>
      <c r="H5133" s="1648">
        <v>60</v>
      </c>
      <c r="I5133" s="1648"/>
      <c r="J5133" s="1650">
        <v>199726050427</v>
      </c>
    </row>
    <row r="5134" spans="1:10">
      <c r="A5134" s="13" t="s">
        <v>2834</v>
      </c>
      <c r="B5134" s="13" t="s">
        <v>1121</v>
      </c>
      <c r="C5134" s="13" t="s">
        <v>4980</v>
      </c>
      <c r="D5134" s="1608">
        <v>278.64</v>
      </c>
      <c r="E5134" s="210">
        <f>VLOOKUP(A5134,'Lead Sheet'!A:B,2,0)</f>
        <v>0</v>
      </c>
      <c r="F5134" s="1608">
        <f t="shared" si="80"/>
        <v>0</v>
      </c>
      <c r="G5134" s="1648">
        <v>10</v>
      </c>
      <c r="H5134" s="1648">
        <v>60</v>
      </c>
      <c r="I5134" s="1648"/>
      <c r="J5134" s="1650">
        <v>199726050434</v>
      </c>
    </row>
    <row r="5135" spans="1:10">
      <c r="A5135" s="13" t="s">
        <v>2834</v>
      </c>
      <c r="B5135" s="13" t="s">
        <v>1122</v>
      </c>
      <c r="C5135" s="13" t="s">
        <v>4981</v>
      </c>
      <c r="D5135" s="1608">
        <v>278.64</v>
      </c>
      <c r="E5135" s="210">
        <f>VLOOKUP(A5135,'Lead Sheet'!A:B,2,0)</f>
        <v>0</v>
      </c>
      <c r="F5135" s="1608">
        <f t="shared" si="80"/>
        <v>0</v>
      </c>
      <c r="G5135" s="1648">
        <v>10</v>
      </c>
      <c r="H5135" s="1648">
        <v>60</v>
      </c>
      <c r="I5135" s="1648"/>
      <c r="J5135" s="1650">
        <v>199726050441</v>
      </c>
    </row>
    <row r="5136" spans="1:10">
      <c r="A5136" s="13" t="s">
        <v>2834</v>
      </c>
      <c r="B5136" s="13" t="s">
        <v>1123</v>
      </c>
      <c r="C5136" s="13" t="s">
        <v>4982</v>
      </c>
      <c r="D5136" s="1608">
        <v>370.75</v>
      </c>
      <c r="E5136" s="210">
        <f>VLOOKUP(A5136,'Lead Sheet'!A:B,2,0)</f>
        <v>0</v>
      </c>
      <c r="F5136" s="1608">
        <f t="shared" si="80"/>
        <v>0</v>
      </c>
      <c r="G5136" s="1648">
        <v>12</v>
      </c>
      <c r="H5136" s="1648">
        <v>48</v>
      </c>
      <c r="I5136" s="1648"/>
      <c r="J5136" s="1650">
        <v>199726050458</v>
      </c>
    </row>
    <row r="5137" spans="1:10">
      <c r="A5137" s="13" t="s">
        <v>2834</v>
      </c>
      <c r="B5137" s="13" t="s">
        <v>1124</v>
      </c>
      <c r="C5137" s="13" t="s">
        <v>4983</v>
      </c>
      <c r="D5137" s="1608">
        <v>384.79</v>
      </c>
      <c r="E5137" s="210">
        <f>VLOOKUP(A5137,'Lead Sheet'!A:B,2,0)</f>
        <v>0</v>
      </c>
      <c r="F5137" s="1608">
        <f t="shared" si="80"/>
        <v>0</v>
      </c>
      <c r="G5137" s="1648">
        <v>12</v>
      </c>
      <c r="H5137" s="1648">
        <v>48</v>
      </c>
      <c r="I5137" s="1648"/>
      <c r="J5137" s="1650">
        <v>199726050465</v>
      </c>
    </row>
    <row r="5138" spans="1:10">
      <c r="A5138" s="13" t="s">
        <v>2834</v>
      </c>
      <c r="B5138" s="13" t="s">
        <v>1125</v>
      </c>
      <c r="C5138" s="13" t="s">
        <v>4984</v>
      </c>
      <c r="D5138" s="1608">
        <v>451.33</v>
      </c>
      <c r="E5138" s="210">
        <f>VLOOKUP(A5138,'Lead Sheet'!A:B,2,0)</f>
        <v>0</v>
      </c>
      <c r="F5138" s="1608">
        <f t="shared" si="80"/>
        <v>0</v>
      </c>
      <c r="G5138" s="1648">
        <v>8</v>
      </c>
      <c r="H5138" s="1648">
        <v>32</v>
      </c>
      <c r="I5138" s="1648"/>
      <c r="J5138" s="1650">
        <v>199726050496</v>
      </c>
    </row>
    <row r="5139" spans="1:10">
      <c r="A5139" s="13" t="s">
        <v>2834</v>
      </c>
      <c r="B5139" s="13" t="s">
        <v>1126</v>
      </c>
      <c r="C5139" s="13" t="s">
        <v>4985</v>
      </c>
      <c r="D5139" s="1608">
        <v>494.23</v>
      </c>
      <c r="E5139" s="210">
        <f>VLOOKUP(A5139,'Lead Sheet'!A:B,2,0)</f>
        <v>0</v>
      </c>
      <c r="F5139" s="1608">
        <f t="shared" si="80"/>
        <v>0</v>
      </c>
      <c r="G5139" s="1648">
        <v>8</v>
      </c>
      <c r="H5139" s="1648">
        <v>32</v>
      </c>
      <c r="I5139" s="1648"/>
      <c r="J5139" s="1650">
        <v>199726050502</v>
      </c>
    </row>
    <row r="5140" spans="1:10">
      <c r="A5140" s="13" t="s">
        <v>2834</v>
      </c>
      <c r="B5140" s="13" t="s">
        <v>1127</v>
      </c>
      <c r="C5140" s="13" t="s">
        <v>4986</v>
      </c>
      <c r="D5140" s="1608">
        <v>727.42</v>
      </c>
      <c r="E5140" s="210">
        <f>VLOOKUP(A5140,'Lead Sheet'!A:B,2,0)</f>
        <v>0</v>
      </c>
      <c r="F5140" s="1608">
        <f t="shared" si="80"/>
        <v>0</v>
      </c>
      <c r="G5140" s="1648">
        <v>10</v>
      </c>
      <c r="H5140" s="1648">
        <v>10</v>
      </c>
      <c r="I5140" s="1648"/>
      <c r="J5140" s="1650">
        <v>199726050533</v>
      </c>
    </row>
    <row r="5141" spans="1:10">
      <c r="A5141" s="13" t="s">
        <v>2834</v>
      </c>
      <c r="B5141" s="13" t="s">
        <v>1128</v>
      </c>
      <c r="C5141" s="13" t="s">
        <v>4987</v>
      </c>
      <c r="D5141" s="1608">
        <v>676.42</v>
      </c>
      <c r="E5141" s="210">
        <f>VLOOKUP(A5141,'Lead Sheet'!A:B,2,0)</f>
        <v>0</v>
      </c>
      <c r="F5141" s="1608">
        <f t="shared" si="80"/>
        <v>0</v>
      </c>
      <c r="G5141" s="1648">
        <v>6</v>
      </c>
      <c r="H5141" s="1648">
        <v>18</v>
      </c>
      <c r="I5141" s="1648"/>
      <c r="J5141" s="1650">
        <v>199726050540</v>
      </c>
    </row>
    <row r="5142" spans="1:10">
      <c r="A5142" s="13" t="s">
        <v>2834</v>
      </c>
      <c r="B5142" s="13" t="s">
        <v>1129</v>
      </c>
      <c r="C5142" s="13" t="s">
        <v>4988</v>
      </c>
      <c r="D5142" s="1608">
        <v>1574.7</v>
      </c>
      <c r="E5142" s="210">
        <f>VLOOKUP(A5142,'Lead Sheet'!A:B,2,0)</f>
        <v>0</v>
      </c>
      <c r="F5142" s="1608">
        <f t="shared" si="80"/>
        <v>0</v>
      </c>
      <c r="G5142" s="1648">
        <v>3</v>
      </c>
      <c r="H5142" s="1648">
        <v>12</v>
      </c>
      <c r="I5142" s="1648"/>
      <c r="J5142" s="1650">
        <v>199726050557</v>
      </c>
    </row>
    <row r="5143" spans="1:10">
      <c r="A5143" s="13" t="s">
        <v>2834</v>
      </c>
      <c r="B5143" s="13" t="s">
        <v>1130</v>
      </c>
      <c r="C5143" s="13" t="s">
        <v>4989</v>
      </c>
      <c r="D5143" s="1608">
        <v>2922.1</v>
      </c>
      <c r="E5143" s="210">
        <f>VLOOKUP(A5143,'Lead Sheet'!A:B,2,0)</f>
        <v>0</v>
      </c>
      <c r="F5143" s="1608">
        <f t="shared" si="80"/>
        <v>0</v>
      </c>
      <c r="G5143" s="1648">
        <v>2</v>
      </c>
      <c r="H5143" s="1648">
        <v>8</v>
      </c>
      <c r="I5143" s="1648"/>
      <c r="J5143" s="1650">
        <v>199726050564</v>
      </c>
    </row>
    <row r="5144" spans="1:10">
      <c r="A5144" s="13" t="s">
        <v>2834</v>
      </c>
      <c r="B5144" s="13" t="s">
        <v>1131</v>
      </c>
      <c r="C5144" s="13" t="s">
        <v>4990</v>
      </c>
      <c r="D5144" s="1608">
        <v>4766.3100000000004</v>
      </c>
      <c r="E5144" s="210">
        <f>VLOOKUP(A5144,'Lead Sheet'!A:B,2,0)</f>
        <v>0</v>
      </c>
      <c r="F5144" s="1608">
        <f t="shared" si="80"/>
        <v>0</v>
      </c>
      <c r="G5144" s="1648">
        <v>2</v>
      </c>
      <c r="H5144" s="1648">
        <v>4</v>
      </c>
      <c r="I5144" s="1648"/>
      <c r="J5144" s="1650">
        <v>199726050571</v>
      </c>
    </row>
    <row r="5145" spans="1:10">
      <c r="A5145" s="13" t="s">
        <v>2834</v>
      </c>
      <c r="B5145" s="13" t="s">
        <v>1132</v>
      </c>
      <c r="C5145" s="13" t="s">
        <v>4991</v>
      </c>
      <c r="D5145" s="1608">
        <v>4766.3100000000004</v>
      </c>
      <c r="E5145" s="210">
        <f>VLOOKUP(A5145,'Lead Sheet'!A:B,2,0)</f>
        <v>0</v>
      </c>
      <c r="F5145" s="1608">
        <f t="shared" si="80"/>
        <v>0</v>
      </c>
      <c r="G5145" s="1648">
        <v>2</v>
      </c>
      <c r="H5145" s="1648">
        <v>4</v>
      </c>
      <c r="I5145" s="1648"/>
      <c r="J5145" s="1650">
        <v>199726050588</v>
      </c>
    </row>
    <row r="5146" spans="1:10">
      <c r="A5146" s="13" t="s">
        <v>2834</v>
      </c>
      <c r="B5146" s="13" t="s">
        <v>1133</v>
      </c>
      <c r="C5146" s="13" t="s">
        <v>5037</v>
      </c>
      <c r="D5146" s="1608">
        <v>63.06</v>
      </c>
      <c r="E5146" s="210">
        <f>VLOOKUP(A5146,'Lead Sheet'!A:B,2,0)</f>
        <v>0</v>
      </c>
      <c r="F5146" s="1608">
        <f t="shared" si="80"/>
        <v>0</v>
      </c>
      <c r="G5146" s="1648">
        <v>40</v>
      </c>
      <c r="H5146" s="1648">
        <v>480</v>
      </c>
      <c r="I5146" s="1648"/>
      <c r="J5146" s="1650">
        <v>199726050595</v>
      </c>
    </row>
    <row r="5147" spans="1:10">
      <c r="A5147" s="13" t="s">
        <v>2834</v>
      </c>
      <c r="B5147" s="13" t="s">
        <v>1134</v>
      </c>
      <c r="C5147" s="13" t="s">
        <v>5038</v>
      </c>
      <c r="D5147" s="1608">
        <v>77.83</v>
      </c>
      <c r="E5147" s="210">
        <f>VLOOKUP(A5147,'Lead Sheet'!A:B,2,0)</f>
        <v>0</v>
      </c>
      <c r="F5147" s="1608">
        <f t="shared" si="80"/>
        <v>0</v>
      </c>
      <c r="G5147" s="1648">
        <v>30</v>
      </c>
      <c r="H5147" s="1648">
        <v>360</v>
      </c>
      <c r="I5147" s="1648"/>
      <c r="J5147" s="1650">
        <v>199726050601</v>
      </c>
    </row>
    <row r="5148" spans="1:10">
      <c r="A5148" s="13" t="s">
        <v>2834</v>
      </c>
      <c r="B5148" s="13" t="s">
        <v>1135</v>
      </c>
      <c r="C5148" s="13" t="s">
        <v>5039</v>
      </c>
      <c r="D5148" s="1608">
        <v>77.239999999999995</v>
      </c>
      <c r="E5148" s="210">
        <f>VLOOKUP(A5148,'Lead Sheet'!A:B,2,0)</f>
        <v>0</v>
      </c>
      <c r="F5148" s="1608">
        <f t="shared" si="80"/>
        <v>0</v>
      </c>
      <c r="G5148" s="1648">
        <v>20</v>
      </c>
      <c r="H5148" s="1648">
        <v>240</v>
      </c>
      <c r="I5148" s="1648"/>
      <c r="J5148" s="1650">
        <v>199726050618</v>
      </c>
    </row>
    <row r="5149" spans="1:10">
      <c r="A5149" s="13" t="s">
        <v>2834</v>
      </c>
      <c r="B5149" s="13" t="s">
        <v>1136</v>
      </c>
      <c r="C5149" s="13" t="s">
        <v>5040</v>
      </c>
      <c r="D5149" s="1608">
        <v>97.48</v>
      </c>
      <c r="E5149" s="210">
        <f>VLOOKUP(A5149,'Lead Sheet'!A:B,2,0)</f>
        <v>0</v>
      </c>
      <c r="F5149" s="1608">
        <f t="shared" si="80"/>
        <v>0</v>
      </c>
      <c r="G5149" s="1648">
        <v>50</v>
      </c>
      <c r="H5149" s="1648">
        <v>200</v>
      </c>
      <c r="I5149" s="1648"/>
      <c r="J5149" s="1650">
        <v>199726050625</v>
      </c>
    </row>
    <row r="5150" spans="1:10">
      <c r="A5150" s="13" t="s">
        <v>2834</v>
      </c>
      <c r="B5150" s="13" t="s">
        <v>1137</v>
      </c>
      <c r="C5150" s="13" t="s">
        <v>5041</v>
      </c>
      <c r="D5150" s="1608">
        <v>127.88</v>
      </c>
      <c r="E5150" s="210">
        <f>VLOOKUP(A5150,'Lead Sheet'!A:B,2,0)</f>
        <v>0</v>
      </c>
      <c r="F5150" s="1608">
        <f t="shared" si="80"/>
        <v>0</v>
      </c>
      <c r="G5150" s="1648">
        <v>25</v>
      </c>
      <c r="H5150" s="1648">
        <v>100</v>
      </c>
      <c r="I5150" s="1648"/>
      <c r="J5150" s="1650">
        <v>199726050632</v>
      </c>
    </row>
    <row r="5151" spans="1:10">
      <c r="A5151" s="13" t="s">
        <v>2834</v>
      </c>
      <c r="B5151" s="13" t="s">
        <v>1138</v>
      </c>
      <c r="C5151" s="13" t="s">
        <v>5042</v>
      </c>
      <c r="D5151" s="1608">
        <v>141.68</v>
      </c>
      <c r="E5151" s="210">
        <f>VLOOKUP(A5151,'Lead Sheet'!A:B,2,0)</f>
        <v>0</v>
      </c>
      <c r="F5151" s="1608">
        <f t="shared" si="80"/>
        <v>0</v>
      </c>
      <c r="G5151" s="1648">
        <v>15</v>
      </c>
      <c r="H5151" s="1648">
        <v>60</v>
      </c>
      <c r="I5151" s="1648"/>
      <c r="J5151" s="1650">
        <v>199726050649</v>
      </c>
    </row>
    <row r="5152" spans="1:10">
      <c r="A5152" s="13" t="s">
        <v>2834</v>
      </c>
      <c r="B5152" s="13" t="s">
        <v>1139</v>
      </c>
      <c r="C5152" s="13" t="s">
        <v>5043</v>
      </c>
      <c r="D5152" s="1608">
        <v>206.97</v>
      </c>
      <c r="E5152" s="210">
        <f>VLOOKUP(A5152,'Lead Sheet'!A:B,2,0)</f>
        <v>0</v>
      </c>
      <c r="F5152" s="1608">
        <f t="shared" si="80"/>
        <v>0</v>
      </c>
      <c r="G5152" s="1648">
        <v>15</v>
      </c>
      <c r="H5152" s="1648">
        <v>30</v>
      </c>
      <c r="I5152" s="1648"/>
      <c r="J5152" s="1650">
        <v>199726050656</v>
      </c>
    </row>
    <row r="5153" spans="1:10">
      <c r="A5153" s="13" t="s">
        <v>2834</v>
      </c>
      <c r="B5153" s="13" t="s">
        <v>1140</v>
      </c>
      <c r="C5153" s="13" t="s">
        <v>5044</v>
      </c>
      <c r="D5153" s="1608">
        <v>287.44</v>
      </c>
      <c r="E5153" s="210">
        <f>VLOOKUP(A5153,'Lead Sheet'!A:B,2,0)</f>
        <v>0</v>
      </c>
      <c r="F5153" s="1608">
        <f t="shared" si="80"/>
        <v>0</v>
      </c>
      <c r="G5153" s="1648">
        <v>6</v>
      </c>
      <c r="H5153" s="1648">
        <v>48</v>
      </c>
      <c r="I5153" s="1648"/>
      <c r="J5153" s="1650">
        <v>199726050663</v>
      </c>
    </row>
    <row r="5154" spans="1:10">
      <c r="A5154" s="13" t="s">
        <v>2834</v>
      </c>
      <c r="B5154" s="13" t="s">
        <v>1141</v>
      </c>
      <c r="C5154" s="13" t="s">
        <v>5045</v>
      </c>
      <c r="D5154" s="1608">
        <v>511.6</v>
      </c>
      <c r="E5154" s="210">
        <f>VLOOKUP(A5154,'Lead Sheet'!A:B,2,0)</f>
        <v>0</v>
      </c>
      <c r="F5154" s="1608">
        <f t="shared" si="80"/>
        <v>0</v>
      </c>
      <c r="G5154" s="1648">
        <v>6</v>
      </c>
      <c r="H5154" s="1648">
        <v>36</v>
      </c>
      <c r="I5154" s="1648"/>
      <c r="J5154" s="1650">
        <v>199726050670</v>
      </c>
    </row>
    <row r="5155" spans="1:10">
      <c r="A5155" s="13" t="s">
        <v>2834</v>
      </c>
      <c r="B5155" s="13" t="s">
        <v>1142</v>
      </c>
      <c r="C5155" s="13" t="s">
        <v>5046</v>
      </c>
      <c r="D5155" s="1608">
        <v>705.97</v>
      </c>
      <c r="E5155" s="210">
        <f>VLOOKUP(A5155,'Lead Sheet'!A:B,2,0)</f>
        <v>0</v>
      </c>
      <c r="F5155" s="1608">
        <f t="shared" si="80"/>
        <v>0</v>
      </c>
      <c r="G5155" s="1648">
        <v>6</v>
      </c>
      <c r="H5155" s="1648">
        <v>24</v>
      </c>
      <c r="I5155" s="1648"/>
      <c r="J5155" s="1650">
        <v>199726050687</v>
      </c>
    </row>
    <row r="5156" spans="1:10">
      <c r="A5156" s="13" t="s">
        <v>2834</v>
      </c>
      <c r="B5156" s="13" t="s">
        <v>1143</v>
      </c>
      <c r="C5156" s="13" t="s">
        <v>5047</v>
      </c>
      <c r="D5156" s="1608">
        <v>1159.47</v>
      </c>
      <c r="E5156" s="210">
        <f>VLOOKUP(A5156,'Lead Sheet'!A:B,2,0)</f>
        <v>0</v>
      </c>
      <c r="F5156" s="1608">
        <f t="shared" si="80"/>
        <v>0</v>
      </c>
      <c r="G5156" s="1648">
        <v>3</v>
      </c>
      <c r="H5156" s="1648">
        <v>12</v>
      </c>
      <c r="I5156" s="1648"/>
      <c r="J5156" s="1650">
        <v>199726050694</v>
      </c>
    </row>
    <row r="5157" spans="1:10">
      <c r="A5157" s="13" t="s">
        <v>2834</v>
      </c>
      <c r="B5157" s="13" t="s">
        <v>1144</v>
      </c>
      <c r="C5157" s="13" t="s">
        <v>8966</v>
      </c>
      <c r="D5157" s="1608">
        <v>93.5</v>
      </c>
      <c r="E5157" s="210">
        <f>VLOOKUP(A5157,'Lead Sheet'!A:B,2,0)</f>
        <v>0</v>
      </c>
      <c r="F5157" s="1608">
        <f t="shared" si="80"/>
        <v>0</v>
      </c>
      <c r="G5157" s="1648">
        <v>100</v>
      </c>
      <c r="H5157" s="1648">
        <v>400</v>
      </c>
      <c r="I5157" s="1648"/>
      <c r="J5157" s="1650">
        <v>199726050700</v>
      </c>
    </row>
    <row r="5158" spans="1:10">
      <c r="A5158" s="13" t="s">
        <v>2834</v>
      </c>
      <c r="B5158" s="13" t="s">
        <v>1145</v>
      </c>
      <c r="C5158" s="13" t="s">
        <v>8967</v>
      </c>
      <c r="D5158" s="1608">
        <v>134.46</v>
      </c>
      <c r="E5158" s="210">
        <f>VLOOKUP(A5158,'Lead Sheet'!A:B,2,0)</f>
        <v>0</v>
      </c>
      <c r="F5158" s="1608">
        <f t="shared" si="80"/>
        <v>0</v>
      </c>
      <c r="G5158" s="1648">
        <v>60</v>
      </c>
      <c r="H5158" s="1648">
        <v>240</v>
      </c>
      <c r="I5158" s="1648"/>
      <c r="J5158" s="1650">
        <v>199726050717</v>
      </c>
    </row>
    <row r="5159" spans="1:10">
      <c r="A5159" s="13" t="s">
        <v>2834</v>
      </c>
      <c r="B5159" s="13" t="s">
        <v>1146</v>
      </c>
      <c r="C5159" s="13" t="s">
        <v>8968</v>
      </c>
      <c r="D5159" s="1608">
        <v>137.99</v>
      </c>
      <c r="E5159" s="210">
        <f>VLOOKUP(A5159,'Lead Sheet'!A:B,2,0)</f>
        <v>0</v>
      </c>
      <c r="F5159" s="1608">
        <f t="shared" si="80"/>
        <v>0</v>
      </c>
      <c r="G5159" s="1648">
        <v>40</v>
      </c>
      <c r="H5159" s="1648">
        <v>160</v>
      </c>
      <c r="I5159" s="1648"/>
      <c r="J5159" s="1650">
        <v>199726050724</v>
      </c>
    </row>
    <row r="5160" spans="1:10">
      <c r="A5160" s="13" t="s">
        <v>2834</v>
      </c>
      <c r="B5160" s="13" t="s">
        <v>1147</v>
      </c>
      <c r="C5160" s="13" t="s">
        <v>8969</v>
      </c>
      <c r="D5160" s="1608">
        <v>155.85</v>
      </c>
      <c r="E5160" s="210">
        <f>VLOOKUP(A5160,'Lead Sheet'!A:B,2,0)</f>
        <v>0</v>
      </c>
      <c r="F5160" s="1608">
        <f t="shared" si="80"/>
        <v>0</v>
      </c>
      <c r="G5160" s="1648">
        <v>20</v>
      </c>
      <c r="H5160" s="1648">
        <v>160</v>
      </c>
      <c r="I5160" s="1648"/>
      <c r="J5160" s="1650">
        <v>199726050731</v>
      </c>
    </row>
    <row r="5161" spans="1:10">
      <c r="A5161" s="13" t="s">
        <v>2834</v>
      </c>
      <c r="B5161" s="13" t="s">
        <v>1148</v>
      </c>
      <c r="C5161" s="13" t="s">
        <v>8970</v>
      </c>
      <c r="D5161" s="1608">
        <v>206.03</v>
      </c>
      <c r="E5161" s="210">
        <f>VLOOKUP(A5161,'Lead Sheet'!A:B,2,0)</f>
        <v>0</v>
      </c>
      <c r="F5161" s="1608">
        <f t="shared" si="80"/>
        <v>0</v>
      </c>
      <c r="G5161" s="1648">
        <v>15</v>
      </c>
      <c r="H5161" s="1648">
        <v>90</v>
      </c>
      <c r="I5161" s="1648"/>
      <c r="J5161" s="1650">
        <v>199726050748</v>
      </c>
    </row>
    <row r="5162" spans="1:10">
      <c r="A5162" s="13" t="s">
        <v>2834</v>
      </c>
      <c r="B5162" s="13" t="s">
        <v>1149</v>
      </c>
      <c r="C5162" s="13" t="s">
        <v>8971</v>
      </c>
      <c r="D5162" s="1608">
        <v>268.61</v>
      </c>
      <c r="E5162" s="210">
        <f>VLOOKUP(A5162,'Lead Sheet'!A:B,2,0)</f>
        <v>0</v>
      </c>
      <c r="F5162" s="1608">
        <f t="shared" si="80"/>
        <v>0</v>
      </c>
      <c r="G5162" s="1648">
        <v>12</v>
      </c>
      <c r="H5162" s="1648">
        <v>72</v>
      </c>
      <c r="I5162" s="1648"/>
      <c r="J5162" s="1650">
        <v>199726050755</v>
      </c>
    </row>
    <row r="5163" spans="1:10">
      <c r="A5163" s="13" t="s">
        <v>2834</v>
      </c>
      <c r="B5163" s="13" t="s">
        <v>1150</v>
      </c>
      <c r="C5163" s="13" t="s">
        <v>8972</v>
      </c>
      <c r="D5163" s="1608">
        <v>379.16</v>
      </c>
      <c r="E5163" s="210">
        <f>VLOOKUP(A5163,'Lead Sheet'!A:B,2,0)</f>
        <v>0</v>
      </c>
      <c r="F5163" s="1608">
        <f t="shared" si="80"/>
        <v>0</v>
      </c>
      <c r="G5163" s="1648">
        <v>16</v>
      </c>
      <c r="H5163" s="1648">
        <v>64</v>
      </c>
      <c r="I5163" s="1648"/>
      <c r="J5163" s="1650">
        <v>199726050762</v>
      </c>
    </row>
    <row r="5164" spans="1:10">
      <c r="A5164" s="13" t="s">
        <v>2834</v>
      </c>
      <c r="B5164" s="13" t="s">
        <v>1151</v>
      </c>
      <c r="C5164" s="13" t="s">
        <v>8973</v>
      </c>
      <c r="D5164" s="1608">
        <v>459.17</v>
      </c>
      <c r="E5164" s="210">
        <f>VLOOKUP(A5164,'Lead Sheet'!A:B,2,0)</f>
        <v>0</v>
      </c>
      <c r="F5164" s="1608">
        <f t="shared" si="80"/>
        <v>0</v>
      </c>
      <c r="G5164" s="1648">
        <v>6</v>
      </c>
      <c r="H5164" s="1648">
        <v>24</v>
      </c>
      <c r="I5164" s="1648"/>
      <c r="J5164" s="1650">
        <v>199726050779</v>
      </c>
    </row>
    <row r="5165" spans="1:10">
      <c r="A5165" s="13" t="s">
        <v>2834</v>
      </c>
      <c r="B5165" s="13" t="s">
        <v>1152</v>
      </c>
      <c r="C5165" s="13" t="s">
        <v>8974</v>
      </c>
      <c r="D5165" s="1608">
        <v>1174.04</v>
      </c>
      <c r="E5165" s="210">
        <f>VLOOKUP(A5165,'Lead Sheet'!A:B,2,0)</f>
        <v>0</v>
      </c>
      <c r="F5165" s="1608">
        <f t="shared" si="80"/>
        <v>0</v>
      </c>
      <c r="G5165" s="1648">
        <v>6</v>
      </c>
      <c r="H5165" s="1648">
        <v>18</v>
      </c>
      <c r="I5165" s="1648"/>
      <c r="J5165" s="1650">
        <v>199726050786</v>
      </c>
    </row>
    <row r="5166" spans="1:10">
      <c r="A5166" s="13" t="s">
        <v>2834</v>
      </c>
      <c r="B5166" s="13" t="s">
        <v>1153</v>
      </c>
      <c r="C5166" s="13" t="s">
        <v>8975</v>
      </c>
      <c r="D5166" s="1608">
        <v>2158.83</v>
      </c>
      <c r="E5166" s="210">
        <f>VLOOKUP(A5166,'Lead Sheet'!A:B,2,0)</f>
        <v>0</v>
      </c>
      <c r="F5166" s="1608">
        <f t="shared" si="80"/>
        <v>0</v>
      </c>
      <c r="G5166" s="1648">
        <v>1</v>
      </c>
      <c r="H5166" s="1648">
        <v>16</v>
      </c>
      <c r="I5166" s="1648"/>
      <c r="J5166" s="1650">
        <v>199726050793</v>
      </c>
    </row>
    <row r="5167" spans="1:10">
      <c r="A5167" s="13" t="s">
        <v>2834</v>
      </c>
      <c r="B5167" s="13" t="s">
        <v>1154</v>
      </c>
      <c r="C5167" s="13" t="s">
        <v>8948</v>
      </c>
      <c r="D5167" s="1608">
        <v>127.79</v>
      </c>
      <c r="E5167" s="210">
        <f>VLOOKUP(A5167,'Lead Sheet'!A:B,2,0)</f>
        <v>0</v>
      </c>
      <c r="F5167" s="1608">
        <f t="shared" si="80"/>
        <v>0</v>
      </c>
      <c r="G5167" s="1648">
        <v>1</v>
      </c>
      <c r="H5167" s="1648">
        <v>1</v>
      </c>
      <c r="I5167" s="1648"/>
      <c r="J5167" s="1650">
        <v>199726050809</v>
      </c>
    </row>
    <row r="5168" spans="1:10">
      <c r="A5168" s="13" t="s">
        <v>2834</v>
      </c>
      <c r="B5168" s="13" t="s">
        <v>1155</v>
      </c>
      <c r="C5168" s="13" t="s">
        <v>8949</v>
      </c>
      <c r="D5168" s="1608">
        <v>194.93</v>
      </c>
      <c r="E5168" s="210">
        <f>VLOOKUP(A5168,'Lead Sheet'!A:B,2,0)</f>
        <v>0</v>
      </c>
      <c r="F5168" s="1608">
        <f t="shared" si="80"/>
        <v>0</v>
      </c>
      <c r="G5168" s="1648">
        <v>50</v>
      </c>
      <c r="H5168" s="1648">
        <v>200</v>
      </c>
      <c r="I5168" s="1648"/>
      <c r="J5168" s="1650">
        <v>199726050816</v>
      </c>
    </row>
    <row r="5169" spans="1:10">
      <c r="A5169" s="13" t="s">
        <v>2834</v>
      </c>
      <c r="B5169" s="13" t="s">
        <v>1156</v>
      </c>
      <c r="C5169" s="13" t="s">
        <v>8950</v>
      </c>
      <c r="D5169" s="1608">
        <v>194.93</v>
      </c>
      <c r="E5169" s="210">
        <f>VLOOKUP(A5169,'Lead Sheet'!A:B,2,0)</f>
        <v>0</v>
      </c>
      <c r="F5169" s="1608">
        <f t="shared" si="80"/>
        <v>0</v>
      </c>
      <c r="G5169" s="1648">
        <v>50</v>
      </c>
      <c r="H5169" s="1648">
        <v>200</v>
      </c>
      <c r="I5169" s="1648"/>
      <c r="J5169" s="1650">
        <v>199726050823</v>
      </c>
    </row>
    <row r="5170" spans="1:10">
      <c r="A5170" s="13" t="s">
        <v>2834</v>
      </c>
      <c r="B5170" s="13" t="s">
        <v>1157</v>
      </c>
      <c r="C5170" s="13" t="s">
        <v>8951</v>
      </c>
      <c r="D5170" s="1608">
        <v>304.27</v>
      </c>
      <c r="E5170" s="210">
        <f>VLOOKUP(A5170,'Lead Sheet'!A:B,2,0)</f>
        <v>0</v>
      </c>
      <c r="F5170" s="1608">
        <f t="shared" si="80"/>
        <v>0</v>
      </c>
      <c r="G5170" s="1648">
        <v>25</v>
      </c>
      <c r="H5170" s="1648">
        <v>200</v>
      </c>
      <c r="I5170" s="1648"/>
      <c r="J5170" s="1650">
        <v>199726050830</v>
      </c>
    </row>
    <row r="5171" spans="1:10">
      <c r="A5171" s="13" t="s">
        <v>2834</v>
      </c>
      <c r="B5171" s="13" t="s">
        <v>1158</v>
      </c>
      <c r="C5171" s="13" t="s">
        <v>8952</v>
      </c>
      <c r="D5171" s="1608">
        <v>236.56</v>
      </c>
      <c r="E5171" s="210">
        <f>VLOOKUP(A5171,'Lead Sheet'!A:B,2,0)</f>
        <v>0</v>
      </c>
      <c r="F5171" s="1608">
        <f t="shared" si="80"/>
        <v>0</v>
      </c>
      <c r="G5171" s="1648">
        <v>30</v>
      </c>
      <c r="H5171" s="1648">
        <v>180</v>
      </c>
      <c r="I5171" s="1648"/>
      <c r="J5171" s="1650">
        <v>199726050847</v>
      </c>
    </row>
    <row r="5172" spans="1:10">
      <c r="A5172" s="13" t="s">
        <v>2834</v>
      </c>
      <c r="B5172" s="13" t="s">
        <v>1159</v>
      </c>
      <c r="C5172" s="13" t="s">
        <v>8953</v>
      </c>
      <c r="D5172" s="1608">
        <v>288.22000000000003</v>
      </c>
      <c r="E5172" s="210">
        <f>VLOOKUP(A5172,'Lead Sheet'!A:B,2,0)</f>
        <v>0</v>
      </c>
      <c r="F5172" s="1608">
        <f t="shared" si="80"/>
        <v>0</v>
      </c>
      <c r="G5172" s="1648">
        <v>25</v>
      </c>
      <c r="H5172" s="1648">
        <v>150</v>
      </c>
      <c r="I5172" s="1648"/>
      <c r="J5172" s="1650">
        <v>199726050854</v>
      </c>
    </row>
    <row r="5173" spans="1:10">
      <c r="A5173" s="13" t="s">
        <v>2834</v>
      </c>
      <c r="B5173" s="13" t="s">
        <v>1160</v>
      </c>
      <c r="C5173" s="13" t="s">
        <v>8954</v>
      </c>
      <c r="D5173" s="1608">
        <v>282.51</v>
      </c>
      <c r="E5173" s="210">
        <f>VLOOKUP(A5173,'Lead Sheet'!A:B,2,0)</f>
        <v>0</v>
      </c>
      <c r="F5173" s="1608">
        <f t="shared" si="80"/>
        <v>0</v>
      </c>
      <c r="G5173" s="1648">
        <v>20</v>
      </c>
      <c r="H5173" s="1648">
        <v>120</v>
      </c>
      <c r="I5173" s="1648"/>
      <c r="J5173" s="1650">
        <v>199726050861</v>
      </c>
    </row>
    <row r="5174" spans="1:10">
      <c r="A5174" s="13" t="s">
        <v>2834</v>
      </c>
      <c r="B5174" s="13" t="s">
        <v>1161</v>
      </c>
      <c r="C5174" s="13" t="s">
        <v>8955</v>
      </c>
      <c r="D5174" s="1608">
        <v>353.2</v>
      </c>
      <c r="E5174" s="210">
        <f>VLOOKUP(A5174,'Lead Sheet'!A:B,2,0)</f>
        <v>0</v>
      </c>
      <c r="F5174" s="1608">
        <f t="shared" si="80"/>
        <v>0</v>
      </c>
      <c r="G5174" s="1648">
        <v>12</v>
      </c>
      <c r="H5174" s="1648">
        <v>72</v>
      </c>
      <c r="I5174" s="1648"/>
      <c r="J5174" s="1650">
        <v>199726050885</v>
      </c>
    </row>
    <row r="5175" spans="1:10">
      <c r="A5175" s="13" t="s">
        <v>2834</v>
      </c>
      <c r="B5175" s="13" t="s">
        <v>1162</v>
      </c>
      <c r="C5175" s="13" t="s">
        <v>8956</v>
      </c>
      <c r="D5175" s="1608">
        <v>320.99</v>
      </c>
      <c r="E5175" s="210">
        <f>VLOOKUP(A5175,'Lead Sheet'!A:B,2,0)</f>
        <v>0</v>
      </c>
      <c r="F5175" s="1608">
        <f t="shared" si="80"/>
        <v>0</v>
      </c>
      <c r="G5175" s="1648">
        <v>12</v>
      </c>
      <c r="H5175" s="1648">
        <v>72</v>
      </c>
      <c r="I5175" s="1648"/>
      <c r="J5175" s="1650">
        <v>199726050892</v>
      </c>
    </row>
    <row r="5176" spans="1:10">
      <c r="A5176" s="13" t="s">
        <v>2834</v>
      </c>
      <c r="B5176" s="13" t="s">
        <v>1163</v>
      </c>
      <c r="C5176" s="13" t="s">
        <v>8957</v>
      </c>
      <c r="D5176" s="1608">
        <v>437.64</v>
      </c>
      <c r="E5176" s="210">
        <f>VLOOKUP(A5176,'Lead Sheet'!A:B,2,0)</f>
        <v>0</v>
      </c>
      <c r="F5176" s="1608">
        <f t="shared" si="80"/>
        <v>0</v>
      </c>
      <c r="G5176" s="1648">
        <v>10</v>
      </c>
      <c r="H5176" s="1648">
        <v>60</v>
      </c>
      <c r="I5176" s="1648"/>
      <c r="J5176" s="1650">
        <v>199726050922</v>
      </c>
    </row>
    <row r="5177" spans="1:10">
      <c r="A5177" s="13" t="s">
        <v>2834</v>
      </c>
      <c r="B5177" s="13" t="s">
        <v>1164</v>
      </c>
      <c r="C5177" s="13" t="s">
        <v>8958</v>
      </c>
      <c r="D5177" s="1608">
        <v>482.7</v>
      </c>
      <c r="E5177" s="210">
        <f>VLOOKUP(A5177,'Lead Sheet'!A:B,2,0)</f>
        <v>0</v>
      </c>
      <c r="F5177" s="1608">
        <f t="shared" si="80"/>
        <v>0</v>
      </c>
      <c r="G5177" s="1648">
        <v>10</v>
      </c>
      <c r="H5177" s="1648">
        <v>60</v>
      </c>
      <c r="I5177" s="1648"/>
      <c r="J5177" s="1650">
        <v>199726050939</v>
      </c>
    </row>
    <row r="5178" spans="1:10">
      <c r="A5178" s="13" t="s">
        <v>2834</v>
      </c>
      <c r="B5178" s="13" t="s">
        <v>1165</v>
      </c>
      <c r="C5178" s="13" t="s">
        <v>8959</v>
      </c>
      <c r="D5178" s="1608">
        <v>900.26</v>
      </c>
      <c r="E5178" s="210">
        <f>VLOOKUP(A5178,'Lead Sheet'!A:B,2,0)</f>
        <v>0</v>
      </c>
      <c r="F5178" s="1608">
        <f t="shared" si="80"/>
        <v>0</v>
      </c>
      <c r="G5178" s="1648">
        <v>10</v>
      </c>
      <c r="H5178" s="1648">
        <v>40</v>
      </c>
      <c r="I5178" s="1648"/>
      <c r="J5178" s="1650">
        <v>199726050977</v>
      </c>
    </row>
    <row r="5179" spans="1:10">
      <c r="A5179" s="13" t="s">
        <v>2834</v>
      </c>
      <c r="B5179" s="13" t="s">
        <v>1166</v>
      </c>
      <c r="C5179" s="13" t="s">
        <v>8960</v>
      </c>
      <c r="D5179" s="1608">
        <v>626.29999999999995</v>
      </c>
      <c r="E5179" s="210">
        <f>VLOOKUP(A5179,'Lead Sheet'!A:B,2,0)</f>
        <v>0</v>
      </c>
      <c r="F5179" s="1608">
        <f t="shared" si="80"/>
        <v>0</v>
      </c>
      <c r="G5179" s="1648">
        <v>10</v>
      </c>
      <c r="H5179" s="1648">
        <v>40</v>
      </c>
      <c r="I5179" s="1648"/>
      <c r="J5179" s="1650">
        <v>199726050984</v>
      </c>
    </row>
    <row r="5180" spans="1:10">
      <c r="A5180" s="13" t="s">
        <v>2834</v>
      </c>
      <c r="B5180" s="13" t="s">
        <v>1167</v>
      </c>
      <c r="C5180" s="13" t="s">
        <v>8961</v>
      </c>
      <c r="D5180" s="1608">
        <v>1577.31</v>
      </c>
      <c r="E5180" s="210">
        <f>VLOOKUP(A5180,'Lead Sheet'!A:B,2,0)</f>
        <v>0</v>
      </c>
      <c r="F5180" s="1608">
        <f t="shared" si="80"/>
        <v>0</v>
      </c>
      <c r="G5180" s="1648">
        <v>12</v>
      </c>
      <c r="H5180" s="1648">
        <v>24</v>
      </c>
      <c r="I5180" s="1648"/>
      <c r="J5180" s="1650">
        <v>199726050991</v>
      </c>
    </row>
    <row r="5181" spans="1:10">
      <c r="A5181" s="13" t="s">
        <v>2834</v>
      </c>
      <c r="B5181" s="13" t="s">
        <v>1168</v>
      </c>
      <c r="C5181" s="13" t="s">
        <v>8962</v>
      </c>
      <c r="D5181" s="1608">
        <v>1661.44</v>
      </c>
      <c r="E5181" s="210">
        <f>VLOOKUP(A5181,'Lead Sheet'!A:B,2,0)</f>
        <v>0</v>
      </c>
      <c r="F5181" s="1608">
        <f t="shared" si="80"/>
        <v>0</v>
      </c>
      <c r="G5181" s="1648">
        <v>12</v>
      </c>
      <c r="H5181" s="1648">
        <v>24</v>
      </c>
      <c r="I5181" s="1648"/>
      <c r="J5181" s="1650">
        <v>199726051004</v>
      </c>
    </row>
    <row r="5182" spans="1:10">
      <c r="A5182" s="13" t="s">
        <v>2834</v>
      </c>
      <c r="B5182" s="13" t="s">
        <v>1169</v>
      </c>
      <c r="C5182" s="13" t="s">
        <v>8963</v>
      </c>
      <c r="D5182" s="1608">
        <v>2384.98</v>
      </c>
      <c r="E5182" s="210">
        <f>VLOOKUP(A5182,'Lead Sheet'!A:B,2,0)</f>
        <v>0</v>
      </c>
      <c r="F5182" s="1608">
        <f t="shared" si="80"/>
        <v>0</v>
      </c>
      <c r="G5182" s="1648">
        <v>4</v>
      </c>
      <c r="H5182" s="1648">
        <v>16</v>
      </c>
      <c r="I5182" s="1648"/>
      <c r="J5182" s="1650">
        <v>199726051011</v>
      </c>
    </row>
    <row r="5183" spans="1:10">
      <c r="A5183" s="13" t="s">
        <v>2834</v>
      </c>
      <c r="B5183" s="13" t="s">
        <v>1170</v>
      </c>
      <c r="C5183" s="13" t="s">
        <v>8964</v>
      </c>
      <c r="D5183" s="1608">
        <v>2384.98</v>
      </c>
      <c r="E5183" s="210">
        <f>VLOOKUP(A5183,'Lead Sheet'!A:B,2,0)</f>
        <v>0</v>
      </c>
      <c r="F5183" s="1608">
        <f t="shared" si="80"/>
        <v>0</v>
      </c>
      <c r="G5183" s="1648">
        <v>4</v>
      </c>
      <c r="H5183" s="1648">
        <v>12</v>
      </c>
      <c r="I5183" s="1648"/>
      <c r="J5183" s="1650">
        <v>199726051028</v>
      </c>
    </row>
    <row r="5184" spans="1:10">
      <c r="A5184" s="13" t="s">
        <v>2834</v>
      </c>
      <c r="B5184" s="13" t="s">
        <v>1171</v>
      </c>
      <c r="C5184" s="13" t="s">
        <v>8965</v>
      </c>
      <c r="D5184" s="1608">
        <v>3719.11</v>
      </c>
      <c r="E5184" s="210">
        <f>VLOOKUP(A5184,'Lead Sheet'!A:B,2,0)</f>
        <v>0</v>
      </c>
      <c r="F5184" s="1608">
        <f t="shared" si="80"/>
        <v>0</v>
      </c>
      <c r="G5184" s="1648">
        <v>2</v>
      </c>
      <c r="H5184" s="1648">
        <v>6</v>
      </c>
      <c r="I5184" s="1648"/>
      <c r="J5184" s="1650">
        <v>199726051035</v>
      </c>
    </row>
    <row r="5185" spans="1:10">
      <c r="A5185" s="13" t="s">
        <v>2834</v>
      </c>
      <c r="B5185" s="13" t="s">
        <v>1172</v>
      </c>
      <c r="C5185" s="13" t="s">
        <v>5026</v>
      </c>
      <c r="D5185" s="1608">
        <v>220.87</v>
      </c>
      <c r="E5185" s="210">
        <f>VLOOKUP(A5185,'Lead Sheet'!A:B,2,0)</f>
        <v>0</v>
      </c>
      <c r="F5185" s="1608">
        <f t="shared" si="80"/>
        <v>0</v>
      </c>
      <c r="G5185" s="1648">
        <v>50</v>
      </c>
      <c r="H5185" s="1648">
        <v>200</v>
      </c>
      <c r="I5185" s="1648"/>
      <c r="J5185" s="1650">
        <v>199726051042</v>
      </c>
    </row>
    <row r="5186" spans="1:10">
      <c r="A5186" s="13" t="s">
        <v>2834</v>
      </c>
      <c r="B5186" s="13" t="s">
        <v>1173</v>
      </c>
      <c r="C5186" s="13" t="s">
        <v>5027</v>
      </c>
      <c r="D5186" s="1608">
        <v>225.21</v>
      </c>
      <c r="E5186" s="210">
        <f>VLOOKUP(A5186,'Lead Sheet'!A:B,2,0)</f>
        <v>0</v>
      </c>
      <c r="F5186" s="1608">
        <f t="shared" si="80"/>
        <v>0</v>
      </c>
      <c r="G5186" s="1648">
        <v>30</v>
      </c>
      <c r="H5186" s="1648">
        <v>120</v>
      </c>
      <c r="I5186" s="1648"/>
      <c r="J5186" s="1650">
        <v>199726051059</v>
      </c>
    </row>
    <row r="5187" spans="1:10">
      <c r="A5187" s="13" t="s">
        <v>2834</v>
      </c>
      <c r="B5187" s="13" t="s">
        <v>1174</v>
      </c>
      <c r="C5187" s="13" t="s">
        <v>5028</v>
      </c>
      <c r="D5187" s="1608">
        <v>213.57</v>
      </c>
      <c r="E5187" s="210">
        <f>VLOOKUP(A5187,'Lead Sheet'!A:B,2,0)</f>
        <v>0</v>
      </c>
      <c r="F5187" s="1608">
        <f t="shared" ref="F5187:F5250" si="81">IFERROR(D5187*E5187,"NET")</f>
        <v>0</v>
      </c>
      <c r="G5187" s="1648">
        <v>20</v>
      </c>
      <c r="H5187" s="1648">
        <v>80</v>
      </c>
      <c r="I5187" s="1648"/>
      <c r="J5187" s="1650">
        <v>199726051066</v>
      </c>
    </row>
    <row r="5188" spans="1:10">
      <c r="A5188" s="13" t="s">
        <v>2834</v>
      </c>
      <c r="B5188" s="13" t="s">
        <v>1175</v>
      </c>
      <c r="C5188" s="13" t="s">
        <v>5029</v>
      </c>
      <c r="D5188" s="1608">
        <v>231.56</v>
      </c>
      <c r="E5188" s="210">
        <f>VLOOKUP(A5188,'Lead Sheet'!A:B,2,0)</f>
        <v>0</v>
      </c>
      <c r="F5188" s="1608">
        <f t="shared" si="81"/>
        <v>0</v>
      </c>
      <c r="G5188" s="1648">
        <v>10</v>
      </c>
      <c r="H5188" s="1648">
        <v>80</v>
      </c>
      <c r="I5188" s="1648"/>
      <c r="J5188" s="1650">
        <v>199726051073</v>
      </c>
    </row>
    <row r="5189" spans="1:10">
      <c r="A5189" s="13" t="s">
        <v>2834</v>
      </c>
      <c r="B5189" s="13" t="s">
        <v>1176</v>
      </c>
      <c r="C5189" s="13" t="s">
        <v>5030</v>
      </c>
      <c r="D5189" s="1608">
        <v>307.18</v>
      </c>
      <c r="E5189" s="210">
        <f>VLOOKUP(A5189,'Lead Sheet'!A:B,2,0)</f>
        <v>0</v>
      </c>
      <c r="F5189" s="1608">
        <f t="shared" si="81"/>
        <v>0</v>
      </c>
      <c r="G5189" s="1648">
        <v>10</v>
      </c>
      <c r="H5189" s="1648">
        <v>60</v>
      </c>
      <c r="I5189" s="1648"/>
      <c r="J5189" s="1650">
        <v>199726051080</v>
      </c>
    </row>
    <row r="5190" spans="1:10">
      <c r="A5190" s="13" t="s">
        <v>2834</v>
      </c>
      <c r="B5190" s="13" t="s">
        <v>1177</v>
      </c>
      <c r="C5190" s="13" t="s">
        <v>5031</v>
      </c>
      <c r="D5190" s="1608">
        <v>428.34</v>
      </c>
      <c r="E5190" s="210">
        <f>VLOOKUP(A5190,'Lead Sheet'!A:B,2,0)</f>
        <v>0</v>
      </c>
      <c r="F5190" s="1608">
        <f t="shared" si="81"/>
        <v>0</v>
      </c>
      <c r="G5190" s="1648">
        <v>10</v>
      </c>
      <c r="H5190" s="1648">
        <v>40</v>
      </c>
      <c r="I5190" s="1648"/>
      <c r="J5190" s="1650">
        <v>199726051097</v>
      </c>
    </row>
    <row r="5191" spans="1:10">
      <c r="A5191" s="13" t="s">
        <v>2834</v>
      </c>
      <c r="B5191" s="13" t="s">
        <v>1178</v>
      </c>
      <c r="C5191" s="13" t="s">
        <v>5032</v>
      </c>
      <c r="D5191" s="1608">
        <v>515.63</v>
      </c>
      <c r="E5191" s="210">
        <f>VLOOKUP(A5191,'Lead Sheet'!A:B,2,0)</f>
        <v>0</v>
      </c>
      <c r="F5191" s="1608">
        <f t="shared" si="81"/>
        <v>0</v>
      </c>
      <c r="G5191" s="1648">
        <v>6</v>
      </c>
      <c r="H5191" s="1648">
        <v>24</v>
      </c>
      <c r="I5191" s="1648"/>
      <c r="J5191" s="1650">
        <v>199726051103</v>
      </c>
    </row>
    <row r="5192" spans="1:10">
      <c r="A5192" s="13" t="s">
        <v>2834</v>
      </c>
      <c r="B5192" s="13" t="s">
        <v>1179</v>
      </c>
      <c r="C5192" s="13" t="s">
        <v>5033</v>
      </c>
      <c r="D5192" s="1608">
        <v>618.88</v>
      </c>
      <c r="E5192" s="210">
        <f>VLOOKUP(A5192,'Lead Sheet'!A:B,2,0)</f>
        <v>0</v>
      </c>
      <c r="F5192" s="1608">
        <f t="shared" si="81"/>
        <v>0</v>
      </c>
      <c r="G5192" s="1648">
        <v>4</v>
      </c>
      <c r="H5192" s="1648">
        <v>16</v>
      </c>
      <c r="I5192" s="1648"/>
      <c r="J5192" s="1650">
        <v>199726051110</v>
      </c>
    </row>
    <row r="5193" spans="1:10">
      <c r="A5193" s="13" t="s">
        <v>2834</v>
      </c>
      <c r="B5193" s="13" t="s">
        <v>1180</v>
      </c>
      <c r="C5193" s="13" t="s">
        <v>5034</v>
      </c>
      <c r="D5193" s="1608">
        <v>1726.39</v>
      </c>
      <c r="E5193" s="210">
        <f>VLOOKUP(A5193,'Lead Sheet'!A:B,2,0)</f>
        <v>0</v>
      </c>
      <c r="F5193" s="1608">
        <f t="shared" si="81"/>
        <v>0</v>
      </c>
      <c r="G5193" s="1648">
        <v>3</v>
      </c>
      <c r="H5193" s="1648">
        <v>9</v>
      </c>
      <c r="I5193" s="1648"/>
      <c r="J5193" s="1650">
        <v>199726051127</v>
      </c>
    </row>
    <row r="5194" spans="1:10">
      <c r="A5194" s="13" t="s">
        <v>2834</v>
      </c>
      <c r="B5194" s="13" t="s">
        <v>1181</v>
      </c>
      <c r="C5194" s="13" t="s">
        <v>5035</v>
      </c>
      <c r="D5194" s="1608">
        <v>2919.81</v>
      </c>
      <c r="E5194" s="210">
        <f>VLOOKUP(A5194,'Lead Sheet'!A:B,2,0)</f>
        <v>0</v>
      </c>
      <c r="F5194" s="1608">
        <f t="shared" si="81"/>
        <v>0</v>
      </c>
      <c r="G5194" s="1648">
        <v>4</v>
      </c>
      <c r="H5194" s="1648">
        <v>8</v>
      </c>
      <c r="I5194" s="1648"/>
      <c r="J5194" s="1650">
        <v>199726051134</v>
      </c>
    </row>
    <row r="5195" spans="1:10">
      <c r="A5195" s="13" t="s">
        <v>2834</v>
      </c>
      <c r="B5195" s="13" t="s">
        <v>1182</v>
      </c>
      <c r="C5195" s="13" t="s">
        <v>5036</v>
      </c>
      <c r="D5195" s="1608">
        <v>7322.99</v>
      </c>
      <c r="E5195" s="210">
        <f>VLOOKUP(A5195,'Lead Sheet'!A:B,2,0)</f>
        <v>0</v>
      </c>
      <c r="F5195" s="1608">
        <f t="shared" si="81"/>
        <v>0</v>
      </c>
      <c r="G5195" s="1648">
        <v>2</v>
      </c>
      <c r="H5195" s="1648">
        <v>4</v>
      </c>
      <c r="I5195" s="1648"/>
      <c r="J5195" s="1650">
        <v>199726051141</v>
      </c>
    </row>
    <row r="5196" spans="1:10">
      <c r="A5196" s="13" t="s">
        <v>2834</v>
      </c>
      <c r="B5196" s="13" t="s">
        <v>1183</v>
      </c>
      <c r="C5196" s="13" t="s">
        <v>4939</v>
      </c>
      <c r="D5196" s="1608">
        <v>168.62</v>
      </c>
      <c r="E5196" s="210">
        <f>VLOOKUP(A5196,'Lead Sheet'!A:B,2,0)</f>
        <v>0</v>
      </c>
      <c r="F5196" s="1608">
        <f t="shared" si="81"/>
        <v>0</v>
      </c>
      <c r="G5196" s="1648">
        <v>20</v>
      </c>
      <c r="H5196" s="1648">
        <v>240</v>
      </c>
      <c r="I5196" s="1648"/>
      <c r="J5196" s="1650">
        <v>199726051158</v>
      </c>
    </row>
    <row r="5197" spans="1:10">
      <c r="A5197" s="13" t="s">
        <v>2834</v>
      </c>
      <c r="B5197" s="13" t="s">
        <v>1184</v>
      </c>
      <c r="C5197" s="13" t="s">
        <v>4940</v>
      </c>
      <c r="D5197" s="1608">
        <v>168.62</v>
      </c>
      <c r="E5197" s="210">
        <f>VLOOKUP(A5197,'Lead Sheet'!A:B,2,0)</f>
        <v>0</v>
      </c>
      <c r="F5197" s="1608">
        <f t="shared" si="81"/>
        <v>0</v>
      </c>
      <c r="G5197" s="1648">
        <v>50</v>
      </c>
      <c r="H5197" s="1648">
        <v>200</v>
      </c>
      <c r="I5197" s="1648"/>
      <c r="J5197" s="1650">
        <v>199726051165</v>
      </c>
    </row>
    <row r="5198" spans="1:10">
      <c r="A5198" s="13" t="s">
        <v>2834</v>
      </c>
      <c r="B5198" s="13" t="s">
        <v>1185</v>
      </c>
      <c r="C5198" s="13" t="s">
        <v>4941</v>
      </c>
      <c r="D5198" s="1608">
        <v>256.92</v>
      </c>
      <c r="E5198" s="210">
        <f>VLOOKUP(A5198,'Lead Sheet'!A:B,2,0)</f>
        <v>0</v>
      </c>
      <c r="F5198" s="1608">
        <f t="shared" si="81"/>
        <v>0</v>
      </c>
      <c r="G5198" s="1648">
        <v>30</v>
      </c>
      <c r="H5198" s="1648">
        <v>120</v>
      </c>
      <c r="I5198" s="1648"/>
      <c r="J5198" s="1650">
        <v>199726051172</v>
      </c>
    </row>
    <row r="5199" spans="1:10">
      <c r="A5199" s="13" t="s">
        <v>2834</v>
      </c>
      <c r="B5199" s="13" t="s">
        <v>1186</v>
      </c>
      <c r="C5199" s="13" t="s">
        <v>4942</v>
      </c>
      <c r="D5199" s="1608">
        <v>297.06</v>
      </c>
      <c r="E5199" s="210">
        <f>VLOOKUP(A5199,'Lead Sheet'!A:B,2,0)</f>
        <v>0</v>
      </c>
      <c r="F5199" s="1608">
        <f t="shared" si="81"/>
        <v>0</v>
      </c>
      <c r="G5199" s="1648">
        <v>15</v>
      </c>
      <c r="H5199" s="1648">
        <v>120</v>
      </c>
      <c r="I5199" s="1648"/>
      <c r="J5199" s="1650">
        <v>199726051189</v>
      </c>
    </row>
    <row r="5200" spans="1:10">
      <c r="A5200" s="13" t="s">
        <v>2834</v>
      </c>
      <c r="B5200" s="13" t="s">
        <v>1187</v>
      </c>
      <c r="C5200" s="13" t="s">
        <v>4943</v>
      </c>
      <c r="D5200" s="1608">
        <v>324.60000000000002</v>
      </c>
      <c r="E5200" s="210">
        <f>VLOOKUP(A5200,'Lead Sheet'!A:B,2,0)</f>
        <v>0</v>
      </c>
      <c r="F5200" s="1608">
        <f t="shared" si="81"/>
        <v>0</v>
      </c>
      <c r="G5200" s="1648">
        <v>10</v>
      </c>
      <c r="H5200" s="1648">
        <v>80</v>
      </c>
      <c r="I5200" s="1648"/>
      <c r="J5200" s="1650">
        <v>199726051196</v>
      </c>
    </row>
    <row r="5201" spans="1:10">
      <c r="A5201" s="13" t="s">
        <v>2834</v>
      </c>
      <c r="B5201" s="13" t="s">
        <v>1188</v>
      </c>
      <c r="C5201" s="13" t="s">
        <v>4944</v>
      </c>
      <c r="D5201" s="1608">
        <v>503.88</v>
      </c>
      <c r="E5201" s="210">
        <f>VLOOKUP(A5201,'Lead Sheet'!A:B,2,0)</f>
        <v>0</v>
      </c>
      <c r="F5201" s="1608">
        <f t="shared" si="81"/>
        <v>0</v>
      </c>
      <c r="G5201" s="1648">
        <v>10</v>
      </c>
      <c r="H5201" s="1648">
        <v>60</v>
      </c>
      <c r="I5201" s="1648"/>
      <c r="J5201" s="1650">
        <v>199726051202</v>
      </c>
    </row>
    <row r="5202" spans="1:10">
      <c r="A5202" s="13" t="s">
        <v>2834</v>
      </c>
      <c r="B5202" s="13" t="s">
        <v>1189</v>
      </c>
      <c r="C5202" s="13" t="s">
        <v>4945</v>
      </c>
      <c r="D5202" s="1608">
        <v>651.82000000000005</v>
      </c>
      <c r="E5202" s="210">
        <f>VLOOKUP(A5202,'Lead Sheet'!A:B,2,0)</f>
        <v>0</v>
      </c>
      <c r="F5202" s="1608">
        <f t="shared" si="81"/>
        <v>0</v>
      </c>
      <c r="G5202" s="1648">
        <v>10</v>
      </c>
      <c r="H5202" s="1648">
        <v>40</v>
      </c>
      <c r="I5202" s="1648"/>
      <c r="J5202" s="1650">
        <v>199726051219</v>
      </c>
    </row>
    <row r="5203" spans="1:10">
      <c r="A5203" s="13" t="s">
        <v>2834</v>
      </c>
      <c r="B5203" s="13" t="s">
        <v>1190</v>
      </c>
      <c r="C5203" s="13" t="s">
        <v>4946</v>
      </c>
      <c r="D5203" s="1608">
        <v>902.87</v>
      </c>
      <c r="E5203" s="210">
        <f>VLOOKUP(A5203,'Lead Sheet'!A:B,2,0)</f>
        <v>0</v>
      </c>
      <c r="F5203" s="1608">
        <f t="shared" si="81"/>
        <v>0</v>
      </c>
      <c r="G5203" s="1648">
        <v>9</v>
      </c>
      <c r="H5203" s="1648">
        <v>27</v>
      </c>
      <c r="I5203" s="1648"/>
      <c r="J5203" s="1650">
        <v>199726051226</v>
      </c>
    </row>
    <row r="5204" spans="1:10">
      <c r="A5204" s="13" t="s">
        <v>2834</v>
      </c>
      <c r="B5204" s="13" t="s">
        <v>1191</v>
      </c>
      <c r="C5204" s="13" t="s">
        <v>4947</v>
      </c>
      <c r="D5204" s="1608">
        <v>2345.84</v>
      </c>
      <c r="E5204" s="210">
        <f>VLOOKUP(A5204,'Lead Sheet'!A:B,2,0)</f>
        <v>0</v>
      </c>
      <c r="F5204" s="1608">
        <f t="shared" si="81"/>
        <v>0</v>
      </c>
      <c r="G5204" s="1648">
        <v>4</v>
      </c>
      <c r="H5204" s="1648">
        <v>16</v>
      </c>
      <c r="I5204" s="1648"/>
      <c r="J5204" s="1650">
        <v>199726051233</v>
      </c>
    </row>
    <row r="5205" spans="1:10">
      <c r="A5205" s="13" t="s">
        <v>2834</v>
      </c>
      <c r="B5205" s="13" t="s">
        <v>1192</v>
      </c>
      <c r="C5205" s="13" t="s">
        <v>4948</v>
      </c>
      <c r="D5205" s="1608">
        <v>3083.23</v>
      </c>
      <c r="E5205" s="210">
        <f>VLOOKUP(A5205,'Lead Sheet'!A:B,2,0)</f>
        <v>0</v>
      </c>
      <c r="F5205" s="1608">
        <f t="shared" si="81"/>
        <v>0</v>
      </c>
      <c r="G5205" s="1648">
        <v>4</v>
      </c>
      <c r="H5205" s="1648">
        <v>8</v>
      </c>
      <c r="I5205" s="1648"/>
      <c r="J5205" s="1650">
        <v>199726051240</v>
      </c>
    </row>
    <row r="5206" spans="1:10">
      <c r="A5206" s="13" t="s">
        <v>2834</v>
      </c>
      <c r="B5206" s="13" t="s">
        <v>1193</v>
      </c>
      <c r="C5206" s="13" t="s">
        <v>4949</v>
      </c>
      <c r="D5206" s="1608">
        <v>4229.22</v>
      </c>
      <c r="E5206" s="210">
        <f>VLOOKUP(A5206,'Lead Sheet'!A:B,2,0)</f>
        <v>0</v>
      </c>
      <c r="F5206" s="1608">
        <f t="shared" si="81"/>
        <v>0</v>
      </c>
      <c r="G5206" s="1648">
        <v>2</v>
      </c>
      <c r="H5206" s="1648">
        <v>4</v>
      </c>
      <c r="I5206" s="1648"/>
      <c r="J5206" s="1650">
        <v>199726051257</v>
      </c>
    </row>
    <row r="5207" spans="1:10">
      <c r="A5207" s="13" t="s">
        <v>2834</v>
      </c>
      <c r="B5207" s="13" t="s">
        <v>1194</v>
      </c>
      <c r="C5207" s="13" t="s">
        <v>4950</v>
      </c>
      <c r="D5207" s="1608">
        <v>142.41999999999999</v>
      </c>
      <c r="E5207" s="210">
        <f>VLOOKUP(A5207,'Lead Sheet'!A:B,2,0)</f>
        <v>0</v>
      </c>
      <c r="F5207" s="1608">
        <f t="shared" si="81"/>
        <v>0</v>
      </c>
      <c r="G5207" s="1648">
        <v>30</v>
      </c>
      <c r="H5207" s="1648">
        <v>360</v>
      </c>
      <c r="I5207" s="1648"/>
      <c r="J5207" s="1650">
        <v>199726051264</v>
      </c>
    </row>
    <row r="5208" spans="1:10">
      <c r="A5208" s="13" t="s">
        <v>2834</v>
      </c>
      <c r="B5208" s="13" t="s">
        <v>1195</v>
      </c>
      <c r="C5208" s="13" t="s">
        <v>4951</v>
      </c>
      <c r="D5208" s="1608">
        <v>145.37</v>
      </c>
      <c r="E5208" s="210">
        <f>VLOOKUP(A5208,'Lead Sheet'!A:B,2,0)</f>
        <v>0</v>
      </c>
      <c r="F5208" s="1608">
        <f t="shared" si="81"/>
        <v>0</v>
      </c>
      <c r="G5208" s="1648">
        <v>15</v>
      </c>
      <c r="H5208" s="1648">
        <v>180</v>
      </c>
      <c r="I5208" s="1648"/>
      <c r="J5208" s="1650">
        <v>199726051271</v>
      </c>
    </row>
    <row r="5209" spans="1:10">
      <c r="A5209" s="13" t="s">
        <v>2834</v>
      </c>
      <c r="B5209" s="13" t="s">
        <v>1196</v>
      </c>
      <c r="C5209" s="13" t="s">
        <v>4952</v>
      </c>
      <c r="D5209" s="1608">
        <v>173.06</v>
      </c>
      <c r="E5209" s="210">
        <f>VLOOKUP(A5209,'Lead Sheet'!A:B,2,0)</f>
        <v>0</v>
      </c>
      <c r="F5209" s="1608">
        <f t="shared" si="81"/>
        <v>0</v>
      </c>
      <c r="G5209" s="1648">
        <v>30</v>
      </c>
      <c r="H5209" s="1648">
        <v>120</v>
      </c>
      <c r="I5209" s="1648"/>
      <c r="J5209" s="1650">
        <v>199726051288</v>
      </c>
    </row>
    <row r="5210" spans="1:10">
      <c r="A5210" s="13" t="s">
        <v>2834</v>
      </c>
      <c r="B5210" s="13" t="s">
        <v>1197</v>
      </c>
      <c r="C5210" s="13" t="s">
        <v>4953</v>
      </c>
      <c r="D5210" s="1608">
        <v>194.23</v>
      </c>
      <c r="E5210" s="210">
        <f>VLOOKUP(A5210,'Lead Sheet'!A:B,2,0)</f>
        <v>0</v>
      </c>
      <c r="F5210" s="1608">
        <f t="shared" si="81"/>
        <v>0</v>
      </c>
      <c r="G5210" s="1648">
        <v>15</v>
      </c>
      <c r="H5210" s="1648">
        <v>120</v>
      </c>
      <c r="I5210" s="1648"/>
      <c r="J5210" s="1650">
        <v>199726051295</v>
      </c>
    </row>
    <row r="5211" spans="1:10">
      <c r="A5211" s="13" t="s">
        <v>2834</v>
      </c>
      <c r="B5211" s="13" t="s">
        <v>1198</v>
      </c>
      <c r="C5211" s="13" t="s">
        <v>4954</v>
      </c>
      <c r="D5211" s="1608">
        <v>248.99</v>
      </c>
      <c r="E5211" s="210">
        <f>VLOOKUP(A5211,'Lead Sheet'!A:B,2,0)</f>
        <v>0</v>
      </c>
      <c r="F5211" s="1608">
        <f t="shared" si="81"/>
        <v>0</v>
      </c>
      <c r="G5211" s="1648">
        <v>10</v>
      </c>
      <c r="H5211" s="1648">
        <v>80</v>
      </c>
      <c r="I5211" s="1648"/>
      <c r="J5211" s="1650">
        <v>199726051301</v>
      </c>
    </row>
    <row r="5212" spans="1:10">
      <c r="A5212" s="13" t="s">
        <v>2834</v>
      </c>
      <c r="B5212" s="13" t="s">
        <v>1199</v>
      </c>
      <c r="C5212" s="13" t="s">
        <v>4955</v>
      </c>
      <c r="D5212" s="1608">
        <v>391.13</v>
      </c>
      <c r="E5212" s="210">
        <f>VLOOKUP(A5212,'Lead Sheet'!A:B,2,0)</f>
        <v>0</v>
      </c>
      <c r="F5212" s="1608">
        <f t="shared" si="81"/>
        <v>0</v>
      </c>
      <c r="G5212" s="1648">
        <v>12</v>
      </c>
      <c r="H5212" s="1648">
        <v>48</v>
      </c>
      <c r="I5212" s="1648"/>
      <c r="J5212" s="1650">
        <v>199726051318</v>
      </c>
    </row>
    <row r="5213" spans="1:10">
      <c r="A5213" s="13" t="s">
        <v>2834</v>
      </c>
      <c r="B5213" s="13" t="s">
        <v>1200</v>
      </c>
      <c r="C5213" s="13" t="s">
        <v>4956</v>
      </c>
      <c r="D5213" s="1608">
        <v>424.06</v>
      </c>
      <c r="E5213" s="210">
        <f>VLOOKUP(A5213,'Lead Sheet'!A:B,2,0)</f>
        <v>0</v>
      </c>
      <c r="F5213" s="1608">
        <f t="shared" si="81"/>
        <v>0</v>
      </c>
      <c r="G5213" s="1648">
        <v>12</v>
      </c>
      <c r="H5213" s="1648">
        <v>36</v>
      </c>
      <c r="I5213" s="1648"/>
      <c r="J5213" s="1650">
        <v>199726051325</v>
      </c>
    </row>
    <row r="5214" spans="1:10">
      <c r="A5214" s="13" t="s">
        <v>2834</v>
      </c>
      <c r="B5214" s="13" t="s">
        <v>1201</v>
      </c>
      <c r="C5214" s="13" t="s">
        <v>4957</v>
      </c>
      <c r="D5214" s="1608">
        <v>712.51</v>
      </c>
      <c r="E5214" s="210">
        <f>VLOOKUP(A5214,'Lead Sheet'!A:B,2,0)</f>
        <v>0</v>
      </c>
      <c r="F5214" s="1608">
        <f t="shared" si="81"/>
        <v>0</v>
      </c>
      <c r="G5214" s="1648">
        <v>5</v>
      </c>
      <c r="H5214" s="1648">
        <v>20</v>
      </c>
      <c r="I5214" s="1648"/>
      <c r="J5214" s="1650">
        <v>199726051332</v>
      </c>
    </row>
    <row r="5215" spans="1:10">
      <c r="A5215" s="13" t="s">
        <v>2834</v>
      </c>
      <c r="B5215" s="13" t="s">
        <v>1202</v>
      </c>
      <c r="C5215" s="13" t="s">
        <v>4958</v>
      </c>
      <c r="D5215" s="1608">
        <v>1527.57</v>
      </c>
      <c r="E5215" s="210">
        <f>VLOOKUP(A5215,'Lead Sheet'!A:B,2,0)</f>
        <v>0</v>
      </c>
      <c r="F5215" s="1608">
        <f t="shared" si="81"/>
        <v>0</v>
      </c>
      <c r="G5215" s="1648">
        <v>3</v>
      </c>
      <c r="H5215" s="1648">
        <v>12</v>
      </c>
      <c r="I5215" s="1648"/>
      <c r="J5215" s="1650">
        <v>199726051349</v>
      </c>
    </row>
    <row r="5216" spans="1:10">
      <c r="A5216" s="13" t="s">
        <v>2834</v>
      </c>
      <c r="B5216" s="13" t="s">
        <v>1203</v>
      </c>
      <c r="C5216" s="13" t="s">
        <v>4959</v>
      </c>
      <c r="D5216" s="1608">
        <v>1870.39</v>
      </c>
      <c r="E5216" s="210">
        <f>VLOOKUP(A5216,'Lead Sheet'!A:B,2,0)</f>
        <v>0</v>
      </c>
      <c r="F5216" s="1608">
        <f t="shared" si="81"/>
        <v>0</v>
      </c>
      <c r="G5216" s="1648">
        <v>4</v>
      </c>
      <c r="H5216" s="1648">
        <v>8</v>
      </c>
      <c r="I5216" s="1648"/>
      <c r="J5216" s="1650">
        <v>199726051356</v>
      </c>
    </row>
    <row r="5217" spans="1:10">
      <c r="A5217" s="13" t="s">
        <v>2834</v>
      </c>
      <c r="B5217" s="13" t="s">
        <v>1204</v>
      </c>
      <c r="C5217" s="13" t="s">
        <v>4960</v>
      </c>
      <c r="D5217" s="1608">
        <v>5160.32</v>
      </c>
      <c r="E5217" s="210">
        <f>VLOOKUP(A5217,'Lead Sheet'!A:B,2,0)</f>
        <v>0</v>
      </c>
      <c r="F5217" s="1608">
        <f t="shared" si="81"/>
        <v>0</v>
      </c>
      <c r="G5217" s="1648">
        <v>2</v>
      </c>
      <c r="H5217" s="1648">
        <v>4</v>
      </c>
      <c r="I5217" s="1648"/>
      <c r="J5217" s="1650">
        <v>199726051363</v>
      </c>
    </row>
    <row r="5218" spans="1:10">
      <c r="A5218" s="13" t="s">
        <v>2834</v>
      </c>
      <c r="B5218" s="13" t="s">
        <v>1205</v>
      </c>
      <c r="C5218" s="13" t="s">
        <v>4961</v>
      </c>
      <c r="D5218" s="1608">
        <v>149.85</v>
      </c>
      <c r="E5218" s="210">
        <f>VLOOKUP(A5218,'Lead Sheet'!A:B,2,0)</f>
        <v>0</v>
      </c>
      <c r="F5218" s="1608">
        <f t="shared" si="81"/>
        <v>0</v>
      </c>
      <c r="G5218" s="1648">
        <v>60</v>
      </c>
      <c r="H5218" s="1648">
        <v>240</v>
      </c>
      <c r="I5218" s="1648"/>
      <c r="J5218" s="1650">
        <v>199726051387</v>
      </c>
    </row>
    <row r="5219" spans="1:10">
      <c r="A5219" s="13" t="s">
        <v>2834</v>
      </c>
      <c r="B5219" s="13" t="s">
        <v>1206</v>
      </c>
      <c r="C5219" s="13" t="s">
        <v>4962</v>
      </c>
      <c r="D5219" s="1608">
        <v>293.64999999999998</v>
      </c>
      <c r="E5219" s="210">
        <f>VLOOKUP(A5219,'Lead Sheet'!A:B,2,0)</f>
        <v>0</v>
      </c>
      <c r="F5219" s="1608">
        <f t="shared" si="81"/>
        <v>0</v>
      </c>
      <c r="G5219" s="1648">
        <v>30</v>
      </c>
      <c r="H5219" s="1648">
        <v>240</v>
      </c>
      <c r="I5219" s="1648"/>
      <c r="J5219" s="1650">
        <v>199726051394</v>
      </c>
    </row>
    <row r="5220" spans="1:10">
      <c r="A5220" s="13" t="s">
        <v>2834</v>
      </c>
      <c r="B5220" s="13" t="s">
        <v>1207</v>
      </c>
      <c r="C5220" s="13" t="s">
        <v>4963</v>
      </c>
      <c r="D5220" s="1608">
        <v>311.82</v>
      </c>
      <c r="E5220" s="210">
        <f>VLOOKUP(A5220,'Lead Sheet'!A:B,2,0)</f>
        <v>0</v>
      </c>
      <c r="F5220" s="1608">
        <f t="shared" si="81"/>
        <v>0</v>
      </c>
      <c r="G5220" s="1648">
        <v>15</v>
      </c>
      <c r="H5220" s="1648">
        <v>120</v>
      </c>
      <c r="I5220" s="1648"/>
      <c r="J5220" s="1650">
        <v>199726051400</v>
      </c>
    </row>
    <row r="5221" spans="1:10">
      <c r="A5221" s="13" t="s">
        <v>2834</v>
      </c>
      <c r="B5221" s="13" t="s">
        <v>1208</v>
      </c>
      <c r="C5221" s="13" t="s">
        <v>4964</v>
      </c>
      <c r="D5221" s="1608">
        <v>407.83</v>
      </c>
      <c r="E5221" s="210">
        <f>VLOOKUP(A5221,'Lead Sheet'!A:B,2,0)</f>
        <v>0</v>
      </c>
      <c r="F5221" s="1608">
        <f t="shared" si="81"/>
        <v>0</v>
      </c>
      <c r="G5221" s="1648">
        <v>10</v>
      </c>
      <c r="H5221" s="1648">
        <v>80</v>
      </c>
      <c r="I5221" s="1648"/>
      <c r="J5221" s="1650">
        <v>199726051417</v>
      </c>
    </row>
    <row r="5222" spans="1:10">
      <c r="A5222" s="13" t="s">
        <v>2834</v>
      </c>
      <c r="B5222" s="13" t="s">
        <v>1209</v>
      </c>
      <c r="C5222" s="13" t="s">
        <v>4965</v>
      </c>
      <c r="D5222" s="1608">
        <v>532.65</v>
      </c>
      <c r="E5222" s="210">
        <f>VLOOKUP(A5222,'Lead Sheet'!A:B,2,0)</f>
        <v>0</v>
      </c>
      <c r="F5222" s="1608">
        <f t="shared" si="81"/>
        <v>0</v>
      </c>
      <c r="G5222" s="1648">
        <v>8</v>
      </c>
      <c r="H5222" s="1648">
        <v>48</v>
      </c>
      <c r="I5222" s="1648"/>
      <c r="J5222" s="1650">
        <v>199726051424</v>
      </c>
    </row>
    <row r="5223" spans="1:10">
      <c r="A5223" s="13" t="s">
        <v>2834</v>
      </c>
      <c r="B5223" s="13" t="s">
        <v>1210</v>
      </c>
      <c r="C5223" s="13" t="s">
        <v>4966</v>
      </c>
      <c r="D5223" s="1608">
        <v>684.75</v>
      </c>
      <c r="E5223" s="210">
        <f>VLOOKUP(A5223,'Lead Sheet'!A:B,2,0)</f>
        <v>0</v>
      </c>
      <c r="F5223" s="1608">
        <f t="shared" si="81"/>
        <v>0</v>
      </c>
      <c r="G5223" s="1648">
        <v>8</v>
      </c>
      <c r="H5223" s="1648">
        <v>32</v>
      </c>
      <c r="I5223" s="1648"/>
      <c r="J5223" s="1650">
        <v>199726051431</v>
      </c>
    </row>
    <row r="5224" spans="1:10">
      <c r="A5224" s="13" t="s">
        <v>2834</v>
      </c>
      <c r="B5224" s="13" t="s">
        <v>1211</v>
      </c>
      <c r="C5224" s="13" t="s">
        <v>4967</v>
      </c>
      <c r="D5224" s="1608">
        <v>1070.27</v>
      </c>
      <c r="E5224" s="210">
        <f>VLOOKUP(A5224,'Lead Sheet'!A:B,2,0)</f>
        <v>0</v>
      </c>
      <c r="F5224" s="1608">
        <f t="shared" si="81"/>
        <v>0</v>
      </c>
      <c r="G5224" s="1648">
        <v>5</v>
      </c>
      <c r="H5224" s="1648">
        <v>20</v>
      </c>
      <c r="I5224" s="1648"/>
      <c r="J5224" s="1650">
        <v>199726051448</v>
      </c>
    </row>
    <row r="5225" spans="1:10">
      <c r="A5225" s="13" t="s">
        <v>2834</v>
      </c>
      <c r="B5225" s="13" t="s">
        <v>1212</v>
      </c>
      <c r="C5225" s="13" t="s">
        <v>4992</v>
      </c>
      <c r="D5225" s="1608">
        <v>202.66</v>
      </c>
      <c r="E5225" s="210">
        <f>VLOOKUP(A5225,'Lead Sheet'!A:B,2,0)</f>
        <v>0</v>
      </c>
      <c r="F5225" s="1608">
        <f t="shared" si="81"/>
        <v>0</v>
      </c>
      <c r="G5225" s="1648">
        <v>35</v>
      </c>
      <c r="H5225" s="1648">
        <v>420</v>
      </c>
      <c r="I5225" s="1648"/>
      <c r="J5225" s="1650">
        <v>199726051479</v>
      </c>
    </row>
    <row r="5226" spans="1:10">
      <c r="A5226" s="13" t="s">
        <v>2834</v>
      </c>
      <c r="B5226" s="13" t="s">
        <v>1213</v>
      </c>
      <c r="C5226" s="13" t="s">
        <v>4993</v>
      </c>
      <c r="D5226" s="1608">
        <v>206.52</v>
      </c>
      <c r="E5226" s="210">
        <f>VLOOKUP(A5226,'Lead Sheet'!A:B,2,0)</f>
        <v>0</v>
      </c>
      <c r="F5226" s="1608">
        <f t="shared" si="81"/>
        <v>0</v>
      </c>
      <c r="G5226" s="1648">
        <v>15</v>
      </c>
      <c r="H5226" s="1648">
        <v>180</v>
      </c>
      <c r="I5226" s="1648"/>
      <c r="J5226" s="1650">
        <v>199726051486</v>
      </c>
    </row>
    <row r="5227" spans="1:10">
      <c r="A5227" s="13" t="s">
        <v>2834</v>
      </c>
      <c r="B5227" s="13" t="s">
        <v>1214</v>
      </c>
      <c r="C5227" s="13" t="s">
        <v>4994</v>
      </c>
      <c r="D5227" s="1608">
        <v>258.45999999999998</v>
      </c>
      <c r="E5227" s="210">
        <f>VLOOKUP(A5227,'Lead Sheet'!A:B,2,0)</f>
        <v>0</v>
      </c>
      <c r="F5227" s="1608">
        <f t="shared" si="81"/>
        <v>0</v>
      </c>
      <c r="G5227" s="1648">
        <v>10</v>
      </c>
      <c r="H5227" s="1648">
        <v>120</v>
      </c>
      <c r="I5227" s="1648"/>
      <c r="J5227" s="1650">
        <v>199726051493</v>
      </c>
    </row>
    <row r="5228" spans="1:10">
      <c r="A5228" s="13" t="s">
        <v>2834</v>
      </c>
      <c r="B5228" s="13" t="s">
        <v>1215</v>
      </c>
      <c r="C5228" s="13" t="s">
        <v>4995</v>
      </c>
      <c r="D5228" s="1608">
        <v>284.68</v>
      </c>
      <c r="E5228" s="210">
        <f>VLOOKUP(A5228,'Lead Sheet'!A:B,2,0)</f>
        <v>0</v>
      </c>
      <c r="F5228" s="1608">
        <f t="shared" si="81"/>
        <v>0</v>
      </c>
      <c r="G5228" s="1648">
        <v>15</v>
      </c>
      <c r="H5228" s="1648">
        <v>90</v>
      </c>
      <c r="I5228" s="1648"/>
      <c r="J5228" s="1650">
        <v>199726051509</v>
      </c>
    </row>
    <row r="5229" spans="1:10">
      <c r="A5229" s="13" t="s">
        <v>2834</v>
      </c>
      <c r="B5229" s="13" t="s">
        <v>1216</v>
      </c>
      <c r="C5229" s="13" t="s">
        <v>4996</v>
      </c>
      <c r="D5229" s="1608">
        <v>350.89</v>
      </c>
      <c r="E5229" s="210">
        <f>VLOOKUP(A5229,'Lead Sheet'!A:B,2,0)</f>
        <v>0</v>
      </c>
      <c r="F5229" s="1608">
        <f t="shared" si="81"/>
        <v>0</v>
      </c>
      <c r="G5229" s="1648">
        <v>10</v>
      </c>
      <c r="H5229" s="1648">
        <v>60</v>
      </c>
      <c r="I5229" s="1648"/>
      <c r="J5229" s="1650">
        <v>199726051516</v>
      </c>
    </row>
    <row r="5230" spans="1:10">
      <c r="A5230" s="13" t="s">
        <v>2834</v>
      </c>
      <c r="B5230" s="13" t="s">
        <v>1217</v>
      </c>
      <c r="C5230" s="13" t="s">
        <v>4997</v>
      </c>
      <c r="D5230" s="1608">
        <v>500.88</v>
      </c>
      <c r="E5230" s="210">
        <f>VLOOKUP(A5230,'Lead Sheet'!A:B,2,0)</f>
        <v>0</v>
      </c>
      <c r="F5230" s="1608">
        <f t="shared" si="81"/>
        <v>0</v>
      </c>
      <c r="G5230" s="1648">
        <v>10</v>
      </c>
      <c r="H5230" s="1648">
        <v>40</v>
      </c>
      <c r="I5230" s="1648"/>
      <c r="J5230" s="1650">
        <v>199726051523</v>
      </c>
    </row>
    <row r="5231" spans="1:10">
      <c r="A5231" s="13" t="s">
        <v>2834</v>
      </c>
      <c r="B5231" s="13" t="s">
        <v>1218</v>
      </c>
      <c r="C5231" s="13" t="s">
        <v>4998</v>
      </c>
      <c r="D5231" s="1608">
        <v>520.89</v>
      </c>
      <c r="E5231" s="210">
        <f>VLOOKUP(A5231,'Lead Sheet'!A:B,2,0)</f>
        <v>0</v>
      </c>
      <c r="F5231" s="1608">
        <f t="shared" si="81"/>
        <v>0</v>
      </c>
      <c r="G5231" s="1648">
        <v>8</v>
      </c>
      <c r="H5231" s="1648">
        <v>32</v>
      </c>
      <c r="I5231" s="1648"/>
      <c r="J5231" s="1650">
        <v>199726051530</v>
      </c>
    </row>
    <row r="5232" spans="1:10">
      <c r="A5232" s="13" t="s">
        <v>2834</v>
      </c>
      <c r="B5232" s="13" t="s">
        <v>1219</v>
      </c>
      <c r="C5232" s="13" t="s">
        <v>4999</v>
      </c>
      <c r="D5232" s="1608">
        <v>832.71</v>
      </c>
      <c r="E5232" s="210">
        <f>VLOOKUP(A5232,'Lead Sheet'!A:B,2,0)</f>
        <v>0</v>
      </c>
      <c r="F5232" s="1608">
        <f t="shared" si="81"/>
        <v>0</v>
      </c>
      <c r="G5232" s="1648">
        <v>4</v>
      </c>
      <c r="H5232" s="1648">
        <v>16</v>
      </c>
      <c r="I5232" s="1648"/>
      <c r="J5232" s="1650">
        <v>199726051547</v>
      </c>
    </row>
    <row r="5233" spans="1:10">
      <c r="A5233" s="13" t="s">
        <v>2834</v>
      </c>
      <c r="B5233" s="13" t="s">
        <v>1220</v>
      </c>
      <c r="C5233" s="13" t="s">
        <v>5000</v>
      </c>
      <c r="D5233" s="1608">
        <v>2559.5100000000002</v>
      </c>
      <c r="E5233" s="210">
        <f>VLOOKUP(A5233,'Lead Sheet'!A:B,2,0)</f>
        <v>0</v>
      </c>
      <c r="F5233" s="1608">
        <f t="shared" si="81"/>
        <v>0</v>
      </c>
      <c r="G5233" s="1648">
        <v>3</v>
      </c>
      <c r="H5233" s="1648">
        <v>9</v>
      </c>
      <c r="I5233" s="1648"/>
      <c r="J5233" s="1650">
        <v>199726051554</v>
      </c>
    </row>
    <row r="5234" spans="1:10">
      <c r="A5234" s="13" t="s">
        <v>2834</v>
      </c>
      <c r="B5234" s="13" t="s">
        <v>1221</v>
      </c>
      <c r="C5234" s="13" t="s">
        <v>5001</v>
      </c>
      <c r="D5234" s="1608">
        <v>2983.84</v>
      </c>
      <c r="E5234" s="210">
        <f>VLOOKUP(A5234,'Lead Sheet'!A:B,2,0)</f>
        <v>0</v>
      </c>
      <c r="F5234" s="1608">
        <f t="shared" si="81"/>
        <v>0</v>
      </c>
      <c r="G5234" s="1648">
        <v>4</v>
      </c>
      <c r="H5234" s="1648">
        <v>8</v>
      </c>
      <c r="I5234" s="1648"/>
      <c r="J5234" s="1650">
        <v>199726051561</v>
      </c>
    </row>
    <row r="5235" spans="1:10">
      <c r="A5235" s="13" t="s">
        <v>2834</v>
      </c>
      <c r="B5235" s="13" t="s">
        <v>1222</v>
      </c>
      <c r="C5235" s="13" t="s">
        <v>5002</v>
      </c>
      <c r="D5235" s="1608">
        <v>7073.68</v>
      </c>
      <c r="E5235" s="210">
        <f>VLOOKUP(A5235,'Lead Sheet'!A:B,2,0)</f>
        <v>0</v>
      </c>
      <c r="F5235" s="1608">
        <f t="shared" si="81"/>
        <v>0</v>
      </c>
      <c r="G5235" s="1648">
        <v>2</v>
      </c>
      <c r="H5235" s="1648">
        <v>4</v>
      </c>
      <c r="I5235" s="1648"/>
      <c r="J5235" s="1650">
        <v>199726051578</v>
      </c>
    </row>
    <row r="5236" spans="1:10">
      <c r="A5236" s="13" t="s">
        <v>2834</v>
      </c>
      <c r="B5236" s="13" t="s">
        <v>1223</v>
      </c>
      <c r="C5236" s="13" t="s">
        <v>5003</v>
      </c>
      <c r="D5236" s="1608">
        <v>378.03</v>
      </c>
      <c r="E5236" s="210">
        <f>VLOOKUP(A5236,'Lead Sheet'!A:B,2,0)</f>
        <v>0</v>
      </c>
      <c r="F5236" s="1608">
        <f t="shared" si="81"/>
        <v>0</v>
      </c>
      <c r="G5236" s="1648">
        <v>15</v>
      </c>
      <c r="H5236" s="1648">
        <v>60</v>
      </c>
      <c r="I5236" s="1648"/>
      <c r="J5236" s="1650">
        <v>199726051585</v>
      </c>
    </row>
    <row r="5237" spans="1:10">
      <c r="A5237" s="13" t="s">
        <v>2834</v>
      </c>
      <c r="B5237" s="13" t="s">
        <v>1224</v>
      </c>
      <c r="C5237" s="13" t="s">
        <v>5004</v>
      </c>
      <c r="D5237" s="1608">
        <v>451.33</v>
      </c>
      <c r="E5237" s="210">
        <f>VLOOKUP(A5237,'Lead Sheet'!A:B,2,0)</f>
        <v>0</v>
      </c>
      <c r="F5237" s="1608">
        <f t="shared" si="81"/>
        <v>0</v>
      </c>
      <c r="G5237" s="1648">
        <v>10</v>
      </c>
      <c r="H5237" s="1648">
        <v>60</v>
      </c>
      <c r="I5237" s="1648"/>
      <c r="J5237" s="1650">
        <v>199726051592</v>
      </c>
    </row>
    <row r="5238" spans="1:10">
      <c r="A5238" s="13" t="s">
        <v>2834</v>
      </c>
      <c r="B5238" s="13" t="s">
        <v>1225</v>
      </c>
      <c r="C5238" s="13" t="s">
        <v>5005</v>
      </c>
      <c r="D5238" s="1608">
        <v>496.54</v>
      </c>
      <c r="E5238" s="210">
        <f>VLOOKUP(A5238,'Lead Sheet'!A:B,2,0)</f>
        <v>0</v>
      </c>
      <c r="F5238" s="1608">
        <f t="shared" si="81"/>
        <v>0</v>
      </c>
      <c r="G5238" s="1648">
        <v>10</v>
      </c>
      <c r="H5238" s="1648">
        <v>60</v>
      </c>
      <c r="I5238" s="1648"/>
      <c r="J5238" s="1650">
        <v>199726051608</v>
      </c>
    </row>
    <row r="5239" spans="1:10">
      <c r="A5239" s="13" t="s">
        <v>2834</v>
      </c>
      <c r="B5239" s="13" t="s">
        <v>1226</v>
      </c>
      <c r="C5239" s="13" t="s">
        <v>5006</v>
      </c>
      <c r="D5239" s="1608">
        <v>658.89</v>
      </c>
      <c r="E5239" s="210">
        <f>VLOOKUP(A5239,'Lead Sheet'!A:B,2,0)</f>
        <v>0</v>
      </c>
      <c r="F5239" s="1608">
        <f t="shared" si="81"/>
        <v>0</v>
      </c>
      <c r="G5239" s="1648">
        <v>12</v>
      </c>
      <c r="H5239" s="1648">
        <v>48</v>
      </c>
      <c r="I5239" s="1648"/>
      <c r="J5239" s="1650">
        <v>199726051615</v>
      </c>
    </row>
    <row r="5240" spans="1:10">
      <c r="A5240" s="13" t="s">
        <v>2834</v>
      </c>
      <c r="B5240" s="13" t="s">
        <v>1227</v>
      </c>
      <c r="C5240" s="13" t="s">
        <v>5007</v>
      </c>
      <c r="D5240" s="1608">
        <v>658.89</v>
      </c>
      <c r="E5240" s="210">
        <f>VLOOKUP(A5240,'Lead Sheet'!A:B,2,0)</f>
        <v>0</v>
      </c>
      <c r="F5240" s="1608">
        <f t="shared" si="81"/>
        <v>0</v>
      </c>
      <c r="G5240" s="1648">
        <v>12</v>
      </c>
      <c r="H5240" s="1648">
        <v>48</v>
      </c>
      <c r="I5240" s="1648"/>
      <c r="J5240" s="1650">
        <v>199726051622</v>
      </c>
    </row>
    <row r="5241" spans="1:10">
      <c r="A5241" s="13" t="s">
        <v>2834</v>
      </c>
      <c r="B5241" s="13" t="s">
        <v>1228</v>
      </c>
      <c r="C5241" s="13" t="s">
        <v>5008</v>
      </c>
      <c r="D5241" s="1608">
        <v>767.66</v>
      </c>
      <c r="E5241" s="210">
        <f>VLOOKUP(A5241,'Lead Sheet'!A:B,2,0)</f>
        <v>0</v>
      </c>
      <c r="F5241" s="1608">
        <f t="shared" si="81"/>
        <v>0</v>
      </c>
      <c r="G5241" s="1648">
        <v>8</v>
      </c>
      <c r="H5241" s="1648">
        <v>32</v>
      </c>
      <c r="I5241" s="1648"/>
      <c r="J5241" s="1650">
        <v>199726051653</v>
      </c>
    </row>
    <row r="5242" spans="1:10">
      <c r="A5242" s="13" t="s">
        <v>2834</v>
      </c>
      <c r="B5242" s="13" t="s">
        <v>1229</v>
      </c>
      <c r="C5242" s="13" t="s">
        <v>5009</v>
      </c>
      <c r="D5242" s="1608">
        <v>1039.67</v>
      </c>
      <c r="E5242" s="210">
        <f>VLOOKUP(A5242,'Lead Sheet'!A:B,2,0)</f>
        <v>0</v>
      </c>
      <c r="F5242" s="1608">
        <f t="shared" si="81"/>
        <v>0</v>
      </c>
      <c r="G5242" s="1648">
        <v>8</v>
      </c>
      <c r="H5242" s="1648">
        <v>32</v>
      </c>
      <c r="I5242" s="1648"/>
      <c r="J5242" s="1650">
        <v>199726051660</v>
      </c>
    </row>
    <row r="5243" spans="1:10">
      <c r="A5243" s="13" t="s">
        <v>2834</v>
      </c>
      <c r="B5243" s="13" t="s">
        <v>1230</v>
      </c>
      <c r="C5243" s="13" t="s">
        <v>5010</v>
      </c>
      <c r="D5243" s="1608">
        <v>1514.05</v>
      </c>
      <c r="E5243" s="210">
        <f>VLOOKUP(A5243,'Lead Sheet'!A:B,2,0)</f>
        <v>0</v>
      </c>
      <c r="F5243" s="1608">
        <f t="shared" si="81"/>
        <v>0</v>
      </c>
      <c r="G5243" s="1648">
        <v>6</v>
      </c>
      <c r="H5243" s="1648">
        <v>18</v>
      </c>
      <c r="I5243" s="1648"/>
      <c r="J5243" s="1650">
        <v>199726051707</v>
      </c>
    </row>
    <row r="5244" spans="1:10">
      <c r="A5244" s="13" t="s">
        <v>2834</v>
      </c>
      <c r="B5244" s="13" t="s">
        <v>1231</v>
      </c>
      <c r="C5244" s="13" t="s">
        <v>5011</v>
      </c>
      <c r="D5244" s="1608">
        <v>1197.93</v>
      </c>
      <c r="E5244" s="210">
        <f>VLOOKUP(A5244,'Lead Sheet'!A:B,2,0)</f>
        <v>0</v>
      </c>
      <c r="F5244" s="1608">
        <f t="shared" si="81"/>
        <v>0</v>
      </c>
      <c r="G5244" s="1648">
        <v>6</v>
      </c>
      <c r="H5244" s="1648">
        <v>18</v>
      </c>
      <c r="I5244" s="1648"/>
      <c r="J5244" s="1650">
        <v>199726051714</v>
      </c>
    </row>
    <row r="5245" spans="1:10">
      <c r="A5245" s="13" t="s">
        <v>2834</v>
      </c>
      <c r="B5245" s="13" t="s">
        <v>1232</v>
      </c>
      <c r="C5245" s="13" t="s">
        <v>5012</v>
      </c>
      <c r="D5245" s="1608">
        <v>1865.26</v>
      </c>
      <c r="E5245" s="210">
        <f>VLOOKUP(A5245,'Lead Sheet'!A:B,2,0)</f>
        <v>0</v>
      </c>
      <c r="F5245" s="1608">
        <f t="shared" si="81"/>
        <v>0</v>
      </c>
      <c r="G5245" s="1648">
        <v>3</v>
      </c>
      <c r="H5245" s="1648">
        <v>12</v>
      </c>
      <c r="I5245" s="1648"/>
      <c r="J5245" s="1650">
        <v>199726051721</v>
      </c>
    </row>
    <row r="5246" spans="1:10">
      <c r="A5246" s="13" t="s">
        <v>2834</v>
      </c>
      <c r="B5246" s="13" t="s">
        <v>1233</v>
      </c>
      <c r="C5246" s="13" t="s">
        <v>5013</v>
      </c>
      <c r="D5246" s="1608">
        <v>4956.9799999999996</v>
      </c>
      <c r="E5246" s="210">
        <f>VLOOKUP(A5246,'Lead Sheet'!A:B,2,0)</f>
        <v>0</v>
      </c>
      <c r="F5246" s="1608">
        <f t="shared" si="81"/>
        <v>0</v>
      </c>
      <c r="G5246" s="1648">
        <v>1</v>
      </c>
      <c r="H5246" s="1648">
        <v>8</v>
      </c>
      <c r="I5246" s="1648"/>
      <c r="J5246" s="1650">
        <v>199726051738</v>
      </c>
    </row>
    <row r="5247" spans="1:10">
      <c r="A5247" s="13" t="s">
        <v>2834</v>
      </c>
      <c r="B5247" s="13" t="s">
        <v>1234</v>
      </c>
      <c r="C5247" s="13" t="s">
        <v>5014</v>
      </c>
      <c r="D5247" s="1608">
        <v>4956.9799999999996</v>
      </c>
      <c r="E5247" s="210">
        <f>VLOOKUP(A5247,'Lead Sheet'!A:B,2,0)</f>
        <v>0</v>
      </c>
      <c r="F5247" s="1608">
        <f t="shared" si="81"/>
        <v>0</v>
      </c>
      <c r="G5247" s="1648">
        <v>2</v>
      </c>
      <c r="H5247" s="1648">
        <v>4</v>
      </c>
      <c r="I5247" s="1648"/>
      <c r="J5247" s="1650">
        <v>199726051745</v>
      </c>
    </row>
    <row r="5248" spans="1:10">
      <c r="A5248" s="13" t="s">
        <v>2834</v>
      </c>
      <c r="B5248" s="13" t="s">
        <v>1235</v>
      </c>
      <c r="C5248" s="13" t="s">
        <v>5015</v>
      </c>
      <c r="D5248" s="1608">
        <v>4956.9799999999996</v>
      </c>
      <c r="E5248" s="210">
        <f>VLOOKUP(A5248,'Lead Sheet'!A:B,2,0)</f>
        <v>0</v>
      </c>
      <c r="F5248" s="1608">
        <f t="shared" si="81"/>
        <v>0</v>
      </c>
      <c r="G5248" s="1648">
        <v>2</v>
      </c>
      <c r="H5248" s="1648">
        <v>4</v>
      </c>
      <c r="I5248" s="1648"/>
      <c r="J5248" s="1650">
        <v>199726051752</v>
      </c>
    </row>
    <row r="5249" spans="1:10">
      <c r="A5249" s="13" t="s">
        <v>2834</v>
      </c>
      <c r="B5249" s="13" t="s">
        <v>1236</v>
      </c>
      <c r="C5249" s="13" t="s">
        <v>5048</v>
      </c>
      <c r="D5249" s="1608">
        <v>84.06</v>
      </c>
      <c r="E5249" s="210">
        <f>VLOOKUP(A5249,'Lead Sheet'!A:B,2,0)</f>
        <v>0</v>
      </c>
      <c r="F5249" s="1608">
        <f t="shared" si="81"/>
        <v>0</v>
      </c>
      <c r="G5249" s="1648">
        <v>40</v>
      </c>
      <c r="H5249" s="1648">
        <v>480</v>
      </c>
      <c r="I5249" s="1648"/>
      <c r="J5249" s="1650">
        <v>199726051769</v>
      </c>
    </row>
    <row r="5250" spans="1:10">
      <c r="A5250" s="13" t="s">
        <v>2834</v>
      </c>
      <c r="B5250" s="13" t="s">
        <v>1237</v>
      </c>
      <c r="C5250" s="13" t="s">
        <v>5049</v>
      </c>
      <c r="D5250" s="1608">
        <v>95.32</v>
      </c>
      <c r="E5250" s="210">
        <f>VLOOKUP(A5250,'Lead Sheet'!A:B,2,0)</f>
        <v>0</v>
      </c>
      <c r="F5250" s="1608">
        <f t="shared" si="81"/>
        <v>0</v>
      </c>
      <c r="G5250" s="1648">
        <v>30</v>
      </c>
      <c r="H5250" s="1648">
        <v>360</v>
      </c>
      <c r="I5250" s="1648"/>
      <c r="J5250" s="1650">
        <v>199726051776</v>
      </c>
    </row>
    <row r="5251" spans="1:10">
      <c r="A5251" s="13" t="s">
        <v>2834</v>
      </c>
      <c r="B5251" s="13" t="s">
        <v>1238</v>
      </c>
      <c r="C5251" s="13" t="s">
        <v>5050</v>
      </c>
      <c r="D5251" s="1608">
        <v>139.84</v>
      </c>
      <c r="E5251" s="210">
        <f>VLOOKUP(A5251,'Lead Sheet'!A:B,2,0)</f>
        <v>0</v>
      </c>
      <c r="F5251" s="1608">
        <f t="shared" ref="F5251:F5314" si="82">IFERROR(D5251*E5251,"NET")</f>
        <v>0</v>
      </c>
      <c r="G5251" s="1648">
        <v>20</v>
      </c>
      <c r="H5251" s="1648">
        <v>240</v>
      </c>
      <c r="I5251" s="1648"/>
      <c r="J5251" s="1650">
        <v>199726051783</v>
      </c>
    </row>
    <row r="5252" spans="1:10">
      <c r="A5252" s="13" t="s">
        <v>2834</v>
      </c>
      <c r="B5252" s="13" t="s">
        <v>1239</v>
      </c>
      <c r="C5252" s="13" t="s">
        <v>5051</v>
      </c>
      <c r="D5252" s="1608">
        <v>167.12</v>
      </c>
      <c r="E5252" s="210">
        <f>VLOOKUP(A5252,'Lead Sheet'!A:B,2,0)</f>
        <v>0</v>
      </c>
      <c r="F5252" s="1608">
        <f t="shared" si="82"/>
        <v>0</v>
      </c>
      <c r="G5252" s="1648">
        <v>50</v>
      </c>
      <c r="H5252" s="1648">
        <v>200</v>
      </c>
      <c r="I5252" s="1648"/>
      <c r="J5252" s="1650">
        <v>199726051790</v>
      </c>
    </row>
    <row r="5253" spans="1:10">
      <c r="A5253" s="13" t="s">
        <v>2834</v>
      </c>
      <c r="B5253" s="13" t="s">
        <v>1240</v>
      </c>
      <c r="C5253" s="13" t="s">
        <v>5052</v>
      </c>
      <c r="D5253" s="1608">
        <v>228.73</v>
      </c>
      <c r="E5253" s="210">
        <f>VLOOKUP(A5253,'Lead Sheet'!A:B,2,0)</f>
        <v>0</v>
      </c>
      <c r="F5253" s="1608">
        <f t="shared" si="82"/>
        <v>0</v>
      </c>
      <c r="G5253" s="1648">
        <v>25</v>
      </c>
      <c r="H5253" s="1648">
        <v>100</v>
      </c>
      <c r="I5253" s="1648"/>
      <c r="J5253" s="1650">
        <v>199726051806</v>
      </c>
    </row>
    <row r="5254" spans="1:10">
      <c r="A5254" s="13" t="s">
        <v>2834</v>
      </c>
      <c r="B5254" s="13" t="s">
        <v>1241</v>
      </c>
      <c r="C5254" s="13" t="s">
        <v>5053</v>
      </c>
      <c r="D5254" s="1608">
        <v>271.35000000000002</v>
      </c>
      <c r="E5254" s="210">
        <f>VLOOKUP(A5254,'Lead Sheet'!A:B,2,0)</f>
        <v>0</v>
      </c>
      <c r="F5254" s="1608">
        <f t="shared" si="82"/>
        <v>0</v>
      </c>
      <c r="G5254" s="1648">
        <v>15</v>
      </c>
      <c r="H5254" s="1648">
        <v>60</v>
      </c>
      <c r="I5254" s="1648"/>
      <c r="J5254" s="1650">
        <v>199726051813</v>
      </c>
    </row>
    <row r="5255" spans="1:10">
      <c r="A5255" s="13" t="s">
        <v>2834</v>
      </c>
      <c r="B5255" s="13" t="s">
        <v>1242</v>
      </c>
      <c r="C5255" s="13" t="s">
        <v>5054</v>
      </c>
      <c r="D5255" s="1608">
        <v>380.48</v>
      </c>
      <c r="E5255" s="210">
        <f>VLOOKUP(A5255,'Lead Sheet'!A:B,2,0)</f>
        <v>0</v>
      </c>
      <c r="F5255" s="1608">
        <f t="shared" si="82"/>
        <v>0</v>
      </c>
      <c r="G5255" s="1648">
        <v>10</v>
      </c>
      <c r="H5255" s="1648">
        <v>80</v>
      </c>
      <c r="I5255" s="1648"/>
      <c r="J5255" s="1650">
        <v>199726051820</v>
      </c>
    </row>
    <row r="5256" spans="1:10">
      <c r="A5256" s="13" t="s">
        <v>2834</v>
      </c>
      <c r="B5256" s="13" t="s">
        <v>1243</v>
      </c>
      <c r="C5256" s="13" t="s">
        <v>5055</v>
      </c>
      <c r="D5256" s="1608">
        <v>526.41999999999996</v>
      </c>
      <c r="E5256" s="210">
        <f>VLOOKUP(A5256,'Lead Sheet'!A:B,2,0)</f>
        <v>0</v>
      </c>
      <c r="F5256" s="1608">
        <f t="shared" si="82"/>
        <v>0</v>
      </c>
      <c r="G5256" s="1648">
        <v>6</v>
      </c>
      <c r="H5256" s="1648">
        <v>48</v>
      </c>
      <c r="I5256" s="1648"/>
      <c r="J5256" s="1650">
        <v>199726051837</v>
      </c>
    </row>
    <row r="5257" spans="1:10">
      <c r="A5257" s="13" t="s">
        <v>2834</v>
      </c>
      <c r="B5257" s="13" t="s">
        <v>1244</v>
      </c>
      <c r="C5257" s="13" t="s">
        <v>5056</v>
      </c>
      <c r="D5257" s="1608">
        <v>1570.73</v>
      </c>
      <c r="E5257" s="210">
        <f>VLOOKUP(A5257,'Lead Sheet'!A:B,2,0)</f>
        <v>0</v>
      </c>
      <c r="F5257" s="1608">
        <f t="shared" si="82"/>
        <v>0</v>
      </c>
      <c r="G5257" s="1648">
        <v>6</v>
      </c>
      <c r="H5257" s="1648">
        <v>24</v>
      </c>
      <c r="I5257" s="1648"/>
      <c r="J5257" s="1650">
        <v>199726051844</v>
      </c>
    </row>
    <row r="5258" spans="1:10">
      <c r="A5258" s="13" t="s">
        <v>2834</v>
      </c>
      <c r="B5258" s="13" t="s">
        <v>1245</v>
      </c>
      <c r="C5258" s="13" t="s">
        <v>5057</v>
      </c>
      <c r="D5258" s="1608">
        <v>2063.34</v>
      </c>
      <c r="E5258" s="210">
        <f>VLOOKUP(A5258,'Lead Sheet'!A:B,2,0)</f>
        <v>0</v>
      </c>
      <c r="F5258" s="1608">
        <f t="shared" si="82"/>
        <v>0</v>
      </c>
      <c r="G5258" s="1648">
        <v>3</v>
      </c>
      <c r="H5258" s="1648">
        <v>12</v>
      </c>
      <c r="I5258" s="1648"/>
      <c r="J5258" s="1650">
        <v>199726051851</v>
      </c>
    </row>
    <row r="5259" spans="1:10">
      <c r="A5259" s="13" t="s">
        <v>10456</v>
      </c>
      <c r="B5259" s="13" t="s">
        <v>10458</v>
      </c>
      <c r="C5259" s="13" t="s">
        <v>10572</v>
      </c>
      <c r="D5259" s="1608">
        <v>8.6199999999999992</v>
      </c>
      <c r="E5259" s="210">
        <f>VLOOKUP(A5259,'Lead Sheet'!A:B,2,0)</f>
        <v>0</v>
      </c>
      <c r="F5259" s="1608">
        <f t="shared" si="82"/>
        <v>0</v>
      </c>
      <c r="G5259" s="1648">
        <v>25</v>
      </c>
      <c r="H5259" s="1648">
        <v>300</v>
      </c>
      <c r="I5259" s="1648"/>
      <c r="J5259" s="1650">
        <v>199726051868</v>
      </c>
    </row>
    <row r="5260" spans="1:10">
      <c r="A5260" s="13" t="s">
        <v>10456</v>
      </c>
      <c r="B5260" s="13" t="s">
        <v>10459</v>
      </c>
      <c r="C5260" s="13" t="s">
        <v>10573</v>
      </c>
      <c r="D5260" s="1608">
        <v>9.83</v>
      </c>
      <c r="E5260" s="210">
        <f>VLOOKUP(A5260,'Lead Sheet'!A:B,2,0)</f>
        <v>0</v>
      </c>
      <c r="F5260" s="1608">
        <f t="shared" si="82"/>
        <v>0</v>
      </c>
      <c r="G5260" s="1648">
        <v>25</v>
      </c>
      <c r="H5260" s="1648">
        <v>300</v>
      </c>
      <c r="I5260" s="1648"/>
      <c r="J5260" s="1650">
        <v>199726051875</v>
      </c>
    </row>
    <row r="5261" spans="1:10">
      <c r="A5261" s="13" t="s">
        <v>10456</v>
      </c>
      <c r="B5261" s="13" t="s">
        <v>10460</v>
      </c>
      <c r="C5261" s="13" t="s">
        <v>10574</v>
      </c>
      <c r="D5261" s="1608">
        <v>9.83</v>
      </c>
      <c r="E5261" s="210">
        <f>VLOOKUP(A5261,'Lead Sheet'!A:B,2,0)</f>
        <v>0</v>
      </c>
      <c r="F5261" s="1608">
        <f t="shared" si="82"/>
        <v>0</v>
      </c>
      <c r="G5261" s="1648">
        <v>25</v>
      </c>
      <c r="H5261" s="1648">
        <v>300</v>
      </c>
      <c r="I5261" s="1648"/>
      <c r="J5261" s="1650">
        <v>199726051882</v>
      </c>
    </row>
    <row r="5262" spans="1:10">
      <c r="A5262" s="13" t="s">
        <v>10456</v>
      </c>
      <c r="B5262" s="13" t="s">
        <v>10461</v>
      </c>
      <c r="C5262" s="13" t="s">
        <v>10575</v>
      </c>
      <c r="D5262" s="1608">
        <v>11.37</v>
      </c>
      <c r="E5262" s="210">
        <f>VLOOKUP(A5262,'Lead Sheet'!A:B,2,0)</f>
        <v>0</v>
      </c>
      <c r="F5262" s="1608">
        <f t="shared" si="82"/>
        <v>0</v>
      </c>
      <c r="G5262" s="1648">
        <v>25</v>
      </c>
      <c r="H5262" s="1648">
        <v>300</v>
      </c>
      <c r="I5262" s="1648"/>
      <c r="J5262" s="1650">
        <v>199726051899</v>
      </c>
    </row>
    <row r="5263" spans="1:10">
      <c r="A5263" s="13" t="s">
        <v>10456</v>
      </c>
      <c r="B5263" s="13" t="s">
        <v>10462</v>
      </c>
      <c r="C5263" s="13" t="s">
        <v>10576</v>
      </c>
      <c r="D5263" s="1608">
        <v>11.37</v>
      </c>
      <c r="E5263" s="210">
        <f>VLOOKUP(A5263,'Lead Sheet'!A:B,2,0)</f>
        <v>0</v>
      </c>
      <c r="F5263" s="1608">
        <f t="shared" si="82"/>
        <v>0</v>
      </c>
      <c r="G5263" s="1648">
        <v>25</v>
      </c>
      <c r="H5263" s="1648">
        <v>300</v>
      </c>
      <c r="I5263" s="1648"/>
      <c r="J5263" s="1650">
        <v>199726051905</v>
      </c>
    </row>
    <row r="5264" spans="1:10">
      <c r="A5264" s="13" t="s">
        <v>10456</v>
      </c>
      <c r="B5264" s="13" t="s">
        <v>10463</v>
      </c>
      <c r="C5264" s="13" t="s">
        <v>10577</v>
      </c>
      <c r="D5264" s="1608">
        <v>14.79</v>
      </c>
      <c r="E5264" s="210">
        <f>VLOOKUP(A5264,'Lead Sheet'!A:B,2,0)</f>
        <v>0</v>
      </c>
      <c r="F5264" s="1608">
        <f t="shared" si="82"/>
        <v>0</v>
      </c>
      <c r="G5264" s="1648">
        <v>25</v>
      </c>
      <c r="H5264" s="1648">
        <v>300</v>
      </c>
      <c r="I5264" s="1648"/>
      <c r="J5264" s="1650">
        <v>199726051912</v>
      </c>
    </row>
    <row r="5265" spans="1:10">
      <c r="A5265" s="13" t="s">
        <v>10456</v>
      </c>
      <c r="B5265" s="13" t="s">
        <v>10464</v>
      </c>
      <c r="C5265" s="13" t="s">
        <v>10578</v>
      </c>
      <c r="D5265" s="1608">
        <v>14.79</v>
      </c>
      <c r="E5265" s="210">
        <f>VLOOKUP(A5265,'Lead Sheet'!A:B,2,0)</f>
        <v>0</v>
      </c>
      <c r="F5265" s="1608">
        <f t="shared" si="82"/>
        <v>0</v>
      </c>
      <c r="G5265" s="1648">
        <v>25</v>
      </c>
      <c r="H5265" s="1648">
        <v>300</v>
      </c>
      <c r="I5265" s="1648"/>
      <c r="J5265" s="1650">
        <v>199726051929</v>
      </c>
    </row>
    <row r="5266" spans="1:10">
      <c r="A5266" s="13" t="s">
        <v>10456</v>
      </c>
      <c r="B5266" s="13" t="s">
        <v>10465</v>
      </c>
      <c r="C5266" s="13" t="s">
        <v>10579</v>
      </c>
      <c r="D5266" s="1608">
        <v>26.97</v>
      </c>
      <c r="E5266" s="210">
        <f>VLOOKUP(A5266,'Lead Sheet'!A:B,2,0)</f>
        <v>0</v>
      </c>
      <c r="F5266" s="1608">
        <f t="shared" si="82"/>
        <v>0</v>
      </c>
      <c r="G5266" s="1648">
        <v>25</v>
      </c>
      <c r="H5266" s="1648">
        <v>200</v>
      </c>
      <c r="I5266" s="1648"/>
      <c r="J5266" s="1650">
        <v>199726051936</v>
      </c>
    </row>
    <row r="5267" spans="1:10">
      <c r="A5267" s="13" t="s">
        <v>10456</v>
      </c>
      <c r="B5267" s="13" t="s">
        <v>10466</v>
      </c>
      <c r="C5267" s="13" t="s">
        <v>10580</v>
      </c>
      <c r="D5267" s="1608">
        <v>26.97</v>
      </c>
      <c r="E5267" s="210">
        <f>VLOOKUP(A5267,'Lead Sheet'!A:B,2,0)</f>
        <v>0</v>
      </c>
      <c r="F5267" s="1608">
        <f t="shared" si="82"/>
        <v>0</v>
      </c>
      <c r="G5267" s="1648">
        <v>25</v>
      </c>
      <c r="H5267" s="1648">
        <v>200</v>
      </c>
      <c r="I5267" s="1648"/>
      <c r="J5267" s="1650">
        <v>199726051943</v>
      </c>
    </row>
    <row r="5268" spans="1:10">
      <c r="A5268" s="13" t="s">
        <v>10456</v>
      </c>
      <c r="B5268" s="13" t="s">
        <v>10467</v>
      </c>
      <c r="C5268" s="13" t="s">
        <v>10581</v>
      </c>
      <c r="D5268" s="1608">
        <v>29.37</v>
      </c>
      <c r="E5268" s="210">
        <f>VLOOKUP(A5268,'Lead Sheet'!A:B,2,0)</f>
        <v>0</v>
      </c>
      <c r="F5268" s="1608">
        <f t="shared" si="82"/>
        <v>0</v>
      </c>
      <c r="G5268" s="1648">
        <v>25</v>
      </c>
      <c r="H5268" s="1648">
        <v>200</v>
      </c>
      <c r="I5268" s="1648"/>
      <c r="J5268" s="1650">
        <v>199726051950</v>
      </c>
    </row>
    <row r="5269" spans="1:10">
      <c r="A5269" s="13" t="s">
        <v>10456</v>
      </c>
      <c r="B5269" s="13" t="s">
        <v>10468</v>
      </c>
      <c r="C5269" s="13" t="s">
        <v>10582</v>
      </c>
      <c r="D5269" s="1608">
        <v>29.37</v>
      </c>
      <c r="E5269" s="210">
        <f>VLOOKUP(A5269,'Lead Sheet'!A:B,2,0)</f>
        <v>0</v>
      </c>
      <c r="F5269" s="1608">
        <f t="shared" si="82"/>
        <v>0</v>
      </c>
      <c r="G5269" s="1648">
        <v>25</v>
      </c>
      <c r="H5269" s="1648">
        <v>200</v>
      </c>
      <c r="I5269" s="1648"/>
      <c r="J5269" s="1650">
        <v>199726051967</v>
      </c>
    </row>
    <row r="5270" spans="1:10">
      <c r="A5270" s="13" t="s">
        <v>10456</v>
      </c>
      <c r="B5270" s="13" t="s">
        <v>10469</v>
      </c>
      <c r="C5270" s="13" t="s">
        <v>10583</v>
      </c>
      <c r="D5270" s="1608">
        <v>9.15</v>
      </c>
      <c r="E5270" s="210">
        <f>VLOOKUP(A5270,'Lead Sheet'!A:B,2,0)</f>
        <v>0</v>
      </c>
      <c r="F5270" s="1608">
        <f t="shared" si="82"/>
        <v>0</v>
      </c>
      <c r="G5270" s="1648">
        <v>25</v>
      </c>
      <c r="H5270" s="1648">
        <v>300</v>
      </c>
      <c r="I5270" s="1648"/>
      <c r="J5270" s="1650">
        <v>199726051974</v>
      </c>
    </row>
    <row r="5271" spans="1:10">
      <c r="A5271" s="13" t="s">
        <v>10456</v>
      </c>
      <c r="B5271" s="13" t="s">
        <v>10470</v>
      </c>
      <c r="C5271" s="13" t="s">
        <v>10584</v>
      </c>
      <c r="D5271" s="1608">
        <v>10.65</v>
      </c>
      <c r="E5271" s="210">
        <f>VLOOKUP(A5271,'Lead Sheet'!A:B,2,0)</f>
        <v>0</v>
      </c>
      <c r="F5271" s="1608">
        <f t="shared" si="82"/>
        <v>0</v>
      </c>
      <c r="G5271" s="1648">
        <v>25</v>
      </c>
      <c r="H5271" s="1648">
        <v>300</v>
      </c>
      <c r="I5271" s="1648"/>
      <c r="J5271" s="1650">
        <v>199726051981</v>
      </c>
    </row>
    <row r="5272" spans="1:10">
      <c r="A5272" s="13" t="s">
        <v>10456</v>
      </c>
      <c r="B5272" s="13" t="s">
        <v>10471</v>
      </c>
      <c r="C5272" s="13" t="s">
        <v>10585</v>
      </c>
      <c r="D5272" s="1608">
        <v>10.65</v>
      </c>
      <c r="E5272" s="210">
        <f>VLOOKUP(A5272,'Lead Sheet'!A:B,2,0)</f>
        <v>0</v>
      </c>
      <c r="F5272" s="1608">
        <f t="shared" si="82"/>
        <v>0</v>
      </c>
      <c r="G5272" s="1648">
        <v>25</v>
      </c>
      <c r="H5272" s="1648">
        <v>300</v>
      </c>
      <c r="I5272" s="1648"/>
      <c r="J5272" s="1650">
        <v>199726051998</v>
      </c>
    </row>
    <row r="5273" spans="1:10">
      <c r="A5273" s="13" t="s">
        <v>10456</v>
      </c>
      <c r="B5273" s="13" t="s">
        <v>10472</v>
      </c>
      <c r="C5273" s="13" t="s">
        <v>10586</v>
      </c>
      <c r="D5273" s="1608">
        <v>13.88</v>
      </c>
      <c r="E5273" s="210">
        <f>VLOOKUP(A5273,'Lead Sheet'!A:B,2,0)</f>
        <v>0</v>
      </c>
      <c r="F5273" s="1608">
        <f t="shared" si="82"/>
        <v>0</v>
      </c>
      <c r="G5273" s="1648">
        <v>25</v>
      </c>
      <c r="H5273" s="1648">
        <v>300</v>
      </c>
      <c r="I5273" s="1648"/>
      <c r="J5273" s="1650">
        <v>199726052001</v>
      </c>
    </row>
    <row r="5274" spans="1:10">
      <c r="A5274" s="13" t="s">
        <v>10456</v>
      </c>
      <c r="B5274" s="13" t="s">
        <v>10473</v>
      </c>
      <c r="C5274" s="13" t="s">
        <v>10587</v>
      </c>
      <c r="D5274" s="1608">
        <v>13.88</v>
      </c>
      <c r="E5274" s="210">
        <f>VLOOKUP(A5274,'Lead Sheet'!A:B,2,0)</f>
        <v>0</v>
      </c>
      <c r="F5274" s="1608">
        <f t="shared" si="82"/>
        <v>0</v>
      </c>
      <c r="G5274" s="1648">
        <v>25</v>
      </c>
      <c r="H5274" s="1648">
        <v>300</v>
      </c>
      <c r="I5274" s="1648"/>
      <c r="J5274" s="1650">
        <v>199726052018</v>
      </c>
    </row>
    <row r="5275" spans="1:10">
      <c r="A5275" s="13" t="s">
        <v>10456</v>
      </c>
      <c r="B5275" s="13" t="s">
        <v>10474</v>
      </c>
      <c r="C5275" s="13" t="s">
        <v>10588</v>
      </c>
      <c r="D5275" s="1608">
        <v>15.13</v>
      </c>
      <c r="E5275" s="210">
        <f>VLOOKUP(A5275,'Lead Sheet'!A:B,2,0)</f>
        <v>0</v>
      </c>
      <c r="F5275" s="1608">
        <f t="shared" si="82"/>
        <v>0</v>
      </c>
      <c r="G5275" s="1648">
        <v>25</v>
      </c>
      <c r="H5275" s="1648">
        <v>200</v>
      </c>
      <c r="I5275" s="1648"/>
      <c r="J5275" s="1650">
        <v>199726052025</v>
      </c>
    </row>
    <row r="5276" spans="1:10">
      <c r="A5276" s="13" t="s">
        <v>10456</v>
      </c>
      <c r="B5276" s="13" t="s">
        <v>10475</v>
      </c>
      <c r="C5276" s="13" t="s">
        <v>10589</v>
      </c>
      <c r="D5276" s="1608">
        <v>15.13</v>
      </c>
      <c r="E5276" s="210">
        <f>VLOOKUP(A5276,'Lead Sheet'!A:B,2,0)</f>
        <v>0</v>
      </c>
      <c r="F5276" s="1608">
        <f t="shared" si="82"/>
        <v>0</v>
      </c>
      <c r="G5276" s="1648">
        <v>25</v>
      </c>
      <c r="H5276" s="1648">
        <v>200</v>
      </c>
      <c r="I5276" s="1648"/>
      <c r="J5276" s="1650">
        <v>199726052032</v>
      </c>
    </row>
    <row r="5277" spans="1:10">
      <c r="A5277" s="13" t="s">
        <v>10456</v>
      </c>
      <c r="B5277" s="13" t="s">
        <v>10476</v>
      </c>
      <c r="C5277" s="13" t="s">
        <v>10590</v>
      </c>
      <c r="D5277" s="1608">
        <v>23.92</v>
      </c>
      <c r="E5277" s="210">
        <f>VLOOKUP(A5277,'Lead Sheet'!A:B,2,0)</f>
        <v>0</v>
      </c>
      <c r="F5277" s="1608">
        <f t="shared" si="82"/>
        <v>0</v>
      </c>
      <c r="G5277" s="1648">
        <v>25</v>
      </c>
      <c r="H5277" s="1648">
        <v>150</v>
      </c>
      <c r="I5277" s="1648"/>
      <c r="J5277" s="1650">
        <v>199726052049</v>
      </c>
    </row>
    <row r="5278" spans="1:10">
      <c r="A5278" s="13" t="s">
        <v>10456</v>
      </c>
      <c r="B5278" s="13" t="s">
        <v>10477</v>
      </c>
      <c r="C5278" s="13" t="s">
        <v>10591</v>
      </c>
      <c r="D5278" s="1608">
        <v>23.92</v>
      </c>
      <c r="E5278" s="210">
        <f>VLOOKUP(A5278,'Lead Sheet'!A:B,2,0)</f>
        <v>0</v>
      </c>
      <c r="F5278" s="1608">
        <f t="shared" si="82"/>
        <v>0</v>
      </c>
      <c r="G5278" s="1648">
        <v>25</v>
      </c>
      <c r="H5278" s="1648">
        <v>150</v>
      </c>
      <c r="I5278" s="1648"/>
      <c r="J5278" s="1650">
        <v>199726052056</v>
      </c>
    </row>
    <row r="5279" spans="1:10">
      <c r="A5279" s="13" t="s">
        <v>10456</v>
      </c>
      <c r="B5279" s="13" t="s">
        <v>10478</v>
      </c>
      <c r="C5279" s="13" t="s">
        <v>10592</v>
      </c>
      <c r="D5279" s="1608">
        <v>27.17</v>
      </c>
      <c r="E5279" s="210">
        <f>VLOOKUP(A5279,'Lead Sheet'!A:B,2,0)</f>
        <v>0</v>
      </c>
      <c r="F5279" s="1608">
        <f t="shared" si="82"/>
        <v>0</v>
      </c>
      <c r="G5279" s="1648">
        <v>25</v>
      </c>
      <c r="H5279" s="1648">
        <v>150</v>
      </c>
      <c r="I5279" s="1648"/>
      <c r="J5279" s="1650">
        <v>199726052063</v>
      </c>
    </row>
    <row r="5280" spans="1:10">
      <c r="A5280" s="13" t="s">
        <v>10456</v>
      </c>
      <c r="B5280" s="13" t="s">
        <v>10479</v>
      </c>
      <c r="C5280" s="13" t="s">
        <v>10593</v>
      </c>
      <c r="D5280" s="1608">
        <v>27.17</v>
      </c>
      <c r="E5280" s="210">
        <f>VLOOKUP(A5280,'Lead Sheet'!A:B,2,0)</f>
        <v>0</v>
      </c>
      <c r="F5280" s="1608">
        <f t="shared" si="82"/>
        <v>0</v>
      </c>
      <c r="G5280" s="1648">
        <v>25</v>
      </c>
      <c r="H5280" s="1648">
        <v>150</v>
      </c>
      <c r="I5280" s="1648"/>
      <c r="J5280" s="1650">
        <v>199726052070</v>
      </c>
    </row>
    <row r="5281" spans="1:10">
      <c r="A5281" s="13" t="s">
        <v>10456</v>
      </c>
      <c r="B5281" s="13" t="s">
        <v>10480</v>
      </c>
      <c r="C5281" s="13" t="s">
        <v>10594</v>
      </c>
      <c r="D5281" s="1608">
        <v>9.42</v>
      </c>
      <c r="E5281" s="210">
        <f>VLOOKUP(A5281,'Lead Sheet'!A:B,2,0)</f>
        <v>0</v>
      </c>
      <c r="F5281" s="1608">
        <f t="shared" si="82"/>
        <v>0</v>
      </c>
      <c r="G5281" s="1648">
        <v>25</v>
      </c>
      <c r="H5281" s="1648">
        <v>300</v>
      </c>
      <c r="I5281" s="1648"/>
      <c r="J5281" s="1650">
        <v>199726052087</v>
      </c>
    </row>
    <row r="5282" spans="1:10">
      <c r="A5282" s="13" t="s">
        <v>10456</v>
      </c>
      <c r="B5282" s="13" t="s">
        <v>10481</v>
      </c>
      <c r="C5282" s="13" t="s">
        <v>10595</v>
      </c>
      <c r="D5282" s="1608">
        <v>11.85</v>
      </c>
      <c r="E5282" s="210">
        <f>VLOOKUP(A5282,'Lead Sheet'!A:B,2,0)</f>
        <v>0</v>
      </c>
      <c r="F5282" s="1608">
        <f t="shared" si="82"/>
        <v>0</v>
      </c>
      <c r="G5282" s="1648">
        <v>25</v>
      </c>
      <c r="H5282" s="1648">
        <v>300</v>
      </c>
      <c r="I5282" s="1648"/>
      <c r="J5282" s="1650">
        <v>199726052094</v>
      </c>
    </row>
    <row r="5283" spans="1:10">
      <c r="A5283" s="13" t="s">
        <v>10456</v>
      </c>
      <c r="B5283" s="13" t="s">
        <v>10482</v>
      </c>
      <c r="C5283" s="13" t="s">
        <v>10596</v>
      </c>
      <c r="D5283" s="1608">
        <v>11.85</v>
      </c>
      <c r="E5283" s="210">
        <f>VLOOKUP(A5283,'Lead Sheet'!A:B,2,0)</f>
        <v>0</v>
      </c>
      <c r="F5283" s="1608">
        <f t="shared" si="82"/>
        <v>0</v>
      </c>
      <c r="G5283" s="1648">
        <v>25</v>
      </c>
      <c r="H5283" s="1648">
        <v>300</v>
      </c>
      <c r="I5283" s="1648"/>
      <c r="J5283" s="1650">
        <v>199726052100</v>
      </c>
    </row>
    <row r="5284" spans="1:10">
      <c r="A5284" s="13" t="s">
        <v>10456</v>
      </c>
      <c r="B5284" s="13" t="s">
        <v>10483</v>
      </c>
      <c r="C5284" s="13" t="s">
        <v>10597</v>
      </c>
      <c r="D5284" s="1608">
        <v>14.09</v>
      </c>
      <c r="E5284" s="210">
        <f>VLOOKUP(A5284,'Lead Sheet'!A:B,2,0)</f>
        <v>0</v>
      </c>
      <c r="F5284" s="1608">
        <f t="shared" si="82"/>
        <v>0</v>
      </c>
      <c r="G5284" s="1648">
        <v>25</v>
      </c>
      <c r="H5284" s="1648">
        <v>300</v>
      </c>
      <c r="I5284" s="1648"/>
      <c r="J5284" s="1650">
        <v>199726052117</v>
      </c>
    </row>
    <row r="5285" spans="1:10">
      <c r="A5285" s="13" t="s">
        <v>10456</v>
      </c>
      <c r="B5285" s="13" t="s">
        <v>10484</v>
      </c>
      <c r="C5285" s="13" t="s">
        <v>10598</v>
      </c>
      <c r="D5285" s="1608">
        <v>14.09</v>
      </c>
      <c r="E5285" s="210">
        <f>VLOOKUP(A5285,'Lead Sheet'!A:B,2,0)</f>
        <v>0</v>
      </c>
      <c r="F5285" s="1608">
        <f t="shared" si="82"/>
        <v>0</v>
      </c>
      <c r="G5285" s="1648">
        <v>25</v>
      </c>
      <c r="H5285" s="1648">
        <v>200</v>
      </c>
      <c r="I5285" s="1648"/>
      <c r="J5285" s="1650">
        <v>199726052124</v>
      </c>
    </row>
    <row r="5286" spans="1:10">
      <c r="A5286" s="13" t="s">
        <v>10456</v>
      </c>
      <c r="B5286" s="13" t="s">
        <v>10485</v>
      </c>
      <c r="C5286" s="13" t="s">
        <v>10599</v>
      </c>
      <c r="D5286" s="1608">
        <v>16.63</v>
      </c>
      <c r="E5286" s="210">
        <f>VLOOKUP(A5286,'Lead Sheet'!A:B,2,0)</f>
        <v>0</v>
      </c>
      <c r="F5286" s="1608">
        <f t="shared" si="82"/>
        <v>0</v>
      </c>
      <c r="G5286" s="1648">
        <v>25</v>
      </c>
      <c r="H5286" s="1648">
        <v>150</v>
      </c>
      <c r="I5286" s="1648"/>
      <c r="J5286" s="1650">
        <v>199726052131</v>
      </c>
    </row>
    <row r="5287" spans="1:10">
      <c r="A5287" s="13" t="s">
        <v>10456</v>
      </c>
      <c r="B5287" s="13" t="s">
        <v>10486</v>
      </c>
      <c r="C5287" s="13" t="s">
        <v>10600</v>
      </c>
      <c r="D5287" s="1608">
        <v>16.63</v>
      </c>
      <c r="E5287" s="210">
        <f>VLOOKUP(A5287,'Lead Sheet'!A:B,2,0)</f>
        <v>0</v>
      </c>
      <c r="F5287" s="1608">
        <f t="shared" si="82"/>
        <v>0</v>
      </c>
      <c r="G5287" s="1648">
        <v>25</v>
      </c>
      <c r="H5287" s="1648">
        <v>150</v>
      </c>
      <c r="I5287" s="1648"/>
      <c r="J5287" s="1650">
        <v>199726052148</v>
      </c>
    </row>
    <row r="5288" spans="1:10">
      <c r="A5288" s="13" t="s">
        <v>10456</v>
      </c>
      <c r="B5288" s="13" t="s">
        <v>10487</v>
      </c>
      <c r="C5288" s="13" t="s">
        <v>10601</v>
      </c>
      <c r="D5288" s="1608">
        <v>23.92</v>
      </c>
      <c r="E5288" s="210">
        <f>VLOOKUP(A5288,'Lead Sheet'!A:B,2,0)</f>
        <v>0</v>
      </c>
      <c r="F5288" s="1608">
        <f t="shared" si="82"/>
        <v>0</v>
      </c>
      <c r="G5288" s="1648">
        <v>25</v>
      </c>
      <c r="H5288" s="1648">
        <v>150</v>
      </c>
      <c r="I5288" s="1648"/>
      <c r="J5288" s="1650">
        <v>199726052155</v>
      </c>
    </row>
    <row r="5289" spans="1:10">
      <c r="A5289" s="13" t="s">
        <v>10456</v>
      </c>
      <c r="B5289" s="13" t="s">
        <v>10488</v>
      </c>
      <c r="C5289" s="13" t="s">
        <v>10602</v>
      </c>
      <c r="D5289" s="1608">
        <v>23.92</v>
      </c>
      <c r="E5289" s="210">
        <f>VLOOKUP(A5289,'Lead Sheet'!A:B,2,0)</f>
        <v>0</v>
      </c>
      <c r="F5289" s="1608">
        <f t="shared" si="82"/>
        <v>0</v>
      </c>
      <c r="G5289" s="1648">
        <v>25</v>
      </c>
      <c r="H5289" s="1648">
        <v>150</v>
      </c>
      <c r="I5289" s="1648"/>
      <c r="J5289" s="1650">
        <v>199726052162</v>
      </c>
    </row>
    <row r="5290" spans="1:10">
      <c r="A5290" s="13" t="s">
        <v>10456</v>
      </c>
      <c r="B5290" s="13" t="s">
        <v>10489</v>
      </c>
      <c r="C5290" s="13" t="s">
        <v>10603</v>
      </c>
      <c r="D5290" s="1608">
        <v>27.19</v>
      </c>
      <c r="E5290" s="210">
        <f>VLOOKUP(A5290,'Lead Sheet'!A:B,2,0)</f>
        <v>0</v>
      </c>
      <c r="F5290" s="1608">
        <f t="shared" si="82"/>
        <v>0</v>
      </c>
      <c r="G5290" s="1648">
        <v>25</v>
      </c>
      <c r="H5290" s="1648">
        <v>100</v>
      </c>
      <c r="I5290" s="1648"/>
      <c r="J5290" s="1650">
        <v>199726052179</v>
      </c>
    </row>
    <row r="5291" spans="1:10">
      <c r="A5291" s="13" t="s">
        <v>10456</v>
      </c>
      <c r="B5291" s="13" t="s">
        <v>10490</v>
      </c>
      <c r="C5291" s="13" t="s">
        <v>10604</v>
      </c>
      <c r="D5291" s="1608">
        <v>27.19</v>
      </c>
      <c r="E5291" s="210">
        <f>VLOOKUP(A5291,'Lead Sheet'!A:B,2,0)</f>
        <v>0</v>
      </c>
      <c r="F5291" s="1608">
        <f t="shared" si="82"/>
        <v>0</v>
      </c>
      <c r="G5291" s="1648">
        <v>25</v>
      </c>
      <c r="H5291" s="1648">
        <v>100</v>
      </c>
      <c r="I5291" s="1648"/>
      <c r="J5291" s="1650">
        <v>199726052186</v>
      </c>
    </row>
    <row r="5292" spans="1:10">
      <c r="A5292" s="13" t="s">
        <v>10456</v>
      </c>
      <c r="B5292" s="13" t="s">
        <v>10491</v>
      </c>
      <c r="C5292" s="13" t="s">
        <v>10605</v>
      </c>
      <c r="D5292" s="1608">
        <v>8.6199999999999992</v>
      </c>
      <c r="E5292" s="210">
        <f>VLOOKUP(A5292,'Lead Sheet'!A:B,2,0)</f>
        <v>0</v>
      </c>
      <c r="F5292" s="1608">
        <f t="shared" si="82"/>
        <v>0</v>
      </c>
      <c r="G5292" s="1648">
        <v>25</v>
      </c>
      <c r="H5292" s="1648">
        <v>300</v>
      </c>
      <c r="I5292" s="1648"/>
      <c r="J5292" s="1650">
        <v>199726052193</v>
      </c>
    </row>
    <row r="5293" spans="1:10">
      <c r="A5293" s="13" t="s">
        <v>10456</v>
      </c>
      <c r="B5293" s="13" t="s">
        <v>10492</v>
      </c>
      <c r="C5293" s="13" t="s">
        <v>10682</v>
      </c>
      <c r="D5293" s="1608">
        <v>8.65</v>
      </c>
      <c r="E5293" s="210">
        <f>VLOOKUP(A5293,'Lead Sheet'!A:B,2,0)</f>
        <v>0</v>
      </c>
      <c r="F5293" s="1608">
        <f t="shared" si="82"/>
        <v>0</v>
      </c>
      <c r="G5293" s="1648">
        <v>25</v>
      </c>
      <c r="H5293" s="1648">
        <v>300</v>
      </c>
      <c r="I5293" s="1648"/>
      <c r="J5293" s="1650">
        <v>199726052209</v>
      </c>
    </row>
    <row r="5294" spans="1:10">
      <c r="A5294" s="13" t="s">
        <v>10456</v>
      </c>
      <c r="B5294" s="13" t="s">
        <v>10493</v>
      </c>
      <c r="C5294" s="13" t="s">
        <v>10606</v>
      </c>
      <c r="D5294" s="1608">
        <v>8.65</v>
      </c>
      <c r="E5294" s="210">
        <f>VLOOKUP(A5294,'Lead Sheet'!A:B,2,0)</f>
        <v>0</v>
      </c>
      <c r="F5294" s="1608">
        <f t="shared" si="82"/>
        <v>0</v>
      </c>
      <c r="G5294" s="1648">
        <v>25</v>
      </c>
      <c r="H5294" s="1648">
        <v>300</v>
      </c>
      <c r="I5294" s="1648"/>
      <c r="J5294" s="1650">
        <v>199726052216</v>
      </c>
    </row>
    <row r="5295" spans="1:10">
      <c r="A5295" s="13" t="s">
        <v>10456</v>
      </c>
      <c r="B5295" s="13" t="s">
        <v>10494</v>
      </c>
      <c r="C5295" s="13" t="s">
        <v>10607</v>
      </c>
      <c r="D5295" s="1608">
        <v>10.35</v>
      </c>
      <c r="E5295" s="210">
        <f>VLOOKUP(A5295,'Lead Sheet'!A:B,2,0)</f>
        <v>0</v>
      </c>
      <c r="F5295" s="1608">
        <f t="shared" si="82"/>
        <v>0</v>
      </c>
      <c r="G5295" s="1648">
        <v>25</v>
      </c>
      <c r="H5295" s="1648">
        <v>200</v>
      </c>
      <c r="I5295" s="1648"/>
      <c r="J5295" s="1650">
        <v>199726052223</v>
      </c>
    </row>
    <row r="5296" spans="1:10">
      <c r="A5296" s="13" t="s">
        <v>10456</v>
      </c>
      <c r="B5296" s="13" t="s">
        <v>10495</v>
      </c>
      <c r="C5296" s="13" t="s">
        <v>10608</v>
      </c>
      <c r="D5296" s="1608">
        <v>10.35</v>
      </c>
      <c r="E5296" s="210">
        <f>VLOOKUP(A5296,'Lead Sheet'!A:B,2,0)</f>
        <v>0</v>
      </c>
      <c r="F5296" s="1608">
        <f t="shared" si="82"/>
        <v>0</v>
      </c>
      <c r="G5296" s="1648">
        <v>25</v>
      </c>
      <c r="H5296" s="1648">
        <v>200</v>
      </c>
      <c r="I5296" s="1648"/>
      <c r="J5296" s="1650">
        <v>199726052230</v>
      </c>
    </row>
    <row r="5297" spans="1:10">
      <c r="A5297" s="13" t="s">
        <v>10456</v>
      </c>
      <c r="B5297" s="13" t="s">
        <v>10496</v>
      </c>
      <c r="C5297" s="13" t="s">
        <v>10609</v>
      </c>
      <c r="D5297" s="1608">
        <v>12.42</v>
      </c>
      <c r="E5297" s="210">
        <f>VLOOKUP(A5297,'Lead Sheet'!A:B,2,0)</f>
        <v>0</v>
      </c>
      <c r="F5297" s="1608">
        <f t="shared" si="82"/>
        <v>0</v>
      </c>
      <c r="G5297" s="1648">
        <v>25</v>
      </c>
      <c r="H5297" s="1648">
        <v>150</v>
      </c>
      <c r="I5297" s="1648"/>
      <c r="J5297" s="1650">
        <v>199726052247</v>
      </c>
    </row>
    <row r="5298" spans="1:10">
      <c r="A5298" s="13" t="s">
        <v>10456</v>
      </c>
      <c r="B5298" s="13" t="s">
        <v>10497</v>
      </c>
      <c r="C5298" s="13" t="s">
        <v>10610</v>
      </c>
      <c r="D5298" s="1608">
        <v>12.42</v>
      </c>
      <c r="E5298" s="210">
        <f>VLOOKUP(A5298,'Lead Sheet'!A:B,2,0)</f>
        <v>0</v>
      </c>
      <c r="F5298" s="1608">
        <f t="shared" si="82"/>
        <v>0</v>
      </c>
      <c r="G5298" s="1648">
        <v>25</v>
      </c>
      <c r="H5298" s="1648">
        <v>150</v>
      </c>
      <c r="I5298" s="1648"/>
      <c r="J5298" s="1650">
        <v>199726052254</v>
      </c>
    </row>
    <row r="5299" spans="1:10">
      <c r="A5299" s="13" t="s">
        <v>10456</v>
      </c>
      <c r="B5299" s="13" t="s">
        <v>10498</v>
      </c>
      <c r="C5299" s="13" t="s">
        <v>10611</v>
      </c>
      <c r="D5299" s="1608">
        <v>14.15</v>
      </c>
      <c r="E5299" s="210">
        <f>VLOOKUP(A5299,'Lead Sheet'!A:B,2,0)</f>
        <v>0</v>
      </c>
      <c r="F5299" s="1608">
        <f t="shared" si="82"/>
        <v>0</v>
      </c>
      <c r="G5299" s="1648">
        <v>25</v>
      </c>
      <c r="H5299" s="1648">
        <v>100</v>
      </c>
      <c r="I5299" s="1648"/>
      <c r="J5299" s="1650">
        <v>199726052261</v>
      </c>
    </row>
    <row r="5300" spans="1:10">
      <c r="A5300" s="13" t="s">
        <v>10456</v>
      </c>
      <c r="B5300" s="13" t="s">
        <v>10499</v>
      </c>
      <c r="C5300" s="13" t="s">
        <v>10612</v>
      </c>
      <c r="D5300" s="1608">
        <v>14.15</v>
      </c>
      <c r="E5300" s="210">
        <f>VLOOKUP(A5300,'Lead Sheet'!A:B,2,0)</f>
        <v>0</v>
      </c>
      <c r="F5300" s="1608">
        <f t="shared" si="82"/>
        <v>0</v>
      </c>
      <c r="G5300" s="1648">
        <v>25</v>
      </c>
      <c r="H5300" s="1648">
        <v>100</v>
      </c>
      <c r="I5300" s="1648"/>
      <c r="J5300" s="1650">
        <v>199726052278</v>
      </c>
    </row>
    <row r="5301" spans="1:10">
      <c r="A5301" s="13" t="s">
        <v>10456</v>
      </c>
      <c r="B5301" s="13" t="s">
        <v>10500</v>
      </c>
      <c r="C5301" s="13" t="s">
        <v>10613</v>
      </c>
      <c r="D5301" s="1608">
        <v>16.07</v>
      </c>
      <c r="E5301" s="210">
        <f>VLOOKUP(A5301,'Lead Sheet'!A:B,2,0)</f>
        <v>0</v>
      </c>
      <c r="F5301" s="1608">
        <f t="shared" si="82"/>
        <v>0</v>
      </c>
      <c r="G5301" s="1648">
        <v>25</v>
      </c>
      <c r="H5301" s="1648">
        <v>100</v>
      </c>
      <c r="I5301" s="1648"/>
      <c r="J5301" s="1650">
        <v>199726052285</v>
      </c>
    </row>
    <row r="5302" spans="1:10">
      <c r="A5302" s="13" t="s">
        <v>10456</v>
      </c>
      <c r="B5302" s="13" t="s">
        <v>10501</v>
      </c>
      <c r="C5302" s="13" t="s">
        <v>10614</v>
      </c>
      <c r="D5302" s="1608">
        <v>16.07</v>
      </c>
      <c r="E5302" s="210">
        <f>VLOOKUP(A5302,'Lead Sheet'!A:B,2,0)</f>
        <v>0</v>
      </c>
      <c r="F5302" s="1608">
        <f t="shared" si="82"/>
        <v>0</v>
      </c>
      <c r="G5302" s="1648">
        <v>25</v>
      </c>
      <c r="H5302" s="1648">
        <v>50</v>
      </c>
      <c r="I5302" s="1648"/>
      <c r="J5302" s="1650">
        <v>199726052292</v>
      </c>
    </row>
    <row r="5303" spans="1:10">
      <c r="A5303" s="13" t="s">
        <v>10456</v>
      </c>
      <c r="B5303" s="13" t="s">
        <v>10502</v>
      </c>
      <c r="C5303" s="13" t="s">
        <v>10615</v>
      </c>
      <c r="D5303" s="1608">
        <v>30.7</v>
      </c>
      <c r="E5303" s="210">
        <f>VLOOKUP(A5303,'Lead Sheet'!A:B,2,0)</f>
        <v>0</v>
      </c>
      <c r="F5303" s="1608">
        <f t="shared" si="82"/>
        <v>0</v>
      </c>
      <c r="G5303" s="1648">
        <v>25</v>
      </c>
      <c r="H5303" s="1648">
        <v>50</v>
      </c>
      <c r="I5303" s="1648"/>
      <c r="J5303" s="1650">
        <v>199726052308</v>
      </c>
    </row>
    <row r="5304" spans="1:10">
      <c r="A5304" s="13" t="s">
        <v>10456</v>
      </c>
      <c r="B5304" s="13" t="s">
        <v>10503</v>
      </c>
      <c r="C5304" s="13" t="s">
        <v>10616</v>
      </c>
      <c r="D5304" s="1608">
        <v>34.9</v>
      </c>
      <c r="E5304" s="210">
        <f>VLOOKUP(A5304,'Lead Sheet'!A:B,2,0)</f>
        <v>0</v>
      </c>
      <c r="F5304" s="1608">
        <f t="shared" si="82"/>
        <v>0</v>
      </c>
      <c r="G5304" s="1648">
        <v>25</v>
      </c>
      <c r="H5304" s="1648">
        <v>40</v>
      </c>
      <c r="I5304" s="1648"/>
      <c r="J5304" s="1650">
        <v>199726052315</v>
      </c>
    </row>
    <row r="5305" spans="1:10">
      <c r="A5305" s="13" t="s">
        <v>10456</v>
      </c>
      <c r="B5305" s="13" t="s">
        <v>10504</v>
      </c>
      <c r="C5305" s="13" t="s">
        <v>10617</v>
      </c>
      <c r="D5305" s="1608">
        <v>9.93</v>
      </c>
      <c r="E5305" s="210">
        <f>VLOOKUP(A5305,'Lead Sheet'!A:B,2,0)</f>
        <v>0</v>
      </c>
      <c r="F5305" s="1608">
        <f t="shared" si="82"/>
        <v>0</v>
      </c>
      <c r="G5305" s="1648">
        <v>25</v>
      </c>
      <c r="H5305" s="1648">
        <v>200</v>
      </c>
      <c r="I5305" s="1648"/>
      <c r="J5305" s="1650">
        <v>199726052322</v>
      </c>
    </row>
    <row r="5306" spans="1:10">
      <c r="A5306" s="13" t="s">
        <v>10456</v>
      </c>
      <c r="B5306" s="13" t="s">
        <v>10505</v>
      </c>
      <c r="C5306" s="13" t="s">
        <v>10618</v>
      </c>
      <c r="D5306" s="1608">
        <v>9.99</v>
      </c>
      <c r="E5306" s="210">
        <f>VLOOKUP(A5306,'Lead Sheet'!A:B,2,0)</f>
        <v>0</v>
      </c>
      <c r="F5306" s="1608">
        <f t="shared" si="82"/>
        <v>0</v>
      </c>
      <c r="G5306" s="1648">
        <v>25</v>
      </c>
      <c r="H5306" s="1648">
        <v>200</v>
      </c>
      <c r="I5306" s="1648"/>
      <c r="J5306" s="1650">
        <v>199726052339</v>
      </c>
    </row>
    <row r="5307" spans="1:10">
      <c r="A5307" s="13" t="s">
        <v>10456</v>
      </c>
      <c r="B5307" s="13" t="s">
        <v>10506</v>
      </c>
      <c r="C5307" s="13" t="s">
        <v>10619</v>
      </c>
      <c r="D5307" s="1608">
        <v>9.99</v>
      </c>
      <c r="E5307" s="210">
        <f>VLOOKUP(A5307,'Lead Sheet'!A:B,2,0)</f>
        <v>0</v>
      </c>
      <c r="F5307" s="1608">
        <f t="shared" si="82"/>
        <v>0</v>
      </c>
      <c r="G5307" s="1648">
        <v>25</v>
      </c>
      <c r="H5307" s="1648">
        <v>150</v>
      </c>
      <c r="I5307" s="1648"/>
      <c r="J5307" s="1650">
        <v>199726052346</v>
      </c>
    </row>
    <row r="5308" spans="1:10">
      <c r="A5308" s="13" t="s">
        <v>10456</v>
      </c>
      <c r="B5308" s="13" t="s">
        <v>10507</v>
      </c>
      <c r="C5308" s="13" t="s">
        <v>10620</v>
      </c>
      <c r="D5308" s="1608">
        <v>11.97</v>
      </c>
      <c r="E5308" s="210">
        <f>VLOOKUP(A5308,'Lead Sheet'!A:B,2,0)</f>
        <v>0</v>
      </c>
      <c r="F5308" s="1608">
        <f t="shared" si="82"/>
        <v>0</v>
      </c>
      <c r="G5308" s="1648">
        <v>25</v>
      </c>
      <c r="H5308" s="1648">
        <v>150</v>
      </c>
      <c r="I5308" s="1648"/>
      <c r="J5308" s="1650">
        <v>199726052353</v>
      </c>
    </row>
    <row r="5309" spans="1:10">
      <c r="A5309" s="13" t="s">
        <v>10456</v>
      </c>
      <c r="B5309" s="13" t="s">
        <v>10508</v>
      </c>
      <c r="C5309" s="13" t="s">
        <v>10621</v>
      </c>
      <c r="D5309" s="1608">
        <v>11.97</v>
      </c>
      <c r="E5309" s="210">
        <f>VLOOKUP(A5309,'Lead Sheet'!A:B,2,0)</f>
        <v>0</v>
      </c>
      <c r="F5309" s="1608">
        <f t="shared" si="82"/>
        <v>0</v>
      </c>
      <c r="G5309" s="1648">
        <v>25</v>
      </c>
      <c r="H5309" s="1648">
        <v>100</v>
      </c>
      <c r="I5309" s="1648"/>
      <c r="J5309" s="1650">
        <v>199726052360</v>
      </c>
    </row>
    <row r="5310" spans="1:10">
      <c r="A5310" s="13" t="s">
        <v>10456</v>
      </c>
      <c r="B5310" s="13" t="s">
        <v>10509</v>
      </c>
      <c r="C5310" s="13" t="s">
        <v>10622</v>
      </c>
      <c r="D5310" s="1608">
        <v>14.15</v>
      </c>
      <c r="E5310" s="210">
        <f>VLOOKUP(A5310,'Lead Sheet'!A:B,2,0)</f>
        <v>0</v>
      </c>
      <c r="F5310" s="1608">
        <f t="shared" si="82"/>
        <v>0</v>
      </c>
      <c r="G5310" s="1648">
        <v>25</v>
      </c>
      <c r="H5310" s="1648">
        <v>100</v>
      </c>
      <c r="I5310" s="1648"/>
      <c r="J5310" s="1650">
        <v>199726052377</v>
      </c>
    </row>
    <row r="5311" spans="1:10">
      <c r="A5311" s="13" t="s">
        <v>10456</v>
      </c>
      <c r="B5311" s="13" t="s">
        <v>10510</v>
      </c>
      <c r="C5311" s="13" t="s">
        <v>10623</v>
      </c>
      <c r="D5311" s="1608">
        <v>14.15</v>
      </c>
      <c r="E5311" s="210">
        <f>VLOOKUP(A5311,'Lead Sheet'!A:B,2,0)</f>
        <v>0</v>
      </c>
      <c r="F5311" s="1608">
        <f t="shared" si="82"/>
        <v>0</v>
      </c>
      <c r="G5311" s="1648">
        <v>25</v>
      </c>
      <c r="H5311" s="1648">
        <v>75</v>
      </c>
      <c r="I5311" s="1648"/>
      <c r="J5311" s="1650">
        <v>199726052384</v>
      </c>
    </row>
    <row r="5312" spans="1:10">
      <c r="A5312" s="13" t="s">
        <v>10456</v>
      </c>
      <c r="B5312" s="13" t="s">
        <v>10511</v>
      </c>
      <c r="C5312" s="13" t="s">
        <v>10624</v>
      </c>
      <c r="D5312" s="1608">
        <v>17.53</v>
      </c>
      <c r="E5312" s="210">
        <f>VLOOKUP(A5312,'Lead Sheet'!A:B,2,0)</f>
        <v>0</v>
      </c>
      <c r="F5312" s="1608">
        <f t="shared" si="82"/>
        <v>0</v>
      </c>
      <c r="G5312" s="1648">
        <v>25</v>
      </c>
      <c r="H5312" s="1648">
        <v>75</v>
      </c>
      <c r="I5312" s="1648"/>
      <c r="J5312" s="1650">
        <v>199726052391</v>
      </c>
    </row>
    <row r="5313" spans="1:10">
      <c r="A5313" s="13" t="s">
        <v>10456</v>
      </c>
      <c r="B5313" s="13" t="s">
        <v>10512</v>
      </c>
      <c r="C5313" s="13" t="s">
        <v>10625</v>
      </c>
      <c r="D5313" s="1608">
        <v>17.53</v>
      </c>
      <c r="E5313" s="210">
        <f>VLOOKUP(A5313,'Lead Sheet'!A:B,2,0)</f>
        <v>0</v>
      </c>
      <c r="F5313" s="1608">
        <f t="shared" si="82"/>
        <v>0</v>
      </c>
      <c r="G5313" s="1648">
        <v>25</v>
      </c>
      <c r="H5313" s="1648">
        <v>50</v>
      </c>
      <c r="I5313" s="1648"/>
      <c r="J5313" s="1650">
        <v>199726052407</v>
      </c>
    </row>
    <row r="5314" spans="1:10">
      <c r="A5314" s="13" t="s">
        <v>10456</v>
      </c>
      <c r="B5314" s="13" t="s">
        <v>10513</v>
      </c>
      <c r="C5314" s="13" t="s">
        <v>10626</v>
      </c>
      <c r="D5314" s="1608">
        <v>20.93</v>
      </c>
      <c r="E5314" s="210">
        <f>VLOOKUP(A5314,'Lead Sheet'!A:B,2,0)</f>
        <v>0</v>
      </c>
      <c r="F5314" s="1608">
        <f t="shared" si="82"/>
        <v>0</v>
      </c>
      <c r="G5314" s="1648">
        <v>25</v>
      </c>
      <c r="H5314" s="1648">
        <v>50</v>
      </c>
      <c r="I5314" s="1648"/>
      <c r="J5314" s="1650">
        <v>199726052414</v>
      </c>
    </row>
    <row r="5315" spans="1:10">
      <c r="A5315" s="13" t="s">
        <v>10456</v>
      </c>
      <c r="B5315" s="13" t="s">
        <v>10514</v>
      </c>
      <c r="C5315" s="13" t="s">
        <v>10627</v>
      </c>
      <c r="D5315" s="1608">
        <v>20.93</v>
      </c>
      <c r="E5315" s="210">
        <f>VLOOKUP(A5315,'Lead Sheet'!A:B,2,0)</f>
        <v>0</v>
      </c>
      <c r="F5315" s="1608">
        <f t="shared" ref="F5315:F5378" si="83">IFERROR(D5315*E5315,"NET")</f>
        <v>0</v>
      </c>
      <c r="G5315" s="1648">
        <v>25</v>
      </c>
      <c r="H5315" s="1648">
        <v>50</v>
      </c>
      <c r="I5315" s="1648"/>
      <c r="J5315" s="1650">
        <v>199726052421</v>
      </c>
    </row>
    <row r="5316" spans="1:10">
      <c r="A5316" s="13" t="s">
        <v>10456</v>
      </c>
      <c r="B5316" s="13" t="s">
        <v>10515</v>
      </c>
      <c r="C5316" s="13" t="s">
        <v>10681</v>
      </c>
      <c r="D5316" s="1608">
        <v>35.99</v>
      </c>
      <c r="E5316" s="210">
        <f>VLOOKUP(A5316,'Lead Sheet'!A:B,2,0)</f>
        <v>0</v>
      </c>
      <c r="F5316" s="1608">
        <f t="shared" si="83"/>
        <v>0</v>
      </c>
      <c r="G5316" s="1648">
        <v>25</v>
      </c>
      <c r="H5316" s="1648">
        <v>40</v>
      </c>
      <c r="I5316" s="1648"/>
      <c r="J5316" s="1650">
        <v>199726052438</v>
      </c>
    </row>
    <row r="5317" spans="1:10">
      <c r="A5317" s="13" t="s">
        <v>10456</v>
      </c>
      <c r="B5317" s="13" t="s">
        <v>10516</v>
      </c>
      <c r="C5317" s="13" t="s">
        <v>10628</v>
      </c>
      <c r="D5317" s="1608">
        <v>35.99</v>
      </c>
      <c r="E5317" s="210">
        <f>VLOOKUP(A5317,'Lead Sheet'!A:B,2,0)</f>
        <v>0</v>
      </c>
      <c r="F5317" s="1608">
        <f t="shared" si="83"/>
        <v>0</v>
      </c>
      <c r="G5317" s="1648">
        <v>25</v>
      </c>
      <c r="H5317" s="1648">
        <v>40</v>
      </c>
      <c r="I5317" s="1648"/>
      <c r="J5317" s="1650">
        <v>199726052445</v>
      </c>
    </row>
    <row r="5318" spans="1:10">
      <c r="A5318" s="13" t="s">
        <v>10456</v>
      </c>
      <c r="B5318" s="13" t="s">
        <v>10517</v>
      </c>
      <c r="C5318" s="13" t="s">
        <v>10680</v>
      </c>
      <c r="D5318" s="1608">
        <v>47.6</v>
      </c>
      <c r="E5318" s="210">
        <f>VLOOKUP(A5318,'Lead Sheet'!A:B,2,0)</f>
        <v>0</v>
      </c>
      <c r="F5318" s="1608">
        <f t="shared" si="83"/>
        <v>0</v>
      </c>
      <c r="G5318" s="1648">
        <v>25</v>
      </c>
      <c r="H5318" s="1648">
        <v>25</v>
      </c>
      <c r="I5318" s="1648"/>
      <c r="J5318" s="1650">
        <v>199726052452</v>
      </c>
    </row>
    <row r="5319" spans="1:10">
      <c r="A5319" s="13" t="s">
        <v>10456</v>
      </c>
      <c r="B5319" s="13" t="s">
        <v>10518</v>
      </c>
      <c r="C5319" s="13" t="s">
        <v>10629</v>
      </c>
      <c r="D5319" s="1608">
        <v>14.7</v>
      </c>
      <c r="E5319" s="210">
        <f>VLOOKUP(A5319,'Lead Sheet'!A:B,2,0)</f>
        <v>0</v>
      </c>
      <c r="F5319" s="1608">
        <f t="shared" si="83"/>
        <v>0</v>
      </c>
      <c r="G5319" s="1648">
        <v>25</v>
      </c>
      <c r="H5319" s="1648">
        <v>150</v>
      </c>
      <c r="I5319" s="1648"/>
      <c r="J5319" s="1650">
        <v>199726052469</v>
      </c>
    </row>
    <row r="5320" spans="1:10">
      <c r="A5320" s="13" t="s">
        <v>10456</v>
      </c>
      <c r="B5320" s="13" t="s">
        <v>10519</v>
      </c>
      <c r="C5320" s="13" t="s">
        <v>10630</v>
      </c>
      <c r="D5320" s="1608">
        <v>16.43</v>
      </c>
      <c r="E5320" s="210">
        <f>VLOOKUP(A5320,'Lead Sheet'!A:B,2,0)</f>
        <v>0</v>
      </c>
      <c r="F5320" s="1608">
        <f t="shared" si="83"/>
        <v>0</v>
      </c>
      <c r="G5320" s="1648">
        <v>25</v>
      </c>
      <c r="H5320" s="1648">
        <v>100</v>
      </c>
      <c r="I5320" s="1648"/>
      <c r="J5320" s="1650">
        <v>199726052476</v>
      </c>
    </row>
    <row r="5321" spans="1:10">
      <c r="A5321" s="13" t="s">
        <v>10456</v>
      </c>
      <c r="B5321" s="13" t="s">
        <v>10520</v>
      </c>
      <c r="C5321" s="13" t="s">
        <v>10631</v>
      </c>
      <c r="D5321" s="1608">
        <v>16.98</v>
      </c>
      <c r="E5321" s="210">
        <f>VLOOKUP(A5321,'Lead Sheet'!A:B,2,0)</f>
        <v>0</v>
      </c>
      <c r="F5321" s="1608">
        <f t="shared" si="83"/>
        <v>0</v>
      </c>
      <c r="G5321" s="1648">
        <v>25</v>
      </c>
      <c r="H5321" s="1648">
        <v>100</v>
      </c>
      <c r="I5321" s="1648"/>
      <c r="J5321" s="1650">
        <v>199726052483</v>
      </c>
    </row>
    <row r="5322" spans="1:10">
      <c r="A5322" s="13" t="s">
        <v>10456</v>
      </c>
      <c r="B5322" s="13" t="s">
        <v>10521</v>
      </c>
      <c r="C5322" s="13" t="s">
        <v>10632</v>
      </c>
      <c r="D5322" s="1608">
        <v>16.98</v>
      </c>
      <c r="E5322" s="210">
        <f>VLOOKUP(A5322,'Lead Sheet'!A:B,2,0)</f>
        <v>0</v>
      </c>
      <c r="F5322" s="1608">
        <f t="shared" si="83"/>
        <v>0</v>
      </c>
      <c r="G5322" s="1648">
        <v>25</v>
      </c>
      <c r="H5322" s="1648">
        <v>75</v>
      </c>
      <c r="I5322" s="1648"/>
      <c r="J5322" s="1650">
        <v>199726052490</v>
      </c>
    </row>
    <row r="5323" spans="1:10">
      <c r="A5323" s="13" t="s">
        <v>10456</v>
      </c>
      <c r="B5323" s="13" t="s">
        <v>10522</v>
      </c>
      <c r="C5323" s="13" t="s">
        <v>10633</v>
      </c>
      <c r="D5323" s="1608">
        <v>20.329999999999998</v>
      </c>
      <c r="E5323" s="210">
        <f>VLOOKUP(A5323,'Lead Sheet'!A:B,2,0)</f>
        <v>0</v>
      </c>
      <c r="F5323" s="1608">
        <f t="shared" si="83"/>
        <v>0</v>
      </c>
      <c r="G5323" s="1648">
        <v>25</v>
      </c>
      <c r="H5323" s="1648">
        <v>75</v>
      </c>
      <c r="I5323" s="1648"/>
      <c r="J5323" s="1650">
        <v>199726052506</v>
      </c>
    </row>
    <row r="5324" spans="1:10">
      <c r="A5324" s="13" t="s">
        <v>10456</v>
      </c>
      <c r="B5324" s="13" t="s">
        <v>10523</v>
      </c>
      <c r="C5324" s="13" t="s">
        <v>10634</v>
      </c>
      <c r="D5324" s="1608">
        <v>20.329999999999998</v>
      </c>
      <c r="E5324" s="210">
        <f>VLOOKUP(A5324,'Lead Sheet'!A:B,2,0)</f>
        <v>0</v>
      </c>
      <c r="F5324" s="1608">
        <f t="shared" si="83"/>
        <v>0</v>
      </c>
      <c r="G5324" s="1648">
        <v>25</v>
      </c>
      <c r="H5324" s="1648">
        <v>50</v>
      </c>
      <c r="I5324" s="1648"/>
      <c r="J5324" s="1650">
        <v>199726052513</v>
      </c>
    </row>
    <row r="5325" spans="1:10">
      <c r="A5325" s="13" t="s">
        <v>10456</v>
      </c>
      <c r="B5325" s="13" t="s">
        <v>10524</v>
      </c>
      <c r="C5325" s="13" t="s">
        <v>10635</v>
      </c>
      <c r="D5325" s="1608">
        <v>24.19</v>
      </c>
      <c r="E5325" s="210">
        <f>VLOOKUP(A5325,'Lead Sheet'!A:B,2,0)</f>
        <v>0</v>
      </c>
      <c r="F5325" s="1608">
        <f t="shared" si="83"/>
        <v>0</v>
      </c>
      <c r="G5325" s="1648">
        <v>25</v>
      </c>
      <c r="H5325" s="1648">
        <v>50</v>
      </c>
      <c r="I5325" s="1648"/>
      <c r="J5325" s="1650">
        <v>199726052520</v>
      </c>
    </row>
    <row r="5326" spans="1:10">
      <c r="A5326" s="13" t="s">
        <v>10456</v>
      </c>
      <c r="B5326" s="13" t="s">
        <v>10525</v>
      </c>
      <c r="C5326" s="13" t="s">
        <v>10636</v>
      </c>
      <c r="D5326" s="1608">
        <v>24.19</v>
      </c>
      <c r="E5326" s="210">
        <f>VLOOKUP(A5326,'Lead Sheet'!A:B,2,0)</f>
        <v>0</v>
      </c>
      <c r="F5326" s="1608">
        <f t="shared" si="83"/>
        <v>0</v>
      </c>
      <c r="G5326" s="1648">
        <v>25</v>
      </c>
      <c r="H5326" s="1648">
        <v>50</v>
      </c>
      <c r="I5326" s="1648"/>
      <c r="J5326" s="1650">
        <v>199726052537</v>
      </c>
    </row>
    <row r="5327" spans="1:10">
      <c r="A5327" s="13" t="s">
        <v>10456</v>
      </c>
      <c r="B5327" s="13" t="s">
        <v>10526</v>
      </c>
      <c r="C5327" s="13" t="s">
        <v>10637</v>
      </c>
      <c r="D5327" s="1608">
        <v>28.63</v>
      </c>
      <c r="E5327" s="210">
        <f>VLOOKUP(A5327,'Lead Sheet'!A:B,2,0)</f>
        <v>0</v>
      </c>
      <c r="F5327" s="1608">
        <f t="shared" si="83"/>
        <v>0</v>
      </c>
      <c r="G5327" s="1648">
        <v>20</v>
      </c>
      <c r="H5327" s="1648">
        <v>40</v>
      </c>
      <c r="I5327" s="1648"/>
      <c r="J5327" s="1650">
        <v>199726052544</v>
      </c>
    </row>
    <row r="5328" spans="1:10">
      <c r="A5328" s="13" t="s">
        <v>10456</v>
      </c>
      <c r="B5328" s="13" t="s">
        <v>10527</v>
      </c>
      <c r="C5328" s="13" t="s">
        <v>10638</v>
      </c>
      <c r="D5328" s="1608">
        <v>28.63</v>
      </c>
      <c r="E5328" s="210">
        <f>VLOOKUP(A5328,'Lead Sheet'!A:B,2,0)</f>
        <v>0</v>
      </c>
      <c r="F5328" s="1608">
        <f t="shared" si="83"/>
        <v>0</v>
      </c>
      <c r="G5328" s="1648">
        <v>20</v>
      </c>
      <c r="H5328" s="1648">
        <v>40</v>
      </c>
      <c r="I5328" s="1648"/>
      <c r="J5328" s="1650">
        <v>199726052551</v>
      </c>
    </row>
    <row r="5329" spans="1:10">
      <c r="A5329" s="13" t="s">
        <v>10456</v>
      </c>
      <c r="B5329" s="13" t="s">
        <v>10528</v>
      </c>
      <c r="C5329" s="13" t="s">
        <v>10677</v>
      </c>
      <c r="D5329" s="1608">
        <v>48.43</v>
      </c>
      <c r="E5329" s="210">
        <f>VLOOKUP(A5329,'Lead Sheet'!A:B,2,0)</f>
        <v>0</v>
      </c>
      <c r="F5329" s="1608">
        <f t="shared" si="83"/>
        <v>0</v>
      </c>
      <c r="G5329" s="1648">
        <v>25</v>
      </c>
      <c r="H5329" s="1648">
        <v>25</v>
      </c>
      <c r="I5329" s="1648"/>
      <c r="J5329" s="1650">
        <v>199726052568</v>
      </c>
    </row>
    <row r="5330" spans="1:10">
      <c r="A5330" s="13" t="s">
        <v>10456</v>
      </c>
      <c r="B5330" s="13" t="s">
        <v>10529</v>
      </c>
      <c r="C5330" s="13" t="s">
        <v>10678</v>
      </c>
      <c r="D5330" s="1608">
        <v>48.43</v>
      </c>
      <c r="E5330" s="210">
        <f>VLOOKUP(A5330,'Lead Sheet'!A:B,2,0)</f>
        <v>0</v>
      </c>
      <c r="F5330" s="1608">
        <f t="shared" si="83"/>
        <v>0</v>
      </c>
      <c r="G5330" s="1648">
        <v>25</v>
      </c>
      <c r="H5330" s="1648">
        <v>25</v>
      </c>
      <c r="I5330" s="1648"/>
      <c r="J5330" s="1650">
        <v>199726052575</v>
      </c>
    </row>
    <row r="5331" spans="1:10">
      <c r="A5331" s="13" t="s">
        <v>10456</v>
      </c>
      <c r="B5331" s="13" t="s">
        <v>10530</v>
      </c>
      <c r="C5331" s="13" t="s">
        <v>10679</v>
      </c>
      <c r="D5331" s="1608">
        <v>58.09</v>
      </c>
      <c r="E5331" s="210">
        <f>VLOOKUP(A5331,'Lead Sheet'!A:B,2,0)</f>
        <v>0</v>
      </c>
      <c r="F5331" s="1608">
        <f t="shared" si="83"/>
        <v>0</v>
      </c>
      <c r="G5331" s="1648">
        <v>25</v>
      </c>
      <c r="H5331" s="1648">
        <v>25</v>
      </c>
      <c r="I5331" s="1648"/>
      <c r="J5331" s="1650">
        <v>199726052582</v>
      </c>
    </row>
    <row r="5332" spans="1:10">
      <c r="A5332" s="13" t="s">
        <v>10456</v>
      </c>
      <c r="B5332" s="13" t="s">
        <v>10531</v>
      </c>
      <c r="C5332" s="13" t="s">
        <v>10639</v>
      </c>
      <c r="D5332" s="1608">
        <v>63.29</v>
      </c>
      <c r="E5332" s="210">
        <f>VLOOKUP(A5332,'Lead Sheet'!A:B,2,0)</f>
        <v>0</v>
      </c>
      <c r="F5332" s="1608">
        <f t="shared" si="83"/>
        <v>0</v>
      </c>
      <c r="G5332" s="1648">
        <v>25</v>
      </c>
      <c r="H5332" s="1648">
        <v>25</v>
      </c>
      <c r="I5332" s="1648"/>
      <c r="J5332" s="1650">
        <v>199726052599</v>
      </c>
    </row>
    <row r="5333" spans="1:10">
      <c r="A5333" s="13" t="s">
        <v>10456</v>
      </c>
      <c r="B5333" s="13" t="s">
        <v>10532</v>
      </c>
      <c r="C5333" s="13" t="s">
        <v>10640</v>
      </c>
      <c r="D5333" s="1608">
        <v>17.989999999999998</v>
      </c>
      <c r="E5333" s="210">
        <f>VLOOKUP(A5333,'Lead Sheet'!A:B,2,0)</f>
        <v>0</v>
      </c>
      <c r="F5333" s="1608">
        <f t="shared" si="83"/>
        <v>0</v>
      </c>
      <c r="G5333" s="1648">
        <v>75</v>
      </c>
      <c r="H5333" s="1648">
        <v>75</v>
      </c>
      <c r="I5333" s="1648"/>
      <c r="J5333" s="1650">
        <v>199726052605</v>
      </c>
    </row>
    <row r="5334" spans="1:10">
      <c r="A5334" s="13" t="s">
        <v>10456</v>
      </c>
      <c r="B5334" s="13" t="s">
        <v>10533</v>
      </c>
      <c r="C5334" s="13" t="s">
        <v>10641</v>
      </c>
      <c r="D5334" s="1608">
        <v>19.34</v>
      </c>
      <c r="E5334" s="210">
        <f>VLOOKUP(A5334,'Lead Sheet'!A:B,2,0)</f>
        <v>0</v>
      </c>
      <c r="F5334" s="1608">
        <f t="shared" si="83"/>
        <v>0</v>
      </c>
      <c r="G5334" s="1648">
        <v>75</v>
      </c>
      <c r="H5334" s="1648">
        <v>75</v>
      </c>
      <c r="I5334" s="1648"/>
      <c r="J5334" s="1650">
        <v>199726052612</v>
      </c>
    </row>
    <row r="5335" spans="1:10">
      <c r="A5335" s="13" t="s">
        <v>10456</v>
      </c>
      <c r="B5335" s="13" t="s">
        <v>10534</v>
      </c>
      <c r="C5335" s="13" t="s">
        <v>10642</v>
      </c>
      <c r="D5335" s="1608">
        <v>21.2</v>
      </c>
      <c r="E5335" s="210">
        <f>VLOOKUP(A5335,'Lead Sheet'!A:B,2,0)</f>
        <v>0</v>
      </c>
      <c r="F5335" s="1608">
        <f t="shared" si="83"/>
        <v>0</v>
      </c>
      <c r="G5335" s="1648">
        <v>50</v>
      </c>
      <c r="H5335" s="1648">
        <v>50</v>
      </c>
      <c r="I5335" s="1648"/>
      <c r="J5335" s="1650">
        <v>199726052629</v>
      </c>
    </row>
    <row r="5336" spans="1:10">
      <c r="A5336" s="13" t="s">
        <v>10456</v>
      </c>
      <c r="B5336" s="13" t="s">
        <v>10535</v>
      </c>
      <c r="C5336" s="13" t="s">
        <v>10643</v>
      </c>
      <c r="D5336" s="1608">
        <v>21.2</v>
      </c>
      <c r="E5336" s="210">
        <f>VLOOKUP(A5336,'Lead Sheet'!A:B,2,0)</f>
        <v>0</v>
      </c>
      <c r="F5336" s="1608">
        <f t="shared" si="83"/>
        <v>0</v>
      </c>
      <c r="G5336" s="1648">
        <v>50</v>
      </c>
      <c r="H5336" s="1648">
        <v>50</v>
      </c>
      <c r="I5336" s="1648"/>
      <c r="J5336" s="1650">
        <v>199726052636</v>
      </c>
    </row>
    <row r="5337" spans="1:10">
      <c r="A5337" s="13" t="s">
        <v>10456</v>
      </c>
      <c r="B5337" s="13" t="s">
        <v>10536</v>
      </c>
      <c r="C5337" s="13" t="s">
        <v>10644</v>
      </c>
      <c r="D5337" s="1608">
        <v>26.49</v>
      </c>
      <c r="E5337" s="210">
        <f>VLOOKUP(A5337,'Lead Sheet'!A:B,2,0)</f>
        <v>0</v>
      </c>
      <c r="F5337" s="1608">
        <f t="shared" si="83"/>
        <v>0</v>
      </c>
      <c r="G5337" s="1648">
        <v>50</v>
      </c>
      <c r="H5337" s="1648">
        <v>50</v>
      </c>
      <c r="I5337" s="1648"/>
      <c r="J5337" s="1650">
        <v>199726052643</v>
      </c>
    </row>
    <row r="5338" spans="1:10">
      <c r="A5338" s="13" t="s">
        <v>10456</v>
      </c>
      <c r="B5338" s="13" t="s">
        <v>10537</v>
      </c>
      <c r="C5338" s="13" t="s">
        <v>10645</v>
      </c>
      <c r="D5338" s="1608">
        <v>26.49</v>
      </c>
      <c r="E5338" s="210">
        <f>VLOOKUP(A5338,'Lead Sheet'!A:B,2,0)</f>
        <v>0</v>
      </c>
      <c r="F5338" s="1608">
        <f t="shared" si="83"/>
        <v>0</v>
      </c>
      <c r="G5338" s="1648">
        <v>50</v>
      </c>
      <c r="H5338" s="1648">
        <v>50</v>
      </c>
      <c r="I5338" s="1648"/>
      <c r="J5338" s="1650">
        <v>199726052650</v>
      </c>
    </row>
    <row r="5339" spans="1:10">
      <c r="A5339" s="13" t="s">
        <v>10456</v>
      </c>
      <c r="B5339" s="13" t="s">
        <v>10538</v>
      </c>
      <c r="C5339" s="13" t="s">
        <v>10646</v>
      </c>
      <c r="D5339" s="1608">
        <v>32.590000000000003</v>
      </c>
      <c r="E5339" s="210">
        <f>VLOOKUP(A5339,'Lead Sheet'!A:B,2,0)</f>
        <v>0</v>
      </c>
      <c r="F5339" s="1608">
        <f t="shared" si="83"/>
        <v>0</v>
      </c>
      <c r="G5339" s="1648">
        <v>50</v>
      </c>
      <c r="H5339" s="1648">
        <v>50</v>
      </c>
      <c r="I5339" s="1648"/>
      <c r="J5339" s="1650">
        <v>199726052667</v>
      </c>
    </row>
    <row r="5340" spans="1:10">
      <c r="A5340" s="13" t="s">
        <v>10456</v>
      </c>
      <c r="B5340" s="13" t="s">
        <v>10539</v>
      </c>
      <c r="C5340" s="13" t="s">
        <v>10647</v>
      </c>
      <c r="D5340" s="1608">
        <v>32.590000000000003</v>
      </c>
      <c r="E5340" s="210">
        <f>VLOOKUP(A5340,'Lead Sheet'!A:B,2,0)</f>
        <v>0</v>
      </c>
      <c r="F5340" s="1608">
        <f t="shared" si="83"/>
        <v>0</v>
      </c>
      <c r="G5340" s="1648">
        <v>50</v>
      </c>
      <c r="H5340" s="1648">
        <v>50</v>
      </c>
      <c r="I5340" s="1648"/>
      <c r="J5340" s="1650">
        <v>199726052674</v>
      </c>
    </row>
    <row r="5341" spans="1:10">
      <c r="A5341" s="13" t="s">
        <v>10456</v>
      </c>
      <c r="B5341" s="13" t="s">
        <v>10540</v>
      </c>
      <c r="C5341" s="13" t="s">
        <v>10648</v>
      </c>
      <c r="D5341" s="1608">
        <v>36.69</v>
      </c>
      <c r="E5341" s="210">
        <f>VLOOKUP(A5341,'Lead Sheet'!A:B,2,0)</f>
        <v>0</v>
      </c>
      <c r="F5341" s="1608">
        <f t="shared" si="83"/>
        <v>0</v>
      </c>
      <c r="G5341" s="1648">
        <v>25</v>
      </c>
      <c r="H5341" s="1648">
        <v>25</v>
      </c>
      <c r="I5341" s="1648"/>
      <c r="J5341" s="1650">
        <v>199726052681</v>
      </c>
    </row>
    <row r="5342" spans="1:10">
      <c r="A5342" s="13" t="s">
        <v>10456</v>
      </c>
      <c r="B5342" s="13" t="s">
        <v>10541</v>
      </c>
      <c r="C5342" s="13" t="s">
        <v>10649</v>
      </c>
      <c r="D5342" s="1608">
        <v>36.69</v>
      </c>
      <c r="E5342" s="210">
        <f>VLOOKUP(A5342,'Lead Sheet'!A:B,2,0)</f>
        <v>0</v>
      </c>
      <c r="F5342" s="1608">
        <f t="shared" si="83"/>
        <v>0</v>
      </c>
      <c r="G5342" s="1648">
        <v>25</v>
      </c>
      <c r="H5342" s="1648">
        <v>25</v>
      </c>
      <c r="I5342" s="1648"/>
      <c r="J5342" s="1650">
        <v>199726052698</v>
      </c>
    </row>
    <row r="5343" spans="1:10">
      <c r="A5343" s="13" t="s">
        <v>10456</v>
      </c>
      <c r="B5343" s="13" t="s">
        <v>10542</v>
      </c>
      <c r="C5343" s="13" t="s">
        <v>10675</v>
      </c>
      <c r="D5343" s="1608">
        <v>61.08</v>
      </c>
      <c r="E5343" s="210">
        <f>VLOOKUP(A5343,'Lead Sheet'!A:B,2,0)</f>
        <v>0</v>
      </c>
      <c r="F5343" s="1608">
        <f t="shared" si="83"/>
        <v>0</v>
      </c>
      <c r="G5343" s="1648">
        <v>25</v>
      </c>
      <c r="H5343" s="1648">
        <v>25</v>
      </c>
      <c r="I5343" s="1648"/>
      <c r="J5343" s="1650">
        <v>199726052704</v>
      </c>
    </row>
    <row r="5344" spans="1:10">
      <c r="A5344" s="13" t="s">
        <v>10456</v>
      </c>
      <c r="B5344" s="13" t="s">
        <v>10543</v>
      </c>
      <c r="C5344" s="13" t="s">
        <v>10674</v>
      </c>
      <c r="D5344" s="1608">
        <v>70.540000000000006</v>
      </c>
      <c r="E5344" s="210">
        <f>VLOOKUP(A5344,'Lead Sheet'!A:B,2,0)</f>
        <v>0</v>
      </c>
      <c r="F5344" s="1608">
        <f t="shared" si="83"/>
        <v>0</v>
      </c>
      <c r="G5344" s="1648">
        <v>20</v>
      </c>
      <c r="H5344" s="1648">
        <v>20</v>
      </c>
      <c r="I5344" s="1648"/>
      <c r="J5344" s="1650">
        <v>199726052711</v>
      </c>
    </row>
    <row r="5345" spans="1:10">
      <c r="A5345" s="13" t="s">
        <v>10456</v>
      </c>
      <c r="B5345" s="13" t="s">
        <v>10544</v>
      </c>
      <c r="C5345" s="13" t="s">
        <v>10571</v>
      </c>
      <c r="D5345" s="1608">
        <v>81.3</v>
      </c>
      <c r="E5345" s="210">
        <f>VLOOKUP(A5345,'Lead Sheet'!A:B,2,0)</f>
        <v>0</v>
      </c>
      <c r="F5345" s="1608">
        <f t="shared" si="83"/>
        <v>0</v>
      </c>
      <c r="G5345" s="1648">
        <v>15</v>
      </c>
      <c r="H5345" s="1648">
        <v>15</v>
      </c>
      <c r="I5345" s="1648"/>
      <c r="J5345" s="1650">
        <v>199726052728</v>
      </c>
    </row>
    <row r="5346" spans="1:10">
      <c r="A5346" s="13" t="s">
        <v>10456</v>
      </c>
      <c r="B5346" s="13" t="s">
        <v>10545</v>
      </c>
      <c r="C5346" s="13" t="s">
        <v>10676</v>
      </c>
      <c r="D5346" s="1608">
        <v>81.3</v>
      </c>
      <c r="E5346" s="210">
        <f>VLOOKUP(A5346,'Lead Sheet'!A:B,2,0)</f>
        <v>0</v>
      </c>
      <c r="F5346" s="1608">
        <f t="shared" si="83"/>
        <v>0</v>
      </c>
      <c r="G5346" s="1648">
        <v>15</v>
      </c>
      <c r="H5346" s="1648">
        <v>15</v>
      </c>
      <c r="I5346" s="1648"/>
      <c r="J5346" s="1650">
        <v>199726052735</v>
      </c>
    </row>
    <row r="5347" spans="1:10">
      <c r="A5347" s="13" t="s">
        <v>10456</v>
      </c>
      <c r="B5347" s="13" t="s">
        <v>10546</v>
      </c>
      <c r="C5347" s="13" t="s">
        <v>10650</v>
      </c>
      <c r="D5347" s="1608">
        <v>22.58</v>
      </c>
      <c r="E5347" s="210">
        <f>VLOOKUP(A5347,'Lead Sheet'!A:B,2,0)</f>
        <v>0</v>
      </c>
      <c r="F5347" s="1608">
        <f t="shared" si="83"/>
        <v>0</v>
      </c>
      <c r="G5347" s="1648">
        <v>50</v>
      </c>
      <c r="H5347" s="1648">
        <v>50</v>
      </c>
      <c r="I5347" s="1648"/>
      <c r="J5347" s="1650">
        <v>199726052742</v>
      </c>
    </row>
    <row r="5348" spans="1:10">
      <c r="A5348" s="13" t="s">
        <v>10456</v>
      </c>
      <c r="B5348" s="13" t="s">
        <v>10547</v>
      </c>
      <c r="C5348" s="13" t="s">
        <v>10651</v>
      </c>
      <c r="D5348" s="1608">
        <v>24.42</v>
      </c>
      <c r="E5348" s="210">
        <f>VLOOKUP(A5348,'Lead Sheet'!A:B,2,0)</f>
        <v>0</v>
      </c>
      <c r="F5348" s="1608">
        <f t="shared" si="83"/>
        <v>0</v>
      </c>
      <c r="G5348" s="1648">
        <v>40</v>
      </c>
      <c r="H5348" s="1648">
        <v>40</v>
      </c>
      <c r="I5348" s="1648"/>
      <c r="J5348" s="1650">
        <v>199726052759</v>
      </c>
    </row>
    <row r="5349" spans="1:10">
      <c r="A5349" s="13" t="s">
        <v>10456</v>
      </c>
      <c r="B5349" s="13" t="s">
        <v>10548</v>
      </c>
      <c r="C5349" s="13" t="s">
        <v>10652</v>
      </c>
      <c r="D5349" s="1608">
        <v>26.23</v>
      </c>
      <c r="E5349" s="210">
        <f>VLOOKUP(A5349,'Lead Sheet'!A:B,2,0)</f>
        <v>0</v>
      </c>
      <c r="F5349" s="1608">
        <f t="shared" si="83"/>
        <v>0</v>
      </c>
      <c r="G5349" s="1648">
        <v>25</v>
      </c>
      <c r="H5349" s="1648">
        <v>25</v>
      </c>
      <c r="I5349" s="1648"/>
      <c r="J5349" s="1650">
        <v>199726052766</v>
      </c>
    </row>
    <row r="5350" spans="1:10">
      <c r="A5350" s="13" t="s">
        <v>10456</v>
      </c>
      <c r="B5350" s="13" t="s">
        <v>10549</v>
      </c>
      <c r="C5350" s="13" t="s">
        <v>10653</v>
      </c>
      <c r="D5350" s="1608">
        <v>26.23</v>
      </c>
      <c r="E5350" s="210">
        <f>VLOOKUP(A5350,'Lead Sheet'!A:B,2,0)</f>
        <v>0</v>
      </c>
      <c r="F5350" s="1608">
        <f t="shared" si="83"/>
        <v>0</v>
      </c>
      <c r="G5350" s="1648">
        <v>25</v>
      </c>
      <c r="H5350" s="1648">
        <v>25</v>
      </c>
      <c r="I5350" s="1648"/>
      <c r="J5350" s="1650">
        <v>199726052773</v>
      </c>
    </row>
    <row r="5351" spans="1:10">
      <c r="A5351" s="13" t="s">
        <v>10456</v>
      </c>
      <c r="B5351" s="13" t="s">
        <v>10550</v>
      </c>
      <c r="C5351" s="13" t="s">
        <v>10654</v>
      </c>
      <c r="D5351" s="1608">
        <v>31.63</v>
      </c>
      <c r="E5351" s="210">
        <f>VLOOKUP(A5351,'Lead Sheet'!A:B,2,0)</f>
        <v>0</v>
      </c>
      <c r="F5351" s="1608">
        <f t="shared" si="83"/>
        <v>0</v>
      </c>
      <c r="G5351" s="1648">
        <v>25</v>
      </c>
      <c r="H5351" s="1648">
        <v>25</v>
      </c>
      <c r="I5351" s="1648"/>
      <c r="J5351" s="1650">
        <v>199726052780</v>
      </c>
    </row>
    <row r="5352" spans="1:10">
      <c r="A5352" s="13" t="s">
        <v>10456</v>
      </c>
      <c r="B5352" s="13" t="s">
        <v>10551</v>
      </c>
      <c r="C5352" s="13" t="s">
        <v>10655</v>
      </c>
      <c r="D5352" s="1608">
        <v>31.63</v>
      </c>
      <c r="E5352" s="210">
        <f>VLOOKUP(A5352,'Lead Sheet'!A:B,2,0)</f>
        <v>0</v>
      </c>
      <c r="F5352" s="1608">
        <f t="shared" si="83"/>
        <v>0</v>
      </c>
      <c r="G5352" s="1648">
        <v>25</v>
      </c>
      <c r="H5352" s="1648">
        <v>25</v>
      </c>
      <c r="I5352" s="1648"/>
      <c r="J5352" s="1650">
        <v>199726052797</v>
      </c>
    </row>
    <row r="5353" spans="1:10">
      <c r="A5353" s="13" t="s">
        <v>10456</v>
      </c>
      <c r="B5353" s="13" t="s">
        <v>10552</v>
      </c>
      <c r="C5353" s="13" t="s">
        <v>10656</v>
      </c>
      <c r="D5353" s="1608">
        <v>36.85</v>
      </c>
      <c r="E5353" s="210">
        <f>VLOOKUP(A5353,'Lead Sheet'!A:B,2,0)</f>
        <v>0</v>
      </c>
      <c r="F5353" s="1608">
        <f t="shared" si="83"/>
        <v>0</v>
      </c>
      <c r="G5353" s="1648">
        <v>25</v>
      </c>
      <c r="H5353" s="1648">
        <v>25</v>
      </c>
      <c r="I5353" s="1648"/>
      <c r="J5353" s="1650">
        <v>199726052803</v>
      </c>
    </row>
    <row r="5354" spans="1:10">
      <c r="A5354" s="13" t="s">
        <v>10456</v>
      </c>
      <c r="B5354" s="13" t="s">
        <v>10553</v>
      </c>
      <c r="C5354" s="13" t="s">
        <v>10657</v>
      </c>
      <c r="D5354" s="1608">
        <v>36.85</v>
      </c>
      <c r="E5354" s="210">
        <f>VLOOKUP(A5354,'Lead Sheet'!A:B,2,0)</f>
        <v>0</v>
      </c>
      <c r="F5354" s="1608">
        <f t="shared" si="83"/>
        <v>0</v>
      </c>
      <c r="G5354" s="1648">
        <v>25</v>
      </c>
      <c r="H5354" s="1648">
        <v>25</v>
      </c>
      <c r="I5354" s="1648"/>
      <c r="J5354" s="1650">
        <v>199726052810</v>
      </c>
    </row>
    <row r="5355" spans="1:10">
      <c r="A5355" s="13" t="s">
        <v>10456</v>
      </c>
      <c r="B5355" s="13" t="s">
        <v>10554</v>
      </c>
      <c r="C5355" s="13" t="s">
        <v>10658</v>
      </c>
      <c r="D5355" s="1608">
        <v>42.24</v>
      </c>
      <c r="E5355" s="210">
        <f>VLOOKUP(A5355,'Lead Sheet'!A:B,2,0)</f>
        <v>0</v>
      </c>
      <c r="F5355" s="1608">
        <f t="shared" si="83"/>
        <v>0</v>
      </c>
      <c r="G5355" s="1648">
        <v>25</v>
      </c>
      <c r="H5355" s="1648">
        <v>25</v>
      </c>
      <c r="I5355" s="1648"/>
      <c r="J5355" s="1650">
        <v>199726052827</v>
      </c>
    </row>
    <row r="5356" spans="1:10">
      <c r="A5356" s="13" t="s">
        <v>10456</v>
      </c>
      <c r="B5356" s="13" t="s">
        <v>10555</v>
      </c>
      <c r="C5356" s="13" t="s">
        <v>10659</v>
      </c>
      <c r="D5356" s="1608">
        <v>42.24</v>
      </c>
      <c r="E5356" s="210">
        <f>VLOOKUP(A5356,'Lead Sheet'!A:B,2,0)</f>
        <v>0</v>
      </c>
      <c r="F5356" s="1608">
        <f t="shared" si="83"/>
        <v>0</v>
      </c>
      <c r="G5356" s="1648">
        <v>25</v>
      </c>
      <c r="H5356" s="1648">
        <v>25</v>
      </c>
      <c r="I5356" s="1648"/>
      <c r="J5356" s="1650">
        <v>199726052834</v>
      </c>
    </row>
    <row r="5357" spans="1:10">
      <c r="A5357" s="13" t="s">
        <v>10456</v>
      </c>
      <c r="B5357" s="13" t="s">
        <v>10556</v>
      </c>
      <c r="C5357" s="13" t="s">
        <v>10660</v>
      </c>
      <c r="D5357" s="1608">
        <v>70.540000000000006</v>
      </c>
      <c r="E5357" s="210">
        <f>VLOOKUP(A5357,'Lead Sheet'!A:B,2,0)</f>
        <v>0</v>
      </c>
      <c r="F5357" s="1608">
        <f t="shared" si="83"/>
        <v>0</v>
      </c>
      <c r="G5357" s="1648">
        <v>20</v>
      </c>
      <c r="H5357" s="1648">
        <v>20</v>
      </c>
      <c r="I5357" s="1648"/>
      <c r="J5357" s="1650">
        <v>199726052841</v>
      </c>
    </row>
    <row r="5358" spans="1:10">
      <c r="A5358" s="13" t="s">
        <v>10456</v>
      </c>
      <c r="B5358" s="13" t="s">
        <v>10557</v>
      </c>
      <c r="C5358" s="13" t="s">
        <v>10661</v>
      </c>
      <c r="D5358" s="1608">
        <v>30.9</v>
      </c>
      <c r="E5358" s="210">
        <f>VLOOKUP(A5358,'Lead Sheet'!A:B,2,0)</f>
        <v>0</v>
      </c>
      <c r="F5358" s="1608">
        <f t="shared" si="83"/>
        <v>0</v>
      </c>
      <c r="G5358" s="1648">
        <v>40</v>
      </c>
      <c r="H5358" s="1648">
        <v>40</v>
      </c>
      <c r="I5358" s="1648"/>
      <c r="J5358" s="1650">
        <v>199726052858</v>
      </c>
    </row>
    <row r="5359" spans="1:10">
      <c r="A5359" s="13" t="s">
        <v>10456</v>
      </c>
      <c r="B5359" s="13" t="s">
        <v>10558</v>
      </c>
      <c r="C5359" s="13" t="s">
        <v>10662</v>
      </c>
      <c r="D5359" s="1608">
        <v>34.82</v>
      </c>
      <c r="E5359" s="210">
        <f>VLOOKUP(A5359,'Lead Sheet'!A:B,2,0)</f>
        <v>0</v>
      </c>
      <c r="F5359" s="1608">
        <f t="shared" si="83"/>
        <v>0</v>
      </c>
      <c r="G5359" s="1648">
        <v>25</v>
      </c>
      <c r="H5359" s="1648">
        <v>25</v>
      </c>
      <c r="I5359" s="1648"/>
      <c r="J5359" s="1650">
        <v>199726052865</v>
      </c>
    </row>
    <row r="5360" spans="1:10">
      <c r="A5360" s="13" t="s">
        <v>10456</v>
      </c>
      <c r="B5360" s="13" t="s">
        <v>10559</v>
      </c>
      <c r="C5360" s="13" t="s">
        <v>10663</v>
      </c>
      <c r="D5360" s="1608">
        <v>34.82</v>
      </c>
      <c r="E5360" s="210">
        <f>VLOOKUP(A5360,'Lead Sheet'!A:B,2,0)</f>
        <v>0</v>
      </c>
      <c r="F5360" s="1608">
        <f t="shared" si="83"/>
        <v>0</v>
      </c>
      <c r="G5360" s="1648">
        <v>25</v>
      </c>
      <c r="H5360" s="1648">
        <v>25</v>
      </c>
      <c r="I5360" s="1648"/>
      <c r="J5360" s="1650">
        <v>199726052872</v>
      </c>
    </row>
    <row r="5361" spans="1:10">
      <c r="A5361" s="13" t="s">
        <v>10456</v>
      </c>
      <c r="B5361" s="13" t="s">
        <v>10560</v>
      </c>
      <c r="C5361" s="13" t="s">
        <v>10664</v>
      </c>
      <c r="D5361" s="1608">
        <v>40.04</v>
      </c>
      <c r="E5361" s="210">
        <f>VLOOKUP(A5361,'Lead Sheet'!A:B,2,0)</f>
        <v>0</v>
      </c>
      <c r="F5361" s="1608">
        <f t="shared" si="83"/>
        <v>0</v>
      </c>
      <c r="G5361" s="1648">
        <v>20</v>
      </c>
      <c r="H5361" s="1648">
        <v>20</v>
      </c>
      <c r="I5361" s="1648"/>
      <c r="J5361" s="1650">
        <v>199726052889</v>
      </c>
    </row>
    <row r="5362" spans="1:10">
      <c r="A5362" s="13" t="s">
        <v>10456</v>
      </c>
      <c r="B5362" s="13" t="s">
        <v>10561</v>
      </c>
      <c r="C5362" s="13" t="s">
        <v>10665</v>
      </c>
      <c r="D5362" s="1608">
        <v>40.04</v>
      </c>
      <c r="E5362" s="210">
        <f>VLOOKUP(A5362,'Lead Sheet'!A:B,2,0)</f>
        <v>0</v>
      </c>
      <c r="F5362" s="1608">
        <f t="shared" si="83"/>
        <v>0</v>
      </c>
      <c r="G5362" s="1648">
        <v>20</v>
      </c>
      <c r="H5362" s="1648">
        <v>20</v>
      </c>
      <c r="I5362" s="1648"/>
      <c r="J5362" s="1650">
        <v>199726052896</v>
      </c>
    </row>
    <row r="5363" spans="1:10">
      <c r="A5363" s="13" t="s">
        <v>10456</v>
      </c>
      <c r="B5363" s="13" t="s">
        <v>10562</v>
      </c>
      <c r="C5363" s="13" t="s">
        <v>10666</v>
      </c>
      <c r="D5363" s="1608">
        <v>49.53</v>
      </c>
      <c r="E5363" s="210">
        <f>VLOOKUP(A5363,'Lead Sheet'!A:B,2,0)</f>
        <v>0</v>
      </c>
      <c r="F5363" s="1608">
        <f t="shared" si="83"/>
        <v>0</v>
      </c>
      <c r="G5363" s="1648">
        <v>20</v>
      </c>
      <c r="H5363" s="1648">
        <v>20</v>
      </c>
      <c r="I5363" s="1648"/>
      <c r="J5363" s="1650">
        <v>199726052902</v>
      </c>
    </row>
    <row r="5364" spans="1:10">
      <c r="A5364" s="13" t="s">
        <v>10456</v>
      </c>
      <c r="B5364" s="13" t="s">
        <v>10563</v>
      </c>
      <c r="C5364" s="13" t="s">
        <v>10667</v>
      </c>
      <c r="D5364" s="1608">
        <v>49.53</v>
      </c>
      <c r="E5364" s="210">
        <f>VLOOKUP(A5364,'Lead Sheet'!A:B,2,0)</f>
        <v>0</v>
      </c>
      <c r="F5364" s="1608">
        <f t="shared" si="83"/>
        <v>0</v>
      </c>
      <c r="G5364" s="1648">
        <v>20</v>
      </c>
      <c r="H5364" s="1648">
        <v>20</v>
      </c>
      <c r="I5364" s="1648"/>
      <c r="J5364" s="1650">
        <v>199726052919</v>
      </c>
    </row>
    <row r="5365" spans="1:10">
      <c r="A5365" s="13" t="s">
        <v>10456</v>
      </c>
      <c r="B5365" s="13" t="s">
        <v>10564</v>
      </c>
      <c r="C5365" s="13" t="s">
        <v>10668</v>
      </c>
      <c r="D5365" s="1608">
        <v>57.04</v>
      </c>
      <c r="E5365" s="210">
        <f>VLOOKUP(A5365,'Lead Sheet'!A:B,2,0)</f>
        <v>0</v>
      </c>
      <c r="F5365" s="1608">
        <f t="shared" si="83"/>
        <v>0</v>
      </c>
      <c r="G5365" s="1648">
        <v>15</v>
      </c>
      <c r="H5365" s="1648">
        <v>15</v>
      </c>
      <c r="I5365" s="1648"/>
      <c r="J5365" s="1650">
        <v>199726052926</v>
      </c>
    </row>
    <row r="5366" spans="1:10">
      <c r="A5366" s="13" t="s">
        <v>10456</v>
      </c>
      <c r="B5366" s="13" t="s">
        <v>10565</v>
      </c>
      <c r="C5366" s="13" t="s">
        <v>10669</v>
      </c>
      <c r="D5366" s="1608">
        <v>57.04</v>
      </c>
      <c r="E5366" s="210">
        <f>VLOOKUP(A5366,'Lead Sheet'!A:B,2,0)</f>
        <v>0</v>
      </c>
      <c r="F5366" s="1608">
        <f t="shared" si="83"/>
        <v>0</v>
      </c>
      <c r="G5366" s="1648">
        <v>15</v>
      </c>
      <c r="H5366" s="1648">
        <v>15</v>
      </c>
      <c r="I5366" s="1648"/>
      <c r="J5366" s="1650">
        <v>199726052933</v>
      </c>
    </row>
    <row r="5367" spans="1:10">
      <c r="A5367" s="13" t="s">
        <v>10456</v>
      </c>
      <c r="B5367" s="13" t="s">
        <v>10566</v>
      </c>
      <c r="C5367" s="13" t="s">
        <v>10670</v>
      </c>
      <c r="D5367" s="1608">
        <v>98.08</v>
      </c>
      <c r="E5367" s="210">
        <f>VLOOKUP(A5367,'Lead Sheet'!A:B,2,0)</f>
        <v>0</v>
      </c>
      <c r="F5367" s="1608">
        <f t="shared" si="83"/>
        <v>0</v>
      </c>
      <c r="G5367" s="1648">
        <v>10</v>
      </c>
      <c r="H5367" s="1648">
        <v>10</v>
      </c>
      <c r="I5367" s="1648"/>
      <c r="J5367" s="1650">
        <v>199726052940</v>
      </c>
    </row>
    <row r="5368" spans="1:10">
      <c r="A5368" s="13" t="s">
        <v>10456</v>
      </c>
      <c r="B5368" s="13" t="s">
        <v>10567</v>
      </c>
      <c r="C5368" s="13" t="s">
        <v>10673</v>
      </c>
      <c r="D5368" s="1608">
        <v>114.19</v>
      </c>
      <c r="E5368" s="210">
        <f>VLOOKUP(A5368,'Lead Sheet'!A:B,2,0)</f>
        <v>0</v>
      </c>
      <c r="F5368" s="1608">
        <f t="shared" si="83"/>
        <v>0</v>
      </c>
      <c r="G5368" s="1648">
        <v>10</v>
      </c>
      <c r="H5368" s="1648">
        <v>10</v>
      </c>
      <c r="I5368" s="1648"/>
      <c r="J5368" s="1650">
        <v>199726052957</v>
      </c>
    </row>
    <row r="5369" spans="1:10">
      <c r="A5369" s="13" t="s">
        <v>10456</v>
      </c>
      <c r="B5369" s="13" t="s">
        <v>10568</v>
      </c>
      <c r="C5369" s="13" t="s">
        <v>10671</v>
      </c>
      <c r="D5369" s="1608">
        <v>114.19</v>
      </c>
      <c r="E5369" s="210">
        <f>VLOOKUP(A5369,'Lead Sheet'!A:B,2,0)</f>
        <v>0</v>
      </c>
      <c r="F5369" s="1608">
        <f t="shared" si="83"/>
        <v>0</v>
      </c>
      <c r="G5369" s="1648">
        <v>10</v>
      </c>
      <c r="H5369" s="1648">
        <v>10</v>
      </c>
      <c r="I5369" s="1648"/>
      <c r="J5369" s="1650">
        <v>199726052964</v>
      </c>
    </row>
    <row r="5370" spans="1:10">
      <c r="A5370" s="13" t="s">
        <v>10456</v>
      </c>
      <c r="B5370" s="13" t="s">
        <v>10569</v>
      </c>
      <c r="C5370" s="13" t="s">
        <v>10672</v>
      </c>
      <c r="D5370" s="1608">
        <v>131.69</v>
      </c>
      <c r="E5370" s="210">
        <f>VLOOKUP(A5370,'Lead Sheet'!A:B,2,0)</f>
        <v>0</v>
      </c>
      <c r="F5370" s="1608">
        <f t="shared" si="83"/>
        <v>0</v>
      </c>
      <c r="G5370" s="1648">
        <v>8</v>
      </c>
      <c r="H5370" s="1648">
        <v>8</v>
      </c>
      <c r="I5370" s="1648"/>
      <c r="J5370" s="1650">
        <v>199726052971</v>
      </c>
    </row>
    <row r="5371" spans="1:10">
      <c r="A5371" s="13" t="s">
        <v>12627</v>
      </c>
      <c r="B5371" t="s">
        <v>12546</v>
      </c>
      <c r="C5371" t="s">
        <v>12547</v>
      </c>
      <c r="D5371" s="1608">
        <v>11.69</v>
      </c>
      <c r="E5371" s="210">
        <f>VLOOKUP(A5371,'Lead Sheet'!A:B,2,0)</f>
        <v>0</v>
      </c>
      <c r="F5371" s="1608">
        <f t="shared" si="83"/>
        <v>0</v>
      </c>
      <c r="G5371" s="1648">
        <v>25</v>
      </c>
      <c r="H5371" s="1648">
        <v>250</v>
      </c>
      <c r="J5371" s="1649" t="s">
        <v>13153</v>
      </c>
    </row>
    <row r="5372" spans="1:10">
      <c r="A5372" s="13" t="s">
        <v>12627</v>
      </c>
      <c r="B5372" t="s">
        <v>12548</v>
      </c>
      <c r="C5372" t="s">
        <v>12549</v>
      </c>
      <c r="D5372" s="1608">
        <v>15.35</v>
      </c>
      <c r="E5372" s="210">
        <f>VLOOKUP(A5372,'Lead Sheet'!A:B,2,0)</f>
        <v>0</v>
      </c>
      <c r="F5372" s="1608">
        <f t="shared" si="83"/>
        <v>0</v>
      </c>
      <c r="G5372" s="1648">
        <v>25</v>
      </c>
      <c r="H5372" s="1648">
        <v>250</v>
      </c>
      <c r="J5372" s="1649" t="s">
        <v>13154</v>
      </c>
    </row>
    <row r="5373" spans="1:10">
      <c r="A5373" s="13" t="s">
        <v>12627</v>
      </c>
      <c r="B5373" t="s">
        <v>12550</v>
      </c>
      <c r="C5373" t="s">
        <v>12551</v>
      </c>
      <c r="D5373" s="1608">
        <v>29.35</v>
      </c>
      <c r="E5373" s="210">
        <f>VLOOKUP(A5373,'Lead Sheet'!A:B,2,0)</f>
        <v>0</v>
      </c>
      <c r="F5373" s="1608">
        <f t="shared" si="83"/>
        <v>0</v>
      </c>
      <c r="G5373" s="1648">
        <v>25</v>
      </c>
      <c r="H5373" s="1648">
        <v>150</v>
      </c>
      <c r="J5373" s="1649" t="s">
        <v>13155</v>
      </c>
    </row>
    <row r="5374" spans="1:10">
      <c r="A5374" s="13" t="s">
        <v>12627</v>
      </c>
      <c r="B5374" t="s">
        <v>12552</v>
      </c>
      <c r="C5374" t="s">
        <v>12553</v>
      </c>
      <c r="D5374" s="1608">
        <v>68.540000000000006</v>
      </c>
      <c r="E5374" s="210">
        <f>VLOOKUP(A5374,'Lead Sheet'!A:B,2,0)</f>
        <v>0</v>
      </c>
      <c r="F5374" s="1608">
        <f t="shared" si="83"/>
        <v>0</v>
      </c>
      <c r="G5374" s="1648">
        <v>10</v>
      </c>
      <c r="H5374" s="1648">
        <v>80</v>
      </c>
      <c r="J5374" s="1649" t="s">
        <v>13156</v>
      </c>
    </row>
    <row r="5375" spans="1:10">
      <c r="A5375" s="13" t="s">
        <v>12627</v>
      </c>
      <c r="B5375" t="s">
        <v>12554</v>
      </c>
      <c r="C5375" t="s">
        <v>12555</v>
      </c>
      <c r="D5375" s="1608">
        <v>106.7</v>
      </c>
      <c r="E5375" s="210">
        <f>VLOOKUP(A5375,'Lead Sheet'!A:B,2,0)</f>
        <v>0</v>
      </c>
      <c r="F5375" s="1608">
        <f t="shared" si="83"/>
        <v>0</v>
      </c>
      <c r="G5375" s="1648">
        <v>10</v>
      </c>
      <c r="H5375" s="1648">
        <v>60</v>
      </c>
      <c r="J5375" s="1649" t="s">
        <v>13157</v>
      </c>
    </row>
    <row r="5376" spans="1:10">
      <c r="A5376" s="13" t="s">
        <v>12627</v>
      </c>
      <c r="B5376" t="s">
        <v>12556</v>
      </c>
      <c r="C5376" t="s">
        <v>12557</v>
      </c>
      <c r="D5376" s="1608">
        <v>112.66</v>
      </c>
      <c r="E5376" s="210">
        <f>VLOOKUP(A5376,'Lead Sheet'!A:B,2,0)</f>
        <v>0</v>
      </c>
      <c r="F5376" s="1608">
        <f t="shared" si="83"/>
        <v>0</v>
      </c>
      <c r="G5376" s="1648">
        <v>5</v>
      </c>
      <c r="H5376" s="1648">
        <v>20</v>
      </c>
      <c r="J5376" s="1649" t="s">
        <v>13158</v>
      </c>
    </row>
    <row r="5377" spans="1:10">
      <c r="A5377" s="13" t="s">
        <v>12627</v>
      </c>
      <c r="B5377" t="s">
        <v>12558</v>
      </c>
      <c r="C5377" t="s">
        <v>12559</v>
      </c>
      <c r="D5377" s="1608">
        <v>10.77</v>
      </c>
      <c r="E5377" s="210">
        <f>VLOOKUP(A5377,'Lead Sheet'!A:B,2,0)</f>
        <v>0</v>
      </c>
      <c r="F5377" s="1608">
        <f t="shared" si="83"/>
        <v>0</v>
      </c>
      <c r="G5377" s="1648">
        <v>25</v>
      </c>
      <c r="H5377" s="1648">
        <v>250</v>
      </c>
      <c r="J5377" s="1649" t="s">
        <v>13159</v>
      </c>
    </row>
    <row r="5378" spans="1:10">
      <c r="A5378" s="13" t="s">
        <v>12627</v>
      </c>
      <c r="B5378" t="s">
        <v>12560</v>
      </c>
      <c r="C5378" t="s">
        <v>12561</v>
      </c>
      <c r="D5378" s="1608">
        <v>15.34</v>
      </c>
      <c r="E5378" s="210">
        <f>VLOOKUP(A5378,'Lead Sheet'!A:B,2,0)</f>
        <v>0</v>
      </c>
      <c r="F5378" s="1608">
        <f t="shared" si="83"/>
        <v>0</v>
      </c>
      <c r="G5378" s="1648">
        <v>25</v>
      </c>
      <c r="H5378" s="1648">
        <v>250</v>
      </c>
      <c r="J5378" s="1649" t="s">
        <v>13160</v>
      </c>
    </row>
    <row r="5379" spans="1:10">
      <c r="A5379" s="13" t="s">
        <v>12627</v>
      </c>
      <c r="B5379" t="s">
        <v>12562</v>
      </c>
      <c r="C5379" t="s">
        <v>12563</v>
      </c>
      <c r="D5379" s="1608">
        <v>25.9</v>
      </c>
      <c r="E5379" s="210">
        <f>VLOOKUP(A5379,'Lead Sheet'!A:B,2,0)</f>
        <v>0</v>
      </c>
      <c r="F5379" s="1608">
        <f t="shared" ref="F5379:F5410" si="84">IFERROR(D5379*E5379,"NET")</f>
        <v>0</v>
      </c>
      <c r="G5379" s="1648">
        <v>25</v>
      </c>
      <c r="H5379" s="1648">
        <v>150</v>
      </c>
      <c r="J5379" s="1649" t="s">
        <v>13161</v>
      </c>
    </row>
    <row r="5380" spans="1:10">
      <c r="A5380" s="13" t="s">
        <v>12627</v>
      </c>
      <c r="B5380" t="s">
        <v>12564</v>
      </c>
      <c r="C5380" t="s">
        <v>12565</v>
      </c>
      <c r="D5380" s="1608">
        <v>65.88</v>
      </c>
      <c r="E5380" s="210">
        <f>VLOOKUP(A5380,'Lead Sheet'!A:B,2,0)</f>
        <v>0</v>
      </c>
      <c r="F5380" s="1608">
        <f t="shared" si="84"/>
        <v>0</v>
      </c>
      <c r="G5380" s="1648">
        <v>10</v>
      </c>
      <c r="H5380" s="1648">
        <v>80</v>
      </c>
      <c r="J5380" s="1649" t="s">
        <v>13162</v>
      </c>
    </row>
    <row r="5381" spans="1:10">
      <c r="A5381" s="13" t="s">
        <v>12627</v>
      </c>
      <c r="B5381" t="s">
        <v>12566</v>
      </c>
      <c r="C5381" t="s">
        <v>12567</v>
      </c>
      <c r="D5381" s="1608">
        <v>91.52</v>
      </c>
      <c r="E5381" s="210">
        <f>VLOOKUP(A5381,'Lead Sheet'!A:B,2,0)</f>
        <v>0</v>
      </c>
      <c r="F5381" s="1608">
        <f t="shared" si="84"/>
        <v>0</v>
      </c>
      <c r="G5381" s="1648">
        <v>10</v>
      </c>
      <c r="H5381" s="1648">
        <v>60</v>
      </c>
      <c r="J5381" s="1649" t="s">
        <v>13163</v>
      </c>
    </row>
    <row r="5382" spans="1:10">
      <c r="A5382" s="13" t="s">
        <v>12627</v>
      </c>
      <c r="B5382" t="s">
        <v>12568</v>
      </c>
      <c r="C5382" t="s">
        <v>12569</v>
      </c>
      <c r="D5382" s="1608">
        <v>110.99</v>
      </c>
      <c r="E5382" s="210">
        <f>VLOOKUP(A5382,'Lead Sheet'!A:B,2,0)</f>
        <v>0</v>
      </c>
      <c r="F5382" s="1608">
        <f t="shared" si="84"/>
        <v>0</v>
      </c>
      <c r="G5382" s="1648">
        <v>5</v>
      </c>
      <c r="H5382" s="1648">
        <v>20</v>
      </c>
      <c r="J5382" s="1649" t="s">
        <v>13164</v>
      </c>
    </row>
    <row r="5383" spans="1:10">
      <c r="A5383" s="13" t="s">
        <v>12627</v>
      </c>
      <c r="B5383" t="s">
        <v>12570</v>
      </c>
      <c r="C5383" t="s">
        <v>12571</v>
      </c>
      <c r="D5383" s="1608">
        <v>16.2</v>
      </c>
      <c r="E5383" s="210">
        <f>VLOOKUP(A5383,'Lead Sheet'!A:B,2,0)</f>
        <v>0</v>
      </c>
      <c r="F5383" s="1608">
        <f t="shared" si="84"/>
        <v>0</v>
      </c>
      <c r="G5383" s="1648">
        <v>25</v>
      </c>
      <c r="H5383" s="1648">
        <v>250</v>
      </c>
      <c r="J5383" s="1649" t="s">
        <v>13165</v>
      </c>
    </row>
    <row r="5384" spans="1:10">
      <c r="A5384" s="13" t="s">
        <v>12627</v>
      </c>
      <c r="B5384" t="s">
        <v>12572</v>
      </c>
      <c r="C5384" t="s">
        <v>12573</v>
      </c>
      <c r="D5384" s="1608">
        <v>23.8</v>
      </c>
      <c r="E5384" s="210">
        <f>VLOOKUP(A5384,'Lead Sheet'!A:B,2,0)</f>
        <v>0</v>
      </c>
      <c r="F5384" s="1608">
        <f t="shared" si="84"/>
        <v>0</v>
      </c>
      <c r="G5384" s="1648">
        <v>25</v>
      </c>
      <c r="H5384" s="1648">
        <v>250</v>
      </c>
      <c r="J5384" s="1649" t="s">
        <v>13166</v>
      </c>
    </row>
    <row r="5385" spans="1:10">
      <c r="A5385" s="13" t="s">
        <v>12627</v>
      </c>
      <c r="B5385" t="s">
        <v>12574</v>
      </c>
      <c r="C5385" t="s">
        <v>12575</v>
      </c>
      <c r="D5385" s="1608">
        <v>38.94</v>
      </c>
      <c r="E5385" s="210">
        <f>VLOOKUP(A5385,'Lead Sheet'!A:B,2,0)</f>
        <v>0</v>
      </c>
      <c r="F5385" s="1608">
        <f t="shared" si="84"/>
        <v>0</v>
      </c>
      <c r="G5385" s="1648">
        <v>25</v>
      </c>
      <c r="H5385" s="1648">
        <v>150</v>
      </c>
      <c r="J5385" s="1649" t="s">
        <v>13167</v>
      </c>
    </row>
    <row r="5386" spans="1:10">
      <c r="A5386" s="13" t="s">
        <v>12627</v>
      </c>
      <c r="B5386" t="s">
        <v>12576</v>
      </c>
      <c r="C5386" t="s">
        <v>12577</v>
      </c>
      <c r="D5386" s="1608">
        <v>18.84</v>
      </c>
      <c r="E5386" s="210">
        <f>VLOOKUP(A5386,'Lead Sheet'!A:B,2,0)</f>
        <v>0</v>
      </c>
      <c r="F5386" s="1608">
        <f t="shared" si="84"/>
        <v>0</v>
      </c>
      <c r="G5386" s="1648">
        <v>25</v>
      </c>
      <c r="H5386" s="1648">
        <v>250</v>
      </c>
      <c r="J5386" s="1649" t="s">
        <v>13168</v>
      </c>
    </row>
    <row r="5387" spans="1:10">
      <c r="A5387" s="13" t="s">
        <v>12627</v>
      </c>
      <c r="B5387" t="s">
        <v>12578</v>
      </c>
      <c r="C5387" t="s">
        <v>12579</v>
      </c>
      <c r="D5387" s="1608">
        <v>24.96</v>
      </c>
      <c r="E5387" s="210">
        <f>VLOOKUP(A5387,'Lead Sheet'!A:B,2,0)</f>
        <v>0</v>
      </c>
      <c r="F5387" s="1608">
        <f t="shared" si="84"/>
        <v>0</v>
      </c>
      <c r="G5387" s="1648">
        <v>25</v>
      </c>
      <c r="H5387" s="1648">
        <v>250</v>
      </c>
      <c r="J5387" s="1649" t="s">
        <v>13169</v>
      </c>
    </row>
    <row r="5388" spans="1:10">
      <c r="A5388" s="13" t="s">
        <v>12627</v>
      </c>
      <c r="B5388" t="s">
        <v>12580</v>
      </c>
      <c r="C5388" t="s">
        <v>12581</v>
      </c>
      <c r="D5388" s="1608">
        <v>39.93</v>
      </c>
      <c r="E5388" s="210">
        <f>VLOOKUP(A5388,'Lead Sheet'!A:B,2,0)</f>
        <v>0</v>
      </c>
      <c r="F5388" s="1608">
        <f t="shared" si="84"/>
        <v>0</v>
      </c>
      <c r="G5388" s="1648">
        <v>20</v>
      </c>
      <c r="H5388" s="1648">
        <v>120</v>
      </c>
      <c r="J5388" s="1649" t="s">
        <v>13170</v>
      </c>
    </row>
    <row r="5389" spans="1:10">
      <c r="A5389" s="13" t="s">
        <v>12627</v>
      </c>
      <c r="B5389" t="s">
        <v>12582</v>
      </c>
      <c r="C5389" t="s">
        <v>12583</v>
      </c>
      <c r="D5389" s="1608">
        <v>27.03</v>
      </c>
      <c r="E5389" s="210">
        <f>VLOOKUP(A5389,'Lead Sheet'!A:B,2,0)</f>
        <v>0</v>
      </c>
      <c r="F5389" s="1608">
        <f t="shared" si="84"/>
        <v>0</v>
      </c>
      <c r="G5389" s="1648">
        <v>25</v>
      </c>
      <c r="H5389" s="1648">
        <v>250</v>
      </c>
      <c r="J5389" s="1649" t="s">
        <v>13171</v>
      </c>
    </row>
    <row r="5390" spans="1:10">
      <c r="A5390" s="13" t="s">
        <v>12627</v>
      </c>
      <c r="B5390" t="s">
        <v>12585</v>
      </c>
      <c r="C5390" t="s">
        <v>12586</v>
      </c>
      <c r="D5390" s="1608">
        <v>8.91</v>
      </c>
      <c r="E5390" s="210">
        <f>VLOOKUP(A5390,'Lead Sheet'!A:B,2,0)</f>
        <v>0</v>
      </c>
      <c r="F5390" s="1608">
        <f t="shared" si="84"/>
        <v>0</v>
      </c>
      <c r="G5390" s="1648">
        <v>50</v>
      </c>
      <c r="H5390" s="1648">
        <v>500</v>
      </c>
      <c r="J5390" s="1649" t="s">
        <v>13172</v>
      </c>
    </row>
    <row r="5391" spans="1:10">
      <c r="A5391" s="13" t="s">
        <v>12627</v>
      </c>
      <c r="B5391" t="s">
        <v>12587</v>
      </c>
      <c r="C5391" t="s">
        <v>12588</v>
      </c>
      <c r="D5391" s="1608">
        <v>11.03</v>
      </c>
      <c r="E5391" s="210">
        <f>VLOOKUP(A5391,'Lead Sheet'!A:B,2,0)</f>
        <v>0</v>
      </c>
      <c r="F5391" s="1608">
        <f t="shared" si="84"/>
        <v>0</v>
      </c>
      <c r="G5391" s="1648">
        <v>50</v>
      </c>
      <c r="H5391" s="1648">
        <v>400</v>
      </c>
      <c r="J5391" s="1649" t="s">
        <v>13173</v>
      </c>
    </row>
    <row r="5392" spans="1:10">
      <c r="A5392" s="13" t="s">
        <v>12627</v>
      </c>
      <c r="B5392" t="s">
        <v>12589</v>
      </c>
      <c r="C5392" t="s">
        <v>12590</v>
      </c>
      <c r="D5392" s="1608">
        <v>23.19</v>
      </c>
      <c r="E5392" s="210">
        <f>VLOOKUP(A5392,'Lead Sheet'!A:B,2,0)</f>
        <v>0</v>
      </c>
      <c r="F5392" s="1608">
        <f t="shared" si="84"/>
        <v>0</v>
      </c>
      <c r="G5392" s="1648">
        <v>25</v>
      </c>
      <c r="H5392" s="1648">
        <v>100</v>
      </c>
      <c r="J5392" s="1649" t="s">
        <v>13174</v>
      </c>
    </row>
    <row r="5393" spans="1:10">
      <c r="A5393" s="13" t="s">
        <v>12627</v>
      </c>
      <c r="B5393" t="s">
        <v>12591</v>
      </c>
      <c r="C5393" t="s">
        <v>12592</v>
      </c>
      <c r="D5393" s="1608">
        <v>48.46</v>
      </c>
      <c r="E5393" s="210">
        <f>VLOOKUP(A5393,'Lead Sheet'!A:B,2,0)</f>
        <v>0</v>
      </c>
      <c r="F5393" s="1608">
        <f t="shared" si="84"/>
        <v>0</v>
      </c>
      <c r="G5393" s="1648">
        <v>25</v>
      </c>
      <c r="H5393" s="1648">
        <v>100</v>
      </c>
      <c r="J5393" s="1649" t="s">
        <v>13175</v>
      </c>
    </row>
    <row r="5394" spans="1:10">
      <c r="A5394" s="13" t="s">
        <v>12627</v>
      </c>
      <c r="B5394" t="s">
        <v>12593</v>
      </c>
      <c r="C5394" t="s">
        <v>12594</v>
      </c>
      <c r="D5394" s="1608">
        <v>73.260000000000005</v>
      </c>
      <c r="E5394" s="210">
        <f>VLOOKUP(A5394,'Lead Sheet'!A:B,2,0)</f>
        <v>0</v>
      </c>
      <c r="F5394" s="1608">
        <f t="shared" si="84"/>
        <v>0</v>
      </c>
      <c r="G5394" s="1648">
        <v>25</v>
      </c>
      <c r="H5394" s="1648">
        <v>50</v>
      </c>
      <c r="J5394" s="1649" t="s">
        <v>13176</v>
      </c>
    </row>
    <row r="5395" spans="1:10">
      <c r="A5395" s="13" t="s">
        <v>12627</v>
      </c>
      <c r="B5395" t="s">
        <v>12595</v>
      </c>
      <c r="C5395" t="s">
        <v>12596</v>
      </c>
      <c r="D5395" s="1608">
        <v>79.41</v>
      </c>
      <c r="E5395" s="210">
        <f>VLOOKUP(A5395,'Lead Sheet'!A:B,2,0)</f>
        <v>0</v>
      </c>
      <c r="F5395" s="1608">
        <f t="shared" si="84"/>
        <v>0</v>
      </c>
      <c r="G5395" s="1648">
        <v>25</v>
      </c>
      <c r="H5395" s="1648">
        <v>50</v>
      </c>
      <c r="J5395" s="1649" t="s">
        <v>13177</v>
      </c>
    </row>
    <row r="5396" spans="1:10">
      <c r="A5396" s="13" t="s">
        <v>12627</v>
      </c>
      <c r="B5396" t="s">
        <v>12597</v>
      </c>
      <c r="C5396" t="s">
        <v>12598</v>
      </c>
      <c r="D5396" s="1608">
        <v>8.0299999999999994</v>
      </c>
      <c r="E5396" s="210">
        <f>VLOOKUP(A5396,'Lead Sheet'!A:B,2,0)</f>
        <v>0</v>
      </c>
      <c r="F5396" s="1608">
        <f t="shared" si="84"/>
        <v>0</v>
      </c>
      <c r="G5396" s="1648">
        <v>50</v>
      </c>
      <c r="H5396" s="1648">
        <v>500</v>
      </c>
      <c r="J5396" s="1649" t="s">
        <v>13178</v>
      </c>
    </row>
    <row r="5397" spans="1:10">
      <c r="A5397" s="13" t="s">
        <v>12627</v>
      </c>
      <c r="B5397" t="s">
        <v>12599</v>
      </c>
      <c r="C5397" t="s">
        <v>12600</v>
      </c>
      <c r="D5397" s="1608">
        <v>11.45</v>
      </c>
      <c r="E5397" s="210">
        <f>VLOOKUP(A5397,'Lead Sheet'!A:B,2,0)</f>
        <v>0</v>
      </c>
      <c r="F5397" s="1608">
        <f t="shared" si="84"/>
        <v>0</v>
      </c>
      <c r="G5397" s="1648">
        <v>50</v>
      </c>
      <c r="H5397" s="1648">
        <v>400</v>
      </c>
      <c r="J5397" s="1649" t="s">
        <v>13179</v>
      </c>
    </row>
    <row r="5398" spans="1:10">
      <c r="A5398" s="13" t="s">
        <v>12627</v>
      </c>
      <c r="B5398" t="s">
        <v>12601</v>
      </c>
      <c r="C5398" t="s">
        <v>12602</v>
      </c>
      <c r="D5398" s="1608">
        <v>21.9</v>
      </c>
      <c r="E5398" s="210">
        <f>VLOOKUP(A5398,'Lead Sheet'!A:B,2,0)</f>
        <v>0</v>
      </c>
      <c r="F5398" s="1608">
        <f t="shared" si="84"/>
        <v>0</v>
      </c>
      <c r="G5398" s="1648">
        <v>25</v>
      </c>
      <c r="H5398" s="1648">
        <v>100</v>
      </c>
      <c r="J5398" s="1649" t="s">
        <v>13180</v>
      </c>
    </row>
    <row r="5399" spans="1:10">
      <c r="A5399" s="13" t="s">
        <v>12627</v>
      </c>
      <c r="B5399" t="s">
        <v>12603</v>
      </c>
      <c r="C5399" t="s">
        <v>12604</v>
      </c>
      <c r="D5399" s="1608">
        <v>54.95</v>
      </c>
      <c r="E5399" s="210">
        <f>VLOOKUP(A5399,'Lead Sheet'!A:B,2,0)</f>
        <v>0</v>
      </c>
      <c r="F5399" s="1608">
        <f t="shared" si="84"/>
        <v>0</v>
      </c>
      <c r="G5399" s="1648">
        <v>25</v>
      </c>
      <c r="H5399" s="1648">
        <v>100</v>
      </c>
      <c r="J5399" s="1649" t="s">
        <v>13181</v>
      </c>
    </row>
    <row r="5400" spans="1:10">
      <c r="A5400" s="13" t="s">
        <v>12627</v>
      </c>
      <c r="B5400" t="s">
        <v>12605</v>
      </c>
      <c r="C5400" t="s">
        <v>12606</v>
      </c>
      <c r="D5400" s="1608">
        <v>78.55</v>
      </c>
      <c r="E5400" s="210">
        <f>VLOOKUP(A5400,'Lead Sheet'!A:B,2,0)</f>
        <v>0</v>
      </c>
      <c r="F5400" s="1608">
        <f t="shared" si="84"/>
        <v>0</v>
      </c>
      <c r="G5400" s="1648">
        <v>25</v>
      </c>
      <c r="H5400" s="1648">
        <v>50</v>
      </c>
      <c r="J5400" s="1649" t="s">
        <v>13182</v>
      </c>
    </row>
    <row r="5401" spans="1:10">
      <c r="A5401" s="13" t="s">
        <v>12627</v>
      </c>
      <c r="B5401" t="s">
        <v>12607</v>
      </c>
      <c r="C5401" t="s">
        <v>12608</v>
      </c>
      <c r="D5401" s="1608">
        <v>95.26</v>
      </c>
      <c r="E5401" s="210">
        <f>VLOOKUP(A5401,'Lead Sheet'!A:B,2,0)</f>
        <v>0</v>
      </c>
      <c r="F5401" s="1608">
        <f t="shared" si="84"/>
        <v>0</v>
      </c>
      <c r="G5401" s="1648">
        <v>25</v>
      </c>
      <c r="H5401" s="1648">
        <v>50</v>
      </c>
      <c r="J5401" s="1649" t="s">
        <v>13183</v>
      </c>
    </row>
    <row r="5402" spans="1:10">
      <c r="A5402" s="13" t="s">
        <v>12627</v>
      </c>
      <c r="B5402" t="s">
        <v>12609</v>
      </c>
      <c r="C5402" t="s">
        <v>12610</v>
      </c>
      <c r="D5402" s="1608">
        <v>12.09</v>
      </c>
      <c r="E5402" s="210">
        <f>VLOOKUP(A5402,'Lead Sheet'!A:B,2,0)</f>
        <v>0</v>
      </c>
      <c r="F5402" s="1608">
        <f t="shared" si="84"/>
        <v>0</v>
      </c>
      <c r="G5402" s="1648">
        <v>50</v>
      </c>
      <c r="H5402" s="1648">
        <v>500</v>
      </c>
      <c r="J5402" s="1649" t="s">
        <v>13184</v>
      </c>
    </row>
    <row r="5403" spans="1:10">
      <c r="A5403" s="13" t="s">
        <v>12627</v>
      </c>
      <c r="B5403" t="s">
        <v>12611</v>
      </c>
      <c r="C5403" t="s">
        <v>12612</v>
      </c>
      <c r="D5403" s="1608">
        <v>16.149999999999999</v>
      </c>
      <c r="E5403" s="210">
        <f>VLOOKUP(A5403,'Lead Sheet'!A:B,2,0)</f>
        <v>0</v>
      </c>
      <c r="F5403" s="1608">
        <f t="shared" si="84"/>
        <v>0</v>
      </c>
      <c r="G5403" s="1648">
        <v>25</v>
      </c>
      <c r="H5403" s="1648">
        <v>250</v>
      </c>
      <c r="J5403" s="1649" t="s">
        <v>13185</v>
      </c>
    </row>
    <row r="5404" spans="1:10">
      <c r="A5404" s="13" t="s">
        <v>12627</v>
      </c>
      <c r="B5404" t="s">
        <v>12613</v>
      </c>
      <c r="C5404" t="s">
        <v>12614</v>
      </c>
      <c r="D5404" s="1608">
        <v>26.42</v>
      </c>
      <c r="E5404" s="210">
        <f>VLOOKUP(A5404,'Lead Sheet'!A:B,2,0)</f>
        <v>0</v>
      </c>
      <c r="F5404" s="1608">
        <f t="shared" si="84"/>
        <v>0</v>
      </c>
      <c r="G5404" s="1648">
        <v>25</v>
      </c>
      <c r="H5404" s="1648">
        <v>250</v>
      </c>
      <c r="J5404" s="1649" t="s">
        <v>13186</v>
      </c>
    </row>
    <row r="5405" spans="1:10">
      <c r="A5405" s="13" t="s">
        <v>12627</v>
      </c>
      <c r="B5405" t="s">
        <v>12615</v>
      </c>
      <c r="C5405" t="s">
        <v>12616</v>
      </c>
      <c r="D5405" s="1608">
        <v>14.06</v>
      </c>
      <c r="E5405" s="210">
        <f>VLOOKUP(A5405,'Lead Sheet'!A:B,2,0)</f>
        <v>0</v>
      </c>
      <c r="F5405" s="1608">
        <f t="shared" si="84"/>
        <v>0</v>
      </c>
      <c r="G5405" s="1648">
        <v>50</v>
      </c>
      <c r="H5405" s="1648">
        <v>500</v>
      </c>
      <c r="J5405" s="1649" t="s">
        <v>13187</v>
      </c>
    </row>
    <row r="5406" spans="1:10">
      <c r="A5406" s="13" t="s">
        <v>12627</v>
      </c>
      <c r="B5406" t="s">
        <v>12617</v>
      </c>
      <c r="C5406" t="s">
        <v>12618</v>
      </c>
      <c r="D5406" s="1608">
        <v>18.63</v>
      </c>
      <c r="E5406" s="210">
        <f>VLOOKUP(A5406,'Lead Sheet'!A:B,2,0)</f>
        <v>0</v>
      </c>
      <c r="F5406" s="1608">
        <f t="shared" si="84"/>
        <v>0</v>
      </c>
      <c r="G5406" s="1648">
        <v>25</v>
      </c>
      <c r="H5406" s="1648">
        <v>250</v>
      </c>
      <c r="J5406" s="1649" t="s">
        <v>13188</v>
      </c>
    </row>
    <row r="5407" spans="1:10">
      <c r="A5407" s="13" t="s">
        <v>12627</v>
      </c>
      <c r="B5407" t="s">
        <v>12619</v>
      </c>
      <c r="C5407" t="s">
        <v>12620</v>
      </c>
      <c r="D5407" s="1608">
        <v>29.8</v>
      </c>
      <c r="E5407" s="210">
        <f>VLOOKUP(A5407,'Lead Sheet'!A:B,2,0)</f>
        <v>0</v>
      </c>
      <c r="F5407" s="1608">
        <f t="shared" si="84"/>
        <v>0</v>
      </c>
      <c r="G5407" s="1648">
        <v>25</v>
      </c>
      <c r="H5407" s="1648">
        <v>250</v>
      </c>
      <c r="J5407" s="1649" t="s">
        <v>13189</v>
      </c>
    </row>
    <row r="5408" spans="1:10">
      <c r="A5408" s="13" t="s">
        <v>12627</v>
      </c>
      <c r="B5408" t="s">
        <v>12621</v>
      </c>
      <c r="C5408" t="s">
        <v>12622</v>
      </c>
      <c r="D5408" s="1608">
        <v>11.26</v>
      </c>
      <c r="E5408" s="210">
        <f>VLOOKUP(A5408,'Lead Sheet'!A:B,2,0)</f>
        <v>0</v>
      </c>
      <c r="F5408" s="1608">
        <f t="shared" si="84"/>
        <v>0</v>
      </c>
      <c r="G5408" s="1648">
        <v>25</v>
      </c>
      <c r="H5408" s="1648">
        <v>250</v>
      </c>
      <c r="J5408" s="1649" t="s">
        <v>13190</v>
      </c>
    </row>
    <row r="5409" spans="1:10">
      <c r="A5409" s="13" t="s">
        <v>12627</v>
      </c>
      <c r="B5409" t="s">
        <v>12623</v>
      </c>
      <c r="C5409" t="s">
        <v>12624</v>
      </c>
      <c r="D5409" s="1608">
        <v>18.190000000000001</v>
      </c>
      <c r="E5409" s="210">
        <f>VLOOKUP(A5409,'Lead Sheet'!A:B,2,0)</f>
        <v>0</v>
      </c>
      <c r="F5409" s="1608">
        <f t="shared" si="84"/>
        <v>0</v>
      </c>
      <c r="G5409" s="1648">
        <v>25</v>
      </c>
      <c r="H5409" s="1648">
        <v>250</v>
      </c>
      <c r="J5409" s="1649" t="s">
        <v>13191</v>
      </c>
    </row>
    <row r="5410" spans="1:10">
      <c r="A5410" s="13" t="s">
        <v>12627</v>
      </c>
      <c r="B5410" t="s">
        <v>12625</v>
      </c>
      <c r="C5410" t="s">
        <v>12626</v>
      </c>
      <c r="D5410" s="1608">
        <v>37.24</v>
      </c>
      <c r="E5410" s="210">
        <f>VLOOKUP(A5410,'Lead Sheet'!A:B,2,0)</f>
        <v>0</v>
      </c>
      <c r="F5410" s="1608">
        <f t="shared" si="84"/>
        <v>0</v>
      </c>
      <c r="G5410" s="1648">
        <v>25</v>
      </c>
      <c r="H5410" s="1648">
        <v>100</v>
      </c>
      <c r="J5410" s="1649" t="s">
        <v>13192</v>
      </c>
    </row>
  </sheetData>
  <sheetProtection algorithmName="SHA-512" hashValue="gEfqP6pOyFKGv2o/TgwcSH1xpX+uzfUExiX+NqDP5vMLOzLQeeU36Szu065sN4MyE0MpaAJ9pURQbJV+c3ugLg==" saltValue="uZxAqbHWV01L0Z/OYz/8cg==" spinCount="100000" sheet="1" formatColumns="0" autoFilter="0"/>
  <autoFilter ref="A1:J5410" xr:uid="{C312E5AE-56D4-46E0-90F4-A87D825B7281}"/>
  <phoneticPr fontId="10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647B-1055-473C-9586-FCCF9FFE1633}">
  <sheetPr codeName="Sheet8">
    <tabColor rgb="FFFFFF00"/>
    <pageSetUpPr fitToPage="1"/>
  </sheetPr>
  <dimension ref="A1:N419"/>
  <sheetViews>
    <sheetView showGridLines="0" topLeftCell="B1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.75" zeroHeight="1"/>
  <cols>
    <col min="1" max="1" width="8.7109375" style="157" hidden="1" customWidth="1"/>
    <col min="2" max="2" width="15.7109375" style="157" customWidth="1"/>
    <col min="3" max="3" width="9.85546875" style="204" customWidth="1"/>
    <col min="4" max="4" width="40.7109375" style="205" customWidth="1"/>
    <col min="5" max="5" width="11.5703125" style="1029" bestFit="1" customWidth="1"/>
    <col min="6" max="6" width="10.5703125" style="166" bestFit="1" customWidth="1"/>
    <col min="7" max="7" width="14" style="1520" bestFit="1" customWidth="1"/>
    <col min="8" max="8" width="9.85546875" style="167" customWidth="1"/>
    <col min="9" max="9" width="9.85546875" style="207" customWidth="1"/>
    <col min="10" max="10" width="9.85546875" style="47" customWidth="1"/>
    <col min="11" max="11" width="11.7109375" style="1029" customWidth="1"/>
    <col min="12" max="12" width="15.7109375" style="157" customWidth="1"/>
    <col min="13" max="13" width="15.7109375" style="1029" customWidth="1"/>
    <col min="14" max="14" width="8.85546875" style="157" customWidth="1"/>
    <col min="15" max="16384" width="8.85546875" style="157" hidden="1"/>
  </cols>
  <sheetData>
    <row r="1" spans="1:14" ht="72.75" customHeight="1" thickBot="1">
      <c r="B1" s="169"/>
      <c r="C1" s="170"/>
      <c r="D1" s="171"/>
      <c r="E1" s="1012"/>
      <c r="F1" s="148"/>
      <c r="G1" s="1509"/>
      <c r="H1" s="172"/>
      <c r="I1" s="173"/>
      <c r="J1" s="306" t="s">
        <v>4669</v>
      </c>
      <c r="K1" s="1867" t="s">
        <v>3648</v>
      </c>
    </row>
    <row r="2" spans="1:14" ht="16.5" thickBot="1">
      <c r="B2" s="1869" t="s">
        <v>12952</v>
      </c>
      <c r="C2" s="1870"/>
      <c r="D2" s="176"/>
      <c r="E2" s="1013"/>
      <c r="F2" s="1507">
        <f>'Lead Sheet'!B9</f>
        <v>0</v>
      </c>
      <c r="G2" s="1510"/>
      <c r="H2" s="177"/>
      <c r="I2" s="178"/>
      <c r="J2" s="307"/>
      <c r="K2" s="1868"/>
    </row>
    <row r="3" spans="1:14" s="158" customFormat="1" ht="32.25" thickBot="1">
      <c r="B3" s="179"/>
      <c r="C3" s="180" t="s">
        <v>486</v>
      </c>
      <c r="D3" s="181" t="s">
        <v>4676</v>
      </c>
      <c r="E3" s="1014" t="s">
        <v>487</v>
      </c>
      <c r="F3" s="149" t="s">
        <v>0</v>
      </c>
      <c r="G3" s="1511" t="s">
        <v>588</v>
      </c>
      <c r="H3" s="183" t="s">
        <v>3</v>
      </c>
      <c r="I3" s="184" t="s">
        <v>4</v>
      </c>
      <c r="J3" s="308" t="s">
        <v>2</v>
      </c>
      <c r="K3" s="1139" t="s">
        <v>360</v>
      </c>
      <c r="L3" s="302" t="s">
        <v>5065</v>
      </c>
      <c r="M3" s="1111">
        <f>SUM(K:K)</f>
        <v>0</v>
      </c>
      <c r="N3" s="304"/>
    </row>
    <row r="4" spans="1:14">
      <c r="A4" s="157" t="str">
        <f>IF(J4&gt;0,COUNT($J$4:J4)+MAX('MI Fittings'!A:A,'CS Press Fittings'!A:A,'Steel Nipples'!A:A,'Steel Cut Lengths'!A:A,'Pipe Hangers'!A:A,'Brass Nipples '!A:A),"")</f>
        <v/>
      </c>
      <c r="B4" s="396"/>
      <c r="C4" s="397"/>
      <c r="D4" s="398" t="s">
        <v>5</v>
      </c>
      <c r="E4" s="1053"/>
      <c r="F4" s="1457"/>
      <c r="G4" s="1519"/>
      <c r="H4" s="227"/>
      <c r="I4" s="227"/>
      <c r="J4" s="101"/>
      <c r="K4" s="1101"/>
      <c r="L4" s="304"/>
      <c r="M4" s="1112"/>
    </row>
    <row r="5" spans="1:14">
      <c r="A5" s="157" t="str">
        <f>IF(J5&gt;0,COUNT($J$4:J5)+MAX('MI Fittings'!A:A,'CS Press Fittings'!A:A,'Steel Nipples'!A:A,'Steel Cut Lengths'!A:A,'Pipe Hangers'!A:A,'Brass Nipples '!A:A),"")</f>
        <v/>
      </c>
      <c r="B5" s="185"/>
      <c r="C5" s="228" t="s">
        <v>6</v>
      </c>
      <c r="D5" s="187" t="s">
        <v>8682</v>
      </c>
      <c r="E5" s="1020">
        <f>IFERROR(VLOOKUP(C5,'Consolidated Master Sheet'!B:D,3,0),"")</f>
        <v>14.19</v>
      </c>
      <c r="F5" s="151">
        <f>IF(E5=0,"NET",$F$2)</f>
        <v>0</v>
      </c>
      <c r="G5" s="1020">
        <f>IFERROR(ROUND(E5*F5,2),0)</f>
        <v>0</v>
      </c>
      <c r="H5" s="230">
        <f>IFERROR(VLOOKUP(C5,'Consolidated Master Sheet'!B:H,6,0),"")</f>
        <v>5</v>
      </c>
      <c r="I5" s="230">
        <f>IFERROR(VLOOKUP(C5,'Consolidated Master Sheet'!B:H,7,0),"")</f>
        <v>600</v>
      </c>
      <c r="J5" s="27"/>
      <c r="K5" s="1102">
        <f>IFERROR(G5*J5,0)</f>
        <v>0</v>
      </c>
    </row>
    <row r="6" spans="1:14">
      <c r="A6" s="157" t="str">
        <f>IF(J6&gt;0,COUNT($J$4:J6)+MAX('MI Fittings'!A:A,'CS Press Fittings'!A:A,'Steel Nipples'!A:A,'Steel Cut Lengths'!A:A,'Pipe Hangers'!A:A,'Brass Nipples '!A:A),"")</f>
        <v/>
      </c>
      <c r="B6" s="185"/>
      <c r="C6" s="400" t="s">
        <v>7</v>
      </c>
      <c r="D6" s="401" t="s">
        <v>8683</v>
      </c>
      <c r="E6" s="1054">
        <f>IFERROR(VLOOKUP(C6,'Consolidated Master Sheet'!B:D,3,0),"")</f>
        <v>14.19</v>
      </c>
      <c r="F6" s="402">
        <f t="shared" ref="F6:F69" si="0">IF(E6=0,"NET",$F$2)</f>
        <v>0</v>
      </c>
      <c r="G6" s="1020">
        <f t="shared" ref="G6:G69" si="1">IFERROR(ROUND(E6*F6,2),0)</f>
        <v>0</v>
      </c>
      <c r="H6" s="403">
        <f>IFERROR(VLOOKUP(C6,'Consolidated Master Sheet'!B:H,6,0),"")</f>
        <v>5</v>
      </c>
      <c r="I6" s="403">
        <f>IFERROR(VLOOKUP(C6,'Consolidated Master Sheet'!B:H,7,0),"")</f>
        <v>600</v>
      </c>
      <c r="J6" s="52"/>
      <c r="K6" s="1102">
        <f>IFERROR(G6*J6,0)</f>
        <v>0</v>
      </c>
    </row>
    <row r="7" spans="1:14">
      <c r="A7" s="157" t="str">
        <f>IF(J7&gt;0,COUNT($J$4:J7)+MAX('MI Fittings'!A:A,'CS Press Fittings'!A:A,'Steel Nipples'!A:A,'Steel Cut Lengths'!A:A,'Pipe Hangers'!A:A,'Brass Nipples '!A:A),"")</f>
        <v/>
      </c>
      <c r="B7" s="185"/>
      <c r="C7" s="400" t="s">
        <v>8</v>
      </c>
      <c r="D7" s="401" t="s">
        <v>8684</v>
      </c>
      <c r="E7" s="1054">
        <f>IFERROR(VLOOKUP(C7,'Consolidated Master Sheet'!B:D,3,0),"")</f>
        <v>14.19</v>
      </c>
      <c r="F7" s="402">
        <f t="shared" si="0"/>
        <v>0</v>
      </c>
      <c r="G7" s="1020">
        <f t="shared" si="1"/>
        <v>0</v>
      </c>
      <c r="H7" s="403">
        <f>IFERROR(VLOOKUP(C7,'Consolidated Master Sheet'!B:H,6,0),"")</f>
        <v>5</v>
      </c>
      <c r="I7" s="403">
        <f>IFERROR(VLOOKUP(C7,'Consolidated Master Sheet'!B:H,7,0),"")</f>
        <v>300</v>
      </c>
      <c r="J7" s="52"/>
      <c r="K7" s="1102">
        <f>IFERROR(G7*J7,0)</f>
        <v>0</v>
      </c>
    </row>
    <row r="8" spans="1:14">
      <c r="A8" s="157" t="str">
        <f>IF(J8&gt;0,COUNT($J$4:J8)+MAX('MI Fittings'!A:A,'CS Press Fittings'!A:A,'Steel Nipples'!A:A,'Steel Cut Lengths'!A:A,'Pipe Hangers'!A:A,'Brass Nipples '!A:A),"")</f>
        <v/>
      </c>
      <c r="B8" s="185"/>
      <c r="C8" s="231" t="s">
        <v>9</v>
      </c>
      <c r="D8" s="232" t="s">
        <v>8685</v>
      </c>
      <c r="E8" s="1017">
        <f>IFERROR(VLOOKUP(C8,'Consolidated Master Sheet'!B:D,3,0),"")</f>
        <v>17.78</v>
      </c>
      <c r="F8" s="152">
        <f t="shared" si="0"/>
        <v>0</v>
      </c>
      <c r="G8" s="1017">
        <f t="shared" si="1"/>
        <v>0</v>
      </c>
      <c r="H8" s="234">
        <f>IFERROR(VLOOKUP(C8,'Consolidated Master Sheet'!B:H,6,0),"")</f>
        <v>5</v>
      </c>
      <c r="I8" s="234">
        <f>IFERROR(VLOOKUP(C8,'Consolidated Master Sheet'!B:H,7,0),"")</f>
        <v>200</v>
      </c>
      <c r="J8" s="28"/>
      <c r="K8" s="1104">
        <f>IFERROR(G8*J8,0)</f>
        <v>0</v>
      </c>
    </row>
    <row r="9" spans="1:14">
      <c r="A9" s="157" t="str">
        <f>IF(J9&gt;0,COUNT($J$4:J9)+MAX('MI Fittings'!A:A,'CS Press Fittings'!A:A,'Steel Nipples'!A:A,'Steel Cut Lengths'!A:A,'Pipe Hangers'!A:A,'Brass Nipples '!A:A),"")</f>
        <v/>
      </c>
      <c r="B9" s="185"/>
      <c r="C9" s="231" t="s">
        <v>10</v>
      </c>
      <c r="D9" s="232" t="s">
        <v>8686</v>
      </c>
      <c r="E9" s="1017">
        <f>IFERROR(VLOOKUP(C9,'Consolidated Master Sheet'!B:D,3,0),"")</f>
        <v>23.430000000000003</v>
      </c>
      <c r="F9" s="152">
        <f t="shared" si="0"/>
        <v>0</v>
      </c>
      <c r="G9" s="1017">
        <f t="shared" si="1"/>
        <v>0</v>
      </c>
      <c r="H9" s="234">
        <f>IFERROR(VLOOKUP(C9,'Consolidated Master Sheet'!B:H,6,0),"")</f>
        <v>5</v>
      </c>
      <c r="I9" s="234">
        <f>IFERROR(VLOOKUP(C9,'Consolidated Master Sheet'!B:H,7,0),"")</f>
        <v>100</v>
      </c>
      <c r="J9" s="28"/>
      <c r="K9" s="1104">
        <f>IFERROR(G9*J9,0)</f>
        <v>0</v>
      </c>
      <c r="M9" s="1030"/>
    </row>
    <row r="10" spans="1:14">
      <c r="A10" s="157" t="str">
        <f>IF(J10&gt;0,COUNT($J$4:J10)+MAX('MI Fittings'!A:A,'CS Press Fittings'!A:A,'Steel Nipples'!A:A,'Steel Cut Lengths'!A:A,'Pipe Hangers'!A:A,'Brass Nipples '!A:A),"")</f>
        <v/>
      </c>
      <c r="B10" s="185"/>
      <c r="C10" s="231" t="s">
        <v>11</v>
      </c>
      <c r="D10" s="232" t="s">
        <v>8687</v>
      </c>
      <c r="E10" s="1146">
        <f>IFERROR(VLOOKUP(C10,'Consolidated Master Sheet'!B:D,3,0),"")</f>
        <v>35.58</v>
      </c>
      <c r="F10" s="152">
        <f t="shared" si="0"/>
        <v>0</v>
      </c>
      <c r="G10" s="1017">
        <f t="shared" si="1"/>
        <v>0</v>
      </c>
      <c r="H10" s="234">
        <f>IFERROR(VLOOKUP(C10,'Consolidated Master Sheet'!B:H,6,0),"")</f>
        <v>5</v>
      </c>
      <c r="I10" s="234">
        <f>IFERROR(VLOOKUP(C10,'Consolidated Master Sheet'!B:H,7,0),"")</f>
        <v>100</v>
      </c>
      <c r="J10" s="28"/>
      <c r="K10" s="1104">
        <f t="shared" ref="K10:K16" si="2">IFERROR(G10*J10,0)</f>
        <v>0</v>
      </c>
    </row>
    <row r="11" spans="1:14">
      <c r="A11" s="157" t="str">
        <f>IF(J11&gt;0,COUNT($J$4:J11)+MAX('MI Fittings'!A:A,'CS Press Fittings'!A:A,'Steel Nipples'!A:A,'Steel Cut Lengths'!A:A,'Pipe Hangers'!A:A,'Brass Nipples '!A:A),"")</f>
        <v/>
      </c>
      <c r="B11" s="185"/>
      <c r="C11" s="231" t="s">
        <v>12</v>
      </c>
      <c r="D11" s="232" t="s">
        <v>8688</v>
      </c>
      <c r="E11" s="1017">
        <f>IFERROR(VLOOKUP(C11,'Consolidated Master Sheet'!B:D,3,0),"")</f>
        <v>55.53</v>
      </c>
      <c r="F11" s="152">
        <f t="shared" si="0"/>
        <v>0</v>
      </c>
      <c r="G11" s="1017">
        <f t="shared" si="1"/>
        <v>0</v>
      </c>
      <c r="H11" s="234">
        <f>IFERROR(VLOOKUP(C11,'Consolidated Master Sheet'!B:H,6,0),"")</f>
        <v>5</v>
      </c>
      <c r="I11" s="234">
        <f>IFERROR(VLOOKUP(C11,'Consolidated Master Sheet'!B:H,7,0),"")</f>
        <v>75</v>
      </c>
      <c r="J11" s="28"/>
      <c r="K11" s="1104">
        <f t="shared" si="2"/>
        <v>0</v>
      </c>
    </row>
    <row r="12" spans="1:14">
      <c r="A12" s="157" t="str">
        <f>IF(J12&gt;0,COUNT($J$4:J12)+MAX('MI Fittings'!A:A,'CS Press Fittings'!A:A,'Steel Nipples'!A:A,'Steel Cut Lengths'!A:A,'Pipe Hangers'!A:A,'Brass Nipples '!A:A),"")</f>
        <v/>
      </c>
      <c r="B12" s="185"/>
      <c r="C12" s="231" t="s">
        <v>13</v>
      </c>
      <c r="D12" s="232" t="s">
        <v>8689</v>
      </c>
      <c r="E12" s="1017">
        <f>IFERROR(VLOOKUP(C12,'Consolidated Master Sheet'!B:D,3,0),"")</f>
        <v>75.440000000000012</v>
      </c>
      <c r="F12" s="152">
        <f t="shared" si="0"/>
        <v>0</v>
      </c>
      <c r="G12" s="1017">
        <f t="shared" si="1"/>
        <v>0</v>
      </c>
      <c r="H12" s="234">
        <f>IFERROR(VLOOKUP(C12,'Consolidated Master Sheet'!B:H,6,0),"")</f>
        <v>5</v>
      </c>
      <c r="I12" s="234">
        <f>IFERROR(VLOOKUP(C12,'Consolidated Master Sheet'!B:H,7,0),"")</f>
        <v>50</v>
      </c>
      <c r="J12" s="28"/>
      <c r="K12" s="1104">
        <f t="shared" si="2"/>
        <v>0</v>
      </c>
    </row>
    <row r="13" spans="1:14">
      <c r="A13" s="157" t="str">
        <f>IF(J13&gt;0,COUNT($J$4:J13)+MAX('MI Fittings'!A:A,'CS Press Fittings'!A:A,'Steel Nipples'!A:A,'Steel Cut Lengths'!A:A,'Pipe Hangers'!A:A,'Brass Nipples '!A:A),"")</f>
        <v/>
      </c>
      <c r="B13" s="185"/>
      <c r="C13" s="231" t="s">
        <v>14</v>
      </c>
      <c r="D13" s="232" t="s">
        <v>8690</v>
      </c>
      <c r="E13" s="1017">
        <f>IFERROR(VLOOKUP(C13,'Consolidated Master Sheet'!B:D,3,0),"")</f>
        <v>124.19000000000001</v>
      </c>
      <c r="F13" s="152">
        <f t="shared" si="0"/>
        <v>0</v>
      </c>
      <c r="G13" s="1017">
        <f t="shared" si="1"/>
        <v>0</v>
      </c>
      <c r="H13" s="234">
        <f>IFERROR(VLOOKUP(C13,'Consolidated Master Sheet'!B:H,6,0),"")</f>
        <v>5</v>
      </c>
      <c r="I13" s="234">
        <f>IFERROR(VLOOKUP(C13,'Consolidated Master Sheet'!B:H,7,0),"")</f>
        <v>30</v>
      </c>
      <c r="J13" s="28"/>
      <c r="K13" s="1104">
        <f t="shared" si="2"/>
        <v>0</v>
      </c>
    </row>
    <row r="14" spans="1:14">
      <c r="A14" s="157" t="str">
        <f>IF(J14&gt;0,COUNT($J$4:J14)+MAX('MI Fittings'!A:A,'CS Press Fittings'!A:A,'Steel Nipples'!A:A,'Steel Cut Lengths'!A:A,'Pipe Hangers'!A:A,'Brass Nipples '!A:A),"")</f>
        <v/>
      </c>
      <c r="B14" s="185"/>
      <c r="C14" s="400" t="s">
        <v>15</v>
      </c>
      <c r="D14" s="401" t="s">
        <v>8691</v>
      </c>
      <c r="E14" s="1054">
        <f>IFERROR(VLOOKUP(C14,'Consolidated Master Sheet'!B:D,3,0),"")</f>
        <v>205.53</v>
      </c>
      <c r="F14" s="402">
        <f t="shared" si="0"/>
        <v>0</v>
      </c>
      <c r="G14" s="1020">
        <f t="shared" si="1"/>
        <v>0</v>
      </c>
      <c r="H14" s="403">
        <f>IFERROR(VLOOKUP(C14,'Consolidated Master Sheet'!B:H,6,0),"")</f>
        <v>18</v>
      </c>
      <c r="I14" s="403">
        <f>IFERROR(VLOOKUP(C14,'Consolidated Master Sheet'!B:H,7,0),"")</f>
        <v>18</v>
      </c>
      <c r="J14" s="52"/>
      <c r="K14" s="1102">
        <f t="shared" si="2"/>
        <v>0</v>
      </c>
    </row>
    <row r="15" spans="1:14">
      <c r="A15" s="157" t="str">
        <f>IF(J15&gt;0,COUNT($J$4:J15)+MAX('MI Fittings'!A:A,'CS Press Fittings'!A:A,'Steel Nipples'!A:A,'Steel Cut Lengths'!A:A,'Pipe Hangers'!A:A,'Brass Nipples '!A:A),"")</f>
        <v/>
      </c>
      <c r="B15" s="185"/>
      <c r="C15" s="400" t="s">
        <v>16</v>
      </c>
      <c r="D15" s="401" t="s">
        <v>8692</v>
      </c>
      <c r="E15" s="1054">
        <f>IFERROR(VLOOKUP(C15,'Consolidated Master Sheet'!B:D,3,0),"")</f>
        <v>285.17</v>
      </c>
      <c r="F15" s="402">
        <f t="shared" si="0"/>
        <v>0</v>
      </c>
      <c r="G15" s="1020">
        <f t="shared" si="1"/>
        <v>0</v>
      </c>
      <c r="H15" s="403">
        <f>IFERROR(VLOOKUP(C15,'Consolidated Master Sheet'!B:H,6,0),"")</f>
        <v>12</v>
      </c>
      <c r="I15" s="403">
        <f>IFERROR(VLOOKUP(C15,'Consolidated Master Sheet'!B:H,7,0),"")</f>
        <v>12</v>
      </c>
      <c r="J15" s="52"/>
      <c r="K15" s="1102">
        <f t="shared" si="2"/>
        <v>0</v>
      </c>
    </row>
    <row r="16" spans="1:14">
      <c r="A16" s="157" t="str">
        <f>IF(J16&gt;0,COUNT($J$4:J16)+MAX('MI Fittings'!A:A,'CS Press Fittings'!A:A,'Steel Nipples'!A:A,'Steel Cut Lengths'!A:A,'Pipe Hangers'!A:A,'Brass Nipples '!A:A),"")</f>
        <v/>
      </c>
      <c r="B16" s="185"/>
      <c r="C16" s="235" t="s">
        <v>17</v>
      </c>
      <c r="D16" s="194" t="s">
        <v>8693</v>
      </c>
      <c r="E16" s="1018">
        <f>IFERROR(VLOOKUP(C16,'Consolidated Master Sheet'!B:D,3,0),"")</f>
        <v>546.63</v>
      </c>
      <c r="F16" s="153">
        <f t="shared" si="0"/>
        <v>0</v>
      </c>
      <c r="G16" s="1028">
        <f t="shared" si="1"/>
        <v>0</v>
      </c>
      <c r="H16" s="237">
        <f>IFERROR(VLOOKUP(C16,'Consolidated Master Sheet'!B:H,6,0),"")</f>
        <v>8</v>
      </c>
      <c r="I16" s="237">
        <f>IFERROR(VLOOKUP(C16,'Consolidated Master Sheet'!B:H,7,0),"")</f>
        <v>8</v>
      </c>
      <c r="J16" s="29"/>
      <c r="K16" s="1103">
        <f t="shared" si="2"/>
        <v>0</v>
      </c>
    </row>
    <row r="17" spans="1:11">
      <c r="A17" s="157" t="str">
        <f>IF(J17&gt;0,COUNT($J$4:J17)+MAX('MI Fittings'!A:A,'CS Press Fittings'!A:A,'Steel Nipples'!A:A,'Steel Cut Lengths'!A:A,'Pipe Hangers'!A:A,'Brass Nipples '!A:A),"")</f>
        <v/>
      </c>
      <c r="B17" s="354"/>
      <c r="C17" s="404"/>
      <c r="D17" s="405" t="s">
        <v>18</v>
      </c>
      <c r="E17" s="1056" t="str">
        <f>IFERROR(VLOOKUP(C17,'Consolidated Master Sheet'!B:D,3,0),"")</f>
        <v/>
      </c>
      <c r="F17" s="1459">
        <f t="shared" si="0"/>
        <v>0</v>
      </c>
      <c r="G17" s="1710">
        <f t="shared" si="1"/>
        <v>0</v>
      </c>
      <c r="H17" s="315" t="str">
        <f>IFERROR(VLOOKUP(C17,'Consolidated Master Sheet'!B:H,6,0),"")</f>
        <v/>
      </c>
      <c r="I17" s="315" t="str">
        <f>IFERROR(VLOOKUP(C17,'Consolidated Master Sheet'!B:H,7,0),"")</f>
        <v/>
      </c>
      <c r="J17" s="112"/>
      <c r="K17" s="1121"/>
    </row>
    <row r="18" spans="1:11">
      <c r="A18" s="157" t="str">
        <f>IF(J18&gt;0,COUNT($J$4:J18)+MAX('MI Fittings'!A:A,'CS Press Fittings'!A:A,'Steel Nipples'!A:A,'Steel Cut Lengths'!A:A,'Pipe Hangers'!A:A,'Brass Nipples '!A:A),"")</f>
        <v/>
      </c>
      <c r="B18" s="185"/>
      <c r="C18" s="245" t="s">
        <v>19</v>
      </c>
      <c r="D18" s="246" t="s">
        <v>8694</v>
      </c>
      <c r="E18" s="1028">
        <f>IFERROR(VLOOKUP(C18,'Consolidated Master Sheet'!B:D,3,0),"")</f>
        <v>15.18</v>
      </c>
      <c r="F18" s="154">
        <f t="shared" si="0"/>
        <v>0</v>
      </c>
      <c r="G18" s="1028">
        <f t="shared" si="1"/>
        <v>0</v>
      </c>
      <c r="H18" s="248">
        <f>IFERROR(VLOOKUP(C18,'Consolidated Master Sheet'!B:H,6,0),"")</f>
        <v>5</v>
      </c>
      <c r="I18" s="248">
        <f>IFERROR(VLOOKUP(C18,'Consolidated Master Sheet'!B:H,7,0),"")</f>
        <v>300</v>
      </c>
      <c r="J18" s="74"/>
      <c r="K18" s="1103">
        <f>IFERROR(G18*J18,0)</f>
        <v>0</v>
      </c>
    </row>
    <row r="19" spans="1:11">
      <c r="A19" s="157" t="str">
        <f>IF(J19&gt;0,COUNT($J$4:J19)+MAX('MI Fittings'!A:A,'CS Press Fittings'!A:A,'Steel Nipples'!A:A,'Steel Cut Lengths'!A:A,'Pipe Hangers'!A:A,'Brass Nipples '!A:A),"")</f>
        <v/>
      </c>
      <c r="B19" s="244"/>
      <c r="C19" s="249"/>
      <c r="D19" s="250"/>
      <c r="E19" s="1019" t="str">
        <f>IFERROR(VLOOKUP(C19,'Consolidated Master Sheet'!B:D,3,0),"")</f>
        <v/>
      </c>
      <c r="F19" s="720">
        <f t="shared" si="0"/>
        <v>0</v>
      </c>
      <c r="G19" s="1707">
        <f t="shared" si="1"/>
        <v>0</v>
      </c>
      <c r="H19" s="200" t="str">
        <f>IFERROR(VLOOKUP(C19,'Consolidated Master Sheet'!B:H,6,0),"")</f>
        <v/>
      </c>
      <c r="I19" s="200" t="str">
        <f>IFERROR(VLOOKUP(C19,'Consolidated Master Sheet'!B:H,7,0),"")</f>
        <v/>
      </c>
      <c r="J19" s="68"/>
      <c r="K19" s="1106"/>
    </row>
    <row r="20" spans="1:11">
      <c r="A20" s="157" t="str">
        <f>IF(J20&gt;0,COUNT($J$4:J20)+MAX('MI Fittings'!A:A,'CS Press Fittings'!A:A,'Steel Nipples'!A:A,'Steel Cut Lengths'!A:A,'Pipe Hangers'!A:A,'Brass Nipples '!A:A),"")</f>
        <v/>
      </c>
      <c r="B20" s="185"/>
      <c r="C20" s="228" t="s">
        <v>20</v>
      </c>
      <c r="D20" s="187" t="s">
        <v>8695</v>
      </c>
      <c r="E20" s="1020">
        <f>IFERROR(VLOOKUP(C20,'Consolidated Master Sheet'!B:D,3,0),"")</f>
        <v>15.18</v>
      </c>
      <c r="F20" s="151">
        <f t="shared" si="0"/>
        <v>0</v>
      </c>
      <c r="G20" s="1020">
        <f t="shared" si="1"/>
        <v>0</v>
      </c>
      <c r="H20" s="230">
        <f>IFERROR(VLOOKUP(C20,'Consolidated Master Sheet'!B:H,6,0),"")</f>
        <v>5</v>
      </c>
      <c r="I20" s="230">
        <f>IFERROR(VLOOKUP(C20,'Consolidated Master Sheet'!B:H,7,0),"")</f>
        <v>300</v>
      </c>
      <c r="J20" s="27"/>
      <c r="K20" s="1102">
        <f>IFERROR(G20*J20,0)</f>
        <v>0</v>
      </c>
    </row>
    <row r="21" spans="1:11">
      <c r="A21" s="157" t="str">
        <f>IF(J21&gt;0,COUNT($J$4:J21)+MAX('MI Fittings'!A:A,'CS Press Fittings'!A:A,'Steel Nipples'!A:A,'Steel Cut Lengths'!A:A,'Pipe Hangers'!A:A,'Brass Nipples '!A:A),"")</f>
        <v/>
      </c>
      <c r="B21" s="185"/>
      <c r="C21" s="245" t="s">
        <v>21</v>
      </c>
      <c r="D21" s="194" t="s">
        <v>8696</v>
      </c>
      <c r="E21" s="1018">
        <f>IFERROR(VLOOKUP(C21,'Consolidated Master Sheet'!B:D,3,0),"")</f>
        <v>15.18</v>
      </c>
      <c r="F21" s="153">
        <f t="shared" si="0"/>
        <v>0</v>
      </c>
      <c r="G21" s="1020">
        <f t="shared" si="1"/>
        <v>0</v>
      </c>
      <c r="H21" s="237">
        <f>IFERROR(VLOOKUP(C21,'Consolidated Master Sheet'!B:H,6,0),"")</f>
        <v>5</v>
      </c>
      <c r="I21" s="237">
        <f>IFERROR(VLOOKUP(C21,'Consolidated Master Sheet'!B:H,7,0),"")</f>
        <v>300</v>
      </c>
      <c r="J21" s="35"/>
      <c r="K21" s="1102">
        <f>IFERROR(G21*J21,0)</f>
        <v>0</v>
      </c>
    </row>
    <row r="22" spans="1:11">
      <c r="A22" s="157" t="str">
        <f>IF(J22&gt;0,COUNT($J$4:J22)+MAX('MI Fittings'!A:A,'CS Press Fittings'!A:A,'Steel Nipples'!A:A,'Steel Cut Lengths'!A:A,'Pipe Hangers'!A:A,'Brass Nipples '!A:A),"")</f>
        <v/>
      </c>
      <c r="B22" s="244"/>
      <c r="C22" s="252"/>
      <c r="D22" s="199"/>
      <c r="E22" s="1147" t="str">
        <f>IFERROR(VLOOKUP(C22,'Consolidated Master Sheet'!B:D,3,0),"")</f>
        <v/>
      </c>
      <c r="F22" s="1456">
        <f t="shared" si="0"/>
        <v>0</v>
      </c>
      <c r="G22" s="1708">
        <f t="shared" si="1"/>
        <v>0</v>
      </c>
      <c r="H22" s="254" t="str">
        <f>IFERROR(VLOOKUP(C22,'Consolidated Master Sheet'!B:H,6,0),"")</f>
        <v/>
      </c>
      <c r="I22" s="254" t="str">
        <f>IFERROR(VLOOKUP(C22,'Consolidated Master Sheet'!B:H,7,0),"")</f>
        <v/>
      </c>
      <c r="J22" s="30"/>
      <c r="K22" s="1107"/>
    </row>
    <row r="23" spans="1:11">
      <c r="A23" s="157" t="str">
        <f>IF(J23&gt;0,COUNT($J$4:J23)+MAX('MI Fittings'!A:A,'CS Press Fittings'!A:A,'Steel Nipples'!A:A,'Steel Cut Lengths'!A:A,'Pipe Hangers'!A:A,'Brass Nipples '!A:A),"")</f>
        <v/>
      </c>
      <c r="B23" s="185"/>
      <c r="C23" s="228" t="s">
        <v>22</v>
      </c>
      <c r="D23" s="187" t="s">
        <v>8697</v>
      </c>
      <c r="E23" s="1020">
        <f>IFERROR(VLOOKUP(C23,'Consolidated Master Sheet'!B:D,3,0),"")</f>
        <v>21.930000000000003</v>
      </c>
      <c r="F23" s="151">
        <f t="shared" si="0"/>
        <v>0</v>
      </c>
      <c r="G23" s="1020">
        <f t="shared" si="1"/>
        <v>0</v>
      </c>
      <c r="H23" s="230">
        <f>IFERROR(VLOOKUP(C23,'Consolidated Master Sheet'!B:H,6,0),"")</f>
        <v>5</v>
      </c>
      <c r="I23" s="230">
        <f>IFERROR(VLOOKUP(C23,'Consolidated Master Sheet'!B:H,7,0),"")</f>
        <v>300</v>
      </c>
      <c r="J23" s="31"/>
      <c r="K23" s="1102">
        <f>IFERROR(G23*J23,0)</f>
        <v>0</v>
      </c>
    </row>
    <row r="24" spans="1:11">
      <c r="A24" s="157" t="str">
        <f>IF(J24&gt;0,COUNT($J$4:J24)+MAX('MI Fittings'!A:A,'CS Press Fittings'!A:A,'Steel Nipples'!A:A,'Steel Cut Lengths'!A:A,'Pipe Hangers'!A:A,'Brass Nipples '!A:A),"")</f>
        <v/>
      </c>
      <c r="B24" s="185"/>
      <c r="C24" s="400" t="s">
        <v>23</v>
      </c>
      <c r="D24" s="401" t="s">
        <v>8698</v>
      </c>
      <c r="E24" s="1054">
        <f>IFERROR(VLOOKUP(C24,'Consolidated Master Sheet'!B:D,3,0),"")</f>
        <v>18.950000000000003</v>
      </c>
      <c r="F24" s="402">
        <f t="shared" si="0"/>
        <v>0</v>
      </c>
      <c r="G24" s="1020">
        <f t="shared" si="1"/>
        <v>0</v>
      </c>
      <c r="H24" s="403">
        <f>IFERROR(VLOOKUP(C24,'Consolidated Master Sheet'!B:H,6,0),"")</f>
        <v>5</v>
      </c>
      <c r="I24" s="403">
        <f>IFERROR(VLOOKUP(C24,'Consolidated Master Sheet'!B:H,7,0),"")</f>
        <v>200</v>
      </c>
      <c r="J24" s="52"/>
      <c r="K24" s="1102">
        <f>IFERROR(G24*J24,0)</f>
        <v>0</v>
      </c>
    </row>
    <row r="25" spans="1:11">
      <c r="A25" s="157" t="str">
        <f>IF(J25&gt;0,COUNT($J$4:J25)+MAX('MI Fittings'!A:A,'CS Press Fittings'!A:A,'Steel Nipples'!A:A,'Steel Cut Lengths'!A:A,'Pipe Hangers'!A:A,'Brass Nipples '!A:A),"")</f>
        <v/>
      </c>
      <c r="B25" s="185"/>
      <c r="C25" s="235" t="s">
        <v>24</v>
      </c>
      <c r="D25" s="194" t="s">
        <v>8699</v>
      </c>
      <c r="E25" s="1018">
        <f>IFERROR(VLOOKUP(C25,'Consolidated Master Sheet'!B:D,3,0),"")</f>
        <v>18.950000000000003</v>
      </c>
      <c r="F25" s="153">
        <f t="shared" si="0"/>
        <v>0</v>
      </c>
      <c r="G25" s="1020">
        <f t="shared" si="1"/>
        <v>0</v>
      </c>
      <c r="H25" s="237">
        <f>IFERROR(VLOOKUP(C25,'Consolidated Master Sheet'!B:H,6,0),"")</f>
        <v>5</v>
      </c>
      <c r="I25" s="237">
        <f>IFERROR(VLOOKUP(C25,'Consolidated Master Sheet'!B:H,7,0),"")</f>
        <v>200</v>
      </c>
      <c r="J25" s="35"/>
      <c r="K25" s="1102">
        <f>IFERROR(G25*J25,0)</f>
        <v>0</v>
      </c>
    </row>
    <row r="26" spans="1:11">
      <c r="A26" s="157" t="str">
        <f>IF(J26&gt;0,COUNT($J$4:J26)+MAX('MI Fittings'!A:A,'CS Press Fittings'!A:A,'Steel Nipples'!A:A,'Steel Cut Lengths'!A:A,'Pipe Hangers'!A:A,'Brass Nipples '!A:A),"")</f>
        <v/>
      </c>
      <c r="B26" s="244"/>
      <c r="C26" s="252"/>
      <c r="D26" s="199"/>
      <c r="E26" s="1147" t="str">
        <f>IFERROR(VLOOKUP(C26,'Consolidated Master Sheet'!B:D,3,0),"")</f>
        <v/>
      </c>
      <c r="F26" s="1456">
        <f t="shared" si="0"/>
        <v>0</v>
      </c>
      <c r="G26" s="1708">
        <f t="shared" si="1"/>
        <v>0</v>
      </c>
      <c r="H26" s="254" t="str">
        <f>IFERROR(VLOOKUP(C26,'Consolidated Master Sheet'!B:H,6,0),"")</f>
        <v/>
      </c>
      <c r="I26" s="254" t="str">
        <f>IFERROR(VLOOKUP(C26,'Consolidated Master Sheet'!B:H,7,0),"")</f>
        <v/>
      </c>
      <c r="J26" s="30"/>
      <c r="K26" s="1107"/>
    </row>
    <row r="27" spans="1:11">
      <c r="A27" s="157" t="str">
        <f>IF(J27&gt;0,COUNT($J$4:J27)+MAX('MI Fittings'!A:A,'CS Press Fittings'!A:A,'Steel Nipples'!A:A,'Steel Cut Lengths'!A:A,'Pipe Hangers'!A:A,'Brass Nipples '!A:A),"")</f>
        <v/>
      </c>
      <c r="B27" s="185"/>
      <c r="C27" s="228" t="s">
        <v>357</v>
      </c>
      <c r="D27" s="187" t="s">
        <v>8700</v>
      </c>
      <c r="E27" s="1020">
        <f>IFERROR(VLOOKUP(C27,'Consolidated Master Sheet'!B:D,3,0),"")</f>
        <v>31.290000000000003</v>
      </c>
      <c r="F27" s="151">
        <f t="shared" si="0"/>
        <v>0</v>
      </c>
      <c r="G27" s="1020">
        <f t="shared" si="1"/>
        <v>0</v>
      </c>
      <c r="H27" s="230">
        <f>IFERROR(VLOOKUP(C27,'Consolidated Master Sheet'!B:H,6,0),"")</f>
        <v>5</v>
      </c>
      <c r="I27" s="230">
        <f>IFERROR(VLOOKUP(C27,'Consolidated Master Sheet'!B:H,7,0),"")</f>
        <v>200</v>
      </c>
      <c r="J27" s="27"/>
      <c r="K27" s="1102">
        <f>IFERROR(G27*J27,0)</f>
        <v>0</v>
      </c>
    </row>
    <row r="28" spans="1:11">
      <c r="A28" s="157" t="str">
        <f>IF(J28&gt;0,COUNT($J$4:J28)+MAX('MI Fittings'!A:A,'CS Press Fittings'!A:A,'Steel Nipples'!A:A,'Steel Cut Lengths'!A:A,'Pipe Hangers'!A:A,'Brass Nipples '!A:A),"")</f>
        <v/>
      </c>
      <c r="B28" s="185"/>
      <c r="C28" s="400" t="s">
        <v>25</v>
      </c>
      <c r="D28" s="401" t="s">
        <v>8701</v>
      </c>
      <c r="E28" s="1054">
        <f>IFERROR(VLOOKUP(C28,'Consolidated Master Sheet'!B:D,3,0),"")</f>
        <v>28.150000000000002</v>
      </c>
      <c r="F28" s="402">
        <f t="shared" si="0"/>
        <v>0</v>
      </c>
      <c r="G28" s="1020">
        <f t="shared" si="1"/>
        <v>0</v>
      </c>
      <c r="H28" s="403">
        <f>IFERROR(VLOOKUP(C28,'Consolidated Master Sheet'!B:H,6,0),"")</f>
        <v>5</v>
      </c>
      <c r="I28" s="403">
        <f>IFERROR(VLOOKUP(C28,'Consolidated Master Sheet'!B:H,7,0),"")</f>
        <v>200</v>
      </c>
      <c r="J28" s="31"/>
      <c r="K28" s="1102">
        <f>IFERROR(G28*J28,0)</f>
        <v>0</v>
      </c>
    </row>
    <row r="29" spans="1:11">
      <c r="A29" s="157" t="str">
        <f>IF(J29&gt;0,COUNT($J$4:J29)+MAX('MI Fittings'!A:A,'CS Press Fittings'!A:A,'Steel Nipples'!A:A,'Steel Cut Lengths'!A:A,'Pipe Hangers'!A:A,'Brass Nipples '!A:A),"")</f>
        <v/>
      </c>
      <c r="B29" s="185"/>
      <c r="C29" s="235" t="s">
        <v>26</v>
      </c>
      <c r="D29" s="194" t="s">
        <v>8702</v>
      </c>
      <c r="E29" s="1018">
        <f>IFERROR(VLOOKUP(C29,'Consolidated Master Sheet'!B:D,3,0),"")</f>
        <v>28.150000000000002</v>
      </c>
      <c r="F29" s="153">
        <f t="shared" si="0"/>
        <v>0</v>
      </c>
      <c r="G29" s="1020">
        <f t="shared" si="1"/>
        <v>0</v>
      </c>
      <c r="H29" s="237">
        <f>IFERROR(VLOOKUP(C29,'Consolidated Master Sheet'!B:H,6,0),"")</f>
        <v>5</v>
      </c>
      <c r="I29" s="237">
        <f>IFERROR(VLOOKUP(C29,'Consolidated Master Sheet'!B:H,7,0),"")</f>
        <v>200</v>
      </c>
      <c r="J29" s="29"/>
      <c r="K29" s="1102">
        <f>IFERROR(G29*J29,0)</f>
        <v>0</v>
      </c>
    </row>
    <row r="30" spans="1:11">
      <c r="A30" s="157" t="str">
        <f>IF(J30&gt;0,COUNT($J$4:J30)+MAX('MI Fittings'!A:A,'CS Press Fittings'!A:A,'Steel Nipples'!A:A,'Steel Cut Lengths'!A:A,'Pipe Hangers'!A:A,'Brass Nipples '!A:A),"")</f>
        <v/>
      </c>
      <c r="B30" s="244"/>
      <c r="C30" s="252"/>
      <c r="D30" s="199"/>
      <c r="E30" s="1147" t="str">
        <f>IFERROR(VLOOKUP(C30,'Consolidated Master Sheet'!B:D,3,0),"")</f>
        <v/>
      </c>
      <c r="F30" s="1456">
        <f t="shared" si="0"/>
        <v>0</v>
      </c>
      <c r="G30" s="1708">
        <f t="shared" si="1"/>
        <v>0</v>
      </c>
      <c r="H30" s="254" t="str">
        <f>IFERROR(VLOOKUP(C30,'Consolidated Master Sheet'!B:H,6,0),"")</f>
        <v/>
      </c>
      <c r="I30" s="254" t="str">
        <f>IFERROR(VLOOKUP(C30,'Consolidated Master Sheet'!B:H,7,0),"")</f>
        <v/>
      </c>
      <c r="J30" s="30"/>
      <c r="K30" s="1107"/>
    </row>
    <row r="31" spans="1:11">
      <c r="A31" s="157" t="str">
        <f>IF(J31&gt;0,COUNT($J$4:J31)+MAX('MI Fittings'!A:A,'CS Press Fittings'!A:A,'Steel Nipples'!A:A,'Steel Cut Lengths'!A:A,'Pipe Hangers'!A:A,'Brass Nipples '!A:A),"")</f>
        <v/>
      </c>
      <c r="B31" s="185"/>
      <c r="C31" s="228" t="s">
        <v>27</v>
      </c>
      <c r="D31" s="187" t="s">
        <v>8703</v>
      </c>
      <c r="E31" s="1020">
        <f>IFERROR(VLOOKUP(C31,'Consolidated Master Sheet'!B:D,3,0),"")</f>
        <v>52.73</v>
      </c>
      <c r="F31" s="151">
        <f t="shared" si="0"/>
        <v>0</v>
      </c>
      <c r="G31" s="1020">
        <f t="shared" si="1"/>
        <v>0</v>
      </c>
      <c r="H31" s="230">
        <f>IFERROR(VLOOKUP(C31,'Consolidated Master Sheet'!B:H,6,0),"")</f>
        <v>5</v>
      </c>
      <c r="I31" s="230">
        <f>IFERROR(VLOOKUP(C31,'Consolidated Master Sheet'!B:H,7,0),"")</f>
        <v>100</v>
      </c>
      <c r="J31" s="27"/>
      <c r="K31" s="1102">
        <f>IFERROR(G31*J31,0)</f>
        <v>0</v>
      </c>
    </row>
    <row r="32" spans="1:11">
      <c r="A32" s="157" t="str">
        <f>IF(J32&gt;0,COUNT($J$4:J32)+MAX('MI Fittings'!A:A,'CS Press Fittings'!A:A,'Steel Nipples'!A:A,'Steel Cut Lengths'!A:A,'Pipe Hangers'!A:A,'Brass Nipples '!A:A),"")</f>
        <v/>
      </c>
      <c r="B32" s="185"/>
      <c r="C32" s="400" t="s">
        <v>28</v>
      </c>
      <c r="D32" s="401" t="s">
        <v>8704</v>
      </c>
      <c r="E32" s="1054">
        <f>IFERROR(VLOOKUP(C32,'Consolidated Master Sheet'!B:D,3,0),"")</f>
        <v>46.8</v>
      </c>
      <c r="F32" s="402">
        <f t="shared" si="0"/>
        <v>0</v>
      </c>
      <c r="G32" s="1020">
        <f t="shared" si="1"/>
        <v>0</v>
      </c>
      <c r="H32" s="403">
        <f>IFERROR(VLOOKUP(C32,'Consolidated Master Sheet'!B:H,6,0),"")</f>
        <v>5</v>
      </c>
      <c r="I32" s="403">
        <f>IFERROR(VLOOKUP(C32,'Consolidated Master Sheet'!B:H,7,0),"")</f>
        <v>100</v>
      </c>
      <c r="J32" s="31"/>
      <c r="K32" s="1102">
        <f>IFERROR(G32*J32,0)</f>
        <v>0</v>
      </c>
    </row>
    <row r="33" spans="1:11">
      <c r="A33" s="157" t="str">
        <f>IF(J33&gt;0,COUNT($J$4:J33)+MAX('MI Fittings'!A:A,'CS Press Fittings'!A:A,'Steel Nipples'!A:A,'Steel Cut Lengths'!A:A,'Pipe Hangers'!A:A,'Brass Nipples '!A:A),"")</f>
        <v/>
      </c>
      <c r="B33" s="185"/>
      <c r="C33" s="235" t="s">
        <v>29</v>
      </c>
      <c r="D33" s="194" t="s">
        <v>8705</v>
      </c>
      <c r="E33" s="1018">
        <f>IFERROR(VLOOKUP(C33,'Consolidated Master Sheet'!B:D,3,0),"")</f>
        <v>46.8</v>
      </c>
      <c r="F33" s="153">
        <f t="shared" si="0"/>
        <v>0</v>
      </c>
      <c r="G33" s="1020">
        <f t="shared" si="1"/>
        <v>0</v>
      </c>
      <c r="H33" s="237">
        <f>IFERROR(VLOOKUP(C33,'Consolidated Master Sheet'!B:H,6,0),"")</f>
        <v>5</v>
      </c>
      <c r="I33" s="237">
        <f>IFERROR(VLOOKUP(C33,'Consolidated Master Sheet'!B:H,7,0),"")</f>
        <v>100</v>
      </c>
      <c r="J33" s="29"/>
      <c r="K33" s="1102">
        <f>IFERROR(G33*J33,0)</f>
        <v>0</v>
      </c>
    </row>
    <row r="34" spans="1:11">
      <c r="A34" s="157" t="str">
        <f>IF(J34&gt;0,COUNT($J$4:J34)+MAX('MI Fittings'!A:A,'CS Press Fittings'!A:A,'Steel Nipples'!A:A,'Steel Cut Lengths'!A:A,'Pipe Hangers'!A:A,'Brass Nipples '!A:A),"")</f>
        <v/>
      </c>
      <c r="B34" s="244"/>
      <c r="C34" s="252"/>
      <c r="D34" s="199"/>
      <c r="E34" s="1147" t="str">
        <f>IFERROR(VLOOKUP(C34,'Consolidated Master Sheet'!B:D,3,0),"")</f>
        <v/>
      </c>
      <c r="F34" s="1456">
        <f t="shared" si="0"/>
        <v>0</v>
      </c>
      <c r="G34" s="1708">
        <f t="shared" si="1"/>
        <v>0</v>
      </c>
      <c r="H34" s="254" t="str">
        <f>IFERROR(VLOOKUP(C34,'Consolidated Master Sheet'!B:H,6,0),"")</f>
        <v/>
      </c>
      <c r="I34" s="254" t="str">
        <f>IFERROR(VLOOKUP(C34,'Consolidated Master Sheet'!B:H,7,0),"")</f>
        <v/>
      </c>
      <c r="J34" s="30"/>
      <c r="K34" s="1107"/>
    </row>
    <row r="35" spans="1:11">
      <c r="A35" s="157" t="str">
        <f>IF(J35&gt;0,COUNT($J$4:J35)+MAX('MI Fittings'!A:A,'CS Press Fittings'!A:A,'Steel Nipples'!A:A,'Steel Cut Lengths'!A:A,'Pipe Hangers'!A:A,'Brass Nipples '!A:A),"")</f>
        <v/>
      </c>
      <c r="B35" s="185"/>
      <c r="C35" s="228" t="s">
        <v>30</v>
      </c>
      <c r="D35" s="187" t="s">
        <v>8706</v>
      </c>
      <c r="E35" s="1020">
        <f>IFERROR(VLOOKUP(C35,'Consolidated Master Sheet'!B:D,3,0),"")</f>
        <v>89.6</v>
      </c>
      <c r="F35" s="151">
        <f t="shared" si="0"/>
        <v>0</v>
      </c>
      <c r="G35" s="1020">
        <f t="shared" si="1"/>
        <v>0</v>
      </c>
      <c r="H35" s="230">
        <f>IFERROR(VLOOKUP(C35,'Consolidated Master Sheet'!B:H,6,0),"")</f>
        <v>5</v>
      </c>
      <c r="I35" s="230">
        <f>IFERROR(VLOOKUP(C35,'Consolidated Master Sheet'!B:H,7,0),"")</f>
        <v>90</v>
      </c>
      <c r="J35" s="31"/>
      <c r="K35" s="1102">
        <f>IFERROR(G35*J35,0)</f>
        <v>0</v>
      </c>
    </row>
    <row r="36" spans="1:11">
      <c r="A36" s="157" t="str">
        <f>IF(J36&gt;0,COUNT($J$4:J36)+MAX('MI Fittings'!A:A,'CS Press Fittings'!A:A,'Steel Nipples'!A:A,'Steel Cut Lengths'!A:A,'Pipe Hangers'!A:A,'Brass Nipples '!A:A),"")</f>
        <v/>
      </c>
      <c r="B36" s="185"/>
      <c r="C36" s="400" t="s">
        <v>31</v>
      </c>
      <c r="D36" s="401" t="s">
        <v>8707</v>
      </c>
      <c r="E36" s="1054">
        <f>IFERROR(VLOOKUP(C36,'Consolidated Master Sheet'!B:D,3,0),"")</f>
        <v>75.440000000000012</v>
      </c>
      <c r="F36" s="402">
        <f t="shared" si="0"/>
        <v>0</v>
      </c>
      <c r="G36" s="1020">
        <f t="shared" si="1"/>
        <v>0</v>
      </c>
      <c r="H36" s="403">
        <f>IFERROR(VLOOKUP(C36,'Consolidated Master Sheet'!B:H,6,0),"")</f>
        <v>5</v>
      </c>
      <c r="I36" s="403">
        <f>IFERROR(VLOOKUP(C36,'Consolidated Master Sheet'!B:H,7,0),"")</f>
        <v>90</v>
      </c>
      <c r="J36" s="52"/>
      <c r="K36" s="1102">
        <f>IFERROR(G36*J36,0)</f>
        <v>0</v>
      </c>
    </row>
    <row r="37" spans="1:11">
      <c r="A37" s="157" t="str">
        <f>IF(J37&gt;0,COUNT($J$4:J37)+MAX('MI Fittings'!A:A,'CS Press Fittings'!A:A,'Steel Nipples'!A:A,'Steel Cut Lengths'!A:A,'Pipe Hangers'!A:A,'Brass Nipples '!A:A),"")</f>
        <v/>
      </c>
      <c r="B37" s="185"/>
      <c r="C37" s="235" t="s">
        <v>32</v>
      </c>
      <c r="D37" s="194" t="s">
        <v>8708</v>
      </c>
      <c r="E37" s="1018">
        <f>IFERROR(VLOOKUP(C37,'Consolidated Master Sheet'!B:D,3,0),"")</f>
        <v>75.440000000000012</v>
      </c>
      <c r="F37" s="153">
        <f t="shared" si="0"/>
        <v>0</v>
      </c>
      <c r="G37" s="1020">
        <f t="shared" si="1"/>
        <v>0</v>
      </c>
      <c r="H37" s="237">
        <f>IFERROR(VLOOKUP(C37,'Consolidated Master Sheet'!B:H,6,0),"")</f>
        <v>5</v>
      </c>
      <c r="I37" s="237">
        <f>IFERROR(VLOOKUP(C37,'Consolidated Master Sheet'!B:H,7,0),"")</f>
        <v>70</v>
      </c>
      <c r="J37" s="35"/>
      <c r="K37" s="1102">
        <f>IFERROR(G37*J37,0)</f>
        <v>0</v>
      </c>
    </row>
    <row r="38" spans="1:11">
      <c r="A38" s="157" t="str">
        <f>IF(J38&gt;0,COUNT($J$4:J38)+MAX('MI Fittings'!A:A,'CS Press Fittings'!A:A,'Steel Nipples'!A:A,'Steel Cut Lengths'!A:A,'Pipe Hangers'!A:A,'Brass Nipples '!A:A),"")</f>
        <v/>
      </c>
      <c r="B38" s="244"/>
      <c r="C38" s="252"/>
      <c r="D38" s="199"/>
      <c r="E38" s="1147" t="str">
        <f>IFERROR(VLOOKUP(C38,'Consolidated Master Sheet'!B:D,3,0),"")</f>
        <v/>
      </c>
      <c r="F38" s="1456">
        <f t="shared" si="0"/>
        <v>0</v>
      </c>
      <c r="G38" s="1708">
        <f t="shared" si="1"/>
        <v>0</v>
      </c>
      <c r="H38" s="254" t="str">
        <f>IFERROR(VLOOKUP(C38,'Consolidated Master Sheet'!B:H,6,0),"")</f>
        <v/>
      </c>
      <c r="I38" s="254" t="str">
        <f>IFERROR(VLOOKUP(C38,'Consolidated Master Sheet'!B:H,7,0),"")</f>
        <v/>
      </c>
      <c r="J38" s="30"/>
      <c r="K38" s="1107"/>
    </row>
    <row r="39" spans="1:11">
      <c r="A39" s="157" t="str">
        <f>IF(J39&gt;0,COUNT($J$4:J39)+MAX('MI Fittings'!A:A,'CS Press Fittings'!A:A,'Steel Nipples'!A:A,'Steel Cut Lengths'!A:A,'Pipe Hangers'!A:A,'Brass Nipples '!A:A),"")</f>
        <v/>
      </c>
      <c r="B39" s="185"/>
      <c r="C39" s="228" t="s">
        <v>33</v>
      </c>
      <c r="D39" s="187" t="s">
        <v>8709</v>
      </c>
      <c r="E39" s="1020">
        <f>IFERROR(VLOOKUP(C39,'Consolidated Master Sheet'!B:D,3,0),"")</f>
        <v>107.37</v>
      </c>
      <c r="F39" s="151">
        <f t="shared" si="0"/>
        <v>0</v>
      </c>
      <c r="G39" s="1020">
        <f t="shared" si="1"/>
        <v>0</v>
      </c>
      <c r="H39" s="230">
        <f>IFERROR(VLOOKUP(C39,'Consolidated Master Sheet'!B:H,6,0),"")</f>
        <v>5</v>
      </c>
      <c r="I39" s="230">
        <f>IFERROR(VLOOKUP(C39,'Consolidated Master Sheet'!B:H,7,0),"")</f>
        <v>70</v>
      </c>
      <c r="J39" s="31"/>
      <c r="K39" s="1102">
        <f>IFERROR(G39*J39,0)</f>
        <v>0</v>
      </c>
    </row>
    <row r="40" spans="1:11">
      <c r="A40" s="157" t="str">
        <f>IF(J40&gt;0,COUNT($J$4:J40)+MAX('MI Fittings'!A:A,'CS Press Fittings'!A:A,'Steel Nipples'!A:A,'Steel Cut Lengths'!A:A,'Pipe Hangers'!A:A,'Brass Nipples '!A:A),"")</f>
        <v/>
      </c>
      <c r="B40" s="185"/>
      <c r="C40" s="400" t="s">
        <v>34</v>
      </c>
      <c r="D40" s="401" t="s">
        <v>8710</v>
      </c>
      <c r="E40" s="1054">
        <f>IFERROR(VLOOKUP(C40,'Consolidated Master Sheet'!B:D,3,0),"")</f>
        <v>107.37</v>
      </c>
      <c r="F40" s="402">
        <f t="shared" si="0"/>
        <v>0</v>
      </c>
      <c r="G40" s="1020">
        <f t="shared" si="1"/>
        <v>0</v>
      </c>
      <c r="H40" s="403">
        <f>IFERROR(VLOOKUP(C40,'Consolidated Master Sheet'!B:H,6,0),"")</f>
        <v>5</v>
      </c>
      <c r="I40" s="403">
        <f>IFERROR(VLOOKUP(C40,'Consolidated Master Sheet'!B:H,7,0),"")</f>
        <v>80</v>
      </c>
      <c r="J40" s="52"/>
      <c r="K40" s="1102">
        <f>IFERROR(G40*J40,0)</f>
        <v>0</v>
      </c>
    </row>
    <row r="41" spans="1:11">
      <c r="A41" s="157" t="str">
        <f>IF(J41&gt;0,COUNT($J$4:J41)+MAX('MI Fittings'!A:A,'CS Press Fittings'!A:A,'Steel Nipples'!A:A,'Steel Cut Lengths'!A:A,'Pipe Hangers'!A:A,'Brass Nipples '!A:A),"")</f>
        <v/>
      </c>
      <c r="B41" s="185"/>
      <c r="C41" s="400" t="s">
        <v>35</v>
      </c>
      <c r="D41" s="401" t="s">
        <v>8711</v>
      </c>
      <c r="E41" s="1054">
        <f>IFERROR(VLOOKUP(C41,'Consolidated Master Sheet'!B:D,3,0),"")</f>
        <v>95.38000000000001</v>
      </c>
      <c r="F41" s="402">
        <f t="shared" si="0"/>
        <v>0</v>
      </c>
      <c r="G41" s="1020">
        <f t="shared" si="1"/>
        <v>0</v>
      </c>
      <c r="H41" s="403">
        <f>IFERROR(VLOOKUP(C41,'Consolidated Master Sheet'!B:H,6,0),"")</f>
        <v>5</v>
      </c>
      <c r="I41" s="403">
        <f>IFERROR(VLOOKUP(C41,'Consolidated Master Sheet'!B:H,7,0),"")</f>
        <v>75</v>
      </c>
      <c r="J41" s="31"/>
      <c r="K41" s="1102">
        <f>IFERROR(G41*J41,0)</f>
        <v>0</v>
      </c>
    </row>
    <row r="42" spans="1:11">
      <c r="A42" s="157" t="str">
        <f>IF(J42&gt;0,COUNT($J$4:J42)+MAX('MI Fittings'!A:A,'CS Press Fittings'!A:A,'Steel Nipples'!A:A,'Steel Cut Lengths'!A:A,'Pipe Hangers'!A:A,'Brass Nipples '!A:A),"")</f>
        <v/>
      </c>
      <c r="B42" s="185"/>
      <c r="C42" s="235" t="s">
        <v>36</v>
      </c>
      <c r="D42" s="194" t="s">
        <v>8712</v>
      </c>
      <c r="E42" s="1018">
        <f>IFERROR(VLOOKUP(C42,'Consolidated Master Sheet'!B:D,3,0),"")</f>
        <v>95.38000000000001</v>
      </c>
      <c r="F42" s="153">
        <f t="shared" si="0"/>
        <v>0</v>
      </c>
      <c r="G42" s="1020">
        <f t="shared" si="1"/>
        <v>0</v>
      </c>
      <c r="H42" s="237">
        <f>IFERROR(VLOOKUP(C42,'Consolidated Master Sheet'!B:H,6,0),"")</f>
        <v>5</v>
      </c>
      <c r="I42" s="237">
        <f>IFERROR(VLOOKUP(C42,'Consolidated Master Sheet'!B:H,7,0),"")</f>
        <v>60</v>
      </c>
      <c r="J42" s="29"/>
      <c r="K42" s="1102">
        <f>IFERROR(G42*J42,0)</f>
        <v>0</v>
      </c>
    </row>
    <row r="43" spans="1:11">
      <c r="A43" s="157" t="str">
        <f>IF(J43&gt;0,COUNT($J$4:J43)+MAX('MI Fittings'!A:A,'CS Press Fittings'!A:A,'Steel Nipples'!A:A,'Steel Cut Lengths'!A:A,'Pipe Hangers'!A:A,'Brass Nipples '!A:A),"")</f>
        <v/>
      </c>
      <c r="B43" s="244"/>
      <c r="C43" s="252"/>
      <c r="D43" s="199"/>
      <c r="E43" s="1147" t="str">
        <f>IFERROR(VLOOKUP(C43,'Consolidated Master Sheet'!B:D,3,0),"")</f>
        <v/>
      </c>
      <c r="F43" s="1456">
        <f t="shared" si="0"/>
        <v>0</v>
      </c>
      <c r="G43" s="1708">
        <f t="shared" si="1"/>
        <v>0</v>
      </c>
      <c r="H43" s="254" t="str">
        <f>IFERROR(VLOOKUP(C43,'Consolidated Master Sheet'!B:H,6,0),"")</f>
        <v/>
      </c>
      <c r="I43" s="254" t="str">
        <f>IFERROR(VLOOKUP(C43,'Consolidated Master Sheet'!B:H,7,0),"")</f>
        <v/>
      </c>
      <c r="J43" s="30"/>
      <c r="K43" s="1107"/>
    </row>
    <row r="44" spans="1:11">
      <c r="A44" s="157" t="str">
        <f>IF(J44&gt;0,COUNT($J$4:J44)+MAX('MI Fittings'!A:A,'CS Press Fittings'!A:A,'Steel Nipples'!A:A,'Steel Cut Lengths'!A:A,'Pipe Hangers'!A:A,'Brass Nipples '!A:A),"")</f>
        <v/>
      </c>
      <c r="B44" s="185"/>
      <c r="C44" s="228" t="s">
        <v>37</v>
      </c>
      <c r="D44" s="187" t="s">
        <v>8713</v>
      </c>
      <c r="E44" s="1020">
        <f>IFERROR(VLOOKUP(C44,'Consolidated Master Sheet'!B:D,3,0),"")</f>
        <v>159.63</v>
      </c>
      <c r="F44" s="151">
        <f t="shared" si="0"/>
        <v>0</v>
      </c>
      <c r="G44" s="1020">
        <f t="shared" si="1"/>
        <v>0</v>
      </c>
      <c r="H44" s="230">
        <f>IFERROR(VLOOKUP(C44,'Consolidated Master Sheet'!B:H,6,0),"")</f>
        <v>5</v>
      </c>
      <c r="I44" s="230">
        <f>IFERROR(VLOOKUP(C44,'Consolidated Master Sheet'!B:H,7,0),"")</f>
        <v>60</v>
      </c>
      <c r="J44" s="27"/>
      <c r="K44" s="1102">
        <f>IFERROR(G44*J44,0)</f>
        <v>0</v>
      </c>
    </row>
    <row r="45" spans="1:11">
      <c r="A45" s="157" t="str">
        <f>IF(J45&gt;0,COUNT($J$4:J45)+MAX('MI Fittings'!A:A,'CS Press Fittings'!A:A,'Steel Nipples'!A:A,'Steel Cut Lengths'!A:A,'Pipe Hangers'!A:A,'Brass Nipples '!A:A),"")</f>
        <v/>
      </c>
      <c r="B45" s="185"/>
      <c r="C45" s="400" t="s">
        <v>38</v>
      </c>
      <c r="D45" s="401" t="s">
        <v>8714</v>
      </c>
      <c r="E45" s="1054">
        <f>IFERROR(VLOOKUP(C45,'Consolidated Master Sheet'!B:D,3,0),"")</f>
        <v>159.63</v>
      </c>
      <c r="F45" s="402">
        <f t="shared" si="0"/>
        <v>0</v>
      </c>
      <c r="G45" s="1020">
        <f t="shared" si="1"/>
        <v>0</v>
      </c>
      <c r="H45" s="403">
        <f>IFERROR(VLOOKUP(C45,'Consolidated Master Sheet'!B:H,6,0),"")</f>
        <v>5</v>
      </c>
      <c r="I45" s="403">
        <f>IFERROR(VLOOKUP(C45,'Consolidated Master Sheet'!B:H,7,0),"")</f>
        <v>60</v>
      </c>
      <c r="J45" s="31"/>
      <c r="K45" s="1102">
        <f>IFERROR(G45*J45,0)</f>
        <v>0</v>
      </c>
    </row>
    <row r="46" spans="1:11">
      <c r="A46" s="157" t="str">
        <f>IF(J46&gt;0,COUNT($J$4:J46)+MAX('MI Fittings'!A:A,'CS Press Fittings'!A:A,'Steel Nipples'!A:A,'Steel Cut Lengths'!A:A,'Pipe Hangers'!A:A,'Brass Nipples '!A:A),"")</f>
        <v/>
      </c>
      <c r="B46" s="185"/>
      <c r="C46" s="400" t="s">
        <v>39</v>
      </c>
      <c r="D46" s="401" t="s">
        <v>8715</v>
      </c>
      <c r="E46" s="1054">
        <f>IFERROR(VLOOKUP(C46,'Consolidated Master Sheet'!B:D,3,0),"")</f>
        <v>159.63</v>
      </c>
      <c r="F46" s="402">
        <f t="shared" si="0"/>
        <v>0</v>
      </c>
      <c r="G46" s="1020">
        <f t="shared" si="1"/>
        <v>0</v>
      </c>
      <c r="H46" s="403">
        <f>IFERROR(VLOOKUP(C46,'Consolidated Master Sheet'!B:H,6,0),"")</f>
        <v>5</v>
      </c>
      <c r="I46" s="403">
        <f>IFERROR(VLOOKUP(C46,'Consolidated Master Sheet'!B:H,7,0),"")</f>
        <v>60</v>
      </c>
      <c r="J46" s="52"/>
      <c r="K46" s="1102">
        <f>IFERROR(G46*J46,0)</f>
        <v>0</v>
      </c>
    </row>
    <row r="47" spans="1:11">
      <c r="A47" s="157" t="str">
        <f>IF(J47&gt;0,COUNT($J$4:J47)+MAX('MI Fittings'!A:A,'CS Press Fittings'!A:A,'Steel Nipples'!A:A,'Steel Cut Lengths'!A:A,'Pipe Hangers'!A:A,'Brass Nipples '!A:A),"")</f>
        <v/>
      </c>
      <c r="B47" s="185"/>
      <c r="C47" s="400" t="s">
        <v>40</v>
      </c>
      <c r="D47" s="401" t="s">
        <v>8716</v>
      </c>
      <c r="E47" s="1054">
        <f>IFERROR(VLOOKUP(C47,'Consolidated Master Sheet'!B:D,3,0),"")</f>
        <v>141.67999999999998</v>
      </c>
      <c r="F47" s="402">
        <f t="shared" si="0"/>
        <v>0</v>
      </c>
      <c r="G47" s="1020">
        <f t="shared" si="1"/>
        <v>0</v>
      </c>
      <c r="H47" s="403">
        <f>IFERROR(VLOOKUP(C47,'Consolidated Master Sheet'!B:H,6,0),"")</f>
        <v>5</v>
      </c>
      <c r="I47" s="403">
        <f>IFERROR(VLOOKUP(C47,'Consolidated Master Sheet'!B:H,7,0),"")</f>
        <v>50</v>
      </c>
      <c r="J47" s="31"/>
      <c r="K47" s="1102">
        <f>IFERROR(G47*J47,0)</f>
        <v>0</v>
      </c>
    </row>
    <row r="48" spans="1:11">
      <c r="A48" s="157" t="str">
        <f>IF(J48&gt;0,COUNT($J$4:J48)+MAX('MI Fittings'!A:A,'CS Press Fittings'!A:A,'Steel Nipples'!A:A,'Steel Cut Lengths'!A:A,'Pipe Hangers'!A:A,'Brass Nipples '!A:A),"")</f>
        <v/>
      </c>
      <c r="B48" s="185"/>
      <c r="C48" s="235" t="s">
        <v>41</v>
      </c>
      <c r="D48" s="194" t="s">
        <v>8717</v>
      </c>
      <c r="E48" s="1018">
        <f>IFERROR(VLOOKUP(C48,'Consolidated Master Sheet'!B:D,3,0),"")</f>
        <v>141.67999999999998</v>
      </c>
      <c r="F48" s="153">
        <f t="shared" si="0"/>
        <v>0</v>
      </c>
      <c r="G48" s="1020">
        <f t="shared" si="1"/>
        <v>0</v>
      </c>
      <c r="H48" s="237">
        <f>IFERROR(VLOOKUP(C48,'Consolidated Master Sheet'!B:H,6,0),"")</f>
        <v>5</v>
      </c>
      <c r="I48" s="237">
        <f>IFERROR(VLOOKUP(C48,'Consolidated Master Sheet'!B:H,7,0),"")</f>
        <v>50</v>
      </c>
      <c r="J48" s="29"/>
      <c r="K48" s="1102">
        <f>IFERROR(G48*J48,0)</f>
        <v>0</v>
      </c>
    </row>
    <row r="49" spans="1:14">
      <c r="A49" s="157" t="str">
        <f>IF(J49&gt;0,COUNT($J$4:J49)+MAX('MI Fittings'!A:A,'CS Press Fittings'!A:A,'Steel Nipples'!A:A,'Steel Cut Lengths'!A:A,'Pipe Hangers'!A:A,'Brass Nipples '!A:A),"")</f>
        <v/>
      </c>
      <c r="B49" s="244"/>
      <c r="C49" s="252"/>
      <c r="D49" s="199"/>
      <c r="E49" s="1147" t="str">
        <f>IFERROR(VLOOKUP(C49,'Consolidated Master Sheet'!B:D,3,0),"")</f>
        <v/>
      </c>
      <c r="F49" s="1456">
        <f t="shared" si="0"/>
        <v>0</v>
      </c>
      <c r="G49" s="1708">
        <f t="shared" si="1"/>
        <v>0</v>
      </c>
      <c r="H49" s="254" t="str">
        <f>IFERROR(VLOOKUP(C49,'Consolidated Master Sheet'!B:H,6,0),"")</f>
        <v/>
      </c>
      <c r="I49" s="254" t="str">
        <f>IFERROR(VLOOKUP(C49,'Consolidated Master Sheet'!B:H,7,0),"")</f>
        <v/>
      </c>
      <c r="J49" s="30"/>
      <c r="K49" s="1107"/>
    </row>
    <row r="50" spans="1:14">
      <c r="A50" s="157" t="str">
        <f>IF(J50&gt;0,COUNT($J$4:J50)+MAX('MI Fittings'!A:A,'CS Press Fittings'!A:A,'Steel Nipples'!A:A,'Steel Cut Lengths'!A:A,'Pipe Hangers'!A:A,'Brass Nipples '!A:A),"")</f>
        <v/>
      </c>
      <c r="B50" s="185"/>
      <c r="C50" s="228" t="s">
        <v>42</v>
      </c>
      <c r="D50" s="187" t="s">
        <v>8718</v>
      </c>
      <c r="E50" s="1020">
        <f>IFERROR(VLOOKUP(C50,'Consolidated Master Sheet'!B:D,3,0),"")</f>
        <v>250.89999999999998</v>
      </c>
      <c r="F50" s="151">
        <f t="shared" si="0"/>
        <v>0</v>
      </c>
      <c r="G50" s="1020">
        <f t="shared" si="1"/>
        <v>0</v>
      </c>
      <c r="H50" s="230">
        <f>IFERROR(VLOOKUP(C50,'Consolidated Master Sheet'!B:H,6,0),"")</f>
        <v>5</v>
      </c>
      <c r="I50" s="230">
        <f>IFERROR(VLOOKUP(C50,'Consolidated Master Sheet'!B:H,7,0),"")</f>
        <v>20</v>
      </c>
      <c r="J50" s="27"/>
      <c r="K50" s="1102">
        <f>IFERROR(G50*J50,0)</f>
        <v>0</v>
      </c>
    </row>
    <row r="51" spans="1:14">
      <c r="A51" s="157" t="str">
        <f>IF(J51&gt;0,COUNT($J$4:J51)+MAX('MI Fittings'!A:A,'CS Press Fittings'!A:A,'Steel Nipples'!A:A,'Steel Cut Lengths'!A:A,'Pipe Hangers'!A:A,'Brass Nipples '!A:A),"")</f>
        <v/>
      </c>
      <c r="B51" s="185"/>
      <c r="C51" s="235" t="s">
        <v>43</v>
      </c>
      <c r="D51" s="194" t="s">
        <v>8719</v>
      </c>
      <c r="E51" s="1018">
        <f>IFERROR(VLOOKUP(C51,'Consolidated Master Sheet'!B:D,3,0),"")</f>
        <v>250.89999999999998</v>
      </c>
      <c r="F51" s="153">
        <f t="shared" si="0"/>
        <v>0</v>
      </c>
      <c r="G51" s="1020">
        <f t="shared" si="1"/>
        <v>0</v>
      </c>
      <c r="H51" s="237">
        <f>IFERROR(VLOOKUP(C51,'Consolidated Master Sheet'!B:H,6,0),"")</f>
        <v>5</v>
      </c>
      <c r="I51" s="237">
        <f>IFERROR(VLOOKUP(C51,'Consolidated Master Sheet'!B:H,7,0),"")</f>
        <v>20</v>
      </c>
      <c r="J51" s="35"/>
      <c r="K51" s="1102">
        <f>IFERROR(G51*J51,0)</f>
        <v>0</v>
      </c>
    </row>
    <row r="52" spans="1:14">
      <c r="A52" s="157" t="str">
        <f>IF(J52&gt;0,COUNT($J$4:J52)+MAX('MI Fittings'!A:A,'CS Press Fittings'!A:A,'Steel Nipples'!A:A,'Steel Cut Lengths'!A:A,'Pipe Hangers'!A:A,'Brass Nipples '!A:A),"")</f>
        <v/>
      </c>
      <c r="B52" s="244"/>
      <c r="C52" s="252"/>
      <c r="D52" s="199"/>
      <c r="E52" s="1147" t="str">
        <f>IFERROR(VLOOKUP(C52,'Consolidated Master Sheet'!B:D,3,0),"")</f>
        <v/>
      </c>
      <c r="F52" s="1456">
        <f t="shared" si="0"/>
        <v>0</v>
      </c>
      <c r="G52" s="1708">
        <f t="shared" si="1"/>
        <v>0</v>
      </c>
      <c r="H52" s="254" t="str">
        <f>IFERROR(VLOOKUP(C52,'Consolidated Master Sheet'!B:H,6,0),"")</f>
        <v/>
      </c>
      <c r="I52" s="254" t="str">
        <f>IFERROR(VLOOKUP(C52,'Consolidated Master Sheet'!B:H,7,0),"")</f>
        <v/>
      </c>
      <c r="J52" s="30"/>
      <c r="K52" s="1107"/>
    </row>
    <row r="53" spans="1:14">
      <c r="A53" s="157" t="str">
        <f>IF(J53&gt;0,COUNT($J$4:J53)+MAX('MI Fittings'!A:A,'CS Press Fittings'!A:A,'Steel Nipples'!A:A,'Steel Cut Lengths'!A:A,'Pipe Hangers'!A:A,'Brass Nipples '!A:A),"")</f>
        <v/>
      </c>
      <c r="B53" s="185"/>
      <c r="C53" s="228" t="s">
        <v>44</v>
      </c>
      <c r="D53" s="187" t="s">
        <v>8720</v>
      </c>
      <c r="E53" s="1020">
        <f>IFERROR(VLOOKUP(C53,'Consolidated Master Sheet'!B:D,3,0),"")</f>
        <v>332.52</v>
      </c>
      <c r="F53" s="151">
        <f t="shared" si="0"/>
        <v>0</v>
      </c>
      <c r="G53" s="1020">
        <f t="shared" si="1"/>
        <v>0</v>
      </c>
      <c r="H53" s="230">
        <f>IFERROR(VLOOKUP(C53,'Consolidated Master Sheet'!B:H,6,0),"")</f>
        <v>12</v>
      </c>
      <c r="I53" s="230">
        <f>IFERROR(VLOOKUP(C53,'Consolidated Master Sheet'!B:H,7,0),"")</f>
        <v>12</v>
      </c>
      <c r="J53" s="27"/>
      <c r="K53" s="1102">
        <f>IFERROR(G53*J53,0)</f>
        <v>0</v>
      </c>
    </row>
    <row r="54" spans="1:14">
      <c r="A54" s="157" t="str">
        <f>IF(J54&gt;0,COUNT($J$4:J54)+MAX('MI Fittings'!A:A,'CS Press Fittings'!A:A,'Steel Nipples'!A:A,'Steel Cut Lengths'!A:A,'Pipe Hangers'!A:A,'Brass Nipples '!A:A),"")</f>
        <v/>
      </c>
      <c r="B54" s="185"/>
      <c r="C54" s="400" t="s">
        <v>45</v>
      </c>
      <c r="D54" s="401" t="s">
        <v>8721</v>
      </c>
      <c r="E54" s="1054">
        <f>IFERROR(VLOOKUP(C54,'Consolidated Master Sheet'!B:D,3,0),"")</f>
        <v>332.52</v>
      </c>
      <c r="F54" s="402">
        <f t="shared" si="0"/>
        <v>0</v>
      </c>
      <c r="G54" s="1020">
        <f t="shared" si="1"/>
        <v>0</v>
      </c>
      <c r="H54" s="403">
        <f>IFERROR(VLOOKUP(C54,'Consolidated Master Sheet'!B:H,6,0),"")</f>
        <v>12</v>
      </c>
      <c r="I54" s="403">
        <f>IFERROR(VLOOKUP(C54,'Consolidated Master Sheet'!B:H,7,0),"")</f>
        <v>12</v>
      </c>
      <c r="J54" s="31"/>
      <c r="K54" s="1102">
        <f>IFERROR(G54*J54,0)</f>
        <v>0</v>
      </c>
      <c r="M54" s="1030"/>
    </row>
    <row r="55" spans="1:14">
      <c r="A55" s="157" t="str">
        <f>IF(J55&gt;0,COUNT($J$4:J55)+MAX('MI Fittings'!A:A,'CS Press Fittings'!A:A,'Steel Nipples'!A:A,'Steel Cut Lengths'!A:A,'Pipe Hangers'!A:A,'Brass Nipples '!A:A),"")</f>
        <v/>
      </c>
      <c r="B55" s="354"/>
      <c r="C55" s="404"/>
      <c r="D55" s="405" t="s">
        <v>46</v>
      </c>
      <c r="E55" s="1056" t="str">
        <f>IFERROR(VLOOKUP(C55,'Consolidated Master Sheet'!B:D,3,0),"")</f>
        <v/>
      </c>
      <c r="F55" s="1459">
        <f t="shared" si="0"/>
        <v>0</v>
      </c>
      <c r="G55" s="1710">
        <f t="shared" si="1"/>
        <v>0</v>
      </c>
      <c r="H55" s="315" t="str">
        <f>IFERROR(VLOOKUP(C55,'Consolidated Master Sheet'!B:H,6,0),"")</f>
        <v/>
      </c>
      <c r="I55" s="315" t="str">
        <f>IFERROR(VLOOKUP(C55,'Consolidated Master Sheet'!B:H,7,0),"")</f>
        <v/>
      </c>
      <c r="J55" s="112"/>
      <c r="K55" s="1121"/>
    </row>
    <row r="56" spans="1:14" s="304" customFormat="1" ht="30" customHeight="1">
      <c r="A56" s="157" t="str">
        <f>IF(J56&gt;0,COUNT($J$4:J56)+MAX('MI Fittings'!A:A,'CS Press Fittings'!A:A,'Steel Nipples'!A:A,'Steel Cut Lengths'!A:A,'Pipe Hangers'!A:A,'Brass Nipples '!A:A),"")</f>
        <v/>
      </c>
      <c r="B56" s="406"/>
      <c r="C56" s="407" t="s">
        <v>47</v>
      </c>
      <c r="D56" s="408" t="s">
        <v>48</v>
      </c>
      <c r="E56" s="1034">
        <f>IFERROR(VLOOKUP(C56,'Consolidated Master Sheet'!B:D,3,0),"")</f>
        <v>35.629999999999995</v>
      </c>
      <c r="F56" s="409">
        <f t="shared" si="0"/>
        <v>0</v>
      </c>
      <c r="G56" s="1034">
        <f t="shared" si="1"/>
        <v>0</v>
      </c>
      <c r="H56" s="410">
        <f>IFERROR(VLOOKUP(C56,'Consolidated Master Sheet'!B:H,6,0),"")</f>
        <v>5</v>
      </c>
      <c r="I56" s="410">
        <f>IFERROR(VLOOKUP(C56,'Consolidated Master Sheet'!B:H,7,0),"")</f>
        <v>400</v>
      </c>
      <c r="J56" s="57"/>
      <c r="K56" s="1140">
        <f>IFERROR(G56*J56,0)</f>
        <v>0</v>
      </c>
      <c r="M56" s="1112"/>
    </row>
    <row r="57" spans="1:14" s="304" customFormat="1" ht="30" customHeight="1">
      <c r="A57" s="157" t="str">
        <f>IF(J57&gt;0,COUNT($J$4:J57)+MAX('MI Fittings'!A:A,'CS Press Fittings'!A:A,'Steel Nipples'!A:A,'Steel Cut Lengths'!A:A,'Pipe Hangers'!A:A,'Brass Nipples '!A:A),"")</f>
        <v/>
      </c>
      <c r="B57" s="406"/>
      <c r="C57" s="411" t="s">
        <v>49</v>
      </c>
      <c r="D57" s="412" t="s">
        <v>50</v>
      </c>
      <c r="E57" s="1035">
        <f>IFERROR(VLOOKUP(C57,'Consolidated Master Sheet'!B:D,3,0),"")</f>
        <v>47.23</v>
      </c>
      <c r="F57" s="413">
        <f t="shared" si="0"/>
        <v>0</v>
      </c>
      <c r="G57" s="1037">
        <f t="shared" si="1"/>
        <v>0</v>
      </c>
      <c r="H57" s="414">
        <f>IFERROR(VLOOKUP(C57,'Consolidated Master Sheet'!B:H,6,0),"")</f>
        <v>5</v>
      </c>
      <c r="I57" s="414">
        <f>IFERROR(VLOOKUP(C57,'Consolidated Master Sheet'!B:H,7,0),"")</f>
        <v>200</v>
      </c>
      <c r="J57" s="58"/>
      <c r="K57" s="1141">
        <f>IFERROR(G57*J57,0)</f>
        <v>0</v>
      </c>
      <c r="M57" s="1112"/>
    </row>
    <row r="58" spans="1:14">
      <c r="A58" s="157" t="str">
        <f>IF(J58&gt;0,COUNT($J$4:J58)+MAX('MI Fittings'!A:A,'CS Press Fittings'!A:A,'Steel Nipples'!A:A,'Steel Cut Lengths'!A:A,'Pipe Hangers'!A:A,'Brass Nipples '!A:A),"")</f>
        <v/>
      </c>
      <c r="B58" s="354"/>
      <c r="C58" s="404"/>
      <c r="D58" s="405" t="s">
        <v>5531</v>
      </c>
      <c r="E58" s="1056" t="str">
        <f>IFERROR(VLOOKUP(C58,'Consolidated Master Sheet'!B:D,3,0),"")</f>
        <v/>
      </c>
      <c r="F58" s="1459">
        <f t="shared" si="0"/>
        <v>0</v>
      </c>
      <c r="G58" s="1710">
        <f t="shared" si="1"/>
        <v>0</v>
      </c>
      <c r="H58" s="315" t="str">
        <f>IFERROR(VLOOKUP(C58,'Consolidated Master Sheet'!B:H,6,0),"")</f>
        <v/>
      </c>
      <c r="I58" s="315" t="str">
        <f>IFERROR(VLOOKUP(C58,'Consolidated Master Sheet'!B:H,7,0),"")</f>
        <v/>
      </c>
      <c r="J58" s="112"/>
      <c r="K58" s="1121"/>
    </row>
    <row r="59" spans="1:14">
      <c r="A59" s="157" t="str">
        <f>IF(J59&gt;0,COUNT($J$4:J59)+MAX('MI Fittings'!A:A,'CS Press Fittings'!A:A,'Steel Nipples'!A:A,'Steel Cut Lengths'!A:A,'Pipe Hangers'!A:A,'Brass Nipples '!A:A),"")</f>
        <v/>
      </c>
      <c r="B59" s="185"/>
      <c r="C59" s="415" t="s">
        <v>51</v>
      </c>
      <c r="D59" s="416" t="s">
        <v>52</v>
      </c>
      <c r="E59" s="1057">
        <f>IFERROR(VLOOKUP(C59,'Consolidated Master Sheet'!B:D,3,0),"")</f>
        <v>50.11</v>
      </c>
      <c r="F59" s="417">
        <f t="shared" si="0"/>
        <v>0</v>
      </c>
      <c r="G59" s="1020">
        <f t="shared" si="1"/>
        <v>0</v>
      </c>
      <c r="H59" s="418">
        <f>IFERROR(VLOOKUP(C59,'Consolidated Master Sheet'!B:H,6,0),"")</f>
        <v>5</v>
      </c>
      <c r="I59" s="418">
        <f>IFERROR(VLOOKUP(C59,'Consolidated Master Sheet'!B:H,7,0),"")</f>
        <v>300</v>
      </c>
      <c r="J59" s="53"/>
      <c r="K59" s="1102">
        <f t="shared" ref="K59:K69" si="3">IFERROR(G59*J59,0)</f>
        <v>0</v>
      </c>
    </row>
    <row r="60" spans="1:14">
      <c r="A60" s="157" t="str">
        <f>IF(J60&gt;0,COUNT($J$4:J60)+MAX('MI Fittings'!A:A,'CS Press Fittings'!A:A,'Steel Nipples'!A:A,'Steel Cut Lengths'!A:A,'Pipe Hangers'!A:A,'Brass Nipples '!A:A),"")</f>
        <v/>
      </c>
      <c r="B60" s="185"/>
      <c r="C60" s="400" t="s">
        <v>53</v>
      </c>
      <c r="D60" s="401" t="s">
        <v>54</v>
      </c>
      <c r="E60" s="1054">
        <f>IFERROR(VLOOKUP(C60,'Consolidated Master Sheet'!B:D,3,0),"")</f>
        <v>50.11</v>
      </c>
      <c r="F60" s="402">
        <f t="shared" si="0"/>
        <v>0</v>
      </c>
      <c r="G60" s="1020">
        <f t="shared" si="1"/>
        <v>0</v>
      </c>
      <c r="H60" s="419">
        <f>IFERROR(VLOOKUP(C60,'Consolidated Master Sheet'!B:H,6,0),"")</f>
        <v>5</v>
      </c>
      <c r="I60" s="403">
        <f>IFERROR(VLOOKUP(C60,'Consolidated Master Sheet'!B:H,7,0),"")</f>
        <v>150</v>
      </c>
      <c r="J60" s="52"/>
      <c r="K60" s="1102">
        <f t="shared" si="3"/>
        <v>0</v>
      </c>
    </row>
    <row r="61" spans="1:14">
      <c r="A61" s="157" t="str">
        <f>IF(J61&gt;0,COUNT($J$4:J61)+MAX('MI Fittings'!A:A,'CS Press Fittings'!A:A,'Steel Nipples'!A:A,'Steel Cut Lengths'!A:A,'Pipe Hangers'!A:A,'Brass Nipples '!A:A),"")</f>
        <v/>
      </c>
      <c r="B61" s="185"/>
      <c r="C61" s="400" t="s">
        <v>55</v>
      </c>
      <c r="D61" s="401" t="s">
        <v>56</v>
      </c>
      <c r="E61" s="1054">
        <f>IFERROR(VLOOKUP(C61,'Consolidated Master Sheet'!B:D,3,0),"")</f>
        <v>50.11</v>
      </c>
      <c r="F61" s="402">
        <f t="shared" si="0"/>
        <v>0</v>
      </c>
      <c r="G61" s="1020">
        <f t="shared" si="1"/>
        <v>0</v>
      </c>
      <c r="H61" s="419">
        <f>IFERROR(VLOOKUP(C61,'Consolidated Master Sheet'!B:H,6,0),"")</f>
        <v>5</v>
      </c>
      <c r="I61" s="403">
        <f>IFERROR(VLOOKUP(C61,'Consolidated Master Sheet'!B:H,7,0),"")</f>
        <v>150</v>
      </c>
      <c r="J61" s="52"/>
      <c r="K61" s="1102">
        <f t="shared" si="3"/>
        <v>0</v>
      </c>
    </row>
    <row r="62" spans="1:14">
      <c r="A62" s="157" t="str">
        <f>IF(J62&gt;0,COUNT($J$4:J62)+MAX('MI Fittings'!A:A,'CS Press Fittings'!A:A,'Steel Nipples'!A:A,'Steel Cut Lengths'!A:A,'Pipe Hangers'!A:A,'Brass Nipples '!A:A),"")</f>
        <v/>
      </c>
      <c r="B62" s="185"/>
      <c r="C62" s="400" t="s">
        <v>57</v>
      </c>
      <c r="D62" s="401" t="s">
        <v>58</v>
      </c>
      <c r="E62" s="1054">
        <f>IFERROR(VLOOKUP(C62,'Consolidated Master Sheet'!B:D,3,0),"")</f>
        <v>54.44</v>
      </c>
      <c r="F62" s="402">
        <f t="shared" si="0"/>
        <v>0</v>
      </c>
      <c r="G62" s="1020">
        <f t="shared" si="1"/>
        <v>0</v>
      </c>
      <c r="H62" s="419">
        <f>IFERROR(VLOOKUP(C62,'Consolidated Master Sheet'!B:H,6,0),"")</f>
        <v>5</v>
      </c>
      <c r="I62" s="403">
        <f>IFERROR(VLOOKUP(C62,'Consolidated Master Sheet'!B:H,7,0),"")</f>
        <v>75</v>
      </c>
      <c r="J62" s="52"/>
      <c r="K62" s="1102">
        <f t="shared" si="3"/>
        <v>0</v>
      </c>
    </row>
    <row r="63" spans="1:14">
      <c r="A63" s="157" t="str">
        <f>IF(J63&gt;0,COUNT($J$4:J63)+MAX('MI Fittings'!A:A,'CS Press Fittings'!A:A,'Steel Nipples'!A:A,'Steel Cut Lengths'!A:A,'Pipe Hangers'!A:A,'Brass Nipples '!A:A),"")</f>
        <v/>
      </c>
      <c r="B63" s="185"/>
      <c r="C63" s="400" t="s">
        <v>59</v>
      </c>
      <c r="D63" s="401" t="s">
        <v>60</v>
      </c>
      <c r="E63" s="1054">
        <f>IFERROR(VLOOKUP(C63,'Consolidated Master Sheet'!B:D,3,0),"")</f>
        <v>75.440000000000012</v>
      </c>
      <c r="F63" s="402">
        <f t="shared" si="0"/>
        <v>0</v>
      </c>
      <c r="G63" s="1020">
        <f t="shared" si="1"/>
        <v>0</v>
      </c>
      <c r="H63" s="419">
        <f>IFERROR(VLOOKUP(C63,'Consolidated Master Sheet'!B:H,6,0),"")</f>
        <v>5</v>
      </c>
      <c r="I63" s="403">
        <f>IFERROR(VLOOKUP(C63,'Consolidated Master Sheet'!B:H,7,0),"")</f>
        <v>75</v>
      </c>
      <c r="J63" s="52"/>
      <c r="K63" s="1102">
        <f t="shared" si="3"/>
        <v>0</v>
      </c>
      <c r="N63" s="13"/>
    </row>
    <row r="64" spans="1:14">
      <c r="A64" s="157" t="str">
        <f>IF(J64&gt;0,COUNT($J$4:J64)+MAX('MI Fittings'!A:A,'CS Press Fittings'!A:A,'Steel Nipples'!A:A,'Steel Cut Lengths'!A:A,'Pipe Hangers'!A:A,'Brass Nipples '!A:A),"")</f>
        <v/>
      </c>
      <c r="B64" s="185"/>
      <c r="C64" s="400" t="s">
        <v>61</v>
      </c>
      <c r="D64" s="401" t="s">
        <v>62</v>
      </c>
      <c r="E64" s="1148">
        <f>IFERROR(VLOOKUP(C64,'Consolidated Master Sheet'!B:D,3,0),"")</f>
        <v>99.95</v>
      </c>
      <c r="F64" s="402">
        <f t="shared" si="0"/>
        <v>0</v>
      </c>
      <c r="G64" s="1020">
        <f t="shared" si="1"/>
        <v>0</v>
      </c>
      <c r="H64" s="419">
        <f>IFERROR(VLOOKUP(C64,'Consolidated Master Sheet'!B:H,6,0),"")</f>
        <v>5</v>
      </c>
      <c r="I64" s="403">
        <f>IFERROR(VLOOKUP(C64,'Consolidated Master Sheet'!B:H,7,0),"")</f>
        <v>40</v>
      </c>
      <c r="J64" s="52"/>
      <c r="K64" s="1102">
        <f t="shared" si="3"/>
        <v>0</v>
      </c>
    </row>
    <row r="65" spans="1:13">
      <c r="A65" s="157" t="str">
        <f>IF(J65&gt;0,COUNT($J$4:J65)+MAX('MI Fittings'!A:A,'CS Press Fittings'!A:A,'Steel Nipples'!A:A,'Steel Cut Lengths'!A:A,'Pipe Hangers'!A:A,'Brass Nipples '!A:A),"")</f>
        <v/>
      </c>
      <c r="B65" s="185"/>
      <c r="C65" s="400" t="s">
        <v>63</v>
      </c>
      <c r="D65" s="401" t="s">
        <v>64</v>
      </c>
      <c r="E65" s="1054">
        <f>IFERROR(VLOOKUP(C65,'Consolidated Master Sheet'!B:D,3,0),"")</f>
        <v>146.31</v>
      </c>
      <c r="F65" s="402">
        <f t="shared" si="0"/>
        <v>0</v>
      </c>
      <c r="G65" s="1020">
        <f t="shared" si="1"/>
        <v>0</v>
      </c>
      <c r="H65" s="419">
        <f>IFERROR(VLOOKUP(C65,'Consolidated Master Sheet'!B:H,6,0),"")</f>
        <v>5</v>
      </c>
      <c r="I65" s="403">
        <f>IFERROR(VLOOKUP(C65,'Consolidated Master Sheet'!B:H,7,0),"")</f>
        <v>35</v>
      </c>
      <c r="J65" s="52"/>
      <c r="K65" s="1102">
        <f t="shared" si="3"/>
        <v>0</v>
      </c>
    </row>
    <row r="66" spans="1:13">
      <c r="A66" s="157" t="str">
        <f>IF(J66&gt;0,COUNT($J$4:J66)+MAX('MI Fittings'!A:A,'CS Press Fittings'!A:A,'Steel Nipples'!A:A,'Steel Cut Lengths'!A:A,'Pipe Hangers'!A:A,'Brass Nipples '!A:A),"")</f>
        <v/>
      </c>
      <c r="B66" s="185"/>
      <c r="C66" s="400" t="s">
        <v>65</v>
      </c>
      <c r="D66" s="401" t="s">
        <v>66</v>
      </c>
      <c r="E66" s="1054">
        <f>IFERROR(VLOOKUP(C66,'Consolidated Master Sheet'!B:D,3,0),"")</f>
        <v>172.70999999999998</v>
      </c>
      <c r="F66" s="402">
        <f t="shared" si="0"/>
        <v>0</v>
      </c>
      <c r="G66" s="1020">
        <f t="shared" si="1"/>
        <v>0</v>
      </c>
      <c r="H66" s="419">
        <f>IFERROR(VLOOKUP(C66,'Consolidated Master Sheet'!B:H,6,0),"")</f>
        <v>5</v>
      </c>
      <c r="I66" s="403">
        <f>IFERROR(VLOOKUP(C66,'Consolidated Master Sheet'!B:H,7,0),"")</f>
        <v>25</v>
      </c>
      <c r="J66" s="52"/>
      <c r="K66" s="1102">
        <f t="shared" si="3"/>
        <v>0</v>
      </c>
    </row>
    <row r="67" spans="1:13">
      <c r="A67" s="157" t="str">
        <f>IF(J67&gt;0,COUNT($J$4:J67)+MAX('MI Fittings'!A:A,'CS Press Fittings'!A:A,'Steel Nipples'!A:A,'Steel Cut Lengths'!A:A,'Pipe Hangers'!A:A,'Brass Nipples '!A:A),"")</f>
        <v/>
      </c>
      <c r="B67" s="185"/>
      <c r="C67" s="400" t="s">
        <v>67</v>
      </c>
      <c r="D67" s="401" t="s">
        <v>68</v>
      </c>
      <c r="E67" s="1149">
        <f>IFERROR(VLOOKUP(C67,'Consolidated Master Sheet'!B:D,3,0),"")</f>
        <v>265.83</v>
      </c>
      <c r="F67" s="402">
        <f t="shared" si="0"/>
        <v>0</v>
      </c>
      <c r="G67" s="1020">
        <f t="shared" si="1"/>
        <v>0</v>
      </c>
      <c r="H67" s="419">
        <f>IFERROR(VLOOKUP(C67,'Consolidated Master Sheet'!B:H,6,0),"")</f>
        <v>18</v>
      </c>
      <c r="I67" s="403">
        <f>IFERROR(VLOOKUP(C67,'Consolidated Master Sheet'!B:H,7,0),"")</f>
        <v>18</v>
      </c>
      <c r="J67" s="52"/>
      <c r="K67" s="1102">
        <f t="shared" si="3"/>
        <v>0</v>
      </c>
    </row>
    <row r="68" spans="1:13">
      <c r="A68" s="157" t="str">
        <f>IF(J68&gt;0,COUNT($J$4:J68)+MAX('MI Fittings'!A:A,'CS Press Fittings'!A:A,'Steel Nipples'!A:A,'Steel Cut Lengths'!A:A,'Pipe Hangers'!A:A,'Brass Nipples '!A:A),"")</f>
        <v/>
      </c>
      <c r="B68" s="185"/>
      <c r="C68" s="420" t="s">
        <v>69</v>
      </c>
      <c r="D68" s="401" t="s">
        <v>70</v>
      </c>
      <c r="E68" s="1054">
        <f>IFERROR(VLOOKUP(C68,'Consolidated Master Sheet'!B:D,3,0),"")</f>
        <v>523</v>
      </c>
      <c r="F68" s="402">
        <f t="shared" si="0"/>
        <v>0</v>
      </c>
      <c r="G68" s="1020">
        <f t="shared" si="1"/>
        <v>0</v>
      </c>
      <c r="H68" s="403">
        <f>IFERROR(VLOOKUP(C68,'Consolidated Master Sheet'!B:H,6,0),"")</f>
        <v>5</v>
      </c>
      <c r="I68" s="403">
        <f>IFERROR(VLOOKUP(C68,'Consolidated Master Sheet'!B:H,7,0),"")</f>
        <v>10</v>
      </c>
      <c r="J68" s="52"/>
      <c r="K68" s="1102">
        <f t="shared" si="3"/>
        <v>0</v>
      </c>
    </row>
    <row r="69" spans="1:13">
      <c r="A69" s="157" t="str">
        <f>IF(J69&gt;0,COUNT($J$4:J69)+MAX('MI Fittings'!A:A,'CS Press Fittings'!A:A,'Steel Nipples'!A:A,'Steel Cut Lengths'!A:A,'Pipe Hangers'!A:A,'Brass Nipples '!A:A),"")</f>
        <v/>
      </c>
      <c r="B69" s="185"/>
      <c r="C69" s="259" t="s">
        <v>71</v>
      </c>
      <c r="D69" s="194" t="s">
        <v>72</v>
      </c>
      <c r="E69" s="1018">
        <f>IFERROR(VLOOKUP(C69,'Consolidated Master Sheet'!B:D,3,0),"")</f>
        <v>807.98</v>
      </c>
      <c r="F69" s="153">
        <f t="shared" si="0"/>
        <v>0</v>
      </c>
      <c r="G69" s="1028">
        <f t="shared" si="1"/>
        <v>0</v>
      </c>
      <c r="H69" s="237">
        <f>IFERROR(VLOOKUP(C69,'Consolidated Master Sheet'!B:H,6,0),"")</f>
        <v>8</v>
      </c>
      <c r="I69" s="237">
        <f>IFERROR(VLOOKUP(C69,'Consolidated Master Sheet'!B:H,7,0),"")</f>
        <v>8</v>
      </c>
      <c r="J69" s="29"/>
      <c r="K69" s="1103">
        <f t="shared" si="3"/>
        <v>0</v>
      </c>
    </row>
    <row r="70" spans="1:13">
      <c r="A70" s="157" t="str">
        <f>IF(J70&gt;0,COUNT($J$4:J70)+MAX('MI Fittings'!A:A,'CS Press Fittings'!A:A,'Steel Nipples'!A:A,'Steel Cut Lengths'!A:A,'Pipe Hangers'!A:A,'Brass Nipples '!A:A),"")</f>
        <v/>
      </c>
      <c r="B70" s="354"/>
      <c r="C70" s="404"/>
      <c r="D70" s="405" t="s">
        <v>73</v>
      </c>
      <c r="E70" s="1056" t="str">
        <f>IFERROR(VLOOKUP(C70,'Consolidated Master Sheet'!B:D,3,0),"")</f>
        <v/>
      </c>
      <c r="F70" s="1459">
        <f t="shared" ref="F70:F133" si="4">IF(E70=0,"NET",$F$2)</f>
        <v>0</v>
      </c>
      <c r="G70" s="1710">
        <f t="shared" ref="G70:G133" si="5">IFERROR(ROUND(E70*F70,2),0)</f>
        <v>0</v>
      </c>
      <c r="H70" s="315" t="str">
        <f>IFERROR(VLOOKUP(C70,'Consolidated Master Sheet'!B:H,6,0),"")</f>
        <v/>
      </c>
      <c r="I70" s="315" t="str">
        <f>IFERROR(VLOOKUP(C70,'Consolidated Master Sheet'!B:H,7,0),"")</f>
        <v/>
      </c>
      <c r="J70" s="112"/>
      <c r="K70" s="1121"/>
    </row>
    <row r="71" spans="1:13">
      <c r="A71" s="157" t="str">
        <f>IF(J71&gt;0,COUNT($J$4:J71)+MAX('MI Fittings'!A:A,'CS Press Fittings'!A:A,'Steel Nipples'!A:A,'Steel Cut Lengths'!A:A,'Pipe Hangers'!A:A,'Brass Nipples '!A:A),"")</f>
        <v/>
      </c>
      <c r="B71" s="185"/>
      <c r="C71" s="245" t="s">
        <v>358</v>
      </c>
      <c r="D71" s="246" t="s">
        <v>5544</v>
      </c>
      <c r="E71" s="1028">
        <f>IFERROR(VLOOKUP(C71,'Consolidated Master Sheet'!B:D,3,0),"")</f>
        <v>10.8</v>
      </c>
      <c r="F71" s="154">
        <f t="shared" si="4"/>
        <v>0</v>
      </c>
      <c r="G71" s="1028">
        <f t="shared" si="5"/>
        <v>0</v>
      </c>
      <c r="H71" s="421">
        <f>IFERROR(VLOOKUP(C71,'Consolidated Master Sheet'!B:H,6,0),"")</f>
        <v>5</v>
      </c>
      <c r="I71" s="421">
        <f>IFERROR(VLOOKUP(C71,'Consolidated Master Sheet'!B:H,7,0),"")</f>
        <v>600</v>
      </c>
      <c r="J71" s="34"/>
      <c r="K71" s="1103">
        <f>IFERROR(G71*J71,0)</f>
        <v>0</v>
      </c>
    </row>
    <row r="72" spans="1:13">
      <c r="A72" s="157" t="str">
        <f>IF(J72&gt;0,COUNT($J$4:J72)+MAX('MI Fittings'!A:A,'CS Press Fittings'!A:A,'Steel Nipples'!A:A,'Steel Cut Lengths'!A:A,'Pipe Hangers'!A:A,'Brass Nipples '!A:A),"")</f>
        <v/>
      </c>
      <c r="B72" s="244"/>
      <c r="C72" s="249"/>
      <c r="D72" s="250"/>
      <c r="E72" s="1019" t="str">
        <f>IFERROR(VLOOKUP(C72,'Consolidated Master Sheet'!B:D,3,0),"")</f>
        <v/>
      </c>
      <c r="F72" s="720">
        <f t="shared" si="4"/>
        <v>0</v>
      </c>
      <c r="G72" s="1707">
        <f t="shared" si="5"/>
        <v>0</v>
      </c>
      <c r="H72" s="422" t="str">
        <f>IFERROR(VLOOKUP(C72,'Consolidated Master Sheet'!B:H,6,0),"")</f>
        <v/>
      </c>
      <c r="I72" s="422" t="str">
        <f>IFERROR(VLOOKUP(C72,'Consolidated Master Sheet'!B:H,7,0),"")</f>
        <v/>
      </c>
      <c r="J72" s="68"/>
      <c r="K72" s="1106"/>
    </row>
    <row r="73" spans="1:13">
      <c r="A73" s="157" t="str">
        <f>IF(J73&gt;0,COUNT($J$4:J73)+MAX('MI Fittings'!A:A,'CS Press Fittings'!A:A,'Steel Nipples'!A:A,'Steel Cut Lengths'!A:A,'Pipe Hangers'!A:A,'Brass Nipples '!A:A),"")</f>
        <v/>
      </c>
      <c r="B73" s="185"/>
      <c r="C73" s="235" t="s">
        <v>359</v>
      </c>
      <c r="D73" s="194" t="s">
        <v>5545</v>
      </c>
      <c r="E73" s="1018">
        <f>IFERROR(VLOOKUP(C73,'Consolidated Master Sheet'!B:D,3,0),"")</f>
        <v>10.8</v>
      </c>
      <c r="F73" s="153">
        <f t="shared" si="4"/>
        <v>0</v>
      </c>
      <c r="G73" s="1020">
        <f t="shared" si="5"/>
        <v>0</v>
      </c>
      <c r="H73" s="423">
        <f>IFERROR(VLOOKUP(C73,'Consolidated Master Sheet'!B:H,6,0),"")</f>
        <v>5</v>
      </c>
      <c r="I73" s="423">
        <f>IFERROR(VLOOKUP(C73,'Consolidated Master Sheet'!B:H,7,0),"")</f>
        <v>600</v>
      </c>
      <c r="J73" s="29"/>
      <c r="K73" s="1102">
        <f>IFERROR(G73*J73,0)</f>
        <v>0</v>
      </c>
    </row>
    <row r="74" spans="1:13">
      <c r="A74" s="157" t="str">
        <f>IF(J74&gt;0,COUNT($J$4:J74)+MAX('MI Fittings'!A:A,'CS Press Fittings'!A:A,'Steel Nipples'!A:A,'Steel Cut Lengths'!A:A,'Pipe Hangers'!A:A,'Brass Nipples '!A:A),"")</f>
        <v/>
      </c>
      <c r="B74" s="244"/>
      <c r="C74" s="249"/>
      <c r="D74" s="199"/>
      <c r="E74" s="1098" t="str">
        <f>IFERROR(VLOOKUP(C74,'Consolidated Master Sheet'!B:D,3,0),"")</f>
        <v/>
      </c>
      <c r="F74" s="1456">
        <f t="shared" si="4"/>
        <v>0</v>
      </c>
      <c r="G74" s="1708">
        <f t="shared" si="5"/>
        <v>0</v>
      </c>
      <c r="H74" s="424" t="str">
        <f>IFERROR(VLOOKUP(C74,'Consolidated Master Sheet'!B:H,6,0),"")</f>
        <v/>
      </c>
      <c r="I74" s="254" t="str">
        <f>IFERROR(VLOOKUP(C74,'Consolidated Master Sheet'!B:H,7,0),"")</f>
        <v/>
      </c>
      <c r="J74" s="30"/>
      <c r="K74" s="1107"/>
      <c r="M74" s="1030"/>
    </row>
    <row r="75" spans="1:13">
      <c r="A75" s="157" t="str">
        <f>IF(J75&gt;0,COUNT($J$4:J75)+MAX('MI Fittings'!A:A,'CS Press Fittings'!A:A,'Steel Nipples'!A:A,'Steel Cut Lengths'!A:A,'Pipe Hangers'!A:A,'Brass Nipples '!A:A),"")</f>
        <v/>
      </c>
      <c r="B75" s="185"/>
      <c r="C75" s="228" t="s">
        <v>74</v>
      </c>
      <c r="D75" s="187" t="s">
        <v>5546</v>
      </c>
      <c r="E75" s="1020">
        <f>IFERROR(VLOOKUP(C75,'Consolidated Master Sheet'!B:D,3,0),"")</f>
        <v>13.39</v>
      </c>
      <c r="F75" s="151">
        <f t="shared" si="4"/>
        <v>0</v>
      </c>
      <c r="G75" s="1020">
        <f t="shared" si="5"/>
        <v>0</v>
      </c>
      <c r="H75" s="418">
        <f>IFERROR(VLOOKUP(C75,'Consolidated Master Sheet'!B:H,6,0),"")</f>
        <v>5</v>
      </c>
      <c r="I75" s="230">
        <f>IFERROR(VLOOKUP(C75,'Consolidated Master Sheet'!B:H,7,0),"")</f>
        <v>450</v>
      </c>
      <c r="J75" s="27"/>
      <c r="K75" s="1102">
        <f>IFERROR(G75*J75,0)</f>
        <v>0</v>
      </c>
    </row>
    <row r="76" spans="1:13">
      <c r="A76" s="157" t="str">
        <f>IF(J76&gt;0,COUNT($J$4:J76)+MAX('MI Fittings'!A:A,'CS Press Fittings'!A:A,'Steel Nipples'!A:A,'Steel Cut Lengths'!A:A,'Pipe Hangers'!A:A,'Brass Nipples '!A:A),"")</f>
        <v/>
      </c>
      <c r="B76" s="185"/>
      <c r="C76" s="400" t="s">
        <v>75</v>
      </c>
      <c r="D76" s="401" t="s">
        <v>5547</v>
      </c>
      <c r="E76" s="1054">
        <f>IFERROR(VLOOKUP(C76,'Consolidated Master Sheet'!B:D,3,0),"")</f>
        <v>11.29</v>
      </c>
      <c r="F76" s="402">
        <f t="shared" si="4"/>
        <v>0</v>
      </c>
      <c r="G76" s="1020">
        <f t="shared" si="5"/>
        <v>0</v>
      </c>
      <c r="H76" s="419">
        <f>IFERROR(VLOOKUP(C76,'Consolidated Master Sheet'!B:H,6,0),"")</f>
        <v>5</v>
      </c>
      <c r="I76" s="403">
        <f>IFERROR(VLOOKUP(C76,'Consolidated Master Sheet'!B:H,7,0),"")</f>
        <v>450</v>
      </c>
      <c r="J76" s="52"/>
      <c r="K76" s="1102">
        <f>IFERROR(G76*J76,0)</f>
        <v>0</v>
      </c>
    </row>
    <row r="77" spans="1:13">
      <c r="A77" s="157" t="str">
        <f>IF(J77&gt;0,COUNT($J$4:J77)+MAX('MI Fittings'!A:A,'CS Press Fittings'!A:A,'Steel Nipples'!A:A,'Steel Cut Lengths'!A:A,'Pipe Hangers'!A:A,'Brass Nipples '!A:A),"")</f>
        <v/>
      </c>
      <c r="B77" s="185"/>
      <c r="C77" s="235" t="s">
        <v>76</v>
      </c>
      <c r="D77" s="194" t="s">
        <v>5548</v>
      </c>
      <c r="E77" s="1018">
        <f>IFERROR(VLOOKUP(C77,'Consolidated Master Sheet'!B:D,3,0),"")</f>
        <v>11.29</v>
      </c>
      <c r="F77" s="153">
        <f t="shared" si="4"/>
        <v>0</v>
      </c>
      <c r="G77" s="1020">
        <f t="shared" si="5"/>
        <v>0</v>
      </c>
      <c r="H77" s="423">
        <f>IFERROR(VLOOKUP(C77,'Consolidated Master Sheet'!B:H,6,0),"")</f>
        <v>5</v>
      </c>
      <c r="I77" s="237">
        <f>IFERROR(VLOOKUP(C77,'Consolidated Master Sheet'!B:H,7,0),"")</f>
        <v>450</v>
      </c>
      <c r="J77" s="29"/>
      <c r="K77" s="1102">
        <f>IFERROR(G77*J77,0)</f>
        <v>0</v>
      </c>
    </row>
    <row r="78" spans="1:13">
      <c r="A78" s="157" t="str">
        <f>IF(J78&gt;0,COUNT($J$4:J78)+MAX('MI Fittings'!A:A,'CS Press Fittings'!A:A,'Steel Nipples'!A:A,'Steel Cut Lengths'!A:A,'Pipe Hangers'!A:A,'Brass Nipples '!A:A),"")</f>
        <v/>
      </c>
      <c r="B78" s="244"/>
      <c r="C78" s="252"/>
      <c r="D78" s="199"/>
      <c r="E78" s="1147" t="str">
        <f>IFERROR(VLOOKUP(C78,'Consolidated Master Sheet'!B:D,3,0),"")</f>
        <v/>
      </c>
      <c r="F78" s="1456">
        <f t="shared" si="4"/>
        <v>0</v>
      </c>
      <c r="G78" s="1708">
        <f t="shared" si="5"/>
        <v>0</v>
      </c>
      <c r="H78" s="424" t="str">
        <f>IFERROR(VLOOKUP(C78,'Consolidated Master Sheet'!B:H,6,0),"")</f>
        <v/>
      </c>
      <c r="I78" s="254" t="str">
        <f>IFERROR(VLOOKUP(C78,'Consolidated Master Sheet'!B:H,7,0),"")</f>
        <v/>
      </c>
      <c r="J78" s="30"/>
      <c r="K78" s="1107"/>
    </row>
    <row r="79" spans="1:13">
      <c r="A79" s="157" t="str">
        <f>IF(J79&gt;0,COUNT($J$4:J79)+MAX('MI Fittings'!A:A,'CS Press Fittings'!A:A,'Steel Nipples'!A:A,'Steel Cut Lengths'!A:A,'Pipe Hangers'!A:A,'Brass Nipples '!A:A),"")</f>
        <v/>
      </c>
      <c r="B79" s="185"/>
      <c r="C79" s="228" t="s">
        <v>77</v>
      </c>
      <c r="D79" s="187" t="s">
        <v>5549</v>
      </c>
      <c r="E79" s="1020">
        <f>IFERROR(VLOOKUP(C79,'Consolidated Master Sheet'!B:D,3,0),"")</f>
        <v>18.71</v>
      </c>
      <c r="F79" s="151">
        <f t="shared" si="4"/>
        <v>0</v>
      </c>
      <c r="G79" s="1020">
        <f t="shared" si="5"/>
        <v>0</v>
      </c>
      <c r="H79" s="418">
        <f>IFERROR(VLOOKUP(C79,'Consolidated Master Sheet'!B:H,6,0),"")</f>
        <v>5</v>
      </c>
      <c r="I79" s="230">
        <f>IFERROR(VLOOKUP(C79,'Consolidated Master Sheet'!B:H,7,0),"")</f>
        <v>300</v>
      </c>
      <c r="J79" s="27"/>
      <c r="K79" s="1102">
        <f>IFERROR(G79*J79,0)</f>
        <v>0</v>
      </c>
    </row>
    <row r="80" spans="1:13">
      <c r="A80" s="157" t="str">
        <f>IF(J80&gt;0,COUNT($J$4:J80)+MAX('MI Fittings'!A:A,'CS Press Fittings'!A:A,'Steel Nipples'!A:A,'Steel Cut Lengths'!A:A,'Pipe Hangers'!A:A,'Brass Nipples '!A:A),"")</f>
        <v/>
      </c>
      <c r="B80" s="185"/>
      <c r="C80" s="400" t="s">
        <v>78</v>
      </c>
      <c r="D80" s="401" t="s">
        <v>5550</v>
      </c>
      <c r="E80" s="1054">
        <f>IFERROR(VLOOKUP(C80,'Consolidated Master Sheet'!B:D,3,0),"")</f>
        <v>18.71</v>
      </c>
      <c r="F80" s="402">
        <f t="shared" si="4"/>
        <v>0</v>
      </c>
      <c r="G80" s="1020">
        <f t="shared" si="5"/>
        <v>0</v>
      </c>
      <c r="H80" s="419">
        <f>IFERROR(VLOOKUP(C80,'Consolidated Master Sheet'!B:H,6,0),"")</f>
        <v>5</v>
      </c>
      <c r="I80" s="403">
        <f>IFERROR(VLOOKUP(C80,'Consolidated Master Sheet'!B:H,7,0),"")</f>
        <v>300</v>
      </c>
      <c r="J80" s="52"/>
      <c r="K80" s="1102">
        <f>IFERROR(G80*J80,0)</f>
        <v>0</v>
      </c>
    </row>
    <row r="81" spans="1:11">
      <c r="A81" s="157" t="str">
        <f>IF(J81&gt;0,COUNT($J$4:J81)+MAX('MI Fittings'!A:A,'CS Press Fittings'!A:A,'Steel Nipples'!A:A,'Steel Cut Lengths'!A:A,'Pipe Hangers'!A:A,'Brass Nipples '!A:A),"")</f>
        <v/>
      </c>
      <c r="B81" s="185"/>
      <c r="C81" s="400" t="s">
        <v>79</v>
      </c>
      <c r="D81" s="401" t="s">
        <v>5551</v>
      </c>
      <c r="E81" s="1054">
        <f>IFERROR(VLOOKUP(C81,'Consolidated Master Sheet'!B:D,3,0),"")</f>
        <v>15.52</v>
      </c>
      <c r="F81" s="402">
        <f t="shared" si="4"/>
        <v>0</v>
      </c>
      <c r="G81" s="1020">
        <f t="shared" si="5"/>
        <v>0</v>
      </c>
      <c r="H81" s="419">
        <f>IFERROR(VLOOKUP(C81,'Consolidated Master Sheet'!B:H,6,0),"")</f>
        <v>5</v>
      </c>
      <c r="I81" s="403">
        <f>IFERROR(VLOOKUP(C81,'Consolidated Master Sheet'!B:H,7,0),"")</f>
        <v>300</v>
      </c>
      <c r="J81" s="52"/>
      <c r="K81" s="1102">
        <f>IFERROR(G81*J81,0)</f>
        <v>0</v>
      </c>
    </row>
    <row r="82" spans="1:11">
      <c r="A82" s="157" t="str">
        <f>IF(J82&gt;0,COUNT($J$4:J82)+MAX('MI Fittings'!A:A,'CS Press Fittings'!A:A,'Steel Nipples'!A:A,'Steel Cut Lengths'!A:A,'Pipe Hangers'!A:A,'Brass Nipples '!A:A),"")</f>
        <v/>
      </c>
      <c r="B82" s="185"/>
      <c r="C82" s="235" t="s">
        <v>80</v>
      </c>
      <c r="D82" s="194" t="s">
        <v>5552</v>
      </c>
      <c r="E82" s="1018">
        <f>IFERROR(VLOOKUP(C82,'Consolidated Master Sheet'!B:D,3,0),"")</f>
        <v>15.52</v>
      </c>
      <c r="F82" s="153">
        <f t="shared" si="4"/>
        <v>0</v>
      </c>
      <c r="G82" s="1020">
        <f t="shared" si="5"/>
        <v>0</v>
      </c>
      <c r="H82" s="423">
        <f>IFERROR(VLOOKUP(C82,'Consolidated Master Sheet'!B:H,6,0),"")</f>
        <v>5</v>
      </c>
      <c r="I82" s="237">
        <f>IFERROR(VLOOKUP(C82,'Consolidated Master Sheet'!B:H,7,0),"")</f>
        <v>300</v>
      </c>
      <c r="J82" s="29"/>
      <c r="K82" s="1102">
        <f>IFERROR(G82*J82,0)</f>
        <v>0</v>
      </c>
    </row>
    <row r="83" spans="1:11">
      <c r="A83" s="157" t="str">
        <f>IF(J83&gt;0,COUNT($J$4:J83)+MAX('MI Fittings'!A:A,'CS Press Fittings'!A:A,'Steel Nipples'!A:A,'Steel Cut Lengths'!A:A,'Pipe Hangers'!A:A,'Brass Nipples '!A:A),"")</f>
        <v/>
      </c>
      <c r="B83" s="244"/>
      <c r="C83" s="252"/>
      <c r="D83" s="199"/>
      <c r="E83" s="1147" t="str">
        <f>IFERROR(VLOOKUP(C83,'Consolidated Master Sheet'!B:D,3,0),"")</f>
        <v/>
      </c>
      <c r="F83" s="1456">
        <f t="shared" si="4"/>
        <v>0</v>
      </c>
      <c r="G83" s="1708">
        <f t="shared" si="5"/>
        <v>0</v>
      </c>
      <c r="H83" s="424" t="str">
        <f>IFERROR(VLOOKUP(C83,'Consolidated Master Sheet'!B:H,6,0),"")</f>
        <v/>
      </c>
      <c r="I83" s="254" t="str">
        <f>IFERROR(VLOOKUP(C83,'Consolidated Master Sheet'!B:H,7,0),"")</f>
        <v/>
      </c>
      <c r="J83" s="30"/>
      <c r="K83" s="1107"/>
    </row>
    <row r="84" spans="1:11">
      <c r="A84" s="157" t="str">
        <f>IF(J84&gt;0,COUNT($J$4:J84)+MAX('MI Fittings'!A:A,'CS Press Fittings'!A:A,'Steel Nipples'!A:A,'Steel Cut Lengths'!A:A,'Pipe Hangers'!A:A,'Brass Nipples '!A:A),"")</f>
        <v/>
      </c>
      <c r="B84" s="185"/>
      <c r="C84" s="228" t="s">
        <v>81</v>
      </c>
      <c r="D84" s="187" t="s">
        <v>5553</v>
      </c>
      <c r="E84" s="1020">
        <f>IFERROR(VLOOKUP(C84,'Consolidated Master Sheet'!B:D,3,0),"")</f>
        <v>28.42</v>
      </c>
      <c r="F84" s="151">
        <f t="shared" si="4"/>
        <v>0</v>
      </c>
      <c r="G84" s="1020">
        <f t="shared" si="5"/>
        <v>0</v>
      </c>
      <c r="H84" s="418">
        <f>IFERROR(VLOOKUP(C84,'Consolidated Master Sheet'!B:H,6,0),"")</f>
        <v>5</v>
      </c>
      <c r="I84" s="230">
        <f>IFERROR(VLOOKUP(C84,'Consolidated Master Sheet'!B:H,7,0),"")</f>
        <v>150</v>
      </c>
      <c r="J84" s="27"/>
      <c r="K84" s="1102">
        <f>IFERROR(G84*J84,0)</f>
        <v>0</v>
      </c>
    </row>
    <row r="85" spans="1:11">
      <c r="A85" s="157" t="str">
        <f>IF(J85&gt;0,COUNT($J$4:J85)+MAX('MI Fittings'!A:A,'CS Press Fittings'!A:A,'Steel Nipples'!A:A,'Steel Cut Lengths'!A:A,'Pipe Hangers'!A:A,'Brass Nipples '!A:A),"")</f>
        <v/>
      </c>
      <c r="B85" s="185"/>
      <c r="C85" s="400" t="s">
        <v>82</v>
      </c>
      <c r="D85" s="401" t="s">
        <v>5554</v>
      </c>
      <c r="E85" s="1054">
        <f>IFERROR(VLOOKUP(C85,'Consolidated Master Sheet'!B:D,3,0),"")</f>
        <v>28.42</v>
      </c>
      <c r="F85" s="402">
        <f t="shared" si="4"/>
        <v>0</v>
      </c>
      <c r="G85" s="1020">
        <f t="shared" si="5"/>
        <v>0</v>
      </c>
      <c r="H85" s="419">
        <f>IFERROR(VLOOKUP(C85,'Consolidated Master Sheet'!B:H,6,0),"")</f>
        <v>5</v>
      </c>
      <c r="I85" s="403">
        <f>IFERROR(VLOOKUP(C85,'Consolidated Master Sheet'!B:H,7,0),"")</f>
        <v>150</v>
      </c>
      <c r="J85" s="52"/>
      <c r="K85" s="1102">
        <f>IFERROR(G85*J85,0)</f>
        <v>0</v>
      </c>
    </row>
    <row r="86" spans="1:11">
      <c r="A86" s="157" t="str">
        <f>IF(J86&gt;0,COUNT($J$4:J86)+MAX('MI Fittings'!A:A,'CS Press Fittings'!A:A,'Steel Nipples'!A:A,'Steel Cut Lengths'!A:A,'Pipe Hangers'!A:A,'Brass Nipples '!A:A),"")</f>
        <v/>
      </c>
      <c r="B86" s="185"/>
      <c r="C86" s="400" t="s">
        <v>83</v>
      </c>
      <c r="D86" s="401" t="s">
        <v>5555</v>
      </c>
      <c r="E86" s="1054">
        <f>IFERROR(VLOOKUP(C86,'Consolidated Master Sheet'!B:D,3,0),"")</f>
        <v>23.430000000000003</v>
      </c>
      <c r="F86" s="402">
        <f t="shared" si="4"/>
        <v>0</v>
      </c>
      <c r="G86" s="1020">
        <f t="shared" si="5"/>
        <v>0</v>
      </c>
      <c r="H86" s="419">
        <f>IFERROR(VLOOKUP(C86,'Consolidated Master Sheet'!B:H,6,0),"")</f>
        <v>5</v>
      </c>
      <c r="I86" s="403">
        <f>IFERROR(VLOOKUP(C86,'Consolidated Master Sheet'!B:H,7,0),"")</f>
        <v>150</v>
      </c>
      <c r="J86" s="52"/>
      <c r="K86" s="1102">
        <f>IFERROR(G86*J86,0)</f>
        <v>0</v>
      </c>
    </row>
    <row r="87" spans="1:11">
      <c r="A87" s="157" t="str">
        <f>IF(J87&gt;0,COUNT($J$4:J87)+MAX('MI Fittings'!A:A,'CS Press Fittings'!A:A,'Steel Nipples'!A:A,'Steel Cut Lengths'!A:A,'Pipe Hangers'!A:A,'Brass Nipples '!A:A),"")</f>
        <v/>
      </c>
      <c r="B87" s="185"/>
      <c r="C87" s="235" t="s">
        <v>84</v>
      </c>
      <c r="D87" s="194" t="s">
        <v>5556</v>
      </c>
      <c r="E87" s="1018">
        <f>IFERROR(VLOOKUP(C87,'Consolidated Master Sheet'!B:D,3,0),"")</f>
        <v>23.430000000000003</v>
      </c>
      <c r="F87" s="153">
        <f t="shared" si="4"/>
        <v>0</v>
      </c>
      <c r="G87" s="1020">
        <f t="shared" si="5"/>
        <v>0</v>
      </c>
      <c r="H87" s="423">
        <f>IFERROR(VLOOKUP(C87,'Consolidated Master Sheet'!B:H,6,0),"")</f>
        <v>5</v>
      </c>
      <c r="I87" s="237">
        <f>IFERROR(VLOOKUP(C87,'Consolidated Master Sheet'!B:H,7,0),"")</f>
        <v>150</v>
      </c>
      <c r="J87" s="29"/>
      <c r="K87" s="1102">
        <f>IFERROR(G87*J87,0)</f>
        <v>0</v>
      </c>
    </row>
    <row r="88" spans="1:11">
      <c r="A88" s="157" t="str">
        <f>IF(J88&gt;0,COUNT($J$4:J88)+MAX('MI Fittings'!A:A,'CS Press Fittings'!A:A,'Steel Nipples'!A:A,'Steel Cut Lengths'!A:A,'Pipe Hangers'!A:A,'Brass Nipples '!A:A),"")</f>
        <v/>
      </c>
      <c r="B88" s="244"/>
      <c r="C88" s="252"/>
      <c r="D88" s="199"/>
      <c r="E88" s="1147" t="str">
        <f>IFERROR(VLOOKUP(C88,'Consolidated Master Sheet'!B:D,3,0),"")</f>
        <v/>
      </c>
      <c r="F88" s="1456">
        <f t="shared" si="4"/>
        <v>0</v>
      </c>
      <c r="G88" s="1708">
        <f t="shared" si="5"/>
        <v>0</v>
      </c>
      <c r="H88" s="254" t="str">
        <f>IFERROR(VLOOKUP(C88,'Consolidated Master Sheet'!B:H,6,0),"")</f>
        <v/>
      </c>
      <c r="I88" s="254" t="str">
        <f>IFERROR(VLOOKUP(C88,'Consolidated Master Sheet'!B:H,7,0),"")</f>
        <v/>
      </c>
      <c r="J88" s="30"/>
      <c r="K88" s="1107"/>
    </row>
    <row r="89" spans="1:11">
      <c r="A89" s="157" t="str">
        <f>IF(J89&gt;0,COUNT($J$4:J89)+MAX('MI Fittings'!A:A,'CS Press Fittings'!A:A,'Steel Nipples'!A:A,'Steel Cut Lengths'!A:A,'Pipe Hangers'!A:A,'Brass Nipples '!A:A),"")</f>
        <v/>
      </c>
      <c r="B89" s="185"/>
      <c r="C89" s="228" t="s">
        <v>85</v>
      </c>
      <c r="D89" s="187" t="s">
        <v>5557</v>
      </c>
      <c r="E89" s="1020">
        <f>IFERROR(VLOOKUP(C89,'Consolidated Master Sheet'!B:D,3,0),"")</f>
        <v>48.15</v>
      </c>
      <c r="F89" s="151">
        <f t="shared" si="4"/>
        <v>0</v>
      </c>
      <c r="G89" s="1020">
        <f t="shared" si="5"/>
        <v>0</v>
      </c>
      <c r="H89" s="230">
        <f>IFERROR(VLOOKUP(C89,'Consolidated Master Sheet'!B:H,6,0),"")</f>
        <v>5</v>
      </c>
      <c r="I89" s="230">
        <f>IFERROR(VLOOKUP(C89,'Consolidated Master Sheet'!B:H,7,0),"")</f>
        <v>120</v>
      </c>
      <c r="J89" s="27"/>
      <c r="K89" s="1102">
        <f>IFERROR(G89*J89,0)</f>
        <v>0</v>
      </c>
    </row>
    <row r="90" spans="1:11">
      <c r="A90" s="157" t="str">
        <f>IF(J90&gt;0,COUNT($J$4:J90)+MAX('MI Fittings'!A:A,'CS Press Fittings'!A:A,'Steel Nipples'!A:A,'Steel Cut Lengths'!A:A,'Pipe Hangers'!A:A,'Brass Nipples '!A:A),"")</f>
        <v/>
      </c>
      <c r="B90" s="185"/>
      <c r="C90" s="400" t="s">
        <v>86</v>
      </c>
      <c r="D90" s="401" t="s">
        <v>5558</v>
      </c>
      <c r="E90" s="1054">
        <f>IFERROR(VLOOKUP(C90,'Consolidated Master Sheet'!B:D,3,0),"")</f>
        <v>39.909999999999997</v>
      </c>
      <c r="F90" s="402">
        <f t="shared" si="4"/>
        <v>0</v>
      </c>
      <c r="G90" s="1020">
        <f t="shared" si="5"/>
        <v>0</v>
      </c>
      <c r="H90" s="403">
        <f>IFERROR(VLOOKUP(C90,'Consolidated Master Sheet'!B:H,6,0),"")</f>
        <v>5</v>
      </c>
      <c r="I90" s="403">
        <f>IFERROR(VLOOKUP(C90,'Consolidated Master Sheet'!B:H,7,0),"")</f>
        <v>120</v>
      </c>
      <c r="J90" s="52"/>
      <c r="K90" s="1102">
        <f>IFERROR(G90*J90,0)</f>
        <v>0</v>
      </c>
    </row>
    <row r="91" spans="1:11">
      <c r="A91" s="157" t="str">
        <f>IF(J91&gt;0,COUNT($J$4:J91)+MAX('MI Fittings'!A:A,'CS Press Fittings'!A:A,'Steel Nipples'!A:A,'Steel Cut Lengths'!A:A,'Pipe Hangers'!A:A,'Brass Nipples '!A:A),"")</f>
        <v/>
      </c>
      <c r="B91" s="185"/>
      <c r="C91" s="235" t="s">
        <v>87</v>
      </c>
      <c r="D91" s="194" t="s">
        <v>5559</v>
      </c>
      <c r="E91" s="1018">
        <f>IFERROR(VLOOKUP(C91,'Consolidated Master Sheet'!B:D,3,0),"")</f>
        <v>39.909999999999997</v>
      </c>
      <c r="F91" s="153">
        <f t="shared" si="4"/>
        <v>0</v>
      </c>
      <c r="G91" s="1020">
        <f t="shared" si="5"/>
        <v>0</v>
      </c>
      <c r="H91" s="237">
        <f>IFERROR(VLOOKUP(C91,'Consolidated Master Sheet'!B:H,6,0),"")</f>
        <v>5</v>
      </c>
      <c r="I91" s="237">
        <f>IFERROR(VLOOKUP(C91,'Consolidated Master Sheet'!B:H,7,0),"")</f>
        <v>120</v>
      </c>
      <c r="J91" s="29"/>
      <c r="K91" s="1102">
        <f>IFERROR(G91*J91,0)</f>
        <v>0</v>
      </c>
    </row>
    <row r="92" spans="1:11">
      <c r="A92" s="157" t="str">
        <f>IF(J92&gt;0,COUNT($J$4:J92)+MAX('MI Fittings'!A:A,'CS Press Fittings'!A:A,'Steel Nipples'!A:A,'Steel Cut Lengths'!A:A,'Pipe Hangers'!A:A,'Brass Nipples '!A:A),"")</f>
        <v/>
      </c>
      <c r="B92" s="244"/>
      <c r="C92" s="252"/>
      <c r="D92" s="199"/>
      <c r="E92" s="1147" t="str">
        <f>IFERROR(VLOOKUP(C92,'Consolidated Master Sheet'!B:D,3,0),"")</f>
        <v/>
      </c>
      <c r="F92" s="1456">
        <f t="shared" si="4"/>
        <v>0</v>
      </c>
      <c r="G92" s="1708">
        <f t="shared" si="5"/>
        <v>0</v>
      </c>
      <c r="H92" s="254" t="str">
        <f>IFERROR(VLOOKUP(C92,'Consolidated Master Sheet'!B:H,6,0),"")</f>
        <v/>
      </c>
      <c r="I92" s="254" t="str">
        <f>IFERROR(VLOOKUP(C92,'Consolidated Master Sheet'!B:H,7,0),"")</f>
        <v/>
      </c>
      <c r="J92" s="30"/>
      <c r="K92" s="1107"/>
    </row>
    <row r="93" spans="1:11">
      <c r="A93" s="157" t="str">
        <f>IF(J93&gt;0,COUNT($J$4:J93)+MAX('MI Fittings'!A:A,'CS Press Fittings'!A:A,'Steel Nipples'!A:A,'Steel Cut Lengths'!A:A,'Pipe Hangers'!A:A,'Brass Nipples '!A:A),"")</f>
        <v/>
      </c>
      <c r="B93" s="185"/>
      <c r="C93" s="228" t="s">
        <v>88</v>
      </c>
      <c r="D93" s="187" t="s">
        <v>5560</v>
      </c>
      <c r="E93" s="1020">
        <f>IFERROR(VLOOKUP(C93,'Consolidated Master Sheet'!B:D,3,0),"")</f>
        <v>62.3</v>
      </c>
      <c r="F93" s="151">
        <f t="shared" si="4"/>
        <v>0</v>
      </c>
      <c r="G93" s="1020">
        <f t="shared" si="5"/>
        <v>0</v>
      </c>
      <c r="H93" s="230">
        <f>IFERROR(VLOOKUP(C93,'Consolidated Master Sheet'!B:H,6,0),"")</f>
        <v>5</v>
      </c>
      <c r="I93" s="230">
        <f>IFERROR(VLOOKUP(C93,'Consolidated Master Sheet'!B:H,7,0),"")</f>
        <v>120</v>
      </c>
      <c r="J93" s="27"/>
      <c r="K93" s="1102">
        <f>IFERROR(G93*J93,0)</f>
        <v>0</v>
      </c>
    </row>
    <row r="94" spans="1:11">
      <c r="A94" s="157" t="str">
        <f>IF(J94&gt;0,COUNT($J$4:J94)+MAX('MI Fittings'!A:A,'CS Press Fittings'!A:A,'Steel Nipples'!A:A,'Steel Cut Lengths'!A:A,'Pipe Hangers'!A:A,'Brass Nipples '!A:A),"")</f>
        <v/>
      </c>
      <c r="B94" s="185"/>
      <c r="C94" s="400" t="s">
        <v>89</v>
      </c>
      <c r="D94" s="401" t="s">
        <v>5561</v>
      </c>
      <c r="E94" s="1054">
        <f>IFERROR(VLOOKUP(C94,'Consolidated Master Sheet'!B:D,3,0),"")</f>
        <v>62.3</v>
      </c>
      <c r="F94" s="402">
        <f t="shared" si="4"/>
        <v>0</v>
      </c>
      <c r="G94" s="1020">
        <f t="shared" si="5"/>
        <v>0</v>
      </c>
      <c r="H94" s="403">
        <f>IFERROR(VLOOKUP(C94,'Consolidated Master Sheet'!B:H,6,0),"")</f>
        <v>5</v>
      </c>
      <c r="I94" s="403">
        <f>IFERROR(VLOOKUP(C94,'Consolidated Master Sheet'!B:H,7,0),"")</f>
        <v>120</v>
      </c>
      <c r="J94" s="52"/>
      <c r="K94" s="1102">
        <f>IFERROR(G94*J94,0)</f>
        <v>0</v>
      </c>
    </row>
    <row r="95" spans="1:11">
      <c r="A95" s="157" t="str">
        <f>IF(J95&gt;0,COUNT($J$4:J95)+MAX('MI Fittings'!A:A,'CS Press Fittings'!A:A,'Steel Nipples'!A:A,'Steel Cut Lengths'!A:A,'Pipe Hangers'!A:A,'Brass Nipples '!A:A),"")</f>
        <v/>
      </c>
      <c r="B95" s="185"/>
      <c r="C95" s="400" t="s">
        <v>90</v>
      </c>
      <c r="D95" s="401" t="s">
        <v>5562</v>
      </c>
      <c r="E95" s="1054">
        <f>IFERROR(VLOOKUP(C95,'Consolidated Master Sheet'!B:D,3,0),"")</f>
        <v>50.97</v>
      </c>
      <c r="F95" s="402">
        <f t="shared" si="4"/>
        <v>0</v>
      </c>
      <c r="G95" s="1020">
        <f t="shared" si="5"/>
        <v>0</v>
      </c>
      <c r="H95" s="403">
        <f>IFERROR(VLOOKUP(C95,'Consolidated Master Sheet'!B:H,6,0),"")</f>
        <v>5</v>
      </c>
      <c r="I95" s="403">
        <f>IFERROR(VLOOKUP(C95,'Consolidated Master Sheet'!B:H,7,0),"")</f>
        <v>100</v>
      </c>
      <c r="J95" s="52"/>
      <c r="K95" s="1102">
        <f>IFERROR(G95*J95,0)</f>
        <v>0</v>
      </c>
    </row>
    <row r="96" spans="1:11">
      <c r="A96" s="157" t="str">
        <f>IF(J96&gt;0,COUNT($J$4:J96)+MAX('MI Fittings'!A:A,'CS Press Fittings'!A:A,'Steel Nipples'!A:A,'Steel Cut Lengths'!A:A,'Pipe Hangers'!A:A,'Brass Nipples '!A:A),"")</f>
        <v/>
      </c>
      <c r="B96" s="185"/>
      <c r="C96" s="235" t="s">
        <v>91</v>
      </c>
      <c r="D96" s="194" t="s">
        <v>5563</v>
      </c>
      <c r="E96" s="1018">
        <f>IFERROR(VLOOKUP(C96,'Consolidated Master Sheet'!B:D,3,0),"")</f>
        <v>50.97</v>
      </c>
      <c r="F96" s="153">
        <f t="shared" si="4"/>
        <v>0</v>
      </c>
      <c r="G96" s="1020">
        <f t="shared" si="5"/>
        <v>0</v>
      </c>
      <c r="H96" s="237">
        <f>IFERROR(VLOOKUP(C96,'Consolidated Master Sheet'!B:H,6,0),"")</f>
        <v>5</v>
      </c>
      <c r="I96" s="237">
        <f>IFERROR(VLOOKUP(C96,'Consolidated Master Sheet'!B:H,7,0),"")</f>
        <v>100</v>
      </c>
      <c r="J96" s="29"/>
      <c r="K96" s="1102">
        <f>IFERROR(G96*J96,0)</f>
        <v>0</v>
      </c>
    </row>
    <row r="97" spans="1:11">
      <c r="A97" s="157" t="str">
        <f>IF(J97&gt;0,COUNT($J$4:J97)+MAX('MI Fittings'!A:A,'CS Press Fittings'!A:A,'Steel Nipples'!A:A,'Steel Cut Lengths'!A:A,'Pipe Hangers'!A:A,'Brass Nipples '!A:A),"")</f>
        <v/>
      </c>
      <c r="B97" s="244"/>
      <c r="C97" s="252"/>
      <c r="D97" s="199"/>
      <c r="E97" s="1147" t="str">
        <f>IFERROR(VLOOKUP(C97,'Consolidated Master Sheet'!B:D,3,0),"")</f>
        <v/>
      </c>
      <c r="F97" s="1456">
        <f t="shared" si="4"/>
        <v>0</v>
      </c>
      <c r="G97" s="1708">
        <f t="shared" si="5"/>
        <v>0</v>
      </c>
      <c r="H97" s="254" t="str">
        <f>IFERROR(VLOOKUP(C97,'Consolidated Master Sheet'!B:H,6,0),"")</f>
        <v/>
      </c>
      <c r="I97" s="254" t="str">
        <f>IFERROR(VLOOKUP(C97,'Consolidated Master Sheet'!B:H,7,0),"")</f>
        <v/>
      </c>
      <c r="J97" s="30"/>
      <c r="K97" s="1107"/>
    </row>
    <row r="98" spans="1:11">
      <c r="A98" s="157" t="str">
        <f>IF(J98&gt;0,COUNT($J$4:J98)+MAX('MI Fittings'!A:A,'CS Press Fittings'!A:A,'Steel Nipples'!A:A,'Steel Cut Lengths'!A:A,'Pipe Hangers'!A:A,'Brass Nipples '!A:A),"")</f>
        <v/>
      </c>
      <c r="B98" s="185"/>
      <c r="C98" s="228" t="s">
        <v>92</v>
      </c>
      <c r="D98" s="187" t="s">
        <v>5564</v>
      </c>
      <c r="E98" s="1020">
        <f>IFERROR(VLOOKUP(C98,'Consolidated Master Sheet'!B:D,3,0),"")</f>
        <v>90.9</v>
      </c>
      <c r="F98" s="151">
        <f t="shared" si="4"/>
        <v>0</v>
      </c>
      <c r="G98" s="1020">
        <f t="shared" si="5"/>
        <v>0</v>
      </c>
      <c r="H98" s="230">
        <f>IFERROR(VLOOKUP(C98,'Consolidated Master Sheet'!B:H,6,0),"")</f>
        <v>5</v>
      </c>
      <c r="I98" s="230">
        <f>IFERROR(VLOOKUP(C98,'Consolidated Master Sheet'!B:H,7,0),"")</f>
        <v>90</v>
      </c>
      <c r="J98" s="27"/>
      <c r="K98" s="1102">
        <f>IFERROR(G98*J98,0)</f>
        <v>0</v>
      </c>
    </row>
    <row r="99" spans="1:11">
      <c r="A99" s="157" t="str">
        <f>IF(J99&gt;0,COUNT($J$4:J99)+MAX('MI Fittings'!A:A,'CS Press Fittings'!A:A,'Steel Nipples'!A:A,'Steel Cut Lengths'!A:A,'Pipe Hangers'!A:A,'Brass Nipples '!A:A),"")</f>
        <v/>
      </c>
      <c r="B99" s="185"/>
      <c r="C99" s="400" t="s">
        <v>93</v>
      </c>
      <c r="D99" s="401" t="s">
        <v>5565</v>
      </c>
      <c r="E99" s="1054">
        <f>IFERROR(VLOOKUP(C99,'Consolidated Master Sheet'!B:D,3,0),"")</f>
        <v>90.9</v>
      </c>
      <c r="F99" s="402">
        <f t="shared" si="4"/>
        <v>0</v>
      </c>
      <c r="G99" s="1020">
        <f t="shared" si="5"/>
        <v>0</v>
      </c>
      <c r="H99" s="403">
        <f>IFERROR(VLOOKUP(C99,'Consolidated Master Sheet'!B:H,6,0),"")</f>
        <v>5</v>
      </c>
      <c r="I99" s="403">
        <f>IFERROR(VLOOKUP(C99,'Consolidated Master Sheet'!B:H,7,0),"")</f>
        <v>90</v>
      </c>
      <c r="J99" s="52"/>
      <c r="K99" s="1102">
        <f>IFERROR(G99*J99,0)</f>
        <v>0</v>
      </c>
    </row>
    <row r="100" spans="1:11">
      <c r="A100" s="157" t="str">
        <f>IF(J100&gt;0,COUNT($J$4:J100)+MAX('MI Fittings'!A:A,'CS Press Fittings'!A:A,'Steel Nipples'!A:A,'Steel Cut Lengths'!A:A,'Pipe Hangers'!A:A,'Brass Nipples '!A:A),"")</f>
        <v/>
      </c>
      <c r="B100" s="185"/>
      <c r="C100" s="400" t="s">
        <v>94</v>
      </c>
      <c r="D100" s="401" t="s">
        <v>5566</v>
      </c>
      <c r="E100" s="1054">
        <f>IFERROR(VLOOKUP(C100,'Consolidated Master Sheet'!B:D,3,0),"")</f>
        <v>90.9</v>
      </c>
      <c r="F100" s="402">
        <f t="shared" si="4"/>
        <v>0</v>
      </c>
      <c r="G100" s="1020">
        <f t="shared" si="5"/>
        <v>0</v>
      </c>
      <c r="H100" s="403">
        <f>IFERROR(VLOOKUP(C100,'Consolidated Master Sheet'!B:H,6,0),"")</f>
        <v>5</v>
      </c>
      <c r="I100" s="403">
        <f>IFERROR(VLOOKUP(C100,'Consolidated Master Sheet'!B:H,7,0),"")</f>
        <v>70</v>
      </c>
      <c r="J100" s="52"/>
      <c r="K100" s="1102">
        <f>IFERROR(G100*J100,0)</f>
        <v>0</v>
      </c>
    </row>
    <row r="101" spans="1:11">
      <c r="A101" s="157" t="str">
        <f>IF(J101&gt;0,COUNT($J$4:J101)+MAX('MI Fittings'!A:A,'CS Press Fittings'!A:A,'Steel Nipples'!A:A,'Steel Cut Lengths'!A:A,'Pipe Hangers'!A:A,'Brass Nipples '!A:A),"")</f>
        <v/>
      </c>
      <c r="B101" s="185"/>
      <c r="C101" s="400" t="s">
        <v>95</v>
      </c>
      <c r="D101" s="401" t="s">
        <v>5567</v>
      </c>
      <c r="E101" s="1054">
        <f>IFERROR(VLOOKUP(C101,'Consolidated Master Sheet'!B:D,3,0),"")</f>
        <v>75.440000000000012</v>
      </c>
      <c r="F101" s="402">
        <f t="shared" si="4"/>
        <v>0</v>
      </c>
      <c r="G101" s="1020">
        <f t="shared" si="5"/>
        <v>0</v>
      </c>
      <c r="H101" s="403">
        <f>IFERROR(VLOOKUP(C101,'Consolidated Master Sheet'!B:H,6,0),"")</f>
        <v>5</v>
      </c>
      <c r="I101" s="403">
        <f>IFERROR(VLOOKUP(C101,'Consolidated Master Sheet'!B:H,7,0),"")</f>
        <v>50</v>
      </c>
      <c r="J101" s="52"/>
      <c r="K101" s="1102">
        <f>IFERROR(G101*J101,0)</f>
        <v>0</v>
      </c>
    </row>
    <row r="102" spans="1:11">
      <c r="A102" s="157" t="str">
        <f>IF(J102&gt;0,COUNT($J$4:J102)+MAX('MI Fittings'!A:A,'CS Press Fittings'!A:A,'Steel Nipples'!A:A,'Steel Cut Lengths'!A:A,'Pipe Hangers'!A:A,'Brass Nipples '!A:A),"")</f>
        <v/>
      </c>
      <c r="B102" s="185"/>
      <c r="C102" s="235" t="s">
        <v>96</v>
      </c>
      <c r="D102" s="194" t="s">
        <v>5568</v>
      </c>
      <c r="E102" s="1018">
        <f>IFERROR(VLOOKUP(C102,'Consolidated Master Sheet'!B:D,3,0),"")</f>
        <v>75.440000000000012</v>
      </c>
      <c r="F102" s="153">
        <f t="shared" si="4"/>
        <v>0</v>
      </c>
      <c r="G102" s="1020">
        <f t="shared" si="5"/>
        <v>0</v>
      </c>
      <c r="H102" s="237">
        <f>IFERROR(VLOOKUP(C102,'Consolidated Master Sheet'!B:H,6,0),"")</f>
        <v>5</v>
      </c>
      <c r="I102" s="237">
        <f>IFERROR(VLOOKUP(C102,'Consolidated Master Sheet'!B:H,7,0),"")</f>
        <v>50</v>
      </c>
      <c r="J102" s="29"/>
      <c r="K102" s="1102">
        <f>IFERROR(G102*J102,0)</f>
        <v>0</v>
      </c>
    </row>
    <row r="103" spans="1:11">
      <c r="A103" s="157" t="str">
        <f>IF(J103&gt;0,COUNT($J$4:J103)+MAX('MI Fittings'!A:A,'CS Press Fittings'!A:A,'Steel Nipples'!A:A,'Steel Cut Lengths'!A:A,'Pipe Hangers'!A:A,'Brass Nipples '!A:A),"")</f>
        <v/>
      </c>
      <c r="B103" s="244"/>
      <c r="C103" s="252"/>
      <c r="D103" s="199"/>
      <c r="E103" s="1147" t="str">
        <f>IFERROR(VLOOKUP(C103,'Consolidated Master Sheet'!B:D,3,0),"")</f>
        <v/>
      </c>
      <c r="F103" s="1456">
        <f t="shared" si="4"/>
        <v>0</v>
      </c>
      <c r="G103" s="1708">
        <f t="shared" si="5"/>
        <v>0</v>
      </c>
      <c r="H103" s="254" t="str">
        <f>IFERROR(VLOOKUP(C103,'Consolidated Master Sheet'!B:H,6,0),"")</f>
        <v/>
      </c>
      <c r="I103" s="254" t="str">
        <f>IFERROR(VLOOKUP(C103,'Consolidated Master Sheet'!B:H,7,0),"")</f>
        <v/>
      </c>
      <c r="J103" s="30"/>
      <c r="K103" s="1107"/>
    </row>
    <row r="104" spans="1:11">
      <c r="A104" s="157" t="str">
        <f>IF(J104&gt;0,COUNT($J$4:J104)+MAX('MI Fittings'!A:A,'CS Press Fittings'!A:A,'Steel Nipples'!A:A,'Steel Cut Lengths'!A:A,'Pipe Hangers'!A:A,'Brass Nipples '!A:A),"")</f>
        <v/>
      </c>
      <c r="B104" s="185"/>
      <c r="C104" s="228" t="s">
        <v>97</v>
      </c>
      <c r="D104" s="187" t="s">
        <v>5569</v>
      </c>
      <c r="E104" s="1020">
        <f>IFERROR(VLOOKUP(C104,'Consolidated Master Sheet'!B:D,3,0),"")</f>
        <v>187.14999999999998</v>
      </c>
      <c r="F104" s="151">
        <f t="shared" si="4"/>
        <v>0</v>
      </c>
      <c r="G104" s="1020">
        <f t="shared" si="5"/>
        <v>0</v>
      </c>
      <c r="H104" s="230">
        <f>IFERROR(VLOOKUP(C104,'Consolidated Master Sheet'!B:H,6,0),"")</f>
        <v>5</v>
      </c>
      <c r="I104" s="230">
        <f>IFERROR(VLOOKUP(C104,'Consolidated Master Sheet'!B:H,7,0),"")</f>
        <v>40</v>
      </c>
      <c r="J104" s="27"/>
      <c r="K104" s="1102">
        <f>IFERROR(G104*J104,0)</f>
        <v>0</v>
      </c>
    </row>
    <row r="105" spans="1:11">
      <c r="A105" s="157" t="str">
        <f>IF(J105&gt;0,COUNT($J$4:J105)+MAX('MI Fittings'!A:A,'CS Press Fittings'!A:A,'Steel Nipples'!A:A,'Steel Cut Lengths'!A:A,'Pipe Hangers'!A:A,'Brass Nipples '!A:A),"")</f>
        <v/>
      </c>
      <c r="B105" s="185"/>
      <c r="C105" s="400" t="s">
        <v>98</v>
      </c>
      <c r="D105" s="401" t="s">
        <v>5570</v>
      </c>
      <c r="E105" s="1054">
        <f>IFERROR(VLOOKUP(C105,'Consolidated Master Sheet'!B:D,3,0),"")</f>
        <v>187.14999999999998</v>
      </c>
      <c r="F105" s="402">
        <f t="shared" si="4"/>
        <v>0</v>
      </c>
      <c r="G105" s="1020">
        <f t="shared" si="5"/>
        <v>0</v>
      </c>
      <c r="H105" s="403">
        <f>IFERROR(VLOOKUP(C105,'Consolidated Master Sheet'!B:H,6,0),"")</f>
        <v>5</v>
      </c>
      <c r="I105" s="403">
        <f>IFERROR(VLOOKUP(C105,'Consolidated Master Sheet'!B:H,7,0),"")</f>
        <v>40</v>
      </c>
      <c r="J105" s="52"/>
      <c r="K105" s="1102">
        <f>IFERROR(G105*J105,0)</f>
        <v>0</v>
      </c>
    </row>
    <row r="106" spans="1:11">
      <c r="A106" s="157" t="str">
        <f>IF(J106&gt;0,COUNT($J$4:J106)+MAX('MI Fittings'!A:A,'CS Press Fittings'!A:A,'Steel Nipples'!A:A,'Steel Cut Lengths'!A:A,'Pipe Hangers'!A:A,'Brass Nipples '!A:A),"")</f>
        <v/>
      </c>
      <c r="B106" s="185"/>
      <c r="C106" s="400" t="s">
        <v>99</v>
      </c>
      <c r="D106" s="401" t="s">
        <v>5571</v>
      </c>
      <c r="E106" s="1054">
        <f>IFERROR(VLOOKUP(C106,'Consolidated Master Sheet'!B:D,3,0),"")</f>
        <v>150.85</v>
      </c>
      <c r="F106" s="402">
        <f t="shared" si="4"/>
        <v>0</v>
      </c>
      <c r="G106" s="1020">
        <f t="shared" si="5"/>
        <v>0</v>
      </c>
      <c r="H106" s="403">
        <f>IFERROR(VLOOKUP(C106,'Consolidated Master Sheet'!B:H,6,0),"")</f>
        <v>5</v>
      </c>
      <c r="I106" s="403">
        <f>IFERROR(VLOOKUP(C106,'Consolidated Master Sheet'!B:H,7,0),"")</f>
        <v>40</v>
      </c>
      <c r="J106" s="52"/>
      <c r="K106" s="1102">
        <f>IFERROR(G106*J106,0)</f>
        <v>0</v>
      </c>
    </row>
    <row r="107" spans="1:11">
      <c r="A107" s="157" t="str">
        <f>IF(J107&gt;0,COUNT($J$4:J107)+MAX('MI Fittings'!A:A,'CS Press Fittings'!A:A,'Steel Nipples'!A:A,'Steel Cut Lengths'!A:A,'Pipe Hangers'!A:A,'Brass Nipples '!A:A),"")</f>
        <v/>
      </c>
      <c r="B107" s="185"/>
      <c r="C107" s="235" t="s">
        <v>100</v>
      </c>
      <c r="D107" s="194" t="s">
        <v>5572</v>
      </c>
      <c r="E107" s="1018">
        <f>IFERROR(VLOOKUP(C107,'Consolidated Master Sheet'!B:D,3,0),"")</f>
        <v>150.85</v>
      </c>
      <c r="F107" s="153">
        <f t="shared" si="4"/>
        <v>0</v>
      </c>
      <c r="G107" s="1020">
        <f t="shared" si="5"/>
        <v>0</v>
      </c>
      <c r="H107" s="237">
        <f>IFERROR(VLOOKUP(C107,'Consolidated Master Sheet'!B:H,6,0),"")</f>
        <v>24</v>
      </c>
      <c r="I107" s="237">
        <f>IFERROR(VLOOKUP(C107,'Consolidated Master Sheet'!B:H,7,0),"")</f>
        <v>24</v>
      </c>
      <c r="J107" s="29"/>
      <c r="K107" s="1102">
        <f>IFERROR(G107*J107,0)</f>
        <v>0</v>
      </c>
    </row>
    <row r="108" spans="1:11">
      <c r="A108" s="157" t="str">
        <f>IF(J108&gt;0,COUNT($J$4:J108)+MAX('MI Fittings'!A:A,'CS Press Fittings'!A:A,'Steel Nipples'!A:A,'Steel Cut Lengths'!A:A,'Pipe Hangers'!A:A,'Brass Nipples '!A:A),"")</f>
        <v/>
      </c>
      <c r="B108" s="244"/>
      <c r="C108" s="252"/>
      <c r="D108" s="199"/>
      <c r="E108" s="1147" t="str">
        <f>IFERROR(VLOOKUP(C108,'Consolidated Master Sheet'!B:D,3,0),"")</f>
        <v/>
      </c>
      <c r="F108" s="1456">
        <f t="shared" si="4"/>
        <v>0</v>
      </c>
      <c r="G108" s="1708">
        <f t="shared" si="5"/>
        <v>0</v>
      </c>
      <c r="H108" s="254" t="str">
        <f>IFERROR(VLOOKUP(C108,'Consolidated Master Sheet'!B:H,6,0),"")</f>
        <v/>
      </c>
      <c r="I108" s="254" t="str">
        <f>IFERROR(VLOOKUP(C108,'Consolidated Master Sheet'!B:H,7,0),"")</f>
        <v/>
      </c>
      <c r="J108" s="30"/>
      <c r="K108" s="1107"/>
    </row>
    <row r="109" spans="1:11">
      <c r="A109" s="157" t="str">
        <f>IF(J109&gt;0,COUNT($J$4:J109)+MAX('MI Fittings'!A:A,'CS Press Fittings'!A:A,'Steel Nipples'!A:A,'Steel Cut Lengths'!A:A,'Pipe Hangers'!A:A,'Brass Nipples '!A:A),"")</f>
        <v/>
      </c>
      <c r="B109" s="185"/>
      <c r="C109" s="400" t="s">
        <v>101</v>
      </c>
      <c r="D109" s="401" t="s">
        <v>5573</v>
      </c>
      <c r="E109" s="1150">
        <f>IFERROR(VLOOKUP(C109,'Consolidated Master Sheet'!B:D,3,0),"")</f>
        <v>296.48</v>
      </c>
      <c r="F109" s="402">
        <f t="shared" si="4"/>
        <v>0</v>
      </c>
      <c r="G109" s="1020">
        <f t="shared" si="5"/>
        <v>0</v>
      </c>
      <c r="H109" s="403">
        <f>IFERROR(VLOOKUP(C109,'Consolidated Master Sheet'!B:H,6,0),"")</f>
        <v>26</v>
      </c>
      <c r="I109" s="403">
        <f>IFERROR(VLOOKUP(C109,'Consolidated Master Sheet'!B:H,7,0),"")</f>
        <v>26</v>
      </c>
      <c r="J109" s="52"/>
      <c r="K109" s="1102">
        <f>IFERROR(G109*J109,0)</f>
        <v>0</v>
      </c>
    </row>
    <row r="110" spans="1:11">
      <c r="A110" s="157" t="str">
        <f>IF(J110&gt;0,COUNT($J$4:J110)+MAX('MI Fittings'!A:A,'CS Press Fittings'!A:A,'Steel Nipples'!A:A,'Steel Cut Lengths'!A:A,'Pipe Hangers'!A:A,'Brass Nipples '!A:A),"")</f>
        <v/>
      </c>
      <c r="B110" s="185"/>
      <c r="C110" s="400" t="s">
        <v>102</v>
      </c>
      <c r="D110" s="401" t="s">
        <v>5574</v>
      </c>
      <c r="E110" s="1150">
        <f>IFERROR(VLOOKUP(C110,'Consolidated Master Sheet'!B:D,3,0),"")</f>
        <v>228.12</v>
      </c>
      <c r="F110" s="402">
        <f t="shared" si="4"/>
        <v>0</v>
      </c>
      <c r="G110" s="1020">
        <f t="shared" si="5"/>
        <v>0</v>
      </c>
      <c r="H110" s="403">
        <f>IFERROR(VLOOKUP(C110,'Consolidated Master Sheet'!B:H,6,0),"")</f>
        <v>5</v>
      </c>
      <c r="I110" s="403">
        <f>IFERROR(VLOOKUP(C110,'Consolidated Master Sheet'!B:H,7,0),"")</f>
        <v>20</v>
      </c>
      <c r="J110" s="52"/>
      <c r="K110" s="1102">
        <f>IFERROR(G110*J110,0)</f>
        <v>0</v>
      </c>
    </row>
    <row r="111" spans="1:11">
      <c r="A111" s="157" t="str">
        <f>IF(J111&gt;0,COUNT($J$4:J111)+MAX('MI Fittings'!A:A,'CS Press Fittings'!A:A,'Steel Nipples'!A:A,'Steel Cut Lengths'!A:A,'Pipe Hangers'!A:A,'Brass Nipples '!A:A),"")</f>
        <v/>
      </c>
      <c r="B111" s="185"/>
      <c r="C111" s="235" t="s">
        <v>103</v>
      </c>
      <c r="D111" s="194" t="s">
        <v>5575</v>
      </c>
      <c r="E111" s="1151">
        <f>IFERROR(VLOOKUP(C111,'Consolidated Master Sheet'!B:D,3,0),"")</f>
        <v>228.12</v>
      </c>
      <c r="F111" s="153">
        <f t="shared" si="4"/>
        <v>0</v>
      </c>
      <c r="G111" s="1020">
        <f t="shared" si="5"/>
        <v>0</v>
      </c>
      <c r="H111" s="237">
        <f>IFERROR(VLOOKUP(C111,'Consolidated Master Sheet'!B:H,6,0),"")</f>
        <v>26</v>
      </c>
      <c r="I111" s="237">
        <f>IFERROR(VLOOKUP(C111,'Consolidated Master Sheet'!B:H,7,0),"")</f>
        <v>26</v>
      </c>
      <c r="J111" s="29"/>
      <c r="K111" s="1102">
        <f>IFERROR(G111*J111,0)</f>
        <v>0</v>
      </c>
    </row>
    <row r="112" spans="1:11">
      <c r="A112" s="157" t="str">
        <f>IF(J112&gt;0,COUNT($J$4:J112)+MAX('MI Fittings'!A:A,'CS Press Fittings'!A:A,'Steel Nipples'!A:A,'Steel Cut Lengths'!A:A,'Pipe Hangers'!A:A,'Brass Nipples '!A:A),"")</f>
        <v/>
      </c>
      <c r="B112" s="244"/>
      <c r="C112" s="252"/>
      <c r="D112" s="199"/>
      <c r="E112" s="1147" t="str">
        <f>IFERROR(VLOOKUP(C112,'Consolidated Master Sheet'!B:D,3,0),"")</f>
        <v/>
      </c>
      <c r="F112" s="1456">
        <f t="shared" si="4"/>
        <v>0</v>
      </c>
      <c r="G112" s="1708">
        <f t="shared" si="5"/>
        <v>0</v>
      </c>
      <c r="H112" s="254" t="str">
        <f>IFERROR(VLOOKUP(C112,'Consolidated Master Sheet'!B:H,6,0),"")</f>
        <v/>
      </c>
      <c r="I112" s="254" t="str">
        <f>IFERROR(VLOOKUP(C112,'Consolidated Master Sheet'!B:H,7,0),"")</f>
        <v/>
      </c>
      <c r="J112" s="30"/>
      <c r="K112" s="1107"/>
    </row>
    <row r="113" spans="1:13">
      <c r="A113" s="157" t="str">
        <f>IF(J113&gt;0,COUNT($J$4:J113)+MAX('MI Fittings'!A:A,'CS Press Fittings'!A:A,'Steel Nipples'!A:A,'Steel Cut Lengths'!A:A,'Pipe Hangers'!A:A,'Brass Nipples '!A:A),"")</f>
        <v/>
      </c>
      <c r="B113" s="185"/>
      <c r="C113" s="228" t="s">
        <v>104</v>
      </c>
      <c r="D113" s="187" t="s">
        <v>5576</v>
      </c>
      <c r="E113" s="1020">
        <f>IFERROR(VLOOKUP(C113,'Consolidated Master Sheet'!B:D,3,0),"")</f>
        <v>617.91</v>
      </c>
      <c r="F113" s="151">
        <f t="shared" si="4"/>
        <v>0</v>
      </c>
      <c r="G113" s="1020">
        <f t="shared" si="5"/>
        <v>0</v>
      </c>
      <c r="H113" s="230">
        <f>IFERROR(VLOOKUP(C113,'Consolidated Master Sheet'!B:H,6,0),"")</f>
        <v>5</v>
      </c>
      <c r="I113" s="230">
        <f>IFERROR(VLOOKUP(C113,'Consolidated Master Sheet'!B:H,7,0),"")</f>
        <v>10</v>
      </c>
      <c r="J113" s="27"/>
      <c r="K113" s="1102">
        <f>IFERROR(G113*J113,0)</f>
        <v>0</v>
      </c>
      <c r="M113" s="1030"/>
    </row>
    <row r="114" spans="1:13">
      <c r="A114" s="157" t="str">
        <f>IF(J114&gt;0,COUNT($J$4:J114)+MAX('MI Fittings'!A:A,'CS Press Fittings'!A:A,'Steel Nipples'!A:A,'Steel Cut Lengths'!A:A,'Pipe Hangers'!A:A,'Brass Nipples '!A:A),"")</f>
        <v/>
      </c>
      <c r="B114" s="185"/>
      <c r="C114" s="400" t="s">
        <v>105</v>
      </c>
      <c r="D114" s="401" t="s">
        <v>5577</v>
      </c>
      <c r="E114" s="1054">
        <f>IFERROR(VLOOKUP(C114,'Consolidated Master Sheet'!B:D,3,0),"")</f>
        <v>523</v>
      </c>
      <c r="F114" s="402">
        <f t="shared" si="4"/>
        <v>0</v>
      </c>
      <c r="G114" s="1020">
        <f t="shared" si="5"/>
        <v>0</v>
      </c>
      <c r="H114" s="403">
        <f>IFERROR(VLOOKUP(C114,'Consolidated Master Sheet'!B:H,6,0),"")</f>
        <v>5</v>
      </c>
      <c r="I114" s="403">
        <f>IFERROR(VLOOKUP(C114,'Consolidated Master Sheet'!B:H,7,0),"")</f>
        <v>10</v>
      </c>
      <c r="J114" s="52"/>
      <c r="K114" s="1102">
        <f>IFERROR(G114*J114,0)</f>
        <v>0</v>
      </c>
    </row>
    <row r="115" spans="1:13">
      <c r="A115" s="157" t="str">
        <f>IF(J115&gt;0,COUNT($J$4:J115)+MAX('MI Fittings'!A:A,'CS Press Fittings'!A:A,'Steel Nipples'!A:A,'Steel Cut Lengths'!A:A,'Pipe Hangers'!A:A,'Brass Nipples '!A:A),"")</f>
        <v/>
      </c>
      <c r="B115" s="185"/>
      <c r="C115" s="235" t="s">
        <v>106</v>
      </c>
      <c r="D115" s="194" t="s">
        <v>5578</v>
      </c>
      <c r="E115" s="1018">
        <f>IFERROR(VLOOKUP(C115,'Consolidated Master Sheet'!B:D,3,0),"")</f>
        <v>523</v>
      </c>
      <c r="F115" s="153">
        <f t="shared" si="4"/>
        <v>0</v>
      </c>
      <c r="G115" s="1028">
        <f t="shared" si="5"/>
        <v>0</v>
      </c>
      <c r="H115" s="237">
        <f>IFERROR(VLOOKUP(C115,'Consolidated Master Sheet'!B:H,6,0),"")</f>
        <v>5</v>
      </c>
      <c r="I115" s="237">
        <f>IFERROR(VLOOKUP(C115,'Consolidated Master Sheet'!B:H,7,0),"")</f>
        <v>10</v>
      </c>
      <c r="J115" s="29"/>
      <c r="K115" s="1103">
        <f>IFERROR(G115*J115,0)</f>
        <v>0</v>
      </c>
    </row>
    <row r="116" spans="1:13">
      <c r="A116" s="157" t="str">
        <f>IF(J116&gt;0,COUNT($J$4:J116)+MAX('MI Fittings'!A:A,'CS Press Fittings'!A:A,'Steel Nipples'!A:A,'Steel Cut Lengths'!A:A,'Pipe Hangers'!A:A,'Brass Nipples '!A:A),"")</f>
        <v/>
      </c>
      <c r="B116" s="354"/>
      <c r="C116" s="404"/>
      <c r="D116" s="405" t="s">
        <v>107</v>
      </c>
      <c r="E116" s="1056" t="str">
        <f>IFERROR(VLOOKUP(C116,'Consolidated Master Sheet'!B:D,3,0),"")</f>
        <v/>
      </c>
      <c r="F116" s="1459">
        <f t="shared" si="4"/>
        <v>0</v>
      </c>
      <c r="G116" s="1710">
        <f t="shared" si="5"/>
        <v>0</v>
      </c>
      <c r="H116" s="315" t="str">
        <f>IFERROR(VLOOKUP(C116,'Consolidated Master Sheet'!B:H,6,0),"")</f>
        <v/>
      </c>
      <c r="I116" s="315" t="str">
        <f>IFERROR(VLOOKUP(C116,'Consolidated Master Sheet'!B:H,7,0),"")</f>
        <v/>
      </c>
      <c r="J116" s="112"/>
      <c r="K116" s="1121"/>
    </row>
    <row r="117" spans="1:13">
      <c r="A117" s="157" t="str">
        <f>IF(J117&gt;0,COUNT($J$4:J117)+MAX('MI Fittings'!A:A,'CS Press Fittings'!A:A,'Steel Nipples'!A:A,'Steel Cut Lengths'!A:A,'Pipe Hangers'!A:A,'Brass Nipples '!A:A),"")</f>
        <v/>
      </c>
      <c r="B117" s="185"/>
      <c r="C117" s="400" t="s">
        <v>108</v>
      </c>
      <c r="D117" s="401" t="s">
        <v>109</v>
      </c>
      <c r="E117" s="1054">
        <f>IFERROR(VLOOKUP(C117,'Consolidated Master Sheet'!B:D,3,0),"")</f>
        <v>15.52</v>
      </c>
      <c r="F117" s="402">
        <f t="shared" si="4"/>
        <v>0</v>
      </c>
      <c r="G117" s="1020">
        <f t="shared" si="5"/>
        <v>0</v>
      </c>
      <c r="H117" s="403">
        <f>IFERROR(VLOOKUP(C117,'Consolidated Master Sheet'!B:H,6,0),"")</f>
        <v>5</v>
      </c>
      <c r="I117" s="403">
        <f>IFERROR(VLOOKUP(C117,'Consolidated Master Sheet'!B:H,7,0),"")</f>
        <v>300</v>
      </c>
      <c r="J117" s="52"/>
      <c r="K117" s="1102">
        <f t="shared" ref="K117:K127" si="6">IFERROR(G117*J117,0)</f>
        <v>0</v>
      </c>
    </row>
    <row r="118" spans="1:13">
      <c r="A118" s="157" t="str">
        <f>IF(J118&gt;0,COUNT($J$4:J118)+MAX('MI Fittings'!A:A,'CS Press Fittings'!A:A,'Steel Nipples'!A:A,'Steel Cut Lengths'!A:A,'Pipe Hangers'!A:A,'Brass Nipples '!A:A),"")</f>
        <v/>
      </c>
      <c r="B118" s="185"/>
      <c r="C118" s="400" t="s">
        <v>110</v>
      </c>
      <c r="D118" s="401" t="s">
        <v>111</v>
      </c>
      <c r="E118" s="1054">
        <f>IFERROR(VLOOKUP(C118,'Consolidated Master Sheet'!B:D,3,0),"")</f>
        <v>15.52</v>
      </c>
      <c r="F118" s="402">
        <f t="shared" si="4"/>
        <v>0</v>
      </c>
      <c r="G118" s="1020">
        <f t="shared" si="5"/>
        <v>0</v>
      </c>
      <c r="H118" s="403">
        <f>IFERROR(VLOOKUP(C118,'Consolidated Master Sheet'!B:H,6,0),"")</f>
        <v>5</v>
      </c>
      <c r="I118" s="403">
        <f>IFERROR(VLOOKUP(C118,'Consolidated Master Sheet'!B:H,7,0),"")</f>
        <v>300</v>
      </c>
      <c r="J118" s="52"/>
      <c r="K118" s="1102">
        <f t="shared" si="6"/>
        <v>0</v>
      </c>
    </row>
    <row r="119" spans="1:13">
      <c r="A119" s="157" t="str">
        <f>IF(J119&gt;0,COUNT($J$4:J119)+MAX('MI Fittings'!A:A,'CS Press Fittings'!A:A,'Steel Nipples'!A:A,'Steel Cut Lengths'!A:A,'Pipe Hangers'!A:A,'Brass Nipples '!A:A),"")</f>
        <v/>
      </c>
      <c r="B119" s="185"/>
      <c r="C119" s="400" t="s">
        <v>112</v>
      </c>
      <c r="D119" s="401" t="s">
        <v>113</v>
      </c>
      <c r="E119" s="1054">
        <f>IFERROR(VLOOKUP(C119,'Consolidated Master Sheet'!B:D,3,0),"")</f>
        <v>19.71</v>
      </c>
      <c r="F119" s="402">
        <f t="shared" si="4"/>
        <v>0</v>
      </c>
      <c r="G119" s="1020">
        <f t="shared" si="5"/>
        <v>0</v>
      </c>
      <c r="H119" s="403">
        <f>IFERROR(VLOOKUP(C119,'Consolidated Master Sheet'!B:H,6,0),"")</f>
        <v>5</v>
      </c>
      <c r="I119" s="403">
        <f>IFERROR(VLOOKUP(C119,'Consolidated Master Sheet'!B:H,7,0),"")</f>
        <v>200</v>
      </c>
      <c r="J119" s="52"/>
      <c r="K119" s="1102">
        <f t="shared" si="6"/>
        <v>0</v>
      </c>
    </row>
    <row r="120" spans="1:13">
      <c r="A120" s="157" t="str">
        <f>IF(J120&gt;0,COUNT($J$4:J120)+MAX('MI Fittings'!A:A,'CS Press Fittings'!A:A,'Steel Nipples'!A:A,'Steel Cut Lengths'!A:A,'Pipe Hangers'!A:A,'Brass Nipples '!A:A),"")</f>
        <v/>
      </c>
      <c r="B120" s="185"/>
      <c r="C120" s="400" t="s">
        <v>114</v>
      </c>
      <c r="D120" s="401" t="s">
        <v>115</v>
      </c>
      <c r="E120" s="1054">
        <f>IFERROR(VLOOKUP(C120,'Consolidated Master Sheet'!B:D,3,0),"")</f>
        <v>28.970000000000002</v>
      </c>
      <c r="F120" s="402">
        <f t="shared" si="4"/>
        <v>0</v>
      </c>
      <c r="G120" s="1020">
        <f t="shared" si="5"/>
        <v>0</v>
      </c>
      <c r="H120" s="403">
        <f>IFERROR(VLOOKUP(C120,'Consolidated Master Sheet'!B:H,6,0),"")</f>
        <v>5</v>
      </c>
      <c r="I120" s="403">
        <f>IFERROR(VLOOKUP(C120,'Consolidated Master Sheet'!B:H,7,0),"")</f>
        <v>100</v>
      </c>
      <c r="J120" s="52"/>
      <c r="K120" s="1102">
        <f t="shared" si="6"/>
        <v>0</v>
      </c>
    </row>
    <row r="121" spans="1:13">
      <c r="A121" s="157" t="str">
        <f>IF(J121&gt;0,COUNT($J$4:J121)+MAX('MI Fittings'!A:A,'CS Press Fittings'!A:A,'Steel Nipples'!A:A,'Steel Cut Lengths'!A:A,'Pipe Hangers'!A:A,'Brass Nipples '!A:A),"")</f>
        <v/>
      </c>
      <c r="B121" s="185"/>
      <c r="C121" s="400" t="s">
        <v>116</v>
      </c>
      <c r="D121" s="401" t="s">
        <v>117</v>
      </c>
      <c r="E121" s="1054">
        <f>IFERROR(VLOOKUP(C121,'Consolidated Master Sheet'!B:D,3,0),"")</f>
        <v>48.83</v>
      </c>
      <c r="F121" s="402">
        <f t="shared" si="4"/>
        <v>0</v>
      </c>
      <c r="G121" s="1020">
        <f t="shared" si="5"/>
        <v>0</v>
      </c>
      <c r="H121" s="403">
        <f>IFERROR(VLOOKUP(C121,'Consolidated Master Sheet'!B:H,6,0),"")</f>
        <v>5</v>
      </c>
      <c r="I121" s="403">
        <f>IFERROR(VLOOKUP(C121,'Consolidated Master Sheet'!B:H,7,0),"")</f>
        <v>75</v>
      </c>
      <c r="J121" s="52"/>
      <c r="K121" s="1102">
        <f t="shared" si="6"/>
        <v>0</v>
      </c>
    </row>
    <row r="122" spans="1:13">
      <c r="A122" s="157" t="str">
        <f>IF(J122&gt;0,COUNT($J$4:J122)+MAX('MI Fittings'!A:A,'CS Press Fittings'!A:A,'Steel Nipples'!A:A,'Steel Cut Lengths'!A:A,'Pipe Hangers'!A:A,'Brass Nipples '!A:A),"")</f>
        <v/>
      </c>
      <c r="B122" s="185"/>
      <c r="C122" s="400" t="s">
        <v>118</v>
      </c>
      <c r="D122" s="401" t="s">
        <v>119</v>
      </c>
      <c r="E122" s="1054">
        <f>IFERROR(VLOOKUP(C122,'Consolidated Master Sheet'!B:D,3,0),"")</f>
        <v>78.050000000000011</v>
      </c>
      <c r="F122" s="402">
        <f t="shared" si="4"/>
        <v>0</v>
      </c>
      <c r="G122" s="1020">
        <f t="shared" si="5"/>
        <v>0</v>
      </c>
      <c r="H122" s="403">
        <f>IFERROR(VLOOKUP(C122,'Consolidated Master Sheet'!B:H,6,0),"")</f>
        <v>5</v>
      </c>
      <c r="I122" s="403">
        <f>IFERROR(VLOOKUP(C122,'Consolidated Master Sheet'!B:H,7,0),"")</f>
        <v>50</v>
      </c>
      <c r="J122" s="52"/>
      <c r="K122" s="1102">
        <f t="shared" si="6"/>
        <v>0</v>
      </c>
    </row>
    <row r="123" spans="1:13">
      <c r="A123" s="157" t="str">
        <f>IF(J123&gt;0,COUNT($J$4:J123)+MAX('MI Fittings'!A:A,'CS Press Fittings'!A:A,'Steel Nipples'!A:A,'Steel Cut Lengths'!A:A,'Pipe Hangers'!A:A,'Brass Nipples '!A:A),"")</f>
        <v/>
      </c>
      <c r="B123" s="185"/>
      <c r="C123" s="400" t="s">
        <v>120</v>
      </c>
      <c r="D123" s="401" t="s">
        <v>121</v>
      </c>
      <c r="E123" s="1054">
        <f>IFERROR(VLOOKUP(C123,'Consolidated Master Sheet'!B:D,3,0),"")</f>
        <v>97.79</v>
      </c>
      <c r="F123" s="402">
        <f t="shared" si="4"/>
        <v>0</v>
      </c>
      <c r="G123" s="1020">
        <f t="shared" si="5"/>
        <v>0</v>
      </c>
      <c r="H123" s="403">
        <f>IFERROR(VLOOKUP(C123,'Consolidated Master Sheet'!B:H,6,0),"")</f>
        <v>5</v>
      </c>
      <c r="I123" s="403">
        <f>IFERROR(VLOOKUP(C123,'Consolidated Master Sheet'!B:H,7,0),"")</f>
        <v>40</v>
      </c>
      <c r="J123" s="52"/>
      <c r="K123" s="1102">
        <f t="shared" si="6"/>
        <v>0</v>
      </c>
    </row>
    <row r="124" spans="1:13">
      <c r="A124" s="157" t="str">
        <f>IF(J124&gt;0,COUNT($J$4:J124)+MAX('MI Fittings'!A:A,'CS Press Fittings'!A:A,'Steel Nipples'!A:A,'Steel Cut Lengths'!A:A,'Pipe Hangers'!A:A,'Brass Nipples '!A:A),"")</f>
        <v/>
      </c>
      <c r="B124" s="185"/>
      <c r="C124" s="400" t="s">
        <v>122</v>
      </c>
      <c r="D124" s="401" t="s">
        <v>123</v>
      </c>
      <c r="E124" s="1054">
        <f>IFERROR(VLOOKUP(C124,'Consolidated Master Sheet'!B:D,3,0),"")</f>
        <v>158.53</v>
      </c>
      <c r="F124" s="402">
        <f t="shared" si="4"/>
        <v>0</v>
      </c>
      <c r="G124" s="1020">
        <f t="shared" si="5"/>
        <v>0</v>
      </c>
      <c r="H124" s="403">
        <f>IFERROR(VLOOKUP(C124,'Consolidated Master Sheet'!B:H,6,0),"")</f>
        <v>5</v>
      </c>
      <c r="I124" s="403">
        <f>IFERROR(VLOOKUP(C124,'Consolidated Master Sheet'!B:H,7,0),"")</f>
        <v>25</v>
      </c>
      <c r="J124" s="52"/>
      <c r="K124" s="1102">
        <f t="shared" si="6"/>
        <v>0</v>
      </c>
    </row>
    <row r="125" spans="1:13">
      <c r="A125" s="157" t="str">
        <f>IF(J125&gt;0,COUNT($J$4:J125)+MAX('MI Fittings'!A:A,'CS Press Fittings'!A:A,'Steel Nipples'!A:A,'Steel Cut Lengths'!A:A,'Pipe Hangers'!A:A,'Brass Nipples '!A:A),"")</f>
        <v/>
      </c>
      <c r="B125" s="185"/>
      <c r="C125" s="400" t="s">
        <v>124</v>
      </c>
      <c r="D125" s="401" t="s">
        <v>125</v>
      </c>
      <c r="E125" s="1054">
        <f>IFERROR(VLOOKUP(C125,'Consolidated Master Sheet'!B:D,3,0),"")</f>
        <v>310.49</v>
      </c>
      <c r="F125" s="402">
        <f t="shared" si="4"/>
        <v>0</v>
      </c>
      <c r="G125" s="1020">
        <f t="shared" si="5"/>
        <v>0</v>
      </c>
      <c r="H125" s="403">
        <f>IFERROR(VLOOKUP(C125,'Consolidated Master Sheet'!B:H,6,0),"")</f>
        <v>12</v>
      </c>
      <c r="I125" s="403">
        <f>IFERROR(VLOOKUP(C125,'Consolidated Master Sheet'!B:H,7,0),"")</f>
        <v>12</v>
      </c>
      <c r="J125" s="52"/>
      <c r="K125" s="1102">
        <f t="shared" si="6"/>
        <v>0</v>
      </c>
    </row>
    <row r="126" spans="1:13">
      <c r="A126" s="157" t="str">
        <f>IF(J126&gt;0,COUNT($J$4:J126)+MAX('MI Fittings'!A:A,'CS Press Fittings'!A:A,'Steel Nipples'!A:A,'Steel Cut Lengths'!A:A,'Pipe Hangers'!A:A,'Brass Nipples '!A:A),"")</f>
        <v/>
      </c>
      <c r="B126" s="185"/>
      <c r="C126" s="400" t="s">
        <v>126</v>
      </c>
      <c r="D126" s="401" t="s">
        <v>127</v>
      </c>
      <c r="E126" s="1054">
        <f>IFERROR(VLOOKUP(C126,'Consolidated Master Sheet'!B:D,3,0),"")</f>
        <v>499.03999999999996</v>
      </c>
      <c r="F126" s="402">
        <f t="shared" si="4"/>
        <v>0</v>
      </c>
      <c r="G126" s="1020">
        <f t="shared" si="5"/>
        <v>0</v>
      </c>
      <c r="H126" s="403">
        <f>IFERROR(VLOOKUP(C126,'Consolidated Master Sheet'!B:H,6,0),"")</f>
        <v>8</v>
      </c>
      <c r="I126" s="403">
        <f>IFERROR(VLOOKUP(C126,'Consolidated Master Sheet'!B:H,7,0),"")</f>
        <v>8</v>
      </c>
      <c r="J126" s="52"/>
      <c r="K126" s="1102">
        <f t="shared" si="6"/>
        <v>0</v>
      </c>
    </row>
    <row r="127" spans="1:13">
      <c r="A127" s="157" t="str">
        <f>IF(J127&gt;0,COUNT($J$4:J127)+MAX('MI Fittings'!A:A,'CS Press Fittings'!A:A,'Steel Nipples'!A:A,'Steel Cut Lengths'!A:A,'Pipe Hangers'!A:A,'Brass Nipples '!A:A),"")</f>
        <v/>
      </c>
      <c r="B127" s="185"/>
      <c r="C127" s="235" t="s">
        <v>128</v>
      </c>
      <c r="D127" s="194" t="s">
        <v>129</v>
      </c>
      <c r="E127" s="1018">
        <f>IFERROR(VLOOKUP(C127,'Consolidated Master Sheet'!B:D,3,0),"")</f>
        <v>1140.75</v>
      </c>
      <c r="F127" s="153">
        <f t="shared" si="4"/>
        <v>0</v>
      </c>
      <c r="G127" s="1028">
        <f t="shared" si="5"/>
        <v>0</v>
      </c>
      <c r="H127" s="237">
        <f>IFERROR(VLOOKUP(C127,'Consolidated Master Sheet'!B:H,6,0),"")</f>
        <v>4</v>
      </c>
      <c r="I127" s="237">
        <f>IFERROR(VLOOKUP(C127,'Consolidated Master Sheet'!B:H,7,0),"")</f>
        <v>4</v>
      </c>
      <c r="J127" s="29"/>
      <c r="K127" s="1103">
        <f t="shared" si="6"/>
        <v>0</v>
      </c>
    </row>
    <row r="128" spans="1:13">
      <c r="A128" s="157" t="str">
        <f>IF(J128&gt;0,COUNT($J$4:J128)+MAX('MI Fittings'!A:A,'CS Press Fittings'!A:A,'Steel Nipples'!A:A,'Steel Cut Lengths'!A:A,'Pipe Hangers'!A:A,'Brass Nipples '!A:A),"")</f>
        <v/>
      </c>
      <c r="B128" s="354"/>
      <c r="C128" s="404"/>
      <c r="D128" s="405" t="s">
        <v>130</v>
      </c>
      <c r="E128" s="1056" t="str">
        <f>IFERROR(VLOOKUP(C128,'Consolidated Master Sheet'!B:D,3,0),"")</f>
        <v/>
      </c>
      <c r="F128" s="1459">
        <f t="shared" si="4"/>
        <v>0</v>
      </c>
      <c r="G128" s="1710">
        <f t="shared" si="5"/>
        <v>0</v>
      </c>
      <c r="H128" s="315" t="str">
        <f>IFERROR(VLOOKUP(C128,'Consolidated Master Sheet'!B:H,6,0),"")</f>
        <v/>
      </c>
      <c r="I128" s="315" t="str">
        <f>IFERROR(VLOOKUP(C128,'Consolidated Master Sheet'!B:H,7,0),"")</f>
        <v/>
      </c>
      <c r="J128" s="112"/>
      <c r="K128" s="1121"/>
    </row>
    <row r="129" spans="1:13">
      <c r="A129" s="157" t="str">
        <f>IF(J129&gt;0,COUNT($J$4:J129)+MAX('MI Fittings'!A:A,'CS Press Fittings'!A:A,'Steel Nipples'!A:A,'Steel Cut Lengths'!A:A,'Pipe Hangers'!A:A,'Brass Nipples '!A:A),"")</f>
        <v/>
      </c>
      <c r="B129" s="185"/>
      <c r="C129" s="400" t="s">
        <v>131</v>
      </c>
      <c r="D129" s="401" t="s">
        <v>132</v>
      </c>
      <c r="E129" s="1054">
        <f>IFERROR(VLOOKUP(C129,'Consolidated Master Sheet'!B:D,3,0),"")</f>
        <v>21.930000000000003</v>
      </c>
      <c r="F129" s="402">
        <f t="shared" si="4"/>
        <v>0</v>
      </c>
      <c r="G129" s="1020">
        <f t="shared" si="5"/>
        <v>0</v>
      </c>
      <c r="H129" s="403">
        <f>IFERROR(VLOOKUP(C129,'Consolidated Master Sheet'!B:H,6,0),"")</f>
        <v>5</v>
      </c>
      <c r="I129" s="403">
        <f>IFERROR(VLOOKUP(C129,'Consolidated Master Sheet'!B:H,7,0),"")</f>
        <v>600</v>
      </c>
      <c r="J129" s="52"/>
      <c r="K129" s="1102">
        <f t="shared" ref="K129:K136" si="7">IFERROR(G129*J129,0)</f>
        <v>0</v>
      </c>
    </row>
    <row r="130" spans="1:13">
      <c r="A130" s="157" t="str">
        <f>IF(J130&gt;0,COUNT($J$4:J130)+MAX('MI Fittings'!A:A,'CS Press Fittings'!A:A,'Steel Nipples'!A:A,'Steel Cut Lengths'!A:A,'Pipe Hangers'!A:A,'Brass Nipples '!A:A),"")</f>
        <v/>
      </c>
      <c r="B130" s="185"/>
      <c r="C130" s="400" t="s">
        <v>133</v>
      </c>
      <c r="D130" s="401" t="s">
        <v>134</v>
      </c>
      <c r="E130" s="1054">
        <f>IFERROR(VLOOKUP(C130,'Consolidated Master Sheet'!B:D,3,0),"")</f>
        <v>21.930000000000003</v>
      </c>
      <c r="F130" s="402">
        <f t="shared" si="4"/>
        <v>0</v>
      </c>
      <c r="G130" s="1020">
        <f t="shared" si="5"/>
        <v>0</v>
      </c>
      <c r="H130" s="403">
        <f>IFERROR(VLOOKUP(C130,'Consolidated Master Sheet'!B:H,6,0),"")</f>
        <v>5</v>
      </c>
      <c r="I130" s="403">
        <f>IFERROR(VLOOKUP(C130,'Consolidated Master Sheet'!B:H,7,0),"")</f>
        <v>300</v>
      </c>
      <c r="J130" s="52"/>
      <c r="K130" s="1102">
        <f t="shared" si="7"/>
        <v>0</v>
      </c>
    </row>
    <row r="131" spans="1:13">
      <c r="A131" s="157" t="str">
        <f>IF(J131&gt;0,COUNT($J$4:J131)+MAX('MI Fittings'!A:A,'CS Press Fittings'!A:A,'Steel Nipples'!A:A,'Steel Cut Lengths'!A:A,'Pipe Hangers'!A:A,'Brass Nipples '!A:A),"")</f>
        <v/>
      </c>
      <c r="B131" s="425"/>
      <c r="C131" s="400" t="s">
        <v>135</v>
      </c>
      <c r="D131" s="401" t="s">
        <v>136</v>
      </c>
      <c r="E131" s="1054">
        <f>IFERROR(VLOOKUP(C131,'Consolidated Master Sheet'!B:D,3,0),"")</f>
        <v>26.720000000000002</v>
      </c>
      <c r="F131" s="402">
        <f t="shared" si="4"/>
        <v>0</v>
      </c>
      <c r="G131" s="1020">
        <f t="shared" si="5"/>
        <v>0</v>
      </c>
      <c r="H131" s="403">
        <f>IFERROR(VLOOKUP(C131,'Consolidated Master Sheet'!B:H,6,0),"")</f>
        <v>5</v>
      </c>
      <c r="I131" s="403">
        <f>IFERROR(VLOOKUP(C131,'Consolidated Master Sheet'!B:H,7,0),"")</f>
        <v>400</v>
      </c>
      <c r="J131" s="52"/>
      <c r="K131" s="1102">
        <f t="shared" si="7"/>
        <v>0</v>
      </c>
    </row>
    <row r="132" spans="1:13">
      <c r="A132" s="157" t="str">
        <f>IF(J132&gt;0,COUNT($J$4:J132)+MAX('MI Fittings'!A:A,'CS Press Fittings'!A:A,'Steel Nipples'!A:A,'Steel Cut Lengths'!A:A,'Pipe Hangers'!A:A,'Brass Nipples '!A:A),"")</f>
        <v/>
      </c>
      <c r="B132" s="185"/>
      <c r="C132" s="400" t="s">
        <v>137</v>
      </c>
      <c r="D132" s="401" t="s">
        <v>5061</v>
      </c>
      <c r="E132" s="1054">
        <f>IFERROR(VLOOKUP(C132,'Consolidated Master Sheet'!B:D,3,0),"")</f>
        <v>37.69</v>
      </c>
      <c r="F132" s="402">
        <f t="shared" si="4"/>
        <v>0</v>
      </c>
      <c r="G132" s="1020">
        <f t="shared" si="5"/>
        <v>0</v>
      </c>
      <c r="H132" s="403">
        <f>IFERROR(VLOOKUP(C132,'Consolidated Master Sheet'!B:H,6,0),"")</f>
        <v>5</v>
      </c>
      <c r="I132" s="403">
        <f>IFERROR(VLOOKUP(C132,'Consolidated Master Sheet'!B:H,7,0),"")</f>
        <v>100</v>
      </c>
      <c r="J132" s="52"/>
      <c r="K132" s="1102">
        <f t="shared" si="7"/>
        <v>0</v>
      </c>
    </row>
    <row r="133" spans="1:13">
      <c r="A133" s="157" t="str">
        <f>IF(J133&gt;0,COUNT($J$4:J133)+MAX('MI Fittings'!A:A,'CS Press Fittings'!A:A,'Steel Nipples'!A:A,'Steel Cut Lengths'!A:A,'Pipe Hangers'!A:A,'Brass Nipples '!A:A),"")</f>
        <v/>
      </c>
      <c r="B133" s="185"/>
      <c r="C133" s="400" t="s">
        <v>138</v>
      </c>
      <c r="D133" s="401" t="s">
        <v>139</v>
      </c>
      <c r="E133" s="1054">
        <f>IFERROR(VLOOKUP(C133,'Consolidated Master Sheet'!B:D,3,0),"")</f>
        <v>62.3</v>
      </c>
      <c r="F133" s="402">
        <f t="shared" si="4"/>
        <v>0</v>
      </c>
      <c r="G133" s="1020">
        <f t="shared" si="5"/>
        <v>0</v>
      </c>
      <c r="H133" s="403">
        <f>IFERROR(VLOOKUP(C133,'Consolidated Master Sheet'!B:H,6,0),"")</f>
        <v>5</v>
      </c>
      <c r="I133" s="403">
        <f>IFERROR(VLOOKUP(C133,'Consolidated Master Sheet'!B:H,7,0),"")</f>
        <v>75</v>
      </c>
      <c r="J133" s="52"/>
      <c r="K133" s="1102">
        <f t="shared" si="7"/>
        <v>0</v>
      </c>
    </row>
    <row r="134" spans="1:13">
      <c r="A134" s="157" t="str">
        <f>IF(J134&gt;0,COUNT($J$4:J134)+MAX('MI Fittings'!A:A,'CS Press Fittings'!A:A,'Steel Nipples'!A:A,'Steel Cut Lengths'!A:A,'Pipe Hangers'!A:A,'Brass Nipples '!A:A),"")</f>
        <v/>
      </c>
      <c r="B134" s="185"/>
      <c r="C134" s="400" t="s">
        <v>140</v>
      </c>
      <c r="D134" s="401" t="s">
        <v>141</v>
      </c>
      <c r="E134" s="1054">
        <f>IFERROR(VLOOKUP(C134,'Consolidated Master Sheet'!B:D,3,0),"")</f>
        <v>95.38000000000001</v>
      </c>
      <c r="F134" s="402">
        <f t="shared" ref="F134:F197" si="8">IF(E134=0,"NET",$F$2)</f>
        <v>0</v>
      </c>
      <c r="G134" s="1020">
        <f t="shared" ref="G134:G197" si="9">IFERROR(ROUND(E134*F134,2),0)</f>
        <v>0</v>
      </c>
      <c r="H134" s="403">
        <f>IFERROR(VLOOKUP(C134,'Consolidated Master Sheet'!B:H,6,0),"")</f>
        <v>5</v>
      </c>
      <c r="I134" s="403">
        <f>IFERROR(VLOOKUP(C134,'Consolidated Master Sheet'!B:H,7,0),"")</f>
        <v>60</v>
      </c>
      <c r="J134" s="52"/>
      <c r="K134" s="1102">
        <f t="shared" si="7"/>
        <v>0</v>
      </c>
    </row>
    <row r="135" spans="1:13">
      <c r="A135" s="157" t="str">
        <f>IF(J135&gt;0,COUNT($J$4:J135)+MAX('MI Fittings'!A:A,'CS Press Fittings'!A:A,'Steel Nipples'!A:A,'Steel Cut Lengths'!A:A,'Pipe Hangers'!A:A,'Brass Nipples '!A:A),"")</f>
        <v/>
      </c>
      <c r="B135" s="185"/>
      <c r="C135" s="400" t="s">
        <v>142</v>
      </c>
      <c r="D135" s="401" t="s">
        <v>143</v>
      </c>
      <c r="E135" s="1054">
        <f>IFERROR(VLOOKUP(C135,'Consolidated Master Sheet'!B:D,3,0),"")</f>
        <v>128.04</v>
      </c>
      <c r="F135" s="402">
        <f t="shared" si="8"/>
        <v>0</v>
      </c>
      <c r="G135" s="1020">
        <f t="shared" si="9"/>
        <v>0</v>
      </c>
      <c r="H135" s="403">
        <f>IFERROR(VLOOKUP(C135,'Consolidated Master Sheet'!B:H,6,0),"")</f>
        <v>5</v>
      </c>
      <c r="I135" s="403">
        <f>IFERROR(VLOOKUP(C135,'Consolidated Master Sheet'!B:H,7,0),"")</f>
        <v>45</v>
      </c>
      <c r="J135" s="52"/>
      <c r="K135" s="1102">
        <f t="shared" si="7"/>
        <v>0</v>
      </c>
    </row>
    <row r="136" spans="1:13">
      <c r="A136" s="157" t="str">
        <f>IF(J136&gt;0,COUNT($J$4:J136)+MAX('MI Fittings'!A:A,'CS Press Fittings'!A:A,'Steel Nipples'!A:A,'Steel Cut Lengths'!A:A,'Pipe Hangers'!A:A,'Brass Nipples '!A:A),"")</f>
        <v/>
      </c>
      <c r="B136" s="203"/>
      <c r="C136" s="235" t="s">
        <v>144</v>
      </c>
      <c r="D136" s="194" t="s">
        <v>145</v>
      </c>
      <c r="E136" s="1018">
        <f>IFERROR(VLOOKUP(C136,'Consolidated Master Sheet'!B:D,3,0),"")</f>
        <v>216.92</v>
      </c>
      <c r="F136" s="153">
        <f t="shared" si="8"/>
        <v>0</v>
      </c>
      <c r="G136" s="1028">
        <f t="shared" si="9"/>
        <v>0</v>
      </c>
      <c r="H136" s="237">
        <f>IFERROR(VLOOKUP(C136,'Consolidated Master Sheet'!B:H,6,0),"")</f>
        <v>5</v>
      </c>
      <c r="I136" s="237">
        <f>IFERROR(VLOOKUP(C136,'Consolidated Master Sheet'!B:H,7,0),"")</f>
        <v>20</v>
      </c>
      <c r="J136" s="29"/>
      <c r="K136" s="1103">
        <f t="shared" si="7"/>
        <v>0</v>
      </c>
    </row>
    <row r="137" spans="1:13">
      <c r="A137" s="157" t="str">
        <f>IF(J137&gt;0,COUNT($J$4:J137)+MAX('MI Fittings'!A:A,'CS Press Fittings'!A:A,'Steel Nipples'!A:A,'Steel Cut Lengths'!A:A,'Pipe Hangers'!A:A,'Brass Nipples '!A:A),"")</f>
        <v/>
      </c>
      <c r="B137" s="354"/>
      <c r="C137" s="404"/>
      <c r="D137" s="405" t="s">
        <v>146</v>
      </c>
      <c r="E137" s="1056" t="str">
        <f>IFERROR(VLOOKUP(C137,'Consolidated Master Sheet'!B:D,3,0),"")</f>
        <v/>
      </c>
      <c r="F137" s="1459">
        <f t="shared" si="8"/>
        <v>0</v>
      </c>
      <c r="G137" s="1710">
        <f t="shared" si="9"/>
        <v>0</v>
      </c>
      <c r="H137" s="315" t="str">
        <f>IFERROR(VLOOKUP(C137,'Consolidated Master Sheet'!B:H,6,0),"")</f>
        <v/>
      </c>
      <c r="I137" s="315" t="str">
        <f>IFERROR(VLOOKUP(C137,'Consolidated Master Sheet'!B:H,7,0),"")</f>
        <v/>
      </c>
      <c r="J137" s="112"/>
      <c r="K137" s="1121"/>
    </row>
    <row r="138" spans="1:13">
      <c r="A138" s="157" t="str">
        <f>IF(J138&gt;0,COUNT($J$4:J138)+MAX('MI Fittings'!A:A,'CS Press Fittings'!A:A,'Steel Nipples'!A:A,'Steel Cut Lengths'!A:A,'Pipe Hangers'!A:A,'Brass Nipples '!A:A),"")</f>
        <v/>
      </c>
      <c r="B138" s="185"/>
      <c r="C138" s="228" t="s">
        <v>147</v>
      </c>
      <c r="D138" s="187" t="s">
        <v>148</v>
      </c>
      <c r="E138" s="1020">
        <f>IFERROR(VLOOKUP(C138,'Consolidated Master Sheet'!B:D,3,0),"")</f>
        <v>14.19</v>
      </c>
      <c r="F138" s="151">
        <f t="shared" si="8"/>
        <v>0</v>
      </c>
      <c r="G138" s="1020">
        <f t="shared" si="9"/>
        <v>0</v>
      </c>
      <c r="H138" s="230">
        <f>IFERROR(VLOOKUP(C138,'Consolidated Master Sheet'!B:H,6,0),"")</f>
        <v>5</v>
      </c>
      <c r="I138" s="230">
        <f>IFERROR(VLOOKUP(C138,'Consolidated Master Sheet'!B:H,7,0),"")</f>
        <v>600</v>
      </c>
      <c r="J138" s="27"/>
      <c r="K138" s="1102">
        <f t="shared" ref="K138:K149" si="10">IFERROR(G138*J138,0)</f>
        <v>0</v>
      </c>
    </row>
    <row r="139" spans="1:13">
      <c r="A139" s="157" t="str">
        <f>IF(J139&gt;0,COUNT($J$4:J139)+MAX('MI Fittings'!A:A,'CS Press Fittings'!A:A,'Steel Nipples'!A:A,'Steel Cut Lengths'!A:A,'Pipe Hangers'!A:A,'Brass Nipples '!A:A),"")</f>
        <v/>
      </c>
      <c r="B139" s="185"/>
      <c r="C139" s="400" t="s">
        <v>149</v>
      </c>
      <c r="D139" s="401" t="s">
        <v>150</v>
      </c>
      <c r="E139" s="1054">
        <f>IFERROR(VLOOKUP(C139,'Consolidated Master Sheet'!B:D,3,0),"")</f>
        <v>14.19</v>
      </c>
      <c r="F139" s="402">
        <f t="shared" si="8"/>
        <v>0</v>
      </c>
      <c r="G139" s="1020">
        <f t="shared" si="9"/>
        <v>0</v>
      </c>
      <c r="H139" s="403">
        <f>IFERROR(VLOOKUP(C139,'Consolidated Master Sheet'!B:H,6,0),"")</f>
        <v>5</v>
      </c>
      <c r="I139" s="403">
        <f>IFERROR(VLOOKUP(C139,'Consolidated Master Sheet'!B:H,7,0),"")</f>
        <v>300</v>
      </c>
      <c r="J139" s="52"/>
      <c r="K139" s="1102">
        <f t="shared" si="10"/>
        <v>0</v>
      </c>
    </row>
    <row r="140" spans="1:13">
      <c r="A140" s="157" t="str">
        <f>IF(J140&gt;0,COUNT($J$4:J140)+MAX('MI Fittings'!A:A,'CS Press Fittings'!A:A,'Steel Nipples'!A:A,'Steel Cut Lengths'!A:A,'Pipe Hangers'!A:A,'Brass Nipples '!A:A),"")</f>
        <v/>
      </c>
      <c r="B140" s="185"/>
      <c r="C140" s="400" t="s">
        <v>151</v>
      </c>
      <c r="D140" s="401" t="s">
        <v>152</v>
      </c>
      <c r="E140" s="1054">
        <f>IFERROR(VLOOKUP(C140,'Consolidated Master Sheet'!B:D,3,0),"")</f>
        <v>14.19</v>
      </c>
      <c r="F140" s="402">
        <f t="shared" si="8"/>
        <v>0</v>
      </c>
      <c r="G140" s="1020">
        <f t="shared" si="9"/>
        <v>0</v>
      </c>
      <c r="H140" s="403">
        <f>IFERROR(VLOOKUP(C140,'Consolidated Master Sheet'!B:H,6,0),"")</f>
        <v>5</v>
      </c>
      <c r="I140" s="403">
        <f>IFERROR(VLOOKUP(C140,'Consolidated Master Sheet'!B:H,7,0),"")</f>
        <v>300</v>
      </c>
      <c r="J140" s="52"/>
      <c r="K140" s="1102">
        <f t="shared" si="10"/>
        <v>0</v>
      </c>
      <c r="M140" s="1030"/>
    </row>
    <row r="141" spans="1:13">
      <c r="A141" s="157" t="str">
        <f>IF(J141&gt;0,COUNT($J$4:J141)+MAX('MI Fittings'!A:A,'CS Press Fittings'!A:A,'Steel Nipples'!A:A,'Steel Cut Lengths'!A:A,'Pipe Hangers'!A:A,'Brass Nipples '!A:A),"")</f>
        <v/>
      </c>
      <c r="B141" s="185"/>
      <c r="C141" s="400" t="s">
        <v>153</v>
      </c>
      <c r="D141" s="401" t="s">
        <v>154</v>
      </c>
      <c r="E141" s="1054">
        <f>IFERROR(VLOOKUP(C141,'Consolidated Master Sheet'!B:D,3,0),"")</f>
        <v>21.5</v>
      </c>
      <c r="F141" s="402">
        <f t="shared" si="8"/>
        <v>0</v>
      </c>
      <c r="G141" s="1020">
        <f t="shared" si="9"/>
        <v>0</v>
      </c>
      <c r="H141" s="403">
        <f>IFERROR(VLOOKUP(C141,'Consolidated Master Sheet'!B:H,6,0),"")</f>
        <v>5</v>
      </c>
      <c r="I141" s="403">
        <f>IFERROR(VLOOKUP(C141,'Consolidated Master Sheet'!B:H,7,0),"")</f>
        <v>200</v>
      </c>
      <c r="J141" s="52"/>
      <c r="K141" s="1102">
        <f t="shared" si="10"/>
        <v>0</v>
      </c>
    </row>
    <row r="142" spans="1:13">
      <c r="A142" s="157" t="str">
        <f>IF(J142&gt;0,COUNT($J$4:J142)+MAX('MI Fittings'!A:A,'CS Press Fittings'!A:A,'Steel Nipples'!A:A,'Steel Cut Lengths'!A:A,'Pipe Hangers'!A:A,'Brass Nipples '!A:A),"")</f>
        <v/>
      </c>
      <c r="B142" s="185"/>
      <c r="C142" s="400" t="s">
        <v>155</v>
      </c>
      <c r="D142" s="401" t="s">
        <v>156</v>
      </c>
      <c r="E142" s="1054">
        <f>IFERROR(VLOOKUP(C142,'Consolidated Master Sheet'!B:D,3,0),"")</f>
        <v>28.970000000000002</v>
      </c>
      <c r="F142" s="402">
        <f t="shared" si="8"/>
        <v>0</v>
      </c>
      <c r="G142" s="1020">
        <f t="shared" si="9"/>
        <v>0</v>
      </c>
      <c r="H142" s="403">
        <f>IFERROR(VLOOKUP(C142,'Consolidated Master Sheet'!B:H,6,0),"")</f>
        <v>5</v>
      </c>
      <c r="I142" s="403">
        <f>IFERROR(VLOOKUP(C142,'Consolidated Master Sheet'!B:H,7,0),"")</f>
        <v>100</v>
      </c>
      <c r="J142" s="52"/>
      <c r="K142" s="1102">
        <f t="shared" si="10"/>
        <v>0</v>
      </c>
    </row>
    <row r="143" spans="1:13">
      <c r="A143" s="157" t="str">
        <f>IF(J143&gt;0,COUNT($J$4:J143)+MAX('MI Fittings'!A:A,'CS Press Fittings'!A:A,'Steel Nipples'!A:A,'Steel Cut Lengths'!A:A,'Pipe Hangers'!A:A,'Brass Nipples '!A:A),"")</f>
        <v/>
      </c>
      <c r="B143" s="185"/>
      <c r="C143" s="400" t="s">
        <v>157</v>
      </c>
      <c r="D143" s="401" t="s">
        <v>158</v>
      </c>
      <c r="E143" s="1149">
        <f>IFERROR(VLOOKUP(C143,'Consolidated Master Sheet'!B:D,3,0),"")</f>
        <v>44.65</v>
      </c>
      <c r="F143" s="402">
        <f t="shared" si="8"/>
        <v>0</v>
      </c>
      <c r="G143" s="1020">
        <f t="shared" si="9"/>
        <v>0</v>
      </c>
      <c r="H143" s="403">
        <f>IFERROR(VLOOKUP(C143,'Consolidated Master Sheet'!B:H,6,0),"")</f>
        <v>5</v>
      </c>
      <c r="I143" s="403">
        <f>IFERROR(VLOOKUP(C143,'Consolidated Master Sheet'!B:H,7,0),"")</f>
        <v>75</v>
      </c>
      <c r="J143" s="52"/>
      <c r="K143" s="1102">
        <f t="shared" si="10"/>
        <v>0</v>
      </c>
    </row>
    <row r="144" spans="1:13">
      <c r="A144" s="157" t="str">
        <f>IF(J144&gt;0,COUNT($J$4:J144)+MAX('MI Fittings'!A:A,'CS Press Fittings'!A:A,'Steel Nipples'!A:A,'Steel Cut Lengths'!A:A,'Pipe Hangers'!A:A,'Brass Nipples '!A:A),"")</f>
        <v/>
      </c>
      <c r="B144" s="185"/>
      <c r="C144" s="400" t="s">
        <v>159</v>
      </c>
      <c r="D144" s="401" t="s">
        <v>160</v>
      </c>
      <c r="E144" s="1054">
        <f>IFERROR(VLOOKUP(C144,'Consolidated Master Sheet'!B:D,3,0),"")</f>
        <v>70.92</v>
      </c>
      <c r="F144" s="402">
        <f t="shared" si="8"/>
        <v>0</v>
      </c>
      <c r="G144" s="1020">
        <f t="shared" si="9"/>
        <v>0</v>
      </c>
      <c r="H144" s="403">
        <f>IFERROR(VLOOKUP(C144,'Consolidated Master Sheet'!B:H,6,0),"")</f>
        <v>5</v>
      </c>
      <c r="I144" s="403">
        <f>IFERROR(VLOOKUP(C144,'Consolidated Master Sheet'!B:H,7,0),"")</f>
        <v>50</v>
      </c>
      <c r="J144" s="52"/>
      <c r="K144" s="1102">
        <f t="shared" si="10"/>
        <v>0</v>
      </c>
    </row>
    <row r="145" spans="1:14">
      <c r="A145" s="157" t="str">
        <f>IF(J145&gt;0,COUNT($J$4:J145)+MAX('MI Fittings'!A:A,'CS Press Fittings'!A:A,'Steel Nipples'!A:A,'Steel Cut Lengths'!A:A,'Pipe Hangers'!A:A,'Brass Nipples '!A:A),"")</f>
        <v/>
      </c>
      <c r="B145" s="185"/>
      <c r="C145" s="400" t="s">
        <v>161</v>
      </c>
      <c r="D145" s="401" t="s">
        <v>162</v>
      </c>
      <c r="E145" s="1054">
        <f>IFERROR(VLOOKUP(C145,'Consolidated Master Sheet'!B:D,3,0),"")</f>
        <v>88.550000000000011</v>
      </c>
      <c r="F145" s="402">
        <f t="shared" si="8"/>
        <v>0</v>
      </c>
      <c r="G145" s="1020">
        <f t="shared" si="9"/>
        <v>0</v>
      </c>
      <c r="H145" s="403">
        <f>IFERROR(VLOOKUP(C145,'Consolidated Master Sheet'!B:H,6,0),"")</f>
        <v>5</v>
      </c>
      <c r="I145" s="403">
        <f>IFERROR(VLOOKUP(C145,'Consolidated Master Sheet'!B:H,7,0),"")</f>
        <v>35</v>
      </c>
      <c r="J145" s="52"/>
      <c r="K145" s="1102">
        <f t="shared" si="10"/>
        <v>0</v>
      </c>
    </row>
    <row r="146" spans="1:14">
      <c r="A146" s="157" t="str">
        <f>IF(J146&gt;0,COUNT($J$4:J146)+MAX('MI Fittings'!A:A,'CS Press Fittings'!A:A,'Steel Nipples'!A:A,'Steel Cut Lengths'!A:A,'Pipe Hangers'!A:A,'Brass Nipples '!A:A),"")</f>
        <v/>
      </c>
      <c r="B146" s="185"/>
      <c r="C146" s="400" t="s">
        <v>163</v>
      </c>
      <c r="D146" s="401" t="s">
        <v>164</v>
      </c>
      <c r="E146" s="1054">
        <f>IFERROR(VLOOKUP(C146,'Consolidated Master Sheet'!B:D,3,0),"")</f>
        <v>144.12</v>
      </c>
      <c r="F146" s="402">
        <f t="shared" si="8"/>
        <v>0</v>
      </c>
      <c r="G146" s="1020">
        <f t="shared" si="9"/>
        <v>0</v>
      </c>
      <c r="H146" s="403">
        <f>IFERROR(VLOOKUP(C146,'Consolidated Master Sheet'!B:H,6,0),"")</f>
        <v>5</v>
      </c>
      <c r="I146" s="403">
        <f>IFERROR(VLOOKUP(C146,'Consolidated Master Sheet'!B:H,7,0),"")</f>
        <v>20</v>
      </c>
      <c r="J146" s="52"/>
      <c r="K146" s="1102">
        <f t="shared" si="10"/>
        <v>0</v>
      </c>
    </row>
    <row r="147" spans="1:14">
      <c r="A147" s="157" t="str">
        <f>IF(J147&gt;0,COUNT($J$4:J147)+MAX('MI Fittings'!A:A,'CS Press Fittings'!A:A,'Steel Nipples'!A:A,'Steel Cut Lengths'!A:A,'Pipe Hangers'!A:A,'Brass Nipples '!A:A),"")</f>
        <v/>
      </c>
      <c r="B147" s="185"/>
      <c r="C147" s="400" t="s">
        <v>165</v>
      </c>
      <c r="D147" s="401" t="s">
        <v>166</v>
      </c>
      <c r="E147" s="1054">
        <f>IFERROR(VLOOKUP(C147,'Consolidated Master Sheet'!B:D,3,0),"")</f>
        <v>282.64</v>
      </c>
      <c r="F147" s="402">
        <f t="shared" si="8"/>
        <v>0</v>
      </c>
      <c r="G147" s="1020">
        <f t="shared" si="9"/>
        <v>0</v>
      </c>
      <c r="H147" s="403">
        <f>IFERROR(VLOOKUP(C147,'Consolidated Master Sheet'!B:H,6,0),"")</f>
        <v>5</v>
      </c>
      <c r="I147" s="403">
        <f>IFERROR(VLOOKUP(C147,'Consolidated Master Sheet'!B:H,7,0),"")</f>
        <v>10</v>
      </c>
      <c r="J147" s="52"/>
      <c r="K147" s="1102">
        <f t="shared" si="10"/>
        <v>0</v>
      </c>
    </row>
    <row r="148" spans="1:14">
      <c r="A148" s="157" t="str">
        <f>IF(J148&gt;0,COUNT($J$4:J148)+MAX('MI Fittings'!A:A,'CS Press Fittings'!A:A,'Steel Nipples'!A:A,'Steel Cut Lengths'!A:A,'Pipe Hangers'!A:A,'Brass Nipples '!A:A),"")</f>
        <v/>
      </c>
      <c r="B148" s="185"/>
      <c r="C148" s="400" t="s">
        <v>167</v>
      </c>
      <c r="D148" s="401" t="s">
        <v>168</v>
      </c>
      <c r="E148" s="1054">
        <f>IFERROR(VLOOKUP(C148,'Consolidated Master Sheet'!B:D,3,0),"")</f>
        <v>433.55</v>
      </c>
      <c r="F148" s="402">
        <f t="shared" si="8"/>
        <v>0</v>
      </c>
      <c r="G148" s="1020">
        <f t="shared" si="9"/>
        <v>0</v>
      </c>
      <c r="H148" s="403">
        <f>IFERROR(VLOOKUP(C148,'Consolidated Master Sheet'!B:H,6,0),"")</f>
        <v>6</v>
      </c>
      <c r="I148" s="403">
        <f>IFERROR(VLOOKUP(C148,'Consolidated Master Sheet'!B:H,7,0),"")</f>
        <v>6</v>
      </c>
      <c r="J148" s="52"/>
      <c r="K148" s="1102">
        <f t="shared" si="10"/>
        <v>0</v>
      </c>
    </row>
    <row r="149" spans="1:14">
      <c r="A149" s="157" t="str">
        <f>IF(J149&gt;0,COUNT($J$4:J149)+MAX('MI Fittings'!A:A,'CS Press Fittings'!A:A,'Steel Nipples'!A:A,'Steel Cut Lengths'!A:A,'Pipe Hangers'!A:A,'Brass Nipples '!A:A),"")</f>
        <v/>
      </c>
      <c r="B149" s="185"/>
      <c r="C149" s="235" t="s">
        <v>169</v>
      </c>
      <c r="D149" s="194" t="s">
        <v>170</v>
      </c>
      <c r="E149" s="1018">
        <f>IFERROR(VLOOKUP(C149,'Consolidated Master Sheet'!B:D,3,0),"")</f>
        <v>1045.46</v>
      </c>
      <c r="F149" s="153">
        <f t="shared" si="8"/>
        <v>0</v>
      </c>
      <c r="G149" s="1028">
        <f t="shared" si="9"/>
        <v>0</v>
      </c>
      <c r="H149" s="237">
        <f>IFERROR(VLOOKUP(C149,'Consolidated Master Sheet'!B:H,6,0),"")</f>
        <v>4</v>
      </c>
      <c r="I149" s="237">
        <f>IFERROR(VLOOKUP(C149,'Consolidated Master Sheet'!B:H,7,0),"")</f>
        <v>4</v>
      </c>
      <c r="J149" s="29"/>
      <c r="K149" s="1103">
        <f t="shared" si="10"/>
        <v>0</v>
      </c>
    </row>
    <row r="150" spans="1:14">
      <c r="A150" s="157" t="str">
        <f>IF(J150&gt;0,COUNT($J$4:J150)+MAX('MI Fittings'!A:A,'CS Press Fittings'!A:A,'Steel Nipples'!A:A,'Steel Cut Lengths'!A:A,'Pipe Hangers'!A:A,'Brass Nipples '!A:A),"")</f>
        <v/>
      </c>
      <c r="B150" s="354"/>
      <c r="C150" s="404"/>
      <c r="D150" s="405" t="s">
        <v>7795</v>
      </c>
      <c r="E150" s="1056" t="str">
        <f>IFERROR(VLOOKUP(C150,'Consolidated Master Sheet'!B:D,3,0),"")</f>
        <v/>
      </c>
      <c r="F150" s="1459">
        <f t="shared" si="8"/>
        <v>0</v>
      </c>
      <c r="G150" s="1710">
        <f t="shared" si="9"/>
        <v>0</v>
      </c>
      <c r="H150" s="315" t="str">
        <f>IFERROR(VLOOKUP(C150,'Consolidated Master Sheet'!B:H,6,0),"")</f>
        <v/>
      </c>
      <c r="I150" s="315" t="str">
        <f>IFERROR(VLOOKUP(C150,'Consolidated Master Sheet'!B:H,7,0),"")</f>
        <v/>
      </c>
      <c r="J150" s="112"/>
      <c r="K150" s="1121"/>
    </row>
    <row r="151" spans="1:14">
      <c r="A151" s="157" t="str">
        <f>IF(J151&gt;0,COUNT($J$4:J151)+MAX('MI Fittings'!A:A,'CS Press Fittings'!A:A,'Steel Nipples'!A:A,'Steel Cut Lengths'!A:A,'Pipe Hangers'!A:A,'Brass Nipples '!A:A),"")</f>
        <v/>
      </c>
      <c r="B151" s="185"/>
      <c r="C151" s="235" t="s">
        <v>171</v>
      </c>
      <c r="D151" s="194" t="s">
        <v>5579</v>
      </c>
      <c r="E151" s="1018">
        <f>IFERROR(VLOOKUP(C151,'Consolidated Master Sheet'!B:D,3,0),"")</f>
        <v>21.930000000000003</v>
      </c>
      <c r="F151" s="153">
        <f t="shared" si="8"/>
        <v>0</v>
      </c>
      <c r="G151" s="1020">
        <f t="shared" si="9"/>
        <v>0</v>
      </c>
      <c r="H151" s="237">
        <f>IFERROR(VLOOKUP(C151,'Consolidated Master Sheet'!B:H,6,0),"")</f>
        <v>5</v>
      </c>
      <c r="I151" s="237">
        <f>IFERROR(VLOOKUP(C151,'Consolidated Master Sheet'!B:H,7,0),"")</f>
        <v>300</v>
      </c>
      <c r="J151" s="29"/>
      <c r="K151" s="1102">
        <f>IFERROR(G151*J151,0)</f>
        <v>0</v>
      </c>
    </row>
    <row r="152" spans="1:14">
      <c r="A152" s="157" t="str">
        <f>IF(J152&gt;0,COUNT($J$4:J152)+MAX('MI Fittings'!A:A,'CS Press Fittings'!A:A,'Steel Nipples'!A:A,'Steel Cut Lengths'!A:A,'Pipe Hangers'!A:A,'Brass Nipples '!A:A),"")</f>
        <v/>
      </c>
      <c r="B152" s="244"/>
      <c r="C152" s="252"/>
      <c r="D152" s="199"/>
      <c r="E152" s="1147" t="str">
        <f>IFERROR(VLOOKUP(C152,'Consolidated Master Sheet'!B:D,3,0),"")</f>
        <v/>
      </c>
      <c r="F152" s="1456">
        <f t="shared" si="8"/>
        <v>0</v>
      </c>
      <c r="G152" s="1708">
        <f t="shared" si="9"/>
        <v>0</v>
      </c>
      <c r="H152" s="254" t="str">
        <f>IFERROR(VLOOKUP(C152,'Consolidated Master Sheet'!B:H,6,0),"")</f>
        <v/>
      </c>
      <c r="I152" s="254" t="str">
        <f>IFERROR(VLOOKUP(C152,'Consolidated Master Sheet'!B:H,7,0),"")</f>
        <v/>
      </c>
      <c r="J152" s="30"/>
      <c r="K152" s="1107"/>
    </row>
    <row r="153" spans="1:14">
      <c r="A153" s="157" t="str">
        <f>IF(J153&gt;0,COUNT($J$4:J153)+MAX('MI Fittings'!A:A,'CS Press Fittings'!A:A,'Steel Nipples'!A:A,'Steel Cut Lengths'!A:A,'Pipe Hangers'!A:A,'Brass Nipples '!A:A),"")</f>
        <v/>
      </c>
      <c r="B153" s="185"/>
      <c r="C153" s="228" t="s">
        <v>172</v>
      </c>
      <c r="D153" s="187" t="s">
        <v>5580</v>
      </c>
      <c r="E153" s="1020">
        <f>IFERROR(VLOOKUP(C153,'Consolidated Master Sheet'!B:D,3,0),"")</f>
        <v>23.3</v>
      </c>
      <c r="F153" s="151">
        <f t="shared" si="8"/>
        <v>0</v>
      </c>
      <c r="G153" s="1020">
        <f t="shared" si="9"/>
        <v>0</v>
      </c>
      <c r="H153" s="230">
        <f>IFERROR(VLOOKUP(C153,'Consolidated Master Sheet'!B:H,6,0),"")</f>
        <v>5</v>
      </c>
      <c r="I153" s="230">
        <f>IFERROR(VLOOKUP(C153,'Consolidated Master Sheet'!B:H,7,0),"")</f>
        <v>150</v>
      </c>
      <c r="J153" s="27"/>
      <c r="K153" s="1102">
        <f>IFERROR(G153*J153,0)</f>
        <v>0</v>
      </c>
    </row>
    <row r="154" spans="1:14">
      <c r="A154" s="157" t="str">
        <f>IF(J154&gt;0,COUNT($J$4:J154)+MAX('MI Fittings'!A:A,'CS Press Fittings'!A:A,'Steel Nipples'!A:A,'Steel Cut Lengths'!A:A,'Pipe Hangers'!A:A,'Brass Nipples '!A:A),"")</f>
        <v/>
      </c>
      <c r="B154" s="185"/>
      <c r="C154" s="235" t="s">
        <v>173</v>
      </c>
      <c r="D154" s="194" t="s">
        <v>5581</v>
      </c>
      <c r="E154" s="1018">
        <f>IFERROR(VLOOKUP(C154,'Consolidated Master Sheet'!B:D,3,0),"")</f>
        <v>23.3</v>
      </c>
      <c r="F154" s="153">
        <f t="shared" si="8"/>
        <v>0</v>
      </c>
      <c r="G154" s="1020">
        <f t="shared" si="9"/>
        <v>0</v>
      </c>
      <c r="H154" s="237">
        <f>IFERROR(VLOOKUP(C154,'Consolidated Master Sheet'!B:H,6,0),"")</f>
        <v>5</v>
      </c>
      <c r="I154" s="237">
        <f>IFERROR(VLOOKUP(C154,'Consolidated Master Sheet'!B:H,7,0),"")</f>
        <v>150</v>
      </c>
      <c r="J154" s="29"/>
      <c r="K154" s="1102">
        <f>IFERROR(G154*J154,0)</f>
        <v>0</v>
      </c>
      <c r="N154" s="13"/>
    </row>
    <row r="155" spans="1:14">
      <c r="A155" s="157" t="str">
        <f>IF(J155&gt;0,COUNT($J$4:J155)+MAX('MI Fittings'!A:A,'CS Press Fittings'!A:A,'Steel Nipples'!A:A,'Steel Cut Lengths'!A:A,'Pipe Hangers'!A:A,'Brass Nipples '!A:A),"")</f>
        <v/>
      </c>
      <c r="B155" s="244"/>
      <c r="C155" s="252"/>
      <c r="D155" s="199"/>
      <c r="E155" s="1147" t="str">
        <f>IFERROR(VLOOKUP(C155,'Consolidated Master Sheet'!B:D,3,0),"")</f>
        <v/>
      </c>
      <c r="F155" s="1456">
        <f t="shared" si="8"/>
        <v>0</v>
      </c>
      <c r="G155" s="1708">
        <f t="shared" si="9"/>
        <v>0</v>
      </c>
      <c r="H155" s="254" t="str">
        <f>IFERROR(VLOOKUP(C155,'Consolidated Master Sheet'!B:H,6,0),"")</f>
        <v/>
      </c>
      <c r="I155" s="254" t="str">
        <f>IFERROR(VLOOKUP(C155,'Consolidated Master Sheet'!B:H,7,0),"")</f>
        <v/>
      </c>
      <c r="J155" s="30"/>
      <c r="K155" s="1107"/>
    </row>
    <row r="156" spans="1:14">
      <c r="A156" s="157" t="str">
        <f>IF(J156&gt;0,COUNT($J$4:J156)+MAX('MI Fittings'!A:A,'CS Press Fittings'!A:A,'Steel Nipples'!A:A,'Steel Cut Lengths'!A:A,'Pipe Hangers'!A:A,'Brass Nipples '!A:A),"")</f>
        <v/>
      </c>
      <c r="B156" s="185"/>
      <c r="C156" s="400" t="s">
        <v>174</v>
      </c>
      <c r="D156" s="401" t="s">
        <v>5582</v>
      </c>
      <c r="E156" s="1054">
        <f>IFERROR(VLOOKUP(C156,'Consolidated Master Sheet'!B:D,3,0),"")</f>
        <v>31.680000000000003</v>
      </c>
      <c r="F156" s="402">
        <f t="shared" si="8"/>
        <v>0</v>
      </c>
      <c r="G156" s="1020">
        <f t="shared" si="9"/>
        <v>0</v>
      </c>
      <c r="H156" s="403">
        <f>IFERROR(VLOOKUP(C156,'Consolidated Master Sheet'!B:H,6,0),"")</f>
        <v>5</v>
      </c>
      <c r="I156" s="403">
        <f>IFERROR(VLOOKUP(C156,'Consolidated Master Sheet'!B:H,7,0),"")</f>
        <v>200</v>
      </c>
      <c r="J156" s="52"/>
      <c r="K156" s="1102">
        <f>IFERROR(G156*J156,0)</f>
        <v>0</v>
      </c>
    </row>
    <row r="157" spans="1:14">
      <c r="A157" s="157" t="str">
        <f>IF(J157&gt;0,COUNT($J$4:J157)+MAX('MI Fittings'!A:A,'CS Press Fittings'!A:A,'Steel Nipples'!A:A,'Steel Cut Lengths'!A:A,'Pipe Hangers'!A:A,'Brass Nipples '!A:A),"")</f>
        <v/>
      </c>
      <c r="B157" s="185"/>
      <c r="C157" s="235" t="s">
        <v>175</v>
      </c>
      <c r="D157" s="194" t="s">
        <v>5583</v>
      </c>
      <c r="E157" s="1018">
        <f>IFERROR(VLOOKUP(C157,'Consolidated Master Sheet'!B:D,3,0),"")</f>
        <v>31.680000000000003</v>
      </c>
      <c r="F157" s="153">
        <f t="shared" si="8"/>
        <v>0</v>
      </c>
      <c r="G157" s="1020">
        <f t="shared" si="9"/>
        <v>0</v>
      </c>
      <c r="H157" s="237">
        <f>IFERROR(VLOOKUP(C157,'Consolidated Master Sheet'!B:H,6,0),"")</f>
        <v>5</v>
      </c>
      <c r="I157" s="237">
        <f>IFERROR(VLOOKUP(C157,'Consolidated Master Sheet'!B:H,7,0),"")</f>
        <v>200</v>
      </c>
      <c r="J157" s="29"/>
      <c r="K157" s="1102">
        <f>IFERROR(G157*J157,0)</f>
        <v>0</v>
      </c>
    </row>
    <row r="158" spans="1:14">
      <c r="A158" s="157" t="str">
        <f>IF(J158&gt;0,COUNT($J$4:J158)+MAX('MI Fittings'!A:A,'CS Press Fittings'!A:A,'Steel Nipples'!A:A,'Steel Cut Lengths'!A:A,'Pipe Hangers'!A:A,'Brass Nipples '!A:A),"")</f>
        <v/>
      </c>
      <c r="B158" s="244"/>
      <c r="C158" s="252"/>
      <c r="D158" s="199"/>
      <c r="E158" s="1147" t="str">
        <f>IFERROR(VLOOKUP(C158,'Consolidated Master Sheet'!B:D,3,0),"")</f>
        <v/>
      </c>
      <c r="F158" s="1456">
        <f t="shared" si="8"/>
        <v>0</v>
      </c>
      <c r="G158" s="1708">
        <f t="shared" si="9"/>
        <v>0</v>
      </c>
      <c r="H158" s="254" t="str">
        <f>IFERROR(VLOOKUP(C158,'Consolidated Master Sheet'!B:H,6,0),"")</f>
        <v/>
      </c>
      <c r="I158" s="254" t="str">
        <f>IFERROR(VLOOKUP(C158,'Consolidated Master Sheet'!B:H,7,0),"")</f>
        <v/>
      </c>
      <c r="J158" s="30"/>
      <c r="K158" s="1107"/>
    </row>
    <row r="159" spans="1:14">
      <c r="A159" s="157" t="str">
        <f>IF(J159&gt;0,COUNT($J$4:J159)+MAX('MI Fittings'!A:A,'CS Press Fittings'!A:A,'Steel Nipples'!A:A,'Steel Cut Lengths'!A:A,'Pipe Hangers'!A:A,'Brass Nipples '!A:A),"")</f>
        <v/>
      </c>
      <c r="B159" s="185"/>
      <c r="C159" s="400" t="s">
        <v>176</v>
      </c>
      <c r="D159" s="401" t="s">
        <v>5584</v>
      </c>
      <c r="E159" s="1054">
        <f>IFERROR(VLOOKUP(C159,'Consolidated Master Sheet'!B:D,3,0),"")</f>
        <v>55.53</v>
      </c>
      <c r="F159" s="402">
        <f t="shared" si="8"/>
        <v>0</v>
      </c>
      <c r="G159" s="1020">
        <f t="shared" si="9"/>
        <v>0</v>
      </c>
      <c r="H159" s="403">
        <f>IFERROR(VLOOKUP(C159,'Consolidated Master Sheet'!B:H,6,0),"")</f>
        <v>1</v>
      </c>
      <c r="I159" s="403">
        <f>IFERROR(VLOOKUP(C159,'Consolidated Master Sheet'!B:H,7,0),"")</f>
        <v>25</v>
      </c>
      <c r="J159" s="52"/>
      <c r="K159" s="1102">
        <f>IFERROR(G159*J159,0)</f>
        <v>0</v>
      </c>
    </row>
    <row r="160" spans="1:14">
      <c r="A160" s="157" t="str">
        <f>IF(J160&gt;0,COUNT($J$4:J160)+MAX('MI Fittings'!A:A,'CS Press Fittings'!A:A,'Steel Nipples'!A:A,'Steel Cut Lengths'!A:A,'Pipe Hangers'!A:A,'Brass Nipples '!A:A),"")</f>
        <v/>
      </c>
      <c r="B160" s="185"/>
      <c r="C160" s="400" t="s">
        <v>177</v>
      </c>
      <c r="D160" s="401" t="s">
        <v>5585</v>
      </c>
      <c r="E160" s="1054">
        <f>IFERROR(VLOOKUP(C160,'Consolidated Master Sheet'!B:D,3,0),"")</f>
        <v>55.53</v>
      </c>
      <c r="F160" s="402">
        <f t="shared" si="8"/>
        <v>0</v>
      </c>
      <c r="G160" s="1020">
        <f t="shared" si="9"/>
        <v>0</v>
      </c>
      <c r="H160" s="403">
        <f>IFERROR(VLOOKUP(C160,'Consolidated Master Sheet'!B:H,6,0),"")</f>
        <v>5</v>
      </c>
      <c r="I160" s="403">
        <f>IFERROR(VLOOKUP(C160,'Consolidated Master Sheet'!B:H,7,0),"")</f>
        <v>100</v>
      </c>
      <c r="J160" s="52"/>
      <c r="K160" s="1102">
        <f>IFERROR(G160*J160,0)</f>
        <v>0</v>
      </c>
    </row>
    <row r="161" spans="1:11">
      <c r="A161" s="157" t="str">
        <f>IF(J161&gt;0,COUNT($J$4:J161)+MAX('MI Fittings'!A:A,'CS Press Fittings'!A:A,'Steel Nipples'!A:A,'Steel Cut Lengths'!A:A,'Pipe Hangers'!A:A,'Brass Nipples '!A:A),"")</f>
        <v/>
      </c>
      <c r="B161" s="185"/>
      <c r="C161" s="235" t="s">
        <v>178</v>
      </c>
      <c r="D161" s="194" t="s">
        <v>5586</v>
      </c>
      <c r="E161" s="1018">
        <f>IFERROR(VLOOKUP(C161,'Consolidated Master Sheet'!B:D,3,0),"")</f>
        <v>55.53</v>
      </c>
      <c r="F161" s="153">
        <f t="shared" si="8"/>
        <v>0</v>
      </c>
      <c r="G161" s="1020">
        <f t="shared" si="9"/>
        <v>0</v>
      </c>
      <c r="H161" s="237">
        <f>IFERROR(VLOOKUP(C161,'Consolidated Master Sheet'!B:H,6,0),"")</f>
        <v>5</v>
      </c>
      <c r="I161" s="237">
        <f>IFERROR(VLOOKUP(C161,'Consolidated Master Sheet'!B:H,7,0),"")</f>
        <v>100</v>
      </c>
      <c r="J161" s="29"/>
      <c r="K161" s="1102">
        <f>IFERROR(G161*J161,0)</f>
        <v>0</v>
      </c>
    </row>
    <row r="162" spans="1:11">
      <c r="A162" s="157" t="str">
        <f>IF(J162&gt;0,COUNT($J$4:J162)+MAX('MI Fittings'!A:A,'CS Press Fittings'!A:A,'Steel Nipples'!A:A,'Steel Cut Lengths'!A:A,'Pipe Hangers'!A:A,'Brass Nipples '!A:A),"")</f>
        <v/>
      </c>
      <c r="B162" s="244"/>
      <c r="C162" s="252"/>
      <c r="D162" s="199"/>
      <c r="E162" s="1147" t="str">
        <f>IFERROR(VLOOKUP(C162,'Consolidated Master Sheet'!B:D,3,0),"")</f>
        <v/>
      </c>
      <c r="F162" s="1456">
        <f t="shared" si="8"/>
        <v>0</v>
      </c>
      <c r="G162" s="1708">
        <f t="shared" si="9"/>
        <v>0</v>
      </c>
      <c r="H162" s="254" t="str">
        <f>IFERROR(VLOOKUP(C162,'Consolidated Master Sheet'!B:H,6,0),"")</f>
        <v/>
      </c>
      <c r="I162" s="254" t="str">
        <f>IFERROR(VLOOKUP(C162,'Consolidated Master Sheet'!B:H,7,0),"")</f>
        <v/>
      </c>
      <c r="J162" s="30"/>
      <c r="K162" s="1107"/>
    </row>
    <row r="163" spans="1:11">
      <c r="A163" s="157" t="str">
        <f>IF(J163&gt;0,COUNT($J$4:J163)+MAX('MI Fittings'!A:A,'CS Press Fittings'!A:A,'Steel Nipples'!A:A,'Steel Cut Lengths'!A:A,'Pipe Hangers'!A:A,'Brass Nipples '!A:A),"")</f>
        <v/>
      </c>
      <c r="B163" s="185"/>
      <c r="C163" s="228" t="s">
        <v>179</v>
      </c>
      <c r="D163" s="187" t="s">
        <v>5587</v>
      </c>
      <c r="E163" s="1020">
        <f>IFERROR(VLOOKUP(C163,'Consolidated Master Sheet'!B:D,3,0),"")</f>
        <v>86.72</v>
      </c>
      <c r="F163" s="151">
        <f t="shared" si="8"/>
        <v>0</v>
      </c>
      <c r="G163" s="1020">
        <f t="shared" si="9"/>
        <v>0</v>
      </c>
      <c r="H163" s="230">
        <f>IFERROR(VLOOKUP(C163,'Consolidated Master Sheet'!B:H,6,0),"")</f>
        <v>5</v>
      </c>
      <c r="I163" s="230">
        <f>IFERROR(VLOOKUP(C163,'Consolidated Master Sheet'!B:H,7,0),"")</f>
        <v>60</v>
      </c>
      <c r="J163" s="27"/>
      <c r="K163" s="1102">
        <f>IFERROR(G163*J163,0)</f>
        <v>0</v>
      </c>
    </row>
    <row r="164" spans="1:11">
      <c r="A164" s="157" t="str">
        <f>IF(J164&gt;0,COUNT($J$4:J164)+MAX('MI Fittings'!A:A,'CS Press Fittings'!A:A,'Steel Nipples'!A:A,'Steel Cut Lengths'!A:A,'Pipe Hangers'!A:A,'Brass Nipples '!A:A),"")</f>
        <v/>
      </c>
      <c r="B164" s="185"/>
      <c r="C164" s="400" t="s">
        <v>180</v>
      </c>
      <c r="D164" s="401" t="s">
        <v>5588</v>
      </c>
      <c r="E164" s="1054">
        <f>IFERROR(VLOOKUP(C164,'Consolidated Master Sheet'!B:D,3,0),"")</f>
        <v>86.72</v>
      </c>
      <c r="F164" s="402">
        <f t="shared" si="8"/>
        <v>0</v>
      </c>
      <c r="G164" s="1020">
        <f t="shared" si="9"/>
        <v>0</v>
      </c>
      <c r="H164" s="403">
        <f>IFERROR(VLOOKUP(C164,'Consolidated Master Sheet'!B:H,6,0),"")</f>
        <v>5</v>
      </c>
      <c r="I164" s="403">
        <f>IFERROR(VLOOKUP(C164,'Consolidated Master Sheet'!B:H,7,0),"")</f>
        <v>70</v>
      </c>
      <c r="J164" s="52"/>
      <c r="K164" s="1102">
        <f>IFERROR(G164*J164,0)</f>
        <v>0</v>
      </c>
    </row>
    <row r="165" spans="1:11">
      <c r="A165" s="157" t="str">
        <f>IF(J165&gt;0,COUNT($J$4:J165)+MAX('MI Fittings'!A:A,'CS Press Fittings'!A:A,'Steel Nipples'!A:A,'Steel Cut Lengths'!A:A,'Pipe Hangers'!A:A,'Brass Nipples '!A:A),"")</f>
        <v/>
      </c>
      <c r="B165" s="185"/>
      <c r="C165" s="235" t="s">
        <v>181</v>
      </c>
      <c r="D165" s="194" t="s">
        <v>5589</v>
      </c>
      <c r="E165" s="1018">
        <f>IFERROR(VLOOKUP(C165,'Consolidated Master Sheet'!B:D,3,0),"")</f>
        <v>86.72</v>
      </c>
      <c r="F165" s="153">
        <f t="shared" si="8"/>
        <v>0</v>
      </c>
      <c r="G165" s="1020">
        <f t="shared" si="9"/>
        <v>0</v>
      </c>
      <c r="H165" s="237">
        <f>IFERROR(VLOOKUP(C165,'Consolidated Master Sheet'!B:H,6,0),"")</f>
        <v>5</v>
      </c>
      <c r="I165" s="237">
        <f>IFERROR(VLOOKUP(C165,'Consolidated Master Sheet'!B:H,7,0),"")</f>
        <v>60</v>
      </c>
      <c r="J165" s="29"/>
      <c r="K165" s="1102">
        <f>IFERROR(G165*J165,0)</f>
        <v>0</v>
      </c>
    </row>
    <row r="166" spans="1:11">
      <c r="A166" s="157" t="str">
        <f>IF(J166&gt;0,COUNT($J$4:J166)+MAX('MI Fittings'!A:A,'CS Press Fittings'!A:A,'Steel Nipples'!A:A,'Steel Cut Lengths'!A:A,'Pipe Hangers'!A:A,'Brass Nipples '!A:A),"")</f>
        <v/>
      </c>
      <c r="B166" s="244"/>
      <c r="C166" s="252"/>
      <c r="D166" s="199"/>
      <c r="E166" s="1147" t="str">
        <f>IFERROR(VLOOKUP(C166,'Consolidated Master Sheet'!B:D,3,0),"")</f>
        <v/>
      </c>
      <c r="F166" s="1456">
        <f t="shared" si="8"/>
        <v>0</v>
      </c>
      <c r="G166" s="1708">
        <f t="shared" si="9"/>
        <v>0</v>
      </c>
      <c r="H166" s="254" t="str">
        <f>IFERROR(VLOOKUP(C166,'Consolidated Master Sheet'!B:H,6,0),"")</f>
        <v/>
      </c>
      <c r="I166" s="254" t="str">
        <f>IFERROR(VLOOKUP(C166,'Consolidated Master Sheet'!B:H,7,0),"")</f>
        <v/>
      </c>
      <c r="J166" s="30"/>
      <c r="K166" s="1107"/>
    </row>
    <row r="167" spans="1:11">
      <c r="A167" s="157" t="str">
        <f>IF(J167&gt;0,COUNT($J$4:J167)+MAX('MI Fittings'!A:A,'CS Press Fittings'!A:A,'Steel Nipples'!A:A,'Steel Cut Lengths'!A:A,'Pipe Hangers'!A:A,'Brass Nipples '!A:A),"")</f>
        <v/>
      </c>
      <c r="B167" s="185"/>
      <c r="C167" s="228" t="s">
        <v>182</v>
      </c>
      <c r="D167" s="187" t="s">
        <v>5590</v>
      </c>
      <c r="E167" s="1020">
        <f>IFERROR(VLOOKUP(C167,'Consolidated Master Sheet'!B:D,3,0),"")</f>
        <v>109.51</v>
      </c>
      <c r="F167" s="151">
        <f t="shared" si="8"/>
        <v>0</v>
      </c>
      <c r="G167" s="1020">
        <f t="shared" si="9"/>
        <v>0</v>
      </c>
      <c r="H167" s="230">
        <f>IFERROR(VLOOKUP(C167,'Consolidated Master Sheet'!B:H,6,0),"")</f>
        <v>5</v>
      </c>
      <c r="I167" s="230">
        <f>IFERROR(VLOOKUP(C167,'Consolidated Master Sheet'!B:H,7,0),"")</f>
        <v>60</v>
      </c>
      <c r="J167" s="27"/>
      <c r="K167" s="1102">
        <f>IFERROR(G167*J167,0)</f>
        <v>0</v>
      </c>
    </row>
    <row r="168" spans="1:11">
      <c r="A168" s="157" t="str">
        <f>IF(J168&gt;0,COUNT($J$4:J168)+MAX('MI Fittings'!A:A,'CS Press Fittings'!A:A,'Steel Nipples'!A:A,'Steel Cut Lengths'!A:A,'Pipe Hangers'!A:A,'Brass Nipples '!A:A),"")</f>
        <v/>
      </c>
      <c r="B168" s="185"/>
      <c r="C168" s="400" t="s">
        <v>183</v>
      </c>
      <c r="D168" s="401" t="s">
        <v>5591</v>
      </c>
      <c r="E168" s="1054">
        <f>IFERROR(VLOOKUP(C168,'Consolidated Master Sheet'!B:D,3,0),"")</f>
        <v>109.51</v>
      </c>
      <c r="F168" s="402">
        <f t="shared" si="8"/>
        <v>0</v>
      </c>
      <c r="G168" s="1020">
        <f t="shared" si="9"/>
        <v>0</v>
      </c>
      <c r="H168" s="403">
        <f>IFERROR(VLOOKUP(C168,'Consolidated Master Sheet'!B:H,6,0),"")</f>
        <v>5</v>
      </c>
      <c r="I168" s="403">
        <f>IFERROR(VLOOKUP(C168,'Consolidated Master Sheet'!B:H,7,0),"")</f>
        <v>50</v>
      </c>
      <c r="J168" s="52"/>
      <c r="K168" s="1102">
        <f>IFERROR(G168*J168,0)</f>
        <v>0</v>
      </c>
    </row>
    <row r="169" spans="1:11">
      <c r="A169" s="157" t="str">
        <f>IF(J169&gt;0,COUNT($J$4:J169)+MAX('MI Fittings'!A:A,'CS Press Fittings'!A:A,'Steel Nipples'!A:A,'Steel Cut Lengths'!A:A,'Pipe Hangers'!A:A,'Brass Nipples '!A:A),"")</f>
        <v/>
      </c>
      <c r="B169" s="185"/>
      <c r="C169" s="400" t="s">
        <v>184</v>
      </c>
      <c r="D169" s="401" t="s">
        <v>5592</v>
      </c>
      <c r="E169" s="1054">
        <f>IFERROR(VLOOKUP(C169,'Consolidated Master Sheet'!B:D,3,0),"")</f>
        <v>109.51</v>
      </c>
      <c r="F169" s="402">
        <f t="shared" si="8"/>
        <v>0</v>
      </c>
      <c r="G169" s="1020">
        <f t="shared" si="9"/>
        <v>0</v>
      </c>
      <c r="H169" s="403">
        <f>IFERROR(VLOOKUP(C169,'Consolidated Master Sheet'!B:H,6,0),"")</f>
        <v>5</v>
      </c>
      <c r="I169" s="403">
        <f>IFERROR(VLOOKUP(C169,'Consolidated Master Sheet'!B:H,7,0),"")</f>
        <v>50</v>
      </c>
      <c r="J169" s="52"/>
      <c r="K169" s="1102">
        <f>IFERROR(G169*J169,0)</f>
        <v>0</v>
      </c>
    </row>
    <row r="170" spans="1:11">
      <c r="A170" s="157" t="str">
        <f>IF(J170&gt;0,COUNT($J$4:J170)+MAX('MI Fittings'!A:A,'CS Press Fittings'!A:A,'Steel Nipples'!A:A,'Steel Cut Lengths'!A:A,'Pipe Hangers'!A:A,'Brass Nipples '!A:A),"")</f>
        <v/>
      </c>
      <c r="B170" s="185"/>
      <c r="C170" s="235" t="s">
        <v>185</v>
      </c>
      <c r="D170" s="194" t="s">
        <v>5593</v>
      </c>
      <c r="E170" s="1018">
        <f>IFERROR(VLOOKUP(C170,'Consolidated Master Sheet'!B:D,3,0),"")</f>
        <v>109.51</v>
      </c>
      <c r="F170" s="153">
        <f t="shared" si="8"/>
        <v>0</v>
      </c>
      <c r="G170" s="1020">
        <f t="shared" si="9"/>
        <v>0</v>
      </c>
      <c r="H170" s="237">
        <f>IFERROR(VLOOKUP(C170,'Consolidated Master Sheet'!B:H,6,0),"")</f>
        <v>5</v>
      </c>
      <c r="I170" s="237">
        <f>IFERROR(VLOOKUP(C170,'Consolidated Master Sheet'!B:H,7,0),"")</f>
        <v>50</v>
      </c>
      <c r="J170" s="29"/>
      <c r="K170" s="1102">
        <f>IFERROR(G170*J170,0)</f>
        <v>0</v>
      </c>
    </row>
    <row r="171" spans="1:11">
      <c r="A171" s="157" t="str">
        <f>IF(J171&gt;0,COUNT($J$4:J171)+MAX('MI Fittings'!A:A,'CS Press Fittings'!A:A,'Steel Nipples'!A:A,'Steel Cut Lengths'!A:A,'Pipe Hangers'!A:A,'Brass Nipples '!A:A),"")</f>
        <v/>
      </c>
      <c r="B171" s="244"/>
      <c r="C171" s="252"/>
      <c r="D171" s="199"/>
      <c r="E171" s="1147" t="str">
        <f>IFERROR(VLOOKUP(C171,'Consolidated Master Sheet'!B:D,3,0),"")</f>
        <v/>
      </c>
      <c r="F171" s="1456">
        <f t="shared" si="8"/>
        <v>0</v>
      </c>
      <c r="G171" s="1708">
        <f t="shared" si="9"/>
        <v>0</v>
      </c>
      <c r="H171" s="254" t="str">
        <f>IFERROR(VLOOKUP(C171,'Consolidated Master Sheet'!B:H,6,0),"")</f>
        <v/>
      </c>
      <c r="I171" s="254" t="str">
        <f>IFERROR(VLOOKUP(C171,'Consolidated Master Sheet'!B:H,7,0),"")</f>
        <v/>
      </c>
      <c r="J171" s="30"/>
      <c r="K171" s="1107"/>
    </row>
    <row r="172" spans="1:11">
      <c r="A172" s="157" t="str">
        <f>IF(J172&gt;0,COUNT($J$4:J172)+MAX('MI Fittings'!A:A,'CS Press Fittings'!A:A,'Steel Nipples'!A:A,'Steel Cut Lengths'!A:A,'Pipe Hangers'!A:A,'Brass Nipples '!A:A),"")</f>
        <v/>
      </c>
      <c r="B172" s="185"/>
      <c r="C172" s="426" t="s">
        <v>186</v>
      </c>
      <c r="D172" s="401" t="s">
        <v>5594</v>
      </c>
      <c r="E172" s="1054">
        <f>IFERROR(VLOOKUP(C172,'Consolidated Master Sheet'!B:D,3,0),"")</f>
        <v>202.01999999999998</v>
      </c>
      <c r="F172" s="402">
        <f t="shared" si="8"/>
        <v>0</v>
      </c>
      <c r="G172" s="1020">
        <f t="shared" si="9"/>
        <v>0</v>
      </c>
      <c r="H172" s="403">
        <f>IFERROR(VLOOKUP(C172,'Consolidated Master Sheet'!B:H,6,0),"")</f>
        <v>5</v>
      </c>
      <c r="I172" s="403">
        <f>IFERROR(VLOOKUP(C172,'Consolidated Master Sheet'!B:H,7,0),"")</f>
        <v>50</v>
      </c>
      <c r="J172" s="52"/>
      <c r="K172" s="1102">
        <f>IFERROR(G172*J172,0)</f>
        <v>0</v>
      </c>
    </row>
    <row r="173" spans="1:11">
      <c r="A173" s="157" t="str">
        <f>IF(J173&gt;0,COUNT($J$4:J173)+MAX('MI Fittings'!A:A,'CS Press Fittings'!A:A,'Steel Nipples'!A:A,'Steel Cut Lengths'!A:A,'Pipe Hangers'!A:A,'Brass Nipples '!A:A),"")</f>
        <v/>
      </c>
      <c r="B173" s="185"/>
      <c r="C173" s="400" t="s">
        <v>187</v>
      </c>
      <c r="D173" s="401" t="s">
        <v>5595</v>
      </c>
      <c r="E173" s="1054">
        <f>IFERROR(VLOOKUP(C173,'Consolidated Master Sheet'!B:D,3,0),"")</f>
        <v>202.01999999999998</v>
      </c>
      <c r="F173" s="402">
        <f t="shared" si="8"/>
        <v>0</v>
      </c>
      <c r="G173" s="1020">
        <f t="shared" si="9"/>
        <v>0</v>
      </c>
      <c r="H173" s="403">
        <f>IFERROR(VLOOKUP(C173,'Consolidated Master Sheet'!B:H,6,0),"")</f>
        <v>5</v>
      </c>
      <c r="I173" s="403">
        <f>IFERROR(VLOOKUP(C173,'Consolidated Master Sheet'!B:H,7,0),"")</f>
        <v>35</v>
      </c>
      <c r="J173" s="52"/>
      <c r="K173" s="1102">
        <f>IFERROR(G173*J173,0)</f>
        <v>0</v>
      </c>
    </row>
    <row r="174" spans="1:11">
      <c r="A174" s="157" t="str">
        <f>IF(J174&gt;0,COUNT($J$4:J174)+MAX('MI Fittings'!A:A,'CS Press Fittings'!A:A,'Steel Nipples'!A:A,'Steel Cut Lengths'!A:A,'Pipe Hangers'!A:A,'Brass Nipples '!A:A),"")</f>
        <v/>
      </c>
      <c r="B174" s="185"/>
      <c r="C174" s="400" t="s">
        <v>188</v>
      </c>
      <c r="D174" s="401" t="s">
        <v>5596</v>
      </c>
      <c r="E174" s="1054">
        <f>IFERROR(VLOOKUP(C174,'Consolidated Master Sheet'!B:D,3,0),"")</f>
        <v>202.01999999999998</v>
      </c>
      <c r="F174" s="402">
        <f t="shared" si="8"/>
        <v>0</v>
      </c>
      <c r="G174" s="1020">
        <f t="shared" si="9"/>
        <v>0</v>
      </c>
      <c r="H174" s="403">
        <f>IFERROR(VLOOKUP(C174,'Consolidated Master Sheet'!B:H,6,0),"")</f>
        <v>5</v>
      </c>
      <c r="I174" s="403">
        <f>IFERROR(VLOOKUP(C174,'Consolidated Master Sheet'!B:H,7,0),"")</f>
        <v>30</v>
      </c>
      <c r="J174" s="52"/>
      <c r="K174" s="1102">
        <f>IFERROR(G174*J174,0)</f>
        <v>0</v>
      </c>
    </row>
    <row r="175" spans="1:11">
      <c r="A175" s="157" t="str">
        <f>IF(J175&gt;0,COUNT($J$4:J175)+MAX('MI Fittings'!A:A,'CS Press Fittings'!A:A,'Steel Nipples'!A:A,'Steel Cut Lengths'!A:A,'Pipe Hangers'!A:A,'Brass Nipples '!A:A),"")</f>
        <v/>
      </c>
      <c r="B175" s="185"/>
      <c r="C175" s="235" t="s">
        <v>189</v>
      </c>
      <c r="D175" s="194" t="s">
        <v>5597</v>
      </c>
      <c r="E175" s="1018">
        <f>IFERROR(VLOOKUP(C175,'Consolidated Master Sheet'!B:D,3,0),"")</f>
        <v>202.01999999999998</v>
      </c>
      <c r="F175" s="153">
        <f t="shared" si="8"/>
        <v>0</v>
      </c>
      <c r="G175" s="1020">
        <f t="shared" si="9"/>
        <v>0</v>
      </c>
      <c r="H175" s="237">
        <f>IFERROR(VLOOKUP(C175,'Consolidated Master Sheet'!B:H,6,0),"")</f>
        <v>5</v>
      </c>
      <c r="I175" s="237">
        <f>IFERROR(VLOOKUP(C175,'Consolidated Master Sheet'!B:H,7,0),"")</f>
        <v>30</v>
      </c>
      <c r="J175" s="29"/>
      <c r="K175" s="1102">
        <f>IFERROR(G175*J175,0)</f>
        <v>0</v>
      </c>
    </row>
    <row r="176" spans="1:11">
      <c r="A176" s="157" t="str">
        <f>IF(J176&gt;0,COUNT($J$4:J176)+MAX('MI Fittings'!A:A,'CS Press Fittings'!A:A,'Steel Nipples'!A:A,'Steel Cut Lengths'!A:A,'Pipe Hangers'!A:A,'Brass Nipples '!A:A),"")</f>
        <v/>
      </c>
      <c r="B176" s="244"/>
      <c r="C176" s="252"/>
      <c r="D176" s="199"/>
      <c r="E176" s="1147" t="str">
        <f>IFERROR(VLOOKUP(C176,'Consolidated Master Sheet'!B:D,3,0),"")</f>
        <v/>
      </c>
      <c r="F176" s="1456">
        <f t="shared" si="8"/>
        <v>0</v>
      </c>
      <c r="G176" s="1708">
        <f t="shared" si="9"/>
        <v>0</v>
      </c>
      <c r="H176" s="254" t="str">
        <f>IFERROR(VLOOKUP(C176,'Consolidated Master Sheet'!B:H,6,0),"")</f>
        <v/>
      </c>
      <c r="I176" s="254" t="str">
        <f>IFERROR(VLOOKUP(C176,'Consolidated Master Sheet'!B:H,7,0),"")</f>
        <v/>
      </c>
      <c r="J176" s="30"/>
      <c r="K176" s="1107"/>
    </row>
    <row r="177" spans="1:14">
      <c r="A177" s="157" t="str">
        <f>IF(J177&gt;0,COUNT($J$4:J177)+MAX('MI Fittings'!A:A,'CS Press Fittings'!A:A,'Steel Nipples'!A:A,'Steel Cut Lengths'!A:A,'Pipe Hangers'!A:A,'Brass Nipples '!A:A),"")</f>
        <v/>
      </c>
      <c r="B177" s="185"/>
      <c r="C177" s="266" t="s">
        <v>190</v>
      </c>
      <c r="D177" s="194" t="s">
        <v>5598</v>
      </c>
      <c r="E177" s="1152">
        <f>IFERROR(VLOOKUP(C177,'Consolidated Master Sheet'!B:D,3,0),"")</f>
        <v>342.25</v>
      </c>
      <c r="F177" s="153">
        <f t="shared" si="8"/>
        <v>0</v>
      </c>
      <c r="G177" s="1028">
        <f t="shared" si="9"/>
        <v>0</v>
      </c>
      <c r="H177" s="237">
        <f>IFERROR(VLOOKUP(C177,'Consolidated Master Sheet'!B:H,6,0),"")</f>
        <v>5</v>
      </c>
      <c r="I177" s="237">
        <f>IFERROR(VLOOKUP(C177,'Consolidated Master Sheet'!B:H,7,0),"")</f>
        <v>15</v>
      </c>
      <c r="J177" s="29"/>
      <c r="K177" s="1103">
        <f>IFERROR(G177*J177,0)</f>
        <v>0</v>
      </c>
    </row>
    <row r="178" spans="1:14">
      <c r="A178" s="157" t="str">
        <f>IF(J178&gt;0,COUNT($J$4:J178)+MAX('MI Fittings'!A:A,'CS Press Fittings'!A:A,'Steel Nipples'!A:A,'Steel Cut Lengths'!A:A,'Pipe Hangers'!A:A,'Brass Nipples '!A:A),"")</f>
        <v/>
      </c>
      <c r="B178" s="354"/>
      <c r="C178" s="404"/>
      <c r="D178" s="405" t="s">
        <v>191</v>
      </c>
      <c r="E178" s="1056" t="str">
        <f>IFERROR(VLOOKUP(C178,'Consolidated Master Sheet'!B:D,3,0),"")</f>
        <v/>
      </c>
      <c r="F178" s="1459">
        <f t="shared" si="8"/>
        <v>0</v>
      </c>
      <c r="G178" s="1710">
        <f t="shared" si="9"/>
        <v>0</v>
      </c>
      <c r="H178" s="315" t="str">
        <f>IFERROR(VLOOKUP(C178,'Consolidated Master Sheet'!B:H,6,0),"")</f>
        <v/>
      </c>
      <c r="I178" s="315" t="str">
        <f>IFERROR(VLOOKUP(C178,'Consolidated Master Sheet'!B:H,7,0),"")</f>
        <v/>
      </c>
      <c r="J178" s="112"/>
      <c r="K178" s="1121"/>
    </row>
    <row r="179" spans="1:14">
      <c r="A179" s="157" t="str">
        <f>IF(J179&gt;0,COUNT($J$4:J179)+MAX('MI Fittings'!A:A,'CS Press Fittings'!A:A,'Steel Nipples'!A:A,'Steel Cut Lengths'!A:A,'Pipe Hangers'!A:A,'Brass Nipples '!A:A),"")</f>
        <v/>
      </c>
      <c r="B179" s="185"/>
      <c r="C179" s="228" t="s">
        <v>192</v>
      </c>
      <c r="D179" s="187" t="s">
        <v>5062</v>
      </c>
      <c r="E179" s="1020">
        <f>IFERROR(VLOOKUP(C179,'Consolidated Master Sheet'!B:D,3,0),"")</f>
        <v>21.5</v>
      </c>
      <c r="F179" s="151">
        <f t="shared" si="8"/>
        <v>0</v>
      </c>
      <c r="G179" s="1020">
        <f t="shared" si="9"/>
        <v>0</v>
      </c>
      <c r="H179" s="230">
        <f>IFERROR(VLOOKUP(C179,'Consolidated Master Sheet'!B:H,6,0),"")</f>
        <v>5</v>
      </c>
      <c r="I179" s="230">
        <f>IFERROR(VLOOKUP(C179,'Consolidated Master Sheet'!B:H,7,0),"")</f>
        <v>600</v>
      </c>
      <c r="J179" s="27"/>
      <c r="K179" s="1102">
        <f t="shared" ref="K179:K189" si="11">IFERROR(G179*J179,0)</f>
        <v>0</v>
      </c>
    </row>
    <row r="180" spans="1:14">
      <c r="A180" s="157" t="str">
        <f>IF(J180&gt;0,COUNT($J$4:J180)+MAX('MI Fittings'!A:A,'CS Press Fittings'!A:A,'Steel Nipples'!A:A,'Steel Cut Lengths'!A:A,'Pipe Hangers'!A:A,'Brass Nipples '!A:A),"")</f>
        <v/>
      </c>
      <c r="B180" s="185"/>
      <c r="C180" s="400" t="s">
        <v>193</v>
      </c>
      <c r="D180" s="401" t="s">
        <v>194</v>
      </c>
      <c r="E180" s="1054">
        <f>IFERROR(VLOOKUP(C180,'Consolidated Master Sheet'!B:D,3,0),"")</f>
        <v>21.5</v>
      </c>
      <c r="F180" s="402">
        <f t="shared" si="8"/>
        <v>0</v>
      </c>
      <c r="G180" s="1020">
        <f t="shared" si="9"/>
        <v>0</v>
      </c>
      <c r="H180" s="403">
        <f>IFERROR(VLOOKUP(C180,'Consolidated Master Sheet'!B:H,6,0),"")</f>
        <v>5</v>
      </c>
      <c r="I180" s="403">
        <f>IFERROR(VLOOKUP(C180,'Consolidated Master Sheet'!B:H,7,0),"")</f>
        <v>600</v>
      </c>
      <c r="J180" s="52"/>
      <c r="K180" s="1102">
        <f t="shared" si="11"/>
        <v>0</v>
      </c>
    </row>
    <row r="181" spans="1:14">
      <c r="A181" s="157" t="str">
        <f>IF(J181&gt;0,COUNT($J$4:J181)+MAX('MI Fittings'!A:A,'CS Press Fittings'!A:A,'Steel Nipples'!A:A,'Steel Cut Lengths'!A:A,'Pipe Hangers'!A:A,'Brass Nipples '!A:A),"")</f>
        <v/>
      </c>
      <c r="B181" s="185"/>
      <c r="C181" s="400" t="s">
        <v>195</v>
      </c>
      <c r="D181" s="401" t="s">
        <v>196</v>
      </c>
      <c r="E181" s="1054">
        <f>IFERROR(VLOOKUP(C181,'Consolidated Master Sheet'!B:D,3,0),"")</f>
        <v>21.5</v>
      </c>
      <c r="F181" s="402">
        <f t="shared" si="8"/>
        <v>0</v>
      </c>
      <c r="G181" s="1020">
        <f t="shared" si="9"/>
        <v>0</v>
      </c>
      <c r="H181" s="403">
        <f>IFERROR(VLOOKUP(C181,'Consolidated Master Sheet'!B:H,6,0),"")</f>
        <v>5</v>
      </c>
      <c r="I181" s="403">
        <f>IFERROR(VLOOKUP(C181,'Consolidated Master Sheet'!B:H,7,0),"")</f>
        <v>300</v>
      </c>
      <c r="J181" s="52"/>
      <c r="K181" s="1102">
        <f t="shared" si="11"/>
        <v>0</v>
      </c>
    </row>
    <row r="182" spans="1:14">
      <c r="A182" s="157" t="str">
        <f>IF(J182&gt;0,COUNT($J$4:J182)+MAX('MI Fittings'!A:A,'CS Press Fittings'!A:A,'Steel Nipples'!A:A,'Steel Cut Lengths'!A:A,'Pipe Hangers'!A:A,'Brass Nipples '!A:A),"")</f>
        <v/>
      </c>
      <c r="B182" s="185"/>
      <c r="C182" s="400" t="s">
        <v>197</v>
      </c>
      <c r="D182" s="401" t="s">
        <v>198</v>
      </c>
      <c r="E182" s="1054">
        <f>IFERROR(VLOOKUP(C182,'Consolidated Master Sheet'!B:D,3,0),"")</f>
        <v>26.720000000000002</v>
      </c>
      <c r="F182" s="402">
        <f t="shared" si="8"/>
        <v>0</v>
      </c>
      <c r="G182" s="1020">
        <f t="shared" si="9"/>
        <v>0</v>
      </c>
      <c r="H182" s="403">
        <f>IFERROR(VLOOKUP(C182,'Consolidated Master Sheet'!B:H,6,0),"")</f>
        <v>5</v>
      </c>
      <c r="I182" s="403">
        <f>IFERROR(VLOOKUP(C182,'Consolidated Master Sheet'!B:H,7,0),"")</f>
        <v>200</v>
      </c>
      <c r="J182" s="52"/>
      <c r="K182" s="1102">
        <f t="shared" si="11"/>
        <v>0</v>
      </c>
    </row>
    <row r="183" spans="1:14">
      <c r="A183" s="157" t="str">
        <f>IF(J183&gt;0,COUNT($J$4:J183)+MAX('MI Fittings'!A:A,'CS Press Fittings'!A:A,'Steel Nipples'!A:A,'Steel Cut Lengths'!A:A,'Pipe Hangers'!A:A,'Brass Nipples '!A:A),"")</f>
        <v/>
      </c>
      <c r="B183" s="185"/>
      <c r="C183" s="400" t="s">
        <v>199</v>
      </c>
      <c r="D183" s="401" t="s">
        <v>200</v>
      </c>
      <c r="E183" s="1054">
        <f>IFERROR(VLOOKUP(C183,'Consolidated Master Sheet'!B:D,3,0),"")</f>
        <v>37.69</v>
      </c>
      <c r="F183" s="402">
        <f t="shared" si="8"/>
        <v>0</v>
      </c>
      <c r="G183" s="1020">
        <f t="shared" si="9"/>
        <v>0</v>
      </c>
      <c r="H183" s="403">
        <f>IFERROR(VLOOKUP(C183,'Consolidated Master Sheet'!B:H,6,0),"")</f>
        <v>5</v>
      </c>
      <c r="I183" s="403">
        <f>IFERROR(VLOOKUP(C183,'Consolidated Master Sheet'!B:H,7,0),"")</f>
        <v>100</v>
      </c>
      <c r="J183" s="52"/>
      <c r="K183" s="1102">
        <f t="shared" si="11"/>
        <v>0</v>
      </c>
      <c r="N183" s="13"/>
    </row>
    <row r="184" spans="1:14">
      <c r="A184" s="157" t="str">
        <f>IF(J184&gt;0,COUNT($J$4:J184)+MAX('MI Fittings'!A:A,'CS Press Fittings'!A:A,'Steel Nipples'!A:A,'Steel Cut Lengths'!A:A,'Pipe Hangers'!A:A,'Brass Nipples '!A:A),"")</f>
        <v/>
      </c>
      <c r="B184" s="185"/>
      <c r="C184" s="400" t="s">
        <v>201</v>
      </c>
      <c r="D184" s="401" t="s">
        <v>202</v>
      </c>
      <c r="E184" s="1149">
        <f>IFERROR(VLOOKUP(C184,'Consolidated Master Sheet'!B:D,3,0),"")</f>
        <v>62.3</v>
      </c>
      <c r="F184" s="402">
        <f t="shared" si="8"/>
        <v>0</v>
      </c>
      <c r="G184" s="1020">
        <f t="shared" si="9"/>
        <v>0</v>
      </c>
      <c r="H184" s="403">
        <f>IFERROR(VLOOKUP(C184,'Consolidated Master Sheet'!B:H,6,0),"")</f>
        <v>5</v>
      </c>
      <c r="I184" s="403">
        <f>IFERROR(VLOOKUP(C184,'Consolidated Master Sheet'!B:H,7,0),"")</f>
        <v>75</v>
      </c>
      <c r="J184" s="52"/>
      <c r="K184" s="1102">
        <f t="shared" si="11"/>
        <v>0</v>
      </c>
    </row>
    <row r="185" spans="1:14">
      <c r="A185" s="157" t="str">
        <f>IF(J185&gt;0,COUNT($J$4:J185)+MAX('MI Fittings'!A:A,'CS Press Fittings'!A:A,'Steel Nipples'!A:A,'Steel Cut Lengths'!A:A,'Pipe Hangers'!A:A,'Brass Nipples '!A:A),"")</f>
        <v/>
      </c>
      <c r="B185" s="185"/>
      <c r="C185" s="400" t="s">
        <v>203</v>
      </c>
      <c r="D185" s="401" t="s">
        <v>5063</v>
      </c>
      <c r="E185" s="1054">
        <f>IFERROR(VLOOKUP(C185,'Consolidated Master Sheet'!B:D,3,0),"")</f>
        <v>95.38000000000001</v>
      </c>
      <c r="F185" s="402">
        <f t="shared" si="8"/>
        <v>0</v>
      </c>
      <c r="G185" s="1020">
        <f t="shared" si="9"/>
        <v>0</v>
      </c>
      <c r="H185" s="403">
        <f>IFERROR(VLOOKUP(C185,'Consolidated Master Sheet'!B:H,6,0),"")</f>
        <v>5</v>
      </c>
      <c r="I185" s="403">
        <f>IFERROR(VLOOKUP(C185,'Consolidated Master Sheet'!B:H,7,0),"")</f>
        <v>40</v>
      </c>
      <c r="J185" s="52"/>
      <c r="K185" s="1102">
        <f t="shared" si="11"/>
        <v>0</v>
      </c>
    </row>
    <row r="186" spans="1:14">
      <c r="A186" s="157" t="str">
        <f>IF(J186&gt;0,COUNT($J$4:J186)+MAX('MI Fittings'!A:A,'CS Press Fittings'!A:A,'Steel Nipples'!A:A,'Steel Cut Lengths'!A:A,'Pipe Hangers'!A:A,'Brass Nipples '!A:A),"")</f>
        <v/>
      </c>
      <c r="B186" s="185"/>
      <c r="C186" s="400" t="s">
        <v>204</v>
      </c>
      <c r="D186" s="401" t="s">
        <v>205</v>
      </c>
      <c r="E186" s="1054">
        <f>IFERROR(VLOOKUP(C186,'Consolidated Master Sheet'!B:D,3,0),"")</f>
        <v>124.19000000000001</v>
      </c>
      <c r="F186" s="402">
        <f t="shared" si="8"/>
        <v>0</v>
      </c>
      <c r="G186" s="1020">
        <f t="shared" si="9"/>
        <v>0</v>
      </c>
      <c r="H186" s="403">
        <f>IFERROR(VLOOKUP(C186,'Consolidated Master Sheet'!B:H,6,0),"")</f>
        <v>5</v>
      </c>
      <c r="I186" s="403">
        <f>IFERROR(VLOOKUP(C186,'Consolidated Master Sheet'!B:H,7,0),"")</f>
        <v>35</v>
      </c>
      <c r="J186" s="52"/>
      <c r="K186" s="1102">
        <f t="shared" si="11"/>
        <v>0</v>
      </c>
    </row>
    <row r="187" spans="1:14">
      <c r="A187" s="157" t="str">
        <f>IF(J187&gt;0,COUNT($J$4:J187)+MAX('MI Fittings'!A:A,'CS Press Fittings'!A:A,'Steel Nipples'!A:A,'Steel Cut Lengths'!A:A,'Pipe Hangers'!A:A,'Brass Nipples '!A:A),"")</f>
        <v/>
      </c>
      <c r="B187" s="185"/>
      <c r="C187" s="400" t="s">
        <v>206</v>
      </c>
      <c r="D187" s="401" t="s">
        <v>207</v>
      </c>
      <c r="E187" s="1054">
        <f>IFERROR(VLOOKUP(C187,'Consolidated Master Sheet'!B:D,3,0),"")</f>
        <v>210.51999999999998</v>
      </c>
      <c r="F187" s="402">
        <f t="shared" si="8"/>
        <v>0</v>
      </c>
      <c r="G187" s="1020">
        <f t="shared" si="9"/>
        <v>0</v>
      </c>
      <c r="H187" s="403">
        <f>IFERROR(VLOOKUP(C187,'Consolidated Master Sheet'!B:H,6,0),"")</f>
        <v>5</v>
      </c>
      <c r="I187" s="403">
        <f>IFERROR(VLOOKUP(C187,'Consolidated Master Sheet'!B:H,7,0),"")</f>
        <v>20</v>
      </c>
      <c r="J187" s="52"/>
      <c r="K187" s="1102">
        <f t="shared" si="11"/>
        <v>0</v>
      </c>
    </row>
    <row r="188" spans="1:14">
      <c r="A188" s="157" t="str">
        <f>IF(J188&gt;0,COUNT($J$4:J188)+MAX('MI Fittings'!A:A,'CS Press Fittings'!A:A,'Steel Nipples'!A:A,'Steel Cut Lengths'!A:A,'Pipe Hangers'!A:A,'Brass Nipples '!A:A),"")</f>
        <v/>
      </c>
      <c r="B188" s="185"/>
      <c r="C188" s="400" t="s">
        <v>208</v>
      </c>
      <c r="D188" s="401" t="s">
        <v>209</v>
      </c>
      <c r="E188" s="1149">
        <f>IFERROR(VLOOKUP(C188,'Consolidated Master Sheet'!B:D,3,0),"")</f>
        <v>332.8</v>
      </c>
      <c r="F188" s="402">
        <f t="shared" si="8"/>
        <v>0</v>
      </c>
      <c r="G188" s="1020">
        <f t="shared" si="9"/>
        <v>0</v>
      </c>
      <c r="H188" s="403">
        <f>IFERROR(VLOOKUP(C188,'Consolidated Master Sheet'!B:H,6,0),"")</f>
        <v>5</v>
      </c>
      <c r="I188" s="403">
        <f>IFERROR(VLOOKUP(C188,'Consolidated Master Sheet'!B:H,7,0),"")</f>
        <v>10</v>
      </c>
      <c r="J188" s="52"/>
      <c r="K188" s="1102">
        <f t="shared" si="11"/>
        <v>0</v>
      </c>
    </row>
    <row r="189" spans="1:14">
      <c r="A189" s="157" t="str">
        <f>IF(J189&gt;0,COUNT($J$4:J189)+MAX('MI Fittings'!A:A,'CS Press Fittings'!A:A,'Steel Nipples'!A:A,'Steel Cut Lengths'!A:A,'Pipe Hangers'!A:A,'Brass Nipples '!A:A),"")</f>
        <v/>
      </c>
      <c r="B189" s="185"/>
      <c r="C189" s="400" t="s">
        <v>210</v>
      </c>
      <c r="D189" s="401" t="s">
        <v>211</v>
      </c>
      <c r="E189" s="1054">
        <f>IFERROR(VLOOKUP(C189,'Consolidated Master Sheet'!B:D,3,0),"")</f>
        <v>499.03999999999996</v>
      </c>
      <c r="F189" s="402">
        <f t="shared" si="8"/>
        <v>0</v>
      </c>
      <c r="G189" s="1020">
        <f t="shared" si="9"/>
        <v>0</v>
      </c>
      <c r="H189" s="403">
        <f>IFERROR(VLOOKUP(C189,'Consolidated Master Sheet'!B:H,6,0),"")</f>
        <v>6</v>
      </c>
      <c r="I189" s="403">
        <f>IFERROR(VLOOKUP(C189,'Consolidated Master Sheet'!B:H,7,0),"")</f>
        <v>6</v>
      </c>
      <c r="J189" s="52"/>
      <c r="K189" s="1102">
        <f t="shared" si="11"/>
        <v>0</v>
      </c>
    </row>
    <row r="190" spans="1:14">
      <c r="A190" s="157" t="str">
        <f>IF(J190&gt;0,COUNT($J$4:J190)+MAX('MI Fittings'!A:A,'CS Press Fittings'!A:A,'Steel Nipples'!A:A,'Steel Cut Lengths'!A:A,'Pipe Hangers'!A:A,'Brass Nipples '!A:A),"")</f>
        <v/>
      </c>
      <c r="B190" s="354"/>
      <c r="C190" s="404"/>
      <c r="D190" s="405" t="s">
        <v>4480</v>
      </c>
      <c r="E190" s="1056" t="str">
        <f>IFERROR(VLOOKUP(C190,'Consolidated Master Sheet'!B:D,3,0),"")</f>
        <v/>
      </c>
      <c r="F190" s="1459">
        <f t="shared" si="8"/>
        <v>0</v>
      </c>
      <c r="G190" s="1710">
        <f t="shared" si="9"/>
        <v>0</v>
      </c>
      <c r="H190" s="315" t="str">
        <f>IFERROR(VLOOKUP(C190,'Consolidated Master Sheet'!B:H,6,0),"")</f>
        <v/>
      </c>
      <c r="I190" s="315" t="str">
        <f>IFERROR(VLOOKUP(C190,'Consolidated Master Sheet'!B:H,7,0),"")</f>
        <v/>
      </c>
      <c r="J190" s="112"/>
      <c r="K190" s="1121"/>
    </row>
    <row r="191" spans="1:14">
      <c r="A191" s="157" t="str">
        <f>IF(J191&gt;0,COUNT($J$4:J191)+MAX('MI Fittings'!A:A,'CS Press Fittings'!A:A,'Steel Nipples'!A:A,'Steel Cut Lengths'!A:A,'Pipe Hangers'!A:A,'Brass Nipples '!A:A),"")</f>
        <v/>
      </c>
      <c r="B191" s="185"/>
      <c r="C191" s="228" t="s">
        <v>212</v>
      </c>
      <c r="D191" s="187" t="s">
        <v>213</v>
      </c>
      <c r="E191" s="1020">
        <f>IFERROR(VLOOKUP(C191,'Consolidated Master Sheet'!B:D,3,0),"")</f>
        <v>19.71</v>
      </c>
      <c r="F191" s="151">
        <f t="shared" si="8"/>
        <v>0</v>
      </c>
      <c r="G191" s="1020">
        <f t="shared" si="9"/>
        <v>0</v>
      </c>
      <c r="H191" s="230">
        <f>IFERROR(VLOOKUP(C191,'Consolidated Master Sheet'!B:H,6,0),"")</f>
        <v>5</v>
      </c>
      <c r="I191" s="230">
        <f>IFERROR(VLOOKUP(C191,'Consolidated Master Sheet'!B:H,7,0),"")</f>
        <v>600</v>
      </c>
      <c r="J191" s="27"/>
      <c r="K191" s="1102">
        <f t="shared" ref="K191:K202" si="12">IFERROR(G191*J191,0)</f>
        <v>0</v>
      </c>
    </row>
    <row r="192" spans="1:14">
      <c r="A192" s="157" t="str">
        <f>IF(J192&gt;0,COUNT($J$4:J192)+MAX('MI Fittings'!A:A,'CS Press Fittings'!A:A,'Steel Nipples'!A:A,'Steel Cut Lengths'!A:A,'Pipe Hangers'!A:A,'Brass Nipples '!A:A),"")</f>
        <v/>
      </c>
      <c r="B192" s="185"/>
      <c r="C192" s="400" t="s">
        <v>214</v>
      </c>
      <c r="D192" s="401" t="s">
        <v>215</v>
      </c>
      <c r="E192" s="1054">
        <f>IFERROR(VLOOKUP(C192,'Consolidated Master Sheet'!B:D,3,0),"")</f>
        <v>19.71</v>
      </c>
      <c r="F192" s="402">
        <f t="shared" si="8"/>
        <v>0</v>
      </c>
      <c r="G192" s="1020">
        <f t="shared" si="9"/>
        <v>0</v>
      </c>
      <c r="H192" s="403">
        <f>IFERROR(VLOOKUP(C192,'Consolidated Master Sheet'!B:H,6,0),"")</f>
        <v>5</v>
      </c>
      <c r="I192" s="403">
        <f>IFERROR(VLOOKUP(C192,'Consolidated Master Sheet'!B:H,7,0),"")</f>
        <v>300</v>
      </c>
      <c r="J192" s="52"/>
      <c r="K192" s="1102">
        <f t="shared" si="12"/>
        <v>0</v>
      </c>
      <c r="N192" s="13"/>
    </row>
    <row r="193" spans="1:11">
      <c r="A193" s="157" t="str">
        <f>IF(J193&gt;0,COUNT($J$4:J193)+MAX('MI Fittings'!A:A,'CS Press Fittings'!A:A,'Steel Nipples'!A:A,'Steel Cut Lengths'!A:A,'Pipe Hangers'!A:A,'Brass Nipples '!A:A),"")</f>
        <v/>
      </c>
      <c r="B193" s="185"/>
      <c r="C193" s="400" t="s">
        <v>216</v>
      </c>
      <c r="D193" s="401" t="s">
        <v>217</v>
      </c>
      <c r="E193" s="1054">
        <f>IFERROR(VLOOKUP(C193,'Consolidated Master Sheet'!B:D,3,0),"")</f>
        <v>19.71</v>
      </c>
      <c r="F193" s="402">
        <f t="shared" si="8"/>
        <v>0</v>
      </c>
      <c r="G193" s="1020">
        <f t="shared" si="9"/>
        <v>0</v>
      </c>
      <c r="H193" s="403">
        <f>IFERROR(VLOOKUP(C193,'Consolidated Master Sheet'!B:H,6,0),"")</f>
        <v>5</v>
      </c>
      <c r="I193" s="403">
        <f>IFERROR(VLOOKUP(C193,'Consolidated Master Sheet'!B:H,7,0),"")</f>
        <v>200</v>
      </c>
      <c r="J193" s="52"/>
      <c r="K193" s="1102">
        <f t="shared" si="12"/>
        <v>0</v>
      </c>
    </row>
    <row r="194" spans="1:11">
      <c r="A194" s="157" t="str">
        <f>IF(J194&gt;0,COUNT($J$4:J194)+MAX('MI Fittings'!A:A,'CS Press Fittings'!A:A,'Steel Nipples'!A:A,'Steel Cut Lengths'!A:A,'Pipe Hangers'!A:A,'Brass Nipples '!A:A),"")</f>
        <v/>
      </c>
      <c r="B194" s="185"/>
      <c r="C194" s="400" t="s">
        <v>218</v>
      </c>
      <c r="D194" s="401" t="s">
        <v>219</v>
      </c>
      <c r="E194" s="1054">
        <f>IFERROR(VLOOKUP(C194,'Consolidated Master Sheet'!B:D,3,0),"")</f>
        <v>24.75</v>
      </c>
      <c r="F194" s="402">
        <f t="shared" si="8"/>
        <v>0</v>
      </c>
      <c r="G194" s="1020">
        <f t="shared" si="9"/>
        <v>0</v>
      </c>
      <c r="H194" s="403">
        <f>IFERROR(VLOOKUP(C194,'Consolidated Master Sheet'!B:H,6,0),"")</f>
        <v>5</v>
      </c>
      <c r="I194" s="403">
        <f>IFERROR(VLOOKUP(C194,'Consolidated Master Sheet'!B:H,7,0),"")</f>
        <v>100</v>
      </c>
      <c r="J194" s="52"/>
      <c r="K194" s="1102">
        <f t="shared" si="12"/>
        <v>0</v>
      </c>
    </row>
    <row r="195" spans="1:11">
      <c r="A195" s="157" t="str">
        <f>IF(J195&gt;0,COUNT($J$4:J195)+MAX('MI Fittings'!A:A,'CS Press Fittings'!A:A,'Steel Nipples'!A:A,'Steel Cut Lengths'!A:A,'Pipe Hangers'!A:A,'Brass Nipples '!A:A),"")</f>
        <v/>
      </c>
      <c r="B195" s="185"/>
      <c r="C195" s="400" t="s">
        <v>220</v>
      </c>
      <c r="D195" s="401" t="s">
        <v>221</v>
      </c>
      <c r="E195" s="1054">
        <f>IFERROR(VLOOKUP(C195,'Consolidated Master Sheet'!B:D,3,0),"")</f>
        <v>35.58</v>
      </c>
      <c r="F195" s="402">
        <f t="shared" si="8"/>
        <v>0</v>
      </c>
      <c r="G195" s="1020">
        <f t="shared" si="9"/>
        <v>0</v>
      </c>
      <c r="H195" s="403">
        <f>IFERROR(VLOOKUP(C195,'Consolidated Master Sheet'!B:H,6,0),"")</f>
        <v>5</v>
      </c>
      <c r="I195" s="403">
        <f>IFERROR(VLOOKUP(C195,'Consolidated Master Sheet'!B:H,7,0),"")</f>
        <v>75</v>
      </c>
      <c r="J195" s="52"/>
      <c r="K195" s="1102">
        <f t="shared" si="12"/>
        <v>0</v>
      </c>
    </row>
    <row r="196" spans="1:11">
      <c r="A196" s="157" t="str">
        <f>IF(J196&gt;0,COUNT($J$4:J196)+MAX('MI Fittings'!A:A,'CS Press Fittings'!A:A,'Steel Nipples'!A:A,'Steel Cut Lengths'!A:A,'Pipe Hangers'!A:A,'Brass Nipples '!A:A),"")</f>
        <v/>
      </c>
      <c r="B196" s="185"/>
      <c r="C196" s="400" t="s">
        <v>222</v>
      </c>
      <c r="D196" s="401" t="s">
        <v>223</v>
      </c>
      <c r="E196" s="1054">
        <f>IFERROR(VLOOKUP(C196,'Consolidated Master Sheet'!B:D,3,0),"")</f>
        <v>63.15</v>
      </c>
      <c r="F196" s="402">
        <f t="shared" si="8"/>
        <v>0</v>
      </c>
      <c r="G196" s="1020">
        <f t="shared" si="9"/>
        <v>0</v>
      </c>
      <c r="H196" s="403">
        <f>IFERROR(VLOOKUP(C196,'Consolidated Master Sheet'!B:H,6,0),"")</f>
        <v>5</v>
      </c>
      <c r="I196" s="403">
        <f>IFERROR(VLOOKUP(C196,'Consolidated Master Sheet'!B:H,7,0),"")</f>
        <v>40</v>
      </c>
      <c r="J196" s="52"/>
      <c r="K196" s="1102">
        <f t="shared" si="12"/>
        <v>0</v>
      </c>
    </row>
    <row r="197" spans="1:11">
      <c r="A197" s="157" t="str">
        <f>IF(J197&gt;0,COUNT($J$4:J197)+MAX('MI Fittings'!A:A,'CS Press Fittings'!A:A,'Steel Nipples'!A:A,'Steel Cut Lengths'!A:A,'Pipe Hangers'!A:A,'Brass Nipples '!A:A),"")</f>
        <v/>
      </c>
      <c r="B197" s="185"/>
      <c r="C197" s="400" t="s">
        <v>224</v>
      </c>
      <c r="D197" s="401" t="s">
        <v>225</v>
      </c>
      <c r="E197" s="1054">
        <f>IFERROR(VLOOKUP(C197,'Consolidated Master Sheet'!B:D,3,0),"")</f>
        <v>88.550000000000011</v>
      </c>
      <c r="F197" s="402">
        <f t="shared" si="8"/>
        <v>0</v>
      </c>
      <c r="G197" s="1020">
        <f t="shared" si="9"/>
        <v>0</v>
      </c>
      <c r="H197" s="403">
        <f>IFERROR(VLOOKUP(C197,'Consolidated Master Sheet'!B:H,6,0),"")</f>
        <v>5</v>
      </c>
      <c r="I197" s="403">
        <f>IFERROR(VLOOKUP(C197,'Consolidated Master Sheet'!B:H,7,0),"")</f>
        <v>35</v>
      </c>
      <c r="J197" s="52"/>
      <c r="K197" s="1102">
        <f t="shared" si="12"/>
        <v>0</v>
      </c>
    </row>
    <row r="198" spans="1:11">
      <c r="A198" s="157" t="str">
        <f>IF(J198&gt;0,COUNT($J$4:J198)+MAX('MI Fittings'!A:A,'CS Press Fittings'!A:A,'Steel Nipples'!A:A,'Steel Cut Lengths'!A:A,'Pipe Hangers'!A:A,'Brass Nipples '!A:A),"")</f>
        <v/>
      </c>
      <c r="B198" s="185"/>
      <c r="C198" s="400" t="s">
        <v>226</v>
      </c>
      <c r="D198" s="401" t="s">
        <v>227</v>
      </c>
      <c r="E198" s="1054">
        <f>IFERROR(VLOOKUP(C198,'Consolidated Master Sheet'!B:D,3,0),"")</f>
        <v>121.79</v>
      </c>
      <c r="F198" s="402">
        <f t="shared" ref="F198:F261" si="13">IF(E198=0,"NET",$F$2)</f>
        <v>0</v>
      </c>
      <c r="G198" s="1020">
        <f t="shared" ref="G198:G261" si="14">IFERROR(ROUND(E198*F198,2),0)</f>
        <v>0</v>
      </c>
      <c r="H198" s="403">
        <f>IFERROR(VLOOKUP(C198,'Consolidated Master Sheet'!B:H,6,0),"")</f>
        <v>24</v>
      </c>
      <c r="I198" s="403">
        <f>IFERROR(VLOOKUP(C198,'Consolidated Master Sheet'!B:H,7,0),"")</f>
        <v>24</v>
      </c>
      <c r="J198" s="52"/>
      <c r="K198" s="1102">
        <f t="shared" si="12"/>
        <v>0</v>
      </c>
    </row>
    <row r="199" spans="1:11">
      <c r="A199" s="157" t="str">
        <f>IF(J199&gt;0,COUNT($J$4:J199)+MAX('MI Fittings'!A:A,'CS Press Fittings'!A:A,'Steel Nipples'!A:A,'Steel Cut Lengths'!A:A,'Pipe Hangers'!A:A,'Brass Nipples '!A:A),"")</f>
        <v/>
      </c>
      <c r="B199" s="185"/>
      <c r="C199" s="400" t="s">
        <v>228</v>
      </c>
      <c r="D199" s="401" t="s">
        <v>229</v>
      </c>
      <c r="E199" s="1054">
        <f>IFERROR(VLOOKUP(C199,'Consolidated Master Sheet'!B:D,3,0),"")</f>
        <v>199.53</v>
      </c>
      <c r="F199" s="402">
        <f t="shared" si="13"/>
        <v>0</v>
      </c>
      <c r="G199" s="1020">
        <f t="shared" si="14"/>
        <v>0</v>
      </c>
      <c r="H199" s="403">
        <f>IFERROR(VLOOKUP(C199,'Consolidated Master Sheet'!B:H,6,0),"")</f>
        <v>5</v>
      </c>
      <c r="I199" s="403">
        <f>IFERROR(VLOOKUP(C199,'Consolidated Master Sheet'!B:H,7,0),"")</f>
        <v>15</v>
      </c>
      <c r="J199" s="52"/>
      <c r="K199" s="1102">
        <f t="shared" si="12"/>
        <v>0</v>
      </c>
    </row>
    <row r="200" spans="1:11">
      <c r="A200" s="157" t="str">
        <f>IF(J200&gt;0,COUNT($J$4:J200)+MAX('MI Fittings'!A:A,'CS Press Fittings'!A:A,'Steel Nipples'!A:A,'Steel Cut Lengths'!A:A,'Pipe Hangers'!A:A,'Brass Nipples '!A:A),"")</f>
        <v/>
      </c>
      <c r="B200" s="185"/>
      <c r="C200" s="400" t="s">
        <v>230</v>
      </c>
      <c r="D200" s="401" t="s">
        <v>231</v>
      </c>
      <c r="E200" s="1149">
        <f>IFERROR(VLOOKUP(C200,'Consolidated Master Sheet'!B:D,3,0),"")</f>
        <v>387.89</v>
      </c>
      <c r="F200" s="402">
        <f t="shared" si="13"/>
        <v>0</v>
      </c>
      <c r="G200" s="1020">
        <f t="shared" si="14"/>
        <v>0</v>
      </c>
      <c r="H200" s="403">
        <f>IFERROR(VLOOKUP(C200,'Consolidated Master Sheet'!B:H,6,0),"")</f>
        <v>8</v>
      </c>
      <c r="I200" s="403">
        <f>IFERROR(VLOOKUP(C200,'Consolidated Master Sheet'!B:H,7,0),"")</f>
        <v>8</v>
      </c>
      <c r="J200" s="52"/>
      <c r="K200" s="1102">
        <f t="shared" si="12"/>
        <v>0</v>
      </c>
    </row>
    <row r="201" spans="1:11">
      <c r="A201" s="157" t="str">
        <f>IF(J201&gt;0,COUNT($J$4:J201)+MAX('MI Fittings'!A:A,'CS Press Fittings'!A:A,'Steel Nipples'!A:A,'Steel Cut Lengths'!A:A,'Pipe Hangers'!A:A,'Brass Nipples '!A:A),"")</f>
        <v/>
      </c>
      <c r="B201" s="185"/>
      <c r="C201" s="400" t="s">
        <v>232</v>
      </c>
      <c r="D201" s="427" t="s">
        <v>233</v>
      </c>
      <c r="E201" s="1060">
        <f>IFERROR(VLOOKUP(C201,'Consolidated Master Sheet'!B:D,3,0),"")</f>
        <v>593.16</v>
      </c>
      <c r="F201" s="428">
        <f t="shared" si="13"/>
        <v>0</v>
      </c>
      <c r="G201" s="1020">
        <f t="shared" si="14"/>
        <v>0</v>
      </c>
      <c r="H201" s="419">
        <f>IFERROR(VLOOKUP(C201,'Consolidated Master Sheet'!B:H,6,0),"")</f>
        <v>4</v>
      </c>
      <c r="I201" s="419">
        <f>IFERROR(VLOOKUP(C201,'Consolidated Master Sheet'!B:H,7,0),"")</f>
        <v>4</v>
      </c>
      <c r="J201" s="54"/>
      <c r="K201" s="1102">
        <f t="shared" si="12"/>
        <v>0</v>
      </c>
    </row>
    <row r="202" spans="1:11">
      <c r="A202" s="157" t="str">
        <f>IF(J202&gt;0,COUNT($J$4:J202)+MAX('MI Fittings'!A:A,'CS Press Fittings'!A:A,'Steel Nipples'!A:A,'Steel Cut Lengths'!A:A,'Pipe Hangers'!A:A,'Brass Nipples '!A:A),"")</f>
        <v/>
      </c>
      <c r="B202" s="185"/>
      <c r="C202" s="235" t="s">
        <v>234</v>
      </c>
      <c r="D202" s="194" t="s">
        <v>235</v>
      </c>
      <c r="E202" s="1018">
        <f>IFERROR(VLOOKUP(C202,'Consolidated Master Sheet'!B:D,3,0),"")</f>
        <v>1425.5</v>
      </c>
      <c r="F202" s="153">
        <f t="shared" si="13"/>
        <v>0</v>
      </c>
      <c r="G202" s="1028">
        <f t="shared" si="14"/>
        <v>0</v>
      </c>
      <c r="H202" s="237">
        <f>IFERROR(VLOOKUP(C202,'Consolidated Master Sheet'!B:H,6,0),"")</f>
        <v>2</v>
      </c>
      <c r="I202" s="237">
        <f>IFERROR(VLOOKUP(C202,'Consolidated Master Sheet'!B:H,7,0),"")</f>
        <v>2</v>
      </c>
      <c r="J202" s="29"/>
      <c r="K202" s="1103">
        <f t="shared" si="12"/>
        <v>0</v>
      </c>
    </row>
    <row r="203" spans="1:11">
      <c r="A203" s="157" t="str">
        <f>IF(J203&gt;0,COUNT($J$4:J203)+MAX('MI Fittings'!A:A,'CS Press Fittings'!A:A,'Steel Nipples'!A:A,'Steel Cut Lengths'!A:A,'Pipe Hangers'!A:A,'Brass Nipples '!A:A),"")</f>
        <v/>
      </c>
      <c r="B203" s="354"/>
      <c r="C203" s="404"/>
      <c r="D203" s="405" t="s">
        <v>7475</v>
      </c>
      <c r="E203" s="1056" t="str">
        <f>IFERROR(VLOOKUP(C203,'Consolidated Master Sheet'!B:D,3,0),"")</f>
        <v/>
      </c>
      <c r="F203" s="1459">
        <f t="shared" si="13"/>
        <v>0</v>
      </c>
      <c r="G203" s="1710">
        <f t="shared" si="14"/>
        <v>0</v>
      </c>
      <c r="H203" s="315" t="str">
        <f>IFERROR(VLOOKUP(C203,'Consolidated Master Sheet'!B:H,6,0),"")</f>
        <v/>
      </c>
      <c r="I203" s="315" t="str">
        <f>IFERROR(VLOOKUP(C203,'Consolidated Master Sheet'!B:H,7,0),"")</f>
        <v/>
      </c>
      <c r="J203" s="112"/>
      <c r="K203" s="1121"/>
    </row>
    <row r="204" spans="1:11">
      <c r="A204" s="157" t="str">
        <f>IF(J204&gt;0,COUNT($J$4:J204)+MAX('MI Fittings'!A:A,'CS Press Fittings'!A:A,'Steel Nipples'!A:A,'Steel Cut Lengths'!A:A,'Pipe Hangers'!A:A,'Brass Nipples '!A:A),"")</f>
        <v/>
      </c>
      <c r="B204" s="185"/>
      <c r="C204" s="228" t="s">
        <v>237</v>
      </c>
      <c r="D204" s="187" t="s">
        <v>5599</v>
      </c>
      <c r="E204" s="1020">
        <f>IFERROR(VLOOKUP(C204,'Consolidated Master Sheet'!B:D,3,0),"")</f>
        <v>30</v>
      </c>
      <c r="F204" s="151">
        <f t="shared" si="13"/>
        <v>0</v>
      </c>
      <c r="G204" s="1020">
        <f t="shared" si="14"/>
        <v>0</v>
      </c>
      <c r="H204" s="230">
        <f>IFERROR(VLOOKUP(C204,'Consolidated Master Sheet'!B:H,6,0),"")</f>
        <v>5</v>
      </c>
      <c r="I204" s="230">
        <f>IFERROR(VLOOKUP(C204,'Consolidated Master Sheet'!B:H,7,0),"")</f>
        <v>200</v>
      </c>
      <c r="J204" s="27"/>
      <c r="K204" s="1102">
        <f>IFERROR(G204*J204,0)</f>
        <v>0</v>
      </c>
    </row>
    <row r="205" spans="1:11">
      <c r="A205" s="157" t="str">
        <f>IF(J205&gt;0,COUNT($J$4:J205)+MAX('MI Fittings'!A:A,'CS Press Fittings'!A:A,'Steel Nipples'!A:A,'Steel Cut Lengths'!A:A,'Pipe Hangers'!A:A,'Brass Nipples '!A:A),"")</f>
        <v/>
      </c>
      <c r="B205" s="185"/>
      <c r="C205" s="400" t="s">
        <v>238</v>
      </c>
      <c r="D205" s="401" t="s">
        <v>5600</v>
      </c>
      <c r="E205" s="1054">
        <f>IFERROR(VLOOKUP(C205,'Consolidated Master Sheet'!B:D,3,0),"")</f>
        <v>30</v>
      </c>
      <c r="F205" s="402">
        <f t="shared" si="13"/>
        <v>0</v>
      </c>
      <c r="G205" s="1020">
        <f t="shared" si="14"/>
        <v>0</v>
      </c>
      <c r="H205" s="403">
        <f>IFERROR(VLOOKUP(C205,'Consolidated Master Sheet'!B:H,6,0),"")</f>
        <v>5</v>
      </c>
      <c r="I205" s="403">
        <f>IFERROR(VLOOKUP(C205,'Consolidated Master Sheet'!B:H,7,0),"")</f>
        <v>200</v>
      </c>
      <c r="J205" s="52"/>
      <c r="K205" s="1102">
        <f>IFERROR(G205*J205,0)</f>
        <v>0</v>
      </c>
    </row>
    <row r="206" spans="1:11">
      <c r="A206" s="157" t="str">
        <f>IF(J206&gt;0,COUNT($J$4:J206)+MAX('MI Fittings'!A:A,'CS Press Fittings'!A:A,'Steel Nipples'!A:A,'Steel Cut Lengths'!A:A,'Pipe Hangers'!A:A,'Brass Nipples '!A:A),"")</f>
        <v/>
      </c>
      <c r="B206" s="244"/>
      <c r="C206" s="252"/>
      <c r="D206" s="199"/>
      <c r="E206" s="1147" t="str">
        <f>IFERROR(VLOOKUP(C206,'Consolidated Master Sheet'!B:D,3,0),"")</f>
        <v/>
      </c>
      <c r="F206" s="1456">
        <f t="shared" si="13"/>
        <v>0</v>
      </c>
      <c r="G206" s="1708">
        <f t="shared" si="14"/>
        <v>0</v>
      </c>
      <c r="H206" s="254" t="str">
        <f>IFERROR(VLOOKUP(C206,'Consolidated Master Sheet'!B:H,6,0),"")</f>
        <v/>
      </c>
      <c r="I206" s="254" t="str">
        <f>IFERROR(VLOOKUP(C206,'Consolidated Master Sheet'!B:H,7,0),"")</f>
        <v/>
      </c>
      <c r="J206" s="30"/>
      <c r="K206" s="1107"/>
    </row>
    <row r="207" spans="1:11">
      <c r="A207" s="157" t="str">
        <f>IF(J207&gt;0,COUNT($J$4:J207)+MAX('MI Fittings'!A:A,'CS Press Fittings'!A:A,'Steel Nipples'!A:A,'Steel Cut Lengths'!A:A,'Pipe Hangers'!A:A,'Brass Nipples '!A:A),"")</f>
        <v/>
      </c>
      <c r="B207" s="185"/>
      <c r="C207" s="228" t="s">
        <v>239</v>
      </c>
      <c r="D207" s="187" t="s">
        <v>5601</v>
      </c>
      <c r="E207" s="1020">
        <f>IFERROR(VLOOKUP(C207,'Consolidated Master Sheet'!B:D,3,0),"")</f>
        <v>46.82</v>
      </c>
      <c r="F207" s="151">
        <f t="shared" si="13"/>
        <v>0</v>
      </c>
      <c r="G207" s="1020">
        <f t="shared" si="14"/>
        <v>0</v>
      </c>
      <c r="H207" s="230">
        <f>IFERROR(VLOOKUP(C207,'Consolidated Master Sheet'!B:H,6,0),"")</f>
        <v>5</v>
      </c>
      <c r="I207" s="230">
        <f>IFERROR(VLOOKUP(C207,'Consolidated Master Sheet'!B:H,7,0),"")</f>
        <v>100</v>
      </c>
      <c r="J207" s="27"/>
      <c r="K207" s="1102">
        <f>IFERROR(G207*J207,0)</f>
        <v>0</v>
      </c>
    </row>
    <row r="208" spans="1:11">
      <c r="A208" s="157" t="str">
        <f>IF(J208&gt;0,COUNT($J$4:J208)+MAX('MI Fittings'!A:A,'CS Press Fittings'!A:A,'Steel Nipples'!A:A,'Steel Cut Lengths'!A:A,'Pipe Hangers'!A:A,'Brass Nipples '!A:A),"")</f>
        <v/>
      </c>
      <c r="B208" s="185"/>
      <c r="C208" s="235" t="s">
        <v>240</v>
      </c>
      <c r="D208" s="194" t="s">
        <v>5602</v>
      </c>
      <c r="E208" s="1018">
        <f>IFERROR(VLOOKUP(C208,'Consolidated Master Sheet'!B:D,3,0),"")</f>
        <v>42.64</v>
      </c>
      <c r="F208" s="153">
        <f t="shared" si="13"/>
        <v>0</v>
      </c>
      <c r="G208" s="1020">
        <f t="shared" si="14"/>
        <v>0</v>
      </c>
      <c r="H208" s="237">
        <f>IFERROR(VLOOKUP(C208,'Consolidated Master Sheet'!B:H,6,0),"")</f>
        <v>5</v>
      </c>
      <c r="I208" s="237">
        <f>IFERROR(VLOOKUP(C208,'Consolidated Master Sheet'!B:H,7,0),"")</f>
        <v>100</v>
      </c>
      <c r="J208" s="29"/>
      <c r="K208" s="1102">
        <f>IFERROR(G208*J208,0)</f>
        <v>0</v>
      </c>
    </row>
    <row r="209" spans="1:11">
      <c r="A209" s="157" t="str">
        <f>IF(J209&gt;0,COUNT($J$4:J209)+MAX('MI Fittings'!A:A,'CS Press Fittings'!A:A,'Steel Nipples'!A:A,'Steel Cut Lengths'!A:A,'Pipe Hangers'!A:A,'Brass Nipples '!A:A),"")</f>
        <v/>
      </c>
      <c r="B209" s="244"/>
      <c r="C209" s="252"/>
      <c r="D209" s="199"/>
      <c r="E209" s="1098" t="str">
        <f>IFERROR(VLOOKUP(C209,'Consolidated Master Sheet'!B:D,3,0),"")</f>
        <v/>
      </c>
      <c r="F209" s="1456">
        <f t="shared" si="13"/>
        <v>0</v>
      </c>
      <c r="G209" s="1708">
        <f t="shared" si="14"/>
        <v>0</v>
      </c>
      <c r="H209" s="254" t="str">
        <f>IFERROR(VLOOKUP(C209,'Consolidated Master Sheet'!B:H,6,0),"")</f>
        <v/>
      </c>
      <c r="I209" s="254" t="str">
        <f>IFERROR(VLOOKUP(C209,'Consolidated Master Sheet'!B:H,7,0),"")</f>
        <v/>
      </c>
      <c r="J209" s="30"/>
      <c r="K209" s="1107"/>
    </row>
    <row r="210" spans="1:11">
      <c r="A210" s="157" t="str">
        <f>IF(J210&gt;0,COUNT($J$4:J210)+MAX('MI Fittings'!A:A,'CS Press Fittings'!A:A,'Steel Nipples'!A:A,'Steel Cut Lengths'!A:A,'Pipe Hangers'!A:A,'Brass Nipples '!A:A),"")</f>
        <v/>
      </c>
      <c r="B210" s="185"/>
      <c r="C210" s="228" t="s">
        <v>241</v>
      </c>
      <c r="D210" s="187" t="s">
        <v>5603</v>
      </c>
      <c r="E210" s="1020">
        <f>IFERROR(VLOOKUP(C210,'Consolidated Master Sheet'!B:D,3,0),"")</f>
        <v>42.64</v>
      </c>
      <c r="F210" s="151">
        <f t="shared" si="13"/>
        <v>0</v>
      </c>
      <c r="G210" s="1020">
        <f t="shared" si="14"/>
        <v>0</v>
      </c>
      <c r="H210" s="230">
        <f>IFERROR(VLOOKUP(C210,'Consolidated Master Sheet'!B:H,6,0),"")</f>
        <v>5</v>
      </c>
      <c r="I210" s="230">
        <f>IFERROR(VLOOKUP(C210,'Consolidated Master Sheet'!B:H,7,0),"")</f>
        <v>100</v>
      </c>
      <c r="J210" s="27"/>
      <c r="K210" s="1102">
        <f>IFERROR(G210*J210,0)</f>
        <v>0</v>
      </c>
    </row>
    <row r="211" spans="1:11">
      <c r="A211" s="157" t="str">
        <f>IF(J211&gt;0,COUNT($J$4:J211)+MAX('MI Fittings'!A:A,'CS Press Fittings'!A:A,'Steel Nipples'!A:A,'Steel Cut Lengths'!A:A,'Pipe Hangers'!A:A,'Brass Nipples '!A:A),"")</f>
        <v/>
      </c>
      <c r="B211" s="185"/>
      <c r="C211" s="400" t="s">
        <v>242</v>
      </c>
      <c r="D211" s="401" t="s">
        <v>5604</v>
      </c>
      <c r="E211" s="1054">
        <f>IFERROR(VLOOKUP(C211,'Consolidated Master Sheet'!B:D,3,0),"")</f>
        <v>42.64</v>
      </c>
      <c r="F211" s="402">
        <f t="shared" si="13"/>
        <v>0</v>
      </c>
      <c r="G211" s="1020">
        <f t="shared" si="14"/>
        <v>0</v>
      </c>
      <c r="H211" s="403">
        <f>IFERROR(VLOOKUP(C211,'Consolidated Master Sheet'!B:H,6,0),"")</f>
        <v>5</v>
      </c>
      <c r="I211" s="403">
        <f>IFERROR(VLOOKUP(C211,'Consolidated Master Sheet'!B:H,7,0),"")</f>
        <v>100</v>
      </c>
      <c r="J211" s="52"/>
      <c r="K211" s="1102">
        <f>IFERROR(G211*J211,0)</f>
        <v>0</v>
      </c>
    </row>
    <row r="212" spans="1:11">
      <c r="A212" s="157" t="str">
        <f>IF(J212&gt;0,COUNT($J$4:J212)+MAX('MI Fittings'!A:A,'CS Press Fittings'!A:A,'Steel Nipples'!A:A,'Steel Cut Lengths'!A:A,'Pipe Hangers'!A:A,'Brass Nipples '!A:A),"")</f>
        <v/>
      </c>
      <c r="B212" s="185"/>
      <c r="C212" s="266" t="s">
        <v>243</v>
      </c>
      <c r="D212" s="429" t="s">
        <v>5605</v>
      </c>
      <c r="E212" s="1018">
        <f>IFERROR(VLOOKUP(C212,'Consolidated Master Sheet'!B:D,3,0),"")</f>
        <v>84.75</v>
      </c>
      <c r="F212" s="153">
        <f t="shared" si="13"/>
        <v>0</v>
      </c>
      <c r="G212" s="1020">
        <f t="shared" si="14"/>
        <v>0</v>
      </c>
      <c r="H212" s="237">
        <f>IFERROR(VLOOKUP(C212,'Consolidated Master Sheet'!B:H,6,0),"")</f>
        <v>5</v>
      </c>
      <c r="I212" s="237">
        <f>IFERROR(VLOOKUP(C212,'Consolidated Master Sheet'!B:H,7,0),"")</f>
        <v>50</v>
      </c>
      <c r="J212" s="29"/>
      <c r="K212" s="1102">
        <f>IFERROR(G212*J212,0)</f>
        <v>0</v>
      </c>
    </row>
    <row r="213" spans="1:11">
      <c r="A213" s="157" t="str">
        <f>IF(J213&gt;0,COUNT($J$4:J213)+MAX('MI Fittings'!A:A,'CS Press Fittings'!A:A,'Steel Nipples'!A:A,'Steel Cut Lengths'!A:A,'Pipe Hangers'!A:A,'Brass Nipples '!A:A),"")</f>
        <v/>
      </c>
      <c r="B213" s="244"/>
      <c r="C213" s="252"/>
      <c r="D213" s="199"/>
      <c r="E213" s="1147" t="str">
        <f>IFERROR(VLOOKUP(C213,'Consolidated Master Sheet'!B:D,3,0),"")</f>
        <v/>
      </c>
      <c r="F213" s="1456">
        <f t="shared" si="13"/>
        <v>0</v>
      </c>
      <c r="G213" s="1708">
        <f t="shared" si="14"/>
        <v>0</v>
      </c>
      <c r="H213" s="254" t="str">
        <f>IFERROR(VLOOKUP(C213,'Consolidated Master Sheet'!B:H,6,0),"")</f>
        <v/>
      </c>
      <c r="I213" s="254" t="str">
        <f>IFERROR(VLOOKUP(C213,'Consolidated Master Sheet'!B:H,7,0),"")</f>
        <v/>
      </c>
      <c r="J213" s="30"/>
      <c r="K213" s="1107"/>
    </row>
    <row r="214" spans="1:11">
      <c r="A214" s="157" t="str">
        <f>IF(J214&gt;0,COUNT($J$4:J214)+MAX('MI Fittings'!A:A,'CS Press Fittings'!A:A,'Steel Nipples'!A:A,'Steel Cut Lengths'!A:A,'Pipe Hangers'!A:A,'Brass Nipples '!A:A),"")</f>
        <v/>
      </c>
      <c r="B214" s="185"/>
      <c r="C214" s="228" t="s">
        <v>244</v>
      </c>
      <c r="D214" s="187" t="s">
        <v>5606</v>
      </c>
      <c r="E214" s="1020">
        <f>IFERROR(VLOOKUP(C214,'Consolidated Master Sheet'!B:D,3,0),"")</f>
        <v>84.75</v>
      </c>
      <c r="F214" s="151">
        <f t="shared" si="13"/>
        <v>0</v>
      </c>
      <c r="G214" s="1020">
        <f t="shared" si="14"/>
        <v>0</v>
      </c>
      <c r="H214" s="230">
        <f>IFERROR(VLOOKUP(C214,'Consolidated Master Sheet'!B:H,6,0),"")</f>
        <v>5</v>
      </c>
      <c r="I214" s="230">
        <f>IFERROR(VLOOKUP(C214,'Consolidated Master Sheet'!B:H,7,0),"")</f>
        <v>40</v>
      </c>
      <c r="J214" s="27"/>
      <c r="K214" s="1102">
        <f>IFERROR(G214*J214,0)</f>
        <v>0</v>
      </c>
    </row>
    <row r="215" spans="1:11">
      <c r="A215" s="157" t="str">
        <f>IF(J215&gt;0,COUNT($J$4:J215)+MAX('MI Fittings'!A:A,'CS Press Fittings'!A:A,'Steel Nipples'!A:A,'Steel Cut Lengths'!A:A,'Pipe Hangers'!A:A,'Brass Nipples '!A:A),"")</f>
        <v/>
      </c>
      <c r="B215" s="185"/>
      <c r="C215" s="400" t="s">
        <v>245</v>
      </c>
      <c r="D215" s="401" t="s">
        <v>5607</v>
      </c>
      <c r="E215" s="1054">
        <f>IFERROR(VLOOKUP(C215,'Consolidated Master Sheet'!B:D,3,0),"")</f>
        <v>84.75</v>
      </c>
      <c r="F215" s="402">
        <f t="shared" si="13"/>
        <v>0</v>
      </c>
      <c r="G215" s="1020">
        <f t="shared" si="14"/>
        <v>0</v>
      </c>
      <c r="H215" s="403">
        <f>IFERROR(VLOOKUP(C215,'Consolidated Master Sheet'!B:H,6,0),"")</f>
        <v>5</v>
      </c>
      <c r="I215" s="403">
        <f>IFERROR(VLOOKUP(C215,'Consolidated Master Sheet'!B:H,7,0),"")</f>
        <v>50</v>
      </c>
      <c r="J215" s="52"/>
      <c r="K215" s="1102">
        <f>IFERROR(G215*J215,0)</f>
        <v>0</v>
      </c>
    </row>
    <row r="216" spans="1:11">
      <c r="A216" s="157" t="str">
        <f>IF(J216&gt;0,COUNT($J$4:J216)+MAX('MI Fittings'!A:A,'CS Press Fittings'!A:A,'Steel Nipples'!A:A,'Steel Cut Lengths'!A:A,'Pipe Hangers'!A:A,'Brass Nipples '!A:A),"")</f>
        <v/>
      </c>
      <c r="B216" s="185"/>
      <c r="C216" s="235" t="s">
        <v>246</v>
      </c>
      <c r="D216" s="194" t="s">
        <v>5608</v>
      </c>
      <c r="E216" s="1018">
        <f>IFERROR(VLOOKUP(C216,'Consolidated Master Sheet'!B:D,3,0),"")</f>
        <v>77.820000000000007</v>
      </c>
      <c r="F216" s="153">
        <f t="shared" si="13"/>
        <v>0</v>
      </c>
      <c r="G216" s="1020">
        <f t="shared" si="14"/>
        <v>0</v>
      </c>
      <c r="H216" s="237">
        <f>IFERROR(VLOOKUP(C216,'Consolidated Master Sheet'!B:H,6,0),"")</f>
        <v>5</v>
      </c>
      <c r="I216" s="237">
        <f>IFERROR(VLOOKUP(C216,'Consolidated Master Sheet'!B:H,7,0),"")</f>
        <v>50</v>
      </c>
      <c r="J216" s="29"/>
      <c r="K216" s="1102">
        <f>IFERROR(G216*J216,0)</f>
        <v>0</v>
      </c>
    </row>
    <row r="217" spans="1:11">
      <c r="A217" s="157" t="str">
        <f>IF(J217&gt;0,COUNT($J$4:J217)+MAX('MI Fittings'!A:A,'CS Press Fittings'!A:A,'Steel Nipples'!A:A,'Steel Cut Lengths'!A:A,'Pipe Hangers'!A:A,'Brass Nipples '!A:A),"")</f>
        <v/>
      </c>
      <c r="B217" s="244"/>
      <c r="C217" s="249"/>
      <c r="D217" s="199"/>
      <c r="E217" s="1098" t="str">
        <f>IFERROR(VLOOKUP(C217,'Consolidated Master Sheet'!B:D,3,0),"")</f>
        <v/>
      </c>
      <c r="F217" s="1456">
        <f t="shared" si="13"/>
        <v>0</v>
      </c>
      <c r="G217" s="1708">
        <f t="shared" si="14"/>
        <v>0</v>
      </c>
      <c r="H217" s="254" t="str">
        <f>IFERROR(VLOOKUP(C217,'Consolidated Master Sheet'!B:H,6,0),"")</f>
        <v/>
      </c>
      <c r="I217" s="254" t="str">
        <f>IFERROR(VLOOKUP(C217,'Consolidated Master Sheet'!B:H,7,0),"")</f>
        <v/>
      </c>
      <c r="J217" s="30"/>
      <c r="K217" s="1107"/>
    </row>
    <row r="218" spans="1:11">
      <c r="A218" s="157" t="str">
        <f>IF(J218&gt;0,COUNT($J$4:J218)+MAX('MI Fittings'!A:A,'CS Press Fittings'!A:A,'Steel Nipples'!A:A,'Steel Cut Lengths'!A:A,'Pipe Hangers'!A:A,'Brass Nipples '!A:A),"")</f>
        <v/>
      </c>
      <c r="B218" s="185"/>
      <c r="C218" s="228" t="s">
        <v>247</v>
      </c>
      <c r="D218" s="187" t="s">
        <v>5609</v>
      </c>
      <c r="E218" s="1020">
        <f>IFERROR(VLOOKUP(C218,'Consolidated Master Sheet'!B:D,3,0),"")</f>
        <v>84.75</v>
      </c>
      <c r="F218" s="151">
        <f t="shared" si="13"/>
        <v>0</v>
      </c>
      <c r="G218" s="1020">
        <f t="shared" si="14"/>
        <v>0</v>
      </c>
      <c r="H218" s="230">
        <f>IFERROR(VLOOKUP(C218,'Consolidated Master Sheet'!B:H,6,0),"")</f>
        <v>5</v>
      </c>
      <c r="I218" s="230">
        <f>IFERROR(VLOOKUP(C218,'Consolidated Master Sheet'!B:H,7,0),"")</f>
        <v>50</v>
      </c>
      <c r="J218" s="27"/>
      <c r="K218" s="1102">
        <f>IFERROR(G218*J218,0)</f>
        <v>0</v>
      </c>
    </row>
    <row r="219" spans="1:11">
      <c r="A219" s="157" t="str">
        <f>IF(J219&gt;0,COUNT($J$4:J219)+MAX('MI Fittings'!A:A,'CS Press Fittings'!A:A,'Steel Nipples'!A:A,'Steel Cut Lengths'!A:A,'Pipe Hangers'!A:A,'Brass Nipples '!A:A),"")</f>
        <v/>
      </c>
      <c r="B219" s="185"/>
      <c r="C219" s="400" t="s">
        <v>248</v>
      </c>
      <c r="D219" s="401" t="s">
        <v>5610</v>
      </c>
      <c r="E219" s="1054">
        <f>IFERROR(VLOOKUP(C219,'Consolidated Master Sheet'!B:D,3,0),"")</f>
        <v>84.75</v>
      </c>
      <c r="F219" s="402">
        <f t="shared" si="13"/>
        <v>0</v>
      </c>
      <c r="G219" s="1020">
        <f t="shared" si="14"/>
        <v>0</v>
      </c>
      <c r="H219" s="403">
        <f>IFERROR(VLOOKUP(C219,'Consolidated Master Sheet'!B:H,6,0),"")</f>
        <v>5</v>
      </c>
      <c r="I219" s="403">
        <f>IFERROR(VLOOKUP(C219,'Consolidated Master Sheet'!B:H,7,0),"")</f>
        <v>50</v>
      </c>
      <c r="J219" s="52"/>
      <c r="K219" s="1102">
        <f>IFERROR(G219*J219,0)</f>
        <v>0</v>
      </c>
    </row>
    <row r="220" spans="1:11">
      <c r="A220" s="157" t="str">
        <f>IF(J220&gt;0,COUNT($J$4:J220)+MAX('MI Fittings'!A:A,'CS Press Fittings'!A:A,'Steel Nipples'!A:A,'Steel Cut Lengths'!A:A,'Pipe Hangers'!A:A,'Brass Nipples '!A:A),"")</f>
        <v/>
      </c>
      <c r="B220" s="185"/>
      <c r="C220" s="235" t="s">
        <v>249</v>
      </c>
      <c r="D220" s="194" t="s">
        <v>5611</v>
      </c>
      <c r="E220" s="1018">
        <f>IFERROR(VLOOKUP(C220,'Consolidated Master Sheet'!B:D,3,0),"")</f>
        <v>77.820000000000007</v>
      </c>
      <c r="F220" s="153">
        <f t="shared" si="13"/>
        <v>0</v>
      </c>
      <c r="G220" s="1020">
        <f t="shared" si="14"/>
        <v>0</v>
      </c>
      <c r="H220" s="237">
        <f>IFERROR(VLOOKUP(C220,'Consolidated Master Sheet'!B:H,6,0),"")</f>
        <v>5</v>
      </c>
      <c r="I220" s="237">
        <f>IFERROR(VLOOKUP(C220,'Consolidated Master Sheet'!B:H,7,0),"")</f>
        <v>40</v>
      </c>
      <c r="J220" s="29"/>
      <c r="K220" s="1102">
        <f>IFERROR(G220*J220,0)</f>
        <v>0</v>
      </c>
    </row>
    <row r="221" spans="1:11">
      <c r="A221" s="157" t="str">
        <f>IF(J221&gt;0,COUNT($J$4:J221)+MAX('MI Fittings'!A:A,'CS Press Fittings'!A:A,'Steel Nipples'!A:A,'Steel Cut Lengths'!A:A,'Pipe Hangers'!A:A,'Brass Nipples '!A:A),"")</f>
        <v/>
      </c>
      <c r="B221" s="244"/>
      <c r="C221" s="249"/>
      <c r="D221" s="199"/>
      <c r="E221" s="1098" t="str">
        <f>IFERROR(VLOOKUP(C221,'Consolidated Master Sheet'!B:D,3,0),"")</f>
        <v/>
      </c>
      <c r="F221" s="1456">
        <f t="shared" si="13"/>
        <v>0</v>
      </c>
      <c r="G221" s="1708">
        <f t="shared" si="14"/>
        <v>0</v>
      </c>
      <c r="H221" s="254" t="str">
        <f>IFERROR(VLOOKUP(C221,'Consolidated Master Sheet'!B:H,6,0),"")</f>
        <v/>
      </c>
      <c r="I221" s="254" t="str">
        <f>IFERROR(VLOOKUP(C221,'Consolidated Master Sheet'!B:H,7,0),"")</f>
        <v/>
      </c>
      <c r="J221" s="30"/>
      <c r="K221" s="1107"/>
    </row>
    <row r="222" spans="1:11">
      <c r="A222" s="157" t="str">
        <f>IF(J222&gt;0,COUNT($J$4:J222)+MAX('MI Fittings'!A:A,'CS Press Fittings'!A:A,'Steel Nipples'!A:A,'Steel Cut Lengths'!A:A,'Pipe Hangers'!A:A,'Brass Nipples '!A:A),"")</f>
        <v/>
      </c>
      <c r="B222" s="185"/>
      <c r="C222" s="228" t="s">
        <v>250</v>
      </c>
      <c r="D222" s="187" t="s">
        <v>5612</v>
      </c>
      <c r="E222" s="1020">
        <f>IFERROR(VLOOKUP(C222,'Consolidated Master Sheet'!B:D,3,0),"")</f>
        <v>77.820000000000007</v>
      </c>
      <c r="F222" s="151">
        <f t="shared" si="13"/>
        <v>0</v>
      </c>
      <c r="G222" s="1020">
        <f t="shared" si="14"/>
        <v>0</v>
      </c>
      <c r="H222" s="230">
        <f>IFERROR(VLOOKUP(C222,'Consolidated Master Sheet'!B:H,6,0),"")</f>
        <v>5</v>
      </c>
      <c r="I222" s="230">
        <f>IFERROR(VLOOKUP(C222,'Consolidated Master Sheet'!B:H,7,0),"")</f>
        <v>60</v>
      </c>
      <c r="J222" s="27"/>
      <c r="K222" s="1102">
        <f>IFERROR(G222*J222,0)</f>
        <v>0</v>
      </c>
    </row>
    <row r="223" spans="1:11">
      <c r="A223" s="157" t="str">
        <f>IF(J223&gt;0,COUNT($J$4:J223)+MAX('MI Fittings'!A:A,'CS Press Fittings'!A:A,'Steel Nipples'!A:A,'Steel Cut Lengths'!A:A,'Pipe Hangers'!A:A,'Brass Nipples '!A:A),"")</f>
        <v/>
      </c>
      <c r="B223" s="185"/>
      <c r="C223" s="400" t="s">
        <v>251</v>
      </c>
      <c r="D223" s="401" t="s">
        <v>5613</v>
      </c>
      <c r="E223" s="1054">
        <f>IFERROR(VLOOKUP(C223,'Consolidated Master Sheet'!B:D,3,0),"")</f>
        <v>77.820000000000007</v>
      </c>
      <c r="F223" s="402">
        <f t="shared" si="13"/>
        <v>0</v>
      </c>
      <c r="G223" s="1020">
        <f t="shared" si="14"/>
        <v>0</v>
      </c>
      <c r="H223" s="403">
        <f>IFERROR(VLOOKUP(C223,'Consolidated Master Sheet'!B:H,6,0),"")</f>
        <v>5</v>
      </c>
      <c r="I223" s="403">
        <f>IFERROR(VLOOKUP(C223,'Consolidated Master Sheet'!B:H,7,0),"")</f>
        <v>40</v>
      </c>
      <c r="J223" s="52"/>
      <c r="K223" s="1102">
        <f>IFERROR(G223*J223,0)</f>
        <v>0</v>
      </c>
    </row>
    <row r="224" spans="1:11">
      <c r="A224" s="157" t="str">
        <f>IF(J224&gt;0,COUNT($J$4:J224)+MAX('MI Fittings'!A:A,'CS Press Fittings'!A:A,'Steel Nipples'!A:A,'Steel Cut Lengths'!A:A,'Pipe Hangers'!A:A,'Brass Nipples '!A:A),"")</f>
        <v/>
      </c>
      <c r="B224" s="185"/>
      <c r="C224" s="400" t="s">
        <v>252</v>
      </c>
      <c r="D224" s="401" t="s">
        <v>5614</v>
      </c>
      <c r="E224" s="1054">
        <f>IFERROR(VLOOKUP(C224,'Consolidated Master Sheet'!B:D,3,0),"")</f>
        <v>77.820000000000007</v>
      </c>
      <c r="F224" s="402">
        <f t="shared" si="13"/>
        <v>0</v>
      </c>
      <c r="G224" s="1020">
        <f t="shared" si="14"/>
        <v>0</v>
      </c>
      <c r="H224" s="403">
        <f>IFERROR(VLOOKUP(C224,'Consolidated Master Sheet'!B:H,6,0),"")</f>
        <v>5</v>
      </c>
      <c r="I224" s="403">
        <f>IFERROR(VLOOKUP(C224,'Consolidated Master Sheet'!B:H,7,0),"")</f>
        <v>40</v>
      </c>
      <c r="J224" s="52"/>
      <c r="K224" s="1102">
        <f>IFERROR(G224*J224,0)</f>
        <v>0</v>
      </c>
    </row>
    <row r="225" spans="1:11">
      <c r="A225" s="157" t="str">
        <f>IF(J225&gt;0,COUNT($J$4:J225)+MAX('MI Fittings'!A:A,'CS Press Fittings'!A:A,'Steel Nipples'!A:A,'Steel Cut Lengths'!A:A,'Pipe Hangers'!A:A,'Brass Nipples '!A:A),"")</f>
        <v/>
      </c>
      <c r="B225" s="244"/>
      <c r="C225" s="252"/>
      <c r="D225" s="199"/>
      <c r="E225" s="1098" t="str">
        <f>IFERROR(VLOOKUP(C225,'Consolidated Master Sheet'!B:D,3,0),"")</f>
        <v/>
      </c>
      <c r="F225" s="1456">
        <f t="shared" si="13"/>
        <v>0</v>
      </c>
      <c r="G225" s="1708">
        <f t="shared" si="14"/>
        <v>0</v>
      </c>
      <c r="H225" s="254" t="str">
        <f>IFERROR(VLOOKUP(C225,'Consolidated Master Sheet'!B:H,6,0),"")</f>
        <v/>
      </c>
      <c r="I225" s="254" t="str">
        <f>IFERROR(VLOOKUP(C225,'Consolidated Master Sheet'!B:H,7,0),"")</f>
        <v/>
      </c>
      <c r="J225" s="30"/>
      <c r="K225" s="1107"/>
    </row>
    <row r="226" spans="1:11">
      <c r="A226" s="157" t="str">
        <f>IF(J226&gt;0,COUNT($J$4:J226)+MAX('MI Fittings'!A:A,'CS Press Fittings'!A:A,'Steel Nipples'!A:A,'Steel Cut Lengths'!A:A,'Pipe Hangers'!A:A,'Brass Nipples '!A:A),"")</f>
        <v/>
      </c>
      <c r="B226" s="185"/>
      <c r="C226" s="235" t="s">
        <v>253</v>
      </c>
      <c r="D226" s="194" t="s">
        <v>5615</v>
      </c>
      <c r="E226" s="1018">
        <f>IFERROR(VLOOKUP(C226,'Consolidated Master Sheet'!B:D,3,0),"")</f>
        <v>109.51</v>
      </c>
      <c r="F226" s="153">
        <f t="shared" si="13"/>
        <v>0</v>
      </c>
      <c r="G226" s="1020">
        <f t="shared" si="14"/>
        <v>0</v>
      </c>
      <c r="H226" s="237">
        <f>IFERROR(VLOOKUP(C226,'Consolidated Master Sheet'!B:H,6,0),"")</f>
        <v>5</v>
      </c>
      <c r="I226" s="237">
        <f>IFERROR(VLOOKUP(C226,'Consolidated Master Sheet'!B:H,7,0),"")</f>
        <v>40</v>
      </c>
      <c r="J226" s="29"/>
      <c r="K226" s="1102">
        <f>IFERROR(G226*J226,0)</f>
        <v>0</v>
      </c>
    </row>
    <row r="227" spans="1:11">
      <c r="A227" s="157" t="str">
        <f>IF(J227&gt;0,COUNT($J$4:J227)+MAX('MI Fittings'!A:A,'CS Press Fittings'!A:A,'Steel Nipples'!A:A,'Steel Cut Lengths'!A:A,'Pipe Hangers'!A:A,'Brass Nipples '!A:A),"")</f>
        <v/>
      </c>
      <c r="B227" s="244"/>
      <c r="C227" s="252"/>
      <c r="D227" s="199"/>
      <c r="E227" s="1098" t="str">
        <f>IFERROR(VLOOKUP(C227,'Consolidated Master Sheet'!B:D,3,0),"")</f>
        <v/>
      </c>
      <c r="F227" s="1456">
        <f t="shared" si="13"/>
        <v>0</v>
      </c>
      <c r="G227" s="1708">
        <f t="shared" si="14"/>
        <v>0</v>
      </c>
      <c r="H227" s="254" t="str">
        <f>IFERROR(VLOOKUP(C227,'Consolidated Master Sheet'!B:H,6,0),"")</f>
        <v/>
      </c>
      <c r="I227" s="254" t="str">
        <f>IFERROR(VLOOKUP(C227,'Consolidated Master Sheet'!B:H,7,0),"")</f>
        <v/>
      </c>
      <c r="J227" s="30"/>
      <c r="K227" s="1107"/>
    </row>
    <row r="228" spans="1:11">
      <c r="A228" s="157" t="str">
        <f>IF(J228&gt;0,COUNT($J$4:J228)+MAX('MI Fittings'!A:A,'CS Press Fittings'!A:A,'Steel Nipples'!A:A,'Steel Cut Lengths'!A:A,'Pipe Hangers'!A:A,'Brass Nipples '!A:A),"")</f>
        <v/>
      </c>
      <c r="B228" s="185"/>
      <c r="C228" s="228" t="s">
        <v>254</v>
      </c>
      <c r="D228" s="187" t="s">
        <v>5616</v>
      </c>
      <c r="E228" s="1020">
        <f>IFERROR(VLOOKUP(C228,'Consolidated Master Sheet'!B:D,3,0),"")</f>
        <v>109.51</v>
      </c>
      <c r="F228" s="151">
        <f t="shared" si="13"/>
        <v>0</v>
      </c>
      <c r="G228" s="1020">
        <f t="shared" si="14"/>
        <v>0</v>
      </c>
      <c r="H228" s="230">
        <f>IFERROR(VLOOKUP(C228,'Consolidated Master Sheet'!B:H,6,0),"")</f>
        <v>5</v>
      </c>
      <c r="I228" s="230">
        <f>IFERROR(VLOOKUP(C228,'Consolidated Master Sheet'!B:H,7,0),"")</f>
        <v>45</v>
      </c>
      <c r="J228" s="27"/>
      <c r="K228" s="1102">
        <f>IFERROR(G228*J228,0)</f>
        <v>0</v>
      </c>
    </row>
    <row r="229" spans="1:11">
      <c r="A229" s="157" t="str">
        <f>IF(J229&gt;0,COUNT($J$4:J229)+MAX('MI Fittings'!A:A,'CS Press Fittings'!A:A,'Steel Nipples'!A:A,'Steel Cut Lengths'!A:A,'Pipe Hangers'!A:A,'Brass Nipples '!A:A),"")</f>
        <v/>
      </c>
      <c r="B229" s="185"/>
      <c r="C229" s="400" t="s">
        <v>255</v>
      </c>
      <c r="D229" s="401" t="s">
        <v>5617</v>
      </c>
      <c r="E229" s="1054">
        <f>IFERROR(VLOOKUP(C229,'Consolidated Master Sheet'!B:D,3,0),"")</f>
        <v>109.51</v>
      </c>
      <c r="F229" s="402">
        <f t="shared" si="13"/>
        <v>0</v>
      </c>
      <c r="G229" s="1020">
        <f t="shared" si="14"/>
        <v>0</v>
      </c>
      <c r="H229" s="403">
        <f>IFERROR(VLOOKUP(C229,'Consolidated Master Sheet'!B:H,6,0),"")</f>
        <v>5</v>
      </c>
      <c r="I229" s="403">
        <f>IFERROR(VLOOKUP(C229,'Consolidated Master Sheet'!B:H,7,0),"")</f>
        <v>40</v>
      </c>
      <c r="J229" s="52"/>
      <c r="K229" s="1102">
        <f>IFERROR(G229*J229,0)</f>
        <v>0</v>
      </c>
    </row>
    <row r="230" spans="1:11">
      <c r="A230" s="157" t="str">
        <f>IF(J230&gt;0,COUNT($J$4:J230)+MAX('MI Fittings'!A:A,'CS Press Fittings'!A:A,'Steel Nipples'!A:A,'Steel Cut Lengths'!A:A,'Pipe Hangers'!A:A,'Brass Nipples '!A:A),"")</f>
        <v/>
      </c>
      <c r="B230" s="185"/>
      <c r="C230" s="235" t="s">
        <v>256</v>
      </c>
      <c r="D230" s="194" t="s">
        <v>5618</v>
      </c>
      <c r="E230" s="1018">
        <f>IFERROR(VLOOKUP(C230,'Consolidated Master Sheet'!B:D,3,0),"")</f>
        <v>109.51</v>
      </c>
      <c r="F230" s="153">
        <f t="shared" si="13"/>
        <v>0</v>
      </c>
      <c r="G230" s="1020">
        <f t="shared" si="14"/>
        <v>0</v>
      </c>
      <c r="H230" s="237">
        <f>IFERROR(VLOOKUP(C230,'Consolidated Master Sheet'!B:H,6,0),"")</f>
        <v>5</v>
      </c>
      <c r="I230" s="237">
        <f>IFERROR(VLOOKUP(C230,'Consolidated Master Sheet'!B:H,7,0),"")</f>
        <v>35</v>
      </c>
      <c r="J230" s="29"/>
      <c r="K230" s="1102">
        <f>IFERROR(G230*J230,0)</f>
        <v>0</v>
      </c>
    </row>
    <row r="231" spans="1:11">
      <c r="A231" s="157" t="str">
        <f>IF(J231&gt;0,COUNT($J$4:J231)+MAX('MI Fittings'!A:A,'CS Press Fittings'!A:A,'Steel Nipples'!A:A,'Steel Cut Lengths'!A:A,'Pipe Hangers'!A:A,'Brass Nipples '!A:A),"")</f>
        <v/>
      </c>
      <c r="B231" s="244"/>
      <c r="C231" s="252"/>
      <c r="D231" s="199"/>
      <c r="E231" s="1147" t="str">
        <f>IFERROR(VLOOKUP(C231,'Consolidated Master Sheet'!B:D,3,0),"")</f>
        <v/>
      </c>
      <c r="F231" s="1456">
        <f t="shared" si="13"/>
        <v>0</v>
      </c>
      <c r="G231" s="1708">
        <f t="shared" si="14"/>
        <v>0</v>
      </c>
      <c r="H231" s="254" t="str">
        <f>IFERROR(VLOOKUP(C231,'Consolidated Master Sheet'!B:H,6,0),"")</f>
        <v/>
      </c>
      <c r="I231" s="254" t="str">
        <f>IFERROR(VLOOKUP(C231,'Consolidated Master Sheet'!B:H,7,0),"")</f>
        <v/>
      </c>
      <c r="J231" s="30"/>
      <c r="K231" s="1107"/>
    </row>
    <row r="232" spans="1:11">
      <c r="A232" s="157" t="str">
        <f>IF(J232&gt;0,COUNT($J$4:J232)+MAX('MI Fittings'!A:A,'CS Press Fittings'!A:A,'Steel Nipples'!A:A,'Steel Cut Lengths'!A:A,'Pipe Hangers'!A:A,'Brass Nipples '!A:A),"")</f>
        <v/>
      </c>
      <c r="B232" s="185"/>
      <c r="C232" s="426" t="s">
        <v>257</v>
      </c>
      <c r="D232" s="401" t="s">
        <v>5619</v>
      </c>
      <c r="E232" s="1054">
        <f>IFERROR(VLOOKUP(C232,'Consolidated Master Sheet'!B:D,3,0),"")</f>
        <v>150.82</v>
      </c>
      <c r="F232" s="402">
        <f t="shared" si="13"/>
        <v>0</v>
      </c>
      <c r="G232" s="1020">
        <f t="shared" si="14"/>
        <v>0</v>
      </c>
      <c r="H232" s="403">
        <f>IFERROR(VLOOKUP(C232,'Consolidated Master Sheet'!B:H,6,0),"")</f>
        <v>5</v>
      </c>
      <c r="I232" s="403">
        <f>IFERROR(VLOOKUP(C232,'Consolidated Master Sheet'!B:H,7,0),"")</f>
        <v>40</v>
      </c>
      <c r="J232" s="52"/>
      <c r="K232" s="1102">
        <f t="shared" ref="K232:K235" si="15">IFERROR(G232*J232,0)</f>
        <v>0</v>
      </c>
    </row>
    <row r="233" spans="1:11">
      <c r="A233" s="157" t="str">
        <f>IF(J233&gt;0,COUNT($J$4:J233)+MAX('MI Fittings'!A:A,'CS Press Fittings'!A:A,'Steel Nipples'!A:A,'Steel Cut Lengths'!A:A,'Pipe Hangers'!A:A,'Brass Nipples '!A:A),"")</f>
        <v/>
      </c>
      <c r="B233" s="185"/>
      <c r="C233" s="400" t="s">
        <v>258</v>
      </c>
      <c r="D233" s="401" t="s">
        <v>5620</v>
      </c>
      <c r="E233" s="1054">
        <f>IFERROR(VLOOKUP(C233,'Consolidated Master Sheet'!B:D,3,0),"")</f>
        <v>150.82</v>
      </c>
      <c r="F233" s="402">
        <f t="shared" si="13"/>
        <v>0</v>
      </c>
      <c r="G233" s="1020">
        <f t="shared" si="14"/>
        <v>0</v>
      </c>
      <c r="H233" s="403">
        <f>IFERROR(VLOOKUP(C233,'Consolidated Master Sheet'!B:H,6,0),"")</f>
        <v>5</v>
      </c>
      <c r="I233" s="403">
        <f>IFERROR(VLOOKUP(C233,'Consolidated Master Sheet'!B:H,7,0),"")</f>
        <v>30</v>
      </c>
      <c r="J233" s="52"/>
      <c r="K233" s="1102">
        <f t="shared" si="15"/>
        <v>0</v>
      </c>
    </row>
    <row r="234" spans="1:11">
      <c r="A234" s="157" t="str">
        <f>IF(J234&gt;0,COUNT($J$4:J234)+MAX('MI Fittings'!A:A,'CS Press Fittings'!A:A,'Steel Nipples'!A:A,'Steel Cut Lengths'!A:A,'Pipe Hangers'!A:A,'Brass Nipples '!A:A),"")</f>
        <v/>
      </c>
      <c r="B234" s="185"/>
      <c r="C234" s="400" t="s">
        <v>259</v>
      </c>
      <c r="D234" s="401" t="s">
        <v>5621</v>
      </c>
      <c r="E234" s="1054">
        <f>IFERROR(VLOOKUP(C234,'Consolidated Master Sheet'!B:D,3,0),"")</f>
        <v>150.82</v>
      </c>
      <c r="F234" s="402">
        <f t="shared" si="13"/>
        <v>0</v>
      </c>
      <c r="G234" s="1020">
        <f t="shared" si="14"/>
        <v>0</v>
      </c>
      <c r="H234" s="403">
        <f>IFERROR(VLOOKUP(C234,'Consolidated Master Sheet'!B:H,6,0),"")</f>
        <v>5</v>
      </c>
      <c r="I234" s="403">
        <f>IFERROR(VLOOKUP(C234,'Consolidated Master Sheet'!B:H,7,0),"")</f>
        <v>30</v>
      </c>
      <c r="J234" s="52"/>
      <c r="K234" s="1102">
        <f t="shared" si="15"/>
        <v>0</v>
      </c>
    </row>
    <row r="235" spans="1:11">
      <c r="A235" s="157" t="str">
        <f>IF(J235&gt;0,COUNT($J$4:J235)+MAX('MI Fittings'!A:A,'CS Press Fittings'!A:A,'Steel Nipples'!A:A,'Steel Cut Lengths'!A:A,'Pipe Hangers'!A:A,'Brass Nipples '!A:A),"")</f>
        <v/>
      </c>
      <c r="B235" s="185"/>
      <c r="C235" s="400" t="s">
        <v>260</v>
      </c>
      <c r="D235" s="401" t="s">
        <v>5622</v>
      </c>
      <c r="E235" s="1054">
        <f>IFERROR(VLOOKUP(C235,'Consolidated Master Sheet'!B:D,3,0),"")</f>
        <v>150.82</v>
      </c>
      <c r="F235" s="402">
        <f t="shared" si="13"/>
        <v>0</v>
      </c>
      <c r="G235" s="1020">
        <f t="shared" si="14"/>
        <v>0</v>
      </c>
      <c r="H235" s="403">
        <f>IFERROR(VLOOKUP(C235,'Consolidated Master Sheet'!B:H,6,0),"")</f>
        <v>26</v>
      </c>
      <c r="I235" s="403">
        <f>IFERROR(VLOOKUP(C235,'Consolidated Master Sheet'!B:H,7,0),"")</f>
        <v>26</v>
      </c>
      <c r="J235" s="52"/>
      <c r="K235" s="1102">
        <f t="shared" si="15"/>
        <v>0</v>
      </c>
    </row>
    <row r="236" spans="1:11">
      <c r="A236" s="157" t="str">
        <f>IF(J236&gt;0,COUNT($J$4:J236)+MAX('MI Fittings'!A:A,'CS Press Fittings'!A:A,'Steel Nipples'!A:A,'Steel Cut Lengths'!A:A,'Pipe Hangers'!A:A,'Brass Nipples '!A:A),"")</f>
        <v/>
      </c>
      <c r="B236" s="244"/>
      <c r="C236" s="432"/>
      <c r="D236" s="433"/>
      <c r="E236" s="1153" t="str">
        <f>IFERROR(VLOOKUP(C236,'Consolidated Master Sheet'!B:D,3,0),"")</f>
        <v/>
      </c>
      <c r="F236" s="1467">
        <f t="shared" si="13"/>
        <v>0</v>
      </c>
      <c r="G236" s="1750">
        <f t="shared" si="14"/>
        <v>0</v>
      </c>
      <c r="H236" s="254" t="str">
        <f>IFERROR(VLOOKUP(C236,'Consolidated Master Sheet'!B:H,6,0),"")</f>
        <v/>
      </c>
      <c r="I236" s="254" t="str">
        <f>IFERROR(VLOOKUP(C236,'Consolidated Master Sheet'!B:H,7,0),"")</f>
        <v/>
      </c>
      <c r="J236" s="55"/>
      <c r="K236" s="1155"/>
    </row>
    <row r="237" spans="1:11">
      <c r="A237" s="157" t="str">
        <f>IF(J237&gt;0,COUNT($J$4:J237)+MAX('MI Fittings'!A:A,'CS Press Fittings'!A:A,'Steel Nipples'!A:A,'Steel Cut Lengths'!A:A,'Pipe Hangers'!A:A,'Brass Nipples '!A:A),"")</f>
        <v/>
      </c>
      <c r="B237" s="185"/>
      <c r="C237" s="228" t="s">
        <v>261</v>
      </c>
      <c r="D237" s="187" t="s">
        <v>5623</v>
      </c>
      <c r="E237" s="1020">
        <f>IFERROR(VLOOKUP(C237,'Consolidated Master Sheet'!B:D,3,0),"")</f>
        <v>246.44</v>
      </c>
      <c r="F237" s="151">
        <f t="shared" si="13"/>
        <v>0</v>
      </c>
      <c r="G237" s="1020">
        <f t="shared" si="14"/>
        <v>0</v>
      </c>
      <c r="H237" s="230">
        <f>IFERROR(VLOOKUP(C237,'Consolidated Master Sheet'!B:H,6,0),"")</f>
        <v>5</v>
      </c>
      <c r="I237" s="230">
        <f>IFERROR(VLOOKUP(C237,'Consolidated Master Sheet'!B:H,7,0),"")</f>
        <v>25</v>
      </c>
      <c r="J237" s="27"/>
      <c r="K237" s="1102">
        <f>IFERROR(G237*J237,0)</f>
        <v>0</v>
      </c>
    </row>
    <row r="238" spans="1:11">
      <c r="A238" s="157" t="str">
        <f>IF(J238&gt;0,COUNT($J$4:J238)+MAX('MI Fittings'!A:A,'CS Press Fittings'!A:A,'Steel Nipples'!A:A,'Steel Cut Lengths'!A:A,'Pipe Hangers'!A:A,'Brass Nipples '!A:A),"")</f>
        <v/>
      </c>
      <c r="B238" s="185"/>
      <c r="C238" s="400" t="s">
        <v>262</v>
      </c>
      <c r="D238" s="401" t="s">
        <v>5624</v>
      </c>
      <c r="E238" s="1054">
        <f>IFERROR(VLOOKUP(C238,'Consolidated Master Sheet'!B:D,3,0),"")</f>
        <v>246.44</v>
      </c>
      <c r="F238" s="402">
        <f t="shared" si="13"/>
        <v>0</v>
      </c>
      <c r="G238" s="1020">
        <f t="shared" si="14"/>
        <v>0</v>
      </c>
      <c r="H238" s="403">
        <f>IFERROR(VLOOKUP(C238,'Consolidated Master Sheet'!B:H,6,0),"")</f>
        <v>5</v>
      </c>
      <c r="I238" s="403">
        <f>IFERROR(VLOOKUP(C238,'Consolidated Master Sheet'!B:H,7,0),"")</f>
        <v>25</v>
      </c>
      <c r="J238" s="52"/>
      <c r="K238" s="1102">
        <f>IFERROR(G238*J238,0)</f>
        <v>0</v>
      </c>
    </row>
    <row r="239" spans="1:11">
      <c r="A239" s="157" t="str">
        <f>IF(J239&gt;0,COUNT($J$4:J239)+MAX('MI Fittings'!A:A,'CS Press Fittings'!A:A,'Steel Nipples'!A:A,'Steel Cut Lengths'!A:A,'Pipe Hangers'!A:A,'Brass Nipples '!A:A),"")</f>
        <v/>
      </c>
      <c r="B239" s="185"/>
      <c r="C239" s="400" t="s">
        <v>263</v>
      </c>
      <c r="D239" s="401" t="s">
        <v>5625</v>
      </c>
      <c r="E239" s="1054">
        <f>IFERROR(VLOOKUP(C239,'Consolidated Master Sheet'!B:D,3,0),"")</f>
        <v>246.44</v>
      </c>
      <c r="F239" s="402">
        <f t="shared" si="13"/>
        <v>0</v>
      </c>
      <c r="G239" s="1020">
        <f t="shared" si="14"/>
        <v>0</v>
      </c>
      <c r="H239" s="403">
        <f>IFERROR(VLOOKUP(C239,'Consolidated Master Sheet'!B:H,6,0),"")</f>
        <v>5</v>
      </c>
      <c r="I239" s="403">
        <f>IFERROR(VLOOKUP(C239,'Consolidated Master Sheet'!B:H,7,0),"")</f>
        <v>25</v>
      </c>
      <c r="J239" s="52"/>
      <c r="K239" s="1102">
        <f>IFERROR(G239*J239,0)</f>
        <v>0</v>
      </c>
    </row>
    <row r="240" spans="1:11">
      <c r="A240" s="157" t="str">
        <f>IF(J240&gt;0,COUNT($J$4:J240)+MAX('MI Fittings'!A:A,'CS Press Fittings'!A:A,'Steel Nipples'!A:A,'Steel Cut Lengths'!A:A,'Pipe Hangers'!A:A,'Brass Nipples '!A:A),"")</f>
        <v/>
      </c>
      <c r="B240" s="185"/>
      <c r="C240" s="400" t="s">
        <v>264</v>
      </c>
      <c r="D240" s="401" t="s">
        <v>5626</v>
      </c>
      <c r="E240" s="1054">
        <f>IFERROR(VLOOKUP(C240,'Consolidated Master Sheet'!B:D,3,0),"")</f>
        <v>246.44</v>
      </c>
      <c r="F240" s="402">
        <f t="shared" si="13"/>
        <v>0</v>
      </c>
      <c r="G240" s="1020">
        <f t="shared" si="14"/>
        <v>0</v>
      </c>
      <c r="H240" s="403">
        <f>IFERROR(VLOOKUP(C240,'Consolidated Master Sheet'!B:H,6,0),"")</f>
        <v>5</v>
      </c>
      <c r="I240" s="403">
        <f>IFERROR(VLOOKUP(C240,'Consolidated Master Sheet'!B:H,7,0),"")</f>
        <v>20</v>
      </c>
      <c r="J240" s="52"/>
      <c r="K240" s="1102">
        <f>IFERROR(G240*J240,0)</f>
        <v>0</v>
      </c>
    </row>
    <row r="241" spans="1:14">
      <c r="A241" s="157" t="str">
        <f>IF(J241&gt;0,COUNT($J$4:J241)+MAX('MI Fittings'!A:A,'CS Press Fittings'!A:A,'Steel Nipples'!A:A,'Steel Cut Lengths'!A:A,'Pipe Hangers'!A:A,'Brass Nipples '!A:A),"")</f>
        <v/>
      </c>
      <c r="B241" s="185"/>
      <c r="C241" s="235" t="s">
        <v>265</v>
      </c>
      <c r="D241" s="194" t="s">
        <v>5627</v>
      </c>
      <c r="E241" s="1018">
        <f>IFERROR(VLOOKUP(C241,'Consolidated Master Sheet'!B:D,3,0),"")</f>
        <v>246.44</v>
      </c>
      <c r="F241" s="153">
        <f t="shared" si="13"/>
        <v>0</v>
      </c>
      <c r="G241" s="1020">
        <f t="shared" si="14"/>
        <v>0</v>
      </c>
      <c r="H241" s="237">
        <f>IFERROR(VLOOKUP(C241,'Consolidated Master Sheet'!B:H,6,0),"")</f>
        <v>5</v>
      </c>
      <c r="I241" s="237">
        <f>IFERROR(VLOOKUP(C241,'Consolidated Master Sheet'!B:H,7,0),"")</f>
        <v>20</v>
      </c>
      <c r="J241" s="29"/>
      <c r="K241" s="1102">
        <f>IFERROR(G241*J241,0)</f>
        <v>0</v>
      </c>
    </row>
    <row r="242" spans="1:14">
      <c r="A242" s="157" t="str">
        <f>IF(J242&gt;0,COUNT($J$4:J242)+MAX('MI Fittings'!A:A,'CS Press Fittings'!A:A,'Steel Nipples'!A:A,'Steel Cut Lengths'!A:A,'Pipe Hangers'!A:A,'Brass Nipples '!A:A),"")</f>
        <v/>
      </c>
      <c r="B242" s="354"/>
      <c r="C242" s="404"/>
      <c r="D242" s="405" t="s">
        <v>266</v>
      </c>
      <c r="E242" s="1056" t="str">
        <f>IFERROR(VLOOKUP(C242,'Consolidated Master Sheet'!B:D,3,0),"")</f>
        <v/>
      </c>
      <c r="F242" s="1459">
        <f t="shared" si="13"/>
        <v>0</v>
      </c>
      <c r="G242" s="1710">
        <f t="shared" si="14"/>
        <v>0</v>
      </c>
      <c r="H242" s="315" t="str">
        <f>IFERROR(VLOOKUP(C242,'Consolidated Master Sheet'!B:H,6,0),"")</f>
        <v/>
      </c>
      <c r="I242" s="315" t="str">
        <f>IFERROR(VLOOKUP(C242,'Consolidated Master Sheet'!B:H,7,0),"")</f>
        <v/>
      </c>
      <c r="J242" s="112"/>
      <c r="K242" s="1121"/>
    </row>
    <row r="243" spans="1:14">
      <c r="A243" s="157" t="str">
        <f>IF(J243&gt;0,COUNT($J$4:J243)+MAX('MI Fittings'!A:A,'CS Press Fittings'!A:A,'Steel Nipples'!A:A,'Steel Cut Lengths'!A:A,'Pipe Hangers'!A:A,'Brass Nipples '!A:A),"")</f>
        <v/>
      </c>
      <c r="B243" s="185"/>
      <c r="C243" s="228" t="s">
        <v>267</v>
      </c>
      <c r="D243" s="187" t="s">
        <v>268</v>
      </c>
      <c r="E243" s="1020">
        <f>IFERROR(VLOOKUP(C243,'Consolidated Master Sheet'!B:D,3,0),"")</f>
        <v>10.64</v>
      </c>
      <c r="F243" s="151">
        <f t="shared" si="13"/>
        <v>0</v>
      </c>
      <c r="G243" s="1020">
        <f t="shared" si="14"/>
        <v>0</v>
      </c>
      <c r="H243" s="230">
        <f>IFERROR(VLOOKUP(C243,'Consolidated Master Sheet'!B:H,6,0),"")</f>
        <v>5</v>
      </c>
      <c r="I243" s="230">
        <f>IFERROR(VLOOKUP(C243,'Consolidated Master Sheet'!B:H,7,0),"")</f>
        <v>1400</v>
      </c>
      <c r="J243" s="27"/>
      <c r="K243" s="1102">
        <f t="shared" ref="K243:K254" si="16">IFERROR(G243*J243,0)</f>
        <v>0</v>
      </c>
    </row>
    <row r="244" spans="1:14">
      <c r="A244" s="157" t="str">
        <f>IF(J244&gt;0,COUNT($J$4:J244)+MAX('MI Fittings'!A:A,'CS Press Fittings'!A:A,'Steel Nipples'!A:A,'Steel Cut Lengths'!A:A,'Pipe Hangers'!A:A,'Brass Nipples '!A:A),"")</f>
        <v/>
      </c>
      <c r="B244" s="185"/>
      <c r="C244" s="400" t="s">
        <v>269</v>
      </c>
      <c r="D244" s="401" t="s">
        <v>270</v>
      </c>
      <c r="E244" s="1054">
        <f>IFERROR(VLOOKUP(C244,'Consolidated Master Sheet'!B:D,3,0),"")</f>
        <v>10.64</v>
      </c>
      <c r="F244" s="402">
        <f t="shared" si="13"/>
        <v>0</v>
      </c>
      <c r="G244" s="1020">
        <f t="shared" si="14"/>
        <v>0</v>
      </c>
      <c r="H244" s="403">
        <f>IFERROR(VLOOKUP(C244,'Consolidated Master Sheet'!B:H,6,0),"")</f>
        <v>5</v>
      </c>
      <c r="I244" s="403">
        <f>IFERROR(VLOOKUP(C244,'Consolidated Master Sheet'!B:H,7,0),"")</f>
        <v>1400</v>
      </c>
      <c r="J244" s="52"/>
      <c r="K244" s="1102">
        <f t="shared" si="16"/>
        <v>0</v>
      </c>
    </row>
    <row r="245" spans="1:14">
      <c r="A245" s="157" t="str">
        <f>IF(J245&gt;0,COUNT($J$4:J245)+MAX('MI Fittings'!A:A,'CS Press Fittings'!A:A,'Steel Nipples'!A:A,'Steel Cut Lengths'!A:A,'Pipe Hangers'!A:A,'Brass Nipples '!A:A),"")</f>
        <v/>
      </c>
      <c r="B245" s="185"/>
      <c r="C245" s="400" t="s">
        <v>271</v>
      </c>
      <c r="D245" s="401" t="s">
        <v>272</v>
      </c>
      <c r="E245" s="1054">
        <f>IFERROR(VLOOKUP(C245,'Consolidated Master Sheet'!B:D,3,0),"")</f>
        <v>10.64</v>
      </c>
      <c r="F245" s="402">
        <f t="shared" si="13"/>
        <v>0</v>
      </c>
      <c r="G245" s="1020">
        <f t="shared" si="14"/>
        <v>0</v>
      </c>
      <c r="H245" s="403">
        <f>IFERROR(VLOOKUP(C245,'Consolidated Master Sheet'!B:H,6,0),"")</f>
        <v>5</v>
      </c>
      <c r="I245" s="403">
        <f>IFERROR(VLOOKUP(C245,'Consolidated Master Sheet'!B:H,7,0),"")</f>
        <v>600</v>
      </c>
      <c r="J245" s="52"/>
      <c r="K245" s="1102">
        <f t="shared" si="16"/>
        <v>0</v>
      </c>
      <c r="N245" s="13"/>
    </row>
    <row r="246" spans="1:14">
      <c r="A246" s="157" t="str">
        <f>IF(J246&gt;0,COUNT($J$4:J246)+MAX('MI Fittings'!A:A,'CS Press Fittings'!A:A,'Steel Nipples'!A:A,'Steel Cut Lengths'!A:A,'Pipe Hangers'!A:A,'Brass Nipples '!A:A),"")</f>
        <v/>
      </c>
      <c r="B246" s="185"/>
      <c r="C246" s="400" t="s">
        <v>273</v>
      </c>
      <c r="D246" s="401" t="s">
        <v>274</v>
      </c>
      <c r="E246" s="1054">
        <f>IFERROR(VLOOKUP(C246,'Consolidated Master Sheet'!B:D,3,0),"")</f>
        <v>14.19</v>
      </c>
      <c r="F246" s="402">
        <f t="shared" si="13"/>
        <v>0</v>
      </c>
      <c r="G246" s="1020">
        <f t="shared" si="14"/>
        <v>0</v>
      </c>
      <c r="H246" s="403">
        <f>IFERROR(VLOOKUP(C246,'Consolidated Master Sheet'!B:H,6,0),"")</f>
        <v>5</v>
      </c>
      <c r="I246" s="403">
        <f>IFERROR(VLOOKUP(C246,'Consolidated Master Sheet'!B:H,7,0),"")</f>
        <v>300</v>
      </c>
      <c r="J246" s="52"/>
      <c r="K246" s="1102">
        <f t="shared" si="16"/>
        <v>0</v>
      </c>
    </row>
    <row r="247" spans="1:14">
      <c r="A247" s="157" t="str">
        <f>IF(J247&gt;0,COUNT($J$4:J247)+MAX('MI Fittings'!A:A,'CS Press Fittings'!A:A,'Steel Nipples'!A:A,'Steel Cut Lengths'!A:A,'Pipe Hangers'!A:A,'Brass Nipples '!A:A),"")</f>
        <v/>
      </c>
      <c r="B247" s="185"/>
      <c r="C247" s="400" t="s">
        <v>275</v>
      </c>
      <c r="D247" s="401" t="s">
        <v>276</v>
      </c>
      <c r="E247" s="1054">
        <f>IFERROR(VLOOKUP(C247,'Consolidated Master Sheet'!B:D,3,0),"")</f>
        <v>18.71</v>
      </c>
      <c r="F247" s="402">
        <f t="shared" si="13"/>
        <v>0</v>
      </c>
      <c r="G247" s="1020">
        <f t="shared" si="14"/>
        <v>0</v>
      </c>
      <c r="H247" s="403">
        <f>IFERROR(VLOOKUP(C247,'Consolidated Master Sheet'!B:H,6,0),"")</f>
        <v>5</v>
      </c>
      <c r="I247" s="403">
        <f>IFERROR(VLOOKUP(C247,'Consolidated Master Sheet'!B:H,7,0),"")</f>
        <v>200</v>
      </c>
      <c r="J247" s="52"/>
      <c r="K247" s="1102">
        <f t="shared" si="16"/>
        <v>0</v>
      </c>
    </row>
    <row r="248" spans="1:14">
      <c r="A248" s="157" t="str">
        <f>IF(J248&gt;0,COUNT($J$4:J248)+MAX('MI Fittings'!A:A,'CS Press Fittings'!A:A,'Steel Nipples'!A:A,'Steel Cut Lengths'!A:A,'Pipe Hangers'!A:A,'Brass Nipples '!A:A),"")</f>
        <v/>
      </c>
      <c r="B248" s="185"/>
      <c r="C248" s="400" t="s">
        <v>277</v>
      </c>
      <c r="D248" s="401" t="s">
        <v>278</v>
      </c>
      <c r="E248" s="1054">
        <f>IFERROR(VLOOKUP(C248,'Consolidated Master Sheet'!B:D,3,0),"")</f>
        <v>29.26</v>
      </c>
      <c r="F248" s="402">
        <f t="shared" si="13"/>
        <v>0</v>
      </c>
      <c r="G248" s="1020">
        <f t="shared" si="14"/>
        <v>0</v>
      </c>
      <c r="H248" s="403">
        <f>IFERROR(VLOOKUP(C248,'Consolidated Master Sheet'!B:H,6,0),"")</f>
        <v>5</v>
      </c>
      <c r="I248" s="403">
        <f>IFERROR(VLOOKUP(C248,'Consolidated Master Sheet'!B:H,7,0),"")</f>
        <v>200</v>
      </c>
      <c r="J248" s="52"/>
      <c r="K248" s="1102">
        <f t="shared" si="16"/>
        <v>0</v>
      </c>
    </row>
    <row r="249" spans="1:14">
      <c r="A249" s="157" t="str">
        <f>IF(J249&gt;0,COUNT($J$4:J249)+MAX('MI Fittings'!A:A,'CS Press Fittings'!A:A,'Steel Nipples'!A:A,'Steel Cut Lengths'!A:A,'Pipe Hangers'!A:A,'Brass Nipples '!A:A),"")</f>
        <v/>
      </c>
      <c r="B249" s="185"/>
      <c r="C249" s="400" t="s">
        <v>279</v>
      </c>
      <c r="D249" s="401" t="s">
        <v>280</v>
      </c>
      <c r="E249" s="1054">
        <f>IFERROR(VLOOKUP(C249,'Consolidated Master Sheet'!B:D,3,0),"")</f>
        <v>44.5</v>
      </c>
      <c r="F249" s="402">
        <f t="shared" si="13"/>
        <v>0</v>
      </c>
      <c r="G249" s="1020">
        <f t="shared" si="14"/>
        <v>0</v>
      </c>
      <c r="H249" s="403">
        <f>IFERROR(VLOOKUP(C249,'Consolidated Master Sheet'!B:H,6,0),"")</f>
        <v>5</v>
      </c>
      <c r="I249" s="403">
        <f>IFERROR(VLOOKUP(C249,'Consolidated Master Sheet'!B:H,7,0),"")</f>
        <v>100</v>
      </c>
      <c r="J249" s="52"/>
      <c r="K249" s="1102">
        <f t="shared" si="16"/>
        <v>0</v>
      </c>
    </row>
    <row r="250" spans="1:14">
      <c r="A250" s="157" t="str">
        <f>IF(J250&gt;0,COUNT($J$4:J250)+MAX('MI Fittings'!A:A,'CS Press Fittings'!A:A,'Steel Nipples'!A:A,'Steel Cut Lengths'!A:A,'Pipe Hangers'!A:A,'Brass Nipples '!A:A),"")</f>
        <v/>
      </c>
      <c r="B250" s="185"/>
      <c r="C250" s="400" t="s">
        <v>281</v>
      </c>
      <c r="D250" s="401" t="s">
        <v>282</v>
      </c>
      <c r="E250" s="1054">
        <f>IFERROR(VLOOKUP(C250,'Consolidated Master Sheet'!B:D,3,0),"")</f>
        <v>60.04</v>
      </c>
      <c r="F250" s="402">
        <f t="shared" si="13"/>
        <v>0</v>
      </c>
      <c r="G250" s="1020">
        <f t="shared" si="14"/>
        <v>0</v>
      </c>
      <c r="H250" s="403">
        <f>IFERROR(VLOOKUP(C250,'Consolidated Master Sheet'!B:H,6,0),"")</f>
        <v>5</v>
      </c>
      <c r="I250" s="403">
        <f>IFERROR(VLOOKUP(C250,'Consolidated Master Sheet'!B:H,7,0),"")</f>
        <v>100</v>
      </c>
      <c r="J250" s="52"/>
      <c r="K250" s="1102">
        <f t="shared" si="16"/>
        <v>0</v>
      </c>
    </row>
    <row r="251" spans="1:14">
      <c r="A251" s="157" t="str">
        <f>IF(J251&gt;0,COUNT($J$4:J251)+MAX('MI Fittings'!A:A,'CS Press Fittings'!A:A,'Steel Nipples'!A:A,'Steel Cut Lengths'!A:A,'Pipe Hangers'!A:A,'Brass Nipples '!A:A),"")</f>
        <v/>
      </c>
      <c r="B251" s="185"/>
      <c r="C251" s="400" t="s">
        <v>283</v>
      </c>
      <c r="D251" s="401" t="s">
        <v>284</v>
      </c>
      <c r="E251" s="1054">
        <f>IFERROR(VLOOKUP(C251,'Consolidated Master Sheet'!B:D,3,0),"")</f>
        <v>101.88000000000001</v>
      </c>
      <c r="F251" s="402">
        <f t="shared" si="13"/>
        <v>0</v>
      </c>
      <c r="G251" s="1020">
        <f t="shared" si="14"/>
        <v>0</v>
      </c>
      <c r="H251" s="403">
        <f>IFERROR(VLOOKUP(C251,'Consolidated Master Sheet'!B:H,6,0),"")</f>
        <v>5</v>
      </c>
      <c r="I251" s="403">
        <f>IFERROR(VLOOKUP(C251,'Consolidated Master Sheet'!B:H,7,0),"")</f>
        <v>70</v>
      </c>
      <c r="J251" s="52"/>
      <c r="K251" s="1102">
        <f t="shared" si="16"/>
        <v>0</v>
      </c>
    </row>
    <row r="252" spans="1:14">
      <c r="A252" s="157" t="str">
        <f>IF(J252&gt;0,COUNT($J$4:J252)+MAX('MI Fittings'!A:A,'CS Press Fittings'!A:A,'Steel Nipples'!A:A,'Steel Cut Lengths'!A:A,'Pipe Hangers'!A:A,'Brass Nipples '!A:A),"")</f>
        <v/>
      </c>
      <c r="B252" s="185"/>
      <c r="C252" s="400" t="s">
        <v>285</v>
      </c>
      <c r="D252" s="401" t="s">
        <v>286</v>
      </c>
      <c r="E252" s="1054">
        <f>IFERROR(VLOOKUP(C252,'Consolidated Master Sheet'!B:D,3,0),"")</f>
        <v>193.97</v>
      </c>
      <c r="F252" s="402">
        <f t="shared" si="13"/>
        <v>0</v>
      </c>
      <c r="G252" s="1020">
        <f t="shared" si="14"/>
        <v>0</v>
      </c>
      <c r="H252" s="403">
        <f>IFERROR(VLOOKUP(C252,'Consolidated Master Sheet'!B:H,6,0),"")</f>
        <v>5</v>
      </c>
      <c r="I252" s="403">
        <f>IFERROR(VLOOKUP(C252,'Consolidated Master Sheet'!B:H,7,0),"")</f>
        <v>35</v>
      </c>
      <c r="J252" s="52"/>
      <c r="K252" s="1102">
        <f t="shared" si="16"/>
        <v>0</v>
      </c>
    </row>
    <row r="253" spans="1:14">
      <c r="A253" s="157" t="str">
        <f>IF(J253&gt;0,COUNT($J$4:J253)+MAX('MI Fittings'!A:A,'CS Press Fittings'!A:A,'Steel Nipples'!A:A,'Steel Cut Lengths'!A:A,'Pipe Hangers'!A:A,'Brass Nipples '!A:A),"")</f>
        <v/>
      </c>
      <c r="B253" s="185"/>
      <c r="C253" s="400" t="s">
        <v>287</v>
      </c>
      <c r="D253" s="401" t="s">
        <v>288</v>
      </c>
      <c r="E253" s="1054">
        <f>IFERROR(VLOOKUP(C253,'Consolidated Master Sheet'!B:D,3,0),"")</f>
        <v>309.18</v>
      </c>
      <c r="F253" s="402">
        <f t="shared" si="13"/>
        <v>0</v>
      </c>
      <c r="G253" s="1020">
        <f t="shared" si="14"/>
        <v>0</v>
      </c>
      <c r="H253" s="403">
        <f>IFERROR(VLOOKUP(C253,'Consolidated Master Sheet'!B:H,6,0),"")</f>
        <v>5</v>
      </c>
      <c r="I253" s="403">
        <f>IFERROR(VLOOKUP(C253,'Consolidated Master Sheet'!B:H,7,0),"")</f>
        <v>25</v>
      </c>
      <c r="J253" s="52"/>
      <c r="K253" s="1102">
        <f t="shared" si="16"/>
        <v>0</v>
      </c>
    </row>
    <row r="254" spans="1:14">
      <c r="A254" s="157" t="str">
        <f>IF(J254&gt;0,COUNT($J$4:J254)+MAX('MI Fittings'!A:A,'CS Press Fittings'!A:A,'Steel Nipples'!A:A,'Steel Cut Lengths'!A:A,'Pipe Hangers'!A:A,'Brass Nipples '!A:A),"")</f>
        <v/>
      </c>
      <c r="B254" s="185"/>
      <c r="C254" s="235" t="s">
        <v>289</v>
      </c>
      <c r="D254" s="194" t="s">
        <v>290</v>
      </c>
      <c r="E254" s="1018">
        <f>IFERROR(VLOOKUP(C254,'Consolidated Master Sheet'!B:D,3,0),"")</f>
        <v>594.35</v>
      </c>
      <c r="F254" s="153">
        <f t="shared" si="13"/>
        <v>0</v>
      </c>
      <c r="G254" s="1028">
        <f t="shared" si="14"/>
        <v>0</v>
      </c>
      <c r="H254" s="237">
        <f>IFERROR(VLOOKUP(C254,'Consolidated Master Sheet'!B:H,6,0),"")</f>
        <v>5</v>
      </c>
      <c r="I254" s="237">
        <f>IFERROR(VLOOKUP(C254,'Consolidated Master Sheet'!B:H,7,0),"")</f>
        <v>10</v>
      </c>
      <c r="J254" s="29"/>
      <c r="K254" s="1103">
        <f t="shared" si="16"/>
        <v>0</v>
      </c>
    </row>
    <row r="255" spans="1:14">
      <c r="A255" s="157" t="str">
        <f>IF(J255&gt;0,COUNT($J$4:J255)+MAX('MI Fittings'!A:A,'CS Press Fittings'!A:A,'Steel Nipples'!A:A,'Steel Cut Lengths'!A:A,'Pipe Hangers'!A:A,'Brass Nipples '!A:A),"")</f>
        <v/>
      </c>
      <c r="B255" s="354"/>
      <c r="C255" s="404"/>
      <c r="D255" s="405" t="s">
        <v>12901</v>
      </c>
      <c r="E255" s="1056" t="str">
        <f>IFERROR(VLOOKUP(C255,'Consolidated Master Sheet'!B:D,3,0),"")</f>
        <v/>
      </c>
      <c r="F255" s="1459">
        <f t="shared" si="13"/>
        <v>0</v>
      </c>
      <c r="G255" s="1710">
        <f t="shared" si="14"/>
        <v>0</v>
      </c>
      <c r="H255" s="315" t="str">
        <f>IFERROR(VLOOKUP(C255,'Consolidated Master Sheet'!B:H,6,0),"")</f>
        <v/>
      </c>
      <c r="I255" s="315" t="str">
        <f>IFERROR(VLOOKUP(C255,'Consolidated Master Sheet'!B:H,7,0),"")</f>
        <v/>
      </c>
      <c r="J255" s="112"/>
      <c r="K255" s="1121"/>
    </row>
    <row r="256" spans="1:14" ht="24.95" customHeight="1">
      <c r="A256" s="157" t="str">
        <f>IF(J256&gt;0,COUNT($J$4:J256)+MAX('MI Fittings'!A:A,'CS Press Fittings'!A:A,'Steel Nipples'!A:A,'Steel Cut Lengths'!A:A,'Pipe Hangers'!A:A,'Brass Nipples '!A:A),"")</f>
        <v/>
      </c>
      <c r="B256" s="185"/>
      <c r="C256" s="415" t="s">
        <v>291</v>
      </c>
      <c r="D256" s="416" t="s">
        <v>12902</v>
      </c>
      <c r="E256" s="1057">
        <f>IFERROR(VLOOKUP(C256,'Consolidated Master Sheet'!B:D,3,0),"")</f>
        <v>13.25</v>
      </c>
      <c r="F256" s="417">
        <f t="shared" si="13"/>
        <v>0</v>
      </c>
      <c r="G256" s="1020">
        <f t="shared" si="14"/>
        <v>0</v>
      </c>
      <c r="H256" s="418">
        <f>IFERROR(VLOOKUP(C256,'Consolidated Master Sheet'!B:H,6,0),"")</f>
        <v>5</v>
      </c>
      <c r="I256" s="418">
        <f>IFERROR(VLOOKUP(C256,'Consolidated Master Sheet'!B:H,7,0),"")</f>
        <v>1600</v>
      </c>
      <c r="J256" s="56"/>
      <c r="K256" s="1102">
        <f t="shared" ref="K256:K268" si="17">IFERROR(G256*J256,0)</f>
        <v>0</v>
      </c>
    </row>
    <row r="257" spans="1:13" ht="24.95" customHeight="1">
      <c r="A257" s="157" t="str">
        <f>IF(J257&gt;0,COUNT($J$4:J257)+MAX('MI Fittings'!A:A,'CS Press Fittings'!A:A,'Steel Nipples'!A:A,'Steel Cut Lengths'!A:A,'Pipe Hangers'!A:A,'Brass Nipples '!A:A),"")</f>
        <v/>
      </c>
      <c r="B257" s="185"/>
      <c r="C257" s="430" t="s">
        <v>293</v>
      </c>
      <c r="D257" s="427" t="s">
        <v>12903</v>
      </c>
      <c r="E257" s="1060">
        <f>IFERROR(VLOOKUP(C257,'Consolidated Master Sheet'!B:D,3,0),"")</f>
        <v>13.25</v>
      </c>
      <c r="F257" s="428">
        <f t="shared" si="13"/>
        <v>0</v>
      </c>
      <c r="G257" s="1020">
        <f t="shared" si="14"/>
        <v>0</v>
      </c>
      <c r="H257" s="418">
        <f>IFERROR(VLOOKUP(C257,'Consolidated Master Sheet'!B:H,6,0),"")</f>
        <v>5</v>
      </c>
      <c r="I257" s="418">
        <f>IFERROR(VLOOKUP(C257,'Consolidated Master Sheet'!B:H,7,0),"")</f>
        <v>1600</v>
      </c>
      <c r="J257" s="54"/>
      <c r="K257" s="1102">
        <f t="shared" si="17"/>
        <v>0</v>
      </c>
    </row>
    <row r="258" spans="1:13" ht="24.95" customHeight="1">
      <c r="A258" s="157" t="str">
        <f>IF(J258&gt;0,COUNT($J$4:J258)+MAX('MI Fittings'!A:A,'CS Press Fittings'!A:A,'Steel Nipples'!A:A,'Steel Cut Lengths'!A:A,'Pipe Hangers'!A:A,'Brass Nipples '!A:A),"")</f>
        <v/>
      </c>
      <c r="B258" s="185"/>
      <c r="C258" s="430" t="s">
        <v>295</v>
      </c>
      <c r="D258" s="427" t="s">
        <v>12904</v>
      </c>
      <c r="E258" s="1060">
        <f>IFERROR(VLOOKUP(C258,'Consolidated Master Sheet'!B:D,3,0),"")</f>
        <v>13.25</v>
      </c>
      <c r="F258" s="428">
        <f t="shared" si="13"/>
        <v>0</v>
      </c>
      <c r="G258" s="1020">
        <f t="shared" si="14"/>
        <v>0</v>
      </c>
      <c r="H258" s="418">
        <f>IFERROR(VLOOKUP(C258,'Consolidated Master Sheet'!B:H,6,0),"")</f>
        <v>5</v>
      </c>
      <c r="I258" s="418">
        <f>IFERROR(VLOOKUP(C258,'Consolidated Master Sheet'!B:H,7,0),"")</f>
        <v>1400</v>
      </c>
      <c r="J258" s="56"/>
      <c r="K258" s="1102">
        <f t="shared" si="17"/>
        <v>0</v>
      </c>
    </row>
    <row r="259" spans="1:13">
      <c r="A259" s="157" t="str">
        <f>IF(J259&gt;0,COUNT($J$4:J259)+MAX('MI Fittings'!A:A,'CS Press Fittings'!A:A,'Steel Nipples'!A:A,'Steel Cut Lengths'!A:A,'Pipe Hangers'!A:A,'Brass Nipples '!A:A),"")</f>
        <v/>
      </c>
      <c r="B259" s="354"/>
      <c r="C259" s="404"/>
      <c r="D259" s="405" t="s">
        <v>7476</v>
      </c>
      <c r="E259" s="1056" t="str">
        <f>IFERROR(VLOOKUP(C259,'Consolidated Master Sheet'!B:D,3,0),"")</f>
        <v/>
      </c>
      <c r="F259" s="1459">
        <f t="shared" si="13"/>
        <v>0</v>
      </c>
      <c r="G259" s="1710">
        <f t="shared" si="14"/>
        <v>0</v>
      </c>
      <c r="H259" s="315" t="str">
        <f>IFERROR(VLOOKUP(C259,'Consolidated Master Sheet'!B:H,6,0),"")</f>
        <v/>
      </c>
      <c r="I259" s="315" t="str">
        <f>IFERROR(VLOOKUP(C259,'Consolidated Master Sheet'!B:H,7,0),"")</f>
        <v/>
      </c>
      <c r="J259" s="112"/>
      <c r="K259" s="1121"/>
    </row>
    <row r="260" spans="1:13">
      <c r="A260" s="157" t="str">
        <f>IF(J260&gt;0,COUNT($J$4:J260)+MAX('MI Fittings'!A:A,'CS Press Fittings'!A:A,'Steel Nipples'!A:A,'Steel Cut Lengths'!A:A,'Pipe Hangers'!A:A,'Brass Nipples '!A:A),"")</f>
        <v/>
      </c>
      <c r="B260" s="185"/>
      <c r="C260" s="430" t="s">
        <v>297</v>
      </c>
      <c r="D260" s="401" t="s">
        <v>298</v>
      </c>
      <c r="E260" s="1054">
        <f>IFERROR(VLOOKUP(C260,'Consolidated Master Sheet'!B:D,3,0),"")</f>
        <v>14.83</v>
      </c>
      <c r="F260" s="402">
        <f t="shared" si="13"/>
        <v>0</v>
      </c>
      <c r="G260" s="1020">
        <f t="shared" si="14"/>
        <v>0</v>
      </c>
      <c r="H260" s="418">
        <f>IFERROR(VLOOKUP(C260,'Consolidated Master Sheet'!B:H,6,0),"")</f>
        <v>5</v>
      </c>
      <c r="I260" s="418">
        <f>IFERROR(VLOOKUP(C260,'Consolidated Master Sheet'!B:H,7,0),"")</f>
        <v>600</v>
      </c>
      <c r="J260" s="52"/>
      <c r="K260" s="1102">
        <f t="shared" si="17"/>
        <v>0</v>
      </c>
      <c r="M260" s="1030"/>
    </row>
    <row r="261" spans="1:13">
      <c r="A261" s="157" t="str">
        <f>IF(J261&gt;0,COUNT($J$4:J261)+MAX('MI Fittings'!A:A,'CS Press Fittings'!A:A,'Steel Nipples'!A:A,'Steel Cut Lengths'!A:A,'Pipe Hangers'!A:A,'Brass Nipples '!A:A),"")</f>
        <v/>
      </c>
      <c r="B261" s="185"/>
      <c r="C261" s="430" t="s">
        <v>299</v>
      </c>
      <c r="D261" s="401" t="s">
        <v>300</v>
      </c>
      <c r="E261" s="1054">
        <f>IFERROR(VLOOKUP(C261,'Consolidated Master Sheet'!B:D,3,0),"")</f>
        <v>16.950000000000003</v>
      </c>
      <c r="F261" s="402">
        <f t="shared" si="13"/>
        <v>0</v>
      </c>
      <c r="G261" s="1020">
        <f t="shared" si="14"/>
        <v>0</v>
      </c>
      <c r="H261" s="418">
        <f>IFERROR(VLOOKUP(C261,'Consolidated Master Sheet'!B:H,6,0),"")</f>
        <v>5</v>
      </c>
      <c r="I261" s="418">
        <f>IFERROR(VLOOKUP(C261,'Consolidated Master Sheet'!B:H,7,0),"")</f>
        <v>300</v>
      </c>
      <c r="J261" s="27"/>
      <c r="K261" s="1102">
        <f t="shared" si="17"/>
        <v>0</v>
      </c>
    </row>
    <row r="262" spans="1:13">
      <c r="A262" s="157" t="str">
        <f>IF(J262&gt;0,COUNT($J$4:J262)+MAX('MI Fittings'!A:A,'CS Press Fittings'!A:A,'Steel Nipples'!A:A,'Steel Cut Lengths'!A:A,'Pipe Hangers'!A:A,'Brass Nipples '!A:A),"")</f>
        <v/>
      </c>
      <c r="B262" s="185"/>
      <c r="C262" s="430" t="s">
        <v>301</v>
      </c>
      <c r="D262" s="401" t="s">
        <v>302</v>
      </c>
      <c r="E262" s="1054">
        <f>IFERROR(VLOOKUP(C262,'Consolidated Master Sheet'!B:D,3,0),"")</f>
        <v>22.35</v>
      </c>
      <c r="F262" s="402">
        <f t="shared" ref="F262:F291" si="18">IF(E262=0,"NET",$F$2)</f>
        <v>0</v>
      </c>
      <c r="G262" s="1020">
        <f t="shared" ref="G262:G291" si="19">IFERROR(ROUND(E262*F262,2),0)</f>
        <v>0</v>
      </c>
      <c r="H262" s="418">
        <f>IFERROR(VLOOKUP(C262,'Consolidated Master Sheet'!B:H,6,0),"")</f>
        <v>5</v>
      </c>
      <c r="I262" s="418">
        <f>IFERROR(VLOOKUP(C262,'Consolidated Master Sheet'!B:H,7,0),"")</f>
        <v>200</v>
      </c>
      <c r="J262" s="27"/>
      <c r="K262" s="1102">
        <f t="shared" si="17"/>
        <v>0</v>
      </c>
    </row>
    <row r="263" spans="1:13">
      <c r="A263" s="157" t="str">
        <f>IF(J263&gt;0,COUNT($J$4:J263)+MAX('MI Fittings'!A:A,'CS Press Fittings'!A:A,'Steel Nipples'!A:A,'Steel Cut Lengths'!A:A,'Pipe Hangers'!A:A,'Brass Nipples '!A:A),"")</f>
        <v/>
      </c>
      <c r="B263" s="185"/>
      <c r="C263" s="430" t="s">
        <v>303</v>
      </c>
      <c r="D263" s="401" t="s">
        <v>304</v>
      </c>
      <c r="E263" s="1054">
        <f>IFERROR(VLOOKUP(C263,'Consolidated Master Sheet'!B:D,3,0),"")</f>
        <v>33.26</v>
      </c>
      <c r="F263" s="402">
        <f t="shared" si="18"/>
        <v>0</v>
      </c>
      <c r="G263" s="1020">
        <f t="shared" si="19"/>
        <v>0</v>
      </c>
      <c r="H263" s="418">
        <f>IFERROR(VLOOKUP(C263,'Consolidated Master Sheet'!B:H,6,0),"")</f>
        <v>5</v>
      </c>
      <c r="I263" s="418">
        <f>IFERROR(VLOOKUP(C263,'Consolidated Master Sheet'!B:H,7,0),"")</f>
        <v>180</v>
      </c>
      <c r="J263" s="52"/>
      <c r="K263" s="1102">
        <f t="shared" si="17"/>
        <v>0</v>
      </c>
    </row>
    <row r="264" spans="1:13">
      <c r="A264" s="157" t="str">
        <f>IF(J264&gt;0,COUNT($J$4:J264)+MAX('MI Fittings'!A:A,'CS Press Fittings'!A:A,'Steel Nipples'!A:A,'Steel Cut Lengths'!A:A,'Pipe Hangers'!A:A,'Brass Nipples '!A:A),"")</f>
        <v/>
      </c>
      <c r="B264" s="185"/>
      <c r="C264" s="430" t="s">
        <v>305</v>
      </c>
      <c r="D264" s="401" t="s">
        <v>306</v>
      </c>
      <c r="E264" s="1054">
        <f>IFERROR(VLOOKUP(C264,'Consolidated Master Sheet'!B:D,3,0),"")</f>
        <v>42.35</v>
      </c>
      <c r="F264" s="402">
        <f t="shared" si="18"/>
        <v>0</v>
      </c>
      <c r="G264" s="1020">
        <f t="shared" si="19"/>
        <v>0</v>
      </c>
      <c r="H264" s="418">
        <f>IFERROR(VLOOKUP(C264,'Consolidated Master Sheet'!B:H,6,0),"")</f>
        <v>5</v>
      </c>
      <c r="I264" s="418">
        <f>IFERROR(VLOOKUP(C264,'Consolidated Master Sheet'!B:H,7,0),"")</f>
        <v>120</v>
      </c>
      <c r="J264" s="27"/>
      <c r="K264" s="1102">
        <f t="shared" si="17"/>
        <v>0</v>
      </c>
    </row>
    <row r="265" spans="1:13">
      <c r="A265" s="157" t="str">
        <f>IF(J265&gt;0,COUNT($J$4:J265)+MAX('MI Fittings'!A:A,'CS Press Fittings'!A:A,'Steel Nipples'!A:A,'Steel Cut Lengths'!A:A,'Pipe Hangers'!A:A,'Brass Nipples '!A:A),"")</f>
        <v/>
      </c>
      <c r="B265" s="185"/>
      <c r="C265" s="430" t="s">
        <v>307</v>
      </c>
      <c r="D265" s="401" t="s">
        <v>308</v>
      </c>
      <c r="E265" s="1054">
        <f>IFERROR(VLOOKUP(C265,'Consolidated Master Sheet'!B:D,3,0),"")</f>
        <v>66.760000000000005</v>
      </c>
      <c r="F265" s="402">
        <f t="shared" si="18"/>
        <v>0</v>
      </c>
      <c r="G265" s="1020">
        <f t="shared" si="19"/>
        <v>0</v>
      </c>
      <c r="H265" s="418">
        <f>IFERROR(VLOOKUP(C265,'Consolidated Master Sheet'!B:H,6,0),"")</f>
        <v>5</v>
      </c>
      <c r="I265" s="418">
        <f>IFERROR(VLOOKUP(C265,'Consolidated Master Sheet'!B:H,7,0),"")</f>
        <v>50</v>
      </c>
      <c r="J265" s="52"/>
      <c r="K265" s="1102">
        <f t="shared" si="17"/>
        <v>0</v>
      </c>
    </row>
    <row r="266" spans="1:13">
      <c r="A266" s="157" t="str">
        <f>IF(J266&gt;0,COUNT($J$4:J266)+MAX('MI Fittings'!A:A,'CS Press Fittings'!A:A,'Steel Nipples'!A:A,'Steel Cut Lengths'!A:A,'Pipe Hangers'!A:A,'Brass Nipples '!A:A),"")</f>
        <v/>
      </c>
      <c r="B266" s="185"/>
      <c r="C266" s="430" t="s">
        <v>309</v>
      </c>
      <c r="D266" s="401" t="s">
        <v>310</v>
      </c>
      <c r="E266" s="1054">
        <f>IFERROR(VLOOKUP(C266,'Consolidated Master Sheet'!B:D,3,0),"")</f>
        <v>114.22</v>
      </c>
      <c r="F266" s="402">
        <f t="shared" si="18"/>
        <v>0</v>
      </c>
      <c r="G266" s="1020">
        <f t="shared" si="19"/>
        <v>0</v>
      </c>
      <c r="H266" s="418">
        <f>IFERROR(VLOOKUP(C266,'Consolidated Master Sheet'!B:H,6,0),"")</f>
        <v>5</v>
      </c>
      <c r="I266" s="418">
        <f>IFERROR(VLOOKUP(C266,'Consolidated Master Sheet'!B:H,7,0),"")</f>
        <v>40</v>
      </c>
      <c r="J266" s="27"/>
      <c r="K266" s="1102">
        <f t="shared" si="17"/>
        <v>0</v>
      </c>
    </row>
    <row r="267" spans="1:13">
      <c r="A267" s="157" t="str">
        <f>IF(J267&gt;0,COUNT($J$4:J267)+MAX('MI Fittings'!A:A,'CS Press Fittings'!A:A,'Steel Nipples'!A:A,'Steel Cut Lengths'!A:A,'Pipe Hangers'!A:A,'Brass Nipples '!A:A),"")</f>
        <v/>
      </c>
      <c r="B267" s="185"/>
      <c r="C267" s="430" t="s">
        <v>311</v>
      </c>
      <c r="D267" s="401" t="s">
        <v>312</v>
      </c>
      <c r="E267" s="1054">
        <f>IFERROR(VLOOKUP(C267,'Consolidated Master Sheet'!B:D,3,0),"")</f>
        <v>182.57999999999998</v>
      </c>
      <c r="F267" s="402">
        <f t="shared" si="18"/>
        <v>0</v>
      </c>
      <c r="G267" s="1020">
        <f t="shared" si="19"/>
        <v>0</v>
      </c>
      <c r="H267" s="418">
        <f>IFERROR(VLOOKUP(C267,'Consolidated Master Sheet'!B:H,6,0),"")</f>
        <v>5</v>
      </c>
      <c r="I267" s="418">
        <f>IFERROR(VLOOKUP(C267,'Consolidated Master Sheet'!B:H,7,0),"")</f>
        <v>30</v>
      </c>
      <c r="J267" s="52"/>
      <c r="K267" s="1102">
        <f t="shared" si="17"/>
        <v>0</v>
      </c>
    </row>
    <row r="268" spans="1:13">
      <c r="A268" s="157" t="str">
        <f>IF(J268&gt;0,COUNT($J$4:J268)+MAX('MI Fittings'!A:A,'CS Press Fittings'!A:A,'Steel Nipples'!A:A,'Steel Cut Lengths'!A:A,'Pipe Hangers'!A:A,'Brass Nipples '!A:A),"")</f>
        <v/>
      </c>
      <c r="B268" s="185"/>
      <c r="C268" s="431" t="s">
        <v>313</v>
      </c>
      <c r="D268" s="194" t="s">
        <v>314</v>
      </c>
      <c r="E268" s="1018">
        <f>IFERROR(VLOOKUP(C268,'Consolidated Master Sheet'!B:D,3,0),"")</f>
        <v>356.51</v>
      </c>
      <c r="F268" s="153">
        <f t="shared" si="18"/>
        <v>0</v>
      </c>
      <c r="G268" s="1028">
        <f t="shared" si="19"/>
        <v>0</v>
      </c>
      <c r="H268" s="421">
        <f>IFERROR(VLOOKUP(C268,'Consolidated Master Sheet'!B:H,6,0),"")</f>
        <v>5</v>
      </c>
      <c r="I268" s="421">
        <f>IFERROR(VLOOKUP(C268,'Consolidated Master Sheet'!B:H,7,0),"")</f>
        <v>20</v>
      </c>
      <c r="J268" s="29"/>
      <c r="K268" s="1103">
        <f t="shared" si="17"/>
        <v>0</v>
      </c>
    </row>
    <row r="269" spans="1:13">
      <c r="A269" s="157" t="str">
        <f>IF(J269&gt;0,COUNT($J$4:J269)+MAX('MI Fittings'!A:A,'CS Press Fittings'!A:A,'Steel Nipples'!A:A,'Steel Cut Lengths'!A:A,'Pipe Hangers'!A:A,'Brass Nipples '!A:A),"")</f>
        <v/>
      </c>
      <c r="B269" s="354"/>
      <c r="C269" s="404"/>
      <c r="D269" s="405" t="s">
        <v>7796</v>
      </c>
      <c r="E269" s="1056" t="str">
        <f>IFERROR(VLOOKUP(C269,'Consolidated Master Sheet'!B:D,3,0),"")</f>
        <v/>
      </c>
      <c r="F269" s="1459">
        <f t="shared" si="18"/>
        <v>0</v>
      </c>
      <c r="G269" s="1710">
        <f t="shared" si="19"/>
        <v>0</v>
      </c>
      <c r="H269" s="315" t="str">
        <f>IFERROR(VLOOKUP(C269,'Consolidated Master Sheet'!B:H,6,0),"")</f>
        <v/>
      </c>
      <c r="I269" s="315" t="str">
        <f>IFERROR(VLOOKUP(C269,'Consolidated Master Sheet'!B:H,7,0),"")</f>
        <v/>
      </c>
      <c r="J269" s="112"/>
      <c r="K269" s="1121"/>
    </row>
    <row r="270" spans="1:13">
      <c r="A270" s="157" t="str">
        <f>IF(J270&gt;0,COUNT($J$4:J270)+MAX('MI Fittings'!A:A,'CS Press Fittings'!A:A,'Steel Nipples'!A:A,'Steel Cut Lengths'!A:A,'Pipe Hangers'!A:A,'Brass Nipples '!A:A),"")</f>
        <v/>
      </c>
      <c r="B270" s="185"/>
      <c r="C270" s="400" t="s">
        <v>315</v>
      </c>
      <c r="D270" s="401" t="s">
        <v>316</v>
      </c>
      <c r="E270" s="1054">
        <f>IFERROR(VLOOKUP(C270,'Consolidated Master Sheet'!B:D,3,0),"")</f>
        <v>17.78</v>
      </c>
      <c r="F270" s="402">
        <f t="shared" si="18"/>
        <v>0</v>
      </c>
      <c r="G270" s="1020">
        <f t="shared" si="19"/>
        <v>0</v>
      </c>
      <c r="H270" s="403">
        <f>IFERROR(VLOOKUP(C270,'Consolidated Master Sheet'!B:H,6,0),"")</f>
        <v>5</v>
      </c>
      <c r="I270" s="403">
        <f>IFERROR(VLOOKUP(C270,'Consolidated Master Sheet'!B:H,7,0),"")</f>
        <v>600</v>
      </c>
      <c r="J270" s="52"/>
      <c r="K270" s="1102">
        <f t="shared" ref="K270:K275" si="20">IFERROR(G270*J270,0)</f>
        <v>0</v>
      </c>
    </row>
    <row r="271" spans="1:13">
      <c r="A271" s="157" t="str">
        <f>IF(J271&gt;0,COUNT($J$4:J271)+MAX('MI Fittings'!A:A,'CS Press Fittings'!A:A,'Steel Nipples'!A:A,'Steel Cut Lengths'!A:A,'Pipe Hangers'!A:A,'Brass Nipples '!A:A),"")</f>
        <v/>
      </c>
      <c r="B271" s="185"/>
      <c r="C271" s="400" t="s">
        <v>317</v>
      </c>
      <c r="D271" s="401" t="s">
        <v>318</v>
      </c>
      <c r="E271" s="1054">
        <f>IFERROR(VLOOKUP(C271,'Consolidated Master Sheet'!B:D,3,0),"")</f>
        <v>23.16</v>
      </c>
      <c r="F271" s="402">
        <f t="shared" si="18"/>
        <v>0</v>
      </c>
      <c r="G271" s="1020">
        <f t="shared" si="19"/>
        <v>0</v>
      </c>
      <c r="H271" s="403">
        <f>IFERROR(VLOOKUP(C271,'Consolidated Master Sheet'!B:H,6,0),"")</f>
        <v>5</v>
      </c>
      <c r="I271" s="403">
        <f>IFERROR(VLOOKUP(C271,'Consolidated Master Sheet'!B:H,7,0),"")</f>
        <v>300</v>
      </c>
      <c r="J271" s="52"/>
      <c r="K271" s="1102">
        <f t="shared" si="20"/>
        <v>0</v>
      </c>
    </row>
    <row r="272" spans="1:13">
      <c r="A272" s="157" t="str">
        <f>IF(J272&gt;0,COUNT($J$4:J272)+MAX('MI Fittings'!A:A,'CS Press Fittings'!A:A,'Steel Nipples'!A:A,'Steel Cut Lengths'!A:A,'Pipe Hangers'!A:A,'Brass Nipples '!A:A),"")</f>
        <v/>
      </c>
      <c r="B272" s="185"/>
      <c r="C272" s="400" t="s">
        <v>319</v>
      </c>
      <c r="D272" s="401" t="s">
        <v>320</v>
      </c>
      <c r="E272" s="1054">
        <f>IFERROR(VLOOKUP(C272,'Consolidated Master Sheet'!B:D,3,0),"")</f>
        <v>39.43</v>
      </c>
      <c r="F272" s="402">
        <f t="shared" si="18"/>
        <v>0</v>
      </c>
      <c r="G272" s="1020">
        <f t="shared" si="19"/>
        <v>0</v>
      </c>
      <c r="H272" s="403">
        <f>IFERROR(VLOOKUP(C272,'Consolidated Master Sheet'!B:H,6,0),"")</f>
        <v>5</v>
      </c>
      <c r="I272" s="403">
        <f>IFERROR(VLOOKUP(C272,'Consolidated Master Sheet'!B:H,7,0),"")</f>
        <v>200</v>
      </c>
      <c r="J272" s="52"/>
      <c r="K272" s="1102">
        <f t="shared" si="20"/>
        <v>0</v>
      </c>
      <c r="L272" s="13"/>
    </row>
    <row r="273" spans="1:14">
      <c r="A273" s="157" t="str">
        <f>IF(J273&gt;0,COUNT($J$4:J273)+MAX('MI Fittings'!A:A,'CS Press Fittings'!A:A,'Steel Nipples'!A:A,'Steel Cut Lengths'!A:A,'Pipe Hangers'!A:A,'Brass Nipples '!A:A),"")</f>
        <v/>
      </c>
      <c r="B273" s="185"/>
      <c r="C273" s="400" t="s">
        <v>321</v>
      </c>
      <c r="D273" s="401" t="s">
        <v>322</v>
      </c>
      <c r="E273" s="1054">
        <f>IFERROR(VLOOKUP(C273,'Consolidated Master Sheet'!B:D,3,0),"")</f>
        <v>71.100000000000009</v>
      </c>
      <c r="F273" s="402">
        <f t="shared" si="18"/>
        <v>0</v>
      </c>
      <c r="G273" s="1020">
        <f t="shared" si="19"/>
        <v>0</v>
      </c>
      <c r="H273" s="403">
        <f>IFERROR(VLOOKUP(C273,'Consolidated Master Sheet'!B:H,6,0),"")</f>
        <v>5</v>
      </c>
      <c r="I273" s="403">
        <f>IFERROR(VLOOKUP(C273,'Consolidated Master Sheet'!B:H,7,0),"")</f>
        <v>180</v>
      </c>
      <c r="J273" s="52"/>
      <c r="K273" s="1102">
        <f t="shared" si="20"/>
        <v>0</v>
      </c>
    </row>
    <row r="274" spans="1:14">
      <c r="A274" s="157" t="str">
        <f>IF(J274&gt;0,COUNT($J$4:J274)+MAX('MI Fittings'!A:A,'CS Press Fittings'!A:A,'Steel Nipples'!A:A,'Steel Cut Lengths'!A:A,'Pipe Hangers'!A:A,'Brass Nipples '!A:A),"")</f>
        <v/>
      </c>
      <c r="B274" s="185"/>
      <c r="C274" s="400" t="s">
        <v>323</v>
      </c>
      <c r="D274" s="401" t="s">
        <v>324</v>
      </c>
      <c r="E274" s="1054">
        <f>IFERROR(VLOOKUP(C274,'Consolidated Master Sheet'!B:D,3,0),"")</f>
        <v>92.36</v>
      </c>
      <c r="F274" s="402">
        <f t="shared" si="18"/>
        <v>0</v>
      </c>
      <c r="G274" s="1020">
        <f t="shared" si="19"/>
        <v>0</v>
      </c>
      <c r="H274" s="403">
        <f>IFERROR(VLOOKUP(C274,'Consolidated Master Sheet'!B:H,6,0),"")</f>
        <v>5</v>
      </c>
      <c r="I274" s="403">
        <f>IFERROR(VLOOKUP(C274,'Consolidated Master Sheet'!B:H,7,0),"")</f>
        <v>120</v>
      </c>
      <c r="J274" s="52"/>
      <c r="K274" s="1102">
        <f t="shared" si="20"/>
        <v>0</v>
      </c>
    </row>
    <row r="275" spans="1:14">
      <c r="A275" s="157" t="str">
        <f>IF(J275&gt;0,COUNT($J$4:J275)+MAX('MI Fittings'!A:A,'CS Press Fittings'!A:A,'Steel Nipples'!A:A,'Steel Cut Lengths'!A:A,'Pipe Hangers'!A:A,'Brass Nipples '!A:A),"")</f>
        <v/>
      </c>
      <c r="B275" s="185"/>
      <c r="C275" s="235" t="s">
        <v>325</v>
      </c>
      <c r="D275" s="194" t="s">
        <v>326</v>
      </c>
      <c r="E275" s="1018">
        <f>IFERROR(VLOOKUP(C275,'Consolidated Master Sheet'!B:D,3,0),"")</f>
        <v>146.31</v>
      </c>
      <c r="F275" s="153">
        <f t="shared" si="18"/>
        <v>0</v>
      </c>
      <c r="G275" s="1028">
        <f t="shared" si="19"/>
        <v>0</v>
      </c>
      <c r="H275" s="237">
        <f>IFERROR(VLOOKUP(C275,'Consolidated Master Sheet'!B:H,6,0),"")</f>
        <v>5</v>
      </c>
      <c r="I275" s="237">
        <f>IFERROR(VLOOKUP(C275,'Consolidated Master Sheet'!B:H,7,0),"")</f>
        <v>50</v>
      </c>
      <c r="J275" s="29"/>
      <c r="K275" s="1103">
        <f t="shared" si="20"/>
        <v>0</v>
      </c>
    </row>
    <row r="276" spans="1:14">
      <c r="A276" s="157" t="str">
        <f>IF(J276&gt;0,COUNT($J$4:J276)+MAX('MI Fittings'!A:A,'CS Press Fittings'!A:A,'Steel Nipples'!A:A,'Steel Cut Lengths'!A:A,'Pipe Hangers'!A:A,'Brass Nipples '!A:A),"")</f>
        <v/>
      </c>
      <c r="B276" s="354"/>
      <c r="C276" s="404"/>
      <c r="D276" s="405" t="s">
        <v>327</v>
      </c>
      <c r="E276" s="1056" t="str">
        <f>IFERROR(VLOOKUP(C276,'Consolidated Master Sheet'!B:D,3,0),"")</f>
        <v/>
      </c>
      <c r="F276" s="1459">
        <f t="shared" si="18"/>
        <v>0</v>
      </c>
      <c r="G276" s="1710">
        <f t="shared" si="19"/>
        <v>0</v>
      </c>
      <c r="H276" s="315" t="str">
        <f>IFERROR(VLOOKUP(C276,'Consolidated Master Sheet'!B:H,6,0),"")</f>
        <v/>
      </c>
      <c r="I276" s="315" t="str">
        <f>IFERROR(VLOOKUP(C276,'Consolidated Master Sheet'!B:H,7,0),"")</f>
        <v/>
      </c>
      <c r="J276" s="112"/>
      <c r="K276" s="1121"/>
    </row>
    <row r="277" spans="1:14">
      <c r="A277" s="157" t="str">
        <f>IF(J277&gt;0,COUNT($J$4:J277)+MAX('MI Fittings'!A:A,'CS Press Fittings'!A:A,'Steel Nipples'!A:A,'Steel Cut Lengths'!A:A,'Pipe Hangers'!A:A,'Brass Nipples '!A:A),"")</f>
        <v/>
      </c>
      <c r="B277" s="185"/>
      <c r="C277" s="228" t="s">
        <v>328</v>
      </c>
      <c r="D277" s="187" t="s">
        <v>329</v>
      </c>
      <c r="E277" s="1020">
        <f>IFERROR(VLOOKUP(C277,'Consolidated Master Sheet'!B:D,3,0),"")</f>
        <v>32.83</v>
      </c>
      <c r="F277" s="151">
        <f t="shared" si="18"/>
        <v>0</v>
      </c>
      <c r="G277" s="1020">
        <f t="shared" si="19"/>
        <v>0</v>
      </c>
      <c r="H277" s="230">
        <f>IFERROR(VLOOKUP(C277,'Consolidated Master Sheet'!B:H,6,0),"")</f>
        <v>5</v>
      </c>
      <c r="I277" s="230">
        <f>IFERROR(VLOOKUP(C277,'Consolidated Master Sheet'!B:H,7,0),"")</f>
        <v>200</v>
      </c>
      <c r="J277" s="27"/>
      <c r="K277" s="1102">
        <f t="shared" ref="K277:K284" si="21">IFERROR(G277*J277,0)</f>
        <v>0</v>
      </c>
    </row>
    <row r="278" spans="1:14">
      <c r="A278" s="157" t="str">
        <f>IF(J278&gt;0,COUNT($J$4:J278)+MAX('MI Fittings'!A:A,'CS Press Fittings'!A:A,'Steel Nipples'!A:A,'Steel Cut Lengths'!A:A,'Pipe Hangers'!A:A,'Brass Nipples '!A:A),"")</f>
        <v/>
      </c>
      <c r="B278" s="185"/>
      <c r="C278" s="400" t="s">
        <v>330</v>
      </c>
      <c r="D278" s="401" t="s">
        <v>331</v>
      </c>
      <c r="E278" s="1054">
        <f>IFERROR(VLOOKUP(C278,'Consolidated Master Sheet'!B:D,3,0),"")</f>
        <v>32.83</v>
      </c>
      <c r="F278" s="402">
        <f t="shared" si="18"/>
        <v>0</v>
      </c>
      <c r="G278" s="1020">
        <f t="shared" si="19"/>
        <v>0</v>
      </c>
      <c r="H278" s="403">
        <f>IFERROR(VLOOKUP(C278,'Consolidated Master Sheet'!B:H,6,0),"")</f>
        <v>25</v>
      </c>
      <c r="I278" s="403">
        <f>IFERROR(VLOOKUP(C278,'Consolidated Master Sheet'!B:H,7,0),"")</f>
        <v>0</v>
      </c>
      <c r="J278" s="52"/>
      <c r="K278" s="1102">
        <f t="shared" si="21"/>
        <v>0</v>
      </c>
    </row>
    <row r="279" spans="1:14">
      <c r="A279" s="157" t="str">
        <f>IF(J279&gt;0,COUNT($J$4:J279)+MAX('MI Fittings'!A:A,'CS Press Fittings'!A:A,'Steel Nipples'!A:A,'Steel Cut Lengths'!A:A,'Pipe Hangers'!A:A,'Brass Nipples '!A:A),"")</f>
        <v/>
      </c>
      <c r="B279" s="185"/>
      <c r="C279" s="400" t="s">
        <v>332</v>
      </c>
      <c r="D279" s="401" t="s">
        <v>333</v>
      </c>
      <c r="E279" s="1054">
        <f>IFERROR(VLOOKUP(C279,'Consolidated Master Sheet'!B:D,3,0),"")</f>
        <v>39.909999999999997</v>
      </c>
      <c r="F279" s="402">
        <f t="shared" si="18"/>
        <v>0</v>
      </c>
      <c r="G279" s="1020">
        <f t="shared" si="19"/>
        <v>0</v>
      </c>
      <c r="H279" s="403">
        <f>IFERROR(VLOOKUP(C279,'Consolidated Master Sheet'!B:H,6,0),"")</f>
        <v>5</v>
      </c>
      <c r="I279" s="403">
        <f>IFERROR(VLOOKUP(C279,'Consolidated Master Sheet'!B:H,7,0),"")</f>
        <v>75</v>
      </c>
      <c r="J279" s="52"/>
      <c r="K279" s="1102">
        <f t="shared" si="21"/>
        <v>0</v>
      </c>
      <c r="M279" s="1030"/>
      <c r="N279" s="13"/>
    </row>
    <row r="280" spans="1:14">
      <c r="A280" s="157" t="str">
        <f>IF(J280&gt;0,COUNT($J$4:J280)+MAX('MI Fittings'!A:A,'CS Press Fittings'!A:A,'Steel Nipples'!A:A,'Steel Cut Lengths'!A:A,'Pipe Hangers'!A:A,'Brass Nipples '!A:A),"")</f>
        <v/>
      </c>
      <c r="B280" s="185"/>
      <c r="C280" s="400" t="s">
        <v>334</v>
      </c>
      <c r="D280" s="401" t="s">
        <v>335</v>
      </c>
      <c r="E280" s="1054">
        <f>IFERROR(VLOOKUP(C280,'Consolidated Master Sheet'!B:D,3,0),"")</f>
        <v>57.64</v>
      </c>
      <c r="F280" s="402">
        <f t="shared" si="18"/>
        <v>0</v>
      </c>
      <c r="G280" s="1020">
        <f t="shared" si="19"/>
        <v>0</v>
      </c>
      <c r="H280" s="403">
        <f>IFERROR(VLOOKUP(C280,'Consolidated Master Sheet'!B:H,6,0),"")</f>
        <v>5</v>
      </c>
      <c r="I280" s="403">
        <f>IFERROR(VLOOKUP(C280,'Consolidated Master Sheet'!B:H,7,0),"")</f>
        <v>40</v>
      </c>
      <c r="J280" s="52"/>
      <c r="K280" s="1102">
        <f t="shared" si="21"/>
        <v>0</v>
      </c>
    </row>
    <row r="281" spans="1:14">
      <c r="A281" s="157" t="str">
        <f>IF(J281&gt;0,COUNT($J$4:J281)+MAX('MI Fittings'!A:A,'CS Press Fittings'!A:A,'Steel Nipples'!A:A,'Steel Cut Lengths'!A:A,'Pipe Hangers'!A:A,'Brass Nipples '!A:A),"")</f>
        <v/>
      </c>
      <c r="B281" s="185"/>
      <c r="C281" s="400" t="s">
        <v>336</v>
      </c>
      <c r="D281" s="401" t="s">
        <v>337</v>
      </c>
      <c r="E281" s="1054">
        <f>IFERROR(VLOOKUP(C281,'Consolidated Master Sheet'!B:D,3,0),"")</f>
        <v>91.33</v>
      </c>
      <c r="F281" s="402">
        <f t="shared" si="18"/>
        <v>0</v>
      </c>
      <c r="G281" s="1020">
        <f t="shared" si="19"/>
        <v>0</v>
      </c>
      <c r="H281" s="403">
        <f>IFERROR(VLOOKUP(C281,'Consolidated Master Sheet'!B:H,6,0),"")</f>
        <v>5</v>
      </c>
      <c r="I281" s="403">
        <f>IFERROR(VLOOKUP(C281,'Consolidated Master Sheet'!B:H,7,0),"")</f>
        <v>40</v>
      </c>
      <c r="J281" s="52"/>
      <c r="K281" s="1102">
        <f t="shared" si="21"/>
        <v>0</v>
      </c>
    </row>
    <row r="282" spans="1:14">
      <c r="A282" s="157" t="str">
        <f>IF(J282&gt;0,COUNT($J$4:J282)+MAX('MI Fittings'!A:A,'CS Press Fittings'!A:A,'Steel Nipples'!A:A,'Steel Cut Lengths'!A:A,'Pipe Hangers'!A:A,'Brass Nipples '!A:A),"")</f>
        <v/>
      </c>
      <c r="B282" s="185"/>
      <c r="C282" s="400" t="s">
        <v>338</v>
      </c>
      <c r="D282" s="401" t="s">
        <v>339</v>
      </c>
      <c r="E282" s="1054">
        <f>IFERROR(VLOOKUP(C282,'Consolidated Master Sheet'!B:D,3,0),"")</f>
        <v>142.91999999999999</v>
      </c>
      <c r="F282" s="402">
        <f t="shared" si="18"/>
        <v>0</v>
      </c>
      <c r="G282" s="1020">
        <f t="shared" si="19"/>
        <v>0</v>
      </c>
      <c r="H282" s="403">
        <f>IFERROR(VLOOKUP(C282,'Consolidated Master Sheet'!B:H,6,0),"")</f>
        <v>5</v>
      </c>
      <c r="I282" s="403">
        <f>IFERROR(VLOOKUP(C282,'Consolidated Master Sheet'!B:H,7,0),"")</f>
        <v>25</v>
      </c>
      <c r="J282" s="52"/>
      <c r="K282" s="1102">
        <f t="shared" si="21"/>
        <v>0</v>
      </c>
    </row>
    <row r="283" spans="1:14">
      <c r="A283" s="157" t="str">
        <f>IF(J283&gt;0,COUNT($J$4:J283)+MAX('MI Fittings'!A:A,'CS Press Fittings'!A:A,'Steel Nipples'!A:A,'Steel Cut Lengths'!A:A,'Pipe Hangers'!A:A,'Brass Nipples '!A:A),"")</f>
        <v/>
      </c>
      <c r="B283" s="185"/>
      <c r="C283" s="400" t="s">
        <v>340</v>
      </c>
      <c r="D283" s="401" t="s">
        <v>341</v>
      </c>
      <c r="E283" s="1054">
        <f>IFERROR(VLOOKUP(C283,'Consolidated Master Sheet'!B:D,3,0),"")</f>
        <v>182.57999999999998</v>
      </c>
      <c r="F283" s="402">
        <f t="shared" si="18"/>
        <v>0</v>
      </c>
      <c r="G283" s="1020">
        <f t="shared" si="19"/>
        <v>0</v>
      </c>
      <c r="H283" s="403">
        <f>IFERROR(VLOOKUP(C283,'Consolidated Master Sheet'!B:H,6,0),"")</f>
        <v>5</v>
      </c>
      <c r="I283" s="403">
        <f>IFERROR(VLOOKUP(C283,'Consolidated Master Sheet'!B:H,7,0),"")</f>
        <v>25</v>
      </c>
      <c r="J283" s="52"/>
      <c r="K283" s="1102">
        <f t="shared" si="21"/>
        <v>0</v>
      </c>
    </row>
    <row r="284" spans="1:14">
      <c r="A284" s="157" t="str">
        <f>IF(J284&gt;0,COUNT($J$4:J284)+MAX('MI Fittings'!A:A,'CS Press Fittings'!A:A,'Steel Nipples'!A:A,'Steel Cut Lengths'!A:A,'Pipe Hangers'!A:A,'Brass Nipples '!A:A),"")</f>
        <v/>
      </c>
      <c r="B284" s="185"/>
      <c r="C284" s="235" t="s">
        <v>342</v>
      </c>
      <c r="D284" s="194" t="s">
        <v>343</v>
      </c>
      <c r="E284" s="1018">
        <f>IFERROR(VLOOKUP(C284,'Consolidated Master Sheet'!B:D,3,0),"")</f>
        <v>380.38</v>
      </c>
      <c r="F284" s="153">
        <f t="shared" si="18"/>
        <v>0</v>
      </c>
      <c r="G284" s="1028">
        <f t="shared" si="19"/>
        <v>0</v>
      </c>
      <c r="H284" s="237">
        <f>IFERROR(VLOOKUP(C284,'Consolidated Master Sheet'!B:H,6,0),"")</f>
        <v>12</v>
      </c>
      <c r="I284" s="237">
        <f>IFERROR(VLOOKUP(C284,'Consolidated Master Sheet'!B:H,7,0),"")</f>
        <v>12</v>
      </c>
      <c r="J284" s="29"/>
      <c r="K284" s="1103">
        <f t="shared" si="21"/>
        <v>0</v>
      </c>
    </row>
    <row r="285" spans="1:14">
      <c r="A285" s="157" t="str">
        <f>IF(J285&gt;0,COUNT($J$4:J285)+MAX('MI Fittings'!A:A,'CS Press Fittings'!A:A,'Steel Nipples'!A:A,'Steel Cut Lengths'!A:A,'Pipe Hangers'!A:A,'Brass Nipples '!A:A),"")</f>
        <v/>
      </c>
      <c r="B285" s="354"/>
      <c r="C285" s="404"/>
      <c r="D285" s="405" t="s">
        <v>344</v>
      </c>
      <c r="E285" s="1056" t="str">
        <f>IFERROR(VLOOKUP(C285,'Consolidated Master Sheet'!B:D,3,0),"")</f>
        <v/>
      </c>
      <c r="F285" s="1459">
        <f t="shared" si="18"/>
        <v>0</v>
      </c>
      <c r="G285" s="1710">
        <f t="shared" si="19"/>
        <v>0</v>
      </c>
      <c r="H285" s="315" t="str">
        <f>IFERROR(VLOOKUP(C285,'Consolidated Master Sheet'!B:H,6,0),"")</f>
        <v/>
      </c>
      <c r="I285" s="315" t="str">
        <f>IFERROR(VLOOKUP(C285,'Consolidated Master Sheet'!B:H,7,0),"")</f>
        <v/>
      </c>
      <c r="J285" s="112"/>
      <c r="K285" s="1121"/>
    </row>
    <row r="286" spans="1:14">
      <c r="A286" s="157" t="str">
        <f>IF(J286&gt;0,COUNT($J$4:J286)+MAX('MI Fittings'!A:A,'CS Press Fittings'!A:A,'Steel Nipples'!A:A,'Steel Cut Lengths'!A:A,'Pipe Hangers'!A:A,'Brass Nipples '!A:A),"")</f>
        <v/>
      </c>
      <c r="B286" s="185"/>
      <c r="C286" s="415" t="s">
        <v>345</v>
      </c>
      <c r="D286" s="187" t="s">
        <v>346</v>
      </c>
      <c r="E286" s="1020">
        <f>IFERROR(VLOOKUP(C286,'Consolidated Master Sheet'!B:D,3,0),"")</f>
        <v>40.049999999999997</v>
      </c>
      <c r="F286" s="151">
        <f t="shared" si="18"/>
        <v>0</v>
      </c>
      <c r="G286" s="1020">
        <f t="shared" si="19"/>
        <v>0</v>
      </c>
      <c r="H286" s="230">
        <f>IFERROR(VLOOKUP(C286,'Consolidated Master Sheet'!B:H,6,0),"")</f>
        <v>5</v>
      </c>
      <c r="I286" s="230">
        <f>IFERROR(VLOOKUP(C286,'Consolidated Master Sheet'!B:H,7,0),"")</f>
        <v>100</v>
      </c>
      <c r="J286" s="27"/>
      <c r="K286" s="1102">
        <f t="shared" ref="K286:K291" si="22">IFERROR(G286*J286,0)</f>
        <v>0</v>
      </c>
    </row>
    <row r="287" spans="1:14">
      <c r="A287" s="157" t="str">
        <f>IF(J287&gt;0,COUNT($J$4:J287)+MAX('MI Fittings'!A:A,'CS Press Fittings'!A:A,'Steel Nipples'!A:A,'Steel Cut Lengths'!A:A,'Pipe Hangers'!A:A,'Brass Nipples '!A:A),"")</f>
        <v/>
      </c>
      <c r="B287" s="185"/>
      <c r="C287" s="430" t="s">
        <v>347</v>
      </c>
      <c r="D287" s="401" t="s">
        <v>348</v>
      </c>
      <c r="E287" s="1054">
        <f>IFERROR(VLOOKUP(C287,'Consolidated Master Sheet'!B:D,3,0),"")</f>
        <v>54.68</v>
      </c>
      <c r="F287" s="402">
        <f t="shared" si="18"/>
        <v>0</v>
      </c>
      <c r="G287" s="1020">
        <f t="shared" si="19"/>
        <v>0</v>
      </c>
      <c r="H287" s="403">
        <f>IFERROR(VLOOKUP(C287,'Consolidated Master Sheet'!B:H,6,0),"")</f>
        <v>1</v>
      </c>
      <c r="I287" s="403">
        <f>IFERROR(VLOOKUP(C287,'Consolidated Master Sheet'!B:H,7,0),"")</f>
        <v>5</v>
      </c>
      <c r="J287" s="52"/>
      <c r="K287" s="1102">
        <f t="shared" si="22"/>
        <v>0</v>
      </c>
    </row>
    <row r="288" spans="1:14">
      <c r="A288" s="157" t="str">
        <f>IF(J288&gt;0,COUNT($J$4:J288)+MAX('MI Fittings'!A:A,'CS Press Fittings'!A:A,'Steel Nipples'!A:A,'Steel Cut Lengths'!A:A,'Pipe Hangers'!A:A,'Brass Nipples '!A:A),"")</f>
        <v/>
      </c>
      <c r="B288" s="185"/>
      <c r="C288" s="430" t="s">
        <v>349</v>
      </c>
      <c r="D288" s="401" t="s">
        <v>350</v>
      </c>
      <c r="E288" s="1054">
        <f>IFERROR(VLOOKUP(C288,'Consolidated Master Sheet'!B:D,3,0),"")</f>
        <v>89.6</v>
      </c>
      <c r="F288" s="402">
        <f t="shared" si="18"/>
        <v>0</v>
      </c>
      <c r="G288" s="1020">
        <f t="shared" si="19"/>
        <v>0</v>
      </c>
      <c r="H288" s="403">
        <f>IFERROR(VLOOKUP(C288,'Consolidated Master Sheet'!B:H,6,0),"")</f>
        <v>1</v>
      </c>
      <c r="I288" s="403">
        <f>IFERROR(VLOOKUP(C288,'Consolidated Master Sheet'!B:H,7,0),"")</f>
        <v>0</v>
      </c>
      <c r="J288" s="52"/>
      <c r="K288" s="1102">
        <f t="shared" si="22"/>
        <v>0</v>
      </c>
    </row>
    <row r="289" spans="1:11">
      <c r="A289" s="157" t="str">
        <f>IF(J289&gt;0,COUNT($J$4:J289)+MAX('MI Fittings'!A:A,'CS Press Fittings'!A:A,'Steel Nipples'!A:A,'Steel Cut Lengths'!A:A,'Pipe Hangers'!A:A,'Brass Nipples '!A:A),"")</f>
        <v/>
      </c>
      <c r="B289" s="185"/>
      <c r="C289" s="430" t="s">
        <v>351</v>
      </c>
      <c r="D289" s="401" t="s">
        <v>352</v>
      </c>
      <c r="E289" s="1054">
        <f>IFERROR(VLOOKUP(C289,'Consolidated Master Sheet'!B:D,3,0),"")</f>
        <v>102.35000000000001</v>
      </c>
      <c r="F289" s="402">
        <f t="shared" si="18"/>
        <v>0</v>
      </c>
      <c r="G289" s="1020">
        <f t="shared" si="19"/>
        <v>0</v>
      </c>
      <c r="H289" s="403">
        <f>IFERROR(VLOOKUP(C289,'Consolidated Master Sheet'!B:H,6,0),"")</f>
        <v>1</v>
      </c>
      <c r="I289" s="403">
        <f>IFERROR(VLOOKUP(C289,'Consolidated Master Sheet'!B:H,7,0),"")</f>
        <v>0</v>
      </c>
      <c r="J289" s="52"/>
      <c r="K289" s="1102">
        <f t="shared" si="22"/>
        <v>0</v>
      </c>
    </row>
    <row r="290" spans="1:11">
      <c r="A290" s="157" t="str">
        <f>IF(J290&gt;0,COUNT($J$4:J290)+MAX('MI Fittings'!A:A,'CS Press Fittings'!A:A,'Steel Nipples'!A:A,'Steel Cut Lengths'!A:A,'Pipe Hangers'!A:A,'Brass Nipples '!A:A),"")</f>
        <v/>
      </c>
      <c r="B290" s="185"/>
      <c r="C290" s="430" t="s">
        <v>353</v>
      </c>
      <c r="D290" s="401" t="s">
        <v>354</v>
      </c>
      <c r="E290" s="1154">
        <f>IFERROR(VLOOKUP(C290,'Consolidated Master Sheet'!B:D,3,0),"")</f>
        <v>142.82999999999998</v>
      </c>
      <c r="F290" s="402">
        <f t="shared" si="18"/>
        <v>0</v>
      </c>
      <c r="G290" s="1020">
        <f t="shared" si="19"/>
        <v>0</v>
      </c>
      <c r="H290" s="403">
        <f>IFERROR(VLOOKUP(C290,'Consolidated Master Sheet'!B:H,6,0),"")</f>
        <v>1</v>
      </c>
      <c r="I290" s="403">
        <f>IFERROR(VLOOKUP(C290,'Consolidated Master Sheet'!B:H,7,0),"")</f>
        <v>5</v>
      </c>
      <c r="J290" s="52"/>
      <c r="K290" s="1102">
        <f t="shared" si="22"/>
        <v>0</v>
      </c>
    </row>
    <row r="291" spans="1:11">
      <c r="A291" s="157" t="str">
        <f>IF(J291&gt;0,COUNT($J$4:J291)+MAX('MI Fittings'!A:A,'CS Press Fittings'!A:A,'Steel Nipples'!A:A,'Steel Cut Lengths'!A:A,'Pipe Hangers'!A:A,'Brass Nipples '!A:A),"")</f>
        <v/>
      </c>
      <c r="B291" s="203"/>
      <c r="C291" s="430" t="s">
        <v>355</v>
      </c>
      <c r="D291" s="435" t="s">
        <v>356</v>
      </c>
      <c r="E291" s="1154">
        <f>IFERROR(VLOOKUP(C291,'Consolidated Master Sheet'!B:D,3,0),"")</f>
        <v>190.32999999999998</v>
      </c>
      <c r="F291" s="402">
        <f t="shared" si="18"/>
        <v>0</v>
      </c>
      <c r="G291" s="1020">
        <f t="shared" si="19"/>
        <v>0</v>
      </c>
      <c r="H291" s="403">
        <f>IFERROR(VLOOKUP(C291,'Consolidated Master Sheet'!B:H,6,0),"")</f>
        <v>1</v>
      </c>
      <c r="I291" s="403">
        <f>IFERROR(VLOOKUP(C291,'Consolidated Master Sheet'!B:H,7,0),"")</f>
        <v>0</v>
      </c>
      <c r="J291" s="52"/>
      <c r="K291" s="1102">
        <f t="shared" si="22"/>
        <v>0</v>
      </c>
    </row>
    <row r="292" spans="1:11">
      <c r="A292" s="157" t="str">
        <f>IF(J292&gt;0,COUNT($J$4:J292)+MAX('MI Fittings'!A:A,'CS Press Fittings'!A:A,'Steel Nipples'!A:A,'Steel Cut Lengths'!A:A,#REF!,'Brass Nipples '!A:A),"")</f>
        <v/>
      </c>
    </row>
    <row r="293" spans="1:11" hidden="1">
      <c r="A293" s="157" t="str">
        <f>IF(J293&gt;0,COUNT($J$4:J293)+MAX('MI Fittings'!A:A,'CS Press Fittings'!A:A,'Steel Nipples'!A:A,'Steel Cut Lengths'!A:A,#REF!,'Brass Nipples '!A:A),"")</f>
        <v/>
      </c>
    </row>
    <row r="294" spans="1:11" hidden="1">
      <c r="A294" s="157" t="str">
        <f>IF(J294&gt;0,COUNT($J$4:J294)+MAX('MI Fittings'!A:A,'CS Press Fittings'!A:A,'Steel Nipples'!A:A,'Steel Cut Lengths'!A:A,#REF!,'Brass Nipples '!A:A),"")</f>
        <v/>
      </c>
    </row>
    <row r="295" spans="1:11" hidden="1">
      <c r="A295" s="157" t="str">
        <f>IF(J295&gt;0,COUNT($J$4:J295)+MAX('MI Fittings'!A:A,'CS Press Fittings'!A:A,'Steel Nipples'!A:A,'Steel Cut Lengths'!A:A,#REF!,'Brass Nipples '!A:A),"")</f>
        <v/>
      </c>
    </row>
    <row r="296" spans="1:11" hidden="1">
      <c r="A296" s="157" t="str">
        <f>IF(J296&gt;0,COUNT($J$4:J296)+MAX('MI Fittings'!A:A,'CS Press Fittings'!A:A,'Steel Nipples'!A:A,'Steel Cut Lengths'!A:A,#REF!,'Brass Nipples '!A:A),"")</f>
        <v/>
      </c>
    </row>
    <row r="297" spans="1:11" hidden="1">
      <c r="A297" s="157" t="str">
        <f>IF(J297&gt;0,COUNT($J$4:J297)+MAX('MI Fittings'!A:A,'CS Press Fittings'!A:A,'Steel Nipples'!A:A,'Steel Cut Lengths'!A:A,#REF!,'Brass Nipples '!A:A),"")</f>
        <v/>
      </c>
    </row>
    <row r="298" spans="1:11" hidden="1">
      <c r="A298" s="157" t="str">
        <f>IF(J298&gt;0,COUNT($J$4:J298)+MAX('MI Fittings'!A:A,'CS Press Fittings'!A:A,'Steel Nipples'!A:A,'Steel Cut Lengths'!A:A,#REF!,'Brass Nipples '!A:A),"")</f>
        <v/>
      </c>
    </row>
    <row r="299" spans="1:11" hidden="1">
      <c r="A299" s="157" t="str">
        <f>IF(J299&gt;0,COUNT($J$4:J299)+MAX('MI Fittings'!A:A,'CS Press Fittings'!A:A,'Steel Nipples'!A:A,'Steel Cut Lengths'!A:A,#REF!,'Brass Nipples '!A:A),"")</f>
        <v/>
      </c>
    </row>
    <row r="300" spans="1:11" hidden="1">
      <c r="A300" s="157" t="str">
        <f>IF(J300&gt;0,COUNT($J$4:J300)+MAX('MI Fittings'!A:A,'CS Press Fittings'!A:A,'Steel Nipples'!A:A,'Steel Cut Lengths'!A:A,#REF!,'Brass Nipples '!A:A),"")</f>
        <v/>
      </c>
    </row>
    <row r="301" spans="1:11" hidden="1">
      <c r="A301" s="157" t="str">
        <f>IF(J301&gt;0,COUNT($J$4:J301)+MAX('MI Fittings'!A:A,'CS Press Fittings'!A:A,'Steel Nipples'!A:A,'Steel Cut Lengths'!A:A,#REF!,'Brass Nipples '!A:A),"")</f>
        <v/>
      </c>
    </row>
    <row r="302" spans="1:11" hidden="1">
      <c r="A302" s="157" t="str">
        <f>IF(J302&gt;0,COUNT($J$4:J302)+MAX('MI Fittings'!A:A,'CS Press Fittings'!A:A,'Steel Nipples'!A:A,'Steel Cut Lengths'!A:A,#REF!,'Brass Nipples '!A:A),"")</f>
        <v/>
      </c>
    </row>
    <row r="303" spans="1:11" hidden="1">
      <c r="A303" s="157" t="str">
        <f>IF(J303&gt;0,COUNT($J$4:J303)+MAX('MI Fittings'!A:A,'CS Press Fittings'!A:A,'Steel Nipples'!A:A,'Steel Cut Lengths'!A:A,#REF!,'Brass Nipples '!A:A),"")</f>
        <v/>
      </c>
    </row>
    <row r="304" spans="1:11" hidden="1">
      <c r="A304" s="157" t="str">
        <f>IF(J304&gt;0,COUNT($J$4:J304)+MAX('MI Fittings'!A:A,'CS Press Fittings'!A:A,'Steel Nipples'!A:A,'Steel Cut Lengths'!A:A,#REF!,'Brass Nipples '!A:A),"")</f>
        <v/>
      </c>
    </row>
    <row r="305" spans="1:1" hidden="1">
      <c r="A305" s="157" t="str">
        <f>IF(J305&gt;0,COUNT($J$4:J305)+MAX('MI Fittings'!A:A,'CS Press Fittings'!A:A,'Steel Nipples'!A:A,'Steel Cut Lengths'!A:A,#REF!,'Brass Nipples '!A:A),"")</f>
        <v/>
      </c>
    </row>
    <row r="306" spans="1:1" hidden="1">
      <c r="A306" s="157" t="str">
        <f>IF(J306&gt;0,COUNT($J$4:J306)+MAX('MI Fittings'!A:A,'CS Press Fittings'!A:A,'Steel Nipples'!A:A,'Steel Cut Lengths'!A:A,#REF!,'Brass Nipples '!A:A),"")</f>
        <v/>
      </c>
    </row>
    <row r="307" spans="1:1" hidden="1">
      <c r="A307" s="157" t="str">
        <f>IF(J307&gt;0,COUNT($J$4:J307)+MAX('MI Fittings'!A:A,'CS Press Fittings'!A:A,'Steel Nipples'!A:A,'Steel Cut Lengths'!A:A,#REF!,'Brass Nipples '!A:A),"")</f>
        <v/>
      </c>
    </row>
    <row r="308" spans="1:1" hidden="1">
      <c r="A308" s="157" t="str">
        <f>IF(J308&gt;0,COUNT($J$4:J308)+MAX('MI Fittings'!A:A,'CS Press Fittings'!A:A,'Steel Nipples'!A:A,'Steel Cut Lengths'!A:A,#REF!,'Brass Nipples '!A:A),"")</f>
        <v/>
      </c>
    </row>
    <row r="309" spans="1:1" hidden="1">
      <c r="A309" s="157" t="str">
        <f>IF(J309&gt;0,COUNT($J$4:J309)+MAX('MI Fittings'!A:A,'CS Press Fittings'!A:A,'Steel Nipples'!A:A,'Steel Cut Lengths'!A:A,#REF!,'Brass Nipples '!A:A),"")</f>
        <v/>
      </c>
    </row>
    <row r="310" spans="1:1" hidden="1">
      <c r="A310" s="157" t="str">
        <f>IF(J310&gt;0,COUNT($J$4:J310)+MAX('MI Fittings'!A:A,'CS Press Fittings'!A:A,'Steel Nipples'!A:A,'Steel Cut Lengths'!A:A,#REF!,'Brass Nipples '!A:A),"")</f>
        <v/>
      </c>
    </row>
    <row r="311" spans="1:1" hidden="1">
      <c r="A311" s="157" t="str">
        <f>IF(J311&gt;0,COUNT($J$4:J311)+MAX('MI Fittings'!A:A,'CS Press Fittings'!A:A,'Steel Nipples'!A:A,'Steel Cut Lengths'!A:A,#REF!,'Brass Nipples '!A:A),"")</f>
        <v/>
      </c>
    </row>
    <row r="312" spans="1:1" hidden="1">
      <c r="A312" s="157" t="str">
        <f>IF(J312&gt;0,COUNT($J$4:J312)+MAX('MI Fittings'!A:A,'CS Press Fittings'!A:A,'Steel Nipples'!A:A,'Steel Cut Lengths'!A:A,#REF!,'Brass Nipples '!A:A),"")</f>
        <v/>
      </c>
    </row>
    <row r="313" spans="1:1" hidden="1">
      <c r="A313" s="157" t="str">
        <f>IF(J313&gt;0,COUNT($J$4:J313)+MAX('MI Fittings'!A:A,'CS Press Fittings'!A:A,'Steel Nipples'!A:A,'Steel Cut Lengths'!A:A,#REF!,'Brass Nipples '!A:A),"")</f>
        <v/>
      </c>
    </row>
    <row r="314" spans="1:1" hidden="1">
      <c r="A314" s="157" t="str">
        <f>IF(J314&gt;0,COUNT($J$4:J314)+MAX('MI Fittings'!A:A,'CS Press Fittings'!A:A,'Steel Nipples'!A:A,'Steel Cut Lengths'!A:A,#REF!,'Brass Nipples '!A:A),"")</f>
        <v/>
      </c>
    </row>
    <row r="315" spans="1:1" hidden="1">
      <c r="A315" s="157" t="str">
        <f>IF(J315&gt;0,COUNT($J$4:J315)+MAX('MI Fittings'!A:A,'CS Press Fittings'!A:A,'Steel Nipples'!A:A,'Steel Cut Lengths'!A:A,#REF!,'Brass Nipples '!A:A),"")</f>
        <v/>
      </c>
    </row>
    <row r="316" spans="1:1" hidden="1">
      <c r="A316" s="157" t="str">
        <f>IF(J316&gt;0,COUNT($J$4:J316)+MAX('MI Fittings'!A:A,'CS Press Fittings'!A:A,'Steel Nipples'!A:A,'Steel Cut Lengths'!A:A,#REF!,'Brass Nipples '!A:A),"")</f>
        <v/>
      </c>
    </row>
    <row r="317" spans="1:1" hidden="1">
      <c r="A317" s="157" t="str">
        <f>IF(J317&gt;0,COUNT($J$4:J317)+MAX('MI Fittings'!A:A,'CS Press Fittings'!A:A,'Steel Nipples'!A:A,'Steel Cut Lengths'!A:A,#REF!,'Brass Nipples '!A:A),"")</f>
        <v/>
      </c>
    </row>
    <row r="318" spans="1:1" hidden="1">
      <c r="A318" s="157" t="str">
        <f>IF(J318&gt;0,COUNT($J$4:J318)+MAX('MI Fittings'!A:A,'CS Press Fittings'!A:A,'Steel Nipples'!A:A,'Steel Cut Lengths'!A:A,#REF!,'Brass Nipples '!A:A),"")</f>
        <v/>
      </c>
    </row>
    <row r="319" spans="1:1" hidden="1">
      <c r="A319" s="157" t="str">
        <f>IF(J319&gt;0,COUNT($J$4:J319)+MAX('MI Fittings'!A:A,'CS Press Fittings'!A:A,'Steel Nipples'!A:A,'Steel Cut Lengths'!A:A,#REF!,'Brass Nipples '!A:A),"")</f>
        <v/>
      </c>
    </row>
    <row r="320" spans="1:1" hidden="1">
      <c r="A320" s="157" t="str">
        <f>IF(J320&gt;0,COUNT($J$4:J320)+MAX('MI Fittings'!A:A,'CS Press Fittings'!A:A,'Steel Nipples'!A:A,'Steel Cut Lengths'!A:A,#REF!,'Brass Nipples '!A:A),"")</f>
        <v/>
      </c>
    </row>
    <row r="321" spans="1:1" hidden="1">
      <c r="A321" s="157" t="str">
        <f>IF(J321&gt;0,COUNT($J$4:J321)+MAX('MI Fittings'!A:A,'CS Press Fittings'!A:A,'Steel Nipples'!A:A,'Steel Cut Lengths'!A:A,#REF!,'Brass Nipples '!A:A),"")</f>
        <v/>
      </c>
    </row>
    <row r="322" spans="1:1" hidden="1">
      <c r="A322" s="157" t="str">
        <f>IF(J322&gt;0,COUNT($J$4:J322)+MAX('MI Fittings'!A:A,'CS Press Fittings'!A:A,'Steel Nipples'!A:A,'Steel Cut Lengths'!A:A,#REF!,'Brass Nipples '!A:A),"")</f>
        <v/>
      </c>
    </row>
    <row r="323" spans="1:1" hidden="1">
      <c r="A323" s="157" t="str">
        <f>IF(J323&gt;0,COUNT($J$4:J323)+MAX('MI Fittings'!A:A,'CS Press Fittings'!A:A,'Steel Nipples'!A:A,'Steel Cut Lengths'!A:A,#REF!,'Brass Nipples '!A:A),"")</f>
        <v/>
      </c>
    </row>
    <row r="324" spans="1:1" hidden="1">
      <c r="A324" s="157" t="str">
        <f>IF(J324&gt;0,COUNT($J$4:J324)+MAX('MI Fittings'!A:A,'CS Press Fittings'!A:A,'Steel Nipples'!A:A,'Steel Cut Lengths'!A:A,#REF!,'Brass Nipples '!A:A),"")</f>
        <v/>
      </c>
    </row>
    <row r="325" spans="1:1" hidden="1">
      <c r="A325" s="157" t="str">
        <f>IF(J325&gt;0,COUNT($J$4:J325)+MAX('MI Fittings'!A:A,'CS Press Fittings'!A:A,'Steel Nipples'!A:A,'Steel Cut Lengths'!A:A,#REF!,'Brass Nipples '!A:A),"")</f>
        <v/>
      </c>
    </row>
    <row r="326" spans="1:1" hidden="1">
      <c r="A326" s="157" t="str">
        <f>IF(J326&gt;0,COUNT($J$4:J326)+MAX('MI Fittings'!A:A,'CS Press Fittings'!A:A,'Steel Nipples'!A:A,'Steel Cut Lengths'!A:A,#REF!,'Brass Nipples '!A:A),"")</f>
        <v/>
      </c>
    </row>
    <row r="327" spans="1:1" hidden="1">
      <c r="A327" s="157" t="str">
        <f>IF(J327&gt;0,COUNT($J$4:J327)+MAX('MI Fittings'!A:A,'CS Press Fittings'!A:A,'Steel Nipples'!A:A,'Steel Cut Lengths'!A:A,#REF!,'Brass Nipples '!A:A),"")</f>
        <v/>
      </c>
    </row>
    <row r="328" spans="1:1" hidden="1">
      <c r="A328" s="157" t="str">
        <f>IF(J328&gt;0,COUNT($J$4:J328)+MAX('MI Fittings'!A:A,'CS Press Fittings'!A:A,'Steel Nipples'!A:A,'Steel Cut Lengths'!A:A,#REF!,'Brass Nipples '!A:A),"")</f>
        <v/>
      </c>
    </row>
    <row r="329" spans="1:1" hidden="1">
      <c r="A329" s="157" t="str">
        <f>IF(J329&gt;0,COUNT($J$4:J329)+MAX('MI Fittings'!A:A,'CS Press Fittings'!A:A,'Steel Nipples'!A:A,'Steel Cut Lengths'!A:A,#REF!,'Brass Nipples '!A:A),"")</f>
        <v/>
      </c>
    </row>
    <row r="330" spans="1:1" hidden="1">
      <c r="A330" s="157" t="str">
        <f>IF(J330&gt;0,COUNT($J$4:J330)+MAX('MI Fittings'!A:A,'CS Press Fittings'!A:A,'Steel Nipples'!A:A,'Steel Cut Lengths'!A:A,#REF!,'Brass Nipples '!A:A),"")</f>
        <v/>
      </c>
    </row>
    <row r="331" spans="1:1" hidden="1">
      <c r="A331" s="157" t="str">
        <f>IF(J331&gt;0,COUNT($J$4:J331)+MAX('MI Fittings'!A:A,'CS Press Fittings'!A:A,'Steel Nipples'!A:A,'Steel Cut Lengths'!A:A,#REF!,'Brass Nipples '!A:A),"")</f>
        <v/>
      </c>
    </row>
    <row r="332" spans="1:1" hidden="1">
      <c r="A332" s="157" t="str">
        <f>IF(J332&gt;0,COUNT($J$4:J332)+MAX('MI Fittings'!A:A,'CS Press Fittings'!A:A,'Steel Nipples'!A:A,'Steel Cut Lengths'!A:A,#REF!,'Brass Nipples '!A:A),"")</f>
        <v/>
      </c>
    </row>
    <row r="333" spans="1:1" hidden="1">
      <c r="A333" s="157" t="str">
        <f>IF(J333&gt;0,COUNT($J$4:J333)+MAX('MI Fittings'!A:A,'CS Press Fittings'!A:A,'Steel Nipples'!A:A,'Steel Cut Lengths'!A:A,#REF!,'Brass Nipples '!A:A),"")</f>
        <v/>
      </c>
    </row>
    <row r="334" spans="1:1" hidden="1">
      <c r="A334" s="157" t="str">
        <f>IF(J334&gt;0,COUNT($J$4:J334)+MAX('MI Fittings'!A:A,'CS Press Fittings'!A:A,'Steel Nipples'!A:A,'Steel Cut Lengths'!A:A,#REF!,'Brass Nipples '!A:A),"")</f>
        <v/>
      </c>
    </row>
    <row r="335" spans="1:1" hidden="1">
      <c r="A335" s="157" t="str">
        <f>IF(J335&gt;0,COUNT($J$4:J335)+MAX('MI Fittings'!A:A,'CS Press Fittings'!A:A,'Steel Nipples'!A:A,'Steel Cut Lengths'!A:A,#REF!,'Brass Nipples '!A:A),"")</f>
        <v/>
      </c>
    </row>
    <row r="336" spans="1:1" hidden="1">
      <c r="A336" s="157" t="str">
        <f>IF(J336&gt;0,COUNT($J$4:J336)+MAX('MI Fittings'!A:A,'CS Press Fittings'!A:A,'Steel Nipples'!A:A,'Steel Cut Lengths'!A:A,#REF!,'Brass Nipples '!A:A),"")</f>
        <v/>
      </c>
    </row>
    <row r="337" spans="1:1" hidden="1">
      <c r="A337" s="157" t="str">
        <f>IF(J337&gt;0,COUNT($J$4:J337)+MAX('MI Fittings'!A:A,'CS Press Fittings'!A:A,'Steel Nipples'!A:A,'Steel Cut Lengths'!A:A,#REF!,'Brass Nipples '!A:A),"")</f>
        <v/>
      </c>
    </row>
    <row r="338" spans="1:1" hidden="1">
      <c r="A338" s="157" t="str">
        <f>IF(J338&gt;0,COUNT($J$4:J338)+MAX('MI Fittings'!A:A,'CS Press Fittings'!A:A,'Steel Nipples'!A:A,'Steel Cut Lengths'!A:A,#REF!,'Brass Nipples '!A:A),"")</f>
        <v/>
      </c>
    </row>
    <row r="339" spans="1:1"/>
    <row r="340" spans="1:1"/>
    <row r="341" spans="1:1"/>
    <row r="342" spans="1:1"/>
    <row r="343" spans="1:1"/>
    <row r="344" spans="1:1"/>
    <row r="345" spans="1:1"/>
    <row r="346" spans="1:1"/>
    <row r="347" spans="1:1"/>
    <row r="348" spans="1:1"/>
    <row r="349" spans="1:1"/>
    <row r="350" spans="1:1"/>
    <row r="351" spans="1:1"/>
    <row r="352" spans="1:1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</sheetData>
  <sheetProtection algorithmName="SHA-512" hashValue="MLAwhn7jifEgyDKijBx4oGrpMiO2HbUWtZK9vGyYVKEXmh45ItRPry45IHHqaSpaepuq1V2nAYanOHdjqnBqtw==" saltValue="VZdJVQT7UtqBfQGUsS8ysA==" spinCount="100000" sheet="1" formatColumns="0" autoFilter="0"/>
  <protectedRanges>
    <protectedRange sqref="F5:G291" name="Range2"/>
    <protectedRange sqref="J5:J291" name="Range1"/>
  </protectedRanges>
  <autoFilter ref="J3:J338" xr:uid="{9789647B-1055-473C-9586-FCCF9FFE1633}"/>
  <mergeCells count="2">
    <mergeCell ref="K1:K2"/>
    <mergeCell ref="B2:C2"/>
  </mergeCells>
  <conditionalFormatting sqref="F5:F291">
    <cfRule type="cellIs" dxfId="49" priority="2" operator="notEqual">
      <formula>$F$2</formula>
    </cfRule>
  </conditionalFormatting>
  <conditionalFormatting sqref="G5:G291">
    <cfRule type="cellIs" dxfId="48" priority="1" operator="notEqual">
      <formula>ROUND($F5*$E5,2)</formula>
    </cfRule>
  </conditionalFormatting>
  <hyperlinks>
    <hyperlink ref="K1" location="'Lead Sheet'!A1" display="CLICK TO RETURN TO LEAD SHEET" xr:uid="{0DAF290C-99FC-4228-9C86-FD5FE66BBD60}"/>
  </hyperlinks>
  <printOptions gridLines="1"/>
  <pageMargins left="0.7" right="0.7" top="0.75" bottom="0.75" header="0.3" footer="0.3"/>
  <pageSetup scale="52" fitToHeight="0" orientation="portrait" r:id="rId1"/>
  <headerFooter>
    <oddHeader>&amp;LBRASS FITTINGS
&amp;K00-040Subject to change without notice&amp;RBRASS FITTINGS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CC800-976C-4886-AF3F-D5F395258FC0}">
  <sheetPr codeName="Sheet21">
    <tabColor rgb="FF7030A0"/>
    <pageSetUpPr fitToPage="1"/>
  </sheetPr>
  <dimension ref="A1:Q607"/>
  <sheetViews>
    <sheetView zoomScaleNormal="100" zoomScalePageLayoutView="85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0" customHeight="1" zeroHeight="1"/>
  <cols>
    <col min="1" max="1" width="8.7109375" style="157" hidden="1" customWidth="1"/>
    <col min="2" max="2" width="22.7109375" style="13" customWidth="1"/>
    <col min="3" max="3" width="11.85546875" style="15" customWidth="1"/>
    <col min="4" max="4" width="51.28515625" style="13" bestFit="1" customWidth="1"/>
    <col min="5" max="5" width="12.5703125" style="1071" bestFit="1" customWidth="1"/>
    <col min="6" max="6" width="10.5703125" style="15" bestFit="1" customWidth="1"/>
    <col min="7" max="7" width="12.140625" style="1540" bestFit="1" customWidth="1"/>
    <col min="8" max="8" width="9.85546875" style="13" customWidth="1"/>
    <col min="9" max="9" width="9.85546875" style="14" customWidth="1"/>
    <col min="10" max="10" width="9.85546875" style="8" customWidth="1"/>
    <col min="11" max="11" width="11.7109375" style="1224" customWidth="1"/>
    <col min="12" max="12" width="15.7109375" style="13" customWidth="1"/>
    <col min="13" max="13" width="15.7109375" style="1030" customWidth="1"/>
    <col min="14" max="14" width="11.7109375" style="845" customWidth="1"/>
    <col min="15" max="17" width="0" style="13" hidden="1" customWidth="1"/>
    <col min="18" max="16384" width="8.28515625" style="13" hidden="1"/>
  </cols>
  <sheetData>
    <row r="1" spans="1:16" ht="72.75" customHeight="1" thickBot="1">
      <c r="B1" s="169"/>
      <c r="C1" s="213"/>
      <c r="D1" s="171"/>
      <c r="E1" s="1064"/>
      <c r="F1" s="148"/>
      <c r="G1" s="1509"/>
      <c r="H1" s="437"/>
      <c r="I1" s="1260"/>
      <c r="J1" s="1261" t="s">
        <v>4681</v>
      </c>
      <c r="K1" s="1867" t="s">
        <v>3648</v>
      </c>
      <c r="L1" s="157"/>
      <c r="M1" s="1029"/>
      <c r="N1" s="13"/>
    </row>
    <row r="2" spans="1:16" ht="16.5" thickBot="1">
      <c r="B2" s="1869" t="s">
        <v>12953</v>
      </c>
      <c r="C2" s="1870"/>
      <c r="D2" s="176"/>
      <c r="E2" s="1065"/>
      <c r="F2" s="1507">
        <f>'Lead Sheet'!B10</f>
        <v>0</v>
      </c>
      <c r="G2" s="1510"/>
      <c r="H2" s="439"/>
      <c r="I2" s="178"/>
      <c r="J2" s="477"/>
      <c r="K2" s="1868"/>
      <c r="L2" s="157"/>
      <c r="M2" s="1029"/>
      <c r="N2" s="13"/>
    </row>
    <row r="3" spans="1:16" s="160" customFormat="1" ht="32.25" thickBot="1">
      <c r="A3" s="158"/>
      <c r="B3" s="179"/>
      <c r="C3" s="180" t="s">
        <v>486</v>
      </c>
      <c r="D3" s="181" t="s">
        <v>4682</v>
      </c>
      <c r="E3" s="1014" t="s">
        <v>487</v>
      </c>
      <c r="F3" s="149" t="s">
        <v>0</v>
      </c>
      <c r="G3" s="1511" t="s">
        <v>10688</v>
      </c>
      <c r="H3" s="183" t="s">
        <v>3</v>
      </c>
      <c r="I3" s="184" t="s">
        <v>4</v>
      </c>
      <c r="J3" s="308" t="s">
        <v>2</v>
      </c>
      <c r="K3" s="1139" t="s">
        <v>360</v>
      </c>
      <c r="L3" s="302" t="s">
        <v>5065</v>
      </c>
      <c r="M3" s="1111">
        <f>SUM(K:K)</f>
        <v>0</v>
      </c>
      <c r="N3" s="305"/>
    </row>
    <row r="4" spans="1:16" s="160" customFormat="1" ht="15.75">
      <c r="A4" s="157" t="str">
        <f>IF(J4&gt;0,COUNT($J$4:J4)+MAX('MI Fittings'!A:A,'CS Press Fittings'!A:A,'Steel Nipples'!A:A,'Steel Cut Lengths'!A:A,'Pipe Hangers'!A:A,'Brass Nipples '!A:A,'Brass Fittings '!A:A),"")</f>
        <v/>
      </c>
      <c r="B4" s="1508"/>
      <c r="C4" s="935"/>
      <c r="D4" s="936" t="s">
        <v>7806</v>
      </c>
      <c r="E4" s="1061"/>
      <c r="F4" s="1468"/>
      <c r="G4" s="1536"/>
      <c r="H4" s="938"/>
      <c r="I4" s="939"/>
      <c r="J4" s="940"/>
      <c r="K4" s="1221"/>
      <c r="L4" s="843"/>
      <c r="M4" s="1225"/>
      <c r="N4" s="305"/>
    </row>
    <row r="5" spans="1:16" ht="30.75" customHeight="1">
      <c r="A5" s="157" t="str">
        <f>IF(J5&gt;0,COUNT($J$4:J5)+MAX('MI Fittings'!A:A,'CS Press Fittings'!A:A,'Steel Nipples'!A:A,'Steel Cut Lengths'!A:A,'Pipe Hangers'!A:A,'Brass Nipples '!A:A,'Brass Fittings '!A:A),"")</f>
        <v/>
      </c>
      <c r="B5" s="1877"/>
      <c r="C5" s="897" t="s">
        <v>3650</v>
      </c>
      <c r="D5" s="847" t="s">
        <v>3651</v>
      </c>
      <c r="E5" s="1066">
        <f>IFERROR(VLOOKUP(C5,'Consolidated Master Sheet'!B:D,3,0),"")</f>
        <v>22.48</v>
      </c>
      <c r="F5" s="848">
        <f>IF(E5=0,"NET",$F$2)</f>
        <v>0</v>
      </c>
      <c r="G5" s="1066">
        <f>IFERROR(ROUND(E5*F5,2),0)</f>
        <v>0</v>
      </c>
      <c r="H5" s="410">
        <f>IFERROR(VLOOKUP(C5,'Consolidated Master Sheet'!B:H,6,0),"")</f>
        <v>0</v>
      </c>
      <c r="I5" s="410">
        <f>IFERROR(VLOOKUP(C5,'Consolidated Master Sheet'!B:H,7,0),"")</f>
        <v>36</v>
      </c>
      <c r="J5" s="126"/>
      <c r="K5" s="1140">
        <f>IFERROR(G5*J5,0)</f>
        <v>0</v>
      </c>
      <c r="L5" s="157"/>
      <c r="M5" s="1029"/>
      <c r="N5" s="13"/>
    </row>
    <row r="6" spans="1:16" ht="30.75" customHeight="1">
      <c r="A6" s="157" t="str">
        <f>IF(J6&gt;0,COUNT($J$4:J6)+MAX('MI Fittings'!A:A,'CS Press Fittings'!A:A,'Steel Nipples'!A:A,'Steel Cut Lengths'!A:A,'Pipe Hangers'!A:A,'Brass Nipples '!A:A,'Brass Fittings '!A:A),"")</f>
        <v/>
      </c>
      <c r="B6" s="1876"/>
      <c r="C6" s="1286" t="s">
        <v>3652</v>
      </c>
      <c r="D6" s="850" t="s">
        <v>3653</v>
      </c>
      <c r="E6" s="1067">
        <f>IFERROR(VLOOKUP(C6,'Consolidated Master Sheet'!B:D,3,0),"")</f>
        <v>32.669999999999995</v>
      </c>
      <c r="F6" s="848">
        <f t="shared" ref="F6:F69" si="0">IF(E6=0,"NET",$F$2)</f>
        <v>0</v>
      </c>
      <c r="G6" s="1066">
        <f t="shared" ref="G6:G69" si="1">IFERROR(ROUND(E6*F6,2),0)</f>
        <v>0</v>
      </c>
      <c r="H6" s="849">
        <f>IFERROR(VLOOKUP(C6,'Consolidated Master Sheet'!B:H,6,0),"")</f>
        <v>24</v>
      </c>
      <c r="I6" s="849">
        <f>IFERROR(VLOOKUP(C6,'Consolidated Master Sheet'!B:H,7,0),"")</f>
        <v>24</v>
      </c>
      <c r="J6" s="124"/>
      <c r="K6" s="1222">
        <f>IFERROR(G6*J6,0)</f>
        <v>0</v>
      </c>
      <c r="L6" s="157"/>
      <c r="M6" s="1029"/>
      <c r="N6" s="13"/>
    </row>
    <row r="7" spans="1:16" ht="30.75" customHeight="1">
      <c r="A7" s="157" t="str">
        <f>IF(J7&gt;0,COUNT($J$4:J7)+MAX('MI Fittings'!A:A,'CS Press Fittings'!A:A,'Steel Nipples'!A:A,'Steel Cut Lengths'!A:A,'Pipe Hangers'!A:A,'Brass Nipples '!A:A,'Brass Fittings '!A:A),"")</f>
        <v/>
      </c>
      <c r="B7" s="1876"/>
      <c r="C7" s="1286" t="s">
        <v>3654</v>
      </c>
      <c r="D7" s="850" t="s">
        <v>3655</v>
      </c>
      <c r="E7" s="1067">
        <f>IFERROR(VLOOKUP(C7,'Consolidated Master Sheet'!B:D,3,0),"")</f>
        <v>24.51</v>
      </c>
      <c r="F7" s="848">
        <f t="shared" si="0"/>
        <v>0</v>
      </c>
      <c r="G7" s="1066">
        <f t="shared" si="1"/>
        <v>0</v>
      </c>
      <c r="H7" s="849">
        <f>IFERROR(VLOOKUP(C7,'Consolidated Master Sheet'!B:H,6,0),"")</f>
        <v>0</v>
      </c>
      <c r="I7" s="849">
        <f>IFERROR(VLOOKUP(C7,'Consolidated Master Sheet'!B:H,7,0),"")</f>
        <v>0</v>
      </c>
      <c r="J7" s="124"/>
      <c r="K7" s="1222">
        <f>IFERROR(G7*J7,0)</f>
        <v>0</v>
      </c>
      <c r="L7" s="157"/>
      <c r="M7" s="1029"/>
      <c r="N7" s="13"/>
    </row>
    <row r="8" spans="1:16" ht="30" customHeight="1">
      <c r="A8" s="157" t="str">
        <f>IF(J8&gt;0,COUNT($J$4:J8)+MAX('MI Fittings'!A:A,'CS Press Fittings'!A:A,'Steel Nipples'!A:A,'Steel Cut Lengths'!A:A,'Pipe Hangers'!A:A,'Brass Nipples '!A:A,'Brass Fittings '!A:A),"")</f>
        <v/>
      </c>
      <c r="B8" s="1878"/>
      <c r="C8" s="1287" t="s">
        <v>3656</v>
      </c>
      <c r="D8" s="1263" t="s">
        <v>3657</v>
      </c>
      <c r="E8" s="1264">
        <f>IFERROR(VLOOKUP(C8,'Consolidated Master Sheet'!B:D,3,0),"")</f>
        <v>33.619999999999997</v>
      </c>
      <c r="F8" s="851">
        <f t="shared" si="0"/>
        <v>0</v>
      </c>
      <c r="G8" s="1169">
        <f t="shared" si="1"/>
        <v>0</v>
      </c>
      <c r="H8" s="525">
        <f>IFERROR(VLOOKUP(C8,'Consolidated Master Sheet'!B:H,6,0),"")</f>
        <v>0</v>
      </c>
      <c r="I8" s="525">
        <f>IFERROR(VLOOKUP(C8,'Consolidated Master Sheet'!B:H,7,0),"")</f>
        <v>0</v>
      </c>
      <c r="J8" s="1265"/>
      <c r="K8" s="1266">
        <f>IFERROR(G8*J8,0)</f>
        <v>0</v>
      </c>
      <c r="L8" s="157"/>
      <c r="M8" s="1029"/>
      <c r="N8" s="13"/>
    </row>
    <row r="9" spans="1:16" ht="15.75">
      <c r="A9" s="157" t="str">
        <f>IF(J9&gt;0,COUNT($J$4:J9)+MAX('MI Fittings'!A:A,'CS Press Fittings'!A:A,'Steel Nipples'!A:A,'Steel Cut Lengths'!A:A,'Pipe Hangers'!A:A,'Brass Nipples '!A:A,'Brass Fittings '!A:A),"")</f>
        <v/>
      </c>
      <c r="B9" s="472"/>
      <c r="C9" s="1267"/>
      <c r="D9" s="1268" t="s">
        <v>7807</v>
      </c>
      <c r="E9" s="1269" t="str">
        <f>IFERROR(VLOOKUP(C9,'Consolidated Master Sheet'!B:D,3,0),"")</f>
        <v/>
      </c>
      <c r="F9" s="1469">
        <f t="shared" si="0"/>
        <v>0</v>
      </c>
      <c r="G9" s="1751">
        <f t="shared" si="1"/>
        <v>0</v>
      </c>
      <c r="H9" s="1270" t="str">
        <f>IFERROR(VLOOKUP(C9,'Consolidated Master Sheet'!B:H,6,0),"")</f>
        <v/>
      </c>
      <c r="I9" s="1270" t="str">
        <f>IFERROR(VLOOKUP(C9,'Consolidated Master Sheet'!B:H,7,0),"")</f>
        <v/>
      </c>
      <c r="J9" s="1271"/>
      <c r="K9" s="1272"/>
      <c r="L9" s="157"/>
      <c r="M9" s="1029"/>
      <c r="N9" s="13"/>
    </row>
    <row r="10" spans="1:16" ht="15.75">
      <c r="A10" s="157" t="str">
        <f>IF(J10&gt;0,COUNT($J$4:J10)+MAX('MI Fittings'!A:A,'CS Press Fittings'!A:A,'Steel Nipples'!A:A,'Steel Cut Lengths'!A:A,'Pipe Hangers'!A:A,'Brass Nipples '!A:A,'Brass Fittings '!A:A),"")</f>
        <v/>
      </c>
      <c r="B10" s="1876"/>
      <c r="C10" s="410" t="s">
        <v>3658</v>
      </c>
      <c r="D10" s="847" t="s">
        <v>11027</v>
      </c>
      <c r="E10" s="1068">
        <f>IFERROR(VLOOKUP(C10,'Consolidated Master Sheet'!B:D,3,0),"")</f>
        <v>7.88</v>
      </c>
      <c r="F10" s="848">
        <f t="shared" si="0"/>
        <v>0</v>
      </c>
      <c r="G10" s="1066">
        <f t="shared" si="1"/>
        <v>0</v>
      </c>
      <c r="H10" s="852">
        <f>IFERROR(VLOOKUP(C10,'Consolidated Master Sheet'!B:H,6,0),"")</f>
        <v>10</v>
      </c>
      <c r="I10" s="852">
        <f>IFERROR(VLOOKUP(C10,'Consolidated Master Sheet'!B:H,7,0),"")</f>
        <v>120</v>
      </c>
      <c r="J10" s="126"/>
      <c r="K10" s="1140">
        <f t="shared" ref="K10:K18" si="2">IFERROR(G10*J10,0)</f>
        <v>0</v>
      </c>
      <c r="L10" s="157"/>
      <c r="M10" s="1029"/>
      <c r="N10" s="13"/>
    </row>
    <row r="11" spans="1:16" ht="15.75">
      <c r="A11" s="157" t="str">
        <f>IF(J11&gt;0,COUNT($J$4:J11)+MAX('MI Fittings'!A:A,'CS Press Fittings'!A:A,'Steel Nipples'!A:A,'Steel Cut Lengths'!A:A,'Pipe Hangers'!A:A,'Brass Nipples '!A:A,'Brass Fittings '!A:A),"")</f>
        <v/>
      </c>
      <c r="B11" s="1876"/>
      <c r="C11" s="849" t="s">
        <v>3659</v>
      </c>
      <c r="D11" s="850" t="s">
        <v>11028</v>
      </c>
      <c r="E11" s="1069">
        <f>IFERROR(VLOOKUP(C11,'Consolidated Master Sheet'!B:D,3,0),"")</f>
        <v>7.88</v>
      </c>
      <c r="F11" s="848">
        <f t="shared" si="0"/>
        <v>0</v>
      </c>
      <c r="G11" s="1066">
        <f t="shared" si="1"/>
        <v>0</v>
      </c>
      <c r="H11" s="853">
        <f>IFERROR(VLOOKUP(C11,'Consolidated Master Sheet'!B:H,6,0),"")</f>
        <v>10</v>
      </c>
      <c r="I11" s="853">
        <f>IFERROR(VLOOKUP(C11,'Consolidated Master Sheet'!B:H,7,0),"")</f>
        <v>120</v>
      </c>
      <c r="J11" s="124"/>
      <c r="K11" s="1222">
        <f t="shared" si="2"/>
        <v>0</v>
      </c>
      <c r="L11" s="157"/>
      <c r="M11" s="1029"/>
      <c r="N11" s="13"/>
    </row>
    <row r="12" spans="1:16" ht="15.75">
      <c r="A12" s="157" t="str">
        <f>IF(J12&gt;0,COUNT($J$4:J12)+MAX('MI Fittings'!A:A,'CS Press Fittings'!A:A,'Steel Nipples'!A:A,'Steel Cut Lengths'!A:A,'Pipe Hangers'!A:A,'Brass Nipples '!A:A,'Brass Fittings '!A:A),"")</f>
        <v/>
      </c>
      <c r="B12" s="1876"/>
      <c r="C12" s="849" t="s">
        <v>3660</v>
      </c>
      <c r="D12" s="850" t="s">
        <v>11029</v>
      </c>
      <c r="E12" s="1069">
        <f>IFERROR(VLOOKUP(C12,'Consolidated Master Sheet'!B:D,3,0),"")</f>
        <v>7.88</v>
      </c>
      <c r="F12" s="848">
        <f t="shared" si="0"/>
        <v>0</v>
      </c>
      <c r="G12" s="1066">
        <f t="shared" si="1"/>
        <v>0</v>
      </c>
      <c r="H12" s="853">
        <f>IFERROR(VLOOKUP(C12,'Consolidated Master Sheet'!B:H,6,0),"")</f>
        <v>10</v>
      </c>
      <c r="I12" s="853">
        <f>IFERROR(VLOOKUP(C12,'Consolidated Master Sheet'!B:H,7,0),"")</f>
        <v>100</v>
      </c>
      <c r="J12" s="124"/>
      <c r="K12" s="1222">
        <f t="shared" si="2"/>
        <v>0</v>
      </c>
      <c r="L12" s="157"/>
      <c r="M12" s="1029"/>
      <c r="N12" s="13"/>
      <c r="P12" s="13" t="s">
        <v>3661</v>
      </c>
    </row>
    <row r="13" spans="1:16" ht="15.75">
      <c r="A13" s="157" t="str">
        <f>IF(J13&gt;0,COUNT($J$4:J13)+MAX('MI Fittings'!A:A,'CS Press Fittings'!A:A,'Steel Nipples'!A:A,'Steel Cut Lengths'!A:A,'Pipe Hangers'!A:A,'Brass Nipples '!A:A,'Brass Fittings '!A:A),"")</f>
        <v/>
      </c>
      <c r="B13" s="1876"/>
      <c r="C13" s="849" t="s">
        <v>3662</v>
      </c>
      <c r="D13" s="850" t="s">
        <v>11030</v>
      </c>
      <c r="E13" s="1069">
        <f>IFERROR(VLOOKUP(C13,'Consolidated Master Sheet'!B:D,3,0),"")</f>
        <v>12.91</v>
      </c>
      <c r="F13" s="848">
        <f t="shared" si="0"/>
        <v>0</v>
      </c>
      <c r="G13" s="1066">
        <f t="shared" si="1"/>
        <v>0</v>
      </c>
      <c r="H13" s="853">
        <f>IFERROR(VLOOKUP(C13,'Consolidated Master Sheet'!B:H,6,0),"")</f>
        <v>10</v>
      </c>
      <c r="I13" s="853">
        <f>IFERROR(VLOOKUP(C13,'Consolidated Master Sheet'!B:H,7,0),"")</f>
        <v>80</v>
      </c>
      <c r="J13" s="124"/>
      <c r="K13" s="1222">
        <f t="shared" si="2"/>
        <v>0</v>
      </c>
      <c r="L13" s="157"/>
      <c r="M13" s="1029"/>
      <c r="N13" s="13"/>
    </row>
    <row r="14" spans="1:16" ht="15.75">
      <c r="A14" s="157" t="str">
        <f>IF(J14&gt;0,COUNT($J$4:J14)+MAX('MI Fittings'!A:A,'CS Press Fittings'!A:A,'Steel Nipples'!A:A,'Steel Cut Lengths'!A:A,'Pipe Hangers'!A:A,'Brass Nipples '!A:A,'Brass Fittings '!A:A),"")</f>
        <v/>
      </c>
      <c r="B14" s="1876"/>
      <c r="C14" s="849" t="s">
        <v>3663</v>
      </c>
      <c r="D14" s="850" t="s">
        <v>11031</v>
      </c>
      <c r="E14" s="1069">
        <f>IFERROR(VLOOKUP(C14,'Consolidated Master Sheet'!B:D,3,0),"")</f>
        <v>18.55</v>
      </c>
      <c r="F14" s="848">
        <f t="shared" si="0"/>
        <v>0</v>
      </c>
      <c r="G14" s="1066">
        <f t="shared" si="1"/>
        <v>0</v>
      </c>
      <c r="H14" s="853">
        <f>IFERROR(VLOOKUP(C14,'Consolidated Master Sheet'!B:H,6,0),"")</f>
        <v>8</v>
      </c>
      <c r="I14" s="853">
        <f>IFERROR(VLOOKUP(C14,'Consolidated Master Sheet'!B:H,7,0),"")</f>
        <v>48</v>
      </c>
      <c r="J14" s="124"/>
      <c r="K14" s="1222">
        <f t="shared" si="2"/>
        <v>0</v>
      </c>
      <c r="L14" s="157"/>
      <c r="M14" s="1029"/>
      <c r="N14" s="13"/>
    </row>
    <row r="15" spans="1:16" ht="15.75">
      <c r="A15" s="157" t="str">
        <f>IF(J15&gt;0,COUNT($J$4:J15)+MAX('MI Fittings'!A:A,'CS Press Fittings'!A:A,'Steel Nipples'!A:A,'Steel Cut Lengths'!A:A,'Pipe Hangers'!A:A,'Brass Nipples '!A:A,'Brass Fittings '!A:A),"")</f>
        <v/>
      </c>
      <c r="B15" s="1876"/>
      <c r="C15" s="849" t="s">
        <v>3664</v>
      </c>
      <c r="D15" s="850" t="s">
        <v>11033</v>
      </c>
      <c r="E15" s="1067">
        <f>IFERROR(VLOOKUP(C15,'Consolidated Master Sheet'!B:D,3,0),"")</f>
        <v>28.89</v>
      </c>
      <c r="F15" s="848">
        <f t="shared" si="0"/>
        <v>0</v>
      </c>
      <c r="G15" s="1066">
        <f t="shared" si="1"/>
        <v>0</v>
      </c>
      <c r="H15" s="849">
        <f>IFERROR(VLOOKUP(C15,'Consolidated Master Sheet'!B:H,6,0),"")</f>
        <v>4</v>
      </c>
      <c r="I15" s="849">
        <f>IFERROR(VLOOKUP(C15,'Consolidated Master Sheet'!B:H,7,0),"")</f>
        <v>36</v>
      </c>
      <c r="J15" s="124"/>
      <c r="K15" s="1222">
        <f t="shared" si="2"/>
        <v>0</v>
      </c>
      <c r="L15" s="157"/>
      <c r="M15" s="1029"/>
      <c r="N15" s="13"/>
    </row>
    <row r="16" spans="1:16" ht="15.75">
      <c r="A16" s="157" t="str">
        <f>IF(J16&gt;0,COUNT($J$4:J16)+MAX('MI Fittings'!A:A,'CS Press Fittings'!A:A,'Steel Nipples'!A:A,'Steel Cut Lengths'!A:A,'Pipe Hangers'!A:A,'Brass Nipples '!A:A,'Brass Fittings '!A:A),"")</f>
        <v/>
      </c>
      <c r="B16" s="1876"/>
      <c r="C16" s="849" t="s">
        <v>3665</v>
      </c>
      <c r="D16" s="850" t="s">
        <v>11034</v>
      </c>
      <c r="E16" s="1067">
        <f>IFERROR(VLOOKUP(C16,'Consolidated Master Sheet'!B:D,3,0),"")</f>
        <v>44.129999999999995</v>
      </c>
      <c r="F16" s="848">
        <f t="shared" si="0"/>
        <v>0</v>
      </c>
      <c r="G16" s="1066">
        <f t="shared" si="1"/>
        <v>0</v>
      </c>
      <c r="H16" s="849">
        <f>IFERROR(VLOOKUP(C16,'Consolidated Master Sheet'!B:H,6,0),"")</f>
        <v>2</v>
      </c>
      <c r="I16" s="849">
        <f>IFERROR(VLOOKUP(C16,'Consolidated Master Sheet'!B:H,7,0),"")</f>
        <v>24</v>
      </c>
      <c r="J16" s="124"/>
      <c r="K16" s="1222">
        <f t="shared" si="2"/>
        <v>0</v>
      </c>
      <c r="L16" s="157"/>
      <c r="M16" s="1029"/>
      <c r="N16" s="13"/>
    </row>
    <row r="17" spans="1:14" ht="15.75">
      <c r="A17" s="157" t="str">
        <f>IF(J17&gt;0,COUNT($J$4:J17)+MAX('MI Fittings'!A:A,'CS Press Fittings'!A:A,'Steel Nipples'!A:A,'Steel Cut Lengths'!A:A,'Pipe Hangers'!A:A,'Brass Nipples '!A:A,'Brass Fittings '!A:A),"")</f>
        <v/>
      </c>
      <c r="B17" s="1876"/>
      <c r="C17" s="849" t="s">
        <v>3666</v>
      </c>
      <c r="D17" s="850" t="s">
        <v>11032</v>
      </c>
      <c r="E17" s="1069">
        <f>IFERROR(VLOOKUP(C17,'Consolidated Master Sheet'!B:D,3,0),"")</f>
        <v>69.550000000000011</v>
      </c>
      <c r="F17" s="848">
        <f t="shared" si="0"/>
        <v>0</v>
      </c>
      <c r="G17" s="1066">
        <f t="shared" si="1"/>
        <v>0</v>
      </c>
      <c r="H17" s="853">
        <f>IFERROR(VLOOKUP(C17,'Consolidated Master Sheet'!B:H,6,0),"")</f>
        <v>2</v>
      </c>
      <c r="I17" s="853">
        <f>IFERROR(VLOOKUP(C17,'Consolidated Master Sheet'!B:H,7,0),"")</f>
        <v>12</v>
      </c>
      <c r="J17" s="124"/>
      <c r="K17" s="1222">
        <f t="shared" si="2"/>
        <v>0</v>
      </c>
      <c r="L17" s="157"/>
      <c r="M17" s="1029"/>
      <c r="N17" s="13"/>
    </row>
    <row r="18" spans="1:14" ht="15.75">
      <c r="A18" s="157" t="str">
        <f>IF(J18&gt;0,COUNT($J$4:J18)+MAX('MI Fittings'!A:A,'CS Press Fittings'!A:A,'Steel Nipples'!A:A,'Steel Cut Lengths'!A:A,'Pipe Hangers'!A:A,'Brass Nipples '!A:A,'Brass Fittings '!A:A),"")</f>
        <v/>
      </c>
      <c r="B18" s="1876"/>
      <c r="C18" s="525" t="s">
        <v>3667</v>
      </c>
      <c r="D18" s="1263" t="s">
        <v>11035</v>
      </c>
      <c r="E18" s="1273">
        <f>IFERROR(VLOOKUP(C18,'Consolidated Master Sheet'!B:D,3,0),"")</f>
        <v>153.82999999999998</v>
      </c>
      <c r="F18" s="851">
        <f t="shared" si="0"/>
        <v>0</v>
      </c>
      <c r="G18" s="1169">
        <f t="shared" si="1"/>
        <v>0</v>
      </c>
      <c r="H18" s="1274">
        <f>IFERROR(VLOOKUP(C18,'Consolidated Master Sheet'!B:H,6,0),"")</f>
        <v>1</v>
      </c>
      <c r="I18" s="1274">
        <f>IFERROR(VLOOKUP(C18,'Consolidated Master Sheet'!B:H,7,0),"")</f>
        <v>6</v>
      </c>
      <c r="J18" s="1265"/>
      <c r="K18" s="1266">
        <f t="shared" si="2"/>
        <v>0</v>
      </c>
      <c r="L18" s="157"/>
      <c r="M18" s="1029"/>
      <c r="N18" s="13"/>
    </row>
    <row r="19" spans="1:14" ht="15.75">
      <c r="A19" s="157" t="str">
        <f>IF(J19&gt;0,COUNT($J$4:J19)+MAX('MI Fittings'!A:A,'CS Press Fittings'!A:A,'Steel Nipples'!A:A,'Steel Cut Lengths'!A:A,'Pipe Hangers'!A:A,'Brass Nipples '!A:A,'Brass Fittings '!A:A),"")</f>
        <v/>
      </c>
      <c r="B19" s="1238"/>
      <c r="C19" s="849" t="s">
        <v>10454</v>
      </c>
      <c r="D19" s="1263" t="s">
        <v>11036</v>
      </c>
      <c r="E19" s="1273">
        <f>IFERROR(VLOOKUP(C19,'Consolidated Master Sheet'!B:D,3,0),"")</f>
        <v>246.73999999999998</v>
      </c>
      <c r="F19" s="1239">
        <f t="shared" si="0"/>
        <v>0</v>
      </c>
      <c r="G19" s="1067">
        <f t="shared" si="1"/>
        <v>0</v>
      </c>
      <c r="H19" s="1274">
        <f>IFERROR(VLOOKUP(C19,'Consolidated Master Sheet'!B:H,6,0),"")</f>
        <v>1</v>
      </c>
      <c r="I19" s="1274">
        <f>IFERROR(VLOOKUP(C19,'Consolidated Master Sheet'!B:H,7,0),"")</f>
        <v>6</v>
      </c>
      <c r="J19" s="1265"/>
      <c r="K19" s="1266">
        <f>IFERROR(G19*J19,0)</f>
        <v>0</v>
      </c>
      <c r="L19" s="157"/>
      <c r="M19" s="1029"/>
      <c r="N19" s="13"/>
    </row>
    <row r="20" spans="1:14" ht="15.75">
      <c r="A20" s="157" t="str">
        <f>IF(J20&gt;0,COUNT($J$4:J20)+MAX('MI Fittings'!A:A,'CS Press Fittings'!A:A,'Steel Nipples'!A:A,'Steel Cut Lengths'!A:A,'Pipe Hangers'!A:A,'Brass Nipples '!A:A,'Brass Fittings '!A:A),"")</f>
        <v/>
      </c>
      <c r="B20" s="1238"/>
      <c r="C20" s="849" t="s">
        <v>10455</v>
      </c>
      <c r="D20" s="1263" t="s">
        <v>11037</v>
      </c>
      <c r="E20" s="1273">
        <f>IFERROR(VLOOKUP(C20,'Consolidated Master Sheet'!B:D,3,0),"")</f>
        <v>496.12</v>
      </c>
      <c r="F20" s="1239">
        <f t="shared" si="0"/>
        <v>0</v>
      </c>
      <c r="G20" s="1067">
        <f t="shared" si="1"/>
        <v>0</v>
      </c>
      <c r="H20" s="1274">
        <f>IFERROR(VLOOKUP(C20,'Consolidated Master Sheet'!B:H,6,0),"")</f>
        <v>1</v>
      </c>
      <c r="I20" s="1274">
        <f>IFERROR(VLOOKUP(C20,'Consolidated Master Sheet'!B:H,7,0),"")</f>
        <v>2</v>
      </c>
      <c r="J20" s="1265"/>
      <c r="K20" s="1266">
        <f>IFERROR(G20*J20,0)</f>
        <v>0</v>
      </c>
      <c r="L20" s="157"/>
      <c r="M20" s="1029"/>
      <c r="N20" s="13"/>
    </row>
    <row r="21" spans="1:14" ht="15.75">
      <c r="A21" s="157" t="str">
        <f>IF(J21&gt;0,COUNT($J$4:J21)+MAX('MI Fittings'!A:A,'CS Press Fittings'!A:A,'Steel Nipples'!A:A,'Steel Cut Lengths'!A:A,'Pipe Hangers'!A:A,'Brass Nipples '!A:A,'Brass Fittings '!A:A),"")</f>
        <v/>
      </c>
      <c r="B21" s="443"/>
      <c r="C21" s="1267"/>
      <c r="D21" s="1268" t="s">
        <v>7808</v>
      </c>
      <c r="E21" s="1269" t="str">
        <f>IFERROR(VLOOKUP(C21,'Consolidated Master Sheet'!B:D,3,0),"")</f>
        <v/>
      </c>
      <c r="F21" s="1469">
        <f t="shared" si="0"/>
        <v>0</v>
      </c>
      <c r="G21" s="1751">
        <f t="shared" si="1"/>
        <v>0</v>
      </c>
      <c r="H21" s="1270" t="str">
        <f>IFERROR(VLOOKUP(C21,'Consolidated Master Sheet'!B:H,6,0),"")</f>
        <v/>
      </c>
      <c r="I21" s="1270" t="str">
        <f>IFERROR(VLOOKUP(C21,'Consolidated Master Sheet'!B:H,7,0),"")</f>
        <v/>
      </c>
      <c r="J21" s="1271"/>
      <c r="K21" s="1272"/>
      <c r="L21" s="157"/>
      <c r="M21" s="1029"/>
      <c r="N21" s="13"/>
    </row>
    <row r="22" spans="1:14" ht="15.75">
      <c r="A22" s="157" t="str">
        <f>IF(J22&gt;0,COUNT($J$4:J22)+MAX('MI Fittings'!A:A,'CS Press Fittings'!A:A,'Steel Nipples'!A:A,'Steel Cut Lengths'!A:A,'Pipe Hangers'!A:A,'Brass Nipples '!A:A,'Brass Fittings '!A:A),"")</f>
        <v/>
      </c>
      <c r="B22" s="1876"/>
      <c r="C22" s="410" t="s">
        <v>3668</v>
      </c>
      <c r="D22" s="847" t="s">
        <v>11038</v>
      </c>
      <c r="E22" s="1068">
        <f>IFERROR(VLOOKUP(C22,'Consolidated Master Sheet'!B:D,3,0),"")</f>
        <v>7.88</v>
      </c>
      <c r="F22" s="848">
        <f t="shared" si="0"/>
        <v>0</v>
      </c>
      <c r="G22" s="1066">
        <f t="shared" si="1"/>
        <v>0</v>
      </c>
      <c r="H22" s="852">
        <f>IFERROR(VLOOKUP(C22,'Consolidated Master Sheet'!B:H,6,0),"")</f>
        <v>10</v>
      </c>
      <c r="I22" s="852">
        <f>IFERROR(VLOOKUP(C22,'Consolidated Master Sheet'!B:H,7,0),"")</f>
        <v>100</v>
      </c>
      <c r="J22" s="126"/>
      <c r="K22" s="1140">
        <f t="shared" ref="K22:K27" si="3">IFERROR(G22*J22,0)</f>
        <v>0</v>
      </c>
      <c r="L22" s="157"/>
      <c r="M22" s="1029"/>
      <c r="N22" s="13"/>
    </row>
    <row r="23" spans="1:14" ht="15.75">
      <c r="A23" s="157" t="str">
        <f>IF(J23&gt;0,COUNT($J$4:J23)+MAX('MI Fittings'!A:A,'CS Press Fittings'!A:A,'Steel Nipples'!A:A,'Steel Cut Lengths'!A:A,'Pipe Hangers'!A:A,'Brass Nipples '!A:A,'Brass Fittings '!A:A),"")</f>
        <v/>
      </c>
      <c r="B23" s="1876"/>
      <c r="C23" s="849" t="s">
        <v>3669</v>
      </c>
      <c r="D23" s="850" t="s">
        <v>11039</v>
      </c>
      <c r="E23" s="1069">
        <f>IFERROR(VLOOKUP(C23,'Consolidated Master Sheet'!B:D,3,0),"")</f>
        <v>12.91</v>
      </c>
      <c r="F23" s="848">
        <f t="shared" si="0"/>
        <v>0</v>
      </c>
      <c r="G23" s="1066">
        <f t="shared" si="1"/>
        <v>0</v>
      </c>
      <c r="H23" s="853">
        <f>IFERROR(VLOOKUP(C23,'Consolidated Master Sheet'!B:H,6,0),"")</f>
        <v>10</v>
      </c>
      <c r="I23" s="853">
        <f>IFERROR(VLOOKUP(C23,'Consolidated Master Sheet'!B:H,7,0),"")</f>
        <v>80</v>
      </c>
      <c r="J23" s="124"/>
      <c r="K23" s="1222">
        <f t="shared" si="3"/>
        <v>0</v>
      </c>
      <c r="L23" s="157"/>
      <c r="M23" s="1029"/>
      <c r="N23" s="13"/>
    </row>
    <row r="24" spans="1:14" ht="15.75">
      <c r="A24" s="157" t="str">
        <f>IF(J24&gt;0,COUNT($J$4:J24)+MAX('MI Fittings'!A:A,'CS Press Fittings'!A:A,'Steel Nipples'!A:A,'Steel Cut Lengths'!A:A,'Pipe Hangers'!A:A,'Brass Nipples '!A:A,'Brass Fittings '!A:A),"")</f>
        <v/>
      </c>
      <c r="B24" s="1876"/>
      <c r="C24" s="849" t="s">
        <v>3670</v>
      </c>
      <c r="D24" s="850" t="s">
        <v>11040</v>
      </c>
      <c r="E24" s="1069">
        <f>IFERROR(VLOOKUP(C24,'Consolidated Master Sheet'!B:D,3,0),"")</f>
        <v>18.55</v>
      </c>
      <c r="F24" s="848">
        <f t="shared" si="0"/>
        <v>0</v>
      </c>
      <c r="G24" s="1066">
        <f t="shared" si="1"/>
        <v>0</v>
      </c>
      <c r="H24" s="853">
        <f>IFERROR(VLOOKUP(C24,'Consolidated Master Sheet'!B:H,6,0),"")</f>
        <v>8</v>
      </c>
      <c r="I24" s="853">
        <f>IFERROR(VLOOKUP(C24,'Consolidated Master Sheet'!B:H,7,0),"")</f>
        <v>48</v>
      </c>
      <c r="J24" s="124"/>
      <c r="K24" s="1222">
        <f t="shared" si="3"/>
        <v>0</v>
      </c>
      <c r="L24" s="157"/>
      <c r="M24" s="1029"/>
      <c r="N24" s="13"/>
    </row>
    <row r="25" spans="1:14" ht="15.75">
      <c r="A25" s="157" t="str">
        <f>IF(J25&gt;0,COUNT($J$4:J25)+MAX('MI Fittings'!A:A,'CS Press Fittings'!A:A,'Steel Nipples'!A:A,'Steel Cut Lengths'!A:A,'Pipe Hangers'!A:A,'Brass Nipples '!A:A,'Brass Fittings '!A:A),"")</f>
        <v/>
      </c>
      <c r="B25" s="1876"/>
      <c r="C25" s="849" t="s">
        <v>3671</v>
      </c>
      <c r="D25" s="850" t="s">
        <v>11041</v>
      </c>
      <c r="E25" s="1069">
        <f>IFERROR(VLOOKUP(C25,'Consolidated Master Sheet'!B:D,3,0),"")</f>
        <v>28.89</v>
      </c>
      <c r="F25" s="848">
        <f t="shared" si="0"/>
        <v>0</v>
      </c>
      <c r="G25" s="1066">
        <f t="shared" si="1"/>
        <v>0</v>
      </c>
      <c r="H25" s="853">
        <f>IFERROR(VLOOKUP(C25,'Consolidated Master Sheet'!B:H,6,0),"")</f>
        <v>4</v>
      </c>
      <c r="I25" s="853">
        <f>IFERROR(VLOOKUP(C25,'Consolidated Master Sheet'!B:H,7,0),"")</f>
        <v>36</v>
      </c>
      <c r="J25" s="124"/>
      <c r="K25" s="1222">
        <f t="shared" si="3"/>
        <v>0</v>
      </c>
      <c r="L25" s="157"/>
      <c r="M25" s="1029"/>
      <c r="N25" s="13"/>
    </row>
    <row r="26" spans="1:14" ht="15.75">
      <c r="A26" s="157" t="str">
        <f>IF(J26&gt;0,COUNT($J$4:J26)+MAX('MI Fittings'!A:A,'CS Press Fittings'!A:A,'Steel Nipples'!A:A,'Steel Cut Lengths'!A:A,'Pipe Hangers'!A:A,'Brass Nipples '!A:A,'Brass Fittings '!A:A),"")</f>
        <v/>
      </c>
      <c r="B26" s="1876"/>
      <c r="C26" s="849" t="s">
        <v>3672</v>
      </c>
      <c r="D26" s="850" t="s">
        <v>11042</v>
      </c>
      <c r="E26" s="1069">
        <f>IFERROR(VLOOKUP(C26,'Consolidated Master Sheet'!B:D,3,0),"")</f>
        <v>44.129999999999995</v>
      </c>
      <c r="F26" s="848">
        <f t="shared" si="0"/>
        <v>0</v>
      </c>
      <c r="G26" s="1066">
        <f t="shared" si="1"/>
        <v>0</v>
      </c>
      <c r="H26" s="853">
        <f>IFERROR(VLOOKUP(C26,'Consolidated Master Sheet'!B:H,6,0),"")</f>
        <v>2</v>
      </c>
      <c r="I26" s="853">
        <f>IFERROR(VLOOKUP(C26,'Consolidated Master Sheet'!B:H,7,0),"")</f>
        <v>24</v>
      </c>
      <c r="J26" s="124"/>
      <c r="K26" s="1222">
        <f t="shared" si="3"/>
        <v>0</v>
      </c>
      <c r="L26" s="157"/>
      <c r="M26" s="1029"/>
      <c r="N26" s="13"/>
    </row>
    <row r="27" spans="1:14" ht="15.75">
      <c r="A27" s="157" t="str">
        <f>IF(J27&gt;0,COUNT($J$4:J27)+MAX('MI Fittings'!A:A,'CS Press Fittings'!A:A,'Steel Nipples'!A:A,'Steel Cut Lengths'!A:A,'Pipe Hangers'!A:A,'Brass Nipples '!A:A,'Brass Fittings '!A:A),"")</f>
        <v/>
      </c>
      <c r="B27" s="1876"/>
      <c r="C27" s="525" t="s">
        <v>3673</v>
      </c>
      <c r="D27" s="1263" t="s">
        <v>11043</v>
      </c>
      <c r="E27" s="1273">
        <f>IFERROR(VLOOKUP(C27,'Consolidated Master Sheet'!B:D,3,0),"")</f>
        <v>69.550000000000011</v>
      </c>
      <c r="F27" s="851">
        <f t="shared" si="0"/>
        <v>0</v>
      </c>
      <c r="G27" s="1169">
        <f t="shared" si="1"/>
        <v>0</v>
      </c>
      <c r="H27" s="1274">
        <f>IFERROR(VLOOKUP(C27,'Consolidated Master Sheet'!B:H,6,0),"")</f>
        <v>2</v>
      </c>
      <c r="I27" s="1274">
        <f>IFERROR(VLOOKUP(C27,'Consolidated Master Sheet'!B:H,7,0),"")</f>
        <v>12</v>
      </c>
      <c r="J27" s="1265"/>
      <c r="K27" s="1266">
        <f t="shared" si="3"/>
        <v>0</v>
      </c>
      <c r="L27" s="157"/>
      <c r="M27" s="1029"/>
      <c r="N27" s="13"/>
    </row>
    <row r="28" spans="1:14" ht="15.75">
      <c r="A28" s="157" t="str">
        <f>IF(J28&gt;0,COUNT($J$4:J28)+MAX('MI Fittings'!A:A,'CS Press Fittings'!A:A,'Steel Nipples'!A:A,'Steel Cut Lengths'!A:A,'Pipe Hangers'!A:A,'Brass Nipples '!A:A,'Brass Fittings '!A:A),"")</f>
        <v/>
      </c>
      <c r="B28" s="1238"/>
      <c r="C28" s="849" t="s">
        <v>8294</v>
      </c>
      <c r="D28" s="1263" t="s">
        <v>11044</v>
      </c>
      <c r="E28" s="1273">
        <f>IFERROR(VLOOKUP(C28,'Consolidated Master Sheet'!B:D,3,0),"")</f>
        <v>176.28</v>
      </c>
      <c r="F28" s="1239">
        <f t="shared" si="0"/>
        <v>0</v>
      </c>
      <c r="G28" s="1067">
        <f t="shared" si="1"/>
        <v>0</v>
      </c>
      <c r="H28" s="1274">
        <f>IFERROR(VLOOKUP(C28,'Consolidated Master Sheet'!B:H,6,0),"")</f>
        <v>1</v>
      </c>
      <c r="I28" s="1274">
        <f>IFERROR(VLOOKUP(C28,'Consolidated Master Sheet'!B:H,7,0),"")</f>
        <v>6</v>
      </c>
      <c r="J28" s="1265"/>
      <c r="K28" s="1266">
        <f>IFERROR(G28*J28,0)</f>
        <v>0</v>
      </c>
      <c r="L28" s="157"/>
      <c r="M28" s="1029"/>
      <c r="N28" s="13"/>
    </row>
    <row r="29" spans="1:14" ht="15.75">
      <c r="A29" s="157" t="str">
        <f>IF(J29&gt;0,COUNT($J$4:J29)+MAX('MI Fittings'!A:A,'CS Press Fittings'!A:A,'Steel Nipples'!A:A,'Steel Cut Lengths'!A:A,'Pipe Hangers'!A:A,'Brass Nipples '!A:A,'Brass Fittings '!A:A),"")</f>
        <v/>
      </c>
      <c r="B29" s="1238"/>
      <c r="C29" s="849" t="s">
        <v>8295</v>
      </c>
      <c r="D29" s="1263" t="s">
        <v>11045</v>
      </c>
      <c r="E29" s="1273">
        <f>IFERROR(VLOOKUP(C29,'Consolidated Master Sheet'!B:D,3,0),"")</f>
        <v>218.4</v>
      </c>
      <c r="F29" s="1239">
        <f t="shared" si="0"/>
        <v>0</v>
      </c>
      <c r="G29" s="1067">
        <f t="shared" si="1"/>
        <v>0</v>
      </c>
      <c r="H29" s="1274">
        <f>IFERROR(VLOOKUP(C29,'Consolidated Master Sheet'!B:H,6,0),"")</f>
        <v>2</v>
      </c>
      <c r="I29" s="1274">
        <f>IFERROR(VLOOKUP(C29,'Consolidated Master Sheet'!B:H,7,0),"")</f>
        <v>6</v>
      </c>
      <c r="J29" s="1265"/>
      <c r="K29" s="1266">
        <f>IFERROR(G29*J29,0)</f>
        <v>0</v>
      </c>
      <c r="L29" s="157"/>
      <c r="M29" s="1029"/>
      <c r="N29" s="13"/>
    </row>
    <row r="30" spans="1:14" ht="15.75">
      <c r="A30" s="157" t="str">
        <f>IF(J30&gt;0,COUNT($J$4:J30)+MAX('MI Fittings'!A:A,'CS Press Fittings'!A:A,'Steel Nipples'!A:A,'Steel Cut Lengths'!A:A,'Pipe Hangers'!A:A,'Brass Nipples '!A:A,'Brass Fittings '!A:A),"")</f>
        <v/>
      </c>
      <c r="B30" s="1238"/>
      <c r="C30" s="849" t="s">
        <v>8296</v>
      </c>
      <c r="D30" s="1263" t="s">
        <v>11046</v>
      </c>
      <c r="E30" s="1273">
        <f>IFERROR(VLOOKUP(C30,'Consolidated Master Sheet'!B:D,3,0),"")</f>
        <v>777.3</v>
      </c>
      <c r="F30" s="1239">
        <f t="shared" si="0"/>
        <v>0</v>
      </c>
      <c r="G30" s="1067">
        <f t="shared" si="1"/>
        <v>0</v>
      </c>
      <c r="H30" s="1274">
        <f>IFERROR(VLOOKUP(C30,'Consolidated Master Sheet'!B:H,6,0),"")</f>
        <v>1</v>
      </c>
      <c r="I30" s="1274">
        <f>IFERROR(VLOOKUP(C30,'Consolidated Master Sheet'!B:H,7,0),"")</f>
        <v>2</v>
      </c>
      <c r="J30" s="1265"/>
      <c r="K30" s="1266">
        <f>IFERROR(G30*J30,0)</f>
        <v>0</v>
      </c>
      <c r="L30" s="157"/>
      <c r="M30" s="1029"/>
      <c r="N30" s="13"/>
    </row>
    <row r="31" spans="1:14" ht="15.75">
      <c r="A31" s="157" t="str">
        <f>IF(J31&gt;0,COUNT($J$4:J31)+MAX('MI Fittings'!A:A,'CS Press Fittings'!A:A,'Steel Nipples'!A:A,'Steel Cut Lengths'!A:A,'Pipe Hangers'!A:A,'Brass Nipples '!A:A,'Brass Fittings '!A:A),"")</f>
        <v/>
      </c>
      <c r="B31" s="443"/>
      <c r="C31" s="1267"/>
      <c r="D31" s="1268" t="s">
        <v>7809</v>
      </c>
      <c r="E31" s="1269" t="str">
        <f>IFERROR(VLOOKUP(C31,'Consolidated Master Sheet'!B:D,3,0),"")</f>
        <v/>
      </c>
      <c r="F31" s="1469">
        <f t="shared" si="0"/>
        <v>0</v>
      </c>
      <c r="G31" s="1751">
        <f t="shared" si="1"/>
        <v>0</v>
      </c>
      <c r="H31" s="1270" t="str">
        <f>IFERROR(VLOOKUP(C31,'Consolidated Master Sheet'!B:H,6,0),"")</f>
        <v/>
      </c>
      <c r="I31" s="1270" t="str">
        <f>IFERROR(VLOOKUP(C31,'Consolidated Master Sheet'!B:H,7,0),"")</f>
        <v/>
      </c>
      <c r="J31" s="1271"/>
      <c r="K31" s="1272"/>
      <c r="L31" s="157"/>
      <c r="M31" s="1029"/>
      <c r="N31" s="13"/>
    </row>
    <row r="32" spans="1:14" ht="15.75">
      <c r="A32" s="157" t="str">
        <f>IF(J32&gt;0,COUNT($J$4:J32)+MAX('MI Fittings'!A:A,'CS Press Fittings'!A:A,'Steel Nipples'!A:A,'Steel Cut Lengths'!A:A,'Pipe Hangers'!A:A,'Brass Nipples '!A:A,'Brass Fittings '!A:A),"")</f>
        <v/>
      </c>
      <c r="B32" s="1876"/>
      <c r="C32" s="410" t="s">
        <v>3674</v>
      </c>
      <c r="D32" s="847" t="s">
        <v>11024</v>
      </c>
      <c r="E32" s="1068">
        <f>IFERROR(VLOOKUP(C32,'Consolidated Master Sheet'!B:D,3,0),"")</f>
        <v>7.09</v>
      </c>
      <c r="F32" s="848">
        <f t="shared" si="0"/>
        <v>0</v>
      </c>
      <c r="G32" s="1066">
        <f t="shared" si="1"/>
        <v>0</v>
      </c>
      <c r="H32" s="852">
        <f>IFERROR(VLOOKUP(C32,'Consolidated Master Sheet'!B:H,6,0),"")</f>
        <v>10</v>
      </c>
      <c r="I32" s="852">
        <f>IFERROR(VLOOKUP(C32,'Consolidated Master Sheet'!B:H,7,0),"")</f>
        <v>100</v>
      </c>
      <c r="J32" s="126"/>
      <c r="K32" s="1140">
        <f>IFERROR(G32*J32,0)</f>
        <v>0</v>
      </c>
      <c r="L32" s="157"/>
      <c r="M32" s="1029"/>
      <c r="N32" s="13"/>
    </row>
    <row r="33" spans="1:14" ht="15.75">
      <c r="A33" s="157" t="str">
        <f>IF(J33&gt;0,COUNT($J$4:J33)+MAX('MI Fittings'!A:A,'CS Press Fittings'!A:A,'Steel Nipples'!A:A,'Steel Cut Lengths'!A:A,'Pipe Hangers'!A:A,'Brass Nipples '!A:A,'Brass Fittings '!A:A),"")</f>
        <v/>
      </c>
      <c r="B33" s="1876"/>
      <c r="C33" s="849" t="s">
        <v>3675</v>
      </c>
      <c r="D33" s="850" t="s">
        <v>11025</v>
      </c>
      <c r="E33" s="1069">
        <f>IFERROR(VLOOKUP(C33,'Consolidated Master Sheet'!B:D,3,0),"")</f>
        <v>10.24</v>
      </c>
      <c r="F33" s="848">
        <f t="shared" si="0"/>
        <v>0</v>
      </c>
      <c r="G33" s="1066">
        <f t="shared" si="1"/>
        <v>0</v>
      </c>
      <c r="H33" s="853">
        <f>IFERROR(VLOOKUP(C33,'Consolidated Master Sheet'!B:H,6,0),"")</f>
        <v>10</v>
      </c>
      <c r="I33" s="853">
        <f>IFERROR(VLOOKUP(C33,'Consolidated Master Sheet'!B:H,7,0),"")</f>
        <v>100</v>
      </c>
      <c r="J33" s="124"/>
      <c r="K33" s="1222">
        <f>IFERROR(G33*J33,0)</f>
        <v>0</v>
      </c>
      <c r="L33" s="157"/>
      <c r="M33" s="1029"/>
      <c r="N33" s="13"/>
    </row>
    <row r="34" spans="1:14" ht="15.75">
      <c r="A34" s="157" t="str">
        <f>IF(J34&gt;0,COUNT($J$4:J34)+MAX('MI Fittings'!A:A,'CS Press Fittings'!A:A,'Steel Nipples'!A:A,'Steel Cut Lengths'!A:A,'Pipe Hangers'!A:A,'Brass Nipples '!A:A,'Brass Fittings '!A:A),"")</f>
        <v/>
      </c>
      <c r="B34" s="1876"/>
      <c r="C34" s="525" t="s">
        <v>3676</v>
      </c>
      <c r="D34" s="1263" t="s">
        <v>11026</v>
      </c>
      <c r="E34" s="1273">
        <f>IFERROR(VLOOKUP(C34,'Consolidated Master Sheet'!B:D,3,0),"")</f>
        <v>15.72</v>
      </c>
      <c r="F34" s="851">
        <f t="shared" si="0"/>
        <v>0</v>
      </c>
      <c r="G34" s="1169">
        <f t="shared" si="1"/>
        <v>0</v>
      </c>
      <c r="H34" s="1274">
        <f>IFERROR(VLOOKUP(C34,'Consolidated Master Sheet'!B:H,6,0),"")</f>
        <v>6</v>
      </c>
      <c r="I34" s="1274">
        <f>IFERROR(VLOOKUP(C34,'Consolidated Master Sheet'!B:H,7,0),"")</f>
        <v>60</v>
      </c>
      <c r="J34" s="1265"/>
      <c r="K34" s="1266">
        <f>IFERROR(G34*J34,0)</f>
        <v>0</v>
      </c>
      <c r="L34" s="157"/>
      <c r="M34"/>
      <c r="N34" s="13"/>
    </row>
    <row r="35" spans="1:14" ht="15.75">
      <c r="A35" s="157" t="str">
        <f>IF(J35&gt;0,COUNT($J$4:J35)+MAX('MI Fittings'!A:A,'CS Press Fittings'!A:A,'Steel Nipples'!A:A,'Steel Cut Lengths'!A:A,'Pipe Hangers'!A:A,'Brass Nipples '!A:A,'Brass Fittings '!A:A),"")</f>
        <v/>
      </c>
      <c r="B35" s="443"/>
      <c r="C35" s="1267"/>
      <c r="D35" s="1268" t="s">
        <v>7810</v>
      </c>
      <c r="E35" s="1269" t="str">
        <f>IFERROR(VLOOKUP(C35,'Consolidated Master Sheet'!B:D,3,0),"")</f>
        <v/>
      </c>
      <c r="F35" s="1469">
        <f t="shared" si="0"/>
        <v>0</v>
      </c>
      <c r="G35" s="1752">
        <f t="shared" si="1"/>
        <v>0</v>
      </c>
      <c r="H35" s="1270" t="str">
        <f>IFERROR(VLOOKUP(C35,'Consolidated Master Sheet'!B:H,6,0),"")</f>
        <v/>
      </c>
      <c r="I35" s="1270" t="str">
        <f>IFERROR(VLOOKUP(C35,'Consolidated Master Sheet'!B:H,7,0),"")</f>
        <v/>
      </c>
      <c r="J35" s="1271"/>
      <c r="K35" s="1272"/>
      <c r="L35" s="157"/>
      <c r="M35" s="1029"/>
      <c r="N35" s="13"/>
    </row>
    <row r="36" spans="1:14" ht="17.25" customHeight="1">
      <c r="A36" s="157" t="str">
        <f>IF(J36&gt;0,COUNT($J$4:J36)+MAX('MI Fittings'!A:A,'CS Press Fittings'!A:A,'Steel Nipples'!A:A,'Steel Cut Lengths'!A:A,'Pipe Hangers'!A:A,'Brass Nipples '!A:A,'Brass Fittings '!A:A),"")</f>
        <v/>
      </c>
      <c r="B36" s="1876"/>
      <c r="C36" s="410" t="s">
        <v>3677</v>
      </c>
      <c r="D36" s="847" t="s">
        <v>11047</v>
      </c>
      <c r="E36" s="1068">
        <f>IFERROR(VLOOKUP(C36,'Consolidated Master Sheet'!B:D,3,0),"")</f>
        <v>7.09</v>
      </c>
      <c r="F36" s="848">
        <f t="shared" si="0"/>
        <v>0</v>
      </c>
      <c r="G36" s="1066">
        <f t="shared" si="1"/>
        <v>0</v>
      </c>
      <c r="H36" s="852">
        <f>IFERROR(VLOOKUP(C36,'Consolidated Master Sheet'!B:H,6,0),"")</f>
        <v>10</v>
      </c>
      <c r="I36" s="852">
        <f>IFERROR(VLOOKUP(C36,'Consolidated Master Sheet'!B:H,7,0),"")</f>
        <v>100</v>
      </c>
      <c r="J36" s="126"/>
      <c r="K36" s="1140">
        <f>IFERROR(G36*J36,0)</f>
        <v>0</v>
      </c>
      <c r="L36" s="157"/>
      <c r="M36" s="1029"/>
      <c r="N36" s="13"/>
    </row>
    <row r="37" spans="1:14" ht="17.25" customHeight="1">
      <c r="A37" s="157" t="str">
        <f>IF(J37&gt;0,COUNT($J$4:J37)+MAX('MI Fittings'!A:A,'CS Press Fittings'!A:A,'Steel Nipples'!A:A,'Steel Cut Lengths'!A:A,'Pipe Hangers'!A:A,'Brass Nipples '!A:A,'Brass Fittings '!A:A),"")</f>
        <v/>
      </c>
      <c r="B37" s="1876"/>
      <c r="C37" s="849" t="s">
        <v>3678</v>
      </c>
      <c r="D37" s="850" t="s">
        <v>11048</v>
      </c>
      <c r="E37" s="1069">
        <f>IFERROR(VLOOKUP(C37,'Consolidated Master Sheet'!B:D,3,0),"")</f>
        <v>11.79</v>
      </c>
      <c r="F37" s="848">
        <f t="shared" si="0"/>
        <v>0</v>
      </c>
      <c r="G37" s="1066">
        <f t="shared" si="1"/>
        <v>0</v>
      </c>
      <c r="H37" s="853">
        <f>IFERROR(VLOOKUP(C37,'Consolidated Master Sheet'!B:H,6,0),"")</f>
        <v>10</v>
      </c>
      <c r="I37" s="853">
        <f>IFERROR(VLOOKUP(C37,'Consolidated Master Sheet'!B:H,7,0),"")</f>
        <v>100</v>
      </c>
      <c r="J37" s="124"/>
      <c r="K37" s="1222">
        <f>IFERROR(G37*J37,0)</f>
        <v>0</v>
      </c>
      <c r="L37"/>
      <c r="M37" s="1029"/>
      <c r="N37" s="13"/>
    </row>
    <row r="38" spans="1:14" ht="17.25" customHeight="1">
      <c r="A38" s="157" t="str">
        <f>IF(J38&gt;0,COUNT($J$4:J38)+MAX('MI Fittings'!A:A,'CS Press Fittings'!A:A,'Steel Nipples'!A:A,'Steel Cut Lengths'!A:A,'Pipe Hangers'!A:A,'Brass Nipples '!A:A,'Brass Fittings '!A:A),"")</f>
        <v/>
      </c>
      <c r="B38" s="1876"/>
      <c r="C38" s="525" t="s">
        <v>3679</v>
      </c>
      <c r="D38" s="1263" t="s">
        <v>11049</v>
      </c>
      <c r="E38" s="1273">
        <f>IFERROR(VLOOKUP(C38,'Consolidated Master Sheet'!B:D,3,0),"")</f>
        <v>16.510000000000002</v>
      </c>
      <c r="F38" s="851">
        <f t="shared" si="0"/>
        <v>0</v>
      </c>
      <c r="G38" s="1169">
        <f t="shared" si="1"/>
        <v>0</v>
      </c>
      <c r="H38" s="1274">
        <f>IFERROR(VLOOKUP(C38,'Consolidated Master Sheet'!B:H,6,0),"")</f>
        <v>6</v>
      </c>
      <c r="I38" s="1274">
        <f>IFERROR(VLOOKUP(C38,'Consolidated Master Sheet'!B:H,7,0),"")</f>
        <v>60</v>
      </c>
      <c r="J38" s="1265"/>
      <c r="K38" s="1266">
        <f>IFERROR(G38*J38,0)</f>
        <v>0</v>
      </c>
      <c r="L38" s="157"/>
      <c r="M38" s="1029"/>
      <c r="N38" s="13"/>
    </row>
    <row r="39" spans="1:14" ht="15.75">
      <c r="A39" s="157" t="str">
        <f>IF(J39&gt;0,COUNT($J$4:J39)+MAX('MI Fittings'!A:A,'CS Press Fittings'!A:A,'Steel Nipples'!A:A,'Steel Cut Lengths'!A:A,'Pipe Hangers'!A:A,'Brass Nipples '!A:A,'Brass Fittings '!A:A),"")</f>
        <v/>
      </c>
      <c r="B39" s="1238"/>
      <c r="C39" s="853"/>
      <c r="D39" s="1281"/>
      <c r="E39" s="1282" t="str">
        <f>IFERROR(VLOOKUP(C39,'Consolidated Master Sheet'!B:D,3,0),"")</f>
        <v/>
      </c>
      <c r="F39" s="1497">
        <f t="shared" si="0"/>
        <v>0</v>
      </c>
      <c r="G39" s="1753">
        <f t="shared" si="1"/>
        <v>0</v>
      </c>
      <c r="H39" s="1283" t="str">
        <f>IFERROR(VLOOKUP(C39,'Consolidated Master Sheet'!B:H,6,0),"")</f>
        <v/>
      </c>
      <c r="I39" s="1283" t="str">
        <f>IFERROR(VLOOKUP(C39,'Consolidated Master Sheet'!B:H,7,0),"")</f>
        <v/>
      </c>
      <c r="J39" s="1284"/>
      <c r="K39" s="1285"/>
      <c r="L39" s="157"/>
      <c r="M39" s="1029"/>
      <c r="N39" s="13"/>
    </row>
    <row r="40" spans="1:14" ht="17.25" customHeight="1">
      <c r="A40" s="157" t="str">
        <f>IF(J40&gt;0,COUNT($J$4:J40)+MAX('MI Fittings'!A:A,'CS Press Fittings'!A:A,'Steel Nipples'!A:A,'Steel Cut Lengths'!A:A,'Pipe Hangers'!A:A,'Brass Nipples '!A:A,'Brass Fittings '!A:A),"")</f>
        <v/>
      </c>
      <c r="B40" s="1876"/>
      <c r="C40" s="849" t="s">
        <v>12885</v>
      </c>
      <c r="D40" s="850" t="s">
        <v>12888</v>
      </c>
      <c r="E40" s="1067">
        <f>IFERROR(VLOOKUP(C40,'Consolidated Master Sheet'!B:D,3,0),"")</f>
        <v>0</v>
      </c>
      <c r="F40" s="1239" t="str">
        <f t="shared" si="0"/>
        <v>NET</v>
      </c>
      <c r="G40" s="1067">
        <f t="shared" si="1"/>
        <v>0</v>
      </c>
      <c r="H40" s="849">
        <f>IFERROR(VLOOKUP(C40,'Consolidated Master Sheet'!B:H,6,0),"")</f>
        <v>0</v>
      </c>
      <c r="I40" s="849">
        <f>IFERROR(VLOOKUP(C40,'Consolidated Master Sheet'!B:H,7,0),"")</f>
        <v>0</v>
      </c>
      <c r="J40" s="1275"/>
      <c r="K40" s="1222">
        <f t="shared" ref="K40:K42" si="4">IFERROR(G40*J40,0)</f>
        <v>0</v>
      </c>
      <c r="L40" s="157"/>
      <c r="M40" s="1029"/>
      <c r="N40" s="13"/>
    </row>
    <row r="41" spans="1:14" ht="17.25" customHeight="1">
      <c r="A41" s="157" t="str">
        <f>IF(J41&gt;0,COUNT($J$4:J41)+MAX('MI Fittings'!A:A,'CS Press Fittings'!A:A,'Steel Nipples'!A:A,'Steel Cut Lengths'!A:A,'Pipe Hangers'!A:A,'Brass Nipples '!A:A,'Brass Fittings '!A:A),"")</f>
        <v/>
      </c>
      <c r="B41" s="1876"/>
      <c r="C41" s="849" t="s">
        <v>12886</v>
      </c>
      <c r="D41" s="850" t="s">
        <v>12889</v>
      </c>
      <c r="E41" s="1067">
        <f>IFERROR(VLOOKUP(C41,'Consolidated Master Sheet'!B:D,3,0),"")</f>
        <v>0</v>
      </c>
      <c r="F41" s="1239" t="str">
        <f t="shared" si="0"/>
        <v>NET</v>
      </c>
      <c r="G41" s="1067">
        <f t="shared" si="1"/>
        <v>0</v>
      </c>
      <c r="H41" s="849">
        <f>IFERROR(VLOOKUP(C41,'Consolidated Master Sheet'!B:H,6,0),"")</f>
        <v>0</v>
      </c>
      <c r="I41" s="849">
        <f>IFERROR(VLOOKUP(C41,'Consolidated Master Sheet'!B:H,7,0),"")</f>
        <v>0</v>
      </c>
      <c r="J41" s="1275"/>
      <c r="K41" s="1222">
        <f t="shared" si="4"/>
        <v>0</v>
      </c>
      <c r="L41" s="157"/>
      <c r="M41" s="1029"/>
      <c r="N41" s="13"/>
    </row>
    <row r="42" spans="1:14" ht="17.25" customHeight="1">
      <c r="A42" s="157" t="str">
        <f>IF(J42&gt;0,COUNT($J$4:J42)+MAX('MI Fittings'!A:A,'CS Press Fittings'!A:A,'Steel Nipples'!A:A,'Steel Cut Lengths'!A:A,'Pipe Hangers'!A:A,'Brass Nipples '!A:A,'Brass Fittings '!A:A),"")</f>
        <v/>
      </c>
      <c r="B42" s="1876"/>
      <c r="C42" s="849" t="s">
        <v>12887</v>
      </c>
      <c r="D42" s="850" t="s">
        <v>12890</v>
      </c>
      <c r="E42" s="1067">
        <f>IFERROR(VLOOKUP(C42,'Consolidated Master Sheet'!B:D,3,0),"")</f>
        <v>0</v>
      </c>
      <c r="F42" s="1239" t="str">
        <f t="shared" si="0"/>
        <v>NET</v>
      </c>
      <c r="G42" s="1067">
        <f t="shared" si="1"/>
        <v>0</v>
      </c>
      <c r="H42" s="849">
        <f>IFERROR(VLOOKUP(C42,'Consolidated Master Sheet'!B:H,6,0),"")</f>
        <v>0</v>
      </c>
      <c r="I42" s="849">
        <f>IFERROR(VLOOKUP(C42,'Consolidated Master Sheet'!B:H,7,0),"")</f>
        <v>0</v>
      </c>
      <c r="J42" s="1275"/>
      <c r="K42" s="1222">
        <f t="shared" si="4"/>
        <v>0</v>
      </c>
      <c r="L42" s="157"/>
      <c r="M42" s="1029"/>
      <c r="N42" s="13"/>
    </row>
    <row r="43" spans="1:14" ht="15.75">
      <c r="A43" s="157" t="str">
        <f>IF(J43&gt;0,COUNT($J$4:J43)+MAX('MI Fittings'!A:A,'CS Press Fittings'!A:A,'Steel Nipples'!A:A,'Steel Cut Lengths'!A:A,'Pipe Hangers'!A:A,'Brass Nipples '!A:A,'Brass Fittings '!A:A),"")</f>
        <v/>
      </c>
      <c r="B43" s="443"/>
      <c r="C43" s="1267"/>
      <c r="D43" s="1268" t="s">
        <v>10689</v>
      </c>
      <c r="E43" s="1269" t="str">
        <f>IFERROR(VLOOKUP(C43,'Consolidated Master Sheet'!B:D,3,0),"")</f>
        <v/>
      </c>
      <c r="F43" s="1469">
        <f t="shared" si="0"/>
        <v>0</v>
      </c>
      <c r="G43" s="1752">
        <f t="shared" si="1"/>
        <v>0</v>
      </c>
      <c r="H43" s="1270" t="str">
        <f>IFERROR(VLOOKUP(C43,'Consolidated Master Sheet'!B:H,6,0),"")</f>
        <v/>
      </c>
      <c r="I43" s="1270" t="str">
        <f>IFERROR(VLOOKUP(C43,'Consolidated Master Sheet'!B:H,7,0),"")</f>
        <v/>
      </c>
      <c r="J43" s="1271"/>
      <c r="K43" s="1272"/>
      <c r="L43" s="157"/>
      <c r="M43" s="1029"/>
      <c r="N43" s="13"/>
    </row>
    <row r="44" spans="1:14" ht="17.25" customHeight="1">
      <c r="A44" s="157" t="str">
        <f>IF(J44&gt;0,COUNT($J$4:J44)+MAX('MI Fittings'!A:A,'CS Press Fittings'!A:A,'Steel Nipples'!A:A,'Steel Cut Lengths'!A:A,'Pipe Hangers'!A:A,'Brass Nipples '!A:A,'Brass Fittings '!A:A),"")</f>
        <v/>
      </c>
      <c r="B44" s="1876"/>
      <c r="C44" s="849" t="s">
        <v>10690</v>
      </c>
      <c r="D44" s="850" t="s">
        <v>11050</v>
      </c>
      <c r="E44" s="1067">
        <f>IFERROR(VLOOKUP(C44,'Consolidated Master Sheet'!B:D,3,0),"")</f>
        <v>10.94</v>
      </c>
      <c r="F44" s="1239">
        <f t="shared" si="0"/>
        <v>0</v>
      </c>
      <c r="G44" s="1067">
        <f t="shared" si="1"/>
        <v>0</v>
      </c>
      <c r="H44" s="849">
        <f>IFERROR(VLOOKUP(C44,'Consolidated Master Sheet'!B:H,6,0),"")</f>
        <v>10</v>
      </c>
      <c r="I44" s="849">
        <f>IFERROR(VLOOKUP(C44,'Consolidated Master Sheet'!B:H,7,0),"")</f>
        <v>100</v>
      </c>
      <c r="J44" s="1275"/>
      <c r="K44" s="1222">
        <f t="shared" ref="K44:K49" si="5">IFERROR(G44*J44,0)</f>
        <v>0</v>
      </c>
      <c r="L44" s="157"/>
      <c r="M44" s="1029"/>
      <c r="N44" s="13"/>
    </row>
    <row r="45" spans="1:14" ht="17.25" customHeight="1">
      <c r="A45" s="157" t="str">
        <f>IF(J45&gt;0,COUNT($J$4:J45)+MAX('MI Fittings'!A:A,'CS Press Fittings'!A:A,'Steel Nipples'!A:A,'Steel Cut Lengths'!A:A,'Pipe Hangers'!A:A,'Brass Nipples '!A:A,'Brass Fittings '!A:A),"")</f>
        <v/>
      </c>
      <c r="B45" s="1876"/>
      <c r="C45" s="849" t="s">
        <v>10691</v>
      </c>
      <c r="D45" s="850" t="s">
        <v>11051</v>
      </c>
      <c r="E45" s="1067">
        <f>IFERROR(VLOOKUP(C45,'Consolidated Master Sheet'!B:D,3,0),"")</f>
        <v>18.130000000000003</v>
      </c>
      <c r="F45" s="1239">
        <f t="shared" si="0"/>
        <v>0</v>
      </c>
      <c r="G45" s="1067">
        <f t="shared" si="1"/>
        <v>0</v>
      </c>
      <c r="H45" s="849">
        <f>IFERROR(VLOOKUP(C45,'Consolidated Master Sheet'!B:H,6,0),"")</f>
        <v>10</v>
      </c>
      <c r="I45" s="849">
        <f>IFERROR(VLOOKUP(C45,'Consolidated Master Sheet'!B:H,7,0),"")</f>
        <v>100</v>
      </c>
      <c r="J45" s="1275"/>
      <c r="K45" s="1222">
        <f t="shared" si="5"/>
        <v>0</v>
      </c>
      <c r="L45" s="157"/>
      <c r="M45" s="1029"/>
      <c r="N45" s="13"/>
    </row>
    <row r="46" spans="1:14" ht="17.25" customHeight="1">
      <c r="A46" s="157" t="str">
        <f>IF(J46&gt;0,COUNT($J$4:J46)+MAX('MI Fittings'!A:A,'CS Press Fittings'!A:A,'Steel Nipples'!A:A,'Steel Cut Lengths'!A:A,'Pipe Hangers'!A:A,'Brass Nipples '!A:A,'Brass Fittings '!A:A),"")</f>
        <v/>
      </c>
      <c r="B46" s="1876"/>
      <c r="C46" s="849" t="s">
        <v>10692</v>
      </c>
      <c r="D46" s="850" t="s">
        <v>11052</v>
      </c>
      <c r="E46" s="1067">
        <f>IFERROR(VLOOKUP(C46,'Consolidated Master Sheet'!B:D,3,0),"")</f>
        <v>25.720000000000002</v>
      </c>
      <c r="F46" s="1239">
        <f t="shared" si="0"/>
        <v>0</v>
      </c>
      <c r="G46" s="1067">
        <f t="shared" si="1"/>
        <v>0</v>
      </c>
      <c r="H46" s="849">
        <f>IFERROR(VLOOKUP(C46,'Consolidated Master Sheet'!B:H,6,0),"")</f>
        <v>8</v>
      </c>
      <c r="I46" s="849">
        <f>IFERROR(VLOOKUP(C46,'Consolidated Master Sheet'!B:H,7,0),"")</f>
        <v>80</v>
      </c>
      <c r="J46" s="1275"/>
      <c r="K46" s="1222">
        <f t="shared" si="5"/>
        <v>0</v>
      </c>
      <c r="L46" s="157"/>
      <c r="M46" s="1029"/>
      <c r="N46" s="13"/>
    </row>
    <row r="47" spans="1:14" ht="17.25" customHeight="1">
      <c r="A47" s="157" t="str">
        <f>IF(J47&gt;0,COUNT($J$4:J47)+MAX('MI Fittings'!A:A,'CS Press Fittings'!A:A,'Steel Nipples'!A:A,'Steel Cut Lengths'!A:A,'Pipe Hangers'!A:A,'Brass Nipples '!A:A,'Brass Fittings '!A:A),"")</f>
        <v/>
      </c>
      <c r="B47" s="1876"/>
      <c r="C47" s="849" t="s">
        <v>12429</v>
      </c>
      <c r="D47" s="850" t="s">
        <v>12432</v>
      </c>
      <c r="E47" s="1067">
        <f>IFERROR(VLOOKUP(C47,'Consolidated Master Sheet'!B:D,3,0),"")</f>
        <v>45.269999999999996</v>
      </c>
      <c r="F47" s="1239">
        <f t="shared" si="0"/>
        <v>0</v>
      </c>
      <c r="G47" s="1067">
        <f t="shared" si="1"/>
        <v>0</v>
      </c>
      <c r="H47" s="849">
        <f>IFERROR(VLOOKUP(C47,'Consolidated Master Sheet'!B:H,6,0),"")</f>
        <v>1</v>
      </c>
      <c r="I47" s="849">
        <f>IFERROR(VLOOKUP(C47,'Consolidated Master Sheet'!B:H,7,0),"")</f>
        <v>36</v>
      </c>
      <c r="J47" s="1275"/>
      <c r="K47" s="1222">
        <f t="shared" si="5"/>
        <v>0</v>
      </c>
      <c r="L47" s="157"/>
      <c r="M47" s="1029"/>
      <c r="N47" s="13"/>
    </row>
    <row r="48" spans="1:14" ht="17.25" customHeight="1">
      <c r="A48" s="157" t="str">
        <f>IF(J48&gt;0,COUNT($J$4:J48)+MAX('MI Fittings'!A:A,'CS Press Fittings'!A:A,'Steel Nipples'!A:A,'Steel Cut Lengths'!A:A,'Pipe Hangers'!A:A,'Brass Nipples '!A:A,'Brass Fittings '!A:A),"")</f>
        <v/>
      </c>
      <c r="B48" s="1876"/>
      <c r="C48" s="849" t="s">
        <v>12430</v>
      </c>
      <c r="D48" s="850" t="s">
        <v>12433</v>
      </c>
      <c r="E48" s="1067">
        <f>IFERROR(VLOOKUP(C48,'Consolidated Master Sheet'!B:D,3,0),"")</f>
        <v>67.37</v>
      </c>
      <c r="F48" s="1239">
        <f t="shared" si="0"/>
        <v>0</v>
      </c>
      <c r="G48" s="1067">
        <f t="shared" si="1"/>
        <v>0</v>
      </c>
      <c r="H48" s="849">
        <f>IFERROR(VLOOKUP(C48,'Consolidated Master Sheet'!B:H,6,0),"")</f>
        <v>1</v>
      </c>
      <c r="I48" s="849">
        <f>IFERROR(VLOOKUP(C48,'Consolidated Master Sheet'!B:H,7,0),"")</f>
        <v>24</v>
      </c>
      <c r="J48" s="1275"/>
      <c r="K48" s="1222">
        <f t="shared" si="5"/>
        <v>0</v>
      </c>
      <c r="L48" s="157"/>
      <c r="M48" s="1029"/>
      <c r="N48" s="13"/>
    </row>
    <row r="49" spans="1:14" ht="17.25" customHeight="1">
      <c r="A49" s="157" t="str">
        <f>IF(J49&gt;0,COUNT($J$4:J49)+MAX('MI Fittings'!A:A,'CS Press Fittings'!A:A,'Steel Nipples'!A:A,'Steel Cut Lengths'!A:A,'Pipe Hangers'!A:A,'Brass Nipples '!A:A,'Brass Fittings '!A:A),"")</f>
        <v/>
      </c>
      <c r="B49" s="1876"/>
      <c r="C49" s="849" t="s">
        <v>12431</v>
      </c>
      <c r="D49" s="850" t="s">
        <v>12434</v>
      </c>
      <c r="E49" s="1067">
        <f>IFERROR(VLOOKUP(C49,'Consolidated Master Sheet'!B:D,3,0),"")</f>
        <v>118.2</v>
      </c>
      <c r="F49" s="1239">
        <f t="shared" si="0"/>
        <v>0</v>
      </c>
      <c r="G49" s="1067">
        <f t="shared" si="1"/>
        <v>0</v>
      </c>
      <c r="H49" s="849">
        <f>IFERROR(VLOOKUP(C49,'Consolidated Master Sheet'!B:H,6,0),"")</f>
        <v>1</v>
      </c>
      <c r="I49" s="849">
        <f>IFERROR(VLOOKUP(C49,'Consolidated Master Sheet'!B:H,7,0),"")</f>
        <v>12</v>
      </c>
      <c r="J49" s="1275"/>
      <c r="K49" s="1222">
        <f t="shared" si="5"/>
        <v>0</v>
      </c>
      <c r="L49" s="157"/>
      <c r="M49" s="1029"/>
      <c r="N49" s="13"/>
    </row>
    <row r="50" spans="1:14" ht="15.75">
      <c r="A50" s="157" t="str">
        <f>IF(J50&gt;0,COUNT($J$4:J50)+MAX('MI Fittings'!A:A,'CS Press Fittings'!A:A,'Steel Nipples'!A:A,'Steel Cut Lengths'!A:A,'Pipe Hangers'!A:A,'Brass Nipples '!A:A,'Brass Fittings '!A:A),"")</f>
        <v/>
      </c>
      <c r="B50" s="1238"/>
      <c r="C50" s="853"/>
      <c r="D50" s="1281"/>
      <c r="E50" s="1282" t="str">
        <f>IFERROR(VLOOKUP(C50,'Consolidated Master Sheet'!B:D,3,0),"")</f>
        <v/>
      </c>
      <c r="F50" s="1497">
        <f t="shared" si="0"/>
        <v>0</v>
      </c>
      <c r="G50" s="1753">
        <f t="shared" si="1"/>
        <v>0</v>
      </c>
      <c r="H50" s="1283" t="str">
        <f>IFERROR(VLOOKUP(C50,'Consolidated Master Sheet'!B:H,6,0),"")</f>
        <v/>
      </c>
      <c r="I50" s="1283" t="str">
        <f>IFERROR(VLOOKUP(C50,'Consolidated Master Sheet'!B:H,7,0),"")</f>
        <v/>
      </c>
      <c r="J50" s="1284"/>
      <c r="K50" s="1285"/>
      <c r="L50" s="157"/>
      <c r="M50" s="1029"/>
      <c r="N50" s="13"/>
    </row>
    <row r="51" spans="1:14" ht="17.25" customHeight="1">
      <c r="A51" s="157" t="str">
        <f>IF(J51&gt;0,COUNT($J$4:J51)+MAX('MI Fittings'!A:A,'CS Press Fittings'!A:A,'Steel Nipples'!A:A,'Steel Cut Lengths'!A:A,'Pipe Hangers'!A:A,'Brass Nipples '!A:A,'Brass Fittings '!A:A),"")</f>
        <v/>
      </c>
      <c r="B51" s="1876"/>
      <c r="C51" s="849" t="s">
        <v>12876</v>
      </c>
      <c r="D51" s="850" t="s">
        <v>12882</v>
      </c>
      <c r="E51" s="1067">
        <f>IFERROR(VLOOKUP(C51,'Consolidated Master Sheet'!B:D,3,0),"")</f>
        <v>13.33</v>
      </c>
      <c r="F51" s="1239">
        <f t="shared" si="0"/>
        <v>0</v>
      </c>
      <c r="G51" s="1067">
        <f t="shared" si="1"/>
        <v>0</v>
      </c>
      <c r="H51" s="849">
        <f>IFERROR(VLOOKUP(C51,'Consolidated Master Sheet'!B:H,6,0),"")</f>
        <v>0</v>
      </c>
      <c r="I51" s="849">
        <f>IFERROR(VLOOKUP(C51,'Consolidated Master Sheet'!B:H,7,0),"")</f>
        <v>0</v>
      </c>
      <c r="J51" s="1275"/>
      <c r="K51" s="1222">
        <f t="shared" ref="K51:K53" si="6">IFERROR(G51*J51,0)</f>
        <v>0</v>
      </c>
      <c r="L51" s="157"/>
      <c r="M51" s="1029"/>
      <c r="N51" s="13"/>
    </row>
    <row r="52" spans="1:14" ht="17.25" customHeight="1">
      <c r="A52" s="157" t="str">
        <f>IF(J52&gt;0,COUNT($J$4:J52)+MAX('MI Fittings'!A:A,'CS Press Fittings'!A:A,'Steel Nipples'!A:A,'Steel Cut Lengths'!A:A,'Pipe Hangers'!A:A,'Brass Nipples '!A:A,'Brass Fittings '!A:A),"")</f>
        <v/>
      </c>
      <c r="B52" s="1876"/>
      <c r="C52" s="849" t="s">
        <v>12877</v>
      </c>
      <c r="D52" s="850" t="s">
        <v>12883</v>
      </c>
      <c r="E52" s="1067">
        <f>IFERROR(VLOOKUP(C52,'Consolidated Master Sheet'!B:D,3,0),"")</f>
        <v>20.060000000000002</v>
      </c>
      <c r="F52" s="1239">
        <f t="shared" si="0"/>
        <v>0</v>
      </c>
      <c r="G52" s="1067">
        <f t="shared" si="1"/>
        <v>0</v>
      </c>
      <c r="H52" s="849">
        <f>IFERROR(VLOOKUP(C52,'Consolidated Master Sheet'!B:H,6,0),"")</f>
        <v>0</v>
      </c>
      <c r="I52" s="849">
        <f>IFERROR(VLOOKUP(C52,'Consolidated Master Sheet'!B:H,7,0),"")</f>
        <v>0</v>
      </c>
      <c r="J52" s="1275"/>
      <c r="K52" s="1222">
        <f t="shared" si="6"/>
        <v>0</v>
      </c>
      <c r="L52" s="157"/>
      <c r="M52" s="1029"/>
      <c r="N52" s="13"/>
    </row>
    <row r="53" spans="1:14" ht="17.25" customHeight="1">
      <c r="A53" s="157" t="str">
        <f>IF(J53&gt;0,COUNT($J$4:J53)+MAX('MI Fittings'!A:A,'CS Press Fittings'!A:A,'Steel Nipples'!A:A,'Steel Cut Lengths'!A:A,'Pipe Hangers'!A:A,'Brass Nipples '!A:A,'Brass Fittings '!A:A),"")</f>
        <v/>
      </c>
      <c r="B53" s="1876"/>
      <c r="C53" s="849" t="s">
        <v>12878</v>
      </c>
      <c r="D53" s="850" t="s">
        <v>12884</v>
      </c>
      <c r="E53" s="1067">
        <f>IFERROR(VLOOKUP(C53,'Consolidated Master Sheet'!B:D,3,0),"")</f>
        <v>30.59</v>
      </c>
      <c r="F53" s="1239">
        <f t="shared" si="0"/>
        <v>0</v>
      </c>
      <c r="G53" s="1067">
        <f t="shared" si="1"/>
        <v>0</v>
      </c>
      <c r="H53" s="849">
        <f>IFERROR(VLOOKUP(C53,'Consolidated Master Sheet'!B:H,6,0),"")</f>
        <v>0</v>
      </c>
      <c r="I53" s="849">
        <f>IFERROR(VLOOKUP(C53,'Consolidated Master Sheet'!B:H,7,0),"")</f>
        <v>0</v>
      </c>
      <c r="J53" s="1275"/>
      <c r="K53" s="1222">
        <f t="shared" si="6"/>
        <v>0</v>
      </c>
      <c r="L53" s="157"/>
      <c r="M53" s="1029"/>
      <c r="N53" s="13"/>
    </row>
    <row r="54" spans="1:14" ht="15.75">
      <c r="A54" s="157" t="str">
        <f>IF(J54&gt;0,COUNT($J$4:J54)+MAX('MI Fittings'!A:A,'CS Press Fittings'!A:A,'Steel Nipples'!A:A,'Steel Cut Lengths'!A:A,'Pipe Hangers'!A:A,'Brass Nipples '!A:A,'Brass Fittings '!A:A),"")</f>
        <v/>
      </c>
      <c r="B54" s="443"/>
      <c r="C54" s="1267"/>
      <c r="D54" s="1268" t="s">
        <v>10693</v>
      </c>
      <c r="E54" s="1269" t="str">
        <f>IFERROR(VLOOKUP(C54,'Consolidated Master Sheet'!B:D,3,0),"")</f>
        <v/>
      </c>
      <c r="F54" s="1469">
        <f t="shared" si="0"/>
        <v>0</v>
      </c>
      <c r="G54" s="1751">
        <f t="shared" si="1"/>
        <v>0</v>
      </c>
      <c r="H54" s="1270" t="str">
        <f>IFERROR(VLOOKUP(C54,'Consolidated Master Sheet'!B:H,6,0),"")</f>
        <v/>
      </c>
      <c r="I54" s="1270" t="str">
        <f>IFERROR(VLOOKUP(C54,'Consolidated Master Sheet'!B:H,7,0),"")</f>
        <v/>
      </c>
      <c r="J54" s="1271"/>
      <c r="K54" s="1272"/>
      <c r="L54" s="157"/>
      <c r="M54" s="1029"/>
      <c r="N54" s="13"/>
    </row>
    <row r="55" spans="1:14" ht="15.75">
      <c r="A55" s="157" t="str">
        <f>IF(J55&gt;0,COUNT($J$4:J55)+MAX('MI Fittings'!A:A,'CS Press Fittings'!A:A,'Steel Nipples'!A:A,'Steel Cut Lengths'!A:A,'Pipe Hangers'!A:A,'Brass Nipples '!A:A,'Brass Fittings '!A:A),"")</f>
        <v/>
      </c>
      <c r="B55" s="1876"/>
      <c r="C55" s="410" t="s">
        <v>10694</v>
      </c>
      <c r="D55" s="847" t="s">
        <v>10695</v>
      </c>
      <c r="E55" s="1068">
        <f>IFERROR(VLOOKUP(C55,'Consolidated Master Sheet'!B:D,3,0),"")</f>
        <v>1.66</v>
      </c>
      <c r="F55" s="848">
        <f t="shared" si="0"/>
        <v>0</v>
      </c>
      <c r="G55" s="1066">
        <f t="shared" si="1"/>
        <v>0</v>
      </c>
      <c r="H55" s="852">
        <f>IFERROR(VLOOKUP(C55,'Consolidated Master Sheet'!B:H,6,0),"")</f>
        <v>10</v>
      </c>
      <c r="I55" s="852">
        <f>IFERROR(VLOOKUP(C55,'Consolidated Master Sheet'!B:H,7,0),"")</f>
        <v>120</v>
      </c>
      <c r="J55" s="126"/>
      <c r="K55" s="1140">
        <f t="shared" ref="K55:K62" si="7">IFERROR(G55*J55,0)</f>
        <v>0</v>
      </c>
      <c r="L55" s="157"/>
      <c r="M55" s="1029"/>
      <c r="N55" s="13"/>
    </row>
    <row r="56" spans="1:14" ht="15.75">
      <c r="A56" s="157" t="str">
        <f>IF(J56&gt;0,COUNT($J$4:J56)+MAX('MI Fittings'!A:A,'CS Press Fittings'!A:A,'Steel Nipples'!A:A,'Steel Cut Lengths'!A:A,'Pipe Hangers'!A:A,'Brass Nipples '!A:A,'Brass Fittings '!A:A),"")</f>
        <v/>
      </c>
      <c r="B56" s="1876"/>
      <c r="C56" s="849" t="s">
        <v>10696</v>
      </c>
      <c r="D56" s="850" t="s">
        <v>10697</v>
      </c>
      <c r="E56" s="1069">
        <f>IFERROR(VLOOKUP(C56,'Consolidated Master Sheet'!B:D,3,0),"")</f>
        <v>2.59</v>
      </c>
      <c r="F56" s="848">
        <f t="shared" si="0"/>
        <v>0</v>
      </c>
      <c r="G56" s="1066">
        <f t="shared" si="1"/>
        <v>0</v>
      </c>
      <c r="H56" s="853">
        <f>IFERROR(VLOOKUP(C56,'Consolidated Master Sheet'!B:H,6,0),"")</f>
        <v>20</v>
      </c>
      <c r="I56" s="853">
        <f>IFERROR(VLOOKUP(C56,'Consolidated Master Sheet'!B:H,7,0),"")</f>
        <v>200</v>
      </c>
      <c r="J56" s="124"/>
      <c r="K56" s="1222">
        <f t="shared" si="7"/>
        <v>0</v>
      </c>
      <c r="L56" s="157"/>
      <c r="M56" s="1029"/>
      <c r="N56" s="13"/>
    </row>
    <row r="57" spans="1:14" ht="15.75">
      <c r="A57" s="157" t="str">
        <f>IF(J57&gt;0,COUNT($J$4:J57)+MAX('MI Fittings'!A:A,'CS Press Fittings'!A:A,'Steel Nipples'!A:A,'Steel Cut Lengths'!A:A,'Pipe Hangers'!A:A,'Brass Nipples '!A:A,'Brass Fittings '!A:A),"")</f>
        <v/>
      </c>
      <c r="B57" s="1876"/>
      <c r="C57" s="849" t="s">
        <v>10698</v>
      </c>
      <c r="D57" s="850" t="s">
        <v>10699</v>
      </c>
      <c r="E57" s="1069">
        <f>IFERROR(VLOOKUP(C57,'Consolidated Master Sheet'!B:D,3,0),"")</f>
        <v>4.1099999999999994</v>
      </c>
      <c r="F57" s="848">
        <f t="shared" si="0"/>
        <v>0</v>
      </c>
      <c r="G57" s="1066">
        <f t="shared" si="1"/>
        <v>0</v>
      </c>
      <c r="H57" s="853">
        <f>IFERROR(VLOOKUP(C57,'Consolidated Master Sheet'!B:H,6,0),"")</f>
        <v>10</v>
      </c>
      <c r="I57" s="853">
        <f>IFERROR(VLOOKUP(C57,'Consolidated Master Sheet'!B:H,7,0),"")</f>
        <v>100</v>
      </c>
      <c r="J57" s="124"/>
      <c r="K57" s="1222">
        <f t="shared" si="7"/>
        <v>0</v>
      </c>
      <c r="L57"/>
      <c r="M57" s="1029"/>
      <c r="N57" s="13"/>
    </row>
    <row r="58" spans="1:14" ht="15.75">
      <c r="A58" s="157" t="str">
        <f>IF(J58&gt;0,COUNT($J$4:J58)+MAX('MI Fittings'!A:A,'CS Press Fittings'!A:A,'Steel Nipples'!A:A,'Steel Cut Lengths'!A:A,'Pipe Hangers'!A:A,'Brass Nipples '!A:A,'Brass Fittings '!A:A),"")</f>
        <v/>
      </c>
      <c r="B58" s="1876"/>
      <c r="C58" s="849" t="s">
        <v>10700</v>
      </c>
      <c r="D58" s="850" t="s">
        <v>10701</v>
      </c>
      <c r="E58" s="1069">
        <f>IFERROR(VLOOKUP(C58,'Consolidated Master Sheet'!B:D,3,0),"")</f>
        <v>5.76</v>
      </c>
      <c r="F58" s="848">
        <f t="shared" si="0"/>
        <v>0</v>
      </c>
      <c r="G58" s="1066">
        <f t="shared" si="1"/>
        <v>0</v>
      </c>
      <c r="H58" s="853">
        <f>IFERROR(VLOOKUP(C58,'Consolidated Master Sheet'!B:H,6,0),"")</f>
        <v>10</v>
      </c>
      <c r="I58" s="853">
        <f>IFERROR(VLOOKUP(C58,'Consolidated Master Sheet'!B:H,7,0),"")</f>
        <v>40</v>
      </c>
      <c r="J58" s="124"/>
      <c r="K58" s="1222">
        <f t="shared" si="7"/>
        <v>0</v>
      </c>
      <c r="L58"/>
      <c r="M58" s="1029"/>
      <c r="N58" s="13"/>
    </row>
    <row r="59" spans="1:14" ht="15.75">
      <c r="A59" s="157" t="str">
        <f>IF(J59&gt;0,COUNT($J$4:J59)+MAX('MI Fittings'!A:A,'CS Press Fittings'!A:A,'Steel Nipples'!A:A,'Steel Cut Lengths'!A:A,'Pipe Hangers'!A:A,'Brass Nipples '!A:A,'Brass Fittings '!A:A),"")</f>
        <v/>
      </c>
      <c r="B59" s="1876"/>
      <c r="C59" s="849" t="s">
        <v>10702</v>
      </c>
      <c r="D59" s="850" t="s">
        <v>10703</v>
      </c>
      <c r="E59" s="1069">
        <f>IFERROR(VLOOKUP(C59,'Consolidated Master Sheet'!B:D,3,0),"")</f>
        <v>7.8999999999999995</v>
      </c>
      <c r="F59" s="848">
        <f t="shared" si="0"/>
        <v>0</v>
      </c>
      <c r="G59" s="1066">
        <f t="shared" si="1"/>
        <v>0</v>
      </c>
      <c r="H59" s="853">
        <f>IFERROR(VLOOKUP(C59,'Consolidated Master Sheet'!B:H,6,0),"")</f>
        <v>5</v>
      </c>
      <c r="I59" s="853">
        <f>IFERROR(VLOOKUP(C59,'Consolidated Master Sheet'!B:H,7,0),"")</f>
        <v>40</v>
      </c>
      <c r="J59" s="124"/>
      <c r="K59" s="1222">
        <f t="shared" si="7"/>
        <v>0</v>
      </c>
      <c r="L59"/>
      <c r="M59" s="1029"/>
      <c r="N59" s="13"/>
    </row>
    <row r="60" spans="1:14" ht="15.75">
      <c r="A60" s="157" t="str">
        <f>IF(J60&gt;0,COUNT($J$4:J60)+MAX('MI Fittings'!A:A,'CS Press Fittings'!A:A,'Steel Nipples'!A:A,'Steel Cut Lengths'!A:A,'Pipe Hangers'!A:A,'Brass Nipples '!A:A,'Brass Fittings '!A:A),"")</f>
        <v/>
      </c>
      <c r="B60" s="1876"/>
      <c r="C60" s="525" t="s">
        <v>10704</v>
      </c>
      <c r="D60" s="1263" t="s">
        <v>10705</v>
      </c>
      <c r="E60" s="1069">
        <f>IFERROR(VLOOKUP(C60,'Consolidated Master Sheet'!B:D,3,0),"")</f>
        <v>13</v>
      </c>
      <c r="F60" s="848">
        <f t="shared" si="0"/>
        <v>0</v>
      </c>
      <c r="G60" s="1066">
        <f t="shared" si="1"/>
        <v>0</v>
      </c>
      <c r="H60" s="853">
        <f>IFERROR(VLOOKUP(C60,'Consolidated Master Sheet'!B:H,6,0),"")</f>
        <v>3</v>
      </c>
      <c r="I60" s="853">
        <f>IFERROR(VLOOKUP(C60,'Consolidated Master Sheet'!B:H,7,0),"")</f>
        <v>24</v>
      </c>
      <c r="J60" s="124"/>
      <c r="K60" s="1222">
        <f t="shared" si="7"/>
        <v>0</v>
      </c>
      <c r="L60"/>
      <c r="M60" s="1029"/>
      <c r="N60" s="13"/>
    </row>
    <row r="61" spans="1:14" ht="15.75">
      <c r="A61" s="157" t="str">
        <f>IF(J61&gt;0,COUNT($J$4:J61)+MAX('MI Fittings'!A:A,'CS Press Fittings'!A:A,'Steel Nipples'!A:A,'Steel Cut Lengths'!A:A,'Pipe Hangers'!A:A,'Brass Nipples '!A:A,'Brass Fittings '!A:A),"")</f>
        <v/>
      </c>
      <c r="B61" s="1876"/>
      <c r="C61" s="525" t="s">
        <v>10852</v>
      </c>
      <c r="D61" s="1263" t="s">
        <v>10853</v>
      </c>
      <c r="E61" s="1069">
        <f>IFERROR(VLOOKUP(C61,'Consolidated Master Sheet'!B:D,3,0),"")</f>
        <v>36.619999999999997</v>
      </c>
      <c r="F61" s="848">
        <f t="shared" si="0"/>
        <v>0</v>
      </c>
      <c r="G61" s="1066">
        <f t="shared" si="1"/>
        <v>0</v>
      </c>
      <c r="H61" s="853">
        <f>IFERROR(VLOOKUP(C61,'Consolidated Master Sheet'!B:H,6,0),"")</f>
        <v>2</v>
      </c>
      <c r="I61" s="853">
        <f>IFERROR(VLOOKUP(C61,'Consolidated Master Sheet'!B:H,7,0),"")</f>
        <v>2</v>
      </c>
      <c r="J61" s="124"/>
      <c r="K61" s="1222">
        <f t="shared" si="7"/>
        <v>0</v>
      </c>
      <c r="L61" s="157"/>
      <c r="M61" s="1029"/>
      <c r="N61" s="13"/>
    </row>
    <row r="62" spans="1:14" ht="15.75">
      <c r="A62" s="157" t="str">
        <f>IF(J62&gt;0,COUNT($J$4:J62)+MAX('MI Fittings'!A:A,'CS Press Fittings'!A:A,'Steel Nipples'!A:A,'Steel Cut Lengths'!A:A,'Pipe Hangers'!A:A,'Brass Nipples '!A:A,'Brass Fittings '!A:A),"")</f>
        <v/>
      </c>
      <c r="B62" s="1876"/>
      <c r="C62" s="525" t="s">
        <v>10854</v>
      </c>
      <c r="D62" s="1263" t="s">
        <v>10855</v>
      </c>
      <c r="E62" s="1069">
        <f>IFERROR(VLOOKUP(C62,'Consolidated Master Sheet'!B:D,3,0),"")</f>
        <v>84.820000000000007</v>
      </c>
      <c r="F62" s="848">
        <f t="shared" si="0"/>
        <v>0</v>
      </c>
      <c r="G62" s="1066">
        <f t="shared" si="1"/>
        <v>0</v>
      </c>
      <c r="H62" s="1274">
        <f>IFERROR(VLOOKUP(C62,'Consolidated Master Sheet'!B:H,6,0),"")</f>
        <v>1</v>
      </c>
      <c r="I62" s="1274">
        <f>IFERROR(VLOOKUP(C62,'Consolidated Master Sheet'!B:H,7,0),"")</f>
        <v>1</v>
      </c>
      <c r="J62" s="1265"/>
      <c r="K62" s="1266">
        <f t="shared" si="7"/>
        <v>0</v>
      </c>
      <c r="L62" s="157"/>
      <c r="M62" s="1029"/>
      <c r="N62" s="13"/>
    </row>
    <row r="63" spans="1:14" ht="15.75">
      <c r="A63" s="157" t="str">
        <f>IF(J63&gt;0,COUNT($J$4:J63)+MAX('MI Fittings'!A:A,'CS Press Fittings'!A:A,'Steel Nipples'!A:A,'Steel Cut Lengths'!A:A,'Pipe Hangers'!A:A,'Brass Nipples '!A:A,'Brass Fittings '!A:A),"")</f>
        <v/>
      </c>
      <c r="B63" s="443"/>
      <c r="C63" s="1267"/>
      <c r="D63" s="1268" t="s">
        <v>10856</v>
      </c>
      <c r="E63" s="1269" t="str">
        <f>IFERROR(VLOOKUP(C63,'Consolidated Master Sheet'!B:D,3,0),"")</f>
        <v/>
      </c>
      <c r="F63" s="1469">
        <f t="shared" si="0"/>
        <v>0</v>
      </c>
      <c r="G63" s="1751">
        <f t="shared" si="1"/>
        <v>0</v>
      </c>
      <c r="H63" s="1270" t="str">
        <f>IFERROR(VLOOKUP(C63,'Consolidated Master Sheet'!B:H,6,0),"")</f>
        <v/>
      </c>
      <c r="I63" s="1270" t="str">
        <f>IFERROR(VLOOKUP(C63,'Consolidated Master Sheet'!B:H,7,0),"")</f>
        <v/>
      </c>
      <c r="J63" s="1271"/>
      <c r="K63" s="1272"/>
      <c r="L63" s="157"/>
      <c r="M63" s="1029"/>
      <c r="N63" s="13"/>
    </row>
    <row r="64" spans="1:14" ht="15.75">
      <c r="A64" s="157" t="str">
        <f>IF(J64&gt;0,COUNT($J$4:J64)+MAX('MI Fittings'!A:A,'CS Press Fittings'!A:A,'Steel Nipples'!A:A,'Steel Cut Lengths'!A:A,'Pipe Hangers'!A:A,'Brass Nipples '!A:A,'Brass Fittings '!A:A),"")</f>
        <v/>
      </c>
      <c r="B64" s="1876"/>
      <c r="C64" s="410" t="s">
        <v>10857</v>
      </c>
      <c r="D64" s="847" t="s">
        <v>10858</v>
      </c>
      <c r="E64" s="1068">
        <f>IFERROR(VLOOKUP(C64,'Consolidated Master Sheet'!B:D,3,0),"")</f>
        <v>2.3199999999999998</v>
      </c>
      <c r="F64" s="848">
        <f t="shared" si="0"/>
        <v>0</v>
      </c>
      <c r="G64" s="1066">
        <f t="shared" si="1"/>
        <v>0</v>
      </c>
      <c r="H64" s="852">
        <f>IFERROR(VLOOKUP(C64,'Consolidated Master Sheet'!B:H,6,0),"")</f>
        <v>1</v>
      </c>
      <c r="I64" s="852">
        <f>IFERROR(VLOOKUP(C64,'Consolidated Master Sheet'!B:H,7,0),"")</f>
        <v>100</v>
      </c>
      <c r="J64" s="126"/>
      <c r="K64" s="1140">
        <f t="shared" ref="K64:K69" si="8">IFERROR(G64*J64,0)</f>
        <v>0</v>
      </c>
      <c r="L64" s="157"/>
      <c r="M64" s="1029"/>
      <c r="N64" s="13"/>
    </row>
    <row r="65" spans="1:14" ht="15.75">
      <c r="A65" s="157" t="str">
        <f>IF(J65&gt;0,COUNT($J$4:J65)+MAX('MI Fittings'!A:A,'CS Press Fittings'!A:A,'Steel Nipples'!A:A,'Steel Cut Lengths'!A:A,'Pipe Hangers'!A:A,'Brass Nipples '!A:A,'Brass Fittings '!A:A),"")</f>
        <v/>
      </c>
      <c r="B65" s="1876"/>
      <c r="C65" s="410" t="s">
        <v>10859</v>
      </c>
      <c r="D65" s="850" t="s">
        <v>10860</v>
      </c>
      <c r="E65" s="1069">
        <f>IFERROR(VLOOKUP(C65,'Consolidated Master Sheet'!B:D,3,0),"")</f>
        <v>5.6899999999999995</v>
      </c>
      <c r="F65" s="848">
        <f t="shared" si="0"/>
        <v>0</v>
      </c>
      <c r="G65" s="1066">
        <f t="shared" si="1"/>
        <v>0</v>
      </c>
      <c r="H65" s="853">
        <f>IFERROR(VLOOKUP(C65,'Consolidated Master Sheet'!B:H,6,0),"")</f>
        <v>1</v>
      </c>
      <c r="I65" s="853">
        <f>IFERROR(VLOOKUP(C65,'Consolidated Master Sheet'!B:H,7,0),"")</f>
        <v>100</v>
      </c>
      <c r="J65" s="124"/>
      <c r="K65" s="1222">
        <f t="shared" si="8"/>
        <v>0</v>
      </c>
      <c r="L65" s="157"/>
      <c r="M65" s="1029"/>
      <c r="N65" s="13"/>
    </row>
    <row r="66" spans="1:14" ht="15.75">
      <c r="A66" s="157" t="str">
        <f>IF(J66&gt;0,COUNT($J$4:J66)+MAX('MI Fittings'!A:A,'CS Press Fittings'!A:A,'Steel Nipples'!A:A,'Steel Cut Lengths'!A:A,'Pipe Hangers'!A:A,'Brass Nipples '!A:A,'Brass Fittings '!A:A),"")</f>
        <v/>
      </c>
      <c r="B66" s="1876"/>
      <c r="C66" s="410" t="s">
        <v>10861</v>
      </c>
      <c r="D66" s="850" t="s">
        <v>10862</v>
      </c>
      <c r="E66" s="1069">
        <f>IFERROR(VLOOKUP(C66,'Consolidated Master Sheet'!B:D,3,0),"")</f>
        <v>9</v>
      </c>
      <c r="F66" s="848">
        <f t="shared" si="0"/>
        <v>0</v>
      </c>
      <c r="G66" s="1066">
        <f t="shared" si="1"/>
        <v>0</v>
      </c>
      <c r="H66" s="853">
        <f>IFERROR(VLOOKUP(C66,'Consolidated Master Sheet'!B:H,6,0),"")</f>
        <v>1</v>
      </c>
      <c r="I66" s="853">
        <f>IFERROR(VLOOKUP(C66,'Consolidated Master Sheet'!B:H,7,0),"")</f>
        <v>100</v>
      </c>
      <c r="J66" s="124"/>
      <c r="K66" s="1222">
        <f t="shared" si="8"/>
        <v>0</v>
      </c>
      <c r="L66" s="157"/>
      <c r="M66" s="1029"/>
      <c r="N66" s="13"/>
    </row>
    <row r="67" spans="1:14" ht="15.75">
      <c r="A67" s="157" t="str">
        <f>IF(J67&gt;0,COUNT($J$4:J67)+MAX('MI Fittings'!A:A,'CS Press Fittings'!A:A,'Steel Nipples'!A:A,'Steel Cut Lengths'!A:A,'Pipe Hangers'!A:A,'Brass Nipples '!A:A,'Brass Fittings '!A:A),"")</f>
        <v/>
      </c>
      <c r="B67" s="1876"/>
      <c r="C67" s="410" t="s">
        <v>10863</v>
      </c>
      <c r="D67" s="850" t="s">
        <v>10864</v>
      </c>
      <c r="E67" s="1069">
        <f>IFERROR(VLOOKUP(C67,'Consolidated Master Sheet'!B:D,3,0),"")</f>
        <v>9.69</v>
      </c>
      <c r="F67" s="848">
        <f t="shared" si="0"/>
        <v>0</v>
      </c>
      <c r="G67" s="1066">
        <f t="shared" si="1"/>
        <v>0</v>
      </c>
      <c r="H67" s="853">
        <f>IFERROR(VLOOKUP(C67,'Consolidated Master Sheet'!B:H,6,0),"")</f>
        <v>0</v>
      </c>
      <c r="I67" s="853">
        <f>IFERROR(VLOOKUP(C67,'Consolidated Master Sheet'!B:H,7,0),"")</f>
        <v>32</v>
      </c>
      <c r="J67" s="124"/>
      <c r="K67" s="1222">
        <f t="shared" si="8"/>
        <v>0</v>
      </c>
      <c r="L67" s="157"/>
      <c r="M67" s="1029"/>
      <c r="N67" s="13"/>
    </row>
    <row r="68" spans="1:14" ht="15.75">
      <c r="A68" s="157" t="str">
        <f>IF(J68&gt;0,COUNT($J$4:J68)+MAX('MI Fittings'!A:A,'CS Press Fittings'!A:A,'Steel Nipples'!A:A,'Steel Cut Lengths'!A:A,'Pipe Hangers'!A:A,'Brass Nipples '!A:A,'Brass Fittings '!A:A),"")</f>
        <v/>
      </c>
      <c r="B68" s="1876"/>
      <c r="C68" s="410" t="s">
        <v>10865</v>
      </c>
      <c r="D68" s="850" t="s">
        <v>10866</v>
      </c>
      <c r="E68" s="1069">
        <f>IFERROR(VLOOKUP(C68,'Consolidated Master Sheet'!B:D,3,0),"")</f>
        <v>12.54</v>
      </c>
      <c r="F68" s="848">
        <f t="shared" si="0"/>
        <v>0</v>
      </c>
      <c r="G68" s="1066">
        <f t="shared" si="1"/>
        <v>0</v>
      </c>
      <c r="H68" s="853">
        <f>IFERROR(VLOOKUP(C68,'Consolidated Master Sheet'!B:H,6,0),"")</f>
        <v>1</v>
      </c>
      <c r="I68" s="853">
        <f>IFERROR(VLOOKUP(C68,'Consolidated Master Sheet'!B:H,7,0),"")</f>
        <v>24</v>
      </c>
      <c r="J68" s="124"/>
      <c r="K68" s="1222">
        <f t="shared" si="8"/>
        <v>0</v>
      </c>
      <c r="L68" s="157"/>
      <c r="M68" s="1029"/>
      <c r="N68" s="13"/>
    </row>
    <row r="69" spans="1:14" ht="15.75">
      <c r="A69" s="157" t="str">
        <f>IF(J69&gt;0,COUNT($J$4:J69)+MAX('MI Fittings'!A:A,'CS Press Fittings'!A:A,'Steel Nipples'!A:A,'Steel Cut Lengths'!A:A,'Pipe Hangers'!A:A,'Brass Nipples '!A:A,'Brass Fittings '!A:A),"")</f>
        <v/>
      </c>
      <c r="B69" s="1876"/>
      <c r="C69" s="410" t="s">
        <v>10867</v>
      </c>
      <c r="D69" s="1263" t="s">
        <v>10868</v>
      </c>
      <c r="E69" s="1273">
        <f>IFERROR(VLOOKUP(C69,'Consolidated Master Sheet'!B:D,3,0),"")</f>
        <v>21.48</v>
      </c>
      <c r="F69" s="848">
        <f t="shared" si="0"/>
        <v>0</v>
      </c>
      <c r="G69" s="1169">
        <f t="shared" si="1"/>
        <v>0</v>
      </c>
      <c r="H69" s="1274">
        <f>IFERROR(VLOOKUP(C69,'Consolidated Master Sheet'!B:H,6,0),"")</f>
        <v>1</v>
      </c>
      <c r="I69" s="1274">
        <f>IFERROR(VLOOKUP(C69,'Consolidated Master Sheet'!B:H,7,0),"")</f>
        <v>16</v>
      </c>
      <c r="J69" s="1265"/>
      <c r="K69" s="1266">
        <f t="shared" si="8"/>
        <v>0</v>
      </c>
      <c r="L69" s="157"/>
      <c r="M69" s="1029"/>
      <c r="N69" s="13"/>
    </row>
    <row r="70" spans="1:14" ht="15.75">
      <c r="A70" s="157" t="str">
        <f>IF(J70&gt;0,COUNT($J$4:J70)+MAX('MI Fittings'!A:A,'CS Press Fittings'!A:A,'Steel Nipples'!A:A,'Steel Cut Lengths'!A:A,'Pipe Hangers'!A:A,'Brass Nipples '!A:A,'Brass Fittings '!A:A),"")</f>
        <v/>
      </c>
      <c r="B70" s="443"/>
      <c r="C70" s="1267"/>
      <c r="D70" s="1268" t="s">
        <v>4495</v>
      </c>
      <c r="E70" s="1269" t="str">
        <f>IFERROR(VLOOKUP(C70,'Consolidated Master Sheet'!B:D,3,0),"")</f>
        <v/>
      </c>
      <c r="F70" s="1469">
        <f t="shared" ref="F70:F125" si="9">IF(E70=0,"NET",$F$2)</f>
        <v>0</v>
      </c>
      <c r="G70" s="1752">
        <f t="shared" ref="G70:G125" si="10">IFERROR(ROUND(E70*F70,2),0)</f>
        <v>0</v>
      </c>
      <c r="H70" s="1270" t="str">
        <f>IFERROR(VLOOKUP(C70,'Consolidated Master Sheet'!B:H,6,0),"")</f>
        <v/>
      </c>
      <c r="I70" s="1270" t="str">
        <f>IFERROR(VLOOKUP(C70,'Consolidated Master Sheet'!B:H,7,0),"")</f>
        <v/>
      </c>
      <c r="J70" s="1271"/>
      <c r="K70" s="1272"/>
      <c r="L70" s="157"/>
      <c r="M70" s="1029"/>
      <c r="N70" s="13"/>
    </row>
    <row r="71" spans="1:14" ht="15.75">
      <c r="A71" s="157" t="str">
        <f>IF(J71&gt;0,COUNT($J$4:J71)+MAX('MI Fittings'!A:A,'CS Press Fittings'!A:A,'Steel Nipples'!A:A,'Steel Cut Lengths'!A:A,'Pipe Hangers'!A:A,'Brass Nipples '!A:A,'Brass Fittings '!A:A),"")</f>
        <v/>
      </c>
      <c r="B71"/>
      <c r="C71" s="849" t="s">
        <v>4496</v>
      </c>
      <c r="D71" s="847" t="s">
        <v>9261</v>
      </c>
      <c r="E71" s="1068">
        <f>IFERROR(VLOOKUP(C71,'Consolidated Master Sheet'!B:D,3,0),"")</f>
        <v>19.270000000000003</v>
      </c>
      <c r="F71" s="848">
        <f t="shared" si="9"/>
        <v>0</v>
      </c>
      <c r="G71" s="1066">
        <f t="shared" si="10"/>
        <v>0</v>
      </c>
      <c r="H71" s="852">
        <f>IFERROR(VLOOKUP(C71,'Consolidated Master Sheet'!B:H,6,0),"")</f>
        <v>10</v>
      </c>
      <c r="I71" s="852">
        <f>IFERROR(VLOOKUP(C71,'Consolidated Master Sheet'!B:H,7,0),"")</f>
        <v>100</v>
      </c>
      <c r="J71" s="126"/>
      <c r="K71" s="1140">
        <f t="shared" ref="K71:K73" si="11">IFERROR(G71*J71,0)</f>
        <v>0</v>
      </c>
      <c r="L71" s="157"/>
      <c r="M71" s="1029"/>
      <c r="N71" s="13"/>
    </row>
    <row r="72" spans="1:14" ht="15.75">
      <c r="A72" s="157" t="str">
        <f>IF(J72&gt;0,COUNT($J$4:J72)+MAX('MI Fittings'!A:A,'CS Press Fittings'!A:A,'Steel Nipples'!A:A,'Steel Cut Lengths'!A:A,'Pipe Hangers'!A:A,'Brass Nipples '!A:A,'Brass Fittings '!A:A),"")</f>
        <v/>
      </c>
      <c r="B72" s="1238"/>
      <c r="C72" s="849" t="s">
        <v>4497</v>
      </c>
      <c r="D72" s="850" t="s">
        <v>9262</v>
      </c>
      <c r="E72" s="1069">
        <f>IFERROR(VLOOKUP(C72,'Consolidated Master Sheet'!B:D,3,0),"")</f>
        <v>28.05</v>
      </c>
      <c r="F72" s="848">
        <f t="shared" si="9"/>
        <v>0</v>
      </c>
      <c r="G72" s="1066">
        <f t="shared" si="10"/>
        <v>0</v>
      </c>
      <c r="H72" s="853">
        <f>IFERROR(VLOOKUP(C72,'Consolidated Master Sheet'!B:H,6,0),"")</f>
        <v>10</v>
      </c>
      <c r="I72" s="853">
        <f>IFERROR(VLOOKUP(C72,'Consolidated Master Sheet'!B:H,7,0),"")</f>
        <v>60</v>
      </c>
      <c r="J72" s="124"/>
      <c r="K72" s="1222">
        <f t="shared" si="11"/>
        <v>0</v>
      </c>
      <c r="L72" s="157"/>
      <c r="M72" s="1029"/>
      <c r="N72" s="13"/>
    </row>
    <row r="73" spans="1:14" ht="15.75">
      <c r="A73" s="157" t="str">
        <f>IF(J73&gt;0,COUNT($J$4:J73)+MAX('MI Fittings'!A:A,'CS Press Fittings'!A:A,'Steel Nipples'!A:A,'Steel Cut Lengths'!A:A,'Pipe Hangers'!A:A,'Brass Nipples '!A:A,'Brass Fittings '!A:A),"")</f>
        <v/>
      </c>
      <c r="B73" s="1238"/>
      <c r="C73" s="849" t="s">
        <v>4498</v>
      </c>
      <c r="D73" s="850" t="s">
        <v>9263</v>
      </c>
      <c r="E73" s="1069">
        <f>IFERROR(VLOOKUP(C73,'Consolidated Master Sheet'!B:D,3,0),"")</f>
        <v>39.53</v>
      </c>
      <c r="F73" s="848">
        <f t="shared" si="9"/>
        <v>0</v>
      </c>
      <c r="G73" s="1066">
        <f t="shared" si="10"/>
        <v>0</v>
      </c>
      <c r="H73" s="853">
        <f>IFERROR(VLOOKUP(C73,'Consolidated Master Sheet'!B:H,6,0),"")</f>
        <v>8</v>
      </c>
      <c r="I73" s="853">
        <f>IFERROR(VLOOKUP(C73,'Consolidated Master Sheet'!B:H,7,0),"")</f>
        <v>40</v>
      </c>
      <c r="J73" s="124"/>
      <c r="K73" s="1222">
        <f t="shared" si="11"/>
        <v>0</v>
      </c>
      <c r="L73" s="157"/>
      <c r="M73" s="1029"/>
      <c r="N73" s="13"/>
    </row>
    <row r="74" spans="1:14" ht="15.75">
      <c r="A74" s="157" t="str">
        <f>IF(J74&gt;0,COUNT($J$4:J74)+MAX('MI Fittings'!A:A,'CS Press Fittings'!A:A,'Steel Nipples'!A:A,'Steel Cut Lengths'!A:A,'Pipe Hangers'!A:A,'Brass Nipples '!A:A,'Brass Fittings '!A:A),"")</f>
        <v/>
      </c>
      <c r="B74" s="443"/>
      <c r="C74" s="1267"/>
      <c r="D74" s="1268" t="s">
        <v>7811</v>
      </c>
      <c r="E74" s="1269" t="str">
        <f>IFERROR(VLOOKUP(C74,'Consolidated Master Sheet'!B:D,3,0),"")</f>
        <v/>
      </c>
      <c r="F74" s="1469">
        <f t="shared" si="9"/>
        <v>0</v>
      </c>
      <c r="G74" s="1752">
        <f t="shared" si="10"/>
        <v>0</v>
      </c>
      <c r="H74" s="1270" t="str">
        <f>IFERROR(VLOOKUP(C74,'Consolidated Master Sheet'!B:H,6,0),"")</f>
        <v/>
      </c>
      <c r="I74" s="1270" t="str">
        <f>IFERROR(VLOOKUP(C74,'Consolidated Master Sheet'!B:H,7,0),"")</f>
        <v/>
      </c>
      <c r="J74" s="1271"/>
      <c r="K74" s="1272"/>
      <c r="L74" s="157"/>
      <c r="M74" s="1029"/>
      <c r="N74" s="13"/>
    </row>
    <row r="75" spans="1:14" ht="15.75">
      <c r="A75" s="157" t="str">
        <f>IF(J75&gt;0,COUNT($J$4:J75)+MAX('MI Fittings'!A:A,'CS Press Fittings'!A:A,'Steel Nipples'!A:A,'Steel Cut Lengths'!A:A,'Pipe Hangers'!A:A,'Brass Nipples '!A:A,'Brass Fittings '!A:A),"")</f>
        <v/>
      </c>
      <c r="B75" s="1876"/>
      <c r="C75" s="849" t="s">
        <v>3680</v>
      </c>
      <c r="D75" s="847" t="s">
        <v>11053</v>
      </c>
      <c r="E75" s="1068">
        <f>IFERROR(VLOOKUP(C75,'Consolidated Master Sheet'!B:D,3,0),"")</f>
        <v>18.860000000000003</v>
      </c>
      <c r="F75" s="848">
        <f t="shared" si="9"/>
        <v>0</v>
      </c>
      <c r="G75" s="1066">
        <f t="shared" si="10"/>
        <v>0</v>
      </c>
      <c r="H75" s="852">
        <f>IFERROR(VLOOKUP(C75,'Consolidated Master Sheet'!B:H,6,0),"")</f>
        <v>10</v>
      </c>
      <c r="I75" s="852">
        <f>IFERROR(VLOOKUP(C75,'Consolidated Master Sheet'!B:H,7,0),"")</f>
        <v>100</v>
      </c>
      <c r="J75" s="126"/>
      <c r="K75" s="1140">
        <f t="shared" ref="K75:K83" si="12">IFERROR(G75*J75,0)</f>
        <v>0</v>
      </c>
      <c r="L75" s="157"/>
      <c r="M75" s="1029"/>
      <c r="N75" s="13"/>
    </row>
    <row r="76" spans="1:14" ht="15.75">
      <c r="A76" s="157" t="str">
        <f>IF(J76&gt;0,COUNT($J$4:J76)+MAX('MI Fittings'!A:A,'CS Press Fittings'!A:A,'Steel Nipples'!A:A,'Steel Cut Lengths'!A:A,'Pipe Hangers'!A:A,'Brass Nipples '!A:A,'Brass Fittings '!A:A),"")</f>
        <v/>
      </c>
      <c r="B76" s="1876"/>
      <c r="C76" s="849" t="s">
        <v>3681</v>
      </c>
      <c r="D76" s="850" t="s">
        <v>11054</v>
      </c>
      <c r="E76" s="1069">
        <f>IFERROR(VLOOKUP(C76,'Consolidated Master Sheet'!B:D,3,0),"")</f>
        <v>26.71</v>
      </c>
      <c r="F76" s="848">
        <f t="shared" si="9"/>
        <v>0</v>
      </c>
      <c r="G76" s="1066">
        <f t="shared" si="10"/>
        <v>0</v>
      </c>
      <c r="H76" s="853">
        <f>IFERROR(VLOOKUP(C76,'Consolidated Master Sheet'!B:H,6,0),"")</f>
        <v>10</v>
      </c>
      <c r="I76" s="853">
        <f>IFERROR(VLOOKUP(C76,'Consolidated Master Sheet'!B:H,7,0),"")</f>
        <v>60</v>
      </c>
      <c r="J76" s="124"/>
      <c r="K76" s="1222">
        <f t="shared" si="12"/>
        <v>0</v>
      </c>
      <c r="L76" s="157"/>
      <c r="M76" s="1029"/>
      <c r="N76" s="13"/>
    </row>
    <row r="77" spans="1:14" ht="15.75">
      <c r="A77" s="157" t="str">
        <f>IF(J77&gt;0,COUNT($J$4:J77)+MAX('MI Fittings'!A:A,'CS Press Fittings'!A:A,'Steel Nipples'!A:A,'Steel Cut Lengths'!A:A,'Pipe Hangers'!A:A,'Brass Nipples '!A:A,'Brass Fittings '!A:A),"")</f>
        <v/>
      </c>
      <c r="B77" s="1876"/>
      <c r="C77" s="849" t="s">
        <v>3682</v>
      </c>
      <c r="D77" s="850" t="s">
        <v>11055</v>
      </c>
      <c r="E77" s="1069">
        <f>IFERROR(VLOOKUP(C77,'Consolidated Master Sheet'!B:D,3,0),"")</f>
        <v>43.949999999999996</v>
      </c>
      <c r="F77" s="848">
        <f t="shared" si="9"/>
        <v>0</v>
      </c>
      <c r="G77" s="1066">
        <f t="shared" si="10"/>
        <v>0</v>
      </c>
      <c r="H77" s="853">
        <f>IFERROR(VLOOKUP(C77,'Consolidated Master Sheet'!B:H,6,0),"")</f>
        <v>8</v>
      </c>
      <c r="I77" s="853">
        <f>IFERROR(VLOOKUP(C77,'Consolidated Master Sheet'!B:H,7,0),"")</f>
        <v>40</v>
      </c>
      <c r="J77" s="124"/>
      <c r="K77" s="1222">
        <f t="shared" si="12"/>
        <v>0</v>
      </c>
      <c r="L77" s="157"/>
      <c r="M77" s="1029"/>
      <c r="N77" s="13"/>
    </row>
    <row r="78" spans="1:14" ht="15.75">
      <c r="A78" s="157" t="str">
        <f>IF(J78&gt;0,COUNT($J$4:J78)+MAX('MI Fittings'!A:A,'CS Press Fittings'!A:A,'Steel Nipples'!A:A,'Steel Cut Lengths'!A:A,'Pipe Hangers'!A:A,'Brass Nipples '!A:A,'Brass Fittings '!A:A),"")</f>
        <v/>
      </c>
      <c r="B78" s="1876"/>
      <c r="C78" s="849" t="s">
        <v>10850</v>
      </c>
      <c r="D78" s="1263" t="s">
        <v>11056</v>
      </c>
      <c r="E78" s="1273">
        <f>IFERROR(VLOOKUP(C78,'Consolidated Master Sheet'!B:D,3,0),"")</f>
        <v>77.13000000000001</v>
      </c>
      <c r="F78" s="1239">
        <f t="shared" si="9"/>
        <v>0</v>
      </c>
      <c r="G78" s="1067">
        <f t="shared" si="10"/>
        <v>0</v>
      </c>
      <c r="H78" s="1274">
        <f>IFERROR(VLOOKUP(C78,'Consolidated Master Sheet'!B:H,6,0),"")</f>
        <v>4</v>
      </c>
      <c r="I78" s="1274">
        <f>IFERROR(VLOOKUP(C78,'Consolidated Master Sheet'!B:H,7,0),"")</f>
        <v>36</v>
      </c>
      <c r="J78" s="1265"/>
      <c r="K78" s="1266">
        <f t="shared" ref="K78:K79" si="13">IFERROR(G78*J78,0)</f>
        <v>0</v>
      </c>
      <c r="L78" s="157"/>
      <c r="M78"/>
      <c r="N78" s="13"/>
    </row>
    <row r="79" spans="1:14" ht="15.75">
      <c r="A79" s="157" t="str">
        <f>IF(J79&gt;0,COUNT($J$4:J79)+MAX('MI Fittings'!A:A,'CS Press Fittings'!A:A,'Steel Nipples'!A:A,'Steel Cut Lengths'!A:A,'Pipe Hangers'!A:A,'Brass Nipples '!A:A,'Brass Fittings '!A:A),"")</f>
        <v/>
      </c>
      <c r="B79" s="1876"/>
      <c r="C79" s="849" t="s">
        <v>10851</v>
      </c>
      <c r="D79" s="1263" t="s">
        <v>11057</v>
      </c>
      <c r="E79" s="1273">
        <f>IFERROR(VLOOKUP(C79,'Consolidated Master Sheet'!B:D,3,0),"")</f>
        <v>109.27000000000001</v>
      </c>
      <c r="F79" s="1239">
        <f t="shared" si="9"/>
        <v>0</v>
      </c>
      <c r="G79" s="1067">
        <f t="shared" si="10"/>
        <v>0</v>
      </c>
      <c r="H79" s="1274">
        <f>IFERROR(VLOOKUP(C79,'Consolidated Master Sheet'!B:H,6,0),"")</f>
        <v>2</v>
      </c>
      <c r="I79" s="1274">
        <f>IFERROR(VLOOKUP(C79,'Consolidated Master Sheet'!B:H,7,0),"")</f>
        <v>16</v>
      </c>
      <c r="J79" s="1265"/>
      <c r="K79" s="1266">
        <f t="shared" si="13"/>
        <v>0</v>
      </c>
      <c r="L79" s="157"/>
      <c r="M79" s="1029"/>
      <c r="N79" s="13"/>
    </row>
    <row r="80" spans="1:14" ht="15.75">
      <c r="A80" s="157" t="str">
        <f>IF(J80&gt;0,COUNT($J$4:J80)+MAX('MI Fittings'!A:A,'CS Press Fittings'!A:A,'Steel Nipples'!A:A,'Steel Cut Lengths'!A:A,'Pipe Hangers'!A:A,'Brass Nipples '!A:A,'Brass Fittings '!A:A),"")</f>
        <v/>
      </c>
      <c r="B80" s="1876"/>
      <c r="C80" s="849" t="s">
        <v>3683</v>
      </c>
      <c r="D80" s="1263" t="s">
        <v>11058</v>
      </c>
      <c r="E80" s="1273">
        <f>IFERROR(VLOOKUP(C80,'Consolidated Master Sheet'!B:D,3,0),"")</f>
        <v>172.66</v>
      </c>
      <c r="F80" s="1239">
        <f t="shared" si="9"/>
        <v>0</v>
      </c>
      <c r="G80" s="1067">
        <f t="shared" si="10"/>
        <v>0</v>
      </c>
      <c r="H80" s="1274">
        <f>IFERROR(VLOOKUP(C80,'Consolidated Master Sheet'!B:H,6,0),"")</f>
        <v>2</v>
      </c>
      <c r="I80" s="1274">
        <f>IFERROR(VLOOKUP(C80,'Consolidated Master Sheet'!B:H,7,0),"")</f>
        <v>12</v>
      </c>
      <c r="J80" s="1265"/>
      <c r="K80" s="1266">
        <f t="shared" si="12"/>
        <v>0</v>
      </c>
      <c r="L80" s="157"/>
      <c r="M80" s="1029"/>
      <c r="N80" s="13"/>
    </row>
    <row r="81" spans="1:14" ht="15.75">
      <c r="A81" s="157" t="str">
        <f>IF(J81&gt;0,COUNT($J$4:J81)+MAX('MI Fittings'!A:A,'CS Press Fittings'!A:A,'Steel Nipples'!A:A,'Steel Cut Lengths'!A:A,'Pipe Hangers'!A:A,'Brass Nipples '!A:A,'Brass Fittings '!A:A),"")</f>
        <v/>
      </c>
      <c r="B81" s="1238"/>
      <c r="C81" s="849" t="s">
        <v>8291</v>
      </c>
      <c r="D81" s="1263" t="s">
        <v>11059</v>
      </c>
      <c r="E81" s="1273">
        <f>IFERROR(VLOOKUP(C81,'Consolidated Master Sheet'!B:D,3,0),"")</f>
        <v>232.73999999999998</v>
      </c>
      <c r="F81" s="1239">
        <f t="shared" si="9"/>
        <v>0</v>
      </c>
      <c r="G81" s="1067">
        <f t="shared" si="10"/>
        <v>0</v>
      </c>
      <c r="H81" s="1274">
        <f>IFERROR(VLOOKUP(C81,'Consolidated Master Sheet'!B:H,6,0),"")</f>
        <v>1</v>
      </c>
      <c r="I81" s="1274">
        <f>IFERROR(VLOOKUP(C81,'Consolidated Master Sheet'!B:H,7,0),"")</f>
        <v>6</v>
      </c>
      <c r="J81" s="1265"/>
      <c r="K81" s="1266">
        <f t="shared" si="12"/>
        <v>0</v>
      </c>
      <c r="L81" s="157"/>
      <c r="M81" s="1029"/>
      <c r="N81" s="13"/>
    </row>
    <row r="82" spans="1:14" ht="15.75">
      <c r="A82" s="157" t="str">
        <f>IF(J82&gt;0,COUNT($J$4:J82)+MAX('MI Fittings'!A:A,'CS Press Fittings'!A:A,'Steel Nipples'!A:A,'Steel Cut Lengths'!A:A,'Pipe Hangers'!A:A,'Brass Nipples '!A:A,'Brass Fittings '!A:A),"")</f>
        <v/>
      </c>
      <c r="B82" s="1238"/>
      <c r="C82" s="849" t="s">
        <v>8292</v>
      </c>
      <c r="D82" s="1263" t="s">
        <v>11060</v>
      </c>
      <c r="E82" s="1273">
        <f>IFERROR(VLOOKUP(C82,'Consolidated Master Sheet'!B:D,3,0),"")</f>
        <v>388.69</v>
      </c>
      <c r="F82" s="1239">
        <f t="shared" si="9"/>
        <v>0</v>
      </c>
      <c r="G82" s="1067">
        <f t="shared" si="10"/>
        <v>0</v>
      </c>
      <c r="H82" s="1274">
        <f>IFERROR(VLOOKUP(C82,'Consolidated Master Sheet'!B:H,6,0),"")</f>
        <v>1</v>
      </c>
      <c r="I82" s="1274">
        <f>IFERROR(VLOOKUP(C82,'Consolidated Master Sheet'!B:H,7,0),"")</f>
        <v>4</v>
      </c>
      <c r="J82" s="1265"/>
      <c r="K82" s="1266">
        <f t="shared" si="12"/>
        <v>0</v>
      </c>
      <c r="L82" s="157"/>
      <c r="M82" s="1029"/>
      <c r="N82" s="13"/>
    </row>
    <row r="83" spans="1:14" ht="15.75">
      <c r="A83" s="157" t="str">
        <f>IF(J83&gt;0,COUNT($J$4:J83)+MAX('MI Fittings'!A:A,'CS Press Fittings'!A:A,'Steel Nipples'!A:A,'Steel Cut Lengths'!A:A,'Pipe Hangers'!A:A,'Brass Nipples '!A:A,'Brass Fittings '!A:A),"")</f>
        <v/>
      </c>
      <c r="B83" s="1238"/>
      <c r="C83" s="525" t="s">
        <v>8293</v>
      </c>
      <c r="D83" s="1263" t="s">
        <v>11061</v>
      </c>
      <c r="E83" s="1273">
        <f>IFERROR(VLOOKUP(C83,'Consolidated Master Sheet'!B:D,3,0),"")</f>
        <v>553</v>
      </c>
      <c r="F83" s="1602">
        <f t="shared" si="9"/>
        <v>0</v>
      </c>
      <c r="G83" s="1264">
        <f t="shared" si="10"/>
        <v>0</v>
      </c>
      <c r="H83" s="1274">
        <f>IFERROR(VLOOKUP(C83,'Consolidated Master Sheet'!B:H,6,0),"")</f>
        <v>1</v>
      </c>
      <c r="I83" s="1274">
        <f>IFERROR(VLOOKUP(C83,'Consolidated Master Sheet'!B:H,7,0),"")</f>
        <v>2</v>
      </c>
      <c r="J83" s="1265"/>
      <c r="K83" s="1266">
        <f t="shared" si="12"/>
        <v>0</v>
      </c>
      <c r="L83" s="157"/>
      <c r="M83" s="1029"/>
      <c r="N83" s="13"/>
    </row>
    <row r="84" spans="1:14" ht="15.75">
      <c r="A84" s="157" t="str">
        <f>IF(J84&gt;0,COUNT($J$4:J84)+MAX('MI Fittings'!A:A,'CS Press Fittings'!A:A,'Steel Nipples'!A:A,'Steel Cut Lengths'!A:A,'Pipe Hangers'!A:A,'Brass Nipples '!A:A,'Brass Fittings '!A:A),"")</f>
        <v/>
      </c>
      <c r="B84" s="1238"/>
      <c r="C84" s="853"/>
      <c r="D84" s="1281"/>
      <c r="E84" s="1282" t="str">
        <f>IFERROR(VLOOKUP(C84,'Consolidated Master Sheet'!B:D,3,0),"")</f>
        <v/>
      </c>
      <c r="F84" s="1497">
        <f t="shared" si="9"/>
        <v>0</v>
      </c>
      <c r="G84" s="1753">
        <f t="shared" si="10"/>
        <v>0</v>
      </c>
      <c r="H84" s="1283" t="str">
        <f>IFERROR(VLOOKUP(C84,'Consolidated Master Sheet'!B:H,6,0),"")</f>
        <v/>
      </c>
      <c r="I84" s="1283" t="str">
        <f>IFERROR(VLOOKUP(C84,'Consolidated Master Sheet'!B:H,7,0),"")</f>
        <v/>
      </c>
      <c r="J84" s="1284"/>
      <c r="K84" s="1285"/>
      <c r="L84" s="157"/>
      <c r="M84" s="1029"/>
      <c r="N84" s="13"/>
    </row>
    <row r="85" spans="1:14" ht="15.75">
      <c r="A85" s="157" t="str">
        <f>IF(J85&gt;0,COUNT($J$4:J85)+MAX('MI Fittings'!A:A,'CS Press Fittings'!A:A,'Steel Nipples'!A:A,'Steel Cut Lengths'!A:A,'Pipe Hangers'!A:A,'Brass Nipples '!A:A,'Brass Fittings '!A:A),"")</f>
        <v/>
      </c>
      <c r="B85" s="1238"/>
      <c r="C85" s="410" t="s">
        <v>11602</v>
      </c>
      <c r="D85" s="847" t="s">
        <v>11603</v>
      </c>
      <c r="E85" s="1068">
        <f>IFERROR(VLOOKUP(C85,'Consolidated Master Sheet'!B:D,3,0),"")</f>
        <v>19.850000000000001</v>
      </c>
      <c r="F85" s="848">
        <f t="shared" si="9"/>
        <v>0</v>
      </c>
      <c r="G85" s="1066">
        <f t="shared" si="10"/>
        <v>0</v>
      </c>
      <c r="H85" s="852">
        <f>IFERROR(VLOOKUP(C85,'Consolidated Master Sheet'!B:H,6,0),"")</f>
        <v>10</v>
      </c>
      <c r="I85" s="852">
        <f>IFERROR(VLOOKUP(C85,'Consolidated Master Sheet'!B:H,7,0),"")</f>
        <v>100</v>
      </c>
      <c r="J85" s="126"/>
      <c r="K85" s="1140">
        <f t="shared" ref="K85:K87" si="14">IFERROR(G85*J85,0)</f>
        <v>0</v>
      </c>
      <c r="L85" s="157"/>
      <c r="M85" s="1029"/>
      <c r="N85" s="13"/>
    </row>
    <row r="86" spans="1:14" ht="15.75">
      <c r="A86" s="157" t="str">
        <f>IF(J86&gt;0,COUNT($J$4:J86)+MAX('MI Fittings'!A:A,'CS Press Fittings'!A:A,'Steel Nipples'!A:A,'Steel Cut Lengths'!A:A,'Pipe Hangers'!A:A,'Brass Nipples '!A:A,'Brass Fittings '!A:A),"")</f>
        <v/>
      </c>
      <c r="B86" s="1238"/>
      <c r="C86" s="849" t="s">
        <v>11604</v>
      </c>
      <c r="D86" s="850" t="s">
        <v>11605</v>
      </c>
      <c r="E86" s="1069">
        <f>IFERROR(VLOOKUP(C86,'Consolidated Master Sheet'!B:D,3,0),"")</f>
        <v>30.48</v>
      </c>
      <c r="F86" s="848">
        <f t="shared" si="9"/>
        <v>0</v>
      </c>
      <c r="G86" s="1066">
        <f t="shared" si="10"/>
        <v>0</v>
      </c>
      <c r="H86" s="853">
        <f>IFERROR(VLOOKUP(C86,'Consolidated Master Sheet'!B:H,6,0),"")</f>
        <v>10</v>
      </c>
      <c r="I86" s="853">
        <f>IFERROR(VLOOKUP(C86,'Consolidated Master Sheet'!B:H,7,0),"")</f>
        <v>60</v>
      </c>
      <c r="J86" s="124"/>
      <c r="K86" s="1222">
        <f t="shared" si="14"/>
        <v>0</v>
      </c>
      <c r="L86" s="157"/>
      <c r="M86" s="1029"/>
      <c r="N86" s="13"/>
    </row>
    <row r="87" spans="1:14" ht="15.75">
      <c r="A87" s="157" t="str">
        <f>IF(J87&gt;0,COUNT($J$4:J87)+MAX('MI Fittings'!A:A,'CS Press Fittings'!A:A,'Steel Nipples'!A:A,'Steel Cut Lengths'!A:A,'Pipe Hangers'!A:A,'Brass Nipples '!A:A,'Brass Fittings '!A:A),"")</f>
        <v/>
      </c>
      <c r="B87" s="1238"/>
      <c r="C87" s="849" t="s">
        <v>11606</v>
      </c>
      <c r="D87" s="1263" t="s">
        <v>11607</v>
      </c>
      <c r="E87" s="1273">
        <f>IFERROR(VLOOKUP(C87,'Consolidated Master Sheet'!B:D,3,0),"")</f>
        <v>44.82</v>
      </c>
      <c r="F87" s="1239">
        <f t="shared" si="9"/>
        <v>0</v>
      </c>
      <c r="G87" s="1067">
        <f t="shared" si="10"/>
        <v>0</v>
      </c>
      <c r="H87" s="1274">
        <f>IFERROR(VLOOKUP(C87,'Consolidated Master Sheet'!B:H,6,0),"")</f>
        <v>8</v>
      </c>
      <c r="I87" s="1274">
        <f>IFERROR(VLOOKUP(C87,'Consolidated Master Sheet'!B:H,7,0),"")</f>
        <v>40</v>
      </c>
      <c r="J87" s="1265"/>
      <c r="K87" s="1266">
        <f t="shared" si="14"/>
        <v>0</v>
      </c>
      <c r="L87"/>
      <c r="M87" s="1029"/>
      <c r="N87" s="13"/>
    </row>
    <row r="88" spans="1:14" ht="15.75">
      <c r="A88" s="157" t="str">
        <f>IF(J88&gt;0,COUNT($J$4:J88)+MAX('MI Fittings'!A:A,'CS Press Fittings'!A:A,'Steel Nipples'!A:A,'Steel Cut Lengths'!A:A,'Pipe Hangers'!A:A,'Brass Nipples '!A:A,'Brass Fittings '!A:A),"")</f>
        <v/>
      </c>
      <c r="B88" s="443"/>
      <c r="C88" s="1267"/>
      <c r="D88" s="1268" t="s">
        <v>11612</v>
      </c>
      <c r="E88" s="1269" t="str">
        <f>IFERROR(VLOOKUP(C88,'Consolidated Master Sheet'!B:D,3,0),"")</f>
        <v/>
      </c>
      <c r="F88" s="1469">
        <f t="shared" si="9"/>
        <v>0</v>
      </c>
      <c r="G88" s="1752">
        <f t="shared" si="10"/>
        <v>0</v>
      </c>
      <c r="H88" s="1270" t="str">
        <f>IFERROR(VLOOKUP(C88,'Consolidated Master Sheet'!B:H,6,0),"")</f>
        <v/>
      </c>
      <c r="I88" s="1270" t="str">
        <f>IFERROR(VLOOKUP(C88,'Consolidated Master Sheet'!B:H,7,0),"")</f>
        <v/>
      </c>
      <c r="J88" s="1271"/>
      <c r="K88" s="1272"/>
      <c r="L88" s="157"/>
      <c r="M88" s="1029"/>
      <c r="N88" s="13"/>
    </row>
    <row r="89" spans="1:14" ht="20.100000000000001" customHeight="1">
      <c r="A89" s="157" t="str">
        <f>IF(J89&gt;0,COUNT($J$4:J89)+MAX('MI Fittings'!A:A,'CS Press Fittings'!A:A,'Steel Nipples'!A:A,'Steel Cut Lengths'!A:A,'Pipe Hangers'!A:A,'Brass Nipples '!A:A,'Brass Fittings '!A:A),"")</f>
        <v/>
      </c>
      <c r="B89" s="1238"/>
      <c r="C89" s="410" t="s">
        <v>11613</v>
      </c>
      <c r="D89" s="847" t="s">
        <v>11614</v>
      </c>
      <c r="E89" s="1068">
        <f>IFERROR(VLOOKUP(C89,'Consolidated Master Sheet'!B:D,3,0),"")</f>
        <v>15.59</v>
      </c>
      <c r="F89" s="848">
        <f t="shared" si="9"/>
        <v>0</v>
      </c>
      <c r="G89" s="1066">
        <f t="shared" si="10"/>
        <v>0</v>
      </c>
      <c r="H89" s="852">
        <f>IFERROR(VLOOKUP(C89,'Consolidated Master Sheet'!B:H,6,0),"")</f>
        <v>10</v>
      </c>
      <c r="I89" s="852">
        <f>IFERROR(VLOOKUP(C89,'Consolidated Master Sheet'!B:H,7,0),"")</f>
        <v>100</v>
      </c>
      <c r="J89" s="126"/>
      <c r="K89" s="1140">
        <f t="shared" ref="K89:K91" si="15">IFERROR(G89*J89,0)</f>
        <v>0</v>
      </c>
      <c r="L89" s="157"/>
      <c r="M89" s="1029"/>
      <c r="N89" s="13"/>
    </row>
    <row r="90" spans="1:14" ht="20.100000000000001" customHeight="1">
      <c r="A90" s="157" t="str">
        <f>IF(J90&gt;0,COUNT($J$4:J90)+MAX('MI Fittings'!A:A,'CS Press Fittings'!A:A,'Steel Nipples'!A:A,'Steel Cut Lengths'!A:A,'Pipe Hangers'!A:A,'Brass Nipples '!A:A,'Brass Fittings '!A:A),"")</f>
        <v/>
      </c>
      <c r="B90" s="1238"/>
      <c r="C90" s="849" t="s">
        <v>11615</v>
      </c>
      <c r="D90" s="850" t="s">
        <v>11616</v>
      </c>
      <c r="E90" s="1069">
        <f>IFERROR(VLOOKUP(C90,'Consolidated Master Sheet'!B:D,3,0),"")</f>
        <v>24.580000000000002</v>
      </c>
      <c r="F90" s="848">
        <f t="shared" si="9"/>
        <v>0</v>
      </c>
      <c r="G90" s="1066">
        <f t="shared" si="10"/>
        <v>0</v>
      </c>
      <c r="H90" s="853">
        <f>IFERROR(VLOOKUP(C90,'Consolidated Master Sheet'!B:H,6,0),"")</f>
        <v>10</v>
      </c>
      <c r="I90" s="853">
        <f>IFERROR(VLOOKUP(C90,'Consolidated Master Sheet'!B:H,7,0),"")</f>
        <v>60</v>
      </c>
      <c r="J90" s="124"/>
      <c r="K90" s="1222">
        <f t="shared" si="15"/>
        <v>0</v>
      </c>
      <c r="L90" s="157"/>
      <c r="M90" s="1029"/>
      <c r="N90" s="13"/>
    </row>
    <row r="91" spans="1:14" ht="20.100000000000001" customHeight="1">
      <c r="A91" s="157" t="str">
        <f>IF(J91&gt;0,COUNT($J$4:J91)+MAX('MI Fittings'!A:A,'CS Press Fittings'!A:A,'Steel Nipples'!A:A,'Steel Cut Lengths'!A:A,'Pipe Hangers'!A:A,'Brass Nipples '!A:A,'Brass Fittings '!A:A),"")</f>
        <v/>
      </c>
      <c r="B91" s="1238"/>
      <c r="C91" s="849" t="s">
        <v>11617</v>
      </c>
      <c r="D91" s="1263" t="s">
        <v>11618</v>
      </c>
      <c r="E91" s="1273">
        <f>IFERROR(VLOOKUP(C91,'Consolidated Master Sheet'!B:D,3,0),"")</f>
        <v>39.32</v>
      </c>
      <c r="F91" s="1239">
        <f t="shared" si="9"/>
        <v>0</v>
      </c>
      <c r="G91" s="1067">
        <f t="shared" si="10"/>
        <v>0</v>
      </c>
      <c r="H91" s="1274">
        <f>IFERROR(VLOOKUP(C91,'Consolidated Master Sheet'!B:H,6,0),"")</f>
        <v>8</v>
      </c>
      <c r="I91" s="1274">
        <f>IFERROR(VLOOKUP(C91,'Consolidated Master Sheet'!B:H,7,0),"")</f>
        <v>40</v>
      </c>
      <c r="J91" s="1265"/>
      <c r="K91" s="1266">
        <f t="shared" si="15"/>
        <v>0</v>
      </c>
      <c r="L91"/>
      <c r="M91" s="1029"/>
      <c r="N91" s="13"/>
    </row>
    <row r="92" spans="1:14" ht="15.75">
      <c r="A92" s="157" t="str">
        <f>IF(J92&gt;0,COUNT($J$4:J92)+MAX('MI Fittings'!A:A,'CS Press Fittings'!A:A,'Steel Nipples'!A:A,'Steel Cut Lengths'!A:A,'Pipe Hangers'!A:A,'Brass Nipples '!A:A,'Brass Fittings '!A:A),"")</f>
        <v/>
      </c>
      <c r="B92" s="443"/>
      <c r="C92" s="1267"/>
      <c r="D92" s="1268" t="s">
        <v>12894</v>
      </c>
      <c r="E92" s="1269" t="str">
        <f>IFERROR(VLOOKUP(C92,'Consolidated Master Sheet'!B:D,3,0),"")</f>
        <v/>
      </c>
      <c r="F92" s="1469">
        <f t="shared" si="9"/>
        <v>0</v>
      </c>
      <c r="G92" s="1752">
        <f t="shared" si="10"/>
        <v>0</v>
      </c>
      <c r="H92" s="1270" t="str">
        <f>IFERROR(VLOOKUP(C92,'Consolidated Master Sheet'!B:H,6,0),"")</f>
        <v/>
      </c>
      <c r="I92" s="1270" t="str">
        <f>IFERROR(VLOOKUP(C92,'Consolidated Master Sheet'!B:H,7,0),"")</f>
        <v/>
      </c>
      <c r="J92" s="1271"/>
      <c r="K92" s="1272"/>
      <c r="L92" s="157"/>
      <c r="M92" s="1029"/>
      <c r="N92" s="13"/>
    </row>
    <row r="93" spans="1:14" ht="20.100000000000001" customHeight="1">
      <c r="A93" s="157" t="str">
        <f>IF(J93&gt;0,COUNT($J$4:J93)+MAX('MI Fittings'!A:A,'CS Press Fittings'!A:A,'Steel Nipples'!A:A,'Steel Cut Lengths'!A:A,'Pipe Hangers'!A:A,'Brass Nipples '!A:A,'Brass Fittings '!A:A),"")</f>
        <v/>
      </c>
      <c r="B93" s="1238"/>
      <c r="C93" s="410" t="s">
        <v>12891</v>
      </c>
      <c r="D93" s="847" t="s">
        <v>12895</v>
      </c>
      <c r="E93" s="1068">
        <f>IFERROR(VLOOKUP(C93,'Consolidated Master Sheet'!B:D,3,0),"")</f>
        <v>0</v>
      </c>
      <c r="F93" s="848" t="str">
        <f t="shared" si="9"/>
        <v>NET</v>
      </c>
      <c r="G93" s="1066">
        <f t="shared" si="10"/>
        <v>0</v>
      </c>
      <c r="H93" s="852">
        <f>IFERROR(VLOOKUP(C93,'Consolidated Master Sheet'!B:H,6,0),"")</f>
        <v>0</v>
      </c>
      <c r="I93" s="852">
        <f>IFERROR(VLOOKUP(C93,'Consolidated Master Sheet'!B:H,7,0),"")</f>
        <v>0</v>
      </c>
      <c r="J93" s="126"/>
      <c r="K93" s="1140">
        <f t="shared" ref="K93:K95" si="16">IFERROR(G93*J93,0)</f>
        <v>0</v>
      </c>
      <c r="L93" s="157"/>
      <c r="M93" s="1029"/>
      <c r="N93" s="13"/>
    </row>
    <row r="94" spans="1:14" ht="20.100000000000001" customHeight="1">
      <c r="A94" s="157" t="str">
        <f>IF(J94&gt;0,COUNT($J$4:J94)+MAX('MI Fittings'!A:A,'CS Press Fittings'!A:A,'Steel Nipples'!A:A,'Steel Cut Lengths'!A:A,'Pipe Hangers'!A:A,'Brass Nipples '!A:A,'Brass Fittings '!A:A),"")</f>
        <v/>
      </c>
      <c r="B94" s="1238"/>
      <c r="C94" s="849" t="s">
        <v>12892</v>
      </c>
      <c r="D94" s="850" t="s">
        <v>12896</v>
      </c>
      <c r="E94" s="1069">
        <f>IFERROR(VLOOKUP(C94,'Consolidated Master Sheet'!B:D,3,0),"")</f>
        <v>15.129999999999999</v>
      </c>
      <c r="F94" s="848">
        <f t="shared" si="9"/>
        <v>0</v>
      </c>
      <c r="G94" s="1066">
        <f t="shared" si="10"/>
        <v>0</v>
      </c>
      <c r="H94" s="853">
        <f>IFERROR(VLOOKUP(C94,'Consolidated Master Sheet'!B:H,6,0),"")</f>
        <v>0</v>
      </c>
      <c r="I94" s="853">
        <f>IFERROR(VLOOKUP(C94,'Consolidated Master Sheet'!B:H,7,0),"")</f>
        <v>0</v>
      </c>
      <c r="J94" s="124"/>
      <c r="K94" s="1222">
        <f t="shared" si="16"/>
        <v>0</v>
      </c>
      <c r="L94" s="157"/>
      <c r="M94" s="1029"/>
      <c r="N94" s="13"/>
    </row>
    <row r="95" spans="1:14" ht="20.100000000000001" customHeight="1">
      <c r="A95" s="157" t="str">
        <f>IF(J95&gt;0,COUNT($J$4:J95)+MAX('MI Fittings'!A:A,'CS Press Fittings'!A:A,'Steel Nipples'!A:A,'Steel Cut Lengths'!A:A,'Pipe Hangers'!A:A,'Brass Nipples '!A:A,'Brass Fittings '!A:A),"")</f>
        <v/>
      </c>
      <c r="B95" s="1238"/>
      <c r="C95" s="849" t="s">
        <v>12893</v>
      </c>
      <c r="D95" s="1263" t="s">
        <v>12897</v>
      </c>
      <c r="E95" s="1273">
        <f>IFERROR(VLOOKUP(C95,'Consolidated Master Sheet'!B:D,3,0),"")</f>
        <v>27.35</v>
      </c>
      <c r="F95" s="1239">
        <f t="shared" si="9"/>
        <v>0</v>
      </c>
      <c r="G95" s="1067">
        <f t="shared" si="10"/>
        <v>0</v>
      </c>
      <c r="H95" s="1274">
        <f>IFERROR(VLOOKUP(C95,'Consolidated Master Sheet'!B:H,6,0),"")</f>
        <v>0</v>
      </c>
      <c r="I95" s="1274">
        <f>IFERROR(VLOOKUP(C95,'Consolidated Master Sheet'!B:H,7,0),"")</f>
        <v>0</v>
      </c>
      <c r="J95" s="1265"/>
      <c r="K95" s="1266">
        <f t="shared" si="16"/>
        <v>0</v>
      </c>
      <c r="L95"/>
      <c r="M95" s="1029"/>
      <c r="N95" s="13"/>
    </row>
    <row r="96" spans="1:14" ht="15.75">
      <c r="A96" s="157" t="str">
        <f>IF(J96&gt;0,COUNT($J$4:J96)+MAX('MI Fittings'!A:A,'CS Press Fittings'!A:A,'Steel Nipples'!A:A,'Steel Cut Lengths'!A:A,'Pipe Hangers'!A:A,'Brass Nipples '!A:A,'Brass Fittings '!A:A),"")</f>
        <v/>
      </c>
      <c r="B96" s="443"/>
      <c r="C96" s="1267"/>
      <c r="D96" s="1268" t="s">
        <v>7812</v>
      </c>
      <c r="E96" s="1269" t="str">
        <f>IFERROR(VLOOKUP(C96,'Consolidated Master Sheet'!B:D,3,0),"")</f>
        <v/>
      </c>
      <c r="F96" s="1469">
        <f t="shared" si="9"/>
        <v>0</v>
      </c>
      <c r="G96" s="1752">
        <f t="shared" si="10"/>
        <v>0</v>
      </c>
      <c r="H96" s="1270" t="str">
        <f>IFERROR(VLOOKUP(C96,'Consolidated Master Sheet'!B:H,6,0),"")</f>
        <v/>
      </c>
      <c r="I96" s="1270" t="str">
        <f>IFERROR(VLOOKUP(C96,'Consolidated Master Sheet'!B:H,7,0),"")</f>
        <v/>
      </c>
      <c r="J96" s="1271"/>
      <c r="K96" s="1272"/>
      <c r="L96" s="157"/>
      <c r="M96" s="1029"/>
      <c r="N96" s="13"/>
    </row>
    <row r="97" spans="1:14" ht="46.5" customHeight="1">
      <c r="A97" s="157" t="str">
        <f>IF(J97&gt;0,COUNT($J$4:J97)+MAX('MI Fittings'!A:A,'CS Press Fittings'!A:A,'Steel Nipples'!A:A,'Steel Cut Lengths'!A:A,'Pipe Hangers'!A:A,'Brass Nipples '!A:A,'Brass Fittings '!A:A),"")</f>
        <v/>
      </c>
      <c r="B97" s="1876"/>
      <c r="C97" s="410" t="s">
        <v>3684</v>
      </c>
      <c r="D97" s="847" t="s">
        <v>11062</v>
      </c>
      <c r="E97" s="1068">
        <f>IFERROR(VLOOKUP(C97,'Consolidated Master Sheet'!B:D,3,0),"")</f>
        <v>9.08</v>
      </c>
      <c r="F97" s="848">
        <f t="shared" si="9"/>
        <v>0</v>
      </c>
      <c r="G97" s="1066">
        <f t="shared" si="10"/>
        <v>0</v>
      </c>
      <c r="H97" s="852">
        <f>IFERROR(VLOOKUP(C97,'Consolidated Master Sheet'!B:H,6,0),"")</f>
        <v>10</v>
      </c>
      <c r="I97" s="852">
        <f>IFERROR(VLOOKUP(C97,'Consolidated Master Sheet'!B:H,7,0),"")</f>
        <v>100</v>
      </c>
      <c r="J97" s="126"/>
      <c r="K97" s="1140">
        <f>IFERROR(G97*J97,0)</f>
        <v>0</v>
      </c>
      <c r="L97" s="157"/>
      <c r="M97" s="1029"/>
      <c r="N97" s="13"/>
    </row>
    <row r="98" spans="1:14" ht="46.5" customHeight="1">
      <c r="A98" s="157" t="str">
        <f>IF(J98&gt;0,COUNT($J$4:J98)+MAX('MI Fittings'!A:A,'CS Press Fittings'!A:A,'Steel Nipples'!A:A,'Steel Cut Lengths'!A:A,'Pipe Hangers'!A:A,'Brass Nipples '!A:A,'Brass Fittings '!A:A),"")</f>
        <v/>
      </c>
      <c r="B98" s="1878"/>
      <c r="C98" s="849" t="s">
        <v>3685</v>
      </c>
      <c r="D98" s="850" t="s">
        <v>11063</v>
      </c>
      <c r="E98" s="1069">
        <f>IFERROR(VLOOKUP(C98,'Consolidated Master Sheet'!B:D,3,0),"")</f>
        <v>10.039999999999999</v>
      </c>
      <c r="F98" s="848">
        <f t="shared" si="9"/>
        <v>0</v>
      </c>
      <c r="G98" s="1066">
        <f t="shared" si="10"/>
        <v>0</v>
      </c>
      <c r="H98" s="853">
        <f>IFERROR(VLOOKUP(C98,'Consolidated Master Sheet'!B:H,6,0),"")</f>
        <v>10</v>
      </c>
      <c r="I98" s="853">
        <f>IFERROR(VLOOKUP(C98,'Consolidated Master Sheet'!B:H,7,0),"")</f>
        <v>100</v>
      </c>
      <c r="J98" s="124"/>
      <c r="K98" s="1222">
        <f>IFERROR(G98*J98,0)</f>
        <v>0</v>
      </c>
      <c r="L98"/>
      <c r="M98" s="1029"/>
      <c r="N98" s="13"/>
    </row>
    <row r="99" spans="1:14" ht="15.75">
      <c r="A99" s="157" t="str">
        <f>IF(J99&gt;0,COUNT($J$4:J99)+MAX('MI Fittings'!A:A,'CS Press Fittings'!A:A,'Steel Nipples'!A:A,'Steel Cut Lengths'!A:A,'Pipe Hangers'!A:A,'Brass Nipples '!A:A,'Brass Fittings '!A:A),"")</f>
        <v/>
      </c>
      <c r="B99" s="1238"/>
      <c r="C99" s="853"/>
      <c r="D99" s="1281"/>
      <c r="E99" s="1282" t="str">
        <f>IFERROR(VLOOKUP(C99,'Consolidated Master Sheet'!B:D,3,0),"")</f>
        <v/>
      </c>
      <c r="F99" s="1497">
        <f t="shared" si="9"/>
        <v>0</v>
      </c>
      <c r="G99" s="1753">
        <f t="shared" si="10"/>
        <v>0</v>
      </c>
      <c r="H99" s="1283" t="str">
        <f>IFERROR(VLOOKUP(C99,'Consolidated Master Sheet'!B:H,6,0),"")</f>
        <v/>
      </c>
      <c r="I99" s="1283" t="str">
        <f>IFERROR(VLOOKUP(C99,'Consolidated Master Sheet'!B:H,7,0),"")</f>
        <v/>
      </c>
      <c r="J99" s="1284"/>
      <c r="K99" s="1285"/>
      <c r="L99" s="157"/>
      <c r="M99" s="1029"/>
      <c r="N99" s="13"/>
    </row>
    <row r="100" spans="1:14" ht="46.5" customHeight="1">
      <c r="A100" s="157" t="str">
        <f>IF(J100&gt;0,COUNT($J$4:J100)+MAX('MI Fittings'!A:A,'CS Press Fittings'!A:A,'Steel Nipples'!A:A,'Steel Cut Lengths'!A:A,'Pipe Hangers'!A:A,'Brass Nipples '!A:A,'Brass Fittings '!A:A),"")</f>
        <v/>
      </c>
      <c r="B100" s="1876"/>
      <c r="C100" s="410" t="s">
        <v>11608</v>
      </c>
      <c r="D100" s="847" t="s">
        <v>11609</v>
      </c>
      <c r="E100" s="1068">
        <f>IFERROR(VLOOKUP(C100,'Consolidated Master Sheet'!B:D,3,0),"")</f>
        <v>10.24</v>
      </c>
      <c r="F100" s="848">
        <f t="shared" si="9"/>
        <v>0</v>
      </c>
      <c r="G100" s="1066">
        <f t="shared" si="10"/>
        <v>0</v>
      </c>
      <c r="H100" s="852">
        <f>IFERROR(VLOOKUP(C100,'Consolidated Master Sheet'!B:H,6,0),"")</f>
        <v>10</v>
      </c>
      <c r="I100" s="852">
        <f>IFERROR(VLOOKUP(C100,'Consolidated Master Sheet'!B:H,7,0),"")</f>
        <v>100</v>
      </c>
      <c r="J100" s="126"/>
      <c r="K100" s="1140">
        <f>IFERROR(G100*J100,0)</f>
        <v>0</v>
      </c>
      <c r="L100" s="157"/>
      <c r="M100" s="1029"/>
      <c r="N100" s="13"/>
    </row>
    <row r="101" spans="1:14" ht="46.5" customHeight="1">
      <c r="A101" s="157" t="str">
        <f>IF(J101&gt;0,COUNT($J$4:J101)+MAX('MI Fittings'!A:A,'CS Press Fittings'!A:A,'Steel Nipples'!A:A,'Steel Cut Lengths'!A:A,'Pipe Hangers'!A:A,'Brass Nipples '!A:A,'Brass Fittings '!A:A),"")</f>
        <v/>
      </c>
      <c r="B101" s="1878"/>
      <c r="C101" s="849" t="s">
        <v>11610</v>
      </c>
      <c r="D101" s="850" t="s">
        <v>11611</v>
      </c>
      <c r="E101" s="1069">
        <f>IFERROR(VLOOKUP(C101,'Consolidated Master Sheet'!B:D,3,0),"")</f>
        <v>12.27</v>
      </c>
      <c r="F101" s="848">
        <f t="shared" si="9"/>
        <v>0</v>
      </c>
      <c r="G101" s="1066">
        <f t="shared" si="10"/>
        <v>0</v>
      </c>
      <c r="H101" s="853">
        <f>IFERROR(VLOOKUP(C101,'Consolidated Master Sheet'!B:H,6,0),"")</f>
        <v>10</v>
      </c>
      <c r="I101" s="853">
        <f>IFERROR(VLOOKUP(C101,'Consolidated Master Sheet'!B:H,7,0),"")</f>
        <v>100</v>
      </c>
      <c r="J101" s="124"/>
      <c r="K101" s="1222">
        <f>IFERROR(G101*J101,0)</f>
        <v>0</v>
      </c>
      <c r="L101"/>
      <c r="M101" s="1029"/>
      <c r="N101" s="13"/>
    </row>
    <row r="102" spans="1:14" ht="15.75">
      <c r="A102" s="157" t="str">
        <f>IF(J102&gt;0,COUNT($J$4:J102)+MAX('MI Fittings'!A:A,'CS Press Fittings'!A:A,'Steel Nipples'!A:A,'Steel Cut Lengths'!A:A,'Pipe Hangers'!A:A,'Brass Nipples '!A:A,'Brass Fittings '!A:A),"")</f>
        <v/>
      </c>
      <c r="B102" s="443"/>
      <c r="C102" s="1267"/>
      <c r="D102" s="1268" t="s">
        <v>10706</v>
      </c>
      <c r="E102" s="1269" t="str">
        <f>IFERROR(VLOOKUP(C102,'Consolidated Master Sheet'!B:D,3,0),"")</f>
        <v/>
      </c>
      <c r="F102" s="1469">
        <f t="shared" si="9"/>
        <v>0</v>
      </c>
      <c r="G102" s="1751">
        <f t="shared" si="10"/>
        <v>0</v>
      </c>
      <c r="H102" s="1270" t="str">
        <f>IFERROR(VLOOKUP(C102,'Consolidated Master Sheet'!B:H,6,0),"")</f>
        <v/>
      </c>
      <c r="I102" s="1270" t="str">
        <f>IFERROR(VLOOKUP(C102,'Consolidated Master Sheet'!B:H,7,0),"")</f>
        <v/>
      </c>
      <c r="J102" s="1271"/>
      <c r="K102" s="1272"/>
      <c r="L102" s="157"/>
      <c r="M102" s="1029"/>
      <c r="N102" s="13"/>
    </row>
    <row r="103" spans="1:14" ht="15.75">
      <c r="A103" s="157" t="str">
        <f>IF(J103&gt;0,COUNT($J$4:J103)+MAX('MI Fittings'!A:A,'CS Press Fittings'!A:A,'Steel Nipples'!A:A,'Steel Cut Lengths'!A:A,'Pipe Hangers'!A:A,'Brass Nipples '!A:A,'Brass Fittings '!A:A),"")</f>
        <v/>
      </c>
      <c r="B103" s="1879"/>
      <c r="C103" s="849" t="s">
        <v>10707</v>
      </c>
      <c r="D103" s="850" t="s">
        <v>11064</v>
      </c>
      <c r="E103" s="1067">
        <f>IFERROR(VLOOKUP(C103,'Consolidated Master Sheet'!B:D,3,0),"")</f>
        <v>103.16000000000001</v>
      </c>
      <c r="F103" s="1239">
        <f t="shared" si="9"/>
        <v>0</v>
      </c>
      <c r="G103" s="1067">
        <f t="shared" si="10"/>
        <v>0</v>
      </c>
      <c r="H103" s="849">
        <f>IFERROR(VLOOKUP(C103,'Consolidated Master Sheet'!B:H,6,0),"")</f>
        <v>1</v>
      </c>
      <c r="I103" s="849">
        <f>IFERROR(VLOOKUP(C103,'Consolidated Master Sheet'!B:H,7,0),"")</f>
        <v>16</v>
      </c>
      <c r="J103" s="1275"/>
      <c r="K103" s="1222">
        <f t="shared" ref="K103:K105" si="17">IFERROR(G103*J103,0)</f>
        <v>0</v>
      </c>
      <c r="L103" s="157"/>
      <c r="M103" s="1029"/>
      <c r="N103" s="13"/>
    </row>
    <row r="104" spans="1:14" ht="15.75">
      <c r="A104" s="157" t="str">
        <f>IF(J104&gt;0,COUNT($J$4:J104)+MAX('MI Fittings'!A:A,'CS Press Fittings'!A:A,'Steel Nipples'!A:A,'Steel Cut Lengths'!A:A,'Pipe Hangers'!A:A,'Brass Nipples '!A:A,'Brass Fittings '!A:A),"")</f>
        <v/>
      </c>
      <c r="B104" s="1876"/>
      <c r="C104" s="849" t="s">
        <v>10708</v>
      </c>
      <c r="D104" s="850" t="s">
        <v>11065</v>
      </c>
      <c r="E104" s="1067">
        <f>IFERROR(VLOOKUP(C104,'Consolidated Master Sheet'!B:D,3,0),"")</f>
        <v>103.16000000000001</v>
      </c>
      <c r="F104" s="1239">
        <f t="shared" si="9"/>
        <v>0</v>
      </c>
      <c r="G104" s="1067">
        <f t="shared" si="10"/>
        <v>0</v>
      </c>
      <c r="H104" s="849">
        <f>IFERROR(VLOOKUP(C104,'Consolidated Master Sheet'!B:H,6,0),"")</f>
        <v>1</v>
      </c>
      <c r="I104" s="849">
        <f>IFERROR(VLOOKUP(C104,'Consolidated Master Sheet'!B:H,7,0),"")</f>
        <v>16</v>
      </c>
      <c r="J104" s="1275"/>
      <c r="K104" s="1222">
        <f t="shared" si="17"/>
        <v>0</v>
      </c>
      <c r="L104" s="157"/>
      <c r="M104" s="1029"/>
      <c r="N104" s="13"/>
    </row>
    <row r="105" spans="1:14" ht="15.75">
      <c r="A105" s="157" t="str">
        <f>IF(J105&gt;0,COUNT($J$4:J105)+MAX('MI Fittings'!A:A,'CS Press Fittings'!A:A,'Steel Nipples'!A:A,'Steel Cut Lengths'!A:A,'Pipe Hangers'!A:A,'Brass Nipples '!A:A,'Brass Fittings '!A:A),"")</f>
        <v/>
      </c>
      <c r="B105" s="1876"/>
      <c r="C105" s="849" t="s">
        <v>10709</v>
      </c>
      <c r="D105" s="850" t="s">
        <v>11066</v>
      </c>
      <c r="E105" s="1067">
        <f>IFERROR(VLOOKUP(C105,'Consolidated Master Sheet'!B:D,3,0),"")</f>
        <v>103.16000000000001</v>
      </c>
      <c r="F105" s="1239">
        <f t="shared" si="9"/>
        <v>0</v>
      </c>
      <c r="G105" s="1067">
        <f t="shared" si="10"/>
        <v>0</v>
      </c>
      <c r="H105" s="849">
        <f>IFERROR(VLOOKUP(C105,'Consolidated Master Sheet'!B:H,6,0),"")</f>
        <v>1</v>
      </c>
      <c r="I105" s="849">
        <f>IFERROR(VLOOKUP(C105,'Consolidated Master Sheet'!B:H,7,0),"")</f>
        <v>16</v>
      </c>
      <c r="J105" s="1275"/>
      <c r="K105" s="1222">
        <f t="shared" si="17"/>
        <v>0</v>
      </c>
      <c r="L105" s="157"/>
      <c r="M105" s="1029"/>
      <c r="N105" s="13"/>
    </row>
    <row r="106" spans="1:14" ht="15.75">
      <c r="A106" s="157" t="str">
        <f>IF(J106&gt;0,COUNT($J$4:J106)+MAX('MI Fittings'!A:A,'CS Press Fittings'!A:A,'Steel Nipples'!A:A,'Steel Cut Lengths'!A:A,'Pipe Hangers'!A:A,'Brass Nipples '!A:A,'Brass Fittings '!A:A),"")</f>
        <v/>
      </c>
      <c r="B106" s="1259"/>
      <c r="C106" s="849" t="s">
        <v>10710</v>
      </c>
      <c r="D106" s="850" t="s">
        <v>11067</v>
      </c>
      <c r="E106" s="1067">
        <f>IFERROR(VLOOKUP(C106,'Consolidated Master Sheet'!B:D,3,0),"")</f>
        <v>103.16000000000001</v>
      </c>
      <c r="F106" s="1239">
        <f t="shared" si="9"/>
        <v>0</v>
      </c>
      <c r="G106" s="1067">
        <f t="shared" si="10"/>
        <v>0</v>
      </c>
      <c r="H106" s="849">
        <f>IFERROR(VLOOKUP(C106,'Consolidated Master Sheet'!B:H,6,0),"")</f>
        <v>1</v>
      </c>
      <c r="I106" s="849">
        <f>IFERROR(VLOOKUP(C106,'Consolidated Master Sheet'!B:H,7,0),"")</f>
        <v>16</v>
      </c>
      <c r="J106" s="1275"/>
      <c r="K106" s="1222">
        <f>IFERROR(G106*J106,0)</f>
        <v>0</v>
      </c>
      <c r="L106" s="157"/>
      <c r="M106" s="1029"/>
      <c r="N106" s="13"/>
    </row>
    <row r="107" spans="1:14" ht="15.75">
      <c r="A107" s="157" t="str">
        <f>IF(J107&gt;0,COUNT($J$4:J107)+MAX('MI Fittings'!A:A,'CS Press Fittings'!A:A,'Steel Nipples'!A:A,'Steel Cut Lengths'!A:A,'Pipe Hangers'!A:A,'Brass Nipples '!A:A,'Brass Fittings '!A:A),"")</f>
        <v/>
      </c>
      <c r="B107" s="443"/>
      <c r="C107" s="1267"/>
      <c r="D107" s="1268" t="s">
        <v>12435</v>
      </c>
      <c r="E107" s="1269" t="str">
        <f>IFERROR(VLOOKUP(C107,'Consolidated Master Sheet'!B:D,3,0),"")</f>
        <v/>
      </c>
      <c r="F107" s="1469">
        <f t="shared" si="9"/>
        <v>0</v>
      </c>
      <c r="G107" s="1752">
        <f t="shared" si="10"/>
        <v>0</v>
      </c>
      <c r="H107" s="1270" t="str">
        <f>IFERROR(VLOOKUP(C107,'Consolidated Master Sheet'!B:H,6,0),"")</f>
        <v/>
      </c>
      <c r="I107" s="1270" t="str">
        <f>IFERROR(VLOOKUP(C107,'Consolidated Master Sheet'!B:H,7,0),"")</f>
        <v/>
      </c>
      <c r="J107" s="1271"/>
      <c r="K107" s="1272"/>
      <c r="L107" s="157"/>
      <c r="M107" s="1029"/>
      <c r="N107" s="13"/>
    </row>
    <row r="108" spans="1:14" ht="20.100000000000001" customHeight="1">
      <c r="A108" s="157" t="str">
        <f>IF(J108&gt;0,COUNT($J$4:J108)+MAX('MI Fittings'!A:A,'CS Press Fittings'!A:A,'Steel Nipples'!A:A,'Steel Cut Lengths'!A:A,'Pipe Hangers'!A:A,'Brass Nipples '!A:A,'Brass Fittings '!A:A),"")</f>
        <v/>
      </c>
      <c r="B108" s="1238"/>
      <c r="C108" s="853"/>
      <c r="D108" s="1281"/>
      <c r="E108" s="1282" t="str">
        <f>IFERROR(VLOOKUP(C108,'Consolidated Master Sheet'!B:D,3,0),"")</f>
        <v/>
      </c>
      <c r="F108" s="1497">
        <f t="shared" si="9"/>
        <v>0</v>
      </c>
      <c r="G108" s="1753">
        <f t="shared" si="10"/>
        <v>0</v>
      </c>
      <c r="H108" s="1283" t="str">
        <f>IFERROR(VLOOKUP(C108,'Consolidated Master Sheet'!B:H,6,0),"")</f>
        <v/>
      </c>
      <c r="I108" s="1283" t="str">
        <f>IFERROR(VLOOKUP(C108,'Consolidated Master Sheet'!B:H,7,0),"")</f>
        <v/>
      </c>
      <c r="J108" s="1284"/>
      <c r="K108" s="1285"/>
      <c r="L108" s="157"/>
      <c r="M108" s="1029"/>
      <c r="N108" s="13"/>
    </row>
    <row r="109" spans="1:14" ht="20.100000000000001" customHeight="1">
      <c r="A109" s="157" t="str">
        <f>IF(J109&gt;0,COUNT($J$4:J109)+MAX('MI Fittings'!A:A,'CS Press Fittings'!A:A,'Steel Nipples'!A:A,'Steel Cut Lengths'!A:A,'Pipe Hangers'!A:A,'Brass Nipples '!A:A,'Brass Fittings '!A:A),"")</f>
        <v/>
      </c>
      <c r="B109" s="1258"/>
      <c r="C109" s="410" t="s">
        <v>12436</v>
      </c>
      <c r="D109" s="847" t="s">
        <v>12438</v>
      </c>
      <c r="E109" s="1068">
        <f>IFERROR(VLOOKUP(C109,'Consolidated Master Sheet'!B:D,3,0),"")</f>
        <v>10.08</v>
      </c>
      <c r="F109" s="848">
        <f t="shared" si="9"/>
        <v>0</v>
      </c>
      <c r="G109" s="1066">
        <f t="shared" si="10"/>
        <v>0</v>
      </c>
      <c r="H109" s="852">
        <f>IFERROR(VLOOKUP(C109,'Consolidated Master Sheet'!B:H,6,0),"")</f>
        <v>0</v>
      </c>
      <c r="I109" s="852">
        <f>IFERROR(VLOOKUP(C109,'Consolidated Master Sheet'!B:H,7,0),"")</f>
        <v>0</v>
      </c>
      <c r="J109" s="126"/>
      <c r="K109" s="1140">
        <f t="shared" ref="K109:K110" si="18">IFERROR(G109*J109,0)</f>
        <v>0</v>
      </c>
      <c r="L109" s="157"/>
      <c r="M109" s="1029"/>
      <c r="N109" s="13"/>
    </row>
    <row r="110" spans="1:14" ht="20.100000000000001" customHeight="1">
      <c r="A110" s="157" t="str">
        <f>IF(J110&gt;0,COUNT($J$4:J110)+MAX('MI Fittings'!A:A,'CS Press Fittings'!A:A,'Steel Nipples'!A:A,'Steel Cut Lengths'!A:A,'Pipe Hangers'!A:A,'Brass Nipples '!A:A,'Brass Fittings '!A:A),"")</f>
        <v/>
      </c>
      <c r="B110" s="1258"/>
      <c r="C110" s="849" t="s">
        <v>12437</v>
      </c>
      <c r="D110" s="850" t="s">
        <v>12439</v>
      </c>
      <c r="E110" s="1069">
        <f>IFERROR(VLOOKUP(C110,'Consolidated Master Sheet'!B:D,3,0),"")</f>
        <v>13.299999999999999</v>
      </c>
      <c r="F110" s="848">
        <f t="shared" si="9"/>
        <v>0</v>
      </c>
      <c r="G110" s="1066">
        <f t="shared" si="10"/>
        <v>0</v>
      </c>
      <c r="H110" s="853">
        <f>IFERROR(VLOOKUP(C110,'Consolidated Master Sheet'!B:H,6,0),"")</f>
        <v>0</v>
      </c>
      <c r="I110" s="853">
        <f>IFERROR(VLOOKUP(C110,'Consolidated Master Sheet'!B:H,7,0),"")</f>
        <v>0</v>
      </c>
      <c r="J110" s="124"/>
      <c r="K110" s="1222">
        <f t="shared" si="18"/>
        <v>0</v>
      </c>
      <c r="L110" s="157"/>
      <c r="M110" s="1029"/>
      <c r="N110" s="13"/>
    </row>
    <row r="111" spans="1:14" ht="20.100000000000001" customHeight="1">
      <c r="A111" s="157" t="str">
        <f>IF(J111&gt;0,COUNT($J$4:J111)+MAX('MI Fittings'!A:A,'CS Press Fittings'!A:A,'Steel Nipples'!A:A,'Steel Cut Lengths'!A:A,'Pipe Hangers'!A:A,'Brass Nipples '!A:A,'Brass Fittings '!A:A),"")</f>
        <v/>
      </c>
      <c r="B111" s="1238"/>
      <c r="C111" s="853"/>
      <c r="D111" s="1281"/>
      <c r="E111" s="1282" t="str">
        <f>IFERROR(VLOOKUP(C111,'Consolidated Master Sheet'!B:D,3,0),"")</f>
        <v/>
      </c>
      <c r="F111" s="1497">
        <f t="shared" si="9"/>
        <v>0</v>
      </c>
      <c r="G111" s="1753">
        <f t="shared" si="10"/>
        <v>0</v>
      </c>
      <c r="H111" s="1283" t="str">
        <f>IFERROR(VLOOKUP(C111,'Consolidated Master Sheet'!B:H,6,0),"")</f>
        <v/>
      </c>
      <c r="I111" s="1283" t="str">
        <f>IFERROR(VLOOKUP(C111,'Consolidated Master Sheet'!B:H,7,0),"")</f>
        <v/>
      </c>
      <c r="J111" s="1284"/>
      <c r="K111" s="1285"/>
      <c r="L111" s="157"/>
      <c r="M111" s="1029"/>
      <c r="N111" s="13"/>
    </row>
    <row r="112" spans="1:14" ht="15.75">
      <c r="A112" s="157" t="str">
        <f>IF(J112&gt;0,COUNT($J$4:J112)+MAX('MI Fittings'!A:A,'CS Press Fittings'!A:A,'Steel Nipples'!A:A,'Steel Cut Lengths'!A:A,'Pipe Hangers'!A:A,'Brass Nipples '!A:A,'Brass Fittings '!A:A),"")</f>
        <v/>
      </c>
      <c r="B112" s="443"/>
      <c r="C112" s="1267"/>
      <c r="D112" s="1268" t="s">
        <v>12809</v>
      </c>
      <c r="E112" s="1269" t="str">
        <f>IFERROR(VLOOKUP(C112,'Consolidated Master Sheet'!B:D,3,0),"")</f>
        <v/>
      </c>
      <c r="F112" s="1469">
        <f t="shared" si="9"/>
        <v>0</v>
      </c>
      <c r="G112" s="1752">
        <f t="shared" si="10"/>
        <v>0</v>
      </c>
      <c r="H112" s="1270" t="str">
        <f>IFERROR(VLOOKUP(C112,'Consolidated Master Sheet'!B:H,6,0),"")</f>
        <v/>
      </c>
      <c r="I112" s="1270" t="str">
        <f>IFERROR(VLOOKUP(C112,'Consolidated Master Sheet'!B:H,7,0),"")</f>
        <v/>
      </c>
      <c r="J112" s="1271"/>
      <c r="K112" s="1272"/>
      <c r="L112" s="157"/>
      <c r="M112" s="1029"/>
      <c r="N112" s="13"/>
    </row>
    <row r="113" spans="1:14" ht="15.75">
      <c r="A113" s="157" t="str">
        <f>IF(J113&gt;0,COUNT($J$4:J113)+MAX('MI Fittings'!A:A,'CS Press Fittings'!A:A,'Steel Nipples'!A:A,'Steel Cut Lengths'!A:A,'Pipe Hangers'!A:A,'Brass Nipples '!A:A,'Brass Fittings '!A:A),"")</f>
        <v/>
      </c>
      <c r="B113" s="1725"/>
      <c r="C113" s="849" t="s">
        <v>12803</v>
      </c>
      <c r="D113" s="847" t="s">
        <v>12810</v>
      </c>
      <c r="E113" s="1068">
        <f>IFERROR(VLOOKUP(C113,'Consolidated Master Sheet'!B:D,3,0),"")</f>
        <v>76</v>
      </c>
      <c r="F113" s="848">
        <f t="shared" si="9"/>
        <v>0</v>
      </c>
      <c r="G113" s="1066">
        <f t="shared" si="10"/>
        <v>0</v>
      </c>
      <c r="H113" s="852">
        <f>IFERROR(VLOOKUP(C113,'Consolidated Master Sheet'!B:H,6,0),"")</f>
        <v>6</v>
      </c>
      <c r="I113" s="852">
        <f>IFERROR(VLOOKUP(C113,'Consolidated Master Sheet'!B:H,7,0),"")</f>
        <v>60</v>
      </c>
      <c r="J113" s="126"/>
      <c r="K113" s="1140">
        <f t="shared" ref="K113:K118" si="19">IFERROR(G113*J113,0)</f>
        <v>0</v>
      </c>
      <c r="L113" s="157"/>
      <c r="M113" s="1029"/>
      <c r="N113" s="13"/>
    </row>
    <row r="114" spans="1:14" ht="15.75">
      <c r="A114" s="157" t="str">
        <f>IF(J114&gt;0,COUNT($J$4:J114)+MAX('MI Fittings'!A:A,'CS Press Fittings'!A:A,'Steel Nipples'!A:A,'Steel Cut Lengths'!A:A,'Pipe Hangers'!A:A,'Brass Nipples '!A:A,'Brass Fittings '!A:A),"")</f>
        <v/>
      </c>
      <c r="B114" s="1238"/>
      <c r="C114" s="849" t="s">
        <v>12804</v>
      </c>
      <c r="D114" s="850" t="s">
        <v>12811</v>
      </c>
      <c r="E114" s="1069">
        <f>IFERROR(VLOOKUP(C114,'Consolidated Master Sheet'!B:D,3,0),"")</f>
        <v>92.960000000000008</v>
      </c>
      <c r="F114" s="848">
        <f t="shared" si="9"/>
        <v>0</v>
      </c>
      <c r="G114" s="1066">
        <f t="shared" si="10"/>
        <v>0</v>
      </c>
      <c r="H114" s="853">
        <f>IFERROR(VLOOKUP(C114,'Consolidated Master Sheet'!B:H,6,0),"")</f>
        <v>4</v>
      </c>
      <c r="I114" s="853">
        <f>IFERROR(VLOOKUP(C114,'Consolidated Master Sheet'!B:H,7,0),"")</f>
        <v>40</v>
      </c>
      <c r="J114" s="124"/>
      <c r="K114" s="1222">
        <f t="shared" ref="K114:K117" si="20">IFERROR(G114*J114,0)</f>
        <v>0</v>
      </c>
      <c r="L114" s="157"/>
      <c r="M114" s="1029"/>
      <c r="N114" s="13"/>
    </row>
    <row r="115" spans="1:14" ht="15.75">
      <c r="A115" s="157" t="str">
        <f>IF(J115&gt;0,COUNT($J$4:J115)+MAX('MI Fittings'!A:A,'CS Press Fittings'!A:A,'Steel Nipples'!A:A,'Steel Cut Lengths'!A:A,'Pipe Hangers'!A:A,'Brass Nipples '!A:A,'Brass Fittings '!A:A),"")</f>
        <v/>
      </c>
      <c r="B115" s="1724"/>
      <c r="C115" s="849" t="s">
        <v>12805</v>
      </c>
      <c r="D115" s="850" t="s">
        <v>12812</v>
      </c>
      <c r="E115" s="1069">
        <f>IFERROR(VLOOKUP(C115,'Consolidated Master Sheet'!B:D,3,0),"")</f>
        <v>136.94999999999999</v>
      </c>
      <c r="F115" s="848">
        <f t="shared" si="9"/>
        <v>0</v>
      </c>
      <c r="G115" s="1066">
        <f t="shared" si="10"/>
        <v>0</v>
      </c>
      <c r="H115" s="853">
        <f>IFERROR(VLOOKUP(C115,'Consolidated Master Sheet'!B:H,6,0),"")</f>
        <v>4</v>
      </c>
      <c r="I115" s="853">
        <f>IFERROR(VLOOKUP(C115,'Consolidated Master Sheet'!B:H,7,0),"")</f>
        <v>24</v>
      </c>
      <c r="J115" s="124"/>
      <c r="K115" s="1222">
        <f t="shared" si="20"/>
        <v>0</v>
      </c>
      <c r="L115" s="157"/>
      <c r="M115" s="1029"/>
      <c r="N115" s="13"/>
    </row>
    <row r="116" spans="1:14" ht="15.75">
      <c r="A116" s="157" t="str">
        <f>IF(J116&gt;0,COUNT($J$4:J116)+MAX('MI Fittings'!A:A,'CS Press Fittings'!A:A,'Steel Nipples'!A:A,'Steel Cut Lengths'!A:A,'Pipe Hangers'!A:A,'Brass Nipples '!A:A,'Brass Fittings '!A:A),"")</f>
        <v/>
      </c>
      <c r="B116" s="1724"/>
      <c r="C116" s="849" t="s">
        <v>12806</v>
      </c>
      <c r="D116" s="850" t="s">
        <v>12813</v>
      </c>
      <c r="E116" s="1069">
        <f>IFERROR(VLOOKUP(C116,'Consolidated Master Sheet'!B:D,3,0),"")</f>
        <v>188.82999999999998</v>
      </c>
      <c r="F116" s="848">
        <f t="shared" si="9"/>
        <v>0</v>
      </c>
      <c r="G116" s="1066">
        <f t="shared" si="10"/>
        <v>0</v>
      </c>
      <c r="H116" s="853">
        <f>IFERROR(VLOOKUP(C116,'Consolidated Master Sheet'!B:H,6,0),"")</f>
        <v>2</v>
      </c>
      <c r="I116" s="853">
        <f>IFERROR(VLOOKUP(C116,'Consolidated Master Sheet'!B:H,7,0),"")</f>
        <v>16</v>
      </c>
      <c r="J116" s="124"/>
      <c r="K116" s="1222">
        <f t="shared" si="20"/>
        <v>0</v>
      </c>
      <c r="L116" s="157"/>
      <c r="M116" s="1029"/>
      <c r="N116" s="13"/>
    </row>
    <row r="117" spans="1:14" ht="15.75">
      <c r="A117" s="157" t="str">
        <f>IF(J117&gt;0,COUNT($J$4:J117)+MAX('MI Fittings'!A:A,'CS Press Fittings'!A:A,'Steel Nipples'!A:A,'Steel Cut Lengths'!A:A,'Pipe Hangers'!A:A,'Brass Nipples '!A:A,'Brass Fittings '!A:A),"")</f>
        <v/>
      </c>
      <c r="B117" s="1724"/>
      <c r="C117" s="849" t="s">
        <v>12807</v>
      </c>
      <c r="D117" s="850" t="s">
        <v>12814</v>
      </c>
      <c r="E117" s="1069">
        <f>IFERROR(VLOOKUP(C117,'Consolidated Master Sheet'!B:D,3,0),"")</f>
        <v>265.87</v>
      </c>
      <c r="F117" s="848">
        <f t="shared" si="9"/>
        <v>0</v>
      </c>
      <c r="G117" s="1066">
        <f t="shared" si="10"/>
        <v>0</v>
      </c>
      <c r="H117" s="853">
        <f>IFERROR(VLOOKUP(C117,'Consolidated Master Sheet'!B:H,6,0),"")</f>
        <v>2</v>
      </c>
      <c r="I117" s="853">
        <f>IFERROR(VLOOKUP(C117,'Consolidated Master Sheet'!B:H,7,0),"")</f>
        <v>8</v>
      </c>
      <c r="J117" s="124"/>
      <c r="K117" s="1222">
        <f t="shared" si="20"/>
        <v>0</v>
      </c>
      <c r="L117" s="157"/>
      <c r="M117" s="1029"/>
      <c r="N117" s="13"/>
    </row>
    <row r="118" spans="1:14" ht="15.75">
      <c r="A118" s="157" t="str">
        <f>IF(J118&gt;0,COUNT($J$4:J118)+MAX('MI Fittings'!A:A,'CS Press Fittings'!A:A,'Steel Nipples'!A:A,'Steel Cut Lengths'!A:A,'Pipe Hangers'!A:A,'Brass Nipples '!A:A,'Brass Fittings '!A:A),"")</f>
        <v/>
      </c>
      <c r="B118" s="1726"/>
      <c r="C118" s="849" t="s">
        <v>12808</v>
      </c>
      <c r="D118" s="850" t="s">
        <v>12815</v>
      </c>
      <c r="E118" s="1069">
        <f>IFERROR(VLOOKUP(C118,'Consolidated Master Sheet'!B:D,3,0),"")</f>
        <v>369.38</v>
      </c>
      <c r="F118" s="848">
        <f t="shared" si="9"/>
        <v>0</v>
      </c>
      <c r="G118" s="1066">
        <f t="shared" si="10"/>
        <v>0</v>
      </c>
      <c r="H118" s="853">
        <f>IFERROR(VLOOKUP(C118,'Consolidated Master Sheet'!B:H,6,0),"")</f>
        <v>1</v>
      </c>
      <c r="I118" s="853">
        <f>IFERROR(VLOOKUP(C118,'Consolidated Master Sheet'!B:H,7,0),"")</f>
        <v>6</v>
      </c>
      <c r="J118" s="124"/>
      <c r="K118" s="1222">
        <f t="shared" si="19"/>
        <v>0</v>
      </c>
      <c r="L118" s="157"/>
      <c r="M118" s="1029"/>
      <c r="N118" s="13"/>
    </row>
    <row r="119" spans="1:14" ht="15.75">
      <c r="A119" s="157" t="str">
        <f>IF(J119&gt;0,COUNT($J$4:J119)+MAX('MI Fittings'!A:A,'CS Press Fittings'!A:A,'Steel Nipples'!A:A,'Steel Cut Lengths'!A:A,'Pipe Hangers'!A:A,'Brass Nipples '!A:A,'Brass Fittings '!A:A),"")</f>
        <v/>
      </c>
      <c r="B119" s="443"/>
      <c r="C119" s="1267"/>
      <c r="D119" s="1268" t="s">
        <v>12954</v>
      </c>
      <c r="E119" s="1269" t="str">
        <f>IFERROR(VLOOKUP(C119,'Consolidated Master Sheet'!B:D,3,0),"")</f>
        <v/>
      </c>
      <c r="F119" s="1469">
        <f t="shared" si="9"/>
        <v>0</v>
      </c>
      <c r="G119" s="1752">
        <f t="shared" si="10"/>
        <v>0</v>
      </c>
      <c r="H119" s="1270" t="str">
        <f>IFERROR(VLOOKUP(C119,'Consolidated Master Sheet'!B:H,6,0),"")</f>
        <v/>
      </c>
      <c r="I119" s="1270" t="str">
        <f>IFERROR(VLOOKUP(C119,'Consolidated Master Sheet'!B:H,7,0),"")</f>
        <v/>
      </c>
      <c r="J119" s="1271"/>
      <c r="K119" s="1272"/>
      <c r="L119" s="157"/>
      <c r="M119" s="1029"/>
      <c r="N119" s="13"/>
    </row>
    <row r="120" spans="1:14" ht="15.75">
      <c r="A120" s="157" t="str">
        <f>IF(J120&gt;0,COUNT($J$4:J120)+MAX('MI Fittings'!A:A,'CS Press Fittings'!A:A,'Steel Nipples'!A:A,'Steel Cut Lengths'!A:A,'Pipe Hangers'!A:A,'Brass Nipples '!A:A,'Brass Fittings '!A:A),"")</f>
        <v/>
      </c>
      <c r="B120" s="1725"/>
      <c r="C120" s="849" t="s">
        <v>12822</v>
      </c>
      <c r="D120" s="847" t="s">
        <v>12816</v>
      </c>
      <c r="E120" s="1068">
        <f>IFERROR(VLOOKUP(C120,'Consolidated Master Sheet'!B:D,3,0),"")</f>
        <v>76</v>
      </c>
      <c r="F120" s="848">
        <f t="shared" si="9"/>
        <v>0</v>
      </c>
      <c r="G120" s="1066">
        <f t="shared" si="10"/>
        <v>0</v>
      </c>
      <c r="H120" s="852">
        <f>IFERROR(VLOOKUP(C120,'Consolidated Master Sheet'!B:H,6,0),"")</f>
        <v>6</v>
      </c>
      <c r="I120" s="852">
        <f>IFERROR(VLOOKUP(C120,'Consolidated Master Sheet'!B:H,7,0),"")</f>
        <v>60</v>
      </c>
      <c r="J120" s="126"/>
      <c r="K120" s="1140">
        <f t="shared" ref="K120:K125" si="21">IFERROR(G120*J120,0)</f>
        <v>0</v>
      </c>
      <c r="L120" s="157"/>
      <c r="M120" s="1029"/>
      <c r="N120" s="13"/>
    </row>
    <row r="121" spans="1:14" ht="15.75">
      <c r="A121" s="157" t="str">
        <f>IF(J121&gt;0,COUNT($J$4:J121)+MAX('MI Fittings'!A:A,'CS Press Fittings'!A:A,'Steel Nipples'!A:A,'Steel Cut Lengths'!A:A,'Pipe Hangers'!A:A,'Brass Nipples '!A:A,'Brass Fittings '!A:A),"")</f>
        <v/>
      </c>
      <c r="B121" s="1238"/>
      <c r="C121" s="849" t="s">
        <v>12823</v>
      </c>
      <c r="D121" s="850" t="s">
        <v>12817</v>
      </c>
      <c r="E121" s="1069">
        <f>IFERROR(VLOOKUP(C121,'Consolidated Master Sheet'!B:D,3,0),"")</f>
        <v>92.960000000000008</v>
      </c>
      <c r="F121" s="848">
        <f t="shared" si="9"/>
        <v>0</v>
      </c>
      <c r="G121" s="1066">
        <f t="shared" si="10"/>
        <v>0</v>
      </c>
      <c r="H121" s="853">
        <f>IFERROR(VLOOKUP(C121,'Consolidated Master Sheet'!B:H,6,0),"")</f>
        <v>4</v>
      </c>
      <c r="I121" s="853">
        <f>IFERROR(VLOOKUP(C121,'Consolidated Master Sheet'!B:H,7,0),"")</f>
        <v>40</v>
      </c>
      <c r="J121" s="124"/>
      <c r="K121" s="1222">
        <f t="shared" si="21"/>
        <v>0</v>
      </c>
      <c r="L121" s="157"/>
      <c r="M121" s="1029"/>
      <c r="N121" s="13"/>
    </row>
    <row r="122" spans="1:14" ht="15.75">
      <c r="A122" s="157" t="str">
        <f>IF(J122&gt;0,COUNT($J$4:J122)+MAX('MI Fittings'!A:A,'CS Press Fittings'!A:A,'Steel Nipples'!A:A,'Steel Cut Lengths'!A:A,'Pipe Hangers'!A:A,'Brass Nipples '!A:A,'Brass Fittings '!A:A),"")</f>
        <v/>
      </c>
      <c r="B122" s="1724"/>
      <c r="C122" s="849" t="s">
        <v>12824</v>
      </c>
      <c r="D122" s="850" t="s">
        <v>12818</v>
      </c>
      <c r="E122" s="1069">
        <f>IFERROR(VLOOKUP(C122,'Consolidated Master Sheet'!B:D,3,0),"")</f>
        <v>136.94999999999999</v>
      </c>
      <c r="F122" s="848">
        <f t="shared" si="9"/>
        <v>0</v>
      </c>
      <c r="G122" s="1066">
        <f t="shared" si="10"/>
        <v>0</v>
      </c>
      <c r="H122" s="853">
        <f>IFERROR(VLOOKUP(C122,'Consolidated Master Sheet'!B:H,6,0),"")</f>
        <v>4</v>
      </c>
      <c r="I122" s="853">
        <f>IFERROR(VLOOKUP(C122,'Consolidated Master Sheet'!B:H,7,0),"")</f>
        <v>24</v>
      </c>
      <c r="J122" s="124"/>
      <c r="K122" s="1222">
        <f t="shared" si="21"/>
        <v>0</v>
      </c>
      <c r="L122" s="157"/>
      <c r="M122" s="1029"/>
      <c r="N122" s="13"/>
    </row>
    <row r="123" spans="1:14" ht="15.75">
      <c r="A123" s="157" t="str">
        <f>IF(J123&gt;0,COUNT($J$4:J123)+MAX('MI Fittings'!A:A,'CS Press Fittings'!A:A,'Steel Nipples'!A:A,'Steel Cut Lengths'!A:A,'Pipe Hangers'!A:A,'Brass Nipples '!A:A,'Brass Fittings '!A:A),"")</f>
        <v/>
      </c>
      <c r="B123" s="1724"/>
      <c r="C123" s="849" t="s">
        <v>12825</v>
      </c>
      <c r="D123" s="850" t="s">
        <v>12819</v>
      </c>
      <c r="E123" s="1069">
        <f>IFERROR(VLOOKUP(C123,'Consolidated Master Sheet'!B:D,3,0),"")</f>
        <v>188.82999999999998</v>
      </c>
      <c r="F123" s="848">
        <f t="shared" si="9"/>
        <v>0</v>
      </c>
      <c r="G123" s="1066">
        <f t="shared" si="10"/>
        <v>0</v>
      </c>
      <c r="H123" s="853">
        <f>IFERROR(VLOOKUP(C123,'Consolidated Master Sheet'!B:H,6,0),"")</f>
        <v>2</v>
      </c>
      <c r="I123" s="853">
        <f>IFERROR(VLOOKUP(C123,'Consolidated Master Sheet'!B:H,7,0),"")</f>
        <v>16</v>
      </c>
      <c r="J123" s="124"/>
      <c r="K123" s="1222">
        <f t="shared" si="21"/>
        <v>0</v>
      </c>
      <c r="L123" s="157"/>
      <c r="M123" s="1029"/>
      <c r="N123" s="13"/>
    </row>
    <row r="124" spans="1:14" ht="15.75">
      <c r="A124" s="157" t="str">
        <f>IF(J124&gt;0,COUNT($J$4:J124)+MAX('MI Fittings'!A:A,'CS Press Fittings'!A:A,'Steel Nipples'!A:A,'Steel Cut Lengths'!A:A,'Pipe Hangers'!A:A,'Brass Nipples '!A:A,'Brass Fittings '!A:A),"")</f>
        <v/>
      </c>
      <c r="B124" s="1724"/>
      <c r="C124" s="849" t="s">
        <v>12826</v>
      </c>
      <c r="D124" s="850" t="s">
        <v>12820</v>
      </c>
      <c r="E124" s="1069">
        <f>IFERROR(VLOOKUP(C124,'Consolidated Master Sheet'!B:D,3,0),"")</f>
        <v>265.87</v>
      </c>
      <c r="F124" s="848">
        <f t="shared" si="9"/>
        <v>0</v>
      </c>
      <c r="G124" s="1066">
        <f t="shared" si="10"/>
        <v>0</v>
      </c>
      <c r="H124" s="853">
        <f>IFERROR(VLOOKUP(C124,'Consolidated Master Sheet'!B:H,6,0),"")</f>
        <v>2</v>
      </c>
      <c r="I124" s="853">
        <f>IFERROR(VLOOKUP(C124,'Consolidated Master Sheet'!B:H,7,0),"")</f>
        <v>8</v>
      </c>
      <c r="J124" s="124"/>
      <c r="K124" s="1222">
        <f t="shared" si="21"/>
        <v>0</v>
      </c>
      <c r="L124" s="157"/>
      <c r="M124" s="1029"/>
      <c r="N124" s="13"/>
    </row>
    <row r="125" spans="1:14" ht="15.75">
      <c r="A125" s="157" t="str">
        <f>IF(J125&gt;0,COUNT($J$4:J125)+MAX('MI Fittings'!A:A,'CS Press Fittings'!A:A,'Steel Nipples'!A:A,'Steel Cut Lengths'!A:A,'Pipe Hangers'!A:A,'Brass Nipples '!A:A,'Brass Fittings '!A:A),"")</f>
        <v/>
      </c>
      <c r="B125" s="1726"/>
      <c r="C125" s="849" t="s">
        <v>12827</v>
      </c>
      <c r="D125" s="850" t="s">
        <v>12821</v>
      </c>
      <c r="E125" s="1069">
        <f>IFERROR(VLOOKUP(C125,'Consolidated Master Sheet'!B:D,3,0),"")</f>
        <v>369.38</v>
      </c>
      <c r="F125" s="848">
        <f t="shared" si="9"/>
        <v>0</v>
      </c>
      <c r="G125" s="1066">
        <f t="shared" si="10"/>
        <v>0</v>
      </c>
      <c r="H125" s="853">
        <f>IFERROR(VLOOKUP(C125,'Consolidated Master Sheet'!B:H,6,0),"")</f>
        <v>1</v>
      </c>
      <c r="I125" s="853">
        <f>IFERROR(VLOOKUP(C125,'Consolidated Master Sheet'!B:H,7,0),"")</f>
        <v>6</v>
      </c>
      <c r="J125" s="124"/>
      <c r="K125" s="1222">
        <f t="shared" si="21"/>
        <v>0</v>
      </c>
      <c r="L125" s="157"/>
      <c r="M125" s="1029"/>
      <c r="N125" s="13"/>
    </row>
    <row r="126" spans="1:14" ht="15.75">
      <c r="A126" s="157" t="str">
        <f>IF(J126&gt;0,COUNT($J$4:J126)+MAX('MI Fittings'!A:A,'CS Press Fittings'!A:A,'Steel Nipples'!A:A,'Steel Cut Lengths'!A:A,'Pipe Hangers'!A:A,'Brass Nipples '!A:A,'Brass Fittings '!A:A),"")</f>
        <v/>
      </c>
      <c r="B126" s="157"/>
      <c r="C126" s="204"/>
      <c r="D126" s="157"/>
      <c r="E126" s="1070"/>
      <c r="F126" s="1470"/>
      <c r="G126" s="1538"/>
      <c r="H126" s="157"/>
      <c r="I126" s="844"/>
      <c r="J126" s="125"/>
      <c r="K126" s="1223"/>
      <c r="L126" s="157"/>
      <c r="M126" s="1029"/>
      <c r="N126" s="13"/>
    </row>
    <row r="127" spans="1:14" ht="15.75" hidden="1">
      <c r="A127" s="157" t="str">
        <f>IF(J127&gt;0,COUNT($J$4:J127)+MAX('MI Fittings'!A:A,'CS Press Fittings'!A:A,'Steel Nipples'!A:A,'Steel Cut Lengths'!A:A,'Pipe Hangers'!A:A,'Brass Nipples '!A:A,'Brass Fittings '!A:A),"")</f>
        <v/>
      </c>
      <c r="B127" s="157"/>
      <c r="C127" s="204"/>
      <c r="D127" s="157"/>
      <c r="E127" s="1070"/>
      <c r="F127" s="204"/>
      <c r="G127" s="1539"/>
      <c r="H127" s="157"/>
      <c r="I127" s="844"/>
      <c r="J127" s="125"/>
      <c r="K127" s="1223"/>
      <c r="L127" s="157"/>
      <c r="M127" s="1029"/>
      <c r="N127" s="13"/>
    </row>
    <row r="128" spans="1:14" ht="15.75" hidden="1">
      <c r="A128" s="157" t="str">
        <f>IF(J128&gt;0,COUNT($J$4:J128)+MAX('MI Fittings'!A:A,'CS Press Fittings'!A:A,'Steel Nipples'!A:A,'Steel Cut Lengths'!A:A,'Pipe Hangers'!A:A,'Brass Nipples '!A:A,'Brass Fittings '!A:A),"")</f>
        <v/>
      </c>
      <c r="B128" s="157"/>
      <c r="C128" s="204"/>
      <c r="D128" s="157"/>
      <c r="E128" s="1070"/>
      <c r="F128" s="204"/>
      <c r="G128" s="1539"/>
      <c r="H128" s="157"/>
      <c r="I128" s="844"/>
      <c r="J128" s="125"/>
      <c r="K128" s="1223"/>
      <c r="L128" s="157"/>
      <c r="M128" s="1029"/>
      <c r="N128" s="13"/>
    </row>
    <row r="129" spans="1:14" ht="15.75" hidden="1">
      <c r="A129" s="157" t="str">
        <f>IF(J129&gt;0,COUNT($J$4:J129)+MAX('MI Fittings'!A:A,'CS Press Fittings'!A:A,'Steel Nipples'!A:A,'Steel Cut Lengths'!A:A,'Pipe Hangers'!A:A,'Brass Nipples '!A:A,'Brass Fittings '!A:A),"")</f>
        <v/>
      </c>
      <c r="B129" s="157"/>
      <c r="C129" s="204"/>
      <c r="D129" s="157"/>
      <c r="E129" s="1070"/>
      <c r="F129" s="204"/>
      <c r="G129" s="1539"/>
      <c r="H129" s="157"/>
      <c r="I129" s="844"/>
      <c r="J129" s="125"/>
      <c r="K129" s="1223"/>
      <c r="L129" s="157"/>
      <c r="M129" s="1029"/>
      <c r="N129" s="13"/>
    </row>
    <row r="130" spans="1:14" ht="15.75" hidden="1">
      <c r="A130" s="157" t="str">
        <f>IF(J130&gt;0,COUNT($J$4:J130)+MAX('MI Fittings'!A:A,'CS Press Fittings'!A:A,'Steel Nipples'!A:A,'Steel Cut Lengths'!A:A,'Pipe Hangers'!A:A,'Brass Nipples '!A:A,'Brass Fittings '!A:A),"")</f>
        <v/>
      </c>
      <c r="B130" s="157"/>
      <c r="C130" s="204"/>
      <c r="D130" s="157"/>
      <c r="E130" s="1070"/>
      <c r="F130" s="204"/>
      <c r="G130" s="1539"/>
      <c r="H130" s="157"/>
      <c r="I130" s="844"/>
      <c r="J130" s="125"/>
      <c r="K130" s="1223"/>
      <c r="L130" s="157"/>
      <c r="M130" s="1029"/>
      <c r="N130" s="13"/>
    </row>
    <row r="131" spans="1:14" ht="15.75" hidden="1">
      <c r="A131" s="157" t="str">
        <f>IF(J131&gt;0,COUNT($J$4:J131)+MAX('MI Fittings'!A:A,'CS Press Fittings'!A:A,'Steel Nipples'!A:A,'Steel Cut Lengths'!A:A,'Pipe Hangers'!A:A,'Brass Nipples '!A:A,'Brass Fittings '!A:A),"")</f>
        <v/>
      </c>
      <c r="B131" s="157"/>
      <c r="C131" s="204"/>
      <c r="D131" s="157"/>
      <c r="E131" s="1070"/>
      <c r="F131" s="204"/>
      <c r="G131" s="1539"/>
      <c r="H131" s="157"/>
      <c r="I131" s="844"/>
      <c r="J131" s="125"/>
      <c r="K131" s="1223"/>
      <c r="L131" s="157"/>
      <c r="M131" s="1029"/>
      <c r="N131" s="13"/>
    </row>
    <row r="132" spans="1:14" ht="15.75" hidden="1">
      <c r="A132" s="157" t="str">
        <f>IF(J132&gt;0,COUNT($J$4:J132)+MAX('MI Fittings'!A:A,'CS Press Fittings'!A:A,'Steel Nipples'!A:A,'Steel Cut Lengths'!A:A,'Pipe Hangers'!A:A,'Brass Nipples '!A:A,'Brass Fittings '!A:A),"")</f>
        <v/>
      </c>
      <c r="B132" s="157"/>
      <c r="C132" s="204"/>
      <c r="D132" s="157"/>
      <c r="E132" s="1070"/>
      <c r="F132" s="204"/>
      <c r="G132" s="1539"/>
      <c r="H132" s="157"/>
      <c r="I132" s="844"/>
      <c r="J132" s="125"/>
      <c r="K132" s="1223"/>
      <c r="L132" s="157"/>
      <c r="M132" s="1029"/>
      <c r="N132" s="13"/>
    </row>
    <row r="133" spans="1:14" ht="15.75" hidden="1">
      <c r="A133" s="157" t="str">
        <f>IF(J133&gt;0,COUNT($J$4:J133)+MAX('MI Fittings'!A:A,'CS Press Fittings'!A:A,'Steel Nipples'!A:A,'Steel Cut Lengths'!A:A,'Pipe Hangers'!A:A,'Brass Nipples '!A:A,'Brass Fittings '!A:A),"")</f>
        <v/>
      </c>
      <c r="B133" s="157"/>
      <c r="C133" s="204"/>
      <c r="D133" s="157"/>
      <c r="E133" s="1070"/>
      <c r="F133" s="204"/>
      <c r="G133" s="1539"/>
      <c r="H133" s="157"/>
      <c r="I133" s="844"/>
      <c r="J133" s="125"/>
      <c r="K133" s="1223"/>
      <c r="L133" s="157"/>
      <c r="M133" s="1029"/>
      <c r="N133" s="13"/>
    </row>
    <row r="134" spans="1:14" ht="15.75" hidden="1">
      <c r="A134" s="157" t="str">
        <f>IF(J134&gt;0,COUNT($J$4:J134)+MAX('MI Fittings'!A:A,'CS Press Fittings'!A:A,'Steel Nipples'!A:A,'Steel Cut Lengths'!A:A,'Pipe Hangers'!A:A,'Brass Nipples '!A:A,'Brass Fittings '!A:A),"")</f>
        <v/>
      </c>
      <c r="B134" s="157"/>
      <c r="C134" s="204"/>
      <c r="D134" s="157"/>
      <c r="E134" s="1070"/>
      <c r="F134" s="204"/>
      <c r="G134" s="1539"/>
      <c r="H134" s="157"/>
      <c r="I134" s="844"/>
      <c r="J134" s="125"/>
      <c r="K134" s="1223"/>
      <c r="L134" s="157"/>
      <c r="M134" s="1029"/>
      <c r="N134" s="13"/>
    </row>
    <row r="135" spans="1:14" ht="15.75" hidden="1">
      <c r="A135" s="157" t="str">
        <f>IF(J135&gt;0,COUNT($J$4:J135)+MAX('MI Fittings'!A:A,'CS Press Fittings'!A:A,'Steel Nipples'!A:A,'Steel Cut Lengths'!A:A,'Pipe Hangers'!A:A,'Brass Nipples '!A:A,'Brass Fittings '!A:A),"")</f>
        <v/>
      </c>
      <c r="B135" s="157"/>
      <c r="C135" s="204"/>
      <c r="D135" s="157"/>
      <c r="E135" s="1070"/>
      <c r="F135" s="204"/>
      <c r="G135" s="1539"/>
      <c r="H135" s="157"/>
      <c r="I135" s="844"/>
      <c r="J135" s="125"/>
      <c r="K135" s="1223"/>
      <c r="L135" s="157"/>
      <c r="M135" s="1029"/>
      <c r="N135" s="13"/>
    </row>
    <row r="136" spans="1:14" ht="15.75" hidden="1">
      <c r="A136" s="157" t="str">
        <f>IF(J136&gt;0,COUNT($J$4:J136)+MAX('MI Fittings'!A:A,'CS Press Fittings'!A:A,'Steel Nipples'!A:A,'Steel Cut Lengths'!A:A,'Pipe Hangers'!A:A,'Brass Nipples '!A:A,'Brass Fittings '!A:A),"")</f>
        <v/>
      </c>
      <c r="B136" s="157"/>
      <c r="C136" s="204"/>
      <c r="D136" s="157"/>
      <c r="E136" s="1070"/>
      <c r="F136" s="204"/>
      <c r="G136" s="1539"/>
      <c r="H136" s="157"/>
      <c r="I136" s="844"/>
      <c r="J136" s="125"/>
      <c r="K136" s="1223"/>
      <c r="L136" s="157"/>
      <c r="M136" s="1029"/>
      <c r="N136" s="13"/>
    </row>
    <row r="137" spans="1:14" ht="15.75" hidden="1">
      <c r="A137" s="157" t="str">
        <f>IF(J137&gt;0,COUNT($J$4:J137)+MAX('MI Fittings'!A:A,'CS Press Fittings'!A:A,'Steel Nipples'!A:A,'Steel Cut Lengths'!A:A,'Pipe Hangers'!A:A,'Brass Nipples '!A:A,'Brass Fittings '!A:A),"")</f>
        <v/>
      </c>
      <c r="B137" s="157"/>
      <c r="C137" s="204"/>
      <c r="D137" s="157"/>
      <c r="E137" s="1070"/>
      <c r="F137" s="204"/>
      <c r="G137" s="1539"/>
      <c r="H137" s="157"/>
      <c r="I137" s="844"/>
      <c r="J137" s="125"/>
      <c r="K137" s="1223"/>
      <c r="L137" s="157"/>
      <c r="M137" s="1029"/>
      <c r="N137" s="13"/>
    </row>
    <row r="138" spans="1:14" ht="15.75" hidden="1">
      <c r="A138" s="157" t="str">
        <f>IF(J138&gt;0,COUNT($J$4:J138)+MAX('MI Fittings'!A:A,'CS Press Fittings'!A:A,'Steel Nipples'!A:A,'Steel Cut Lengths'!A:A,'Pipe Hangers'!A:A,'Brass Nipples '!A:A,'Brass Fittings '!A:A),"")</f>
        <v/>
      </c>
      <c r="B138" s="157"/>
      <c r="C138" s="204"/>
      <c r="D138" s="157"/>
      <c r="E138" s="1070"/>
      <c r="F138" s="204"/>
      <c r="G138" s="1539"/>
      <c r="H138" s="157"/>
      <c r="I138" s="844"/>
      <c r="J138" s="125"/>
      <c r="K138" s="1223"/>
      <c r="L138" s="157"/>
      <c r="M138" s="1029"/>
      <c r="N138" s="13"/>
    </row>
    <row r="139" spans="1:14" ht="15.75" hidden="1">
      <c r="A139" s="157" t="str">
        <f>IF(J139&gt;0,COUNT($J$4:J139)+MAX('MI Fittings'!A:A,'CS Press Fittings'!A:A,'Steel Nipples'!A:A,'Steel Cut Lengths'!A:A,'Pipe Hangers'!A:A,'Brass Nipples '!A:A,'Brass Fittings '!A:A),"")</f>
        <v/>
      </c>
      <c r="B139" s="157"/>
      <c r="C139" s="204"/>
      <c r="D139" s="157"/>
      <c r="E139" s="1070"/>
      <c r="F139" s="204"/>
      <c r="G139" s="1539"/>
      <c r="H139" s="157"/>
      <c r="I139" s="844"/>
      <c r="J139" s="125"/>
      <c r="K139" s="1223"/>
      <c r="L139" s="157"/>
      <c r="M139" s="1029"/>
      <c r="N139" s="13"/>
    </row>
    <row r="140" spans="1:14" ht="15.75" hidden="1">
      <c r="A140" s="157" t="str">
        <f>IF(J140&gt;0,COUNT($J$4:J140)+MAX('MI Fittings'!A:A,'CS Press Fittings'!A:A,'Steel Nipples'!A:A,'Steel Cut Lengths'!A:A,'Pipe Hangers'!A:A,'Brass Nipples '!A:A,'Brass Fittings '!A:A),"")</f>
        <v/>
      </c>
      <c r="B140" s="157"/>
      <c r="C140" s="204"/>
      <c r="D140" s="157"/>
      <c r="E140" s="1070"/>
      <c r="F140" s="204"/>
      <c r="G140" s="1539"/>
      <c r="H140" s="157"/>
      <c r="I140" s="844"/>
      <c r="J140" s="125"/>
      <c r="K140" s="1223"/>
      <c r="L140" s="157"/>
      <c r="M140" s="1029"/>
      <c r="N140" s="13"/>
    </row>
    <row r="141" spans="1:14" ht="15.75" hidden="1">
      <c r="A141" s="157" t="str">
        <f>IF(J141&gt;0,COUNT($J$4:J141)+MAX('MI Fittings'!A:A,'CS Press Fittings'!A:A,'Steel Nipples'!A:A,'Steel Cut Lengths'!A:A,'Pipe Hangers'!A:A,'Brass Nipples '!A:A,'Brass Fittings '!A:A),"")</f>
        <v/>
      </c>
      <c r="B141" s="157"/>
      <c r="C141" s="204"/>
      <c r="D141" s="157"/>
      <c r="E141" s="1070"/>
      <c r="F141" s="204"/>
      <c r="G141" s="1539"/>
      <c r="H141" s="157"/>
      <c r="I141" s="844"/>
      <c r="J141" s="125"/>
      <c r="K141" s="1223"/>
      <c r="L141" s="157"/>
      <c r="M141" s="1029"/>
      <c r="N141" s="13"/>
    </row>
    <row r="142" spans="1:14" ht="15.75" hidden="1">
      <c r="A142" s="157" t="str">
        <f>IF(J142&gt;0,COUNT($J$4:J142)+MAX('MI Fittings'!A:A,'CS Press Fittings'!A:A,'Steel Nipples'!A:A,'Steel Cut Lengths'!A:A,'Pipe Hangers'!A:A,'Brass Nipples '!A:A,'Brass Fittings '!A:A),"")</f>
        <v/>
      </c>
      <c r="B142" s="157"/>
      <c r="C142" s="204"/>
      <c r="D142" s="157"/>
      <c r="E142" s="1070"/>
      <c r="F142" s="204"/>
      <c r="G142" s="1539"/>
      <c r="H142" s="157"/>
      <c r="I142" s="844"/>
      <c r="J142" s="125"/>
      <c r="K142" s="1223"/>
      <c r="L142" s="157"/>
      <c r="M142" s="1029"/>
      <c r="N142" s="13"/>
    </row>
    <row r="143" spans="1:14" ht="15.75" hidden="1">
      <c r="A143" s="157" t="str">
        <f>IF(J143&gt;0,COUNT($J$4:J143)+MAX('MI Fittings'!A:A,'CS Press Fittings'!A:A,'Steel Nipples'!A:A,'Steel Cut Lengths'!A:A,'Pipe Hangers'!A:A,'Brass Nipples '!A:A,'Brass Fittings '!A:A),"")</f>
        <v/>
      </c>
      <c r="B143" s="157"/>
      <c r="C143" s="204"/>
      <c r="D143" s="157"/>
      <c r="E143" s="1070"/>
      <c r="F143" s="204"/>
      <c r="G143" s="1539"/>
      <c r="H143" s="157"/>
      <c r="I143" s="844"/>
      <c r="J143" s="125"/>
      <c r="K143" s="1223"/>
      <c r="L143" s="157"/>
      <c r="M143" s="1029"/>
      <c r="N143" s="13"/>
    </row>
    <row r="144" spans="1:14" ht="15.75" hidden="1">
      <c r="A144" s="157" t="str">
        <f>IF(J144&gt;0,COUNT($J$4:J144)+MAX('MI Fittings'!A:A,'CS Press Fittings'!A:A,'Steel Nipples'!A:A,'Steel Cut Lengths'!A:A,'Pipe Hangers'!A:A,'Brass Nipples '!A:A,'Brass Fittings '!A:A),"")</f>
        <v/>
      </c>
      <c r="B144" s="157"/>
      <c r="C144" s="204"/>
      <c r="D144" s="157"/>
      <c r="E144" s="1070"/>
      <c r="F144" s="204"/>
      <c r="G144" s="1539"/>
      <c r="H144" s="157"/>
      <c r="I144" s="844"/>
      <c r="J144" s="125"/>
      <c r="K144" s="1223"/>
      <c r="L144" s="157"/>
      <c r="M144" s="1029"/>
      <c r="N144" s="13"/>
    </row>
    <row r="145" spans="1:14" ht="15.75" hidden="1">
      <c r="A145" s="157" t="str">
        <f>IF(J145&gt;0,COUNT($J$4:J145)+MAX('MI Fittings'!A:A,'CS Press Fittings'!A:A,'Steel Nipples'!A:A,'Steel Cut Lengths'!A:A,'Pipe Hangers'!A:A,'Brass Nipples '!A:A,'Brass Fittings '!A:A),"")</f>
        <v/>
      </c>
      <c r="B145" s="157"/>
      <c r="C145" s="204"/>
      <c r="D145" s="157"/>
      <c r="E145" s="1070"/>
      <c r="F145" s="204"/>
      <c r="G145" s="1539"/>
      <c r="H145" s="157"/>
      <c r="I145" s="844"/>
      <c r="J145" s="125"/>
      <c r="K145" s="1223"/>
      <c r="L145" s="157"/>
      <c r="M145" s="1029"/>
      <c r="N145" s="13"/>
    </row>
    <row r="146" spans="1:14" ht="15.75" hidden="1">
      <c r="A146" s="157" t="str">
        <f>IF(J146&gt;0,COUNT($J$4:J146)+MAX('MI Fittings'!A:A,'CS Press Fittings'!A:A,'Steel Nipples'!A:A,'Steel Cut Lengths'!A:A,'Pipe Hangers'!A:A,'Brass Nipples '!A:A,'Brass Fittings '!A:A),"")</f>
        <v/>
      </c>
      <c r="B146" s="157"/>
      <c r="C146" s="204"/>
      <c r="D146" s="157"/>
      <c r="E146" s="1070"/>
      <c r="F146" s="204"/>
      <c r="G146" s="1539"/>
      <c r="H146" s="157"/>
      <c r="I146" s="844"/>
      <c r="J146" s="125"/>
      <c r="K146" s="1223"/>
      <c r="L146" s="157"/>
      <c r="M146" s="1029"/>
      <c r="N146" s="13"/>
    </row>
    <row r="147" spans="1:14" ht="15.75" hidden="1">
      <c r="A147" s="157" t="str">
        <f>IF(J147&gt;0,COUNT($J$4:J147)+MAX('MI Fittings'!A:A,'CS Press Fittings'!A:A,'Steel Nipples'!A:A,'Steel Cut Lengths'!A:A,'Pipe Hangers'!A:A,'Brass Nipples '!A:A,'Brass Fittings '!A:A),"")</f>
        <v/>
      </c>
      <c r="B147" s="157"/>
      <c r="C147" s="204"/>
      <c r="D147" s="157"/>
      <c r="E147" s="1070"/>
      <c r="F147" s="204"/>
      <c r="G147" s="1539"/>
      <c r="H147" s="157"/>
      <c r="I147" s="844"/>
      <c r="J147" s="125"/>
      <c r="K147" s="1223"/>
      <c r="L147" s="157"/>
      <c r="M147" s="1029"/>
      <c r="N147" s="13"/>
    </row>
    <row r="148" spans="1:14" ht="15.75" hidden="1">
      <c r="A148" s="157" t="str">
        <f>IF(J148&gt;0,COUNT($J$4:J148)+MAX('MI Fittings'!A:A,'CS Press Fittings'!A:A,'Steel Nipples'!A:A,'Steel Cut Lengths'!A:A,'Pipe Hangers'!A:A,'Brass Nipples '!A:A,'Brass Fittings '!A:A),"")</f>
        <v/>
      </c>
      <c r="B148" s="157"/>
      <c r="C148" s="204"/>
      <c r="D148" s="157"/>
      <c r="E148" s="1070"/>
      <c r="F148" s="204"/>
      <c r="G148" s="1539"/>
      <c r="H148" s="157"/>
      <c r="I148" s="844"/>
      <c r="J148" s="125"/>
      <c r="K148" s="1223"/>
      <c r="L148" s="157"/>
      <c r="M148" s="1029"/>
      <c r="N148" s="13"/>
    </row>
    <row r="149" spans="1:14" ht="15.75" hidden="1">
      <c r="A149" s="157" t="str">
        <f>IF(J149&gt;0,COUNT($J$4:J149)+MAX('MI Fittings'!A:A,'CS Press Fittings'!A:A,'Steel Nipples'!A:A,'Steel Cut Lengths'!A:A,'Pipe Hangers'!A:A,'Brass Nipples '!A:A,'Brass Fittings '!A:A),"")</f>
        <v/>
      </c>
      <c r="B149" s="157"/>
      <c r="C149" s="204"/>
      <c r="D149" s="157"/>
      <c r="E149" s="1070"/>
      <c r="F149" s="204"/>
      <c r="G149" s="1539"/>
      <c r="H149" s="157"/>
      <c r="I149" s="844"/>
      <c r="J149" s="125"/>
      <c r="K149" s="1223"/>
      <c r="L149" s="157"/>
      <c r="M149" s="1029"/>
      <c r="N149" s="13"/>
    </row>
    <row r="150" spans="1:14" ht="15.75" hidden="1">
      <c r="A150" s="157" t="str">
        <f>IF(J150&gt;0,COUNT($J$4:J150)+MAX('MI Fittings'!A:A,'CS Press Fittings'!A:A,'Steel Nipples'!A:A,'Steel Cut Lengths'!A:A,'Pipe Hangers'!A:A,'Brass Nipples '!A:A,'Brass Fittings '!A:A),"")</f>
        <v/>
      </c>
      <c r="B150" s="157"/>
      <c r="C150" s="204"/>
      <c r="D150" s="157"/>
      <c r="E150" s="1070"/>
      <c r="F150" s="204"/>
      <c r="G150" s="1539"/>
      <c r="H150" s="157"/>
      <c r="I150" s="844"/>
      <c r="J150" s="125"/>
      <c r="K150" s="1223"/>
      <c r="L150" s="157"/>
      <c r="M150" s="1029"/>
      <c r="N150" s="13"/>
    </row>
    <row r="151" spans="1:14" ht="15.75" hidden="1">
      <c r="A151" s="157" t="str">
        <f>IF(J151&gt;0,COUNT($J$4:J151)+MAX('MI Fittings'!A:A,'CS Press Fittings'!A:A,'Steel Nipples'!A:A,'Steel Cut Lengths'!A:A,'Pipe Hangers'!A:A,'Brass Nipples '!A:A,'Brass Fittings '!A:A),"")</f>
        <v/>
      </c>
      <c r="B151" s="157"/>
      <c r="C151" s="204"/>
      <c r="D151" s="157"/>
      <c r="E151" s="1070"/>
      <c r="F151" s="204"/>
      <c r="G151" s="1539"/>
      <c r="H151" s="157"/>
      <c r="I151" s="844"/>
      <c r="J151" s="125"/>
      <c r="K151" s="1223"/>
      <c r="L151" s="157"/>
      <c r="M151" s="1029"/>
      <c r="N151" s="13"/>
    </row>
    <row r="152" spans="1:14" ht="15.75" hidden="1">
      <c r="A152" s="157" t="str">
        <f>IF(J152&gt;0,COUNT($J$4:J152)+MAX('MI Fittings'!A:A,'CS Press Fittings'!A:A,'Steel Nipples'!A:A,'Steel Cut Lengths'!A:A,'Pipe Hangers'!A:A,'Brass Nipples '!A:A,'Brass Fittings '!A:A),"")</f>
        <v/>
      </c>
      <c r="B152" s="157"/>
      <c r="C152" s="204"/>
      <c r="D152" s="157"/>
      <c r="E152" s="1070"/>
      <c r="F152" s="204"/>
      <c r="G152" s="1539"/>
      <c r="H152" s="157"/>
      <c r="I152" s="844"/>
      <c r="J152" s="125"/>
      <c r="K152" s="1223"/>
      <c r="L152" s="157"/>
      <c r="M152" s="1029"/>
      <c r="N152" s="13"/>
    </row>
    <row r="153" spans="1:14" ht="15.75" hidden="1">
      <c r="A153" s="157" t="str">
        <f>IF(J153&gt;0,COUNT($J$4:J153)+MAX('MI Fittings'!A:A,'CS Press Fittings'!A:A,'Steel Nipples'!A:A,'Steel Cut Lengths'!A:A,'Pipe Hangers'!A:A,'Brass Nipples '!A:A,'Brass Fittings '!A:A),"")</f>
        <v/>
      </c>
      <c r="B153" s="157"/>
      <c r="C153" s="204"/>
      <c r="D153" s="157"/>
      <c r="E153" s="1070"/>
      <c r="F153" s="204"/>
      <c r="G153" s="1539"/>
      <c r="H153" s="157"/>
      <c r="I153" s="844"/>
      <c r="J153" s="125"/>
      <c r="K153" s="1223"/>
      <c r="L153" s="157"/>
      <c r="M153" s="1029"/>
      <c r="N153" s="13"/>
    </row>
    <row r="154" spans="1:14" ht="15.75" hidden="1">
      <c r="A154" s="157" t="str">
        <f>IF(J154&gt;0,COUNT($J$4:J154)+MAX('MI Fittings'!A:A,'CS Press Fittings'!A:A,'Steel Nipples'!A:A,'Steel Cut Lengths'!A:A,'Pipe Hangers'!A:A,'Brass Nipples '!A:A,'Brass Fittings '!A:A),"")</f>
        <v/>
      </c>
      <c r="B154" s="157"/>
      <c r="C154" s="204"/>
      <c r="D154" s="157"/>
      <c r="E154" s="1070"/>
      <c r="F154" s="204"/>
      <c r="G154" s="1539"/>
      <c r="H154" s="157"/>
      <c r="I154" s="844"/>
      <c r="J154" s="125"/>
      <c r="K154" s="1223"/>
      <c r="L154" s="157"/>
      <c r="M154" s="1029"/>
      <c r="N154" s="13"/>
    </row>
    <row r="155" spans="1:14" ht="15.75" hidden="1">
      <c r="A155" s="157" t="str">
        <f>IF(J155&gt;0,COUNT($J$4:J155)+MAX('MI Fittings'!A:A,'CS Press Fittings'!A:A,'Steel Nipples'!A:A,'Steel Cut Lengths'!A:A,'Pipe Hangers'!A:A,'Brass Nipples '!A:A,'Brass Fittings '!A:A),"")</f>
        <v/>
      </c>
      <c r="B155" s="157"/>
      <c r="C155" s="204"/>
      <c r="D155" s="157"/>
      <c r="E155" s="1070"/>
      <c r="F155" s="204"/>
      <c r="G155" s="1539"/>
      <c r="H155" s="157"/>
      <c r="I155" s="844"/>
      <c r="J155" s="125"/>
      <c r="K155" s="1223"/>
      <c r="L155" s="157"/>
      <c r="M155" s="1029"/>
      <c r="N155" s="13"/>
    </row>
    <row r="156" spans="1:14" ht="15.75" hidden="1">
      <c r="A156" s="157" t="str">
        <f>IF(J156&gt;0,COUNT($J$4:J156)+MAX('MI Fittings'!A:A,'CS Press Fittings'!A:A,'Steel Nipples'!A:A,'Steel Cut Lengths'!A:A,'Pipe Hangers'!A:A,'Brass Nipples '!A:A,'Brass Fittings '!A:A),"")</f>
        <v/>
      </c>
      <c r="B156" s="157"/>
      <c r="C156" s="204"/>
      <c r="D156" s="157"/>
      <c r="E156" s="1070"/>
      <c r="F156" s="204"/>
      <c r="G156" s="1539"/>
      <c r="H156" s="157"/>
      <c r="I156" s="844"/>
      <c r="J156" s="125"/>
      <c r="K156" s="1223"/>
      <c r="L156" s="157"/>
      <c r="M156" s="1029"/>
      <c r="N156" s="13"/>
    </row>
    <row r="157" spans="1:14" ht="15.75" hidden="1">
      <c r="A157" s="157" t="str">
        <f>IF(J157&gt;0,COUNT($J$4:J157)+MAX('MI Fittings'!A:A,'CS Press Fittings'!A:A,'Steel Nipples'!A:A,'Steel Cut Lengths'!A:A,'Pipe Hangers'!A:A,'Brass Nipples '!A:A,'Brass Fittings '!A:A),"")</f>
        <v/>
      </c>
      <c r="B157" s="157"/>
      <c r="C157" s="204"/>
      <c r="D157" s="157"/>
      <c r="E157" s="1070"/>
      <c r="F157" s="204"/>
      <c r="G157" s="1539"/>
      <c r="H157" s="157"/>
      <c r="I157" s="844"/>
      <c r="J157" s="125"/>
      <c r="K157" s="1223"/>
      <c r="L157" s="157"/>
      <c r="M157" s="1029"/>
      <c r="N157" s="13"/>
    </row>
    <row r="158" spans="1:14" ht="15.75" hidden="1">
      <c r="A158" s="157" t="str">
        <f>IF(J158&gt;0,COUNT($J$4:J158)+MAX('MI Fittings'!A:A,'CS Press Fittings'!A:A,'Steel Nipples'!A:A,'Steel Cut Lengths'!A:A,'Pipe Hangers'!A:A,'Brass Nipples '!A:A,'Brass Fittings '!A:A),"")</f>
        <v/>
      </c>
      <c r="B158" s="157"/>
      <c r="C158" s="204"/>
      <c r="D158" s="157"/>
      <c r="E158" s="1070"/>
      <c r="F158" s="204"/>
      <c r="G158" s="1539"/>
      <c r="H158" s="157"/>
      <c r="I158" s="844"/>
      <c r="J158" s="125"/>
      <c r="K158" s="1223"/>
      <c r="L158" s="157"/>
      <c r="M158" s="1029"/>
      <c r="N158" s="13"/>
    </row>
    <row r="159" spans="1:14" ht="15.75" hidden="1">
      <c r="A159" s="157" t="str">
        <f>IF(J159&gt;0,COUNT($J$4:J159)+MAX('MI Fittings'!A:A,'CS Press Fittings'!A:A,'Steel Nipples'!A:A,'Steel Cut Lengths'!A:A,'Pipe Hangers'!A:A,'Brass Nipples '!A:A,'Brass Fittings '!A:A),"")</f>
        <v/>
      </c>
      <c r="B159" s="157"/>
      <c r="C159" s="204"/>
      <c r="D159" s="157"/>
      <c r="E159" s="1070"/>
      <c r="F159" s="204"/>
      <c r="G159" s="1539"/>
      <c r="H159" s="157"/>
      <c r="I159" s="844"/>
      <c r="J159" s="125"/>
      <c r="K159" s="1223"/>
      <c r="L159" s="157"/>
      <c r="M159" s="1029"/>
      <c r="N159" s="13"/>
    </row>
    <row r="160" spans="1:14" ht="15.75" hidden="1">
      <c r="A160" s="157" t="str">
        <f>IF(J160&gt;0,COUNT($J$4:J160)+MAX('MI Fittings'!A:A,'CS Press Fittings'!A:A,'Steel Nipples'!A:A,'Steel Cut Lengths'!A:A,'Pipe Hangers'!A:A,'Brass Nipples '!A:A,'Brass Fittings '!A:A),"")</f>
        <v/>
      </c>
      <c r="B160" s="157"/>
      <c r="C160" s="204"/>
      <c r="D160" s="157"/>
      <c r="E160" s="1070"/>
      <c r="F160" s="204"/>
      <c r="G160" s="1539"/>
      <c r="H160" s="157"/>
      <c r="I160" s="844"/>
      <c r="J160" s="125"/>
      <c r="K160" s="1223"/>
      <c r="L160" s="157"/>
      <c r="M160" s="1029"/>
      <c r="N160" s="13"/>
    </row>
    <row r="161" spans="1:14" ht="15.75" hidden="1">
      <c r="A161" s="157" t="str">
        <f>IF(J161&gt;0,COUNT($J$4:J161)+MAX('MI Fittings'!A:A,'CS Press Fittings'!A:A,'Steel Nipples'!A:A,'Steel Cut Lengths'!A:A,'Pipe Hangers'!A:A,'Brass Nipples '!A:A,'Brass Fittings '!A:A),"")</f>
        <v/>
      </c>
      <c r="B161" s="157"/>
      <c r="C161" s="204"/>
      <c r="D161" s="157"/>
      <c r="E161" s="1070"/>
      <c r="F161" s="204"/>
      <c r="G161" s="1539"/>
      <c r="H161" s="157"/>
      <c r="I161" s="844"/>
      <c r="J161" s="125"/>
      <c r="K161" s="1223"/>
      <c r="L161" s="157"/>
      <c r="M161" s="1029"/>
      <c r="N161" s="13"/>
    </row>
    <row r="162" spans="1:14" ht="15.75" hidden="1">
      <c r="A162" s="157" t="str">
        <f>IF(J162&gt;0,COUNT($J$4:J162)+MAX('MI Fittings'!A:A,'CS Press Fittings'!A:A,'Steel Nipples'!A:A,'Steel Cut Lengths'!A:A,'Pipe Hangers'!A:A,'Brass Nipples '!A:A,'Brass Fittings '!A:A),"")</f>
        <v/>
      </c>
      <c r="B162" s="157"/>
      <c r="C162" s="204"/>
      <c r="D162" s="157"/>
      <c r="E162" s="1070"/>
      <c r="F162" s="204"/>
      <c r="G162" s="1539"/>
      <c r="H162" s="157"/>
      <c r="I162" s="844"/>
      <c r="J162" s="125"/>
      <c r="K162" s="1223"/>
      <c r="L162" s="157"/>
      <c r="M162" s="1029"/>
      <c r="N162" s="13"/>
    </row>
    <row r="163" spans="1:14" ht="15.75" hidden="1">
      <c r="A163" s="157" t="str">
        <f>IF(J163&gt;0,COUNT($J$4:J163)+MAX('MI Fittings'!A:A,'CS Press Fittings'!A:A,'Steel Nipples'!A:A,'Steel Cut Lengths'!A:A,'Pipe Hangers'!A:A,'Brass Nipples '!A:A,'Brass Fittings '!A:A),"")</f>
        <v/>
      </c>
      <c r="B163" s="157"/>
      <c r="C163" s="204"/>
      <c r="D163" s="157"/>
      <c r="E163" s="1070"/>
      <c r="F163" s="204"/>
      <c r="G163" s="1539"/>
      <c r="H163" s="157"/>
      <c r="I163" s="844"/>
      <c r="J163" s="125"/>
      <c r="K163" s="1223"/>
      <c r="L163" s="157"/>
      <c r="M163" s="1029"/>
    </row>
    <row r="164" spans="1:14" ht="15.75" hidden="1">
      <c r="A164" s="157" t="str">
        <f>IF(J164&gt;0,COUNT($J$4:J164)+MAX('MI Fittings'!A:A,'CS Press Fittings'!A:A,'Steel Nipples'!A:A,'Steel Cut Lengths'!A:A,'Pipe Hangers'!A:A,'Brass Nipples '!A:A,'Brass Fittings '!A:A),"")</f>
        <v/>
      </c>
      <c r="B164" s="157"/>
      <c r="C164" s="204"/>
      <c r="D164" s="157"/>
      <c r="E164" s="1070"/>
      <c r="F164" s="204"/>
      <c r="G164" s="1539"/>
      <c r="H164" s="157"/>
      <c r="I164" s="844"/>
      <c r="J164" s="125"/>
      <c r="K164" s="1223"/>
      <c r="L164" s="157"/>
      <c r="M164" s="1029"/>
    </row>
    <row r="165" spans="1:14" ht="15.75" hidden="1">
      <c r="A165" s="157" t="str">
        <f>IF(J165&gt;0,COUNT($J$4:J165)+MAX('MI Fittings'!A:A,'CS Press Fittings'!A:A,'Steel Nipples'!A:A,'Steel Cut Lengths'!A:A,'Pipe Hangers'!A:A,'Brass Nipples '!A:A,'Brass Fittings '!A:A),"")</f>
        <v/>
      </c>
      <c r="B165" s="157"/>
      <c r="C165" s="204"/>
      <c r="D165" s="157"/>
      <c r="E165" s="1070"/>
      <c r="F165" s="204"/>
      <c r="G165" s="1539"/>
      <c r="H165" s="157"/>
      <c r="I165" s="844"/>
      <c r="J165" s="125"/>
      <c r="K165" s="1223"/>
      <c r="L165" s="157"/>
      <c r="M165" s="1029"/>
    </row>
    <row r="166" spans="1:14" ht="15.75" hidden="1">
      <c r="A166" s="157" t="str">
        <f>IF(J166&gt;0,COUNT($J$4:J166)+MAX('MI Fittings'!A:A,'CS Press Fittings'!A:A,'Steel Nipples'!A:A,'Steel Cut Lengths'!A:A,'Pipe Hangers'!A:A,'Brass Nipples '!A:A,'Brass Fittings '!A:A),"")</f>
        <v/>
      </c>
      <c r="B166" s="157"/>
      <c r="C166" s="204"/>
      <c r="D166" s="157"/>
      <c r="E166" s="1070"/>
      <c r="F166" s="204"/>
      <c r="G166" s="1539"/>
      <c r="H166" s="157"/>
      <c r="I166" s="844"/>
      <c r="J166" s="125"/>
      <c r="K166" s="1223"/>
      <c r="L166" s="157"/>
      <c r="M166" s="1029"/>
    </row>
    <row r="167" spans="1:14" ht="15.75" hidden="1">
      <c r="A167" s="157" t="str">
        <f>IF(J167&gt;0,COUNT($J$4:J167)+MAX('MI Fittings'!A:A,'CS Press Fittings'!A:A,'Steel Nipples'!A:A,'Steel Cut Lengths'!A:A,'Pipe Hangers'!A:A,'Brass Nipples '!A:A,'Brass Fittings '!A:A),"")</f>
        <v/>
      </c>
      <c r="B167" s="157"/>
      <c r="C167" s="204"/>
      <c r="D167" s="157"/>
      <c r="E167" s="1070"/>
      <c r="F167" s="204"/>
      <c r="G167" s="1539"/>
      <c r="H167" s="157"/>
      <c r="I167" s="844"/>
      <c r="J167" s="125"/>
      <c r="K167" s="1223"/>
      <c r="L167" s="157"/>
      <c r="M167" s="1029"/>
    </row>
    <row r="168" spans="1:14" ht="15.75" hidden="1">
      <c r="A168" s="157" t="str">
        <f>IF(J168&gt;0,COUNT($J$4:J168)+MAX('MI Fittings'!A:A,'CS Press Fittings'!A:A,'Steel Nipples'!A:A,'Steel Cut Lengths'!A:A,'Pipe Hangers'!A:A,'Brass Nipples '!A:A,'Brass Fittings '!A:A),"")</f>
        <v/>
      </c>
      <c r="B168" s="157"/>
      <c r="C168" s="204"/>
      <c r="D168" s="157"/>
      <c r="E168" s="1070"/>
      <c r="F168" s="204"/>
      <c r="G168" s="1539"/>
      <c r="H168" s="157"/>
      <c r="I168" s="844"/>
      <c r="J168" s="125"/>
      <c r="K168" s="1223"/>
      <c r="L168" s="157"/>
      <c r="M168" s="1029"/>
    </row>
    <row r="169" spans="1:14" ht="15.75" hidden="1">
      <c r="A169" s="157" t="str">
        <f>IF(J169&gt;0,COUNT($J$4:J169)+MAX('MI Fittings'!A:A,'CS Press Fittings'!A:A,'Steel Nipples'!A:A,'Steel Cut Lengths'!A:A,'Pipe Hangers'!A:A,'Brass Nipples '!A:A,'Brass Fittings '!A:A),"")</f>
        <v/>
      </c>
      <c r="B169" s="157"/>
      <c r="C169" s="204"/>
      <c r="D169" s="157"/>
      <c r="E169" s="1070"/>
      <c r="F169" s="204"/>
      <c r="G169" s="1539"/>
      <c r="H169" s="157"/>
      <c r="I169" s="844"/>
      <c r="J169" s="125"/>
      <c r="K169" s="1223"/>
      <c r="L169" s="157"/>
      <c r="M169" s="1029"/>
    </row>
    <row r="170" spans="1:14" ht="15.75" hidden="1">
      <c r="A170" s="157" t="str">
        <f>IF(J170&gt;0,COUNT($J$4:J170)+MAX('MI Fittings'!A:A,'CS Press Fittings'!A:A,'Steel Nipples'!A:A,'Steel Cut Lengths'!A:A,'Pipe Hangers'!A:A,'Brass Nipples '!A:A,'Brass Fittings '!A:A),"")</f>
        <v/>
      </c>
      <c r="B170" s="157"/>
      <c r="C170" s="204"/>
      <c r="D170" s="157"/>
      <c r="E170" s="1070"/>
      <c r="F170" s="204"/>
      <c r="G170" s="1539"/>
      <c r="H170" s="157"/>
      <c r="I170" s="844"/>
      <c r="J170" s="125"/>
      <c r="K170" s="1223"/>
      <c r="L170" s="157"/>
      <c r="M170" s="1029"/>
    </row>
    <row r="171" spans="1:14" ht="15.75" hidden="1">
      <c r="A171" s="157" t="str">
        <f>IF(J171&gt;0,COUNT($J$4:J171)+MAX('MI Fittings'!A:A,'CS Press Fittings'!A:A,'Steel Nipples'!A:A,'Steel Cut Lengths'!A:A,'Pipe Hangers'!A:A,'Brass Nipples '!A:A,'Brass Fittings '!A:A),"")</f>
        <v/>
      </c>
      <c r="B171" s="157"/>
      <c r="C171" s="204"/>
      <c r="D171" s="157"/>
      <c r="E171" s="1070"/>
      <c r="F171" s="204"/>
      <c r="G171" s="1539"/>
      <c r="H171" s="157"/>
      <c r="I171" s="844"/>
      <c r="J171" s="125"/>
      <c r="K171" s="1223"/>
      <c r="L171" s="157"/>
      <c r="M171" s="1029"/>
    </row>
    <row r="172" spans="1:14" ht="15.75" hidden="1">
      <c r="A172" s="157" t="str">
        <f>IF(J172&gt;0,COUNT($J$4:J172)+MAX('MI Fittings'!A:A,'CS Press Fittings'!A:A,'Steel Nipples'!A:A,'Steel Cut Lengths'!A:A,'Pipe Hangers'!A:A,'Brass Nipples '!A:A,'Brass Fittings '!A:A),"")</f>
        <v/>
      </c>
      <c r="B172" s="157"/>
      <c r="C172" s="204"/>
      <c r="D172" s="157"/>
      <c r="E172" s="1070"/>
      <c r="F172" s="204"/>
      <c r="G172" s="1539"/>
      <c r="H172" s="157"/>
      <c r="I172" s="844"/>
      <c r="J172" s="125"/>
      <c r="K172" s="1223"/>
      <c r="L172" s="157"/>
      <c r="M172" s="1029"/>
    </row>
    <row r="173" spans="1:14" s="845" customFormat="1" ht="15.75" hidden="1">
      <c r="A173" s="157" t="str">
        <f>IF(J173&gt;0,COUNT($J$4:J173)+MAX('MI Fittings'!A:A,'CS Press Fittings'!A:A,'Steel Nipples'!A:A,'Steel Cut Lengths'!A:A,'Pipe Hangers'!A:A,'Brass Nipples '!A:A,'Brass Fittings '!A:A),"")</f>
        <v/>
      </c>
      <c r="B173" s="157"/>
      <c r="C173" s="204"/>
      <c r="D173" s="157"/>
      <c r="E173" s="1070"/>
      <c r="F173" s="204"/>
      <c r="G173" s="1539"/>
      <c r="H173" s="157"/>
      <c r="I173" s="844"/>
      <c r="J173" s="125"/>
      <c r="K173" s="1223"/>
      <c r="L173" s="157"/>
      <c r="M173" s="1029"/>
    </row>
    <row r="174" spans="1:14" s="845" customFormat="1" ht="15.75" hidden="1">
      <c r="A174" s="157" t="str">
        <f>IF(J174&gt;0,COUNT($J$4:J174)+MAX('MI Fittings'!A:A,'CS Press Fittings'!A:A,'Steel Nipples'!A:A,'Steel Cut Lengths'!A:A,'Pipe Hangers'!A:A,'Brass Nipples '!A:A,'Brass Fittings '!A:A),"")</f>
        <v/>
      </c>
      <c r="B174" s="157"/>
      <c r="C174" s="204"/>
      <c r="D174" s="157"/>
      <c r="E174" s="1070"/>
      <c r="F174" s="204"/>
      <c r="G174" s="1539"/>
      <c r="H174" s="157"/>
      <c r="I174" s="844"/>
      <c r="J174" s="125"/>
      <c r="K174" s="1223"/>
      <c r="L174" s="157"/>
      <c r="M174" s="1029"/>
    </row>
    <row r="175" spans="1:14" s="845" customFormat="1" ht="15.75" hidden="1">
      <c r="A175" s="157" t="str">
        <f>IF(J175&gt;0,COUNT($J$4:J175)+MAX('MI Fittings'!A:A,'CS Press Fittings'!A:A,'Steel Nipples'!A:A,'Steel Cut Lengths'!A:A,'Pipe Hangers'!A:A,'Brass Nipples '!A:A,'Brass Fittings '!A:A),"")</f>
        <v/>
      </c>
      <c r="B175" s="157"/>
      <c r="C175" s="204"/>
      <c r="D175" s="157"/>
      <c r="E175" s="1070"/>
      <c r="F175" s="204"/>
      <c r="G175" s="1539"/>
      <c r="H175" s="157"/>
      <c r="I175" s="844"/>
      <c r="J175" s="125"/>
      <c r="K175" s="1223"/>
      <c r="L175" s="157"/>
      <c r="M175" s="1029"/>
    </row>
    <row r="176" spans="1:14" s="845" customFormat="1" ht="15.75" hidden="1">
      <c r="A176" s="157" t="str">
        <f>IF(J176&gt;0,COUNT($J$4:J176)+MAX('MI Fittings'!A:A,'CS Press Fittings'!A:A,'Steel Nipples'!A:A,'Steel Cut Lengths'!A:A,'Pipe Hangers'!A:A,'Brass Nipples '!A:A,'Brass Fittings '!A:A),"")</f>
        <v/>
      </c>
      <c r="B176" s="157"/>
      <c r="C176" s="204"/>
      <c r="D176" s="157"/>
      <c r="E176" s="1070"/>
      <c r="F176" s="204"/>
      <c r="G176" s="1539"/>
      <c r="H176" s="157"/>
      <c r="I176" s="844"/>
      <c r="J176" s="125"/>
      <c r="K176" s="1223"/>
      <c r="L176" s="157"/>
      <c r="M176" s="1029"/>
    </row>
    <row r="177" spans="1:13" s="845" customFormat="1" ht="15.75" hidden="1">
      <c r="A177" s="157" t="str">
        <f>IF(J177&gt;0,COUNT($J$4:J177)+MAX('MI Fittings'!A:A,'CS Press Fittings'!A:A,'Steel Nipples'!A:A,'Steel Cut Lengths'!A:A,'Pipe Hangers'!A:A,'Brass Nipples '!A:A,'Brass Fittings '!A:A),"")</f>
        <v/>
      </c>
      <c r="B177" s="157"/>
      <c r="C177" s="204"/>
      <c r="D177" s="157"/>
      <c r="E177" s="1070"/>
      <c r="F177" s="204"/>
      <c r="G177" s="1539"/>
      <c r="H177" s="157"/>
      <c r="I177" s="844"/>
      <c r="J177" s="125"/>
      <c r="K177" s="1223"/>
      <c r="L177" s="157"/>
      <c r="M177" s="1029"/>
    </row>
    <row r="178" spans="1:13" s="845" customFormat="1" ht="15.75" hidden="1">
      <c r="A178" s="157" t="str">
        <f>IF(J178&gt;0,COUNT($J$4:J178)+MAX('MI Fittings'!A:A,'CS Press Fittings'!A:A,'Steel Nipples'!A:A,'Steel Cut Lengths'!A:A,'Pipe Hangers'!A:A,'Brass Nipples '!A:A,'Brass Fittings '!A:A),"")</f>
        <v/>
      </c>
      <c r="B178" s="157"/>
      <c r="C178" s="204"/>
      <c r="D178" s="157"/>
      <c r="E178" s="1070"/>
      <c r="F178" s="204"/>
      <c r="G178" s="1539"/>
      <c r="H178" s="157"/>
      <c r="I178" s="844"/>
      <c r="J178" s="125"/>
      <c r="K178" s="1223"/>
      <c r="L178" s="157"/>
      <c r="M178" s="1029"/>
    </row>
    <row r="179" spans="1:13" s="845" customFormat="1" ht="15.75" hidden="1">
      <c r="A179" s="157" t="str">
        <f>IF(J179&gt;0,COUNT($J$4:J179)+MAX('MI Fittings'!A:A,'CS Press Fittings'!A:A,'Steel Nipples'!A:A,'Steel Cut Lengths'!A:A,'Pipe Hangers'!A:A,'Brass Nipples '!A:A,'Brass Fittings '!A:A),"")</f>
        <v/>
      </c>
      <c r="B179" s="157"/>
      <c r="C179" s="204"/>
      <c r="D179" s="157"/>
      <c r="E179" s="1070"/>
      <c r="F179" s="204"/>
      <c r="G179" s="1539"/>
      <c r="H179" s="157"/>
      <c r="I179" s="844"/>
      <c r="J179" s="125"/>
      <c r="K179" s="1223"/>
      <c r="L179" s="157"/>
      <c r="M179" s="1029"/>
    </row>
    <row r="180" spans="1:13" s="845" customFormat="1" ht="15.75" hidden="1">
      <c r="A180" s="157" t="str">
        <f>IF(J180&gt;0,COUNT($J$4:J180)+MAX('MI Fittings'!A:A,'CS Press Fittings'!A:A,'Steel Nipples'!A:A,'Steel Cut Lengths'!A:A,'Pipe Hangers'!A:A,'Brass Nipples '!A:A,'Brass Fittings '!A:A),"")</f>
        <v/>
      </c>
      <c r="B180" s="157"/>
      <c r="C180" s="204"/>
      <c r="D180" s="157"/>
      <c r="E180" s="1070"/>
      <c r="F180" s="204"/>
      <c r="G180" s="1539"/>
      <c r="H180" s="157"/>
      <c r="I180" s="844"/>
      <c r="J180" s="125"/>
      <c r="K180" s="1223"/>
      <c r="L180" s="157"/>
      <c r="M180" s="1029"/>
    </row>
    <row r="181" spans="1:13" s="845" customFormat="1" ht="15.75" hidden="1">
      <c r="A181" s="157" t="str">
        <f>IF(J181&gt;0,COUNT($J$4:J181)+MAX('MI Fittings'!A:A,'CS Press Fittings'!A:A,'Steel Nipples'!A:A,'Steel Cut Lengths'!A:A,'Pipe Hangers'!A:A,'Brass Nipples '!A:A,'Brass Fittings '!A:A),"")</f>
        <v/>
      </c>
      <c r="B181" s="157"/>
      <c r="C181" s="204"/>
      <c r="D181" s="157"/>
      <c r="E181" s="1070"/>
      <c r="F181" s="204"/>
      <c r="G181" s="1539"/>
      <c r="H181" s="157"/>
      <c r="I181" s="844"/>
      <c r="J181" s="125"/>
      <c r="K181" s="1223"/>
      <c r="L181" s="157"/>
      <c r="M181" s="1029"/>
    </row>
    <row r="182" spans="1:13" s="845" customFormat="1" ht="15.75" hidden="1">
      <c r="A182" s="157" t="str">
        <f>IF(J182&gt;0,COUNT($J$4:J182)+MAX('MI Fittings'!A:A,'CS Press Fittings'!A:A,'Steel Nipples'!A:A,'Steel Cut Lengths'!A:A,'Pipe Hangers'!A:A,'Brass Nipples '!A:A,'Brass Fittings '!A:A),"")</f>
        <v/>
      </c>
      <c r="B182" s="157"/>
      <c r="C182" s="204"/>
      <c r="D182" s="157"/>
      <c r="E182" s="1070"/>
      <c r="F182" s="204"/>
      <c r="G182" s="1539"/>
      <c r="H182" s="157"/>
      <c r="I182" s="844"/>
      <c r="J182" s="125"/>
      <c r="K182" s="1223"/>
      <c r="L182" s="157"/>
      <c r="M182" s="1029"/>
    </row>
    <row r="183" spans="1:13" s="845" customFormat="1" ht="15.75" hidden="1">
      <c r="A183" s="157" t="str">
        <f>IF(J183&gt;0,COUNT($J$4:J183)+MAX('MI Fittings'!A:A,'CS Press Fittings'!A:A,'Steel Nipples'!A:A,'Steel Cut Lengths'!A:A,'Pipe Hangers'!A:A,'Brass Nipples '!A:A,'Brass Fittings '!A:A),"")</f>
        <v/>
      </c>
      <c r="B183" s="157"/>
      <c r="C183" s="204"/>
      <c r="D183" s="157"/>
      <c r="E183" s="1070"/>
      <c r="F183" s="204"/>
      <c r="G183" s="1539"/>
      <c r="H183" s="157"/>
      <c r="I183" s="844"/>
      <c r="J183" s="125"/>
      <c r="K183" s="1223"/>
      <c r="L183" s="157"/>
      <c r="M183" s="1029"/>
    </row>
    <row r="184" spans="1:13" s="845" customFormat="1" ht="15.75" hidden="1">
      <c r="A184" s="157" t="str">
        <f>IF(J184&gt;0,COUNT($J$4:J184)+MAX('MI Fittings'!A:A,'CS Press Fittings'!A:A,'Steel Nipples'!A:A,'Steel Cut Lengths'!A:A,'Pipe Hangers'!A:A,'Brass Nipples '!A:A,'Brass Fittings '!A:A),"")</f>
        <v/>
      </c>
      <c r="B184" s="157"/>
      <c r="C184" s="204"/>
      <c r="D184" s="157"/>
      <c r="E184" s="1070"/>
      <c r="F184" s="204"/>
      <c r="G184" s="1539"/>
      <c r="H184" s="157"/>
      <c r="I184" s="844"/>
      <c r="J184" s="125"/>
      <c r="K184" s="1223"/>
      <c r="L184" s="157"/>
      <c r="M184" s="1029"/>
    </row>
    <row r="185" spans="1:13" s="845" customFormat="1" ht="15.75" hidden="1">
      <c r="A185" s="157" t="str">
        <f>IF(J185&gt;0,COUNT($J$4:J185)+MAX('MI Fittings'!A:A,'CS Press Fittings'!A:A,'Steel Nipples'!A:A,'Steel Cut Lengths'!A:A,'Pipe Hangers'!A:A,'Brass Nipples '!A:A,'Brass Fittings '!A:A),"")</f>
        <v/>
      </c>
      <c r="B185" s="157"/>
      <c r="C185" s="204"/>
      <c r="D185" s="157"/>
      <c r="E185" s="1070"/>
      <c r="F185" s="204"/>
      <c r="G185" s="1539"/>
      <c r="H185" s="157"/>
      <c r="I185" s="844"/>
      <c r="J185" s="125"/>
      <c r="K185" s="1223"/>
      <c r="L185" s="157"/>
      <c r="M185" s="1029"/>
    </row>
    <row r="186" spans="1:13" s="845" customFormat="1" ht="15.75" hidden="1">
      <c r="A186" s="157" t="str">
        <f>IF(J186&gt;0,COUNT($J$4:J186)+MAX('MI Fittings'!A:A,'CS Press Fittings'!A:A,'Steel Nipples'!A:A,'Steel Cut Lengths'!A:A,'Pipe Hangers'!A:A,'Brass Nipples '!A:A,'Brass Fittings '!A:A),"")</f>
        <v/>
      </c>
      <c r="B186" s="157"/>
      <c r="C186" s="204"/>
      <c r="D186" s="157"/>
      <c r="E186" s="1070"/>
      <c r="F186" s="204"/>
      <c r="G186" s="1539"/>
      <c r="H186" s="157"/>
      <c r="I186" s="844"/>
      <c r="J186" s="125"/>
      <c r="K186" s="1223"/>
      <c r="L186" s="157"/>
      <c r="M186" s="1029"/>
    </row>
    <row r="187" spans="1:13" s="845" customFormat="1" ht="15.75" hidden="1">
      <c r="A187" s="157" t="str">
        <f>IF(J187&gt;0,COUNT($J$4:J187)+MAX('MI Fittings'!A:A,'CS Press Fittings'!A:A,'Steel Nipples'!A:A,'Steel Cut Lengths'!A:A,'Pipe Hangers'!A:A,'Brass Nipples '!A:A,'Brass Fittings '!A:A),"")</f>
        <v/>
      </c>
      <c r="B187" s="157"/>
      <c r="C187" s="204"/>
      <c r="D187" s="157"/>
      <c r="E187" s="1070"/>
      <c r="F187" s="204"/>
      <c r="G187" s="1539"/>
      <c r="H187" s="157"/>
      <c r="I187" s="844"/>
      <c r="J187" s="125"/>
      <c r="K187" s="1223"/>
      <c r="L187" s="157"/>
      <c r="M187" s="1029"/>
    </row>
    <row r="188" spans="1:13" s="845" customFormat="1" ht="15.75" hidden="1">
      <c r="A188" s="157" t="str">
        <f>IF(J188&gt;0,COUNT($J$4:J188)+MAX('MI Fittings'!A:A,'CS Press Fittings'!A:A,'Steel Nipples'!A:A,'Steel Cut Lengths'!A:A,'Pipe Hangers'!A:A,'Brass Nipples '!A:A,'Brass Fittings '!A:A),"")</f>
        <v/>
      </c>
      <c r="B188" s="157"/>
      <c r="C188" s="204"/>
      <c r="D188" s="157"/>
      <c r="E188" s="1070"/>
      <c r="F188" s="204"/>
      <c r="G188" s="1539"/>
      <c r="H188" s="157"/>
      <c r="I188" s="844"/>
      <c r="J188" s="125"/>
      <c r="K188" s="1223"/>
      <c r="L188" s="157"/>
      <c r="M188" s="1029"/>
    </row>
    <row r="189" spans="1:13" s="845" customFormat="1" ht="15.75" hidden="1">
      <c r="A189" s="157" t="str">
        <f>IF(J189&gt;0,COUNT($J$4:J189)+MAX('MI Fittings'!A:A,'CS Press Fittings'!A:A,'Steel Nipples'!A:A,'Steel Cut Lengths'!A:A,'Pipe Hangers'!A:A,'Brass Nipples '!A:A,'Brass Fittings '!A:A),"")</f>
        <v/>
      </c>
      <c r="B189" s="157"/>
      <c r="C189" s="204"/>
      <c r="D189" s="157"/>
      <c r="E189" s="1070"/>
      <c r="F189" s="204"/>
      <c r="G189" s="1539"/>
      <c r="H189" s="157"/>
      <c r="I189" s="844"/>
      <c r="J189" s="125"/>
      <c r="K189" s="1223"/>
      <c r="L189" s="157"/>
      <c r="M189" s="1029"/>
    </row>
    <row r="190" spans="1:13" s="845" customFormat="1" ht="15.75" hidden="1">
      <c r="A190" s="157" t="str">
        <f>IF(J190&gt;0,COUNT($J$4:J190)+MAX('MI Fittings'!A:A,'CS Press Fittings'!A:A,'Steel Nipples'!A:A,'Steel Cut Lengths'!A:A,'Pipe Hangers'!A:A,'Brass Nipples '!A:A,'Brass Fittings '!A:A),"")</f>
        <v/>
      </c>
      <c r="B190" s="157"/>
      <c r="C190" s="204"/>
      <c r="D190" s="157"/>
      <c r="E190" s="1070"/>
      <c r="F190" s="204"/>
      <c r="G190" s="1539"/>
      <c r="H190" s="157"/>
      <c r="I190" s="844"/>
      <c r="J190" s="125"/>
      <c r="K190" s="1223"/>
      <c r="L190" s="157"/>
      <c r="M190" s="1029"/>
    </row>
    <row r="191" spans="1:13" s="845" customFormat="1" ht="15.75" hidden="1">
      <c r="A191" s="157" t="str">
        <f>IF(J191&gt;0,COUNT($J$4:J191)+MAX('MI Fittings'!A:A,'CS Press Fittings'!A:A,'Steel Nipples'!A:A,'Steel Cut Lengths'!A:A,'Pipe Hangers'!A:A,'Brass Nipples '!A:A,'Brass Fittings '!A:A),"")</f>
        <v/>
      </c>
      <c r="B191" s="157"/>
      <c r="C191" s="204"/>
      <c r="D191" s="157"/>
      <c r="E191" s="1070"/>
      <c r="F191" s="204"/>
      <c r="G191" s="1539"/>
      <c r="H191" s="157"/>
      <c r="I191" s="844"/>
      <c r="J191" s="125"/>
      <c r="K191" s="1223"/>
      <c r="L191" s="157"/>
      <c r="M191" s="1029"/>
    </row>
    <row r="192" spans="1:13" s="845" customFormat="1" ht="15.75" hidden="1">
      <c r="A192" s="157" t="str">
        <f>IF(J192&gt;0,COUNT($J$4:J192)+MAX('MI Fittings'!A:A,'CS Press Fittings'!A:A,'Steel Nipples'!A:A,'Steel Cut Lengths'!A:A,'Pipe Hangers'!A:A,'Brass Nipples '!A:A,'Brass Fittings '!A:A),"")</f>
        <v/>
      </c>
      <c r="B192" s="157"/>
      <c r="C192" s="204"/>
      <c r="D192" s="157"/>
      <c r="E192" s="1070"/>
      <c r="F192" s="204"/>
      <c r="G192" s="1539"/>
      <c r="H192" s="157"/>
      <c r="I192" s="844"/>
      <c r="J192" s="125"/>
      <c r="K192" s="1223"/>
      <c r="L192" s="157"/>
      <c r="M192" s="1029"/>
    </row>
    <row r="193" spans="1:13" s="845" customFormat="1" ht="15.75" hidden="1">
      <c r="A193" s="157" t="str">
        <f>IF(J193&gt;0,COUNT($J$4:J193)+MAX('MI Fittings'!A:A,'CS Press Fittings'!A:A,'Steel Nipples'!A:A,'Steel Cut Lengths'!A:A,'Pipe Hangers'!A:A,'Brass Nipples '!A:A,'Brass Fittings '!A:A),"")</f>
        <v/>
      </c>
      <c r="B193" s="157"/>
      <c r="C193" s="204"/>
      <c r="D193" s="157"/>
      <c r="E193" s="1070"/>
      <c r="F193" s="204"/>
      <c r="G193" s="1539"/>
      <c r="H193" s="157"/>
      <c r="I193" s="844"/>
      <c r="J193" s="125"/>
      <c r="K193" s="1223"/>
      <c r="L193" s="157"/>
      <c r="M193" s="1029"/>
    </row>
    <row r="194" spans="1:13" s="845" customFormat="1" ht="15.75" hidden="1">
      <c r="A194" s="157" t="str">
        <f>IF(J194&gt;0,COUNT($J$4:J194)+MAX('MI Fittings'!A:A,'CS Press Fittings'!A:A,'Steel Nipples'!A:A,'Steel Cut Lengths'!A:A,'Pipe Hangers'!A:A,'Brass Nipples '!A:A,'Brass Fittings '!A:A),"")</f>
        <v/>
      </c>
      <c r="B194" s="157"/>
      <c r="C194" s="204"/>
      <c r="D194" s="157"/>
      <c r="E194" s="1070"/>
      <c r="F194" s="204"/>
      <c r="G194" s="1539"/>
      <c r="H194" s="157"/>
      <c r="I194" s="844"/>
      <c r="J194" s="125"/>
      <c r="K194" s="1223"/>
      <c r="L194" s="157"/>
      <c r="M194" s="1029"/>
    </row>
    <row r="195" spans="1:13" s="845" customFormat="1" ht="15.75" hidden="1">
      <c r="A195" s="157" t="str">
        <f>IF(J195&gt;0,COUNT($J$4:J195)+MAX('MI Fittings'!A:A,'CS Press Fittings'!A:A,'Steel Nipples'!A:A,'Steel Cut Lengths'!A:A,'Pipe Hangers'!A:A,'Brass Nipples '!A:A,'Brass Fittings '!A:A),"")</f>
        <v/>
      </c>
      <c r="B195" s="157"/>
      <c r="C195" s="204"/>
      <c r="D195" s="157"/>
      <c r="E195" s="1070"/>
      <c r="F195" s="204"/>
      <c r="G195" s="1539"/>
      <c r="H195" s="157"/>
      <c r="I195" s="844"/>
      <c r="J195" s="125"/>
      <c r="K195" s="1223"/>
      <c r="L195" s="157"/>
      <c r="M195" s="1029"/>
    </row>
    <row r="196" spans="1:13" s="845" customFormat="1" ht="15.75" hidden="1">
      <c r="A196" s="157" t="str">
        <f>IF(J196&gt;0,COUNT($J$4:J196)+MAX('MI Fittings'!A:A,'CS Press Fittings'!A:A,'Steel Nipples'!A:A,'Steel Cut Lengths'!A:A,'Pipe Hangers'!A:A,'Brass Nipples '!A:A,'Brass Fittings '!A:A),"")</f>
        <v/>
      </c>
      <c r="B196" s="157"/>
      <c r="C196" s="204"/>
      <c r="D196" s="157"/>
      <c r="E196" s="1070"/>
      <c r="F196" s="204"/>
      <c r="G196" s="1539"/>
      <c r="H196" s="157"/>
      <c r="I196" s="844"/>
      <c r="J196" s="125"/>
      <c r="K196" s="1223"/>
      <c r="L196" s="157"/>
      <c r="M196" s="1029"/>
    </row>
    <row r="197" spans="1:13" s="845" customFormat="1" ht="15.75" hidden="1">
      <c r="A197" s="157" t="str">
        <f>IF(J197&gt;0,COUNT($J$4:J197)+MAX('MI Fittings'!A:A,'CS Press Fittings'!A:A,'Steel Nipples'!A:A,'Steel Cut Lengths'!A:A,'Pipe Hangers'!A:A,'Brass Nipples '!A:A,'Brass Fittings '!A:A),"")</f>
        <v/>
      </c>
      <c r="B197" s="157"/>
      <c r="C197" s="204"/>
      <c r="D197" s="157"/>
      <c r="E197" s="1070"/>
      <c r="F197" s="204"/>
      <c r="G197" s="1539"/>
      <c r="H197" s="157"/>
      <c r="I197" s="844"/>
      <c r="J197" s="125"/>
      <c r="K197" s="1223"/>
      <c r="L197" s="157"/>
      <c r="M197" s="1029"/>
    </row>
    <row r="198" spans="1:13" s="845" customFormat="1" ht="15.75" hidden="1">
      <c r="A198" s="157" t="str">
        <f>IF(J198&gt;0,COUNT($J$4:J198)+MAX('MI Fittings'!A:A,'CS Press Fittings'!A:A,'Steel Nipples'!A:A,'Steel Cut Lengths'!A:A,'Pipe Hangers'!A:A,'Brass Nipples '!A:A,'Brass Fittings '!A:A),"")</f>
        <v/>
      </c>
      <c r="B198" s="157"/>
      <c r="C198" s="204"/>
      <c r="D198" s="157"/>
      <c r="E198" s="1070"/>
      <c r="F198" s="204"/>
      <c r="G198" s="1539"/>
      <c r="H198" s="157"/>
      <c r="I198" s="844"/>
      <c r="J198" s="125"/>
      <c r="K198" s="1223"/>
      <c r="L198" s="157"/>
      <c r="M198" s="1029"/>
    </row>
    <row r="199" spans="1:13" s="845" customFormat="1" ht="15.75" hidden="1">
      <c r="A199" s="157" t="str">
        <f>IF(J199&gt;0,COUNT($J$4:J199)+MAX('MI Fittings'!A:A,'CS Press Fittings'!A:A,'Steel Nipples'!A:A,'Steel Cut Lengths'!A:A,'Pipe Hangers'!A:A,'Brass Nipples '!A:A,'Brass Fittings '!A:A),"")</f>
        <v/>
      </c>
      <c r="B199" s="157"/>
      <c r="C199" s="204"/>
      <c r="D199" s="157"/>
      <c r="E199" s="1070"/>
      <c r="F199" s="204"/>
      <c r="G199" s="1539"/>
      <c r="H199" s="157"/>
      <c r="I199" s="844"/>
      <c r="J199" s="125"/>
      <c r="K199" s="1223"/>
      <c r="L199" s="157"/>
      <c r="M199" s="1029"/>
    </row>
    <row r="200" spans="1:13" s="845" customFormat="1" ht="15.75" hidden="1">
      <c r="A200" s="157" t="str">
        <f>IF(J200&gt;0,COUNT($J$4:J200)+MAX('MI Fittings'!A:A,'CS Press Fittings'!A:A,'Steel Nipples'!A:A,'Steel Cut Lengths'!A:A,'Pipe Hangers'!A:A,'Brass Nipples '!A:A,'Brass Fittings '!A:A),"")</f>
        <v/>
      </c>
      <c r="B200" s="157"/>
      <c r="C200" s="204"/>
      <c r="D200" s="157"/>
      <c r="E200" s="1070"/>
      <c r="F200" s="204"/>
      <c r="G200" s="1539"/>
      <c r="H200" s="157"/>
      <c r="I200" s="844"/>
      <c r="J200" s="125"/>
      <c r="K200" s="1223"/>
      <c r="L200" s="157"/>
      <c r="M200" s="1029"/>
    </row>
    <row r="201" spans="1:13" s="845" customFormat="1" ht="15.75" hidden="1">
      <c r="A201" s="157" t="str">
        <f>IF(J201&gt;0,COUNT($J$4:J201)+MAX('MI Fittings'!A:A,'CS Press Fittings'!A:A,'Steel Nipples'!A:A,'Steel Cut Lengths'!A:A,'Pipe Hangers'!A:A,'Brass Nipples '!A:A,'Brass Fittings '!A:A),"")</f>
        <v/>
      </c>
      <c r="B201" s="157"/>
      <c r="C201" s="204"/>
      <c r="D201" s="157"/>
      <c r="E201" s="1070"/>
      <c r="F201" s="204"/>
      <c r="G201" s="1539"/>
      <c r="H201" s="157"/>
      <c r="I201" s="844"/>
      <c r="J201" s="125"/>
      <c r="K201" s="1223"/>
      <c r="L201" s="157"/>
      <c r="M201" s="1029"/>
    </row>
    <row r="202" spans="1:13" s="845" customFormat="1" ht="15.75" hidden="1">
      <c r="A202" s="157" t="str">
        <f>IF(J202&gt;0,COUNT($J$4:J202)+MAX('MI Fittings'!A:A,'CS Press Fittings'!A:A,'Steel Nipples'!A:A,'Steel Cut Lengths'!A:A,'Pipe Hangers'!A:A,'Brass Nipples '!A:A,'Brass Fittings '!A:A),"")</f>
        <v/>
      </c>
      <c r="B202" s="157"/>
      <c r="C202" s="204"/>
      <c r="D202" s="157"/>
      <c r="E202" s="1070"/>
      <c r="F202" s="204"/>
      <c r="G202" s="1539"/>
      <c r="H202" s="157"/>
      <c r="I202" s="844"/>
      <c r="J202" s="125"/>
      <c r="K202" s="1223"/>
      <c r="L202" s="157"/>
      <c r="M202" s="1029"/>
    </row>
    <row r="203" spans="1:13" s="845" customFormat="1" ht="15.75" hidden="1">
      <c r="A203" s="157" t="str">
        <f>IF(J203&gt;0,COUNT($J$4:J203)+MAX('MI Fittings'!A:A,'CS Press Fittings'!A:A,'Steel Nipples'!A:A,'Steel Cut Lengths'!A:A,'Pipe Hangers'!A:A,'Brass Nipples '!A:A,'Brass Fittings '!A:A),"")</f>
        <v/>
      </c>
      <c r="B203" s="157"/>
      <c r="C203" s="204"/>
      <c r="D203" s="157"/>
      <c r="E203" s="1070"/>
      <c r="F203" s="204"/>
      <c r="G203" s="1539"/>
      <c r="H203" s="157"/>
      <c r="I203" s="844"/>
      <c r="J203" s="125"/>
      <c r="K203" s="1223"/>
      <c r="L203" s="157"/>
      <c r="M203" s="1029"/>
    </row>
    <row r="204" spans="1:13" s="845" customFormat="1" ht="15.75" hidden="1">
      <c r="A204" s="157" t="str">
        <f>IF(J204&gt;0,COUNT($J$4:J204)+MAX('MI Fittings'!A:A,'CS Press Fittings'!A:A,'Steel Nipples'!A:A,'Steel Cut Lengths'!A:A,'Pipe Hangers'!A:A,'Brass Nipples '!A:A,'Brass Fittings '!A:A),"")</f>
        <v/>
      </c>
      <c r="B204" s="157"/>
      <c r="C204" s="204"/>
      <c r="D204" s="157"/>
      <c r="E204" s="1070"/>
      <c r="F204" s="204"/>
      <c r="G204" s="1539"/>
      <c r="H204" s="157"/>
      <c r="I204" s="844"/>
      <c r="J204" s="125"/>
      <c r="K204" s="1223"/>
      <c r="L204" s="157"/>
      <c r="M204" s="1029"/>
    </row>
    <row r="205" spans="1:13" s="845" customFormat="1" ht="15.75" hidden="1">
      <c r="A205" s="157" t="str">
        <f>IF(J205&gt;0,COUNT($J$4:J205)+MAX('MI Fittings'!A:A,'CS Press Fittings'!A:A,'Steel Nipples'!A:A,'Steel Cut Lengths'!A:A,'Pipe Hangers'!A:A,'Brass Nipples '!A:A,'Brass Fittings '!A:A),"")</f>
        <v/>
      </c>
      <c r="B205" s="157"/>
      <c r="C205" s="204"/>
      <c r="D205" s="157"/>
      <c r="E205" s="1070"/>
      <c r="F205" s="204"/>
      <c r="G205" s="1539"/>
      <c r="H205" s="157"/>
      <c r="I205" s="844"/>
      <c r="J205" s="125"/>
      <c r="K205" s="1223"/>
      <c r="L205" s="157"/>
      <c r="M205" s="1029"/>
    </row>
    <row r="206" spans="1:13" s="845" customFormat="1" ht="15.75" hidden="1">
      <c r="A206" s="157" t="str">
        <f>IF(J206&gt;0,COUNT($J$4:J206)+MAX('MI Fittings'!A:A,'CS Press Fittings'!A:A,'Steel Nipples'!A:A,'Steel Cut Lengths'!A:A,'Pipe Hangers'!A:A,'Brass Nipples '!A:A,'Brass Fittings '!A:A),"")</f>
        <v/>
      </c>
      <c r="B206" s="157"/>
      <c r="C206" s="204"/>
      <c r="D206" s="157"/>
      <c r="E206" s="1070"/>
      <c r="F206" s="204"/>
      <c r="G206" s="1539"/>
      <c r="H206" s="157"/>
      <c r="I206" s="844"/>
      <c r="J206" s="125"/>
      <c r="K206" s="1223"/>
      <c r="L206" s="157"/>
      <c r="M206" s="1029"/>
    </row>
    <row r="207" spans="1:13" s="845" customFormat="1" ht="15.75" hidden="1">
      <c r="A207" s="157" t="str">
        <f>IF(J207&gt;0,COUNT($J$4:J207)+MAX('MI Fittings'!A:A,'CS Press Fittings'!A:A,'Steel Nipples'!A:A,'Steel Cut Lengths'!A:A,'Pipe Hangers'!A:A,'Brass Nipples '!A:A,'Brass Fittings '!A:A),"")</f>
        <v/>
      </c>
      <c r="B207" s="157"/>
      <c r="C207" s="204"/>
      <c r="D207" s="157"/>
      <c r="E207" s="1070"/>
      <c r="F207" s="204"/>
      <c r="G207" s="1539"/>
      <c r="H207" s="157"/>
      <c r="I207" s="844"/>
      <c r="J207" s="125"/>
      <c r="K207" s="1223"/>
      <c r="L207" s="157"/>
      <c r="M207" s="1029"/>
    </row>
    <row r="208" spans="1:13" s="845" customFormat="1" ht="15.75" hidden="1">
      <c r="A208" s="157" t="str">
        <f>IF(J208&gt;0,COUNT($J$4:J208)+MAX('MI Fittings'!A:A,'CS Press Fittings'!A:A,'Steel Nipples'!A:A,'Steel Cut Lengths'!A:A,'Pipe Hangers'!A:A,'Brass Nipples '!A:A,'Brass Fittings '!A:A),"")</f>
        <v/>
      </c>
      <c r="B208" s="157"/>
      <c r="C208" s="204"/>
      <c r="D208" s="157"/>
      <c r="E208" s="1070"/>
      <c r="F208" s="204"/>
      <c r="G208" s="1539"/>
      <c r="H208" s="157"/>
      <c r="I208" s="844"/>
      <c r="J208" s="125"/>
      <c r="K208" s="1223"/>
      <c r="L208" s="157"/>
      <c r="M208" s="1029"/>
    </row>
    <row r="209" spans="1:13" s="845" customFormat="1" ht="15.75" hidden="1">
      <c r="A209" s="157" t="str">
        <f>IF(J209&gt;0,COUNT($J$4:J209)+MAX('MI Fittings'!A:A,'CS Press Fittings'!A:A,'Steel Nipples'!A:A,'Steel Cut Lengths'!A:A,'Pipe Hangers'!A:A,'Brass Nipples '!A:A,'Brass Fittings '!A:A),"")</f>
        <v/>
      </c>
      <c r="B209" s="157"/>
      <c r="C209" s="204"/>
      <c r="D209" s="157"/>
      <c r="E209" s="1070"/>
      <c r="F209" s="204"/>
      <c r="G209" s="1539"/>
      <c r="H209" s="157"/>
      <c r="I209" s="844"/>
      <c r="J209" s="125"/>
      <c r="K209" s="1223"/>
      <c r="L209" s="157"/>
      <c r="M209" s="1029"/>
    </row>
    <row r="210" spans="1:13" s="845" customFormat="1" ht="15.75" hidden="1">
      <c r="A210" s="157" t="str">
        <f>IF(J210&gt;0,COUNT($J$4:J210)+MAX('MI Fittings'!A:A,'CS Press Fittings'!A:A,'Steel Nipples'!A:A,'Steel Cut Lengths'!A:A,'Pipe Hangers'!A:A,'Brass Nipples '!A:A,'Brass Fittings '!A:A),"")</f>
        <v/>
      </c>
      <c r="B210" s="157"/>
      <c r="C210" s="204"/>
      <c r="D210" s="157"/>
      <c r="E210" s="1070"/>
      <c r="F210" s="204"/>
      <c r="G210" s="1539"/>
      <c r="H210" s="157"/>
      <c r="I210" s="844"/>
      <c r="J210" s="125"/>
      <c r="K210" s="1223"/>
      <c r="L210" s="157"/>
      <c r="M210" s="1029"/>
    </row>
    <row r="211" spans="1:13" s="845" customFormat="1" ht="15.75" hidden="1">
      <c r="A211" s="157" t="str">
        <f>IF(J211&gt;0,COUNT($J$4:J211)+MAX('MI Fittings'!A:A,'CS Press Fittings'!A:A,'Steel Nipples'!A:A,'Steel Cut Lengths'!A:A,'Pipe Hangers'!A:A,'Brass Nipples '!A:A,'Brass Fittings '!A:A),"")</f>
        <v/>
      </c>
      <c r="B211" s="157"/>
      <c r="C211" s="204"/>
      <c r="D211" s="157"/>
      <c r="E211" s="1070"/>
      <c r="F211" s="204"/>
      <c r="G211" s="1539"/>
      <c r="H211" s="157"/>
      <c r="I211" s="844"/>
      <c r="J211" s="125"/>
      <c r="K211" s="1223"/>
      <c r="L211" s="157"/>
      <c r="M211" s="1029"/>
    </row>
    <row r="212" spans="1:13" s="845" customFormat="1" ht="15.75" hidden="1">
      <c r="A212" s="157" t="str">
        <f>IF(J212&gt;0,COUNT($J$4:J212)+MAX('MI Fittings'!A:A,'CS Press Fittings'!A:A,'Steel Nipples'!A:A,'Steel Cut Lengths'!A:A,'Pipe Hangers'!A:A,'Brass Nipples '!A:A,'Brass Fittings '!A:A),"")</f>
        <v/>
      </c>
      <c r="B212" s="157"/>
      <c r="C212" s="204"/>
      <c r="D212" s="157"/>
      <c r="E212" s="1070"/>
      <c r="F212" s="204"/>
      <c r="G212" s="1539"/>
      <c r="H212" s="157"/>
      <c r="I212" s="844"/>
      <c r="J212" s="125"/>
      <c r="K212" s="1223"/>
      <c r="L212" s="157"/>
      <c r="M212" s="1029"/>
    </row>
    <row r="213" spans="1:13" s="845" customFormat="1" ht="15.75" hidden="1">
      <c r="A213" s="157" t="str">
        <f>IF(J213&gt;0,COUNT($J$4:J213)+MAX('MI Fittings'!A:A,'CS Press Fittings'!A:A,'Steel Nipples'!A:A,'Steel Cut Lengths'!A:A,'Pipe Hangers'!A:A,'Brass Nipples '!A:A,'Brass Fittings '!A:A),"")</f>
        <v/>
      </c>
      <c r="B213" s="157"/>
      <c r="C213" s="204"/>
      <c r="D213" s="157"/>
      <c r="E213" s="1070"/>
      <c r="F213" s="204"/>
      <c r="G213" s="1539"/>
      <c r="H213" s="157"/>
      <c r="I213" s="844"/>
      <c r="J213" s="125"/>
      <c r="K213" s="1223"/>
      <c r="L213" s="157"/>
      <c r="M213" s="1029"/>
    </row>
    <row r="214" spans="1:13" s="845" customFormat="1" ht="15.75" hidden="1">
      <c r="A214" s="157" t="str">
        <f>IF(J214&gt;0,COUNT($J$4:J214)+MAX('MI Fittings'!A:A,'CS Press Fittings'!A:A,'Steel Nipples'!A:A,'Steel Cut Lengths'!A:A,'Pipe Hangers'!A:A,'Brass Nipples '!A:A,'Brass Fittings '!A:A),"")</f>
        <v/>
      </c>
      <c r="B214" s="157"/>
      <c r="C214" s="204"/>
      <c r="D214" s="157"/>
      <c r="E214" s="1070"/>
      <c r="F214" s="204"/>
      <c r="G214" s="1539"/>
      <c r="H214" s="157"/>
      <c r="I214" s="844"/>
      <c r="J214" s="125"/>
      <c r="K214" s="1223"/>
      <c r="L214" s="157"/>
      <c r="M214" s="1029"/>
    </row>
    <row r="215" spans="1:13" s="845" customFormat="1" ht="15.75" hidden="1">
      <c r="A215" s="157" t="str">
        <f>IF(J215&gt;0,COUNT($J$4:J215)+MAX('MI Fittings'!A:A,'CS Press Fittings'!A:A,'Steel Nipples'!A:A,'Steel Cut Lengths'!A:A,'Pipe Hangers'!A:A,'Brass Nipples '!A:A,'Brass Fittings '!A:A),"")</f>
        <v/>
      </c>
      <c r="B215" s="157"/>
      <c r="C215" s="204"/>
      <c r="D215" s="157"/>
      <c r="E215" s="1070"/>
      <c r="F215" s="204"/>
      <c r="G215" s="1539"/>
      <c r="H215" s="157"/>
      <c r="I215" s="844"/>
      <c r="J215" s="125"/>
      <c r="K215" s="1223"/>
      <c r="L215" s="157"/>
      <c r="M215" s="1029"/>
    </row>
    <row r="216" spans="1:13" s="845" customFormat="1" ht="15.75" hidden="1">
      <c r="A216" s="157" t="str">
        <f>IF(J216&gt;0,COUNT($J$4:J216)+MAX('MI Fittings'!A:A,'CS Press Fittings'!A:A,'Steel Nipples'!A:A,'Steel Cut Lengths'!A:A,'Pipe Hangers'!A:A,'Brass Nipples '!A:A,'Brass Fittings '!A:A),"")</f>
        <v/>
      </c>
      <c r="B216" s="157"/>
      <c r="C216" s="204"/>
      <c r="D216" s="157"/>
      <c r="E216" s="1070"/>
      <c r="F216" s="204"/>
      <c r="G216" s="1539"/>
      <c r="H216" s="157"/>
      <c r="I216" s="844"/>
      <c r="J216" s="125"/>
      <c r="K216" s="1223"/>
      <c r="L216" s="157"/>
      <c r="M216" s="1029"/>
    </row>
    <row r="217" spans="1:13" s="845" customFormat="1" ht="15.75" hidden="1">
      <c r="A217" s="157" t="str">
        <f>IF(J217&gt;0,COUNT($J$4:J217)+MAX('MI Fittings'!A:A,'CS Press Fittings'!A:A,'Steel Nipples'!A:A,'Steel Cut Lengths'!A:A,'Pipe Hangers'!A:A,'Brass Nipples '!A:A,'Brass Fittings '!A:A),"")</f>
        <v/>
      </c>
      <c r="B217" s="157"/>
      <c r="C217" s="204"/>
      <c r="D217" s="157"/>
      <c r="E217" s="1070"/>
      <c r="F217" s="204"/>
      <c r="G217" s="1539"/>
      <c r="H217" s="157"/>
      <c r="I217" s="844"/>
      <c r="J217" s="125"/>
      <c r="K217" s="1223"/>
      <c r="L217" s="157"/>
      <c r="M217" s="1029"/>
    </row>
    <row r="218" spans="1:13" s="845" customFormat="1" ht="15.75" hidden="1">
      <c r="A218" s="157" t="str">
        <f>IF(J218&gt;0,COUNT($J$4:J218)+MAX('MI Fittings'!A:A,'CS Press Fittings'!A:A,'Steel Nipples'!A:A,'Steel Cut Lengths'!A:A,'Pipe Hangers'!A:A,'Brass Nipples '!A:A,'Brass Fittings '!A:A),"")</f>
        <v/>
      </c>
      <c r="B218" s="157"/>
      <c r="C218" s="204"/>
      <c r="D218" s="157"/>
      <c r="E218" s="1070"/>
      <c r="F218" s="204"/>
      <c r="G218" s="1539"/>
      <c r="H218" s="157"/>
      <c r="I218" s="844"/>
      <c r="J218" s="125"/>
      <c r="K218" s="1223"/>
      <c r="L218" s="157"/>
      <c r="M218" s="1029"/>
    </row>
    <row r="219" spans="1:13" s="845" customFormat="1" ht="15.75" hidden="1">
      <c r="A219" s="157" t="str">
        <f>IF(J219&gt;0,COUNT($J$4:J219)+MAX('MI Fittings'!A:A,'CS Press Fittings'!A:A,'Steel Nipples'!A:A,'Steel Cut Lengths'!A:A,'Pipe Hangers'!A:A,'Brass Nipples '!A:A,'Brass Fittings '!A:A),"")</f>
        <v/>
      </c>
      <c r="B219" s="157"/>
      <c r="C219" s="204"/>
      <c r="D219" s="157"/>
      <c r="E219" s="1070"/>
      <c r="F219" s="204"/>
      <c r="G219" s="1539"/>
      <c r="H219" s="157"/>
      <c r="I219" s="844"/>
      <c r="J219" s="125"/>
      <c r="K219" s="1223"/>
      <c r="L219" s="157"/>
      <c r="M219" s="1029"/>
    </row>
    <row r="220" spans="1:13" s="845" customFormat="1" ht="15.75" hidden="1">
      <c r="A220" s="157" t="str">
        <f>IF(J220&gt;0,COUNT($J$4:J220)+MAX('MI Fittings'!A:A,'CS Press Fittings'!A:A,'Steel Nipples'!A:A,'Steel Cut Lengths'!A:A,'Pipe Hangers'!A:A,'Brass Nipples '!A:A,'Brass Fittings '!A:A),"")</f>
        <v/>
      </c>
      <c r="B220" s="157"/>
      <c r="C220" s="204"/>
      <c r="D220" s="157"/>
      <c r="E220" s="1070"/>
      <c r="F220" s="204"/>
      <c r="G220" s="1539"/>
      <c r="H220" s="157"/>
      <c r="I220" s="844"/>
      <c r="J220" s="125"/>
      <c r="K220" s="1223"/>
      <c r="L220" s="157"/>
      <c r="M220" s="1029"/>
    </row>
    <row r="221" spans="1:13" s="845" customFormat="1" ht="15.75" hidden="1">
      <c r="A221" s="157" t="str">
        <f>IF(J221&gt;0,COUNT($J$4:J221)+MAX('MI Fittings'!A:A,'CS Press Fittings'!A:A,'Steel Nipples'!A:A,'Steel Cut Lengths'!A:A,'Pipe Hangers'!A:A,'Brass Nipples '!A:A,'Brass Fittings '!A:A),"")</f>
        <v/>
      </c>
      <c r="B221" s="157"/>
      <c r="C221" s="204"/>
      <c r="D221" s="157"/>
      <c r="E221" s="1070"/>
      <c r="F221" s="204"/>
      <c r="G221" s="1539"/>
      <c r="H221" s="157"/>
      <c r="I221" s="844"/>
      <c r="J221" s="125"/>
      <c r="K221" s="1223"/>
      <c r="L221" s="157"/>
      <c r="M221" s="1029"/>
    </row>
    <row r="222" spans="1:13" s="845" customFormat="1" ht="15.75" hidden="1">
      <c r="A222" s="157" t="str">
        <f>IF(J222&gt;0,COUNT($J$4:J222)+MAX('MI Fittings'!A:A,'CS Press Fittings'!A:A,'Steel Nipples'!A:A,'Steel Cut Lengths'!A:A,'Pipe Hangers'!A:A,'Brass Nipples '!A:A,'Brass Fittings '!A:A),"")</f>
        <v/>
      </c>
      <c r="B222" s="157"/>
      <c r="C222" s="204"/>
      <c r="D222" s="157"/>
      <c r="E222" s="1070"/>
      <c r="F222" s="204"/>
      <c r="G222" s="1539"/>
      <c r="H222" s="157"/>
      <c r="I222" s="844"/>
      <c r="J222" s="125"/>
      <c r="K222" s="1223"/>
      <c r="L222" s="157"/>
      <c r="M222" s="1029"/>
    </row>
    <row r="223" spans="1:13" s="845" customFormat="1" ht="15.75" hidden="1">
      <c r="A223" s="157" t="str">
        <f>IF(J223&gt;0,COUNT($J$4:J223)+MAX('MI Fittings'!A:A,'CS Press Fittings'!A:A,'Steel Nipples'!A:A,'Steel Cut Lengths'!A:A,'Pipe Hangers'!A:A,'Brass Nipples '!A:A,'Brass Fittings '!A:A),"")</f>
        <v/>
      </c>
      <c r="B223" s="157"/>
      <c r="C223" s="204"/>
      <c r="D223" s="157"/>
      <c r="E223" s="1070"/>
      <c r="F223" s="204"/>
      <c r="G223" s="1539"/>
      <c r="H223" s="157"/>
      <c r="I223" s="844"/>
      <c r="J223" s="125"/>
      <c r="K223" s="1223"/>
      <c r="L223" s="157"/>
      <c r="M223" s="1029"/>
    </row>
    <row r="224" spans="1:13" s="845" customFormat="1" ht="15.75" hidden="1">
      <c r="A224" s="157" t="str">
        <f>IF(J224&gt;0,COUNT($J$4:J224)+MAX('MI Fittings'!A:A,'CS Press Fittings'!A:A,'Steel Nipples'!A:A,'Steel Cut Lengths'!A:A,'Pipe Hangers'!A:A,'Brass Nipples '!A:A,'Brass Fittings '!A:A),"")</f>
        <v/>
      </c>
      <c r="B224" s="157"/>
      <c r="C224" s="204"/>
      <c r="D224" s="157"/>
      <c r="E224" s="1070"/>
      <c r="F224" s="204"/>
      <c r="G224" s="1539"/>
      <c r="H224" s="157"/>
      <c r="I224" s="844"/>
      <c r="J224" s="125"/>
      <c r="K224" s="1223"/>
      <c r="L224" s="157"/>
      <c r="M224" s="1029"/>
    </row>
    <row r="225" spans="1:13" s="845" customFormat="1" ht="15.75" hidden="1">
      <c r="A225" s="157" t="str">
        <f>IF(J225&gt;0,COUNT($J$4:J225)+MAX('MI Fittings'!A:A,'CS Press Fittings'!A:A,'Steel Nipples'!A:A,'Steel Cut Lengths'!A:A,'Pipe Hangers'!A:A,'Brass Nipples '!A:A,'Brass Fittings '!A:A),"")</f>
        <v/>
      </c>
      <c r="B225" s="157"/>
      <c r="C225" s="204"/>
      <c r="D225" s="157"/>
      <c r="E225" s="1070"/>
      <c r="F225" s="204"/>
      <c r="G225" s="1539"/>
      <c r="H225" s="157"/>
      <c r="I225" s="844"/>
      <c r="J225" s="125"/>
      <c r="K225" s="1223"/>
      <c r="L225" s="157"/>
      <c r="M225" s="1029"/>
    </row>
    <row r="226" spans="1:13" s="845" customFormat="1" ht="15.75" hidden="1">
      <c r="A226" s="157" t="str">
        <f>IF(J226&gt;0,COUNT($J$4:J226)+MAX('MI Fittings'!A:A,'CS Press Fittings'!A:A,'Steel Nipples'!A:A,'Steel Cut Lengths'!A:A,'Pipe Hangers'!A:A,'Brass Nipples '!A:A,'Brass Fittings '!A:A),"")</f>
        <v/>
      </c>
      <c r="B226" s="157"/>
      <c r="C226" s="204"/>
      <c r="D226" s="157"/>
      <c r="E226" s="1070"/>
      <c r="F226" s="204"/>
      <c r="G226" s="1539"/>
      <c r="H226" s="157"/>
      <c r="I226" s="844"/>
      <c r="J226" s="125"/>
      <c r="K226" s="1223"/>
      <c r="L226" s="157"/>
      <c r="M226" s="1029"/>
    </row>
    <row r="227" spans="1:13" s="845" customFormat="1" ht="15.75" hidden="1">
      <c r="A227" s="157" t="str">
        <f>IF(J227&gt;0,COUNT($J$4:J227)+MAX('MI Fittings'!A:A,'CS Press Fittings'!A:A,'Steel Nipples'!A:A,'Steel Cut Lengths'!A:A,'Pipe Hangers'!A:A,'Brass Nipples '!A:A,'Brass Fittings '!A:A),"")</f>
        <v/>
      </c>
      <c r="B227" s="157"/>
      <c r="C227" s="204"/>
      <c r="D227" s="157"/>
      <c r="E227" s="1070"/>
      <c r="F227" s="204"/>
      <c r="G227" s="1539"/>
      <c r="H227" s="157"/>
      <c r="I227" s="844"/>
      <c r="J227" s="125"/>
      <c r="K227" s="1223"/>
      <c r="L227" s="157"/>
      <c r="M227" s="1029"/>
    </row>
    <row r="228" spans="1:13" s="845" customFormat="1" ht="15.75" hidden="1">
      <c r="A228" s="157" t="str">
        <f>IF(J228&gt;0,COUNT($J$4:J228)+MAX('MI Fittings'!A:A,'CS Press Fittings'!A:A,'Steel Nipples'!A:A,'Steel Cut Lengths'!A:A,'Pipe Hangers'!A:A,'Brass Nipples '!A:A,'Brass Fittings '!A:A),"")</f>
        <v/>
      </c>
      <c r="B228" s="157"/>
      <c r="C228" s="204"/>
      <c r="D228" s="157"/>
      <c r="E228" s="1070"/>
      <c r="F228" s="204"/>
      <c r="G228" s="1539"/>
      <c r="H228" s="157"/>
      <c r="I228" s="844"/>
      <c r="J228" s="125"/>
      <c r="K228" s="1223"/>
      <c r="L228" s="157"/>
      <c r="M228" s="1029"/>
    </row>
    <row r="229" spans="1:13" s="845" customFormat="1" ht="15.75" hidden="1">
      <c r="A229" s="157" t="str">
        <f>IF(J229&gt;0,COUNT($J$4:J229)+MAX('MI Fittings'!A:A,'CS Press Fittings'!A:A,'Steel Nipples'!A:A,'Steel Cut Lengths'!A:A,'Pipe Hangers'!A:A,'Brass Nipples '!A:A,'Brass Fittings '!A:A),"")</f>
        <v/>
      </c>
      <c r="B229" s="157"/>
      <c r="C229" s="204"/>
      <c r="D229" s="157"/>
      <c r="E229" s="1070"/>
      <c r="F229" s="204"/>
      <c r="G229" s="1539"/>
      <c r="H229" s="157"/>
      <c r="I229" s="844"/>
      <c r="J229" s="125"/>
      <c r="K229" s="1223"/>
      <c r="L229" s="157"/>
      <c r="M229" s="1029"/>
    </row>
    <row r="230" spans="1:13" s="845" customFormat="1" ht="15.75" hidden="1">
      <c r="A230" s="157" t="str">
        <f>IF(J230&gt;0,COUNT($J$4:J230)+MAX('MI Fittings'!A:A,'CS Press Fittings'!A:A,'Steel Nipples'!A:A,'Steel Cut Lengths'!A:A,'Pipe Hangers'!A:A,'Brass Nipples '!A:A,'Brass Fittings '!A:A),"")</f>
        <v/>
      </c>
      <c r="B230" s="157"/>
      <c r="C230" s="204"/>
      <c r="D230" s="157"/>
      <c r="E230" s="1070"/>
      <c r="F230" s="204"/>
      <c r="G230" s="1539"/>
      <c r="H230" s="157"/>
      <c r="I230" s="844"/>
      <c r="J230" s="125"/>
      <c r="K230" s="1223"/>
      <c r="L230" s="157"/>
      <c r="M230" s="1029"/>
    </row>
    <row r="231" spans="1:13" s="845" customFormat="1" ht="15.75" hidden="1">
      <c r="A231" s="157" t="str">
        <f>IF(J231&gt;0,COUNT($J$4:J231)+MAX('MI Fittings'!A:A,'CS Press Fittings'!A:A,'Steel Nipples'!A:A,'Steel Cut Lengths'!A:A,'Pipe Hangers'!A:A,'Brass Nipples '!A:A,'Brass Fittings '!A:A),"")</f>
        <v/>
      </c>
      <c r="B231" s="157"/>
      <c r="C231" s="204"/>
      <c r="D231" s="157"/>
      <c r="E231" s="1070"/>
      <c r="F231" s="204"/>
      <c r="G231" s="1539"/>
      <c r="H231" s="157"/>
      <c r="I231" s="844"/>
      <c r="J231" s="125"/>
      <c r="K231" s="1223"/>
      <c r="L231" s="157"/>
      <c r="M231" s="1029"/>
    </row>
    <row r="232" spans="1:13" s="845" customFormat="1" ht="15.75" hidden="1">
      <c r="A232" s="157" t="str">
        <f>IF(J232&gt;0,COUNT($J$4:J232)+MAX('MI Fittings'!A:A,'CS Press Fittings'!A:A,'Steel Nipples'!A:A,'Steel Cut Lengths'!A:A,'Pipe Hangers'!A:A,'Brass Nipples '!A:A,'Brass Fittings '!A:A),"")</f>
        <v/>
      </c>
      <c r="B232" s="157"/>
      <c r="C232" s="204"/>
      <c r="D232" s="157"/>
      <c r="E232" s="1070"/>
      <c r="F232" s="204"/>
      <c r="G232" s="1539"/>
      <c r="H232" s="157"/>
      <c r="I232" s="844"/>
      <c r="J232" s="125"/>
      <c r="K232" s="1223"/>
      <c r="L232" s="157"/>
      <c r="M232" s="1029"/>
    </row>
    <row r="233" spans="1:13" s="845" customFormat="1" ht="15.75" hidden="1">
      <c r="A233" s="157" t="str">
        <f>IF(J233&gt;0,COUNT($J$4:J233)+MAX('MI Fittings'!A:A,'CS Press Fittings'!A:A,'Steel Nipples'!A:A,'Steel Cut Lengths'!A:A,'Pipe Hangers'!A:A,'Brass Nipples '!A:A,'Brass Fittings '!A:A),"")</f>
        <v/>
      </c>
      <c r="B233" s="157"/>
      <c r="C233" s="204"/>
      <c r="D233" s="157"/>
      <c r="E233" s="1070"/>
      <c r="F233" s="204"/>
      <c r="G233" s="1539"/>
      <c r="H233" s="157"/>
      <c r="I233" s="844"/>
      <c r="J233" s="125"/>
      <c r="K233" s="1223"/>
      <c r="L233" s="157"/>
      <c r="M233" s="1029"/>
    </row>
    <row r="234" spans="1:13" s="845" customFormat="1" ht="15.75" hidden="1">
      <c r="A234" s="157" t="str">
        <f>IF(J234&gt;0,COUNT($J$4:J234)+MAX('MI Fittings'!A:A,'CS Press Fittings'!A:A,'Steel Nipples'!A:A,'Steel Cut Lengths'!A:A,'Pipe Hangers'!A:A,'Brass Nipples '!A:A,'Brass Fittings '!A:A),"")</f>
        <v/>
      </c>
      <c r="B234" s="157"/>
      <c r="C234" s="204"/>
      <c r="D234" s="157"/>
      <c r="E234" s="1070"/>
      <c r="F234" s="204"/>
      <c r="G234" s="1539"/>
      <c r="H234" s="157"/>
      <c r="I234" s="844"/>
      <c r="J234" s="125"/>
      <c r="K234" s="1223"/>
      <c r="L234" s="157"/>
      <c r="M234" s="1029"/>
    </row>
    <row r="235" spans="1:13" s="845" customFormat="1" ht="15.75" hidden="1">
      <c r="A235" s="157" t="str">
        <f>IF(J235&gt;0,COUNT($J$4:J235)+MAX('MI Fittings'!A:A,'CS Press Fittings'!A:A,'Steel Nipples'!A:A,'Steel Cut Lengths'!A:A,'Pipe Hangers'!A:A,'Brass Nipples '!A:A,'Brass Fittings '!A:A),"")</f>
        <v/>
      </c>
      <c r="B235" s="157"/>
      <c r="C235" s="204"/>
      <c r="D235" s="157"/>
      <c r="E235" s="1070"/>
      <c r="F235" s="204"/>
      <c r="G235" s="1539"/>
      <c r="H235" s="157"/>
      <c r="I235" s="844"/>
      <c r="J235" s="125"/>
      <c r="K235" s="1223"/>
      <c r="L235" s="157"/>
      <c r="M235" s="1029"/>
    </row>
    <row r="236" spans="1:13" s="845" customFormat="1" ht="15.75" hidden="1">
      <c r="A236" s="157" t="str">
        <f>IF(J236&gt;0,COUNT($J$4:J236)+MAX('MI Fittings'!A:A,'CS Press Fittings'!A:A,'Steel Nipples'!A:A,'Steel Cut Lengths'!A:A,'Pipe Hangers'!A:A,'Brass Nipples '!A:A,'Brass Fittings '!A:A),"")</f>
        <v/>
      </c>
      <c r="B236" s="157"/>
      <c r="C236" s="204"/>
      <c r="D236" s="157"/>
      <c r="E236" s="1070"/>
      <c r="F236" s="204"/>
      <c r="G236" s="1539"/>
      <c r="H236" s="157"/>
      <c r="I236" s="844"/>
      <c r="J236" s="125"/>
      <c r="K236" s="1223"/>
      <c r="L236" s="157"/>
      <c r="M236" s="1029"/>
    </row>
    <row r="237" spans="1:13" s="845" customFormat="1" ht="15.75" hidden="1">
      <c r="A237" s="157" t="str">
        <f>IF(J237&gt;0,COUNT($J$4:J237)+MAX('MI Fittings'!A:A,'CS Press Fittings'!A:A,'Steel Nipples'!A:A,'Steel Cut Lengths'!A:A,'Pipe Hangers'!A:A,'Brass Nipples '!A:A,'Brass Fittings '!A:A),"")</f>
        <v/>
      </c>
      <c r="B237" s="157"/>
      <c r="C237" s="204"/>
      <c r="D237" s="157"/>
      <c r="E237" s="1070"/>
      <c r="F237" s="204"/>
      <c r="G237" s="1539"/>
      <c r="H237" s="157"/>
      <c r="I237" s="844"/>
      <c r="J237" s="125"/>
      <c r="K237" s="1223"/>
      <c r="L237" s="157"/>
      <c r="M237" s="1029"/>
    </row>
    <row r="238" spans="1:13" s="845" customFormat="1" ht="15.75" hidden="1">
      <c r="A238" s="157" t="str">
        <f>IF(J238&gt;0,COUNT($J$4:J238)+MAX('MI Fittings'!A:A,'CS Press Fittings'!A:A,'Steel Nipples'!A:A,'Steel Cut Lengths'!A:A,'Pipe Hangers'!A:A,'Brass Nipples '!A:A,'Brass Fittings '!A:A),"")</f>
        <v/>
      </c>
      <c r="B238" s="157"/>
      <c r="C238" s="204"/>
      <c r="D238" s="157"/>
      <c r="E238" s="1070"/>
      <c r="F238" s="204"/>
      <c r="G238" s="1539"/>
      <c r="H238" s="157"/>
      <c r="I238" s="844"/>
      <c r="J238" s="125"/>
      <c r="K238" s="1223"/>
      <c r="L238" s="157"/>
      <c r="M238" s="1029"/>
    </row>
    <row r="239" spans="1:13" s="845" customFormat="1" ht="15.75" hidden="1">
      <c r="A239" s="157" t="str">
        <f>IF(J239&gt;0,COUNT($J$4:J239)+MAX('MI Fittings'!A:A,'CS Press Fittings'!A:A,'Steel Nipples'!A:A,'Steel Cut Lengths'!A:A,'Pipe Hangers'!A:A,'Brass Nipples '!A:A,'Brass Fittings '!A:A),"")</f>
        <v/>
      </c>
      <c r="B239" s="157"/>
      <c r="C239" s="204"/>
      <c r="D239" s="157"/>
      <c r="E239" s="1070"/>
      <c r="F239" s="204"/>
      <c r="G239" s="1539"/>
      <c r="H239" s="157"/>
      <c r="I239" s="844"/>
      <c r="J239" s="125"/>
      <c r="K239" s="1223"/>
      <c r="L239" s="157"/>
      <c r="M239" s="1029"/>
    </row>
    <row r="240" spans="1:13" s="845" customFormat="1" ht="15.75" hidden="1">
      <c r="A240" s="157" t="str">
        <f>IF(J240&gt;0,COUNT($J$4:J240)+MAX('MI Fittings'!A:A,'CS Press Fittings'!A:A,'Steel Nipples'!A:A,'Steel Cut Lengths'!A:A,'Pipe Hangers'!A:A,'Brass Nipples '!A:A,'Brass Fittings '!A:A),"")</f>
        <v/>
      </c>
      <c r="B240" s="157"/>
      <c r="C240" s="204"/>
      <c r="D240" s="157"/>
      <c r="E240" s="1070"/>
      <c r="F240" s="204"/>
      <c r="G240" s="1539"/>
      <c r="H240" s="157"/>
      <c r="I240" s="844"/>
      <c r="J240" s="125"/>
      <c r="K240" s="1223"/>
      <c r="L240" s="157"/>
      <c r="M240" s="1029"/>
    </row>
    <row r="241" spans="1:13" s="845" customFormat="1" ht="15.75" hidden="1">
      <c r="A241" s="157" t="str">
        <f>IF(J241&gt;0,COUNT($J$4:J241)+MAX('MI Fittings'!A:A,'CS Press Fittings'!A:A,'Steel Nipples'!A:A,'Steel Cut Lengths'!A:A,'Pipe Hangers'!A:A,'Brass Nipples '!A:A,'Brass Fittings '!A:A),"")</f>
        <v/>
      </c>
      <c r="B241" s="157"/>
      <c r="C241" s="204"/>
      <c r="D241" s="157"/>
      <c r="E241" s="1070"/>
      <c r="F241" s="204"/>
      <c r="G241" s="1539"/>
      <c r="H241" s="157"/>
      <c r="I241" s="844"/>
      <c r="J241" s="125"/>
      <c r="K241" s="1223"/>
      <c r="L241" s="157"/>
      <c r="M241" s="1029"/>
    </row>
    <row r="242" spans="1:13" s="845" customFormat="1" ht="15.75" hidden="1">
      <c r="A242" s="157" t="str">
        <f>IF(J242&gt;0,COUNT($J$4:J242)+MAX('MI Fittings'!A:A,'CS Press Fittings'!A:A,'Steel Nipples'!A:A,'Steel Cut Lengths'!A:A,'Pipe Hangers'!A:A,'Brass Nipples '!A:A,'Brass Fittings '!A:A),"")</f>
        <v/>
      </c>
      <c r="B242" s="157"/>
      <c r="C242" s="204"/>
      <c r="D242" s="157"/>
      <c r="E242" s="1070"/>
      <c r="F242" s="204"/>
      <c r="G242" s="1539"/>
      <c r="H242" s="157"/>
      <c r="I242" s="844"/>
      <c r="J242" s="125"/>
      <c r="K242" s="1223"/>
      <c r="L242" s="157"/>
      <c r="M242" s="1029"/>
    </row>
    <row r="243" spans="1:13" s="845" customFormat="1" ht="15.75" hidden="1">
      <c r="A243" s="157" t="str">
        <f>IF(J243&gt;0,COUNT($J$4:J243)+MAX('MI Fittings'!A:A,'CS Press Fittings'!A:A,'Steel Nipples'!A:A,'Steel Cut Lengths'!A:A,'Pipe Hangers'!A:A,'Brass Nipples '!A:A,'Brass Fittings '!A:A),"")</f>
        <v/>
      </c>
      <c r="B243" s="157"/>
      <c r="C243" s="204"/>
      <c r="D243" s="157"/>
      <c r="E243" s="1070"/>
      <c r="F243" s="204"/>
      <c r="G243" s="1539"/>
      <c r="H243" s="157"/>
      <c r="I243" s="844"/>
      <c r="J243" s="125"/>
      <c r="K243" s="1223"/>
      <c r="L243" s="157"/>
      <c r="M243" s="1029"/>
    </row>
    <row r="244" spans="1:13" s="845" customFormat="1" ht="15.75" hidden="1">
      <c r="A244" s="157" t="str">
        <f>IF(J244&gt;0,COUNT($J$4:J244)+MAX('MI Fittings'!A:A,'CS Press Fittings'!A:A,'Steel Nipples'!A:A,'Steel Cut Lengths'!A:A,'Pipe Hangers'!A:A,'Brass Nipples '!A:A,'Brass Fittings '!A:A),"")</f>
        <v/>
      </c>
      <c r="B244" s="157"/>
      <c r="C244" s="204"/>
      <c r="D244" s="157"/>
      <c r="E244" s="1070"/>
      <c r="F244" s="204"/>
      <c r="G244" s="1539"/>
      <c r="H244" s="157"/>
      <c r="I244" s="844"/>
      <c r="J244" s="125"/>
      <c r="K244" s="1223"/>
      <c r="L244" s="157"/>
      <c r="M244" s="1029"/>
    </row>
    <row r="245" spans="1:13" s="845" customFormat="1" ht="15.75" hidden="1">
      <c r="A245" s="157" t="str">
        <f>IF(J245&gt;0,COUNT($J$4:J245)+MAX('MI Fittings'!A:A,'CS Press Fittings'!A:A,'Steel Nipples'!A:A,'Steel Cut Lengths'!A:A,'Pipe Hangers'!A:A,'Brass Nipples '!A:A,'Brass Fittings '!A:A),"")</f>
        <v/>
      </c>
      <c r="B245" s="157"/>
      <c r="C245" s="204"/>
      <c r="D245" s="157"/>
      <c r="E245" s="1070"/>
      <c r="F245" s="204"/>
      <c r="G245" s="1539"/>
      <c r="H245" s="157"/>
      <c r="I245" s="844"/>
      <c r="J245" s="125"/>
      <c r="K245" s="1223"/>
      <c r="L245" s="157"/>
      <c r="M245" s="1029"/>
    </row>
    <row r="246" spans="1:13" s="845" customFormat="1" ht="15.75" hidden="1">
      <c r="A246" s="157" t="str">
        <f>IF(J246&gt;0,COUNT($J$4:J246)+MAX('MI Fittings'!A:A,'CS Press Fittings'!A:A,'Steel Nipples'!A:A,'Steel Cut Lengths'!A:A,'Pipe Hangers'!A:A,'Brass Nipples '!A:A,'Brass Fittings '!A:A),"")</f>
        <v/>
      </c>
      <c r="B246" s="157"/>
      <c r="C246" s="204"/>
      <c r="D246" s="157"/>
      <c r="E246" s="1070"/>
      <c r="F246" s="204"/>
      <c r="G246" s="1539"/>
      <c r="H246" s="157"/>
      <c r="I246" s="844"/>
      <c r="J246" s="125"/>
      <c r="K246" s="1223"/>
      <c r="L246" s="157"/>
      <c r="M246" s="1029"/>
    </row>
    <row r="247" spans="1:13" s="845" customFormat="1" ht="15.75" hidden="1">
      <c r="A247" s="157" t="str">
        <f>IF(J247&gt;0,COUNT($J$4:J247)+MAX('MI Fittings'!A:A,'CS Press Fittings'!A:A,'Steel Nipples'!A:A,'Steel Cut Lengths'!A:A,'Pipe Hangers'!A:A,'Brass Nipples '!A:A,'Brass Fittings '!A:A),"")</f>
        <v/>
      </c>
      <c r="B247" s="157"/>
      <c r="C247" s="204"/>
      <c r="D247" s="157"/>
      <c r="E247" s="1070"/>
      <c r="F247" s="204"/>
      <c r="G247" s="1539"/>
      <c r="H247" s="157"/>
      <c r="I247" s="844"/>
      <c r="J247" s="125"/>
      <c r="K247" s="1223"/>
      <c r="L247" s="157"/>
      <c r="M247" s="1029"/>
    </row>
    <row r="248" spans="1:13" s="845" customFormat="1" ht="15.75" hidden="1">
      <c r="A248" s="157" t="str">
        <f>IF(J248&gt;0,COUNT($J$4:J248)+MAX('MI Fittings'!A:A,'CS Press Fittings'!A:A,'Steel Nipples'!A:A,'Steel Cut Lengths'!A:A,'Pipe Hangers'!A:A,'Brass Nipples '!A:A,'Brass Fittings '!A:A),"")</f>
        <v/>
      </c>
      <c r="B248" s="157"/>
      <c r="C248" s="204"/>
      <c r="D248" s="157"/>
      <c r="E248" s="1070"/>
      <c r="F248" s="204"/>
      <c r="G248" s="1539"/>
      <c r="H248" s="157"/>
      <c r="I248" s="844"/>
      <c r="J248" s="125"/>
      <c r="K248" s="1223"/>
      <c r="L248" s="157"/>
      <c r="M248" s="1029"/>
    </row>
    <row r="249" spans="1:13" s="845" customFormat="1" ht="15.75" hidden="1">
      <c r="A249" s="157" t="str">
        <f>IF(J249&gt;0,COUNT($J$4:J249)+MAX('MI Fittings'!A:A,'CS Press Fittings'!A:A,'Steel Nipples'!A:A,'Steel Cut Lengths'!A:A,'Pipe Hangers'!A:A,'Brass Nipples '!A:A,'Brass Fittings '!A:A),"")</f>
        <v/>
      </c>
      <c r="B249" s="157"/>
      <c r="C249" s="204"/>
      <c r="D249" s="157"/>
      <c r="E249" s="1070"/>
      <c r="F249" s="204"/>
      <c r="G249" s="1539"/>
      <c r="H249" s="157"/>
      <c r="I249" s="844"/>
      <c r="J249" s="125"/>
      <c r="K249" s="1223"/>
      <c r="L249" s="157"/>
      <c r="M249" s="1029"/>
    </row>
    <row r="250" spans="1:13" s="845" customFormat="1" ht="15.75" hidden="1">
      <c r="A250" s="157" t="str">
        <f>IF(J250&gt;0,COUNT($J$4:J250)+MAX('MI Fittings'!A:A,'CS Press Fittings'!A:A,'Steel Nipples'!A:A,'Steel Cut Lengths'!A:A,'Pipe Hangers'!A:A,'Brass Nipples '!A:A,'Brass Fittings '!A:A),"")</f>
        <v/>
      </c>
      <c r="B250" s="157"/>
      <c r="C250" s="204"/>
      <c r="D250" s="157"/>
      <c r="E250" s="1070"/>
      <c r="F250" s="204"/>
      <c r="G250" s="1539"/>
      <c r="H250" s="157"/>
      <c r="I250" s="844"/>
      <c r="J250" s="125"/>
      <c r="K250" s="1223"/>
      <c r="L250" s="157"/>
      <c r="M250" s="1029"/>
    </row>
    <row r="251" spans="1:13" s="845" customFormat="1" ht="15.75" hidden="1">
      <c r="A251" s="157" t="str">
        <f>IF(J251&gt;0,COUNT($J$4:J251)+MAX('MI Fittings'!A:A,'CS Press Fittings'!A:A,'Steel Nipples'!A:A,'Steel Cut Lengths'!A:A,'Pipe Hangers'!A:A,'Brass Nipples '!A:A,'Brass Fittings '!A:A),"")</f>
        <v/>
      </c>
      <c r="B251" s="157"/>
      <c r="C251" s="204"/>
      <c r="D251" s="157"/>
      <c r="E251" s="1070"/>
      <c r="F251" s="204"/>
      <c r="G251" s="1539"/>
      <c r="H251" s="157"/>
      <c r="I251" s="844"/>
      <c r="J251" s="125"/>
      <c r="K251" s="1223"/>
      <c r="L251" s="157"/>
      <c r="M251" s="1029"/>
    </row>
    <row r="252" spans="1:13" s="845" customFormat="1" ht="15.75" hidden="1">
      <c r="A252" s="157" t="str">
        <f>IF(J252&gt;0,COUNT($J$4:J252)+MAX('MI Fittings'!A:A,'CS Press Fittings'!A:A,'Steel Nipples'!A:A,'Steel Cut Lengths'!A:A,'Pipe Hangers'!A:A,'Brass Nipples '!A:A,'Brass Fittings '!A:A),"")</f>
        <v/>
      </c>
      <c r="B252" s="157"/>
      <c r="C252" s="204"/>
      <c r="D252" s="157"/>
      <c r="E252" s="1070"/>
      <c r="F252" s="204"/>
      <c r="G252" s="1539"/>
      <c r="H252" s="157"/>
      <c r="I252" s="844"/>
      <c r="J252" s="125"/>
      <c r="K252" s="1223"/>
      <c r="L252" s="157"/>
      <c r="M252" s="1029"/>
    </row>
    <row r="253" spans="1:13" s="845" customFormat="1" ht="15.75" hidden="1">
      <c r="A253" s="157" t="str">
        <f>IF(J253&gt;0,COUNT($J$4:J253)+MAX('MI Fittings'!A:A,'CS Press Fittings'!A:A,'Steel Nipples'!A:A,'Steel Cut Lengths'!A:A,'Pipe Hangers'!A:A,'Brass Nipples '!A:A,'Brass Fittings '!A:A),"")</f>
        <v/>
      </c>
      <c r="B253" s="157"/>
      <c r="C253" s="204"/>
      <c r="D253" s="157"/>
      <c r="E253" s="1070"/>
      <c r="F253" s="204"/>
      <c r="G253" s="1539"/>
      <c r="H253" s="157"/>
      <c r="I253" s="844"/>
      <c r="J253" s="125"/>
      <c r="K253" s="1223"/>
      <c r="L253" s="157"/>
      <c r="M253" s="1029"/>
    </row>
    <row r="254" spans="1:13" s="845" customFormat="1" ht="15.75" hidden="1">
      <c r="A254" s="157" t="str">
        <f>IF(J254&gt;0,COUNT($J$4:J254)+MAX('MI Fittings'!A:A,'CS Press Fittings'!A:A,'Steel Nipples'!A:A,'Steel Cut Lengths'!A:A,'Pipe Hangers'!A:A,'Brass Nipples '!A:A,'Brass Fittings '!A:A),"")</f>
        <v/>
      </c>
      <c r="B254" s="157"/>
      <c r="C254" s="204"/>
      <c r="D254" s="157"/>
      <c r="E254" s="1070"/>
      <c r="F254" s="204"/>
      <c r="G254" s="1539"/>
      <c r="H254" s="157"/>
      <c r="I254" s="844"/>
      <c r="J254" s="125"/>
      <c r="K254" s="1223"/>
      <c r="L254" s="157"/>
      <c r="M254" s="1029"/>
    </row>
    <row r="255" spans="1:13" s="845" customFormat="1" ht="15.75" hidden="1">
      <c r="A255" s="157" t="str">
        <f>IF(J255&gt;0,COUNT($J$4:J255)+MAX('MI Fittings'!A:A,'CS Press Fittings'!A:A,'Steel Nipples'!A:A,'Steel Cut Lengths'!A:A,'Pipe Hangers'!A:A,'Brass Nipples '!A:A,'Brass Fittings '!A:A),"")</f>
        <v/>
      </c>
      <c r="B255" s="157"/>
      <c r="C255" s="204"/>
      <c r="D255" s="157"/>
      <c r="E255" s="1070"/>
      <c r="F255" s="204"/>
      <c r="G255" s="1539"/>
      <c r="H255" s="157"/>
      <c r="I255" s="844"/>
      <c r="J255" s="125"/>
      <c r="K255" s="1223"/>
      <c r="L255" s="157"/>
      <c r="M255" s="1029"/>
    </row>
    <row r="256" spans="1:13" s="845" customFormat="1" ht="15.75" hidden="1">
      <c r="A256" s="157" t="str">
        <f>IF(J256&gt;0,COUNT($J$4:J256)+MAX('MI Fittings'!A:A,'CS Press Fittings'!A:A,'Steel Nipples'!A:A,'Steel Cut Lengths'!A:A,'Pipe Hangers'!A:A,'Brass Nipples '!A:A,'Brass Fittings '!A:A),"")</f>
        <v/>
      </c>
      <c r="B256" s="157"/>
      <c r="C256" s="204"/>
      <c r="D256" s="157"/>
      <c r="E256" s="1070"/>
      <c r="F256" s="204"/>
      <c r="G256" s="1539"/>
      <c r="H256" s="157"/>
      <c r="I256" s="844"/>
      <c r="J256" s="125"/>
      <c r="K256" s="1223"/>
      <c r="L256" s="157"/>
      <c r="M256" s="1029"/>
    </row>
    <row r="257" spans="1:13" s="845" customFormat="1" ht="15.75" hidden="1">
      <c r="A257" s="157" t="str">
        <f>IF(J257&gt;0,COUNT($J$4:J257)+MAX('MI Fittings'!A:A,'CS Press Fittings'!A:A,'Steel Nipples'!A:A,'Steel Cut Lengths'!A:A,'Pipe Hangers'!A:A,'Brass Nipples '!A:A,'Brass Fittings '!A:A),"")</f>
        <v/>
      </c>
      <c r="B257" s="157"/>
      <c r="C257" s="204"/>
      <c r="D257" s="157"/>
      <c r="E257" s="1070"/>
      <c r="F257" s="204"/>
      <c r="G257" s="1539"/>
      <c r="H257" s="157"/>
      <c r="I257" s="844"/>
      <c r="J257" s="125"/>
      <c r="K257" s="1223"/>
      <c r="L257" s="157"/>
      <c r="M257" s="1029"/>
    </row>
    <row r="258" spans="1:13" s="845" customFormat="1" ht="15.75" hidden="1">
      <c r="A258" s="157" t="str">
        <f>IF(J258&gt;0,COUNT($J$4:J258)+MAX('MI Fittings'!A:A,'CS Press Fittings'!A:A,'Steel Nipples'!A:A,'Steel Cut Lengths'!A:A,'Pipe Hangers'!A:A,'Brass Nipples '!A:A,'Brass Fittings '!A:A),"")</f>
        <v/>
      </c>
      <c r="B258" s="157"/>
      <c r="C258" s="204"/>
      <c r="D258" s="157"/>
      <c r="E258" s="1070"/>
      <c r="F258" s="204"/>
      <c r="G258" s="1539"/>
      <c r="H258" s="157"/>
      <c r="I258" s="844"/>
      <c r="J258" s="125"/>
      <c r="K258" s="1223"/>
      <c r="L258" s="157"/>
      <c r="M258" s="1029"/>
    </row>
    <row r="259" spans="1:13" s="845" customFormat="1" ht="15.75" hidden="1">
      <c r="A259" s="157" t="str">
        <f>IF(J259&gt;0,COUNT($J$4:J259)+MAX('MI Fittings'!A:A,'CS Press Fittings'!A:A,'Steel Nipples'!A:A,'Steel Cut Lengths'!A:A,'Pipe Hangers'!A:A,'Brass Nipples '!A:A,'Brass Fittings '!A:A),"")</f>
        <v/>
      </c>
      <c r="B259" s="157"/>
      <c r="C259" s="204"/>
      <c r="D259" s="157"/>
      <c r="E259" s="1070"/>
      <c r="F259" s="204"/>
      <c r="G259" s="1539"/>
      <c r="H259" s="157"/>
      <c r="I259" s="844"/>
      <c r="J259" s="125"/>
      <c r="K259" s="1223"/>
      <c r="L259" s="157"/>
      <c r="M259" s="1029"/>
    </row>
    <row r="260" spans="1:13" s="845" customFormat="1" ht="15.75" hidden="1">
      <c r="A260" s="157" t="str">
        <f>IF(J260&gt;0,COUNT($J$4:J260)+MAX('MI Fittings'!A:A,'CS Press Fittings'!A:A,'Steel Nipples'!A:A,'Steel Cut Lengths'!A:A,'Pipe Hangers'!A:A,'Brass Nipples '!A:A,'Brass Fittings '!A:A),"")</f>
        <v/>
      </c>
      <c r="B260" s="157"/>
      <c r="C260" s="204"/>
      <c r="D260" s="157"/>
      <c r="E260" s="1070"/>
      <c r="F260" s="204"/>
      <c r="G260" s="1539"/>
      <c r="H260" s="157"/>
      <c r="I260" s="844"/>
      <c r="J260" s="125"/>
      <c r="K260" s="1223"/>
      <c r="L260" s="157"/>
      <c r="M260" s="1029"/>
    </row>
    <row r="261" spans="1:13" s="845" customFormat="1" ht="15.75" hidden="1">
      <c r="A261" s="157" t="str">
        <f>IF(J261&gt;0,COUNT($J$4:J261)+MAX('MI Fittings'!A:A,'CS Press Fittings'!A:A,'Steel Nipples'!A:A,'Steel Cut Lengths'!A:A,'Pipe Hangers'!A:A,'Brass Nipples '!A:A,'Brass Fittings '!A:A),"")</f>
        <v/>
      </c>
      <c r="B261" s="157"/>
      <c r="C261" s="204"/>
      <c r="D261" s="157"/>
      <c r="E261" s="1070"/>
      <c r="F261" s="204"/>
      <c r="G261" s="1539"/>
      <c r="H261" s="157"/>
      <c r="I261" s="844"/>
      <c r="J261" s="125"/>
      <c r="K261" s="1223"/>
      <c r="L261" s="157"/>
      <c r="M261" s="1029"/>
    </row>
    <row r="262" spans="1:13" s="845" customFormat="1" ht="15.75" hidden="1">
      <c r="A262" s="157" t="str">
        <f>IF(J262&gt;0,COUNT($J$4:J262)+MAX('MI Fittings'!A:A,'CS Press Fittings'!A:A,'Steel Nipples'!A:A,'Steel Cut Lengths'!A:A,'Pipe Hangers'!A:A,'Brass Nipples '!A:A,'Brass Fittings '!A:A),"")</f>
        <v/>
      </c>
      <c r="B262" s="157"/>
      <c r="C262" s="204"/>
      <c r="D262" s="157"/>
      <c r="E262" s="1070"/>
      <c r="F262" s="204"/>
      <c r="G262" s="1539"/>
      <c r="H262" s="157"/>
      <c r="I262" s="844"/>
      <c r="J262" s="125"/>
      <c r="K262" s="1223"/>
      <c r="L262" s="157"/>
      <c r="M262" s="1029"/>
    </row>
    <row r="263" spans="1:13" s="845" customFormat="1" ht="15.75" hidden="1">
      <c r="A263" s="157" t="str">
        <f>IF(J263&gt;0,COUNT($J$4:J263)+MAX('MI Fittings'!A:A,'CS Press Fittings'!A:A,'Steel Nipples'!A:A,'Steel Cut Lengths'!A:A,'Pipe Hangers'!A:A,'Brass Nipples '!A:A,'Brass Fittings '!A:A),"")</f>
        <v/>
      </c>
      <c r="B263" s="157"/>
      <c r="C263" s="204"/>
      <c r="D263" s="157"/>
      <c r="E263" s="1070"/>
      <c r="F263" s="204"/>
      <c r="G263" s="1539"/>
      <c r="H263" s="157"/>
      <c r="I263" s="844"/>
      <c r="J263" s="125"/>
      <c r="K263" s="1223"/>
      <c r="L263" s="157"/>
      <c r="M263" s="1029"/>
    </row>
    <row r="264" spans="1:13" s="845" customFormat="1" ht="15.75" hidden="1">
      <c r="A264" s="157" t="str">
        <f>IF(J264&gt;0,COUNT($J$4:J264)+MAX('MI Fittings'!A:A,'CS Press Fittings'!A:A,'Steel Nipples'!A:A,'Steel Cut Lengths'!A:A,'Pipe Hangers'!A:A,'Brass Nipples '!A:A,'Brass Fittings '!A:A),"")</f>
        <v/>
      </c>
      <c r="B264" s="157"/>
      <c r="C264" s="204"/>
      <c r="D264" s="157"/>
      <c r="E264" s="1070"/>
      <c r="F264" s="204"/>
      <c r="G264" s="1539"/>
      <c r="H264" s="157"/>
      <c r="I264" s="844"/>
      <c r="J264" s="125"/>
      <c r="K264" s="1223"/>
      <c r="L264" s="157"/>
      <c r="M264" s="1029"/>
    </row>
    <row r="265" spans="1:13" s="845" customFormat="1" ht="15.75" hidden="1">
      <c r="A265" s="157" t="str">
        <f>IF(J265&gt;0,COUNT($J$4:J265)+MAX('MI Fittings'!A:A,'CS Press Fittings'!A:A,'Steel Nipples'!A:A,'Steel Cut Lengths'!A:A,'Pipe Hangers'!A:A,'Brass Nipples '!A:A,'Brass Fittings '!A:A),"")</f>
        <v/>
      </c>
      <c r="B265" s="157"/>
      <c r="C265" s="204"/>
      <c r="D265" s="157"/>
      <c r="E265" s="1070"/>
      <c r="F265" s="204"/>
      <c r="G265" s="1539"/>
      <c r="H265" s="157"/>
      <c r="I265" s="844"/>
      <c r="J265" s="125"/>
      <c r="K265" s="1223"/>
      <c r="L265" s="157"/>
      <c r="M265" s="1029"/>
    </row>
    <row r="266" spans="1:13" s="845" customFormat="1" ht="15.75" hidden="1">
      <c r="A266" s="157" t="str">
        <f>IF(J266&gt;0,COUNT($J$4:J266)+MAX('MI Fittings'!A:A,'CS Press Fittings'!A:A,'Steel Nipples'!A:A,'Steel Cut Lengths'!A:A,'Pipe Hangers'!A:A,'Brass Nipples '!A:A,'Brass Fittings '!A:A),"")</f>
        <v/>
      </c>
      <c r="B266" s="157"/>
      <c r="C266" s="204"/>
      <c r="D266" s="157"/>
      <c r="E266" s="1070"/>
      <c r="F266" s="204"/>
      <c r="G266" s="1539"/>
      <c r="H266" s="157"/>
      <c r="I266" s="844"/>
      <c r="J266" s="125"/>
      <c r="K266" s="1223"/>
      <c r="L266" s="157"/>
      <c r="M266" s="1029"/>
    </row>
    <row r="267" spans="1:13" s="845" customFormat="1" ht="15.75" hidden="1">
      <c r="A267" s="157" t="str">
        <f>IF(J267&gt;0,COUNT($J$4:J267)+MAX('MI Fittings'!A:A,'CS Press Fittings'!A:A,'Steel Nipples'!A:A,'Steel Cut Lengths'!A:A,'Pipe Hangers'!A:A,'Brass Nipples '!A:A,'Brass Fittings '!A:A),"")</f>
        <v/>
      </c>
      <c r="B267" s="157"/>
      <c r="C267" s="204"/>
      <c r="D267" s="157"/>
      <c r="E267" s="1070"/>
      <c r="F267" s="204"/>
      <c r="G267" s="1539"/>
      <c r="H267" s="157"/>
      <c r="I267" s="844"/>
      <c r="J267" s="125"/>
      <c r="K267" s="1223"/>
      <c r="L267" s="157"/>
      <c r="M267" s="1029"/>
    </row>
    <row r="268" spans="1:13" s="845" customFormat="1" ht="15.75" hidden="1">
      <c r="A268" s="157" t="str">
        <f>IF(J268&gt;0,COUNT($J$4:J268)+MAX('MI Fittings'!A:A,'CS Press Fittings'!A:A,'Steel Nipples'!A:A,'Steel Cut Lengths'!A:A,'Pipe Hangers'!A:A,'Brass Nipples '!A:A,'Brass Fittings '!A:A),"")</f>
        <v/>
      </c>
      <c r="B268" s="157"/>
      <c r="C268" s="204"/>
      <c r="D268" s="157"/>
      <c r="E268" s="1070"/>
      <c r="F268" s="204"/>
      <c r="G268" s="1539"/>
      <c r="H268" s="157"/>
      <c r="I268" s="844"/>
      <c r="J268" s="125"/>
      <c r="K268" s="1223"/>
      <c r="L268" s="157"/>
      <c r="M268" s="1029"/>
    </row>
    <row r="269" spans="1:13" s="845" customFormat="1" ht="15.75" hidden="1">
      <c r="A269" s="157" t="str">
        <f>IF(J269&gt;0,COUNT($J$4:J269)+MAX('MI Fittings'!A:A,'CS Press Fittings'!A:A,'Steel Nipples'!A:A,'Steel Cut Lengths'!A:A,'Pipe Hangers'!A:A,'Brass Nipples '!A:A,'Brass Fittings '!A:A),"")</f>
        <v/>
      </c>
      <c r="B269" s="157"/>
      <c r="C269" s="204"/>
      <c r="D269" s="157"/>
      <c r="E269" s="1070"/>
      <c r="F269" s="204"/>
      <c r="G269" s="1539"/>
      <c r="H269" s="157"/>
      <c r="I269" s="844"/>
      <c r="J269" s="125"/>
      <c r="K269" s="1223"/>
      <c r="L269" s="157"/>
      <c r="M269" s="1029"/>
    </row>
    <row r="270" spans="1:13" s="845" customFormat="1" ht="15.75" hidden="1">
      <c r="A270" s="157" t="str">
        <f>IF(J270&gt;0,COUNT($J$4:J270)+MAX('MI Fittings'!A:A,'CS Press Fittings'!A:A,'Steel Nipples'!A:A,'Steel Cut Lengths'!A:A,'Pipe Hangers'!A:A,'Brass Nipples '!A:A,'Brass Fittings '!A:A),"")</f>
        <v/>
      </c>
      <c r="B270" s="157"/>
      <c r="C270" s="204"/>
      <c r="D270" s="157"/>
      <c r="E270" s="1070"/>
      <c r="F270" s="204"/>
      <c r="G270" s="1539"/>
      <c r="H270" s="157"/>
      <c r="I270" s="844"/>
      <c r="J270" s="125"/>
      <c r="K270" s="1223"/>
      <c r="L270" s="157"/>
      <c r="M270" s="1029"/>
    </row>
    <row r="271" spans="1:13" s="845" customFormat="1" ht="15.75" hidden="1">
      <c r="A271" s="157" t="str">
        <f>IF(J271&gt;0,COUNT($J$4:J271)+MAX('MI Fittings'!A:A,'CS Press Fittings'!A:A,'Steel Nipples'!A:A,'Steel Cut Lengths'!A:A,'Pipe Hangers'!A:A,'Brass Nipples '!A:A,'Brass Fittings '!A:A),"")</f>
        <v/>
      </c>
      <c r="B271" s="157"/>
      <c r="C271" s="204"/>
      <c r="D271" s="157"/>
      <c r="E271" s="1070"/>
      <c r="F271" s="204"/>
      <c r="G271" s="1539"/>
      <c r="H271" s="157"/>
      <c r="I271" s="844"/>
      <c r="J271" s="125"/>
      <c r="K271" s="1223"/>
      <c r="L271" s="157"/>
      <c r="M271" s="1029"/>
    </row>
    <row r="272" spans="1:13" s="845" customFormat="1" ht="15.75" hidden="1">
      <c r="A272" s="157" t="str">
        <f>IF(J272&gt;0,COUNT($J$4:J272)+MAX('MI Fittings'!A:A,'CS Press Fittings'!A:A,'Steel Nipples'!A:A,'Steel Cut Lengths'!A:A,'Pipe Hangers'!A:A,'Brass Nipples '!A:A,'Brass Fittings '!A:A),"")</f>
        <v/>
      </c>
      <c r="B272" s="157"/>
      <c r="C272" s="204"/>
      <c r="D272" s="157"/>
      <c r="E272" s="1070"/>
      <c r="F272" s="204"/>
      <c r="G272" s="1539"/>
      <c r="H272" s="157"/>
      <c r="I272" s="844"/>
      <c r="J272" s="125"/>
      <c r="K272" s="1223"/>
      <c r="L272" s="157"/>
      <c r="M272" s="1029"/>
    </row>
    <row r="273" spans="1:13" s="845" customFormat="1" ht="15.75" hidden="1">
      <c r="A273" s="157" t="str">
        <f>IF(J273&gt;0,COUNT($J$4:J273)+MAX('MI Fittings'!A:A,'CS Press Fittings'!A:A,'Steel Nipples'!A:A,'Steel Cut Lengths'!A:A,'Pipe Hangers'!A:A,'Brass Nipples '!A:A,'Brass Fittings '!A:A),"")</f>
        <v/>
      </c>
      <c r="B273" s="157"/>
      <c r="C273" s="204"/>
      <c r="D273" s="157"/>
      <c r="E273" s="1070"/>
      <c r="F273" s="204"/>
      <c r="G273" s="1539"/>
      <c r="H273" s="157"/>
      <c r="I273" s="844"/>
      <c r="J273" s="125"/>
      <c r="K273" s="1223"/>
      <c r="L273" s="157"/>
      <c r="M273" s="1029"/>
    </row>
    <row r="274" spans="1:13" s="845" customFormat="1" ht="15.75" hidden="1">
      <c r="A274" s="157" t="str">
        <f>IF(J274&gt;0,COUNT($J$4:J274)+MAX('MI Fittings'!A:A,'CS Press Fittings'!A:A,'Steel Nipples'!A:A,'Steel Cut Lengths'!A:A,'Pipe Hangers'!A:A,'Brass Nipples '!A:A,'Brass Fittings '!A:A),"")</f>
        <v/>
      </c>
      <c r="B274" s="157"/>
      <c r="C274" s="204"/>
      <c r="D274" s="157"/>
      <c r="E274" s="1070"/>
      <c r="F274" s="204"/>
      <c r="G274" s="1539"/>
      <c r="H274" s="157"/>
      <c r="I274" s="844"/>
      <c r="J274" s="125"/>
      <c r="K274" s="1223"/>
      <c r="L274" s="157"/>
      <c r="M274" s="1029"/>
    </row>
    <row r="275" spans="1:13" s="845" customFormat="1" ht="15.75" hidden="1">
      <c r="A275" s="157" t="str">
        <f>IF(J275&gt;0,COUNT($J$4:J275)+MAX('MI Fittings'!A:A,'CS Press Fittings'!A:A,'Steel Nipples'!A:A,'Steel Cut Lengths'!A:A,'Pipe Hangers'!A:A,'Brass Nipples '!A:A,'Brass Fittings '!A:A),"")</f>
        <v/>
      </c>
      <c r="B275" s="157"/>
      <c r="C275" s="204"/>
      <c r="D275" s="157"/>
      <c r="E275" s="1070"/>
      <c r="F275" s="204"/>
      <c r="G275" s="1539"/>
      <c r="H275" s="157"/>
      <c r="I275" s="844"/>
      <c r="J275" s="125"/>
      <c r="K275" s="1223"/>
      <c r="L275" s="157"/>
      <c r="M275" s="1029"/>
    </row>
    <row r="276" spans="1:13" s="845" customFormat="1" ht="15.75" hidden="1">
      <c r="A276" s="157" t="str">
        <f>IF(J276&gt;0,COUNT($J$4:J276)+MAX('MI Fittings'!A:A,'CS Press Fittings'!A:A,'Steel Nipples'!A:A,'Steel Cut Lengths'!A:A,'Pipe Hangers'!A:A,'Brass Nipples '!A:A,'Brass Fittings '!A:A),"")</f>
        <v/>
      </c>
      <c r="B276" s="157"/>
      <c r="C276" s="204"/>
      <c r="D276" s="157"/>
      <c r="E276" s="1070"/>
      <c r="F276" s="204"/>
      <c r="G276" s="1539"/>
      <c r="H276" s="157"/>
      <c r="I276" s="844"/>
      <c r="J276" s="125"/>
      <c r="K276" s="1223"/>
      <c r="L276" s="157"/>
      <c r="M276" s="1029"/>
    </row>
    <row r="277" spans="1:13" s="845" customFormat="1" ht="15.75" hidden="1">
      <c r="A277" s="157" t="str">
        <f>IF(J277&gt;0,COUNT($J$4:J277)+MAX('MI Fittings'!A:A,'CS Press Fittings'!A:A,'Steel Nipples'!A:A,'Steel Cut Lengths'!A:A,'Pipe Hangers'!A:A,'Brass Nipples '!A:A,'Brass Fittings '!A:A),"")</f>
        <v/>
      </c>
      <c r="B277" s="157"/>
      <c r="C277" s="204"/>
      <c r="D277" s="157"/>
      <c r="E277" s="1070"/>
      <c r="F277" s="204"/>
      <c r="G277" s="1539"/>
      <c r="H277" s="157"/>
      <c r="I277" s="844"/>
      <c r="J277" s="125"/>
      <c r="K277" s="1223"/>
      <c r="L277" s="157"/>
      <c r="M277" s="1029"/>
    </row>
    <row r="278" spans="1:13" s="845" customFormat="1" ht="15.75" hidden="1">
      <c r="A278" s="157" t="str">
        <f>IF(J278&gt;0,COUNT($J$4:J278)+MAX('MI Fittings'!A:A,'CS Press Fittings'!A:A,'Steel Nipples'!A:A,'Steel Cut Lengths'!A:A,'Pipe Hangers'!A:A,'Brass Nipples '!A:A,'Brass Fittings '!A:A),"")</f>
        <v/>
      </c>
      <c r="B278" s="157"/>
      <c r="C278" s="204"/>
      <c r="D278" s="157"/>
      <c r="E278" s="1070"/>
      <c r="F278" s="204"/>
      <c r="G278" s="1539"/>
      <c r="H278" s="157"/>
      <c r="I278" s="844"/>
      <c r="J278" s="125"/>
      <c r="K278" s="1223"/>
      <c r="L278" s="157"/>
      <c r="M278" s="1029"/>
    </row>
    <row r="279" spans="1:13" s="845" customFormat="1" ht="15.75" hidden="1">
      <c r="A279" s="157" t="str">
        <f>IF(J279&gt;0,COUNT($J$4:J279)+MAX('MI Fittings'!A:A,'CS Press Fittings'!A:A,'Steel Nipples'!A:A,'Steel Cut Lengths'!A:A,'Pipe Hangers'!A:A,'Brass Nipples '!A:A,'Brass Fittings '!A:A),"")</f>
        <v/>
      </c>
      <c r="B279" s="157"/>
      <c r="C279" s="204"/>
      <c r="D279" s="157"/>
      <c r="E279" s="1070"/>
      <c r="F279" s="204"/>
      <c r="G279" s="1539"/>
      <c r="H279" s="157"/>
      <c r="I279" s="844"/>
      <c r="J279" s="125"/>
      <c r="K279" s="1223"/>
      <c r="L279" s="157"/>
      <c r="M279" s="1029"/>
    </row>
    <row r="280" spans="1:13" s="845" customFormat="1" ht="15.75" hidden="1">
      <c r="A280" s="157" t="str">
        <f>IF(J280&gt;0,COUNT($J$4:J280)+MAX('MI Fittings'!A:A,'CS Press Fittings'!A:A,'Steel Nipples'!A:A,'Steel Cut Lengths'!A:A,'Pipe Hangers'!A:A,'Brass Nipples '!A:A,'Brass Fittings '!A:A),"")</f>
        <v/>
      </c>
      <c r="B280" s="157"/>
      <c r="C280" s="204"/>
      <c r="D280" s="157"/>
      <c r="E280" s="1070"/>
      <c r="F280" s="204"/>
      <c r="G280" s="1539"/>
      <c r="H280" s="157"/>
      <c r="I280" s="844"/>
      <c r="J280" s="125"/>
      <c r="K280" s="1223"/>
      <c r="L280" s="157"/>
      <c r="M280" s="1029"/>
    </row>
    <row r="281" spans="1:13" s="845" customFormat="1" ht="15.75" hidden="1">
      <c r="A281" s="157" t="str">
        <f>IF(J281&gt;0,COUNT($J$4:J281)+MAX('MI Fittings'!A:A,'CS Press Fittings'!A:A,'Steel Nipples'!A:A,'Steel Cut Lengths'!A:A,'Pipe Hangers'!A:A,'Brass Nipples '!A:A,'Brass Fittings '!A:A),"")</f>
        <v/>
      </c>
      <c r="B281" s="157"/>
      <c r="C281" s="204"/>
      <c r="D281" s="157"/>
      <c r="E281" s="1070"/>
      <c r="F281" s="204"/>
      <c r="G281" s="1539"/>
      <c r="H281" s="157"/>
      <c r="I281" s="844"/>
      <c r="J281" s="125"/>
      <c r="K281" s="1223"/>
      <c r="L281" s="157"/>
      <c r="M281" s="1029"/>
    </row>
    <row r="282" spans="1:13" s="845" customFormat="1" ht="15.75" hidden="1">
      <c r="A282" s="157" t="str">
        <f>IF(J282&gt;0,COUNT($J$4:J282)+MAX('MI Fittings'!A:A,'CS Press Fittings'!A:A,'Steel Nipples'!A:A,'Steel Cut Lengths'!A:A,'Pipe Hangers'!A:A,'Brass Nipples '!A:A,'Brass Fittings '!A:A),"")</f>
        <v/>
      </c>
      <c r="B282" s="157"/>
      <c r="C282" s="204"/>
      <c r="D282" s="157"/>
      <c r="E282" s="1070"/>
      <c r="F282" s="204"/>
      <c r="G282" s="1539"/>
      <c r="H282" s="157"/>
      <c r="I282" s="844"/>
      <c r="J282" s="125"/>
      <c r="K282" s="1223"/>
      <c r="L282" s="157"/>
      <c r="M282" s="1029"/>
    </row>
    <row r="283" spans="1:13" s="845" customFormat="1" ht="15.75" hidden="1">
      <c r="A283" s="157" t="str">
        <f>IF(J283&gt;0,COUNT($J$4:J283)+MAX('MI Fittings'!A:A,'CS Press Fittings'!A:A,'Steel Nipples'!A:A,'Steel Cut Lengths'!A:A,'Pipe Hangers'!A:A,'Brass Nipples '!A:A,'Brass Fittings '!A:A),"")</f>
        <v/>
      </c>
      <c r="B283" s="157"/>
      <c r="C283" s="204"/>
      <c r="D283" s="157"/>
      <c r="E283" s="1070"/>
      <c r="F283" s="204"/>
      <c r="G283" s="1539"/>
      <c r="H283" s="157"/>
      <c r="I283" s="844"/>
      <c r="J283" s="125"/>
      <c r="K283" s="1223"/>
      <c r="L283" s="157"/>
      <c r="M283" s="1029"/>
    </row>
    <row r="284" spans="1:13" s="845" customFormat="1" ht="15.75" hidden="1">
      <c r="A284" s="157" t="str">
        <f>IF(J284&gt;0,COUNT($J$4:J284)+MAX('MI Fittings'!A:A,'CS Press Fittings'!A:A,'Steel Nipples'!A:A,'Steel Cut Lengths'!A:A,'Pipe Hangers'!A:A,'Brass Nipples '!A:A,'Brass Fittings '!A:A),"")</f>
        <v/>
      </c>
      <c r="B284" s="157"/>
      <c r="C284" s="204"/>
      <c r="D284" s="157"/>
      <c r="E284" s="1070"/>
      <c r="F284" s="204"/>
      <c r="G284" s="1539"/>
      <c r="H284" s="157"/>
      <c r="I284" s="844"/>
      <c r="J284" s="125"/>
      <c r="K284" s="1223"/>
      <c r="L284" s="157"/>
      <c r="M284" s="1029"/>
    </row>
    <row r="285" spans="1:13" s="845" customFormat="1" ht="15.75" hidden="1">
      <c r="A285" s="157" t="str">
        <f>IF(J285&gt;0,COUNT($J$4:J285)+MAX('MI Fittings'!A:A,'CS Press Fittings'!A:A,'Steel Nipples'!A:A,'Steel Cut Lengths'!A:A,'Pipe Hangers'!A:A,'Brass Nipples '!A:A,'Brass Fittings '!A:A),"")</f>
        <v/>
      </c>
      <c r="B285" s="157"/>
      <c r="C285" s="204"/>
      <c r="D285" s="157"/>
      <c r="E285" s="1070"/>
      <c r="F285" s="204"/>
      <c r="G285" s="1539"/>
      <c r="H285" s="157"/>
      <c r="I285" s="844"/>
      <c r="J285" s="125"/>
      <c r="K285" s="1223"/>
      <c r="L285" s="157"/>
      <c r="M285" s="1029"/>
    </row>
    <row r="286" spans="1:13" s="845" customFormat="1" ht="15.75" hidden="1">
      <c r="A286" s="157" t="str">
        <f>IF(J286&gt;0,COUNT($J$4:J286)+MAX('MI Fittings'!A:A,'CS Press Fittings'!A:A,'Steel Nipples'!A:A,'Steel Cut Lengths'!A:A,'Pipe Hangers'!A:A,'Brass Nipples '!A:A,'Brass Fittings '!A:A),"")</f>
        <v/>
      </c>
      <c r="B286" s="157"/>
      <c r="C286" s="204"/>
      <c r="D286" s="157"/>
      <c r="E286" s="1070"/>
      <c r="F286" s="204"/>
      <c r="G286" s="1539"/>
      <c r="H286" s="157"/>
      <c r="I286" s="844"/>
      <c r="J286" s="125"/>
      <c r="K286" s="1223"/>
      <c r="L286" s="157"/>
      <c r="M286" s="1029"/>
    </row>
    <row r="287" spans="1:13" s="845" customFormat="1" ht="15.75" hidden="1">
      <c r="A287" s="157" t="str">
        <f>IF(J287&gt;0,COUNT($J$4:J287)+MAX('MI Fittings'!A:A,'CS Press Fittings'!A:A,'Steel Nipples'!A:A,'Steel Cut Lengths'!A:A,'Pipe Hangers'!A:A,'Brass Nipples '!A:A,'Brass Fittings '!A:A),"")</f>
        <v/>
      </c>
      <c r="B287" s="157"/>
      <c r="C287" s="204"/>
      <c r="D287" s="157"/>
      <c r="E287" s="1070"/>
      <c r="F287" s="204"/>
      <c r="G287" s="1539"/>
      <c r="H287" s="157"/>
      <c r="I287" s="844"/>
      <c r="J287" s="125"/>
      <c r="K287" s="1223"/>
      <c r="L287" s="157"/>
      <c r="M287" s="1029"/>
    </row>
    <row r="288" spans="1:13" s="845" customFormat="1" ht="15.75" hidden="1">
      <c r="A288" s="157" t="str">
        <f>IF(J288&gt;0,COUNT($J$4:J288)+MAX('MI Fittings'!A:A,'CS Press Fittings'!A:A,'Steel Nipples'!A:A,'Steel Cut Lengths'!A:A,'Pipe Hangers'!A:A,'Brass Nipples '!A:A,'Brass Fittings '!A:A),"")</f>
        <v/>
      </c>
      <c r="B288" s="157"/>
      <c r="C288" s="204"/>
      <c r="D288" s="157"/>
      <c r="E288" s="1070"/>
      <c r="F288" s="204"/>
      <c r="G288" s="1539"/>
      <c r="H288" s="157"/>
      <c r="I288" s="844"/>
      <c r="J288" s="125"/>
      <c r="K288" s="1223"/>
      <c r="L288" s="157"/>
      <c r="M288" s="1029"/>
    </row>
    <row r="289" spans="1:13" s="845" customFormat="1" ht="15.75" hidden="1">
      <c r="A289" s="157" t="str">
        <f>IF(J289&gt;0,COUNT($J$4:J289)+MAX('MI Fittings'!A:A,'CS Press Fittings'!A:A,'Steel Nipples'!A:A,'Steel Cut Lengths'!A:A,'Pipe Hangers'!A:A,'Brass Nipples '!A:A,'Brass Fittings '!A:A),"")</f>
        <v/>
      </c>
      <c r="B289" s="157"/>
      <c r="C289" s="204"/>
      <c r="D289" s="157"/>
      <c r="E289" s="1070"/>
      <c r="F289" s="204"/>
      <c r="G289" s="1539"/>
      <c r="H289" s="157"/>
      <c r="I289" s="844"/>
      <c r="J289" s="125"/>
      <c r="K289" s="1223"/>
      <c r="L289" s="157"/>
      <c r="M289" s="1029"/>
    </row>
    <row r="290" spans="1:13" s="845" customFormat="1" ht="15.75" hidden="1">
      <c r="A290" s="157" t="str">
        <f>IF(J290&gt;0,COUNT($J$4:J290)+MAX('MI Fittings'!A:A,'CS Press Fittings'!A:A,'Steel Nipples'!A:A,'Steel Cut Lengths'!A:A,'Pipe Hangers'!A:A,'Brass Nipples '!A:A,'Brass Fittings '!A:A),"")</f>
        <v/>
      </c>
      <c r="B290" s="157"/>
      <c r="C290" s="204"/>
      <c r="D290" s="157"/>
      <c r="E290" s="1070"/>
      <c r="F290" s="204"/>
      <c r="G290" s="1539"/>
      <c r="H290" s="157"/>
      <c r="I290" s="844"/>
      <c r="J290" s="125"/>
      <c r="K290" s="1223"/>
      <c r="L290" s="157"/>
      <c r="M290" s="1029"/>
    </row>
    <row r="291" spans="1:13" s="845" customFormat="1" ht="15.75" hidden="1">
      <c r="A291" s="157" t="str">
        <f>IF(J291&gt;0,COUNT($J$4:J291)+MAX('MI Fittings'!A:A,'CS Press Fittings'!A:A,'Steel Nipples'!A:A,'Steel Cut Lengths'!A:A,'Pipe Hangers'!A:A,'Brass Nipples '!A:A,'Brass Fittings '!A:A),"")</f>
        <v/>
      </c>
      <c r="B291" s="157"/>
      <c r="C291" s="204"/>
      <c r="D291" s="157"/>
      <c r="E291" s="1070"/>
      <c r="F291" s="204"/>
      <c r="G291" s="1539"/>
      <c r="H291" s="157"/>
      <c r="I291" s="844"/>
      <c r="J291" s="125"/>
      <c r="K291" s="1223"/>
      <c r="L291" s="157"/>
      <c r="M291" s="1029"/>
    </row>
    <row r="292" spans="1:13" s="845" customFormat="1" ht="15.75" hidden="1">
      <c r="A292" s="157" t="str">
        <f>IF(J292&gt;0,COUNT($J$4:J292)+MAX('MI Fittings'!A:A,'CS Press Fittings'!A:A,'Steel Nipples'!A:A,'Steel Cut Lengths'!A:A,'Pipe Hangers'!A:A,'Brass Nipples '!A:A,'Brass Fittings '!A:A),"")</f>
        <v/>
      </c>
      <c r="B292" s="157"/>
      <c r="C292" s="204"/>
      <c r="D292" s="157"/>
      <c r="E292" s="1070"/>
      <c r="F292" s="204"/>
      <c r="G292" s="1539"/>
      <c r="H292" s="157"/>
      <c r="I292" s="844"/>
      <c r="J292" s="125"/>
      <c r="K292" s="1223"/>
      <c r="L292" s="157"/>
      <c r="M292" s="1029"/>
    </row>
    <row r="293" spans="1:13" s="845" customFormat="1" ht="15.75" hidden="1">
      <c r="A293" s="157" t="str">
        <f>IF(J293&gt;0,COUNT($J$4:J293)+MAX('MI Fittings'!A:A,'CS Press Fittings'!A:A,'Steel Nipples'!A:A,'Steel Cut Lengths'!A:A,'Pipe Hangers'!A:A,'Brass Nipples '!A:A,'Brass Fittings '!A:A),"")</f>
        <v/>
      </c>
      <c r="B293" s="157"/>
      <c r="C293" s="204"/>
      <c r="D293" s="157"/>
      <c r="E293" s="1070"/>
      <c r="F293" s="204"/>
      <c r="G293" s="1539"/>
      <c r="H293" s="157"/>
      <c r="I293" s="844"/>
      <c r="J293" s="125"/>
      <c r="K293" s="1223"/>
      <c r="L293" s="157"/>
      <c r="M293" s="1029"/>
    </row>
    <row r="294" spans="1:13" s="845" customFormat="1" ht="15.75" hidden="1">
      <c r="A294" s="157" t="str">
        <f>IF(J294&gt;0,COUNT($J$4:J294)+MAX('MI Fittings'!A:A,'CS Press Fittings'!A:A,'Steel Nipples'!A:A,'Steel Cut Lengths'!A:A,'Pipe Hangers'!A:A,'Brass Nipples '!A:A,'Brass Fittings '!A:A),"")</f>
        <v/>
      </c>
      <c r="B294" s="157"/>
      <c r="C294" s="204"/>
      <c r="D294" s="157"/>
      <c r="E294" s="1070"/>
      <c r="F294" s="204"/>
      <c r="G294" s="1539"/>
      <c r="H294" s="157"/>
      <c r="I294" s="844"/>
      <c r="J294" s="125"/>
      <c r="K294" s="1223"/>
      <c r="L294" s="157"/>
      <c r="M294" s="1029"/>
    </row>
    <row r="295" spans="1:13" s="845" customFormat="1" ht="15.75" hidden="1">
      <c r="A295" s="157" t="str">
        <f>IF(J295&gt;0,COUNT($J$4:J295)+MAX('MI Fittings'!A:A,'CS Press Fittings'!A:A,'Steel Nipples'!A:A,'Steel Cut Lengths'!A:A,'Pipe Hangers'!A:A,'Brass Nipples '!A:A,'Brass Fittings '!A:A),"")</f>
        <v/>
      </c>
      <c r="B295" s="157"/>
      <c r="C295" s="204"/>
      <c r="D295" s="157"/>
      <c r="E295" s="1070"/>
      <c r="F295" s="204"/>
      <c r="G295" s="1539"/>
      <c r="H295" s="157"/>
      <c r="I295" s="844"/>
      <c r="J295" s="125"/>
      <c r="K295" s="1223"/>
      <c r="L295" s="157"/>
      <c r="M295" s="1029"/>
    </row>
    <row r="296" spans="1:13" s="845" customFormat="1" ht="15.75" hidden="1">
      <c r="A296" s="157" t="str">
        <f>IF(J296&gt;0,COUNT($J$4:J296)+MAX('MI Fittings'!A:A,'CS Press Fittings'!A:A,'Steel Nipples'!A:A,'Steel Cut Lengths'!A:A,'Pipe Hangers'!A:A,'Brass Nipples '!A:A,'Brass Fittings '!A:A),"")</f>
        <v/>
      </c>
      <c r="B296" s="157"/>
      <c r="C296" s="204"/>
      <c r="D296" s="157"/>
      <c r="E296" s="1070"/>
      <c r="F296" s="204"/>
      <c r="G296" s="1539"/>
      <c r="H296" s="157"/>
      <c r="I296" s="844"/>
      <c r="J296" s="125"/>
      <c r="K296" s="1223"/>
      <c r="L296" s="157"/>
      <c r="M296" s="1029"/>
    </row>
    <row r="297" spans="1:13" s="845" customFormat="1" ht="15.75" hidden="1">
      <c r="A297" s="157" t="str">
        <f>IF(J297&gt;0,COUNT($J$4:J297)+MAX('MI Fittings'!A:A,'CS Press Fittings'!A:A,'Steel Nipples'!A:A,'Steel Cut Lengths'!A:A,'Pipe Hangers'!A:A,'Brass Nipples '!A:A,'Brass Fittings '!A:A),"")</f>
        <v/>
      </c>
      <c r="B297" s="157"/>
      <c r="C297" s="204"/>
      <c r="D297" s="157"/>
      <c r="E297" s="1070"/>
      <c r="F297" s="204"/>
      <c r="G297" s="1539"/>
      <c r="H297" s="157"/>
      <c r="I297" s="844"/>
      <c r="J297" s="125"/>
      <c r="K297" s="1223"/>
      <c r="L297" s="157"/>
      <c r="M297" s="1029"/>
    </row>
    <row r="298" spans="1:13" s="845" customFormat="1" ht="15.75" hidden="1">
      <c r="A298" s="157" t="str">
        <f>IF(J298&gt;0,COUNT($J$4:J298)+MAX('MI Fittings'!A:A,'CS Press Fittings'!A:A,'Steel Nipples'!A:A,'Steel Cut Lengths'!A:A,'Pipe Hangers'!A:A,'Brass Nipples '!A:A,'Brass Fittings '!A:A),"")</f>
        <v/>
      </c>
      <c r="B298" s="157"/>
      <c r="C298" s="204"/>
      <c r="D298" s="157"/>
      <c r="E298" s="1070"/>
      <c r="F298" s="204"/>
      <c r="G298" s="1539"/>
      <c r="H298" s="157"/>
      <c r="I298" s="844"/>
      <c r="J298" s="125"/>
      <c r="K298" s="1223"/>
      <c r="L298" s="157"/>
      <c r="M298" s="1029"/>
    </row>
    <row r="299" spans="1:13" s="845" customFormat="1" ht="15.75" hidden="1">
      <c r="A299" s="157" t="str">
        <f>IF(J299&gt;0,COUNT($J$4:J299)+MAX('MI Fittings'!A:A,'CS Press Fittings'!A:A,'Steel Nipples'!A:A,'Steel Cut Lengths'!A:A,'Pipe Hangers'!A:A,'Brass Nipples '!A:A,'Brass Fittings '!A:A),"")</f>
        <v/>
      </c>
      <c r="B299" s="157"/>
      <c r="C299" s="204"/>
      <c r="D299" s="157"/>
      <c r="E299" s="1070"/>
      <c r="F299" s="204"/>
      <c r="G299" s="1539"/>
      <c r="H299" s="157"/>
      <c r="I299" s="844"/>
      <c r="J299" s="125"/>
      <c r="K299" s="1223"/>
      <c r="L299" s="157"/>
      <c r="M299" s="1029"/>
    </row>
    <row r="300" spans="1:13" s="845" customFormat="1" ht="15.75" hidden="1">
      <c r="A300" s="157" t="str">
        <f>IF(J300&gt;0,COUNT($J$4:J300)+MAX('MI Fittings'!A:A,'CS Press Fittings'!A:A,'Steel Nipples'!A:A,'Steel Cut Lengths'!A:A,'Pipe Hangers'!A:A,'Brass Nipples '!A:A,'Brass Fittings '!A:A),"")</f>
        <v/>
      </c>
      <c r="B300" s="157"/>
      <c r="C300" s="204"/>
      <c r="D300" s="157"/>
      <c r="E300" s="1070"/>
      <c r="F300" s="204"/>
      <c r="G300" s="1539"/>
      <c r="H300" s="157"/>
      <c r="I300" s="844"/>
      <c r="J300" s="125"/>
      <c r="K300" s="1223"/>
      <c r="L300" s="157"/>
      <c r="M300" s="1029"/>
    </row>
    <row r="301" spans="1:13" s="845" customFormat="1" ht="15.75" hidden="1">
      <c r="A301" s="157" t="str">
        <f>IF(J301&gt;0,COUNT($J$4:J301)+MAX('MI Fittings'!A:A,'CS Press Fittings'!A:A,'Steel Nipples'!A:A,'Steel Cut Lengths'!A:A,'Pipe Hangers'!A:A,'Brass Nipples '!A:A,'Brass Fittings '!A:A),"")</f>
        <v/>
      </c>
      <c r="B301" s="157"/>
      <c r="C301" s="204"/>
      <c r="D301" s="157"/>
      <c r="E301" s="1070"/>
      <c r="F301" s="204"/>
      <c r="G301" s="1539"/>
      <c r="H301" s="157"/>
      <c r="I301" s="844"/>
      <c r="J301" s="125"/>
      <c r="K301" s="1223"/>
      <c r="L301" s="157"/>
      <c r="M301" s="1029"/>
    </row>
    <row r="302" spans="1:13" s="845" customFormat="1" ht="15.75" hidden="1">
      <c r="A302" s="157" t="str">
        <f>IF(J302&gt;0,COUNT($J$4:J302)+MAX('MI Fittings'!A:A,'CS Press Fittings'!A:A,'Steel Nipples'!A:A,'Steel Cut Lengths'!A:A,'Pipe Hangers'!A:A,'Brass Nipples '!A:A,'Brass Fittings '!A:A),"")</f>
        <v/>
      </c>
      <c r="B302" s="157"/>
      <c r="C302" s="204"/>
      <c r="D302" s="157"/>
      <c r="E302" s="1070"/>
      <c r="F302" s="204"/>
      <c r="G302" s="1539"/>
      <c r="H302" s="157"/>
      <c r="I302" s="844"/>
      <c r="J302" s="125"/>
      <c r="K302" s="1223"/>
      <c r="L302" s="157"/>
      <c r="M302" s="1029"/>
    </row>
    <row r="303" spans="1:13" s="845" customFormat="1" ht="15.75" hidden="1">
      <c r="A303" s="157" t="str">
        <f>IF(J303&gt;0,COUNT($J$4:J303)+MAX('MI Fittings'!A:A,'CS Press Fittings'!A:A,'Steel Nipples'!A:A,'Steel Cut Lengths'!A:A,'Pipe Hangers'!A:A,'Brass Nipples '!A:A,'Brass Fittings '!A:A),"")</f>
        <v/>
      </c>
      <c r="B303" s="157"/>
      <c r="C303" s="204"/>
      <c r="D303" s="157"/>
      <c r="E303" s="1070"/>
      <c r="F303" s="204"/>
      <c r="G303" s="1539"/>
      <c r="H303" s="157"/>
      <c r="I303" s="844"/>
      <c r="J303" s="125"/>
      <c r="K303" s="1223"/>
      <c r="L303" s="157"/>
      <c r="M303" s="1029"/>
    </row>
    <row r="304" spans="1:13" s="845" customFormat="1" ht="15.75" hidden="1">
      <c r="A304" s="157" t="str">
        <f>IF(J304&gt;0,COUNT($J$4:J304)+MAX('MI Fittings'!A:A,'CS Press Fittings'!A:A,'Steel Nipples'!A:A,'Steel Cut Lengths'!A:A,'Pipe Hangers'!A:A,'Brass Nipples '!A:A,'Brass Fittings '!A:A),"")</f>
        <v/>
      </c>
      <c r="B304" s="157"/>
      <c r="C304" s="204"/>
      <c r="D304" s="157"/>
      <c r="E304" s="1070"/>
      <c r="F304" s="204"/>
      <c r="G304" s="1539"/>
      <c r="H304" s="157"/>
      <c r="I304" s="844"/>
      <c r="J304" s="125"/>
      <c r="K304" s="1223"/>
      <c r="L304" s="157"/>
      <c r="M304" s="1029"/>
    </row>
    <row r="305" spans="1:13" s="845" customFormat="1" ht="15.75" hidden="1">
      <c r="A305" s="157" t="str">
        <f>IF(J305&gt;0,COUNT($J$4:J305)+MAX('MI Fittings'!A:A,'CS Press Fittings'!A:A,'Steel Nipples'!A:A,'Steel Cut Lengths'!A:A,'Pipe Hangers'!A:A,'Brass Nipples '!A:A,'Brass Fittings '!A:A),"")</f>
        <v/>
      </c>
      <c r="B305" s="157"/>
      <c r="C305" s="204"/>
      <c r="D305" s="157"/>
      <c r="E305" s="1070"/>
      <c r="F305" s="204"/>
      <c r="G305" s="1539"/>
      <c r="H305" s="157"/>
      <c r="I305" s="844"/>
      <c r="J305" s="125"/>
      <c r="K305" s="1223"/>
      <c r="L305" s="157"/>
      <c r="M305" s="1029"/>
    </row>
    <row r="306" spans="1:13" s="845" customFormat="1" ht="15.75" hidden="1">
      <c r="A306" s="157" t="str">
        <f>IF(J306&gt;0,COUNT($J$4:J306)+MAX('MI Fittings'!A:A,'CS Press Fittings'!A:A,'Steel Nipples'!A:A,'Steel Cut Lengths'!A:A,'Pipe Hangers'!A:A,'Brass Nipples '!A:A,'Brass Fittings '!A:A),"")</f>
        <v/>
      </c>
      <c r="B306" s="157"/>
      <c r="C306" s="204"/>
      <c r="D306" s="157"/>
      <c r="E306" s="1070"/>
      <c r="F306" s="204"/>
      <c r="G306" s="1539"/>
      <c r="H306" s="157"/>
      <c r="I306" s="844"/>
      <c r="J306" s="125"/>
      <c r="K306" s="1223"/>
      <c r="L306" s="157"/>
      <c r="M306" s="1029"/>
    </row>
    <row r="307" spans="1:13" s="845" customFormat="1" ht="15.75" hidden="1">
      <c r="A307" s="157" t="str">
        <f>IF(J307&gt;0,COUNT($J$4:J307)+MAX('MI Fittings'!A:A,'CS Press Fittings'!A:A,'Steel Nipples'!A:A,'Steel Cut Lengths'!A:A,'Pipe Hangers'!A:A,'Brass Nipples '!A:A,'Brass Fittings '!A:A),"")</f>
        <v/>
      </c>
      <c r="B307" s="157"/>
      <c r="C307" s="204"/>
      <c r="D307" s="157"/>
      <c r="E307" s="1070"/>
      <c r="F307" s="204"/>
      <c r="G307" s="1539"/>
      <c r="H307" s="157"/>
      <c r="I307" s="844"/>
      <c r="J307" s="125"/>
      <c r="K307" s="1223"/>
      <c r="L307" s="157"/>
      <c r="M307" s="1029"/>
    </row>
    <row r="308" spans="1:13" s="845" customFormat="1" ht="15.75" hidden="1">
      <c r="A308" s="157" t="str">
        <f>IF(J308&gt;0,COUNT($J$4:J308)+MAX('MI Fittings'!A:A,'CS Press Fittings'!A:A,'Steel Nipples'!A:A,'Steel Cut Lengths'!A:A,'Pipe Hangers'!A:A,'Brass Nipples '!A:A,'Brass Fittings '!A:A),"")</f>
        <v/>
      </c>
      <c r="B308" s="157"/>
      <c r="C308" s="204"/>
      <c r="D308" s="157"/>
      <c r="E308" s="1070"/>
      <c r="F308" s="204"/>
      <c r="G308" s="1539"/>
      <c r="H308" s="157"/>
      <c r="I308" s="844"/>
      <c r="J308" s="125"/>
      <c r="K308" s="1223"/>
      <c r="L308" s="157"/>
      <c r="M308" s="1029"/>
    </row>
    <row r="309" spans="1:13" s="845" customFormat="1" ht="15.75" hidden="1">
      <c r="A309" s="157" t="str">
        <f>IF(J309&gt;0,COUNT($J$4:J309)+MAX('MI Fittings'!A:A,'CS Press Fittings'!A:A,'Steel Nipples'!A:A,'Steel Cut Lengths'!A:A,'Pipe Hangers'!A:A,'Brass Nipples '!A:A,'Brass Fittings '!A:A),"")</f>
        <v/>
      </c>
      <c r="B309" s="157"/>
      <c r="C309" s="204"/>
      <c r="D309" s="157"/>
      <c r="E309" s="1070"/>
      <c r="F309" s="204"/>
      <c r="G309" s="1539"/>
      <c r="H309" s="157"/>
      <c r="I309" s="844"/>
      <c r="J309" s="125"/>
      <c r="K309" s="1223"/>
      <c r="L309" s="157"/>
      <c r="M309" s="1029"/>
    </row>
    <row r="310" spans="1:13" s="845" customFormat="1" ht="15.75" hidden="1">
      <c r="A310" s="157" t="str">
        <f>IF(J310&gt;0,COUNT($J$4:J310)+MAX('MI Fittings'!A:A,'CS Press Fittings'!A:A,'Steel Nipples'!A:A,'Steel Cut Lengths'!A:A,'Pipe Hangers'!A:A,'Brass Nipples '!A:A,'Brass Fittings '!A:A),"")</f>
        <v/>
      </c>
      <c r="B310" s="157"/>
      <c r="C310" s="204"/>
      <c r="D310" s="157"/>
      <c r="E310" s="1070"/>
      <c r="F310" s="204"/>
      <c r="G310" s="1539"/>
      <c r="H310" s="157"/>
      <c r="I310" s="844"/>
      <c r="J310" s="125"/>
      <c r="K310" s="1223"/>
      <c r="L310" s="157"/>
      <c r="M310" s="1029"/>
    </row>
    <row r="311" spans="1:13" s="845" customFormat="1" ht="15.75" hidden="1">
      <c r="A311" s="157" t="str">
        <f>IF(J311&gt;0,COUNT($J$4:J311)+MAX('MI Fittings'!A:A,'CS Press Fittings'!A:A,'Steel Nipples'!A:A,'Steel Cut Lengths'!A:A,'Pipe Hangers'!A:A,'Brass Nipples '!A:A,'Brass Fittings '!A:A),"")</f>
        <v/>
      </c>
      <c r="B311" s="157"/>
      <c r="C311" s="204"/>
      <c r="D311" s="157"/>
      <c r="E311" s="1070"/>
      <c r="F311" s="204"/>
      <c r="G311" s="1539"/>
      <c r="H311" s="157"/>
      <c r="I311" s="844"/>
      <c r="J311" s="125"/>
      <c r="K311" s="1223"/>
      <c r="L311" s="157"/>
      <c r="M311" s="1029"/>
    </row>
    <row r="312" spans="1:13" s="845" customFormat="1" ht="15.75" hidden="1">
      <c r="A312" s="157" t="str">
        <f>IF(J312&gt;0,COUNT($J$4:J312)+MAX('MI Fittings'!A:A,'CS Press Fittings'!A:A,'Steel Nipples'!A:A,'Steel Cut Lengths'!A:A,'Pipe Hangers'!A:A,'Brass Nipples '!A:A,'Brass Fittings '!A:A),"")</f>
        <v/>
      </c>
      <c r="B312" s="157"/>
      <c r="C312" s="204"/>
      <c r="D312" s="157"/>
      <c r="E312" s="1070"/>
      <c r="F312" s="204"/>
      <c r="G312" s="1539"/>
      <c r="H312" s="157"/>
      <c r="I312" s="844"/>
      <c r="J312" s="125"/>
      <c r="K312" s="1223"/>
      <c r="L312" s="157"/>
      <c r="M312" s="1029"/>
    </row>
    <row r="313" spans="1:13" s="845" customFormat="1" ht="15.75" hidden="1">
      <c r="A313" s="157" t="str">
        <f>IF(J313&gt;0,COUNT($J$4:J313)+MAX('MI Fittings'!A:A,'CS Press Fittings'!A:A,'Steel Nipples'!A:A,'Steel Cut Lengths'!A:A,'Pipe Hangers'!A:A,'Brass Nipples '!A:A,'Brass Fittings '!A:A),"")</f>
        <v/>
      </c>
      <c r="B313" s="157"/>
      <c r="C313" s="204"/>
      <c r="D313" s="157"/>
      <c r="E313" s="1070"/>
      <c r="F313" s="204"/>
      <c r="G313" s="1539"/>
      <c r="H313" s="157"/>
      <c r="I313" s="844"/>
      <c r="J313" s="125"/>
      <c r="K313" s="1223"/>
      <c r="L313" s="157"/>
      <c r="M313" s="1029"/>
    </row>
    <row r="314" spans="1:13" s="845" customFormat="1" ht="15.75" hidden="1">
      <c r="A314" s="157" t="str">
        <f>IF(J314&gt;0,COUNT($J$4:J314)+MAX('MI Fittings'!A:A,'CS Press Fittings'!A:A,'Steel Nipples'!A:A,'Steel Cut Lengths'!A:A,'Pipe Hangers'!A:A,'Brass Nipples '!A:A,'Brass Fittings '!A:A),"")</f>
        <v/>
      </c>
      <c r="B314" s="157"/>
      <c r="C314" s="204"/>
      <c r="D314" s="157"/>
      <c r="E314" s="1070"/>
      <c r="F314" s="204"/>
      <c r="G314" s="1539"/>
      <c r="H314" s="157"/>
      <c r="I314" s="844"/>
      <c r="J314" s="125"/>
      <c r="K314" s="1223"/>
      <c r="L314" s="157"/>
      <c r="M314" s="1029"/>
    </row>
    <row r="315" spans="1:13" s="845" customFormat="1" ht="15.75" hidden="1">
      <c r="A315" s="157" t="str">
        <f>IF(J315&gt;0,COUNT($J$4:J315)+MAX('MI Fittings'!A:A,'CS Press Fittings'!A:A,'Steel Nipples'!A:A,'Steel Cut Lengths'!A:A,'Pipe Hangers'!A:A,'Brass Nipples '!A:A,'Brass Fittings '!A:A),"")</f>
        <v/>
      </c>
      <c r="B315" s="157"/>
      <c r="C315" s="204"/>
      <c r="D315" s="157"/>
      <c r="E315" s="1070"/>
      <c r="F315" s="204"/>
      <c r="G315" s="1539"/>
      <c r="H315" s="157"/>
      <c r="I315" s="844"/>
      <c r="J315" s="125"/>
      <c r="K315" s="1223"/>
      <c r="L315" s="157"/>
      <c r="M315" s="1029"/>
    </row>
    <row r="316" spans="1:13" s="845" customFormat="1" ht="15.75" hidden="1">
      <c r="A316" s="157" t="str">
        <f>IF(J316&gt;0,COUNT($J$4:J316)+MAX('MI Fittings'!A:A,'CS Press Fittings'!A:A,'Steel Nipples'!A:A,'Steel Cut Lengths'!A:A,'Pipe Hangers'!A:A,'Brass Nipples '!A:A,'Brass Fittings '!A:A),"")</f>
        <v/>
      </c>
      <c r="B316" s="157"/>
      <c r="C316" s="204"/>
      <c r="D316" s="157"/>
      <c r="E316" s="1070"/>
      <c r="F316" s="204"/>
      <c r="G316" s="1539"/>
      <c r="H316" s="157"/>
      <c r="I316" s="844"/>
      <c r="J316" s="125"/>
      <c r="K316" s="1223"/>
      <c r="L316" s="157"/>
      <c r="M316" s="1029"/>
    </row>
    <row r="317" spans="1:13" s="845" customFormat="1" ht="15.75" hidden="1">
      <c r="A317" s="157" t="str">
        <f>IF(J317&gt;0,COUNT($J$4:J317)+MAX('MI Fittings'!A:A,'CS Press Fittings'!A:A,'Steel Nipples'!A:A,'Steel Cut Lengths'!A:A,'Pipe Hangers'!A:A,'Brass Nipples '!A:A,'Brass Fittings '!A:A),"")</f>
        <v/>
      </c>
      <c r="B317" s="157"/>
      <c r="C317" s="204"/>
      <c r="D317" s="157"/>
      <c r="E317" s="1070"/>
      <c r="F317" s="204"/>
      <c r="G317" s="1539"/>
      <c r="H317" s="157"/>
      <c r="I317" s="844"/>
      <c r="J317" s="125"/>
      <c r="K317" s="1223"/>
      <c r="L317" s="157"/>
      <c r="M317" s="1029"/>
    </row>
    <row r="318" spans="1:13" s="845" customFormat="1" ht="15.75" hidden="1">
      <c r="A318" s="157" t="str">
        <f>IF(J318&gt;0,COUNT($J$4:J318)+MAX('MI Fittings'!A:A,'CS Press Fittings'!A:A,'Steel Nipples'!A:A,'Steel Cut Lengths'!A:A,'Pipe Hangers'!A:A,'Brass Nipples '!A:A,'Brass Fittings '!A:A),"")</f>
        <v/>
      </c>
      <c r="B318" s="157"/>
      <c r="C318" s="204"/>
      <c r="D318" s="157"/>
      <c r="E318" s="1070"/>
      <c r="F318" s="204"/>
      <c r="G318" s="1539"/>
      <c r="H318" s="157"/>
      <c r="I318" s="844"/>
      <c r="J318" s="125"/>
      <c r="K318" s="1223"/>
      <c r="L318" s="157"/>
      <c r="M318" s="1029"/>
    </row>
    <row r="319" spans="1:13" s="845" customFormat="1" ht="15.75" hidden="1">
      <c r="A319" s="157" t="str">
        <f>IF(J319&gt;0,COUNT($J$4:J319)+MAX('MI Fittings'!A:A,'CS Press Fittings'!A:A,'Steel Nipples'!A:A,'Steel Cut Lengths'!A:A,'Pipe Hangers'!A:A,'Brass Nipples '!A:A,'Brass Fittings '!A:A),"")</f>
        <v/>
      </c>
      <c r="B319" s="157"/>
      <c r="C319" s="204"/>
      <c r="D319" s="157"/>
      <c r="E319" s="1070"/>
      <c r="F319" s="204"/>
      <c r="G319" s="1539"/>
      <c r="H319" s="157"/>
      <c r="I319" s="844"/>
      <c r="J319" s="125"/>
      <c r="K319" s="1223"/>
      <c r="L319" s="157"/>
      <c r="M319" s="1029"/>
    </row>
    <row r="320" spans="1:13" s="845" customFormat="1" ht="15.75" hidden="1">
      <c r="A320" s="157" t="str">
        <f>IF(J320&gt;0,COUNT($J$4:J320)+MAX('MI Fittings'!A:A,'CS Press Fittings'!A:A,'Steel Nipples'!A:A,'Steel Cut Lengths'!A:A,'Pipe Hangers'!A:A,'Brass Nipples '!A:A,'Brass Fittings '!A:A),"")</f>
        <v/>
      </c>
      <c r="B320" s="157"/>
      <c r="C320" s="204"/>
      <c r="D320" s="157"/>
      <c r="E320" s="1070"/>
      <c r="F320" s="204"/>
      <c r="G320" s="1539"/>
      <c r="H320" s="157"/>
      <c r="I320" s="844"/>
      <c r="J320" s="125"/>
      <c r="K320" s="1223"/>
      <c r="L320" s="157"/>
      <c r="M320" s="1029"/>
    </row>
    <row r="321" spans="1:13" s="845" customFormat="1" ht="15.75" hidden="1">
      <c r="A321" s="157" t="str">
        <f>IF(J321&gt;0,COUNT($J$4:J321)+MAX('MI Fittings'!A:A,'CS Press Fittings'!A:A,'Steel Nipples'!A:A,'Steel Cut Lengths'!A:A,'Pipe Hangers'!A:A,'Brass Nipples '!A:A,'Brass Fittings '!A:A),"")</f>
        <v/>
      </c>
      <c r="B321" s="157"/>
      <c r="C321" s="204"/>
      <c r="D321" s="157"/>
      <c r="E321" s="1070"/>
      <c r="F321" s="204"/>
      <c r="G321" s="1539"/>
      <c r="H321" s="157"/>
      <c r="I321" s="844"/>
      <c r="J321" s="125"/>
      <c r="K321" s="1223"/>
      <c r="L321" s="157"/>
      <c r="M321" s="1029"/>
    </row>
    <row r="322" spans="1:13" s="845" customFormat="1" ht="15.75" hidden="1">
      <c r="A322" s="157" t="str">
        <f>IF(J322&gt;0,COUNT($J$4:J322)+MAX('MI Fittings'!A:A,'CS Press Fittings'!A:A,'Steel Nipples'!A:A,'Steel Cut Lengths'!A:A,'Pipe Hangers'!A:A,'Brass Nipples '!A:A,'Brass Fittings '!A:A),"")</f>
        <v/>
      </c>
      <c r="B322" s="157"/>
      <c r="C322" s="204"/>
      <c r="D322" s="157"/>
      <c r="E322" s="1070"/>
      <c r="F322" s="204"/>
      <c r="G322" s="1539"/>
      <c r="H322" s="157"/>
      <c r="I322" s="844"/>
      <c r="J322" s="125"/>
      <c r="K322" s="1223"/>
      <c r="L322" s="157"/>
      <c r="M322" s="1029"/>
    </row>
    <row r="323" spans="1:13" s="845" customFormat="1" ht="15.75" hidden="1">
      <c r="A323" s="157" t="str">
        <f>IF(J323&gt;0,COUNT($J$4:J323)+MAX('MI Fittings'!A:A,'CS Press Fittings'!A:A,'Steel Nipples'!A:A,'Steel Cut Lengths'!A:A,'Pipe Hangers'!A:A,'Brass Nipples '!A:A,'Brass Fittings '!A:A),"")</f>
        <v/>
      </c>
      <c r="B323" s="157"/>
      <c r="C323" s="204"/>
      <c r="D323" s="157"/>
      <c r="E323" s="1070"/>
      <c r="F323" s="204"/>
      <c r="G323" s="1539"/>
      <c r="H323" s="157"/>
      <c r="I323" s="844"/>
      <c r="J323" s="125"/>
      <c r="K323" s="1223"/>
      <c r="L323" s="157"/>
      <c r="M323" s="1029"/>
    </row>
    <row r="324" spans="1:13" s="845" customFormat="1" ht="15.75" hidden="1">
      <c r="A324" s="157" t="str">
        <f>IF(J324&gt;0,COUNT($J$4:J324)+MAX('MI Fittings'!A:A,'CS Press Fittings'!A:A,'Steel Nipples'!A:A,'Steel Cut Lengths'!A:A,'Pipe Hangers'!A:A,'Brass Nipples '!A:A,'Brass Fittings '!A:A),"")</f>
        <v/>
      </c>
      <c r="B324" s="157"/>
      <c r="C324" s="204"/>
      <c r="D324" s="157"/>
      <c r="E324" s="1070"/>
      <c r="F324" s="204"/>
      <c r="G324" s="1539"/>
      <c r="H324" s="157"/>
      <c r="I324" s="844"/>
      <c r="J324" s="125"/>
      <c r="K324" s="1223"/>
      <c r="L324" s="157"/>
      <c r="M324" s="1029"/>
    </row>
    <row r="325" spans="1:13" s="845" customFormat="1" ht="15.75" hidden="1">
      <c r="A325" s="157" t="str">
        <f>IF(J325&gt;0,COUNT($J$4:J325)+MAX('MI Fittings'!A:A,'CS Press Fittings'!A:A,'Steel Nipples'!A:A,'Steel Cut Lengths'!A:A,'Pipe Hangers'!A:A,'Brass Nipples '!A:A,'Brass Fittings '!A:A),"")</f>
        <v/>
      </c>
      <c r="B325" s="157"/>
      <c r="C325" s="204"/>
      <c r="D325" s="157"/>
      <c r="E325" s="1070"/>
      <c r="F325" s="204"/>
      <c r="G325" s="1539"/>
      <c r="H325" s="157"/>
      <c r="I325" s="844"/>
      <c r="J325" s="125"/>
      <c r="K325" s="1223"/>
      <c r="L325" s="157"/>
      <c r="M325" s="1029"/>
    </row>
    <row r="326" spans="1:13" s="845" customFormat="1" ht="15.75" hidden="1">
      <c r="A326" s="157" t="str">
        <f>IF(J326&gt;0,COUNT($J$4:J326)+MAX('MI Fittings'!A:A,'CS Press Fittings'!A:A,'Steel Nipples'!A:A,'Steel Cut Lengths'!A:A,'Pipe Hangers'!A:A,'Brass Nipples '!A:A,'Brass Fittings '!A:A),"")</f>
        <v/>
      </c>
      <c r="B326" s="157"/>
      <c r="C326" s="204"/>
      <c r="D326" s="157"/>
      <c r="E326" s="1070"/>
      <c r="F326" s="204"/>
      <c r="G326" s="1539"/>
      <c r="H326" s="157"/>
      <c r="I326" s="844"/>
      <c r="J326" s="125"/>
      <c r="K326" s="1223"/>
      <c r="L326" s="157"/>
      <c r="M326" s="1029"/>
    </row>
    <row r="327" spans="1:13" s="845" customFormat="1" ht="15.75" hidden="1">
      <c r="A327" s="157" t="str">
        <f>IF(J327&gt;0,COUNT($J$4:J327)+MAX('MI Fittings'!A:A,'CS Press Fittings'!A:A,'Steel Nipples'!A:A,'Steel Cut Lengths'!A:A,'Pipe Hangers'!A:A,'Brass Nipples '!A:A,'Brass Fittings '!A:A),"")</f>
        <v/>
      </c>
      <c r="B327" s="157"/>
      <c r="C327" s="204"/>
      <c r="D327" s="157"/>
      <c r="E327" s="1070"/>
      <c r="F327" s="204"/>
      <c r="G327" s="1539"/>
      <c r="H327" s="157"/>
      <c r="I327" s="844"/>
      <c r="J327" s="125"/>
      <c r="K327" s="1223"/>
      <c r="L327" s="157"/>
      <c r="M327" s="1029"/>
    </row>
    <row r="328" spans="1:13" s="845" customFormat="1" ht="15.75" hidden="1">
      <c r="A328" s="157" t="str">
        <f>IF(J328&gt;0,COUNT($J$4:J328)+MAX('MI Fittings'!A:A,'CS Press Fittings'!A:A,'Steel Nipples'!A:A,'Steel Cut Lengths'!A:A,'Pipe Hangers'!A:A,'Brass Nipples '!A:A,'Brass Fittings '!A:A),"")</f>
        <v/>
      </c>
      <c r="B328" s="157"/>
      <c r="C328" s="204"/>
      <c r="D328" s="157"/>
      <c r="E328" s="1070"/>
      <c r="F328" s="204"/>
      <c r="G328" s="1539"/>
      <c r="H328" s="157"/>
      <c r="I328" s="844"/>
      <c r="J328" s="125"/>
      <c r="K328" s="1223"/>
      <c r="L328" s="157"/>
      <c r="M328" s="1029"/>
    </row>
    <row r="329" spans="1:13" s="845" customFormat="1" ht="15.75" hidden="1">
      <c r="A329" s="157" t="str">
        <f>IF(J329&gt;0,COUNT($J$4:J329)+MAX('MI Fittings'!A:A,'CS Press Fittings'!A:A,'Steel Nipples'!A:A,'Steel Cut Lengths'!A:A,'Pipe Hangers'!A:A,'Brass Nipples '!A:A,'Brass Fittings '!A:A),"")</f>
        <v/>
      </c>
      <c r="B329" s="157"/>
      <c r="C329" s="204"/>
      <c r="D329" s="157"/>
      <c r="E329" s="1070"/>
      <c r="F329" s="204"/>
      <c r="G329" s="1539"/>
      <c r="H329" s="157"/>
      <c r="I329" s="844"/>
      <c r="J329" s="125"/>
      <c r="K329" s="1223"/>
      <c r="L329" s="157"/>
      <c r="M329" s="1029"/>
    </row>
    <row r="330" spans="1:13" s="845" customFormat="1" ht="15.75" hidden="1">
      <c r="A330" s="157" t="str">
        <f>IF(J330&gt;0,COUNT($J$4:J330)+MAX('MI Fittings'!A:A,'CS Press Fittings'!A:A,'Steel Nipples'!A:A,'Steel Cut Lengths'!A:A,'Pipe Hangers'!A:A,'Brass Nipples '!A:A,'Brass Fittings '!A:A),"")</f>
        <v/>
      </c>
      <c r="B330" s="157"/>
      <c r="C330" s="204"/>
      <c r="D330" s="157"/>
      <c r="E330" s="1070"/>
      <c r="F330" s="204"/>
      <c r="G330" s="1539"/>
      <c r="H330" s="157"/>
      <c r="I330" s="844"/>
      <c r="J330" s="125"/>
      <c r="K330" s="1223"/>
      <c r="L330" s="157"/>
      <c r="M330" s="1029"/>
    </row>
    <row r="331" spans="1:13" s="845" customFormat="1" ht="15.75" hidden="1">
      <c r="A331" s="157" t="str">
        <f>IF(J331&gt;0,COUNT($J$4:J331)+MAX('MI Fittings'!A:A,'CS Press Fittings'!A:A,'Steel Nipples'!A:A,'Steel Cut Lengths'!A:A,'Pipe Hangers'!A:A,'Brass Nipples '!A:A,'Brass Fittings '!A:A),"")</f>
        <v/>
      </c>
      <c r="B331" s="157"/>
      <c r="C331" s="204"/>
      <c r="D331" s="157"/>
      <c r="E331" s="1070"/>
      <c r="F331" s="204"/>
      <c r="G331" s="1539"/>
      <c r="H331" s="157"/>
      <c r="I331" s="844"/>
      <c r="J331" s="125"/>
      <c r="K331" s="1223"/>
      <c r="L331" s="157"/>
      <c r="M331" s="1029"/>
    </row>
    <row r="332" spans="1:13" s="845" customFormat="1" ht="15.75" hidden="1">
      <c r="A332" s="157" t="str">
        <f>IF(J332&gt;0,COUNT($J$4:J332)+MAX('MI Fittings'!A:A,'CS Press Fittings'!A:A,'Steel Nipples'!A:A,'Steel Cut Lengths'!A:A,'Pipe Hangers'!A:A,'Brass Nipples '!A:A,'Brass Fittings '!A:A),"")</f>
        <v/>
      </c>
      <c r="B332" s="157"/>
      <c r="C332" s="204"/>
      <c r="D332" s="157"/>
      <c r="E332" s="1070"/>
      <c r="F332" s="204"/>
      <c r="G332" s="1539"/>
      <c r="H332" s="157"/>
      <c r="I332" s="844"/>
      <c r="J332" s="125"/>
      <c r="K332" s="1223"/>
      <c r="L332" s="157"/>
      <c r="M332" s="1029"/>
    </row>
    <row r="333" spans="1:13" s="845" customFormat="1" ht="15.75" hidden="1">
      <c r="A333" s="157" t="str">
        <f>IF(J333&gt;0,COUNT($J$4:J333)+MAX('MI Fittings'!A:A,'CS Press Fittings'!A:A,'Steel Nipples'!A:A,'Steel Cut Lengths'!A:A,'Pipe Hangers'!A:A,'Brass Nipples '!A:A,'Brass Fittings '!A:A),"")</f>
        <v/>
      </c>
      <c r="B333" s="157"/>
      <c r="C333" s="204"/>
      <c r="D333" s="157"/>
      <c r="E333" s="1070"/>
      <c r="F333" s="204"/>
      <c r="G333" s="1539"/>
      <c r="H333" s="157"/>
      <c r="I333" s="844"/>
      <c r="J333" s="125"/>
      <c r="K333" s="1223"/>
      <c r="L333" s="157"/>
      <c r="M333" s="1029"/>
    </row>
    <row r="334" spans="1:13" s="845" customFormat="1" ht="15.75" hidden="1">
      <c r="A334" s="157" t="str">
        <f>IF(J334&gt;0,COUNT($J$4:J334)+MAX('MI Fittings'!A:A,'CS Press Fittings'!A:A,'Steel Nipples'!A:A,'Steel Cut Lengths'!A:A,'Pipe Hangers'!A:A,'Brass Nipples '!A:A,'Brass Fittings '!A:A),"")</f>
        <v/>
      </c>
      <c r="B334" s="157"/>
      <c r="C334" s="204"/>
      <c r="D334" s="157"/>
      <c r="E334" s="1070"/>
      <c r="F334" s="204"/>
      <c r="G334" s="1539"/>
      <c r="H334" s="157"/>
      <c r="I334" s="844"/>
      <c r="J334" s="125"/>
      <c r="K334" s="1223"/>
      <c r="L334" s="157"/>
      <c r="M334" s="1029"/>
    </row>
    <row r="335" spans="1:13" s="845" customFormat="1" ht="15.75" hidden="1">
      <c r="A335" s="157" t="str">
        <f>IF(J335&gt;0,COUNT($J$4:J335)+MAX('MI Fittings'!A:A,'CS Press Fittings'!A:A,'Steel Nipples'!A:A,'Steel Cut Lengths'!A:A,'Pipe Hangers'!A:A,'Brass Nipples '!A:A,'Brass Fittings '!A:A),"")</f>
        <v/>
      </c>
      <c r="B335" s="157"/>
      <c r="C335" s="204"/>
      <c r="D335" s="157"/>
      <c r="E335" s="1070"/>
      <c r="F335" s="204"/>
      <c r="G335" s="1539"/>
      <c r="H335" s="157"/>
      <c r="I335" s="844"/>
      <c r="J335" s="125"/>
      <c r="K335" s="1223"/>
      <c r="L335" s="157"/>
      <c r="M335" s="1029"/>
    </row>
    <row r="336" spans="1:13" s="845" customFormat="1" ht="15.75" hidden="1">
      <c r="A336" s="157" t="str">
        <f>IF(J336&gt;0,COUNT($J$4:J336)+MAX('MI Fittings'!A:A,'CS Press Fittings'!A:A,'Steel Nipples'!A:A,'Steel Cut Lengths'!A:A,'Pipe Hangers'!A:A,'Brass Nipples '!A:A,'Brass Fittings '!A:A),"")</f>
        <v/>
      </c>
      <c r="B336" s="157"/>
      <c r="C336" s="204"/>
      <c r="D336" s="157"/>
      <c r="E336" s="1070"/>
      <c r="F336" s="204"/>
      <c r="G336" s="1539"/>
      <c r="H336" s="157"/>
      <c r="I336" s="844"/>
      <c r="J336" s="125"/>
      <c r="K336" s="1223"/>
      <c r="L336" s="157"/>
      <c r="M336" s="1029"/>
    </row>
    <row r="337" spans="1:13" s="845" customFormat="1" ht="15.75" hidden="1">
      <c r="A337" s="157" t="str">
        <f>IF(J337&gt;0,COUNT($J$4:J337)+MAX('MI Fittings'!A:A,'CS Press Fittings'!A:A,'Steel Nipples'!A:A,'Steel Cut Lengths'!A:A,'Pipe Hangers'!A:A,'Brass Nipples '!A:A,'Brass Fittings '!A:A),"")</f>
        <v/>
      </c>
      <c r="B337" s="157"/>
      <c r="C337" s="204"/>
      <c r="D337" s="157"/>
      <c r="E337" s="1070"/>
      <c r="F337" s="204"/>
      <c r="G337" s="1539"/>
      <c r="H337" s="157"/>
      <c r="I337" s="844"/>
      <c r="J337" s="125"/>
      <c r="K337" s="1223"/>
      <c r="L337" s="157"/>
      <c r="M337" s="1029"/>
    </row>
    <row r="338" spans="1:13" s="845" customFormat="1" ht="15.75" hidden="1">
      <c r="A338" s="157" t="str">
        <f>IF(J338&gt;0,COUNT($J$4:J338)+MAX('MI Fittings'!A:A,'CS Press Fittings'!A:A,'Steel Nipples'!A:A,'Steel Cut Lengths'!A:A,'Pipe Hangers'!A:A,'Brass Nipples '!A:A,'Brass Fittings '!A:A),"")</f>
        <v/>
      </c>
      <c r="B338" s="157"/>
      <c r="C338" s="204"/>
      <c r="D338" s="157"/>
      <c r="E338" s="1070"/>
      <c r="F338" s="204"/>
      <c r="G338" s="1539"/>
      <c r="H338" s="157"/>
      <c r="I338" s="844"/>
      <c r="J338" s="125"/>
      <c r="K338" s="1223"/>
      <c r="L338" s="157"/>
      <c r="M338" s="1029"/>
    </row>
    <row r="339" spans="1:13" s="845" customFormat="1" ht="15.75" hidden="1">
      <c r="A339" s="157" t="str">
        <f>IF(J339&gt;0,COUNT($J$4:J339)+MAX('MI Fittings'!A:A,'CS Press Fittings'!A:A,'Steel Nipples'!A:A,'Steel Cut Lengths'!A:A,'Pipe Hangers'!A:A,'Brass Nipples '!A:A,'Brass Fittings '!A:A),"")</f>
        <v/>
      </c>
      <c r="B339" s="157"/>
      <c r="C339" s="204"/>
      <c r="D339" s="157"/>
      <c r="E339" s="1070"/>
      <c r="F339" s="204"/>
      <c r="G339" s="1539"/>
      <c r="H339" s="157"/>
      <c r="I339" s="844"/>
      <c r="J339" s="125"/>
      <c r="K339" s="1223"/>
      <c r="L339" s="157"/>
      <c r="M339" s="1029"/>
    </row>
    <row r="340" spans="1:13" s="845" customFormat="1" ht="15.75" hidden="1">
      <c r="A340" s="157" t="str">
        <f>IF(J340&gt;0,COUNT($J$4:J340)+MAX('MI Fittings'!A:A,'CS Press Fittings'!A:A,'Steel Nipples'!A:A,'Steel Cut Lengths'!A:A,'Pipe Hangers'!A:A,'Brass Nipples '!A:A,'Brass Fittings '!A:A),"")</f>
        <v/>
      </c>
      <c r="B340" s="157"/>
      <c r="C340" s="204"/>
      <c r="D340" s="157"/>
      <c r="E340" s="1070"/>
      <c r="F340" s="204"/>
      <c r="G340" s="1539"/>
      <c r="H340" s="157"/>
      <c r="I340" s="844"/>
      <c r="J340" s="125"/>
      <c r="K340" s="1223"/>
      <c r="L340" s="157"/>
      <c r="M340" s="1029"/>
    </row>
    <row r="341" spans="1:13" s="845" customFormat="1" ht="15.75" hidden="1">
      <c r="A341" s="157" t="str">
        <f>IF(J341&gt;0,COUNT($J$4:J341)+MAX('MI Fittings'!A:A,'CS Press Fittings'!A:A,'Steel Nipples'!A:A,'Steel Cut Lengths'!A:A,'Pipe Hangers'!A:A,'Brass Nipples '!A:A,'Brass Fittings '!A:A),"")</f>
        <v/>
      </c>
      <c r="B341" s="157"/>
      <c r="C341" s="204"/>
      <c r="D341" s="157"/>
      <c r="E341" s="1070"/>
      <c r="F341" s="204"/>
      <c r="G341" s="1539"/>
      <c r="H341" s="157"/>
      <c r="I341" s="844"/>
      <c r="J341" s="125"/>
      <c r="K341" s="1223"/>
      <c r="L341" s="157"/>
      <c r="M341" s="1029"/>
    </row>
    <row r="342" spans="1:13" s="845" customFormat="1" ht="15.75" hidden="1">
      <c r="A342" s="157" t="str">
        <f>IF(J342&gt;0,COUNT($J$4:J342)+MAX('MI Fittings'!A:A,'CS Press Fittings'!A:A,'Steel Nipples'!A:A,'Steel Cut Lengths'!A:A,'Pipe Hangers'!A:A,'Brass Nipples '!A:A,'Brass Fittings '!A:A),"")</f>
        <v/>
      </c>
      <c r="B342" s="157"/>
      <c r="C342" s="204"/>
      <c r="D342" s="157"/>
      <c r="E342" s="1070"/>
      <c r="F342" s="204"/>
      <c r="G342" s="1539"/>
      <c r="H342" s="157"/>
      <c r="I342" s="844"/>
      <c r="J342" s="125"/>
      <c r="K342" s="1223"/>
      <c r="L342" s="157"/>
      <c r="M342" s="1029"/>
    </row>
    <row r="343" spans="1:13" s="845" customFormat="1" ht="15.75" hidden="1">
      <c r="A343" s="157" t="str">
        <f>IF(J343&gt;0,COUNT($J$4:J343)+MAX('MI Fittings'!A:A,'CS Press Fittings'!A:A,'Steel Nipples'!A:A,'Steel Cut Lengths'!A:A,'Pipe Hangers'!A:A,'Brass Nipples '!A:A,'Brass Fittings '!A:A),"")</f>
        <v/>
      </c>
      <c r="B343" s="157"/>
      <c r="C343" s="204"/>
      <c r="D343" s="157"/>
      <c r="E343" s="1070"/>
      <c r="F343" s="204"/>
      <c r="G343" s="1539"/>
      <c r="H343" s="157"/>
      <c r="I343" s="844"/>
      <c r="J343" s="125"/>
      <c r="K343" s="1223"/>
      <c r="L343" s="157"/>
      <c r="M343" s="1029"/>
    </row>
    <row r="344" spans="1:13" s="845" customFormat="1" ht="15.75" hidden="1">
      <c r="A344" s="157" t="str">
        <f>IF(J344&gt;0,COUNT($J$4:J344)+MAX('MI Fittings'!A:A,'CS Press Fittings'!A:A,'Steel Nipples'!A:A,'Steel Cut Lengths'!A:A,'Pipe Hangers'!A:A,'Brass Nipples '!A:A,'Brass Fittings '!A:A),"")</f>
        <v/>
      </c>
      <c r="B344" s="157"/>
      <c r="C344" s="204"/>
      <c r="D344" s="157"/>
      <c r="E344" s="1070"/>
      <c r="F344" s="204"/>
      <c r="G344" s="1539"/>
      <c r="H344" s="157"/>
      <c r="I344" s="844"/>
      <c r="J344" s="125"/>
      <c r="K344" s="1223"/>
      <c r="L344" s="157"/>
      <c r="M344" s="1029"/>
    </row>
    <row r="345" spans="1:13" s="845" customFormat="1" ht="15.75" hidden="1">
      <c r="A345" s="157" t="str">
        <f>IF(J345&gt;0,COUNT($J$4:J345)+MAX('MI Fittings'!A:A,'CS Press Fittings'!A:A,'Steel Nipples'!A:A,'Steel Cut Lengths'!A:A,'Pipe Hangers'!A:A,'Brass Nipples '!A:A,'Brass Fittings '!A:A),"")</f>
        <v/>
      </c>
      <c r="B345" s="157"/>
      <c r="C345" s="204"/>
      <c r="D345" s="157"/>
      <c r="E345" s="1070"/>
      <c r="F345" s="204"/>
      <c r="G345" s="1539"/>
      <c r="H345" s="157"/>
      <c r="I345" s="844"/>
      <c r="J345" s="125"/>
      <c r="K345" s="1223"/>
      <c r="L345" s="157"/>
      <c r="M345" s="1029"/>
    </row>
    <row r="346" spans="1:13" s="845" customFormat="1" ht="15.75" hidden="1">
      <c r="A346" s="157" t="str">
        <f>IF(J346&gt;0,COUNT($J$4:J346)+MAX('MI Fittings'!A:A,'CS Press Fittings'!A:A,'Steel Nipples'!A:A,'Steel Cut Lengths'!A:A,'Pipe Hangers'!A:A,'Brass Nipples '!A:A,'Brass Fittings '!A:A),"")</f>
        <v/>
      </c>
      <c r="B346" s="157"/>
      <c r="C346" s="204"/>
      <c r="D346" s="157"/>
      <c r="E346" s="1070"/>
      <c r="F346" s="204"/>
      <c r="G346" s="1539"/>
      <c r="H346" s="157"/>
      <c r="I346" s="844"/>
      <c r="J346" s="125"/>
      <c r="K346" s="1223"/>
      <c r="L346" s="157"/>
      <c r="M346" s="1029"/>
    </row>
    <row r="347" spans="1:13" s="845" customFormat="1" ht="15.75" hidden="1">
      <c r="A347" s="157" t="str">
        <f>IF(J347&gt;0,COUNT($J$4:J347)+MAX('MI Fittings'!A:A,'CS Press Fittings'!A:A,'Steel Nipples'!A:A,'Steel Cut Lengths'!A:A,'Pipe Hangers'!A:A,'Brass Nipples '!A:A,'Brass Fittings '!A:A),"")</f>
        <v/>
      </c>
      <c r="B347" s="157"/>
      <c r="C347" s="204"/>
      <c r="D347" s="157"/>
      <c r="E347" s="1070"/>
      <c r="F347" s="204"/>
      <c r="G347" s="1539"/>
      <c r="H347" s="157"/>
      <c r="I347" s="844"/>
      <c r="J347" s="125"/>
      <c r="K347" s="1223"/>
      <c r="L347" s="157"/>
      <c r="M347" s="1029"/>
    </row>
    <row r="348" spans="1:13" s="845" customFormat="1" ht="15.75" hidden="1">
      <c r="A348" s="157" t="str">
        <f>IF(J348&gt;0,COUNT($J$4:J348)+MAX('MI Fittings'!A:A,'CS Press Fittings'!A:A,'Steel Nipples'!A:A,'Steel Cut Lengths'!A:A,'Pipe Hangers'!A:A,'Brass Nipples '!A:A,'Brass Fittings '!A:A),"")</f>
        <v/>
      </c>
      <c r="B348" s="157"/>
      <c r="C348" s="204"/>
      <c r="D348" s="157"/>
      <c r="E348" s="1070"/>
      <c r="F348" s="204"/>
      <c r="G348" s="1539"/>
      <c r="H348" s="157"/>
      <c r="I348" s="844"/>
      <c r="J348" s="125"/>
      <c r="K348" s="1223"/>
      <c r="L348" s="157"/>
      <c r="M348" s="1029"/>
    </row>
    <row r="349" spans="1:13" s="845" customFormat="1" ht="15.75" hidden="1">
      <c r="A349" s="157" t="str">
        <f>IF(J349&gt;0,COUNT($J$4:J349)+MAX('MI Fittings'!A:A,'CS Press Fittings'!A:A,'Steel Nipples'!A:A,'Steel Cut Lengths'!A:A,'Pipe Hangers'!A:A,'Brass Nipples '!A:A,'Brass Fittings '!A:A),"")</f>
        <v/>
      </c>
      <c r="B349" s="157"/>
      <c r="C349" s="204"/>
      <c r="D349" s="157"/>
      <c r="E349" s="1070"/>
      <c r="F349" s="204"/>
      <c r="G349" s="1539"/>
      <c r="H349" s="157"/>
      <c r="I349" s="844"/>
      <c r="J349" s="125"/>
      <c r="K349" s="1223"/>
      <c r="L349" s="157"/>
      <c r="M349" s="1029"/>
    </row>
    <row r="350" spans="1:13" s="845" customFormat="1" ht="15.75" hidden="1">
      <c r="A350" s="157" t="str">
        <f>IF(J350&gt;0,COUNT($J$4:J350)+MAX('MI Fittings'!A:A,'CS Press Fittings'!A:A,'Steel Nipples'!A:A,'Steel Cut Lengths'!A:A,'Pipe Hangers'!A:A,'Brass Nipples '!A:A,'Brass Fittings '!A:A),"")</f>
        <v/>
      </c>
      <c r="B350" s="157"/>
      <c r="C350" s="204"/>
      <c r="D350" s="157"/>
      <c r="E350" s="1070"/>
      <c r="F350" s="204"/>
      <c r="G350" s="1539"/>
      <c r="H350" s="157"/>
      <c r="I350" s="844"/>
      <c r="J350" s="125"/>
      <c r="K350" s="1223"/>
      <c r="L350" s="157"/>
      <c r="M350" s="1029"/>
    </row>
    <row r="351" spans="1:13" s="845" customFormat="1" ht="15.75" hidden="1">
      <c r="A351" s="157" t="str">
        <f>IF(J351&gt;0,COUNT($J$4:J351)+MAX('MI Fittings'!A:A,'CS Press Fittings'!A:A,'Steel Nipples'!A:A,'Steel Cut Lengths'!A:A,'Pipe Hangers'!A:A,'Brass Nipples '!A:A,'Brass Fittings '!A:A),"")</f>
        <v/>
      </c>
      <c r="B351" s="157"/>
      <c r="C351" s="204"/>
      <c r="D351" s="157"/>
      <c r="E351" s="1070"/>
      <c r="F351" s="204"/>
      <c r="G351" s="1539"/>
      <c r="H351" s="157"/>
      <c r="I351" s="844"/>
      <c r="J351" s="125"/>
      <c r="K351" s="1223"/>
      <c r="L351" s="157"/>
      <c r="M351" s="1029"/>
    </row>
    <row r="352" spans="1:13" s="845" customFormat="1" ht="15.75" hidden="1">
      <c r="A352" s="157" t="str">
        <f>IF(J352&gt;0,COUNT($J$4:J352)+MAX('MI Fittings'!A:A,'CS Press Fittings'!A:A,'Steel Nipples'!A:A,'Steel Cut Lengths'!A:A,'Pipe Hangers'!A:A,'Brass Nipples '!A:A,'Brass Fittings '!A:A),"")</f>
        <v/>
      </c>
      <c r="B352" s="157"/>
      <c r="C352" s="204"/>
      <c r="D352" s="157"/>
      <c r="E352" s="1070"/>
      <c r="F352" s="204"/>
      <c r="G352" s="1539"/>
      <c r="H352" s="157"/>
      <c r="I352" s="844"/>
      <c r="J352" s="125"/>
      <c r="K352" s="1223"/>
      <c r="L352" s="157"/>
      <c r="M352" s="1029"/>
    </row>
    <row r="353" spans="1:13" s="845" customFormat="1" ht="15.75" hidden="1">
      <c r="A353" s="157" t="str">
        <f>IF(J353&gt;0,COUNT($J$4:J353)+MAX('MI Fittings'!A:A,'CS Press Fittings'!A:A,'Steel Nipples'!A:A,'Steel Cut Lengths'!A:A,'Pipe Hangers'!A:A,'Brass Nipples '!A:A,'Brass Fittings '!A:A),"")</f>
        <v/>
      </c>
      <c r="B353" s="157"/>
      <c r="C353" s="204"/>
      <c r="D353" s="157"/>
      <c r="E353" s="1070"/>
      <c r="F353" s="204"/>
      <c r="G353" s="1539"/>
      <c r="H353" s="157"/>
      <c r="I353" s="844"/>
      <c r="J353" s="125"/>
      <c r="K353" s="1223"/>
      <c r="L353" s="157"/>
      <c r="M353" s="1029"/>
    </row>
    <row r="354" spans="1:13" s="845" customFormat="1" ht="15.75" hidden="1">
      <c r="A354" s="157" t="str">
        <f>IF(J354&gt;0,COUNT($J$4:J354)+MAX('MI Fittings'!A:A,'CS Press Fittings'!A:A,'Steel Nipples'!A:A,'Steel Cut Lengths'!A:A,'Pipe Hangers'!A:A,'Brass Nipples '!A:A,'Brass Fittings '!A:A),"")</f>
        <v/>
      </c>
      <c r="B354" s="157"/>
      <c r="C354" s="204"/>
      <c r="D354" s="157"/>
      <c r="E354" s="1070"/>
      <c r="F354" s="204"/>
      <c r="G354" s="1539"/>
      <c r="H354" s="157"/>
      <c r="I354" s="844"/>
      <c r="J354" s="125"/>
      <c r="K354" s="1223"/>
      <c r="L354" s="157"/>
      <c r="M354" s="1029"/>
    </row>
    <row r="355" spans="1:13" s="845" customFormat="1" ht="15.75" hidden="1">
      <c r="A355" s="157" t="str">
        <f>IF(J355&gt;0,COUNT($J$4:J355)+MAX('MI Fittings'!A:A,'CS Press Fittings'!A:A,'Steel Nipples'!A:A,'Steel Cut Lengths'!A:A,'Pipe Hangers'!A:A,'Brass Nipples '!A:A,'Brass Fittings '!A:A),"")</f>
        <v/>
      </c>
      <c r="B355" s="157"/>
      <c r="C355" s="204"/>
      <c r="D355" s="157"/>
      <c r="E355" s="1070"/>
      <c r="F355" s="204"/>
      <c r="G355" s="1539"/>
      <c r="H355" s="157"/>
      <c r="I355" s="844"/>
      <c r="J355" s="125"/>
      <c r="K355" s="1223"/>
      <c r="L355" s="157"/>
      <c r="M355" s="1029"/>
    </row>
    <row r="356" spans="1:13" s="845" customFormat="1" ht="15.75" hidden="1">
      <c r="A356" s="157" t="str">
        <f>IF(J356&gt;0,COUNT($J$4:J356)+MAX('MI Fittings'!A:A,'CS Press Fittings'!A:A,'Steel Nipples'!A:A,'Steel Cut Lengths'!A:A,'Pipe Hangers'!A:A,'Brass Nipples '!A:A,'Brass Fittings '!A:A),"")</f>
        <v/>
      </c>
      <c r="B356" s="157"/>
      <c r="C356" s="204"/>
      <c r="D356" s="157"/>
      <c r="E356" s="1070"/>
      <c r="F356" s="204"/>
      <c r="G356" s="1539"/>
      <c r="H356" s="157"/>
      <c r="I356" s="844"/>
      <c r="J356" s="125"/>
      <c r="K356" s="1223"/>
      <c r="L356" s="157"/>
      <c r="M356" s="1029"/>
    </row>
    <row r="357" spans="1:13" s="845" customFormat="1" ht="15.75" hidden="1">
      <c r="A357" s="157" t="str">
        <f>IF(J357&gt;0,COUNT($J$4:J357)+MAX('MI Fittings'!A:A,'CS Press Fittings'!A:A,'Steel Nipples'!A:A,'Steel Cut Lengths'!A:A,'Pipe Hangers'!A:A,'Brass Nipples '!A:A,'Brass Fittings '!A:A),"")</f>
        <v/>
      </c>
      <c r="B357" s="157"/>
      <c r="C357" s="204"/>
      <c r="D357" s="157"/>
      <c r="E357" s="1070"/>
      <c r="F357" s="204"/>
      <c r="G357" s="1539"/>
      <c r="H357" s="157"/>
      <c r="I357" s="844"/>
      <c r="J357" s="125"/>
      <c r="K357" s="1223"/>
      <c r="L357" s="157"/>
      <c r="M357" s="1029"/>
    </row>
    <row r="358" spans="1:13" s="845" customFormat="1" ht="15.75" hidden="1">
      <c r="A358" s="157" t="str">
        <f>IF(J358&gt;0,COUNT($J$4:J358)+MAX('MI Fittings'!A:A,'CS Press Fittings'!A:A,'Steel Nipples'!A:A,'Steel Cut Lengths'!A:A,'Pipe Hangers'!A:A,'Brass Nipples '!A:A,'Brass Fittings '!A:A),"")</f>
        <v/>
      </c>
      <c r="B358" s="157"/>
      <c r="C358" s="204"/>
      <c r="D358" s="157"/>
      <c r="E358" s="1070"/>
      <c r="F358" s="204"/>
      <c r="G358" s="1539"/>
      <c r="H358" s="157"/>
      <c r="I358" s="844"/>
      <c r="J358" s="125"/>
      <c r="K358" s="1223"/>
      <c r="L358" s="157"/>
      <c r="M358" s="1029"/>
    </row>
    <row r="359" spans="1:13" s="845" customFormat="1" ht="15.75" hidden="1">
      <c r="A359" s="157" t="str">
        <f>IF(J359&gt;0,COUNT($J$4:J359)+MAX('MI Fittings'!A:A,'CS Press Fittings'!A:A,'Steel Nipples'!A:A,'Steel Cut Lengths'!A:A,'Pipe Hangers'!A:A,'Brass Nipples '!A:A,'Brass Fittings '!A:A),"")</f>
        <v/>
      </c>
      <c r="B359" s="157"/>
      <c r="C359" s="204"/>
      <c r="D359" s="157"/>
      <c r="E359" s="1070"/>
      <c r="F359" s="204"/>
      <c r="G359" s="1539"/>
      <c r="H359" s="157"/>
      <c r="I359" s="844"/>
      <c r="J359" s="125"/>
      <c r="K359" s="1223"/>
      <c r="L359" s="157"/>
      <c r="M359" s="1029"/>
    </row>
    <row r="360" spans="1:13" s="845" customFormat="1" ht="15.75" hidden="1">
      <c r="A360" s="157" t="str">
        <f>IF(J360&gt;0,COUNT($J$4:J360)+MAX('MI Fittings'!A:A,'CS Press Fittings'!A:A,'Steel Nipples'!A:A,'Steel Cut Lengths'!A:A,'Pipe Hangers'!A:A,'Brass Nipples '!A:A,'Brass Fittings '!A:A),"")</f>
        <v/>
      </c>
      <c r="B360" s="157"/>
      <c r="C360" s="204"/>
      <c r="D360" s="157"/>
      <c r="E360" s="1070"/>
      <c r="F360" s="204"/>
      <c r="G360" s="1539"/>
      <c r="H360" s="157"/>
      <c r="I360" s="844"/>
      <c r="J360" s="125"/>
      <c r="K360" s="1223"/>
      <c r="L360" s="157"/>
      <c r="M360" s="1029"/>
    </row>
    <row r="361" spans="1:13" s="845" customFormat="1" ht="15.75" hidden="1">
      <c r="A361" s="157" t="str">
        <f>IF(J361&gt;0,COUNT($J$4:J361)+MAX('MI Fittings'!A:A,'CS Press Fittings'!A:A,'Steel Nipples'!A:A,'Steel Cut Lengths'!A:A,'Pipe Hangers'!A:A,'Brass Nipples '!A:A,'Brass Fittings '!A:A),"")</f>
        <v/>
      </c>
      <c r="B361" s="157"/>
      <c r="C361" s="204"/>
      <c r="D361" s="157"/>
      <c r="E361" s="1070"/>
      <c r="F361" s="204"/>
      <c r="G361" s="1539"/>
      <c r="H361" s="157"/>
      <c r="I361" s="844"/>
      <c r="J361" s="125"/>
      <c r="K361" s="1223"/>
      <c r="L361" s="157"/>
      <c r="M361" s="1029"/>
    </row>
    <row r="362" spans="1:13" s="845" customFormat="1" ht="15.75" hidden="1">
      <c r="A362" s="157" t="str">
        <f>IF(J362&gt;0,COUNT($J$4:J362)+MAX('MI Fittings'!A:A,'CS Press Fittings'!A:A,'Steel Nipples'!A:A,'Steel Cut Lengths'!A:A,'Pipe Hangers'!A:A,'Brass Nipples '!A:A,'Brass Fittings '!A:A),"")</f>
        <v/>
      </c>
      <c r="B362" s="157"/>
      <c r="C362" s="204"/>
      <c r="D362" s="157"/>
      <c r="E362" s="1070"/>
      <c r="F362" s="204"/>
      <c r="G362" s="1539"/>
      <c r="H362" s="157"/>
      <c r="I362" s="844"/>
      <c r="J362" s="125"/>
      <c r="K362" s="1223"/>
      <c r="L362" s="157"/>
      <c r="M362" s="1029"/>
    </row>
    <row r="363" spans="1:13" s="845" customFormat="1" ht="15.75" hidden="1">
      <c r="A363" s="157" t="str">
        <f>IF(J363&gt;0,COUNT($J$4:J363)+MAX('MI Fittings'!A:A,'CS Press Fittings'!A:A,'Steel Nipples'!A:A,'Steel Cut Lengths'!A:A,'Pipe Hangers'!A:A,'Brass Nipples '!A:A,'Brass Fittings '!A:A),"")</f>
        <v/>
      </c>
      <c r="B363" s="157"/>
      <c r="C363" s="204"/>
      <c r="D363" s="157"/>
      <c r="E363" s="1070"/>
      <c r="F363" s="204"/>
      <c r="G363" s="1539"/>
      <c r="H363" s="157"/>
      <c r="I363" s="844"/>
      <c r="J363" s="125"/>
      <c r="K363" s="1223"/>
      <c r="L363" s="157"/>
      <c r="M363" s="1029"/>
    </row>
    <row r="364" spans="1:13" s="845" customFormat="1" ht="15.75" hidden="1">
      <c r="A364" s="157" t="str">
        <f>IF(J364&gt;0,COUNT($J$4:J364)+MAX('MI Fittings'!A:A,'CS Press Fittings'!A:A,'Steel Nipples'!A:A,'Steel Cut Lengths'!A:A,'Pipe Hangers'!A:A,'Brass Nipples '!A:A,'Brass Fittings '!A:A),"")</f>
        <v/>
      </c>
      <c r="B364" s="157"/>
      <c r="C364" s="204"/>
      <c r="D364" s="157"/>
      <c r="E364" s="1070"/>
      <c r="F364" s="204"/>
      <c r="G364" s="1539"/>
      <c r="H364" s="157"/>
      <c r="I364" s="844"/>
      <c r="J364" s="125"/>
      <c r="K364" s="1223"/>
      <c r="L364" s="157"/>
      <c r="M364" s="1029"/>
    </row>
    <row r="365" spans="1:13" s="845" customFormat="1" ht="15.75" hidden="1">
      <c r="A365" s="157" t="str">
        <f>IF(J365&gt;0,COUNT($J$4:J365)+MAX('MI Fittings'!A:A,'CS Press Fittings'!A:A,'Steel Nipples'!A:A,'Steel Cut Lengths'!A:A,'Pipe Hangers'!A:A,'Brass Nipples '!A:A,'Brass Fittings '!A:A),"")</f>
        <v/>
      </c>
      <c r="B365" s="157"/>
      <c r="C365" s="204"/>
      <c r="D365" s="157"/>
      <c r="E365" s="1070"/>
      <c r="F365" s="204"/>
      <c r="G365" s="1539"/>
      <c r="H365" s="157"/>
      <c r="I365" s="844"/>
      <c r="J365" s="125"/>
      <c r="K365" s="1223"/>
      <c r="L365" s="157"/>
      <c r="M365" s="1029"/>
    </row>
    <row r="366" spans="1:13" s="845" customFormat="1" ht="15.75" hidden="1">
      <c r="A366" s="157" t="str">
        <f>IF(J366&gt;0,COUNT($J$4:J366)+MAX('MI Fittings'!A:A,'CS Press Fittings'!A:A,'Steel Nipples'!A:A,'Steel Cut Lengths'!A:A,'Pipe Hangers'!A:A,'Brass Nipples '!A:A,'Brass Fittings '!A:A),"")</f>
        <v/>
      </c>
      <c r="B366" s="157"/>
      <c r="C366" s="204"/>
      <c r="D366" s="157"/>
      <c r="E366" s="1070"/>
      <c r="F366" s="204"/>
      <c r="G366" s="1539"/>
      <c r="H366" s="157"/>
      <c r="I366" s="844"/>
      <c r="J366" s="125"/>
      <c r="K366" s="1223"/>
      <c r="L366" s="157"/>
      <c r="M366" s="1029"/>
    </row>
    <row r="367" spans="1:13" s="845" customFormat="1" ht="15.75" hidden="1">
      <c r="A367" s="157" t="str">
        <f>IF(J367&gt;0,COUNT($J$4:J367)+MAX('MI Fittings'!A:A,'CS Press Fittings'!A:A,'Steel Nipples'!A:A,'Steel Cut Lengths'!A:A,'Pipe Hangers'!A:A,'Brass Nipples '!A:A,'Brass Fittings '!A:A),"")</f>
        <v/>
      </c>
      <c r="B367" s="157"/>
      <c r="C367" s="204"/>
      <c r="D367" s="157"/>
      <c r="E367" s="1070"/>
      <c r="F367" s="204"/>
      <c r="G367" s="1539"/>
      <c r="H367" s="157"/>
      <c r="I367" s="844"/>
      <c r="J367" s="125"/>
      <c r="K367" s="1223"/>
      <c r="L367" s="157"/>
      <c r="M367" s="1029"/>
    </row>
    <row r="368" spans="1:13" s="845" customFormat="1" ht="15.75" hidden="1">
      <c r="A368" s="157" t="str">
        <f>IF(J368&gt;0,COUNT($J$4:J368)+MAX('MI Fittings'!A:A,'CS Press Fittings'!A:A,'Steel Nipples'!A:A,'Steel Cut Lengths'!A:A,'Pipe Hangers'!A:A,'Brass Nipples '!A:A,'Brass Fittings '!A:A),"")</f>
        <v/>
      </c>
      <c r="B368" s="157"/>
      <c r="C368" s="204"/>
      <c r="D368" s="157"/>
      <c r="E368" s="1070"/>
      <c r="F368" s="204"/>
      <c r="G368" s="1539"/>
      <c r="H368" s="157"/>
      <c r="I368" s="844"/>
      <c r="J368" s="125"/>
      <c r="K368" s="1223"/>
      <c r="L368" s="157"/>
      <c r="M368" s="1029"/>
    </row>
    <row r="369" spans="1:13" s="845" customFormat="1" ht="15.75" hidden="1">
      <c r="A369" s="157" t="str">
        <f>IF(J369&gt;0,COUNT($J$4:J369)+MAX('MI Fittings'!A:A,'CS Press Fittings'!A:A,'Steel Nipples'!A:A,'Steel Cut Lengths'!A:A,'Pipe Hangers'!A:A,'Brass Nipples '!A:A,'Brass Fittings '!A:A),"")</f>
        <v/>
      </c>
      <c r="B369" s="157"/>
      <c r="C369" s="204"/>
      <c r="D369" s="157"/>
      <c r="E369" s="1070"/>
      <c r="F369" s="204"/>
      <c r="G369" s="1539"/>
      <c r="H369" s="157"/>
      <c r="I369" s="844"/>
      <c r="J369" s="125"/>
      <c r="K369" s="1223"/>
      <c r="L369" s="157"/>
      <c r="M369" s="1029"/>
    </row>
    <row r="370" spans="1:13" s="845" customFormat="1" ht="15.75" hidden="1">
      <c r="A370" s="157" t="str">
        <f>IF(J370&gt;0,COUNT($J$4:J370)+MAX('MI Fittings'!A:A,'CS Press Fittings'!A:A,'Steel Nipples'!A:A,'Steel Cut Lengths'!A:A,'Pipe Hangers'!A:A,'Brass Nipples '!A:A,'Brass Fittings '!A:A),"")</f>
        <v/>
      </c>
      <c r="B370" s="157"/>
      <c r="C370" s="204"/>
      <c r="D370" s="157"/>
      <c r="E370" s="1070"/>
      <c r="F370" s="204"/>
      <c r="G370" s="1539"/>
      <c r="H370" s="157"/>
      <c r="I370" s="844"/>
      <c r="J370" s="125"/>
      <c r="K370" s="1223"/>
      <c r="L370" s="157"/>
      <c r="M370" s="1029"/>
    </row>
    <row r="371" spans="1:13" s="845" customFormat="1" ht="15.75" hidden="1">
      <c r="A371" s="157" t="str">
        <f>IF(J371&gt;0,COUNT($J$4:J371)+MAX('MI Fittings'!A:A,'CS Press Fittings'!A:A,'Steel Nipples'!A:A,'Steel Cut Lengths'!A:A,'Pipe Hangers'!A:A,'Brass Nipples '!A:A,'Brass Fittings '!A:A),"")</f>
        <v/>
      </c>
      <c r="B371" s="157"/>
      <c r="C371" s="204"/>
      <c r="D371" s="157"/>
      <c r="E371" s="1070"/>
      <c r="F371" s="204"/>
      <c r="G371" s="1539"/>
      <c r="H371" s="157"/>
      <c r="I371" s="844"/>
      <c r="J371" s="125"/>
      <c r="K371" s="1223"/>
      <c r="L371" s="157"/>
      <c r="M371" s="1029"/>
    </row>
    <row r="372" spans="1:13" s="845" customFormat="1" ht="15.75" hidden="1">
      <c r="A372" s="157" t="str">
        <f>IF(J372&gt;0,COUNT($J$4:J372)+MAX('MI Fittings'!A:A,'CS Press Fittings'!A:A,'Steel Nipples'!A:A,'Steel Cut Lengths'!A:A,'Pipe Hangers'!A:A,'Brass Nipples '!A:A,'Brass Fittings '!A:A),"")</f>
        <v/>
      </c>
      <c r="B372" s="157"/>
      <c r="C372" s="204"/>
      <c r="D372" s="157"/>
      <c r="E372" s="1070"/>
      <c r="F372" s="204"/>
      <c r="G372" s="1539"/>
      <c r="H372" s="157"/>
      <c r="I372" s="844"/>
      <c r="J372" s="125"/>
      <c r="K372" s="1223"/>
      <c r="L372" s="157"/>
      <c r="M372" s="1029"/>
    </row>
    <row r="373" spans="1:13" s="845" customFormat="1" ht="15.75" hidden="1">
      <c r="A373" s="157" t="str">
        <f>IF(J373&gt;0,COUNT($J$4:J373)+MAX('MI Fittings'!A:A,'CS Press Fittings'!A:A,'Steel Nipples'!A:A,'Steel Cut Lengths'!A:A,'Pipe Hangers'!A:A,'Brass Nipples '!A:A,'Brass Fittings '!A:A),"")</f>
        <v/>
      </c>
      <c r="B373" s="157"/>
      <c r="C373" s="204"/>
      <c r="D373" s="157"/>
      <c r="E373" s="1070"/>
      <c r="F373" s="204"/>
      <c r="G373" s="1539"/>
      <c r="H373" s="157"/>
      <c r="I373" s="844"/>
      <c r="J373" s="125"/>
      <c r="K373" s="1223"/>
      <c r="L373" s="157"/>
      <c r="M373" s="1029"/>
    </row>
    <row r="374" spans="1:13" s="845" customFormat="1" ht="15.75" hidden="1">
      <c r="A374" s="157" t="str">
        <f>IF(J374&gt;0,COUNT($J$4:J374)+MAX('MI Fittings'!A:A,'CS Press Fittings'!A:A,'Steel Nipples'!A:A,'Steel Cut Lengths'!A:A,'Pipe Hangers'!A:A,'Brass Nipples '!A:A,'Brass Fittings '!A:A),"")</f>
        <v/>
      </c>
      <c r="B374" s="157"/>
      <c r="C374" s="204"/>
      <c r="D374" s="157"/>
      <c r="E374" s="1070"/>
      <c r="F374" s="204"/>
      <c r="G374" s="1539"/>
      <c r="H374" s="157"/>
      <c r="I374" s="844"/>
      <c r="J374" s="125"/>
      <c r="K374" s="1223"/>
      <c r="L374" s="157"/>
      <c r="M374" s="1029"/>
    </row>
    <row r="375" spans="1:13" s="845" customFormat="1" ht="15.75" hidden="1">
      <c r="A375" s="157" t="str">
        <f>IF(J375&gt;0,COUNT($J$4:J375)+MAX('MI Fittings'!A:A,'CS Press Fittings'!A:A,'Steel Nipples'!A:A,'Steel Cut Lengths'!A:A,'Pipe Hangers'!A:A,'Brass Nipples '!A:A,'Brass Fittings '!A:A),"")</f>
        <v/>
      </c>
      <c r="B375" s="157"/>
      <c r="C375" s="204"/>
      <c r="D375" s="157"/>
      <c r="E375" s="1070"/>
      <c r="F375" s="204"/>
      <c r="G375" s="1539"/>
      <c r="H375" s="157"/>
      <c r="I375" s="844"/>
      <c r="J375" s="125"/>
      <c r="K375" s="1223"/>
      <c r="L375" s="157"/>
      <c r="M375" s="1029"/>
    </row>
    <row r="376" spans="1:13" s="845" customFormat="1" ht="15.75" hidden="1">
      <c r="A376" s="157" t="str">
        <f>IF(J376&gt;0,COUNT($J$4:J376)+MAX('MI Fittings'!A:A,'CS Press Fittings'!A:A,'Steel Nipples'!A:A,'Steel Cut Lengths'!A:A,'Pipe Hangers'!A:A,'Brass Nipples '!A:A,'Brass Fittings '!A:A),"")</f>
        <v/>
      </c>
      <c r="B376" s="157"/>
      <c r="C376" s="204"/>
      <c r="D376" s="157"/>
      <c r="E376" s="1070"/>
      <c r="F376" s="204"/>
      <c r="G376" s="1539"/>
      <c r="H376" s="157"/>
      <c r="I376" s="844"/>
      <c r="J376" s="125"/>
      <c r="K376" s="1223"/>
      <c r="L376" s="157"/>
      <c r="M376" s="1029"/>
    </row>
    <row r="377" spans="1:13" s="845" customFormat="1" ht="15.75" hidden="1">
      <c r="A377" s="157" t="str">
        <f>IF(J377&gt;0,COUNT($J$4:J377)+MAX('MI Fittings'!A:A,'CS Press Fittings'!A:A,'Steel Nipples'!A:A,'Steel Cut Lengths'!A:A,'Pipe Hangers'!A:A,'Brass Nipples '!A:A,'Brass Fittings '!A:A),"")</f>
        <v/>
      </c>
      <c r="B377" s="157"/>
      <c r="C377" s="204"/>
      <c r="D377" s="157"/>
      <c r="E377" s="1070"/>
      <c r="F377" s="204"/>
      <c r="G377" s="1539"/>
      <c r="H377" s="157"/>
      <c r="I377" s="844"/>
      <c r="J377" s="125"/>
      <c r="K377" s="1223"/>
      <c r="L377" s="157"/>
      <c r="M377" s="1029"/>
    </row>
    <row r="378" spans="1:13" s="845" customFormat="1" ht="15.75" hidden="1">
      <c r="A378" s="157" t="str">
        <f>IF(J378&gt;0,COUNT($J$4:J378)+MAX('MI Fittings'!A:A,'CS Press Fittings'!A:A,'Steel Nipples'!A:A,'Steel Cut Lengths'!A:A,'Pipe Hangers'!A:A,'Brass Nipples '!A:A,'Brass Fittings '!A:A),"")</f>
        <v/>
      </c>
      <c r="B378" s="157"/>
      <c r="C378" s="204"/>
      <c r="D378" s="157"/>
      <c r="E378" s="1070"/>
      <c r="F378" s="204"/>
      <c r="G378" s="1539"/>
      <c r="H378" s="157"/>
      <c r="I378" s="844"/>
      <c r="J378" s="125"/>
      <c r="K378" s="1223"/>
      <c r="L378" s="157"/>
      <c r="M378" s="1029"/>
    </row>
    <row r="379" spans="1:13" s="845" customFormat="1" ht="15.75" hidden="1">
      <c r="A379" s="157" t="str">
        <f>IF(J379&gt;0,COUNT($J$4:J379)+MAX('MI Fittings'!A:A,'CS Press Fittings'!A:A,'Steel Nipples'!A:A,'Steel Cut Lengths'!A:A,'Pipe Hangers'!A:A,'Brass Nipples '!A:A,'Brass Fittings '!A:A),"")</f>
        <v/>
      </c>
      <c r="B379" s="157"/>
      <c r="C379" s="204"/>
      <c r="D379" s="157"/>
      <c r="E379" s="1070"/>
      <c r="F379" s="204"/>
      <c r="G379" s="1539"/>
      <c r="H379" s="157"/>
      <c r="I379" s="844"/>
      <c r="J379" s="125"/>
      <c r="K379" s="1223"/>
      <c r="L379" s="157"/>
      <c r="M379" s="1029"/>
    </row>
    <row r="380" spans="1:13" s="845" customFormat="1" ht="15.75" hidden="1">
      <c r="A380" s="157" t="str">
        <f>IF(J380&gt;0,COUNT($J$4:J380)+MAX('MI Fittings'!A:A,'CS Press Fittings'!A:A,'Steel Nipples'!A:A,'Steel Cut Lengths'!A:A,'Pipe Hangers'!A:A,'Brass Nipples '!A:A,'Brass Fittings '!A:A),"")</f>
        <v/>
      </c>
      <c r="B380" s="157"/>
      <c r="C380" s="204"/>
      <c r="D380" s="157"/>
      <c r="E380" s="1070"/>
      <c r="F380" s="204"/>
      <c r="G380" s="1539"/>
      <c r="H380" s="157"/>
      <c r="I380" s="844"/>
      <c r="J380" s="125"/>
      <c r="K380" s="1223"/>
      <c r="L380" s="157"/>
      <c r="M380" s="1029"/>
    </row>
    <row r="381" spans="1:13" s="845" customFormat="1" ht="15.75" hidden="1">
      <c r="A381" s="157" t="str">
        <f>IF(J381&gt;0,COUNT($J$4:J381)+MAX('MI Fittings'!A:A,'CS Press Fittings'!A:A,'Steel Nipples'!A:A,'Steel Cut Lengths'!A:A,'Pipe Hangers'!A:A,'Brass Nipples '!A:A,'Brass Fittings '!A:A),"")</f>
        <v/>
      </c>
      <c r="B381" s="157"/>
      <c r="C381" s="204"/>
      <c r="D381" s="157"/>
      <c r="E381" s="1070"/>
      <c r="F381" s="204"/>
      <c r="G381" s="1539"/>
      <c r="H381" s="157"/>
      <c r="I381" s="844"/>
      <c r="J381" s="125"/>
      <c r="K381" s="1223"/>
      <c r="L381" s="157"/>
      <c r="M381" s="1029"/>
    </row>
    <row r="382" spans="1:13" s="845" customFormat="1" ht="15.75" hidden="1">
      <c r="A382" s="157" t="str">
        <f>IF(J382&gt;0,COUNT($J$4:J382)+MAX('MI Fittings'!A:A,'CS Press Fittings'!A:A,'Steel Nipples'!A:A,'Steel Cut Lengths'!A:A,'Pipe Hangers'!A:A,'Brass Nipples '!A:A,'Brass Fittings '!A:A),"")</f>
        <v/>
      </c>
      <c r="B382" s="157"/>
      <c r="C382" s="204"/>
      <c r="D382" s="157"/>
      <c r="E382" s="1070"/>
      <c r="F382" s="204"/>
      <c r="G382" s="1539"/>
      <c r="H382" s="157"/>
      <c r="I382" s="844"/>
      <c r="J382" s="125"/>
      <c r="K382" s="1223"/>
      <c r="L382" s="157"/>
      <c r="M382" s="1029"/>
    </row>
    <row r="383" spans="1:13" s="845" customFormat="1" ht="15.75" hidden="1">
      <c r="A383" s="157" t="str">
        <f>IF(J383&gt;0,COUNT($J$4:J383)+MAX('MI Fittings'!A:A,'CS Press Fittings'!A:A,'Steel Nipples'!A:A,'Steel Cut Lengths'!A:A,'Pipe Hangers'!A:A,'Brass Nipples '!A:A,'Brass Fittings '!A:A),"")</f>
        <v/>
      </c>
      <c r="B383" s="157"/>
      <c r="C383" s="204"/>
      <c r="D383" s="157"/>
      <c r="E383" s="1070"/>
      <c r="F383" s="204"/>
      <c r="G383" s="1539"/>
      <c r="H383" s="157"/>
      <c r="I383" s="844"/>
      <c r="J383" s="125"/>
      <c r="K383" s="1223"/>
      <c r="L383" s="157"/>
      <c r="M383" s="1029"/>
    </row>
    <row r="384" spans="1:13" s="845" customFormat="1" ht="15.75" hidden="1">
      <c r="A384" s="157" t="str">
        <f>IF(J384&gt;0,COUNT($J$4:J384)+MAX('MI Fittings'!A:A,'CS Press Fittings'!A:A,'Steel Nipples'!A:A,'Steel Cut Lengths'!A:A,'Pipe Hangers'!A:A,'Brass Nipples '!A:A,'Brass Fittings '!A:A),"")</f>
        <v/>
      </c>
      <c r="B384" s="157"/>
      <c r="C384" s="204"/>
      <c r="D384" s="157"/>
      <c r="E384" s="1070"/>
      <c r="F384" s="204"/>
      <c r="G384" s="1539"/>
      <c r="H384" s="157"/>
      <c r="I384" s="844"/>
      <c r="J384" s="125"/>
      <c r="K384" s="1223"/>
      <c r="L384" s="157"/>
      <c r="M384" s="1029"/>
    </row>
    <row r="385" spans="1:13" s="845" customFormat="1" ht="15.75" hidden="1">
      <c r="A385" s="157" t="str">
        <f>IF(J385&gt;0,COUNT($J$4:J385)+MAX('MI Fittings'!A:A,'CS Press Fittings'!A:A,'Steel Nipples'!A:A,'Steel Cut Lengths'!A:A,'Pipe Hangers'!A:A,'Brass Nipples '!A:A,'Brass Fittings '!A:A),"")</f>
        <v/>
      </c>
      <c r="B385" s="157"/>
      <c r="C385" s="204"/>
      <c r="D385" s="157"/>
      <c r="E385" s="1070"/>
      <c r="F385" s="204"/>
      <c r="G385" s="1539"/>
      <c r="H385" s="157"/>
      <c r="I385" s="844"/>
      <c r="J385" s="125"/>
      <c r="K385" s="1223"/>
      <c r="L385" s="157"/>
      <c r="M385" s="1029"/>
    </row>
    <row r="386" spans="1:13" s="845" customFormat="1" ht="15.75" hidden="1">
      <c r="A386" s="157" t="str">
        <f>IF(J386&gt;0,COUNT($J$4:J386)+MAX('MI Fittings'!A:A,'CS Press Fittings'!A:A,'Steel Nipples'!A:A,'Steel Cut Lengths'!A:A,'Pipe Hangers'!A:A,'Brass Nipples '!A:A,'Brass Fittings '!A:A),"")</f>
        <v/>
      </c>
      <c r="B386" s="157"/>
      <c r="C386" s="204"/>
      <c r="D386" s="157"/>
      <c r="E386" s="1070"/>
      <c r="F386" s="204"/>
      <c r="G386" s="1539"/>
      <c r="H386" s="157"/>
      <c r="I386" s="844"/>
      <c r="J386" s="125"/>
      <c r="K386" s="1223"/>
      <c r="L386" s="157"/>
      <c r="M386" s="1029"/>
    </row>
    <row r="387" spans="1:13" s="845" customFormat="1" ht="15.75" hidden="1">
      <c r="A387" s="157" t="str">
        <f>IF(J387&gt;0,COUNT($J$4:J387)+MAX('MI Fittings'!A:A,'CS Press Fittings'!A:A,'Steel Nipples'!A:A,'Steel Cut Lengths'!A:A,'Pipe Hangers'!A:A,'Brass Nipples '!A:A,'Brass Fittings '!A:A),"")</f>
        <v/>
      </c>
      <c r="B387" s="157"/>
      <c r="C387" s="204"/>
      <c r="D387" s="157"/>
      <c r="E387" s="1070"/>
      <c r="F387" s="204"/>
      <c r="G387" s="1539"/>
      <c r="H387" s="157"/>
      <c r="I387" s="844"/>
      <c r="J387" s="125"/>
      <c r="K387" s="1223"/>
      <c r="L387" s="157"/>
      <c r="M387" s="1029"/>
    </row>
    <row r="388" spans="1:13" s="845" customFormat="1" ht="15.75" hidden="1">
      <c r="A388" s="157" t="str">
        <f>IF(J388&gt;0,COUNT($J$4:J388)+MAX('MI Fittings'!A:A,'CS Press Fittings'!A:A,'Steel Nipples'!A:A,'Steel Cut Lengths'!A:A,'Pipe Hangers'!A:A,'Brass Nipples '!A:A,'Brass Fittings '!A:A),"")</f>
        <v/>
      </c>
      <c r="B388" s="157"/>
      <c r="C388" s="204"/>
      <c r="D388" s="157"/>
      <c r="E388" s="1070"/>
      <c r="F388" s="204"/>
      <c r="G388" s="1539"/>
      <c r="H388" s="157"/>
      <c r="I388" s="844"/>
      <c r="J388" s="125"/>
      <c r="K388" s="1223"/>
      <c r="L388" s="157"/>
      <c r="M388" s="1029"/>
    </row>
    <row r="389" spans="1:13" s="845" customFormat="1" ht="15.75" hidden="1">
      <c r="A389" s="157" t="str">
        <f>IF(J389&gt;0,COUNT($J$4:J389)+MAX('MI Fittings'!A:A,'CS Press Fittings'!A:A,'Steel Nipples'!A:A,'Steel Cut Lengths'!A:A,'Pipe Hangers'!A:A,'Brass Nipples '!A:A,'Brass Fittings '!A:A),"")</f>
        <v/>
      </c>
      <c r="B389" s="157"/>
      <c r="C389" s="204"/>
      <c r="D389" s="157"/>
      <c r="E389" s="1070"/>
      <c r="F389" s="204"/>
      <c r="G389" s="1539"/>
      <c r="H389" s="157"/>
      <c r="I389" s="844"/>
      <c r="J389" s="125"/>
      <c r="K389" s="1223"/>
      <c r="L389" s="157"/>
      <c r="M389" s="1029"/>
    </row>
    <row r="390" spans="1:13" s="845" customFormat="1" ht="15.75" hidden="1">
      <c r="A390" s="157" t="str">
        <f>IF(J390&gt;0,COUNT($J$4:J390)+MAX('MI Fittings'!A:A,'CS Press Fittings'!A:A,'Steel Nipples'!A:A,'Steel Cut Lengths'!A:A,'Pipe Hangers'!A:A,'Brass Nipples '!A:A,'Brass Fittings '!A:A),"")</f>
        <v/>
      </c>
      <c r="B390" s="157"/>
      <c r="C390" s="204"/>
      <c r="D390" s="157"/>
      <c r="E390" s="1070"/>
      <c r="F390" s="204"/>
      <c r="G390" s="1539"/>
      <c r="H390" s="157"/>
      <c r="I390" s="844"/>
      <c r="J390" s="125"/>
      <c r="K390" s="1223"/>
      <c r="L390" s="157"/>
      <c r="M390" s="1029"/>
    </row>
    <row r="391" spans="1:13" s="845" customFormat="1" ht="15.75" hidden="1">
      <c r="A391" s="157" t="str">
        <f>IF(J391&gt;0,COUNT($J$4:J391)+MAX('MI Fittings'!A:A,'CS Press Fittings'!A:A,'Steel Nipples'!A:A,'Steel Cut Lengths'!A:A,'Pipe Hangers'!A:A,'Brass Nipples '!A:A,'Brass Fittings '!A:A),"")</f>
        <v/>
      </c>
      <c r="B391" s="157"/>
      <c r="C391" s="204"/>
      <c r="D391" s="157"/>
      <c r="E391" s="1070"/>
      <c r="F391" s="204"/>
      <c r="G391" s="1539"/>
      <c r="H391" s="157"/>
      <c r="I391" s="844"/>
      <c r="J391" s="125"/>
      <c r="K391" s="1223"/>
      <c r="L391" s="157"/>
      <c r="M391" s="1029"/>
    </row>
    <row r="392" spans="1:13" s="845" customFormat="1" ht="15.75" hidden="1">
      <c r="A392" s="157" t="str">
        <f>IF(J392&gt;0,COUNT($J$4:J392)+MAX('MI Fittings'!A:A,'CS Press Fittings'!A:A,'Steel Nipples'!A:A,'Steel Cut Lengths'!A:A,'Pipe Hangers'!A:A,'Brass Nipples '!A:A,'Brass Fittings '!A:A),"")</f>
        <v/>
      </c>
      <c r="B392" s="157"/>
      <c r="C392" s="204"/>
      <c r="D392" s="157"/>
      <c r="E392" s="1070"/>
      <c r="F392" s="204"/>
      <c r="G392" s="1539"/>
      <c r="H392" s="157"/>
      <c r="I392" s="844"/>
      <c r="J392" s="125"/>
      <c r="K392" s="1223"/>
      <c r="L392" s="157"/>
      <c r="M392" s="1029"/>
    </row>
    <row r="393" spans="1:13" s="845" customFormat="1" ht="15.75" hidden="1">
      <c r="A393" s="157" t="str">
        <f>IF(J393&gt;0,COUNT($J$4:J393)+MAX('MI Fittings'!A:A,'CS Press Fittings'!A:A,'Steel Nipples'!A:A,'Steel Cut Lengths'!A:A,'Pipe Hangers'!A:A,'Brass Nipples '!A:A,'Brass Fittings '!A:A),"")</f>
        <v/>
      </c>
      <c r="B393" s="157"/>
      <c r="C393" s="204"/>
      <c r="D393" s="157"/>
      <c r="E393" s="1070"/>
      <c r="F393" s="204"/>
      <c r="G393" s="1539"/>
      <c r="H393" s="157"/>
      <c r="I393" s="844"/>
      <c r="J393" s="125"/>
      <c r="K393" s="1223"/>
      <c r="L393" s="157"/>
      <c r="M393" s="1029"/>
    </row>
    <row r="394" spans="1:13" s="845" customFormat="1" ht="15.75" hidden="1">
      <c r="A394" s="157" t="str">
        <f>IF(J394&gt;0,COUNT($J$4:J394)+MAX('MI Fittings'!A:A,'CS Press Fittings'!A:A,'Steel Nipples'!A:A,'Steel Cut Lengths'!A:A,'Pipe Hangers'!A:A,'Brass Nipples '!A:A,'Brass Fittings '!A:A),"")</f>
        <v/>
      </c>
      <c r="B394" s="157"/>
      <c r="C394" s="204"/>
      <c r="D394" s="157"/>
      <c r="E394" s="1070"/>
      <c r="F394" s="204"/>
      <c r="G394" s="1539"/>
      <c r="H394" s="157"/>
      <c r="I394" s="844"/>
      <c r="J394" s="125"/>
      <c r="K394" s="1223"/>
      <c r="L394" s="157"/>
      <c r="M394" s="1029"/>
    </row>
    <row r="395" spans="1:13" s="845" customFormat="1" ht="15.75" hidden="1">
      <c r="A395" s="157" t="str">
        <f>IF(J395&gt;0,COUNT($J$4:J395)+MAX('MI Fittings'!A:A,'CS Press Fittings'!A:A,'Steel Nipples'!A:A,'Steel Cut Lengths'!A:A,'Pipe Hangers'!A:A,'Brass Nipples '!A:A,'Brass Fittings '!A:A),"")</f>
        <v/>
      </c>
      <c r="B395" s="157"/>
      <c r="C395" s="204"/>
      <c r="D395" s="157"/>
      <c r="E395" s="1070"/>
      <c r="F395" s="204"/>
      <c r="G395" s="1539"/>
      <c r="H395" s="157"/>
      <c r="I395" s="844"/>
      <c r="J395" s="125"/>
      <c r="K395" s="1223"/>
      <c r="L395" s="157"/>
      <c r="M395" s="1029"/>
    </row>
    <row r="396" spans="1:13" s="845" customFormat="1" ht="15.75" hidden="1">
      <c r="A396" s="157" t="str">
        <f>IF(J396&gt;0,COUNT($J$4:J396)+MAX('MI Fittings'!A:A,'CS Press Fittings'!A:A,'Steel Nipples'!A:A,'Steel Cut Lengths'!A:A,'Pipe Hangers'!A:A,'Brass Nipples '!A:A,'Brass Fittings '!A:A),"")</f>
        <v/>
      </c>
      <c r="B396" s="157"/>
      <c r="C396" s="204"/>
      <c r="D396" s="157"/>
      <c r="E396" s="1070"/>
      <c r="F396" s="204"/>
      <c r="G396" s="1539"/>
      <c r="H396" s="157"/>
      <c r="I396" s="844"/>
      <c r="J396" s="125"/>
      <c r="K396" s="1223"/>
      <c r="L396" s="157"/>
      <c r="M396" s="1029"/>
    </row>
    <row r="397" spans="1:13" s="845" customFormat="1" ht="15.75" hidden="1">
      <c r="A397" s="157" t="str">
        <f>IF(J397&gt;0,COUNT($J$4:J397)+MAX('MI Fittings'!A:A,'CS Press Fittings'!A:A,'Steel Nipples'!A:A,'Steel Cut Lengths'!A:A,'Pipe Hangers'!A:A,'Brass Nipples '!A:A,'Brass Fittings '!A:A),"")</f>
        <v/>
      </c>
      <c r="B397" s="157"/>
      <c r="C397" s="204"/>
      <c r="D397" s="157"/>
      <c r="E397" s="1070"/>
      <c r="F397" s="204"/>
      <c r="G397" s="1539"/>
      <c r="H397" s="157"/>
      <c r="I397" s="844"/>
      <c r="J397" s="125"/>
      <c r="K397" s="1223"/>
      <c r="L397" s="157"/>
      <c r="M397" s="1029"/>
    </row>
    <row r="398" spans="1:13" s="845" customFormat="1" ht="15.75" hidden="1">
      <c r="A398" s="157" t="str">
        <f>IF(J398&gt;0,COUNT($J$4:J398)+MAX('MI Fittings'!A:A,'CS Press Fittings'!A:A,'Steel Nipples'!A:A,'Steel Cut Lengths'!A:A,'Pipe Hangers'!A:A,'Brass Nipples '!A:A,'Brass Fittings '!A:A),"")</f>
        <v/>
      </c>
      <c r="B398" s="157"/>
      <c r="C398" s="204"/>
      <c r="D398" s="157"/>
      <c r="E398" s="1070"/>
      <c r="F398" s="204"/>
      <c r="G398" s="1539"/>
      <c r="H398" s="157"/>
      <c r="I398" s="844"/>
      <c r="J398" s="125"/>
      <c r="K398" s="1223"/>
      <c r="L398" s="157"/>
      <c r="M398" s="1029"/>
    </row>
    <row r="399" spans="1:13" s="845" customFormat="1" ht="15.75" hidden="1">
      <c r="A399" s="157" t="str">
        <f>IF(J399&gt;0,COUNT($J$4:J399)+MAX('MI Fittings'!A:A,'CS Press Fittings'!A:A,'Steel Nipples'!A:A,'Steel Cut Lengths'!A:A,'Pipe Hangers'!A:A,'Brass Nipples '!A:A,'Brass Fittings '!A:A),"")</f>
        <v/>
      </c>
      <c r="B399" s="157"/>
      <c r="C399" s="204"/>
      <c r="D399" s="157"/>
      <c r="E399" s="1070"/>
      <c r="F399" s="204"/>
      <c r="G399" s="1539"/>
      <c r="H399" s="157"/>
      <c r="I399" s="844"/>
      <c r="J399" s="125"/>
      <c r="K399" s="1223"/>
      <c r="L399" s="157"/>
      <c r="M399" s="1029"/>
    </row>
    <row r="400" spans="1:13" s="845" customFormat="1" ht="15.75" hidden="1">
      <c r="A400" s="157" t="str">
        <f>IF(J400&gt;0,COUNT($J$4:J400)+MAX('MI Fittings'!A:A,'CS Press Fittings'!A:A,'Steel Nipples'!A:A,'Steel Cut Lengths'!A:A,'Pipe Hangers'!A:A,'Brass Nipples '!A:A,'Brass Fittings '!A:A),"")</f>
        <v/>
      </c>
      <c r="B400" s="157"/>
      <c r="C400" s="204"/>
      <c r="D400" s="157"/>
      <c r="E400" s="1070"/>
      <c r="F400" s="204"/>
      <c r="G400" s="1539"/>
      <c r="H400" s="157"/>
      <c r="I400" s="844"/>
      <c r="J400" s="125"/>
      <c r="K400" s="1223"/>
      <c r="L400" s="157"/>
      <c r="M400" s="1029"/>
    </row>
    <row r="401" spans="1:13" s="845" customFormat="1" ht="15.75" hidden="1">
      <c r="A401" s="157" t="str">
        <f>IF(J401&gt;0,COUNT($J$4:J401)+MAX('MI Fittings'!A:A,'CS Press Fittings'!A:A,'Steel Nipples'!A:A,'Steel Cut Lengths'!A:A,'Pipe Hangers'!A:A,'Brass Nipples '!A:A,'Brass Fittings '!A:A),"")</f>
        <v/>
      </c>
      <c r="B401" s="157"/>
      <c r="C401" s="204"/>
      <c r="D401" s="157"/>
      <c r="E401" s="1070"/>
      <c r="F401" s="204"/>
      <c r="G401" s="1539"/>
      <c r="H401" s="157"/>
      <c r="I401" s="844"/>
      <c r="J401" s="125"/>
      <c r="K401" s="1223"/>
      <c r="L401" s="157"/>
      <c r="M401" s="1029"/>
    </row>
    <row r="402" spans="1:13" s="845" customFormat="1" ht="15.75" hidden="1">
      <c r="A402" s="157" t="str">
        <f>IF(J402&gt;0,COUNT($J$4:J402)+MAX('MI Fittings'!A:A,'CS Press Fittings'!A:A,'Steel Nipples'!A:A,'Steel Cut Lengths'!A:A,'Pipe Hangers'!A:A,'Brass Nipples '!A:A,'Brass Fittings '!A:A),"")</f>
        <v/>
      </c>
      <c r="B402" s="157"/>
      <c r="C402" s="204"/>
      <c r="D402" s="157"/>
      <c r="E402" s="1070"/>
      <c r="F402" s="204"/>
      <c r="G402" s="1539"/>
      <c r="H402" s="157"/>
      <c r="I402" s="844"/>
      <c r="J402" s="125"/>
      <c r="K402" s="1223"/>
      <c r="L402" s="157"/>
      <c r="M402" s="1029"/>
    </row>
    <row r="403" spans="1:13" s="845" customFormat="1" ht="15.75" hidden="1">
      <c r="A403" s="157" t="str">
        <f>IF(J403&gt;0,COUNT($J$4:J403)+MAX('MI Fittings'!A:A,'CS Press Fittings'!A:A,'Steel Nipples'!A:A,'Steel Cut Lengths'!A:A,'Pipe Hangers'!A:A,'Brass Nipples '!A:A,'Brass Fittings '!A:A),"")</f>
        <v/>
      </c>
      <c r="B403" s="157"/>
      <c r="C403" s="204"/>
      <c r="D403" s="157"/>
      <c r="E403" s="1070"/>
      <c r="F403" s="204"/>
      <c r="G403" s="1539"/>
      <c r="H403" s="157"/>
      <c r="I403" s="844"/>
      <c r="J403" s="125"/>
      <c r="K403" s="1223"/>
      <c r="L403" s="157"/>
      <c r="M403" s="1029"/>
    </row>
    <row r="404" spans="1:13" s="845" customFormat="1" ht="15.75" hidden="1">
      <c r="A404" s="157" t="str">
        <f>IF(J404&gt;0,COUNT($J$4:J404)+MAX('MI Fittings'!A:A,'CS Press Fittings'!A:A,'Steel Nipples'!A:A,'Steel Cut Lengths'!A:A,'Pipe Hangers'!A:A,'Brass Nipples '!A:A,'Brass Fittings '!A:A),"")</f>
        <v/>
      </c>
      <c r="B404" s="157"/>
      <c r="C404" s="204"/>
      <c r="D404" s="157"/>
      <c r="E404" s="1070"/>
      <c r="F404" s="204"/>
      <c r="G404" s="1539"/>
      <c r="H404" s="157"/>
      <c r="I404" s="844"/>
      <c r="J404" s="125"/>
      <c r="K404" s="1223"/>
      <c r="L404" s="157"/>
      <c r="M404" s="1029"/>
    </row>
    <row r="405" spans="1:13" s="845" customFormat="1" ht="15.75" hidden="1">
      <c r="A405" s="157" t="str">
        <f>IF(J405&gt;0,COUNT($J$4:J405)+MAX('MI Fittings'!A:A,'CS Press Fittings'!A:A,'Steel Nipples'!A:A,'Steel Cut Lengths'!A:A,'Pipe Hangers'!A:A,'Brass Nipples '!A:A,'Brass Fittings '!A:A),"")</f>
        <v/>
      </c>
      <c r="B405" s="157"/>
      <c r="C405" s="204"/>
      <c r="D405" s="157"/>
      <c r="E405" s="1070"/>
      <c r="F405" s="204"/>
      <c r="G405" s="1539"/>
      <c r="H405" s="157"/>
      <c r="I405" s="844"/>
      <c r="J405" s="125"/>
      <c r="K405" s="1223"/>
      <c r="L405" s="157"/>
      <c r="M405" s="1029"/>
    </row>
    <row r="406" spans="1:13" s="845" customFormat="1" ht="15.75" hidden="1">
      <c r="A406" s="157" t="str">
        <f>IF(J406&gt;0,COUNT($J$4:J406)+MAX('MI Fittings'!A:A,'CS Press Fittings'!A:A,'Steel Nipples'!A:A,'Steel Cut Lengths'!A:A,'Pipe Hangers'!A:A,'Brass Nipples '!A:A,'Brass Fittings '!A:A),"")</f>
        <v/>
      </c>
      <c r="B406" s="157"/>
      <c r="C406" s="204"/>
      <c r="D406" s="157"/>
      <c r="E406" s="1070"/>
      <c r="F406" s="204"/>
      <c r="G406" s="1539"/>
      <c r="H406" s="157"/>
      <c r="I406" s="844"/>
      <c r="J406" s="125"/>
      <c r="K406" s="1223"/>
      <c r="L406" s="157"/>
      <c r="M406" s="1029"/>
    </row>
    <row r="407" spans="1:13" s="845" customFormat="1" ht="15.75" hidden="1">
      <c r="A407" s="157" t="str">
        <f>IF(J407&gt;0,COUNT($J$4:J407)+MAX('MI Fittings'!A:A,'CS Press Fittings'!A:A,'Steel Nipples'!A:A,'Steel Cut Lengths'!A:A,'Pipe Hangers'!A:A,'Brass Nipples '!A:A,'Brass Fittings '!A:A),"")</f>
        <v/>
      </c>
      <c r="B407" s="157"/>
      <c r="C407" s="204"/>
      <c r="D407" s="157"/>
      <c r="E407" s="1070"/>
      <c r="F407" s="204"/>
      <c r="G407" s="1539"/>
      <c r="H407" s="157"/>
      <c r="I407" s="844"/>
      <c r="J407" s="125"/>
      <c r="K407" s="1223"/>
      <c r="L407" s="157"/>
      <c r="M407" s="1029"/>
    </row>
    <row r="408" spans="1:13" s="845" customFormat="1" ht="15.75" hidden="1">
      <c r="A408" s="157" t="str">
        <f>IF(J408&gt;0,COUNT($J$4:J408)+MAX('MI Fittings'!A:A,'CS Press Fittings'!A:A,'Steel Nipples'!A:A,'Steel Cut Lengths'!A:A,'Pipe Hangers'!A:A,'Brass Nipples '!A:A,'Brass Fittings '!A:A),"")</f>
        <v/>
      </c>
      <c r="B408" s="157"/>
      <c r="C408" s="204"/>
      <c r="D408" s="157"/>
      <c r="E408" s="1070"/>
      <c r="F408" s="204"/>
      <c r="G408" s="1539"/>
      <c r="H408" s="157"/>
      <c r="I408" s="844"/>
      <c r="J408" s="125"/>
      <c r="K408" s="1223"/>
      <c r="L408" s="157"/>
      <c r="M408" s="1029"/>
    </row>
    <row r="409" spans="1:13" s="845" customFormat="1" ht="15.75" hidden="1">
      <c r="A409" s="157" t="str">
        <f>IF(J409&gt;0,COUNT($J$4:J409)+MAX('MI Fittings'!A:A,'CS Press Fittings'!A:A,'Steel Nipples'!A:A,'Steel Cut Lengths'!A:A,'Pipe Hangers'!A:A,'Brass Nipples '!A:A,'Brass Fittings '!A:A),"")</f>
        <v/>
      </c>
      <c r="B409" s="157"/>
      <c r="C409" s="204"/>
      <c r="D409" s="157"/>
      <c r="E409" s="1070"/>
      <c r="F409" s="204"/>
      <c r="G409" s="1539"/>
      <c r="H409" s="157"/>
      <c r="I409" s="844"/>
      <c r="J409" s="125"/>
      <c r="K409" s="1223"/>
      <c r="L409" s="157"/>
      <c r="M409" s="1029"/>
    </row>
    <row r="410" spans="1:13" s="845" customFormat="1" ht="15.75" hidden="1">
      <c r="A410" s="157" t="str">
        <f>IF(J410&gt;0,COUNT($J$4:J410)+MAX('MI Fittings'!A:A,'CS Press Fittings'!A:A,'Steel Nipples'!A:A,'Steel Cut Lengths'!A:A,'Pipe Hangers'!A:A,'Brass Nipples '!A:A,'Brass Fittings '!A:A),"")</f>
        <v/>
      </c>
      <c r="B410" s="157"/>
      <c r="C410" s="204"/>
      <c r="D410" s="157"/>
      <c r="E410" s="1070"/>
      <c r="F410" s="204"/>
      <c r="G410" s="1539"/>
      <c r="H410" s="157"/>
      <c r="I410" s="844"/>
      <c r="J410" s="125"/>
      <c r="K410" s="1223"/>
      <c r="L410" s="157"/>
      <c r="M410" s="1029"/>
    </row>
    <row r="411" spans="1:13" s="845" customFormat="1" ht="15.75" hidden="1">
      <c r="A411" s="157" t="str">
        <f>IF(J411&gt;0,COUNT($J$4:J411)+MAX('MI Fittings'!A:A,'CS Press Fittings'!A:A,'Steel Nipples'!A:A,'Steel Cut Lengths'!A:A,'Pipe Hangers'!A:A,'Brass Nipples '!A:A,'Brass Fittings '!A:A),"")</f>
        <v/>
      </c>
      <c r="B411" s="157"/>
      <c r="C411" s="204"/>
      <c r="D411" s="157"/>
      <c r="E411" s="1070"/>
      <c r="F411" s="204"/>
      <c r="G411" s="1539"/>
      <c r="H411" s="157"/>
      <c r="I411" s="844"/>
      <c r="J411" s="125"/>
      <c r="K411" s="1223"/>
      <c r="L411" s="157"/>
      <c r="M411" s="1029"/>
    </row>
    <row r="412" spans="1:13" s="845" customFormat="1" ht="15.75" hidden="1">
      <c r="A412" s="157" t="str">
        <f>IF(J412&gt;0,COUNT($J$4:J412)+MAX('MI Fittings'!A:A,'CS Press Fittings'!A:A,'Steel Nipples'!A:A,'Steel Cut Lengths'!A:A,'Pipe Hangers'!A:A,'Brass Nipples '!A:A,'Brass Fittings '!A:A),"")</f>
        <v/>
      </c>
      <c r="B412" s="157"/>
      <c r="C412" s="204"/>
      <c r="D412" s="157"/>
      <c r="E412" s="1070"/>
      <c r="F412" s="204"/>
      <c r="G412" s="1539"/>
      <c r="H412" s="157"/>
      <c r="I412" s="844"/>
      <c r="J412" s="125"/>
      <c r="K412" s="1223"/>
      <c r="L412" s="157"/>
      <c r="M412" s="1029"/>
    </row>
    <row r="413" spans="1:13" s="845" customFormat="1" ht="15.75" hidden="1">
      <c r="A413" s="157" t="str">
        <f>IF(J413&gt;0,COUNT($J$4:J413)+MAX('MI Fittings'!A:A,'CS Press Fittings'!A:A,'Steel Nipples'!A:A,'Steel Cut Lengths'!A:A,'Pipe Hangers'!A:A,'Brass Nipples '!A:A,'Brass Fittings '!A:A),"")</f>
        <v/>
      </c>
      <c r="B413" s="157"/>
      <c r="C413" s="204"/>
      <c r="D413" s="157"/>
      <c r="E413" s="1070"/>
      <c r="F413" s="204"/>
      <c r="G413" s="1539"/>
      <c r="H413" s="157"/>
      <c r="I413" s="844"/>
      <c r="J413" s="125"/>
      <c r="K413" s="1223"/>
      <c r="L413" s="157"/>
      <c r="M413" s="1029"/>
    </row>
    <row r="414" spans="1:13" s="845" customFormat="1" ht="15.75" hidden="1">
      <c r="A414" s="157" t="str">
        <f>IF(J414&gt;0,COUNT($J$4:J414)+MAX('MI Fittings'!A:A,'CS Press Fittings'!A:A,'Steel Nipples'!A:A,'Steel Cut Lengths'!A:A,'Pipe Hangers'!A:A,'Brass Nipples '!A:A,'Brass Fittings '!A:A),"")</f>
        <v/>
      </c>
      <c r="B414" s="157"/>
      <c r="C414" s="204"/>
      <c r="D414" s="157"/>
      <c r="E414" s="1070"/>
      <c r="F414" s="204"/>
      <c r="G414" s="1539"/>
      <c r="H414" s="157"/>
      <c r="I414" s="844"/>
      <c r="J414" s="125"/>
      <c r="K414" s="1223"/>
      <c r="L414" s="157"/>
      <c r="M414" s="1029"/>
    </row>
    <row r="415" spans="1:13" s="845" customFormat="1" ht="15.75" hidden="1">
      <c r="A415" s="157" t="str">
        <f>IF(J415&gt;0,COUNT($J$4:J415)+MAX('MI Fittings'!A:A,'CS Press Fittings'!A:A,'Steel Nipples'!A:A,'Steel Cut Lengths'!A:A,'Pipe Hangers'!A:A,'Brass Nipples '!A:A,'Brass Fittings '!A:A),"")</f>
        <v/>
      </c>
      <c r="B415" s="157"/>
      <c r="C415" s="204"/>
      <c r="D415" s="157"/>
      <c r="E415" s="1070"/>
      <c r="F415" s="204"/>
      <c r="G415" s="1539"/>
      <c r="H415" s="157"/>
      <c r="I415" s="844"/>
      <c r="J415" s="125"/>
      <c r="K415" s="1223"/>
      <c r="L415" s="157"/>
      <c r="M415" s="1029"/>
    </row>
    <row r="416" spans="1:13" s="845" customFormat="1" ht="15.75" hidden="1">
      <c r="A416" s="157" t="str">
        <f>IF(J416&gt;0,COUNT($J$4:J416)+MAX('MI Fittings'!A:A,'CS Press Fittings'!A:A,'Steel Nipples'!A:A,'Steel Cut Lengths'!A:A,'Pipe Hangers'!A:A,'Brass Nipples '!A:A,'Brass Fittings '!A:A),"")</f>
        <v/>
      </c>
      <c r="B416" s="157"/>
      <c r="C416" s="204"/>
      <c r="D416" s="157"/>
      <c r="E416" s="1070"/>
      <c r="F416" s="204"/>
      <c r="G416" s="1539"/>
      <c r="H416" s="157"/>
      <c r="I416" s="844"/>
      <c r="J416" s="125"/>
      <c r="K416" s="1223"/>
      <c r="L416" s="157"/>
      <c r="M416" s="1029"/>
    </row>
    <row r="417" spans="1:13" s="845" customFormat="1" ht="15.75" hidden="1">
      <c r="A417" s="157" t="str">
        <f>IF(J417&gt;0,COUNT($J$4:J417)+MAX('MI Fittings'!A:A,'CS Press Fittings'!A:A,'Steel Nipples'!A:A,'Steel Cut Lengths'!A:A,'Pipe Hangers'!A:A,'Brass Nipples '!A:A,'Brass Fittings '!A:A),"")</f>
        <v/>
      </c>
      <c r="B417" s="157"/>
      <c r="C417" s="204"/>
      <c r="D417" s="157"/>
      <c r="E417" s="1070"/>
      <c r="F417" s="204"/>
      <c r="G417" s="1539"/>
      <c r="H417" s="157"/>
      <c r="I417" s="844"/>
      <c r="J417" s="125"/>
      <c r="K417" s="1223"/>
      <c r="L417" s="157"/>
      <c r="M417" s="1029"/>
    </row>
    <row r="418" spans="1:13" s="845" customFormat="1" ht="15.75" hidden="1">
      <c r="A418" s="157" t="str">
        <f>IF(J418&gt;0,COUNT($J$4:J418)+MAX('MI Fittings'!A:A,'CS Press Fittings'!A:A,'Steel Nipples'!A:A,'Steel Cut Lengths'!A:A,'Pipe Hangers'!A:A,'Brass Nipples '!A:A,'Brass Fittings '!A:A),"")</f>
        <v/>
      </c>
      <c r="B418" s="157"/>
      <c r="C418" s="204"/>
      <c r="D418" s="157"/>
      <c r="E418" s="1070"/>
      <c r="F418" s="204"/>
      <c r="G418" s="1539"/>
      <c r="H418" s="157"/>
      <c r="I418" s="844"/>
      <c r="J418" s="125"/>
      <c r="K418" s="1223"/>
      <c r="L418" s="157"/>
      <c r="M418" s="1029"/>
    </row>
    <row r="419" spans="1:13" s="845" customFormat="1" ht="15.75" hidden="1">
      <c r="A419" s="157" t="str">
        <f>IF(J419&gt;0,COUNT($J$4:J419)+MAX('MI Fittings'!A:A,'CS Press Fittings'!A:A,'Steel Nipples'!A:A,'Steel Cut Lengths'!A:A,'Pipe Hangers'!A:A,'Brass Nipples '!A:A,'Brass Fittings '!A:A),"")</f>
        <v/>
      </c>
      <c r="B419" s="157"/>
      <c r="C419" s="204"/>
      <c r="D419" s="157"/>
      <c r="E419" s="1070"/>
      <c r="F419" s="204"/>
      <c r="G419" s="1539"/>
      <c r="H419" s="157"/>
      <c r="I419" s="844"/>
      <c r="J419" s="125"/>
      <c r="K419" s="1223"/>
      <c r="L419" s="157"/>
      <c r="M419" s="1029"/>
    </row>
    <row r="420" spans="1:13" s="845" customFormat="1" ht="15.75" hidden="1">
      <c r="A420" s="157" t="str">
        <f>IF(J420&gt;0,COUNT($J$4:J420)+MAX('MI Fittings'!A:A,'CS Press Fittings'!A:A,'Steel Nipples'!A:A,'Steel Cut Lengths'!A:A,'Pipe Hangers'!A:A,'Brass Nipples '!A:A,'Brass Fittings '!A:A),"")</f>
        <v/>
      </c>
      <c r="B420" s="157"/>
      <c r="C420" s="204"/>
      <c r="D420" s="157"/>
      <c r="E420" s="1070"/>
      <c r="F420" s="204"/>
      <c r="G420" s="1539"/>
      <c r="H420" s="157"/>
      <c r="I420" s="844"/>
      <c r="J420" s="125"/>
      <c r="K420" s="1223"/>
      <c r="L420" s="157"/>
      <c r="M420" s="1029"/>
    </row>
    <row r="421" spans="1:13" s="845" customFormat="1" ht="15.75" hidden="1">
      <c r="A421" s="157" t="str">
        <f>IF(J421&gt;0,COUNT($J$4:J421)+MAX('MI Fittings'!A:A,'CS Press Fittings'!A:A,'Steel Nipples'!A:A,'Steel Cut Lengths'!A:A,'Pipe Hangers'!A:A,'Brass Nipples '!A:A,'Brass Fittings '!A:A),"")</f>
        <v/>
      </c>
      <c r="B421" s="157"/>
      <c r="C421" s="204"/>
      <c r="D421" s="157"/>
      <c r="E421" s="1070"/>
      <c r="F421" s="204"/>
      <c r="G421" s="1539"/>
      <c r="H421" s="157"/>
      <c r="I421" s="844"/>
      <c r="J421" s="125"/>
      <c r="K421" s="1223"/>
      <c r="L421" s="157"/>
      <c r="M421" s="1029"/>
    </row>
    <row r="422" spans="1:13" s="845" customFormat="1" ht="15.75" hidden="1">
      <c r="A422" s="157" t="str">
        <f>IF(J422&gt;0,COUNT($J$4:J422)+MAX('MI Fittings'!A:A,'CS Press Fittings'!A:A,'Steel Nipples'!A:A,'Steel Cut Lengths'!A:A,'Pipe Hangers'!A:A,'Brass Nipples '!A:A,'Brass Fittings '!A:A),"")</f>
        <v/>
      </c>
      <c r="B422" s="157"/>
      <c r="C422" s="204"/>
      <c r="D422" s="157"/>
      <c r="E422" s="1070"/>
      <c r="F422" s="204"/>
      <c r="G422" s="1539"/>
      <c r="H422" s="157"/>
      <c r="I422" s="844"/>
      <c r="J422" s="125"/>
      <c r="K422" s="1223"/>
      <c r="L422" s="157"/>
      <c r="M422" s="1029"/>
    </row>
    <row r="423" spans="1:13" s="845" customFormat="1" ht="15.75" hidden="1">
      <c r="A423" s="157" t="str">
        <f>IF(J423&gt;0,COUNT($J$4:J423)+MAX('MI Fittings'!A:A,'CS Press Fittings'!A:A,'Steel Nipples'!A:A,'Steel Cut Lengths'!A:A,'Pipe Hangers'!A:A,'Brass Nipples '!A:A,'Brass Fittings '!A:A),"")</f>
        <v/>
      </c>
      <c r="B423" s="157"/>
      <c r="C423" s="204"/>
      <c r="D423" s="157"/>
      <c r="E423" s="1070"/>
      <c r="F423" s="204"/>
      <c r="G423" s="1539"/>
      <c r="H423" s="157"/>
      <c r="I423" s="844"/>
      <c r="J423" s="125"/>
      <c r="K423" s="1223"/>
      <c r="L423" s="157"/>
      <c r="M423" s="1029"/>
    </row>
    <row r="424" spans="1:13" s="845" customFormat="1" ht="15.75" hidden="1">
      <c r="A424" s="157" t="str">
        <f>IF(J424&gt;0,COUNT($J$4:J424)+MAX('MI Fittings'!A:A,'CS Press Fittings'!A:A,'Steel Nipples'!A:A,'Steel Cut Lengths'!A:A,'Pipe Hangers'!A:A,'Brass Nipples '!A:A,'Brass Fittings '!A:A),"")</f>
        <v/>
      </c>
      <c r="B424" s="157"/>
      <c r="C424" s="204"/>
      <c r="D424" s="157"/>
      <c r="E424" s="1070"/>
      <c r="F424" s="204"/>
      <c r="G424" s="1539"/>
      <c r="H424" s="157"/>
      <c r="I424" s="844"/>
      <c r="J424" s="125"/>
      <c r="K424" s="1223"/>
      <c r="L424" s="157"/>
      <c r="M424" s="1029"/>
    </row>
    <row r="425" spans="1:13" s="845" customFormat="1" ht="15.75" hidden="1">
      <c r="A425" s="157" t="str">
        <f>IF(J425&gt;0,COUNT($J$4:J425)+MAX('MI Fittings'!A:A,'CS Press Fittings'!A:A,'Steel Nipples'!A:A,'Steel Cut Lengths'!A:A,'Pipe Hangers'!A:A,'Brass Nipples '!A:A,'Brass Fittings '!A:A),"")</f>
        <v/>
      </c>
      <c r="B425" s="157"/>
      <c r="C425" s="204"/>
      <c r="D425" s="157"/>
      <c r="E425" s="1070"/>
      <c r="F425" s="204"/>
      <c r="G425" s="1539"/>
      <c r="H425" s="157"/>
      <c r="I425" s="844"/>
      <c r="J425" s="125"/>
      <c r="K425" s="1223"/>
      <c r="L425" s="157"/>
      <c r="M425" s="1029"/>
    </row>
    <row r="426" spans="1:13" s="845" customFormat="1" ht="15.75" hidden="1">
      <c r="A426" s="157" t="str">
        <f>IF(J426&gt;0,COUNT($J$4:J426)+MAX('MI Fittings'!A:A,'CS Press Fittings'!A:A,'Steel Nipples'!A:A,'Steel Cut Lengths'!A:A,'Pipe Hangers'!A:A,'Brass Nipples '!A:A,'Brass Fittings '!A:A),"")</f>
        <v/>
      </c>
      <c r="B426" s="157"/>
      <c r="C426" s="204"/>
      <c r="D426" s="157"/>
      <c r="E426" s="1070"/>
      <c r="F426" s="204"/>
      <c r="G426" s="1539"/>
      <c r="H426" s="157"/>
      <c r="I426" s="844"/>
      <c r="J426" s="125"/>
      <c r="K426" s="1223"/>
      <c r="L426" s="157"/>
      <c r="M426" s="1029"/>
    </row>
    <row r="427" spans="1:13" s="845" customFormat="1" ht="15.75" hidden="1">
      <c r="A427" s="157" t="str">
        <f>IF(J427&gt;0,COUNT($J$4:J427)+MAX('MI Fittings'!A:A,'CS Press Fittings'!A:A,'Steel Nipples'!A:A,'Steel Cut Lengths'!A:A,'Pipe Hangers'!A:A,'Brass Nipples '!A:A,'Brass Fittings '!A:A),"")</f>
        <v/>
      </c>
      <c r="B427" s="157"/>
      <c r="C427" s="204"/>
      <c r="D427" s="157"/>
      <c r="E427" s="1070"/>
      <c r="F427" s="204"/>
      <c r="G427" s="1539"/>
      <c r="H427" s="157"/>
      <c r="I427" s="844"/>
      <c r="J427" s="125"/>
      <c r="K427" s="1223"/>
      <c r="L427" s="157"/>
      <c r="M427" s="1029"/>
    </row>
    <row r="428" spans="1:13" s="845" customFormat="1" ht="15.75" hidden="1">
      <c r="A428" s="157" t="str">
        <f>IF(J428&gt;0,COUNT($J$4:J428)+MAX('MI Fittings'!A:A,'CS Press Fittings'!A:A,'Steel Nipples'!A:A,'Steel Cut Lengths'!A:A,'Pipe Hangers'!A:A,'Brass Nipples '!A:A,'Brass Fittings '!A:A),"")</f>
        <v/>
      </c>
      <c r="B428" s="157"/>
      <c r="C428" s="204"/>
      <c r="D428" s="157"/>
      <c r="E428" s="1070"/>
      <c r="F428" s="204"/>
      <c r="G428" s="1539"/>
      <c r="H428" s="157"/>
      <c r="I428" s="844"/>
      <c r="J428" s="125"/>
      <c r="K428" s="1223"/>
      <c r="L428" s="157"/>
      <c r="M428" s="1029"/>
    </row>
    <row r="429" spans="1:13" s="845" customFormat="1" ht="15.75" hidden="1">
      <c r="A429" s="157" t="str">
        <f>IF(J429&gt;0,COUNT($J$4:J429)+MAX('MI Fittings'!A:A,'CS Press Fittings'!A:A,'Steel Nipples'!A:A,'Steel Cut Lengths'!A:A,'Pipe Hangers'!A:A,'Brass Nipples '!A:A,'Brass Fittings '!A:A),"")</f>
        <v/>
      </c>
      <c r="B429" s="157"/>
      <c r="C429" s="204"/>
      <c r="D429" s="157"/>
      <c r="E429" s="1070"/>
      <c r="F429" s="204"/>
      <c r="G429" s="1539"/>
      <c r="H429" s="157"/>
      <c r="I429" s="844"/>
      <c r="J429" s="125"/>
      <c r="K429" s="1223"/>
      <c r="L429" s="157"/>
      <c r="M429" s="1029"/>
    </row>
    <row r="430" spans="1:13" s="845" customFormat="1" ht="15.75" hidden="1">
      <c r="A430" s="157" t="str">
        <f>IF(J430&gt;0,COUNT($J$4:J430)+MAX('MI Fittings'!A:A,'CS Press Fittings'!A:A,'Steel Nipples'!A:A,'Steel Cut Lengths'!A:A,'Pipe Hangers'!A:A,'Brass Nipples '!A:A,'Brass Fittings '!A:A),"")</f>
        <v/>
      </c>
      <c r="B430" s="157"/>
      <c r="C430" s="204"/>
      <c r="D430" s="157"/>
      <c r="E430" s="1070"/>
      <c r="F430" s="204"/>
      <c r="G430" s="1539"/>
      <c r="H430" s="157"/>
      <c r="I430" s="844"/>
      <c r="J430" s="125"/>
      <c r="K430" s="1223"/>
      <c r="L430" s="157"/>
      <c r="M430" s="1029"/>
    </row>
    <row r="431" spans="1:13" s="845" customFormat="1" ht="15.75" hidden="1">
      <c r="A431" s="157" t="str">
        <f>IF(J431&gt;0,COUNT($J$4:J431)+MAX('MI Fittings'!A:A,'CS Press Fittings'!A:A,'Steel Nipples'!A:A,'Steel Cut Lengths'!A:A,'Pipe Hangers'!A:A,'Brass Nipples '!A:A,'Brass Fittings '!A:A),"")</f>
        <v/>
      </c>
      <c r="B431" s="157"/>
      <c r="C431" s="204"/>
      <c r="D431" s="157"/>
      <c r="E431" s="1070"/>
      <c r="F431" s="204"/>
      <c r="G431" s="1539"/>
      <c r="H431" s="157"/>
      <c r="I431" s="844"/>
      <c r="J431" s="125"/>
      <c r="K431" s="1223"/>
      <c r="L431" s="157"/>
      <c r="M431" s="1029"/>
    </row>
    <row r="432" spans="1:13" s="845" customFormat="1" ht="15.75" hidden="1">
      <c r="A432" s="157" t="str">
        <f>IF(J432&gt;0,COUNT($J$4:J432)+MAX('MI Fittings'!A:A,'CS Press Fittings'!A:A,'Steel Nipples'!A:A,'Steel Cut Lengths'!A:A,'Pipe Hangers'!A:A,'Brass Nipples '!A:A,'Brass Fittings '!A:A),"")</f>
        <v/>
      </c>
      <c r="B432" s="157"/>
      <c r="C432" s="204"/>
      <c r="D432" s="157"/>
      <c r="E432" s="1070"/>
      <c r="F432" s="204"/>
      <c r="G432" s="1539"/>
      <c r="H432" s="157"/>
      <c r="I432" s="844"/>
      <c r="J432" s="125"/>
      <c r="K432" s="1223"/>
      <c r="L432" s="157"/>
      <c r="M432" s="1029"/>
    </row>
    <row r="433" spans="1:13" s="845" customFormat="1" ht="15.75" hidden="1">
      <c r="A433" s="157" t="str">
        <f>IF(J433&gt;0,COUNT($J$4:J433)+MAX('MI Fittings'!A:A,'CS Press Fittings'!A:A,'Steel Nipples'!A:A,'Steel Cut Lengths'!A:A,'Pipe Hangers'!A:A,'Brass Nipples '!A:A,'Brass Fittings '!A:A),"")</f>
        <v/>
      </c>
      <c r="B433" s="157"/>
      <c r="C433" s="204"/>
      <c r="D433" s="157"/>
      <c r="E433" s="1070"/>
      <c r="F433" s="204"/>
      <c r="G433" s="1539"/>
      <c r="H433" s="157"/>
      <c r="I433" s="844"/>
      <c r="J433" s="125"/>
      <c r="K433" s="1223"/>
      <c r="L433" s="157"/>
      <c r="M433" s="1029"/>
    </row>
    <row r="434" spans="1:13" s="845" customFormat="1" ht="15.75" hidden="1">
      <c r="A434" s="157" t="str">
        <f>IF(J434&gt;0,COUNT($J$4:J434)+MAX('MI Fittings'!A:A,'CS Press Fittings'!A:A,'Steel Nipples'!A:A,'Steel Cut Lengths'!A:A,'Pipe Hangers'!A:A,'Brass Nipples '!A:A,'Brass Fittings '!A:A),"")</f>
        <v/>
      </c>
      <c r="B434" s="157"/>
      <c r="C434" s="204"/>
      <c r="D434" s="157"/>
      <c r="E434" s="1070"/>
      <c r="F434" s="204"/>
      <c r="G434" s="1539"/>
      <c r="H434" s="157"/>
      <c r="I434" s="844"/>
      <c r="J434" s="125"/>
      <c r="K434" s="1223"/>
      <c r="L434" s="157"/>
      <c r="M434" s="1029"/>
    </row>
    <row r="435" spans="1:13" s="845" customFormat="1" ht="15.75" hidden="1">
      <c r="A435" s="157" t="str">
        <f>IF(J435&gt;0,COUNT($J$4:J435)+MAX('MI Fittings'!A:A,'CS Press Fittings'!A:A,'Steel Nipples'!A:A,'Steel Cut Lengths'!A:A,'Pipe Hangers'!A:A,'Brass Nipples '!A:A,'Brass Fittings '!A:A),"")</f>
        <v/>
      </c>
      <c r="B435" s="157"/>
      <c r="C435" s="204"/>
      <c r="D435" s="157"/>
      <c r="E435" s="1070"/>
      <c r="F435" s="204"/>
      <c r="G435" s="1539"/>
      <c r="H435" s="157"/>
      <c r="I435" s="844"/>
      <c r="J435" s="125"/>
      <c r="K435" s="1223"/>
      <c r="L435" s="157"/>
      <c r="M435" s="1029"/>
    </row>
    <row r="436" spans="1:13" s="845" customFormat="1" ht="15.75" hidden="1">
      <c r="A436" s="157" t="str">
        <f>IF(J436&gt;0,COUNT($J$4:J436)+MAX('MI Fittings'!A:A,'CS Press Fittings'!A:A,'Steel Nipples'!A:A,'Steel Cut Lengths'!A:A,'Pipe Hangers'!A:A,'Brass Nipples '!A:A,'Brass Fittings '!A:A),"")</f>
        <v/>
      </c>
      <c r="B436" s="157"/>
      <c r="C436" s="204"/>
      <c r="D436" s="157"/>
      <c r="E436" s="1070"/>
      <c r="F436" s="204"/>
      <c r="G436" s="1539"/>
      <c r="H436" s="157"/>
      <c r="I436" s="844"/>
      <c r="J436" s="125"/>
      <c r="K436" s="1223"/>
      <c r="L436" s="157"/>
      <c r="M436" s="1029"/>
    </row>
    <row r="437" spans="1:13" s="845" customFormat="1" ht="15.75" hidden="1">
      <c r="A437" s="157" t="str">
        <f>IF(J437&gt;0,COUNT($J$4:J437)+MAX('MI Fittings'!A:A,'CS Press Fittings'!A:A,'Steel Nipples'!A:A,'Steel Cut Lengths'!A:A,'Pipe Hangers'!A:A,'Brass Nipples '!A:A,'Brass Fittings '!A:A),"")</f>
        <v/>
      </c>
      <c r="B437" s="157"/>
      <c r="C437" s="204"/>
      <c r="D437" s="157"/>
      <c r="E437" s="1070"/>
      <c r="F437" s="204"/>
      <c r="G437" s="1539"/>
      <c r="H437" s="157"/>
      <c r="I437" s="844"/>
      <c r="J437" s="125"/>
      <c r="K437" s="1223"/>
      <c r="L437" s="157"/>
      <c r="M437" s="1029"/>
    </row>
    <row r="438" spans="1:13" s="845" customFormat="1" ht="15.75" hidden="1">
      <c r="A438" s="157" t="str">
        <f>IF(J438&gt;0,COUNT($J$4:J438)+MAX('MI Fittings'!A:A,'CS Press Fittings'!A:A,'Steel Nipples'!A:A,'Steel Cut Lengths'!A:A,'Pipe Hangers'!A:A,'Brass Nipples '!A:A,'Brass Fittings '!A:A),"")</f>
        <v/>
      </c>
      <c r="B438" s="157"/>
      <c r="C438" s="204"/>
      <c r="D438" s="157"/>
      <c r="E438" s="1070"/>
      <c r="F438" s="204"/>
      <c r="G438" s="1539"/>
      <c r="H438" s="157"/>
      <c r="I438" s="844"/>
      <c r="J438" s="125"/>
      <c r="K438" s="1223"/>
      <c r="L438" s="157"/>
      <c r="M438" s="1029"/>
    </row>
    <row r="439" spans="1:13" s="845" customFormat="1" ht="15.75" hidden="1">
      <c r="A439" s="157" t="str">
        <f>IF(J439&gt;0,COUNT($J$4:J439)+MAX('MI Fittings'!A:A,'CS Press Fittings'!A:A,'Steel Nipples'!A:A,'Steel Cut Lengths'!A:A,'Pipe Hangers'!A:A,'Brass Nipples '!A:A,'Brass Fittings '!A:A),"")</f>
        <v/>
      </c>
      <c r="B439" s="157"/>
      <c r="C439" s="204"/>
      <c r="D439" s="157"/>
      <c r="E439" s="1070"/>
      <c r="F439" s="204"/>
      <c r="G439" s="1539"/>
      <c r="H439" s="157"/>
      <c r="I439" s="844"/>
      <c r="J439" s="125"/>
      <c r="K439" s="1223"/>
      <c r="L439" s="157"/>
      <c r="M439" s="1029"/>
    </row>
    <row r="440" spans="1:13" s="845" customFormat="1" ht="15.75" hidden="1">
      <c r="A440" s="157" t="str">
        <f>IF(J440&gt;0,COUNT($J$4:J440)+MAX('MI Fittings'!A:A,'CS Press Fittings'!A:A,'Steel Nipples'!A:A,'Steel Cut Lengths'!A:A,'Pipe Hangers'!A:A,'Brass Nipples '!A:A,'Brass Fittings '!A:A),"")</f>
        <v/>
      </c>
      <c r="B440" s="157"/>
      <c r="C440" s="204"/>
      <c r="D440" s="157"/>
      <c r="E440" s="1070"/>
      <c r="F440" s="204"/>
      <c r="G440" s="1539"/>
      <c r="H440" s="157"/>
      <c r="I440" s="844"/>
      <c r="J440" s="125"/>
      <c r="K440" s="1223"/>
      <c r="L440" s="157"/>
      <c r="M440" s="1029"/>
    </row>
    <row r="441" spans="1:13" s="845" customFormat="1" ht="15.75" hidden="1">
      <c r="A441" s="157" t="str">
        <f>IF(J441&gt;0,COUNT($J$4:J441)+MAX('MI Fittings'!A:A,'CS Press Fittings'!A:A,'Steel Nipples'!A:A,'Steel Cut Lengths'!A:A,'Pipe Hangers'!A:A,'Brass Nipples '!A:A,'Brass Fittings '!A:A),"")</f>
        <v/>
      </c>
      <c r="B441" s="157"/>
      <c r="C441" s="204"/>
      <c r="D441" s="157"/>
      <c r="E441" s="1070"/>
      <c r="F441" s="204"/>
      <c r="G441" s="1539"/>
      <c r="H441" s="157"/>
      <c r="I441" s="844"/>
      <c r="J441" s="125"/>
      <c r="K441" s="1223"/>
      <c r="L441" s="157"/>
      <c r="M441" s="1029"/>
    </row>
    <row r="442" spans="1:13" s="845" customFormat="1" ht="15.75" hidden="1">
      <c r="A442" s="157" t="str">
        <f>IF(J442&gt;0,COUNT($J$4:J442)+MAX('MI Fittings'!A:A,'CS Press Fittings'!A:A,'Steel Nipples'!A:A,'Steel Cut Lengths'!A:A,'Pipe Hangers'!A:A,'Brass Nipples '!A:A,'Brass Fittings '!A:A),"")</f>
        <v/>
      </c>
      <c r="B442" s="157"/>
      <c r="C442" s="204"/>
      <c r="D442" s="157"/>
      <c r="E442" s="1070"/>
      <c r="F442" s="204"/>
      <c r="G442" s="1539"/>
      <c r="H442" s="157"/>
      <c r="I442" s="844"/>
      <c r="J442" s="125"/>
      <c r="K442" s="1223"/>
      <c r="L442" s="157"/>
      <c r="M442" s="1029"/>
    </row>
    <row r="443" spans="1:13" s="845" customFormat="1" ht="15.75" hidden="1">
      <c r="A443" s="157" t="str">
        <f>IF(J443&gt;0,COUNT($J$4:J443)+MAX('MI Fittings'!A:A,'CS Press Fittings'!A:A,'Steel Nipples'!A:A,'Steel Cut Lengths'!A:A,'Pipe Hangers'!A:A,'Brass Nipples '!A:A,'Brass Fittings '!A:A),"")</f>
        <v/>
      </c>
      <c r="B443" s="157"/>
      <c r="C443" s="204"/>
      <c r="D443" s="157"/>
      <c r="E443" s="1070"/>
      <c r="F443" s="204"/>
      <c r="G443" s="1539"/>
      <c r="H443" s="157"/>
      <c r="I443" s="844"/>
      <c r="J443" s="125"/>
      <c r="K443" s="1223"/>
      <c r="L443" s="157"/>
      <c r="M443" s="1029"/>
    </row>
    <row r="444" spans="1:13" s="845" customFormat="1" ht="15.75" hidden="1">
      <c r="A444" s="157" t="str">
        <f>IF(J444&gt;0,COUNT($J$4:J444)+MAX('MI Fittings'!A:A,'CS Press Fittings'!A:A,'Steel Nipples'!A:A,'Steel Cut Lengths'!A:A,'Pipe Hangers'!A:A,'Brass Nipples '!A:A,'Brass Fittings '!A:A),"")</f>
        <v/>
      </c>
      <c r="B444" s="157"/>
      <c r="C444" s="204"/>
      <c r="D444" s="157"/>
      <c r="E444" s="1070"/>
      <c r="F444" s="204"/>
      <c r="G444" s="1539"/>
      <c r="H444" s="157"/>
      <c r="I444" s="844"/>
      <c r="J444" s="125"/>
      <c r="K444" s="1223"/>
      <c r="L444" s="157"/>
      <c r="M444" s="1029"/>
    </row>
    <row r="445" spans="1:13" s="845" customFormat="1" ht="15.75" hidden="1">
      <c r="A445" s="157" t="str">
        <f>IF(J445&gt;0,COUNT($J$4:J445)+MAX('MI Fittings'!A:A,'CS Press Fittings'!A:A,'Steel Nipples'!A:A,'Steel Cut Lengths'!A:A,'Pipe Hangers'!A:A,'Brass Nipples '!A:A,'Brass Fittings '!A:A),"")</f>
        <v/>
      </c>
      <c r="B445" s="157"/>
      <c r="C445" s="204"/>
      <c r="D445" s="157"/>
      <c r="E445" s="1070"/>
      <c r="F445" s="204"/>
      <c r="G445" s="1539"/>
      <c r="H445" s="157"/>
      <c r="I445" s="844"/>
      <c r="J445" s="125"/>
      <c r="K445" s="1223"/>
      <c r="L445" s="157"/>
      <c r="M445" s="1029"/>
    </row>
    <row r="446" spans="1:13" s="845" customFormat="1" ht="15.75" hidden="1">
      <c r="A446" s="157" t="str">
        <f>IF(J446&gt;0,COUNT($J$4:J446)+MAX('MI Fittings'!A:A,'CS Press Fittings'!A:A,'Steel Nipples'!A:A,'Steel Cut Lengths'!A:A,'Pipe Hangers'!A:A,'Brass Nipples '!A:A,'Brass Fittings '!A:A),"")</f>
        <v/>
      </c>
      <c r="B446" s="157"/>
      <c r="C446" s="204"/>
      <c r="D446" s="157"/>
      <c r="E446" s="1070"/>
      <c r="F446" s="204"/>
      <c r="G446" s="1539"/>
      <c r="H446" s="157"/>
      <c r="I446" s="844"/>
      <c r="J446" s="125"/>
      <c r="K446" s="1223"/>
      <c r="L446" s="157"/>
      <c r="M446" s="1029"/>
    </row>
    <row r="447" spans="1:13" s="845" customFormat="1" ht="15.75" hidden="1">
      <c r="A447" s="157" t="str">
        <f>IF(J447&gt;0,COUNT($J$4:J447)+MAX('MI Fittings'!A:A,'CS Press Fittings'!A:A,'Steel Nipples'!A:A,'Steel Cut Lengths'!A:A,'Pipe Hangers'!A:A,'Brass Nipples '!A:A,'Brass Fittings '!A:A),"")</f>
        <v/>
      </c>
      <c r="B447" s="157"/>
      <c r="C447" s="204"/>
      <c r="D447" s="157"/>
      <c r="E447" s="1070"/>
      <c r="F447" s="204"/>
      <c r="G447" s="1539"/>
      <c r="H447" s="157"/>
      <c r="I447" s="844"/>
      <c r="J447" s="125"/>
      <c r="K447" s="1223"/>
      <c r="L447" s="157"/>
      <c r="M447" s="1029"/>
    </row>
    <row r="448" spans="1:13" s="845" customFormat="1" ht="15.75" hidden="1">
      <c r="A448" s="157" t="str">
        <f>IF(J448&gt;0,COUNT($J$4:J448)+MAX('MI Fittings'!A:A,'CS Press Fittings'!A:A,'Steel Nipples'!A:A,'Steel Cut Lengths'!A:A,'Pipe Hangers'!A:A,'Brass Nipples '!A:A,'Brass Fittings '!A:A),"")</f>
        <v/>
      </c>
      <c r="B448" s="157"/>
      <c r="C448" s="204"/>
      <c r="D448" s="157"/>
      <c r="E448" s="1070"/>
      <c r="F448" s="204"/>
      <c r="G448" s="1539"/>
      <c r="H448" s="157"/>
      <c r="I448" s="844"/>
      <c r="J448" s="125"/>
      <c r="K448" s="1223"/>
      <c r="L448" s="157"/>
      <c r="M448" s="1029"/>
    </row>
    <row r="449" spans="1:13" s="845" customFormat="1" ht="15.75" hidden="1">
      <c r="A449" s="157" t="str">
        <f>IF(J449&gt;0,COUNT($J$4:J449)+MAX('MI Fittings'!A:A,'CS Press Fittings'!A:A,'Steel Nipples'!A:A,'Steel Cut Lengths'!A:A,'Pipe Hangers'!A:A,'Brass Nipples '!A:A,'Brass Fittings '!A:A),"")</f>
        <v/>
      </c>
      <c r="B449" s="157"/>
      <c r="C449" s="204"/>
      <c r="D449" s="157"/>
      <c r="E449" s="1070"/>
      <c r="F449" s="204"/>
      <c r="G449" s="1539"/>
      <c r="H449" s="157"/>
      <c r="I449" s="844"/>
      <c r="J449" s="125"/>
      <c r="K449" s="1223"/>
      <c r="L449" s="157"/>
      <c r="M449" s="1029"/>
    </row>
    <row r="450" spans="1:13" s="845" customFormat="1" ht="15.75" hidden="1">
      <c r="A450" s="157" t="str">
        <f>IF(J450&gt;0,COUNT($J$4:J450)+MAX('MI Fittings'!A:A,'CS Press Fittings'!A:A,'Steel Nipples'!A:A,'Steel Cut Lengths'!A:A,'Pipe Hangers'!A:A,'Brass Nipples '!A:A,'Brass Fittings '!A:A),"")</f>
        <v/>
      </c>
      <c r="B450" s="157"/>
      <c r="C450" s="204"/>
      <c r="D450" s="157"/>
      <c r="E450" s="1070"/>
      <c r="F450" s="204"/>
      <c r="G450" s="1539"/>
      <c r="H450" s="157"/>
      <c r="I450" s="844"/>
      <c r="J450" s="125"/>
      <c r="K450" s="1223"/>
      <c r="L450" s="157"/>
      <c r="M450" s="1029"/>
    </row>
    <row r="451" spans="1:13" s="845" customFormat="1" ht="15.75" hidden="1">
      <c r="A451" s="157" t="str">
        <f>IF(J451&gt;0,COUNT($J$4:J451)+MAX('MI Fittings'!A:A,'CS Press Fittings'!A:A,'Steel Nipples'!A:A,'Steel Cut Lengths'!A:A,'Pipe Hangers'!A:A,'Brass Nipples '!A:A,'Brass Fittings '!A:A),"")</f>
        <v/>
      </c>
      <c r="B451" s="157"/>
      <c r="C451" s="204"/>
      <c r="D451" s="157"/>
      <c r="E451" s="1070"/>
      <c r="F451" s="204"/>
      <c r="G451" s="1539"/>
      <c r="H451" s="157"/>
      <c r="I451" s="844"/>
      <c r="J451" s="125"/>
      <c r="K451" s="1223"/>
      <c r="L451" s="157"/>
      <c r="M451" s="1029"/>
    </row>
    <row r="452" spans="1:13" s="845" customFormat="1" ht="15.75" hidden="1">
      <c r="A452" s="157" t="str">
        <f>IF(J452&gt;0,COUNT($J$4:J452)+MAX('MI Fittings'!A:A,'CS Press Fittings'!A:A,'Steel Nipples'!A:A,'Steel Cut Lengths'!A:A,'Pipe Hangers'!A:A,'Brass Nipples '!A:A,'Brass Fittings '!A:A),"")</f>
        <v/>
      </c>
      <c r="B452" s="157"/>
      <c r="C452" s="204"/>
      <c r="D452" s="157"/>
      <c r="E452" s="1070"/>
      <c r="F452" s="204"/>
      <c r="G452" s="1539"/>
      <c r="H452" s="157"/>
      <c r="I452" s="844"/>
      <c r="J452" s="125"/>
      <c r="K452" s="1223"/>
      <c r="L452" s="157"/>
      <c r="M452" s="1029"/>
    </row>
    <row r="453" spans="1:13" s="845" customFormat="1" ht="15.75" hidden="1">
      <c r="A453" s="157" t="str">
        <f>IF(J453&gt;0,COUNT($J$4:J453)+MAX('MI Fittings'!A:A,'CS Press Fittings'!A:A,'Steel Nipples'!A:A,'Steel Cut Lengths'!A:A,'Pipe Hangers'!A:A,'Brass Nipples '!A:A,'Brass Fittings '!A:A),"")</f>
        <v/>
      </c>
      <c r="B453" s="157"/>
      <c r="C453" s="204"/>
      <c r="D453" s="157"/>
      <c r="E453" s="1070"/>
      <c r="F453" s="204"/>
      <c r="G453" s="1539"/>
      <c r="H453" s="157"/>
      <c r="I453" s="844"/>
      <c r="J453" s="125"/>
      <c r="K453" s="1223"/>
      <c r="L453" s="157"/>
      <c r="M453" s="1029"/>
    </row>
    <row r="454" spans="1:13" s="845" customFormat="1" ht="15.75" hidden="1">
      <c r="A454" s="157" t="str">
        <f>IF(J454&gt;0,COUNT($J$4:J454)+MAX('MI Fittings'!A:A,'CS Press Fittings'!A:A,'Steel Nipples'!A:A,'Steel Cut Lengths'!A:A,'Pipe Hangers'!A:A,'Brass Nipples '!A:A,'Brass Fittings '!A:A),"")</f>
        <v/>
      </c>
      <c r="B454" s="157"/>
      <c r="C454" s="204"/>
      <c r="D454" s="157"/>
      <c r="E454" s="1070"/>
      <c r="F454" s="204"/>
      <c r="G454" s="1539"/>
      <c r="H454" s="157"/>
      <c r="I454" s="844"/>
      <c r="J454" s="125"/>
      <c r="K454" s="1223"/>
      <c r="L454" s="157"/>
      <c r="M454" s="1029"/>
    </row>
    <row r="455" spans="1:13" s="845" customFormat="1" ht="15.75" hidden="1">
      <c r="A455" s="157" t="str">
        <f>IF(J455&gt;0,COUNT($J$4:J455)+MAX('MI Fittings'!A:A,'CS Press Fittings'!A:A,'Steel Nipples'!A:A,'Steel Cut Lengths'!A:A,'Pipe Hangers'!A:A,'Brass Nipples '!A:A,'Brass Fittings '!A:A),"")</f>
        <v/>
      </c>
      <c r="B455" s="157"/>
      <c r="C455" s="204"/>
      <c r="D455" s="157"/>
      <c r="E455" s="1070"/>
      <c r="F455" s="204"/>
      <c r="G455" s="1539"/>
      <c r="H455" s="157"/>
      <c r="I455" s="844"/>
      <c r="J455" s="125"/>
      <c r="K455" s="1223"/>
      <c r="L455" s="157"/>
      <c r="M455" s="1029"/>
    </row>
    <row r="456" spans="1:13" s="845" customFormat="1" ht="15.75" hidden="1">
      <c r="A456" s="157" t="str">
        <f>IF(J456&gt;0,COUNT($J$4:J456)+MAX('MI Fittings'!A:A,'CS Press Fittings'!A:A,'Steel Nipples'!A:A,'Steel Cut Lengths'!A:A,'Pipe Hangers'!A:A,'Brass Nipples '!A:A,'Brass Fittings '!A:A),"")</f>
        <v/>
      </c>
      <c r="B456" s="157"/>
      <c r="C456" s="204"/>
      <c r="D456" s="157"/>
      <c r="E456" s="1070"/>
      <c r="F456" s="204"/>
      <c r="G456" s="1539"/>
      <c r="H456" s="157"/>
      <c r="I456" s="844"/>
      <c r="J456" s="125"/>
      <c r="K456" s="1223"/>
      <c r="L456" s="157"/>
      <c r="M456" s="1029"/>
    </row>
    <row r="457" spans="1:13" s="845" customFormat="1" ht="15.75" hidden="1">
      <c r="A457" s="157" t="str">
        <f>IF(J457&gt;0,COUNT($J$4:J457)+MAX('MI Fittings'!A:A,'CS Press Fittings'!A:A,'Steel Nipples'!A:A,'Steel Cut Lengths'!A:A,'Pipe Hangers'!A:A,'Brass Nipples '!A:A,'Brass Fittings '!A:A),"")</f>
        <v/>
      </c>
      <c r="B457" s="157"/>
      <c r="C457" s="204"/>
      <c r="D457" s="157"/>
      <c r="E457" s="1070"/>
      <c r="F457" s="204"/>
      <c r="G457" s="1539"/>
      <c r="H457" s="157"/>
      <c r="I457" s="844"/>
      <c r="J457" s="125"/>
      <c r="K457" s="1223"/>
      <c r="L457" s="157"/>
      <c r="M457" s="1029"/>
    </row>
    <row r="458" spans="1:13" s="845" customFormat="1" ht="15.75" hidden="1">
      <c r="A458" s="157" t="str">
        <f>IF(J458&gt;0,COUNT($J$4:J458)+MAX('MI Fittings'!A:A,'CS Press Fittings'!A:A,'Steel Nipples'!A:A,'Steel Cut Lengths'!A:A,'Pipe Hangers'!A:A,'Brass Nipples '!A:A,'Brass Fittings '!A:A),"")</f>
        <v/>
      </c>
      <c r="B458" s="157"/>
      <c r="C458" s="204"/>
      <c r="D458" s="157"/>
      <c r="E458" s="1070"/>
      <c r="F458" s="204"/>
      <c r="G458" s="1539"/>
      <c r="H458" s="157"/>
      <c r="I458" s="844"/>
      <c r="J458" s="125"/>
      <c r="K458" s="1223"/>
      <c r="L458" s="157"/>
      <c r="M458" s="1029"/>
    </row>
    <row r="459" spans="1:13" s="845" customFormat="1" ht="15.75" hidden="1">
      <c r="A459" s="157" t="str">
        <f>IF(J459&gt;0,COUNT($J$4:J459)+MAX('MI Fittings'!A:A,'CS Press Fittings'!A:A,'Steel Nipples'!A:A,'Steel Cut Lengths'!A:A,'Pipe Hangers'!A:A,'Brass Nipples '!A:A,'Brass Fittings '!A:A),"")</f>
        <v/>
      </c>
      <c r="B459" s="157"/>
      <c r="C459" s="204"/>
      <c r="D459" s="157"/>
      <c r="E459" s="1070"/>
      <c r="F459" s="204"/>
      <c r="G459" s="1539"/>
      <c r="H459" s="157"/>
      <c r="I459" s="844"/>
      <c r="J459" s="125"/>
      <c r="K459" s="1223"/>
      <c r="L459" s="157"/>
      <c r="M459" s="1029"/>
    </row>
    <row r="460" spans="1:13" s="845" customFormat="1" ht="15.75" hidden="1">
      <c r="A460" s="157" t="str">
        <f>IF(J460&gt;0,COUNT($J$4:J460)+MAX('MI Fittings'!A:A,'CS Press Fittings'!A:A,'Steel Nipples'!A:A,'Steel Cut Lengths'!A:A,'Pipe Hangers'!A:A,'Brass Nipples '!A:A,'Brass Fittings '!A:A),"")</f>
        <v/>
      </c>
      <c r="B460" s="157"/>
      <c r="C460" s="204"/>
      <c r="D460" s="157"/>
      <c r="E460" s="1070"/>
      <c r="F460" s="204"/>
      <c r="G460" s="1539"/>
      <c r="H460" s="157"/>
      <c r="I460" s="844"/>
      <c r="J460" s="125"/>
      <c r="K460" s="1223"/>
      <c r="L460" s="157"/>
      <c r="M460" s="1029"/>
    </row>
    <row r="461" spans="1:13" s="845" customFormat="1" ht="15.75" hidden="1">
      <c r="A461" s="157"/>
      <c r="B461" s="157"/>
      <c r="C461" s="204"/>
      <c r="D461" s="157"/>
      <c r="E461" s="1070"/>
      <c r="F461" s="204"/>
      <c r="G461" s="1539"/>
      <c r="H461" s="157"/>
      <c r="I461" s="844"/>
      <c r="J461" s="125"/>
      <c r="K461" s="1223"/>
      <c r="L461" s="157"/>
      <c r="M461" s="1029"/>
    </row>
    <row r="462" spans="1:13" s="845" customFormat="1" ht="15.75" hidden="1">
      <c r="A462" s="157"/>
      <c r="B462" s="157"/>
      <c r="C462" s="204"/>
      <c r="D462" s="157"/>
      <c r="E462" s="1070"/>
      <c r="F462" s="204"/>
      <c r="G462" s="1539"/>
      <c r="H462" s="157"/>
      <c r="I462" s="844"/>
      <c r="J462" s="125"/>
      <c r="K462" s="1223"/>
      <c r="L462" s="157"/>
      <c r="M462" s="1029"/>
    </row>
    <row r="463" spans="1:13" s="845" customFormat="1" ht="15.75" hidden="1">
      <c r="A463" s="157"/>
      <c r="B463" s="157"/>
      <c r="C463" s="204"/>
      <c r="D463" s="157"/>
      <c r="E463" s="1070"/>
      <c r="F463" s="204"/>
      <c r="G463" s="1539"/>
      <c r="H463" s="157"/>
      <c r="I463" s="844"/>
      <c r="J463" s="125"/>
      <c r="K463" s="1223"/>
      <c r="L463" s="157"/>
      <c r="M463" s="1029"/>
    </row>
    <row r="464" spans="1:13" s="845" customFormat="1" ht="15.75" hidden="1">
      <c r="A464" s="157"/>
      <c r="B464" s="157"/>
      <c r="C464" s="204"/>
      <c r="D464" s="157"/>
      <c r="E464" s="1070"/>
      <c r="F464" s="204"/>
      <c r="G464" s="1539"/>
      <c r="H464" s="157"/>
      <c r="I464" s="844"/>
      <c r="J464" s="125"/>
      <c r="K464" s="1223"/>
      <c r="L464" s="157"/>
      <c r="M464" s="1029"/>
    </row>
    <row r="465" spans="1:13" s="845" customFormat="1" ht="15.75" hidden="1">
      <c r="A465" s="157"/>
      <c r="B465" s="157"/>
      <c r="C465" s="204"/>
      <c r="D465" s="157"/>
      <c r="E465" s="1070"/>
      <c r="F465" s="204"/>
      <c r="G465" s="1539"/>
      <c r="H465" s="157"/>
      <c r="I465" s="844"/>
      <c r="J465" s="125"/>
      <c r="K465" s="1223"/>
      <c r="L465" s="157"/>
      <c r="M465" s="1029"/>
    </row>
    <row r="466" spans="1:13" s="845" customFormat="1" ht="15.75" hidden="1">
      <c r="A466" s="157"/>
      <c r="B466" s="157"/>
      <c r="C466" s="204"/>
      <c r="D466" s="157"/>
      <c r="E466" s="1070"/>
      <c r="F466" s="204"/>
      <c r="G466" s="1539"/>
      <c r="H466" s="157"/>
      <c r="I466" s="844"/>
      <c r="J466" s="125"/>
      <c r="K466" s="1223"/>
      <c r="L466" s="157"/>
      <c r="M466" s="1029"/>
    </row>
    <row r="467" spans="1:13" s="845" customFormat="1" ht="15.75" hidden="1">
      <c r="A467" s="157"/>
      <c r="B467" s="157"/>
      <c r="C467" s="204"/>
      <c r="D467" s="157"/>
      <c r="E467" s="1070"/>
      <c r="F467" s="204"/>
      <c r="G467" s="1539"/>
      <c r="H467" s="157"/>
      <c r="I467" s="844"/>
      <c r="J467" s="125"/>
      <c r="K467" s="1223"/>
      <c r="L467" s="157"/>
      <c r="M467" s="1029"/>
    </row>
    <row r="468" spans="1:13" s="845" customFormat="1" ht="15.75" hidden="1">
      <c r="A468" s="157"/>
      <c r="B468" s="157"/>
      <c r="C468" s="204"/>
      <c r="D468" s="157"/>
      <c r="E468" s="1070"/>
      <c r="F468" s="204"/>
      <c r="G468" s="1539"/>
      <c r="H468" s="157"/>
      <c r="I468" s="844"/>
      <c r="J468" s="125"/>
      <c r="K468" s="1223"/>
      <c r="L468" s="157"/>
      <c r="M468" s="1029"/>
    </row>
    <row r="469" spans="1:13" s="845" customFormat="1" ht="15.75" hidden="1">
      <c r="A469" s="157"/>
      <c r="B469" s="157"/>
      <c r="C469" s="204"/>
      <c r="D469" s="157"/>
      <c r="E469" s="1070"/>
      <c r="F469" s="204"/>
      <c r="G469" s="1539"/>
      <c r="H469" s="157"/>
      <c r="I469" s="844"/>
      <c r="J469" s="125"/>
      <c r="K469" s="1223"/>
      <c r="L469" s="157"/>
      <c r="M469" s="1029"/>
    </row>
    <row r="470" spans="1:13" s="845" customFormat="1" ht="15.75" hidden="1">
      <c r="A470" s="157"/>
      <c r="B470" s="157"/>
      <c r="C470" s="204"/>
      <c r="D470" s="157"/>
      <c r="E470" s="1070"/>
      <c r="F470" s="204"/>
      <c r="G470" s="1539"/>
      <c r="H470" s="157"/>
      <c r="I470" s="844"/>
      <c r="J470" s="125"/>
      <c r="K470" s="1223"/>
      <c r="L470" s="157"/>
      <c r="M470" s="1029"/>
    </row>
    <row r="471" spans="1:13" s="845" customFormat="1" ht="15.75" hidden="1">
      <c r="A471" s="157"/>
      <c r="B471" s="157"/>
      <c r="C471" s="204"/>
      <c r="D471" s="157"/>
      <c r="E471" s="1070"/>
      <c r="F471" s="204"/>
      <c r="G471" s="1539"/>
      <c r="H471" s="157"/>
      <c r="I471" s="844"/>
      <c r="J471" s="125"/>
      <c r="K471" s="1223"/>
      <c r="L471" s="157"/>
      <c r="M471" s="1029"/>
    </row>
    <row r="472" spans="1:13" s="845" customFormat="1" ht="15.75" hidden="1">
      <c r="A472" s="157"/>
      <c r="B472" s="157"/>
      <c r="C472" s="204"/>
      <c r="D472" s="157"/>
      <c r="E472" s="1070"/>
      <c r="F472" s="204"/>
      <c r="G472" s="1539"/>
      <c r="H472" s="157"/>
      <c r="I472" s="844"/>
      <c r="J472" s="125"/>
      <c r="K472" s="1223"/>
      <c r="L472" s="157"/>
      <c r="M472" s="1029"/>
    </row>
    <row r="473" spans="1:13" s="845" customFormat="1" ht="15.75" hidden="1">
      <c r="A473" s="157"/>
      <c r="B473" s="157"/>
      <c r="C473" s="204"/>
      <c r="D473" s="157"/>
      <c r="E473" s="1070"/>
      <c r="F473" s="204"/>
      <c r="G473" s="1539"/>
      <c r="H473" s="157"/>
      <c r="I473" s="844"/>
      <c r="J473" s="125"/>
      <c r="K473" s="1223"/>
      <c r="L473" s="157"/>
      <c r="M473" s="1029"/>
    </row>
    <row r="474" spans="1:13" s="845" customFormat="1" ht="15.75" hidden="1">
      <c r="A474" s="157"/>
      <c r="B474" s="157"/>
      <c r="C474" s="204"/>
      <c r="D474" s="157"/>
      <c r="E474" s="1070"/>
      <c r="F474" s="204"/>
      <c r="G474" s="1539"/>
      <c r="H474" s="157"/>
      <c r="I474" s="844"/>
      <c r="J474" s="125"/>
      <c r="K474" s="1223"/>
      <c r="L474" s="157"/>
      <c r="M474" s="1029"/>
    </row>
    <row r="475" spans="1:13" s="845" customFormat="1" ht="15.75" hidden="1">
      <c r="A475" s="157"/>
      <c r="B475" s="157"/>
      <c r="C475" s="204"/>
      <c r="D475" s="157"/>
      <c r="E475" s="1070"/>
      <c r="F475" s="204"/>
      <c r="G475" s="1539"/>
      <c r="H475" s="157"/>
      <c r="I475" s="844"/>
      <c r="J475" s="125"/>
      <c r="K475" s="1223"/>
      <c r="L475" s="157"/>
      <c r="M475" s="1029"/>
    </row>
    <row r="476" spans="1:13" s="845" customFormat="1" ht="15.75" hidden="1">
      <c r="A476" s="157"/>
      <c r="B476" s="157"/>
      <c r="C476" s="204"/>
      <c r="D476" s="157"/>
      <c r="E476" s="1070"/>
      <c r="F476" s="204"/>
      <c r="G476" s="1539"/>
      <c r="H476" s="157"/>
      <c r="I476" s="844"/>
      <c r="J476" s="125"/>
      <c r="K476" s="1223"/>
      <c r="L476" s="157"/>
      <c r="M476" s="1029"/>
    </row>
    <row r="477" spans="1:13" s="845" customFormat="1" ht="15.75" hidden="1">
      <c r="A477" s="157"/>
      <c r="B477" s="157"/>
      <c r="C477" s="204"/>
      <c r="D477" s="157"/>
      <c r="E477" s="1070"/>
      <c r="F477" s="204"/>
      <c r="G477" s="1539"/>
      <c r="H477" s="157"/>
      <c r="I477" s="844"/>
      <c r="J477" s="125"/>
      <c r="K477" s="1223"/>
      <c r="L477" s="157"/>
      <c r="M477" s="1029"/>
    </row>
    <row r="478" spans="1:13" s="845" customFormat="1" ht="15.75" hidden="1">
      <c r="A478" s="157"/>
      <c r="B478" s="157"/>
      <c r="C478" s="204"/>
      <c r="D478" s="157"/>
      <c r="E478" s="1070"/>
      <c r="F478" s="204"/>
      <c r="G478" s="1539"/>
      <c r="H478" s="157"/>
      <c r="I478" s="844"/>
      <c r="J478" s="125"/>
      <c r="K478" s="1223"/>
      <c r="L478" s="157"/>
      <c r="M478" s="1029"/>
    </row>
    <row r="479" spans="1:13" s="845" customFormat="1" ht="15.75" hidden="1">
      <c r="A479" s="157"/>
      <c r="B479" s="157"/>
      <c r="C479" s="204"/>
      <c r="D479" s="157"/>
      <c r="E479" s="1070"/>
      <c r="F479" s="204"/>
      <c r="G479" s="1539"/>
      <c r="H479" s="157"/>
      <c r="I479" s="844"/>
      <c r="J479" s="125"/>
      <c r="K479" s="1223"/>
      <c r="L479" s="157"/>
      <c r="M479" s="1029"/>
    </row>
    <row r="480" spans="1:13" s="845" customFormat="1" ht="15.75" hidden="1">
      <c r="A480" s="157"/>
      <c r="B480" s="157"/>
      <c r="C480" s="204"/>
      <c r="D480" s="157"/>
      <c r="E480" s="1070"/>
      <c r="F480" s="204"/>
      <c r="G480" s="1539"/>
      <c r="H480" s="157"/>
      <c r="I480" s="844"/>
      <c r="J480" s="125"/>
      <c r="K480" s="1223"/>
      <c r="L480" s="157"/>
      <c r="M480" s="1029"/>
    </row>
    <row r="481" spans="1:13" s="845" customFormat="1" ht="15.75" hidden="1">
      <c r="A481" s="157"/>
      <c r="B481" s="157"/>
      <c r="C481" s="204"/>
      <c r="D481" s="157"/>
      <c r="E481" s="1070"/>
      <c r="F481" s="204"/>
      <c r="G481" s="1539"/>
      <c r="H481" s="157"/>
      <c r="I481" s="844"/>
      <c r="J481" s="125"/>
      <c r="K481" s="1223"/>
      <c r="L481" s="157"/>
      <c r="M481" s="1029"/>
    </row>
    <row r="482" spans="1:13" s="845" customFormat="1" ht="15.75" hidden="1">
      <c r="A482" s="157"/>
      <c r="B482" s="157"/>
      <c r="C482" s="204"/>
      <c r="D482" s="157"/>
      <c r="E482" s="1070"/>
      <c r="F482" s="204"/>
      <c r="G482" s="1539"/>
      <c r="H482" s="157"/>
      <c r="I482" s="844"/>
      <c r="J482" s="125"/>
      <c r="K482" s="1223"/>
      <c r="L482" s="157"/>
      <c r="M482" s="1029"/>
    </row>
    <row r="483" spans="1:13" s="845" customFormat="1" ht="15.75" hidden="1">
      <c r="A483" s="157"/>
      <c r="B483" s="157"/>
      <c r="C483" s="204"/>
      <c r="D483" s="157"/>
      <c r="E483" s="1070"/>
      <c r="F483" s="204"/>
      <c r="G483" s="1539"/>
      <c r="H483" s="157"/>
      <c r="I483" s="844"/>
      <c r="J483" s="125"/>
      <c r="K483" s="1223"/>
      <c r="L483" s="157"/>
      <c r="M483" s="1029"/>
    </row>
    <row r="484" spans="1:13" s="845" customFormat="1" ht="15.75" hidden="1">
      <c r="A484" s="157"/>
      <c r="B484" s="157"/>
      <c r="C484" s="204"/>
      <c r="D484" s="157"/>
      <c r="E484" s="1070"/>
      <c r="F484" s="204"/>
      <c r="G484" s="1539"/>
      <c r="H484" s="157"/>
      <c r="I484" s="844"/>
      <c r="J484" s="125"/>
      <c r="K484" s="1223"/>
      <c r="L484" s="157"/>
      <c r="M484" s="1029"/>
    </row>
    <row r="485" spans="1:13" s="845" customFormat="1" ht="15.75" hidden="1">
      <c r="A485" s="157"/>
      <c r="B485" s="157"/>
      <c r="C485" s="204"/>
      <c r="D485" s="157"/>
      <c r="E485" s="1070"/>
      <c r="F485" s="204"/>
      <c r="G485" s="1539"/>
      <c r="H485" s="157"/>
      <c r="I485" s="844"/>
      <c r="J485" s="125"/>
      <c r="K485" s="1223"/>
      <c r="L485" s="157"/>
      <c r="M485" s="1029"/>
    </row>
    <row r="486" spans="1:13" s="845" customFormat="1" ht="15.75" hidden="1">
      <c r="A486" s="157"/>
      <c r="B486" s="157"/>
      <c r="C486" s="204"/>
      <c r="D486" s="157"/>
      <c r="E486" s="1070"/>
      <c r="F486" s="204"/>
      <c r="G486" s="1539"/>
      <c r="H486" s="157"/>
      <c r="I486" s="844"/>
      <c r="J486" s="125"/>
      <c r="K486" s="1223"/>
      <c r="L486" s="157"/>
      <c r="M486" s="1029"/>
    </row>
    <row r="487" spans="1:13" s="845" customFormat="1" ht="15.75" hidden="1">
      <c r="A487" s="157"/>
      <c r="B487" s="157"/>
      <c r="C487" s="204"/>
      <c r="D487" s="157"/>
      <c r="E487" s="1070"/>
      <c r="F487" s="204"/>
      <c r="G487" s="1539"/>
      <c r="H487" s="157"/>
      <c r="I487" s="844"/>
      <c r="J487" s="125"/>
      <c r="K487" s="1223"/>
      <c r="L487" s="157"/>
      <c r="M487" s="1029"/>
    </row>
    <row r="488" spans="1:13" s="845" customFormat="1" ht="15.75" hidden="1">
      <c r="A488" s="157"/>
      <c r="B488" s="157"/>
      <c r="C488" s="204"/>
      <c r="D488" s="157"/>
      <c r="E488" s="1070"/>
      <c r="F488" s="204"/>
      <c r="G488" s="1539"/>
      <c r="H488" s="157"/>
      <c r="I488" s="844"/>
      <c r="J488" s="125"/>
      <c r="K488" s="1223"/>
      <c r="L488" s="157"/>
      <c r="M488" s="1029"/>
    </row>
    <row r="489" spans="1:13" s="845" customFormat="1" ht="15.75" hidden="1">
      <c r="A489" s="157"/>
      <c r="B489" s="157"/>
      <c r="C489" s="204"/>
      <c r="D489" s="157"/>
      <c r="E489" s="1070"/>
      <c r="F489" s="204"/>
      <c r="G489" s="1539"/>
      <c r="H489" s="157"/>
      <c r="I489" s="844"/>
      <c r="J489" s="125"/>
      <c r="K489" s="1223"/>
      <c r="L489" s="157"/>
      <c r="M489" s="1029"/>
    </row>
    <row r="490" spans="1:13" s="845" customFormat="1" ht="15.75" hidden="1">
      <c r="A490" s="157"/>
      <c r="B490" s="157"/>
      <c r="C490" s="204"/>
      <c r="D490" s="157"/>
      <c r="E490" s="1070"/>
      <c r="F490" s="204"/>
      <c r="G490" s="1539"/>
      <c r="H490" s="157"/>
      <c r="I490" s="844"/>
      <c r="J490" s="125"/>
      <c r="K490" s="1223"/>
      <c r="L490" s="157"/>
      <c r="M490" s="1029"/>
    </row>
    <row r="491" spans="1:13" s="845" customFormat="1" ht="15.75" hidden="1">
      <c r="A491" s="157"/>
      <c r="B491" s="157"/>
      <c r="C491" s="204"/>
      <c r="D491" s="157"/>
      <c r="E491" s="1070"/>
      <c r="F491" s="204"/>
      <c r="G491" s="1539"/>
      <c r="H491" s="157"/>
      <c r="I491" s="844"/>
      <c r="J491" s="125"/>
      <c r="K491" s="1223"/>
      <c r="L491" s="157"/>
      <c r="M491" s="1029"/>
    </row>
    <row r="492" spans="1:13" s="845" customFormat="1" ht="15.75" hidden="1">
      <c r="A492" s="157"/>
      <c r="B492" s="157"/>
      <c r="C492" s="204"/>
      <c r="D492" s="157"/>
      <c r="E492" s="1070"/>
      <c r="F492" s="204"/>
      <c r="G492" s="1539"/>
      <c r="H492" s="157"/>
      <c r="I492" s="844"/>
      <c r="J492" s="125"/>
      <c r="K492" s="1223"/>
      <c r="L492" s="157"/>
      <c r="M492" s="1029"/>
    </row>
    <row r="493" spans="1:13" s="845" customFormat="1" ht="15.75" hidden="1">
      <c r="A493" s="157"/>
      <c r="B493" s="157"/>
      <c r="C493" s="204"/>
      <c r="D493" s="157"/>
      <c r="E493" s="1070"/>
      <c r="F493" s="204"/>
      <c r="G493" s="1539"/>
      <c r="H493" s="157"/>
      <c r="I493" s="844"/>
      <c r="J493" s="125"/>
      <c r="K493" s="1223"/>
      <c r="L493" s="157"/>
      <c r="M493" s="1029"/>
    </row>
    <row r="494" spans="1:13" s="845" customFormat="1" ht="15.75" hidden="1">
      <c r="A494" s="157"/>
      <c r="B494" s="157"/>
      <c r="C494" s="204"/>
      <c r="D494" s="157"/>
      <c r="E494" s="1070"/>
      <c r="F494" s="204"/>
      <c r="G494" s="1539"/>
      <c r="H494" s="157"/>
      <c r="I494" s="844"/>
      <c r="J494" s="125"/>
      <c r="K494" s="1223"/>
      <c r="L494" s="157"/>
      <c r="M494" s="1029"/>
    </row>
    <row r="495" spans="1:13" s="845" customFormat="1" ht="15.75" hidden="1">
      <c r="A495" s="157"/>
      <c r="B495" s="157"/>
      <c r="C495" s="204"/>
      <c r="D495" s="157"/>
      <c r="E495" s="1070"/>
      <c r="F495" s="204"/>
      <c r="G495" s="1539"/>
      <c r="H495" s="157"/>
      <c r="I495" s="844"/>
      <c r="J495" s="125"/>
      <c r="K495" s="1223"/>
      <c r="L495" s="157"/>
      <c r="M495" s="1029"/>
    </row>
    <row r="496" spans="1:13" s="845" customFormat="1" ht="15.75" hidden="1">
      <c r="A496" s="157"/>
      <c r="B496" s="157"/>
      <c r="C496" s="204"/>
      <c r="D496" s="157"/>
      <c r="E496" s="1070"/>
      <c r="F496" s="204"/>
      <c r="G496" s="1539"/>
      <c r="H496" s="157"/>
      <c r="I496" s="844"/>
      <c r="J496" s="125"/>
      <c r="K496" s="1223"/>
      <c r="L496" s="157"/>
      <c r="M496" s="1029"/>
    </row>
    <row r="497" spans="1:13" s="845" customFormat="1" ht="15.75" hidden="1">
      <c r="A497" s="157"/>
      <c r="B497" s="157"/>
      <c r="C497" s="204"/>
      <c r="D497" s="157"/>
      <c r="E497" s="1070"/>
      <c r="F497" s="204"/>
      <c r="G497" s="1539"/>
      <c r="H497" s="157"/>
      <c r="I497" s="844"/>
      <c r="J497" s="125"/>
      <c r="K497" s="1223"/>
      <c r="L497" s="157"/>
      <c r="M497" s="1029"/>
    </row>
    <row r="498" spans="1:13" s="845" customFormat="1" ht="15.75" hidden="1">
      <c r="A498" s="157"/>
      <c r="B498" s="157"/>
      <c r="C498" s="204"/>
      <c r="D498" s="157"/>
      <c r="E498" s="1070"/>
      <c r="F498" s="204"/>
      <c r="G498" s="1539"/>
      <c r="H498" s="157"/>
      <c r="I498" s="844"/>
      <c r="J498" s="125"/>
      <c r="K498" s="1223"/>
      <c r="L498" s="157"/>
      <c r="M498" s="1029"/>
    </row>
    <row r="499" spans="1:13" s="845" customFormat="1" ht="15.75" hidden="1">
      <c r="A499" s="157"/>
      <c r="B499" s="157"/>
      <c r="C499" s="204"/>
      <c r="D499" s="157"/>
      <c r="E499" s="1070"/>
      <c r="F499" s="204"/>
      <c r="G499" s="1539"/>
      <c r="H499" s="157"/>
      <c r="I499" s="844"/>
      <c r="J499" s="125"/>
      <c r="K499" s="1223"/>
      <c r="L499" s="157"/>
      <c r="M499" s="1029"/>
    </row>
    <row r="500" spans="1:13" s="845" customFormat="1" ht="15.75" hidden="1">
      <c r="A500" s="157"/>
      <c r="B500" s="157"/>
      <c r="C500" s="204"/>
      <c r="D500" s="157"/>
      <c r="E500" s="1070"/>
      <c r="F500" s="204"/>
      <c r="G500" s="1539"/>
      <c r="H500" s="157"/>
      <c r="I500" s="844"/>
      <c r="J500" s="125"/>
      <c r="K500" s="1223"/>
      <c r="L500" s="157"/>
      <c r="M500" s="1029"/>
    </row>
    <row r="501" spans="1:13" s="845" customFormat="1" ht="15.75" hidden="1">
      <c r="A501" s="157"/>
      <c r="B501" s="157"/>
      <c r="C501" s="204"/>
      <c r="D501" s="157"/>
      <c r="E501" s="1070"/>
      <c r="F501" s="204"/>
      <c r="G501" s="1539"/>
      <c r="H501" s="157"/>
      <c r="I501" s="844"/>
      <c r="J501" s="125"/>
      <c r="K501" s="1223"/>
      <c r="L501" s="157"/>
      <c r="M501" s="1029"/>
    </row>
    <row r="502" spans="1:13" s="845" customFormat="1" ht="15.75" hidden="1">
      <c r="A502" s="157"/>
      <c r="B502" s="157"/>
      <c r="C502" s="204"/>
      <c r="D502" s="157"/>
      <c r="E502" s="1070"/>
      <c r="F502" s="204"/>
      <c r="G502" s="1539"/>
      <c r="H502" s="157"/>
      <c r="I502" s="844"/>
      <c r="J502" s="125"/>
      <c r="K502" s="1223"/>
      <c r="L502" s="157"/>
      <c r="M502" s="1029"/>
    </row>
    <row r="503" spans="1:13" s="845" customFormat="1" ht="15.75" hidden="1">
      <c r="A503" s="157"/>
      <c r="B503" s="157"/>
      <c r="C503" s="204"/>
      <c r="D503" s="157"/>
      <c r="E503" s="1070"/>
      <c r="F503" s="204"/>
      <c r="G503" s="1539"/>
      <c r="H503" s="157"/>
      <c r="I503" s="844"/>
      <c r="J503" s="125"/>
      <c r="K503" s="1223"/>
      <c r="L503" s="157"/>
      <c r="M503" s="1029"/>
    </row>
    <row r="504" spans="1:13" s="845" customFormat="1" ht="15.75" hidden="1">
      <c r="A504" s="157"/>
      <c r="B504" s="157"/>
      <c r="C504" s="204"/>
      <c r="D504" s="157"/>
      <c r="E504" s="1070"/>
      <c r="F504" s="204"/>
      <c r="G504" s="1539"/>
      <c r="H504" s="157"/>
      <c r="I504" s="844"/>
      <c r="J504" s="125"/>
      <c r="K504" s="1223"/>
      <c r="L504" s="157"/>
      <c r="M504" s="1029"/>
    </row>
    <row r="505" spans="1:13" s="845" customFormat="1" ht="15.75" hidden="1">
      <c r="A505" s="157"/>
      <c r="B505" s="157"/>
      <c r="C505" s="204"/>
      <c r="D505" s="157"/>
      <c r="E505" s="1070"/>
      <c r="F505" s="204"/>
      <c r="G505" s="1539"/>
      <c r="H505" s="157"/>
      <c r="I505" s="844"/>
      <c r="J505" s="125"/>
      <c r="K505" s="1223"/>
      <c r="L505" s="157"/>
      <c r="M505" s="1029"/>
    </row>
    <row r="506" spans="1:13" s="845" customFormat="1" ht="15.75" hidden="1">
      <c r="A506" s="157"/>
      <c r="B506" s="157"/>
      <c r="C506" s="204"/>
      <c r="D506" s="157"/>
      <c r="E506" s="1070"/>
      <c r="F506" s="204"/>
      <c r="G506" s="1539"/>
      <c r="H506" s="157"/>
      <c r="I506" s="844"/>
      <c r="J506" s="125"/>
      <c r="K506" s="1223"/>
      <c r="L506" s="157"/>
      <c r="M506" s="1029"/>
    </row>
    <row r="507" spans="1:13" s="845" customFormat="1" ht="15.75" hidden="1">
      <c r="A507" s="157"/>
      <c r="B507" s="157"/>
      <c r="C507" s="204"/>
      <c r="D507" s="157"/>
      <c r="E507" s="1070"/>
      <c r="F507" s="204"/>
      <c r="G507" s="1539"/>
      <c r="H507" s="157"/>
      <c r="I507" s="844"/>
      <c r="J507" s="125"/>
      <c r="K507" s="1223"/>
      <c r="L507" s="157"/>
      <c r="M507" s="1029"/>
    </row>
    <row r="508" spans="1:13" s="845" customFormat="1" ht="15.75" hidden="1">
      <c r="A508" s="157"/>
      <c r="B508" s="157"/>
      <c r="C508" s="204"/>
      <c r="D508" s="157"/>
      <c r="E508" s="1070"/>
      <c r="F508" s="204"/>
      <c r="G508" s="1539"/>
      <c r="H508" s="157"/>
      <c r="I508" s="844"/>
      <c r="J508" s="125"/>
      <c r="K508" s="1223"/>
      <c r="L508" s="157"/>
      <c r="M508" s="1029"/>
    </row>
    <row r="509" spans="1:13" s="845" customFormat="1" ht="15.75" hidden="1">
      <c r="A509" s="157"/>
      <c r="B509" s="157"/>
      <c r="C509" s="204"/>
      <c r="D509" s="157"/>
      <c r="E509" s="1070"/>
      <c r="F509" s="204"/>
      <c r="G509" s="1539"/>
      <c r="H509" s="157"/>
      <c r="I509" s="844"/>
      <c r="J509" s="125"/>
      <c r="K509" s="1223"/>
      <c r="L509" s="157"/>
      <c r="M509" s="1029"/>
    </row>
    <row r="510" spans="1:13" s="845" customFormat="1" ht="15.75" hidden="1">
      <c r="A510" s="157"/>
      <c r="B510" s="157"/>
      <c r="C510" s="204"/>
      <c r="D510" s="157"/>
      <c r="E510" s="1070"/>
      <c r="F510" s="204"/>
      <c r="G510" s="1539"/>
      <c r="H510" s="157"/>
      <c r="I510" s="844"/>
      <c r="J510" s="125"/>
      <c r="K510" s="1223"/>
      <c r="L510" s="157"/>
      <c r="M510" s="1029"/>
    </row>
    <row r="511" spans="1:13" s="845" customFormat="1" ht="15.75" hidden="1">
      <c r="A511" s="157"/>
      <c r="B511" s="157"/>
      <c r="C511" s="204"/>
      <c r="D511" s="157"/>
      <c r="E511" s="1070"/>
      <c r="F511" s="204"/>
      <c r="G511" s="1539"/>
      <c r="H511" s="157"/>
      <c r="I511" s="844"/>
      <c r="J511" s="125"/>
      <c r="K511" s="1223"/>
      <c r="L511" s="157"/>
      <c r="M511" s="1029"/>
    </row>
    <row r="512" spans="1:13" s="845" customFormat="1" ht="15.75" hidden="1">
      <c r="A512" s="157"/>
      <c r="B512" s="157"/>
      <c r="C512" s="204"/>
      <c r="D512" s="157"/>
      <c r="E512" s="1070"/>
      <c r="F512" s="204"/>
      <c r="G512" s="1539"/>
      <c r="H512" s="157"/>
      <c r="I512" s="844"/>
      <c r="J512" s="125"/>
      <c r="K512" s="1223"/>
      <c r="L512" s="157"/>
      <c r="M512" s="1029"/>
    </row>
    <row r="513" spans="1:13" s="845" customFormat="1" ht="15.75" hidden="1">
      <c r="A513" s="157"/>
      <c r="B513" s="157"/>
      <c r="C513" s="204"/>
      <c r="D513" s="157"/>
      <c r="E513" s="1070"/>
      <c r="F513" s="204"/>
      <c r="G513" s="1539"/>
      <c r="H513" s="157"/>
      <c r="I513" s="844"/>
      <c r="J513" s="125"/>
      <c r="K513" s="1223"/>
      <c r="L513" s="157"/>
      <c r="M513" s="1029"/>
    </row>
    <row r="514" spans="1:13" s="845" customFormat="1" ht="15.75" hidden="1">
      <c r="A514" s="157"/>
      <c r="B514" s="157"/>
      <c r="C514" s="204"/>
      <c r="D514" s="157"/>
      <c r="E514" s="1070"/>
      <c r="F514" s="204"/>
      <c r="G514" s="1539"/>
      <c r="H514" s="157"/>
      <c r="I514" s="844"/>
      <c r="J514" s="125"/>
      <c r="K514" s="1223"/>
      <c r="L514" s="157"/>
      <c r="M514" s="1029"/>
    </row>
    <row r="515" spans="1:13" s="845" customFormat="1" ht="15.75" hidden="1">
      <c r="A515" s="157"/>
      <c r="B515" s="157"/>
      <c r="C515" s="204"/>
      <c r="D515" s="157"/>
      <c r="E515" s="1070"/>
      <c r="F515" s="204"/>
      <c r="G515" s="1539"/>
      <c r="H515" s="157"/>
      <c r="I515" s="844"/>
      <c r="J515" s="125"/>
      <c r="K515" s="1223"/>
      <c r="L515" s="157"/>
      <c r="M515" s="1029"/>
    </row>
    <row r="516" spans="1:13" s="845" customFormat="1" ht="15.75" hidden="1">
      <c r="A516" s="157"/>
      <c r="B516" s="157"/>
      <c r="C516" s="204"/>
      <c r="D516" s="157"/>
      <c r="E516" s="1070"/>
      <c r="F516" s="204"/>
      <c r="G516" s="1539"/>
      <c r="H516" s="157"/>
      <c r="I516" s="844"/>
      <c r="J516" s="125"/>
      <c r="K516" s="1223"/>
      <c r="L516" s="157"/>
      <c r="M516" s="1029"/>
    </row>
    <row r="517" spans="1:13" s="845" customFormat="1" ht="15.75" hidden="1">
      <c r="A517" s="157"/>
      <c r="B517" s="157"/>
      <c r="C517" s="204"/>
      <c r="D517" s="157"/>
      <c r="E517" s="1070"/>
      <c r="F517" s="204"/>
      <c r="G517" s="1539"/>
      <c r="H517" s="157"/>
      <c r="I517" s="844"/>
      <c r="J517" s="125"/>
      <c r="K517" s="1223"/>
      <c r="L517" s="157"/>
      <c r="M517" s="1029"/>
    </row>
    <row r="518" spans="1:13" s="845" customFormat="1" ht="15.75" hidden="1">
      <c r="A518" s="157"/>
      <c r="B518" s="157"/>
      <c r="C518" s="204"/>
      <c r="D518" s="157"/>
      <c r="E518" s="1070"/>
      <c r="F518" s="204"/>
      <c r="G518" s="1539"/>
      <c r="H518" s="157"/>
      <c r="I518" s="844"/>
      <c r="J518" s="125"/>
      <c r="K518" s="1223"/>
      <c r="L518" s="157"/>
      <c r="M518" s="1029"/>
    </row>
    <row r="519" spans="1:13" s="845" customFormat="1" ht="15.75" hidden="1">
      <c r="A519" s="157"/>
      <c r="B519" s="157"/>
      <c r="C519" s="204"/>
      <c r="D519" s="157"/>
      <c r="E519" s="1070"/>
      <c r="F519" s="204"/>
      <c r="G519" s="1539"/>
      <c r="H519" s="157"/>
      <c r="I519" s="844"/>
      <c r="J519" s="125"/>
      <c r="K519" s="1223"/>
      <c r="L519" s="157"/>
      <c r="M519" s="1029"/>
    </row>
    <row r="520" spans="1:13" s="845" customFormat="1" ht="15.75" hidden="1">
      <c r="A520" s="157"/>
      <c r="B520" s="157"/>
      <c r="C520" s="204"/>
      <c r="D520" s="157"/>
      <c r="E520" s="1070"/>
      <c r="F520" s="204"/>
      <c r="G520" s="1539"/>
      <c r="H520" s="157"/>
      <c r="I520" s="844"/>
      <c r="J520" s="125"/>
      <c r="K520" s="1223"/>
      <c r="L520" s="157"/>
      <c r="M520" s="1029"/>
    </row>
    <row r="521" spans="1:13" s="845" customFormat="1" ht="15.75" hidden="1">
      <c r="A521" s="157"/>
      <c r="B521" s="157"/>
      <c r="C521" s="204"/>
      <c r="D521" s="157"/>
      <c r="E521" s="1070"/>
      <c r="F521" s="204"/>
      <c r="G521" s="1539"/>
      <c r="H521" s="157"/>
      <c r="I521" s="844"/>
      <c r="J521" s="125"/>
      <c r="K521" s="1223"/>
      <c r="L521" s="157"/>
      <c r="M521" s="1029"/>
    </row>
    <row r="522" spans="1:13" s="845" customFormat="1" ht="15.75" hidden="1">
      <c r="A522" s="157"/>
      <c r="B522" s="157"/>
      <c r="C522" s="204"/>
      <c r="D522" s="157"/>
      <c r="E522" s="1070"/>
      <c r="F522" s="204"/>
      <c r="G522" s="1539"/>
      <c r="H522" s="157"/>
      <c r="I522" s="844"/>
      <c r="J522" s="125"/>
      <c r="K522" s="1223"/>
      <c r="L522" s="157"/>
      <c r="M522" s="1029"/>
    </row>
    <row r="523" spans="1:13" s="845" customFormat="1" ht="15.75" hidden="1">
      <c r="A523" s="157"/>
      <c r="B523" s="157"/>
      <c r="C523" s="204"/>
      <c r="D523" s="157"/>
      <c r="E523" s="1070"/>
      <c r="F523" s="204"/>
      <c r="G523" s="1539"/>
      <c r="H523" s="157"/>
      <c r="I523" s="844"/>
      <c r="J523" s="125"/>
      <c r="K523" s="1223"/>
      <c r="L523" s="157"/>
      <c r="M523" s="1029"/>
    </row>
    <row r="524" spans="1:13" s="845" customFormat="1" ht="15.75" hidden="1">
      <c r="A524" s="157"/>
      <c r="B524" s="157"/>
      <c r="C524" s="204"/>
      <c r="D524" s="157"/>
      <c r="E524" s="1070"/>
      <c r="F524" s="204"/>
      <c r="G524" s="1539"/>
      <c r="H524" s="157"/>
      <c r="I524" s="844"/>
      <c r="J524" s="125"/>
      <c r="K524" s="1223"/>
      <c r="L524" s="157"/>
      <c r="M524" s="1029"/>
    </row>
    <row r="525" spans="1:13" s="845" customFormat="1" ht="15.75" hidden="1">
      <c r="A525" s="157"/>
      <c r="B525" s="157"/>
      <c r="C525" s="204"/>
      <c r="D525" s="157"/>
      <c r="E525" s="1070"/>
      <c r="F525" s="204"/>
      <c r="G525" s="1539"/>
      <c r="H525" s="157"/>
      <c r="I525" s="844"/>
      <c r="J525" s="125"/>
      <c r="K525" s="1223"/>
      <c r="L525" s="157"/>
      <c r="M525" s="1029"/>
    </row>
    <row r="526" spans="1:13" s="845" customFormat="1" ht="15.75" hidden="1">
      <c r="A526" s="157"/>
      <c r="B526" s="157"/>
      <c r="C526" s="204"/>
      <c r="D526" s="157"/>
      <c r="E526" s="1070"/>
      <c r="F526" s="204"/>
      <c r="G526" s="1539"/>
      <c r="H526" s="157"/>
      <c r="I526" s="844"/>
      <c r="J526" s="125"/>
      <c r="K526" s="1223"/>
      <c r="L526" s="157"/>
      <c r="M526" s="1029"/>
    </row>
    <row r="527" spans="1:13" s="845" customFormat="1" ht="15.75" hidden="1">
      <c r="A527" s="157"/>
      <c r="B527" s="157"/>
      <c r="C527" s="204"/>
      <c r="D527" s="157"/>
      <c r="E527" s="1070"/>
      <c r="F527" s="204"/>
      <c r="G527" s="1539"/>
      <c r="H527" s="157"/>
      <c r="I527" s="844"/>
      <c r="J527" s="125"/>
      <c r="K527" s="1223"/>
      <c r="L527" s="157"/>
      <c r="M527" s="1029"/>
    </row>
    <row r="528" spans="1:13" s="845" customFormat="1" ht="15.75" hidden="1">
      <c r="A528" s="157"/>
      <c r="B528" s="157"/>
      <c r="C528" s="204"/>
      <c r="D528" s="157"/>
      <c r="E528" s="1070"/>
      <c r="F528" s="204"/>
      <c r="G528" s="1539"/>
      <c r="H528" s="157"/>
      <c r="I528" s="844"/>
      <c r="J528" s="125"/>
      <c r="K528" s="1223"/>
      <c r="L528" s="157"/>
      <c r="M528" s="1029"/>
    </row>
    <row r="529" spans="1:13" s="845" customFormat="1" ht="15.75" hidden="1">
      <c r="A529" s="157"/>
      <c r="B529" s="157"/>
      <c r="C529" s="204"/>
      <c r="D529" s="157"/>
      <c r="E529" s="1070"/>
      <c r="F529" s="204"/>
      <c r="G529" s="1539"/>
      <c r="H529" s="157"/>
      <c r="I529" s="844"/>
      <c r="J529" s="125"/>
      <c r="K529" s="1223"/>
      <c r="L529" s="157"/>
      <c r="M529" s="1029"/>
    </row>
    <row r="530" spans="1:13" s="845" customFormat="1" ht="15.75" hidden="1">
      <c r="A530" s="157"/>
      <c r="B530" s="157"/>
      <c r="C530" s="204"/>
      <c r="D530" s="157"/>
      <c r="E530" s="1070"/>
      <c r="F530" s="204"/>
      <c r="G530" s="1539"/>
      <c r="H530" s="157"/>
      <c r="I530" s="844"/>
      <c r="J530" s="125"/>
      <c r="K530" s="1223"/>
      <c r="L530" s="157"/>
      <c r="M530" s="1029"/>
    </row>
    <row r="531" spans="1:13" s="845" customFormat="1" ht="15.75" hidden="1">
      <c r="A531" s="157"/>
      <c r="B531" s="157"/>
      <c r="C531" s="204"/>
      <c r="D531" s="157"/>
      <c r="E531" s="1070"/>
      <c r="F531" s="204"/>
      <c r="G531" s="1539"/>
      <c r="H531" s="157"/>
      <c r="I531" s="844"/>
      <c r="J531" s="125"/>
      <c r="K531" s="1223"/>
      <c r="L531" s="157"/>
      <c r="M531" s="1029"/>
    </row>
    <row r="532" spans="1:13" s="845" customFormat="1" ht="15.75" hidden="1">
      <c r="A532" s="157"/>
      <c r="B532" s="157"/>
      <c r="C532" s="204"/>
      <c r="D532" s="157"/>
      <c r="E532" s="1070"/>
      <c r="F532" s="204"/>
      <c r="G532" s="1539"/>
      <c r="H532" s="157"/>
      <c r="I532" s="844"/>
      <c r="J532" s="125"/>
      <c r="K532" s="1223"/>
      <c r="L532" s="157"/>
      <c r="M532" s="1029"/>
    </row>
    <row r="533" spans="1:13" s="845" customFormat="1" ht="15.75" hidden="1">
      <c r="A533" s="157"/>
      <c r="B533" s="157"/>
      <c r="C533" s="204"/>
      <c r="D533" s="157"/>
      <c r="E533" s="1070"/>
      <c r="F533" s="204"/>
      <c r="G533" s="1539"/>
      <c r="H533" s="157"/>
      <c r="I533" s="844"/>
      <c r="J533" s="125"/>
      <c r="K533" s="1223"/>
      <c r="L533" s="157"/>
      <c r="M533" s="1029"/>
    </row>
    <row r="534" spans="1:13" s="845" customFormat="1" ht="15.75" hidden="1">
      <c r="A534" s="157"/>
      <c r="B534" s="157"/>
      <c r="C534" s="204"/>
      <c r="D534" s="157"/>
      <c r="E534" s="1070"/>
      <c r="F534" s="204"/>
      <c r="G534" s="1539"/>
      <c r="H534" s="157"/>
      <c r="I534" s="844"/>
      <c r="J534" s="125"/>
      <c r="K534" s="1223"/>
      <c r="L534" s="157"/>
      <c r="M534" s="1029"/>
    </row>
    <row r="535" spans="1:13" s="845" customFormat="1" ht="15.75" hidden="1">
      <c r="A535" s="157"/>
      <c r="B535" s="157"/>
      <c r="C535" s="204"/>
      <c r="D535" s="157"/>
      <c r="E535" s="1070"/>
      <c r="F535" s="204"/>
      <c r="G535" s="1539"/>
      <c r="H535" s="157"/>
      <c r="I535" s="844"/>
      <c r="J535" s="125"/>
      <c r="K535" s="1223"/>
      <c r="L535" s="157"/>
      <c r="M535" s="1029"/>
    </row>
    <row r="536" spans="1:13" s="845" customFormat="1" ht="15.75" hidden="1">
      <c r="A536" s="157"/>
      <c r="B536" s="157"/>
      <c r="C536" s="204"/>
      <c r="D536" s="157"/>
      <c r="E536" s="1070"/>
      <c r="F536" s="204"/>
      <c r="G536" s="1539"/>
      <c r="H536" s="157"/>
      <c r="I536" s="844"/>
      <c r="J536" s="125"/>
      <c r="K536" s="1223"/>
      <c r="L536" s="157"/>
      <c r="M536" s="1029"/>
    </row>
    <row r="537" spans="1:13" s="845" customFormat="1" ht="15.75" hidden="1">
      <c r="A537" s="157"/>
      <c r="B537" s="157"/>
      <c r="C537" s="204"/>
      <c r="D537" s="157"/>
      <c r="E537" s="1070"/>
      <c r="F537" s="204"/>
      <c r="G537" s="1539"/>
      <c r="H537" s="157"/>
      <c r="I537" s="844"/>
      <c r="J537" s="125"/>
      <c r="K537" s="1223"/>
      <c r="L537" s="157"/>
      <c r="M537" s="1029"/>
    </row>
    <row r="538" spans="1:13" s="845" customFormat="1" ht="15.75" hidden="1">
      <c r="A538" s="157"/>
      <c r="B538" s="157"/>
      <c r="C538" s="204"/>
      <c r="D538" s="157"/>
      <c r="E538" s="1070"/>
      <c r="F538" s="204"/>
      <c r="G538" s="1539"/>
      <c r="H538" s="157"/>
      <c r="I538" s="844"/>
      <c r="J538" s="125"/>
      <c r="K538" s="1223"/>
      <c r="L538" s="157"/>
      <c r="M538" s="1029"/>
    </row>
    <row r="539" spans="1:13" s="845" customFormat="1" ht="15.75" hidden="1">
      <c r="A539" s="157"/>
      <c r="B539" s="157"/>
      <c r="C539" s="204"/>
      <c r="D539" s="157"/>
      <c r="E539" s="1070"/>
      <c r="F539" s="204"/>
      <c r="G539" s="1539"/>
      <c r="H539" s="157"/>
      <c r="I539" s="844"/>
      <c r="J539" s="125"/>
      <c r="K539" s="1223"/>
      <c r="L539" s="157"/>
      <c r="M539" s="1029"/>
    </row>
    <row r="540" spans="1:13" s="845" customFormat="1" ht="15.75" hidden="1">
      <c r="A540" s="157"/>
      <c r="B540" s="157"/>
      <c r="C540" s="204"/>
      <c r="D540" s="157"/>
      <c r="E540" s="1070"/>
      <c r="F540" s="204"/>
      <c r="G540" s="1539"/>
      <c r="H540" s="157"/>
      <c r="I540" s="844"/>
      <c r="J540" s="125"/>
      <c r="K540" s="1223"/>
      <c r="L540" s="157"/>
      <c r="M540" s="1029"/>
    </row>
    <row r="541" spans="1:13" s="845" customFormat="1" ht="15.75" hidden="1">
      <c r="A541" s="157"/>
      <c r="B541" s="157"/>
      <c r="C541" s="204"/>
      <c r="D541" s="157"/>
      <c r="E541" s="1070"/>
      <c r="F541" s="204"/>
      <c r="G541" s="1539"/>
      <c r="H541" s="157"/>
      <c r="I541" s="844"/>
      <c r="J541" s="125"/>
      <c r="K541" s="1223"/>
      <c r="L541" s="157"/>
      <c r="M541" s="1029"/>
    </row>
    <row r="542" spans="1:13" s="845" customFormat="1" ht="15.75" hidden="1">
      <c r="A542" s="157"/>
      <c r="B542" s="157"/>
      <c r="C542" s="204"/>
      <c r="D542" s="157"/>
      <c r="E542" s="1070"/>
      <c r="F542" s="204"/>
      <c r="G542" s="1539"/>
      <c r="H542" s="157"/>
      <c r="I542" s="844"/>
      <c r="J542" s="125"/>
      <c r="K542" s="1223"/>
      <c r="L542" s="157"/>
      <c r="M542" s="1029"/>
    </row>
    <row r="543" spans="1:13" s="845" customFormat="1" ht="15.75" hidden="1">
      <c r="A543" s="157"/>
      <c r="B543" s="157"/>
      <c r="C543" s="204"/>
      <c r="D543" s="157"/>
      <c r="E543" s="1070"/>
      <c r="F543" s="204"/>
      <c r="G543" s="1539"/>
      <c r="H543" s="157"/>
      <c r="I543" s="844"/>
      <c r="J543" s="125"/>
      <c r="K543" s="1223"/>
      <c r="L543" s="157"/>
      <c r="M543" s="1029"/>
    </row>
    <row r="544" spans="1:13" s="845" customFormat="1" ht="15.75" hidden="1">
      <c r="A544" s="157"/>
      <c r="B544" s="157"/>
      <c r="C544" s="204"/>
      <c r="D544" s="157"/>
      <c r="E544" s="1070"/>
      <c r="F544" s="204"/>
      <c r="G544" s="1539"/>
      <c r="H544" s="157"/>
      <c r="I544" s="844"/>
      <c r="J544" s="125"/>
      <c r="K544" s="1223"/>
      <c r="L544" s="157"/>
      <c r="M544" s="1029"/>
    </row>
    <row r="545" spans="1:13" s="845" customFormat="1" ht="15.75" hidden="1">
      <c r="A545" s="157"/>
      <c r="B545" s="157"/>
      <c r="C545" s="204"/>
      <c r="D545" s="157"/>
      <c r="E545" s="1070"/>
      <c r="F545" s="204"/>
      <c r="G545" s="1539"/>
      <c r="H545" s="157"/>
      <c r="I545" s="844"/>
      <c r="J545" s="125"/>
      <c r="K545" s="1223"/>
      <c r="L545" s="157"/>
      <c r="M545" s="1029"/>
    </row>
    <row r="546" spans="1:13" s="845" customFormat="1" ht="15.75" hidden="1">
      <c r="A546" s="157"/>
      <c r="B546" s="157"/>
      <c r="C546" s="204"/>
      <c r="D546" s="157"/>
      <c r="E546" s="1070"/>
      <c r="F546" s="204"/>
      <c r="G546" s="1539"/>
      <c r="H546" s="157"/>
      <c r="I546" s="844"/>
      <c r="J546" s="125"/>
      <c r="K546" s="1223"/>
      <c r="L546" s="157"/>
      <c r="M546" s="1029"/>
    </row>
    <row r="547" spans="1:13" s="845" customFormat="1" ht="15.75" hidden="1">
      <c r="A547" s="157"/>
      <c r="B547" s="157"/>
      <c r="C547" s="204"/>
      <c r="D547" s="157"/>
      <c r="E547" s="1070"/>
      <c r="F547" s="204"/>
      <c r="G547" s="1539"/>
      <c r="H547" s="157"/>
      <c r="I547" s="844"/>
      <c r="J547" s="125"/>
      <c r="K547" s="1223"/>
      <c r="L547" s="157"/>
      <c r="M547" s="1029"/>
    </row>
    <row r="548" spans="1:13" s="845" customFormat="1" ht="15.75" hidden="1">
      <c r="A548" s="157"/>
      <c r="B548" s="157"/>
      <c r="C548" s="204"/>
      <c r="D548" s="157"/>
      <c r="E548" s="1070"/>
      <c r="F548" s="204"/>
      <c r="G548" s="1539"/>
      <c r="H548" s="157"/>
      <c r="I548" s="844"/>
      <c r="J548" s="125"/>
      <c r="K548" s="1223"/>
      <c r="L548" s="157"/>
      <c r="M548" s="1029"/>
    </row>
    <row r="549" spans="1:13" s="845" customFormat="1" ht="15.75" hidden="1">
      <c r="A549" s="157"/>
      <c r="B549" s="157"/>
      <c r="C549" s="204"/>
      <c r="D549" s="157"/>
      <c r="E549" s="1070"/>
      <c r="F549" s="204"/>
      <c r="G549" s="1539"/>
      <c r="H549" s="157"/>
      <c r="I549" s="844"/>
      <c r="J549" s="125"/>
      <c r="K549" s="1223"/>
      <c r="L549" s="157"/>
      <c r="M549" s="1029"/>
    </row>
    <row r="550" spans="1:13" s="845" customFormat="1" ht="15.75" hidden="1">
      <c r="A550" s="157"/>
      <c r="B550" s="157"/>
      <c r="C550" s="204"/>
      <c r="D550" s="157"/>
      <c r="E550" s="1070"/>
      <c r="F550" s="204"/>
      <c r="G550" s="1539"/>
      <c r="H550" s="157"/>
      <c r="I550" s="844"/>
      <c r="J550" s="125"/>
      <c r="K550" s="1223"/>
      <c r="L550" s="157"/>
      <c r="M550" s="1029"/>
    </row>
    <row r="551" spans="1:13" s="845" customFormat="1" ht="15.75" hidden="1">
      <c r="A551" s="157"/>
      <c r="B551" s="157"/>
      <c r="C551" s="204"/>
      <c r="D551" s="157"/>
      <c r="E551" s="1070"/>
      <c r="F551" s="204"/>
      <c r="G551" s="1539"/>
      <c r="H551" s="157"/>
      <c r="I551" s="844"/>
      <c r="J551" s="125"/>
      <c r="K551" s="1223"/>
      <c r="L551" s="157"/>
      <c r="M551" s="1029"/>
    </row>
    <row r="552" spans="1:13" s="845" customFormat="1" ht="15.75" hidden="1">
      <c r="A552" s="157"/>
      <c r="B552" s="157"/>
      <c r="C552" s="204"/>
      <c r="D552" s="157"/>
      <c r="E552" s="1070"/>
      <c r="F552" s="204"/>
      <c r="G552" s="1539"/>
      <c r="H552" s="157"/>
      <c r="I552" s="844"/>
      <c r="J552" s="125"/>
      <c r="K552" s="1223"/>
      <c r="L552" s="157"/>
      <c r="M552" s="1029"/>
    </row>
    <row r="553" spans="1:13" s="845" customFormat="1" ht="15.75" hidden="1">
      <c r="A553" s="157"/>
      <c r="B553" s="157"/>
      <c r="C553" s="204"/>
      <c r="D553" s="157"/>
      <c r="E553" s="1070"/>
      <c r="F553" s="204"/>
      <c r="G553" s="1539"/>
      <c r="H553" s="157"/>
      <c r="I553" s="844"/>
      <c r="J553" s="125"/>
      <c r="K553" s="1223"/>
      <c r="L553" s="157"/>
      <c r="M553" s="1029"/>
    </row>
    <row r="554" spans="1:13" s="845" customFormat="1" ht="15.75" hidden="1">
      <c r="A554" s="157"/>
      <c r="B554" s="157"/>
      <c r="C554" s="204"/>
      <c r="D554" s="157"/>
      <c r="E554" s="1070"/>
      <c r="F554" s="204"/>
      <c r="G554" s="1539"/>
      <c r="H554" s="157"/>
      <c r="I554" s="844"/>
      <c r="J554" s="125"/>
      <c r="K554" s="1223"/>
      <c r="L554" s="157"/>
      <c r="M554" s="1029"/>
    </row>
    <row r="555" spans="1:13" s="845" customFormat="1" ht="15.75" hidden="1">
      <c r="A555" s="157"/>
      <c r="B555" s="157"/>
      <c r="C555" s="204"/>
      <c r="D555" s="157"/>
      <c r="E555" s="1070"/>
      <c r="F555" s="204"/>
      <c r="G555" s="1539"/>
      <c r="H555" s="157"/>
      <c r="I555" s="844"/>
      <c r="J555" s="125"/>
      <c r="K555" s="1223"/>
      <c r="L555" s="157"/>
      <c r="M555" s="1029"/>
    </row>
    <row r="556" spans="1:13" s="845" customFormat="1" ht="15.75" hidden="1">
      <c r="A556" s="157"/>
      <c r="B556" s="157"/>
      <c r="C556" s="204"/>
      <c r="D556" s="157"/>
      <c r="E556" s="1070"/>
      <c r="F556" s="204"/>
      <c r="G556" s="1539"/>
      <c r="H556" s="157"/>
      <c r="I556" s="844"/>
      <c r="J556" s="125"/>
      <c r="K556" s="1223"/>
      <c r="L556" s="157"/>
      <c r="M556" s="1029"/>
    </row>
    <row r="557" spans="1:13" s="845" customFormat="1" ht="15.75" hidden="1">
      <c r="A557" s="157"/>
      <c r="B557" s="157"/>
      <c r="C557" s="204"/>
      <c r="D557" s="157"/>
      <c r="E557" s="1070"/>
      <c r="F557" s="204"/>
      <c r="G557" s="1539"/>
      <c r="H557" s="157"/>
      <c r="I557" s="844"/>
      <c r="J557" s="125"/>
      <c r="K557" s="1223"/>
      <c r="L557" s="157"/>
      <c r="M557" s="1029"/>
    </row>
    <row r="558" spans="1:13" s="845" customFormat="1" ht="15.75" hidden="1">
      <c r="A558" s="157"/>
      <c r="B558" s="157"/>
      <c r="C558" s="204"/>
      <c r="D558" s="157"/>
      <c r="E558" s="1070"/>
      <c r="F558" s="204"/>
      <c r="G558" s="1539"/>
      <c r="H558" s="157"/>
      <c r="I558" s="844"/>
      <c r="J558" s="125"/>
      <c r="K558" s="1223"/>
      <c r="L558" s="157"/>
      <c r="M558" s="1029"/>
    </row>
    <row r="559" spans="1:13" s="845" customFormat="1" ht="15.75" hidden="1">
      <c r="A559" s="157"/>
      <c r="B559" s="157"/>
      <c r="C559" s="204"/>
      <c r="D559" s="157"/>
      <c r="E559" s="1070"/>
      <c r="F559" s="204"/>
      <c r="G559" s="1539"/>
      <c r="H559" s="157"/>
      <c r="I559" s="844"/>
      <c r="J559" s="125"/>
      <c r="K559" s="1223"/>
      <c r="L559" s="157"/>
      <c r="M559" s="1029"/>
    </row>
    <row r="560" spans="1:13" s="845" customFormat="1" ht="15.75" hidden="1">
      <c r="A560" s="157"/>
      <c r="B560" s="157"/>
      <c r="C560" s="204"/>
      <c r="D560" s="157"/>
      <c r="E560" s="1070"/>
      <c r="F560" s="204"/>
      <c r="G560" s="1539"/>
      <c r="H560" s="157"/>
      <c r="I560" s="844"/>
      <c r="J560" s="125"/>
      <c r="K560" s="1223"/>
      <c r="L560" s="157"/>
      <c r="M560" s="1029"/>
    </row>
    <row r="561" spans="1:13" s="845" customFormat="1" ht="15.75" hidden="1">
      <c r="A561" s="157"/>
      <c r="B561" s="157"/>
      <c r="C561" s="204"/>
      <c r="D561" s="157"/>
      <c r="E561" s="1070"/>
      <c r="F561" s="204"/>
      <c r="G561" s="1539"/>
      <c r="H561" s="157"/>
      <c r="I561" s="844"/>
      <c r="J561" s="125"/>
      <c r="K561" s="1223"/>
      <c r="L561" s="157"/>
      <c r="M561" s="1029"/>
    </row>
    <row r="562" spans="1:13" s="845" customFormat="1" ht="15.75" hidden="1">
      <c r="A562" s="157"/>
      <c r="B562" s="157"/>
      <c r="C562" s="204"/>
      <c r="D562" s="157"/>
      <c r="E562" s="1070"/>
      <c r="F562" s="204"/>
      <c r="G562" s="1539"/>
      <c r="H562" s="157"/>
      <c r="I562" s="844"/>
      <c r="J562" s="125"/>
      <c r="K562" s="1223"/>
      <c r="L562" s="157"/>
      <c r="M562" s="1029"/>
    </row>
    <row r="563" spans="1:13" s="845" customFormat="1" ht="15.75" hidden="1">
      <c r="A563" s="157"/>
      <c r="B563" s="157"/>
      <c r="C563" s="204"/>
      <c r="D563" s="157"/>
      <c r="E563" s="1070"/>
      <c r="F563" s="204"/>
      <c r="G563" s="1539"/>
      <c r="H563" s="157"/>
      <c r="I563" s="844"/>
      <c r="J563" s="125"/>
      <c r="K563" s="1223"/>
      <c r="L563" s="157"/>
      <c r="M563" s="1029"/>
    </row>
    <row r="564" spans="1:13" s="845" customFormat="1" ht="15.75" hidden="1">
      <c r="A564" s="157"/>
      <c r="B564" s="157"/>
      <c r="C564" s="204"/>
      <c r="D564" s="157"/>
      <c r="E564" s="1070"/>
      <c r="F564" s="204"/>
      <c r="G564" s="1539"/>
      <c r="H564" s="157"/>
      <c r="I564" s="844"/>
      <c r="J564" s="125"/>
      <c r="K564" s="1223"/>
      <c r="L564" s="157"/>
      <c r="M564" s="1029"/>
    </row>
    <row r="565" spans="1:13" s="845" customFormat="1" ht="15.75" hidden="1">
      <c r="A565" s="157"/>
      <c r="B565" s="157"/>
      <c r="C565" s="204"/>
      <c r="D565" s="157"/>
      <c r="E565" s="1070"/>
      <c r="F565" s="204"/>
      <c r="G565" s="1539"/>
      <c r="H565" s="157"/>
      <c r="I565" s="844"/>
      <c r="J565" s="125"/>
      <c r="K565" s="1223"/>
      <c r="L565" s="157"/>
      <c r="M565" s="1029"/>
    </row>
    <row r="566" spans="1:13" s="845" customFormat="1" ht="15.75" hidden="1">
      <c r="A566" s="157"/>
      <c r="B566" s="157"/>
      <c r="C566" s="204"/>
      <c r="D566" s="157"/>
      <c r="E566" s="1070"/>
      <c r="F566" s="204"/>
      <c r="G566" s="1539"/>
      <c r="H566" s="157"/>
      <c r="I566" s="844"/>
      <c r="J566" s="125"/>
      <c r="K566" s="1223"/>
      <c r="L566" s="157"/>
      <c r="M566" s="1029"/>
    </row>
    <row r="567" spans="1:13" s="845" customFormat="1" ht="15.75" hidden="1">
      <c r="A567" s="157"/>
      <c r="B567" s="157"/>
      <c r="C567" s="204"/>
      <c r="D567" s="157"/>
      <c r="E567" s="1070"/>
      <c r="F567" s="204"/>
      <c r="G567" s="1539"/>
      <c r="H567" s="157"/>
      <c r="I567" s="844"/>
      <c r="J567" s="125"/>
      <c r="K567" s="1223"/>
      <c r="L567" s="157"/>
      <c r="M567" s="1029"/>
    </row>
    <row r="568" spans="1:13" s="845" customFormat="1" ht="15.75" hidden="1">
      <c r="A568" s="157"/>
      <c r="B568" s="157"/>
      <c r="C568" s="204"/>
      <c r="D568" s="157"/>
      <c r="E568" s="1070"/>
      <c r="F568" s="204"/>
      <c r="G568" s="1539"/>
      <c r="H568" s="157"/>
      <c r="I568" s="844"/>
      <c r="J568" s="125"/>
      <c r="K568" s="1223"/>
      <c r="L568" s="157"/>
      <c r="M568" s="1029"/>
    </row>
    <row r="569" spans="1:13" s="845" customFormat="1" ht="15.75" hidden="1">
      <c r="A569" s="157"/>
      <c r="B569" s="157"/>
      <c r="C569" s="204"/>
      <c r="D569" s="157"/>
      <c r="E569" s="1070"/>
      <c r="F569" s="204"/>
      <c r="G569" s="1539"/>
      <c r="H569" s="157"/>
      <c r="I569" s="844"/>
      <c r="J569" s="125"/>
      <c r="K569" s="1223"/>
      <c r="L569" s="157"/>
      <c r="M569" s="1029"/>
    </row>
    <row r="570" spans="1:13" s="845" customFormat="1" ht="15.75" hidden="1">
      <c r="A570" s="157"/>
      <c r="B570" s="157"/>
      <c r="C570" s="204"/>
      <c r="D570" s="157"/>
      <c r="E570" s="1070"/>
      <c r="F570" s="204"/>
      <c r="G570" s="1539"/>
      <c r="H570" s="157"/>
      <c r="I570" s="844"/>
      <c r="J570" s="125"/>
      <c r="K570" s="1223"/>
      <c r="L570" s="157"/>
      <c r="M570" s="1029"/>
    </row>
    <row r="571" spans="1:13" s="845" customFormat="1" ht="15.75" hidden="1">
      <c r="A571" s="157"/>
      <c r="B571" s="157"/>
      <c r="C571" s="204"/>
      <c r="D571" s="157"/>
      <c r="E571" s="1070"/>
      <c r="F571" s="204"/>
      <c r="G571" s="1539"/>
      <c r="H571" s="157"/>
      <c r="I571" s="844"/>
      <c r="J571" s="125"/>
      <c r="K571" s="1223"/>
      <c r="L571" s="157"/>
      <c r="M571" s="1029"/>
    </row>
    <row r="572" spans="1:13" s="845" customFormat="1" ht="15.75" hidden="1">
      <c r="A572" s="157"/>
      <c r="B572" s="157"/>
      <c r="C572" s="204"/>
      <c r="D572" s="157"/>
      <c r="E572" s="1070"/>
      <c r="F572" s="204"/>
      <c r="G572" s="1539"/>
      <c r="H572" s="157"/>
      <c r="I572" s="844"/>
      <c r="J572" s="125"/>
      <c r="K572" s="1223"/>
      <c r="L572" s="157"/>
      <c r="M572" s="1029"/>
    </row>
    <row r="573" spans="1:13" s="845" customFormat="1" ht="15.75" hidden="1">
      <c r="A573" s="157"/>
      <c r="B573" s="157"/>
      <c r="C573" s="204"/>
      <c r="D573" s="157"/>
      <c r="E573" s="1070"/>
      <c r="F573" s="204"/>
      <c r="G573" s="1539"/>
      <c r="H573" s="157"/>
      <c r="I573" s="844"/>
      <c r="J573" s="125"/>
      <c r="K573" s="1223"/>
      <c r="L573" s="157"/>
      <c r="M573" s="1029"/>
    </row>
    <row r="574" spans="1:13" s="845" customFormat="1" ht="15.75" hidden="1">
      <c r="A574" s="157"/>
      <c r="B574" s="157"/>
      <c r="C574" s="204"/>
      <c r="D574" s="157"/>
      <c r="E574" s="1070"/>
      <c r="F574" s="204"/>
      <c r="G574" s="1539"/>
      <c r="H574" s="157"/>
      <c r="I574" s="844"/>
      <c r="J574" s="125"/>
      <c r="K574" s="1223"/>
      <c r="L574" s="157"/>
      <c r="M574" s="1029"/>
    </row>
    <row r="575" spans="1:13" s="845" customFormat="1" ht="15.75" hidden="1">
      <c r="A575" s="157"/>
      <c r="B575" s="157"/>
      <c r="C575" s="204"/>
      <c r="D575" s="157"/>
      <c r="E575" s="1070"/>
      <c r="F575" s="204"/>
      <c r="G575" s="1539"/>
      <c r="H575" s="157"/>
      <c r="I575" s="844"/>
      <c r="J575" s="125"/>
      <c r="K575" s="1223"/>
      <c r="L575" s="157"/>
      <c r="M575" s="1029"/>
    </row>
    <row r="576" spans="1:13" s="845" customFormat="1" ht="15.75" hidden="1">
      <c r="A576" s="157"/>
      <c r="B576" s="157"/>
      <c r="C576" s="204"/>
      <c r="D576" s="157"/>
      <c r="E576" s="1070"/>
      <c r="F576" s="204"/>
      <c r="G576" s="1539"/>
      <c r="H576" s="157"/>
      <c r="I576" s="844"/>
      <c r="J576" s="125"/>
      <c r="K576" s="1223"/>
      <c r="L576" s="157"/>
      <c r="M576" s="1029"/>
    </row>
    <row r="577" spans="1:13" s="845" customFormat="1" ht="15.75" hidden="1">
      <c r="A577" s="157"/>
      <c r="B577" s="157"/>
      <c r="C577" s="204"/>
      <c r="D577" s="157"/>
      <c r="E577" s="1070"/>
      <c r="F577" s="204"/>
      <c r="G577" s="1539"/>
      <c r="H577" s="157"/>
      <c r="I577" s="844"/>
      <c r="J577" s="125"/>
      <c r="K577" s="1223"/>
      <c r="L577" s="157"/>
      <c r="M577" s="1029"/>
    </row>
    <row r="578" spans="1:13" s="845" customFormat="1" ht="15.75" hidden="1">
      <c r="A578" s="157"/>
      <c r="B578" s="157"/>
      <c r="C578" s="204"/>
      <c r="D578" s="157"/>
      <c r="E578" s="1070"/>
      <c r="F578" s="204"/>
      <c r="G578" s="1539"/>
      <c r="H578" s="157"/>
      <c r="I578" s="844"/>
      <c r="J578" s="125"/>
      <c r="K578" s="1223"/>
      <c r="L578" s="157"/>
      <c r="M578" s="1029"/>
    </row>
    <row r="579" spans="1:13" s="845" customFormat="1" ht="15.75" hidden="1">
      <c r="A579" s="157"/>
      <c r="B579" s="157"/>
      <c r="C579" s="204"/>
      <c r="D579" s="157"/>
      <c r="E579" s="1070"/>
      <c r="F579" s="204"/>
      <c r="G579" s="1539"/>
      <c r="H579" s="157"/>
      <c r="I579" s="844"/>
      <c r="J579" s="125"/>
      <c r="K579" s="1223"/>
      <c r="L579" s="157"/>
      <c r="M579" s="1029"/>
    </row>
    <row r="580" spans="1:13" s="845" customFormat="1" ht="15.75" hidden="1">
      <c r="A580" s="157"/>
      <c r="B580" s="157"/>
      <c r="C580" s="204"/>
      <c r="D580" s="157"/>
      <c r="E580" s="1070"/>
      <c r="F580" s="204"/>
      <c r="G580" s="1539"/>
      <c r="H580" s="157"/>
      <c r="I580" s="844"/>
      <c r="J580" s="125"/>
      <c r="K580" s="1223"/>
      <c r="L580" s="157"/>
      <c r="M580" s="1029"/>
    </row>
    <row r="581" spans="1:13" s="845" customFormat="1" ht="15.75" hidden="1">
      <c r="A581" s="157"/>
      <c r="B581" s="157"/>
      <c r="C581" s="204"/>
      <c r="D581" s="157"/>
      <c r="E581" s="1070"/>
      <c r="F581" s="204"/>
      <c r="G581" s="1539"/>
      <c r="H581" s="157"/>
      <c r="I581" s="844"/>
      <c r="J581" s="125"/>
      <c r="K581" s="1223"/>
      <c r="L581" s="157"/>
      <c r="M581" s="1029"/>
    </row>
    <row r="582" spans="1:13" s="845" customFormat="1" ht="15.75" hidden="1">
      <c r="A582" s="157"/>
      <c r="B582" s="157"/>
      <c r="C582" s="204"/>
      <c r="D582" s="157"/>
      <c r="E582" s="1070"/>
      <c r="F582" s="204"/>
      <c r="G582" s="1539"/>
      <c r="H582" s="157"/>
      <c r="I582" s="844"/>
      <c r="J582" s="125"/>
      <c r="K582" s="1223"/>
      <c r="L582" s="157"/>
      <c r="M582" s="1029"/>
    </row>
    <row r="583" spans="1:13" s="845" customFormat="1" ht="15.75" hidden="1">
      <c r="A583" s="157"/>
      <c r="B583" s="157"/>
      <c r="C583" s="204"/>
      <c r="D583" s="157"/>
      <c r="E583" s="1070"/>
      <c r="F583" s="204"/>
      <c r="G583" s="1539"/>
      <c r="H583" s="157"/>
      <c r="I583" s="844"/>
      <c r="J583" s="125"/>
      <c r="K583" s="1223"/>
      <c r="L583" s="157"/>
      <c r="M583" s="1029"/>
    </row>
    <row r="584" spans="1:13" s="845" customFormat="1" ht="15.75" hidden="1">
      <c r="A584" s="157"/>
      <c r="B584" s="157"/>
      <c r="C584" s="204"/>
      <c r="D584" s="157"/>
      <c r="E584" s="1070"/>
      <c r="F584" s="204"/>
      <c r="G584" s="1539"/>
      <c r="H584" s="157"/>
      <c r="I584" s="844"/>
      <c r="J584" s="125"/>
      <c r="K584" s="1223"/>
      <c r="L584" s="157"/>
      <c r="M584" s="1029"/>
    </row>
    <row r="585" spans="1:13" s="845" customFormat="1" ht="15.75" hidden="1">
      <c r="A585" s="157"/>
      <c r="B585" s="157"/>
      <c r="C585" s="204"/>
      <c r="D585" s="157"/>
      <c r="E585" s="1070"/>
      <c r="F585" s="204"/>
      <c r="G585" s="1539"/>
      <c r="H585" s="157"/>
      <c r="I585" s="844"/>
      <c r="J585" s="125"/>
      <c r="K585" s="1223"/>
      <c r="L585" s="157"/>
      <c r="M585" s="1029"/>
    </row>
    <row r="586" spans="1:13" s="845" customFormat="1" ht="15.75" hidden="1">
      <c r="A586" s="157"/>
      <c r="B586" s="157"/>
      <c r="C586" s="204"/>
      <c r="D586" s="157"/>
      <c r="E586" s="1070"/>
      <c r="F586" s="204"/>
      <c r="G586" s="1539"/>
      <c r="H586" s="157"/>
      <c r="I586" s="844"/>
      <c r="J586" s="125"/>
      <c r="K586" s="1223"/>
      <c r="L586" s="157"/>
      <c r="M586" s="1029"/>
    </row>
    <row r="587" spans="1:13" s="845" customFormat="1" ht="15.75" hidden="1">
      <c r="A587" s="157"/>
      <c r="B587" s="157"/>
      <c r="C587" s="204"/>
      <c r="D587" s="157"/>
      <c r="E587" s="1070"/>
      <c r="F587" s="204"/>
      <c r="G587" s="1539"/>
      <c r="H587" s="157"/>
      <c r="I587" s="844"/>
      <c r="J587" s="125"/>
      <c r="K587" s="1223"/>
      <c r="L587" s="157"/>
      <c r="M587" s="1029"/>
    </row>
    <row r="588" spans="1:13" s="845" customFormat="1" ht="15.75" hidden="1">
      <c r="A588" s="157"/>
      <c r="B588" s="157"/>
      <c r="C588" s="204"/>
      <c r="D588" s="157"/>
      <c r="E588" s="1070"/>
      <c r="F588" s="204"/>
      <c r="G588" s="1539"/>
      <c r="H588" s="157"/>
      <c r="I588" s="844"/>
      <c r="J588" s="125"/>
      <c r="K588" s="1223"/>
      <c r="L588" s="157"/>
      <c r="M588" s="1029"/>
    </row>
    <row r="589" spans="1:13" s="845" customFormat="1" ht="15.75" hidden="1">
      <c r="A589" s="157"/>
      <c r="B589" s="157"/>
      <c r="C589" s="204"/>
      <c r="D589" s="157"/>
      <c r="E589" s="1070"/>
      <c r="F589" s="204"/>
      <c r="G589" s="1539"/>
      <c r="H589" s="157"/>
      <c r="I589" s="844"/>
      <c r="J589" s="125"/>
      <c r="K589" s="1223"/>
      <c r="L589" s="157"/>
      <c r="M589" s="1029"/>
    </row>
    <row r="590" spans="1:13" s="845" customFormat="1" ht="15.75" hidden="1">
      <c r="A590" s="157"/>
      <c r="B590" s="157"/>
      <c r="C590" s="204"/>
      <c r="D590" s="157"/>
      <c r="E590" s="1070"/>
      <c r="F590" s="204"/>
      <c r="G590" s="1539"/>
      <c r="H590" s="157"/>
      <c r="I590" s="844"/>
      <c r="J590" s="125"/>
      <c r="K590" s="1223"/>
      <c r="L590" s="157"/>
      <c r="M590" s="1029"/>
    </row>
    <row r="591" spans="1:13" s="845" customFormat="1" ht="15.75" hidden="1">
      <c r="A591" s="157"/>
      <c r="B591" s="157"/>
      <c r="C591" s="204"/>
      <c r="D591" s="157"/>
      <c r="E591" s="1070"/>
      <c r="F591" s="204"/>
      <c r="G591" s="1539"/>
      <c r="H591" s="157"/>
      <c r="I591" s="844"/>
      <c r="J591" s="125"/>
      <c r="K591" s="1223"/>
      <c r="L591" s="157"/>
      <c r="M591" s="1029"/>
    </row>
    <row r="592" spans="1:13" s="845" customFormat="1" ht="15.75" hidden="1">
      <c r="A592" s="157"/>
      <c r="B592" s="157"/>
      <c r="C592" s="204"/>
      <c r="D592" s="157"/>
      <c r="E592" s="1070"/>
      <c r="F592" s="204"/>
      <c r="G592" s="1539"/>
      <c r="H592" s="157"/>
      <c r="I592" s="844"/>
      <c r="J592" s="125"/>
      <c r="K592" s="1223"/>
      <c r="L592" s="157"/>
      <c r="M592" s="1029"/>
    </row>
    <row r="593" spans="1:13" s="845" customFormat="1" ht="15.75" hidden="1">
      <c r="A593" s="157"/>
      <c r="B593" s="157"/>
      <c r="C593" s="204"/>
      <c r="D593" s="157"/>
      <c r="E593" s="1070"/>
      <c r="F593" s="204"/>
      <c r="G593" s="1539"/>
      <c r="H593" s="157"/>
      <c r="I593" s="844"/>
      <c r="J593" s="125"/>
      <c r="K593" s="1223"/>
      <c r="L593" s="157"/>
      <c r="M593" s="1029"/>
    </row>
    <row r="594" spans="1:13" s="845" customFormat="1" ht="15.75" hidden="1">
      <c r="A594" s="157"/>
      <c r="B594" s="157"/>
      <c r="C594" s="204"/>
      <c r="D594" s="157"/>
      <c r="E594" s="1070"/>
      <c r="F594" s="204"/>
      <c r="G594" s="1539"/>
      <c r="H594" s="157"/>
      <c r="I594" s="844"/>
      <c r="J594" s="125"/>
      <c r="K594" s="1223"/>
      <c r="L594" s="157"/>
      <c r="M594" s="1029"/>
    </row>
    <row r="595" spans="1:13" s="845" customFormat="1" ht="15.75" hidden="1">
      <c r="A595" s="157"/>
      <c r="B595" s="157"/>
      <c r="C595" s="204"/>
      <c r="D595" s="157"/>
      <c r="E595" s="1070"/>
      <c r="F595" s="204"/>
      <c r="G595" s="1539"/>
      <c r="H595" s="157"/>
      <c r="I595" s="844"/>
      <c r="J595" s="125"/>
      <c r="K595" s="1223"/>
      <c r="L595" s="157"/>
      <c r="M595" s="1029"/>
    </row>
    <row r="596" spans="1:13" s="845" customFormat="1" ht="15.75" hidden="1">
      <c r="A596" s="157"/>
      <c r="B596" s="157"/>
      <c r="C596" s="204"/>
      <c r="D596" s="157"/>
      <c r="E596" s="1070"/>
      <c r="F596" s="204"/>
      <c r="G596" s="1539"/>
      <c r="H596" s="157"/>
      <c r="I596" s="844"/>
      <c r="J596" s="125"/>
      <c r="K596" s="1223"/>
      <c r="L596" s="157"/>
      <c r="M596" s="1029"/>
    </row>
    <row r="597" spans="1:13" s="845" customFormat="1" ht="15.75" hidden="1">
      <c r="A597" s="157"/>
      <c r="B597" s="157"/>
      <c r="C597" s="204"/>
      <c r="D597" s="157"/>
      <c r="E597" s="1070"/>
      <c r="F597" s="204"/>
      <c r="G597" s="1539"/>
      <c r="H597" s="157"/>
      <c r="I597" s="844"/>
      <c r="J597" s="125"/>
      <c r="K597" s="1223"/>
      <c r="L597" s="157"/>
      <c r="M597" s="1029"/>
    </row>
    <row r="598" spans="1:13" s="845" customFormat="1" ht="15.75" hidden="1">
      <c r="A598" s="157"/>
      <c r="B598" s="157"/>
      <c r="C598" s="204"/>
      <c r="D598" s="157"/>
      <c r="E598" s="1070"/>
      <c r="F598" s="204"/>
      <c r="G598" s="1539"/>
      <c r="H598" s="157"/>
      <c r="I598" s="844"/>
      <c r="J598" s="125"/>
      <c r="K598" s="1223"/>
      <c r="L598" s="157"/>
      <c r="M598" s="1029"/>
    </row>
    <row r="599" spans="1:13" s="845" customFormat="1" ht="15.75" hidden="1">
      <c r="A599" s="157"/>
      <c r="B599" s="157"/>
      <c r="C599" s="204"/>
      <c r="D599" s="157"/>
      <c r="E599" s="1070"/>
      <c r="F599" s="204"/>
      <c r="G599" s="1539"/>
      <c r="H599" s="157"/>
      <c r="I599" s="844"/>
      <c r="J599" s="125"/>
      <c r="K599" s="1223"/>
      <c r="L599" s="157"/>
      <c r="M599" s="1029"/>
    </row>
    <row r="600" spans="1:13" s="845" customFormat="1" ht="15.75" hidden="1">
      <c r="A600" s="157"/>
      <c r="B600" s="157"/>
      <c r="C600" s="204"/>
      <c r="D600" s="157"/>
      <c r="E600" s="1070"/>
      <c r="F600" s="204"/>
      <c r="G600" s="1539"/>
      <c r="H600" s="157"/>
      <c r="I600" s="844"/>
      <c r="J600" s="125"/>
      <c r="K600" s="1223"/>
      <c r="L600" s="157"/>
      <c r="M600" s="1029"/>
    </row>
    <row r="601" spans="1:13" s="845" customFormat="1" ht="15.75" hidden="1">
      <c r="A601" s="157"/>
      <c r="B601" s="157"/>
      <c r="C601" s="204"/>
      <c r="D601" s="157"/>
      <c r="E601" s="1070"/>
      <c r="F601" s="204"/>
      <c r="G601" s="1539"/>
      <c r="H601" s="157"/>
      <c r="I601" s="844"/>
      <c r="J601" s="125"/>
      <c r="K601" s="1223"/>
      <c r="L601" s="157"/>
      <c r="M601" s="1029"/>
    </row>
    <row r="602" spans="1:13" s="845" customFormat="1" ht="15.75" hidden="1">
      <c r="A602" s="157"/>
      <c r="B602" s="157"/>
      <c r="C602" s="204"/>
      <c r="D602" s="157"/>
      <c r="E602" s="1070"/>
      <c r="F602" s="204"/>
      <c r="G602" s="1539"/>
      <c r="H602" s="157"/>
      <c r="I602" s="844"/>
      <c r="J602" s="125"/>
      <c r="K602" s="1223"/>
      <c r="L602" s="157"/>
      <c r="M602" s="1029"/>
    </row>
    <row r="603" spans="1:13" s="845" customFormat="1" ht="15.75" hidden="1">
      <c r="A603" s="157"/>
      <c r="B603" s="157"/>
      <c r="C603" s="204"/>
      <c r="D603" s="157"/>
      <c r="E603" s="1070"/>
      <c r="F603" s="204"/>
      <c r="G603" s="1539"/>
      <c r="H603" s="157"/>
      <c r="I603" s="844"/>
      <c r="J603" s="125"/>
      <c r="K603" s="1223"/>
      <c r="L603" s="157"/>
      <c r="M603" s="1029"/>
    </row>
    <row r="604" spans="1:13" s="845" customFormat="1" ht="15.75" hidden="1">
      <c r="A604" s="157"/>
      <c r="B604" s="157"/>
      <c r="C604" s="204"/>
      <c r="D604" s="157"/>
      <c r="E604" s="1070"/>
      <c r="F604" s="204"/>
      <c r="G604" s="1539"/>
      <c r="H604" s="157"/>
      <c r="I604" s="844"/>
      <c r="J604" s="125"/>
      <c r="K604" s="1223"/>
      <c r="L604" s="157"/>
      <c r="M604" s="1029"/>
    </row>
    <row r="605" spans="1:13" s="845" customFormat="1" ht="15.75" hidden="1">
      <c r="A605" s="157"/>
      <c r="B605" s="157"/>
      <c r="C605" s="204"/>
      <c r="D605" s="157"/>
      <c r="E605" s="1070"/>
      <c r="F605" s="204"/>
      <c r="G605" s="1539"/>
      <c r="H605" s="157"/>
      <c r="I605" s="844"/>
      <c r="J605" s="125"/>
      <c r="K605" s="1223"/>
      <c r="L605" s="157"/>
      <c r="M605" s="1029"/>
    </row>
    <row r="606" spans="1:13" s="845" customFormat="1" ht="15.75" hidden="1">
      <c r="A606" s="157"/>
      <c r="B606" s="157"/>
      <c r="C606" s="204"/>
      <c r="D606" s="157"/>
      <c r="E606" s="1070"/>
      <c r="F606" s="204"/>
      <c r="G606" s="1539"/>
      <c r="H606" s="157"/>
      <c r="I606" s="844"/>
      <c r="J606" s="125"/>
      <c r="K606" s="1223"/>
      <c r="L606" s="157"/>
      <c r="M606" s="1029"/>
    </row>
    <row r="607" spans="1:13" s="845" customFormat="1" ht="15.75" hidden="1">
      <c r="A607" s="157"/>
      <c r="B607" s="157"/>
      <c r="C607" s="204"/>
      <c r="D607" s="157"/>
      <c r="E607" s="1070"/>
      <c r="F607" s="204"/>
      <c r="G607" s="1539"/>
      <c r="H607" s="157"/>
      <c r="I607" s="844"/>
      <c r="J607" s="125"/>
      <c r="K607" s="1223"/>
      <c r="L607" s="157"/>
      <c r="M607" s="1029"/>
    </row>
  </sheetData>
  <sheetProtection algorithmName="SHA-512" hashValue="IKjkNOF71cnja3S2GuEAa38HS/0CNORQxpOgozAzZbdYB7AHfdrzfvnbMHebILYiAJvooxJ4yKIRSLr5Q/z/JA==" saltValue="rlhP3Fg4OGm77i7lpl/6yQ==" spinCount="100000" sheet="1" formatColumns="0" autoFilter="0"/>
  <protectedRanges>
    <protectedRange sqref="F5:G125" name="Range2"/>
    <protectedRange sqref="J5:J125" name="Range1"/>
  </protectedRanges>
  <autoFilter ref="J3:J126" xr:uid="{4F2F79EB-8DDA-4D54-954E-3CBED912A757}"/>
  <mergeCells count="18">
    <mergeCell ref="B97:B98"/>
    <mergeCell ref="B103:B105"/>
    <mergeCell ref="B32:B34"/>
    <mergeCell ref="B36:B38"/>
    <mergeCell ref="B44:B46"/>
    <mergeCell ref="B55:B62"/>
    <mergeCell ref="B64:B69"/>
    <mergeCell ref="B75:B80"/>
    <mergeCell ref="B100:B101"/>
    <mergeCell ref="B47:B49"/>
    <mergeCell ref="B51:B53"/>
    <mergeCell ref="B40:B42"/>
    <mergeCell ref="B22:B27"/>
    <mergeCell ref="K1:K2"/>
    <mergeCell ref="B2:C2"/>
    <mergeCell ref="B5:B6"/>
    <mergeCell ref="B7:B8"/>
    <mergeCell ref="B10:B18"/>
  </mergeCells>
  <conditionalFormatting sqref="F5:F125">
    <cfRule type="cellIs" dxfId="47" priority="2" operator="notEqual">
      <formula>$F$2</formula>
    </cfRule>
  </conditionalFormatting>
  <conditionalFormatting sqref="G5:G125">
    <cfRule type="cellIs" dxfId="46" priority="1" operator="notEqual">
      <formula>ROUND($F5*$E5,2)</formula>
    </cfRule>
  </conditionalFormatting>
  <hyperlinks>
    <hyperlink ref="K1" location="'Lead Sheet'!A1" display="CLICK TO RETURN TO LEAD SHEET" xr:uid="{8ED976DA-74EB-4C85-BE81-4545E7919047}"/>
  </hyperlinks>
  <pageMargins left="0.25" right="0.25" top="0.75" bottom="0.75" header="0.3" footer="0.3"/>
  <pageSetup scale="41" orientation="portrait" r:id="rId1"/>
  <headerFooter>
    <oddHeader>&amp;LVALVES
Subject to change without prior notice&amp;RVALVES
 Page &amp;P of &amp;N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6782-4730-4B50-8413-43D78A3ADAAA}">
  <sheetPr codeName="Sheet9">
    <tabColor rgb="FF00B0F0"/>
    <pageSetUpPr fitToPage="1"/>
  </sheetPr>
  <dimension ref="A1:Q525"/>
  <sheetViews>
    <sheetView showGridLines="0" zoomScaleNormal="100" zoomScalePageLayoutView="125" workbookViewId="0">
      <pane xSplit="10" ySplit="3" topLeftCell="K4" activePane="bottomRight" state="frozen"/>
      <selection activeCell="F2" sqref="F2"/>
      <selection pane="topRight" activeCell="F2" sqref="F2"/>
      <selection pane="bottomLeft" activeCell="F2" sqref="F2"/>
      <selection pane="bottomRight" activeCell="F2" sqref="F2"/>
    </sheetView>
  </sheetViews>
  <sheetFormatPr defaultColWidth="0" defaultRowHeight="15.75" zeroHeight="1"/>
  <cols>
    <col min="1" max="1" width="8.7109375" style="157" hidden="1" customWidth="1"/>
    <col min="2" max="2" width="15.7109375" style="13" customWidth="1"/>
    <col min="3" max="3" width="9.85546875" style="15" customWidth="1"/>
    <col min="4" max="4" width="40.7109375" style="208" customWidth="1"/>
    <col min="5" max="5" width="12.28515625" style="1030" bestFit="1" customWidth="1"/>
    <col min="6" max="6" width="10.28515625" style="210" bestFit="1" customWidth="1"/>
    <col min="7" max="7" width="12.28515625" style="1071" bestFit="1" customWidth="1"/>
    <col min="8" max="8" width="9.85546875" style="18" customWidth="1"/>
    <col min="9" max="9" width="12.85546875" style="2" bestFit="1" customWidth="1"/>
    <col min="10" max="10" width="11.7109375" style="1030" customWidth="1"/>
    <col min="11" max="11" width="15.7109375" style="13" customWidth="1"/>
    <col min="12" max="12" width="15.7109375" style="1030" customWidth="1"/>
    <col min="13" max="13" width="8.85546875" style="13" customWidth="1"/>
    <col min="14" max="17" width="0" style="13" hidden="1" customWidth="1"/>
    <col min="18" max="16384" width="8.85546875" style="13" hidden="1"/>
  </cols>
  <sheetData>
    <row r="1" spans="1:13" ht="72.75" customHeight="1" thickBot="1">
      <c r="B1" s="169"/>
      <c r="C1" s="170"/>
      <c r="D1" s="171"/>
      <c r="E1" s="1012"/>
      <c r="F1" s="148"/>
      <c r="G1" s="1689" t="s">
        <v>12628</v>
      </c>
      <c r="H1" s="1684"/>
      <c r="I1" s="1687" t="s">
        <v>4681</v>
      </c>
      <c r="J1" s="1867" t="s">
        <v>3648</v>
      </c>
      <c r="K1" s="157"/>
      <c r="L1" s="1029"/>
    </row>
    <row r="2" spans="1:13" ht="16.5" thickBot="1">
      <c r="B2" s="1853" t="s">
        <v>12955</v>
      </c>
      <c r="C2" s="1854"/>
      <c r="D2" s="176"/>
      <c r="E2" s="1013"/>
      <c r="F2" s="1683">
        <f>'Lead Sheet'!B11</f>
        <v>0</v>
      </c>
      <c r="G2" s="1690" t="s">
        <v>12966</v>
      </c>
      <c r="H2" s="1685"/>
      <c r="I2" s="1688"/>
      <c r="J2" s="1868"/>
      <c r="K2" s="157"/>
      <c r="L2" s="1029"/>
    </row>
    <row r="3" spans="1:13" s="160" customFormat="1" ht="32.25" thickBot="1">
      <c r="A3" s="1686"/>
      <c r="B3" s="179"/>
      <c r="C3" s="180" t="s">
        <v>486</v>
      </c>
      <c r="D3" s="181" t="s">
        <v>4680</v>
      </c>
      <c r="E3" s="1014" t="s">
        <v>12126</v>
      </c>
      <c r="F3" s="149" t="s">
        <v>0</v>
      </c>
      <c r="G3" s="1014" t="s">
        <v>1</v>
      </c>
      <c r="H3" s="183" t="s">
        <v>12629</v>
      </c>
      <c r="I3" s="184" t="str">
        <f>IF(G2="Piece","Pieces","Feet")</f>
        <v>Pieces</v>
      </c>
      <c r="J3" s="1139" t="s">
        <v>360</v>
      </c>
      <c r="K3" s="302" t="s">
        <v>5065</v>
      </c>
      <c r="L3" s="1111">
        <f>SUM(J:J)</f>
        <v>0</v>
      </c>
      <c r="M3" s="305"/>
    </row>
    <row r="4" spans="1:13" s="436" customFormat="1" ht="29.25" customHeight="1">
      <c r="A4" s="157" t="str">
        <f>IF(I4&gt;0,COUNT($I$4:I4)+MAX('MI Fittings'!A:A,'CS Press Fittings'!A:A,'Steel Nipples'!A:A,'Steel Cut Lengths'!A:A,'Pipe Hangers'!A:A,'Brass Nipples '!A:A,'Brass Fittings '!A:A,Valves!A:A),"")</f>
        <v/>
      </c>
      <c r="B4" s="440"/>
      <c r="C4" s="441"/>
      <c r="D4" s="442" t="s">
        <v>5534</v>
      </c>
      <c r="E4" s="1015"/>
      <c r="F4" s="1471"/>
      <c r="G4" s="1671"/>
      <c r="H4" s="441"/>
      <c r="I4" s="114"/>
      <c r="J4" s="1156"/>
      <c r="K4" s="304"/>
      <c r="L4" s="1112"/>
    </row>
    <row r="5" spans="1:13" s="305" customFormat="1">
      <c r="A5" s="157" t="str">
        <f>IF(I5&gt;0,COUNT($I$4:I5)+MAX('MI Fittings'!A:A,'CS Press Fittings'!A:A,'Steel Nipples'!A:A,'Steel Cut Lengths'!A:A,'Pipe Hangers'!A:A,'Brass Nipples '!A:A,'Brass Fittings '!A:A,Valves!A:A),"")</f>
        <v/>
      </c>
      <c r="B5" s="443"/>
      <c r="C5" s="444"/>
      <c r="D5" s="445" t="s">
        <v>5535</v>
      </c>
      <c r="E5" s="1016"/>
      <c r="F5" s="446"/>
      <c r="G5" s="1672"/>
      <c r="H5" s="1478"/>
      <c r="I5" s="115"/>
      <c r="J5" s="1157"/>
      <c r="K5" s="157"/>
      <c r="L5" s="1029"/>
    </row>
    <row r="6" spans="1:13">
      <c r="A6" s="157" t="str">
        <f>IF(I6&gt;0,COUNT($I$4:I6)+MAX('MI Fittings'!A:A,'CS Press Fittings'!A:A,'Steel Nipples'!A:A,'Steel Cut Lengths'!A:A,'Pipe Hangers'!A:A,'Brass Nipples '!A:A,'Brass Fittings '!A:A,Valves!A:A),"")</f>
        <v/>
      </c>
      <c r="B6" s="447"/>
      <c r="C6" s="231" t="s">
        <v>3497</v>
      </c>
      <c r="D6" s="448" t="s">
        <v>12153</v>
      </c>
      <c r="E6" s="1017">
        <f>IFERROR(IF(G$2="foot",VLOOKUP(C6,'Consolidated Master Sheet'!B:D,3,0),VLOOKUP(C6,'Consolidated Master Sheet'!B:I,3,0)*VLOOKUP(C6,'Consolidated Master Sheet'!B:I,8,0)),"")</f>
        <v>113.4</v>
      </c>
      <c r="F6" s="152">
        <f>IF(E6=0,"NET",$F$2)</f>
        <v>0</v>
      </c>
      <c r="G6" s="1087">
        <f>IFERROR(ROUND(E6*F6,2),0)</f>
        <v>0</v>
      </c>
      <c r="H6" s="347">
        <f>IFERROR(IF(G$2="Piece",VLOOKUP(C6,'Consolidated Master Sheet'!B:I,6,0)/VLOOKUP(C6,'Consolidated Master Sheet'!B:I,8,0),VLOOKUP('PEX Tubing'!C6,'Consolidated Master Sheet'!B:I,6,0)),0)</f>
        <v>50</v>
      </c>
      <c r="I6" s="60"/>
      <c r="J6" s="1104">
        <f>IFERROR(G6*I6,0)</f>
        <v>0</v>
      </c>
      <c r="K6" s="157"/>
      <c r="L6" s="1029"/>
    </row>
    <row r="7" spans="1:13">
      <c r="A7" s="157" t="str">
        <f>IF(I7&gt;0,COUNT($I$4:I7)+MAX('MI Fittings'!A:A,'CS Press Fittings'!A:A,'Steel Nipples'!A:A,'Steel Cut Lengths'!A:A,'Pipe Hangers'!A:A,'Brass Nipples '!A:A,'Brass Fittings '!A:A,Valves!A:A),"")</f>
        <v/>
      </c>
      <c r="B7" s="244"/>
      <c r="C7" s="231" t="s">
        <v>3498</v>
      </c>
      <c r="D7" s="448" t="s">
        <v>12154</v>
      </c>
      <c r="E7" s="1017">
        <f>IFERROR(IF(G$2="foot",VLOOKUP(C7,'Consolidated Master Sheet'!B:D,3,0),VLOOKUP(C7,'Consolidated Master Sheet'!B:I,3,0)*VLOOKUP(C7,'Consolidated Master Sheet'!B:I,8,0)),"")</f>
        <v>212.59999999999997</v>
      </c>
      <c r="F7" s="152">
        <f t="shared" ref="F7:F70" si="0">IF(E7=0,"NET",$F$2)</f>
        <v>0</v>
      </c>
      <c r="G7" s="1087">
        <f t="shared" ref="G7:G70" si="1">IFERROR(ROUND(E7*F7,2),0)</f>
        <v>0</v>
      </c>
      <c r="H7" s="347">
        <f>IFERROR(IF(G$2="Piece",VLOOKUP(C7,'Consolidated Master Sheet'!B:I,6,0)/VLOOKUP(C7,'Consolidated Master Sheet'!B:I,8,0),VLOOKUP('PEX Tubing'!C7,'Consolidated Master Sheet'!B:I,6,0)),0)</f>
        <v>25</v>
      </c>
      <c r="I7" s="60"/>
      <c r="J7" s="1104">
        <f t="shared" ref="J7:J70" si="2">IFERROR(G7*I7,0)</f>
        <v>0</v>
      </c>
      <c r="K7" s="157"/>
      <c r="L7" s="1029"/>
    </row>
    <row r="8" spans="1:13">
      <c r="A8" s="157" t="str">
        <f>IF(I8&gt;0,COUNT($I$4:I8)+MAX('MI Fittings'!A:A,'CS Press Fittings'!A:A,'Steel Nipples'!A:A,'Steel Cut Lengths'!A:A,'Pipe Hangers'!A:A,'Brass Nipples '!A:A,'Brass Fittings '!A:A,Valves!A:A),"")</f>
        <v/>
      </c>
      <c r="B8" s="244"/>
      <c r="C8" s="235" t="s">
        <v>3499</v>
      </c>
      <c r="D8" s="449" t="s">
        <v>12155</v>
      </c>
      <c r="E8" s="1018">
        <f>IFERROR(IF(G$2="foot",VLOOKUP(C8,'Consolidated Master Sheet'!B:D,3,0),VLOOKUP(C8,'Consolidated Master Sheet'!B:I,3,0)*VLOOKUP(C8,'Consolidated Master Sheet'!B:I,8,0)),"")</f>
        <v>332</v>
      </c>
      <c r="F8" s="153">
        <f t="shared" si="0"/>
        <v>0</v>
      </c>
      <c r="G8" s="1088">
        <f t="shared" si="1"/>
        <v>0</v>
      </c>
      <c r="H8" s="349">
        <f>IFERROR(IF(G$2="Piece",VLOOKUP(C8,'Consolidated Master Sheet'!B:I,6,0)/VLOOKUP(C8,'Consolidated Master Sheet'!B:I,8,0),VLOOKUP('PEX Tubing'!C8,'Consolidated Master Sheet'!B:I,6,0)),0)</f>
        <v>15</v>
      </c>
      <c r="I8" s="64"/>
      <c r="J8" s="1108">
        <f t="shared" si="2"/>
        <v>0</v>
      </c>
      <c r="K8" s="157"/>
      <c r="L8" s="1029"/>
    </row>
    <row r="9" spans="1:13">
      <c r="A9" s="157" t="str">
        <f>IF(I9&gt;0,COUNT($I$4:I9)+MAX('MI Fittings'!A:A,'CS Press Fittings'!A:A,'Steel Nipples'!A:A,'Steel Cut Lengths'!A:A,'Pipe Hangers'!A:A,'Brass Nipples '!A:A,'Brass Fittings '!A:A,Valves!A:A),"")</f>
        <v/>
      </c>
      <c r="B9" s="159"/>
      <c r="C9" s="450"/>
      <c r="D9" s="451"/>
      <c r="E9" s="1019" t="str">
        <f>IFERROR(IF(G$2="foot",VLOOKUP(C9,'Consolidated Master Sheet'!B:D,3,0),VLOOKUP(C9,'Consolidated Master Sheet'!B:I,3,0)*VLOOKUP(C9,'Consolidated Master Sheet'!B:I,8,0)),"")</f>
        <v/>
      </c>
      <c r="F9" s="720">
        <f t="shared" si="0"/>
        <v>0</v>
      </c>
      <c r="G9" s="1673">
        <f t="shared" si="1"/>
        <v>0</v>
      </c>
      <c r="H9" s="1691">
        <f>IFERROR(IF(G$2="Piece",VLOOKUP(C9,'Consolidated Master Sheet'!B:I,6,0)/VLOOKUP(C9,'Consolidated Master Sheet'!B:I,8,0),VLOOKUP('PEX Tubing'!C9,'Consolidated Master Sheet'!B:I,6,0)),0)</f>
        <v>0</v>
      </c>
      <c r="I9" s="40"/>
      <c r="J9" s="1696">
        <f t="shared" si="2"/>
        <v>0</v>
      </c>
      <c r="K9" s="157"/>
      <c r="L9" s="1029"/>
    </row>
    <row r="10" spans="1:13">
      <c r="A10" s="157" t="str">
        <f>IF(I10&gt;0,COUNT($I$4:I10)+MAX('MI Fittings'!A:A,'CS Press Fittings'!A:A,'Steel Nipples'!A:A,'Steel Cut Lengths'!A:A,'Pipe Hangers'!A:A,'Brass Nipples '!A:A,'Brass Fittings '!A:A,Valves!A:A),"")</f>
        <v/>
      </c>
      <c r="B10" s="244"/>
      <c r="C10" s="228" t="s">
        <v>3500</v>
      </c>
      <c r="D10" s="453" t="s">
        <v>12162</v>
      </c>
      <c r="E10" s="1020">
        <f>IFERROR(IF(G$2="foot",VLOOKUP(C10,'Consolidated Master Sheet'!B:D,3,0),VLOOKUP(C10,'Consolidated Master Sheet'!B:I,3,0)*VLOOKUP(C10,'Consolidated Master Sheet'!B:I,8,0)),"")</f>
        <v>113.4</v>
      </c>
      <c r="F10" s="151">
        <f t="shared" si="0"/>
        <v>0</v>
      </c>
      <c r="G10" s="1086">
        <f t="shared" si="1"/>
        <v>0</v>
      </c>
      <c r="H10" s="345">
        <f>IFERROR(IF(G$2="Piece",VLOOKUP(C10,'Consolidated Master Sheet'!B:I,6,0)/VLOOKUP(C10,'Consolidated Master Sheet'!B:I,8,0),VLOOKUP('PEX Tubing'!C10,'Consolidated Master Sheet'!B:I,6,0)),0)</f>
        <v>50</v>
      </c>
      <c r="I10" s="59"/>
      <c r="J10" s="1102">
        <f t="shared" si="2"/>
        <v>0</v>
      </c>
      <c r="K10" s="157"/>
      <c r="L10" s="1029"/>
    </row>
    <row r="11" spans="1:13">
      <c r="A11" s="157" t="str">
        <f>IF(I11&gt;0,COUNT($I$4:I11)+MAX('MI Fittings'!A:A,'CS Press Fittings'!A:A,'Steel Nipples'!A:A,'Steel Cut Lengths'!A:A,'Pipe Hangers'!A:A,'Brass Nipples '!A:A,'Brass Fittings '!A:A,Valves!A:A),"")</f>
        <v/>
      </c>
      <c r="B11" s="244"/>
      <c r="C11" s="231" t="s">
        <v>3501</v>
      </c>
      <c r="D11" s="448" t="s">
        <v>12166</v>
      </c>
      <c r="E11" s="1017">
        <f>IFERROR(IF(G$2="foot",VLOOKUP(C11,'Consolidated Master Sheet'!B:D,3,0),VLOOKUP(C11,'Consolidated Master Sheet'!B:I,3,0)*VLOOKUP(C11,'Consolidated Master Sheet'!B:I,8,0)),"")</f>
        <v>212.59999999999997</v>
      </c>
      <c r="F11" s="152">
        <f t="shared" si="0"/>
        <v>0</v>
      </c>
      <c r="G11" s="1087">
        <f t="shared" si="1"/>
        <v>0</v>
      </c>
      <c r="H11" s="347">
        <f>IFERROR(IF(G$2="Piece",VLOOKUP(C11,'Consolidated Master Sheet'!B:I,6,0)/VLOOKUP(C11,'Consolidated Master Sheet'!B:I,8,0),VLOOKUP('PEX Tubing'!C11,'Consolidated Master Sheet'!B:I,6,0)),0)</f>
        <v>25</v>
      </c>
      <c r="I11" s="60"/>
      <c r="J11" s="1104">
        <f t="shared" si="2"/>
        <v>0</v>
      </c>
      <c r="K11" s="157"/>
      <c r="L11" s="1029"/>
    </row>
    <row r="12" spans="1:13">
      <c r="A12" s="157" t="str">
        <f>IF(I12&gt;0,COUNT($I$4:I12)+MAX('MI Fittings'!A:A,'CS Press Fittings'!A:A,'Steel Nipples'!A:A,'Steel Cut Lengths'!A:A,'Pipe Hangers'!A:A,'Brass Nipples '!A:A,'Brass Fittings '!A:A,Valves!A:A),"")</f>
        <v/>
      </c>
      <c r="B12" s="244"/>
      <c r="C12" s="235" t="s">
        <v>3502</v>
      </c>
      <c r="D12" s="449" t="s">
        <v>12170</v>
      </c>
      <c r="E12" s="1018">
        <f>IFERROR(IF(G$2="foot",VLOOKUP(C12,'Consolidated Master Sheet'!B:D,3,0),VLOOKUP(C12,'Consolidated Master Sheet'!B:I,3,0)*VLOOKUP(C12,'Consolidated Master Sheet'!B:I,8,0)),"")</f>
        <v>332</v>
      </c>
      <c r="F12" s="153">
        <f t="shared" si="0"/>
        <v>0</v>
      </c>
      <c r="G12" s="1088">
        <f t="shared" si="1"/>
        <v>0</v>
      </c>
      <c r="H12" s="349">
        <f>IFERROR(IF(G$2="Piece",VLOOKUP(C12,'Consolidated Master Sheet'!B:I,6,0)/VLOOKUP(C12,'Consolidated Master Sheet'!B:I,8,0),VLOOKUP('PEX Tubing'!C12,'Consolidated Master Sheet'!B:I,6,0)),0)</f>
        <v>15</v>
      </c>
      <c r="I12" s="64"/>
      <c r="J12" s="1108">
        <f t="shared" si="2"/>
        <v>0</v>
      </c>
      <c r="K12" s="157"/>
      <c r="L12" s="1029"/>
    </row>
    <row r="13" spans="1:13">
      <c r="A13" s="157" t="str">
        <f>IF(I13&gt;0,COUNT($I$4:I13)+MAX('MI Fittings'!A:A,'CS Press Fittings'!A:A,'Steel Nipples'!A:A,'Steel Cut Lengths'!A:A,'Pipe Hangers'!A:A,'Brass Nipples '!A:A,'Brass Fittings '!A:A,Valves!A:A),"")</f>
        <v/>
      </c>
      <c r="B13" s="159"/>
      <c r="C13" s="450"/>
      <c r="D13" s="451"/>
      <c r="E13" s="1019" t="str">
        <f>IFERROR(IF(G$2="foot",VLOOKUP(C13,'Consolidated Master Sheet'!B:D,3,0),VLOOKUP(C13,'Consolidated Master Sheet'!B:I,3,0)*VLOOKUP(C13,'Consolidated Master Sheet'!B:I,8,0)),"")</f>
        <v/>
      </c>
      <c r="F13" s="720">
        <f t="shared" si="0"/>
        <v>0</v>
      </c>
      <c r="G13" s="1673">
        <f t="shared" si="1"/>
        <v>0</v>
      </c>
      <c r="H13" s="1691">
        <f>IFERROR(IF(G$2="Piece",VLOOKUP(C13,'Consolidated Master Sheet'!B:I,6,0)/VLOOKUP(C13,'Consolidated Master Sheet'!B:I,8,0),VLOOKUP('PEX Tubing'!C13,'Consolidated Master Sheet'!B:I,6,0)),0)</f>
        <v>0</v>
      </c>
      <c r="I13" s="40"/>
      <c r="J13" s="1696">
        <f t="shared" si="2"/>
        <v>0</v>
      </c>
      <c r="K13" s="157"/>
      <c r="L13" s="1029"/>
    </row>
    <row r="14" spans="1:13">
      <c r="A14" s="157" t="str">
        <f>IF(I14&gt;0,COUNT($I$4:I14)+MAX('MI Fittings'!A:A,'CS Press Fittings'!A:A,'Steel Nipples'!A:A,'Steel Cut Lengths'!A:A,'Pipe Hangers'!A:A,'Brass Nipples '!A:A,'Brass Fittings '!A:A,Valves!A:A),"")</f>
        <v/>
      </c>
      <c r="B14" s="244"/>
      <c r="C14" s="228" t="s">
        <v>3503</v>
      </c>
      <c r="D14" s="453" t="s">
        <v>12163</v>
      </c>
      <c r="E14" s="1020">
        <f>IFERROR(IF(G$2="foot",VLOOKUP(C14,'Consolidated Master Sheet'!B:D,3,0),VLOOKUP(C14,'Consolidated Master Sheet'!B:I,3,0)*VLOOKUP(C14,'Consolidated Master Sheet'!B:I,8,0)),"")</f>
        <v>113.4</v>
      </c>
      <c r="F14" s="151">
        <f t="shared" si="0"/>
        <v>0</v>
      </c>
      <c r="G14" s="1086">
        <f t="shared" si="1"/>
        <v>0</v>
      </c>
      <c r="H14" s="345">
        <f>IFERROR(IF(G$2="Piece",VLOOKUP(C14,'Consolidated Master Sheet'!B:I,6,0)/VLOOKUP(C14,'Consolidated Master Sheet'!B:I,8,0),VLOOKUP('PEX Tubing'!C14,'Consolidated Master Sheet'!B:I,6,0)),0)</f>
        <v>50</v>
      </c>
      <c r="I14" s="59"/>
      <c r="J14" s="1102">
        <f t="shared" si="2"/>
        <v>0</v>
      </c>
      <c r="K14" s="157"/>
      <c r="L14" s="1029"/>
    </row>
    <row r="15" spans="1:13">
      <c r="A15" s="157" t="str">
        <f>IF(I15&gt;0,COUNT($I$4:I15)+MAX('MI Fittings'!A:A,'CS Press Fittings'!A:A,'Steel Nipples'!A:A,'Steel Cut Lengths'!A:A,'Pipe Hangers'!A:A,'Brass Nipples '!A:A,'Brass Fittings '!A:A,Valves!A:A),"")</f>
        <v/>
      </c>
      <c r="B15" s="244"/>
      <c r="C15" s="231" t="s">
        <v>3504</v>
      </c>
      <c r="D15" s="448" t="s">
        <v>12167</v>
      </c>
      <c r="E15" s="1017">
        <f>IFERROR(IF(G$2="foot",VLOOKUP(C15,'Consolidated Master Sheet'!B:D,3,0),VLOOKUP(C15,'Consolidated Master Sheet'!B:I,3,0)*VLOOKUP(C15,'Consolidated Master Sheet'!B:I,8,0)),"")</f>
        <v>212.59999999999997</v>
      </c>
      <c r="F15" s="152">
        <f t="shared" si="0"/>
        <v>0</v>
      </c>
      <c r="G15" s="1087">
        <f t="shared" si="1"/>
        <v>0</v>
      </c>
      <c r="H15" s="347">
        <f>IFERROR(IF(G$2="Piece",VLOOKUP(C15,'Consolidated Master Sheet'!B:I,6,0)/VLOOKUP(C15,'Consolidated Master Sheet'!B:I,8,0),VLOOKUP('PEX Tubing'!C15,'Consolidated Master Sheet'!B:I,6,0)),0)</f>
        <v>25</v>
      </c>
      <c r="I15" s="60"/>
      <c r="J15" s="1104">
        <f t="shared" si="2"/>
        <v>0</v>
      </c>
      <c r="K15" s="157"/>
      <c r="L15" s="1029"/>
    </row>
    <row r="16" spans="1:13">
      <c r="A16" s="157" t="str">
        <f>IF(I16&gt;0,COUNT($I$4:I16)+MAX('MI Fittings'!A:A,'CS Press Fittings'!A:A,'Steel Nipples'!A:A,'Steel Cut Lengths'!A:A,'Pipe Hangers'!A:A,'Brass Nipples '!A:A,'Brass Fittings '!A:A,Valves!A:A),"")</f>
        <v/>
      </c>
      <c r="B16" s="244"/>
      <c r="C16" s="235" t="s">
        <v>3505</v>
      </c>
      <c r="D16" s="449" t="s">
        <v>12171</v>
      </c>
      <c r="E16" s="1018">
        <f>IFERROR(IF(G$2="foot",VLOOKUP(C16,'Consolidated Master Sheet'!B:D,3,0),VLOOKUP(C16,'Consolidated Master Sheet'!B:I,3,0)*VLOOKUP(C16,'Consolidated Master Sheet'!B:I,8,0)),"")</f>
        <v>332</v>
      </c>
      <c r="F16" s="153">
        <f t="shared" si="0"/>
        <v>0</v>
      </c>
      <c r="G16" s="1088">
        <f t="shared" si="1"/>
        <v>0</v>
      </c>
      <c r="H16" s="349">
        <f>IFERROR(IF(G$2="Piece",VLOOKUP(C16,'Consolidated Master Sheet'!B:I,6,0)/VLOOKUP(C16,'Consolidated Master Sheet'!B:I,8,0),VLOOKUP('PEX Tubing'!C16,'Consolidated Master Sheet'!B:I,6,0)),0)</f>
        <v>15</v>
      </c>
      <c r="I16" s="64"/>
      <c r="J16" s="1108">
        <f t="shared" si="2"/>
        <v>0</v>
      </c>
      <c r="K16" s="157"/>
      <c r="L16" s="1029"/>
    </row>
    <row r="17" spans="1:12">
      <c r="A17" s="157" t="str">
        <f>IF(I17&gt;0,COUNT($I$4:I17)+MAX('MI Fittings'!A:A,'CS Press Fittings'!A:A,'Steel Nipples'!A:A,'Steel Cut Lengths'!A:A,'Pipe Hangers'!A:A,'Brass Nipples '!A:A,'Brass Fittings '!A:A,Valves!A:A),"")</f>
        <v/>
      </c>
      <c r="B17" s="159"/>
      <c r="C17" s="450"/>
      <c r="D17" s="451"/>
      <c r="E17" s="1019" t="str">
        <f>IFERROR(IF(G$2="foot",VLOOKUP(C17,'Consolidated Master Sheet'!B:D,3,0),VLOOKUP(C17,'Consolidated Master Sheet'!B:I,3,0)*VLOOKUP(C17,'Consolidated Master Sheet'!B:I,8,0)),"")</f>
        <v/>
      </c>
      <c r="F17" s="720">
        <f t="shared" si="0"/>
        <v>0</v>
      </c>
      <c r="G17" s="1673">
        <f t="shared" si="1"/>
        <v>0</v>
      </c>
      <c r="H17" s="1691">
        <f>IFERROR(IF(G$2="Piece",VLOOKUP(C17,'Consolidated Master Sheet'!B:I,6,0)/VLOOKUP(C17,'Consolidated Master Sheet'!B:I,8,0),VLOOKUP('PEX Tubing'!C17,'Consolidated Master Sheet'!B:I,6,0)),0)</f>
        <v>0</v>
      </c>
      <c r="I17" s="40"/>
      <c r="J17" s="1696">
        <f t="shared" si="2"/>
        <v>0</v>
      </c>
      <c r="K17" s="157"/>
      <c r="L17" s="1029"/>
    </row>
    <row r="18" spans="1:12">
      <c r="A18" s="157" t="str">
        <f>IF(I18&gt;0,COUNT($I$4:I18)+MAX('MI Fittings'!A:A,'CS Press Fittings'!A:A,'Steel Nipples'!A:A,'Steel Cut Lengths'!A:A,'Pipe Hangers'!A:A,'Brass Nipples '!A:A,'Brass Fittings '!A:A,Valves!A:A),"")</f>
        <v/>
      </c>
      <c r="B18" s="244"/>
      <c r="C18" s="228" t="s">
        <v>3506</v>
      </c>
      <c r="D18" s="453" t="s">
        <v>12164</v>
      </c>
      <c r="E18" s="1020">
        <f>IFERROR(IF(G$2="foot",VLOOKUP(C18,'Consolidated Master Sheet'!B:D,3,0),VLOOKUP(C18,'Consolidated Master Sheet'!B:I,3,0)*VLOOKUP(C18,'Consolidated Master Sheet'!B:I,8,0)),"")</f>
        <v>166.4</v>
      </c>
      <c r="F18" s="151">
        <f t="shared" si="0"/>
        <v>0</v>
      </c>
      <c r="G18" s="1086">
        <f t="shared" si="1"/>
        <v>0</v>
      </c>
      <c r="H18" s="345">
        <f>IFERROR(IF(G$2="Piece",VLOOKUP(C18,'Consolidated Master Sheet'!B:I,6,0)/VLOOKUP(C18,'Consolidated Master Sheet'!B:I,8,0),VLOOKUP('PEX Tubing'!C18,'Consolidated Master Sheet'!B:I,6,0)),0)</f>
        <v>50</v>
      </c>
      <c r="I18" s="59"/>
      <c r="J18" s="1102">
        <f t="shared" si="2"/>
        <v>0</v>
      </c>
      <c r="K18" s="157"/>
      <c r="L18" s="1029"/>
    </row>
    <row r="19" spans="1:12">
      <c r="A19" s="157" t="str">
        <f>IF(I19&gt;0,COUNT($I$4:I19)+MAX('MI Fittings'!A:A,'CS Press Fittings'!A:A,'Steel Nipples'!A:A,'Steel Cut Lengths'!A:A,'Pipe Hangers'!A:A,'Brass Nipples '!A:A,'Brass Fittings '!A:A,Valves!A:A),"")</f>
        <v/>
      </c>
      <c r="B19" s="244"/>
      <c r="C19" s="231" t="s">
        <v>3507</v>
      </c>
      <c r="D19" s="448" t="s">
        <v>12168</v>
      </c>
      <c r="E19" s="1017">
        <f>IFERROR(IF(G$2="foot",VLOOKUP(C19,'Consolidated Master Sheet'!B:D,3,0),VLOOKUP(C19,'Consolidated Master Sheet'!B:I,3,0)*VLOOKUP(C19,'Consolidated Master Sheet'!B:I,8,0)),"")</f>
        <v>238.4</v>
      </c>
      <c r="F19" s="152">
        <f t="shared" si="0"/>
        <v>0</v>
      </c>
      <c r="G19" s="1087">
        <f t="shared" si="1"/>
        <v>0</v>
      </c>
      <c r="H19" s="347">
        <f>IFERROR(IF(G$2="Piece",VLOOKUP(C19,'Consolidated Master Sheet'!B:I,6,0)/VLOOKUP(C19,'Consolidated Master Sheet'!B:I,8,0),VLOOKUP('PEX Tubing'!C19,'Consolidated Master Sheet'!B:I,6,0)),0)</f>
        <v>25</v>
      </c>
      <c r="I19" s="60"/>
      <c r="J19" s="1104">
        <f t="shared" si="2"/>
        <v>0</v>
      </c>
      <c r="K19" s="157"/>
      <c r="L19" s="1029"/>
    </row>
    <row r="20" spans="1:12">
      <c r="A20" s="157" t="str">
        <f>IF(I20&gt;0,COUNT($I$4:I20)+MAX('MI Fittings'!A:A,'CS Press Fittings'!A:A,'Steel Nipples'!A:A,'Steel Cut Lengths'!A:A,'Pipe Hangers'!A:A,'Brass Nipples '!A:A,'Brass Fittings '!A:A,Valves!A:A),"")</f>
        <v/>
      </c>
      <c r="B20" s="244"/>
      <c r="C20" s="235" t="s">
        <v>3508</v>
      </c>
      <c r="D20" s="449" t="s">
        <v>12172</v>
      </c>
      <c r="E20" s="1018">
        <f>IFERROR(IF(G$2="foot",VLOOKUP(C20,'Consolidated Master Sheet'!B:D,3,0),VLOOKUP(C20,'Consolidated Master Sheet'!B:I,3,0)*VLOOKUP(C20,'Consolidated Master Sheet'!B:I,8,0)),"")</f>
        <v>437</v>
      </c>
      <c r="F20" s="153">
        <f t="shared" si="0"/>
        <v>0</v>
      </c>
      <c r="G20" s="1088">
        <f t="shared" si="1"/>
        <v>0</v>
      </c>
      <c r="H20" s="349">
        <f>IFERROR(IF(G$2="Piece",VLOOKUP(C20,'Consolidated Master Sheet'!B:I,6,0)/VLOOKUP(C20,'Consolidated Master Sheet'!B:I,8,0),VLOOKUP('PEX Tubing'!C20,'Consolidated Master Sheet'!B:I,6,0)),0)</f>
        <v>15</v>
      </c>
      <c r="I20" s="64"/>
      <c r="J20" s="1108">
        <f t="shared" si="2"/>
        <v>0</v>
      </c>
      <c r="K20" s="157"/>
      <c r="L20" s="1029"/>
    </row>
    <row r="21" spans="1:12">
      <c r="A21" s="157" t="str">
        <f>IF(I21&gt;0,COUNT($I$4:I21)+MAX('MI Fittings'!A:A,'CS Press Fittings'!A:A,'Steel Nipples'!A:A,'Steel Cut Lengths'!A:A,'Pipe Hangers'!A:A,'Brass Nipples '!A:A,'Brass Fittings '!A:A,Valves!A:A),"")</f>
        <v/>
      </c>
      <c r="B21" s="454"/>
      <c r="C21" s="455"/>
      <c r="D21" s="363" t="s">
        <v>5536</v>
      </c>
      <c r="E21" s="1021" t="str">
        <f>IFERROR(IF(G$2="foot",VLOOKUP(C21,'Consolidated Master Sheet'!B:D,3,0),VLOOKUP(C21,'Consolidated Master Sheet'!B:I,3,0)*VLOOKUP(C21,'Consolidated Master Sheet'!B:I,8,0)),"")</f>
        <v/>
      </c>
      <c r="F21" s="1479">
        <f t="shared" si="0"/>
        <v>0</v>
      </c>
      <c r="G21" s="1674">
        <f t="shared" si="1"/>
        <v>0</v>
      </c>
      <c r="H21" s="1476">
        <f>IFERROR(IF(G$2="Piece",VLOOKUP(C21,'Consolidated Master Sheet'!B:I,6,0)/VLOOKUP(C21,'Consolidated Master Sheet'!B:I,8,0),VLOOKUP('PEX Tubing'!C21,'Consolidated Master Sheet'!B:I,6,0)),0)</f>
        <v>0</v>
      </c>
      <c r="I21" s="116"/>
      <c r="J21" s="1700">
        <f t="shared" si="2"/>
        <v>0</v>
      </c>
      <c r="K21" s="157"/>
      <c r="L21" s="1029"/>
    </row>
    <row r="22" spans="1:12" s="305" customFormat="1">
      <c r="A22" s="157" t="str">
        <f>IF(I22&gt;0,COUNT($I$4:I22)+MAX('MI Fittings'!A:A,'CS Press Fittings'!A:A,'Steel Nipples'!A:A,'Steel Cut Lengths'!A:A,'Pipe Hangers'!A:A,'Brass Nipples '!A:A,'Brass Fittings '!A:A,Valves!A:A),"")</f>
        <v/>
      </c>
      <c r="B22" s="456"/>
      <c r="C22" s="457"/>
      <c r="D22" s="458" t="s">
        <v>5538</v>
      </c>
      <c r="E22" s="1022" t="str">
        <f>IFERROR(IF(G$2="foot",VLOOKUP(C22,'Consolidated Master Sheet'!B:D,3,0),VLOOKUP(C22,'Consolidated Master Sheet'!B:I,3,0)*VLOOKUP(C22,'Consolidated Master Sheet'!B:I,8,0)),"")</f>
        <v/>
      </c>
      <c r="F22" s="1480">
        <f t="shared" si="0"/>
        <v>0</v>
      </c>
      <c r="G22" s="1675">
        <f t="shared" si="1"/>
        <v>0</v>
      </c>
      <c r="H22" s="1475">
        <f>IFERROR(IF(G$2="Piece",VLOOKUP(C22,'Consolidated Master Sheet'!B:I,6,0)/VLOOKUP(C22,'Consolidated Master Sheet'!B:I,8,0),VLOOKUP('PEX Tubing'!C22,'Consolidated Master Sheet'!B:I,6,0)),0)</f>
        <v>0</v>
      </c>
      <c r="I22" s="118"/>
      <c r="J22" s="1703">
        <f t="shared" si="2"/>
        <v>0</v>
      </c>
      <c r="K22" s="157"/>
      <c r="L22" s="1029"/>
    </row>
    <row r="23" spans="1:12">
      <c r="A23" s="157" t="str">
        <f>IF(I23&gt;0,COUNT($I$4:I23)+MAX('MI Fittings'!A:A,'CS Press Fittings'!A:A,'Steel Nipples'!A:A,'Steel Cut Lengths'!A:A,'Pipe Hangers'!A:A,'Brass Nipples '!A:A,'Brass Fittings '!A:A,Valves!A:A),"")</f>
        <v/>
      </c>
      <c r="B23" s="244"/>
      <c r="C23" s="228" t="s">
        <v>3509</v>
      </c>
      <c r="D23" s="453" t="s">
        <v>3510</v>
      </c>
      <c r="E23" s="1020">
        <f>IFERROR(IF(G$2="foot",VLOOKUP(C23,'Consolidated Master Sheet'!B:D,3,0),VLOOKUP(C23,'Consolidated Master Sheet'!B:I,3,0)*VLOOKUP(C23,'Consolidated Master Sheet'!B:I,8,0)),"")</f>
        <v>515</v>
      </c>
      <c r="F23" s="151">
        <f t="shared" si="0"/>
        <v>0</v>
      </c>
      <c r="G23" s="1086">
        <f t="shared" si="1"/>
        <v>0</v>
      </c>
      <c r="H23" s="188">
        <f>IFERROR(IF(G$2="Piece",VLOOKUP(C23,'Consolidated Master Sheet'!B:I,6,0)/VLOOKUP(C23,'Consolidated Master Sheet'!B:I,8,0),VLOOKUP('PEX Tubing'!C23,'Consolidated Master Sheet'!B:I,6,0)),0)</f>
        <v>1</v>
      </c>
      <c r="I23" s="63"/>
      <c r="J23" s="1102">
        <f t="shared" si="2"/>
        <v>0</v>
      </c>
      <c r="K23" s="157"/>
      <c r="L23" s="1029"/>
    </row>
    <row r="24" spans="1:12">
      <c r="A24" s="157" t="str">
        <f>IF(I24&gt;0,COUNT($I$4:I24)+MAX('MI Fittings'!A:A,'CS Press Fittings'!A:A,'Steel Nipples'!A:A,'Steel Cut Lengths'!A:A,'Pipe Hangers'!A:A,'Brass Nipples '!A:A,'Brass Fittings '!A:A,Valves!A:A),"")</f>
        <v/>
      </c>
      <c r="B24" s="244"/>
      <c r="C24" s="231" t="s">
        <v>3511</v>
      </c>
      <c r="D24" s="448" t="s">
        <v>3512</v>
      </c>
      <c r="E24" s="1017">
        <f>IFERROR(IF(G$2="foot",VLOOKUP(C24,'Consolidated Master Sheet'!B:D,3,0),VLOOKUP(C24,'Consolidated Master Sheet'!B:I,3,0)*VLOOKUP(C24,'Consolidated Master Sheet'!B:I,8,0)),"")</f>
        <v>1287.4999999999998</v>
      </c>
      <c r="F24" s="152">
        <f t="shared" si="0"/>
        <v>0</v>
      </c>
      <c r="G24" s="1087">
        <f t="shared" si="1"/>
        <v>0</v>
      </c>
      <c r="H24" s="373">
        <f>IFERROR(IF(G$2="Piece",VLOOKUP(C24,'Consolidated Master Sheet'!B:I,6,0)/VLOOKUP(C24,'Consolidated Master Sheet'!B:I,8,0),VLOOKUP('PEX Tubing'!C24,'Consolidated Master Sheet'!B:I,6,0)),0)</f>
        <v>1</v>
      </c>
      <c r="I24" s="61"/>
      <c r="J24" s="1104">
        <f t="shared" si="2"/>
        <v>0</v>
      </c>
      <c r="K24" s="157"/>
      <c r="L24" s="1029"/>
    </row>
    <row r="25" spans="1:12">
      <c r="A25" s="157" t="str">
        <f>IF(I25&gt;0,COUNT($I$4:I25)+MAX('MI Fittings'!A:A,'CS Press Fittings'!A:A,'Steel Nipples'!A:A,'Steel Cut Lengths'!A:A,'Pipe Hangers'!A:A,'Brass Nipples '!A:A,'Brass Fittings '!A:A,Valves!A:A),"")</f>
        <v/>
      </c>
      <c r="B25" s="244"/>
      <c r="C25" s="231" t="s">
        <v>3513</v>
      </c>
      <c r="D25" s="448" t="s">
        <v>3514</v>
      </c>
      <c r="E25" s="1017">
        <f>IFERROR(IF(G$2="foot",VLOOKUP(C25,'Consolidated Master Sheet'!B:D,3,0),VLOOKUP(C25,'Consolidated Master Sheet'!B:I,3,0)*VLOOKUP(C25,'Consolidated Master Sheet'!B:I,8,0)),"")</f>
        <v>1544.9999999999998</v>
      </c>
      <c r="F25" s="152">
        <f t="shared" si="0"/>
        <v>0</v>
      </c>
      <c r="G25" s="1087">
        <f t="shared" si="1"/>
        <v>0</v>
      </c>
      <c r="H25" s="373">
        <f>IFERROR(IF(G$2="Piece",VLOOKUP(C25,'Consolidated Master Sheet'!B:I,6,0)/VLOOKUP(C25,'Consolidated Master Sheet'!B:I,8,0),VLOOKUP('PEX Tubing'!C25,'Consolidated Master Sheet'!B:I,6,0)),0)</f>
        <v>1</v>
      </c>
      <c r="I25" s="61"/>
      <c r="J25" s="1104">
        <f t="shared" si="2"/>
        <v>0</v>
      </c>
      <c r="K25" s="157"/>
      <c r="L25" s="1029"/>
    </row>
    <row r="26" spans="1:12">
      <c r="A26" s="157" t="str">
        <f>IF(I26&gt;0,COUNT($I$4:I26)+MAX('MI Fittings'!A:A,'CS Press Fittings'!A:A,'Steel Nipples'!A:A,'Steel Cut Lengths'!A:A,'Pipe Hangers'!A:A,'Brass Nipples '!A:A,'Brass Fittings '!A:A,Valves!A:A),"")</f>
        <v/>
      </c>
      <c r="B26" s="244"/>
      <c r="C26" s="235" t="s">
        <v>3515</v>
      </c>
      <c r="D26" s="449" t="s">
        <v>3516</v>
      </c>
      <c r="E26" s="1018">
        <f>IFERROR(IF(G$2="foot",VLOOKUP(C26,'Consolidated Master Sheet'!B:D,3,0),VLOOKUP(C26,'Consolidated Master Sheet'!B:I,3,0)*VLOOKUP(C26,'Consolidated Master Sheet'!B:I,8,0)),"")</f>
        <v>2574.9999999999995</v>
      </c>
      <c r="F26" s="153">
        <f t="shared" si="0"/>
        <v>0</v>
      </c>
      <c r="G26" s="1088">
        <f t="shared" si="1"/>
        <v>0</v>
      </c>
      <c r="H26" s="195">
        <f>IFERROR(IF(G$2="Piece",VLOOKUP(C26,'Consolidated Master Sheet'!B:I,6,0)/VLOOKUP(C26,'Consolidated Master Sheet'!B:I,8,0),VLOOKUP('PEX Tubing'!C26,'Consolidated Master Sheet'!B:I,6,0)),0)</f>
        <v>1</v>
      </c>
      <c r="I26" s="62"/>
      <c r="J26" s="1108">
        <f t="shared" si="2"/>
        <v>0</v>
      </c>
      <c r="K26" s="157"/>
      <c r="L26" s="1029"/>
    </row>
    <row r="27" spans="1:12">
      <c r="A27" s="157" t="str">
        <f>IF(I27&gt;0,COUNT($I$4:I27)+MAX('MI Fittings'!A:A,'CS Press Fittings'!A:A,'Steel Nipples'!A:A,'Steel Cut Lengths'!A:A,'Pipe Hangers'!A:A,'Brass Nipples '!A:A,'Brass Fittings '!A:A,Valves!A:A),"")</f>
        <v/>
      </c>
      <c r="B27" s="244"/>
      <c r="C27" s="249"/>
      <c r="D27" s="451"/>
      <c r="E27" s="1019" t="str">
        <f>IFERROR(IF(G$2="foot",VLOOKUP(C27,'Consolidated Master Sheet'!B:D,3,0),VLOOKUP(C27,'Consolidated Master Sheet'!B:I,3,0)*VLOOKUP(C27,'Consolidated Master Sheet'!B:I,8,0)),"")</f>
        <v/>
      </c>
      <c r="F27" s="720">
        <f t="shared" si="0"/>
        <v>0</v>
      </c>
      <c r="G27" s="1673">
        <f t="shared" si="1"/>
        <v>0</v>
      </c>
      <c r="H27" s="1691">
        <f>IFERROR(IF(G$2="Piece",VLOOKUP(C27,'Consolidated Master Sheet'!B:I,6,0)/VLOOKUP(C27,'Consolidated Master Sheet'!B:I,8,0),VLOOKUP('PEX Tubing'!C27,'Consolidated Master Sheet'!B:I,6,0)),0)</f>
        <v>0</v>
      </c>
      <c r="I27" s="39"/>
      <c r="J27" s="1696">
        <f t="shared" si="2"/>
        <v>0</v>
      </c>
      <c r="K27" s="157"/>
      <c r="L27" s="1029"/>
    </row>
    <row r="28" spans="1:12">
      <c r="A28" s="157" t="str">
        <f>IF(I28&gt;0,COUNT($I$4:I28)+MAX('MI Fittings'!A:A,'CS Press Fittings'!A:A,'Steel Nipples'!A:A,'Steel Cut Lengths'!A:A,'Pipe Hangers'!A:A,'Brass Nipples '!A:A,'Brass Fittings '!A:A,Valves!A:A),"")</f>
        <v/>
      </c>
      <c r="B28" s="244"/>
      <c r="C28" s="228" t="s">
        <v>3517</v>
      </c>
      <c r="D28" s="453" t="s">
        <v>3518</v>
      </c>
      <c r="E28" s="1020">
        <f>IFERROR(IF(G$2="foot",VLOOKUP(C28,'Consolidated Master Sheet'!B:D,3,0),VLOOKUP(C28,'Consolidated Master Sheet'!B:I,3,0)*VLOOKUP(C28,'Consolidated Master Sheet'!B:I,8,0)),"")</f>
        <v>965</v>
      </c>
      <c r="F28" s="151">
        <f t="shared" si="0"/>
        <v>0</v>
      </c>
      <c r="G28" s="1086">
        <f t="shared" si="1"/>
        <v>0</v>
      </c>
      <c r="H28" s="188">
        <f>IFERROR(IF(G$2="Piece",VLOOKUP(C28,'Consolidated Master Sheet'!B:I,6,0)/VLOOKUP(C28,'Consolidated Master Sheet'!B:I,8,0),VLOOKUP('PEX Tubing'!C28,'Consolidated Master Sheet'!B:I,6,0)),0)</f>
        <v>1</v>
      </c>
      <c r="I28" s="63"/>
      <c r="J28" s="1102">
        <f t="shared" si="2"/>
        <v>0</v>
      </c>
      <c r="K28" s="157"/>
      <c r="L28" s="1029"/>
    </row>
    <row r="29" spans="1:12">
      <c r="A29" s="157" t="str">
        <f>IF(I29&gt;0,COUNT($I$4:I29)+MAX('MI Fittings'!A:A,'CS Press Fittings'!A:A,'Steel Nipples'!A:A,'Steel Cut Lengths'!A:A,'Pipe Hangers'!A:A,'Brass Nipples '!A:A,'Brass Fittings '!A:A,Valves!A:A),"")</f>
        <v/>
      </c>
      <c r="B29" s="244"/>
      <c r="C29" s="231" t="s">
        <v>3519</v>
      </c>
      <c r="D29" s="448" t="s">
        <v>3520</v>
      </c>
      <c r="E29" s="1017">
        <f>IFERROR(IF(G$2="foot",VLOOKUP(C29,'Consolidated Master Sheet'!B:D,3,0),VLOOKUP(C29,'Consolidated Master Sheet'!B:I,3,0)*VLOOKUP(C29,'Consolidated Master Sheet'!B:I,8,0)),"")</f>
        <v>2412.5</v>
      </c>
      <c r="F29" s="152">
        <f t="shared" si="0"/>
        <v>0</v>
      </c>
      <c r="G29" s="1087">
        <f t="shared" si="1"/>
        <v>0</v>
      </c>
      <c r="H29" s="373">
        <f>IFERROR(IF(G$2="Piece",VLOOKUP(C29,'Consolidated Master Sheet'!B:I,6,0)/VLOOKUP(C29,'Consolidated Master Sheet'!B:I,8,0),VLOOKUP('PEX Tubing'!C29,'Consolidated Master Sheet'!B:I,6,0)),0)</f>
        <v>1</v>
      </c>
      <c r="I29" s="61"/>
      <c r="J29" s="1104">
        <f t="shared" si="2"/>
        <v>0</v>
      </c>
      <c r="K29" s="157"/>
      <c r="L29" s="1029"/>
    </row>
    <row r="30" spans="1:12">
      <c r="A30" s="157" t="str">
        <f>IF(I30&gt;0,COUNT($I$4:I30)+MAX('MI Fittings'!A:A,'CS Press Fittings'!A:A,'Steel Nipples'!A:A,'Steel Cut Lengths'!A:A,'Pipe Hangers'!A:A,'Brass Nipples '!A:A,'Brass Fittings '!A:A,Valves!A:A),"")</f>
        <v/>
      </c>
      <c r="B30" s="244"/>
      <c r="C30" s="235" t="s">
        <v>3521</v>
      </c>
      <c r="D30" s="449" t="s">
        <v>3522</v>
      </c>
      <c r="E30" s="1018">
        <f>IFERROR(IF(G$2="foot",VLOOKUP(C30,'Consolidated Master Sheet'!B:D,3,0),VLOOKUP(C30,'Consolidated Master Sheet'!B:I,3,0)*VLOOKUP(C30,'Consolidated Master Sheet'!B:I,8,0)),"")</f>
        <v>2895</v>
      </c>
      <c r="F30" s="153">
        <f t="shared" si="0"/>
        <v>0</v>
      </c>
      <c r="G30" s="1088">
        <f t="shared" si="1"/>
        <v>0</v>
      </c>
      <c r="H30" s="195">
        <f>IFERROR(IF(G$2="Piece",VLOOKUP(C30,'Consolidated Master Sheet'!B:I,6,0)/VLOOKUP(C30,'Consolidated Master Sheet'!B:I,8,0),VLOOKUP('PEX Tubing'!C30,'Consolidated Master Sheet'!B:I,6,0)),0)</f>
        <v>1</v>
      </c>
      <c r="I30" s="62"/>
      <c r="J30" s="1108">
        <f t="shared" si="2"/>
        <v>0</v>
      </c>
      <c r="K30" s="157"/>
      <c r="L30" s="1029"/>
    </row>
    <row r="31" spans="1:12">
      <c r="A31" s="157" t="str">
        <f>IF(I31&gt;0,COUNT($I$4:I31)+MAX('MI Fittings'!A:A,'CS Press Fittings'!A:A,'Steel Nipples'!A:A,'Steel Cut Lengths'!A:A,'Pipe Hangers'!A:A,'Brass Nipples '!A:A,'Brass Fittings '!A:A,Valves!A:A),"")</f>
        <v/>
      </c>
      <c r="B31" s="244"/>
      <c r="C31" s="249"/>
      <c r="D31" s="451"/>
      <c r="E31" s="1019" t="str">
        <f>IFERROR(IF(G$2="foot",VLOOKUP(C31,'Consolidated Master Sheet'!B:D,3,0),VLOOKUP(C31,'Consolidated Master Sheet'!B:I,3,0)*VLOOKUP(C31,'Consolidated Master Sheet'!B:I,8,0)),"")</f>
        <v/>
      </c>
      <c r="F31" s="720">
        <f t="shared" si="0"/>
        <v>0</v>
      </c>
      <c r="G31" s="1673">
        <f t="shared" si="1"/>
        <v>0</v>
      </c>
      <c r="H31" s="1691">
        <f>IFERROR(IF(G$2="Piece",VLOOKUP(C31,'Consolidated Master Sheet'!B:I,6,0)/VLOOKUP(C31,'Consolidated Master Sheet'!B:I,8,0),VLOOKUP('PEX Tubing'!C31,'Consolidated Master Sheet'!B:I,6,0)),0)</f>
        <v>0</v>
      </c>
      <c r="I31" s="39"/>
      <c r="J31" s="1696">
        <f>IFERROR(G31*I31,0)</f>
        <v>0</v>
      </c>
      <c r="K31" s="157"/>
      <c r="L31" s="1029"/>
    </row>
    <row r="32" spans="1:12">
      <c r="A32" s="157" t="str">
        <f>IF(I32&gt;0,COUNT($I$4:I32)+MAX('MI Fittings'!A:A,'CS Press Fittings'!A:A,'Steel Nipples'!A:A,'Steel Cut Lengths'!A:A,'Pipe Hangers'!A:A,'Brass Nipples '!A:A,'Brass Fittings '!A:A,Valves!A:A),"")</f>
        <v/>
      </c>
      <c r="B32" s="244"/>
      <c r="C32" s="228" t="s">
        <v>3523</v>
      </c>
      <c r="D32" s="453" t="s">
        <v>3524</v>
      </c>
      <c r="E32" s="1020">
        <f>IFERROR(IF(G$2="foot",VLOOKUP(C32,'Consolidated Master Sheet'!B:D,3,0),VLOOKUP(C32,'Consolidated Master Sheet'!B:I,3,0)*VLOOKUP(C32,'Consolidated Master Sheet'!B:I,8,0)),"")</f>
        <v>1508</v>
      </c>
      <c r="F32" s="151">
        <f t="shared" si="0"/>
        <v>0</v>
      </c>
      <c r="G32" s="1086">
        <f t="shared" si="1"/>
        <v>0</v>
      </c>
      <c r="H32" s="188">
        <f>IFERROR(IF(G$2="Piece",VLOOKUP(C32,'Consolidated Master Sheet'!B:I,6,0)/VLOOKUP(C32,'Consolidated Master Sheet'!B:I,8,0),VLOOKUP('PEX Tubing'!C32,'Consolidated Master Sheet'!B:I,6,0)),0)</f>
        <v>1</v>
      </c>
      <c r="I32" s="63"/>
      <c r="J32" s="1102">
        <f t="shared" si="2"/>
        <v>0</v>
      </c>
      <c r="K32" s="157"/>
      <c r="L32" s="1029"/>
    </row>
    <row r="33" spans="1:12">
      <c r="A33" s="157" t="str">
        <f>IF(I33&gt;0,COUNT($I$4:I33)+MAX('MI Fittings'!A:A,'CS Press Fittings'!A:A,'Steel Nipples'!A:A,'Steel Cut Lengths'!A:A,'Pipe Hangers'!A:A,'Brass Nipples '!A:A,'Brass Fittings '!A:A,Valves!A:A),"")</f>
        <v/>
      </c>
      <c r="B33" s="244"/>
      <c r="C33" s="231" t="s">
        <v>3525</v>
      </c>
      <c r="D33" s="448" t="s">
        <v>5533</v>
      </c>
      <c r="E33" s="1017">
        <f>IFERROR(IF(G$2="foot",VLOOKUP(C33,'Consolidated Master Sheet'!B:D,3,0),VLOOKUP(C33,'Consolidated Master Sheet'!B:I,3,0)*VLOOKUP(C33,'Consolidated Master Sheet'!B:I,8,0)),"")</f>
        <v>3770</v>
      </c>
      <c r="F33" s="152">
        <f t="shared" si="0"/>
        <v>0</v>
      </c>
      <c r="G33" s="1087">
        <f t="shared" si="1"/>
        <v>0</v>
      </c>
      <c r="H33" s="373">
        <f>IFERROR(IF(G$2="Piece",VLOOKUP(C33,'Consolidated Master Sheet'!B:I,6,0)/VLOOKUP(C33,'Consolidated Master Sheet'!B:I,8,0),VLOOKUP('PEX Tubing'!C33,'Consolidated Master Sheet'!B:I,6,0)),0)</f>
        <v>1</v>
      </c>
      <c r="I33" s="61"/>
      <c r="J33" s="1104">
        <f t="shared" si="2"/>
        <v>0</v>
      </c>
      <c r="K33" s="157"/>
      <c r="L33" s="1029"/>
    </row>
    <row r="34" spans="1:12">
      <c r="A34" s="157" t="str">
        <f>IF(I34&gt;0,COUNT($I$4:I34)+MAX('MI Fittings'!A:A,'CS Press Fittings'!A:A,'Steel Nipples'!A:A,'Steel Cut Lengths'!A:A,'Pipe Hangers'!A:A,'Brass Nipples '!A:A,'Brass Fittings '!A:A,Valves!A:A),"")</f>
        <v/>
      </c>
      <c r="B34" s="244"/>
      <c r="C34" s="235" t="s">
        <v>3526</v>
      </c>
      <c r="D34" s="449" t="s">
        <v>8905</v>
      </c>
      <c r="E34" s="1018">
        <f>IFERROR(IF(G$2="foot",VLOOKUP(C34,'Consolidated Master Sheet'!B:D,3,0),VLOOKUP(C34,'Consolidated Master Sheet'!B:I,3,0)*VLOOKUP(C34,'Consolidated Master Sheet'!B:I,8,0)),"")</f>
        <v>4524</v>
      </c>
      <c r="F34" s="153">
        <f t="shared" si="0"/>
        <v>0</v>
      </c>
      <c r="G34" s="1088">
        <f t="shared" si="1"/>
        <v>0</v>
      </c>
      <c r="H34" s="195">
        <f>IFERROR(IF(G$2="Piece",VLOOKUP(C34,'Consolidated Master Sheet'!B:I,6,0)/VLOOKUP(C34,'Consolidated Master Sheet'!B:I,8,0),VLOOKUP('PEX Tubing'!C34,'Consolidated Master Sheet'!B:I,6,0)),0)</f>
        <v>1</v>
      </c>
      <c r="I34" s="62"/>
      <c r="J34" s="1108">
        <f t="shared" si="2"/>
        <v>0</v>
      </c>
      <c r="K34" s="157"/>
      <c r="L34" s="1029"/>
    </row>
    <row r="35" spans="1:12" s="305" customFormat="1">
      <c r="A35" s="157" t="str">
        <f>IF(I35&gt;0,COUNT($I$4:I35)+MAX('MI Fittings'!A:A,'CS Press Fittings'!A:A,'Steel Nipples'!A:A,'Steel Cut Lengths'!A:A,'Pipe Hangers'!A:A,'Brass Nipples '!A:A,'Brass Fittings '!A:A,Valves!A:A),"")</f>
        <v/>
      </c>
      <c r="B35" s="460"/>
      <c r="C35" s="461"/>
      <c r="D35" s="462" t="s">
        <v>5539</v>
      </c>
      <c r="E35" s="1023" t="str">
        <f>IFERROR(IF(G$2="foot",VLOOKUP(C35,'Consolidated Master Sheet'!B:D,3,0),VLOOKUP(C35,'Consolidated Master Sheet'!B:I,3,0)*VLOOKUP(C35,'Consolidated Master Sheet'!B:I,8,0)),"")</f>
        <v/>
      </c>
      <c r="F35" s="1483">
        <f t="shared" si="0"/>
        <v>0</v>
      </c>
      <c r="G35" s="1676">
        <f t="shared" si="1"/>
        <v>0</v>
      </c>
      <c r="H35" s="1474">
        <f>IFERROR(IF(G$2="Piece",VLOOKUP(C35,'Consolidated Master Sheet'!B:I,6,0)/VLOOKUP(C35,'Consolidated Master Sheet'!B:I,8,0),VLOOKUP('PEX Tubing'!C35,'Consolidated Master Sheet'!B:I,6,0)),0)</f>
        <v>0</v>
      </c>
      <c r="I35" s="67"/>
      <c r="J35" s="1697">
        <f t="shared" si="2"/>
        <v>0</v>
      </c>
      <c r="K35" s="157"/>
      <c r="L35" s="1029"/>
    </row>
    <row r="36" spans="1:12">
      <c r="A36" s="157" t="str">
        <f>IF(I36&gt;0,COUNT($I$4:I36)+MAX('MI Fittings'!A:A,'CS Press Fittings'!A:A,'Steel Nipples'!A:A,'Steel Cut Lengths'!A:A,'Pipe Hangers'!A:A,'Brass Nipples '!A:A,'Brass Fittings '!A:A,Valves!A:A),"")</f>
        <v/>
      </c>
      <c r="B36" s="244"/>
      <c r="C36" s="228" t="s">
        <v>3527</v>
      </c>
      <c r="D36" s="453" t="s">
        <v>3528</v>
      </c>
      <c r="E36" s="1020">
        <f>IFERROR(IF(G$2="foot",VLOOKUP(C36,'Consolidated Master Sheet'!B:D,3,0),VLOOKUP(C36,'Consolidated Master Sheet'!B:I,3,0)*VLOOKUP(C36,'Consolidated Master Sheet'!B:I,8,0)),"")</f>
        <v>515</v>
      </c>
      <c r="F36" s="151">
        <f t="shared" si="0"/>
        <v>0</v>
      </c>
      <c r="G36" s="1086">
        <f t="shared" si="1"/>
        <v>0</v>
      </c>
      <c r="H36" s="188">
        <f>IFERROR(IF(G$2="Piece",VLOOKUP(C36,'Consolidated Master Sheet'!B:I,6,0)/VLOOKUP(C36,'Consolidated Master Sheet'!B:I,8,0),VLOOKUP('PEX Tubing'!C36,'Consolidated Master Sheet'!B:I,6,0)),0)</f>
        <v>1</v>
      </c>
      <c r="I36" s="63"/>
      <c r="J36" s="1102">
        <f t="shared" si="2"/>
        <v>0</v>
      </c>
      <c r="K36" s="157"/>
      <c r="L36" s="1029"/>
    </row>
    <row r="37" spans="1:12">
      <c r="A37" s="157" t="str">
        <f>IF(I37&gt;0,COUNT($I$4:I37)+MAX('MI Fittings'!A:A,'CS Press Fittings'!A:A,'Steel Nipples'!A:A,'Steel Cut Lengths'!A:A,'Pipe Hangers'!A:A,'Brass Nipples '!A:A,'Brass Fittings '!A:A,Valves!A:A),"")</f>
        <v/>
      </c>
      <c r="B37" s="244"/>
      <c r="C37" s="231" t="s">
        <v>3529</v>
      </c>
      <c r="D37" s="448" t="s">
        <v>3530</v>
      </c>
      <c r="E37" s="1017">
        <f>IFERROR(IF(G$2="foot",VLOOKUP(C37,'Consolidated Master Sheet'!B:D,3,0),VLOOKUP(C37,'Consolidated Master Sheet'!B:I,3,0)*VLOOKUP(C37,'Consolidated Master Sheet'!B:I,8,0)),"")</f>
        <v>1544.9999999999998</v>
      </c>
      <c r="F37" s="152">
        <f t="shared" si="0"/>
        <v>0</v>
      </c>
      <c r="G37" s="1087">
        <f t="shared" si="1"/>
        <v>0</v>
      </c>
      <c r="H37" s="373">
        <f>IFERROR(IF(G$2="Piece",VLOOKUP(C37,'Consolidated Master Sheet'!B:I,6,0)/VLOOKUP(C37,'Consolidated Master Sheet'!B:I,8,0),VLOOKUP('PEX Tubing'!C37,'Consolidated Master Sheet'!B:I,6,0)),0)</f>
        <v>1</v>
      </c>
      <c r="I37" s="61"/>
      <c r="J37" s="1104">
        <f t="shared" si="2"/>
        <v>0</v>
      </c>
      <c r="K37" s="157"/>
      <c r="L37" s="1029"/>
    </row>
    <row r="38" spans="1:12">
      <c r="A38" s="157" t="str">
        <f>IF(I38&gt;0,COUNT($I$4:I38)+MAX('MI Fittings'!A:A,'CS Press Fittings'!A:A,'Steel Nipples'!A:A,'Steel Cut Lengths'!A:A,'Pipe Hangers'!A:A,'Brass Nipples '!A:A,'Brass Fittings '!A:A,Valves!A:A),"")</f>
        <v/>
      </c>
      <c r="B38" s="244"/>
      <c r="C38" s="235" t="s">
        <v>3531</v>
      </c>
      <c r="D38" s="449" t="s">
        <v>3532</v>
      </c>
      <c r="E38" s="1018">
        <f>IFERROR(IF(G$2="foot",VLOOKUP(C38,'Consolidated Master Sheet'!B:D,3,0),VLOOKUP(C38,'Consolidated Master Sheet'!B:I,3,0)*VLOOKUP(C38,'Consolidated Master Sheet'!B:I,8,0)),"")</f>
        <v>2574.9999999999995</v>
      </c>
      <c r="F38" s="153">
        <f t="shared" si="0"/>
        <v>0</v>
      </c>
      <c r="G38" s="1088">
        <f t="shared" si="1"/>
        <v>0</v>
      </c>
      <c r="H38" s="195">
        <f>IFERROR(IF(G$2="Piece",VLOOKUP(C38,'Consolidated Master Sheet'!B:I,6,0)/VLOOKUP(C38,'Consolidated Master Sheet'!B:I,8,0),VLOOKUP('PEX Tubing'!C38,'Consolidated Master Sheet'!B:I,6,0)),0)</f>
        <v>1</v>
      </c>
      <c r="I38" s="62"/>
      <c r="J38" s="1108">
        <f t="shared" si="2"/>
        <v>0</v>
      </c>
      <c r="K38" s="157"/>
      <c r="L38" s="1029"/>
    </row>
    <row r="39" spans="1:12">
      <c r="A39" s="157" t="str">
        <f>IF(I39&gt;0,COUNT($I$4:I39)+MAX('MI Fittings'!A:A,'CS Press Fittings'!A:A,'Steel Nipples'!A:A,'Steel Cut Lengths'!A:A,'Pipe Hangers'!A:A,'Brass Nipples '!A:A,'Brass Fittings '!A:A,Valves!A:A),"")</f>
        <v/>
      </c>
      <c r="B39" s="244"/>
      <c r="C39" s="249"/>
      <c r="D39" s="451"/>
      <c r="E39" s="1019" t="str">
        <f>IFERROR(IF(G$2="foot",VLOOKUP(C39,'Consolidated Master Sheet'!B:D,3,0),VLOOKUP(C39,'Consolidated Master Sheet'!B:I,3,0)*VLOOKUP(C39,'Consolidated Master Sheet'!B:I,8,0)),"")</f>
        <v/>
      </c>
      <c r="F39" s="720">
        <f t="shared" si="0"/>
        <v>0</v>
      </c>
      <c r="G39" s="1673">
        <f t="shared" si="1"/>
        <v>0</v>
      </c>
      <c r="H39" s="1691">
        <f>IFERROR(IF(G$2="Piece",VLOOKUP(C39,'Consolidated Master Sheet'!B:I,6,0)/VLOOKUP(C39,'Consolidated Master Sheet'!B:I,8,0),VLOOKUP('PEX Tubing'!C39,'Consolidated Master Sheet'!B:I,6,0)),0)</f>
        <v>0</v>
      </c>
      <c r="I39" s="39"/>
      <c r="J39" s="1695">
        <f t="shared" si="2"/>
        <v>0</v>
      </c>
      <c r="K39" s="157"/>
      <c r="L39" s="1029"/>
    </row>
    <row r="40" spans="1:12">
      <c r="A40" s="157" t="str">
        <f>IF(I40&gt;0,COUNT($I$4:I40)+MAX('MI Fittings'!A:A,'CS Press Fittings'!A:A,'Steel Nipples'!A:A,'Steel Cut Lengths'!A:A,'Pipe Hangers'!A:A,'Brass Nipples '!A:A,'Brass Fittings '!A:A,Valves!A:A),"")</f>
        <v/>
      </c>
      <c r="B40" s="244"/>
      <c r="C40" s="228" t="s">
        <v>3533</v>
      </c>
      <c r="D40" s="453" t="s">
        <v>3534</v>
      </c>
      <c r="E40" s="1020">
        <f>IFERROR(IF(G$2="foot",VLOOKUP(C40,'Consolidated Master Sheet'!B:D,3,0),VLOOKUP(C40,'Consolidated Master Sheet'!B:I,3,0)*VLOOKUP(C40,'Consolidated Master Sheet'!B:I,8,0)),"")</f>
        <v>965</v>
      </c>
      <c r="F40" s="151">
        <f t="shared" si="0"/>
        <v>0</v>
      </c>
      <c r="G40" s="1086">
        <f t="shared" si="1"/>
        <v>0</v>
      </c>
      <c r="H40" s="188">
        <f>IFERROR(IF(G$2="Piece",VLOOKUP(C40,'Consolidated Master Sheet'!B:I,6,0)/VLOOKUP(C40,'Consolidated Master Sheet'!B:I,8,0),VLOOKUP('PEX Tubing'!C40,'Consolidated Master Sheet'!B:I,6,0)),0)</f>
        <v>1</v>
      </c>
      <c r="I40" s="63"/>
      <c r="J40" s="1102">
        <f t="shared" si="2"/>
        <v>0</v>
      </c>
      <c r="K40" s="157"/>
      <c r="L40" s="1029"/>
    </row>
    <row r="41" spans="1:12">
      <c r="A41" s="157" t="str">
        <f>IF(I41&gt;0,COUNT($I$4:I41)+MAX('MI Fittings'!A:A,'CS Press Fittings'!A:A,'Steel Nipples'!A:A,'Steel Cut Lengths'!A:A,'Pipe Hangers'!A:A,'Brass Nipples '!A:A,'Brass Fittings '!A:A,Valves!A:A),"")</f>
        <v/>
      </c>
      <c r="B41" s="244"/>
      <c r="C41" s="235" t="s">
        <v>3535</v>
      </c>
      <c r="D41" s="449" t="s">
        <v>3536</v>
      </c>
      <c r="E41" s="1018">
        <f>IFERROR(IF(G$2="foot",VLOOKUP(C41,'Consolidated Master Sheet'!B:D,3,0),VLOOKUP(C41,'Consolidated Master Sheet'!B:I,3,0)*VLOOKUP(C41,'Consolidated Master Sheet'!B:I,8,0)),"")</f>
        <v>2895</v>
      </c>
      <c r="F41" s="153">
        <f t="shared" si="0"/>
        <v>0</v>
      </c>
      <c r="G41" s="1088">
        <f t="shared" si="1"/>
        <v>0</v>
      </c>
      <c r="H41" s="195">
        <f>IFERROR(IF(G$2="Piece",VLOOKUP(C41,'Consolidated Master Sheet'!B:I,6,0)/VLOOKUP(C41,'Consolidated Master Sheet'!B:I,8,0),VLOOKUP('PEX Tubing'!C41,'Consolidated Master Sheet'!B:I,6,0)),0)</f>
        <v>1</v>
      </c>
      <c r="I41" s="62"/>
      <c r="J41" s="1108">
        <f t="shared" si="2"/>
        <v>0</v>
      </c>
      <c r="K41" s="157"/>
      <c r="L41" s="1029"/>
    </row>
    <row r="42" spans="1:12">
      <c r="A42" s="157" t="str">
        <f>IF(I42&gt;0,COUNT($I$4:I42)+MAX('MI Fittings'!A:A,'CS Press Fittings'!A:A,'Steel Nipples'!A:A,'Steel Cut Lengths'!A:A,'Pipe Hangers'!A:A,'Brass Nipples '!A:A,'Brass Fittings '!A:A,Valves!A:A),"")</f>
        <v/>
      </c>
      <c r="B42" s="244"/>
      <c r="C42" s="249"/>
      <c r="D42" s="451"/>
      <c r="E42" s="1019" t="str">
        <f>IFERROR(IF(G$2="foot",VLOOKUP(C42,'Consolidated Master Sheet'!B:D,3,0),VLOOKUP(C42,'Consolidated Master Sheet'!B:I,3,0)*VLOOKUP(C42,'Consolidated Master Sheet'!B:I,8,0)),"")</f>
        <v/>
      </c>
      <c r="F42" s="720">
        <f t="shared" si="0"/>
        <v>0</v>
      </c>
      <c r="G42" s="1673">
        <f t="shared" si="1"/>
        <v>0</v>
      </c>
      <c r="H42" s="1691">
        <f>IFERROR(IF(G$2="Piece",VLOOKUP(C42,'Consolidated Master Sheet'!B:I,6,0)/VLOOKUP(C42,'Consolidated Master Sheet'!B:I,8,0),VLOOKUP('PEX Tubing'!C42,'Consolidated Master Sheet'!B:I,6,0)),0)</f>
        <v>0</v>
      </c>
      <c r="I42" s="39"/>
      <c r="J42" s="1695">
        <f t="shared" si="2"/>
        <v>0</v>
      </c>
      <c r="K42" s="157"/>
      <c r="L42" s="1029"/>
    </row>
    <row r="43" spans="1:12">
      <c r="A43" s="157" t="str">
        <f>IF(I43&gt;0,COUNT($I$4:I43)+MAX('MI Fittings'!A:A,'CS Press Fittings'!A:A,'Steel Nipples'!A:A,'Steel Cut Lengths'!A:A,'Pipe Hangers'!A:A,'Brass Nipples '!A:A,'Brass Fittings '!A:A,Valves!A:A),"")</f>
        <v/>
      </c>
      <c r="B43" s="244"/>
      <c r="C43" s="228" t="s">
        <v>3537</v>
      </c>
      <c r="D43" s="453" t="s">
        <v>3538</v>
      </c>
      <c r="E43" s="1020">
        <f>IFERROR(IF(G$2="foot",VLOOKUP(C43,'Consolidated Master Sheet'!B:D,3,0),VLOOKUP(C43,'Consolidated Master Sheet'!B:I,3,0)*VLOOKUP(C43,'Consolidated Master Sheet'!B:I,8,0)),"")</f>
        <v>1508</v>
      </c>
      <c r="F43" s="151">
        <f t="shared" si="0"/>
        <v>0</v>
      </c>
      <c r="G43" s="1086">
        <f t="shared" si="1"/>
        <v>0</v>
      </c>
      <c r="H43" s="188">
        <f>IFERROR(IF(G$2="Piece",VLOOKUP(C43,'Consolidated Master Sheet'!B:I,6,0)/VLOOKUP(C43,'Consolidated Master Sheet'!B:I,8,0),VLOOKUP('PEX Tubing'!C43,'Consolidated Master Sheet'!B:I,6,0)),0)</f>
        <v>1</v>
      </c>
      <c r="I43" s="63"/>
      <c r="J43" s="1102">
        <f t="shared" si="2"/>
        <v>0</v>
      </c>
      <c r="K43" s="157"/>
      <c r="L43" s="1029"/>
    </row>
    <row r="44" spans="1:12">
      <c r="A44" s="157" t="str">
        <f>IF(I44&gt;0,COUNT($I$4:I44)+MAX('MI Fittings'!A:A,'CS Press Fittings'!A:A,'Steel Nipples'!A:A,'Steel Cut Lengths'!A:A,'Pipe Hangers'!A:A,'Brass Nipples '!A:A,'Brass Fittings '!A:A,Valves!A:A),"")</f>
        <v/>
      </c>
      <c r="B44" s="244"/>
      <c r="C44" s="235" t="s">
        <v>3539</v>
      </c>
      <c r="D44" s="449" t="s">
        <v>8906</v>
      </c>
      <c r="E44" s="1018">
        <f>IFERROR(IF(G$2="foot",VLOOKUP(C44,'Consolidated Master Sheet'!B:D,3,0),VLOOKUP(C44,'Consolidated Master Sheet'!B:I,3,0)*VLOOKUP(C44,'Consolidated Master Sheet'!B:I,8,0)),"")</f>
        <v>4524</v>
      </c>
      <c r="F44" s="153">
        <f t="shared" si="0"/>
        <v>0</v>
      </c>
      <c r="G44" s="1088">
        <f t="shared" si="1"/>
        <v>0</v>
      </c>
      <c r="H44" s="195">
        <f>IFERROR(IF(G$2="Piece",VLOOKUP(C44,'Consolidated Master Sheet'!B:I,6,0)/VLOOKUP(C44,'Consolidated Master Sheet'!B:I,8,0),VLOOKUP('PEX Tubing'!C44,'Consolidated Master Sheet'!B:I,6,0)),0)</f>
        <v>1</v>
      </c>
      <c r="I44" s="62"/>
      <c r="J44" s="1108">
        <f t="shared" si="2"/>
        <v>0</v>
      </c>
      <c r="K44" s="157"/>
      <c r="L44" s="1029"/>
    </row>
    <row r="45" spans="1:12" s="305" customFormat="1">
      <c r="A45" s="157" t="str">
        <f>IF(I45&gt;0,COUNT($I$4:I45)+MAX('MI Fittings'!A:A,'CS Press Fittings'!A:A,'Steel Nipples'!A:A,'Steel Cut Lengths'!A:A,'Pipe Hangers'!A:A,'Brass Nipples '!A:A,'Brass Fittings '!A:A,Valves!A:A),"")</f>
        <v/>
      </c>
      <c r="B45" s="463"/>
      <c r="C45" s="464"/>
      <c r="D45" s="465" t="s">
        <v>5540</v>
      </c>
      <c r="E45" s="1024" t="str">
        <f>IFERROR(IF(G$2="foot",VLOOKUP(C45,'Consolidated Master Sheet'!B:D,3,0),VLOOKUP(C45,'Consolidated Master Sheet'!B:I,3,0)*VLOOKUP(C45,'Consolidated Master Sheet'!B:I,8,0)),"")</f>
        <v/>
      </c>
      <c r="F45" s="1482">
        <f t="shared" si="0"/>
        <v>0</v>
      </c>
      <c r="G45" s="1677">
        <f t="shared" si="1"/>
        <v>0</v>
      </c>
      <c r="H45" s="1693">
        <f>IFERROR(IF(G$2="Piece",VLOOKUP(C45,'Consolidated Master Sheet'!B:I,6,0)/VLOOKUP(C45,'Consolidated Master Sheet'!B:I,8,0),VLOOKUP('PEX Tubing'!C45,'Consolidated Master Sheet'!B:I,6,0)),0)</f>
        <v>0</v>
      </c>
      <c r="I45" s="66"/>
      <c r="J45" s="1702">
        <f t="shared" si="2"/>
        <v>0</v>
      </c>
      <c r="K45" s="157"/>
      <c r="L45" s="1029"/>
    </row>
    <row r="46" spans="1:12">
      <c r="A46" s="157" t="str">
        <f>IF(I46&gt;0,COUNT($I$4:I46)+MAX('MI Fittings'!A:A,'CS Press Fittings'!A:A,'Steel Nipples'!A:A,'Steel Cut Lengths'!A:A,'Pipe Hangers'!A:A,'Brass Nipples '!A:A,'Brass Fittings '!A:A,Valves!A:A),"")</f>
        <v/>
      </c>
      <c r="B46" s="244"/>
      <c r="C46" s="228" t="s">
        <v>3540</v>
      </c>
      <c r="D46" s="453" t="s">
        <v>3541</v>
      </c>
      <c r="E46" s="1020">
        <f>IFERROR(IF(G$2="foot",VLOOKUP(C46,'Consolidated Master Sheet'!B:D,3,0),VLOOKUP(C46,'Consolidated Master Sheet'!B:I,3,0)*VLOOKUP(C46,'Consolidated Master Sheet'!B:I,8,0)),"")</f>
        <v>515</v>
      </c>
      <c r="F46" s="151">
        <f t="shared" si="0"/>
        <v>0</v>
      </c>
      <c r="G46" s="1086">
        <f t="shared" si="1"/>
        <v>0</v>
      </c>
      <c r="H46" s="188">
        <f>IFERROR(IF(G$2="Piece",VLOOKUP(C46,'Consolidated Master Sheet'!B:I,6,0)/VLOOKUP(C46,'Consolidated Master Sheet'!B:I,8,0),VLOOKUP('PEX Tubing'!C46,'Consolidated Master Sheet'!B:I,6,0)),0)</f>
        <v>1</v>
      </c>
      <c r="I46" s="63"/>
      <c r="J46" s="1102">
        <f t="shared" si="2"/>
        <v>0</v>
      </c>
      <c r="K46" s="157"/>
      <c r="L46" s="1029"/>
    </row>
    <row r="47" spans="1:12">
      <c r="A47" s="157" t="str">
        <f>IF(I47&gt;0,COUNT($I$4:I47)+MAX('MI Fittings'!A:A,'CS Press Fittings'!A:A,'Steel Nipples'!A:A,'Steel Cut Lengths'!A:A,'Pipe Hangers'!A:A,'Brass Nipples '!A:A,'Brass Fittings '!A:A,Valves!A:A),"")</f>
        <v/>
      </c>
      <c r="B47" s="244"/>
      <c r="C47" s="235" t="s">
        <v>3542</v>
      </c>
      <c r="D47" s="449" t="s">
        <v>3543</v>
      </c>
      <c r="E47" s="1018">
        <f>IFERROR(IF(G$2="foot",VLOOKUP(C47,'Consolidated Master Sheet'!B:D,3,0),VLOOKUP(C47,'Consolidated Master Sheet'!B:I,3,0)*VLOOKUP(C47,'Consolidated Master Sheet'!B:I,8,0)),"")</f>
        <v>1544.9999999999998</v>
      </c>
      <c r="F47" s="153">
        <f t="shared" si="0"/>
        <v>0</v>
      </c>
      <c r="G47" s="1088">
        <f t="shared" si="1"/>
        <v>0</v>
      </c>
      <c r="H47" s="195">
        <f>IFERROR(IF(G$2="Piece",VLOOKUP(C47,'Consolidated Master Sheet'!B:I,6,0)/VLOOKUP(C47,'Consolidated Master Sheet'!B:I,8,0),VLOOKUP('PEX Tubing'!C47,'Consolidated Master Sheet'!B:I,6,0)),0)</f>
        <v>1</v>
      </c>
      <c r="I47" s="62"/>
      <c r="J47" s="1108">
        <f t="shared" si="2"/>
        <v>0</v>
      </c>
      <c r="K47" s="157"/>
      <c r="L47" s="1029"/>
    </row>
    <row r="48" spans="1:12">
      <c r="A48" s="157" t="str">
        <f>IF(I48&gt;0,COUNT($I$4:I48)+MAX('MI Fittings'!A:A,'CS Press Fittings'!A:A,'Steel Nipples'!A:A,'Steel Cut Lengths'!A:A,'Pipe Hangers'!A:A,'Brass Nipples '!A:A,'Brass Fittings '!A:A,Valves!A:A),"")</f>
        <v/>
      </c>
      <c r="B48" s="244"/>
      <c r="C48" s="249"/>
      <c r="D48" s="451"/>
      <c r="E48" s="1019" t="str">
        <f>IFERROR(IF(G$2="foot",VLOOKUP(C48,'Consolidated Master Sheet'!B:D,3,0),VLOOKUP(C48,'Consolidated Master Sheet'!B:I,3,0)*VLOOKUP(C48,'Consolidated Master Sheet'!B:I,8,0)),"")</f>
        <v/>
      </c>
      <c r="F48" s="720">
        <f t="shared" si="0"/>
        <v>0</v>
      </c>
      <c r="G48" s="1673">
        <f t="shared" si="1"/>
        <v>0</v>
      </c>
      <c r="H48" s="1691">
        <f>IFERROR(IF(G$2="Piece",VLOOKUP(C48,'Consolidated Master Sheet'!B:I,6,0)/VLOOKUP(C48,'Consolidated Master Sheet'!B:I,8,0),VLOOKUP('PEX Tubing'!C48,'Consolidated Master Sheet'!B:I,6,0)),0)</f>
        <v>0</v>
      </c>
      <c r="I48" s="39"/>
      <c r="J48" s="1695">
        <f t="shared" si="2"/>
        <v>0</v>
      </c>
      <c r="K48" s="157"/>
      <c r="L48" s="1029"/>
    </row>
    <row r="49" spans="1:12">
      <c r="A49" s="157" t="str">
        <f>IF(I49&gt;0,COUNT($I$4:I49)+MAX('MI Fittings'!A:A,'CS Press Fittings'!A:A,'Steel Nipples'!A:A,'Steel Cut Lengths'!A:A,'Pipe Hangers'!A:A,'Brass Nipples '!A:A,'Brass Fittings '!A:A,Valves!A:A),"")</f>
        <v/>
      </c>
      <c r="B49" s="244"/>
      <c r="C49" s="228" t="s">
        <v>3544</v>
      </c>
      <c r="D49" s="453" t="s">
        <v>3545</v>
      </c>
      <c r="E49" s="1020">
        <f>IFERROR(IF(G$2="foot",VLOOKUP(C49,'Consolidated Master Sheet'!B:D,3,0),VLOOKUP(C49,'Consolidated Master Sheet'!B:I,3,0)*VLOOKUP(C49,'Consolidated Master Sheet'!B:I,8,0)),"")</f>
        <v>965</v>
      </c>
      <c r="F49" s="151">
        <f t="shared" si="0"/>
        <v>0</v>
      </c>
      <c r="G49" s="1086">
        <f t="shared" si="1"/>
        <v>0</v>
      </c>
      <c r="H49" s="188">
        <f>IFERROR(IF(G$2="Piece",VLOOKUP(C49,'Consolidated Master Sheet'!B:I,6,0)/VLOOKUP(C49,'Consolidated Master Sheet'!B:I,8,0),VLOOKUP('PEX Tubing'!C49,'Consolidated Master Sheet'!B:I,6,0)),0)</f>
        <v>1</v>
      </c>
      <c r="I49" s="63"/>
      <c r="J49" s="1102">
        <f t="shared" si="2"/>
        <v>0</v>
      </c>
      <c r="K49" s="157"/>
      <c r="L49" s="1029"/>
    </row>
    <row r="50" spans="1:12">
      <c r="A50" s="157" t="str">
        <f>IF(I50&gt;0,COUNT($I$4:I50)+MAX('MI Fittings'!A:A,'CS Press Fittings'!A:A,'Steel Nipples'!A:A,'Steel Cut Lengths'!A:A,'Pipe Hangers'!A:A,'Brass Nipples '!A:A,'Brass Fittings '!A:A,Valves!A:A),"")</f>
        <v/>
      </c>
      <c r="B50" s="244"/>
      <c r="C50" s="235" t="s">
        <v>3546</v>
      </c>
      <c r="D50" s="449" t="s">
        <v>3547</v>
      </c>
      <c r="E50" s="1018">
        <f>IFERROR(IF(G$2="foot",VLOOKUP(C50,'Consolidated Master Sheet'!B:D,3,0),VLOOKUP(C50,'Consolidated Master Sheet'!B:I,3,0)*VLOOKUP(C50,'Consolidated Master Sheet'!B:I,8,0)),"")</f>
        <v>2895</v>
      </c>
      <c r="F50" s="153">
        <f t="shared" si="0"/>
        <v>0</v>
      </c>
      <c r="G50" s="1088">
        <f t="shared" si="1"/>
        <v>0</v>
      </c>
      <c r="H50" s="195">
        <f>IFERROR(IF(G$2="Piece",VLOOKUP(C50,'Consolidated Master Sheet'!B:I,6,0)/VLOOKUP(C50,'Consolidated Master Sheet'!B:I,8,0),VLOOKUP('PEX Tubing'!C50,'Consolidated Master Sheet'!B:I,6,0)),0)</f>
        <v>1</v>
      </c>
      <c r="I50" s="62"/>
      <c r="J50" s="1108">
        <f t="shared" si="2"/>
        <v>0</v>
      </c>
      <c r="K50" s="157"/>
      <c r="L50" s="1029"/>
    </row>
    <row r="51" spans="1:12">
      <c r="A51" s="157" t="str">
        <f>IF(I51&gt;0,COUNT($I$4:I51)+MAX('MI Fittings'!A:A,'CS Press Fittings'!A:A,'Steel Nipples'!A:A,'Steel Cut Lengths'!A:A,'Pipe Hangers'!A:A,'Brass Nipples '!A:A,'Brass Fittings '!A:A,Valves!A:A),"")</f>
        <v/>
      </c>
      <c r="B51" s="244"/>
      <c r="C51" s="249"/>
      <c r="D51" s="451"/>
      <c r="E51" s="1019" t="str">
        <f>IFERROR(IF(G$2="foot",VLOOKUP(C51,'Consolidated Master Sheet'!B:D,3,0),VLOOKUP(C51,'Consolidated Master Sheet'!B:I,3,0)*VLOOKUP(C51,'Consolidated Master Sheet'!B:I,8,0)),"")</f>
        <v/>
      </c>
      <c r="F51" s="720">
        <f t="shared" si="0"/>
        <v>0</v>
      </c>
      <c r="G51" s="1673">
        <f t="shared" si="1"/>
        <v>0</v>
      </c>
      <c r="H51" s="1691">
        <f>IFERROR(IF(G$2="Piece",VLOOKUP(C51,'Consolidated Master Sheet'!B:I,6,0)/VLOOKUP(C51,'Consolidated Master Sheet'!B:I,8,0),VLOOKUP('PEX Tubing'!C51,'Consolidated Master Sheet'!B:I,6,0)),0)</f>
        <v>0</v>
      </c>
      <c r="I51" s="39"/>
      <c r="J51" s="1695">
        <f t="shared" si="2"/>
        <v>0</v>
      </c>
      <c r="K51" s="157"/>
      <c r="L51" s="1029"/>
    </row>
    <row r="52" spans="1:12">
      <c r="A52" s="157" t="str">
        <f>IF(I52&gt;0,COUNT($I$4:I52)+MAX('MI Fittings'!A:A,'CS Press Fittings'!A:A,'Steel Nipples'!A:A,'Steel Cut Lengths'!A:A,'Pipe Hangers'!A:A,'Brass Nipples '!A:A,'Brass Fittings '!A:A,Valves!A:A),"")</f>
        <v/>
      </c>
      <c r="B52" s="244"/>
      <c r="C52" s="228" t="s">
        <v>3548</v>
      </c>
      <c r="D52" s="453" t="s">
        <v>3549</v>
      </c>
      <c r="E52" s="1020">
        <f>IFERROR(IF(G$2="foot",VLOOKUP(C52,'Consolidated Master Sheet'!B:D,3,0),VLOOKUP(C52,'Consolidated Master Sheet'!B:I,3,0)*VLOOKUP(C52,'Consolidated Master Sheet'!B:I,8,0)),"")</f>
        <v>1508</v>
      </c>
      <c r="F52" s="151">
        <f t="shared" si="0"/>
        <v>0</v>
      </c>
      <c r="G52" s="1086">
        <f t="shared" si="1"/>
        <v>0</v>
      </c>
      <c r="H52" s="188">
        <f>IFERROR(IF(G$2="Piece",VLOOKUP(C52,'Consolidated Master Sheet'!B:I,6,0)/VLOOKUP(C52,'Consolidated Master Sheet'!B:I,8,0),VLOOKUP('PEX Tubing'!C52,'Consolidated Master Sheet'!B:I,6,0)),0)</f>
        <v>1</v>
      </c>
      <c r="I52" s="63"/>
      <c r="J52" s="1102">
        <f t="shared" si="2"/>
        <v>0</v>
      </c>
      <c r="K52" s="157"/>
      <c r="L52" s="1029"/>
    </row>
    <row r="53" spans="1:12">
      <c r="A53" s="157" t="str">
        <f>IF(I53&gt;0,COUNT($I$4:I53)+MAX('MI Fittings'!A:A,'CS Press Fittings'!A:A,'Steel Nipples'!A:A,'Steel Cut Lengths'!A:A,'Pipe Hangers'!A:A,'Brass Nipples '!A:A,'Brass Fittings '!A:A,Valves!A:A),"")</f>
        <v/>
      </c>
      <c r="B53" s="244"/>
      <c r="C53" s="235" t="s">
        <v>3550</v>
      </c>
      <c r="D53" s="453" t="s">
        <v>5541</v>
      </c>
      <c r="E53" s="1018">
        <f>IFERROR(IF(G$2="foot",VLOOKUP(C53,'Consolidated Master Sheet'!B:D,3,0),VLOOKUP(C53,'Consolidated Master Sheet'!B:I,3,0)*VLOOKUP(C53,'Consolidated Master Sheet'!B:I,8,0)),"")</f>
        <v>4524</v>
      </c>
      <c r="F53" s="153">
        <f t="shared" si="0"/>
        <v>0</v>
      </c>
      <c r="G53" s="1088">
        <f t="shared" si="1"/>
        <v>0</v>
      </c>
      <c r="H53" s="195">
        <f>IFERROR(IF(G$2="Piece",VLOOKUP(C53,'Consolidated Master Sheet'!B:I,6,0)/VLOOKUP(C53,'Consolidated Master Sheet'!B:I,8,0),VLOOKUP('PEX Tubing'!C53,'Consolidated Master Sheet'!B:I,6,0)),0)</f>
        <v>1</v>
      </c>
      <c r="I53" s="62"/>
      <c r="J53" s="1108">
        <f t="shared" si="2"/>
        <v>0</v>
      </c>
      <c r="K53" s="157"/>
      <c r="L53" s="1029"/>
    </row>
    <row r="54" spans="1:12" s="305" customFormat="1">
      <c r="A54" s="157" t="str">
        <f>IF(I54&gt;0,COUNT($I$4:I54)+MAX('MI Fittings'!A:A,'CS Press Fittings'!A:A,'Steel Nipples'!A:A,'Steel Cut Lengths'!A:A,'Pipe Hangers'!A:A,'Brass Nipples '!A:A,'Brass Fittings '!A:A,Valves!A:A),"")</f>
        <v/>
      </c>
      <c r="B54" s="466"/>
      <c r="C54" s="467"/>
      <c r="D54" s="468" t="s">
        <v>5537</v>
      </c>
      <c r="E54" s="1025" t="str">
        <f>IFERROR(IF(G$2="foot",VLOOKUP(C54,'Consolidated Master Sheet'!B:D,3,0),VLOOKUP(C54,'Consolidated Master Sheet'!B:I,3,0)*VLOOKUP(C54,'Consolidated Master Sheet'!B:I,8,0)),"")</f>
        <v/>
      </c>
      <c r="F54" s="1473">
        <f t="shared" si="0"/>
        <v>0</v>
      </c>
      <c r="G54" s="1678">
        <f t="shared" si="1"/>
        <v>0</v>
      </c>
      <c r="H54" s="1692">
        <f>IFERROR(IF(G$2="Piece",VLOOKUP(C54,'Consolidated Master Sheet'!B:I,6,0)/VLOOKUP(C54,'Consolidated Master Sheet'!B:I,8,0),VLOOKUP('PEX Tubing'!C54,'Consolidated Master Sheet'!B:I,6,0)),0)</f>
        <v>0</v>
      </c>
      <c r="I54" s="65"/>
      <c r="J54" s="1698">
        <f t="shared" si="2"/>
        <v>0</v>
      </c>
      <c r="K54" s="157"/>
      <c r="L54" s="1029"/>
    </row>
    <row r="55" spans="1:12">
      <c r="A55" s="157" t="str">
        <f>IF(I55&gt;0,COUNT($I$4:I55)+MAX('MI Fittings'!A:A,'CS Press Fittings'!A:A,'Steel Nipples'!A:A,'Steel Cut Lengths'!A:A,'Pipe Hangers'!A:A,'Brass Nipples '!A:A,'Brass Fittings '!A:A,Valves!A:A),"")</f>
        <v/>
      </c>
      <c r="B55" s="244"/>
      <c r="C55" s="228" t="s">
        <v>3551</v>
      </c>
      <c r="D55" s="453" t="s">
        <v>3552</v>
      </c>
      <c r="E55" s="1020">
        <f>IFERROR(IF(G$2="foot",VLOOKUP(C55,'Consolidated Master Sheet'!B:D,3,0),VLOOKUP(C55,'Consolidated Master Sheet'!B:I,3,0)*VLOOKUP(C55,'Consolidated Master Sheet'!B:I,8,0)),"")</f>
        <v>756</v>
      </c>
      <c r="F55" s="151">
        <f t="shared" si="0"/>
        <v>0</v>
      </c>
      <c r="G55" s="1086">
        <f t="shared" si="1"/>
        <v>0</v>
      </c>
      <c r="H55" s="188">
        <f>IFERROR(IF(G$2="Piece",VLOOKUP(C55,'Consolidated Master Sheet'!B:I,6,0)/VLOOKUP(C55,'Consolidated Master Sheet'!B:I,8,0),VLOOKUP('PEX Tubing'!C55,'Consolidated Master Sheet'!B:I,6,0)),0)</f>
        <v>1</v>
      </c>
      <c r="I55" s="63"/>
      <c r="J55" s="1102">
        <f t="shared" si="2"/>
        <v>0</v>
      </c>
      <c r="K55" s="157"/>
      <c r="L55" s="1029"/>
    </row>
    <row r="56" spans="1:12">
      <c r="A56" s="157" t="str">
        <f>IF(I56&gt;0,COUNT($I$4:I56)+MAX('MI Fittings'!A:A,'CS Press Fittings'!A:A,'Steel Nipples'!A:A,'Steel Cut Lengths'!A:A,'Pipe Hangers'!A:A,'Brass Nipples '!A:A,'Brass Fittings '!A:A,Valves!A:A),"")</f>
        <v/>
      </c>
      <c r="B56" s="244"/>
      <c r="C56" s="231" t="s">
        <v>3553</v>
      </c>
      <c r="D56" s="448" t="s">
        <v>3554</v>
      </c>
      <c r="E56" s="1017">
        <f>IFERROR(IF(G$2="foot",VLOOKUP(C56,'Consolidated Master Sheet'!B:D,3,0),VLOOKUP(C56,'Consolidated Master Sheet'!B:I,3,0)*VLOOKUP(C56,'Consolidated Master Sheet'!B:I,8,0)),"")</f>
        <v>2268</v>
      </c>
      <c r="F56" s="152">
        <f t="shared" si="0"/>
        <v>0</v>
      </c>
      <c r="G56" s="1087">
        <f t="shared" si="1"/>
        <v>0</v>
      </c>
      <c r="H56" s="373">
        <f>IFERROR(IF(G$2="Piece",VLOOKUP(C56,'Consolidated Master Sheet'!B:I,6,0)/VLOOKUP(C56,'Consolidated Master Sheet'!B:I,8,0),VLOOKUP('PEX Tubing'!C56,'Consolidated Master Sheet'!B:I,6,0)),0)</f>
        <v>1</v>
      </c>
      <c r="I56" s="61"/>
      <c r="J56" s="1104">
        <f t="shared" si="2"/>
        <v>0</v>
      </c>
      <c r="K56" s="157"/>
      <c r="L56" s="1029"/>
    </row>
    <row r="57" spans="1:12">
      <c r="A57" s="157" t="str">
        <f>IF(I57&gt;0,COUNT($I$4:I57)+MAX('MI Fittings'!A:A,'CS Press Fittings'!A:A,'Steel Nipples'!A:A,'Steel Cut Lengths'!A:A,'Pipe Hangers'!A:A,'Brass Nipples '!A:A,'Brass Fittings '!A:A,Valves!A:A),"")</f>
        <v/>
      </c>
      <c r="B57" s="244"/>
      <c r="C57" s="231" t="s">
        <v>3555</v>
      </c>
      <c r="D57" s="448" t="s">
        <v>3556</v>
      </c>
      <c r="E57" s="1017">
        <f>IFERROR(IF(G$2="foot",VLOOKUP(C57,'Consolidated Master Sheet'!B:D,3,0),VLOOKUP(C57,'Consolidated Master Sheet'!B:I,3,0)*VLOOKUP(C57,'Consolidated Master Sheet'!B:I,8,0)),"")</f>
        <v>3780</v>
      </c>
      <c r="F57" s="152">
        <f t="shared" si="0"/>
        <v>0</v>
      </c>
      <c r="G57" s="1087">
        <f t="shared" si="1"/>
        <v>0</v>
      </c>
      <c r="H57" s="373">
        <f>IFERROR(IF(G$2="Piece",VLOOKUP(C57,'Consolidated Master Sheet'!B:I,6,0)/VLOOKUP(C57,'Consolidated Master Sheet'!B:I,8,0),VLOOKUP('PEX Tubing'!C57,'Consolidated Master Sheet'!B:I,6,0)),0)</f>
        <v>1</v>
      </c>
      <c r="I57" s="61"/>
      <c r="J57" s="1104">
        <f t="shared" si="2"/>
        <v>0</v>
      </c>
      <c r="K57" s="157"/>
      <c r="L57" s="1029"/>
    </row>
    <row r="58" spans="1:12">
      <c r="A58" s="157" t="str">
        <f>IF(I58&gt;0,COUNT($I$4:I58)+MAX('MI Fittings'!A:A,'CS Press Fittings'!A:A,'Steel Nipples'!A:A,'Steel Cut Lengths'!A:A,'Pipe Hangers'!A:A,'Brass Nipples '!A:A,'Brass Fittings '!A:A,Valves!A:A),"")</f>
        <v/>
      </c>
      <c r="B58" s="244"/>
      <c r="C58" s="249"/>
      <c r="D58" s="451"/>
      <c r="E58" s="1019" t="str">
        <f>IFERROR(IF(G$2="foot",VLOOKUP(C58,'Consolidated Master Sheet'!B:D,3,0),VLOOKUP(C58,'Consolidated Master Sheet'!B:I,3,0)*VLOOKUP(C58,'Consolidated Master Sheet'!B:I,8,0)),"")</f>
        <v/>
      </c>
      <c r="F58" s="720">
        <f t="shared" si="0"/>
        <v>0</v>
      </c>
      <c r="G58" s="1673">
        <f t="shared" si="1"/>
        <v>0</v>
      </c>
      <c r="H58" s="1691">
        <f>IFERROR(IF(G$2="Piece",VLOOKUP(C58,'Consolidated Master Sheet'!B:I,6,0)/VLOOKUP(C58,'Consolidated Master Sheet'!B:I,8,0),VLOOKUP('PEX Tubing'!C58,'Consolidated Master Sheet'!B:I,6,0)),0)</f>
        <v>0</v>
      </c>
      <c r="I58" s="39"/>
      <c r="J58" s="1695">
        <f t="shared" si="2"/>
        <v>0</v>
      </c>
      <c r="K58" s="157"/>
      <c r="L58" s="1029"/>
    </row>
    <row r="59" spans="1:12">
      <c r="A59" s="157" t="str">
        <f>IF(I59&gt;0,COUNT($I$4:I59)+MAX('MI Fittings'!A:A,'CS Press Fittings'!A:A,'Steel Nipples'!A:A,'Steel Cut Lengths'!A:A,'Pipe Hangers'!A:A,'Brass Nipples '!A:A,'Brass Fittings '!A:A,Valves!A:A),"")</f>
        <v/>
      </c>
      <c r="B59" s="244"/>
      <c r="C59" s="228" t="s">
        <v>3557</v>
      </c>
      <c r="D59" s="453" t="s">
        <v>3558</v>
      </c>
      <c r="E59" s="1020">
        <f>IFERROR(IF(G$2="foot",VLOOKUP(C59,'Consolidated Master Sheet'!B:D,3,0),VLOOKUP(C59,'Consolidated Master Sheet'!B:I,3,0)*VLOOKUP(C59,'Consolidated Master Sheet'!B:I,8,0)),"")</f>
        <v>1087</v>
      </c>
      <c r="F59" s="151">
        <f t="shared" si="0"/>
        <v>0</v>
      </c>
      <c r="G59" s="1086">
        <f t="shared" si="1"/>
        <v>0</v>
      </c>
      <c r="H59" s="188">
        <f>IFERROR(IF(G$2="Piece",VLOOKUP(C59,'Consolidated Master Sheet'!B:I,6,0)/VLOOKUP(C59,'Consolidated Master Sheet'!B:I,8,0),VLOOKUP('PEX Tubing'!C59,'Consolidated Master Sheet'!B:I,6,0)),0)</f>
        <v>1</v>
      </c>
      <c r="I59" s="63"/>
      <c r="J59" s="1102">
        <f t="shared" si="2"/>
        <v>0</v>
      </c>
      <c r="K59" s="157"/>
      <c r="L59" s="1029"/>
    </row>
    <row r="60" spans="1:12">
      <c r="A60" s="157" t="str">
        <f>IF(I60&gt;0,COUNT($I$4:I60)+MAX('MI Fittings'!A:A,'CS Press Fittings'!A:A,'Steel Nipples'!A:A,'Steel Cut Lengths'!A:A,'Pipe Hangers'!A:A,'Brass Nipples '!A:A,'Brass Fittings '!A:A,Valves!A:A),"")</f>
        <v/>
      </c>
      <c r="B60" s="244"/>
      <c r="C60" s="231" t="s">
        <v>3559</v>
      </c>
      <c r="D60" s="448" t="s">
        <v>3560</v>
      </c>
      <c r="E60" s="1017">
        <f>IFERROR(IF(G$2="foot",VLOOKUP(C60,'Consolidated Master Sheet'!B:D,3,0),VLOOKUP(C60,'Consolidated Master Sheet'!B:I,3,0)*VLOOKUP(C60,'Consolidated Master Sheet'!B:I,8,0)),"")</f>
        <v>3260.9999999999995</v>
      </c>
      <c r="F60" s="152">
        <f t="shared" si="0"/>
        <v>0</v>
      </c>
      <c r="G60" s="1087">
        <f t="shared" si="1"/>
        <v>0</v>
      </c>
      <c r="H60" s="373">
        <f>IFERROR(IF(G$2="Piece",VLOOKUP(C60,'Consolidated Master Sheet'!B:I,6,0)/VLOOKUP(C60,'Consolidated Master Sheet'!B:I,8,0),VLOOKUP('PEX Tubing'!C60,'Consolidated Master Sheet'!B:I,6,0)),0)</f>
        <v>1</v>
      </c>
      <c r="I60" s="61"/>
      <c r="J60" s="1104">
        <f t="shared" si="2"/>
        <v>0</v>
      </c>
      <c r="K60" s="157"/>
      <c r="L60" s="1029"/>
    </row>
    <row r="61" spans="1:12">
      <c r="A61" s="157" t="str">
        <f>IF(I61&gt;0,COUNT($I$4:I61)+MAX('MI Fittings'!A:A,'CS Press Fittings'!A:A,'Steel Nipples'!A:A,'Steel Cut Lengths'!A:A,'Pipe Hangers'!A:A,'Brass Nipples '!A:A,'Brass Fittings '!A:A,Valves!A:A),"")</f>
        <v/>
      </c>
      <c r="B61" s="244"/>
      <c r="C61" s="231" t="s">
        <v>3561</v>
      </c>
      <c r="D61" s="448" t="s">
        <v>3562</v>
      </c>
      <c r="E61" s="1017">
        <f>IFERROR(IF(G$2="foot",VLOOKUP(C61,'Consolidated Master Sheet'!B:D,3,0),VLOOKUP(C61,'Consolidated Master Sheet'!B:I,3,0)*VLOOKUP(C61,'Consolidated Master Sheet'!B:I,8,0)),"")</f>
        <v>5435</v>
      </c>
      <c r="F61" s="152">
        <f t="shared" si="0"/>
        <v>0</v>
      </c>
      <c r="G61" s="1087">
        <f t="shared" si="1"/>
        <v>0</v>
      </c>
      <c r="H61" s="373">
        <f>IFERROR(IF(G$2="Piece",VLOOKUP(C61,'Consolidated Master Sheet'!B:I,6,0)/VLOOKUP(C61,'Consolidated Master Sheet'!B:I,8,0),VLOOKUP('PEX Tubing'!C61,'Consolidated Master Sheet'!B:I,6,0)),0)</f>
        <v>1</v>
      </c>
      <c r="I61" s="61"/>
      <c r="J61" s="1104">
        <f t="shared" si="2"/>
        <v>0</v>
      </c>
      <c r="K61" s="157"/>
      <c r="L61" s="1029"/>
    </row>
    <row r="62" spans="1:12">
      <c r="A62" s="157" t="str">
        <f>IF(I62&gt;0,COUNT($I$4:I62)+MAX('MI Fittings'!A:A,'CS Press Fittings'!A:A,'Steel Nipples'!A:A,'Steel Cut Lengths'!A:A,'Pipe Hangers'!A:A,'Brass Nipples '!A:A,'Brass Fittings '!A:A,Valves!A:A),"")</f>
        <v/>
      </c>
      <c r="B62" s="244"/>
      <c r="C62" s="249"/>
      <c r="D62" s="451"/>
      <c r="E62" s="1019" t="str">
        <f>IFERROR(IF(G$2="foot",VLOOKUP(C62,'Consolidated Master Sheet'!B:D,3,0),VLOOKUP(C62,'Consolidated Master Sheet'!B:I,3,0)*VLOOKUP(C62,'Consolidated Master Sheet'!B:I,8,0)),"")</f>
        <v/>
      </c>
      <c r="F62" s="720">
        <f t="shared" si="0"/>
        <v>0</v>
      </c>
      <c r="G62" s="1673">
        <f t="shared" si="1"/>
        <v>0</v>
      </c>
      <c r="H62" s="1691">
        <f>IFERROR(IF(G$2="Piece",VLOOKUP(C62,'Consolidated Master Sheet'!B:I,6,0)/VLOOKUP(C62,'Consolidated Master Sheet'!B:I,8,0),VLOOKUP('PEX Tubing'!C62,'Consolidated Master Sheet'!B:I,6,0)),0)</f>
        <v>0</v>
      </c>
      <c r="I62" s="39"/>
      <c r="J62" s="1695">
        <f t="shared" si="2"/>
        <v>0</v>
      </c>
      <c r="K62" s="157"/>
      <c r="L62" s="1029"/>
    </row>
    <row r="63" spans="1:12">
      <c r="A63" s="157" t="str">
        <f>IF(I63&gt;0,COUNT($I$4:I63)+MAX('MI Fittings'!A:A,'CS Press Fittings'!A:A,'Steel Nipples'!A:A,'Steel Cut Lengths'!A:A,'Pipe Hangers'!A:A,'Brass Nipples '!A:A,'Brass Fittings '!A:A,Valves!A:A),"")</f>
        <v/>
      </c>
      <c r="B63" s="244"/>
      <c r="C63" s="228" t="s">
        <v>3563</v>
      </c>
      <c r="D63" s="453" t="s">
        <v>3564</v>
      </c>
      <c r="E63" s="1020">
        <f>IFERROR(IF(G$2="foot",VLOOKUP(C63,'Consolidated Master Sheet'!B:D,3,0),VLOOKUP(C63,'Consolidated Master Sheet'!B:I,3,0)*VLOOKUP(C63,'Consolidated Master Sheet'!B:I,8,0)),"")</f>
        <v>1990.0000000000002</v>
      </c>
      <c r="F63" s="151">
        <f t="shared" si="0"/>
        <v>0</v>
      </c>
      <c r="G63" s="1086">
        <f t="shared" si="1"/>
        <v>0</v>
      </c>
      <c r="H63" s="188">
        <f>IFERROR(IF(G$2="Piece",VLOOKUP(C63,'Consolidated Master Sheet'!B:I,6,0)/VLOOKUP(C63,'Consolidated Master Sheet'!B:I,8,0),VLOOKUP('PEX Tubing'!C63,'Consolidated Master Sheet'!B:I,6,0)),0)</f>
        <v>1</v>
      </c>
      <c r="I63" s="63"/>
      <c r="J63" s="1102">
        <f t="shared" si="2"/>
        <v>0</v>
      </c>
      <c r="K63" s="157"/>
      <c r="L63" s="1029"/>
    </row>
    <row r="64" spans="1:12">
      <c r="A64" s="157" t="str">
        <f>IF(I64&gt;0,COUNT($I$4:I64)+MAX('MI Fittings'!A:A,'CS Press Fittings'!A:A,'Steel Nipples'!A:A,'Steel Cut Lengths'!A:A,'Pipe Hangers'!A:A,'Brass Nipples '!A:A,'Brass Fittings '!A:A,Valves!A:A),"")</f>
        <v/>
      </c>
      <c r="B64" s="244"/>
      <c r="C64" s="231" t="s">
        <v>3565</v>
      </c>
      <c r="D64" s="448" t="s">
        <v>3566</v>
      </c>
      <c r="E64" s="1017">
        <f>IFERROR(IF(G$2="foot",VLOOKUP(C64,'Consolidated Master Sheet'!B:D,3,0),VLOOKUP(C64,'Consolidated Master Sheet'!B:I,3,0)*VLOOKUP(C64,'Consolidated Master Sheet'!B:I,8,0)),"")</f>
        <v>5970.0000000000009</v>
      </c>
      <c r="F64" s="152">
        <f t="shared" si="0"/>
        <v>0</v>
      </c>
      <c r="G64" s="1087">
        <f t="shared" si="1"/>
        <v>0</v>
      </c>
      <c r="H64" s="373">
        <f>IFERROR(IF(G$2="Piece",VLOOKUP(C64,'Consolidated Master Sheet'!B:I,6,0)/VLOOKUP(C64,'Consolidated Master Sheet'!B:I,8,0),VLOOKUP('PEX Tubing'!C64,'Consolidated Master Sheet'!B:I,6,0)),0)</f>
        <v>1</v>
      </c>
      <c r="I64" s="61"/>
      <c r="J64" s="1104">
        <f t="shared" si="2"/>
        <v>0</v>
      </c>
      <c r="K64" s="157"/>
      <c r="L64" s="1029"/>
    </row>
    <row r="65" spans="1:12">
      <c r="A65" s="157" t="str">
        <f>IF(I65&gt;0,COUNT($I$4:I65)+MAX('MI Fittings'!A:A,'CS Press Fittings'!A:A,'Steel Nipples'!A:A,'Steel Cut Lengths'!A:A,'Pipe Hangers'!A:A,'Brass Nipples '!A:A,'Brass Fittings '!A:A,Valves!A:A),"")</f>
        <v/>
      </c>
      <c r="B65" s="244"/>
      <c r="C65" s="235" t="s">
        <v>3567</v>
      </c>
      <c r="D65" s="449" t="s">
        <v>12177</v>
      </c>
      <c r="E65" s="1018">
        <f>IFERROR(IF(G$2="foot",VLOOKUP(C65,'Consolidated Master Sheet'!B:D,3,0),VLOOKUP(C65,'Consolidated Master Sheet'!B:I,3,0)*VLOOKUP(C65,'Consolidated Master Sheet'!B:I,8,0)),"")</f>
        <v>9950.0000000000018</v>
      </c>
      <c r="F65" s="153">
        <f t="shared" si="0"/>
        <v>0</v>
      </c>
      <c r="G65" s="1088">
        <f t="shared" si="1"/>
        <v>0</v>
      </c>
      <c r="H65" s="195">
        <f>IFERROR(IF(G$2="Piece",VLOOKUP(C65,'Consolidated Master Sheet'!B:I,6,0)/VLOOKUP(C65,'Consolidated Master Sheet'!B:I,8,0),VLOOKUP('PEX Tubing'!C65,'Consolidated Master Sheet'!B:I,6,0)),0)</f>
        <v>1</v>
      </c>
      <c r="I65" s="62"/>
      <c r="J65" s="1108">
        <f t="shared" si="2"/>
        <v>0</v>
      </c>
      <c r="K65" s="157"/>
      <c r="L65" s="1029"/>
    </row>
    <row r="66" spans="1:12" ht="29.25" customHeight="1">
      <c r="A66" s="157" t="str">
        <f>IF(I66&gt;0,COUNT($I$4:I66)+MAX('MI Fittings'!A:A,'CS Press Fittings'!A:A,'Steel Nipples'!A:A,'Steel Cut Lengths'!A:A,'Pipe Hangers'!A:A,'Brass Nipples '!A:A,'Brass Fittings '!A:A,Valves!A:A),"")</f>
        <v/>
      </c>
      <c r="B66" s="469"/>
      <c r="C66" s="470"/>
      <c r="D66" s="471" t="s">
        <v>5532</v>
      </c>
      <c r="E66" s="1026" t="str">
        <f>IFERROR(IF(G$2="foot",VLOOKUP(C66,'Consolidated Master Sheet'!B:D,3,0),VLOOKUP(C66,'Consolidated Master Sheet'!B:I,3,0)*VLOOKUP(C66,'Consolidated Master Sheet'!B:I,8,0)),"")</f>
        <v/>
      </c>
      <c r="F66" s="1472">
        <f t="shared" si="0"/>
        <v>0</v>
      </c>
      <c r="G66" s="1679">
        <f t="shared" si="1"/>
        <v>0</v>
      </c>
      <c r="H66" s="1472">
        <f>IFERROR(IF(G$2="Piece",VLOOKUP(C66,'Consolidated Master Sheet'!B:I,6,0)/VLOOKUP(C66,'Consolidated Master Sheet'!B:I,8,0),VLOOKUP('PEX Tubing'!C66,'Consolidated Master Sheet'!B:I,6,0)),0)</f>
        <v>0</v>
      </c>
      <c r="I66" s="113"/>
      <c r="J66" s="1699">
        <f t="shared" si="2"/>
        <v>0</v>
      </c>
      <c r="K66" s="157"/>
      <c r="L66" s="1029"/>
    </row>
    <row r="67" spans="1:12" s="305" customFormat="1">
      <c r="A67" s="157" t="str">
        <f>IF(I67&gt;0,COUNT($I$4:I67)+MAX('MI Fittings'!A:A,'CS Press Fittings'!A:A,'Steel Nipples'!A:A,'Steel Cut Lengths'!A:A,'Pipe Hangers'!A:A,'Brass Nipples '!A:A,'Brass Fittings '!A:A,Valves!A:A),"")</f>
        <v/>
      </c>
      <c r="B67" s="472"/>
      <c r="C67" s="473"/>
      <c r="D67" s="474" t="s">
        <v>5535</v>
      </c>
      <c r="E67" s="1027" t="str">
        <f>IFERROR(IF(G$2="foot",VLOOKUP(C67,'Consolidated Master Sheet'!B:D,3,0),VLOOKUP(C67,'Consolidated Master Sheet'!B:I,3,0)*VLOOKUP(C67,'Consolidated Master Sheet'!B:I,8,0)),"")</f>
        <v/>
      </c>
      <c r="F67" s="1481">
        <f t="shared" si="0"/>
        <v>0</v>
      </c>
      <c r="G67" s="1680">
        <f t="shared" si="1"/>
        <v>0</v>
      </c>
      <c r="H67" s="1477">
        <f>IFERROR(IF(G$2="Piece",VLOOKUP(C67,'Consolidated Master Sheet'!B:I,6,0)/VLOOKUP(C67,'Consolidated Master Sheet'!B:I,8,0),VLOOKUP('PEX Tubing'!C67,'Consolidated Master Sheet'!B:I,6,0)),0)</f>
        <v>0</v>
      </c>
      <c r="I67" s="117"/>
      <c r="J67" s="1701">
        <f t="shared" si="2"/>
        <v>0</v>
      </c>
      <c r="K67" s="157"/>
      <c r="L67" s="1029"/>
    </row>
    <row r="68" spans="1:12">
      <c r="A68" s="157" t="str">
        <f>IF(I68&gt;0,COUNT($I$4:I68)+MAX('MI Fittings'!A:A,'CS Press Fittings'!A:A,'Steel Nipples'!A:A,'Steel Cut Lengths'!A:A,'Pipe Hangers'!A:A,'Brass Nipples '!A:A,'Brass Fittings '!A:A,Valves!A:A),"")</f>
        <v/>
      </c>
      <c r="B68" s="244"/>
      <c r="C68" s="228" t="s">
        <v>3568</v>
      </c>
      <c r="D68" s="453" t="s">
        <v>12156</v>
      </c>
      <c r="E68" s="1020">
        <f>IFERROR(IF(G$2="foot",VLOOKUP(C68,'Consolidated Master Sheet'!B:D,3,0),VLOOKUP(C68,'Consolidated Master Sheet'!B:I,3,0)*VLOOKUP(C68,'Consolidated Master Sheet'!B:I,8,0)),"")</f>
        <v>147.4</v>
      </c>
      <c r="F68" s="151">
        <f t="shared" si="0"/>
        <v>0</v>
      </c>
      <c r="G68" s="1086">
        <f t="shared" si="1"/>
        <v>0</v>
      </c>
      <c r="H68" s="345">
        <f>IFERROR(IF(G$2="Piece",VLOOKUP(C68,'Consolidated Master Sheet'!B:I,6,0)/VLOOKUP(C68,'Consolidated Master Sheet'!B:I,8,0),VLOOKUP('PEX Tubing'!C68,'Consolidated Master Sheet'!B:I,6,0)),0)</f>
        <v>25</v>
      </c>
      <c r="I68" s="63"/>
      <c r="J68" s="1102">
        <f t="shared" si="2"/>
        <v>0</v>
      </c>
      <c r="K68" s="157"/>
      <c r="L68" s="1029"/>
    </row>
    <row r="69" spans="1:12">
      <c r="A69" s="157" t="str">
        <f>IF(I69&gt;0,COUNT($I$4:I69)+MAX('MI Fittings'!A:A,'CS Press Fittings'!A:A,'Steel Nipples'!A:A,'Steel Cut Lengths'!A:A,'Pipe Hangers'!A:A,'Brass Nipples '!A:A,'Brass Fittings '!A:A,Valves!A:A),"")</f>
        <v/>
      </c>
      <c r="B69" s="244"/>
      <c r="C69" s="231" t="s">
        <v>3569</v>
      </c>
      <c r="D69" s="448" t="s">
        <v>12157</v>
      </c>
      <c r="E69" s="1017">
        <f>IFERROR(IF(G$2="foot",VLOOKUP(C69,'Consolidated Master Sheet'!B:D,3,0),VLOOKUP(C69,'Consolidated Master Sheet'!B:I,3,0)*VLOOKUP(C69,'Consolidated Master Sheet'!B:I,8,0)),"")</f>
        <v>276.2</v>
      </c>
      <c r="F69" s="152">
        <f t="shared" si="0"/>
        <v>0</v>
      </c>
      <c r="G69" s="1087">
        <f t="shared" si="1"/>
        <v>0</v>
      </c>
      <c r="H69" s="347">
        <f>IFERROR(IF(G$2="Piece",VLOOKUP(C69,'Consolidated Master Sheet'!B:I,6,0)/VLOOKUP(C69,'Consolidated Master Sheet'!B:I,8,0),VLOOKUP('PEX Tubing'!C69,'Consolidated Master Sheet'!B:I,6,0)),0)</f>
        <v>15</v>
      </c>
      <c r="I69" s="61"/>
      <c r="J69" s="1104">
        <f t="shared" si="2"/>
        <v>0</v>
      </c>
      <c r="K69" s="157"/>
      <c r="L69" s="1029"/>
    </row>
    <row r="70" spans="1:12">
      <c r="A70" s="157" t="str">
        <f>IF(I70&gt;0,COUNT($I$4:I70)+MAX('MI Fittings'!A:A,'CS Press Fittings'!A:A,'Steel Nipples'!A:A,'Steel Cut Lengths'!A:A,'Pipe Hangers'!A:A,'Brass Nipples '!A:A,'Brass Fittings '!A:A,Valves!A:A),"")</f>
        <v/>
      </c>
      <c r="B70" s="244"/>
      <c r="C70" s="231" t="s">
        <v>3570</v>
      </c>
      <c r="D70" s="448" t="s">
        <v>12158</v>
      </c>
      <c r="E70" s="1017">
        <f>IFERROR(IF(G$2="foot",VLOOKUP(C70,'Consolidated Master Sheet'!B:D,3,0),VLOOKUP(C70,'Consolidated Master Sheet'!B:I,3,0)*VLOOKUP(C70,'Consolidated Master Sheet'!B:I,8,0)),"")</f>
        <v>431.20000000000005</v>
      </c>
      <c r="F70" s="152">
        <f t="shared" si="0"/>
        <v>0</v>
      </c>
      <c r="G70" s="1087">
        <f t="shared" si="1"/>
        <v>0</v>
      </c>
      <c r="H70" s="347">
        <f>IFERROR(IF(G$2="Piece",VLOOKUP(C70,'Consolidated Master Sheet'!B:I,6,0)/VLOOKUP(C70,'Consolidated Master Sheet'!B:I,8,0),VLOOKUP('PEX Tubing'!C70,'Consolidated Master Sheet'!B:I,6,0)),0)</f>
        <v>10</v>
      </c>
      <c r="I70" s="61"/>
      <c r="J70" s="1104">
        <f t="shared" si="2"/>
        <v>0</v>
      </c>
      <c r="K70" s="157"/>
      <c r="L70" s="1029"/>
    </row>
    <row r="71" spans="1:12">
      <c r="A71" s="157" t="str">
        <f>IF(I71&gt;0,COUNT($I$4:I71)+MAX('MI Fittings'!A:A,'CS Press Fittings'!A:A,'Steel Nipples'!A:A,'Steel Cut Lengths'!A:A,'Pipe Hangers'!A:A,'Brass Nipples '!A:A,'Brass Fittings '!A:A,Valves!A:A),"")</f>
        <v/>
      </c>
      <c r="B71" s="244"/>
      <c r="C71" s="231" t="s">
        <v>12282</v>
      </c>
      <c r="D71" s="448" t="s">
        <v>12178</v>
      </c>
      <c r="E71" s="1017">
        <f>IFERROR(IF(G$2="foot",VLOOKUP(C71,'Consolidated Master Sheet'!B:D,3,0),VLOOKUP(C71,'Consolidated Master Sheet'!B:I,3,0)*VLOOKUP(C71,'Consolidated Master Sheet'!B:I,8,0)),"")</f>
        <v>1242.5999999999999</v>
      </c>
      <c r="F71" s="152">
        <f t="shared" ref="F71:F134" si="3">IF(E71=0,"NET",$F$2)</f>
        <v>0</v>
      </c>
      <c r="G71" s="1087">
        <f t="shared" ref="G71:G134" si="4">IFERROR(ROUND(E71*F71,2),0)</f>
        <v>0</v>
      </c>
      <c r="H71" s="347">
        <f>IFERROR(IF(G$2="Piece",VLOOKUP(C71,'Consolidated Master Sheet'!B:I,6,0)/VLOOKUP(C71,'Consolidated Master Sheet'!B:I,8,0),VLOOKUP('PEX Tubing'!C71,'Consolidated Master Sheet'!B:I,6,0)),0)</f>
        <v>5</v>
      </c>
      <c r="I71" s="61"/>
      <c r="J71" s="1104">
        <f t="shared" ref="J71:J134" si="5">IFERROR(G71*I71,0)</f>
        <v>0</v>
      </c>
      <c r="K71" s="157"/>
      <c r="L71" s="1029"/>
    </row>
    <row r="72" spans="1:12">
      <c r="A72" s="157" t="str">
        <f>IF(I72&gt;0,COUNT($I$4:I72)+MAX('MI Fittings'!A:A,'CS Press Fittings'!A:A,'Steel Nipples'!A:A,'Steel Cut Lengths'!A:A,'Pipe Hangers'!A:A,'Brass Nipples '!A:A,'Brass Fittings '!A:A,Valves!A:A),"")</f>
        <v/>
      </c>
      <c r="B72" s="244"/>
      <c r="C72" s="231" t="s">
        <v>12283</v>
      </c>
      <c r="D72" s="448" t="s">
        <v>12179</v>
      </c>
      <c r="E72" s="1017">
        <f>IFERROR(IF(G$2="foot",VLOOKUP(C72,'Consolidated Master Sheet'!B:D,3,0),VLOOKUP(C72,'Consolidated Master Sheet'!B:I,3,0)*VLOOKUP(C72,'Consolidated Master Sheet'!B:I,8,0)),"")</f>
        <v>1927.0000000000002</v>
      </c>
      <c r="F72" s="152">
        <f t="shared" si="3"/>
        <v>0</v>
      </c>
      <c r="G72" s="1087">
        <f t="shared" si="4"/>
        <v>0</v>
      </c>
      <c r="H72" s="347">
        <f>IFERROR(IF(G$2="Piece",VLOOKUP(C72,'Consolidated Master Sheet'!B:I,6,0)/VLOOKUP(C72,'Consolidated Master Sheet'!B:I,8,0),VLOOKUP('PEX Tubing'!C72,'Consolidated Master Sheet'!B:I,6,0)),0)</f>
        <v>5</v>
      </c>
      <c r="I72" s="61"/>
      <c r="J72" s="1104">
        <f t="shared" si="5"/>
        <v>0</v>
      </c>
      <c r="K72" s="157"/>
      <c r="L72" s="1029"/>
    </row>
    <row r="73" spans="1:12">
      <c r="A73" s="157" t="str">
        <f>IF(I73&gt;0,COUNT($I$4:I73)+MAX('MI Fittings'!A:A,'CS Press Fittings'!A:A,'Steel Nipples'!A:A,'Steel Cut Lengths'!A:A,'Pipe Hangers'!A:A,'Brass Nipples '!A:A,'Brass Fittings '!A:A,Valves!A:A),"")</f>
        <v/>
      </c>
      <c r="B73" s="244"/>
      <c r="C73" s="231" t="s">
        <v>12284</v>
      </c>
      <c r="D73" s="448" t="s">
        <v>12180</v>
      </c>
      <c r="E73" s="1017">
        <f>IFERROR(IF(G$2="foot",VLOOKUP(C73,'Consolidated Master Sheet'!B:D,3,0),VLOOKUP(C73,'Consolidated Master Sheet'!B:I,3,0)*VLOOKUP(C73,'Consolidated Master Sheet'!B:I,8,0)),"")</f>
        <v>3211.5999999999995</v>
      </c>
      <c r="F73" s="152">
        <f t="shared" si="3"/>
        <v>0</v>
      </c>
      <c r="G73" s="1087">
        <f t="shared" si="4"/>
        <v>0</v>
      </c>
      <c r="H73" s="347">
        <f>IFERROR(IF(G$2="Piece",VLOOKUP(C73,'Consolidated Master Sheet'!B:I,6,0)/VLOOKUP(C73,'Consolidated Master Sheet'!B:I,8,0),VLOOKUP('PEX Tubing'!C73,'Consolidated Master Sheet'!B:I,6,0)),0)</f>
        <v>5</v>
      </c>
      <c r="I73" s="61"/>
      <c r="J73" s="1104">
        <f t="shared" si="5"/>
        <v>0</v>
      </c>
      <c r="K73" s="157"/>
      <c r="L73" s="1029"/>
    </row>
    <row r="74" spans="1:12">
      <c r="A74" s="157" t="str">
        <f>IF(I74&gt;0,COUNT($I$4:I74)+MAX('MI Fittings'!A:A,'CS Press Fittings'!A:A,'Steel Nipples'!A:A,'Steel Cut Lengths'!A:A,'Pipe Hangers'!A:A,'Brass Nipples '!A:A,'Brass Fittings '!A:A,Valves!A:A),"")</f>
        <v/>
      </c>
      <c r="B74" s="159"/>
      <c r="C74" s="450"/>
      <c r="D74" s="451"/>
      <c r="E74" s="1019" t="str">
        <f>IFERROR(IF(G$2="foot",VLOOKUP(C74,'Consolidated Master Sheet'!B:D,3,0),VLOOKUP(C74,'Consolidated Master Sheet'!B:I,3,0)*VLOOKUP(C74,'Consolidated Master Sheet'!B:I,8,0)),"")</f>
        <v/>
      </c>
      <c r="F74" s="720">
        <f t="shared" si="3"/>
        <v>0</v>
      </c>
      <c r="G74" s="1673">
        <f t="shared" si="4"/>
        <v>0</v>
      </c>
      <c r="H74" s="1691">
        <f>IFERROR(IF(G$2="Piece",VLOOKUP(C74,'Consolidated Master Sheet'!B:I,6,0)/VLOOKUP(C74,'Consolidated Master Sheet'!B:I,8,0),VLOOKUP('PEX Tubing'!C74,'Consolidated Master Sheet'!B:I,6,0)),0)</f>
        <v>0</v>
      </c>
      <c r="I74" s="39"/>
      <c r="J74" s="1695">
        <f t="shared" si="5"/>
        <v>0</v>
      </c>
      <c r="K74" s="157"/>
      <c r="L74" s="1029"/>
    </row>
    <row r="75" spans="1:12">
      <c r="A75" s="157" t="str">
        <f>IF(I75&gt;0,COUNT($I$4:I75)+MAX('MI Fittings'!A:A,'CS Press Fittings'!A:A,'Steel Nipples'!A:A,'Steel Cut Lengths'!A:A,'Pipe Hangers'!A:A,'Brass Nipples '!A:A,'Brass Fittings '!A:A,Valves!A:A),"")</f>
        <v/>
      </c>
      <c r="B75" s="244"/>
      <c r="C75" s="228" t="s">
        <v>3571</v>
      </c>
      <c r="D75" s="453" t="s">
        <v>12159</v>
      </c>
      <c r="E75" s="1020">
        <f>IFERROR(IF(G$2="foot",VLOOKUP(C75,'Consolidated Master Sheet'!B:D,3,0),VLOOKUP(C75,'Consolidated Master Sheet'!B:I,3,0)*VLOOKUP(C75,'Consolidated Master Sheet'!B:I,8,0)),"")</f>
        <v>147.4</v>
      </c>
      <c r="F75" s="151">
        <f t="shared" si="3"/>
        <v>0</v>
      </c>
      <c r="G75" s="1086">
        <f t="shared" si="4"/>
        <v>0</v>
      </c>
      <c r="H75" s="345">
        <f>IFERROR(IF(G$2="Piece",VLOOKUP(C75,'Consolidated Master Sheet'!B:I,6,0)/VLOOKUP(C75,'Consolidated Master Sheet'!B:I,8,0),VLOOKUP('PEX Tubing'!C75,'Consolidated Master Sheet'!B:I,6,0)),0)</f>
        <v>25</v>
      </c>
      <c r="I75" s="63"/>
      <c r="J75" s="1102">
        <f t="shared" si="5"/>
        <v>0</v>
      </c>
      <c r="K75" s="157"/>
      <c r="L75" s="1029"/>
    </row>
    <row r="76" spans="1:12">
      <c r="A76" s="157" t="str">
        <f>IF(I76&gt;0,COUNT($I$4:I76)+MAX('MI Fittings'!A:A,'CS Press Fittings'!A:A,'Steel Nipples'!A:A,'Steel Cut Lengths'!A:A,'Pipe Hangers'!A:A,'Brass Nipples '!A:A,'Brass Fittings '!A:A,Valves!A:A),"")</f>
        <v/>
      </c>
      <c r="B76" s="244"/>
      <c r="C76" s="231" t="s">
        <v>3572</v>
      </c>
      <c r="D76" s="448" t="s">
        <v>12160</v>
      </c>
      <c r="E76" s="1017">
        <f>IFERROR(IF(G$2="foot",VLOOKUP(C76,'Consolidated Master Sheet'!B:D,3,0),VLOOKUP(C76,'Consolidated Master Sheet'!B:I,3,0)*VLOOKUP(C76,'Consolidated Master Sheet'!B:I,8,0)),"")</f>
        <v>276.2</v>
      </c>
      <c r="F76" s="152">
        <f t="shared" si="3"/>
        <v>0</v>
      </c>
      <c r="G76" s="1087">
        <f t="shared" si="4"/>
        <v>0</v>
      </c>
      <c r="H76" s="347">
        <f>IFERROR(IF(G$2="Piece",VLOOKUP(C76,'Consolidated Master Sheet'!B:I,6,0)/VLOOKUP(C76,'Consolidated Master Sheet'!B:I,8,0),VLOOKUP('PEX Tubing'!C76,'Consolidated Master Sheet'!B:I,6,0)),0)</f>
        <v>15</v>
      </c>
      <c r="I76" s="61"/>
      <c r="J76" s="1104">
        <f t="shared" si="5"/>
        <v>0</v>
      </c>
      <c r="K76" s="157"/>
      <c r="L76" s="1029"/>
    </row>
    <row r="77" spans="1:12">
      <c r="A77" s="157" t="str">
        <f>IF(I77&gt;0,COUNT($I$4:I77)+MAX('MI Fittings'!A:A,'CS Press Fittings'!A:A,'Steel Nipples'!A:A,'Steel Cut Lengths'!A:A,'Pipe Hangers'!A:A,'Brass Nipples '!A:A,'Brass Fittings '!A:A,Valves!A:A),"")</f>
        <v/>
      </c>
      <c r="B77" s="244"/>
      <c r="C77" s="235" t="s">
        <v>3573</v>
      </c>
      <c r="D77" s="449" t="s">
        <v>12161</v>
      </c>
      <c r="E77" s="1018">
        <f>IFERROR(IF(G$2="foot",VLOOKUP(C77,'Consolidated Master Sheet'!B:D,3,0),VLOOKUP(C77,'Consolidated Master Sheet'!B:I,3,0)*VLOOKUP(C77,'Consolidated Master Sheet'!B:I,8,0)),"")</f>
        <v>431.20000000000005</v>
      </c>
      <c r="F77" s="153">
        <f t="shared" si="3"/>
        <v>0</v>
      </c>
      <c r="G77" s="1088">
        <f t="shared" si="4"/>
        <v>0</v>
      </c>
      <c r="H77" s="349">
        <f>IFERROR(IF(G$2="Piece",VLOOKUP(C77,'Consolidated Master Sheet'!B:I,6,0)/VLOOKUP(C77,'Consolidated Master Sheet'!B:I,8,0),VLOOKUP('PEX Tubing'!C77,'Consolidated Master Sheet'!B:I,6,0)),0)</f>
        <v>10</v>
      </c>
      <c r="I77" s="62"/>
      <c r="J77" s="1108">
        <f t="shared" si="5"/>
        <v>0</v>
      </c>
      <c r="K77" s="157"/>
      <c r="L77" s="1029"/>
    </row>
    <row r="78" spans="1:12">
      <c r="A78" s="157" t="str">
        <f>IF(I78&gt;0,COUNT($I$4:I78)+MAX('MI Fittings'!A:A,'CS Press Fittings'!A:A,'Steel Nipples'!A:A,'Steel Cut Lengths'!A:A,'Pipe Hangers'!A:A,'Brass Nipples '!A:A,'Brass Fittings '!A:A,Valves!A:A),"")</f>
        <v/>
      </c>
      <c r="B78" s="244"/>
      <c r="C78" s="231" t="s">
        <v>12279</v>
      </c>
      <c r="D78" s="448" t="s">
        <v>12181</v>
      </c>
      <c r="E78" s="1017">
        <f>IFERROR(IF(G$2="foot",VLOOKUP(C78,'Consolidated Master Sheet'!B:D,3,0),VLOOKUP(C78,'Consolidated Master Sheet'!B:I,3,0)*VLOOKUP(C78,'Consolidated Master Sheet'!B:I,8,0)),"")</f>
        <v>1242.5999999999999</v>
      </c>
      <c r="F78" s="152">
        <f t="shared" si="3"/>
        <v>0</v>
      </c>
      <c r="G78" s="1087">
        <f t="shared" si="4"/>
        <v>0</v>
      </c>
      <c r="H78" s="347">
        <f>IFERROR(IF(G$2="Piece",VLOOKUP(C78,'Consolidated Master Sheet'!B:I,6,0)/VLOOKUP(C78,'Consolidated Master Sheet'!B:I,8,0),VLOOKUP('PEX Tubing'!C78,'Consolidated Master Sheet'!B:I,6,0)),0)</f>
        <v>5</v>
      </c>
      <c r="I78" s="61"/>
      <c r="J78" s="1104">
        <f t="shared" si="5"/>
        <v>0</v>
      </c>
      <c r="K78" s="157"/>
      <c r="L78" s="1029"/>
    </row>
    <row r="79" spans="1:12">
      <c r="A79" s="157" t="str">
        <f>IF(I79&gt;0,COUNT($I$4:I79)+MAX('MI Fittings'!A:A,'CS Press Fittings'!A:A,'Steel Nipples'!A:A,'Steel Cut Lengths'!A:A,'Pipe Hangers'!A:A,'Brass Nipples '!A:A,'Brass Fittings '!A:A,Valves!A:A),"")</f>
        <v/>
      </c>
      <c r="B79" s="244"/>
      <c r="C79" s="231" t="s">
        <v>12280</v>
      </c>
      <c r="D79" s="448" t="s">
        <v>12182</v>
      </c>
      <c r="E79" s="1017">
        <f>IFERROR(IF(G$2="foot",VLOOKUP(C79,'Consolidated Master Sheet'!B:D,3,0),VLOOKUP(C79,'Consolidated Master Sheet'!B:I,3,0)*VLOOKUP(C79,'Consolidated Master Sheet'!B:I,8,0)),"")</f>
        <v>1927.0000000000002</v>
      </c>
      <c r="F79" s="152">
        <f t="shared" si="3"/>
        <v>0</v>
      </c>
      <c r="G79" s="1087">
        <f t="shared" si="4"/>
        <v>0</v>
      </c>
      <c r="H79" s="347">
        <f>IFERROR(IF(G$2="Piece",VLOOKUP(C79,'Consolidated Master Sheet'!B:I,6,0)/VLOOKUP(C79,'Consolidated Master Sheet'!B:I,8,0),VLOOKUP('PEX Tubing'!C79,'Consolidated Master Sheet'!B:I,6,0)),0)</f>
        <v>5</v>
      </c>
      <c r="I79" s="61"/>
      <c r="J79" s="1104">
        <f t="shared" si="5"/>
        <v>0</v>
      </c>
      <c r="K79" s="157"/>
      <c r="L79" s="1029"/>
    </row>
    <row r="80" spans="1:12">
      <c r="A80" s="157" t="str">
        <f>IF(I80&gt;0,COUNT($I$4:I80)+MAX('MI Fittings'!A:A,'CS Press Fittings'!A:A,'Steel Nipples'!A:A,'Steel Cut Lengths'!A:A,'Pipe Hangers'!A:A,'Brass Nipples '!A:A,'Brass Fittings '!A:A,Valves!A:A),"")</f>
        <v/>
      </c>
      <c r="B80" s="244"/>
      <c r="C80" s="231" t="s">
        <v>12281</v>
      </c>
      <c r="D80" s="448" t="s">
        <v>12183</v>
      </c>
      <c r="E80" s="1017">
        <f>IFERROR(IF(G$2="foot",VLOOKUP(C80,'Consolidated Master Sheet'!B:D,3,0),VLOOKUP(C80,'Consolidated Master Sheet'!B:I,3,0)*VLOOKUP(C80,'Consolidated Master Sheet'!B:I,8,0)),"")</f>
        <v>3211.5999999999995</v>
      </c>
      <c r="F80" s="152">
        <f t="shared" si="3"/>
        <v>0</v>
      </c>
      <c r="G80" s="1087">
        <f t="shared" si="4"/>
        <v>0</v>
      </c>
      <c r="H80" s="347">
        <f>IFERROR(IF(G$2="Piece",VLOOKUP(C80,'Consolidated Master Sheet'!B:I,6,0)/VLOOKUP(C80,'Consolidated Master Sheet'!B:I,8,0),VLOOKUP('PEX Tubing'!C80,'Consolidated Master Sheet'!B:I,6,0)),0)</f>
        <v>5</v>
      </c>
      <c r="I80" s="61"/>
      <c r="J80" s="1104">
        <f t="shared" si="5"/>
        <v>0</v>
      </c>
      <c r="K80" s="157"/>
      <c r="L80" s="1029"/>
    </row>
    <row r="81" spans="1:12">
      <c r="A81" s="157" t="str">
        <f>IF(I81&gt;0,COUNT($I$4:I81)+MAX('MI Fittings'!A:A,'CS Press Fittings'!A:A,'Steel Nipples'!A:A,'Steel Cut Lengths'!A:A,'Pipe Hangers'!A:A,'Brass Nipples '!A:A,'Brass Fittings '!A:A,Valves!A:A),"")</f>
        <v/>
      </c>
      <c r="B81" s="159"/>
      <c r="C81" s="450"/>
      <c r="D81" s="451"/>
      <c r="E81" s="1019" t="str">
        <f>IFERROR(IF(G$2="foot",VLOOKUP(C81,'Consolidated Master Sheet'!B:D,3,0),VLOOKUP(C81,'Consolidated Master Sheet'!B:I,3,0)*VLOOKUP(C81,'Consolidated Master Sheet'!B:I,8,0)),"")</f>
        <v/>
      </c>
      <c r="F81" s="720">
        <f t="shared" si="3"/>
        <v>0</v>
      </c>
      <c r="G81" s="1673">
        <f t="shared" si="4"/>
        <v>0</v>
      </c>
      <c r="H81" s="1691">
        <f>IFERROR(IF(G$2="Piece",VLOOKUP(C81,'Consolidated Master Sheet'!B:I,6,0)/VLOOKUP(C81,'Consolidated Master Sheet'!B:I,8,0),VLOOKUP('PEX Tubing'!C81,'Consolidated Master Sheet'!B:I,6,0)),0)</f>
        <v>0</v>
      </c>
      <c r="I81" s="39"/>
      <c r="J81" s="1695">
        <f t="shared" si="5"/>
        <v>0</v>
      </c>
      <c r="K81" s="157"/>
      <c r="L81" s="1029"/>
    </row>
    <row r="82" spans="1:12">
      <c r="A82" s="157" t="str">
        <f>IF(I82&gt;0,COUNT($I$4:I82)+MAX('MI Fittings'!A:A,'CS Press Fittings'!A:A,'Steel Nipples'!A:A,'Steel Cut Lengths'!A:A,'Pipe Hangers'!A:A,'Brass Nipples '!A:A,'Brass Fittings '!A:A,Valves!A:A),"")</f>
        <v/>
      </c>
      <c r="B82" s="244"/>
      <c r="C82" s="228" t="s">
        <v>12285</v>
      </c>
      <c r="D82" s="453" t="s">
        <v>12190</v>
      </c>
      <c r="E82" s="1020">
        <f>IFERROR(IF(G$2="foot",VLOOKUP(C82,'Consolidated Master Sheet'!B:D,3,0),VLOOKUP(C82,'Consolidated Master Sheet'!B:I,3,0)*VLOOKUP(C82,'Consolidated Master Sheet'!B:I,8,0)),"")</f>
        <v>147.4</v>
      </c>
      <c r="F82" s="151">
        <f t="shared" si="3"/>
        <v>0</v>
      </c>
      <c r="G82" s="1086">
        <f t="shared" si="4"/>
        <v>0</v>
      </c>
      <c r="H82" s="345">
        <f>IFERROR(IF(G$2="Piece",VLOOKUP(C82,'Consolidated Master Sheet'!B:I,6,0)/VLOOKUP(C82,'Consolidated Master Sheet'!B:I,8,0),VLOOKUP('PEX Tubing'!C82,'Consolidated Master Sheet'!B:I,6,0)),0)</f>
        <v>25</v>
      </c>
      <c r="I82" s="63"/>
      <c r="J82" s="1102">
        <f t="shared" si="5"/>
        <v>0</v>
      </c>
      <c r="K82" s="157"/>
      <c r="L82" s="1029"/>
    </row>
    <row r="83" spans="1:12">
      <c r="A83" s="157" t="str">
        <f>IF(I83&gt;0,COUNT($I$4:I83)+MAX('MI Fittings'!A:A,'CS Press Fittings'!A:A,'Steel Nipples'!A:A,'Steel Cut Lengths'!A:A,'Pipe Hangers'!A:A,'Brass Nipples '!A:A,'Brass Fittings '!A:A,Valves!A:A),"")</f>
        <v/>
      </c>
      <c r="B83" s="244"/>
      <c r="C83" s="231" t="s">
        <v>12286</v>
      </c>
      <c r="D83" s="448" t="s">
        <v>12191</v>
      </c>
      <c r="E83" s="1017">
        <f>IFERROR(IF(G$2="foot",VLOOKUP(C83,'Consolidated Master Sheet'!B:D,3,0),VLOOKUP(C83,'Consolidated Master Sheet'!B:I,3,0)*VLOOKUP(C83,'Consolidated Master Sheet'!B:I,8,0)),"")</f>
        <v>276.2</v>
      </c>
      <c r="F83" s="152">
        <f t="shared" si="3"/>
        <v>0</v>
      </c>
      <c r="G83" s="1087">
        <f t="shared" si="4"/>
        <v>0</v>
      </c>
      <c r="H83" s="347">
        <f>IFERROR(IF(G$2="Piece",VLOOKUP(C83,'Consolidated Master Sheet'!B:I,6,0)/VLOOKUP(C83,'Consolidated Master Sheet'!B:I,8,0),VLOOKUP('PEX Tubing'!C83,'Consolidated Master Sheet'!B:I,6,0)),0)</f>
        <v>15</v>
      </c>
      <c r="I83" s="61"/>
      <c r="J83" s="1104">
        <f t="shared" si="5"/>
        <v>0</v>
      </c>
      <c r="K83" s="157"/>
      <c r="L83" s="1029"/>
    </row>
    <row r="84" spans="1:12">
      <c r="A84" s="157" t="str">
        <f>IF(I84&gt;0,COUNT($I$4:I84)+MAX('MI Fittings'!A:A,'CS Press Fittings'!A:A,'Steel Nipples'!A:A,'Steel Cut Lengths'!A:A,'Pipe Hangers'!A:A,'Brass Nipples '!A:A,'Brass Fittings '!A:A,Valves!A:A),"")</f>
        <v/>
      </c>
      <c r="B84" s="244"/>
      <c r="C84" s="235" t="s">
        <v>12287</v>
      </c>
      <c r="D84" s="449" t="s">
        <v>12192</v>
      </c>
      <c r="E84" s="1018">
        <f>IFERROR(IF(G$2="foot",VLOOKUP(C84,'Consolidated Master Sheet'!B:D,3,0),VLOOKUP(C84,'Consolidated Master Sheet'!B:I,3,0)*VLOOKUP(C84,'Consolidated Master Sheet'!B:I,8,0)),"")</f>
        <v>431.20000000000005</v>
      </c>
      <c r="F84" s="153">
        <f t="shared" si="3"/>
        <v>0</v>
      </c>
      <c r="G84" s="1088">
        <f t="shared" si="4"/>
        <v>0</v>
      </c>
      <c r="H84" s="349">
        <f>IFERROR(IF(G$2="Piece",VLOOKUP(C84,'Consolidated Master Sheet'!B:I,6,0)/VLOOKUP(C84,'Consolidated Master Sheet'!B:I,8,0),VLOOKUP('PEX Tubing'!C84,'Consolidated Master Sheet'!B:I,6,0)),0)</f>
        <v>10</v>
      </c>
      <c r="I84" s="62"/>
      <c r="J84" s="1108">
        <f t="shared" si="5"/>
        <v>0</v>
      </c>
      <c r="K84" s="157"/>
      <c r="L84" s="1029"/>
    </row>
    <row r="85" spans="1:12">
      <c r="A85" s="157" t="str">
        <f>IF(I85&gt;0,COUNT($I$4:I85)+MAX('MI Fittings'!A:A,'CS Press Fittings'!A:A,'Steel Nipples'!A:A,'Steel Cut Lengths'!A:A,'Pipe Hangers'!A:A,'Brass Nipples '!A:A,'Brass Fittings '!A:A,Valves!A:A),"")</f>
        <v/>
      </c>
      <c r="B85" s="244"/>
      <c r="C85" s="231" t="s">
        <v>12288</v>
      </c>
      <c r="D85" s="448" t="s">
        <v>12184</v>
      </c>
      <c r="E85" s="1017">
        <f>IFERROR(IF(G$2="foot",VLOOKUP(C85,'Consolidated Master Sheet'!B:D,3,0),VLOOKUP(C85,'Consolidated Master Sheet'!B:I,3,0)*VLOOKUP(C85,'Consolidated Master Sheet'!B:I,8,0)),"")</f>
        <v>1242.5999999999999</v>
      </c>
      <c r="F85" s="152">
        <f t="shared" si="3"/>
        <v>0</v>
      </c>
      <c r="G85" s="1087">
        <f t="shared" si="4"/>
        <v>0</v>
      </c>
      <c r="H85" s="347">
        <f>IFERROR(IF(G$2="Piece",VLOOKUP(C85,'Consolidated Master Sheet'!B:I,6,0)/VLOOKUP(C85,'Consolidated Master Sheet'!B:I,8,0),VLOOKUP('PEX Tubing'!C85,'Consolidated Master Sheet'!B:I,6,0)),0)</f>
        <v>5</v>
      </c>
      <c r="I85" s="61"/>
      <c r="J85" s="1104">
        <f t="shared" si="5"/>
        <v>0</v>
      </c>
      <c r="K85" s="157"/>
      <c r="L85" s="1029"/>
    </row>
    <row r="86" spans="1:12">
      <c r="A86" s="157" t="str">
        <f>IF(I86&gt;0,COUNT($I$4:I86)+MAX('MI Fittings'!A:A,'CS Press Fittings'!A:A,'Steel Nipples'!A:A,'Steel Cut Lengths'!A:A,'Pipe Hangers'!A:A,'Brass Nipples '!A:A,'Brass Fittings '!A:A,Valves!A:A),"")</f>
        <v/>
      </c>
      <c r="B86" s="244"/>
      <c r="C86" s="231" t="s">
        <v>12289</v>
      </c>
      <c r="D86" s="448" t="s">
        <v>12185</v>
      </c>
      <c r="E86" s="1017">
        <f>IFERROR(IF(G$2="foot",VLOOKUP(C86,'Consolidated Master Sheet'!B:D,3,0),VLOOKUP(C86,'Consolidated Master Sheet'!B:I,3,0)*VLOOKUP(C86,'Consolidated Master Sheet'!B:I,8,0)),"")</f>
        <v>1927.0000000000002</v>
      </c>
      <c r="F86" s="152">
        <f t="shared" si="3"/>
        <v>0</v>
      </c>
      <c r="G86" s="1087">
        <f t="shared" si="4"/>
        <v>0</v>
      </c>
      <c r="H86" s="347">
        <f>IFERROR(IF(G$2="Piece",VLOOKUP(C86,'Consolidated Master Sheet'!B:I,6,0)/VLOOKUP(C86,'Consolidated Master Sheet'!B:I,8,0),VLOOKUP('PEX Tubing'!C86,'Consolidated Master Sheet'!B:I,6,0)),0)</f>
        <v>5</v>
      </c>
      <c r="I86" s="61"/>
      <c r="J86" s="1104">
        <f t="shared" si="5"/>
        <v>0</v>
      </c>
      <c r="K86" s="157"/>
      <c r="L86" s="1029"/>
    </row>
    <row r="87" spans="1:12">
      <c r="A87" s="157" t="str">
        <f>IF(I87&gt;0,COUNT($I$4:I87)+MAX('MI Fittings'!A:A,'CS Press Fittings'!A:A,'Steel Nipples'!A:A,'Steel Cut Lengths'!A:A,'Pipe Hangers'!A:A,'Brass Nipples '!A:A,'Brass Fittings '!A:A,Valves!A:A),"")</f>
        <v/>
      </c>
      <c r="B87" s="244"/>
      <c r="C87" s="231" t="s">
        <v>12290</v>
      </c>
      <c r="D87" s="448" t="s">
        <v>12186</v>
      </c>
      <c r="E87" s="1017">
        <f>IFERROR(IF(G$2="foot",VLOOKUP(C87,'Consolidated Master Sheet'!B:D,3,0),VLOOKUP(C87,'Consolidated Master Sheet'!B:I,3,0)*VLOOKUP(C87,'Consolidated Master Sheet'!B:I,8,0)),"")</f>
        <v>3211.5999999999995</v>
      </c>
      <c r="F87" s="152">
        <f t="shared" si="3"/>
        <v>0</v>
      </c>
      <c r="G87" s="1087">
        <f t="shared" si="4"/>
        <v>0</v>
      </c>
      <c r="H87" s="347">
        <f>IFERROR(IF(G$2="Piece",VLOOKUP(C87,'Consolidated Master Sheet'!B:I,6,0)/VLOOKUP(C87,'Consolidated Master Sheet'!B:I,8,0),VLOOKUP('PEX Tubing'!C87,'Consolidated Master Sheet'!B:I,6,0)),0)</f>
        <v>5</v>
      </c>
      <c r="I87" s="61"/>
      <c r="J87" s="1104">
        <f t="shared" si="5"/>
        <v>0</v>
      </c>
      <c r="K87" s="157"/>
      <c r="L87" s="1029"/>
    </row>
    <row r="88" spans="1:12">
      <c r="A88" s="157" t="str">
        <f>IF(I88&gt;0,COUNT($I$4:I88)+MAX('MI Fittings'!A:A,'CS Press Fittings'!A:A,'Steel Nipples'!A:A,'Steel Cut Lengths'!A:A,'Pipe Hangers'!A:A,'Brass Nipples '!A:A,'Brass Fittings '!A:A,Valves!A:A),"")</f>
        <v/>
      </c>
      <c r="B88" s="159"/>
      <c r="C88" s="450"/>
      <c r="D88" s="451"/>
      <c r="E88" s="1019" t="str">
        <f>IFERROR(IF(G$2="foot",VLOOKUP(C88,'Consolidated Master Sheet'!B:D,3,0),VLOOKUP(C88,'Consolidated Master Sheet'!B:I,3,0)*VLOOKUP(C88,'Consolidated Master Sheet'!B:I,8,0)),"")</f>
        <v/>
      </c>
      <c r="F88" s="720">
        <f t="shared" si="3"/>
        <v>0</v>
      </c>
      <c r="G88" s="1673">
        <f t="shared" si="4"/>
        <v>0</v>
      </c>
      <c r="H88" s="1691">
        <f>IFERROR(IF(G$2="Piece",VLOOKUP(C88,'Consolidated Master Sheet'!B:I,6,0)/VLOOKUP(C88,'Consolidated Master Sheet'!B:I,8,0),VLOOKUP('PEX Tubing'!C88,'Consolidated Master Sheet'!B:I,6,0)),0)</f>
        <v>0</v>
      </c>
      <c r="I88" s="39"/>
      <c r="J88" s="1695">
        <f t="shared" si="5"/>
        <v>0</v>
      </c>
      <c r="K88" s="157"/>
      <c r="L88" s="1029"/>
    </row>
    <row r="89" spans="1:12">
      <c r="A89" s="157" t="str">
        <f>IF(I89&gt;0,COUNT($I$4:I89)+MAX('MI Fittings'!A:A,'CS Press Fittings'!A:A,'Steel Nipples'!A:A,'Steel Cut Lengths'!A:A,'Pipe Hangers'!A:A,'Brass Nipples '!A:A,'Brass Fittings '!A:A,Valves!A:A),"")</f>
        <v/>
      </c>
      <c r="B89" s="244"/>
      <c r="C89" s="228" t="s">
        <v>3574</v>
      </c>
      <c r="D89" s="453" t="s">
        <v>12165</v>
      </c>
      <c r="E89" s="1020">
        <f>IFERROR(IF(G$2="foot",VLOOKUP(C89,'Consolidated Master Sheet'!B:D,3,0),VLOOKUP(C89,'Consolidated Master Sheet'!B:I,3,0)*VLOOKUP(C89,'Consolidated Master Sheet'!B:I,8,0)),"")</f>
        <v>215.79999999999998</v>
      </c>
      <c r="F89" s="151">
        <f t="shared" si="3"/>
        <v>0</v>
      </c>
      <c r="G89" s="1086">
        <f t="shared" si="4"/>
        <v>0</v>
      </c>
      <c r="H89" s="345">
        <f>IFERROR(IF(G$2="Piece",VLOOKUP(C89,'Consolidated Master Sheet'!B:I,6,0)/VLOOKUP(C89,'Consolidated Master Sheet'!B:I,8,0),VLOOKUP('PEX Tubing'!C89,'Consolidated Master Sheet'!B:I,6,0)),0)</f>
        <v>25</v>
      </c>
      <c r="I89" s="63"/>
      <c r="J89" s="1102">
        <f t="shared" si="5"/>
        <v>0</v>
      </c>
      <c r="K89" s="157"/>
      <c r="L89" s="1029"/>
    </row>
    <row r="90" spans="1:12">
      <c r="A90" s="157" t="str">
        <f>IF(I90&gt;0,COUNT($I$4:I90)+MAX('MI Fittings'!A:A,'CS Press Fittings'!A:A,'Steel Nipples'!A:A,'Steel Cut Lengths'!A:A,'Pipe Hangers'!A:A,'Brass Nipples '!A:A,'Brass Fittings '!A:A,Valves!A:A),"")</f>
        <v/>
      </c>
      <c r="B90" s="244"/>
      <c r="C90" s="231" t="s">
        <v>3575</v>
      </c>
      <c r="D90" s="448" t="s">
        <v>12169</v>
      </c>
      <c r="E90" s="1017">
        <f>IFERROR(IF(G$2="foot",VLOOKUP(C90,'Consolidated Master Sheet'!B:D,3,0),VLOOKUP(C90,'Consolidated Master Sheet'!B:I,3,0)*VLOOKUP(C90,'Consolidated Master Sheet'!B:I,8,0)),"")</f>
        <v>309.2</v>
      </c>
      <c r="F90" s="152">
        <f t="shared" si="3"/>
        <v>0</v>
      </c>
      <c r="G90" s="1087">
        <f t="shared" si="4"/>
        <v>0</v>
      </c>
      <c r="H90" s="347">
        <f>IFERROR(IF(G$2="Piece",VLOOKUP(C90,'Consolidated Master Sheet'!B:I,6,0)/VLOOKUP(C90,'Consolidated Master Sheet'!B:I,8,0),VLOOKUP('PEX Tubing'!C90,'Consolidated Master Sheet'!B:I,6,0)),0)</f>
        <v>15</v>
      </c>
      <c r="I90" s="61"/>
      <c r="J90" s="1104">
        <f t="shared" si="5"/>
        <v>0</v>
      </c>
      <c r="K90" s="157"/>
      <c r="L90" s="1029"/>
    </row>
    <row r="91" spans="1:12">
      <c r="A91" s="157" t="str">
        <f>IF(I91&gt;0,COUNT($I$4:I91)+MAX('MI Fittings'!A:A,'CS Press Fittings'!A:A,'Steel Nipples'!A:A,'Steel Cut Lengths'!A:A,'Pipe Hangers'!A:A,'Brass Nipples '!A:A,'Brass Fittings '!A:A,Valves!A:A),"")</f>
        <v/>
      </c>
      <c r="B91" s="244"/>
      <c r="C91" s="235" t="s">
        <v>3576</v>
      </c>
      <c r="D91" s="449" t="s">
        <v>12173</v>
      </c>
      <c r="E91" s="1018">
        <f>IFERROR(IF(G$2="foot",VLOOKUP(C91,'Consolidated Master Sheet'!B:D,3,0),VLOOKUP(C91,'Consolidated Master Sheet'!B:I,3,0)*VLOOKUP(C91,'Consolidated Master Sheet'!B:I,8,0)),"")</f>
        <v>567.79999999999995</v>
      </c>
      <c r="F91" s="153">
        <f t="shared" si="3"/>
        <v>0</v>
      </c>
      <c r="G91" s="1088">
        <f t="shared" si="4"/>
        <v>0</v>
      </c>
      <c r="H91" s="349">
        <f>IFERROR(IF(G$2="Piece",VLOOKUP(C91,'Consolidated Master Sheet'!B:I,6,0)/VLOOKUP(C91,'Consolidated Master Sheet'!B:I,8,0),VLOOKUP('PEX Tubing'!C91,'Consolidated Master Sheet'!B:I,6,0)),0)</f>
        <v>10</v>
      </c>
      <c r="I91" s="62"/>
      <c r="J91" s="1108">
        <f t="shared" si="5"/>
        <v>0</v>
      </c>
      <c r="K91" s="157"/>
      <c r="L91" s="1029"/>
    </row>
    <row r="92" spans="1:12">
      <c r="A92" s="157" t="str">
        <f>IF(I92&gt;0,COUNT($I$4:I92)+MAX('MI Fittings'!A:A,'CS Press Fittings'!A:A,'Steel Nipples'!A:A,'Steel Cut Lengths'!A:A,'Pipe Hangers'!A:A,'Brass Nipples '!A:A,'Brass Fittings '!A:A,Valves!A:A),"")</f>
        <v/>
      </c>
      <c r="B92" s="244"/>
      <c r="C92" s="231" t="s">
        <v>12291</v>
      </c>
      <c r="D92" s="448" t="s">
        <v>12187</v>
      </c>
      <c r="E92" s="1018">
        <f>IFERROR(IF(G$2="foot",VLOOKUP(C92,'Consolidated Master Sheet'!B:D,3,0),VLOOKUP(C92,'Consolidated Master Sheet'!B:I,3,0)*VLOOKUP(C92,'Consolidated Master Sheet'!B:I,8,0)),"")</f>
        <v>1492.4</v>
      </c>
      <c r="F92" s="152">
        <f t="shared" si="3"/>
        <v>0</v>
      </c>
      <c r="G92" s="1087">
        <f t="shared" si="4"/>
        <v>0</v>
      </c>
      <c r="H92" s="347">
        <f>IFERROR(IF(G$2="Piece",VLOOKUP(C92,'Consolidated Master Sheet'!B:I,6,0)/VLOOKUP(C92,'Consolidated Master Sheet'!B:I,8,0),VLOOKUP('PEX Tubing'!C92,'Consolidated Master Sheet'!B:I,6,0)),0)</f>
        <v>5</v>
      </c>
      <c r="I92" s="61"/>
      <c r="J92" s="1104">
        <f t="shared" si="5"/>
        <v>0</v>
      </c>
      <c r="K92" s="157"/>
      <c r="L92" s="1029"/>
    </row>
    <row r="93" spans="1:12">
      <c r="A93" s="157" t="str">
        <f>IF(I93&gt;0,COUNT($I$4:I93)+MAX('MI Fittings'!A:A,'CS Press Fittings'!A:A,'Steel Nipples'!A:A,'Steel Cut Lengths'!A:A,'Pipe Hangers'!A:A,'Brass Nipples '!A:A,'Brass Fittings '!A:A,Valves!A:A),"")</f>
        <v/>
      </c>
      <c r="B93" s="244"/>
      <c r="C93" s="231" t="s">
        <v>12292</v>
      </c>
      <c r="D93" s="448" t="s">
        <v>12188</v>
      </c>
      <c r="E93" s="1018">
        <f>IFERROR(IF(G$2="foot",VLOOKUP(C93,'Consolidated Master Sheet'!B:D,3,0),VLOOKUP(C93,'Consolidated Master Sheet'!B:I,3,0)*VLOOKUP(C93,'Consolidated Master Sheet'!B:I,8,0)),"")</f>
        <v>2238.4</v>
      </c>
      <c r="F93" s="152">
        <f t="shared" si="3"/>
        <v>0</v>
      </c>
      <c r="G93" s="1087">
        <f t="shared" si="4"/>
        <v>0</v>
      </c>
      <c r="H93" s="347">
        <f>IFERROR(IF(G$2="Piece",VLOOKUP(C93,'Consolidated Master Sheet'!B:I,6,0)/VLOOKUP(C93,'Consolidated Master Sheet'!B:I,8,0),VLOOKUP('PEX Tubing'!C93,'Consolidated Master Sheet'!B:I,6,0)),0)</f>
        <v>5</v>
      </c>
      <c r="I93" s="61"/>
      <c r="J93" s="1104">
        <f t="shared" si="5"/>
        <v>0</v>
      </c>
      <c r="K93" s="157"/>
      <c r="L93" s="1029"/>
    </row>
    <row r="94" spans="1:12">
      <c r="A94" s="157" t="str">
        <f>IF(I94&gt;0,COUNT($I$4:I94)+MAX('MI Fittings'!A:A,'CS Press Fittings'!A:A,'Steel Nipples'!A:A,'Steel Cut Lengths'!A:A,'Pipe Hangers'!A:A,'Brass Nipples '!A:A,'Brass Fittings '!A:A,Valves!A:A),"")</f>
        <v/>
      </c>
      <c r="B94" s="244"/>
      <c r="C94" s="231" t="s">
        <v>12293</v>
      </c>
      <c r="D94" s="448" t="s">
        <v>12189</v>
      </c>
      <c r="E94" s="1018">
        <f>IFERROR(IF(G$2="foot",VLOOKUP(C94,'Consolidated Master Sheet'!B:D,3,0),VLOOKUP(C94,'Consolidated Master Sheet'!B:I,3,0)*VLOOKUP(C94,'Consolidated Master Sheet'!B:I,8,0)),"")</f>
        <v>3584.6</v>
      </c>
      <c r="F94" s="152">
        <f t="shared" si="3"/>
        <v>0</v>
      </c>
      <c r="G94" s="1087">
        <f t="shared" si="4"/>
        <v>0</v>
      </c>
      <c r="H94" s="347">
        <f>IFERROR(IF(G$2="Piece",VLOOKUP(C94,'Consolidated Master Sheet'!B:I,6,0)/VLOOKUP(C94,'Consolidated Master Sheet'!B:I,8,0),VLOOKUP('PEX Tubing'!C94,'Consolidated Master Sheet'!B:I,6,0)),0)</f>
        <v>5</v>
      </c>
      <c r="I94" s="61"/>
      <c r="J94" s="1104">
        <f t="shared" si="5"/>
        <v>0</v>
      </c>
      <c r="K94" s="157"/>
      <c r="L94" s="1029"/>
    </row>
    <row r="95" spans="1:12">
      <c r="A95" s="157" t="str">
        <f>IF(I95&gt;0,COUNT($I$4:I95)+MAX('MI Fittings'!A:A,'CS Press Fittings'!A:A,'Steel Nipples'!A:A,'Steel Cut Lengths'!A:A,'Pipe Hangers'!A:A,'Brass Nipples '!A:A,'Brass Fittings '!A:A,Valves!A:A),"")</f>
        <v/>
      </c>
      <c r="B95" s="454"/>
      <c r="C95" s="455"/>
      <c r="D95" s="363" t="s">
        <v>5536</v>
      </c>
      <c r="E95" s="1021" t="str">
        <f>IFERROR(IF(G$2="foot",VLOOKUP(C95,'Consolidated Master Sheet'!B:D,3,0),VLOOKUP(C95,'Consolidated Master Sheet'!B:I,3,0)*VLOOKUP(C95,'Consolidated Master Sheet'!B:I,8,0)),"")</f>
        <v/>
      </c>
      <c r="F95" s="1479">
        <f t="shared" si="3"/>
        <v>0</v>
      </c>
      <c r="G95" s="1674">
        <f t="shared" si="4"/>
        <v>0</v>
      </c>
      <c r="H95" s="1476">
        <f>IFERROR(IF(G$2="Piece",VLOOKUP(C95,'Consolidated Master Sheet'!B:I,6,0)/VLOOKUP(C95,'Consolidated Master Sheet'!B:I,8,0),VLOOKUP('PEX Tubing'!C95,'Consolidated Master Sheet'!B:I,6,0)),0)</f>
        <v>0</v>
      </c>
      <c r="I95" s="116"/>
      <c r="J95" s="1700">
        <f t="shared" si="5"/>
        <v>0</v>
      </c>
      <c r="K95" s="157"/>
      <c r="L95" s="1029"/>
    </row>
    <row r="96" spans="1:12" s="305" customFormat="1">
      <c r="A96" s="157" t="str">
        <f>IF(I96&gt;0,COUNT($I$4:I96)+MAX('MI Fittings'!A:A,'CS Press Fittings'!A:A,'Steel Nipples'!A:A,'Steel Cut Lengths'!A:A,'Pipe Hangers'!A:A,'Brass Nipples '!A:A,'Brass Fittings '!A:A,Valves!A:A),"")</f>
        <v/>
      </c>
      <c r="B96" s="456"/>
      <c r="C96" s="457"/>
      <c r="D96" s="458" t="s">
        <v>5538</v>
      </c>
      <c r="E96" s="1022" t="str">
        <f>IFERROR(IF(G$2="foot",VLOOKUP(C96,'Consolidated Master Sheet'!B:D,3,0),VLOOKUP(C96,'Consolidated Master Sheet'!B:I,3,0)*VLOOKUP(C96,'Consolidated Master Sheet'!B:I,8,0)),"")</f>
        <v/>
      </c>
      <c r="F96" s="1480">
        <f t="shared" si="3"/>
        <v>0</v>
      </c>
      <c r="G96" s="1675">
        <f t="shared" si="4"/>
        <v>0</v>
      </c>
      <c r="H96" s="1475">
        <f>IFERROR(IF(G$2="Piece",VLOOKUP(C96,'Consolidated Master Sheet'!B:I,6,0)/VLOOKUP(C96,'Consolidated Master Sheet'!B:I,8,0),VLOOKUP('PEX Tubing'!C96,'Consolidated Master Sheet'!B:I,6,0)),0)</f>
        <v>0</v>
      </c>
      <c r="I96" s="118"/>
      <c r="J96" s="1703">
        <f t="shared" si="5"/>
        <v>0</v>
      </c>
      <c r="K96" s="157"/>
      <c r="L96" s="1029"/>
    </row>
    <row r="97" spans="1:12">
      <c r="A97" s="157" t="str">
        <f>IF(I97&gt;0,COUNT($I$4:I97)+MAX('MI Fittings'!A:A,'CS Press Fittings'!A:A,'Steel Nipples'!A:A,'Steel Cut Lengths'!A:A,'Pipe Hangers'!A:A,'Brass Nipples '!A:A,'Brass Fittings '!A:A,Valves!A:A),"")</f>
        <v/>
      </c>
      <c r="B97" s="244"/>
      <c r="C97" s="228" t="s">
        <v>3577</v>
      </c>
      <c r="D97" s="453" t="s">
        <v>3578</v>
      </c>
      <c r="E97" s="1020">
        <f>IFERROR(IF(G$2="foot",VLOOKUP(C97,'Consolidated Master Sheet'!B:D,3,0),VLOOKUP(C97,'Consolidated Master Sheet'!B:I,3,0)*VLOOKUP(C97,'Consolidated Master Sheet'!B:I,8,0)),"")</f>
        <v>669</v>
      </c>
      <c r="F97" s="151">
        <f t="shared" si="3"/>
        <v>0</v>
      </c>
      <c r="G97" s="1086">
        <f t="shared" si="4"/>
        <v>0</v>
      </c>
      <c r="H97" s="188">
        <f>IFERROR(IF(G$2="Piece",VLOOKUP(C97,'Consolidated Master Sheet'!B:I,6,0)/VLOOKUP(C97,'Consolidated Master Sheet'!B:I,8,0),VLOOKUP('PEX Tubing'!C97,'Consolidated Master Sheet'!B:I,6,0)),0)</f>
        <v>1</v>
      </c>
      <c r="I97" s="63"/>
      <c r="J97" s="1102">
        <f t="shared" si="5"/>
        <v>0</v>
      </c>
      <c r="K97" s="157"/>
      <c r="L97" s="1029"/>
    </row>
    <row r="98" spans="1:12">
      <c r="A98" s="157" t="str">
        <f>IF(I98&gt;0,COUNT($I$4:I98)+MAX('MI Fittings'!A:A,'CS Press Fittings'!A:A,'Steel Nipples'!A:A,'Steel Cut Lengths'!A:A,'Pipe Hangers'!A:A,'Brass Nipples '!A:A,'Brass Fittings '!A:A,Valves!A:A),"")</f>
        <v/>
      </c>
      <c r="B98" s="244"/>
      <c r="C98" s="231" t="s">
        <v>3579</v>
      </c>
      <c r="D98" s="448" t="s">
        <v>3580</v>
      </c>
      <c r="E98" s="1017">
        <f>IFERROR(IF(G$2="foot",VLOOKUP(C98,'Consolidated Master Sheet'!B:D,3,0),VLOOKUP(C98,'Consolidated Master Sheet'!B:I,3,0)*VLOOKUP(C98,'Consolidated Master Sheet'!B:I,8,0)),"")</f>
        <v>2006.9999999999998</v>
      </c>
      <c r="F98" s="152">
        <f t="shared" si="3"/>
        <v>0</v>
      </c>
      <c r="G98" s="1087">
        <f t="shared" si="4"/>
        <v>0</v>
      </c>
      <c r="H98" s="373">
        <f>IFERROR(IF(G$2="Piece",VLOOKUP(C98,'Consolidated Master Sheet'!B:I,6,0)/VLOOKUP(C98,'Consolidated Master Sheet'!B:I,8,0),VLOOKUP('PEX Tubing'!C98,'Consolidated Master Sheet'!B:I,6,0)),0)</f>
        <v>1</v>
      </c>
      <c r="I98" s="61"/>
      <c r="J98" s="1104">
        <f t="shared" si="5"/>
        <v>0</v>
      </c>
      <c r="K98" s="157"/>
      <c r="L98" s="1029"/>
    </row>
    <row r="99" spans="1:12">
      <c r="A99" s="157" t="str">
        <f>IF(I99&gt;0,COUNT($I$4:I99)+MAX('MI Fittings'!A:A,'CS Press Fittings'!A:A,'Steel Nipples'!A:A,'Steel Cut Lengths'!A:A,'Pipe Hangers'!A:A,'Brass Nipples '!A:A,'Brass Fittings '!A:A,Valves!A:A),"")</f>
        <v/>
      </c>
      <c r="B99" s="244"/>
      <c r="C99" s="235" t="s">
        <v>3581</v>
      </c>
      <c r="D99" s="449" t="s">
        <v>3582</v>
      </c>
      <c r="E99" s="1018">
        <f>IFERROR(IF(G$2="foot",VLOOKUP(C99,'Consolidated Master Sheet'!B:D,3,0),VLOOKUP(C99,'Consolidated Master Sheet'!B:I,3,0)*VLOOKUP(C99,'Consolidated Master Sheet'!B:I,8,0)),"")</f>
        <v>3344.9999999999995</v>
      </c>
      <c r="F99" s="153">
        <f t="shared" si="3"/>
        <v>0</v>
      </c>
      <c r="G99" s="1088">
        <f t="shared" si="4"/>
        <v>0</v>
      </c>
      <c r="H99" s="195">
        <f>IFERROR(IF(G$2="Piece",VLOOKUP(C99,'Consolidated Master Sheet'!B:I,6,0)/VLOOKUP(C99,'Consolidated Master Sheet'!B:I,8,0),VLOOKUP('PEX Tubing'!C99,'Consolidated Master Sheet'!B:I,6,0)),0)</f>
        <v>1</v>
      </c>
      <c r="I99" s="62"/>
      <c r="J99" s="1108">
        <f t="shared" si="5"/>
        <v>0</v>
      </c>
      <c r="K99" s="157"/>
      <c r="L99" s="1029"/>
    </row>
    <row r="100" spans="1:12">
      <c r="A100" s="157" t="str">
        <f>IF(I100&gt;0,COUNT($I$4:I100)+MAX('MI Fittings'!A:A,'CS Press Fittings'!A:A,'Steel Nipples'!A:A,'Steel Cut Lengths'!A:A,'Pipe Hangers'!A:A,'Brass Nipples '!A:A,'Brass Fittings '!A:A,Valves!A:A),"")</f>
        <v/>
      </c>
      <c r="B100" s="244"/>
      <c r="C100" s="249"/>
      <c r="D100" s="451"/>
      <c r="E100" s="1019" t="str">
        <f>IFERROR(IF(G$2="foot",VLOOKUP(C100,'Consolidated Master Sheet'!B:D,3,0),VLOOKUP(C100,'Consolidated Master Sheet'!B:I,3,0)*VLOOKUP(C100,'Consolidated Master Sheet'!B:I,8,0)),"")</f>
        <v/>
      </c>
      <c r="F100" s="720">
        <f t="shared" si="3"/>
        <v>0</v>
      </c>
      <c r="G100" s="1673">
        <f t="shared" si="4"/>
        <v>0</v>
      </c>
      <c r="H100" s="1691">
        <f>IFERROR(IF(G$2="Piece",VLOOKUP(C100,'Consolidated Master Sheet'!B:I,6,0)/VLOOKUP(C100,'Consolidated Master Sheet'!B:I,8,0),VLOOKUP('PEX Tubing'!C100,'Consolidated Master Sheet'!B:I,6,0)),0)</f>
        <v>0</v>
      </c>
      <c r="I100" s="39"/>
      <c r="J100" s="1695">
        <f t="shared" si="5"/>
        <v>0</v>
      </c>
      <c r="K100" s="157"/>
      <c r="L100" s="1029"/>
    </row>
    <row r="101" spans="1:12">
      <c r="A101" s="157" t="str">
        <f>IF(I101&gt;0,COUNT($I$4:I101)+MAX('MI Fittings'!A:A,'CS Press Fittings'!A:A,'Steel Nipples'!A:A,'Steel Cut Lengths'!A:A,'Pipe Hangers'!A:A,'Brass Nipples '!A:A,'Brass Fittings '!A:A,Valves!A:A),"")</f>
        <v/>
      </c>
      <c r="B101" s="244"/>
      <c r="C101" s="228" t="s">
        <v>3583</v>
      </c>
      <c r="D101" s="453" t="s">
        <v>3584</v>
      </c>
      <c r="E101" s="1020">
        <f>IFERROR(IF(G$2="foot",VLOOKUP(C101,'Consolidated Master Sheet'!B:D,3,0),VLOOKUP(C101,'Consolidated Master Sheet'!B:I,3,0)*VLOOKUP(C101,'Consolidated Master Sheet'!B:I,8,0)),"")</f>
        <v>1253</v>
      </c>
      <c r="F101" s="151">
        <f t="shared" si="3"/>
        <v>0</v>
      </c>
      <c r="G101" s="1086">
        <f t="shared" si="4"/>
        <v>0</v>
      </c>
      <c r="H101" s="188">
        <f>IFERROR(IF(G$2="Piece",VLOOKUP(C101,'Consolidated Master Sheet'!B:I,6,0)/VLOOKUP(C101,'Consolidated Master Sheet'!B:I,8,0),VLOOKUP('PEX Tubing'!C101,'Consolidated Master Sheet'!B:I,6,0)),0)</f>
        <v>1</v>
      </c>
      <c r="I101" s="63"/>
      <c r="J101" s="1102">
        <f t="shared" si="5"/>
        <v>0</v>
      </c>
      <c r="K101" s="157"/>
      <c r="L101" s="1029"/>
    </row>
    <row r="102" spans="1:12">
      <c r="A102" s="157" t="str">
        <f>IF(I102&gt;0,COUNT($I$4:I102)+MAX('MI Fittings'!A:A,'CS Press Fittings'!A:A,'Steel Nipples'!A:A,'Steel Cut Lengths'!A:A,'Pipe Hangers'!A:A,'Brass Nipples '!A:A,'Brass Fittings '!A:A,Valves!A:A),"")</f>
        <v/>
      </c>
      <c r="B102" s="244"/>
      <c r="C102" s="235" t="s">
        <v>3585</v>
      </c>
      <c r="D102" s="449" t="s">
        <v>3586</v>
      </c>
      <c r="E102" s="1018">
        <f>IFERROR(IF(G$2="foot",VLOOKUP(C102,'Consolidated Master Sheet'!B:D,3,0),VLOOKUP(C102,'Consolidated Master Sheet'!B:I,3,0)*VLOOKUP(C102,'Consolidated Master Sheet'!B:I,8,0)),"")</f>
        <v>3759</v>
      </c>
      <c r="F102" s="153">
        <f t="shared" si="3"/>
        <v>0</v>
      </c>
      <c r="G102" s="1088">
        <f t="shared" si="4"/>
        <v>0</v>
      </c>
      <c r="H102" s="195">
        <f>IFERROR(IF(G$2="Piece",VLOOKUP(C102,'Consolidated Master Sheet'!B:I,6,0)/VLOOKUP(C102,'Consolidated Master Sheet'!B:I,8,0),VLOOKUP('PEX Tubing'!C102,'Consolidated Master Sheet'!B:I,6,0)),0)</f>
        <v>1</v>
      </c>
      <c r="I102" s="62"/>
      <c r="J102" s="1108">
        <f t="shared" si="5"/>
        <v>0</v>
      </c>
      <c r="K102" s="157"/>
      <c r="L102" s="1029"/>
    </row>
    <row r="103" spans="1:12">
      <c r="A103" s="157" t="str">
        <f>IF(I103&gt;0,COUNT($I$4:I103)+MAX('MI Fittings'!A:A,'CS Press Fittings'!A:A,'Steel Nipples'!A:A,'Steel Cut Lengths'!A:A,'Pipe Hangers'!A:A,'Brass Nipples '!A:A,'Brass Fittings '!A:A,Valves!A:A),"")</f>
        <v/>
      </c>
      <c r="B103" s="244"/>
      <c r="C103" s="249"/>
      <c r="D103" s="451"/>
      <c r="E103" s="1019" t="str">
        <f>IFERROR(IF(G$2="foot",VLOOKUP(C103,'Consolidated Master Sheet'!B:D,3,0),VLOOKUP(C103,'Consolidated Master Sheet'!B:I,3,0)*VLOOKUP(C103,'Consolidated Master Sheet'!B:I,8,0)),"")</f>
        <v/>
      </c>
      <c r="F103" s="720">
        <f t="shared" si="3"/>
        <v>0</v>
      </c>
      <c r="G103" s="1673">
        <f t="shared" si="4"/>
        <v>0</v>
      </c>
      <c r="H103" s="1691">
        <f>IFERROR(IF(G$2="Piece",VLOOKUP(C103,'Consolidated Master Sheet'!B:I,6,0)/VLOOKUP(C103,'Consolidated Master Sheet'!B:I,8,0),VLOOKUP('PEX Tubing'!C103,'Consolidated Master Sheet'!B:I,6,0)),0)</f>
        <v>0</v>
      </c>
      <c r="I103" s="39"/>
      <c r="J103" s="1695">
        <f t="shared" si="5"/>
        <v>0</v>
      </c>
      <c r="K103" s="157"/>
      <c r="L103" s="1029"/>
    </row>
    <row r="104" spans="1:12">
      <c r="A104" s="157" t="str">
        <f>IF(I104&gt;0,COUNT($I$4:I104)+MAX('MI Fittings'!A:A,'CS Press Fittings'!A:A,'Steel Nipples'!A:A,'Steel Cut Lengths'!A:A,'Pipe Hangers'!A:A,'Brass Nipples '!A:A,'Brass Fittings '!A:A,Valves!A:A),"")</f>
        <v/>
      </c>
      <c r="B104" s="244"/>
      <c r="C104" s="228" t="s">
        <v>3587</v>
      </c>
      <c r="D104" s="453" t="s">
        <v>3588</v>
      </c>
      <c r="E104" s="1020">
        <f>IFERROR(IF(G$2="foot",VLOOKUP(C104,'Consolidated Master Sheet'!B:D,3,0),VLOOKUP(C104,'Consolidated Master Sheet'!B:I,3,0)*VLOOKUP(C104,'Consolidated Master Sheet'!B:I,8,0)),"")</f>
        <v>1958.0000000000002</v>
      </c>
      <c r="F104" s="151">
        <f t="shared" si="3"/>
        <v>0</v>
      </c>
      <c r="G104" s="1086">
        <f t="shared" si="4"/>
        <v>0</v>
      </c>
      <c r="H104" s="188">
        <f>IFERROR(IF(G$2="Piece",VLOOKUP(C104,'Consolidated Master Sheet'!B:I,6,0)/VLOOKUP(C104,'Consolidated Master Sheet'!B:I,8,0),VLOOKUP('PEX Tubing'!C104,'Consolidated Master Sheet'!B:I,6,0)),0)</f>
        <v>1</v>
      </c>
      <c r="I104" s="63"/>
      <c r="J104" s="1102">
        <f t="shared" si="5"/>
        <v>0</v>
      </c>
      <c r="K104" s="157"/>
      <c r="L104" s="1029"/>
    </row>
    <row r="105" spans="1:12">
      <c r="A105" s="157" t="str">
        <f>IF(I105&gt;0,COUNT($I$4:I105)+MAX('MI Fittings'!A:A,'CS Press Fittings'!A:A,'Steel Nipples'!A:A,'Steel Cut Lengths'!A:A,'Pipe Hangers'!A:A,'Brass Nipples '!A:A,'Brass Fittings '!A:A,Valves!A:A),"")</f>
        <v/>
      </c>
      <c r="B105" s="244"/>
      <c r="C105" s="235" t="s">
        <v>3589</v>
      </c>
      <c r="D105" s="449" t="s">
        <v>8907</v>
      </c>
      <c r="E105" s="1018">
        <f>IFERROR(IF(G$2="foot",VLOOKUP(C105,'Consolidated Master Sheet'!B:D,3,0),VLOOKUP(C105,'Consolidated Master Sheet'!B:I,3,0)*VLOOKUP(C105,'Consolidated Master Sheet'!B:I,8,0)),"")</f>
        <v>5874.0000000000009</v>
      </c>
      <c r="F105" s="153">
        <f t="shared" si="3"/>
        <v>0</v>
      </c>
      <c r="G105" s="1088">
        <f t="shared" si="4"/>
        <v>0</v>
      </c>
      <c r="H105" s="195">
        <f>IFERROR(IF(G$2="Piece",VLOOKUP(C105,'Consolidated Master Sheet'!B:I,6,0)/VLOOKUP(C105,'Consolidated Master Sheet'!B:I,8,0),VLOOKUP('PEX Tubing'!C105,'Consolidated Master Sheet'!B:I,6,0)),0)</f>
        <v>1</v>
      </c>
      <c r="I105" s="62"/>
      <c r="J105" s="1108">
        <f t="shared" si="5"/>
        <v>0</v>
      </c>
      <c r="K105" s="157"/>
      <c r="L105" s="1029"/>
    </row>
    <row r="106" spans="1:12">
      <c r="A106" s="157" t="str">
        <f>IF(I106&gt;0,COUNT($I$4:I106)+MAX('MI Fittings'!A:A,'CS Press Fittings'!A:A,'Steel Nipples'!A:A,'Steel Cut Lengths'!A:A,'Pipe Hangers'!A:A,'Brass Nipples '!A:A,'Brass Fittings '!A:A,Valves!A:A),"")</f>
        <v/>
      </c>
      <c r="B106" s="244"/>
      <c r="C106" s="249"/>
      <c r="D106" s="451"/>
      <c r="E106" s="1019" t="str">
        <f>IFERROR(IF(G$2="foot",VLOOKUP(C106,'Consolidated Master Sheet'!B:D,3,0),VLOOKUP(C106,'Consolidated Master Sheet'!B:I,3,0)*VLOOKUP(C106,'Consolidated Master Sheet'!B:I,8,0)),"")</f>
        <v/>
      </c>
      <c r="F106" s="720">
        <f t="shared" si="3"/>
        <v>0</v>
      </c>
      <c r="G106" s="1673">
        <f t="shared" si="4"/>
        <v>0</v>
      </c>
      <c r="H106" s="1691">
        <f>IFERROR(IF(G$2="Piece",VLOOKUP(C106,'Consolidated Master Sheet'!B:I,6,0)/VLOOKUP(C106,'Consolidated Master Sheet'!B:I,8,0),VLOOKUP('PEX Tubing'!C106,'Consolidated Master Sheet'!B:I,6,0)),0)</f>
        <v>0</v>
      </c>
      <c r="I106" s="39"/>
      <c r="J106" s="1695">
        <f t="shared" si="5"/>
        <v>0</v>
      </c>
      <c r="K106" s="157"/>
      <c r="L106" s="1029"/>
    </row>
    <row r="107" spans="1:12">
      <c r="A107" s="157" t="str">
        <f>IF(I107&gt;0,COUNT($I$4:I107)+MAX('MI Fittings'!A:A,'CS Press Fittings'!A:A,'Steel Nipples'!A:A,'Steel Cut Lengths'!A:A,'Pipe Hangers'!A:A,'Brass Nipples '!A:A,'Brass Fittings '!A:A,Valves!A:A),"")</f>
        <v/>
      </c>
      <c r="B107" s="244"/>
      <c r="C107" s="228" t="s">
        <v>12236</v>
      </c>
      <c r="D107" s="453" t="s">
        <v>12193</v>
      </c>
      <c r="E107" s="1020">
        <f>IFERROR(IF(G$2="foot",VLOOKUP(C107,'Consolidated Master Sheet'!B:D,3,0),VLOOKUP(C107,'Consolidated Master Sheet'!B:I,3,0)*VLOOKUP(C107,'Consolidated Master Sheet'!B:I,8,0)),"")</f>
        <v>6032</v>
      </c>
      <c r="F107" s="151">
        <f t="shared" si="3"/>
        <v>0</v>
      </c>
      <c r="G107" s="1086">
        <f t="shared" si="4"/>
        <v>0</v>
      </c>
      <c r="H107" s="188">
        <f>IFERROR(IF(G$2="Piece",VLOOKUP(C107,'Consolidated Master Sheet'!B:I,6,0)/VLOOKUP(C107,'Consolidated Master Sheet'!B:I,8,0),VLOOKUP('PEX Tubing'!C107,'Consolidated Master Sheet'!B:I,6,0)),0)</f>
        <v>1</v>
      </c>
      <c r="I107" s="63"/>
      <c r="J107" s="1102">
        <f t="shared" si="5"/>
        <v>0</v>
      </c>
      <c r="K107" s="157"/>
      <c r="L107" s="1029"/>
    </row>
    <row r="108" spans="1:12">
      <c r="A108" s="157" t="str">
        <f>IF(I108&gt;0,COUNT($I$4:I108)+MAX('MI Fittings'!A:A,'CS Press Fittings'!A:A,'Steel Nipples'!A:A,'Steel Cut Lengths'!A:A,'Pipe Hangers'!A:A,'Brass Nipples '!A:A,'Brass Fittings '!A:A,Valves!A:A),"")</f>
        <v/>
      </c>
      <c r="B108" s="244"/>
      <c r="C108" s="231" t="s">
        <v>12237</v>
      </c>
      <c r="D108" s="448" t="s">
        <v>12196</v>
      </c>
      <c r="E108" s="1017">
        <f>IFERROR(IF(G$2="foot",VLOOKUP(C108,'Consolidated Master Sheet'!B:D,3,0),VLOOKUP(C108,'Consolidated Master Sheet'!B:I,3,0)*VLOOKUP(C108,'Consolidated Master Sheet'!B:I,8,0)),"")</f>
        <v>18096</v>
      </c>
      <c r="F108" s="152">
        <f t="shared" si="3"/>
        <v>0</v>
      </c>
      <c r="G108" s="1087">
        <f t="shared" si="4"/>
        <v>0</v>
      </c>
      <c r="H108" s="373">
        <f>IFERROR(IF(G$2="Piece",VLOOKUP(C108,'Consolidated Master Sheet'!B:I,6,0)/VLOOKUP(C108,'Consolidated Master Sheet'!B:I,8,0),VLOOKUP('PEX Tubing'!C108,'Consolidated Master Sheet'!B:I,6,0)),0)</f>
        <v>1</v>
      </c>
      <c r="I108" s="61"/>
      <c r="J108" s="1104">
        <f t="shared" si="5"/>
        <v>0</v>
      </c>
      <c r="K108" s="157"/>
      <c r="L108" s="1029"/>
    </row>
    <row r="109" spans="1:12">
      <c r="A109" s="157" t="str">
        <f>IF(I109&gt;0,COUNT($I$4:I109)+MAX('MI Fittings'!A:A,'CS Press Fittings'!A:A,'Steel Nipples'!A:A,'Steel Cut Lengths'!A:A,'Pipe Hangers'!A:A,'Brass Nipples '!A:A,'Brass Fittings '!A:A,Valves!A:A),"")</f>
        <v/>
      </c>
      <c r="B109" s="244"/>
      <c r="C109" s="235" t="s">
        <v>12238</v>
      </c>
      <c r="D109" s="449" t="s">
        <v>12197</v>
      </c>
      <c r="E109" s="1018">
        <f>IFERROR(IF(G$2="foot",VLOOKUP(C109,'Consolidated Master Sheet'!B:D,3,0),VLOOKUP(C109,'Consolidated Master Sheet'!B:I,3,0)*VLOOKUP(C109,'Consolidated Master Sheet'!B:I,8,0)),"")</f>
        <v>30160</v>
      </c>
      <c r="F109" s="153">
        <f t="shared" si="3"/>
        <v>0</v>
      </c>
      <c r="G109" s="1088">
        <f t="shared" si="4"/>
        <v>0</v>
      </c>
      <c r="H109" s="195">
        <f>IFERROR(IF(G$2="Piece",VLOOKUP(C109,'Consolidated Master Sheet'!B:I,6,0)/VLOOKUP(C109,'Consolidated Master Sheet'!B:I,8,0),VLOOKUP('PEX Tubing'!C109,'Consolidated Master Sheet'!B:I,6,0)),0)</f>
        <v>1</v>
      </c>
      <c r="I109" s="62"/>
      <c r="J109" s="1108">
        <f t="shared" si="5"/>
        <v>0</v>
      </c>
      <c r="K109" s="157"/>
      <c r="L109" s="1029"/>
    </row>
    <row r="110" spans="1:12">
      <c r="A110" s="157" t="str">
        <f>IF(I110&gt;0,COUNT($I$4:I110)+MAX('MI Fittings'!A:A,'CS Press Fittings'!A:A,'Steel Nipples'!A:A,'Steel Cut Lengths'!A:A,'Pipe Hangers'!A:A,'Brass Nipples '!A:A,'Brass Fittings '!A:A,Valves!A:A),"")</f>
        <v/>
      </c>
      <c r="B110" s="244"/>
      <c r="C110" s="249"/>
      <c r="D110" s="451"/>
      <c r="E110" s="1019" t="str">
        <f>IFERROR(IF(G$2="foot",VLOOKUP(C110,'Consolidated Master Sheet'!B:D,3,0),VLOOKUP(C110,'Consolidated Master Sheet'!B:I,3,0)*VLOOKUP(C110,'Consolidated Master Sheet'!B:I,8,0)),"")</f>
        <v/>
      </c>
      <c r="F110" s="720">
        <f t="shared" si="3"/>
        <v>0</v>
      </c>
      <c r="G110" s="1673">
        <f t="shared" si="4"/>
        <v>0</v>
      </c>
      <c r="H110" s="1691">
        <f>IFERROR(IF(G$2="Piece",VLOOKUP(C110,'Consolidated Master Sheet'!B:I,6,0)/VLOOKUP(C110,'Consolidated Master Sheet'!B:I,8,0),VLOOKUP('PEX Tubing'!C110,'Consolidated Master Sheet'!B:I,6,0)),0)</f>
        <v>0</v>
      </c>
      <c r="I110" s="39"/>
      <c r="J110" s="1695">
        <f t="shared" si="5"/>
        <v>0</v>
      </c>
      <c r="K110" s="157"/>
      <c r="L110" s="1029"/>
    </row>
    <row r="111" spans="1:12">
      <c r="A111" s="157" t="str">
        <f>IF(I111&gt;0,COUNT($I$4:I111)+MAX('MI Fittings'!A:A,'CS Press Fittings'!A:A,'Steel Nipples'!A:A,'Steel Cut Lengths'!A:A,'Pipe Hangers'!A:A,'Brass Nipples '!A:A,'Brass Fittings '!A:A,Valves!A:A),"")</f>
        <v/>
      </c>
      <c r="B111" s="244"/>
      <c r="C111" s="228" t="s">
        <v>12239</v>
      </c>
      <c r="D111" s="453" t="s">
        <v>12198</v>
      </c>
      <c r="E111" s="1020">
        <f>IFERROR(IF(G$2="foot",VLOOKUP(C111,'Consolidated Master Sheet'!B:D,3,0),VLOOKUP(C111,'Consolidated Master Sheet'!B:I,3,0)*VLOOKUP(C111,'Consolidated Master Sheet'!B:I,8,0)),"")</f>
        <v>9355.0000000000018</v>
      </c>
      <c r="F111" s="151">
        <f t="shared" si="3"/>
        <v>0</v>
      </c>
      <c r="G111" s="1086">
        <f t="shared" si="4"/>
        <v>0</v>
      </c>
      <c r="H111" s="188">
        <f>IFERROR(IF(G$2="Piece",VLOOKUP(C111,'Consolidated Master Sheet'!B:I,6,0)/VLOOKUP(C111,'Consolidated Master Sheet'!B:I,8,0),VLOOKUP('PEX Tubing'!C111,'Consolidated Master Sheet'!B:I,6,0)),0)</f>
        <v>1</v>
      </c>
      <c r="I111" s="63"/>
      <c r="J111" s="1102">
        <f t="shared" si="5"/>
        <v>0</v>
      </c>
      <c r="K111" s="157"/>
      <c r="L111" s="1029"/>
    </row>
    <row r="112" spans="1:12">
      <c r="A112" s="157" t="str">
        <f>IF(I112&gt;0,COUNT($I$4:I112)+MAX('MI Fittings'!A:A,'CS Press Fittings'!A:A,'Steel Nipples'!A:A,'Steel Cut Lengths'!A:A,'Pipe Hangers'!A:A,'Brass Nipples '!A:A,'Brass Fittings '!A:A,Valves!A:A),"")</f>
        <v/>
      </c>
      <c r="B112" s="244"/>
      <c r="C112" s="231" t="s">
        <v>12240</v>
      </c>
      <c r="D112" s="448" t="s">
        <v>12194</v>
      </c>
      <c r="E112" s="1017">
        <f>IFERROR(IF(G$2="foot",VLOOKUP(C112,'Consolidated Master Sheet'!B:D,3,0),VLOOKUP(C112,'Consolidated Master Sheet'!B:I,3,0)*VLOOKUP(C112,'Consolidated Master Sheet'!B:I,8,0)),"")</f>
        <v>28065.000000000004</v>
      </c>
      <c r="F112" s="152">
        <f t="shared" si="3"/>
        <v>0</v>
      </c>
      <c r="G112" s="1087">
        <f t="shared" si="4"/>
        <v>0</v>
      </c>
      <c r="H112" s="373">
        <f>IFERROR(IF(G$2="Piece",VLOOKUP(C112,'Consolidated Master Sheet'!B:I,6,0)/VLOOKUP(C112,'Consolidated Master Sheet'!B:I,8,0),VLOOKUP('PEX Tubing'!C112,'Consolidated Master Sheet'!B:I,6,0)),0)</f>
        <v>1</v>
      </c>
      <c r="I112" s="61"/>
      <c r="J112" s="1104">
        <f t="shared" si="5"/>
        <v>0</v>
      </c>
      <c r="K112" s="157"/>
      <c r="L112" s="1029"/>
    </row>
    <row r="113" spans="1:12">
      <c r="A113" s="157" t="str">
        <f>IF(I113&gt;0,COUNT($I$4:I113)+MAX('MI Fittings'!A:A,'CS Press Fittings'!A:A,'Steel Nipples'!A:A,'Steel Cut Lengths'!A:A,'Pipe Hangers'!A:A,'Brass Nipples '!A:A,'Brass Fittings '!A:A,Valves!A:A),"")</f>
        <v/>
      </c>
      <c r="B113" s="244"/>
      <c r="C113" s="235" t="s">
        <v>12241</v>
      </c>
      <c r="D113" s="449" t="s">
        <v>12199</v>
      </c>
      <c r="E113" s="1018">
        <f>IFERROR(IF(G$2="foot",VLOOKUP(C113,'Consolidated Master Sheet'!B:D,3,0),VLOOKUP(C113,'Consolidated Master Sheet'!B:I,3,0)*VLOOKUP(C113,'Consolidated Master Sheet'!B:I,8,0)),"")</f>
        <v>46775.000000000007</v>
      </c>
      <c r="F113" s="153">
        <f t="shared" si="3"/>
        <v>0</v>
      </c>
      <c r="G113" s="1088">
        <f t="shared" si="4"/>
        <v>0</v>
      </c>
      <c r="H113" s="195">
        <f>IFERROR(IF(G$2="Piece",VLOOKUP(C113,'Consolidated Master Sheet'!B:I,6,0)/VLOOKUP(C113,'Consolidated Master Sheet'!B:I,8,0),VLOOKUP('PEX Tubing'!C113,'Consolidated Master Sheet'!B:I,6,0)),0)</f>
        <v>1</v>
      </c>
      <c r="I113" s="62"/>
      <c r="J113" s="1108">
        <f t="shared" si="5"/>
        <v>0</v>
      </c>
      <c r="K113" s="157"/>
      <c r="L113" s="1029"/>
    </row>
    <row r="114" spans="1:12">
      <c r="A114" s="157" t="str">
        <f>IF(I114&gt;0,COUNT($I$4:I114)+MAX('MI Fittings'!A:A,'CS Press Fittings'!A:A,'Steel Nipples'!A:A,'Steel Cut Lengths'!A:A,'Pipe Hangers'!A:A,'Brass Nipples '!A:A,'Brass Fittings '!A:A,Valves!A:A),"")</f>
        <v/>
      </c>
      <c r="B114" s="244"/>
      <c r="C114" s="249"/>
      <c r="D114" s="451"/>
      <c r="E114" s="1019" t="str">
        <f>IFERROR(IF(G$2="foot",VLOOKUP(C114,'Consolidated Master Sheet'!B:D,3,0),VLOOKUP(C114,'Consolidated Master Sheet'!B:I,3,0)*VLOOKUP(C114,'Consolidated Master Sheet'!B:I,8,0)),"")</f>
        <v/>
      </c>
      <c r="F114" s="720">
        <f t="shared" si="3"/>
        <v>0</v>
      </c>
      <c r="G114" s="1673">
        <f t="shared" si="4"/>
        <v>0</v>
      </c>
      <c r="H114" s="1691">
        <f>IFERROR(IF(G$2="Piece",VLOOKUP(C114,'Consolidated Master Sheet'!B:I,6,0)/VLOOKUP(C114,'Consolidated Master Sheet'!B:I,8,0),VLOOKUP('PEX Tubing'!C114,'Consolidated Master Sheet'!B:I,6,0)),0)</f>
        <v>0</v>
      </c>
      <c r="I114" s="39"/>
      <c r="J114" s="1695">
        <f t="shared" si="5"/>
        <v>0</v>
      </c>
      <c r="K114" s="157"/>
      <c r="L114" s="1029"/>
    </row>
    <row r="115" spans="1:12">
      <c r="A115" s="157" t="str">
        <f>IF(I115&gt;0,COUNT($I$4:I115)+MAX('MI Fittings'!A:A,'CS Press Fittings'!A:A,'Steel Nipples'!A:A,'Steel Cut Lengths'!A:A,'Pipe Hangers'!A:A,'Brass Nipples '!A:A,'Brass Fittings '!A:A,Valves!A:A),"")</f>
        <v/>
      </c>
      <c r="B115" s="244"/>
      <c r="C115" s="228" t="s">
        <v>12242</v>
      </c>
      <c r="D115" s="453" t="s">
        <v>12200</v>
      </c>
      <c r="E115" s="1020">
        <f>IFERROR(IF(G$2="foot",VLOOKUP(C115,'Consolidated Master Sheet'!B:D,3,0),VLOOKUP(C115,'Consolidated Master Sheet'!B:I,3,0)*VLOOKUP(C115,'Consolidated Master Sheet'!B:I,8,0)),"")</f>
        <v>15591</v>
      </c>
      <c r="F115" s="151">
        <f t="shared" si="3"/>
        <v>0</v>
      </c>
      <c r="G115" s="1086">
        <f t="shared" si="4"/>
        <v>0</v>
      </c>
      <c r="H115" s="188">
        <f>IFERROR(IF(G$2="Piece",VLOOKUP(C115,'Consolidated Master Sheet'!B:I,6,0)/VLOOKUP(C115,'Consolidated Master Sheet'!B:I,8,0),VLOOKUP('PEX Tubing'!C115,'Consolidated Master Sheet'!B:I,6,0)),0)</f>
        <v>1</v>
      </c>
      <c r="I115" s="63"/>
      <c r="J115" s="1102">
        <f t="shared" si="5"/>
        <v>0</v>
      </c>
      <c r="K115" s="157"/>
      <c r="L115" s="1029"/>
    </row>
    <row r="116" spans="1:12">
      <c r="A116" s="157" t="str">
        <f>IF(I116&gt;0,COUNT($I$4:I116)+MAX('MI Fittings'!A:A,'CS Press Fittings'!A:A,'Steel Nipples'!A:A,'Steel Cut Lengths'!A:A,'Pipe Hangers'!A:A,'Brass Nipples '!A:A,'Brass Fittings '!A:A,Valves!A:A),"")</f>
        <v/>
      </c>
      <c r="B116" s="244"/>
      <c r="C116" s="231" t="s">
        <v>12243</v>
      </c>
      <c r="D116" s="448" t="s">
        <v>12201</v>
      </c>
      <c r="E116" s="1017">
        <f>IFERROR(IF(G$2="foot",VLOOKUP(C116,'Consolidated Master Sheet'!B:D,3,0),VLOOKUP(C116,'Consolidated Master Sheet'!B:I,3,0)*VLOOKUP(C116,'Consolidated Master Sheet'!B:I,8,0)),"")</f>
        <v>46773</v>
      </c>
      <c r="F116" s="152">
        <f t="shared" si="3"/>
        <v>0</v>
      </c>
      <c r="G116" s="1087">
        <f t="shared" si="4"/>
        <v>0</v>
      </c>
      <c r="H116" s="373">
        <f>IFERROR(IF(G$2="Piece",VLOOKUP(C116,'Consolidated Master Sheet'!B:I,6,0)/VLOOKUP(C116,'Consolidated Master Sheet'!B:I,8,0),VLOOKUP('PEX Tubing'!C116,'Consolidated Master Sheet'!B:I,6,0)),0)</f>
        <v>1</v>
      </c>
      <c r="I116" s="61"/>
      <c r="J116" s="1104">
        <f t="shared" si="5"/>
        <v>0</v>
      </c>
      <c r="K116" s="157"/>
      <c r="L116" s="1029"/>
    </row>
    <row r="117" spans="1:12">
      <c r="A117" s="157" t="str">
        <f>IF(I117&gt;0,COUNT($I$4:I117)+MAX('MI Fittings'!A:A,'CS Press Fittings'!A:A,'Steel Nipples'!A:A,'Steel Cut Lengths'!A:A,'Pipe Hangers'!A:A,'Brass Nipples '!A:A,'Brass Fittings '!A:A,Valves!A:A),"")</f>
        <v/>
      </c>
      <c r="B117" s="244"/>
      <c r="C117" s="235" t="s">
        <v>12244</v>
      </c>
      <c r="D117" s="449" t="s">
        <v>12195</v>
      </c>
      <c r="E117" s="1018">
        <f>IFERROR(IF(G$2="foot",VLOOKUP(C117,'Consolidated Master Sheet'!B:D,3,0),VLOOKUP(C117,'Consolidated Master Sheet'!B:I,3,0)*VLOOKUP(C117,'Consolidated Master Sheet'!B:I,8,0)),"")</f>
        <v>77955</v>
      </c>
      <c r="F117" s="153">
        <f t="shared" si="3"/>
        <v>0</v>
      </c>
      <c r="G117" s="1088">
        <f t="shared" si="4"/>
        <v>0</v>
      </c>
      <c r="H117" s="195">
        <f>IFERROR(IF(G$2="Piece",VLOOKUP(C117,'Consolidated Master Sheet'!B:I,6,0)/VLOOKUP(C117,'Consolidated Master Sheet'!B:I,8,0),VLOOKUP('PEX Tubing'!C117,'Consolidated Master Sheet'!B:I,6,0)),0)</f>
        <v>1</v>
      </c>
      <c r="I117" s="62"/>
      <c r="J117" s="1108">
        <f t="shared" si="5"/>
        <v>0</v>
      </c>
      <c r="K117" s="157"/>
      <c r="L117" s="1029"/>
    </row>
    <row r="118" spans="1:12" s="305" customFormat="1">
      <c r="A118" s="157" t="str">
        <f>IF(I118&gt;0,COUNT($I$4:I118)+MAX('MI Fittings'!A:A,'CS Press Fittings'!A:A,'Steel Nipples'!A:A,'Steel Cut Lengths'!A:A,'Pipe Hangers'!A:A,'Brass Nipples '!A:A,'Brass Fittings '!A:A,Valves!A:A),"")</f>
        <v/>
      </c>
      <c r="B118" s="460"/>
      <c r="C118" s="461"/>
      <c r="D118" s="462" t="s">
        <v>5539</v>
      </c>
      <c r="E118" s="1023" t="str">
        <f>IFERROR(IF(G$2="foot",VLOOKUP(C118,'Consolidated Master Sheet'!B:D,3,0),VLOOKUP(C118,'Consolidated Master Sheet'!B:I,3,0)*VLOOKUP(C118,'Consolidated Master Sheet'!B:I,8,0)),"")</f>
        <v/>
      </c>
      <c r="F118" s="1483">
        <f t="shared" si="3"/>
        <v>0</v>
      </c>
      <c r="G118" s="1676">
        <f t="shared" si="4"/>
        <v>0</v>
      </c>
      <c r="H118" s="1474">
        <f>IFERROR(IF(G$2="Piece",VLOOKUP(C118,'Consolidated Master Sheet'!B:I,6,0)/VLOOKUP(C118,'Consolidated Master Sheet'!B:I,8,0),VLOOKUP('PEX Tubing'!C118,'Consolidated Master Sheet'!B:I,6,0)),0)</f>
        <v>0</v>
      </c>
      <c r="I118" s="67"/>
      <c r="J118" s="1697">
        <f t="shared" si="5"/>
        <v>0</v>
      </c>
      <c r="K118" s="157"/>
      <c r="L118" s="1029"/>
    </row>
    <row r="119" spans="1:12">
      <c r="A119" s="157" t="str">
        <f>IF(I119&gt;0,COUNT($I$4:I119)+MAX('MI Fittings'!A:A,'CS Press Fittings'!A:A,'Steel Nipples'!A:A,'Steel Cut Lengths'!A:A,'Pipe Hangers'!A:A,'Brass Nipples '!A:A,'Brass Fittings '!A:A,Valves!A:A),"")</f>
        <v/>
      </c>
      <c r="B119" s="244"/>
      <c r="C119" s="228" t="s">
        <v>3590</v>
      </c>
      <c r="D119" s="453" t="s">
        <v>3591</v>
      </c>
      <c r="E119" s="1020">
        <f>IFERROR(IF(G$2="foot",VLOOKUP(C119,'Consolidated Master Sheet'!B:D,3,0),VLOOKUP(C119,'Consolidated Master Sheet'!B:I,3,0)*VLOOKUP(C119,'Consolidated Master Sheet'!B:I,8,0)),"")</f>
        <v>669</v>
      </c>
      <c r="F119" s="151">
        <f t="shared" si="3"/>
        <v>0</v>
      </c>
      <c r="G119" s="1086">
        <f t="shared" si="4"/>
        <v>0</v>
      </c>
      <c r="H119" s="188">
        <f>IFERROR(IF(G$2="Piece",VLOOKUP(C119,'Consolidated Master Sheet'!B:I,6,0)/VLOOKUP(C119,'Consolidated Master Sheet'!B:I,8,0),VLOOKUP('PEX Tubing'!C119,'Consolidated Master Sheet'!B:I,6,0)),0)</f>
        <v>1</v>
      </c>
      <c r="I119" s="63"/>
      <c r="J119" s="1102">
        <f t="shared" si="5"/>
        <v>0</v>
      </c>
      <c r="K119" s="157"/>
      <c r="L119" s="1029"/>
    </row>
    <row r="120" spans="1:12">
      <c r="A120" s="157" t="str">
        <f>IF(I120&gt;0,COUNT($I$4:I120)+MAX('MI Fittings'!A:A,'CS Press Fittings'!A:A,'Steel Nipples'!A:A,'Steel Cut Lengths'!A:A,'Pipe Hangers'!A:A,'Brass Nipples '!A:A,'Brass Fittings '!A:A,Valves!A:A),"")</f>
        <v/>
      </c>
      <c r="B120" s="244"/>
      <c r="C120" s="231" t="s">
        <v>3592</v>
      </c>
      <c r="D120" s="448" t="s">
        <v>3593</v>
      </c>
      <c r="E120" s="1017">
        <f>IFERROR(IF(G$2="foot",VLOOKUP(C120,'Consolidated Master Sheet'!B:D,3,0),VLOOKUP(C120,'Consolidated Master Sheet'!B:I,3,0)*VLOOKUP(C120,'Consolidated Master Sheet'!B:I,8,0)),"")</f>
        <v>2006.9999999999998</v>
      </c>
      <c r="F120" s="152">
        <f t="shared" si="3"/>
        <v>0</v>
      </c>
      <c r="G120" s="1087">
        <f t="shared" si="4"/>
        <v>0</v>
      </c>
      <c r="H120" s="373">
        <f>IFERROR(IF(G$2="Piece",VLOOKUP(C120,'Consolidated Master Sheet'!B:I,6,0)/VLOOKUP(C120,'Consolidated Master Sheet'!B:I,8,0),VLOOKUP('PEX Tubing'!C120,'Consolidated Master Sheet'!B:I,6,0)),0)</f>
        <v>1</v>
      </c>
      <c r="I120" s="61"/>
      <c r="J120" s="1104">
        <f t="shared" si="5"/>
        <v>0</v>
      </c>
      <c r="K120" s="157"/>
      <c r="L120" s="1029"/>
    </row>
    <row r="121" spans="1:12">
      <c r="A121" s="157" t="str">
        <f>IF(I121&gt;0,COUNT($I$4:I121)+MAX('MI Fittings'!A:A,'CS Press Fittings'!A:A,'Steel Nipples'!A:A,'Steel Cut Lengths'!A:A,'Pipe Hangers'!A:A,'Brass Nipples '!A:A,'Brass Fittings '!A:A,Valves!A:A),"")</f>
        <v/>
      </c>
      <c r="B121" s="244"/>
      <c r="C121" s="235" t="s">
        <v>3594</v>
      </c>
      <c r="D121" s="449" t="s">
        <v>3595</v>
      </c>
      <c r="E121" s="1018">
        <f>IFERROR(IF(G$2="foot",VLOOKUP(C121,'Consolidated Master Sheet'!B:D,3,0),VLOOKUP(C121,'Consolidated Master Sheet'!B:I,3,0)*VLOOKUP(C121,'Consolidated Master Sheet'!B:I,8,0)),"")</f>
        <v>3344.9999999999995</v>
      </c>
      <c r="F121" s="153">
        <f t="shared" si="3"/>
        <v>0</v>
      </c>
      <c r="G121" s="1088">
        <f t="shared" si="4"/>
        <v>0</v>
      </c>
      <c r="H121" s="195">
        <f>IFERROR(IF(G$2="Piece",VLOOKUP(C121,'Consolidated Master Sheet'!B:I,6,0)/VLOOKUP(C121,'Consolidated Master Sheet'!B:I,8,0),VLOOKUP('PEX Tubing'!C121,'Consolidated Master Sheet'!B:I,6,0)),0)</f>
        <v>1</v>
      </c>
      <c r="I121" s="62"/>
      <c r="J121" s="1108">
        <f t="shared" si="5"/>
        <v>0</v>
      </c>
      <c r="K121" s="157"/>
      <c r="L121" s="1029"/>
    </row>
    <row r="122" spans="1:12">
      <c r="A122" s="157" t="str">
        <f>IF(I122&gt;0,COUNT($I$4:I122)+MAX('MI Fittings'!A:A,'CS Press Fittings'!A:A,'Steel Nipples'!A:A,'Steel Cut Lengths'!A:A,'Pipe Hangers'!A:A,'Brass Nipples '!A:A,'Brass Fittings '!A:A,Valves!A:A),"")</f>
        <v/>
      </c>
      <c r="B122" s="244"/>
      <c r="C122" s="249"/>
      <c r="D122" s="451"/>
      <c r="E122" s="1019" t="str">
        <f>IFERROR(IF(G$2="foot",VLOOKUP(C122,'Consolidated Master Sheet'!B:D,3,0),VLOOKUP(C122,'Consolidated Master Sheet'!B:I,3,0)*VLOOKUP(C122,'Consolidated Master Sheet'!B:I,8,0)),"")</f>
        <v/>
      </c>
      <c r="F122" s="720">
        <f t="shared" si="3"/>
        <v>0</v>
      </c>
      <c r="G122" s="1673">
        <f t="shared" si="4"/>
        <v>0</v>
      </c>
      <c r="H122" s="1691">
        <f>IFERROR(IF(G$2="Piece",VLOOKUP(C122,'Consolidated Master Sheet'!B:I,6,0)/VLOOKUP(C122,'Consolidated Master Sheet'!B:I,8,0),VLOOKUP('PEX Tubing'!C122,'Consolidated Master Sheet'!B:I,6,0)),0)</f>
        <v>0</v>
      </c>
      <c r="I122" s="39"/>
      <c r="J122" s="1695">
        <f t="shared" si="5"/>
        <v>0</v>
      </c>
      <c r="K122" s="157"/>
      <c r="L122" s="1029"/>
    </row>
    <row r="123" spans="1:12">
      <c r="A123" s="157" t="str">
        <f>IF(I123&gt;0,COUNT($I$4:I123)+MAX('MI Fittings'!A:A,'CS Press Fittings'!A:A,'Steel Nipples'!A:A,'Steel Cut Lengths'!A:A,'Pipe Hangers'!A:A,'Brass Nipples '!A:A,'Brass Fittings '!A:A,Valves!A:A),"")</f>
        <v/>
      </c>
      <c r="B123" s="244"/>
      <c r="C123" s="228" t="s">
        <v>3596</v>
      </c>
      <c r="D123" s="453" t="s">
        <v>3597</v>
      </c>
      <c r="E123" s="1020">
        <f>IFERROR(IF(G$2="foot",VLOOKUP(C123,'Consolidated Master Sheet'!B:D,3,0),VLOOKUP(C123,'Consolidated Master Sheet'!B:I,3,0)*VLOOKUP(C123,'Consolidated Master Sheet'!B:I,8,0)),"")</f>
        <v>1253</v>
      </c>
      <c r="F123" s="151">
        <f t="shared" si="3"/>
        <v>0</v>
      </c>
      <c r="G123" s="1086">
        <f t="shared" si="4"/>
        <v>0</v>
      </c>
      <c r="H123" s="188">
        <f>IFERROR(IF(G$2="Piece",VLOOKUP(C123,'Consolidated Master Sheet'!B:I,6,0)/VLOOKUP(C123,'Consolidated Master Sheet'!B:I,8,0),VLOOKUP('PEX Tubing'!C123,'Consolidated Master Sheet'!B:I,6,0)),0)</f>
        <v>1</v>
      </c>
      <c r="I123" s="63"/>
      <c r="J123" s="1102">
        <f t="shared" si="5"/>
        <v>0</v>
      </c>
      <c r="K123" s="157"/>
      <c r="L123" s="1029"/>
    </row>
    <row r="124" spans="1:12">
      <c r="A124" s="157" t="str">
        <f>IF(I124&gt;0,COUNT($I$4:I124)+MAX('MI Fittings'!A:A,'CS Press Fittings'!A:A,'Steel Nipples'!A:A,'Steel Cut Lengths'!A:A,'Pipe Hangers'!A:A,'Brass Nipples '!A:A,'Brass Fittings '!A:A,Valves!A:A),"")</f>
        <v/>
      </c>
      <c r="B124" s="244"/>
      <c r="C124" s="235" t="s">
        <v>3598</v>
      </c>
      <c r="D124" s="449" t="s">
        <v>3599</v>
      </c>
      <c r="E124" s="1018">
        <f>IFERROR(IF(G$2="foot",VLOOKUP(C124,'Consolidated Master Sheet'!B:D,3,0),VLOOKUP(C124,'Consolidated Master Sheet'!B:I,3,0)*VLOOKUP(C124,'Consolidated Master Sheet'!B:I,8,0)),"")</f>
        <v>3759</v>
      </c>
      <c r="F124" s="153">
        <f t="shared" si="3"/>
        <v>0</v>
      </c>
      <c r="G124" s="1088">
        <f t="shared" si="4"/>
        <v>0</v>
      </c>
      <c r="H124" s="195">
        <f>IFERROR(IF(G$2="Piece",VLOOKUP(C124,'Consolidated Master Sheet'!B:I,6,0)/VLOOKUP(C124,'Consolidated Master Sheet'!B:I,8,0),VLOOKUP('PEX Tubing'!C124,'Consolidated Master Sheet'!B:I,6,0)),0)</f>
        <v>1</v>
      </c>
      <c r="I124" s="62"/>
      <c r="J124" s="1108">
        <f t="shared" si="5"/>
        <v>0</v>
      </c>
      <c r="K124" s="157"/>
      <c r="L124" s="1029"/>
    </row>
    <row r="125" spans="1:12">
      <c r="A125" s="157" t="str">
        <f>IF(I125&gt;0,COUNT($I$4:I125)+MAX('MI Fittings'!A:A,'CS Press Fittings'!A:A,'Steel Nipples'!A:A,'Steel Cut Lengths'!A:A,'Pipe Hangers'!A:A,'Brass Nipples '!A:A,'Brass Fittings '!A:A,Valves!A:A),"")</f>
        <v/>
      </c>
      <c r="B125" s="244"/>
      <c r="C125" s="249"/>
      <c r="D125" s="451"/>
      <c r="E125" s="1019" t="str">
        <f>IFERROR(IF(G$2="foot",VLOOKUP(C125,'Consolidated Master Sheet'!B:D,3,0),VLOOKUP(C125,'Consolidated Master Sheet'!B:I,3,0)*VLOOKUP(C125,'Consolidated Master Sheet'!B:I,8,0)),"")</f>
        <v/>
      </c>
      <c r="F125" s="720">
        <f t="shared" si="3"/>
        <v>0</v>
      </c>
      <c r="G125" s="1673">
        <f t="shared" si="4"/>
        <v>0</v>
      </c>
      <c r="H125" s="1691">
        <f>IFERROR(IF(G$2="Piece",VLOOKUP(C125,'Consolidated Master Sheet'!B:I,6,0)/VLOOKUP(C125,'Consolidated Master Sheet'!B:I,8,0),VLOOKUP('PEX Tubing'!C125,'Consolidated Master Sheet'!B:I,6,0)),0)</f>
        <v>0</v>
      </c>
      <c r="I125" s="39"/>
      <c r="J125" s="1695">
        <f t="shared" si="5"/>
        <v>0</v>
      </c>
      <c r="K125" s="157"/>
      <c r="L125" s="1029"/>
    </row>
    <row r="126" spans="1:12">
      <c r="A126" s="157" t="str">
        <f>IF(I126&gt;0,COUNT($I$4:I126)+MAX('MI Fittings'!A:A,'CS Press Fittings'!A:A,'Steel Nipples'!A:A,'Steel Cut Lengths'!A:A,'Pipe Hangers'!A:A,'Brass Nipples '!A:A,'Brass Fittings '!A:A,Valves!A:A),"")</f>
        <v/>
      </c>
      <c r="B126" s="244"/>
      <c r="C126" s="228" t="s">
        <v>3600</v>
      </c>
      <c r="D126" s="453" t="s">
        <v>3601</v>
      </c>
      <c r="E126" s="1020">
        <f>IFERROR(IF(G$2="foot",VLOOKUP(C126,'Consolidated Master Sheet'!B:D,3,0),VLOOKUP(C126,'Consolidated Master Sheet'!B:I,3,0)*VLOOKUP(C126,'Consolidated Master Sheet'!B:I,8,0)),"")</f>
        <v>1958.0000000000002</v>
      </c>
      <c r="F126" s="151">
        <f t="shared" si="3"/>
        <v>0</v>
      </c>
      <c r="G126" s="1086">
        <f t="shared" si="4"/>
        <v>0</v>
      </c>
      <c r="H126" s="188">
        <f>IFERROR(IF(G$2="Piece",VLOOKUP(C126,'Consolidated Master Sheet'!B:I,6,0)/VLOOKUP(C126,'Consolidated Master Sheet'!B:I,8,0),VLOOKUP('PEX Tubing'!C126,'Consolidated Master Sheet'!B:I,6,0)),0)</f>
        <v>1</v>
      </c>
      <c r="I126" s="63"/>
      <c r="J126" s="1102">
        <f t="shared" si="5"/>
        <v>0</v>
      </c>
      <c r="K126" s="157"/>
      <c r="L126" s="1029"/>
    </row>
    <row r="127" spans="1:12">
      <c r="A127" s="157" t="str">
        <f>IF(I127&gt;0,COUNT($I$4:I127)+MAX('MI Fittings'!A:A,'CS Press Fittings'!A:A,'Steel Nipples'!A:A,'Steel Cut Lengths'!A:A,'Pipe Hangers'!A:A,'Brass Nipples '!A:A,'Brass Fittings '!A:A,Valves!A:A),"")</f>
        <v/>
      </c>
      <c r="B127" s="244"/>
      <c r="C127" s="235" t="s">
        <v>3602</v>
      </c>
      <c r="D127" s="449" t="s">
        <v>8908</v>
      </c>
      <c r="E127" s="1018">
        <f>IFERROR(IF(G$2="foot",VLOOKUP(C127,'Consolidated Master Sheet'!B:D,3,0),VLOOKUP(C127,'Consolidated Master Sheet'!B:I,3,0)*VLOOKUP(C127,'Consolidated Master Sheet'!B:I,8,0)),"")</f>
        <v>5874.0000000000009</v>
      </c>
      <c r="F127" s="153">
        <f t="shared" si="3"/>
        <v>0</v>
      </c>
      <c r="G127" s="1088">
        <f t="shared" si="4"/>
        <v>0</v>
      </c>
      <c r="H127" s="195">
        <f>IFERROR(IF(G$2="Piece",VLOOKUP(C127,'Consolidated Master Sheet'!B:I,6,0)/VLOOKUP(C127,'Consolidated Master Sheet'!B:I,8,0),VLOOKUP('PEX Tubing'!C127,'Consolidated Master Sheet'!B:I,6,0)),0)</f>
        <v>1</v>
      </c>
      <c r="I127" s="62"/>
      <c r="J127" s="1108">
        <f t="shared" si="5"/>
        <v>0</v>
      </c>
      <c r="K127" s="157"/>
      <c r="L127" s="1029"/>
    </row>
    <row r="128" spans="1:12">
      <c r="A128" s="157" t="str">
        <f>IF(I128&gt;0,COUNT($I$4:I128)+MAX('MI Fittings'!A:A,'CS Press Fittings'!A:A,'Steel Nipples'!A:A,'Steel Cut Lengths'!A:A,'Pipe Hangers'!A:A,'Brass Nipples '!A:A,'Brass Fittings '!A:A,Valves!A:A),"")</f>
        <v/>
      </c>
      <c r="B128" s="244"/>
      <c r="C128" s="249"/>
      <c r="D128" s="451"/>
      <c r="E128" s="1019" t="str">
        <f>IFERROR(IF(G$2="foot",VLOOKUP(C128,'Consolidated Master Sheet'!B:D,3,0),VLOOKUP(C128,'Consolidated Master Sheet'!B:I,3,0)*VLOOKUP(C128,'Consolidated Master Sheet'!B:I,8,0)),"")</f>
        <v/>
      </c>
      <c r="F128" s="720">
        <f t="shared" si="3"/>
        <v>0</v>
      </c>
      <c r="G128" s="1673">
        <f t="shared" si="4"/>
        <v>0</v>
      </c>
      <c r="H128" s="1691">
        <f>IFERROR(IF(G$2="Piece",VLOOKUP(C128,'Consolidated Master Sheet'!B:I,6,0)/VLOOKUP(C128,'Consolidated Master Sheet'!B:I,8,0),VLOOKUP('PEX Tubing'!C128,'Consolidated Master Sheet'!B:I,6,0)),0)</f>
        <v>0</v>
      </c>
      <c r="I128" s="39"/>
      <c r="J128" s="1695">
        <f t="shared" si="5"/>
        <v>0</v>
      </c>
      <c r="K128" s="157"/>
      <c r="L128" s="1029"/>
    </row>
    <row r="129" spans="1:12">
      <c r="A129" s="157" t="str">
        <f>IF(I129&gt;0,COUNT($I$4:I129)+MAX('MI Fittings'!A:A,'CS Press Fittings'!A:A,'Steel Nipples'!A:A,'Steel Cut Lengths'!A:A,'Pipe Hangers'!A:A,'Brass Nipples '!A:A,'Brass Fittings '!A:A,Valves!A:A),"")</f>
        <v/>
      </c>
      <c r="B129" s="244"/>
      <c r="C129" s="228" t="s">
        <v>12245</v>
      </c>
      <c r="D129" s="453" t="s">
        <v>12202</v>
      </c>
      <c r="E129" s="1020">
        <f>IFERROR(IF(G$2="foot",VLOOKUP(C129,'Consolidated Master Sheet'!B:D,3,0),VLOOKUP(C129,'Consolidated Master Sheet'!B:I,3,0)*VLOOKUP(C129,'Consolidated Master Sheet'!B:I,8,0)),"")</f>
        <v>6032</v>
      </c>
      <c r="F129" s="151">
        <f t="shared" si="3"/>
        <v>0</v>
      </c>
      <c r="G129" s="1086">
        <f t="shared" si="4"/>
        <v>0</v>
      </c>
      <c r="H129" s="188">
        <f>IFERROR(IF(G$2="Piece",VLOOKUP(C129,'Consolidated Master Sheet'!B:I,6,0)/VLOOKUP(C129,'Consolidated Master Sheet'!B:I,8,0),VLOOKUP('PEX Tubing'!C129,'Consolidated Master Sheet'!B:I,6,0)),0)</f>
        <v>1</v>
      </c>
      <c r="I129" s="63"/>
      <c r="J129" s="1102">
        <f t="shared" si="5"/>
        <v>0</v>
      </c>
      <c r="K129" s="157"/>
      <c r="L129" s="1029"/>
    </row>
    <row r="130" spans="1:12">
      <c r="A130" s="157" t="str">
        <f>IF(I130&gt;0,COUNT($I$4:I130)+MAX('MI Fittings'!A:A,'CS Press Fittings'!A:A,'Steel Nipples'!A:A,'Steel Cut Lengths'!A:A,'Pipe Hangers'!A:A,'Brass Nipples '!A:A,'Brass Fittings '!A:A,Valves!A:A),"")</f>
        <v/>
      </c>
      <c r="B130" s="244"/>
      <c r="C130" s="231" t="s">
        <v>12246</v>
      </c>
      <c r="D130" s="448" t="s">
        <v>12203</v>
      </c>
      <c r="E130" s="1017">
        <f>IFERROR(IF(G$2="foot",VLOOKUP(C130,'Consolidated Master Sheet'!B:D,3,0),VLOOKUP(C130,'Consolidated Master Sheet'!B:I,3,0)*VLOOKUP(C130,'Consolidated Master Sheet'!B:I,8,0)),"")</f>
        <v>18096</v>
      </c>
      <c r="F130" s="152">
        <f t="shared" si="3"/>
        <v>0</v>
      </c>
      <c r="G130" s="1087">
        <f t="shared" si="4"/>
        <v>0</v>
      </c>
      <c r="H130" s="373">
        <f>IFERROR(IF(G$2="Piece",VLOOKUP(C130,'Consolidated Master Sheet'!B:I,6,0)/VLOOKUP(C130,'Consolidated Master Sheet'!B:I,8,0),VLOOKUP('PEX Tubing'!C130,'Consolidated Master Sheet'!B:I,6,0)),0)</f>
        <v>1</v>
      </c>
      <c r="I130" s="61"/>
      <c r="J130" s="1104">
        <f t="shared" si="5"/>
        <v>0</v>
      </c>
      <c r="K130" s="157"/>
      <c r="L130" s="1029"/>
    </row>
    <row r="131" spans="1:12">
      <c r="A131" s="157" t="str">
        <f>IF(I131&gt;0,COUNT($I$4:I131)+MAX('MI Fittings'!A:A,'CS Press Fittings'!A:A,'Steel Nipples'!A:A,'Steel Cut Lengths'!A:A,'Pipe Hangers'!A:A,'Brass Nipples '!A:A,'Brass Fittings '!A:A,Valves!A:A),"")</f>
        <v/>
      </c>
      <c r="B131" s="244"/>
      <c r="C131" s="235" t="s">
        <v>12247</v>
      </c>
      <c r="D131" s="449" t="s">
        <v>12204</v>
      </c>
      <c r="E131" s="1018">
        <f>IFERROR(IF(G$2="foot",VLOOKUP(C131,'Consolidated Master Sheet'!B:D,3,0),VLOOKUP(C131,'Consolidated Master Sheet'!B:I,3,0)*VLOOKUP(C131,'Consolidated Master Sheet'!B:I,8,0)),"")</f>
        <v>30160</v>
      </c>
      <c r="F131" s="153">
        <f t="shared" si="3"/>
        <v>0</v>
      </c>
      <c r="G131" s="1088">
        <f t="shared" si="4"/>
        <v>0</v>
      </c>
      <c r="H131" s="195">
        <f>IFERROR(IF(G$2="Piece",VLOOKUP(C131,'Consolidated Master Sheet'!B:I,6,0)/VLOOKUP(C131,'Consolidated Master Sheet'!B:I,8,0),VLOOKUP('PEX Tubing'!C131,'Consolidated Master Sheet'!B:I,6,0)),0)</f>
        <v>1</v>
      </c>
      <c r="I131" s="62"/>
      <c r="J131" s="1108">
        <f t="shared" si="5"/>
        <v>0</v>
      </c>
      <c r="K131" s="157"/>
      <c r="L131" s="1029"/>
    </row>
    <row r="132" spans="1:12">
      <c r="A132" s="157" t="str">
        <f>IF(I132&gt;0,COUNT($I$4:I132)+MAX('MI Fittings'!A:A,'CS Press Fittings'!A:A,'Steel Nipples'!A:A,'Steel Cut Lengths'!A:A,'Pipe Hangers'!A:A,'Brass Nipples '!A:A,'Brass Fittings '!A:A,Valves!A:A),"")</f>
        <v/>
      </c>
      <c r="B132" s="244"/>
      <c r="C132" s="249"/>
      <c r="D132" s="451"/>
      <c r="E132" s="1019" t="str">
        <f>IFERROR(IF(G$2="foot",VLOOKUP(C132,'Consolidated Master Sheet'!B:D,3,0),VLOOKUP(C132,'Consolidated Master Sheet'!B:I,3,0)*VLOOKUP(C132,'Consolidated Master Sheet'!B:I,8,0)),"")</f>
        <v/>
      </c>
      <c r="F132" s="720">
        <f t="shared" si="3"/>
        <v>0</v>
      </c>
      <c r="G132" s="1673">
        <f t="shared" si="4"/>
        <v>0</v>
      </c>
      <c r="H132" s="1691">
        <f>IFERROR(IF(G$2="Piece",VLOOKUP(C132,'Consolidated Master Sheet'!B:I,6,0)/VLOOKUP(C132,'Consolidated Master Sheet'!B:I,8,0),VLOOKUP('PEX Tubing'!C132,'Consolidated Master Sheet'!B:I,6,0)),0)</f>
        <v>0</v>
      </c>
      <c r="I132" s="39"/>
      <c r="J132" s="1695">
        <f t="shared" si="5"/>
        <v>0</v>
      </c>
      <c r="K132" s="157"/>
      <c r="L132" s="1029"/>
    </row>
    <row r="133" spans="1:12">
      <c r="A133" s="157" t="str">
        <f>IF(I133&gt;0,COUNT($I$4:I133)+MAX('MI Fittings'!A:A,'CS Press Fittings'!A:A,'Steel Nipples'!A:A,'Steel Cut Lengths'!A:A,'Pipe Hangers'!A:A,'Brass Nipples '!A:A,'Brass Fittings '!A:A,Valves!A:A),"")</f>
        <v/>
      </c>
      <c r="B133" s="244"/>
      <c r="C133" s="228" t="s">
        <v>12248</v>
      </c>
      <c r="D133" s="453" t="s">
        <v>12205</v>
      </c>
      <c r="E133" s="1020">
        <f>IFERROR(IF(G$2="foot",VLOOKUP(C133,'Consolidated Master Sheet'!B:D,3,0),VLOOKUP(C133,'Consolidated Master Sheet'!B:I,3,0)*VLOOKUP(C133,'Consolidated Master Sheet'!B:I,8,0)),"")</f>
        <v>9355.0000000000018</v>
      </c>
      <c r="F133" s="151">
        <f t="shared" si="3"/>
        <v>0</v>
      </c>
      <c r="G133" s="1086">
        <f t="shared" si="4"/>
        <v>0</v>
      </c>
      <c r="H133" s="188">
        <f>IFERROR(IF(G$2="Piece",VLOOKUP(C133,'Consolidated Master Sheet'!B:I,6,0)/VLOOKUP(C133,'Consolidated Master Sheet'!B:I,8,0),VLOOKUP('PEX Tubing'!C133,'Consolidated Master Sheet'!B:I,6,0)),0)</f>
        <v>1</v>
      </c>
      <c r="I133" s="63"/>
      <c r="J133" s="1102">
        <f t="shared" si="5"/>
        <v>0</v>
      </c>
      <c r="K133" s="157"/>
      <c r="L133" s="1029"/>
    </row>
    <row r="134" spans="1:12">
      <c r="A134" s="157" t="str">
        <f>IF(I134&gt;0,COUNT($I$4:I134)+MAX('MI Fittings'!A:A,'CS Press Fittings'!A:A,'Steel Nipples'!A:A,'Steel Cut Lengths'!A:A,'Pipe Hangers'!A:A,'Brass Nipples '!A:A,'Brass Fittings '!A:A,Valves!A:A),"")</f>
        <v/>
      </c>
      <c r="B134" s="244"/>
      <c r="C134" s="231" t="s">
        <v>12249</v>
      </c>
      <c r="D134" s="448" t="s">
        <v>12206</v>
      </c>
      <c r="E134" s="1017">
        <f>IFERROR(IF(G$2="foot",VLOOKUP(C134,'Consolidated Master Sheet'!B:D,3,0),VLOOKUP(C134,'Consolidated Master Sheet'!B:I,3,0)*VLOOKUP(C134,'Consolidated Master Sheet'!B:I,8,0)),"")</f>
        <v>28065.000000000004</v>
      </c>
      <c r="F134" s="152">
        <f t="shared" si="3"/>
        <v>0</v>
      </c>
      <c r="G134" s="1087">
        <f t="shared" si="4"/>
        <v>0</v>
      </c>
      <c r="H134" s="373">
        <f>IFERROR(IF(G$2="Piece",VLOOKUP(C134,'Consolidated Master Sheet'!B:I,6,0)/VLOOKUP(C134,'Consolidated Master Sheet'!B:I,8,0),VLOOKUP('PEX Tubing'!C134,'Consolidated Master Sheet'!B:I,6,0)),0)</f>
        <v>1</v>
      </c>
      <c r="I134" s="61"/>
      <c r="J134" s="1104">
        <f t="shared" si="5"/>
        <v>0</v>
      </c>
      <c r="K134" s="157"/>
      <c r="L134" s="1029"/>
    </row>
    <row r="135" spans="1:12">
      <c r="A135" s="157" t="str">
        <f>IF(I135&gt;0,COUNT($I$4:I135)+MAX('MI Fittings'!A:A,'CS Press Fittings'!A:A,'Steel Nipples'!A:A,'Steel Cut Lengths'!A:A,'Pipe Hangers'!A:A,'Brass Nipples '!A:A,'Brass Fittings '!A:A,Valves!A:A),"")</f>
        <v/>
      </c>
      <c r="B135" s="244"/>
      <c r="C135" s="235" t="s">
        <v>12250</v>
      </c>
      <c r="D135" s="449" t="s">
        <v>12207</v>
      </c>
      <c r="E135" s="1018">
        <f>IFERROR(IF(G$2="foot",VLOOKUP(C135,'Consolidated Master Sheet'!B:D,3,0),VLOOKUP(C135,'Consolidated Master Sheet'!B:I,3,0)*VLOOKUP(C135,'Consolidated Master Sheet'!B:I,8,0)),"")</f>
        <v>46775.000000000007</v>
      </c>
      <c r="F135" s="153">
        <f t="shared" ref="F135:F184" si="6">IF(E135=0,"NET",$F$2)</f>
        <v>0</v>
      </c>
      <c r="G135" s="1088">
        <f t="shared" ref="G135:G184" si="7">IFERROR(ROUND(E135*F135,2),0)</f>
        <v>0</v>
      </c>
      <c r="H135" s="195">
        <f>IFERROR(IF(G$2="Piece",VLOOKUP(C135,'Consolidated Master Sheet'!B:I,6,0)/VLOOKUP(C135,'Consolidated Master Sheet'!B:I,8,0),VLOOKUP('PEX Tubing'!C135,'Consolidated Master Sheet'!B:I,6,0)),0)</f>
        <v>1</v>
      </c>
      <c r="I135" s="62"/>
      <c r="J135" s="1108">
        <f t="shared" ref="J135:J184" si="8">IFERROR(G135*I135,0)</f>
        <v>0</v>
      </c>
      <c r="K135" s="157"/>
      <c r="L135" s="1029"/>
    </row>
    <row r="136" spans="1:12">
      <c r="A136" s="157" t="str">
        <f>IF(I136&gt;0,COUNT($I$4:I136)+MAX('MI Fittings'!A:A,'CS Press Fittings'!A:A,'Steel Nipples'!A:A,'Steel Cut Lengths'!A:A,'Pipe Hangers'!A:A,'Brass Nipples '!A:A,'Brass Fittings '!A:A,Valves!A:A),"")</f>
        <v/>
      </c>
      <c r="B136" s="244"/>
      <c r="C136" s="249"/>
      <c r="D136" s="451"/>
      <c r="E136" s="1019" t="str">
        <f>IFERROR(IF(G$2="foot",VLOOKUP(C136,'Consolidated Master Sheet'!B:D,3,0),VLOOKUP(C136,'Consolidated Master Sheet'!B:I,3,0)*VLOOKUP(C136,'Consolidated Master Sheet'!B:I,8,0)),"")</f>
        <v/>
      </c>
      <c r="F136" s="720">
        <f t="shared" si="6"/>
        <v>0</v>
      </c>
      <c r="G136" s="1673">
        <f t="shared" si="7"/>
        <v>0</v>
      </c>
      <c r="H136" s="1691">
        <f>IFERROR(IF(G$2="Piece",VLOOKUP(C136,'Consolidated Master Sheet'!B:I,6,0)/VLOOKUP(C136,'Consolidated Master Sheet'!B:I,8,0),VLOOKUP('PEX Tubing'!C136,'Consolidated Master Sheet'!B:I,6,0)),0)</f>
        <v>0</v>
      </c>
      <c r="I136" s="39"/>
      <c r="J136" s="1695">
        <f t="shared" si="8"/>
        <v>0</v>
      </c>
      <c r="K136" s="157"/>
      <c r="L136" s="1029"/>
    </row>
    <row r="137" spans="1:12">
      <c r="A137" s="157" t="str">
        <f>IF(I137&gt;0,COUNT($I$4:I137)+MAX('MI Fittings'!A:A,'CS Press Fittings'!A:A,'Steel Nipples'!A:A,'Steel Cut Lengths'!A:A,'Pipe Hangers'!A:A,'Brass Nipples '!A:A,'Brass Fittings '!A:A,Valves!A:A),"")</f>
        <v/>
      </c>
      <c r="B137" s="244"/>
      <c r="C137" s="228" t="s">
        <v>12251</v>
      </c>
      <c r="D137" s="453" t="s">
        <v>12208</v>
      </c>
      <c r="E137" s="1020">
        <f>IFERROR(IF(G$2="foot",VLOOKUP(C137,'Consolidated Master Sheet'!B:D,3,0),VLOOKUP(C137,'Consolidated Master Sheet'!B:I,3,0)*VLOOKUP(C137,'Consolidated Master Sheet'!B:I,8,0)),"")</f>
        <v>15591</v>
      </c>
      <c r="F137" s="151">
        <f t="shared" si="6"/>
        <v>0</v>
      </c>
      <c r="G137" s="1086">
        <f t="shared" si="7"/>
        <v>0</v>
      </c>
      <c r="H137" s="188">
        <f>IFERROR(IF(G$2="Piece",VLOOKUP(C137,'Consolidated Master Sheet'!B:I,6,0)/VLOOKUP(C137,'Consolidated Master Sheet'!B:I,8,0),VLOOKUP('PEX Tubing'!C137,'Consolidated Master Sheet'!B:I,6,0)),0)</f>
        <v>1</v>
      </c>
      <c r="I137" s="63"/>
      <c r="J137" s="1102">
        <f t="shared" si="8"/>
        <v>0</v>
      </c>
      <c r="K137" s="157"/>
      <c r="L137" s="1029"/>
    </row>
    <row r="138" spans="1:12">
      <c r="A138" s="157" t="str">
        <f>IF(I138&gt;0,COUNT($I$4:I138)+MAX('MI Fittings'!A:A,'CS Press Fittings'!A:A,'Steel Nipples'!A:A,'Steel Cut Lengths'!A:A,'Pipe Hangers'!A:A,'Brass Nipples '!A:A,'Brass Fittings '!A:A,Valves!A:A),"")</f>
        <v/>
      </c>
      <c r="B138" s="244"/>
      <c r="C138" s="231" t="s">
        <v>12252</v>
      </c>
      <c r="D138" s="448" t="s">
        <v>12209</v>
      </c>
      <c r="E138" s="1017">
        <f>IFERROR(IF(G$2="foot",VLOOKUP(C138,'Consolidated Master Sheet'!B:D,3,0),VLOOKUP(C138,'Consolidated Master Sheet'!B:I,3,0)*VLOOKUP(C138,'Consolidated Master Sheet'!B:I,8,0)),"")</f>
        <v>46773</v>
      </c>
      <c r="F138" s="152">
        <f t="shared" si="6"/>
        <v>0</v>
      </c>
      <c r="G138" s="1087">
        <f t="shared" si="7"/>
        <v>0</v>
      </c>
      <c r="H138" s="373">
        <f>IFERROR(IF(G$2="Piece",VLOOKUP(C138,'Consolidated Master Sheet'!B:I,6,0)/VLOOKUP(C138,'Consolidated Master Sheet'!B:I,8,0),VLOOKUP('PEX Tubing'!C138,'Consolidated Master Sheet'!B:I,6,0)),0)</f>
        <v>1</v>
      </c>
      <c r="I138" s="61"/>
      <c r="J138" s="1104">
        <f t="shared" si="8"/>
        <v>0</v>
      </c>
      <c r="K138" s="157"/>
      <c r="L138" s="1029"/>
    </row>
    <row r="139" spans="1:12">
      <c r="A139" s="157" t="str">
        <f>IF(I139&gt;0,COUNT($I$4:I139)+MAX('MI Fittings'!A:A,'CS Press Fittings'!A:A,'Steel Nipples'!A:A,'Steel Cut Lengths'!A:A,'Pipe Hangers'!A:A,'Brass Nipples '!A:A,'Brass Fittings '!A:A,Valves!A:A),"")</f>
        <v/>
      </c>
      <c r="B139" s="244"/>
      <c r="C139" s="235" t="s">
        <v>12253</v>
      </c>
      <c r="D139" s="449" t="s">
        <v>12210</v>
      </c>
      <c r="E139" s="1018">
        <f>IFERROR(IF(G$2="foot",VLOOKUP(C139,'Consolidated Master Sheet'!B:D,3,0),VLOOKUP(C139,'Consolidated Master Sheet'!B:I,3,0)*VLOOKUP(C139,'Consolidated Master Sheet'!B:I,8,0)),"")</f>
        <v>77955</v>
      </c>
      <c r="F139" s="153">
        <f t="shared" si="6"/>
        <v>0</v>
      </c>
      <c r="G139" s="1088">
        <f t="shared" si="7"/>
        <v>0</v>
      </c>
      <c r="H139" s="195">
        <f>IFERROR(IF(G$2="Piece",VLOOKUP(C139,'Consolidated Master Sheet'!B:I,6,0)/VLOOKUP(C139,'Consolidated Master Sheet'!B:I,8,0),VLOOKUP('PEX Tubing'!C139,'Consolidated Master Sheet'!B:I,6,0)),0)</f>
        <v>1</v>
      </c>
      <c r="I139" s="62"/>
      <c r="J139" s="1108">
        <f t="shared" si="8"/>
        <v>0</v>
      </c>
      <c r="K139" s="157"/>
      <c r="L139" s="1029"/>
    </row>
    <row r="140" spans="1:12" s="305" customFormat="1">
      <c r="A140" s="157" t="str">
        <f>IF(I140&gt;0,COUNT($I$4:I140)+MAX('MI Fittings'!A:A,'CS Press Fittings'!A:A,'Steel Nipples'!A:A,'Steel Cut Lengths'!A:A,'Pipe Hangers'!A:A,'Brass Nipples '!A:A,'Brass Fittings '!A:A,Valves!A:A),"")</f>
        <v/>
      </c>
      <c r="B140" s="463"/>
      <c r="C140" s="464"/>
      <c r="D140" s="465" t="s">
        <v>5540</v>
      </c>
      <c r="E140" s="1024" t="str">
        <f>IFERROR(IF(G$2="foot",VLOOKUP(C140,'Consolidated Master Sheet'!B:D,3,0),VLOOKUP(C140,'Consolidated Master Sheet'!B:I,3,0)*VLOOKUP(C140,'Consolidated Master Sheet'!B:I,8,0)),"")</f>
        <v/>
      </c>
      <c r="F140" s="1482">
        <f t="shared" si="6"/>
        <v>0</v>
      </c>
      <c r="G140" s="1677">
        <f t="shared" si="7"/>
        <v>0</v>
      </c>
      <c r="H140" s="1693">
        <f>IFERROR(IF(G$2="Piece",VLOOKUP(C140,'Consolidated Master Sheet'!B:I,6,0)/VLOOKUP(C140,'Consolidated Master Sheet'!B:I,8,0),VLOOKUP('PEX Tubing'!C140,'Consolidated Master Sheet'!B:I,6,0)),0)</f>
        <v>0</v>
      </c>
      <c r="I140" s="66"/>
      <c r="J140" s="1702">
        <f t="shared" si="8"/>
        <v>0</v>
      </c>
      <c r="K140" s="157"/>
      <c r="L140" s="1029"/>
    </row>
    <row r="141" spans="1:12">
      <c r="A141" s="157" t="str">
        <f>IF(I141&gt;0,COUNT($I$4:I141)+MAX('MI Fittings'!A:A,'CS Press Fittings'!A:A,'Steel Nipples'!A:A,'Steel Cut Lengths'!A:A,'Pipe Hangers'!A:A,'Brass Nipples '!A:A,'Brass Fittings '!A:A,Valves!A:A),"")</f>
        <v/>
      </c>
      <c r="B141" s="244"/>
      <c r="C141" s="228" t="s">
        <v>12254</v>
      </c>
      <c r="D141" s="453" t="s">
        <v>12220</v>
      </c>
      <c r="E141" s="1020">
        <f>IFERROR(IF(G$2="foot",VLOOKUP(C141,'Consolidated Master Sheet'!B:D,3,0),VLOOKUP(C141,'Consolidated Master Sheet'!B:I,3,0)*VLOOKUP(C141,'Consolidated Master Sheet'!B:I,8,0)),"")</f>
        <v>669</v>
      </c>
      <c r="F141" s="151">
        <f t="shared" si="6"/>
        <v>0</v>
      </c>
      <c r="G141" s="1086">
        <f t="shared" si="7"/>
        <v>0</v>
      </c>
      <c r="H141" s="188">
        <f>IFERROR(IF(G$2="Piece",VLOOKUP(C141,'Consolidated Master Sheet'!B:I,6,0)/VLOOKUP(C141,'Consolidated Master Sheet'!B:I,8,0),VLOOKUP('PEX Tubing'!C141,'Consolidated Master Sheet'!B:I,6,0)),0)</f>
        <v>1</v>
      </c>
      <c r="I141" s="63"/>
      <c r="J141" s="1102">
        <f t="shared" si="8"/>
        <v>0</v>
      </c>
      <c r="K141" s="157"/>
      <c r="L141" s="1029"/>
    </row>
    <row r="142" spans="1:12">
      <c r="A142" s="157" t="str">
        <f>IF(I142&gt;0,COUNT($I$4:I142)+MAX('MI Fittings'!A:A,'CS Press Fittings'!A:A,'Steel Nipples'!A:A,'Steel Cut Lengths'!A:A,'Pipe Hangers'!A:A,'Brass Nipples '!A:A,'Brass Fittings '!A:A,Valves!A:A),"")</f>
        <v/>
      </c>
      <c r="B142" s="244"/>
      <c r="C142" s="231" t="s">
        <v>12255</v>
      </c>
      <c r="D142" s="448" t="s">
        <v>12221</v>
      </c>
      <c r="E142" s="1017">
        <f>IFERROR(IF(G$2="foot",VLOOKUP(C142,'Consolidated Master Sheet'!B:D,3,0),VLOOKUP(C142,'Consolidated Master Sheet'!B:I,3,0)*VLOOKUP(C142,'Consolidated Master Sheet'!B:I,8,0)),"")</f>
        <v>2006.9999999999998</v>
      </c>
      <c r="F142" s="152">
        <f t="shared" si="6"/>
        <v>0</v>
      </c>
      <c r="G142" s="1087">
        <f t="shared" si="7"/>
        <v>0</v>
      </c>
      <c r="H142" s="373">
        <f>IFERROR(IF(G$2="Piece",VLOOKUP(C142,'Consolidated Master Sheet'!B:I,6,0)/VLOOKUP(C142,'Consolidated Master Sheet'!B:I,8,0),VLOOKUP('PEX Tubing'!C142,'Consolidated Master Sheet'!B:I,6,0)),0)</f>
        <v>1</v>
      </c>
      <c r="I142" s="61"/>
      <c r="J142" s="1104">
        <f t="shared" si="8"/>
        <v>0</v>
      </c>
      <c r="K142" s="157"/>
      <c r="L142" s="1029"/>
    </row>
    <row r="143" spans="1:12">
      <c r="A143" s="157" t="str">
        <f>IF(I143&gt;0,COUNT($I$4:I143)+MAX('MI Fittings'!A:A,'CS Press Fittings'!A:A,'Steel Nipples'!A:A,'Steel Cut Lengths'!A:A,'Pipe Hangers'!A:A,'Brass Nipples '!A:A,'Brass Fittings '!A:A,Valves!A:A),"")</f>
        <v/>
      </c>
      <c r="B143" s="244"/>
      <c r="C143" s="235" t="s">
        <v>12256</v>
      </c>
      <c r="D143" s="449" t="s">
        <v>12222</v>
      </c>
      <c r="E143" s="1018">
        <f>IFERROR(IF(G$2="foot",VLOOKUP(C143,'Consolidated Master Sheet'!B:D,3,0),VLOOKUP(C143,'Consolidated Master Sheet'!B:I,3,0)*VLOOKUP(C143,'Consolidated Master Sheet'!B:I,8,0)),"")</f>
        <v>3344.9999999999995</v>
      </c>
      <c r="F143" s="153">
        <f t="shared" si="6"/>
        <v>0</v>
      </c>
      <c r="G143" s="1088">
        <f t="shared" si="7"/>
        <v>0</v>
      </c>
      <c r="H143" s="195">
        <f>IFERROR(IF(G$2="Piece",VLOOKUP(C143,'Consolidated Master Sheet'!B:I,6,0)/VLOOKUP(C143,'Consolidated Master Sheet'!B:I,8,0),VLOOKUP('PEX Tubing'!C143,'Consolidated Master Sheet'!B:I,6,0)),0)</f>
        <v>1</v>
      </c>
      <c r="I143" s="62"/>
      <c r="J143" s="1108">
        <f t="shared" si="8"/>
        <v>0</v>
      </c>
      <c r="K143" s="157"/>
      <c r="L143" s="1029"/>
    </row>
    <row r="144" spans="1:12">
      <c r="A144" s="157" t="str">
        <f>IF(I144&gt;0,COUNT($I$4:I144)+MAX('MI Fittings'!A:A,'CS Press Fittings'!A:A,'Steel Nipples'!A:A,'Steel Cut Lengths'!A:A,'Pipe Hangers'!A:A,'Brass Nipples '!A:A,'Brass Fittings '!A:A,Valves!A:A),"")</f>
        <v/>
      </c>
      <c r="B144" s="244"/>
      <c r="C144" s="249"/>
      <c r="D144" s="451"/>
      <c r="E144" s="1019" t="str">
        <f>IFERROR(IF(G$2="foot",VLOOKUP(C144,'Consolidated Master Sheet'!B:D,3,0),VLOOKUP(C144,'Consolidated Master Sheet'!B:I,3,0)*VLOOKUP(C144,'Consolidated Master Sheet'!B:I,8,0)),"")</f>
        <v/>
      </c>
      <c r="F144" s="720">
        <f t="shared" si="6"/>
        <v>0</v>
      </c>
      <c r="G144" s="1673">
        <f t="shared" si="7"/>
        <v>0</v>
      </c>
      <c r="H144" s="1691">
        <f>IFERROR(IF(G$2="Piece",VLOOKUP(C144,'Consolidated Master Sheet'!B:I,6,0)/VLOOKUP(C144,'Consolidated Master Sheet'!B:I,8,0),VLOOKUP('PEX Tubing'!C144,'Consolidated Master Sheet'!B:I,6,0)),0)</f>
        <v>0</v>
      </c>
      <c r="I144" s="39"/>
      <c r="J144" s="1695">
        <f t="shared" si="8"/>
        <v>0</v>
      </c>
      <c r="K144" s="157"/>
      <c r="L144" s="1029"/>
    </row>
    <row r="145" spans="1:12">
      <c r="A145" s="157" t="str">
        <f>IF(I145&gt;0,COUNT($I$4:I145)+MAX('MI Fittings'!A:A,'CS Press Fittings'!A:A,'Steel Nipples'!A:A,'Steel Cut Lengths'!A:A,'Pipe Hangers'!A:A,'Brass Nipples '!A:A,'Brass Fittings '!A:A,Valves!A:A),"")</f>
        <v/>
      </c>
      <c r="B145" s="244"/>
      <c r="C145" s="228" t="s">
        <v>12257</v>
      </c>
      <c r="D145" s="453" t="s">
        <v>12223</v>
      </c>
      <c r="E145" s="1020">
        <f>IFERROR(IF(G$2="foot",VLOOKUP(C145,'Consolidated Master Sheet'!B:D,3,0),VLOOKUP(C145,'Consolidated Master Sheet'!B:I,3,0)*VLOOKUP(C145,'Consolidated Master Sheet'!B:I,8,0)),"")</f>
        <v>1253</v>
      </c>
      <c r="F145" s="151">
        <f t="shared" si="6"/>
        <v>0</v>
      </c>
      <c r="G145" s="1086">
        <f t="shared" si="7"/>
        <v>0</v>
      </c>
      <c r="H145" s="188">
        <f>IFERROR(IF(G$2="Piece",VLOOKUP(C145,'Consolidated Master Sheet'!B:I,6,0)/VLOOKUP(C145,'Consolidated Master Sheet'!B:I,8,0),VLOOKUP('PEX Tubing'!C145,'Consolidated Master Sheet'!B:I,6,0)),0)</f>
        <v>1</v>
      </c>
      <c r="I145" s="63"/>
      <c r="J145" s="1102">
        <f t="shared" si="8"/>
        <v>0</v>
      </c>
      <c r="K145" s="157"/>
      <c r="L145" s="1029"/>
    </row>
    <row r="146" spans="1:12">
      <c r="A146" s="157" t="str">
        <f>IF(I146&gt;0,COUNT($I$4:I146)+MAX('MI Fittings'!A:A,'CS Press Fittings'!A:A,'Steel Nipples'!A:A,'Steel Cut Lengths'!A:A,'Pipe Hangers'!A:A,'Brass Nipples '!A:A,'Brass Fittings '!A:A,Valves!A:A),"")</f>
        <v/>
      </c>
      <c r="B146" s="244"/>
      <c r="C146" s="235" t="s">
        <v>12258</v>
      </c>
      <c r="D146" s="449" t="s">
        <v>12224</v>
      </c>
      <c r="E146" s="1018">
        <f>IFERROR(IF(G$2="foot",VLOOKUP(C146,'Consolidated Master Sheet'!B:D,3,0),VLOOKUP(C146,'Consolidated Master Sheet'!B:I,3,0)*VLOOKUP(C146,'Consolidated Master Sheet'!B:I,8,0)),"")</f>
        <v>3759</v>
      </c>
      <c r="F146" s="153">
        <f t="shared" si="6"/>
        <v>0</v>
      </c>
      <c r="G146" s="1088">
        <f t="shared" si="7"/>
        <v>0</v>
      </c>
      <c r="H146" s="195">
        <f>IFERROR(IF(G$2="Piece",VLOOKUP(C146,'Consolidated Master Sheet'!B:I,6,0)/VLOOKUP(C146,'Consolidated Master Sheet'!B:I,8,0),VLOOKUP('PEX Tubing'!C146,'Consolidated Master Sheet'!B:I,6,0)),0)</f>
        <v>1</v>
      </c>
      <c r="I146" s="62"/>
      <c r="J146" s="1108">
        <f t="shared" si="8"/>
        <v>0</v>
      </c>
      <c r="K146" s="157"/>
      <c r="L146" s="1029"/>
    </row>
    <row r="147" spans="1:12">
      <c r="A147" s="157" t="str">
        <f>IF(I147&gt;0,COUNT($I$4:I147)+MAX('MI Fittings'!A:A,'CS Press Fittings'!A:A,'Steel Nipples'!A:A,'Steel Cut Lengths'!A:A,'Pipe Hangers'!A:A,'Brass Nipples '!A:A,'Brass Fittings '!A:A,Valves!A:A),"")</f>
        <v/>
      </c>
      <c r="B147" s="244"/>
      <c r="C147" s="249"/>
      <c r="D147" s="451"/>
      <c r="E147" s="1019" t="str">
        <f>IFERROR(IF(G$2="foot",VLOOKUP(C147,'Consolidated Master Sheet'!B:D,3,0),VLOOKUP(C147,'Consolidated Master Sheet'!B:I,3,0)*VLOOKUP(C147,'Consolidated Master Sheet'!B:I,8,0)),"")</f>
        <v/>
      </c>
      <c r="F147" s="720">
        <f t="shared" si="6"/>
        <v>0</v>
      </c>
      <c r="G147" s="1673">
        <f t="shared" si="7"/>
        <v>0</v>
      </c>
      <c r="H147" s="1691">
        <f>IFERROR(IF(G$2="Piece",VLOOKUP(C147,'Consolidated Master Sheet'!B:I,6,0)/VLOOKUP(C147,'Consolidated Master Sheet'!B:I,8,0),VLOOKUP('PEX Tubing'!C147,'Consolidated Master Sheet'!B:I,6,0)),0)</f>
        <v>0</v>
      </c>
      <c r="I147" s="39"/>
      <c r="J147" s="1695">
        <f t="shared" si="8"/>
        <v>0</v>
      </c>
      <c r="K147" s="157"/>
      <c r="L147" s="1029"/>
    </row>
    <row r="148" spans="1:12">
      <c r="A148" s="157" t="str">
        <f>IF(I148&gt;0,COUNT($I$4:I148)+MAX('MI Fittings'!A:A,'CS Press Fittings'!A:A,'Steel Nipples'!A:A,'Steel Cut Lengths'!A:A,'Pipe Hangers'!A:A,'Brass Nipples '!A:A,'Brass Fittings '!A:A,Valves!A:A),"")</f>
        <v/>
      </c>
      <c r="B148" s="244"/>
      <c r="C148" s="228" t="s">
        <v>12259</v>
      </c>
      <c r="D148" s="453" t="s">
        <v>12225</v>
      </c>
      <c r="E148" s="1020">
        <f>IFERROR(IF(G$2="foot",VLOOKUP(C148,'Consolidated Master Sheet'!B:D,3,0),VLOOKUP(C148,'Consolidated Master Sheet'!B:I,3,0)*VLOOKUP(C148,'Consolidated Master Sheet'!B:I,8,0)),"")</f>
        <v>1958.0000000000002</v>
      </c>
      <c r="F148" s="151">
        <f t="shared" si="6"/>
        <v>0</v>
      </c>
      <c r="G148" s="1086">
        <f t="shared" si="7"/>
        <v>0</v>
      </c>
      <c r="H148" s="188">
        <f>IFERROR(IF(G$2="Piece",VLOOKUP(C148,'Consolidated Master Sheet'!B:I,6,0)/VLOOKUP(C148,'Consolidated Master Sheet'!B:I,8,0),VLOOKUP('PEX Tubing'!C148,'Consolidated Master Sheet'!B:I,6,0)),0)</f>
        <v>1</v>
      </c>
      <c r="I148" s="63"/>
      <c r="J148" s="1102">
        <f t="shared" si="8"/>
        <v>0</v>
      </c>
      <c r="K148" s="157"/>
      <c r="L148" s="1029"/>
    </row>
    <row r="149" spans="1:12">
      <c r="A149" s="157" t="str">
        <f>IF(I149&gt;0,COUNT($I$4:I149)+MAX('MI Fittings'!A:A,'CS Press Fittings'!A:A,'Steel Nipples'!A:A,'Steel Cut Lengths'!A:A,'Pipe Hangers'!A:A,'Brass Nipples '!A:A,'Brass Fittings '!A:A,Valves!A:A),"")</f>
        <v/>
      </c>
      <c r="B149" s="244"/>
      <c r="C149" s="235" t="s">
        <v>12260</v>
      </c>
      <c r="D149" s="449" t="s">
        <v>12226</v>
      </c>
      <c r="E149" s="1018">
        <f>IFERROR(IF(G$2="foot",VLOOKUP(C149,'Consolidated Master Sheet'!B:D,3,0),VLOOKUP(C149,'Consolidated Master Sheet'!B:I,3,0)*VLOOKUP(C149,'Consolidated Master Sheet'!B:I,8,0)),"")</f>
        <v>5874.0000000000009</v>
      </c>
      <c r="F149" s="153">
        <f t="shared" si="6"/>
        <v>0</v>
      </c>
      <c r="G149" s="1088">
        <f t="shared" si="7"/>
        <v>0</v>
      </c>
      <c r="H149" s="195">
        <f>IFERROR(IF(G$2="Piece",VLOOKUP(C149,'Consolidated Master Sheet'!B:I,6,0)/VLOOKUP(C149,'Consolidated Master Sheet'!B:I,8,0),VLOOKUP('PEX Tubing'!C149,'Consolidated Master Sheet'!B:I,6,0)),0)</f>
        <v>1</v>
      </c>
      <c r="I149" s="62"/>
      <c r="J149" s="1108">
        <f t="shared" si="8"/>
        <v>0</v>
      </c>
      <c r="K149" s="157"/>
      <c r="L149" s="1029"/>
    </row>
    <row r="150" spans="1:12">
      <c r="A150" s="157" t="str">
        <f>IF(I150&gt;0,COUNT($I$4:I150)+MAX('MI Fittings'!A:A,'CS Press Fittings'!A:A,'Steel Nipples'!A:A,'Steel Cut Lengths'!A:A,'Pipe Hangers'!A:A,'Brass Nipples '!A:A,'Brass Fittings '!A:A,Valves!A:A),"")</f>
        <v/>
      </c>
      <c r="B150" s="244"/>
      <c r="C150" s="249"/>
      <c r="D150" s="451"/>
      <c r="E150" s="1019" t="str">
        <f>IFERROR(IF(G$2="foot",VLOOKUP(C150,'Consolidated Master Sheet'!B:D,3,0),VLOOKUP(C150,'Consolidated Master Sheet'!B:I,3,0)*VLOOKUP(C150,'Consolidated Master Sheet'!B:I,8,0)),"")</f>
        <v/>
      </c>
      <c r="F150" s="720">
        <f t="shared" si="6"/>
        <v>0</v>
      </c>
      <c r="G150" s="1673">
        <f t="shared" si="7"/>
        <v>0</v>
      </c>
      <c r="H150" s="1691">
        <f>IFERROR(IF(G$2="Piece",VLOOKUP(C150,'Consolidated Master Sheet'!B:I,6,0)/VLOOKUP(C150,'Consolidated Master Sheet'!B:I,8,0),VLOOKUP('PEX Tubing'!C150,'Consolidated Master Sheet'!B:I,6,0)),0)</f>
        <v>0</v>
      </c>
      <c r="I150" s="39"/>
      <c r="J150" s="1695">
        <f t="shared" si="8"/>
        <v>0</v>
      </c>
      <c r="K150" s="157"/>
      <c r="L150" s="1029"/>
    </row>
    <row r="151" spans="1:12">
      <c r="A151" s="157" t="str">
        <f>IF(I151&gt;0,COUNT($I$4:I151)+MAX('MI Fittings'!A:A,'CS Press Fittings'!A:A,'Steel Nipples'!A:A,'Steel Cut Lengths'!A:A,'Pipe Hangers'!A:A,'Brass Nipples '!A:A,'Brass Fittings '!A:A,Valves!A:A),"")</f>
        <v/>
      </c>
      <c r="B151" s="244"/>
      <c r="C151" s="228" t="s">
        <v>12261</v>
      </c>
      <c r="D151" s="453" t="s">
        <v>12227</v>
      </c>
      <c r="E151" s="1020">
        <f>IFERROR(IF(G$2="foot",VLOOKUP(C151,'Consolidated Master Sheet'!B:D,3,0),VLOOKUP(C151,'Consolidated Master Sheet'!B:I,3,0)*VLOOKUP(C151,'Consolidated Master Sheet'!B:I,8,0)),"")</f>
        <v>6032</v>
      </c>
      <c r="F151" s="151">
        <f t="shared" si="6"/>
        <v>0</v>
      </c>
      <c r="G151" s="1086">
        <f t="shared" si="7"/>
        <v>0</v>
      </c>
      <c r="H151" s="188">
        <f>IFERROR(IF(G$2="Piece",VLOOKUP(C151,'Consolidated Master Sheet'!B:I,6,0)/VLOOKUP(C151,'Consolidated Master Sheet'!B:I,8,0),VLOOKUP('PEX Tubing'!C151,'Consolidated Master Sheet'!B:I,6,0)),0)</f>
        <v>1</v>
      </c>
      <c r="I151" s="63"/>
      <c r="J151" s="1102">
        <f t="shared" si="8"/>
        <v>0</v>
      </c>
      <c r="K151" s="157"/>
      <c r="L151" s="1029"/>
    </row>
    <row r="152" spans="1:12">
      <c r="A152" s="157" t="str">
        <f>IF(I152&gt;0,COUNT($I$4:I152)+MAX('MI Fittings'!A:A,'CS Press Fittings'!A:A,'Steel Nipples'!A:A,'Steel Cut Lengths'!A:A,'Pipe Hangers'!A:A,'Brass Nipples '!A:A,'Brass Fittings '!A:A,Valves!A:A),"")</f>
        <v/>
      </c>
      <c r="B152" s="244"/>
      <c r="C152" s="231" t="s">
        <v>12262</v>
      </c>
      <c r="D152" s="448" t="s">
        <v>12228</v>
      </c>
      <c r="E152" s="1017">
        <f>IFERROR(IF(G$2="foot",VLOOKUP(C152,'Consolidated Master Sheet'!B:D,3,0),VLOOKUP(C152,'Consolidated Master Sheet'!B:I,3,0)*VLOOKUP(C152,'Consolidated Master Sheet'!B:I,8,0)),"")</f>
        <v>18096</v>
      </c>
      <c r="F152" s="152">
        <f t="shared" si="6"/>
        <v>0</v>
      </c>
      <c r="G152" s="1087">
        <f t="shared" si="7"/>
        <v>0</v>
      </c>
      <c r="H152" s="373">
        <f>IFERROR(IF(G$2="Piece",VLOOKUP(C152,'Consolidated Master Sheet'!B:I,6,0)/VLOOKUP(C152,'Consolidated Master Sheet'!B:I,8,0),VLOOKUP('PEX Tubing'!C152,'Consolidated Master Sheet'!B:I,6,0)),0)</f>
        <v>1</v>
      </c>
      <c r="I152" s="61"/>
      <c r="J152" s="1104">
        <f t="shared" si="8"/>
        <v>0</v>
      </c>
      <c r="K152" s="157"/>
      <c r="L152" s="1029"/>
    </row>
    <row r="153" spans="1:12">
      <c r="A153" s="157" t="str">
        <f>IF(I153&gt;0,COUNT($I$4:I153)+MAX('MI Fittings'!A:A,'CS Press Fittings'!A:A,'Steel Nipples'!A:A,'Steel Cut Lengths'!A:A,'Pipe Hangers'!A:A,'Brass Nipples '!A:A,'Brass Fittings '!A:A,Valves!A:A),"")</f>
        <v/>
      </c>
      <c r="B153" s="244"/>
      <c r="C153" s="235" t="s">
        <v>12263</v>
      </c>
      <c r="D153" s="449" t="s">
        <v>12229</v>
      </c>
      <c r="E153" s="1018">
        <f>IFERROR(IF(G$2="foot",VLOOKUP(C153,'Consolidated Master Sheet'!B:D,3,0),VLOOKUP(C153,'Consolidated Master Sheet'!B:I,3,0)*VLOOKUP(C153,'Consolidated Master Sheet'!B:I,8,0)),"")</f>
        <v>30160</v>
      </c>
      <c r="F153" s="153">
        <f t="shared" si="6"/>
        <v>0</v>
      </c>
      <c r="G153" s="1088">
        <f t="shared" si="7"/>
        <v>0</v>
      </c>
      <c r="H153" s="195">
        <f>IFERROR(IF(G$2="Piece",VLOOKUP(C153,'Consolidated Master Sheet'!B:I,6,0)/VLOOKUP(C153,'Consolidated Master Sheet'!B:I,8,0),VLOOKUP('PEX Tubing'!C153,'Consolidated Master Sheet'!B:I,6,0)),0)</f>
        <v>1</v>
      </c>
      <c r="I153" s="62"/>
      <c r="J153" s="1108">
        <f t="shared" si="8"/>
        <v>0</v>
      </c>
      <c r="K153" s="157"/>
      <c r="L153" s="1029"/>
    </row>
    <row r="154" spans="1:12">
      <c r="A154" s="157" t="str">
        <f>IF(I154&gt;0,COUNT($I$4:I154)+MAX('MI Fittings'!A:A,'CS Press Fittings'!A:A,'Steel Nipples'!A:A,'Steel Cut Lengths'!A:A,'Pipe Hangers'!A:A,'Brass Nipples '!A:A,'Brass Fittings '!A:A,Valves!A:A),"")</f>
        <v/>
      </c>
      <c r="B154" s="244"/>
      <c r="C154" s="249"/>
      <c r="D154" s="451"/>
      <c r="E154" s="1019" t="str">
        <f>IFERROR(IF(G$2="foot",VLOOKUP(C154,'Consolidated Master Sheet'!B:D,3,0),VLOOKUP(C154,'Consolidated Master Sheet'!B:I,3,0)*VLOOKUP(C154,'Consolidated Master Sheet'!B:I,8,0)),"")</f>
        <v/>
      </c>
      <c r="F154" s="720">
        <f t="shared" si="6"/>
        <v>0</v>
      </c>
      <c r="G154" s="1673">
        <f t="shared" si="7"/>
        <v>0</v>
      </c>
      <c r="H154" s="1691">
        <f>IFERROR(IF(G$2="Piece",VLOOKUP(C154,'Consolidated Master Sheet'!B:I,6,0)/VLOOKUP(C154,'Consolidated Master Sheet'!B:I,8,0),VLOOKUP('PEX Tubing'!C154,'Consolidated Master Sheet'!B:I,6,0)),0)</f>
        <v>0</v>
      </c>
      <c r="I154" s="39"/>
      <c r="J154" s="1695">
        <f t="shared" si="8"/>
        <v>0</v>
      </c>
      <c r="K154" s="157"/>
      <c r="L154" s="1029"/>
    </row>
    <row r="155" spans="1:12">
      <c r="A155" s="157" t="str">
        <f>IF(I155&gt;0,COUNT($I$4:I155)+MAX('MI Fittings'!A:A,'CS Press Fittings'!A:A,'Steel Nipples'!A:A,'Steel Cut Lengths'!A:A,'Pipe Hangers'!A:A,'Brass Nipples '!A:A,'Brass Fittings '!A:A,Valves!A:A),"")</f>
        <v/>
      </c>
      <c r="B155" s="244"/>
      <c r="C155" s="228" t="s">
        <v>12264</v>
      </c>
      <c r="D155" s="453" t="s">
        <v>12230</v>
      </c>
      <c r="E155" s="1020">
        <f>IFERROR(IF(G$2="foot",VLOOKUP(C155,'Consolidated Master Sheet'!B:D,3,0),VLOOKUP(C155,'Consolidated Master Sheet'!B:I,3,0)*VLOOKUP(C155,'Consolidated Master Sheet'!B:I,8,0)),"")</f>
        <v>9355.0000000000018</v>
      </c>
      <c r="F155" s="151">
        <f t="shared" si="6"/>
        <v>0</v>
      </c>
      <c r="G155" s="1086">
        <f t="shared" si="7"/>
        <v>0</v>
      </c>
      <c r="H155" s="188">
        <f>IFERROR(IF(G$2="Piece",VLOOKUP(C155,'Consolidated Master Sheet'!B:I,6,0)/VLOOKUP(C155,'Consolidated Master Sheet'!B:I,8,0),VLOOKUP('PEX Tubing'!C155,'Consolidated Master Sheet'!B:I,6,0)),0)</f>
        <v>1</v>
      </c>
      <c r="I155" s="63"/>
      <c r="J155" s="1102">
        <f t="shared" si="8"/>
        <v>0</v>
      </c>
      <c r="K155" s="157"/>
      <c r="L155" s="1029"/>
    </row>
    <row r="156" spans="1:12">
      <c r="A156" s="157" t="str">
        <f>IF(I156&gt;0,COUNT($I$4:I156)+MAX('MI Fittings'!A:A,'CS Press Fittings'!A:A,'Steel Nipples'!A:A,'Steel Cut Lengths'!A:A,'Pipe Hangers'!A:A,'Brass Nipples '!A:A,'Brass Fittings '!A:A,Valves!A:A),"")</f>
        <v/>
      </c>
      <c r="B156" s="244"/>
      <c r="C156" s="231" t="s">
        <v>12265</v>
      </c>
      <c r="D156" s="448" t="s">
        <v>12231</v>
      </c>
      <c r="E156" s="1017">
        <f>IFERROR(IF(G$2="foot",VLOOKUP(C156,'Consolidated Master Sheet'!B:D,3,0),VLOOKUP(C156,'Consolidated Master Sheet'!B:I,3,0)*VLOOKUP(C156,'Consolidated Master Sheet'!B:I,8,0)),"")</f>
        <v>28065.000000000004</v>
      </c>
      <c r="F156" s="152">
        <f t="shared" si="6"/>
        <v>0</v>
      </c>
      <c r="G156" s="1087">
        <f t="shared" si="7"/>
        <v>0</v>
      </c>
      <c r="H156" s="373">
        <f>IFERROR(IF(G$2="Piece",VLOOKUP(C156,'Consolidated Master Sheet'!B:I,6,0)/VLOOKUP(C156,'Consolidated Master Sheet'!B:I,8,0),VLOOKUP('PEX Tubing'!C156,'Consolidated Master Sheet'!B:I,6,0)),0)</f>
        <v>1</v>
      </c>
      <c r="I156" s="61"/>
      <c r="J156" s="1104">
        <f t="shared" si="8"/>
        <v>0</v>
      </c>
      <c r="K156" s="157"/>
      <c r="L156" s="1029"/>
    </row>
    <row r="157" spans="1:12">
      <c r="A157" s="157" t="str">
        <f>IF(I157&gt;0,COUNT($I$4:I157)+MAX('MI Fittings'!A:A,'CS Press Fittings'!A:A,'Steel Nipples'!A:A,'Steel Cut Lengths'!A:A,'Pipe Hangers'!A:A,'Brass Nipples '!A:A,'Brass Fittings '!A:A,Valves!A:A),"")</f>
        <v/>
      </c>
      <c r="B157" s="244"/>
      <c r="C157" s="235" t="s">
        <v>12266</v>
      </c>
      <c r="D157" s="449" t="s">
        <v>12232</v>
      </c>
      <c r="E157" s="1018">
        <f>IFERROR(IF(G$2="foot",VLOOKUP(C157,'Consolidated Master Sheet'!B:D,3,0),VLOOKUP(C157,'Consolidated Master Sheet'!B:I,3,0)*VLOOKUP(C157,'Consolidated Master Sheet'!B:I,8,0)),"")</f>
        <v>46775.000000000007</v>
      </c>
      <c r="F157" s="153">
        <f t="shared" si="6"/>
        <v>0</v>
      </c>
      <c r="G157" s="1088">
        <f t="shared" si="7"/>
        <v>0</v>
      </c>
      <c r="H157" s="195">
        <f>IFERROR(IF(G$2="Piece",VLOOKUP(C157,'Consolidated Master Sheet'!B:I,6,0)/VLOOKUP(C157,'Consolidated Master Sheet'!B:I,8,0),VLOOKUP('PEX Tubing'!C157,'Consolidated Master Sheet'!B:I,6,0)),0)</f>
        <v>1</v>
      </c>
      <c r="I157" s="62"/>
      <c r="J157" s="1108">
        <f t="shared" si="8"/>
        <v>0</v>
      </c>
      <c r="K157" s="157"/>
      <c r="L157" s="1029"/>
    </row>
    <row r="158" spans="1:12">
      <c r="A158" s="157" t="str">
        <f>IF(I158&gt;0,COUNT($I$4:I158)+MAX('MI Fittings'!A:A,'CS Press Fittings'!A:A,'Steel Nipples'!A:A,'Steel Cut Lengths'!A:A,'Pipe Hangers'!A:A,'Brass Nipples '!A:A,'Brass Fittings '!A:A,Valves!A:A),"")</f>
        <v/>
      </c>
      <c r="B158" s="244"/>
      <c r="C158" s="249"/>
      <c r="D158" s="451"/>
      <c r="E158" s="1019" t="str">
        <f>IFERROR(IF(G$2="foot",VLOOKUP(C158,'Consolidated Master Sheet'!B:D,3,0),VLOOKUP(C158,'Consolidated Master Sheet'!B:I,3,0)*VLOOKUP(C158,'Consolidated Master Sheet'!B:I,8,0)),"")</f>
        <v/>
      </c>
      <c r="F158" s="720">
        <f t="shared" si="6"/>
        <v>0</v>
      </c>
      <c r="G158" s="1673">
        <f t="shared" si="7"/>
        <v>0</v>
      </c>
      <c r="H158" s="1691">
        <f>IFERROR(IF(G$2="Piece",VLOOKUP(C158,'Consolidated Master Sheet'!B:I,6,0)/VLOOKUP(C158,'Consolidated Master Sheet'!B:I,8,0),VLOOKUP('PEX Tubing'!C158,'Consolidated Master Sheet'!B:I,6,0)),0)</f>
        <v>0</v>
      </c>
      <c r="I158" s="39"/>
      <c r="J158" s="1695">
        <f t="shared" si="8"/>
        <v>0</v>
      </c>
      <c r="K158" s="157"/>
      <c r="L158" s="1029"/>
    </row>
    <row r="159" spans="1:12">
      <c r="A159" s="157" t="str">
        <f>IF(I159&gt;0,COUNT($I$4:I159)+MAX('MI Fittings'!A:A,'CS Press Fittings'!A:A,'Steel Nipples'!A:A,'Steel Cut Lengths'!A:A,'Pipe Hangers'!A:A,'Brass Nipples '!A:A,'Brass Fittings '!A:A,Valves!A:A),"")</f>
        <v/>
      </c>
      <c r="B159" s="244"/>
      <c r="C159" s="228" t="s">
        <v>12267</v>
      </c>
      <c r="D159" s="453" t="s">
        <v>12233</v>
      </c>
      <c r="E159" s="1020">
        <f>IFERROR(IF(G$2="foot",VLOOKUP(C159,'Consolidated Master Sheet'!B:D,3,0),VLOOKUP(C159,'Consolidated Master Sheet'!B:I,3,0)*VLOOKUP(C159,'Consolidated Master Sheet'!B:I,8,0)),"")</f>
        <v>15591</v>
      </c>
      <c r="F159" s="151">
        <f t="shared" si="6"/>
        <v>0</v>
      </c>
      <c r="G159" s="1086">
        <f t="shared" si="7"/>
        <v>0</v>
      </c>
      <c r="H159" s="188">
        <f>IFERROR(IF(G$2="Piece",VLOOKUP(C159,'Consolidated Master Sheet'!B:I,6,0)/VLOOKUP(C159,'Consolidated Master Sheet'!B:I,8,0),VLOOKUP('PEX Tubing'!C159,'Consolidated Master Sheet'!B:I,6,0)),0)</f>
        <v>1</v>
      </c>
      <c r="I159" s="63"/>
      <c r="J159" s="1102">
        <f t="shared" si="8"/>
        <v>0</v>
      </c>
      <c r="K159" s="157"/>
      <c r="L159" s="1029"/>
    </row>
    <row r="160" spans="1:12">
      <c r="A160" s="157" t="str">
        <f>IF(I160&gt;0,COUNT($I$4:I160)+MAX('MI Fittings'!A:A,'CS Press Fittings'!A:A,'Steel Nipples'!A:A,'Steel Cut Lengths'!A:A,'Pipe Hangers'!A:A,'Brass Nipples '!A:A,'Brass Fittings '!A:A,Valves!A:A),"")</f>
        <v/>
      </c>
      <c r="B160" s="244"/>
      <c r="C160" s="231" t="s">
        <v>12268</v>
      </c>
      <c r="D160" s="448" t="s">
        <v>12234</v>
      </c>
      <c r="E160" s="1017">
        <f>IFERROR(IF(G$2="foot",VLOOKUP(C160,'Consolidated Master Sheet'!B:D,3,0),VLOOKUP(C160,'Consolidated Master Sheet'!B:I,3,0)*VLOOKUP(C160,'Consolidated Master Sheet'!B:I,8,0)),"")</f>
        <v>46773</v>
      </c>
      <c r="F160" s="152">
        <f t="shared" si="6"/>
        <v>0</v>
      </c>
      <c r="G160" s="1087">
        <f t="shared" si="7"/>
        <v>0</v>
      </c>
      <c r="H160" s="373">
        <f>IFERROR(IF(G$2="Piece",VLOOKUP(C160,'Consolidated Master Sheet'!B:I,6,0)/VLOOKUP(C160,'Consolidated Master Sheet'!B:I,8,0),VLOOKUP('PEX Tubing'!C160,'Consolidated Master Sheet'!B:I,6,0)),0)</f>
        <v>1</v>
      </c>
      <c r="I160" s="61"/>
      <c r="J160" s="1104">
        <f t="shared" si="8"/>
        <v>0</v>
      </c>
      <c r="K160" s="157"/>
      <c r="L160" s="1029"/>
    </row>
    <row r="161" spans="1:12">
      <c r="A161" s="157" t="str">
        <f>IF(I161&gt;0,COUNT($I$4:I161)+MAX('MI Fittings'!A:A,'CS Press Fittings'!A:A,'Steel Nipples'!A:A,'Steel Cut Lengths'!A:A,'Pipe Hangers'!A:A,'Brass Nipples '!A:A,'Brass Fittings '!A:A,Valves!A:A),"")</f>
        <v/>
      </c>
      <c r="B161" s="244"/>
      <c r="C161" s="235" t="s">
        <v>12269</v>
      </c>
      <c r="D161" s="449" t="s">
        <v>12235</v>
      </c>
      <c r="E161" s="1018">
        <f>IFERROR(IF(G$2="foot",VLOOKUP(C161,'Consolidated Master Sheet'!B:D,3,0),VLOOKUP(C161,'Consolidated Master Sheet'!B:I,3,0)*VLOOKUP(C161,'Consolidated Master Sheet'!B:I,8,0)),"")</f>
        <v>77955</v>
      </c>
      <c r="F161" s="153">
        <f t="shared" si="6"/>
        <v>0</v>
      </c>
      <c r="G161" s="1088">
        <f t="shared" si="7"/>
        <v>0</v>
      </c>
      <c r="H161" s="195">
        <f>IFERROR(IF(G$2="Piece",VLOOKUP(C161,'Consolidated Master Sheet'!B:I,6,0)/VLOOKUP(C161,'Consolidated Master Sheet'!B:I,8,0),VLOOKUP('PEX Tubing'!C161,'Consolidated Master Sheet'!B:I,6,0)),0)</f>
        <v>1</v>
      </c>
      <c r="I161" s="62"/>
      <c r="J161" s="1108">
        <f t="shared" si="8"/>
        <v>0</v>
      </c>
      <c r="K161" s="157"/>
      <c r="L161" s="1029"/>
    </row>
    <row r="162" spans="1:12" s="305" customFormat="1">
      <c r="A162" s="157" t="str">
        <f>IF(I162&gt;0,COUNT($I$4:I162)+MAX('MI Fittings'!A:A,'CS Press Fittings'!A:A,'Steel Nipples'!A:A,'Steel Cut Lengths'!A:A,'Pipe Hangers'!A:A,'Brass Nipples '!A:A,'Brass Fittings '!A:A,Valves!A:A),"")</f>
        <v/>
      </c>
      <c r="B162" s="1634"/>
      <c r="C162" s="467"/>
      <c r="D162" s="468" t="s">
        <v>5537</v>
      </c>
      <c r="E162" s="1025" t="str">
        <f>IFERROR(IF(G$2="foot",VLOOKUP(C162,'Consolidated Master Sheet'!B:D,3,0),VLOOKUP(C162,'Consolidated Master Sheet'!B:I,3,0)*VLOOKUP(C162,'Consolidated Master Sheet'!B:I,8,0)),"")</f>
        <v/>
      </c>
      <c r="F162" s="1473">
        <f t="shared" si="6"/>
        <v>0</v>
      </c>
      <c r="G162" s="1678">
        <f t="shared" si="7"/>
        <v>0</v>
      </c>
      <c r="H162" s="1692">
        <f>IFERROR(IF(G$2="Piece",VLOOKUP(C162,'Consolidated Master Sheet'!B:I,6,0)/VLOOKUP(C162,'Consolidated Master Sheet'!B:I,8,0),VLOOKUP('PEX Tubing'!C162,'Consolidated Master Sheet'!B:I,6,0)),0)</f>
        <v>0</v>
      </c>
      <c r="I162" s="65"/>
      <c r="J162" s="1698">
        <f t="shared" si="8"/>
        <v>0</v>
      </c>
      <c r="K162" s="157"/>
      <c r="L162" s="1029"/>
    </row>
    <row r="163" spans="1:12">
      <c r="A163" s="157" t="str">
        <f>IF(I163&gt;0,COUNT($I$4:I163)+MAX('MI Fittings'!A:A,'CS Press Fittings'!A:A,'Steel Nipples'!A:A,'Steel Cut Lengths'!A:A,'Pipe Hangers'!A:A,'Brass Nipples '!A:A,'Brass Fittings '!A:A,Valves!A:A),"")</f>
        <v/>
      </c>
      <c r="B163" s="274"/>
      <c r="C163" s="1630" t="s">
        <v>3603</v>
      </c>
      <c r="D163" s="1631" t="s">
        <v>3604</v>
      </c>
      <c r="E163" s="1142">
        <f>IFERROR(IF(G$2="foot",VLOOKUP(C163,'Consolidated Master Sheet'!B:D,3,0),VLOOKUP(C163,'Consolidated Master Sheet'!B:I,3,0)*VLOOKUP(C163,'Consolidated Master Sheet'!B:I,8,0)),"")</f>
        <v>979.99999999999989</v>
      </c>
      <c r="F163" s="191">
        <f t="shared" si="6"/>
        <v>0</v>
      </c>
      <c r="G163" s="1681">
        <f t="shared" si="7"/>
        <v>0</v>
      </c>
      <c r="H163" s="192">
        <f>IFERROR(IF(G$2="Piece",VLOOKUP(C163,'Consolidated Master Sheet'!B:I,6,0)/VLOOKUP(C163,'Consolidated Master Sheet'!B:I,8,0),VLOOKUP('PEX Tubing'!C163,'Consolidated Master Sheet'!B:I,6,0)),0)</f>
        <v>1</v>
      </c>
      <c r="I163" s="1632"/>
      <c r="J163" s="1143">
        <f t="shared" si="8"/>
        <v>0</v>
      </c>
      <c r="K163" s="157"/>
      <c r="L163" s="1029"/>
    </row>
    <row r="164" spans="1:12">
      <c r="A164" s="157" t="str">
        <f>IF(I164&gt;0,COUNT($I$4:I164)+MAX('MI Fittings'!A:A,'CS Press Fittings'!A:A,'Steel Nipples'!A:A,'Steel Cut Lengths'!A:A,'Pipe Hangers'!A:A,'Brass Nipples '!A:A,'Brass Fittings '!A:A,Valves!A:A),"")</f>
        <v/>
      </c>
      <c r="B164" s="185"/>
      <c r="C164" s="1630" t="s">
        <v>3605</v>
      </c>
      <c r="D164" s="1631" t="s">
        <v>3606</v>
      </c>
      <c r="E164" s="1142">
        <f>IFERROR(IF(G$2="foot",VLOOKUP(C164,'Consolidated Master Sheet'!B:D,3,0),VLOOKUP(C164,'Consolidated Master Sheet'!B:I,3,0)*VLOOKUP(C164,'Consolidated Master Sheet'!B:I,8,0)),"")</f>
        <v>2939.9999999999995</v>
      </c>
      <c r="F164" s="191">
        <f t="shared" si="6"/>
        <v>0</v>
      </c>
      <c r="G164" s="1681">
        <f t="shared" si="7"/>
        <v>0</v>
      </c>
      <c r="H164" s="192">
        <f>IFERROR(IF(G$2="Piece",VLOOKUP(C164,'Consolidated Master Sheet'!B:I,6,0)/VLOOKUP(C164,'Consolidated Master Sheet'!B:I,8,0),VLOOKUP('PEX Tubing'!C164,'Consolidated Master Sheet'!B:I,6,0)),0)</f>
        <v>1</v>
      </c>
      <c r="I164" s="1632"/>
      <c r="J164" s="1143">
        <f t="shared" si="8"/>
        <v>0</v>
      </c>
      <c r="K164" s="157"/>
      <c r="L164" s="1029"/>
    </row>
    <row r="165" spans="1:12">
      <c r="A165" s="157" t="str">
        <f>IF(I165&gt;0,COUNT($I$4:I165)+MAX('MI Fittings'!A:A,'CS Press Fittings'!A:A,'Steel Nipples'!A:A,'Steel Cut Lengths'!A:A,'Pipe Hangers'!A:A,'Brass Nipples '!A:A,'Brass Fittings '!A:A,Valves!A:A),"")</f>
        <v/>
      </c>
      <c r="B165" s="185"/>
      <c r="C165" s="235" t="s">
        <v>3607</v>
      </c>
      <c r="D165" s="449" t="s">
        <v>3608</v>
      </c>
      <c r="E165" s="1018">
        <f>IFERROR(IF(G$2="foot",VLOOKUP(C165,'Consolidated Master Sheet'!B:D,3,0),VLOOKUP(C165,'Consolidated Master Sheet'!B:I,3,0)*VLOOKUP(C165,'Consolidated Master Sheet'!B:I,8,0)),"")</f>
        <v>4899.9999999999991</v>
      </c>
      <c r="F165" s="153">
        <f t="shared" si="6"/>
        <v>0</v>
      </c>
      <c r="G165" s="1088">
        <f t="shared" si="7"/>
        <v>0</v>
      </c>
      <c r="H165" s="195">
        <f>IFERROR(IF(G$2="Piece",VLOOKUP(C165,'Consolidated Master Sheet'!B:I,6,0)/VLOOKUP(C165,'Consolidated Master Sheet'!B:I,8,0),VLOOKUP('PEX Tubing'!C165,'Consolidated Master Sheet'!B:I,6,0)),0)</f>
        <v>1</v>
      </c>
      <c r="I165" s="62"/>
      <c r="J165" s="1108">
        <f t="shared" si="8"/>
        <v>0</v>
      </c>
      <c r="K165" s="157"/>
      <c r="L165" s="1029"/>
    </row>
    <row r="166" spans="1:12">
      <c r="A166" s="157" t="str">
        <f>IF(I166&gt;0,COUNT($I$4:I166)+MAX('MI Fittings'!A:A,'CS Press Fittings'!A:A,'Steel Nipples'!A:A,'Steel Cut Lengths'!A:A,'Pipe Hangers'!A:A,'Brass Nipples '!A:A,'Brass Fittings '!A:A,Valves!A:A),"")</f>
        <v/>
      </c>
      <c r="B166" s="244"/>
      <c r="C166" s="1635"/>
      <c r="D166" s="1628"/>
      <c r="E166" s="1098" t="str">
        <f>IFERROR(IF(G$2="foot",VLOOKUP(C166,'Consolidated Master Sheet'!B:D,3,0),VLOOKUP(C166,'Consolidated Master Sheet'!B:I,3,0)*VLOOKUP(C166,'Consolidated Master Sheet'!B:I,8,0)),"")</f>
        <v/>
      </c>
      <c r="F166" s="1456">
        <f t="shared" si="6"/>
        <v>0</v>
      </c>
      <c r="G166" s="1682">
        <f t="shared" si="7"/>
        <v>0</v>
      </c>
      <c r="H166" s="1691">
        <f>IFERROR(IF(G$2="Piece",VLOOKUP(C166,'Consolidated Master Sheet'!B:I,6,0)/VLOOKUP(C166,'Consolidated Master Sheet'!B:I,8,0),VLOOKUP('PEX Tubing'!C166,'Consolidated Master Sheet'!B:I,6,0)),0)</f>
        <v>0</v>
      </c>
      <c r="I166" s="1629"/>
      <c r="J166" s="1695">
        <f t="shared" si="8"/>
        <v>0</v>
      </c>
      <c r="K166" s="157"/>
      <c r="L166" s="1029"/>
    </row>
    <row r="167" spans="1:12">
      <c r="A167" s="157" t="str">
        <f>IF(I167&gt;0,COUNT($I$4:I167)+MAX('MI Fittings'!A:A,'CS Press Fittings'!A:A,'Steel Nipples'!A:A,'Steel Cut Lengths'!A:A,'Pipe Hangers'!A:A,'Brass Nipples '!A:A,'Brass Fittings '!A:A,Valves!A:A),"")</f>
        <v/>
      </c>
      <c r="B167" s="185"/>
      <c r="C167" s="228" t="s">
        <v>3609</v>
      </c>
      <c r="D167" s="453" t="s">
        <v>3610</v>
      </c>
      <c r="E167" s="1020">
        <f>IFERROR(IF(G$2="foot",VLOOKUP(C167,'Consolidated Master Sheet'!B:D,3,0),VLOOKUP(C167,'Consolidated Master Sheet'!B:I,3,0)*VLOOKUP(C167,'Consolidated Master Sheet'!B:I,8,0)),"")</f>
        <v>1410</v>
      </c>
      <c r="F167" s="151">
        <f t="shared" si="6"/>
        <v>0</v>
      </c>
      <c r="G167" s="1086">
        <f t="shared" si="7"/>
        <v>0</v>
      </c>
      <c r="H167" s="188">
        <f>IFERROR(IF(G$2="Piece",VLOOKUP(C167,'Consolidated Master Sheet'!B:I,6,0)/VLOOKUP(C167,'Consolidated Master Sheet'!B:I,8,0),VLOOKUP('PEX Tubing'!C167,'Consolidated Master Sheet'!B:I,6,0)),0)</f>
        <v>1</v>
      </c>
      <c r="I167" s="63"/>
      <c r="J167" s="1102">
        <f t="shared" si="8"/>
        <v>0</v>
      </c>
      <c r="K167" s="157"/>
      <c r="L167" s="1029"/>
    </row>
    <row r="168" spans="1:12">
      <c r="A168" s="157" t="str">
        <f>IF(I168&gt;0,COUNT($I$4:I168)+MAX('MI Fittings'!A:A,'CS Press Fittings'!A:A,'Steel Nipples'!A:A,'Steel Cut Lengths'!A:A,'Pipe Hangers'!A:A,'Brass Nipples '!A:A,'Brass Fittings '!A:A,Valves!A:A),"")</f>
        <v/>
      </c>
      <c r="B168" s="185"/>
      <c r="C168" s="1630" t="s">
        <v>3611</v>
      </c>
      <c r="D168" s="1631" t="s">
        <v>3612</v>
      </c>
      <c r="E168" s="1142">
        <f>IFERROR(IF(G$2="foot",VLOOKUP(C168,'Consolidated Master Sheet'!B:D,3,0),VLOOKUP(C168,'Consolidated Master Sheet'!B:I,3,0)*VLOOKUP(C168,'Consolidated Master Sheet'!B:I,8,0)),"")</f>
        <v>4230</v>
      </c>
      <c r="F168" s="191">
        <f t="shared" si="6"/>
        <v>0</v>
      </c>
      <c r="G168" s="1681">
        <f t="shared" si="7"/>
        <v>0</v>
      </c>
      <c r="H168" s="192">
        <f>IFERROR(IF(G$2="Piece",VLOOKUP(C168,'Consolidated Master Sheet'!B:I,6,0)/VLOOKUP(C168,'Consolidated Master Sheet'!B:I,8,0),VLOOKUP('PEX Tubing'!C168,'Consolidated Master Sheet'!B:I,6,0)),0)</f>
        <v>1</v>
      </c>
      <c r="I168" s="1632"/>
      <c r="J168" s="1143">
        <f t="shared" si="8"/>
        <v>0</v>
      </c>
      <c r="K168" s="157"/>
      <c r="L168" s="1029"/>
    </row>
    <row r="169" spans="1:12">
      <c r="A169" s="157" t="str">
        <f>IF(I169&gt;0,COUNT($I$4:I169)+MAX('MI Fittings'!A:A,'CS Press Fittings'!A:A,'Steel Nipples'!A:A,'Steel Cut Lengths'!A:A,'Pipe Hangers'!A:A,'Brass Nipples '!A:A,'Brass Fittings '!A:A,Valves!A:A),"")</f>
        <v/>
      </c>
      <c r="B169" s="185"/>
      <c r="C169" s="1630" t="s">
        <v>3613</v>
      </c>
      <c r="D169" s="1631" t="s">
        <v>3614</v>
      </c>
      <c r="E169" s="1142">
        <f>IFERROR(IF(G$2="foot",VLOOKUP(C169,'Consolidated Master Sheet'!B:D,3,0),VLOOKUP(C169,'Consolidated Master Sheet'!B:I,3,0)*VLOOKUP(C169,'Consolidated Master Sheet'!B:I,8,0)),"")</f>
        <v>7050</v>
      </c>
      <c r="F169" s="191">
        <f t="shared" si="6"/>
        <v>0</v>
      </c>
      <c r="G169" s="1681">
        <f t="shared" si="7"/>
        <v>0</v>
      </c>
      <c r="H169" s="192">
        <f>IFERROR(IF(G$2="Piece",VLOOKUP(C169,'Consolidated Master Sheet'!B:I,6,0)/VLOOKUP(C169,'Consolidated Master Sheet'!B:I,8,0),VLOOKUP('PEX Tubing'!C169,'Consolidated Master Sheet'!B:I,6,0)),0)</f>
        <v>1</v>
      </c>
      <c r="I169" s="1632"/>
      <c r="J169" s="1143">
        <f t="shared" si="8"/>
        <v>0</v>
      </c>
      <c r="K169" s="157"/>
      <c r="L169" s="1029"/>
    </row>
    <row r="170" spans="1:12">
      <c r="A170" s="157" t="str">
        <f>IF(I170&gt;0,COUNT($I$4:I170)+MAX('MI Fittings'!A:A,'CS Press Fittings'!A:A,'Steel Nipples'!A:A,'Steel Cut Lengths'!A:A,'Pipe Hangers'!A:A,'Brass Nipples '!A:A,'Brass Fittings '!A:A,Valves!A:A),"")</f>
        <v/>
      </c>
      <c r="B170" s="185"/>
      <c r="C170" s="1627"/>
      <c r="D170" s="451"/>
      <c r="E170" s="1019" t="str">
        <f>IFERROR(IF(G$2="foot",VLOOKUP(C170,'Consolidated Master Sheet'!B:D,3,0),VLOOKUP(C170,'Consolidated Master Sheet'!B:I,3,0)*VLOOKUP(C170,'Consolidated Master Sheet'!B:I,8,0)),"")</f>
        <v/>
      </c>
      <c r="F170" s="720">
        <f t="shared" si="6"/>
        <v>0</v>
      </c>
      <c r="G170" s="1673">
        <f t="shared" si="7"/>
        <v>0</v>
      </c>
      <c r="H170" s="1691">
        <f>IFERROR(IF(G$2="Piece",VLOOKUP(C170,'Consolidated Master Sheet'!B:I,6,0)/VLOOKUP(C170,'Consolidated Master Sheet'!B:I,8,0),VLOOKUP('PEX Tubing'!C170,'Consolidated Master Sheet'!B:I,6,0)),0)</f>
        <v>0</v>
      </c>
      <c r="I170" s="39"/>
      <c r="J170" s="1695">
        <f t="shared" si="8"/>
        <v>0</v>
      </c>
      <c r="K170" s="157"/>
      <c r="L170" s="1029"/>
    </row>
    <row r="171" spans="1:12">
      <c r="A171" s="157" t="str">
        <f>IF(I171&gt;0,COUNT($I$4:I171)+MAX('MI Fittings'!A:A,'CS Press Fittings'!A:A,'Steel Nipples'!A:A,'Steel Cut Lengths'!A:A,'Pipe Hangers'!A:A,'Brass Nipples '!A:A,'Brass Fittings '!A:A,Valves!A:A),"")</f>
        <v/>
      </c>
      <c r="B171" s="185"/>
      <c r="C171" s="186" t="s">
        <v>3615</v>
      </c>
      <c r="D171" s="453" t="s">
        <v>3616</v>
      </c>
      <c r="E171" s="1020">
        <f>IFERROR(IF(G$2="foot",VLOOKUP(C171,'Consolidated Master Sheet'!B:D,3,0),VLOOKUP(C171,'Consolidated Master Sheet'!B:I,3,0)*VLOOKUP(C171,'Consolidated Master Sheet'!B:I,8,0)),"")</f>
        <v>2583</v>
      </c>
      <c r="F171" s="151">
        <f t="shared" si="6"/>
        <v>0</v>
      </c>
      <c r="G171" s="1086">
        <f t="shared" si="7"/>
        <v>0</v>
      </c>
      <c r="H171" s="188">
        <f>IFERROR(IF(G$2="Piece",VLOOKUP(C171,'Consolidated Master Sheet'!B:I,6,0)/VLOOKUP(C171,'Consolidated Master Sheet'!B:I,8,0),VLOOKUP('PEX Tubing'!C171,'Consolidated Master Sheet'!B:I,6,0)),0)</f>
        <v>1</v>
      </c>
      <c r="I171" s="63"/>
      <c r="J171" s="1102">
        <f t="shared" si="8"/>
        <v>0</v>
      </c>
      <c r="K171" s="157"/>
      <c r="L171" s="1029"/>
    </row>
    <row r="172" spans="1:12">
      <c r="A172" s="157" t="str">
        <f>IF(I172&gt;0,COUNT($I$4:I172)+MAX('MI Fittings'!A:A,'CS Press Fittings'!A:A,'Steel Nipples'!A:A,'Steel Cut Lengths'!A:A,'Pipe Hangers'!A:A,'Brass Nipples '!A:A,'Brass Fittings '!A:A,Valves!A:A),"")</f>
        <v/>
      </c>
      <c r="B172" s="185"/>
      <c r="C172" s="1633" t="s">
        <v>3617</v>
      </c>
      <c r="D172" s="448" t="s">
        <v>3618</v>
      </c>
      <c r="E172" s="1017">
        <f>IFERROR(IF(G$2="foot",VLOOKUP(C172,'Consolidated Master Sheet'!B:D,3,0),VLOOKUP(C172,'Consolidated Master Sheet'!B:I,3,0)*VLOOKUP(C172,'Consolidated Master Sheet'!B:I,8,0)),"")</f>
        <v>7749.0000000000009</v>
      </c>
      <c r="F172" s="152">
        <f t="shared" si="6"/>
        <v>0</v>
      </c>
      <c r="G172" s="1087">
        <f t="shared" si="7"/>
        <v>0</v>
      </c>
      <c r="H172" s="373">
        <f>IFERROR(IF(G$2="Piece",VLOOKUP(C172,'Consolidated Master Sheet'!B:I,6,0)/VLOOKUP(C172,'Consolidated Master Sheet'!B:I,8,0),VLOOKUP('PEX Tubing'!C172,'Consolidated Master Sheet'!B:I,6,0)),0)</f>
        <v>1</v>
      </c>
      <c r="I172" s="61"/>
      <c r="J172" s="1104">
        <f t="shared" si="8"/>
        <v>0</v>
      </c>
      <c r="K172" s="157"/>
      <c r="L172" s="1029"/>
    </row>
    <row r="173" spans="1:12">
      <c r="A173" s="157" t="str">
        <f>IF(I173&gt;0,COUNT($I$4:I173)+MAX('MI Fittings'!A:A,'CS Press Fittings'!A:A,'Steel Nipples'!A:A,'Steel Cut Lengths'!A:A,'Pipe Hangers'!A:A,'Brass Nipples '!A:A,'Brass Fittings '!A:A,Valves!A:A),"")</f>
        <v/>
      </c>
      <c r="B173" s="185"/>
      <c r="C173" s="1627"/>
      <c r="D173" s="1628"/>
      <c r="E173" s="1098" t="str">
        <f>IFERROR(IF(G$2="foot",VLOOKUP(C173,'Consolidated Master Sheet'!B:D,3,0),VLOOKUP(C173,'Consolidated Master Sheet'!B:I,3,0)*VLOOKUP(C173,'Consolidated Master Sheet'!B:I,8,0)),"")</f>
        <v/>
      </c>
      <c r="F173" s="1456">
        <f t="shared" si="6"/>
        <v>0</v>
      </c>
      <c r="G173" s="1682">
        <f t="shared" si="7"/>
        <v>0</v>
      </c>
      <c r="H173" s="1691">
        <f>IFERROR(IF(G$2="Piece",VLOOKUP(C173,'Consolidated Master Sheet'!B:I,6,0)/VLOOKUP(C173,'Consolidated Master Sheet'!B:I,8,0),VLOOKUP('PEX Tubing'!C173,'Consolidated Master Sheet'!B:I,6,0)),0)</f>
        <v>0</v>
      </c>
      <c r="I173" s="1629"/>
      <c r="J173" s="1695">
        <f t="shared" si="8"/>
        <v>0</v>
      </c>
      <c r="K173" s="157"/>
      <c r="L173" s="1029"/>
    </row>
    <row r="174" spans="1:12">
      <c r="A174" s="157" t="str">
        <f>IF(I174&gt;0,COUNT($I$4:I174)+MAX('MI Fittings'!A:A,'CS Press Fittings'!A:A,'Steel Nipples'!A:A,'Steel Cut Lengths'!A:A,'Pipe Hangers'!A:A,'Brass Nipples '!A:A,'Brass Fittings '!A:A,Valves!A:A),"")</f>
        <v/>
      </c>
      <c r="B174" s="185"/>
      <c r="C174" s="186" t="s">
        <v>12270</v>
      </c>
      <c r="D174" s="453" t="s">
        <v>12211</v>
      </c>
      <c r="E174" s="1020">
        <f>IFERROR(IF(G$2="foot",VLOOKUP(C174,'Consolidated Master Sheet'!B:D,3,0),VLOOKUP(C174,'Consolidated Master Sheet'!B:I,3,0)*VLOOKUP(C174,'Consolidated Master Sheet'!B:I,8,0)),"")</f>
        <v>7244.0000000000009</v>
      </c>
      <c r="F174" s="151">
        <f t="shared" si="6"/>
        <v>0</v>
      </c>
      <c r="G174" s="1086">
        <f t="shared" si="7"/>
        <v>0</v>
      </c>
      <c r="H174" s="188">
        <f>IFERROR(IF(G$2="Piece",VLOOKUP(C174,'Consolidated Master Sheet'!B:I,6,0)/VLOOKUP(C174,'Consolidated Master Sheet'!B:I,8,0),VLOOKUP('PEX Tubing'!C174,'Consolidated Master Sheet'!B:I,6,0)),0)</f>
        <v>1</v>
      </c>
      <c r="I174" s="63"/>
      <c r="J174" s="1102">
        <f t="shared" si="8"/>
        <v>0</v>
      </c>
      <c r="K174" s="157"/>
      <c r="L174" s="1029"/>
    </row>
    <row r="175" spans="1:12">
      <c r="A175" s="157" t="str">
        <f>IF(I175&gt;0,COUNT($I$4:I175)+MAX('MI Fittings'!A:A,'CS Press Fittings'!A:A,'Steel Nipples'!A:A,'Steel Cut Lengths'!A:A,'Pipe Hangers'!A:A,'Brass Nipples '!A:A,'Brass Fittings '!A:A,Valves!A:A),"")</f>
        <v/>
      </c>
      <c r="B175" s="185"/>
      <c r="C175" s="1633" t="s">
        <v>12271</v>
      </c>
      <c r="D175" s="1631" t="s">
        <v>12212</v>
      </c>
      <c r="E175" s="1142">
        <f>IFERROR(IF(G$2="foot",VLOOKUP(C175,'Consolidated Master Sheet'!B:D,3,0),VLOOKUP(C175,'Consolidated Master Sheet'!B:I,3,0)*VLOOKUP(C175,'Consolidated Master Sheet'!B:I,8,0)),"")</f>
        <v>21732.000000000004</v>
      </c>
      <c r="F175" s="191">
        <f t="shared" si="6"/>
        <v>0</v>
      </c>
      <c r="G175" s="1681">
        <f t="shared" si="7"/>
        <v>0</v>
      </c>
      <c r="H175" s="192">
        <f>IFERROR(IF(G$2="Piece",VLOOKUP(C175,'Consolidated Master Sheet'!B:I,6,0)/VLOOKUP(C175,'Consolidated Master Sheet'!B:I,8,0),VLOOKUP('PEX Tubing'!C175,'Consolidated Master Sheet'!B:I,6,0)),0)</f>
        <v>1</v>
      </c>
      <c r="I175" s="1632"/>
      <c r="J175" s="1143">
        <f t="shared" si="8"/>
        <v>0</v>
      </c>
      <c r="K175" s="157"/>
      <c r="L175" s="1029"/>
    </row>
    <row r="176" spans="1:12">
      <c r="A176" s="157" t="str">
        <f>IF(I176&gt;0,COUNT($I$4:I176)+MAX('MI Fittings'!A:A,'CS Press Fittings'!A:A,'Steel Nipples'!A:A,'Steel Cut Lengths'!A:A,'Pipe Hangers'!A:A,'Brass Nipples '!A:A,'Brass Fittings '!A:A,Valves!A:A),"")</f>
        <v/>
      </c>
      <c r="B176" s="185"/>
      <c r="C176" s="193" t="s">
        <v>12272</v>
      </c>
      <c r="D176" s="449" t="s">
        <v>12213</v>
      </c>
      <c r="E176" s="1018">
        <f>IFERROR(IF(G$2="foot",VLOOKUP(C176,'Consolidated Master Sheet'!B:D,3,0),VLOOKUP(C176,'Consolidated Master Sheet'!B:I,3,0)*VLOOKUP(C176,'Consolidated Master Sheet'!B:I,8,0)),"")</f>
        <v>36220.000000000007</v>
      </c>
      <c r="F176" s="153">
        <f t="shared" si="6"/>
        <v>0</v>
      </c>
      <c r="G176" s="1088">
        <f t="shared" si="7"/>
        <v>0</v>
      </c>
      <c r="H176" s="195">
        <f>IFERROR(IF(G$2="Piece",VLOOKUP(C176,'Consolidated Master Sheet'!B:I,6,0)/VLOOKUP(C176,'Consolidated Master Sheet'!B:I,8,0),VLOOKUP('PEX Tubing'!C176,'Consolidated Master Sheet'!B:I,6,0)),0)</f>
        <v>1</v>
      </c>
      <c r="I176" s="62"/>
      <c r="J176" s="1108">
        <f t="shared" si="8"/>
        <v>0</v>
      </c>
      <c r="K176" s="157"/>
      <c r="L176" s="1029"/>
    </row>
    <row r="177" spans="1:12">
      <c r="A177" s="157" t="str">
        <f>IF(I177&gt;0,COUNT($I$4:I177)+MAX('MI Fittings'!A:A,'CS Press Fittings'!A:A,'Steel Nipples'!A:A,'Steel Cut Lengths'!A:A,'Pipe Hangers'!A:A,'Brass Nipples '!A:A,'Brass Fittings '!A:A,Valves!A:A),"")</f>
        <v/>
      </c>
      <c r="B177" s="185"/>
      <c r="C177" s="1627"/>
      <c r="D177" s="1628"/>
      <c r="E177" s="1098" t="str">
        <f>IFERROR(IF(G$2="foot",VLOOKUP(C177,'Consolidated Master Sheet'!B:D,3,0),VLOOKUP(C177,'Consolidated Master Sheet'!B:I,3,0)*VLOOKUP(C177,'Consolidated Master Sheet'!B:I,8,0)),"")</f>
        <v/>
      </c>
      <c r="F177" s="1456">
        <f t="shared" si="6"/>
        <v>0</v>
      </c>
      <c r="G177" s="1682">
        <f t="shared" si="7"/>
        <v>0</v>
      </c>
      <c r="H177" s="1691">
        <f>IFERROR(IF(G$2="Piece",VLOOKUP(C177,'Consolidated Master Sheet'!B:I,6,0)/VLOOKUP(C177,'Consolidated Master Sheet'!B:I,8,0),VLOOKUP('PEX Tubing'!C177,'Consolidated Master Sheet'!B:I,6,0)),0)</f>
        <v>0</v>
      </c>
      <c r="I177" s="1629"/>
      <c r="J177" s="1695">
        <f t="shared" si="8"/>
        <v>0</v>
      </c>
      <c r="K177" s="157"/>
      <c r="L177" s="1029"/>
    </row>
    <row r="178" spans="1:12">
      <c r="A178" s="157" t="str">
        <f>IF(I178&gt;0,COUNT($I$4:I178)+MAX('MI Fittings'!A:A,'CS Press Fittings'!A:A,'Steel Nipples'!A:A,'Steel Cut Lengths'!A:A,'Pipe Hangers'!A:A,'Brass Nipples '!A:A,'Brass Fittings '!A:A,Valves!A:A),"")</f>
        <v/>
      </c>
      <c r="B178" s="185"/>
      <c r="C178" s="186" t="s">
        <v>12273</v>
      </c>
      <c r="D178" s="453" t="s">
        <v>12214</v>
      </c>
      <c r="E178" s="1020">
        <f>IFERROR(IF(G$2="foot",VLOOKUP(C178,'Consolidated Master Sheet'!B:D,3,0),VLOOKUP(C178,'Consolidated Master Sheet'!B:I,3,0)*VLOOKUP(C178,'Consolidated Master Sheet'!B:I,8,0)),"")</f>
        <v>10866.000000000002</v>
      </c>
      <c r="F178" s="151">
        <f t="shared" si="6"/>
        <v>0</v>
      </c>
      <c r="G178" s="1086">
        <f t="shared" si="7"/>
        <v>0</v>
      </c>
      <c r="H178" s="188">
        <f>IFERROR(IF(G$2="Piece",VLOOKUP(C178,'Consolidated Master Sheet'!B:I,6,0)/VLOOKUP(C178,'Consolidated Master Sheet'!B:I,8,0),VLOOKUP('PEX Tubing'!C178,'Consolidated Master Sheet'!B:I,6,0)),0)</f>
        <v>1</v>
      </c>
      <c r="I178" s="63"/>
      <c r="J178" s="1102">
        <f t="shared" si="8"/>
        <v>0</v>
      </c>
      <c r="K178" s="157"/>
      <c r="L178" s="1029"/>
    </row>
    <row r="179" spans="1:12">
      <c r="A179" s="157" t="str">
        <f>IF(I179&gt;0,COUNT($I$4:I179)+MAX('MI Fittings'!A:A,'CS Press Fittings'!A:A,'Steel Nipples'!A:A,'Steel Cut Lengths'!A:A,'Pipe Hangers'!A:A,'Brass Nipples '!A:A,'Brass Fittings '!A:A,Valves!A:A),"")</f>
        <v/>
      </c>
      <c r="B179" s="185"/>
      <c r="C179" s="1633" t="s">
        <v>12274</v>
      </c>
      <c r="D179" s="1631" t="s">
        <v>12215</v>
      </c>
      <c r="E179" s="1142">
        <f>IFERROR(IF(G$2="foot",VLOOKUP(C179,'Consolidated Master Sheet'!B:D,3,0),VLOOKUP(C179,'Consolidated Master Sheet'!B:I,3,0)*VLOOKUP(C179,'Consolidated Master Sheet'!B:I,8,0)),"")</f>
        <v>32598.000000000004</v>
      </c>
      <c r="F179" s="191">
        <f t="shared" si="6"/>
        <v>0</v>
      </c>
      <c r="G179" s="1681">
        <f t="shared" si="7"/>
        <v>0</v>
      </c>
      <c r="H179" s="192">
        <f>IFERROR(IF(G$2="Piece",VLOOKUP(C179,'Consolidated Master Sheet'!B:I,6,0)/VLOOKUP(C179,'Consolidated Master Sheet'!B:I,8,0),VLOOKUP('PEX Tubing'!C179,'Consolidated Master Sheet'!B:I,6,0)),0)</f>
        <v>1</v>
      </c>
      <c r="I179" s="1632"/>
      <c r="J179" s="1143">
        <f t="shared" si="8"/>
        <v>0</v>
      </c>
      <c r="K179" s="157"/>
      <c r="L179" s="1029"/>
    </row>
    <row r="180" spans="1:12">
      <c r="A180" s="157" t="str">
        <f>IF(I180&gt;0,COUNT($I$4:I180)+MAX('MI Fittings'!A:A,'CS Press Fittings'!A:A,'Steel Nipples'!A:A,'Steel Cut Lengths'!A:A,'Pipe Hangers'!A:A,'Brass Nipples '!A:A,'Brass Fittings '!A:A,Valves!A:A),"")</f>
        <v/>
      </c>
      <c r="B180" s="185"/>
      <c r="C180" s="193" t="s">
        <v>12275</v>
      </c>
      <c r="D180" s="449" t="s">
        <v>12216</v>
      </c>
      <c r="E180" s="1018">
        <f>IFERROR(IF(G$2="foot",VLOOKUP(C180,'Consolidated Master Sheet'!B:D,3,0),VLOOKUP(C180,'Consolidated Master Sheet'!B:I,3,0)*VLOOKUP(C180,'Consolidated Master Sheet'!B:I,8,0)),"")</f>
        <v>54330.000000000007</v>
      </c>
      <c r="F180" s="153">
        <f t="shared" si="6"/>
        <v>0</v>
      </c>
      <c r="G180" s="1088">
        <f t="shared" si="7"/>
        <v>0</v>
      </c>
      <c r="H180" s="195">
        <f>IFERROR(IF(G$2="Piece",VLOOKUP(C180,'Consolidated Master Sheet'!B:I,6,0)/VLOOKUP(C180,'Consolidated Master Sheet'!B:I,8,0),VLOOKUP('PEX Tubing'!C180,'Consolidated Master Sheet'!B:I,6,0)),0)</f>
        <v>1</v>
      </c>
      <c r="I180" s="62"/>
      <c r="J180" s="1108">
        <f t="shared" si="8"/>
        <v>0</v>
      </c>
      <c r="K180" s="157"/>
      <c r="L180" s="1029"/>
    </row>
    <row r="181" spans="1:12">
      <c r="A181" s="157" t="str">
        <f>IF(I181&gt;0,COUNT($I$4:I181)+MAX('MI Fittings'!A:A,'CS Press Fittings'!A:A,'Steel Nipples'!A:A,'Steel Cut Lengths'!A:A,'Pipe Hangers'!A:A,'Brass Nipples '!A:A,'Brass Fittings '!A:A,Valves!A:A),"")</f>
        <v/>
      </c>
      <c r="B181" s="185"/>
      <c r="C181" s="1627"/>
      <c r="D181" s="1628"/>
      <c r="E181" s="1098" t="str">
        <f>IFERROR(IF(G$2="foot",VLOOKUP(C181,'Consolidated Master Sheet'!B:D,3,0),VLOOKUP(C181,'Consolidated Master Sheet'!B:I,3,0)*VLOOKUP(C181,'Consolidated Master Sheet'!B:I,8,0)),"")</f>
        <v/>
      </c>
      <c r="F181" s="1456">
        <f t="shared" si="6"/>
        <v>0</v>
      </c>
      <c r="G181" s="1682">
        <f t="shared" si="7"/>
        <v>0</v>
      </c>
      <c r="H181" s="1691">
        <f>IFERROR(IF(G$2="Piece",VLOOKUP(C181,'Consolidated Master Sheet'!B:I,6,0)/VLOOKUP(C181,'Consolidated Master Sheet'!B:I,8,0),VLOOKUP('PEX Tubing'!C181,'Consolidated Master Sheet'!B:I,6,0)),0)</f>
        <v>0</v>
      </c>
      <c r="I181" s="1629"/>
      <c r="J181" s="1695">
        <f t="shared" si="8"/>
        <v>0</v>
      </c>
      <c r="K181" s="157"/>
      <c r="L181" s="1029"/>
    </row>
    <row r="182" spans="1:12">
      <c r="A182" s="157" t="str">
        <f>IF(I182&gt;0,COUNT($I$4:I182)+MAX('MI Fittings'!A:A,'CS Press Fittings'!A:A,'Steel Nipples'!A:A,'Steel Cut Lengths'!A:A,'Pipe Hangers'!A:A,'Brass Nipples '!A:A,'Brass Fittings '!A:A,Valves!A:A),"")</f>
        <v/>
      </c>
      <c r="B182" s="185"/>
      <c r="C182" s="186" t="s">
        <v>12276</v>
      </c>
      <c r="D182" s="453" t="s">
        <v>12217</v>
      </c>
      <c r="E182" s="1020">
        <f>IFERROR(IF(G$2="foot",VLOOKUP(C182,'Consolidated Master Sheet'!B:D,3,0),VLOOKUP(C182,'Consolidated Master Sheet'!B:I,3,0)*VLOOKUP(C182,'Consolidated Master Sheet'!B:I,8,0)),"")</f>
        <v>17402</v>
      </c>
      <c r="F182" s="151">
        <f t="shared" si="6"/>
        <v>0</v>
      </c>
      <c r="G182" s="1086">
        <f t="shared" si="7"/>
        <v>0</v>
      </c>
      <c r="H182" s="188">
        <f>IFERROR(IF(G$2="Piece",VLOOKUP(C182,'Consolidated Master Sheet'!B:I,6,0)/VLOOKUP(C182,'Consolidated Master Sheet'!B:I,8,0),VLOOKUP('PEX Tubing'!C182,'Consolidated Master Sheet'!B:I,6,0)),0)</f>
        <v>1</v>
      </c>
      <c r="I182" s="63"/>
      <c r="J182" s="1102">
        <f t="shared" si="8"/>
        <v>0</v>
      </c>
      <c r="K182" s="157"/>
      <c r="L182" s="1029"/>
    </row>
    <row r="183" spans="1:12">
      <c r="A183" s="157" t="str">
        <f>IF(I183&gt;0,COUNT($I$4:I183)+MAX('MI Fittings'!A:A,'CS Press Fittings'!A:A,'Steel Nipples'!A:A,'Steel Cut Lengths'!A:A,'Pipe Hangers'!A:A,'Brass Nipples '!A:A,'Brass Fittings '!A:A,Valves!A:A),"")</f>
        <v/>
      </c>
      <c r="B183" s="185"/>
      <c r="C183" s="1633" t="s">
        <v>12277</v>
      </c>
      <c r="D183" s="1631" t="s">
        <v>12218</v>
      </c>
      <c r="E183" s="1142">
        <f>IFERROR(IF(G$2="foot",VLOOKUP(C183,'Consolidated Master Sheet'!B:D,3,0),VLOOKUP(C183,'Consolidated Master Sheet'!B:I,3,0)*VLOOKUP(C183,'Consolidated Master Sheet'!B:I,8,0)),"")</f>
        <v>52205.999999999993</v>
      </c>
      <c r="F183" s="191">
        <f t="shared" si="6"/>
        <v>0</v>
      </c>
      <c r="G183" s="1681">
        <f t="shared" si="7"/>
        <v>0</v>
      </c>
      <c r="H183" s="192">
        <f>IFERROR(IF(G$2="Piece",VLOOKUP(C183,'Consolidated Master Sheet'!B:I,6,0)/VLOOKUP(C183,'Consolidated Master Sheet'!B:I,8,0),VLOOKUP('PEX Tubing'!C183,'Consolidated Master Sheet'!B:I,6,0)),0)</f>
        <v>1</v>
      </c>
      <c r="I183" s="1632"/>
      <c r="J183" s="1143">
        <f t="shared" si="8"/>
        <v>0</v>
      </c>
      <c r="K183" s="157"/>
      <c r="L183" s="1029"/>
    </row>
    <row r="184" spans="1:12">
      <c r="A184" s="157" t="str">
        <f>IF(I184&gt;0,COUNT($I$4:I184)+MAX('MI Fittings'!A:A,'CS Press Fittings'!A:A,'Steel Nipples'!A:A,'Steel Cut Lengths'!A:A,'Pipe Hangers'!A:A,'Brass Nipples '!A:A,'Brass Fittings '!A:A,Valves!A:A),"")</f>
        <v/>
      </c>
      <c r="B184" s="203"/>
      <c r="C184" s="1633" t="s">
        <v>12278</v>
      </c>
      <c r="D184" s="1631" t="s">
        <v>12219</v>
      </c>
      <c r="E184" s="1142">
        <f>IFERROR(IF(G$2="foot",VLOOKUP(C184,'Consolidated Master Sheet'!B:D,3,0),VLOOKUP(C184,'Consolidated Master Sheet'!B:I,3,0)*VLOOKUP(C184,'Consolidated Master Sheet'!B:I,8,0)),"")</f>
        <v>87009.999999999985</v>
      </c>
      <c r="F184" s="191">
        <f t="shared" si="6"/>
        <v>0</v>
      </c>
      <c r="G184" s="1681">
        <f t="shared" si="7"/>
        <v>0</v>
      </c>
      <c r="H184" s="192">
        <f>IFERROR(IF(G$2="Piece",VLOOKUP(C184,'Consolidated Master Sheet'!B:I,6,0)/VLOOKUP(C184,'Consolidated Master Sheet'!B:I,8,0),VLOOKUP('PEX Tubing'!C184,'Consolidated Master Sheet'!B:I,6,0)),0)</f>
        <v>1</v>
      </c>
      <c r="I184" s="1632"/>
      <c r="J184" s="1143">
        <f t="shared" si="8"/>
        <v>0</v>
      </c>
      <c r="K184" s="157"/>
      <c r="L184" s="1029"/>
    </row>
    <row r="185" spans="1:12">
      <c r="A185" s="157" t="str">
        <f>IF(I185&gt;0,COUNT($I$4:I185)+MAX('MI Fittings'!A:A,'CS Press Fittings'!A:A,'Steel Nipples'!A:A,'Steel Cut Lengths'!A:A,'Pipe Hangers'!A:A,'Brass Nipples '!A:A,'Brass Fittings '!A:A,Valves!A:A),"")</f>
        <v/>
      </c>
      <c r="B185" s="157"/>
      <c r="C185" s="204"/>
      <c r="D185" s="205"/>
      <c r="E185" s="1029"/>
      <c r="F185" s="166"/>
      <c r="G185" s="1070"/>
      <c r="H185" s="20" t="str">
        <f>IFERROR(VLOOKUP(C185,'Consolidated Master Sheet'!B:H,6,0),"")</f>
        <v/>
      </c>
      <c r="I185" s="47"/>
      <c r="J185" s="1029"/>
      <c r="K185" s="157"/>
      <c r="L185" s="1029"/>
    </row>
    <row r="186" spans="1:12" ht="15.6" hidden="1" customHeight="1">
      <c r="A186" s="157" t="str">
        <f>IF(I186&gt;0,COUNT($I$4:I186)+MAX('MI Fittings'!A:A,'CS Press Fittings'!A:A,'Steel Nipples'!A:A,'Steel Cut Lengths'!A:A,'Pipe Hangers'!A:A,'Brass Nipples '!A:A,'Brass Fittings '!A:A,Valves!A:A),"")</f>
        <v/>
      </c>
      <c r="B186" s="157"/>
      <c r="C186" s="204"/>
      <c r="D186" s="205"/>
      <c r="E186" s="1029"/>
      <c r="F186" s="166"/>
      <c r="G186" s="1070"/>
      <c r="H186" s="20"/>
      <c r="I186" s="47"/>
      <c r="J186" s="1029"/>
      <c r="K186" s="157"/>
      <c r="L186" s="1029"/>
    </row>
    <row r="187" spans="1:12" ht="15.6" hidden="1" customHeight="1">
      <c r="A187" s="157" t="str">
        <f>IF(I187&gt;0,COUNT($I$4:I187)+MAX('MI Fittings'!A:A,'CS Press Fittings'!A:A,'Steel Nipples'!A:A,'Steel Cut Lengths'!A:A,'Pipe Hangers'!A:A,'Brass Nipples '!A:A,'Brass Fittings '!A:A,Valves!A:A),"")</f>
        <v/>
      </c>
      <c r="B187" s="157"/>
      <c r="C187" s="204"/>
      <c r="D187" s="205"/>
      <c r="E187" s="1029"/>
      <c r="F187" s="166"/>
      <c r="G187" s="1070"/>
      <c r="H187" s="20"/>
      <c r="I187" s="47"/>
      <c r="J187" s="1029"/>
      <c r="K187" s="157"/>
      <c r="L187" s="1029"/>
    </row>
    <row r="188" spans="1:12" ht="15.6" hidden="1" customHeight="1">
      <c r="A188" s="157" t="str">
        <f>IF(I188&gt;0,COUNT($I$4:I188)+MAX('MI Fittings'!A:A,'CS Press Fittings'!A:A,'Steel Nipples'!A:A,'Steel Cut Lengths'!A:A,'Pipe Hangers'!A:A,'Brass Nipples '!A:A,'Brass Fittings '!A:A,Valves!A:A),"")</f>
        <v/>
      </c>
      <c r="B188" s="157"/>
      <c r="C188" s="204"/>
      <c r="D188" s="205"/>
      <c r="E188" s="1029"/>
      <c r="F188" s="166"/>
      <c r="G188" s="1070"/>
      <c r="H188" s="20"/>
      <c r="I188" s="47"/>
      <c r="J188" s="1029"/>
      <c r="K188" s="157"/>
      <c r="L188" s="1029"/>
    </row>
    <row r="189" spans="1:12" ht="15.6" hidden="1" customHeight="1">
      <c r="A189" s="157" t="str">
        <f>IF(I189&gt;0,COUNT($I$4:I189)+MAX('MI Fittings'!A:A,'CS Press Fittings'!A:A,'Steel Nipples'!A:A,'Steel Cut Lengths'!A:A,'Pipe Hangers'!A:A,'Brass Nipples '!A:A,'Brass Fittings '!A:A,Valves!A:A),"")</f>
        <v/>
      </c>
      <c r="B189" s="157"/>
      <c r="C189" s="204"/>
      <c r="D189" s="205"/>
      <c r="E189" s="1029"/>
      <c r="F189" s="166"/>
      <c r="G189" s="1070"/>
      <c r="H189" s="20"/>
      <c r="I189" s="47"/>
      <c r="J189" s="1029"/>
      <c r="K189" s="157"/>
      <c r="L189" s="1029"/>
    </row>
    <row r="190" spans="1:12" ht="15.6" hidden="1" customHeight="1">
      <c r="A190" s="157" t="str">
        <f>IF(I190&gt;0,COUNT($I$4:I190)+MAX('MI Fittings'!A:A,'CS Press Fittings'!A:A,'Steel Nipples'!A:A,'Steel Cut Lengths'!A:A,'Pipe Hangers'!A:A,'Brass Nipples '!A:A,'Brass Fittings '!A:A,Valves!A:A),"")</f>
        <v/>
      </c>
      <c r="B190" s="157"/>
      <c r="C190" s="204"/>
      <c r="D190" s="205"/>
      <c r="E190" s="1029"/>
      <c r="F190" s="166"/>
      <c r="G190" s="1070"/>
      <c r="H190" s="20"/>
      <c r="I190" s="47"/>
      <c r="J190" s="1029"/>
      <c r="K190" s="157"/>
      <c r="L190" s="1029"/>
    </row>
    <row r="191" spans="1:12" ht="15.6" hidden="1" customHeight="1">
      <c r="A191" s="157" t="str">
        <f>IF(I191&gt;0,COUNT($I$4:I191)+MAX('MI Fittings'!A:A,'CS Press Fittings'!A:A,'Steel Nipples'!A:A,'Steel Cut Lengths'!A:A,'Pipe Hangers'!A:A,'Brass Nipples '!A:A,'Brass Fittings '!A:A,Valves!A:A),"")</f>
        <v/>
      </c>
      <c r="B191" s="157"/>
      <c r="C191" s="204"/>
      <c r="D191" s="205"/>
      <c r="E191" s="1029"/>
      <c r="F191" s="166"/>
      <c r="G191" s="1070"/>
      <c r="H191" s="20"/>
      <c r="I191" s="47"/>
      <c r="J191" s="1029"/>
      <c r="K191" s="157"/>
      <c r="L191" s="1029"/>
    </row>
    <row r="192" spans="1:12" ht="15.6" hidden="1" customHeight="1">
      <c r="A192" s="157" t="str">
        <f>IF(I192&gt;0,COUNT($I$4:I192)+MAX('MI Fittings'!A:A,'CS Press Fittings'!A:A,'Steel Nipples'!A:A,'Steel Cut Lengths'!A:A,'Pipe Hangers'!A:A,'Brass Nipples '!A:A,'Brass Fittings '!A:A,Valves!A:A),"")</f>
        <v/>
      </c>
      <c r="B192" s="157"/>
      <c r="C192" s="204"/>
      <c r="D192" s="205"/>
      <c r="E192" s="1029"/>
      <c r="F192" s="166"/>
      <c r="G192" s="1070"/>
      <c r="H192" s="20"/>
      <c r="I192" s="47"/>
      <c r="J192" s="1029"/>
      <c r="K192" s="157"/>
      <c r="L192" s="1029"/>
    </row>
    <row r="193" spans="1:12" ht="15.6" hidden="1" customHeight="1">
      <c r="A193" s="157" t="str">
        <f>IF(I193&gt;0,COUNT($I$4:I193)+MAX('MI Fittings'!A:A,'CS Press Fittings'!A:A,'Steel Nipples'!A:A,'Steel Cut Lengths'!A:A,'Pipe Hangers'!A:A,'Brass Nipples '!A:A,'Brass Fittings '!A:A,Valves!A:A),"")</f>
        <v/>
      </c>
      <c r="B193" s="157"/>
      <c r="C193" s="204"/>
      <c r="D193" s="205"/>
      <c r="E193" s="1029"/>
      <c r="F193" s="166"/>
      <c r="G193" s="1070"/>
      <c r="H193" s="20"/>
      <c r="I193" s="47"/>
      <c r="J193" s="1029"/>
      <c r="K193" s="157"/>
      <c r="L193" s="1029"/>
    </row>
    <row r="194" spans="1:12" ht="15.6" hidden="1" customHeight="1">
      <c r="A194" s="157" t="str">
        <f>IF(I194&gt;0,COUNT($I$4:I194)+MAX('MI Fittings'!A:A,'CS Press Fittings'!A:A,'Steel Nipples'!A:A,'Steel Cut Lengths'!A:A,'Pipe Hangers'!A:A,'Brass Nipples '!A:A,'Brass Fittings '!A:A,Valves!A:A),"")</f>
        <v/>
      </c>
      <c r="B194" s="157"/>
      <c r="C194" s="204"/>
      <c r="D194" s="205"/>
      <c r="E194" s="1029"/>
      <c r="F194" s="166"/>
      <c r="G194" s="1070"/>
      <c r="H194" s="20"/>
      <c r="I194" s="47"/>
      <c r="J194" s="1029"/>
      <c r="K194" s="157"/>
      <c r="L194" s="1029"/>
    </row>
    <row r="195" spans="1:12" ht="15.6" hidden="1" customHeight="1">
      <c r="A195" s="157" t="str">
        <f>IF(I195&gt;0,COUNT($I$4:I195)+MAX('MI Fittings'!A:A,'CS Press Fittings'!A:A,'Steel Nipples'!A:A,'Steel Cut Lengths'!A:A,'Pipe Hangers'!A:A,'Brass Nipples '!A:A,'Brass Fittings '!A:A,Valves!A:A),"")</f>
        <v/>
      </c>
      <c r="B195" s="157"/>
      <c r="C195" s="204"/>
      <c r="D195" s="205"/>
      <c r="E195" s="1029"/>
      <c r="F195" s="166"/>
      <c r="G195" s="1070"/>
      <c r="H195" s="20"/>
      <c r="I195" s="47"/>
      <c r="J195" s="1029"/>
      <c r="K195" s="157"/>
      <c r="L195" s="1029"/>
    </row>
    <row r="196" spans="1:12" ht="15.6" hidden="1" customHeight="1">
      <c r="A196" s="157" t="str">
        <f>IF(I196&gt;0,COUNT($I$4:I196)+MAX('MI Fittings'!A:A,'CS Press Fittings'!A:A,'Steel Nipples'!A:A,'Steel Cut Lengths'!A:A,'Pipe Hangers'!A:A,'Brass Nipples '!A:A,'Brass Fittings '!A:A,Valves!A:A),"")</f>
        <v/>
      </c>
      <c r="B196" s="157"/>
      <c r="C196" s="204"/>
      <c r="D196" s="205"/>
      <c r="E196" s="1029"/>
      <c r="F196" s="166"/>
      <c r="G196" s="1070"/>
      <c r="H196" s="20"/>
      <c r="I196" s="47"/>
      <c r="J196" s="1029"/>
      <c r="K196" s="157"/>
      <c r="L196" s="1029"/>
    </row>
    <row r="197" spans="1:12" ht="15.6" hidden="1" customHeight="1">
      <c r="A197" s="157" t="str">
        <f>IF(I197&gt;0,COUNT($I$4:I197)+MAX('MI Fittings'!A:A,'CS Press Fittings'!A:A,'Steel Nipples'!A:A,'Steel Cut Lengths'!A:A,'Pipe Hangers'!A:A,'Brass Nipples '!A:A,'Brass Fittings '!A:A,Valves!A:A),"")</f>
        <v/>
      </c>
      <c r="B197" s="157"/>
      <c r="C197" s="204"/>
      <c r="D197" s="205"/>
      <c r="E197" s="1029"/>
      <c r="F197" s="166"/>
      <c r="G197" s="1070"/>
      <c r="H197" s="20"/>
      <c r="I197" s="47"/>
      <c r="J197" s="1029"/>
      <c r="K197" s="157"/>
      <c r="L197" s="1029"/>
    </row>
    <row r="198" spans="1:12" ht="15.6" hidden="1" customHeight="1">
      <c r="A198" s="157" t="str">
        <f>IF(I198&gt;0,COUNT($I$4:I198)+MAX('MI Fittings'!A:A,'CS Press Fittings'!A:A,'Steel Nipples'!A:A,'Steel Cut Lengths'!A:A,'Pipe Hangers'!A:A,'Brass Nipples '!A:A,'Brass Fittings '!A:A,Valves!A:A),"")</f>
        <v/>
      </c>
      <c r="B198" s="157"/>
      <c r="C198" s="204"/>
      <c r="D198" s="205"/>
      <c r="E198" s="1029"/>
      <c r="F198" s="166"/>
      <c r="G198" s="1070"/>
      <c r="H198" s="20"/>
      <c r="I198" s="47"/>
      <c r="J198" s="1029"/>
      <c r="K198" s="157"/>
      <c r="L198" s="1029"/>
    </row>
    <row r="199" spans="1:12" ht="15.6" hidden="1" customHeight="1">
      <c r="A199" s="157" t="str">
        <f>IF(I199&gt;0,COUNT($I$4:I199)+MAX('MI Fittings'!A:A,'CS Press Fittings'!A:A,'Steel Nipples'!A:A,'Steel Cut Lengths'!A:A,'Pipe Hangers'!A:A,'Brass Nipples '!A:A,'Brass Fittings '!A:A,Valves!A:A),"")</f>
        <v/>
      </c>
      <c r="B199" s="157"/>
      <c r="C199" s="204"/>
      <c r="D199" s="205"/>
      <c r="E199" s="1029"/>
      <c r="F199" s="166"/>
      <c r="G199" s="1070"/>
      <c r="H199" s="20"/>
      <c r="I199" s="47"/>
      <c r="J199" s="1029"/>
      <c r="K199" s="157"/>
      <c r="L199" s="1029"/>
    </row>
    <row r="200" spans="1:12" ht="15.6" hidden="1" customHeight="1">
      <c r="A200" s="157" t="str">
        <f>IF(I200&gt;0,COUNT($I$4:I200)+MAX('MI Fittings'!A:A,'CS Press Fittings'!A:A,'Steel Nipples'!A:A,'Steel Cut Lengths'!A:A,'Pipe Hangers'!A:A,'Brass Nipples '!A:A,'Brass Fittings '!A:A,Valves!A:A),"")</f>
        <v/>
      </c>
      <c r="B200" s="157"/>
      <c r="C200" s="204"/>
      <c r="D200" s="205"/>
      <c r="E200" s="1029"/>
      <c r="F200" s="166"/>
      <c r="G200" s="1070"/>
      <c r="H200" s="20"/>
      <c r="I200" s="47"/>
      <c r="J200" s="1029"/>
      <c r="K200" s="157"/>
      <c r="L200" s="1029"/>
    </row>
    <row r="201" spans="1:12" ht="15.6" hidden="1" customHeight="1">
      <c r="A201" s="157" t="str">
        <f>IF(I201&gt;0,COUNT($I$4:I201)+MAX('MI Fittings'!A:A,'CS Press Fittings'!A:A,'Steel Nipples'!A:A,'Steel Cut Lengths'!A:A,'Pipe Hangers'!A:A,'Brass Nipples '!A:A,'Brass Fittings '!A:A,Valves!A:A),"")</f>
        <v/>
      </c>
      <c r="B201" s="157"/>
      <c r="C201" s="204"/>
      <c r="D201" s="205"/>
      <c r="E201" s="1029"/>
      <c r="F201" s="166"/>
      <c r="G201" s="1070"/>
      <c r="H201" s="20"/>
      <c r="I201" s="47"/>
      <c r="J201" s="1029"/>
      <c r="K201" s="157"/>
      <c r="L201" s="1029"/>
    </row>
    <row r="202" spans="1:12" ht="15.6" hidden="1" customHeight="1">
      <c r="A202" s="157" t="str">
        <f>IF(I202&gt;0,COUNT($I$4:I202)+MAX('MI Fittings'!A:A,'CS Press Fittings'!A:A,'Steel Nipples'!A:A,'Steel Cut Lengths'!A:A,'Pipe Hangers'!A:A,'Brass Nipples '!A:A,'Brass Fittings '!A:A,Valves!A:A),"")</f>
        <v/>
      </c>
      <c r="B202" s="157"/>
      <c r="C202" s="204"/>
      <c r="D202" s="205"/>
      <c r="E202" s="1029"/>
      <c r="F202" s="166"/>
      <c r="G202" s="1070"/>
      <c r="H202" s="20"/>
      <c r="I202" s="47"/>
      <c r="J202" s="1029"/>
      <c r="K202" s="157"/>
      <c r="L202" s="1029"/>
    </row>
    <row r="203" spans="1:12" ht="15.6" hidden="1" customHeight="1">
      <c r="A203" s="157" t="str">
        <f>IF(I203&gt;0,COUNT($I$4:I203)+MAX('MI Fittings'!A:A,'CS Press Fittings'!A:A,'Steel Nipples'!A:A,'Steel Cut Lengths'!A:A,'Pipe Hangers'!A:A,'Brass Nipples '!A:A,'Brass Fittings '!A:A,Valves!A:A),"")</f>
        <v/>
      </c>
      <c r="B203" s="157"/>
      <c r="C203" s="204"/>
      <c r="D203" s="205"/>
      <c r="E203" s="1029"/>
      <c r="F203" s="166"/>
      <c r="G203" s="1070"/>
      <c r="H203" s="20"/>
      <c r="I203" s="47"/>
      <c r="J203" s="1029"/>
      <c r="K203" s="157"/>
      <c r="L203" s="1029"/>
    </row>
    <row r="204" spans="1:12" ht="15.6" hidden="1" customHeight="1">
      <c r="A204" s="157" t="str">
        <f>IF(I204&gt;0,COUNT($I$4:I204)+MAX('MI Fittings'!A:A,'CS Press Fittings'!A:A,'Steel Nipples'!A:A,'Steel Cut Lengths'!A:A,'Pipe Hangers'!A:A,'Brass Nipples '!A:A,'Brass Fittings '!A:A,Valves!A:A),"")</f>
        <v/>
      </c>
      <c r="B204" s="157"/>
      <c r="C204" s="204"/>
      <c r="D204" s="205"/>
      <c r="E204" s="1029"/>
      <c r="F204" s="166"/>
      <c r="G204" s="1070"/>
      <c r="H204" s="20"/>
      <c r="I204" s="47"/>
      <c r="J204" s="1029"/>
      <c r="K204" s="157"/>
      <c r="L204" s="1029"/>
    </row>
    <row r="205" spans="1:12" ht="15.6" hidden="1" customHeight="1">
      <c r="A205" s="157" t="str">
        <f>IF(I205&gt;0,COUNT($I$4:I205)+MAX('MI Fittings'!A:A,'CS Press Fittings'!A:A,'Steel Nipples'!A:A,'Steel Cut Lengths'!A:A,'Pipe Hangers'!A:A,'Brass Nipples '!A:A,'Brass Fittings '!A:A,Valves!A:A),"")</f>
        <v/>
      </c>
      <c r="B205" s="157"/>
      <c r="C205" s="204"/>
      <c r="D205" s="205"/>
      <c r="E205" s="1029"/>
      <c r="F205" s="166"/>
      <c r="G205" s="1070"/>
      <c r="H205" s="20"/>
      <c r="I205" s="47"/>
      <c r="J205" s="1029"/>
      <c r="K205" s="157"/>
      <c r="L205" s="1029"/>
    </row>
    <row r="206" spans="1:12" ht="15.6" hidden="1" customHeight="1">
      <c r="A206" s="157" t="str">
        <f>IF(I206&gt;0,COUNT($I$4:I206)+MAX('MI Fittings'!A:A,'CS Press Fittings'!A:A,'Steel Nipples'!A:A,'Steel Cut Lengths'!A:A,'Pipe Hangers'!A:A,'Brass Nipples '!A:A,'Brass Fittings '!A:A,Valves!A:A),"")</f>
        <v/>
      </c>
      <c r="B206" s="157"/>
      <c r="C206" s="204"/>
      <c r="D206" s="205"/>
      <c r="E206" s="1029"/>
      <c r="F206" s="166"/>
      <c r="G206" s="1070"/>
      <c r="H206" s="20"/>
      <c r="I206" s="47"/>
      <c r="J206" s="1029"/>
      <c r="K206" s="157"/>
      <c r="L206" s="1029"/>
    </row>
    <row r="207" spans="1:12" ht="15.6" hidden="1" customHeight="1">
      <c r="A207" s="157" t="str">
        <f>IF(I207&gt;0,COUNT($I$4:I207)+MAX('MI Fittings'!A:A,'CS Press Fittings'!A:A,'Steel Nipples'!A:A,'Steel Cut Lengths'!A:A,'Pipe Hangers'!A:A,'Brass Nipples '!A:A,'Brass Fittings '!A:A,Valves!A:A),"")</f>
        <v/>
      </c>
      <c r="B207" s="157"/>
      <c r="C207" s="204"/>
      <c r="D207" s="205"/>
      <c r="E207" s="1029"/>
      <c r="F207" s="166"/>
      <c r="G207" s="1070"/>
      <c r="H207" s="20"/>
      <c r="I207" s="47"/>
      <c r="J207" s="1029"/>
      <c r="K207" s="157"/>
      <c r="L207" s="1029"/>
    </row>
    <row r="208" spans="1:12" ht="15.6" hidden="1" customHeight="1">
      <c r="A208" s="157" t="str">
        <f>IF(I208&gt;0,COUNT($I$4:I208)+MAX('MI Fittings'!A:A,'CS Press Fittings'!A:A,'Steel Nipples'!A:A,'Steel Cut Lengths'!A:A,'Pipe Hangers'!A:A,'Brass Nipples '!A:A,'Brass Fittings '!A:A,Valves!A:A),"")</f>
        <v/>
      </c>
      <c r="B208" s="157"/>
      <c r="C208" s="204"/>
      <c r="D208" s="205"/>
      <c r="E208" s="1029"/>
      <c r="F208" s="166"/>
      <c r="G208" s="1070"/>
      <c r="H208" s="20"/>
      <c r="I208" s="47"/>
      <c r="J208" s="1029"/>
      <c r="K208" s="157"/>
      <c r="L208" s="1029"/>
    </row>
    <row r="209" spans="1:12" ht="15.6" hidden="1" customHeight="1">
      <c r="A209" s="157" t="str">
        <f>IF(I209&gt;0,COUNT($I$4:I209)+MAX('MI Fittings'!A:A,'CS Press Fittings'!A:A,'Steel Nipples'!A:A,'Steel Cut Lengths'!A:A,'Pipe Hangers'!A:A,'Brass Nipples '!A:A,'Brass Fittings '!A:A,Valves!A:A),"")</f>
        <v/>
      </c>
      <c r="B209" s="157"/>
      <c r="C209" s="204"/>
      <c r="D209" s="205"/>
      <c r="E209" s="1029"/>
      <c r="F209" s="166"/>
      <c r="G209" s="1070"/>
      <c r="H209" s="20"/>
      <c r="I209" s="47"/>
      <c r="J209" s="1029"/>
      <c r="K209" s="157"/>
      <c r="L209" s="1029"/>
    </row>
    <row r="210" spans="1:12" ht="15.6" hidden="1" customHeight="1">
      <c r="A210" s="157" t="str">
        <f>IF(I210&gt;0,COUNT($I$4:I210)+MAX('MI Fittings'!A:A,'CS Press Fittings'!A:A,'Steel Nipples'!A:A,'Steel Cut Lengths'!A:A,'Pipe Hangers'!A:A,'Brass Nipples '!A:A,'Brass Fittings '!A:A,Valves!A:A),"")</f>
        <v/>
      </c>
      <c r="B210" s="157"/>
      <c r="C210" s="204"/>
      <c r="D210" s="205"/>
      <c r="E210" s="1029"/>
      <c r="F210" s="166"/>
      <c r="G210" s="1070"/>
      <c r="H210" s="20"/>
      <c r="I210" s="47"/>
      <c r="J210" s="1029"/>
      <c r="K210" s="157"/>
      <c r="L210" s="1029"/>
    </row>
    <row r="211" spans="1:12" ht="15.6" hidden="1" customHeight="1">
      <c r="A211" s="157" t="str">
        <f>IF(I211&gt;0,COUNT($I$4:I211)+MAX('MI Fittings'!A:A,'CS Press Fittings'!A:A,'Steel Nipples'!A:A,'Steel Cut Lengths'!A:A,'Pipe Hangers'!A:A,'Brass Nipples '!A:A,'Brass Fittings '!A:A,Valves!A:A),"")</f>
        <v/>
      </c>
      <c r="B211" s="157"/>
      <c r="C211" s="204"/>
      <c r="D211" s="205"/>
      <c r="E211" s="1029"/>
      <c r="F211" s="166"/>
      <c r="G211" s="1070"/>
      <c r="H211" s="20"/>
      <c r="I211" s="47"/>
      <c r="J211" s="1029"/>
      <c r="K211" s="157"/>
      <c r="L211" s="1029"/>
    </row>
    <row r="212" spans="1:12" ht="15.6" hidden="1" customHeight="1">
      <c r="A212" s="157" t="str">
        <f>IF(I212&gt;0,COUNT($I$4:I212)+MAX('MI Fittings'!A:A,'CS Press Fittings'!A:A,'Steel Nipples'!A:A,'Steel Cut Lengths'!A:A,'Pipe Hangers'!A:A,'Brass Nipples '!A:A,'Brass Fittings '!A:A,Valves!A:A),"")</f>
        <v/>
      </c>
      <c r="B212" s="157"/>
      <c r="C212" s="204"/>
      <c r="D212" s="205"/>
      <c r="E212" s="1029"/>
      <c r="F212" s="166"/>
      <c r="G212" s="1070"/>
      <c r="H212" s="20"/>
      <c r="I212" s="47"/>
      <c r="J212" s="1029"/>
      <c r="K212" s="157"/>
      <c r="L212" s="1029"/>
    </row>
    <row r="213" spans="1:12" ht="15.6" hidden="1" customHeight="1">
      <c r="A213" s="157" t="str">
        <f>IF(I213&gt;0,COUNT($I$4:I213)+MAX('MI Fittings'!A:A,'CS Press Fittings'!A:A,'Steel Nipples'!A:A,'Steel Cut Lengths'!A:A,'Pipe Hangers'!A:A,'Brass Nipples '!A:A,'Brass Fittings '!A:A,Valves!A:A),"")</f>
        <v/>
      </c>
      <c r="B213" s="157"/>
      <c r="C213" s="204"/>
      <c r="D213" s="205"/>
      <c r="E213" s="1029"/>
      <c r="F213" s="166"/>
      <c r="G213" s="1070"/>
      <c r="H213" s="20"/>
      <c r="I213" s="47"/>
      <c r="J213" s="1029"/>
      <c r="K213" s="157"/>
      <c r="L213" s="1029"/>
    </row>
    <row r="214" spans="1:12" ht="15.6" hidden="1" customHeight="1">
      <c r="A214" s="157" t="str">
        <f>IF(I214&gt;0,COUNT($I$4:I214)+MAX('MI Fittings'!A:A,'CS Press Fittings'!A:A,'Steel Nipples'!A:A,'Steel Cut Lengths'!A:A,'Pipe Hangers'!A:A,'Brass Nipples '!A:A,'Brass Fittings '!A:A,Valves!A:A),"")</f>
        <v/>
      </c>
      <c r="B214" s="157"/>
      <c r="C214" s="204"/>
      <c r="D214" s="205"/>
      <c r="E214" s="1029"/>
      <c r="F214" s="166"/>
      <c r="G214" s="1070"/>
      <c r="H214" s="20"/>
      <c r="I214" s="47"/>
      <c r="J214" s="1029"/>
      <c r="K214" s="157"/>
      <c r="L214" s="1029"/>
    </row>
    <row r="215" spans="1:12" ht="15.6" hidden="1" customHeight="1">
      <c r="A215" s="157" t="str">
        <f>IF(I215&gt;0,COUNT($I$4:I215)+MAX('MI Fittings'!A:A,'CS Press Fittings'!A:A,'Steel Nipples'!A:A,'Steel Cut Lengths'!A:A,'Pipe Hangers'!A:A,'Brass Nipples '!A:A,'Brass Fittings '!A:A,Valves!A:A),"")</f>
        <v/>
      </c>
      <c r="B215" s="157"/>
      <c r="C215" s="204"/>
      <c r="D215" s="205"/>
      <c r="E215" s="1029"/>
      <c r="F215" s="166"/>
      <c r="G215" s="1070"/>
      <c r="H215" s="20"/>
      <c r="I215" s="47"/>
      <c r="J215" s="1029"/>
      <c r="K215" s="157"/>
      <c r="L215" s="1029"/>
    </row>
    <row r="216" spans="1:12" ht="15.6" hidden="1" customHeight="1">
      <c r="A216" s="157" t="str">
        <f>IF(I216&gt;0,COUNT($I$4:I216)+MAX('MI Fittings'!A:A,'CS Press Fittings'!A:A,'Steel Nipples'!A:A,'Steel Cut Lengths'!A:A,'Pipe Hangers'!A:A,'Brass Nipples '!A:A,'Brass Fittings '!A:A,Valves!A:A),"")</f>
        <v/>
      </c>
      <c r="B216" s="157"/>
      <c r="C216" s="204"/>
      <c r="D216" s="205"/>
      <c r="E216" s="1029"/>
      <c r="F216" s="166"/>
      <c r="G216" s="1070"/>
      <c r="H216" s="20"/>
      <c r="I216" s="47"/>
      <c r="J216" s="1029"/>
      <c r="K216" s="157"/>
      <c r="L216" s="1029"/>
    </row>
    <row r="217" spans="1:12" ht="15.6" hidden="1" customHeight="1">
      <c r="A217" s="157" t="str">
        <f>IF(I217&gt;0,COUNT($I$4:I217)+MAX('MI Fittings'!A:A,'CS Press Fittings'!A:A,'Steel Nipples'!A:A,'Steel Cut Lengths'!A:A,'Pipe Hangers'!A:A,'Brass Nipples '!A:A,'Brass Fittings '!A:A,Valves!A:A),"")</f>
        <v/>
      </c>
      <c r="B217" s="157"/>
      <c r="C217" s="204"/>
      <c r="D217" s="205"/>
      <c r="E217" s="1029"/>
      <c r="F217" s="166"/>
      <c r="G217" s="1070"/>
      <c r="H217" s="20"/>
      <c r="I217" s="47"/>
      <c r="J217" s="1029"/>
      <c r="K217" s="157"/>
      <c r="L217" s="1029"/>
    </row>
    <row r="218" spans="1:12" ht="15.6" hidden="1" customHeight="1">
      <c r="A218" s="157" t="str">
        <f>IF(I218&gt;0,COUNT($I$4:I218)+MAX('MI Fittings'!A:A,'CS Press Fittings'!A:A,'Steel Nipples'!A:A,'Steel Cut Lengths'!A:A,'Pipe Hangers'!A:A,'Brass Nipples '!A:A,'Brass Fittings '!A:A,Valves!A:A),"")</f>
        <v/>
      </c>
      <c r="B218" s="157"/>
      <c r="C218" s="204"/>
      <c r="D218" s="205"/>
      <c r="E218" s="1029"/>
      <c r="F218" s="166"/>
      <c r="G218" s="1070"/>
      <c r="H218" s="20"/>
      <c r="I218" s="47"/>
      <c r="J218" s="1029"/>
      <c r="K218" s="157"/>
      <c r="L218" s="1029"/>
    </row>
    <row r="219" spans="1:12" ht="15.6" hidden="1" customHeight="1">
      <c r="A219" s="157" t="str">
        <f>IF(I219&gt;0,COUNT($I$4:I219)+MAX('MI Fittings'!A:A,'CS Press Fittings'!A:A,'Steel Nipples'!A:A,'Steel Cut Lengths'!A:A,'Pipe Hangers'!A:A,'Brass Nipples '!A:A,'Brass Fittings '!A:A,Valves!A:A),"")</f>
        <v/>
      </c>
      <c r="B219" s="157"/>
      <c r="C219" s="204"/>
      <c r="D219" s="205"/>
      <c r="E219" s="1029"/>
      <c r="F219" s="166"/>
      <c r="G219" s="1070"/>
      <c r="H219" s="20"/>
      <c r="I219" s="47"/>
      <c r="J219" s="1029"/>
      <c r="K219" s="157"/>
      <c r="L219" s="1029"/>
    </row>
    <row r="220" spans="1:12" ht="15.6" hidden="1" customHeight="1">
      <c r="A220" s="157" t="str">
        <f>IF(I220&gt;0,COUNT($I$4:I220)+MAX('MI Fittings'!A:A,'CS Press Fittings'!A:A,'Steel Nipples'!A:A,'Steel Cut Lengths'!A:A,'Pipe Hangers'!A:A,'Brass Nipples '!A:A,'Brass Fittings '!A:A,Valves!A:A),"")</f>
        <v/>
      </c>
      <c r="B220" s="157"/>
      <c r="C220" s="204"/>
      <c r="D220" s="205"/>
      <c r="E220" s="1029"/>
      <c r="F220" s="166"/>
      <c r="G220" s="1070"/>
      <c r="H220" s="20"/>
      <c r="I220" s="47"/>
      <c r="J220" s="1029"/>
      <c r="K220" s="157"/>
      <c r="L220" s="1029"/>
    </row>
    <row r="221" spans="1:12" ht="15.6" hidden="1" customHeight="1">
      <c r="A221" s="157" t="str">
        <f>IF(I221&gt;0,COUNT($I$4:I221)+MAX('MI Fittings'!A:A,'CS Press Fittings'!A:A,'Steel Nipples'!A:A,'Steel Cut Lengths'!A:A,'Pipe Hangers'!A:A,'Brass Nipples '!A:A,'Brass Fittings '!A:A,Valves!A:A),"")</f>
        <v/>
      </c>
      <c r="B221" s="157"/>
      <c r="C221" s="204"/>
      <c r="D221" s="205"/>
      <c r="E221" s="1029"/>
      <c r="F221" s="166"/>
      <c r="G221" s="1070"/>
      <c r="H221" s="20"/>
      <c r="I221" s="47"/>
      <c r="J221" s="1029"/>
      <c r="K221" s="157"/>
      <c r="L221" s="1029"/>
    </row>
    <row r="222" spans="1:12" ht="15.6" hidden="1" customHeight="1">
      <c r="A222" s="157" t="str">
        <f>IF(I222&gt;0,COUNT($I$4:I222)+MAX('MI Fittings'!A:A,'CS Press Fittings'!A:A,'Steel Nipples'!A:A,'Steel Cut Lengths'!A:A,'Pipe Hangers'!A:A,'Brass Nipples '!A:A,'Brass Fittings '!A:A,Valves!A:A),"")</f>
        <v/>
      </c>
      <c r="B222" s="157"/>
      <c r="C222" s="204"/>
      <c r="D222" s="205"/>
      <c r="E222" s="1029"/>
      <c r="F222" s="166"/>
      <c r="G222" s="1070"/>
      <c r="H222" s="20"/>
      <c r="I222" s="47"/>
      <c r="J222" s="1029"/>
      <c r="K222" s="157"/>
      <c r="L222" s="1029"/>
    </row>
    <row r="223" spans="1:12" ht="15.6" hidden="1" customHeight="1">
      <c r="A223" s="157" t="str">
        <f>IF(I223&gt;0,COUNT($I$4:I223)+MAX('MI Fittings'!A:A,'CS Press Fittings'!A:A,'Steel Nipples'!A:A,'Steel Cut Lengths'!A:A,'Pipe Hangers'!A:A,'Brass Nipples '!A:A,'Brass Fittings '!A:A,Valves!A:A),"")</f>
        <v/>
      </c>
      <c r="B223" s="157"/>
      <c r="C223" s="204"/>
      <c r="D223" s="205"/>
      <c r="E223" s="1029"/>
      <c r="F223" s="166"/>
      <c r="G223" s="1070"/>
      <c r="H223" s="20"/>
      <c r="I223" s="47"/>
      <c r="J223" s="1029"/>
      <c r="K223" s="157"/>
      <c r="L223" s="1029"/>
    </row>
    <row r="224" spans="1:12" ht="15.6" hidden="1" customHeight="1">
      <c r="A224" s="157" t="str">
        <f>IF(I224&gt;0,COUNT($I$4:I224)+MAX('MI Fittings'!A:A,'CS Press Fittings'!A:A,'Steel Nipples'!A:A,'Steel Cut Lengths'!A:A,'Pipe Hangers'!A:A,'Brass Nipples '!A:A,'Brass Fittings '!A:A,Valves!A:A),"")</f>
        <v/>
      </c>
      <c r="B224" s="157"/>
      <c r="C224" s="204"/>
      <c r="D224" s="205"/>
      <c r="E224" s="1029"/>
      <c r="F224" s="166"/>
      <c r="G224" s="1070"/>
      <c r="H224" s="20"/>
      <c r="I224" s="47"/>
      <c r="J224" s="1029"/>
      <c r="K224" s="157"/>
      <c r="L224" s="1029"/>
    </row>
    <row r="225" spans="1:12" ht="15.6" hidden="1" customHeight="1">
      <c r="A225" s="157" t="str">
        <f>IF(I225&gt;0,COUNT($I$4:I225)+MAX('MI Fittings'!A:A,'CS Press Fittings'!A:A,'Steel Nipples'!A:A,'Steel Cut Lengths'!A:A,'Pipe Hangers'!A:A,'Brass Nipples '!A:A,'Brass Fittings '!A:A,Valves!A:A),"")</f>
        <v/>
      </c>
      <c r="B225" s="157"/>
      <c r="C225" s="204"/>
      <c r="D225" s="205"/>
      <c r="E225" s="1029"/>
      <c r="F225" s="166"/>
      <c r="G225" s="1070"/>
      <c r="H225" s="20"/>
      <c r="I225" s="47"/>
      <c r="J225" s="1029"/>
      <c r="K225" s="157"/>
      <c r="L225" s="1029"/>
    </row>
    <row r="226" spans="1:12" ht="15.6" hidden="1" customHeight="1">
      <c r="A226" s="157" t="str">
        <f>IF(I226&gt;0,COUNT($I$4:I226)+MAX('MI Fittings'!A:A,'CS Press Fittings'!A:A,'Steel Nipples'!A:A,'Steel Cut Lengths'!A:A,'Pipe Hangers'!A:A,'Brass Nipples '!A:A,'Brass Fittings '!A:A,Valves!A:A),"")</f>
        <v/>
      </c>
      <c r="B226" s="157"/>
      <c r="C226" s="204"/>
      <c r="D226" s="205"/>
      <c r="E226" s="1029"/>
      <c r="F226" s="166"/>
      <c r="G226" s="1070"/>
      <c r="H226" s="20"/>
      <c r="I226" s="47"/>
      <c r="J226" s="1029"/>
      <c r="K226" s="157"/>
      <c r="L226" s="1029"/>
    </row>
    <row r="227" spans="1:12" ht="15.6" hidden="1" customHeight="1">
      <c r="A227" s="157" t="str">
        <f>IF(I227&gt;0,COUNT($I$4:I227)+MAX('MI Fittings'!A:A,'CS Press Fittings'!A:A,'Steel Nipples'!A:A,'Steel Cut Lengths'!A:A,'Pipe Hangers'!A:A,'Brass Nipples '!A:A,'Brass Fittings '!A:A,Valves!A:A),"")</f>
        <v/>
      </c>
      <c r="B227" s="157"/>
      <c r="C227" s="204"/>
      <c r="D227" s="205"/>
      <c r="E227" s="1029"/>
      <c r="F227" s="166"/>
      <c r="G227" s="1070"/>
      <c r="H227" s="20"/>
      <c r="I227" s="47"/>
      <c r="J227" s="1029"/>
      <c r="K227" s="157"/>
      <c r="L227" s="1029"/>
    </row>
    <row r="228" spans="1:12" ht="15.6" hidden="1" customHeight="1">
      <c r="A228" s="157" t="str">
        <f>IF(I228&gt;0,COUNT($I$4:I228)+MAX('MI Fittings'!A:A,'CS Press Fittings'!A:A,'Steel Nipples'!A:A,'Steel Cut Lengths'!A:A,'Pipe Hangers'!A:A,'Brass Nipples '!A:A,'Brass Fittings '!A:A,Valves!A:A),"")</f>
        <v/>
      </c>
      <c r="B228" s="157"/>
      <c r="C228" s="204"/>
      <c r="D228" s="205"/>
      <c r="E228" s="1029"/>
      <c r="F228" s="166"/>
      <c r="G228" s="1070"/>
      <c r="H228" s="20"/>
      <c r="I228" s="47"/>
      <c r="J228" s="1029"/>
      <c r="K228" s="157"/>
      <c r="L228" s="1029"/>
    </row>
    <row r="229" spans="1:12" ht="15.6" hidden="1" customHeight="1">
      <c r="A229" s="157" t="str">
        <f>IF(I229&gt;0,COUNT($I$4:I229)+MAX('MI Fittings'!A:A,'CS Press Fittings'!A:A,'Steel Nipples'!A:A,'Steel Cut Lengths'!A:A,'Pipe Hangers'!A:A,'Brass Nipples '!A:A,'Brass Fittings '!A:A,Valves!A:A),"")</f>
        <v/>
      </c>
      <c r="B229" s="157"/>
      <c r="C229" s="204"/>
      <c r="D229" s="205"/>
      <c r="E229" s="1029"/>
      <c r="F229" s="166"/>
      <c r="G229" s="1070"/>
      <c r="H229" s="20"/>
      <c r="I229" s="47"/>
      <c r="J229" s="1029"/>
      <c r="K229" s="157"/>
      <c r="L229" s="1029"/>
    </row>
    <row r="230" spans="1:12" ht="15.6" hidden="1" customHeight="1">
      <c r="A230" s="157" t="str">
        <f>IF(I230&gt;0,COUNT($I$4:I230)+MAX('MI Fittings'!A:A,'CS Press Fittings'!A:A,'Steel Nipples'!A:A,'Steel Cut Lengths'!A:A,'Pipe Hangers'!A:A,'Brass Nipples '!A:A,'Brass Fittings '!A:A,Valves!A:A),"")</f>
        <v/>
      </c>
      <c r="B230" s="157"/>
      <c r="C230" s="204"/>
      <c r="D230" s="205"/>
      <c r="E230" s="1029"/>
      <c r="F230" s="166"/>
      <c r="G230" s="1070"/>
      <c r="H230" s="20"/>
      <c r="I230" s="47"/>
      <c r="J230" s="1029"/>
      <c r="K230" s="157"/>
      <c r="L230" s="1029"/>
    </row>
    <row r="231" spans="1:12" ht="15.6" hidden="1" customHeight="1">
      <c r="A231" s="157" t="str">
        <f>IF(I231&gt;0,COUNT($I$4:I231)+MAX('MI Fittings'!A:A,'CS Press Fittings'!A:A,'Steel Nipples'!A:A,'Steel Cut Lengths'!A:A,'Pipe Hangers'!A:A,'Brass Nipples '!A:A,'Brass Fittings '!A:A,Valves!A:A),"")</f>
        <v/>
      </c>
      <c r="B231" s="157"/>
      <c r="C231" s="204"/>
      <c r="D231" s="205"/>
      <c r="E231" s="1029"/>
      <c r="F231" s="166"/>
      <c r="G231" s="1070"/>
      <c r="H231" s="20"/>
      <c r="I231" s="47"/>
      <c r="J231" s="1029"/>
      <c r="K231" s="157"/>
      <c r="L231" s="1029"/>
    </row>
    <row r="232" spans="1:12" ht="15.6" hidden="1" customHeight="1">
      <c r="A232" s="157" t="str">
        <f>IF(I232&gt;0,COUNT($I$4:I232)+MAX('MI Fittings'!A:A,'CS Press Fittings'!A:A,'Steel Nipples'!A:A,'Steel Cut Lengths'!A:A,'Pipe Hangers'!A:A,'Brass Nipples '!A:A,'Brass Fittings '!A:A,Valves!A:A),"")</f>
        <v/>
      </c>
      <c r="B232" s="157"/>
      <c r="C232" s="204"/>
      <c r="D232" s="205"/>
      <c r="E232" s="1029"/>
      <c r="F232" s="166"/>
      <c r="G232" s="1070"/>
      <c r="H232" s="20"/>
      <c r="I232" s="47"/>
      <c r="J232" s="1029"/>
      <c r="K232" s="157"/>
      <c r="L232" s="1029"/>
    </row>
    <row r="233" spans="1:12" ht="15.6" hidden="1" customHeight="1">
      <c r="A233" s="157" t="str">
        <f>IF(I233&gt;0,COUNT($I$4:I233)+MAX('MI Fittings'!A:A,'CS Press Fittings'!A:A,'Steel Nipples'!A:A,'Steel Cut Lengths'!A:A,'Pipe Hangers'!A:A,'Brass Nipples '!A:A,'Brass Fittings '!A:A,Valves!A:A),"")</f>
        <v/>
      </c>
      <c r="B233" s="157"/>
      <c r="C233" s="204"/>
      <c r="D233" s="205"/>
      <c r="E233" s="1029"/>
      <c r="F233" s="166"/>
      <c r="G233" s="1070"/>
      <c r="H233" s="20"/>
      <c r="I233" s="47"/>
      <c r="J233" s="1029"/>
      <c r="K233" s="157"/>
      <c r="L233" s="1029"/>
    </row>
    <row r="234" spans="1:12" ht="15.6" hidden="1" customHeight="1">
      <c r="A234" s="157" t="str">
        <f>IF(I234&gt;0,COUNT($I$4:I234)+MAX('MI Fittings'!A:A,'CS Press Fittings'!A:A,'Steel Nipples'!A:A,'Steel Cut Lengths'!A:A,'Pipe Hangers'!A:A,'Brass Nipples '!A:A,'Brass Fittings '!A:A,Valves!A:A),"")</f>
        <v/>
      </c>
      <c r="B234" s="157"/>
      <c r="C234" s="204"/>
      <c r="D234" s="205"/>
      <c r="E234" s="1029"/>
      <c r="F234" s="166"/>
      <c r="G234" s="1070"/>
      <c r="H234" s="20"/>
      <c r="I234" s="47"/>
      <c r="J234" s="1029"/>
      <c r="K234" s="157"/>
      <c r="L234" s="1029"/>
    </row>
    <row r="235" spans="1:12" ht="15.6" hidden="1" customHeight="1">
      <c r="A235" s="157" t="str">
        <f>IF(I235&gt;0,COUNT($I$4:I235)+MAX('MI Fittings'!A:A,'CS Press Fittings'!A:A,'Steel Nipples'!A:A,'Steel Cut Lengths'!A:A,'Pipe Hangers'!A:A,'Brass Nipples '!A:A,'Brass Fittings '!A:A,Valves!A:A),"")</f>
        <v/>
      </c>
      <c r="B235" s="157"/>
      <c r="C235" s="204"/>
      <c r="D235" s="205"/>
      <c r="E235" s="1029"/>
      <c r="F235" s="166"/>
      <c r="G235" s="1070"/>
      <c r="H235" s="20"/>
      <c r="I235" s="47"/>
      <c r="J235" s="1029"/>
      <c r="K235" s="157"/>
      <c r="L235" s="1029"/>
    </row>
    <row r="236" spans="1:12" ht="15.6" hidden="1" customHeight="1">
      <c r="A236" s="157" t="str">
        <f>IF(I236&gt;0,COUNT($I$4:I236)+MAX('MI Fittings'!A:A,'CS Press Fittings'!A:A,'Steel Nipples'!A:A,'Steel Cut Lengths'!A:A,'Pipe Hangers'!A:A,'Brass Nipples '!A:A,'Brass Fittings '!A:A,Valves!A:A),"")</f>
        <v/>
      </c>
      <c r="B236" s="157"/>
      <c r="C236" s="204"/>
      <c r="D236" s="205"/>
      <c r="E236" s="1029"/>
      <c r="F236" s="166"/>
      <c r="G236" s="1070"/>
      <c r="H236" s="20"/>
      <c r="I236" s="47"/>
      <c r="J236" s="1029"/>
      <c r="K236" s="157"/>
      <c r="L236" s="1029"/>
    </row>
    <row r="237" spans="1:12" ht="15.6" hidden="1" customHeight="1">
      <c r="A237" s="157" t="str">
        <f>IF(I237&gt;0,COUNT($I$4:I237)+MAX('MI Fittings'!A:A,'CS Press Fittings'!A:A,'Steel Nipples'!A:A,'Steel Cut Lengths'!A:A,'Pipe Hangers'!A:A,'Brass Nipples '!A:A,'Brass Fittings '!A:A,Valves!A:A),"")</f>
        <v/>
      </c>
      <c r="B237" s="157"/>
      <c r="C237" s="204"/>
      <c r="D237" s="205"/>
      <c r="E237" s="1029"/>
      <c r="F237" s="166"/>
      <c r="G237" s="1070"/>
      <c r="H237" s="20"/>
      <c r="I237" s="47"/>
      <c r="J237" s="1029"/>
      <c r="K237" s="157"/>
      <c r="L237" s="1029"/>
    </row>
    <row r="238" spans="1:12" ht="15.6" hidden="1" customHeight="1">
      <c r="A238" s="157" t="str">
        <f>IF(I238&gt;0,COUNT($I$4:I238)+MAX('MI Fittings'!A:A,'CS Press Fittings'!A:A,'Steel Nipples'!A:A,'Steel Cut Lengths'!A:A,'Pipe Hangers'!A:A,'Brass Nipples '!A:A,'Brass Fittings '!A:A,Valves!A:A),"")</f>
        <v/>
      </c>
      <c r="B238" s="157"/>
      <c r="C238" s="204"/>
      <c r="D238" s="205"/>
      <c r="E238" s="1029"/>
      <c r="F238" s="166"/>
      <c r="G238" s="1070"/>
      <c r="H238" s="20"/>
      <c r="I238" s="47"/>
      <c r="J238" s="1029"/>
      <c r="K238" s="157"/>
      <c r="L238" s="1029"/>
    </row>
    <row r="239" spans="1:12" ht="15.6" hidden="1" customHeight="1">
      <c r="A239" s="157" t="str">
        <f>IF(I239&gt;0,COUNT($I$4:I239)+MAX('MI Fittings'!A:A,'CS Press Fittings'!A:A,'Steel Nipples'!A:A,'Steel Cut Lengths'!A:A,'Pipe Hangers'!A:A,'Brass Nipples '!A:A,'Brass Fittings '!A:A,Valves!A:A),"")</f>
        <v/>
      </c>
      <c r="B239" s="157"/>
      <c r="C239" s="204"/>
      <c r="D239" s="205"/>
      <c r="E239" s="1029"/>
      <c r="F239" s="166"/>
      <c r="G239" s="1070"/>
      <c r="H239" s="20"/>
      <c r="I239" s="47"/>
      <c r="J239" s="1029"/>
      <c r="K239" s="157"/>
      <c r="L239" s="1029"/>
    </row>
    <row r="240" spans="1:12" ht="15.6" hidden="1" customHeight="1">
      <c r="A240" s="157" t="str">
        <f>IF(I240&gt;0,COUNT($I$4:I240)+MAX('MI Fittings'!A:A,'CS Press Fittings'!A:A,'Steel Nipples'!A:A,'Steel Cut Lengths'!A:A,'Pipe Hangers'!A:A,'Brass Nipples '!A:A,'Brass Fittings '!A:A,Valves!A:A),"")</f>
        <v/>
      </c>
      <c r="B240" s="157"/>
      <c r="C240" s="204"/>
      <c r="D240" s="205"/>
      <c r="E240" s="1029"/>
      <c r="F240" s="166"/>
      <c r="G240" s="1070"/>
      <c r="H240" s="20"/>
      <c r="I240" s="47"/>
      <c r="J240" s="1029"/>
      <c r="K240" s="157"/>
      <c r="L240" s="1029"/>
    </row>
    <row r="241" spans="1:12" ht="15.6" hidden="1" customHeight="1">
      <c r="A241" s="157" t="str">
        <f>IF(I241&gt;0,COUNT($I$4:I241)+MAX('MI Fittings'!A:A,'CS Press Fittings'!A:A,'Steel Nipples'!A:A,'Steel Cut Lengths'!A:A,'Pipe Hangers'!A:A,'Brass Nipples '!A:A,'Brass Fittings '!A:A,Valves!A:A),"")</f>
        <v/>
      </c>
      <c r="B241" s="157"/>
      <c r="C241" s="204"/>
      <c r="D241" s="205"/>
      <c r="E241" s="1029"/>
      <c r="F241" s="166"/>
      <c r="G241" s="1070"/>
      <c r="H241" s="20"/>
      <c r="I241" s="47"/>
      <c r="J241" s="1029"/>
      <c r="K241" s="157"/>
      <c r="L241" s="1029"/>
    </row>
    <row r="242" spans="1:12" ht="15.6" hidden="1" customHeight="1">
      <c r="A242" s="157" t="str">
        <f>IF(I242&gt;0,COUNT($I$4:I242)+MAX('MI Fittings'!A:A,'CS Press Fittings'!A:A,'Steel Nipples'!A:A,'Steel Cut Lengths'!A:A,'Pipe Hangers'!A:A,'Brass Nipples '!A:A,'Brass Fittings '!A:A,Valves!A:A),"")</f>
        <v/>
      </c>
      <c r="B242" s="157"/>
      <c r="C242" s="204"/>
      <c r="D242" s="205"/>
      <c r="E242" s="1029"/>
      <c r="F242" s="166"/>
      <c r="G242" s="1070"/>
      <c r="H242" s="20"/>
      <c r="I242" s="47"/>
      <c r="J242" s="1029"/>
      <c r="K242" s="157"/>
      <c r="L242" s="1029"/>
    </row>
    <row r="243" spans="1:12" ht="15.6" hidden="1" customHeight="1">
      <c r="A243" s="157" t="str">
        <f>IF(I243&gt;0,COUNT($I$4:I243)+MAX('MI Fittings'!A:A,'CS Press Fittings'!A:A,'Steel Nipples'!A:A,'Steel Cut Lengths'!A:A,'Pipe Hangers'!A:A,'Brass Nipples '!A:A,'Brass Fittings '!A:A,Valves!A:A),"")</f>
        <v/>
      </c>
      <c r="B243" s="157"/>
      <c r="C243" s="204"/>
      <c r="D243" s="205"/>
      <c r="E243" s="1029"/>
      <c r="F243" s="166"/>
      <c r="G243" s="1070"/>
      <c r="H243" s="20"/>
      <c r="I243" s="47"/>
      <c r="J243" s="1029"/>
      <c r="K243" s="157"/>
      <c r="L243" s="1029"/>
    </row>
    <row r="244" spans="1:12" ht="15.6" hidden="1" customHeight="1">
      <c r="A244" s="157" t="str">
        <f>IF(I244&gt;0,COUNT($I$4:I244)+MAX('MI Fittings'!A:A,'CS Press Fittings'!A:A,'Steel Nipples'!A:A,'Steel Cut Lengths'!A:A,'Pipe Hangers'!A:A,'Brass Nipples '!A:A,'Brass Fittings '!A:A,Valves!A:A),"")</f>
        <v/>
      </c>
      <c r="B244" s="157"/>
      <c r="C244" s="204"/>
      <c r="D244" s="205"/>
      <c r="E244" s="1029"/>
      <c r="F244" s="166"/>
      <c r="G244" s="1070"/>
      <c r="H244" s="20"/>
      <c r="I244" s="47"/>
      <c r="J244" s="1029"/>
      <c r="K244" s="157"/>
      <c r="L244" s="1029"/>
    </row>
    <row r="245" spans="1:12" ht="15.6" hidden="1" customHeight="1">
      <c r="A245" s="157" t="str">
        <f>IF(I245&gt;0,COUNT($I$4:I245)+MAX('MI Fittings'!A:A,'CS Press Fittings'!A:A,'Steel Nipples'!A:A,'Steel Cut Lengths'!A:A,'Pipe Hangers'!A:A,'Brass Nipples '!A:A,'Brass Fittings '!A:A,Valves!A:A),"")</f>
        <v/>
      </c>
      <c r="B245" s="157"/>
      <c r="C245" s="204"/>
      <c r="D245" s="205"/>
      <c r="E245" s="1029"/>
      <c r="F245" s="166"/>
      <c r="G245" s="1070"/>
      <c r="H245" s="20"/>
      <c r="I245" s="47"/>
      <c r="J245" s="1029"/>
      <c r="K245" s="157"/>
      <c r="L245" s="1029"/>
    </row>
    <row r="246" spans="1:12" ht="15.6" hidden="1" customHeight="1">
      <c r="A246" s="157" t="str">
        <f>IF(I246&gt;0,COUNT($I$4:I246)+MAX('MI Fittings'!A:A,'CS Press Fittings'!A:A,'Steel Nipples'!A:A,'Steel Cut Lengths'!A:A,'Pipe Hangers'!A:A,'Brass Nipples '!A:A,'Brass Fittings '!A:A,Valves!A:A),"")</f>
        <v/>
      </c>
      <c r="B246" s="157"/>
      <c r="C246" s="204"/>
      <c r="D246" s="205"/>
      <c r="E246" s="1029"/>
      <c r="F246" s="166"/>
      <c r="G246" s="1070"/>
      <c r="H246" s="20"/>
      <c r="I246" s="47"/>
      <c r="J246" s="1029"/>
      <c r="K246" s="157"/>
      <c r="L246" s="1029"/>
    </row>
    <row r="247" spans="1:12" ht="15.6" hidden="1" customHeight="1">
      <c r="A247" s="157" t="str">
        <f>IF(I247&gt;0,COUNT($I$4:I247)+MAX('MI Fittings'!A:A,'CS Press Fittings'!A:A,'Steel Nipples'!A:A,'Steel Cut Lengths'!A:A,'Pipe Hangers'!A:A,'Brass Nipples '!A:A,'Brass Fittings '!A:A,Valves!A:A),"")</f>
        <v/>
      </c>
      <c r="B247" s="157"/>
      <c r="C247" s="204"/>
      <c r="D247" s="205"/>
      <c r="E247" s="1029"/>
      <c r="F247" s="166"/>
      <c r="G247" s="1070"/>
      <c r="H247" s="20"/>
      <c r="I247" s="47"/>
      <c r="J247" s="1029"/>
      <c r="K247" s="157"/>
      <c r="L247" s="1029"/>
    </row>
    <row r="248" spans="1:12" ht="15.6" hidden="1" customHeight="1">
      <c r="A248" s="157" t="str">
        <f>IF(I248&gt;0,COUNT($I$4:I248)+MAX('MI Fittings'!A:A,'CS Press Fittings'!A:A,'Steel Nipples'!A:A,'Steel Cut Lengths'!A:A,'Pipe Hangers'!A:A,'Brass Nipples '!A:A,'Brass Fittings '!A:A,Valves!A:A),"")</f>
        <v/>
      </c>
      <c r="B248" s="157"/>
      <c r="C248" s="204"/>
      <c r="D248" s="205"/>
      <c r="E248" s="1029"/>
      <c r="F248" s="166"/>
      <c r="G248" s="1070"/>
      <c r="H248" s="20"/>
      <c r="I248" s="47"/>
      <c r="J248" s="1029"/>
      <c r="K248" s="157"/>
      <c r="L248" s="1029"/>
    </row>
    <row r="249" spans="1:12" ht="15.6" hidden="1" customHeight="1">
      <c r="A249" s="157" t="str">
        <f>IF(I249&gt;0,COUNT($I$4:I249)+MAX('MI Fittings'!A:A,'CS Press Fittings'!A:A,'Steel Nipples'!A:A,'Steel Cut Lengths'!A:A,'Pipe Hangers'!A:A,'Brass Nipples '!A:A,'Brass Fittings '!A:A,Valves!A:A),"")</f>
        <v/>
      </c>
      <c r="B249" s="157"/>
      <c r="C249" s="204"/>
      <c r="D249" s="205"/>
      <c r="E249" s="1029"/>
      <c r="F249" s="166"/>
      <c r="G249" s="1070"/>
      <c r="H249" s="20"/>
      <c r="I249" s="47"/>
      <c r="J249" s="1029"/>
      <c r="K249" s="157"/>
      <c r="L249" s="1029"/>
    </row>
    <row r="250" spans="1:12" ht="15.6" hidden="1" customHeight="1">
      <c r="A250" s="157" t="str">
        <f>IF(I250&gt;0,COUNT($I$4:I250)+MAX('MI Fittings'!A:A,'CS Press Fittings'!A:A,'Steel Nipples'!A:A,'Steel Cut Lengths'!A:A,'Pipe Hangers'!A:A,'Brass Nipples '!A:A,'Brass Fittings '!A:A,Valves!A:A),"")</f>
        <v/>
      </c>
      <c r="B250" s="157"/>
      <c r="C250" s="204"/>
      <c r="D250" s="205"/>
      <c r="E250" s="1029"/>
      <c r="F250" s="166"/>
      <c r="G250" s="1070"/>
      <c r="H250" s="20"/>
      <c r="I250" s="47"/>
      <c r="J250" s="1029"/>
      <c r="K250" s="157"/>
      <c r="L250" s="1029"/>
    </row>
    <row r="251" spans="1:12" ht="15.6" hidden="1" customHeight="1">
      <c r="A251" s="157" t="str">
        <f>IF(I251&gt;0,COUNT($I$4:I251)+MAX('MI Fittings'!A:A,'CS Press Fittings'!A:A,'Steel Nipples'!A:A,'Steel Cut Lengths'!A:A,'Pipe Hangers'!A:A,'Brass Nipples '!A:A,'Brass Fittings '!A:A,Valves!A:A),"")</f>
        <v/>
      </c>
      <c r="B251" s="157"/>
      <c r="C251" s="204"/>
      <c r="D251" s="205"/>
      <c r="E251" s="1029"/>
      <c r="F251" s="166"/>
      <c r="G251" s="1070"/>
      <c r="H251" s="20"/>
      <c r="I251" s="47"/>
      <c r="J251" s="1029"/>
      <c r="K251" s="157"/>
      <c r="L251" s="1029"/>
    </row>
    <row r="252" spans="1:12" ht="15.6" hidden="1" customHeight="1">
      <c r="A252" s="157" t="str">
        <f>IF(I252&gt;0,COUNT($I$4:I252)+MAX('MI Fittings'!A:A,'CS Press Fittings'!A:A,'Steel Nipples'!A:A,'Steel Cut Lengths'!A:A,'Pipe Hangers'!A:A,'Brass Nipples '!A:A,'Brass Fittings '!A:A,Valves!A:A),"")</f>
        <v/>
      </c>
      <c r="B252" s="157"/>
      <c r="C252" s="204"/>
      <c r="D252" s="205"/>
      <c r="E252" s="1029"/>
      <c r="F252" s="166"/>
      <c r="G252" s="1070"/>
      <c r="H252" s="20"/>
      <c r="I252" s="47"/>
      <c r="J252" s="1029"/>
      <c r="K252" s="157"/>
      <c r="L252" s="1029"/>
    </row>
    <row r="253" spans="1:12" ht="15.6" hidden="1" customHeight="1">
      <c r="A253" s="157" t="str">
        <f>IF(I253&gt;0,COUNT($I$4:I253)+MAX('MI Fittings'!A:A,'CS Press Fittings'!A:A,'Steel Nipples'!A:A,'Steel Cut Lengths'!A:A,'Pipe Hangers'!A:A,'Brass Nipples '!A:A,'Brass Fittings '!A:A,Valves!A:A),"")</f>
        <v/>
      </c>
      <c r="B253" s="157"/>
      <c r="C253" s="204"/>
      <c r="D253" s="205"/>
      <c r="E253" s="1029"/>
      <c r="F253" s="166"/>
      <c r="G253" s="1070"/>
      <c r="H253" s="20"/>
      <c r="I253" s="47"/>
      <c r="J253" s="1029"/>
      <c r="K253" s="157"/>
      <c r="L253" s="1029"/>
    </row>
    <row r="254" spans="1:12" ht="15.6" hidden="1" customHeight="1">
      <c r="A254" s="157" t="str">
        <f>IF(I254&gt;0,COUNT($I$4:I254)+MAX('MI Fittings'!A:A,'CS Press Fittings'!A:A,'Steel Nipples'!A:A,'Steel Cut Lengths'!A:A,'Pipe Hangers'!A:A,'Brass Nipples '!A:A,'Brass Fittings '!A:A,Valves!A:A),"")</f>
        <v/>
      </c>
      <c r="B254" s="157"/>
      <c r="C254" s="204"/>
      <c r="D254" s="205"/>
      <c r="E254" s="1029"/>
      <c r="F254" s="166"/>
      <c r="G254" s="1070"/>
      <c r="H254" s="20"/>
      <c r="I254" s="47"/>
      <c r="J254" s="1029"/>
      <c r="K254" s="157"/>
      <c r="L254" s="1029"/>
    </row>
    <row r="255" spans="1:12" ht="15.6" hidden="1" customHeight="1">
      <c r="A255" s="157" t="str">
        <f>IF(I255&gt;0,COUNT($I$4:I255)+MAX('MI Fittings'!A:A,'CS Press Fittings'!A:A,'Steel Nipples'!A:A,'Steel Cut Lengths'!A:A,'Pipe Hangers'!A:A,'Brass Nipples '!A:A,'Brass Fittings '!A:A,Valves!A:A),"")</f>
        <v/>
      </c>
      <c r="B255" s="157"/>
      <c r="C255" s="204"/>
      <c r="D255" s="205"/>
      <c r="E255" s="1029"/>
      <c r="F255" s="166"/>
      <c r="G255" s="1070"/>
      <c r="H255" s="20"/>
      <c r="I255" s="47"/>
      <c r="J255" s="1029"/>
      <c r="K255" s="157"/>
      <c r="L255" s="1029"/>
    </row>
    <row r="256" spans="1:12" ht="15.6" hidden="1" customHeight="1">
      <c r="A256" s="157" t="str">
        <f>IF(I256&gt;0,COUNT($I$4:I256)+MAX('MI Fittings'!A:A,'CS Press Fittings'!A:A,'Steel Nipples'!A:A,'Steel Cut Lengths'!A:A,'Pipe Hangers'!A:A,'Brass Nipples '!A:A,'Brass Fittings '!A:A,Valves!A:A),"")</f>
        <v/>
      </c>
      <c r="B256" s="157"/>
      <c r="C256" s="204"/>
      <c r="D256" s="205"/>
      <c r="E256" s="1029"/>
      <c r="F256" s="166"/>
      <c r="G256" s="1070"/>
      <c r="H256" s="20"/>
      <c r="I256" s="47"/>
      <c r="J256" s="1029"/>
      <c r="K256" s="157"/>
      <c r="L256" s="1029"/>
    </row>
    <row r="257" spans="1:12" ht="15.6" hidden="1" customHeight="1">
      <c r="A257" s="157" t="str">
        <f>IF(I257&gt;0,COUNT($I$4:I257)+MAX('MI Fittings'!A:A,'CS Press Fittings'!A:A,'Steel Nipples'!A:A,'Steel Cut Lengths'!A:A,'Pipe Hangers'!A:A,'Brass Nipples '!A:A,'Brass Fittings '!A:A,Valves!A:A),"")</f>
        <v/>
      </c>
      <c r="B257" s="157"/>
      <c r="C257" s="204"/>
      <c r="D257" s="205"/>
      <c r="E257" s="1029"/>
      <c r="F257" s="166"/>
      <c r="G257" s="1070"/>
      <c r="H257" s="20"/>
      <c r="I257" s="47"/>
      <c r="J257" s="1029"/>
      <c r="K257" s="157"/>
      <c r="L257" s="1029"/>
    </row>
    <row r="258" spans="1:12" ht="15.6" hidden="1" customHeight="1">
      <c r="A258" s="157" t="str">
        <f>IF(I258&gt;0,COUNT($I$4:I258)+MAX('MI Fittings'!A:A,'CS Press Fittings'!A:A,'Steel Nipples'!A:A,'Steel Cut Lengths'!A:A,'Pipe Hangers'!A:A,'Brass Nipples '!A:A,'Brass Fittings '!A:A,Valves!A:A),"")</f>
        <v/>
      </c>
      <c r="B258" s="157"/>
      <c r="C258" s="204"/>
      <c r="D258" s="205"/>
      <c r="E258" s="1029"/>
      <c r="F258" s="166"/>
      <c r="G258" s="1070"/>
      <c r="H258" s="20"/>
      <c r="I258" s="47"/>
      <c r="J258" s="1029"/>
      <c r="K258" s="157"/>
      <c r="L258" s="1029"/>
    </row>
    <row r="259" spans="1:12" ht="15.6" hidden="1" customHeight="1">
      <c r="A259" s="157" t="str">
        <f>IF(I259&gt;0,COUNT($I$4:I259)+MAX('MI Fittings'!A:A,'CS Press Fittings'!A:A,'Steel Nipples'!A:A,'Steel Cut Lengths'!A:A,'Pipe Hangers'!A:A,'Brass Nipples '!A:A,'Brass Fittings '!A:A,Valves!A:A),"")</f>
        <v/>
      </c>
      <c r="B259" s="157"/>
      <c r="C259" s="204"/>
      <c r="D259" s="205"/>
      <c r="E259" s="1029"/>
      <c r="F259" s="166"/>
      <c r="G259" s="1070"/>
      <c r="H259" s="20"/>
      <c r="I259" s="47"/>
      <c r="J259" s="1029"/>
      <c r="K259" s="157"/>
      <c r="L259" s="1029"/>
    </row>
    <row r="260" spans="1:12" ht="15.6" hidden="1" customHeight="1">
      <c r="A260" s="157" t="str">
        <f>IF(I260&gt;0,COUNT($I$4:I260)+MAX('MI Fittings'!A:A,'CS Press Fittings'!A:A,'Steel Nipples'!A:A,'Steel Cut Lengths'!A:A,'Pipe Hangers'!A:A,'Brass Nipples '!A:A,'Brass Fittings '!A:A,Valves!A:A),"")</f>
        <v/>
      </c>
      <c r="B260" s="157"/>
      <c r="C260" s="204"/>
      <c r="D260" s="205"/>
      <c r="E260" s="1029"/>
      <c r="F260" s="166"/>
      <c r="G260" s="1070"/>
      <c r="H260" s="20"/>
      <c r="I260" s="47"/>
      <c r="J260" s="1029"/>
      <c r="K260" s="157"/>
      <c r="L260" s="1029"/>
    </row>
    <row r="261" spans="1:12" ht="15.6" hidden="1" customHeight="1">
      <c r="A261" s="157" t="str">
        <f>IF(I261&gt;0,COUNT($I$4:I261)+MAX('MI Fittings'!A:A,'CS Press Fittings'!A:A,'Steel Nipples'!A:A,'Steel Cut Lengths'!A:A,'Pipe Hangers'!A:A,'Brass Nipples '!A:A,'Brass Fittings '!A:A,Valves!A:A),"")</f>
        <v/>
      </c>
      <c r="B261" s="157"/>
      <c r="C261" s="204"/>
      <c r="D261" s="205"/>
      <c r="E261" s="1029"/>
      <c r="F261" s="166"/>
      <c r="G261" s="1070"/>
      <c r="H261" s="20"/>
      <c r="I261" s="47"/>
      <c r="J261" s="1029"/>
      <c r="K261" s="157"/>
      <c r="L261" s="1029"/>
    </row>
    <row r="262" spans="1:12" ht="15.6" hidden="1" customHeight="1">
      <c r="A262" s="157" t="str">
        <f>IF(I262&gt;0,COUNT($I$4:I262)+MAX('MI Fittings'!A:A,'CS Press Fittings'!A:A,'Steel Nipples'!A:A,'Steel Cut Lengths'!A:A,'Pipe Hangers'!A:A,'Brass Nipples '!A:A,'Brass Fittings '!A:A,Valves!A:A),"")</f>
        <v/>
      </c>
      <c r="B262" s="157"/>
      <c r="C262" s="204"/>
      <c r="D262" s="205"/>
      <c r="E262" s="1029"/>
      <c r="F262" s="166"/>
      <c r="G262" s="1070"/>
      <c r="H262" s="20"/>
      <c r="I262" s="47"/>
      <c r="J262" s="1029"/>
      <c r="K262" s="157"/>
      <c r="L262" s="1029"/>
    </row>
    <row r="263" spans="1:12" ht="15.6" hidden="1" customHeight="1">
      <c r="A263" s="157" t="str">
        <f>IF(I263&gt;0,COUNT($I$4:I263)+MAX('MI Fittings'!A:A,'CS Press Fittings'!A:A,'Steel Nipples'!A:A,'Steel Cut Lengths'!A:A,'Pipe Hangers'!A:A,'Brass Nipples '!A:A,'Brass Fittings '!A:A,Valves!A:A),"")</f>
        <v/>
      </c>
      <c r="B263" s="157"/>
      <c r="C263" s="204"/>
      <c r="D263" s="205"/>
      <c r="E263" s="1029"/>
      <c r="F263" s="166"/>
      <c r="G263" s="1070"/>
      <c r="H263" s="20"/>
      <c r="I263" s="47"/>
      <c r="J263" s="1029"/>
      <c r="K263" s="157"/>
      <c r="L263" s="1029"/>
    </row>
    <row r="264" spans="1:12" ht="15.6" hidden="1" customHeight="1">
      <c r="A264" s="157" t="str">
        <f>IF(I264&gt;0,COUNT($I$4:I264)+MAX('MI Fittings'!A:A,'CS Press Fittings'!A:A,'Steel Nipples'!A:A,'Steel Cut Lengths'!A:A,'Pipe Hangers'!A:A,'Brass Nipples '!A:A,'Brass Fittings '!A:A,Valves!A:A),"")</f>
        <v/>
      </c>
      <c r="B264" s="157"/>
      <c r="C264" s="204"/>
      <c r="D264" s="205"/>
      <c r="E264" s="1029"/>
      <c r="F264" s="166"/>
      <c r="G264" s="1070"/>
      <c r="H264" s="20"/>
      <c r="I264" s="47"/>
      <c r="J264" s="1029"/>
      <c r="K264" s="157"/>
      <c r="L264" s="1029"/>
    </row>
    <row r="265" spans="1:12" ht="15.6" hidden="1" customHeight="1">
      <c r="A265" s="157" t="str">
        <f>IF(I265&gt;0,COUNT($I$4:I265)+MAX('MI Fittings'!A:A,'CS Press Fittings'!A:A,'Steel Nipples'!A:A,'Steel Cut Lengths'!A:A,'Pipe Hangers'!A:A,'Brass Nipples '!A:A,'Brass Fittings '!A:A,Valves!A:A),"")</f>
        <v/>
      </c>
      <c r="B265" s="157"/>
      <c r="C265" s="204"/>
      <c r="D265" s="205"/>
      <c r="E265" s="1029"/>
      <c r="F265" s="166"/>
      <c r="G265" s="1070"/>
      <c r="H265" s="20"/>
      <c r="I265" s="47"/>
      <c r="J265" s="1029"/>
      <c r="K265" s="157"/>
      <c r="L265" s="1029"/>
    </row>
    <row r="266" spans="1:12" ht="15.6" hidden="1" customHeight="1">
      <c r="A266" s="157" t="str">
        <f>IF(I266&gt;0,COUNT($I$4:I266)+MAX('MI Fittings'!A:A,'CS Press Fittings'!A:A,'Steel Nipples'!A:A,'Steel Cut Lengths'!A:A,'Pipe Hangers'!A:A,'Brass Nipples '!A:A,'Brass Fittings '!A:A,Valves!A:A),"")</f>
        <v/>
      </c>
      <c r="B266" s="157"/>
      <c r="C266" s="204"/>
      <c r="D266" s="205"/>
      <c r="E266" s="1029"/>
      <c r="F266" s="166"/>
      <c r="G266" s="1070"/>
      <c r="H266" s="20"/>
      <c r="I266" s="47"/>
      <c r="J266" s="1029"/>
      <c r="K266" s="157"/>
      <c r="L266" s="1029"/>
    </row>
    <row r="267" spans="1:12" ht="15.6" hidden="1" customHeight="1">
      <c r="A267" s="157" t="str">
        <f>IF(I267&gt;0,COUNT($I$4:I267)+MAX('MI Fittings'!A:A,'CS Press Fittings'!A:A,'Steel Nipples'!A:A,'Steel Cut Lengths'!A:A,'Pipe Hangers'!A:A,'Brass Nipples '!A:A,'Brass Fittings '!A:A,Valves!A:A),"")</f>
        <v/>
      </c>
      <c r="B267" s="157"/>
      <c r="C267" s="204"/>
      <c r="D267" s="205"/>
      <c r="E267" s="1029"/>
      <c r="F267" s="166"/>
      <c r="G267" s="1070"/>
      <c r="H267" s="20"/>
      <c r="I267" s="47"/>
      <c r="J267" s="1029"/>
      <c r="K267" s="157"/>
      <c r="L267" s="1029"/>
    </row>
    <row r="268" spans="1:12" ht="15.6" hidden="1" customHeight="1">
      <c r="A268" s="157" t="str">
        <f>IF(I268&gt;0,COUNT($I$4:I268)+MAX('MI Fittings'!A:A,'CS Press Fittings'!A:A,'Steel Nipples'!A:A,'Steel Cut Lengths'!A:A,'Pipe Hangers'!A:A,'Brass Nipples '!A:A,'Brass Fittings '!A:A,Valves!A:A),"")</f>
        <v/>
      </c>
      <c r="B268" s="157"/>
      <c r="C268" s="204"/>
      <c r="D268" s="205"/>
      <c r="E268" s="1029"/>
      <c r="F268" s="166"/>
      <c r="G268" s="1070"/>
      <c r="H268" s="20"/>
      <c r="I268" s="47"/>
      <c r="J268" s="1029"/>
      <c r="K268" s="157"/>
      <c r="L268" s="1029"/>
    </row>
    <row r="269" spans="1:12" ht="15.6" hidden="1" customHeight="1">
      <c r="A269" s="157" t="str">
        <f>IF(I269&gt;0,COUNT($I$4:I269)+MAX('MI Fittings'!A:A,'CS Press Fittings'!A:A,'Steel Nipples'!A:A,'Steel Cut Lengths'!A:A,'Pipe Hangers'!A:A,'Brass Nipples '!A:A,'Brass Fittings '!A:A,Valves!A:A),"")</f>
        <v/>
      </c>
      <c r="B269" s="157"/>
      <c r="C269" s="204"/>
      <c r="D269" s="205"/>
      <c r="E269" s="1029"/>
      <c r="F269" s="166"/>
      <c r="G269" s="1070"/>
      <c r="H269" s="20"/>
      <c r="I269" s="47"/>
      <c r="J269" s="1029"/>
      <c r="K269" s="157"/>
      <c r="L269" s="1029"/>
    </row>
    <row r="270" spans="1:12" ht="15.6" hidden="1" customHeight="1">
      <c r="A270" s="157" t="str">
        <f>IF(I270&gt;0,COUNT($I$4:I270)+MAX('MI Fittings'!A:A,'CS Press Fittings'!A:A,'Steel Nipples'!A:A,'Steel Cut Lengths'!A:A,'Pipe Hangers'!A:A,'Brass Nipples '!A:A,'Brass Fittings '!A:A,Valves!A:A),"")</f>
        <v/>
      </c>
      <c r="B270" s="157"/>
      <c r="C270" s="204"/>
      <c r="D270" s="205"/>
      <c r="E270" s="1029"/>
      <c r="F270" s="166"/>
      <c r="G270" s="1070"/>
      <c r="H270" s="20"/>
      <c r="I270" s="47"/>
      <c r="J270" s="1029"/>
      <c r="K270" s="157"/>
      <c r="L270" s="1029"/>
    </row>
    <row r="271" spans="1:12" ht="15.6" hidden="1" customHeight="1">
      <c r="A271" s="157" t="str">
        <f>IF(I271&gt;0,COUNT($I$4:I271)+MAX('MI Fittings'!A:A,'CS Press Fittings'!A:A,'Steel Nipples'!A:A,'Steel Cut Lengths'!A:A,'Pipe Hangers'!A:A,'Brass Nipples '!A:A,'Brass Fittings '!A:A,Valves!A:A),"")</f>
        <v/>
      </c>
      <c r="B271" s="157"/>
      <c r="C271" s="204"/>
      <c r="D271" s="205"/>
      <c r="E271" s="1029"/>
      <c r="F271" s="166"/>
      <c r="G271" s="1070"/>
      <c r="H271" s="20"/>
      <c r="I271" s="47"/>
      <c r="J271" s="1029"/>
      <c r="K271" s="157"/>
      <c r="L271" s="1029"/>
    </row>
    <row r="272" spans="1:12" ht="15.6" hidden="1" customHeight="1">
      <c r="A272" s="157" t="str">
        <f>IF(I272&gt;0,COUNT($I$4:I272)+MAX('MI Fittings'!A:A,'CS Press Fittings'!A:A,'Steel Nipples'!A:A,'Steel Cut Lengths'!A:A,'Pipe Hangers'!A:A,'Brass Nipples '!A:A,'Brass Fittings '!A:A,Valves!A:A),"")</f>
        <v/>
      </c>
      <c r="B272" s="157"/>
      <c r="C272" s="204"/>
      <c r="D272" s="205"/>
      <c r="E272" s="1029"/>
      <c r="F272" s="166"/>
      <c r="G272" s="1070"/>
      <c r="H272" s="20"/>
      <c r="I272" s="47"/>
      <c r="J272" s="1029"/>
      <c r="K272" s="157"/>
      <c r="L272" s="1029"/>
    </row>
    <row r="273" spans="1:12" ht="15.6" hidden="1" customHeight="1">
      <c r="A273" s="157" t="str">
        <f>IF(I273&gt;0,COUNT($I$4:I273)+MAX('MI Fittings'!A:A,'CS Press Fittings'!A:A,'Steel Nipples'!A:A,'Steel Cut Lengths'!A:A,'Pipe Hangers'!A:A,'Brass Nipples '!A:A,'Brass Fittings '!A:A,Valves!A:A),"")</f>
        <v/>
      </c>
      <c r="B273" s="157"/>
      <c r="C273" s="204"/>
      <c r="D273" s="205"/>
      <c r="E273" s="1029"/>
      <c r="F273" s="166"/>
      <c r="G273" s="1070"/>
      <c r="H273" s="20"/>
      <c r="I273" s="47"/>
      <c r="J273" s="1029"/>
      <c r="K273" s="157"/>
      <c r="L273" s="1029"/>
    </row>
    <row r="274" spans="1:12" ht="15.6" hidden="1" customHeight="1">
      <c r="A274" s="157" t="str">
        <f>IF(I274&gt;0,COUNT($I$4:I274)+MAX('MI Fittings'!A:A,'CS Press Fittings'!A:A,'Steel Nipples'!A:A,'Steel Cut Lengths'!A:A,'Pipe Hangers'!A:A,'Brass Nipples '!A:A,'Brass Fittings '!A:A,Valves!A:A),"")</f>
        <v/>
      </c>
      <c r="B274" s="157"/>
      <c r="C274" s="204"/>
      <c r="D274" s="205"/>
      <c r="E274" s="1029"/>
      <c r="F274" s="166"/>
      <c r="G274" s="1070"/>
      <c r="H274" s="20"/>
      <c r="I274" s="47"/>
      <c r="J274" s="1029"/>
      <c r="K274" s="157"/>
      <c r="L274" s="1029"/>
    </row>
    <row r="275" spans="1:12" ht="15.6" hidden="1" customHeight="1">
      <c r="A275" s="157" t="str">
        <f>IF(I275&gt;0,COUNT($I$4:I275)+MAX('MI Fittings'!A:A,'CS Press Fittings'!A:A,'Steel Nipples'!A:A,'Steel Cut Lengths'!A:A,'Pipe Hangers'!A:A,'Brass Nipples '!A:A,'Brass Fittings '!A:A,Valves!A:A),"")</f>
        <v/>
      </c>
      <c r="B275" s="157"/>
      <c r="C275" s="204"/>
      <c r="D275" s="205"/>
      <c r="E275" s="1029"/>
      <c r="F275" s="166"/>
      <c r="G275" s="1070"/>
      <c r="H275" s="20"/>
      <c r="I275" s="47"/>
      <c r="J275" s="1029"/>
      <c r="K275" s="157"/>
      <c r="L275" s="1029"/>
    </row>
    <row r="276" spans="1:12" ht="15.6" hidden="1" customHeight="1">
      <c r="A276" s="157" t="str">
        <f>IF(I276&gt;0,COUNT($I$4:I276)+MAX('MI Fittings'!A:A,'CS Press Fittings'!A:A,'Steel Nipples'!A:A,'Steel Cut Lengths'!A:A,'Pipe Hangers'!A:A,'Brass Nipples '!A:A,'Brass Fittings '!A:A,Valves!A:A),"")</f>
        <v/>
      </c>
      <c r="B276" s="157"/>
      <c r="C276" s="204"/>
      <c r="D276" s="205"/>
      <c r="E276" s="1029"/>
      <c r="F276" s="166"/>
      <c r="G276" s="1070"/>
      <c r="H276" s="20"/>
      <c r="I276" s="47"/>
      <c r="J276" s="1029"/>
      <c r="K276" s="157"/>
      <c r="L276" s="1029"/>
    </row>
    <row r="277" spans="1:12" ht="15.6" hidden="1" customHeight="1">
      <c r="A277" s="157" t="str">
        <f>IF(I277&gt;0,COUNT($I$4:I277)+MAX('MI Fittings'!A:A,'CS Press Fittings'!A:A,'Steel Nipples'!A:A,'Steel Cut Lengths'!A:A,'Pipe Hangers'!A:A,'Brass Nipples '!A:A,'Brass Fittings '!A:A,Valves!A:A),"")</f>
        <v/>
      </c>
      <c r="B277" s="157"/>
      <c r="C277" s="204"/>
      <c r="D277" s="205"/>
      <c r="E277" s="1029"/>
      <c r="F277" s="166"/>
      <c r="G277" s="1070"/>
      <c r="H277" s="20"/>
      <c r="I277" s="47"/>
      <c r="J277" s="1029"/>
      <c r="K277" s="157"/>
      <c r="L277" s="1029"/>
    </row>
    <row r="278" spans="1:12" ht="15.6" hidden="1" customHeight="1">
      <c r="A278" s="157" t="str">
        <f>IF(I278&gt;0,COUNT($I$4:I278)+MAX('MI Fittings'!A:A,'CS Press Fittings'!A:A,'Steel Nipples'!A:A,'Steel Cut Lengths'!A:A,'Pipe Hangers'!A:A,'Brass Nipples '!A:A,'Brass Fittings '!A:A,Valves!A:A),"")</f>
        <v/>
      </c>
      <c r="B278" s="157"/>
      <c r="C278" s="204"/>
      <c r="D278" s="205"/>
      <c r="E278" s="1029"/>
      <c r="F278" s="166"/>
      <c r="G278" s="1070"/>
      <c r="H278" s="20"/>
      <c r="I278" s="47"/>
      <c r="J278" s="1029"/>
      <c r="K278" s="157"/>
      <c r="L278" s="1029"/>
    </row>
    <row r="279" spans="1:12" ht="15.6" hidden="1" customHeight="1">
      <c r="A279" s="157" t="str">
        <f>IF(I279&gt;0,COUNT($I$4:I279)+MAX('MI Fittings'!A:A,'CS Press Fittings'!A:A,'Steel Nipples'!A:A,'Steel Cut Lengths'!A:A,'Pipe Hangers'!A:A,'Brass Nipples '!A:A,'Brass Fittings '!A:A,Valves!A:A),"")</f>
        <v/>
      </c>
      <c r="B279" s="157"/>
      <c r="C279" s="204"/>
      <c r="D279" s="205"/>
      <c r="E279" s="1029"/>
      <c r="F279" s="166"/>
      <c r="G279" s="1070"/>
      <c r="H279" s="20"/>
      <c r="I279" s="47"/>
      <c r="J279" s="1029"/>
      <c r="K279" s="157"/>
      <c r="L279" s="1029"/>
    </row>
    <row r="280" spans="1:12" ht="15.6" hidden="1" customHeight="1">
      <c r="A280" s="157" t="str">
        <f>IF(I280&gt;0,COUNT($I$4:I280)+MAX('MI Fittings'!A:A,'CS Press Fittings'!A:A,'Steel Nipples'!A:A,'Steel Cut Lengths'!A:A,'Pipe Hangers'!A:A,'Brass Nipples '!A:A,'Brass Fittings '!A:A,Valves!A:A),"")</f>
        <v/>
      </c>
      <c r="B280" s="157"/>
      <c r="C280" s="204"/>
      <c r="D280" s="205"/>
      <c r="E280" s="1029"/>
      <c r="F280" s="166"/>
      <c r="G280" s="1070"/>
      <c r="H280" s="20"/>
      <c r="I280" s="47"/>
      <c r="J280" s="1029"/>
      <c r="K280" s="157"/>
      <c r="L280" s="1029"/>
    </row>
    <row r="281" spans="1:12" ht="15.6" hidden="1" customHeight="1">
      <c r="A281" s="157" t="str">
        <f>IF(I281&gt;0,COUNT($I$4:I281)+MAX('MI Fittings'!A:A,'CS Press Fittings'!A:A,'Steel Nipples'!A:A,'Steel Cut Lengths'!A:A,'Pipe Hangers'!A:A,'Brass Nipples '!A:A,'Brass Fittings '!A:A,Valves!A:A),"")</f>
        <v/>
      </c>
      <c r="B281" s="157"/>
      <c r="C281" s="204"/>
      <c r="D281" s="205"/>
      <c r="E281" s="1029"/>
      <c r="F281" s="166"/>
      <c r="G281" s="1070"/>
      <c r="H281" s="20"/>
      <c r="I281" s="47"/>
      <c r="J281" s="1029"/>
      <c r="K281" s="157"/>
      <c r="L281" s="1029"/>
    </row>
    <row r="282" spans="1:12" ht="15.6" hidden="1" customHeight="1">
      <c r="A282" s="157" t="str">
        <f>IF(I282&gt;0,COUNT($I$4:I282)+MAX('MI Fittings'!A:A,'CS Press Fittings'!A:A,'Steel Nipples'!A:A,'Steel Cut Lengths'!A:A,'Pipe Hangers'!A:A,'Brass Nipples '!A:A,'Brass Fittings '!A:A,Valves!A:A),"")</f>
        <v/>
      </c>
      <c r="B282" s="157"/>
      <c r="C282" s="204"/>
      <c r="D282" s="205"/>
      <c r="E282" s="1029"/>
      <c r="F282" s="166"/>
      <c r="G282" s="1070"/>
      <c r="H282" s="20"/>
      <c r="I282" s="47"/>
      <c r="J282" s="1029"/>
      <c r="K282" s="157"/>
      <c r="L282" s="1029"/>
    </row>
    <row r="283" spans="1:12" ht="15.6" hidden="1" customHeight="1">
      <c r="A283" s="157" t="str">
        <f>IF(I283&gt;0,COUNT($I$4:I283)+MAX('MI Fittings'!A:A,'CS Press Fittings'!A:A,'Steel Nipples'!A:A,'Steel Cut Lengths'!A:A,'Pipe Hangers'!A:A,'Brass Nipples '!A:A,'Brass Fittings '!A:A,Valves!A:A),"")</f>
        <v/>
      </c>
      <c r="B283" s="157"/>
      <c r="C283" s="204"/>
      <c r="D283" s="205"/>
      <c r="E283" s="1029"/>
      <c r="F283" s="166"/>
      <c r="G283" s="1070"/>
      <c r="H283" s="20"/>
      <c r="I283" s="47"/>
      <c r="J283" s="1029"/>
      <c r="K283" s="157"/>
      <c r="L283" s="1029"/>
    </row>
    <row r="284" spans="1:12" ht="15.6" hidden="1" customHeight="1">
      <c r="A284" s="157" t="str">
        <f>IF(I284&gt;0,COUNT($I$4:I284)+MAX('MI Fittings'!A:A,'CS Press Fittings'!A:A,'Steel Nipples'!A:A,'Steel Cut Lengths'!A:A,'Pipe Hangers'!A:A,'Brass Nipples '!A:A,'Brass Fittings '!A:A,Valves!A:A),"")</f>
        <v/>
      </c>
      <c r="B284" s="157"/>
      <c r="C284" s="204"/>
      <c r="D284" s="205"/>
      <c r="E284" s="1029"/>
      <c r="F284" s="166"/>
      <c r="G284" s="1070"/>
      <c r="H284" s="20"/>
      <c r="I284" s="47"/>
      <c r="J284" s="1029"/>
      <c r="K284" s="157"/>
      <c r="L284" s="1029"/>
    </row>
    <row r="285" spans="1:12" ht="15.6" hidden="1" customHeight="1">
      <c r="A285" s="157" t="str">
        <f>IF(I285&gt;0,COUNT($I$4:I285)+MAX('MI Fittings'!A:A,'CS Press Fittings'!A:A,'Steel Nipples'!A:A,'Steel Cut Lengths'!A:A,'Pipe Hangers'!A:A,'Brass Nipples '!A:A,'Brass Fittings '!A:A,Valves!A:A),"")</f>
        <v/>
      </c>
      <c r="B285" s="157"/>
      <c r="C285" s="204"/>
      <c r="D285" s="205"/>
      <c r="E285" s="1029"/>
      <c r="F285" s="166"/>
      <c r="G285" s="1070"/>
      <c r="H285" s="20"/>
      <c r="I285" s="47"/>
      <c r="J285" s="1029"/>
      <c r="K285" s="157"/>
      <c r="L285" s="1029"/>
    </row>
    <row r="286" spans="1:12" ht="15.6" hidden="1" customHeight="1">
      <c r="A286" s="157" t="str">
        <f>IF(I286&gt;0,COUNT($I$4:I286)+MAX('MI Fittings'!A:A,'CS Press Fittings'!A:A,'Steel Nipples'!A:A,'Steel Cut Lengths'!A:A,'Pipe Hangers'!A:A,'Brass Nipples '!A:A,'Brass Fittings '!A:A,Valves!A:A),"")</f>
        <v/>
      </c>
      <c r="B286" s="157"/>
      <c r="C286" s="204"/>
      <c r="D286" s="205"/>
      <c r="E286" s="1029"/>
      <c r="F286" s="166"/>
      <c r="G286" s="1070"/>
      <c r="H286" s="20"/>
      <c r="I286" s="47"/>
      <c r="J286" s="1029"/>
      <c r="K286" s="157"/>
      <c r="L286" s="1029"/>
    </row>
    <row r="287" spans="1:12" ht="15.6" hidden="1" customHeight="1">
      <c r="A287" s="157" t="str">
        <f>IF(I287&gt;0,COUNT($I$4:I287)+MAX('MI Fittings'!A:A,'CS Press Fittings'!A:A,'Steel Nipples'!A:A,'Steel Cut Lengths'!A:A,'Pipe Hangers'!A:A,'Brass Nipples '!A:A,'Brass Fittings '!A:A,Valves!A:A),"")</f>
        <v/>
      </c>
      <c r="B287" s="157"/>
      <c r="C287" s="204"/>
      <c r="D287" s="205"/>
      <c r="E287" s="1029"/>
      <c r="F287" s="166"/>
      <c r="G287" s="1070"/>
      <c r="H287" s="20"/>
      <c r="I287" s="47"/>
      <c r="J287" s="1029"/>
      <c r="K287" s="157"/>
      <c r="L287" s="1029"/>
    </row>
    <row r="288" spans="1:12" ht="15.6" hidden="1" customHeight="1">
      <c r="A288" s="157" t="str">
        <f>IF(I288&gt;0,COUNT($I$4:I288)+MAX('MI Fittings'!A:A,'CS Press Fittings'!A:A,'Steel Nipples'!A:A,'Steel Cut Lengths'!A:A,'Pipe Hangers'!A:A,'Brass Nipples '!A:A,'Brass Fittings '!A:A,Valves!A:A),"")</f>
        <v/>
      </c>
      <c r="B288" s="157"/>
      <c r="C288" s="204"/>
      <c r="D288" s="205"/>
      <c r="E288" s="1029"/>
      <c r="F288" s="166"/>
      <c r="G288" s="1070"/>
      <c r="H288" s="20"/>
      <c r="I288" s="47"/>
      <c r="J288" s="1029"/>
      <c r="K288" s="157"/>
      <c r="L288" s="1029"/>
    </row>
    <row r="289" spans="1:12" ht="15.6" hidden="1" customHeight="1">
      <c r="A289" s="157" t="str">
        <f>IF(I289&gt;0,COUNT($I$4:I289)+MAX('MI Fittings'!A:A,'CS Press Fittings'!A:A,'Steel Nipples'!A:A,'Steel Cut Lengths'!A:A,'Pipe Hangers'!A:A,'Brass Nipples '!A:A,'Brass Fittings '!A:A,Valves!A:A),"")</f>
        <v/>
      </c>
      <c r="B289" s="157"/>
      <c r="C289" s="204"/>
      <c r="D289" s="205"/>
      <c r="E289" s="1029"/>
      <c r="F289" s="166"/>
      <c r="G289" s="1070"/>
      <c r="H289" s="20"/>
      <c r="I289" s="47"/>
      <c r="J289" s="1029"/>
      <c r="K289" s="157"/>
      <c r="L289" s="1029"/>
    </row>
    <row r="290" spans="1:12" ht="15.6" hidden="1" customHeight="1">
      <c r="A290" s="157" t="str">
        <f>IF(I290&gt;0,COUNT($I$4:I290)+MAX('MI Fittings'!A:A,'CS Press Fittings'!A:A,'Steel Nipples'!A:A,'Steel Cut Lengths'!A:A,'Pipe Hangers'!A:A,'Brass Nipples '!A:A,'Brass Fittings '!A:A,Valves!A:A),"")</f>
        <v/>
      </c>
      <c r="B290" s="157"/>
      <c r="C290" s="204"/>
      <c r="D290" s="205"/>
      <c r="E290" s="1029"/>
      <c r="F290" s="166"/>
      <c r="G290" s="1070"/>
      <c r="H290" s="20"/>
      <c r="I290" s="47"/>
      <c r="J290" s="1029"/>
      <c r="K290" s="157"/>
      <c r="L290" s="1029"/>
    </row>
    <row r="291" spans="1:12" ht="15.6" hidden="1" customHeight="1">
      <c r="A291" s="157" t="str">
        <f>IF(I291&gt;0,COUNT($I$4:I291)+MAX('MI Fittings'!A:A,'CS Press Fittings'!A:A,'Steel Nipples'!A:A,'Steel Cut Lengths'!A:A,'Pipe Hangers'!A:A,'Brass Nipples '!A:A,'Brass Fittings '!A:A,Valves!A:A),"")</f>
        <v/>
      </c>
      <c r="B291" s="157"/>
      <c r="C291" s="204"/>
      <c r="D291" s="205"/>
      <c r="E291" s="1029"/>
      <c r="F291" s="166"/>
      <c r="G291" s="1070"/>
      <c r="H291" s="20"/>
      <c r="I291" s="47"/>
      <c r="J291" s="1029"/>
      <c r="K291" s="157"/>
      <c r="L291" s="1029"/>
    </row>
    <row r="292" spans="1:12" ht="15.6" hidden="1" customHeight="1">
      <c r="A292" s="157" t="str">
        <f>IF(I292&gt;0,COUNT($I$4:I292)+MAX('MI Fittings'!A:A,'CS Press Fittings'!A:A,'Steel Nipples'!A:A,'Steel Cut Lengths'!A:A,'Pipe Hangers'!A:A,'Brass Nipples '!A:A,'Brass Fittings '!A:A,Valves!A:A),"")</f>
        <v/>
      </c>
      <c r="B292" s="157"/>
      <c r="C292" s="204"/>
      <c r="D292" s="205"/>
      <c r="E292" s="1029"/>
      <c r="F292" s="166"/>
      <c r="G292" s="1070"/>
      <c r="H292" s="20"/>
      <c r="I292" s="47"/>
      <c r="J292" s="1029"/>
      <c r="K292" s="157"/>
      <c r="L292" s="1029"/>
    </row>
    <row r="293" spans="1:12" ht="15.6" hidden="1" customHeight="1">
      <c r="A293" s="157" t="str">
        <f>IF(I293&gt;0,COUNT($I$4:I293)+MAX('MI Fittings'!A:A,'CS Press Fittings'!A:A,'Steel Nipples'!A:A,'Steel Cut Lengths'!A:A,'Pipe Hangers'!A:A,'Brass Nipples '!A:A,'Brass Fittings '!A:A,Valves!A:A),"")</f>
        <v/>
      </c>
      <c r="B293" s="157"/>
      <c r="C293" s="204"/>
      <c r="D293" s="205"/>
      <c r="E293" s="1029"/>
      <c r="F293" s="166"/>
      <c r="G293" s="1070"/>
      <c r="H293" s="20"/>
      <c r="I293" s="47"/>
      <c r="J293" s="1029"/>
      <c r="K293" s="157"/>
      <c r="L293" s="1029"/>
    </row>
    <row r="294" spans="1:12" ht="15.6" hidden="1" customHeight="1">
      <c r="A294" s="157" t="str">
        <f>IF(I294&gt;0,COUNT($I$4:I294)+MAX('MI Fittings'!A:A,'CS Press Fittings'!A:A,'Steel Nipples'!A:A,'Steel Cut Lengths'!A:A,'Pipe Hangers'!A:A,'Brass Nipples '!A:A,'Brass Fittings '!A:A,Valves!A:A),"")</f>
        <v/>
      </c>
      <c r="B294" s="157"/>
      <c r="C294" s="204"/>
      <c r="D294" s="205"/>
      <c r="E294" s="1029"/>
      <c r="F294" s="166"/>
      <c r="G294" s="1070"/>
      <c r="H294" s="20"/>
      <c r="I294" s="47"/>
      <c r="J294" s="1029"/>
      <c r="K294" s="157"/>
      <c r="L294" s="1029"/>
    </row>
    <row r="295" spans="1:12" ht="15.6" hidden="1" customHeight="1">
      <c r="A295" s="157" t="str">
        <f>IF(I295&gt;0,COUNT($I$4:I295)+MAX('MI Fittings'!A:A,'CS Press Fittings'!A:A,'Steel Nipples'!A:A,'Steel Cut Lengths'!A:A,'Pipe Hangers'!A:A,'Brass Nipples '!A:A,'Brass Fittings '!A:A,Valves!A:A),"")</f>
        <v/>
      </c>
      <c r="B295" s="157"/>
      <c r="C295" s="204"/>
      <c r="D295" s="205"/>
      <c r="E295" s="1029"/>
      <c r="F295" s="166"/>
      <c r="G295" s="1070"/>
      <c r="H295" s="20"/>
      <c r="I295" s="47"/>
      <c r="J295" s="1029"/>
      <c r="K295" s="157"/>
      <c r="L295" s="1029"/>
    </row>
    <row r="296" spans="1:12" ht="15.6" hidden="1" customHeight="1">
      <c r="A296" s="157" t="str">
        <f>IF(I296&gt;0,COUNT($I$4:I296)+MAX('MI Fittings'!A:A,'CS Press Fittings'!A:A,'Steel Nipples'!A:A,'Steel Cut Lengths'!A:A,'Pipe Hangers'!A:A,'Brass Nipples '!A:A,'Brass Fittings '!A:A,Valves!A:A),"")</f>
        <v/>
      </c>
      <c r="B296" s="157"/>
      <c r="C296" s="204"/>
      <c r="D296" s="205"/>
      <c r="E296" s="1029"/>
      <c r="F296" s="166"/>
      <c r="G296" s="1070"/>
      <c r="H296" s="20"/>
      <c r="I296" s="47"/>
      <c r="J296" s="1029"/>
      <c r="K296" s="157"/>
      <c r="L296" s="1029"/>
    </row>
    <row r="297" spans="1:12" ht="15.6" hidden="1" customHeight="1">
      <c r="A297" s="157" t="str">
        <f>IF(I297&gt;0,COUNT($I$4:I297)+MAX('MI Fittings'!A:A,'CS Press Fittings'!A:A,'Steel Nipples'!A:A,'Steel Cut Lengths'!A:A,'Pipe Hangers'!A:A,'Brass Nipples '!A:A,'Brass Fittings '!A:A,Valves!A:A),"")</f>
        <v/>
      </c>
      <c r="B297" s="157"/>
      <c r="C297" s="204"/>
      <c r="D297" s="205"/>
      <c r="E297" s="1029"/>
      <c r="F297" s="166"/>
      <c r="G297" s="1070"/>
      <c r="H297" s="20"/>
      <c r="I297" s="47"/>
      <c r="J297" s="1029"/>
      <c r="K297" s="157"/>
      <c r="L297" s="1029"/>
    </row>
    <row r="298" spans="1:12" ht="15.6" hidden="1" customHeight="1">
      <c r="A298" s="157" t="str">
        <f>IF(I298&gt;0,COUNT($I$4:I298)+MAX('MI Fittings'!A:A,'CS Press Fittings'!A:A,'Steel Nipples'!A:A,'Steel Cut Lengths'!A:A,'Pipe Hangers'!A:A,'Brass Nipples '!A:A,'Brass Fittings '!A:A,Valves!A:A),"")</f>
        <v/>
      </c>
      <c r="B298" s="157"/>
      <c r="C298" s="204"/>
      <c r="D298" s="205"/>
      <c r="E298" s="1029"/>
      <c r="F298" s="166"/>
      <c r="G298" s="1070"/>
      <c r="H298" s="20"/>
      <c r="I298" s="47"/>
      <c r="J298" s="1029"/>
      <c r="K298" s="157"/>
      <c r="L298" s="1029"/>
    </row>
    <row r="299" spans="1:12" ht="15.6" hidden="1" customHeight="1">
      <c r="A299" s="157" t="str">
        <f>IF(I299&gt;0,COUNT($I$4:I299)+MAX('MI Fittings'!A:A,'CS Press Fittings'!A:A,'Steel Nipples'!A:A,'Steel Cut Lengths'!A:A,'Pipe Hangers'!A:A,'Brass Nipples '!A:A,'Brass Fittings '!A:A,Valves!A:A),"")</f>
        <v/>
      </c>
      <c r="B299" s="157"/>
      <c r="C299" s="204"/>
      <c r="D299" s="205"/>
      <c r="E299" s="1029"/>
      <c r="F299" s="166"/>
      <c r="G299" s="1070"/>
      <c r="H299" s="20"/>
      <c r="I299" s="47"/>
      <c r="J299" s="1029"/>
      <c r="K299" s="157"/>
      <c r="L299" s="1029"/>
    </row>
    <row r="300" spans="1:12" ht="15.6" hidden="1" customHeight="1">
      <c r="A300" s="157" t="str">
        <f>IF(I300&gt;0,COUNT($I$4:I300)+MAX('MI Fittings'!A:A,'CS Press Fittings'!A:A,'Steel Nipples'!A:A,'Steel Cut Lengths'!A:A,'Pipe Hangers'!A:A,'Brass Nipples '!A:A,'Brass Fittings '!A:A,Valves!A:A),"")</f>
        <v/>
      </c>
      <c r="B300" s="157"/>
      <c r="C300" s="204"/>
      <c r="D300" s="205"/>
      <c r="E300" s="1029"/>
      <c r="F300" s="166"/>
      <c r="G300" s="1070"/>
      <c r="H300" s="20"/>
      <c r="I300" s="47"/>
      <c r="J300" s="1029"/>
      <c r="K300" s="157"/>
      <c r="L300" s="1029"/>
    </row>
    <row r="301" spans="1:12" ht="15.6" hidden="1" customHeight="1">
      <c r="A301" s="157" t="str">
        <f>IF(I301&gt;0,COUNT($I$4:I301)+MAX('MI Fittings'!A:A,'CS Press Fittings'!A:A,'Steel Nipples'!A:A,'Steel Cut Lengths'!A:A,'Pipe Hangers'!A:A,'Brass Nipples '!A:A,'Brass Fittings '!A:A,Valves!A:A),"")</f>
        <v/>
      </c>
      <c r="B301" s="157"/>
      <c r="C301" s="204"/>
      <c r="D301" s="205"/>
      <c r="E301" s="1029"/>
      <c r="F301" s="166"/>
      <c r="G301" s="1070"/>
      <c r="H301" s="20"/>
      <c r="I301" s="47"/>
      <c r="J301" s="1029"/>
      <c r="K301" s="157"/>
      <c r="L301" s="1029"/>
    </row>
    <row r="302" spans="1:12" ht="15.6" hidden="1" customHeight="1">
      <c r="A302" s="157" t="str">
        <f>IF(I302&gt;0,COUNT($I$4:I302)+MAX('MI Fittings'!A:A,'CS Press Fittings'!A:A,'Steel Nipples'!A:A,'Steel Cut Lengths'!A:A,'Pipe Hangers'!A:A,'Brass Nipples '!A:A,'Brass Fittings '!A:A,Valves!A:A),"")</f>
        <v/>
      </c>
      <c r="B302" s="157"/>
      <c r="C302" s="204"/>
      <c r="D302" s="205"/>
      <c r="E302" s="1029"/>
      <c r="F302" s="166"/>
      <c r="G302" s="1070"/>
      <c r="H302" s="20"/>
      <c r="I302" s="47"/>
      <c r="J302" s="1029"/>
      <c r="K302" s="157"/>
      <c r="L302" s="1029"/>
    </row>
    <row r="303" spans="1:12" ht="15.6" hidden="1" customHeight="1">
      <c r="A303" s="157" t="str">
        <f>IF(I303&gt;0,COUNT($I$4:I303)+MAX('MI Fittings'!A:A,'CS Press Fittings'!A:A,'Steel Nipples'!A:A,'Steel Cut Lengths'!A:A,'Pipe Hangers'!A:A,'Brass Nipples '!A:A,'Brass Fittings '!A:A,Valves!A:A),"")</f>
        <v/>
      </c>
      <c r="B303" s="157"/>
      <c r="C303" s="204"/>
      <c r="D303" s="205"/>
      <c r="E303" s="1029"/>
      <c r="F303" s="166"/>
      <c r="G303" s="1070"/>
      <c r="H303" s="20"/>
      <c r="I303" s="47"/>
      <c r="J303" s="1029"/>
      <c r="K303" s="157"/>
      <c r="L303" s="1029"/>
    </row>
    <row r="304" spans="1:12" ht="15.6" hidden="1" customHeight="1">
      <c r="A304" s="157" t="str">
        <f>IF(I304&gt;0,COUNT($I$4:I304)+MAX('MI Fittings'!A:A,'CS Press Fittings'!A:A,'Steel Nipples'!A:A,'Steel Cut Lengths'!A:A,'Pipe Hangers'!A:A,'Brass Nipples '!A:A,'Brass Fittings '!A:A,Valves!A:A),"")</f>
        <v/>
      </c>
      <c r="B304" s="157"/>
      <c r="C304" s="204"/>
      <c r="D304" s="205"/>
      <c r="E304" s="1029"/>
      <c r="F304" s="166"/>
      <c r="G304" s="1070"/>
      <c r="H304" s="20"/>
      <c r="I304" s="47"/>
      <c r="J304" s="1029"/>
      <c r="K304" s="157"/>
      <c r="L304" s="1029"/>
    </row>
    <row r="305" spans="1:12" ht="15.6" hidden="1" customHeight="1">
      <c r="A305" s="157" t="str">
        <f>IF(I305&gt;0,COUNT($I$4:I305)+MAX('MI Fittings'!A:A,'CS Press Fittings'!A:A,'Steel Nipples'!A:A,'Steel Cut Lengths'!A:A,'Pipe Hangers'!A:A,'Brass Nipples '!A:A,'Brass Fittings '!A:A,Valves!A:A),"")</f>
        <v/>
      </c>
      <c r="B305" s="157"/>
      <c r="C305" s="204"/>
      <c r="D305" s="205"/>
      <c r="E305" s="1029"/>
      <c r="F305" s="166"/>
      <c r="G305" s="1070"/>
      <c r="H305" s="20"/>
      <c r="I305" s="47"/>
      <c r="J305" s="1029"/>
      <c r="K305" s="157"/>
      <c r="L305" s="1029"/>
    </row>
    <row r="306" spans="1:12" ht="15.6" hidden="1" customHeight="1">
      <c r="A306" s="157" t="str">
        <f>IF(I306&gt;0,COUNT($I$4:I306)+MAX('MI Fittings'!A:A,'CS Press Fittings'!A:A,'Steel Nipples'!A:A,'Steel Cut Lengths'!A:A,'Pipe Hangers'!A:A,'Brass Nipples '!A:A,'Brass Fittings '!A:A,Valves!A:A),"")</f>
        <v/>
      </c>
      <c r="B306" s="157"/>
      <c r="C306" s="204"/>
      <c r="D306" s="205"/>
      <c r="E306" s="1029"/>
      <c r="F306" s="166"/>
      <c r="G306" s="1070"/>
      <c r="H306" s="20"/>
      <c r="I306" s="47"/>
      <c r="J306" s="1029"/>
      <c r="K306" s="157"/>
      <c r="L306" s="1029"/>
    </row>
    <row r="307" spans="1:12" ht="15.6" hidden="1" customHeight="1">
      <c r="A307" s="157" t="str">
        <f>IF(I307&gt;0,COUNT($I$4:I307)+MAX('MI Fittings'!A:A,'CS Press Fittings'!A:A,'Steel Nipples'!A:A,'Steel Cut Lengths'!A:A,'Pipe Hangers'!A:A,'Brass Nipples '!A:A,'Brass Fittings '!A:A,Valves!A:A),"")</f>
        <v/>
      </c>
      <c r="B307" s="157"/>
      <c r="C307" s="204"/>
      <c r="D307" s="205"/>
      <c r="E307" s="1029"/>
      <c r="F307" s="166"/>
      <c r="G307" s="1070"/>
      <c r="H307" s="20"/>
      <c r="I307" s="47"/>
      <c r="J307" s="1029"/>
      <c r="K307" s="157"/>
      <c r="L307" s="1029"/>
    </row>
    <row r="308" spans="1:12" ht="15.6" hidden="1" customHeight="1">
      <c r="A308" s="157" t="str">
        <f>IF(I308&gt;0,COUNT($I$4:I308)+MAX('MI Fittings'!A:A,'CS Press Fittings'!A:A,'Steel Nipples'!A:A,'Steel Cut Lengths'!A:A,'Pipe Hangers'!A:A,'Brass Nipples '!A:A,'Brass Fittings '!A:A,Valves!A:A),"")</f>
        <v/>
      </c>
      <c r="B308" s="157"/>
      <c r="C308" s="204"/>
      <c r="D308" s="205"/>
      <c r="E308" s="1029"/>
      <c r="F308" s="166"/>
      <c r="G308" s="1070"/>
      <c r="H308" s="20"/>
      <c r="I308" s="47"/>
      <c r="J308" s="1029"/>
      <c r="K308" s="157"/>
      <c r="L308" s="1029"/>
    </row>
    <row r="309" spans="1:12" ht="15.6" hidden="1" customHeight="1">
      <c r="A309" s="157" t="str">
        <f>IF(I309&gt;0,COUNT($I$4:I309)+MAX('MI Fittings'!A:A,'CS Press Fittings'!A:A,'Steel Nipples'!A:A,'Steel Cut Lengths'!A:A,'Pipe Hangers'!A:A,'Brass Nipples '!A:A,'Brass Fittings '!A:A,Valves!A:A),"")</f>
        <v/>
      </c>
      <c r="B309" s="157"/>
      <c r="C309" s="204"/>
      <c r="D309" s="205"/>
      <c r="E309" s="1029"/>
      <c r="F309" s="166"/>
      <c r="G309" s="1070"/>
      <c r="H309" s="20"/>
      <c r="I309" s="47"/>
      <c r="J309" s="1029"/>
      <c r="K309" s="157"/>
      <c r="L309" s="1029"/>
    </row>
    <row r="310" spans="1:12" ht="15.6" hidden="1" customHeight="1">
      <c r="A310" s="157" t="str">
        <f>IF(I310&gt;0,COUNT($I$4:I310)+MAX('MI Fittings'!A:A,'CS Press Fittings'!A:A,'Steel Nipples'!A:A,'Steel Cut Lengths'!A:A,'Pipe Hangers'!A:A,'Brass Nipples '!A:A,'Brass Fittings '!A:A,Valves!A:A),"")</f>
        <v/>
      </c>
      <c r="B310" s="157"/>
      <c r="C310" s="204"/>
      <c r="D310" s="205"/>
      <c r="E310" s="1029"/>
      <c r="F310" s="166"/>
      <c r="G310" s="1070"/>
      <c r="H310" s="20"/>
      <c r="I310" s="47"/>
      <c r="J310" s="1029"/>
      <c r="K310" s="157"/>
      <c r="L310" s="1029"/>
    </row>
    <row r="311" spans="1:12" ht="15.6" hidden="1" customHeight="1">
      <c r="A311" s="157" t="str">
        <f>IF(I311&gt;0,COUNT($I$4:I311)+MAX('MI Fittings'!A:A,'CS Press Fittings'!A:A,'Steel Nipples'!A:A,'Steel Cut Lengths'!A:A,'Pipe Hangers'!A:A,'Brass Nipples '!A:A,'Brass Fittings '!A:A,Valves!A:A),"")</f>
        <v/>
      </c>
      <c r="B311" s="157"/>
      <c r="C311" s="204"/>
      <c r="D311" s="205"/>
      <c r="E311" s="1029"/>
      <c r="F311" s="166"/>
      <c r="G311" s="1070"/>
      <c r="H311" s="20"/>
      <c r="I311" s="47"/>
      <c r="J311" s="1029"/>
      <c r="K311" s="157"/>
      <c r="L311" s="1029"/>
    </row>
    <row r="312" spans="1:12" ht="15.6" hidden="1" customHeight="1">
      <c r="A312" s="157" t="str">
        <f>IF(I312&gt;0,COUNT($I$4:I312)+MAX('MI Fittings'!A:A,'CS Press Fittings'!A:A,'Steel Nipples'!A:A,'Steel Cut Lengths'!A:A,'Pipe Hangers'!A:A,'Brass Nipples '!A:A,'Brass Fittings '!A:A,Valves!A:A),"")</f>
        <v/>
      </c>
      <c r="B312" s="157"/>
      <c r="C312" s="204"/>
      <c r="D312" s="205"/>
      <c r="E312" s="1029"/>
      <c r="F312" s="166"/>
      <c r="G312" s="1070"/>
      <c r="H312" s="20"/>
      <c r="I312" s="47"/>
      <c r="J312" s="1029"/>
      <c r="K312" s="157"/>
      <c r="L312" s="1029"/>
    </row>
    <row r="313" spans="1:12" ht="15.6" hidden="1" customHeight="1">
      <c r="A313" s="157" t="str">
        <f>IF(I313&gt;0,COUNT($I$4:I313)+MAX('MI Fittings'!A:A,'CS Press Fittings'!A:A,'Steel Nipples'!A:A,'Steel Cut Lengths'!A:A,'Pipe Hangers'!A:A,'Brass Nipples '!A:A,'Brass Fittings '!A:A,Valves!A:A),"")</f>
        <v/>
      </c>
      <c r="B313" s="157"/>
      <c r="C313" s="204"/>
      <c r="D313" s="205"/>
      <c r="E313" s="1029"/>
      <c r="F313" s="166"/>
      <c r="G313" s="1070"/>
      <c r="H313" s="20"/>
      <c r="I313" s="47"/>
      <c r="J313" s="1029"/>
      <c r="K313" s="157"/>
      <c r="L313" s="1029"/>
    </row>
    <row r="314" spans="1:12" ht="15.6" hidden="1" customHeight="1">
      <c r="A314" s="157" t="str">
        <f>IF(I314&gt;0,COUNT($I$4:I314)+MAX('MI Fittings'!A:A,'CS Press Fittings'!A:A,'Steel Nipples'!A:A,'Steel Cut Lengths'!A:A,'Pipe Hangers'!A:A,'Brass Nipples '!A:A,'Brass Fittings '!A:A,Valves!A:A),"")</f>
        <v/>
      </c>
      <c r="B314" s="157"/>
      <c r="C314" s="204"/>
      <c r="D314" s="205"/>
      <c r="E314" s="1029"/>
      <c r="F314" s="166"/>
      <c r="G314" s="1070"/>
      <c r="H314" s="20"/>
      <c r="I314" s="47"/>
      <c r="J314" s="1029"/>
      <c r="K314" s="157"/>
      <c r="L314" s="1029"/>
    </row>
    <row r="315" spans="1:12" ht="15.6" hidden="1" customHeight="1">
      <c r="A315" s="157" t="str">
        <f>IF(I315&gt;0,COUNT($I$4:I315)+MAX('MI Fittings'!A:A,'CS Press Fittings'!A:A,'Steel Nipples'!A:A,'Steel Cut Lengths'!A:A,'Pipe Hangers'!A:A,'Brass Nipples '!A:A,'Brass Fittings '!A:A,Valves!A:A),"")</f>
        <v/>
      </c>
      <c r="B315" s="157"/>
      <c r="C315" s="204"/>
      <c r="D315" s="205"/>
      <c r="E315" s="1029"/>
      <c r="F315" s="166"/>
      <c r="G315" s="1070"/>
      <c r="H315" s="20"/>
      <c r="I315" s="47"/>
      <c r="J315" s="1029"/>
      <c r="K315" s="157"/>
      <c r="L315" s="1029"/>
    </row>
    <row r="316" spans="1:12" ht="15.6" hidden="1" customHeight="1">
      <c r="A316" s="157" t="str">
        <f>IF(I316&gt;0,COUNT($I$4:I316)+MAX('MI Fittings'!A:A,'CS Press Fittings'!A:A,'Steel Nipples'!A:A,'Steel Cut Lengths'!A:A,'Pipe Hangers'!A:A,'Brass Nipples '!A:A,'Brass Fittings '!A:A,Valves!A:A),"")</f>
        <v/>
      </c>
      <c r="B316" s="157"/>
      <c r="C316" s="204"/>
      <c r="D316" s="205"/>
      <c r="E316" s="1029"/>
      <c r="F316" s="166"/>
      <c r="G316" s="1070"/>
      <c r="H316" s="20"/>
      <c r="I316" s="47"/>
      <c r="J316" s="1029"/>
      <c r="K316" s="157"/>
      <c r="L316" s="1029"/>
    </row>
    <row r="317" spans="1:12" ht="15.6" hidden="1" customHeight="1">
      <c r="A317" s="157" t="str">
        <f>IF(I317&gt;0,COUNT($I$4:I317)+MAX('MI Fittings'!A:A,'CS Press Fittings'!A:A,'Steel Nipples'!A:A,'Steel Cut Lengths'!A:A,'Pipe Hangers'!A:A,'Brass Nipples '!A:A,'Brass Fittings '!A:A,Valves!A:A),"")</f>
        <v/>
      </c>
      <c r="B317" s="157"/>
      <c r="C317" s="204"/>
      <c r="D317" s="205"/>
      <c r="E317" s="1029"/>
      <c r="F317" s="166"/>
      <c r="G317" s="1070"/>
      <c r="H317" s="20"/>
      <c r="I317" s="47"/>
      <c r="J317" s="1029"/>
      <c r="K317" s="157"/>
      <c r="L317" s="1029"/>
    </row>
    <row r="318" spans="1:12" ht="15.6" hidden="1" customHeight="1">
      <c r="A318" s="157" t="str">
        <f>IF(I318&gt;0,COUNT($I$4:I318)+MAX('MI Fittings'!A:A,'CS Press Fittings'!A:A,'Steel Nipples'!A:A,'Steel Cut Lengths'!A:A,'Pipe Hangers'!A:A,'Brass Nipples '!A:A,'Brass Fittings '!A:A,Valves!A:A),"")</f>
        <v/>
      </c>
      <c r="B318" s="157"/>
      <c r="C318" s="204"/>
      <c r="D318" s="205"/>
      <c r="E318" s="1029"/>
      <c r="F318" s="166"/>
      <c r="G318" s="1070"/>
      <c r="H318" s="20"/>
      <c r="I318" s="47"/>
      <c r="J318" s="1029"/>
      <c r="K318" s="157"/>
      <c r="L318" s="1029"/>
    </row>
    <row r="319" spans="1:12" ht="15.6" hidden="1" customHeight="1">
      <c r="A319" s="157" t="str">
        <f>IF(I319&gt;0,COUNT($I$4:I319)+MAX('MI Fittings'!A:A,'CS Press Fittings'!A:A,'Steel Nipples'!A:A,'Steel Cut Lengths'!A:A,'Pipe Hangers'!A:A,'Brass Nipples '!A:A,'Brass Fittings '!A:A,Valves!A:A),"")</f>
        <v/>
      </c>
      <c r="B319" s="157"/>
      <c r="C319" s="204"/>
      <c r="D319" s="205"/>
      <c r="E319" s="1029"/>
      <c r="F319" s="166"/>
      <c r="G319" s="1070"/>
      <c r="H319" s="20"/>
      <c r="I319" s="47"/>
      <c r="J319" s="1029"/>
      <c r="K319" s="157"/>
      <c r="L319" s="1029"/>
    </row>
    <row r="320" spans="1:12" ht="15.6" hidden="1" customHeight="1">
      <c r="A320" s="157" t="str">
        <f>IF(I320&gt;0,COUNT($I$4:I320)+MAX('MI Fittings'!A:A,'CS Press Fittings'!A:A,'Steel Nipples'!A:A,'Steel Cut Lengths'!A:A,'Pipe Hangers'!A:A,'Brass Nipples '!A:A,'Brass Fittings '!A:A,Valves!A:A),"")</f>
        <v/>
      </c>
      <c r="B320" s="157"/>
      <c r="C320" s="204"/>
      <c r="D320" s="205"/>
      <c r="E320" s="1029"/>
      <c r="F320" s="166"/>
      <c r="G320" s="1070"/>
      <c r="H320" s="20"/>
      <c r="I320" s="47"/>
      <c r="J320" s="1029"/>
      <c r="K320" s="157"/>
      <c r="L320" s="1029"/>
    </row>
    <row r="321" spans="1:12" ht="15.6" hidden="1" customHeight="1">
      <c r="A321" s="157" t="str">
        <f>IF(I321&gt;0,COUNT($I$4:I321)+MAX('MI Fittings'!A:A,'CS Press Fittings'!A:A,'Steel Nipples'!A:A,'Steel Cut Lengths'!A:A,'Pipe Hangers'!A:A,'Brass Nipples '!A:A,'Brass Fittings '!A:A,Valves!A:A),"")</f>
        <v/>
      </c>
      <c r="B321" s="157"/>
      <c r="C321" s="204"/>
      <c r="D321" s="205"/>
      <c r="E321" s="1029"/>
      <c r="F321" s="166"/>
      <c r="G321" s="1070"/>
      <c r="H321" s="20"/>
      <c r="I321" s="47"/>
      <c r="J321" s="1029"/>
      <c r="K321" s="157"/>
      <c r="L321" s="1029"/>
    </row>
    <row r="322" spans="1:12" ht="15.6" hidden="1" customHeight="1">
      <c r="A322" s="157" t="str">
        <f>IF(I322&gt;0,COUNT($I$4:I322)+MAX('MI Fittings'!A:A,'CS Press Fittings'!A:A,'Steel Nipples'!A:A,'Steel Cut Lengths'!A:A,'Pipe Hangers'!A:A,'Brass Nipples '!A:A,'Brass Fittings '!A:A,Valves!A:A),"")</f>
        <v/>
      </c>
      <c r="B322" s="157"/>
      <c r="C322" s="204"/>
      <c r="D322" s="205"/>
      <c r="E322" s="1029"/>
      <c r="F322" s="166"/>
      <c r="G322" s="1070"/>
      <c r="H322" s="20"/>
      <c r="I322" s="47"/>
      <c r="J322" s="1029"/>
      <c r="K322" s="157"/>
      <c r="L322" s="1029"/>
    </row>
    <row r="323" spans="1:12" ht="15.6" hidden="1" customHeight="1">
      <c r="A323" s="157" t="str">
        <f>IF(I323&gt;0,COUNT($I$4:I323)+MAX('MI Fittings'!A:A,'CS Press Fittings'!A:A,'Steel Nipples'!A:A,'Steel Cut Lengths'!A:A,'Pipe Hangers'!A:A,'Brass Nipples '!A:A,'Brass Fittings '!A:A,Valves!A:A),"")</f>
        <v/>
      </c>
      <c r="B323" s="157"/>
      <c r="C323" s="204"/>
      <c r="D323" s="205"/>
      <c r="E323" s="1029"/>
      <c r="F323" s="166"/>
      <c r="G323" s="1070"/>
      <c r="H323" s="20"/>
      <c r="I323" s="47"/>
      <c r="J323" s="1029"/>
      <c r="K323" s="157"/>
      <c r="L323" s="1029"/>
    </row>
    <row r="324" spans="1:12" ht="15.6" hidden="1" customHeight="1">
      <c r="A324" s="157" t="str">
        <f>IF(I324&gt;0,COUNT($I$4:I324)+MAX('MI Fittings'!A:A,'CS Press Fittings'!A:A,'Steel Nipples'!A:A,'Steel Cut Lengths'!A:A,'Pipe Hangers'!A:A,'Brass Nipples '!A:A,'Brass Fittings '!A:A,Valves!A:A),"")</f>
        <v/>
      </c>
      <c r="B324" s="157"/>
      <c r="C324" s="204"/>
      <c r="D324" s="205"/>
      <c r="E324" s="1029"/>
      <c r="F324" s="166"/>
      <c r="G324" s="1070"/>
      <c r="H324" s="20"/>
      <c r="I324" s="47"/>
      <c r="J324" s="1029"/>
      <c r="K324" s="157"/>
      <c r="L324" s="1029"/>
    </row>
    <row r="325" spans="1:12" ht="15.6" hidden="1" customHeight="1">
      <c r="A325" s="157" t="str">
        <f>IF(I325&gt;0,COUNT($I$4:I325)+MAX('MI Fittings'!A:A,'CS Press Fittings'!A:A,'Steel Nipples'!A:A,'Steel Cut Lengths'!A:A,'Pipe Hangers'!A:A,'Brass Nipples '!A:A,'Brass Fittings '!A:A,Valves!A:A),"")</f>
        <v/>
      </c>
      <c r="B325" s="157"/>
      <c r="C325" s="204"/>
      <c r="D325" s="205"/>
      <c r="E325" s="1029"/>
      <c r="F325" s="166"/>
      <c r="G325" s="1070"/>
      <c r="H325" s="20"/>
      <c r="I325" s="47"/>
      <c r="J325" s="1029"/>
      <c r="K325" s="157"/>
      <c r="L325" s="1029"/>
    </row>
    <row r="326" spans="1:12" ht="15.6" hidden="1" customHeight="1">
      <c r="A326" s="157" t="str">
        <f>IF(I326&gt;0,COUNT($I$4:I326)+MAX('MI Fittings'!A:A,'CS Press Fittings'!A:A,'Steel Nipples'!A:A,'Steel Cut Lengths'!A:A,'Pipe Hangers'!A:A,'Brass Nipples '!A:A,'Brass Fittings '!A:A,Valves!A:A),"")</f>
        <v/>
      </c>
      <c r="B326" s="157"/>
      <c r="C326" s="204"/>
      <c r="D326" s="205"/>
      <c r="E326" s="1029"/>
      <c r="F326" s="166"/>
      <c r="G326" s="1070"/>
      <c r="H326" s="20"/>
      <c r="I326" s="47"/>
      <c r="J326" s="1029"/>
      <c r="K326" s="157"/>
      <c r="L326" s="1029"/>
    </row>
    <row r="327" spans="1:12" ht="15.6" hidden="1" customHeight="1">
      <c r="A327" s="157" t="str">
        <f>IF(I327&gt;0,COUNT($I$4:I327)+MAX('MI Fittings'!A:A,'CS Press Fittings'!A:A,'Steel Nipples'!A:A,'Steel Cut Lengths'!A:A,'Pipe Hangers'!A:A,'Brass Nipples '!A:A,'Brass Fittings '!A:A,Valves!A:A),"")</f>
        <v/>
      </c>
      <c r="B327" s="157"/>
      <c r="C327" s="204"/>
      <c r="D327" s="205"/>
      <c r="E327" s="1029"/>
      <c r="F327" s="166"/>
      <c r="G327" s="1070"/>
      <c r="H327" s="20"/>
      <c r="I327" s="47"/>
      <c r="J327" s="1029"/>
      <c r="K327" s="157"/>
      <c r="L327" s="1029"/>
    </row>
    <row r="328" spans="1:12" ht="15.6" hidden="1" customHeight="1">
      <c r="A328" s="157" t="str">
        <f>IF(I328&gt;0,COUNT($I$4:I328)+MAX('MI Fittings'!A:A,'CS Press Fittings'!A:A,'Steel Nipples'!A:A,'Steel Cut Lengths'!A:A,'Pipe Hangers'!A:A,'Brass Nipples '!A:A,'Brass Fittings '!A:A,Valves!A:A),"")</f>
        <v/>
      </c>
      <c r="B328" s="157"/>
      <c r="C328" s="204"/>
      <c r="D328" s="205"/>
      <c r="E328" s="1029"/>
      <c r="F328" s="166"/>
      <c r="G328" s="1070"/>
      <c r="H328" s="20"/>
      <c r="I328" s="47"/>
      <c r="J328" s="1029"/>
      <c r="K328" s="157"/>
      <c r="L328" s="1029"/>
    </row>
    <row r="329" spans="1:12" ht="15.6" hidden="1" customHeight="1">
      <c r="A329" s="157" t="str">
        <f>IF(I329&gt;0,COUNT($I$4:I329)+MAX('MI Fittings'!A:A,'CS Press Fittings'!A:A,'Steel Nipples'!A:A,'Steel Cut Lengths'!A:A,'Pipe Hangers'!A:A,'Brass Nipples '!A:A,'Brass Fittings '!A:A,Valves!A:A),"")</f>
        <v/>
      </c>
      <c r="B329" s="157"/>
      <c r="C329" s="204"/>
      <c r="D329" s="205"/>
      <c r="E329" s="1029"/>
      <c r="F329" s="166"/>
      <c r="G329" s="1070"/>
      <c r="H329" s="20"/>
      <c r="I329" s="47"/>
      <c r="J329" s="1029"/>
      <c r="K329" s="157"/>
      <c r="L329" s="1029"/>
    </row>
    <row r="330" spans="1:12" ht="15.6" hidden="1" customHeight="1">
      <c r="A330" s="157" t="str">
        <f>IF(I330&gt;0,COUNT($I$4:I330)+MAX('MI Fittings'!A:A,'CS Press Fittings'!A:A,'Steel Nipples'!A:A,'Steel Cut Lengths'!A:A,'Pipe Hangers'!A:A,'Brass Nipples '!A:A,'Brass Fittings '!A:A,Valves!A:A),"")</f>
        <v/>
      </c>
      <c r="B330" s="157"/>
      <c r="C330" s="204"/>
      <c r="D330" s="205"/>
      <c r="E330" s="1029"/>
      <c r="F330" s="166"/>
      <c r="G330" s="1070"/>
      <c r="H330" s="20"/>
      <c r="I330" s="47"/>
      <c r="J330" s="1029"/>
      <c r="K330" s="157"/>
      <c r="L330" s="1029"/>
    </row>
    <row r="331" spans="1:12" ht="15.6" hidden="1" customHeight="1">
      <c r="A331" s="157" t="str">
        <f>IF(I331&gt;0,COUNT($I$4:I331)+MAX('MI Fittings'!A:A,'CS Press Fittings'!A:A,'Steel Nipples'!A:A,'Steel Cut Lengths'!A:A,'Pipe Hangers'!A:A,'Brass Nipples '!A:A,'Brass Fittings '!A:A,Valves!A:A),"")</f>
        <v/>
      </c>
      <c r="B331" s="157"/>
      <c r="C331" s="204"/>
      <c r="D331" s="205"/>
      <c r="E331" s="1029"/>
      <c r="F331" s="166"/>
      <c r="G331" s="1070"/>
      <c r="H331" s="20"/>
      <c r="I331" s="47"/>
      <c r="J331" s="1029"/>
      <c r="K331" s="157"/>
      <c r="L331" s="1029"/>
    </row>
    <row r="332" spans="1:12" ht="15.6" hidden="1" customHeight="1">
      <c r="A332" s="157" t="str">
        <f>IF(I332&gt;0,COUNT($I$4:I332)+MAX('MI Fittings'!A:A,'CS Press Fittings'!A:A,'Steel Nipples'!A:A,'Steel Cut Lengths'!A:A,'Pipe Hangers'!A:A,'Brass Nipples '!A:A,'Brass Fittings '!A:A,Valves!A:A),"")</f>
        <v/>
      </c>
      <c r="B332" s="157"/>
      <c r="C332" s="204"/>
      <c r="D332" s="205"/>
      <c r="E332" s="1029"/>
      <c r="F332" s="166"/>
      <c r="G332" s="1070"/>
      <c r="H332" s="20"/>
      <c r="I332" s="47"/>
      <c r="J332" s="1029"/>
      <c r="K332" s="157"/>
      <c r="L332" s="1029"/>
    </row>
    <row r="333" spans="1:12" ht="15.6" hidden="1" customHeight="1">
      <c r="A333" s="157" t="str">
        <f>IF(I333&gt;0,COUNT($I$4:I333)+MAX('MI Fittings'!A:A,'CS Press Fittings'!A:A,'Steel Nipples'!A:A,'Steel Cut Lengths'!A:A,'Pipe Hangers'!A:A,'Brass Nipples '!A:A,'Brass Fittings '!A:A,Valves!A:A),"")</f>
        <v/>
      </c>
      <c r="B333" s="157"/>
      <c r="C333" s="204"/>
      <c r="D333" s="205"/>
      <c r="E333" s="1029"/>
      <c r="F333" s="166"/>
      <c r="G333" s="1070"/>
      <c r="H333" s="20"/>
      <c r="I333" s="47"/>
      <c r="J333" s="1029"/>
      <c r="K333" s="157"/>
      <c r="L333" s="1029"/>
    </row>
    <row r="334" spans="1:12" ht="15.6" hidden="1" customHeight="1">
      <c r="A334" s="157" t="str">
        <f>IF(I334&gt;0,COUNT($I$4:I334)+MAX('MI Fittings'!A:A,'CS Press Fittings'!A:A,'Steel Nipples'!A:A,'Steel Cut Lengths'!A:A,'Pipe Hangers'!A:A,'Brass Nipples '!A:A,'Brass Fittings '!A:A,Valves!A:A),"")</f>
        <v/>
      </c>
      <c r="B334" s="157"/>
      <c r="C334" s="204"/>
      <c r="D334" s="205"/>
      <c r="E334" s="1029"/>
      <c r="F334" s="166"/>
      <c r="G334" s="1070"/>
      <c r="H334" s="20"/>
      <c r="I334" s="47"/>
      <c r="J334" s="1029"/>
      <c r="K334" s="157"/>
      <c r="L334" s="1029"/>
    </row>
    <row r="335" spans="1:12" ht="15.6" hidden="1" customHeight="1">
      <c r="A335" s="157" t="str">
        <f>IF(I335&gt;0,COUNT($I$4:I335)+MAX('MI Fittings'!A:A,'CS Press Fittings'!A:A,'Steel Nipples'!A:A,'Steel Cut Lengths'!A:A,'Pipe Hangers'!A:A,'Brass Nipples '!A:A,'Brass Fittings '!A:A,Valves!A:A),"")</f>
        <v/>
      </c>
      <c r="B335" s="157"/>
      <c r="C335" s="204"/>
      <c r="D335" s="205"/>
      <c r="E335" s="1029"/>
      <c r="F335" s="166"/>
      <c r="G335" s="1070"/>
      <c r="H335" s="20"/>
      <c r="I335" s="47"/>
      <c r="J335" s="1029"/>
      <c r="K335" s="157"/>
      <c r="L335" s="1029"/>
    </row>
    <row r="336" spans="1:12" ht="15.6" hidden="1" customHeight="1">
      <c r="A336" s="157" t="str">
        <f>IF(I336&gt;0,COUNT($I$4:I336)+MAX('MI Fittings'!A:A,'CS Press Fittings'!A:A,'Steel Nipples'!A:A,'Steel Cut Lengths'!A:A,'Pipe Hangers'!A:A,'Brass Nipples '!A:A,'Brass Fittings '!A:A,Valves!A:A),"")</f>
        <v/>
      </c>
      <c r="B336" s="157"/>
      <c r="C336" s="204"/>
      <c r="D336" s="205"/>
      <c r="E336" s="1029"/>
      <c r="F336" s="166"/>
      <c r="G336" s="1070"/>
      <c r="H336" s="20"/>
      <c r="I336" s="47"/>
      <c r="J336" s="1029"/>
      <c r="K336" s="157"/>
      <c r="L336" s="1029"/>
    </row>
    <row r="337" spans="1:12" ht="15.6" hidden="1" customHeight="1">
      <c r="A337" s="157" t="str">
        <f>IF(I337&gt;0,COUNT($I$4:I337)+MAX('MI Fittings'!A:A,'CS Press Fittings'!A:A,'Steel Nipples'!A:A,'Steel Cut Lengths'!A:A,'Pipe Hangers'!A:A,'Brass Nipples '!A:A,'Brass Fittings '!A:A,Valves!A:A),"")</f>
        <v/>
      </c>
      <c r="B337" s="157"/>
      <c r="C337" s="204"/>
      <c r="D337" s="205"/>
      <c r="E337" s="1029"/>
      <c r="F337" s="166"/>
      <c r="G337" s="1070"/>
      <c r="H337" s="20"/>
      <c r="I337" s="47"/>
      <c r="J337" s="1029"/>
      <c r="K337" s="157"/>
      <c r="L337" s="1029"/>
    </row>
    <row r="338" spans="1:12" ht="15.6" hidden="1" customHeight="1">
      <c r="A338" s="157" t="str">
        <f>IF(I338&gt;0,COUNT($I$4:I338)+MAX('MI Fittings'!A:A,'CS Press Fittings'!A:A,'Steel Nipples'!A:A,'Steel Cut Lengths'!A:A,'Pipe Hangers'!A:A,'Brass Nipples '!A:A,'Brass Fittings '!A:A,Valves!A:A),"")</f>
        <v/>
      </c>
      <c r="B338" s="157"/>
      <c r="C338" s="204"/>
      <c r="D338" s="205"/>
      <c r="E338" s="1029"/>
      <c r="F338" s="166"/>
      <c r="G338" s="1070"/>
      <c r="H338" s="20"/>
      <c r="I338" s="47"/>
      <c r="J338" s="1029"/>
      <c r="K338" s="157"/>
      <c r="L338" s="1029"/>
    </row>
    <row r="339" spans="1:12" ht="15.6" hidden="1" customHeight="1">
      <c r="A339" s="157" t="str">
        <f>IF(I339&gt;0,COUNT($I$4:I339)+MAX('MI Fittings'!A:A,'CS Press Fittings'!A:A,'Steel Nipples'!A:A,'Steel Cut Lengths'!A:A,'Pipe Hangers'!A:A,'Brass Nipples '!A:A,'Brass Fittings '!A:A,Valves!A:A),"")</f>
        <v/>
      </c>
      <c r="B339" s="157"/>
      <c r="C339" s="204"/>
      <c r="D339" s="205"/>
      <c r="E339" s="1029"/>
      <c r="F339" s="166"/>
      <c r="G339" s="1070"/>
      <c r="H339" s="20"/>
      <c r="I339" s="47"/>
      <c r="J339" s="1029"/>
      <c r="K339" s="157"/>
      <c r="L339" s="1029"/>
    </row>
    <row r="340" spans="1:12" ht="15.6" hidden="1" customHeight="1">
      <c r="A340" s="157" t="str">
        <f>IF(I340&gt;0,COUNT($I$4:I340)+MAX('MI Fittings'!A:A,'CS Press Fittings'!A:A,'Steel Nipples'!A:A,'Steel Cut Lengths'!A:A,'Pipe Hangers'!A:A,'Brass Nipples '!A:A,'Brass Fittings '!A:A,Valves!A:A),"")</f>
        <v/>
      </c>
      <c r="B340" s="157"/>
      <c r="C340" s="204"/>
      <c r="D340" s="205"/>
      <c r="E340" s="1029"/>
      <c r="F340" s="166"/>
      <c r="G340" s="1070"/>
      <c r="H340" s="20"/>
      <c r="I340" s="47"/>
      <c r="J340" s="1029"/>
      <c r="K340" s="157"/>
      <c r="L340" s="1029"/>
    </row>
    <row r="341" spans="1:12" ht="15.6" hidden="1" customHeight="1">
      <c r="A341" s="157" t="str">
        <f>IF(I341&gt;0,COUNT($I$4:I341)+MAX('MI Fittings'!A:A,'CS Press Fittings'!A:A,'Steel Nipples'!A:A,'Steel Cut Lengths'!A:A,'Pipe Hangers'!A:A,'Brass Nipples '!A:A,'Brass Fittings '!A:A,Valves!A:A),"")</f>
        <v/>
      </c>
      <c r="B341" s="157"/>
      <c r="C341" s="204"/>
      <c r="D341" s="205"/>
      <c r="E341" s="1029"/>
      <c r="F341" s="166"/>
      <c r="G341" s="1070"/>
      <c r="H341" s="20"/>
      <c r="I341" s="47"/>
      <c r="J341" s="1029"/>
      <c r="K341" s="157"/>
      <c r="L341" s="1029"/>
    </row>
    <row r="342" spans="1:12" ht="15.6" hidden="1" customHeight="1">
      <c r="A342" s="157" t="str">
        <f>IF(I342&gt;0,COUNT($I$4:I342)+MAX('MI Fittings'!A:A,'CS Press Fittings'!A:A,'Steel Nipples'!A:A,'Steel Cut Lengths'!A:A,'Pipe Hangers'!A:A,'Brass Nipples '!A:A,'Brass Fittings '!A:A,Valves!A:A),"")</f>
        <v/>
      </c>
      <c r="B342" s="157"/>
      <c r="C342" s="204"/>
      <c r="D342" s="205"/>
      <c r="E342" s="1029"/>
      <c r="F342" s="166"/>
      <c r="G342" s="1070"/>
      <c r="H342" s="20"/>
      <c r="I342" s="47"/>
      <c r="J342" s="1029"/>
      <c r="K342" s="157"/>
      <c r="L342" s="1029"/>
    </row>
    <row r="343" spans="1:12" ht="15.6" hidden="1" customHeight="1">
      <c r="A343" s="157" t="str">
        <f>IF(I343&gt;0,COUNT($I$4:I343)+MAX('MI Fittings'!A:A,'CS Press Fittings'!A:A,'Steel Nipples'!A:A,'Steel Cut Lengths'!A:A,'Pipe Hangers'!A:A,'Brass Nipples '!A:A,'Brass Fittings '!A:A,Valves!A:A),"")</f>
        <v/>
      </c>
      <c r="B343" s="157"/>
      <c r="C343" s="204"/>
      <c r="D343" s="205"/>
      <c r="E343" s="1029"/>
      <c r="F343" s="166"/>
      <c r="G343" s="1070"/>
      <c r="H343" s="20"/>
      <c r="I343" s="47"/>
      <c r="J343" s="1029"/>
      <c r="K343" s="157"/>
      <c r="L343" s="1029"/>
    </row>
    <row r="344" spans="1:12" ht="15.6" hidden="1" customHeight="1">
      <c r="A344" s="157" t="str">
        <f>IF(I344&gt;0,COUNT($I$4:I344)+MAX('MI Fittings'!A:A,'CS Press Fittings'!A:A,'Steel Nipples'!A:A,'Steel Cut Lengths'!A:A,'Pipe Hangers'!A:A,'Brass Nipples '!A:A,'Brass Fittings '!A:A,Valves!A:A),"")</f>
        <v/>
      </c>
      <c r="B344" s="157"/>
      <c r="C344" s="204"/>
      <c r="D344" s="205"/>
      <c r="E344" s="1029"/>
      <c r="F344" s="166"/>
      <c r="G344" s="1070"/>
      <c r="H344" s="20"/>
      <c r="I344" s="47"/>
      <c r="J344" s="1029"/>
      <c r="K344" s="157"/>
      <c r="L344" s="1029"/>
    </row>
    <row r="345" spans="1:12" ht="15.6" hidden="1" customHeight="1">
      <c r="A345" s="157" t="str">
        <f>IF(I345&gt;0,COUNT($I$4:I345)+MAX('MI Fittings'!A:A,'CS Press Fittings'!A:A,'Steel Nipples'!A:A,'Steel Cut Lengths'!A:A,'Pipe Hangers'!A:A,'Brass Nipples '!A:A,'Brass Fittings '!A:A,Valves!A:A),"")</f>
        <v/>
      </c>
      <c r="B345" s="157"/>
      <c r="C345" s="204"/>
      <c r="D345" s="205"/>
      <c r="E345" s="1029"/>
      <c r="F345" s="166"/>
      <c r="G345" s="1070"/>
      <c r="H345" s="20"/>
      <c r="I345" s="47"/>
      <c r="J345" s="1029"/>
      <c r="K345" s="157"/>
      <c r="L345" s="1029"/>
    </row>
    <row r="346" spans="1:12" ht="15.6" hidden="1" customHeight="1">
      <c r="A346" s="157" t="str">
        <f>IF(I346&gt;0,COUNT($I$4:I346)+MAX('MI Fittings'!A:A,'CS Press Fittings'!A:A,'Steel Nipples'!A:A,'Steel Cut Lengths'!A:A,'Pipe Hangers'!A:A,'Brass Nipples '!A:A,'Brass Fittings '!A:A,Valves!A:A),"")</f>
        <v/>
      </c>
      <c r="B346" s="157"/>
      <c r="C346" s="204"/>
      <c r="D346" s="205"/>
      <c r="E346" s="1029"/>
      <c r="F346" s="166"/>
      <c r="G346" s="1070"/>
      <c r="H346" s="20"/>
      <c r="I346" s="47"/>
      <c r="J346" s="1029"/>
      <c r="K346" s="157"/>
      <c r="L346" s="1029"/>
    </row>
    <row r="347" spans="1:12" ht="15.6" hidden="1" customHeight="1">
      <c r="A347" s="157" t="str">
        <f>IF(I347&gt;0,COUNT($I$4:I347)+MAX('MI Fittings'!A:A,'CS Press Fittings'!A:A,'Steel Nipples'!A:A,'Steel Cut Lengths'!A:A,'Pipe Hangers'!A:A,'Brass Nipples '!A:A,'Brass Fittings '!A:A,Valves!A:A),"")</f>
        <v/>
      </c>
      <c r="B347" s="157"/>
      <c r="C347" s="204"/>
      <c r="D347" s="205"/>
      <c r="E347" s="1029"/>
      <c r="F347" s="166"/>
      <c r="G347" s="1070"/>
      <c r="H347" s="20"/>
      <c r="I347" s="47"/>
      <c r="J347" s="1029"/>
      <c r="K347" s="157"/>
      <c r="L347" s="1029"/>
    </row>
    <row r="348" spans="1:12" ht="15.6" hidden="1" customHeight="1">
      <c r="A348" s="157" t="str">
        <f>IF(I348&gt;0,COUNT($I$4:I348)+MAX('MI Fittings'!A:A,'CS Press Fittings'!A:A,'Steel Nipples'!A:A,'Steel Cut Lengths'!A:A,'Pipe Hangers'!A:A,'Brass Nipples '!A:A,'Brass Fittings '!A:A,Valves!A:A),"")</f>
        <v/>
      </c>
      <c r="B348" s="157"/>
      <c r="C348" s="204"/>
      <c r="D348" s="205"/>
      <c r="E348" s="1029"/>
      <c r="F348" s="166"/>
      <c r="G348" s="1070"/>
      <c r="H348" s="20"/>
      <c r="I348" s="47"/>
      <c r="J348" s="1029"/>
      <c r="K348" s="157"/>
      <c r="L348" s="1029"/>
    </row>
    <row r="349" spans="1:12" ht="15.6" hidden="1" customHeight="1">
      <c r="A349" s="157" t="str">
        <f>IF(I349&gt;0,COUNT($I$4:I349)+MAX('MI Fittings'!A:A,'CS Press Fittings'!A:A,'Steel Nipples'!A:A,'Steel Cut Lengths'!A:A,'Pipe Hangers'!A:A,'Brass Nipples '!A:A,'Brass Fittings '!A:A,Valves!A:A),"")</f>
        <v/>
      </c>
      <c r="B349" s="157"/>
      <c r="C349" s="204"/>
      <c r="D349" s="205"/>
      <c r="E349" s="1029"/>
      <c r="F349" s="166"/>
      <c r="G349" s="1070"/>
      <c r="H349" s="20"/>
      <c r="I349" s="47"/>
      <c r="J349" s="1029"/>
      <c r="K349" s="157"/>
      <c r="L349" s="1029"/>
    </row>
    <row r="350" spans="1:12" ht="15.6" hidden="1" customHeight="1">
      <c r="A350" s="157" t="str">
        <f>IF(I350&gt;0,COUNT($I$4:I350)+MAX('MI Fittings'!A:A,'CS Press Fittings'!A:A,'Steel Nipples'!A:A,'Steel Cut Lengths'!A:A,'Pipe Hangers'!A:A,'Brass Nipples '!A:A,'Brass Fittings '!A:A,Valves!A:A),"")</f>
        <v/>
      </c>
      <c r="B350" s="157"/>
      <c r="C350" s="204"/>
      <c r="D350" s="205"/>
      <c r="E350" s="1029"/>
      <c r="F350" s="166"/>
      <c r="G350" s="1070"/>
      <c r="H350" s="20"/>
      <c r="I350" s="47"/>
      <c r="J350" s="1029"/>
      <c r="K350" s="157"/>
      <c r="L350" s="1029"/>
    </row>
    <row r="351" spans="1:12" ht="15.6" hidden="1" customHeight="1">
      <c r="A351" s="157" t="str">
        <f>IF(I351&gt;0,COUNT($I$4:I351)+MAX('MI Fittings'!A:A,'CS Press Fittings'!A:A,'Steel Nipples'!A:A,'Steel Cut Lengths'!A:A,'Pipe Hangers'!A:A,'Brass Nipples '!A:A,'Brass Fittings '!A:A,Valves!A:A),"")</f>
        <v/>
      </c>
      <c r="B351" s="157"/>
      <c r="C351" s="204"/>
      <c r="D351" s="205"/>
      <c r="E351" s="1029"/>
      <c r="F351" s="166"/>
      <c r="G351" s="1070"/>
      <c r="H351" s="20"/>
      <c r="I351" s="47"/>
      <c r="J351" s="1029"/>
      <c r="K351" s="157"/>
      <c r="L351" s="1029"/>
    </row>
    <row r="352" spans="1:12" ht="15.6" hidden="1" customHeight="1">
      <c r="A352" s="157" t="str">
        <f>IF(I352&gt;0,COUNT($I$4:I352)+MAX('MI Fittings'!A:A,'CS Press Fittings'!A:A,'Steel Nipples'!A:A,'Steel Cut Lengths'!A:A,'Pipe Hangers'!A:A,'Brass Nipples '!A:A,'Brass Fittings '!A:A,Valves!A:A),"")</f>
        <v/>
      </c>
      <c r="B352" s="157"/>
      <c r="C352" s="204"/>
      <c r="D352" s="205"/>
      <c r="E352" s="1029"/>
      <c r="F352" s="166"/>
      <c r="G352" s="1070"/>
      <c r="H352" s="20"/>
      <c r="I352" s="47"/>
      <c r="J352" s="1029"/>
      <c r="K352" s="157"/>
      <c r="L352" s="1029"/>
    </row>
    <row r="353" spans="1:12" ht="15.6" hidden="1" customHeight="1">
      <c r="A353" s="157" t="str">
        <f>IF(I353&gt;0,COUNT($I$4:I353)+MAX('MI Fittings'!A:A,'CS Press Fittings'!A:A,'Steel Nipples'!A:A,'Steel Cut Lengths'!A:A,'Pipe Hangers'!A:A,'Brass Nipples '!A:A,'Brass Fittings '!A:A,Valves!A:A),"")</f>
        <v/>
      </c>
      <c r="B353" s="157"/>
      <c r="C353" s="204"/>
      <c r="D353" s="205"/>
      <c r="E353" s="1029"/>
      <c r="F353" s="166"/>
      <c r="G353" s="1070"/>
      <c r="H353" s="20"/>
      <c r="I353" s="47"/>
      <c r="J353" s="1029"/>
      <c r="K353" s="157"/>
      <c r="L353" s="1029"/>
    </row>
    <row r="354" spans="1:12" ht="15.6" hidden="1" customHeight="1">
      <c r="A354" s="157" t="str">
        <f>IF(I354&gt;0,COUNT($I$4:I354)+MAX('MI Fittings'!A:A,'CS Press Fittings'!A:A,'Steel Nipples'!A:A,'Steel Cut Lengths'!A:A,'Pipe Hangers'!A:A,'Brass Nipples '!A:A,'Brass Fittings '!A:A,Valves!A:A),"")</f>
        <v/>
      </c>
      <c r="B354" s="157"/>
      <c r="C354" s="204"/>
      <c r="D354" s="205"/>
      <c r="E354" s="1029"/>
      <c r="F354" s="166"/>
      <c r="G354" s="1070"/>
      <c r="H354" s="20"/>
      <c r="I354" s="47"/>
      <c r="J354" s="1029"/>
      <c r="K354" s="157"/>
      <c r="L354" s="1029"/>
    </row>
    <row r="355" spans="1:12" ht="15.6" hidden="1" customHeight="1">
      <c r="A355" s="157" t="str">
        <f>IF(I355&gt;0,COUNT($I$4:I355)+MAX('MI Fittings'!A:A,'CS Press Fittings'!A:A,'Steel Nipples'!A:A,'Steel Cut Lengths'!A:A,'Pipe Hangers'!A:A,'Brass Nipples '!A:A,'Brass Fittings '!A:A,Valves!A:A),"")</f>
        <v/>
      </c>
      <c r="B355" s="157"/>
      <c r="C355" s="204"/>
      <c r="D355" s="205"/>
      <c r="E355" s="1029"/>
      <c r="F355" s="166"/>
      <c r="G355" s="1070"/>
      <c r="H355" s="20"/>
      <c r="I355" s="47"/>
      <c r="J355" s="1029"/>
      <c r="K355" s="157"/>
      <c r="L355" s="1029"/>
    </row>
    <row r="356" spans="1:12" ht="15.6" hidden="1" customHeight="1">
      <c r="A356" s="157" t="str">
        <f>IF(I356&gt;0,COUNT($I$4:I356)+MAX('MI Fittings'!A:A,'CS Press Fittings'!A:A,'Steel Nipples'!A:A,'Steel Cut Lengths'!A:A,'Pipe Hangers'!A:A,'Brass Nipples '!A:A,'Brass Fittings '!A:A,Valves!A:A),"")</f>
        <v/>
      </c>
      <c r="B356" s="157"/>
      <c r="C356" s="204"/>
      <c r="D356" s="205"/>
      <c r="E356" s="1029"/>
      <c r="F356" s="166"/>
      <c r="G356" s="1070"/>
      <c r="H356" s="20"/>
      <c r="I356" s="47"/>
      <c r="J356" s="1029"/>
      <c r="K356" s="157"/>
      <c r="L356" s="1029"/>
    </row>
    <row r="357" spans="1:12" ht="15.6" hidden="1" customHeight="1">
      <c r="A357" s="157" t="str">
        <f>IF(I357&gt;0,COUNT($I$4:I357)+MAX('MI Fittings'!A:A,'CS Press Fittings'!A:A,'Steel Nipples'!A:A,'Steel Cut Lengths'!A:A,'Pipe Hangers'!A:A,'Brass Nipples '!A:A,'Brass Fittings '!A:A,Valves!A:A),"")</f>
        <v/>
      </c>
      <c r="B357" s="157"/>
      <c r="C357" s="204"/>
      <c r="D357" s="205"/>
      <c r="E357" s="1029"/>
      <c r="F357" s="166"/>
      <c r="G357" s="1070"/>
      <c r="H357" s="20"/>
      <c r="I357" s="47"/>
      <c r="J357" s="1029"/>
      <c r="K357" s="157"/>
      <c r="L357" s="1029"/>
    </row>
    <row r="358" spans="1:12" ht="15.6" hidden="1" customHeight="1">
      <c r="A358" s="157" t="str">
        <f>IF(I358&gt;0,COUNT($I$4:I358)+MAX('MI Fittings'!A:A,'CS Press Fittings'!A:A,'Steel Nipples'!A:A,'Steel Cut Lengths'!A:A,'Pipe Hangers'!A:A,'Brass Nipples '!A:A,'Brass Fittings '!A:A,Valves!A:A),"")</f>
        <v/>
      </c>
      <c r="B358" s="157"/>
      <c r="C358" s="204"/>
      <c r="D358" s="205"/>
      <c r="E358" s="1029"/>
      <c r="F358" s="166"/>
      <c r="G358" s="1070"/>
      <c r="H358" s="20"/>
      <c r="I358" s="47"/>
      <c r="J358" s="1029"/>
      <c r="K358" s="157"/>
      <c r="L358" s="1029"/>
    </row>
    <row r="359" spans="1:12" ht="15.6" hidden="1" customHeight="1">
      <c r="A359" s="157" t="str">
        <f>IF(I359&gt;0,COUNT($I$4:I359)+MAX('MI Fittings'!A:A,'CS Press Fittings'!A:A,'Steel Nipples'!A:A,'Steel Cut Lengths'!A:A,'Pipe Hangers'!A:A,'Brass Nipples '!A:A,'Brass Fittings '!A:A,Valves!A:A),"")</f>
        <v/>
      </c>
      <c r="B359" s="157"/>
      <c r="C359" s="204"/>
      <c r="D359" s="205"/>
      <c r="E359" s="1029"/>
      <c r="F359" s="166"/>
      <c r="G359" s="1070"/>
      <c r="H359" s="20"/>
      <c r="I359" s="47"/>
      <c r="J359" s="1029"/>
      <c r="K359" s="157"/>
      <c r="L359" s="1029"/>
    </row>
    <row r="360" spans="1:12" ht="15.6" hidden="1" customHeight="1">
      <c r="A360" s="157" t="str">
        <f>IF(I360&gt;0,COUNT($I$4:I360)+MAX('MI Fittings'!A:A,'CS Press Fittings'!A:A,'Steel Nipples'!A:A,'Steel Cut Lengths'!A:A,'Pipe Hangers'!A:A,'Brass Nipples '!A:A,'Brass Fittings '!A:A,Valves!A:A),"")</f>
        <v/>
      </c>
      <c r="B360" s="157"/>
      <c r="C360" s="204"/>
      <c r="D360" s="205"/>
      <c r="E360" s="1029"/>
      <c r="F360" s="166"/>
      <c r="G360" s="1070"/>
      <c r="H360" s="20"/>
      <c r="I360" s="47"/>
      <c r="J360" s="1029"/>
      <c r="K360" s="157"/>
      <c r="L360" s="1029"/>
    </row>
    <row r="361" spans="1:12" ht="15.6" hidden="1" customHeight="1">
      <c r="A361" s="157" t="str">
        <f>IF(I361&gt;0,COUNT($I$4:I361)+MAX('MI Fittings'!A:A,'CS Press Fittings'!A:A,'Steel Nipples'!A:A,'Steel Cut Lengths'!A:A,'Pipe Hangers'!A:A,'Brass Nipples '!A:A,'Brass Fittings '!A:A,Valves!A:A),"")</f>
        <v/>
      </c>
      <c r="B361" s="157"/>
      <c r="C361" s="204"/>
      <c r="D361" s="205"/>
      <c r="E361" s="1029"/>
      <c r="F361" s="166"/>
      <c r="G361" s="1070"/>
      <c r="H361" s="20"/>
      <c r="I361" s="47"/>
      <c r="J361" s="1029"/>
      <c r="K361" s="157"/>
      <c r="L361" s="1029"/>
    </row>
    <row r="362" spans="1:12" ht="15.6" hidden="1" customHeight="1">
      <c r="A362" s="157" t="str">
        <f>IF(I362&gt;0,COUNT($I$4:I362)+MAX('MI Fittings'!A:A,'CS Press Fittings'!A:A,'Steel Nipples'!A:A,'Steel Cut Lengths'!A:A,'Pipe Hangers'!A:A,'Brass Nipples '!A:A,'Brass Fittings '!A:A,Valves!A:A),"")</f>
        <v/>
      </c>
      <c r="B362" s="157"/>
      <c r="C362" s="204"/>
      <c r="D362" s="205"/>
      <c r="E362" s="1029"/>
      <c r="F362" s="166"/>
      <c r="G362" s="1070"/>
      <c r="H362" s="20"/>
      <c r="I362" s="47"/>
      <c r="J362" s="1029"/>
      <c r="K362" s="157"/>
      <c r="L362" s="1029"/>
    </row>
    <row r="363" spans="1:12" ht="15.6" hidden="1" customHeight="1">
      <c r="A363" s="157" t="str">
        <f>IF(I363&gt;0,COUNT($I$4:I363)+MAX('MI Fittings'!A:A,'CS Press Fittings'!A:A,'Steel Nipples'!A:A,'Steel Cut Lengths'!A:A,'Pipe Hangers'!A:A,'Brass Nipples '!A:A,'Brass Fittings '!A:A,Valves!A:A),"")</f>
        <v/>
      </c>
      <c r="B363" s="157"/>
      <c r="C363" s="204"/>
      <c r="D363" s="205"/>
      <c r="E363" s="1029"/>
      <c r="F363" s="166"/>
      <c r="G363" s="1070"/>
      <c r="H363" s="20"/>
      <c r="I363" s="47"/>
      <c r="J363" s="1029"/>
      <c r="K363" s="157"/>
      <c r="L363" s="1029"/>
    </row>
    <row r="364" spans="1:12" ht="15.6" hidden="1" customHeight="1">
      <c r="A364" s="157" t="str">
        <f>IF(I364&gt;0,COUNT($I$4:I364)+MAX('MI Fittings'!A:A,'CS Press Fittings'!A:A,'Steel Nipples'!A:A,'Steel Cut Lengths'!A:A,'Pipe Hangers'!A:A,'Brass Nipples '!A:A,'Brass Fittings '!A:A,Valves!A:A),"")</f>
        <v/>
      </c>
      <c r="B364" s="157"/>
      <c r="C364" s="204"/>
      <c r="D364" s="205"/>
      <c r="E364" s="1029"/>
      <c r="F364" s="166"/>
      <c r="G364" s="1070"/>
      <c r="H364" s="20"/>
      <c r="I364" s="47"/>
      <c r="J364" s="1029"/>
      <c r="K364" s="157"/>
      <c r="L364" s="1029"/>
    </row>
    <row r="365" spans="1:12" ht="15.6" hidden="1" customHeight="1">
      <c r="A365" s="157" t="str">
        <f>IF(I365&gt;0,COUNT($I$4:I365)+MAX('MI Fittings'!A:A,'CS Press Fittings'!A:A,'Steel Nipples'!A:A,'Steel Cut Lengths'!A:A,'Pipe Hangers'!A:A,'Brass Nipples '!A:A,'Brass Fittings '!A:A,Valves!A:A),"")</f>
        <v/>
      </c>
      <c r="B365" s="157"/>
      <c r="C365" s="204"/>
      <c r="D365" s="205"/>
      <c r="E365" s="1029"/>
      <c r="F365" s="166"/>
      <c r="G365" s="1070"/>
      <c r="H365" s="20"/>
      <c r="I365" s="47"/>
      <c r="J365" s="1029"/>
      <c r="K365" s="157"/>
      <c r="L365" s="1029"/>
    </row>
    <row r="366" spans="1:12" ht="15.6" hidden="1" customHeight="1">
      <c r="A366" s="157" t="str">
        <f>IF(I366&gt;0,COUNT($I$4:I366)+MAX('MI Fittings'!A:A,'CS Press Fittings'!A:A,'Steel Nipples'!A:A,'Steel Cut Lengths'!A:A,'Pipe Hangers'!A:A,'Brass Nipples '!A:A,'Brass Fittings '!A:A,Valves!A:A),"")</f>
        <v/>
      </c>
      <c r="B366" s="157"/>
      <c r="C366" s="204"/>
      <c r="D366" s="205"/>
      <c r="E366" s="1029"/>
      <c r="F366" s="166"/>
      <c r="G366" s="1070"/>
      <c r="H366" s="20"/>
      <c r="I366" s="47"/>
      <c r="J366" s="1029"/>
      <c r="K366" s="157"/>
      <c r="L366" s="1029"/>
    </row>
    <row r="367" spans="1:12" ht="15.6" hidden="1" customHeight="1">
      <c r="A367" s="157" t="str">
        <f>IF(I367&gt;0,COUNT($I$4:I367)+MAX('MI Fittings'!A:A,'CS Press Fittings'!A:A,'Steel Nipples'!A:A,'Steel Cut Lengths'!A:A,'Pipe Hangers'!A:A,'Brass Nipples '!A:A,'Brass Fittings '!A:A,Valves!A:A),"")</f>
        <v/>
      </c>
      <c r="B367" s="157"/>
      <c r="C367" s="204"/>
      <c r="D367" s="205"/>
      <c r="E367" s="1029"/>
      <c r="F367" s="166"/>
      <c r="G367" s="1070"/>
      <c r="H367" s="20"/>
      <c r="I367" s="47"/>
      <c r="J367" s="1029"/>
      <c r="K367" s="157"/>
      <c r="L367" s="1029"/>
    </row>
    <row r="368" spans="1:12" ht="15.6" hidden="1" customHeight="1">
      <c r="A368" s="157" t="str">
        <f>IF(I368&gt;0,COUNT($I$4:I368)+MAX('MI Fittings'!A:A,'CS Press Fittings'!A:A,'Steel Nipples'!A:A,'Steel Cut Lengths'!A:A,'Pipe Hangers'!A:A,'Brass Nipples '!A:A,'Brass Fittings '!A:A,Valves!A:A),"")</f>
        <v/>
      </c>
      <c r="B368" s="157"/>
      <c r="C368" s="204"/>
      <c r="D368" s="205"/>
      <c r="E368" s="1029"/>
      <c r="F368" s="166"/>
      <c r="G368" s="1070"/>
      <c r="H368" s="20"/>
      <c r="I368" s="47"/>
      <c r="J368" s="1029"/>
      <c r="K368" s="157"/>
      <c r="L368" s="1029"/>
    </row>
    <row r="369" spans="1:12" ht="15.6" hidden="1" customHeight="1">
      <c r="A369" s="157" t="str">
        <f>IF(I369&gt;0,COUNT($I$4:I369)+MAX('MI Fittings'!A:A,'CS Press Fittings'!A:A,'Steel Nipples'!A:A,'Steel Cut Lengths'!A:A,'Pipe Hangers'!A:A,'Brass Nipples '!A:A,'Brass Fittings '!A:A,Valves!A:A),"")</f>
        <v/>
      </c>
      <c r="B369" s="157"/>
      <c r="C369" s="204"/>
      <c r="D369" s="205"/>
      <c r="E369" s="1029"/>
      <c r="F369" s="166"/>
      <c r="G369" s="1070"/>
      <c r="H369" s="20"/>
      <c r="I369" s="47"/>
      <c r="J369" s="1029"/>
      <c r="K369" s="157"/>
      <c r="L369" s="1029"/>
    </row>
    <row r="370" spans="1:12" ht="15.6" hidden="1" customHeight="1">
      <c r="A370" s="157" t="str">
        <f>IF(I370&gt;0,COUNT($I$4:I370)+MAX('MI Fittings'!A:A,'CS Press Fittings'!A:A,'Steel Nipples'!A:A,'Steel Cut Lengths'!A:A,'Pipe Hangers'!A:A,'Brass Nipples '!A:A,'Brass Fittings '!A:A,Valves!A:A),"")</f>
        <v/>
      </c>
      <c r="B370" s="157"/>
      <c r="C370" s="204"/>
      <c r="D370" s="205"/>
      <c r="E370" s="1029"/>
      <c r="F370" s="166"/>
      <c r="G370" s="1070"/>
      <c r="H370" s="20"/>
      <c r="I370" s="47"/>
      <c r="J370" s="1029"/>
      <c r="K370" s="157"/>
      <c r="L370" s="1029"/>
    </row>
    <row r="371" spans="1:12" ht="15.6" hidden="1" customHeight="1">
      <c r="A371" s="157" t="str">
        <f>IF(I371&gt;0,COUNT($I$4:I371)+MAX('MI Fittings'!A:A,'CS Press Fittings'!A:A,'Steel Nipples'!A:A,'Steel Cut Lengths'!A:A,'Pipe Hangers'!A:A,'Brass Nipples '!A:A,'Brass Fittings '!A:A,Valves!A:A),"")</f>
        <v/>
      </c>
      <c r="B371" s="157"/>
      <c r="C371" s="204"/>
      <c r="D371" s="205"/>
      <c r="E371" s="1029"/>
      <c r="F371" s="166"/>
      <c r="G371" s="1070"/>
      <c r="H371" s="20"/>
      <c r="I371" s="47"/>
      <c r="J371" s="1029"/>
      <c r="K371" s="157"/>
      <c r="L371" s="1029"/>
    </row>
    <row r="372" spans="1:12" ht="15.6" hidden="1" customHeight="1">
      <c r="A372" s="157" t="str">
        <f>IF(I372&gt;0,COUNT($I$4:I372)+MAX('MI Fittings'!A:A,'CS Press Fittings'!A:A,'Steel Nipples'!A:A,'Steel Cut Lengths'!A:A,'Pipe Hangers'!A:A,'Brass Nipples '!A:A,'Brass Fittings '!A:A,Valves!A:A),"")</f>
        <v/>
      </c>
      <c r="B372" s="157"/>
      <c r="C372" s="204"/>
      <c r="D372" s="205"/>
      <c r="E372" s="1029"/>
      <c r="F372" s="166"/>
      <c r="G372" s="1070"/>
      <c r="H372" s="20"/>
      <c r="I372" s="47"/>
      <c r="J372" s="1029"/>
      <c r="K372" s="157"/>
      <c r="L372" s="1029"/>
    </row>
    <row r="373" spans="1:12" ht="15.6" hidden="1" customHeight="1">
      <c r="A373" s="157" t="str">
        <f>IF(I373&gt;0,COUNT($I$4:I373)+MAX('MI Fittings'!A:A,'CS Press Fittings'!A:A,'Steel Nipples'!A:A,'Steel Cut Lengths'!A:A,'Pipe Hangers'!A:A,'Brass Nipples '!A:A,'Brass Fittings '!A:A,Valves!A:A),"")</f>
        <v/>
      </c>
      <c r="B373" s="157"/>
      <c r="C373" s="204"/>
      <c r="D373" s="205"/>
      <c r="E373" s="1029"/>
      <c r="F373" s="166"/>
      <c r="G373" s="1070"/>
      <c r="H373" s="20"/>
      <c r="I373" s="47"/>
      <c r="J373" s="1029"/>
      <c r="K373" s="157"/>
      <c r="L373" s="1029"/>
    </row>
    <row r="374" spans="1:12" ht="15.6" hidden="1" customHeight="1">
      <c r="A374" s="157" t="str">
        <f>IF(I374&gt;0,COUNT($I$4:I374)+MAX('MI Fittings'!A:A,'CS Press Fittings'!A:A,'Steel Nipples'!A:A,'Steel Cut Lengths'!A:A,'Pipe Hangers'!A:A,'Brass Nipples '!A:A,'Brass Fittings '!A:A,Valves!A:A),"")</f>
        <v/>
      </c>
      <c r="B374" s="157"/>
      <c r="C374" s="204"/>
      <c r="D374" s="205"/>
      <c r="E374" s="1029"/>
      <c r="F374" s="166"/>
      <c r="G374" s="1070"/>
      <c r="H374" s="20"/>
      <c r="I374" s="47"/>
      <c r="J374" s="1029"/>
      <c r="K374" s="157"/>
      <c r="L374" s="1029"/>
    </row>
    <row r="375" spans="1:12" ht="15.6" hidden="1" customHeight="1">
      <c r="A375" s="157" t="str">
        <f>IF(I375&gt;0,COUNT($I$4:I375)+MAX('MI Fittings'!A:A,'CS Press Fittings'!A:A,'Steel Nipples'!A:A,'Steel Cut Lengths'!A:A,'Pipe Hangers'!A:A,'Brass Nipples '!A:A,'Brass Fittings '!A:A,Valves!A:A),"")</f>
        <v/>
      </c>
      <c r="B375" s="157"/>
      <c r="C375" s="204"/>
      <c r="D375" s="205"/>
      <c r="E375" s="1029"/>
      <c r="F375" s="166"/>
      <c r="G375" s="1070"/>
      <c r="H375" s="20"/>
      <c r="I375" s="47"/>
      <c r="J375" s="1029"/>
      <c r="K375" s="157"/>
      <c r="L375" s="1029"/>
    </row>
    <row r="376" spans="1:12" ht="15.6" hidden="1" customHeight="1">
      <c r="A376" s="157" t="str">
        <f>IF(I376&gt;0,COUNT($I$4:I376)+MAX('MI Fittings'!A:A,'CS Press Fittings'!A:A,'Steel Nipples'!A:A,'Steel Cut Lengths'!A:A,'Pipe Hangers'!A:A,'Brass Nipples '!A:A,'Brass Fittings '!A:A,Valves!A:A),"")</f>
        <v/>
      </c>
      <c r="B376" s="157"/>
      <c r="C376" s="204"/>
      <c r="D376" s="205"/>
      <c r="E376" s="1029"/>
      <c r="F376" s="166"/>
      <c r="G376" s="1070"/>
      <c r="H376" s="20"/>
      <c r="I376" s="47"/>
      <c r="J376" s="1029"/>
      <c r="K376" s="157"/>
      <c r="L376" s="1029"/>
    </row>
    <row r="377" spans="1:12" ht="15.6" hidden="1" customHeight="1">
      <c r="A377" s="157" t="str">
        <f>IF(I377&gt;0,COUNT($I$4:I377)+MAX('MI Fittings'!A:A,'CS Press Fittings'!A:A,'Steel Nipples'!A:A,'Steel Cut Lengths'!A:A,'Pipe Hangers'!A:A,'Brass Nipples '!A:A,'Brass Fittings '!A:A,Valves!A:A),"")</f>
        <v/>
      </c>
      <c r="B377" s="157"/>
      <c r="C377" s="204"/>
      <c r="D377" s="205"/>
      <c r="E377" s="1029"/>
      <c r="F377" s="166"/>
      <c r="G377" s="1070"/>
      <c r="H377" s="20"/>
      <c r="I377" s="47"/>
      <c r="J377" s="1029"/>
      <c r="K377" s="157"/>
      <c r="L377" s="1029"/>
    </row>
    <row r="378" spans="1:12" ht="15.6" hidden="1" customHeight="1">
      <c r="A378" s="157" t="str">
        <f>IF(I378&gt;0,COUNT($I$4:I378)+MAX('MI Fittings'!A:A,'CS Press Fittings'!A:A,'Steel Nipples'!A:A,'Steel Cut Lengths'!A:A,'Pipe Hangers'!A:A,'Brass Nipples '!A:A,'Brass Fittings '!A:A,Valves!A:A),"")</f>
        <v/>
      </c>
      <c r="B378" s="157"/>
      <c r="C378" s="204"/>
      <c r="D378" s="205"/>
      <c r="E378" s="1029"/>
      <c r="F378" s="166"/>
      <c r="G378" s="1070"/>
      <c r="H378" s="20"/>
      <c r="I378" s="47"/>
      <c r="J378" s="1029"/>
      <c r="K378" s="157"/>
      <c r="L378" s="1029"/>
    </row>
    <row r="379" spans="1:12" ht="15.6" hidden="1" customHeight="1">
      <c r="A379" s="157" t="str">
        <f>IF(I379&gt;0,COUNT($I$4:I379)+MAX('MI Fittings'!A:A,'CS Press Fittings'!A:A,'Steel Nipples'!A:A,'Steel Cut Lengths'!A:A,'Pipe Hangers'!A:A,'Brass Nipples '!A:A,'Brass Fittings '!A:A,Valves!A:A),"")</f>
        <v/>
      </c>
      <c r="B379" s="157"/>
      <c r="C379" s="204"/>
      <c r="D379" s="205"/>
      <c r="E379" s="1029"/>
      <c r="F379" s="166"/>
      <c r="G379" s="1070"/>
      <c r="H379" s="20"/>
      <c r="I379" s="47"/>
      <c r="J379" s="1029"/>
      <c r="K379" s="157"/>
      <c r="L379" s="1029"/>
    </row>
    <row r="380" spans="1:12" ht="15.6" hidden="1" customHeight="1">
      <c r="A380" s="157" t="str">
        <f>IF(I380&gt;0,COUNT($I$4:I380)+MAX('MI Fittings'!A:A,'CS Press Fittings'!A:A,'Steel Nipples'!A:A,'Steel Cut Lengths'!A:A,'Pipe Hangers'!A:A,'Brass Nipples '!A:A,'Brass Fittings '!A:A,Valves!A:A),"")</f>
        <v/>
      </c>
      <c r="B380" s="157"/>
      <c r="C380" s="204"/>
      <c r="D380" s="205"/>
      <c r="E380" s="1029"/>
      <c r="F380" s="166"/>
      <c r="G380" s="1070"/>
      <c r="H380" s="20"/>
      <c r="I380" s="47"/>
      <c r="J380" s="1029"/>
      <c r="K380" s="157"/>
      <c r="L380" s="1029"/>
    </row>
    <row r="381" spans="1:12" ht="15.6" hidden="1" customHeight="1">
      <c r="A381" s="157" t="str">
        <f>IF(I381&gt;0,COUNT($I$4:I381)+MAX('MI Fittings'!A:A,'CS Press Fittings'!A:A,'Steel Nipples'!A:A,'Steel Cut Lengths'!A:A,'Pipe Hangers'!A:A,'Brass Nipples '!A:A,'Brass Fittings '!A:A,Valves!A:A),"")</f>
        <v/>
      </c>
      <c r="B381" s="157"/>
      <c r="C381" s="204"/>
      <c r="D381" s="205"/>
      <c r="E381" s="1029"/>
      <c r="F381" s="166"/>
      <c r="G381" s="1070"/>
      <c r="H381" s="20"/>
      <c r="I381" s="47"/>
      <c r="J381" s="1029"/>
      <c r="K381" s="157"/>
      <c r="L381" s="1029"/>
    </row>
    <row r="382" spans="1:12" ht="15.6" hidden="1" customHeight="1">
      <c r="A382" s="157" t="str">
        <f>IF(I382&gt;0,COUNT($I$4:I382)+MAX('MI Fittings'!A:A,'CS Press Fittings'!A:A,'Steel Nipples'!A:A,'Steel Cut Lengths'!A:A,'Pipe Hangers'!A:A,'Brass Nipples '!A:A,'Brass Fittings '!A:A,Valves!A:A),"")</f>
        <v/>
      </c>
      <c r="B382" s="157"/>
      <c r="C382" s="204"/>
      <c r="D382" s="205"/>
      <c r="E382" s="1029"/>
      <c r="F382" s="166"/>
      <c r="G382" s="1070"/>
      <c r="H382" s="20"/>
      <c r="I382" s="47"/>
      <c r="J382" s="1029"/>
      <c r="K382" s="157"/>
      <c r="L382" s="1029"/>
    </row>
    <row r="383" spans="1:12" ht="15.6" hidden="1" customHeight="1">
      <c r="A383" s="157" t="str">
        <f>IF(I383&gt;0,COUNT($I$4:I383)+MAX('MI Fittings'!A:A,'CS Press Fittings'!A:A,'Steel Nipples'!A:A,'Steel Cut Lengths'!A:A,'Pipe Hangers'!A:A,'Brass Nipples '!A:A,'Brass Fittings '!A:A,Valves!A:A),"")</f>
        <v/>
      </c>
      <c r="B383" s="157"/>
      <c r="C383" s="204"/>
      <c r="D383" s="205"/>
      <c r="E383" s="1029"/>
      <c r="F383" s="166"/>
      <c r="G383" s="1070"/>
      <c r="H383" s="20"/>
      <c r="I383" s="47"/>
      <c r="J383" s="1029"/>
      <c r="K383" s="157"/>
      <c r="L383" s="1029"/>
    </row>
    <row r="384" spans="1:12" ht="15.6" hidden="1" customHeight="1">
      <c r="A384" s="157" t="str">
        <f>IF(I384&gt;0,COUNT($I$4:I384)+MAX('MI Fittings'!A:A,'CS Press Fittings'!A:A,'Steel Nipples'!A:A,'Steel Cut Lengths'!A:A,'Pipe Hangers'!A:A,'Brass Nipples '!A:A,'Brass Fittings '!A:A,Valves!A:A),"")</f>
        <v/>
      </c>
      <c r="B384" s="157"/>
      <c r="C384" s="204"/>
      <c r="D384" s="205"/>
      <c r="E384" s="1029"/>
      <c r="F384" s="166"/>
      <c r="G384" s="1070"/>
      <c r="H384" s="20"/>
      <c r="I384" s="47"/>
      <c r="J384" s="1029"/>
      <c r="K384" s="157"/>
      <c r="L384" s="1029"/>
    </row>
    <row r="385" spans="1:12" ht="15.6" hidden="1" customHeight="1">
      <c r="A385" s="157" t="str">
        <f>IF(I385&gt;0,COUNT($I$4:I385)+MAX('MI Fittings'!A:A,'CS Press Fittings'!A:A,'Steel Nipples'!A:A,'Steel Cut Lengths'!A:A,'Pipe Hangers'!A:A,'Brass Nipples '!A:A,'Brass Fittings '!A:A,Valves!A:A),"")</f>
        <v/>
      </c>
      <c r="B385" s="157"/>
      <c r="C385" s="204"/>
      <c r="D385" s="205"/>
      <c r="E385" s="1029"/>
      <c r="F385" s="166"/>
      <c r="G385" s="1070"/>
      <c r="H385" s="20"/>
      <c r="I385" s="47"/>
      <c r="J385" s="1029"/>
      <c r="K385" s="157"/>
      <c r="L385" s="1029"/>
    </row>
    <row r="386" spans="1:12" ht="15.6" hidden="1" customHeight="1">
      <c r="A386" s="157" t="str">
        <f>IF(I386&gt;0,COUNT($I$4:I386)+MAX('MI Fittings'!A:A,'CS Press Fittings'!A:A,'Steel Nipples'!A:A,'Steel Cut Lengths'!A:A,'Pipe Hangers'!A:A,'Brass Nipples '!A:A,'Brass Fittings '!A:A,Valves!A:A),"")</f>
        <v/>
      </c>
      <c r="B386" s="157"/>
      <c r="C386" s="204"/>
      <c r="D386" s="205"/>
      <c r="E386" s="1029"/>
      <c r="F386" s="166"/>
      <c r="G386" s="1070"/>
      <c r="H386" s="20"/>
      <c r="I386" s="47"/>
      <c r="J386" s="1029"/>
      <c r="K386" s="157"/>
      <c r="L386" s="1029"/>
    </row>
    <row r="387" spans="1:12" ht="15.6" hidden="1" customHeight="1">
      <c r="A387" s="157" t="str">
        <f>IF(I387&gt;0,COUNT($I$4:I387)+MAX('MI Fittings'!A:A,'CS Press Fittings'!A:A,'Steel Nipples'!A:A,'Steel Cut Lengths'!A:A,'Pipe Hangers'!A:A,'Brass Nipples '!A:A,'Brass Fittings '!A:A,Valves!A:A),"")</f>
        <v/>
      </c>
      <c r="B387" s="157"/>
      <c r="C387" s="204"/>
      <c r="D387" s="205"/>
      <c r="E387" s="1029"/>
      <c r="F387" s="166"/>
      <c r="G387" s="1070"/>
      <c r="H387" s="20"/>
      <c r="I387" s="47"/>
      <c r="J387" s="1029"/>
      <c r="K387" s="157"/>
      <c r="L387" s="1029"/>
    </row>
    <row r="388" spans="1:12" ht="15.6" hidden="1" customHeight="1">
      <c r="A388" s="157" t="str">
        <f>IF(I388&gt;0,COUNT($I$4:I388)+MAX('MI Fittings'!A:A,'CS Press Fittings'!A:A,'Steel Nipples'!A:A,'Steel Cut Lengths'!A:A,'Pipe Hangers'!A:A,'Brass Nipples '!A:A,'Brass Fittings '!A:A,Valves!A:A),"")</f>
        <v/>
      </c>
      <c r="B388" s="157"/>
      <c r="C388" s="204"/>
      <c r="D388" s="205"/>
      <c r="E388" s="1029"/>
      <c r="F388" s="166"/>
      <c r="G388" s="1070"/>
      <c r="H388" s="20"/>
      <c r="I388" s="47"/>
      <c r="J388" s="1029"/>
      <c r="K388" s="157"/>
      <c r="L388" s="1029"/>
    </row>
    <row r="389" spans="1:12" ht="15.6" hidden="1" customHeight="1">
      <c r="A389" s="157" t="str">
        <f>IF(I389&gt;0,COUNT($I$4:I389)+MAX('MI Fittings'!A:A,'CS Press Fittings'!A:A,'Steel Nipples'!A:A,'Steel Cut Lengths'!A:A,'Pipe Hangers'!A:A,'Brass Nipples '!A:A,'Brass Fittings '!A:A,Valves!A:A),"")</f>
        <v/>
      </c>
      <c r="B389" s="157"/>
      <c r="C389" s="204"/>
      <c r="D389" s="205"/>
      <c r="E389" s="1029"/>
      <c r="F389" s="166"/>
      <c r="G389" s="1070"/>
      <c r="H389" s="20"/>
      <c r="I389" s="47"/>
      <c r="J389" s="1029"/>
      <c r="K389" s="157"/>
      <c r="L389" s="1029"/>
    </row>
    <row r="390" spans="1:12" ht="15.6" hidden="1" customHeight="1">
      <c r="A390" s="157" t="str">
        <f>IF(I390&gt;0,COUNT($I$4:I390)+MAX('MI Fittings'!A:A,'CS Press Fittings'!A:A,'Steel Nipples'!A:A,'Steel Cut Lengths'!A:A,'Pipe Hangers'!A:A,'Brass Nipples '!A:A,'Brass Fittings '!A:A,Valves!A:A),"")</f>
        <v/>
      </c>
      <c r="B390" s="157"/>
      <c r="C390" s="204"/>
      <c r="D390" s="205"/>
      <c r="E390" s="1029"/>
      <c r="F390" s="166"/>
      <c r="G390" s="1070"/>
      <c r="H390" s="20"/>
      <c r="I390" s="47"/>
      <c r="J390" s="1029"/>
      <c r="K390" s="157"/>
      <c r="L390" s="1029"/>
    </row>
    <row r="391" spans="1:12" ht="15.6" hidden="1" customHeight="1">
      <c r="A391" s="157" t="str">
        <f>IF(I391&gt;0,COUNT($I$4:I391)+MAX('MI Fittings'!A:A,'CS Press Fittings'!A:A,'Steel Nipples'!A:A,'Steel Cut Lengths'!A:A,'Pipe Hangers'!A:A,'Brass Nipples '!A:A,'Brass Fittings '!A:A,Valves!A:A),"")</f>
        <v/>
      </c>
      <c r="B391" s="157"/>
      <c r="C391" s="204"/>
      <c r="D391" s="205"/>
      <c r="E391" s="1029"/>
      <c r="F391" s="166"/>
      <c r="G391" s="1070"/>
      <c r="H391" s="20"/>
      <c r="I391" s="47"/>
      <c r="J391" s="1029"/>
      <c r="K391" s="157"/>
      <c r="L391" s="1029"/>
    </row>
    <row r="392" spans="1:12" ht="15.6" hidden="1" customHeight="1">
      <c r="A392" s="157" t="str">
        <f>IF(I392&gt;0,COUNT($I$4:I392)+MAX('MI Fittings'!A:A,'CS Press Fittings'!A:A,'Steel Nipples'!A:A,'Steel Cut Lengths'!A:A,'Pipe Hangers'!A:A,'Brass Nipples '!A:A,'Brass Fittings '!A:A,Valves!A:A),"")</f>
        <v/>
      </c>
      <c r="B392" s="157"/>
      <c r="C392" s="204"/>
      <c r="D392" s="205"/>
      <c r="E392" s="1029"/>
      <c r="F392" s="166"/>
      <c r="G392" s="1070"/>
      <c r="H392" s="20"/>
      <c r="I392" s="47"/>
      <c r="J392" s="1029"/>
      <c r="K392" s="157"/>
      <c r="L392" s="1029"/>
    </row>
    <row r="393" spans="1:12" ht="15.6" hidden="1" customHeight="1">
      <c r="A393" s="157" t="str">
        <f>IF(I393&gt;0,COUNT($I$4:I393)+MAX('MI Fittings'!A:A,'CS Press Fittings'!A:A,'Steel Nipples'!A:A,'Steel Cut Lengths'!A:A,'Pipe Hangers'!A:A,'Brass Nipples '!A:A,'Brass Fittings '!A:A,Valves!A:A),"")</f>
        <v/>
      </c>
      <c r="B393" s="157"/>
      <c r="C393" s="204"/>
      <c r="D393" s="205"/>
      <c r="E393" s="1029"/>
      <c r="F393" s="166"/>
      <c r="G393" s="1070"/>
      <c r="H393" s="20"/>
      <c r="I393" s="47"/>
      <c r="J393" s="1029"/>
      <c r="K393" s="157"/>
      <c r="L393" s="1029"/>
    </row>
    <row r="394" spans="1:12" ht="15.6" hidden="1" customHeight="1">
      <c r="A394" s="157" t="str">
        <f>IF(I394&gt;0,COUNT($I$4:I394)+MAX('MI Fittings'!A:A,'CS Press Fittings'!A:A,'Steel Nipples'!A:A,'Steel Cut Lengths'!A:A,'Pipe Hangers'!A:A,'Brass Nipples '!A:A,'Brass Fittings '!A:A,Valves!A:A),"")</f>
        <v/>
      </c>
      <c r="B394" s="157"/>
      <c r="C394" s="204"/>
      <c r="D394" s="205"/>
      <c r="E394" s="1029"/>
      <c r="F394" s="166"/>
      <c r="G394" s="1070"/>
      <c r="H394" s="20"/>
      <c r="I394" s="47"/>
      <c r="J394" s="1029"/>
      <c r="K394" s="157"/>
      <c r="L394" s="1029"/>
    </row>
    <row r="395" spans="1:12" ht="15.6" hidden="1" customHeight="1">
      <c r="A395" s="157" t="str">
        <f>IF(I395&gt;0,COUNT($I$4:I395)+MAX('MI Fittings'!A:A,'CS Press Fittings'!A:A,'Steel Nipples'!A:A,'Steel Cut Lengths'!A:A,'Pipe Hangers'!A:A,'Brass Nipples '!A:A,'Brass Fittings '!A:A,Valves!A:A),"")</f>
        <v/>
      </c>
      <c r="B395" s="157"/>
      <c r="C395" s="204"/>
      <c r="D395" s="205"/>
      <c r="E395" s="1029"/>
      <c r="F395" s="166"/>
      <c r="G395" s="1070"/>
      <c r="H395" s="20"/>
      <c r="I395" s="47"/>
      <c r="J395" s="1029"/>
      <c r="K395" s="157"/>
      <c r="L395" s="1029"/>
    </row>
    <row r="396" spans="1:12" ht="15.6" hidden="1" customHeight="1">
      <c r="A396" s="157" t="str">
        <f>IF(I396&gt;0,COUNT($I$4:I396)+MAX('MI Fittings'!A:A,'CS Press Fittings'!A:A,'Steel Nipples'!A:A,'Steel Cut Lengths'!A:A,'Pipe Hangers'!A:A,'Brass Nipples '!A:A,'Brass Fittings '!A:A,Valves!A:A),"")</f>
        <v/>
      </c>
      <c r="B396" s="157"/>
      <c r="C396" s="204"/>
      <c r="D396" s="205"/>
      <c r="E396" s="1029"/>
      <c r="F396" s="166"/>
      <c r="G396" s="1070"/>
      <c r="H396" s="20"/>
      <c r="I396" s="47"/>
      <c r="J396" s="1029"/>
      <c r="K396" s="157"/>
      <c r="L396" s="1029"/>
    </row>
    <row r="397" spans="1:12" ht="15.6" hidden="1" customHeight="1">
      <c r="A397" s="157" t="str">
        <f>IF(I397&gt;0,COUNT($I$4:I397)+MAX('MI Fittings'!A:A,'CS Press Fittings'!A:A,'Steel Nipples'!A:A,'Steel Cut Lengths'!A:A,'Pipe Hangers'!A:A,'Brass Nipples '!A:A,'Brass Fittings '!A:A,Valves!A:A),"")</f>
        <v/>
      </c>
      <c r="B397" s="157"/>
      <c r="C397" s="204"/>
      <c r="D397" s="205"/>
      <c r="E397" s="1029"/>
      <c r="F397" s="166"/>
      <c r="G397" s="1070"/>
      <c r="H397" s="20"/>
      <c r="I397" s="47"/>
      <c r="J397" s="1029"/>
      <c r="K397" s="157"/>
      <c r="L397" s="1029"/>
    </row>
    <row r="398" spans="1:12" ht="15.6" hidden="1" customHeight="1">
      <c r="A398" s="157" t="str">
        <f>IF(I398&gt;0,COUNT($I$4:I398)+MAX('MI Fittings'!A:A,'CS Press Fittings'!A:A,'Steel Nipples'!A:A,'Steel Cut Lengths'!A:A,'Pipe Hangers'!A:A,'Brass Nipples '!A:A,'Brass Fittings '!A:A,Valves!A:A),"")</f>
        <v/>
      </c>
      <c r="B398" s="157"/>
      <c r="C398" s="204"/>
      <c r="D398" s="205"/>
      <c r="E398" s="1029"/>
      <c r="F398" s="166"/>
      <c r="G398" s="1070"/>
      <c r="H398" s="20"/>
      <c r="I398" s="47"/>
      <c r="J398" s="1029"/>
      <c r="K398" s="157"/>
      <c r="L398" s="1029"/>
    </row>
    <row r="399" spans="1:12" ht="15.6" hidden="1" customHeight="1">
      <c r="A399" s="157" t="str">
        <f>IF(I399&gt;0,COUNT($I$4:I399)+MAX('MI Fittings'!A:A,'CS Press Fittings'!A:A,'Steel Nipples'!A:A,'Steel Cut Lengths'!A:A,'Pipe Hangers'!A:A,'Brass Nipples '!A:A,'Brass Fittings '!A:A,Valves!A:A),"")</f>
        <v/>
      </c>
      <c r="B399" s="157"/>
      <c r="C399" s="204"/>
      <c r="D399" s="205"/>
      <c r="E399" s="1029"/>
      <c r="F399" s="166"/>
      <c r="G399" s="1070"/>
      <c r="H399" s="20"/>
      <c r="I399" s="47"/>
      <c r="J399" s="1029"/>
      <c r="K399" s="157"/>
      <c r="L399" s="1029"/>
    </row>
    <row r="400" spans="1:12" ht="15.6" hidden="1" customHeight="1">
      <c r="A400" s="157" t="str">
        <f>IF(I400&gt;0,COUNT($I$4:I400)+MAX('MI Fittings'!A:A,'CS Press Fittings'!A:A,'Steel Nipples'!A:A,'Steel Cut Lengths'!A:A,'Pipe Hangers'!A:A,'Brass Nipples '!A:A,'Brass Fittings '!A:A,Valves!A:A),"")</f>
        <v/>
      </c>
      <c r="B400" s="157"/>
      <c r="C400" s="204"/>
      <c r="D400" s="205"/>
      <c r="E400" s="1029"/>
      <c r="F400" s="166"/>
      <c r="G400" s="1070"/>
      <c r="H400" s="20"/>
      <c r="I400" s="47"/>
      <c r="J400" s="1029"/>
      <c r="K400" s="157"/>
      <c r="L400" s="1029"/>
    </row>
    <row r="401" spans="1:12" ht="15.6" hidden="1" customHeight="1">
      <c r="A401" s="157" t="str">
        <f>IF(I401&gt;0,COUNT($I$4:I401)+MAX('MI Fittings'!A:A,'CS Press Fittings'!A:A,'Steel Nipples'!A:A,'Steel Cut Lengths'!A:A,'Pipe Hangers'!A:A,'Brass Nipples '!A:A,'Brass Fittings '!A:A,Valves!A:A),"")</f>
        <v/>
      </c>
      <c r="B401" s="157"/>
      <c r="C401" s="204"/>
      <c r="D401" s="205"/>
      <c r="E401" s="1029"/>
      <c r="F401" s="166"/>
      <c r="G401" s="1070"/>
      <c r="H401" s="20"/>
      <c r="I401" s="47"/>
      <c r="J401" s="1029"/>
      <c r="K401" s="157"/>
      <c r="L401" s="1029"/>
    </row>
    <row r="402" spans="1:12" ht="15.6" hidden="1" customHeight="1">
      <c r="A402" s="157" t="str">
        <f>IF(I402&gt;0,COUNT($I$4:I402)+MAX('MI Fittings'!A:A,'CS Press Fittings'!A:A,'Steel Nipples'!A:A,'Steel Cut Lengths'!A:A,'Pipe Hangers'!A:A,'Brass Nipples '!A:A,'Brass Fittings '!A:A,Valves!A:A),"")</f>
        <v/>
      </c>
      <c r="B402" s="157"/>
      <c r="C402" s="204"/>
      <c r="D402" s="205"/>
      <c r="E402" s="1029"/>
      <c r="F402" s="166"/>
      <c r="G402" s="1070"/>
      <c r="H402" s="20"/>
      <c r="I402" s="47"/>
      <c r="J402" s="1029"/>
      <c r="K402" s="157"/>
      <c r="L402" s="1029"/>
    </row>
    <row r="403" spans="1:12" ht="15.6" hidden="1" customHeight="1">
      <c r="A403" s="157" t="str">
        <f>IF(I403&gt;0,COUNT($I$4:I403)+MAX('MI Fittings'!A:A,'CS Press Fittings'!A:A,'Steel Nipples'!A:A,'Steel Cut Lengths'!A:A,'Pipe Hangers'!A:A,'Brass Nipples '!A:A,'Brass Fittings '!A:A,Valves!A:A),"")</f>
        <v/>
      </c>
      <c r="B403" s="157"/>
      <c r="C403" s="204"/>
      <c r="D403" s="205"/>
      <c r="E403" s="1029"/>
      <c r="F403" s="166"/>
      <c r="G403" s="1070"/>
      <c r="H403" s="20"/>
      <c r="I403" s="47"/>
      <c r="J403" s="1029"/>
      <c r="K403" s="157"/>
      <c r="L403" s="1029"/>
    </row>
    <row r="404" spans="1:12" ht="15.6" hidden="1" customHeight="1">
      <c r="A404" s="157" t="str">
        <f>IF(I404&gt;0,COUNT($I$4:I404)+MAX('MI Fittings'!A:A,'CS Press Fittings'!A:A,'Steel Nipples'!A:A,'Steel Cut Lengths'!A:A,'Pipe Hangers'!A:A,'Brass Nipples '!A:A,'Brass Fittings '!A:A,Valves!A:A),"")</f>
        <v/>
      </c>
      <c r="B404" s="157"/>
      <c r="C404" s="204"/>
      <c r="D404" s="205"/>
      <c r="E404" s="1029"/>
      <c r="F404" s="166"/>
      <c r="G404" s="1070"/>
      <c r="H404" s="20"/>
      <c r="I404" s="47"/>
      <c r="J404" s="1029"/>
      <c r="K404" s="157"/>
      <c r="L404" s="1029"/>
    </row>
    <row r="405" spans="1:12" ht="15.6" hidden="1" customHeight="1">
      <c r="A405" s="157" t="str">
        <f>IF(I405&gt;0,COUNT($I$4:I405)+MAX('MI Fittings'!A:A,'CS Press Fittings'!A:A,'Steel Nipples'!A:A,'Steel Cut Lengths'!A:A,'Pipe Hangers'!A:A,'Brass Nipples '!A:A,'Brass Fittings '!A:A,Valves!A:A),"")</f>
        <v/>
      </c>
      <c r="B405" s="157"/>
      <c r="C405" s="204"/>
      <c r="D405" s="205"/>
      <c r="E405" s="1029"/>
      <c r="F405" s="166"/>
      <c r="G405" s="1070"/>
      <c r="H405" s="20"/>
      <c r="I405" s="47"/>
      <c r="J405" s="1029"/>
      <c r="K405" s="157"/>
      <c r="L405" s="1029"/>
    </row>
    <row r="406" spans="1:12" ht="15.6" hidden="1" customHeight="1">
      <c r="A406" s="157" t="str">
        <f>IF(I406&gt;0,COUNT($I$4:I406)+MAX('MI Fittings'!A:A,'CS Press Fittings'!A:A,'Steel Nipples'!A:A,'Steel Cut Lengths'!A:A,'Pipe Hangers'!A:A,'Brass Nipples '!A:A,'Brass Fittings '!A:A,Valves!A:A),"")</f>
        <v/>
      </c>
      <c r="B406" s="157"/>
      <c r="C406" s="204"/>
      <c r="D406" s="205"/>
      <c r="E406" s="1029"/>
      <c r="F406" s="166"/>
      <c r="G406" s="1070"/>
      <c r="H406" s="20"/>
      <c r="I406" s="47"/>
      <c r="J406" s="1029"/>
      <c r="K406" s="157"/>
      <c r="L406" s="1029"/>
    </row>
    <row r="407" spans="1:12" ht="15.6" hidden="1" customHeight="1">
      <c r="A407" s="157" t="str">
        <f>IF(I407&gt;0,COUNT($I$4:I407)+MAX('MI Fittings'!A:A,'CS Press Fittings'!A:A,'Steel Nipples'!A:A,'Steel Cut Lengths'!A:A,'Pipe Hangers'!A:A,'Brass Nipples '!A:A,'Brass Fittings '!A:A,Valves!A:A),"")</f>
        <v/>
      </c>
      <c r="B407" s="157"/>
      <c r="C407" s="204"/>
      <c r="D407" s="205"/>
      <c r="E407" s="1029"/>
      <c r="F407" s="166"/>
      <c r="G407" s="1070"/>
      <c r="H407" s="20"/>
      <c r="I407" s="47"/>
      <c r="J407" s="1029"/>
      <c r="K407" s="157"/>
      <c r="L407" s="1029"/>
    </row>
    <row r="408" spans="1:12" ht="15.6" hidden="1" customHeight="1">
      <c r="A408" s="157" t="str">
        <f>IF(I408&gt;0,COUNT($I$4:I408)+MAX('MI Fittings'!A:A,'CS Press Fittings'!A:A,'Steel Nipples'!A:A,'Steel Cut Lengths'!A:A,'Pipe Hangers'!A:A,'Brass Nipples '!A:A,'Brass Fittings '!A:A,Valves!A:A),"")</f>
        <v/>
      </c>
      <c r="B408" s="157"/>
      <c r="C408" s="204"/>
      <c r="D408" s="205"/>
      <c r="E408" s="1029"/>
      <c r="F408" s="166"/>
      <c r="G408" s="1070"/>
      <c r="H408" s="20"/>
      <c r="I408" s="47"/>
      <c r="J408" s="1029"/>
      <c r="K408" s="157"/>
      <c r="L408" s="1029"/>
    </row>
    <row r="409" spans="1:12" ht="15.6" hidden="1" customHeight="1">
      <c r="A409" s="157" t="str">
        <f>IF(I409&gt;0,COUNT($I$4:I409)+MAX('MI Fittings'!A:A,'CS Press Fittings'!A:A,'Steel Nipples'!A:A,'Steel Cut Lengths'!A:A,'Pipe Hangers'!A:A,'Brass Nipples '!A:A,'Brass Fittings '!A:A,Valves!A:A),"")</f>
        <v/>
      </c>
      <c r="B409" s="157"/>
      <c r="C409" s="204"/>
      <c r="D409" s="205"/>
      <c r="E409" s="1029"/>
      <c r="F409" s="166"/>
      <c r="G409" s="1070"/>
      <c r="H409" s="20"/>
      <c r="I409" s="47"/>
      <c r="J409" s="1029"/>
      <c r="K409" s="157"/>
      <c r="L409" s="1029"/>
    </row>
    <row r="410" spans="1:12" ht="15.6" hidden="1" customHeight="1">
      <c r="A410" s="157" t="str">
        <f>IF(I410&gt;0,COUNT($I$4:I410)+MAX('MI Fittings'!A:A,'CS Press Fittings'!A:A,'Steel Nipples'!A:A,'Steel Cut Lengths'!A:A,'Pipe Hangers'!A:A,'Brass Nipples '!A:A,'Brass Fittings '!A:A,Valves!A:A),"")</f>
        <v/>
      </c>
      <c r="B410" s="157"/>
      <c r="C410" s="204"/>
      <c r="D410" s="205"/>
      <c r="E410" s="1029"/>
      <c r="F410" s="166"/>
      <c r="G410" s="1070"/>
      <c r="H410" s="20"/>
      <c r="I410" s="47"/>
      <c r="J410" s="1029"/>
      <c r="K410" s="157"/>
      <c r="L410" s="1029"/>
    </row>
    <row r="411" spans="1:12" ht="15.6" hidden="1" customHeight="1">
      <c r="A411" s="157" t="str">
        <f>IF(I411&gt;0,COUNT($I$4:I411)+MAX('MI Fittings'!A:A,'CS Press Fittings'!A:A,'Steel Nipples'!A:A,'Steel Cut Lengths'!A:A,'Pipe Hangers'!A:A,'Brass Nipples '!A:A,'Brass Fittings '!A:A,Valves!A:A),"")</f>
        <v/>
      </c>
      <c r="B411" s="157"/>
      <c r="C411" s="204"/>
      <c r="D411" s="205"/>
      <c r="E411" s="1029"/>
      <c r="F411" s="166"/>
      <c r="G411" s="1070"/>
      <c r="H411" s="20"/>
      <c r="I411" s="47"/>
      <c r="J411" s="1029"/>
      <c r="K411" s="157"/>
      <c r="L411" s="1029"/>
    </row>
    <row r="412" spans="1:12" ht="15.6" hidden="1" customHeight="1">
      <c r="A412" s="157" t="str">
        <f>IF(I412&gt;0,COUNT($I$4:I412)+MAX('MI Fittings'!A:A,'CS Press Fittings'!A:A,'Steel Nipples'!A:A,'Steel Cut Lengths'!A:A,'Pipe Hangers'!A:A,'Brass Nipples '!A:A,'Brass Fittings '!A:A,Valves!A:A),"")</f>
        <v/>
      </c>
      <c r="B412" s="157"/>
      <c r="C412" s="204"/>
      <c r="D412" s="205"/>
      <c r="E412" s="1029"/>
      <c r="F412" s="166"/>
      <c r="G412" s="1070"/>
      <c r="H412" s="20"/>
      <c r="I412" s="47"/>
      <c r="J412" s="1029"/>
      <c r="K412" s="157"/>
      <c r="L412" s="1029"/>
    </row>
    <row r="413" spans="1:12" ht="15.6" hidden="1" customHeight="1">
      <c r="A413" s="157" t="str">
        <f>IF(I413&gt;0,COUNT($I$4:I413)+MAX('MI Fittings'!A:A,'CS Press Fittings'!A:A,'Steel Nipples'!A:A,'Steel Cut Lengths'!A:A,'Pipe Hangers'!A:A,'Brass Nipples '!A:A,'Brass Fittings '!A:A,Valves!A:A),"")</f>
        <v/>
      </c>
      <c r="B413" s="157"/>
      <c r="C413" s="204"/>
      <c r="D413" s="205"/>
      <c r="E413" s="1029"/>
      <c r="F413" s="166"/>
      <c r="G413" s="1070"/>
      <c r="H413" s="20"/>
      <c r="I413" s="47"/>
      <c r="J413" s="1029"/>
      <c r="K413" s="157"/>
      <c r="L413" s="1029"/>
    </row>
    <row r="414" spans="1:12" ht="15.6" hidden="1" customHeight="1">
      <c r="A414" s="157" t="str">
        <f>IF(I414&gt;0,COUNT($I$4:I414)+MAX('MI Fittings'!A:A,'CS Press Fittings'!A:A,'Steel Nipples'!A:A,'Steel Cut Lengths'!A:A,'Pipe Hangers'!A:A,'Brass Nipples '!A:A,'Brass Fittings '!A:A,Valves!A:A),"")</f>
        <v/>
      </c>
      <c r="B414" s="157"/>
      <c r="C414" s="204"/>
      <c r="D414" s="205"/>
      <c r="E414" s="1029"/>
      <c r="F414" s="166"/>
      <c r="G414" s="1070"/>
      <c r="H414" s="20"/>
      <c r="I414" s="47"/>
      <c r="J414" s="1029"/>
      <c r="K414" s="157"/>
      <c r="L414" s="1029"/>
    </row>
    <row r="415" spans="1:12" ht="15.6" hidden="1" customHeight="1">
      <c r="A415" s="157" t="str">
        <f>IF(I415&gt;0,COUNT($I$4:I415)+MAX('MI Fittings'!A:A,'CS Press Fittings'!A:A,'Steel Nipples'!A:A,'Steel Cut Lengths'!A:A,'Pipe Hangers'!A:A,'Brass Nipples '!A:A,'Brass Fittings '!A:A,Valves!A:A),"")</f>
        <v/>
      </c>
      <c r="B415" s="157"/>
      <c r="C415" s="204"/>
      <c r="D415" s="205"/>
      <c r="E415" s="1029"/>
      <c r="F415" s="166"/>
      <c r="G415" s="1070"/>
      <c r="H415" s="20"/>
      <c r="I415" s="47"/>
      <c r="J415" s="1029"/>
      <c r="K415" s="157"/>
      <c r="L415" s="1029"/>
    </row>
    <row r="416" spans="1:12" ht="15.6" hidden="1" customHeight="1">
      <c r="A416" s="157" t="str">
        <f>IF(I416&gt;0,COUNT($I$4:I416)+MAX('MI Fittings'!A:A,'CS Press Fittings'!A:A,'Steel Nipples'!A:A,'Steel Cut Lengths'!A:A,'Pipe Hangers'!A:A,'Brass Nipples '!A:A,'Brass Fittings '!A:A,Valves!A:A),"")</f>
        <v/>
      </c>
      <c r="B416" s="157"/>
      <c r="C416" s="204"/>
      <c r="D416" s="205"/>
      <c r="E416" s="1029"/>
      <c r="F416" s="166"/>
      <c r="G416" s="1070"/>
      <c r="H416" s="20"/>
      <c r="I416" s="47"/>
      <c r="J416" s="1029"/>
      <c r="K416" s="157"/>
      <c r="L416" s="1029"/>
    </row>
    <row r="417" spans="1:12" ht="15.6" hidden="1" customHeight="1">
      <c r="A417" s="157" t="str">
        <f>IF(I417&gt;0,COUNT($I$4:I417)+MAX('MI Fittings'!A:A,'CS Press Fittings'!A:A,'Steel Nipples'!A:A,'Steel Cut Lengths'!A:A,'Pipe Hangers'!A:A,'Brass Nipples '!A:A,'Brass Fittings '!A:A,Valves!A:A),"")</f>
        <v/>
      </c>
      <c r="B417" s="157"/>
      <c r="C417" s="204"/>
      <c r="D417" s="205"/>
      <c r="E417" s="1029"/>
      <c r="F417" s="166"/>
      <c r="G417" s="1070"/>
      <c r="H417" s="20"/>
      <c r="I417" s="47"/>
      <c r="J417" s="1029"/>
      <c r="K417" s="157"/>
      <c r="L417" s="1029"/>
    </row>
    <row r="418" spans="1:12" ht="15.6" hidden="1" customHeight="1">
      <c r="A418" s="157" t="str">
        <f>IF(I418&gt;0,COUNT($I$4:I418)+MAX('MI Fittings'!A:A,'CS Press Fittings'!A:A,'Steel Nipples'!A:A,'Steel Cut Lengths'!A:A,'Pipe Hangers'!A:A,'Brass Nipples '!A:A,'Brass Fittings '!A:A,Valves!A:A),"")</f>
        <v/>
      </c>
      <c r="B418" s="157"/>
      <c r="C418" s="204"/>
      <c r="D418" s="205"/>
      <c r="E418" s="1029"/>
      <c r="F418" s="166"/>
      <c r="G418" s="1070"/>
      <c r="H418" s="20"/>
      <c r="I418" s="47"/>
      <c r="J418" s="1029"/>
      <c r="K418" s="157"/>
      <c r="L418" s="1029"/>
    </row>
    <row r="419" spans="1:12" ht="15.6" hidden="1" customHeight="1">
      <c r="A419" s="157" t="str">
        <f>IF(I419&gt;0,COUNT($I$4:I419)+MAX('MI Fittings'!A:A,'CS Press Fittings'!A:A,'Steel Nipples'!A:A,'Steel Cut Lengths'!A:A,'Pipe Hangers'!A:A,'Brass Nipples '!A:A,'Brass Fittings '!A:A,Valves!A:A),"")</f>
        <v/>
      </c>
      <c r="B419" s="157"/>
      <c r="C419" s="204"/>
      <c r="D419" s="205"/>
      <c r="E419" s="1029"/>
      <c r="F419" s="166"/>
      <c r="G419" s="1070"/>
      <c r="H419" s="20"/>
      <c r="I419" s="47"/>
      <c r="J419" s="1029"/>
      <c r="K419" s="157"/>
      <c r="L419" s="1029"/>
    </row>
    <row r="420" spans="1:12" ht="15.6" hidden="1" customHeight="1">
      <c r="A420" s="157" t="str">
        <f>IF(I420&gt;0,COUNT($I$4:I420)+MAX('MI Fittings'!A:A,'CS Press Fittings'!A:A,'Steel Nipples'!A:A,'Steel Cut Lengths'!A:A,'Pipe Hangers'!A:A,'Brass Nipples '!A:A,'Brass Fittings '!A:A,Valves!A:A),"")</f>
        <v/>
      </c>
      <c r="B420" s="157"/>
      <c r="C420" s="204"/>
      <c r="D420" s="205"/>
      <c r="E420" s="1029"/>
      <c r="F420" s="166"/>
      <c r="G420" s="1070"/>
      <c r="H420" s="20"/>
      <c r="I420" s="47"/>
      <c r="J420" s="1029"/>
      <c r="K420" s="157"/>
      <c r="L420" s="1029"/>
    </row>
    <row r="421" spans="1:12" ht="15.6" hidden="1" customHeight="1">
      <c r="A421" s="157" t="str">
        <f>IF(I421&gt;0,COUNT($I$4:I421)+MAX('MI Fittings'!A:A,'CS Press Fittings'!A:A,'Steel Nipples'!A:A,'Steel Cut Lengths'!A:A,'Pipe Hangers'!A:A,'Brass Nipples '!A:A,'Brass Fittings '!A:A,Valves!A:A),"")</f>
        <v/>
      </c>
      <c r="B421" s="157"/>
      <c r="C421" s="204"/>
      <c r="D421" s="205"/>
      <c r="E421" s="1029"/>
      <c r="F421" s="166"/>
      <c r="G421" s="1070"/>
      <c r="H421" s="20"/>
      <c r="I421" s="47"/>
      <c r="J421" s="1029"/>
      <c r="K421" s="157"/>
      <c r="L421" s="1029"/>
    </row>
    <row r="422" spans="1:12" ht="15.6" hidden="1" customHeight="1">
      <c r="A422" s="157" t="str">
        <f>IF(I422&gt;0,COUNT($I$4:I422)+MAX('MI Fittings'!A:A,'CS Press Fittings'!A:A,'Steel Nipples'!A:A,'Steel Cut Lengths'!A:A,'Pipe Hangers'!A:A,'Brass Nipples '!A:A,'Brass Fittings '!A:A,Valves!A:A),"")</f>
        <v/>
      </c>
      <c r="B422" s="157"/>
      <c r="C422" s="204"/>
      <c r="D422" s="205"/>
      <c r="E422" s="1029"/>
      <c r="F422" s="166"/>
      <c r="G422" s="1070"/>
      <c r="H422" s="20"/>
      <c r="I422" s="47"/>
      <c r="J422" s="1029"/>
      <c r="K422" s="157"/>
      <c r="L422" s="1029"/>
    </row>
    <row r="423" spans="1:12" ht="15.6" hidden="1" customHeight="1">
      <c r="A423" s="157" t="str">
        <f>IF(I423&gt;0,COUNT($I$4:I423)+MAX('MI Fittings'!A:A,'CS Press Fittings'!A:A,'Steel Nipples'!A:A,'Steel Cut Lengths'!A:A,'Pipe Hangers'!A:A,'Brass Nipples '!A:A,'Brass Fittings '!A:A,Valves!A:A),"")</f>
        <v/>
      </c>
      <c r="B423" s="157"/>
      <c r="C423" s="204"/>
      <c r="D423" s="205"/>
      <c r="E423" s="1029"/>
      <c r="F423" s="166"/>
      <c r="G423" s="1070"/>
      <c r="H423" s="20"/>
      <c r="I423" s="47"/>
      <c r="J423" s="1029"/>
      <c r="K423" s="157"/>
      <c r="L423" s="1029"/>
    </row>
    <row r="424" spans="1:12" ht="15.6" hidden="1" customHeight="1">
      <c r="A424" s="157" t="str">
        <f>IF(I424&gt;0,COUNT($I$4:I424)+MAX('MI Fittings'!A:A,'CS Press Fittings'!A:A,'Steel Nipples'!A:A,'Steel Cut Lengths'!A:A,'Pipe Hangers'!A:A,'Brass Nipples '!A:A,'Brass Fittings '!A:A,Valves!A:A),"")</f>
        <v/>
      </c>
      <c r="B424" s="157"/>
      <c r="C424" s="204"/>
      <c r="D424" s="205"/>
      <c r="E424" s="1029"/>
      <c r="F424" s="166"/>
      <c r="G424" s="1070"/>
      <c r="H424" s="20"/>
      <c r="I424" s="47"/>
      <c r="J424" s="1029"/>
      <c r="K424" s="157"/>
      <c r="L424" s="1029"/>
    </row>
    <row r="425" spans="1:12" ht="15.6" hidden="1" customHeight="1">
      <c r="A425" s="157" t="str">
        <f>IF(I425&gt;0,COUNT($I$4:I425)+MAX('MI Fittings'!A:A,'CS Press Fittings'!A:A,'Steel Nipples'!A:A,'Steel Cut Lengths'!A:A,'Pipe Hangers'!A:A,'Brass Nipples '!A:A,'Brass Fittings '!A:A,Valves!A:A),"")</f>
        <v/>
      </c>
      <c r="B425" s="157"/>
      <c r="C425" s="204"/>
      <c r="D425" s="205"/>
      <c r="E425" s="1029"/>
      <c r="F425" s="166"/>
      <c r="G425" s="1070"/>
      <c r="H425" s="20"/>
      <c r="I425" s="47"/>
      <c r="J425" s="1029"/>
      <c r="K425" s="157"/>
      <c r="L425" s="1029"/>
    </row>
    <row r="426" spans="1:12" ht="15.6" hidden="1" customHeight="1">
      <c r="A426" s="157" t="str">
        <f>IF(I426&gt;0,COUNT($I$4:I426)+MAX('MI Fittings'!A:A,'CS Press Fittings'!A:A,'Steel Nipples'!A:A,'Steel Cut Lengths'!A:A,'Pipe Hangers'!A:A,'Brass Nipples '!A:A,'Brass Fittings '!A:A,Valves!A:A),"")</f>
        <v/>
      </c>
      <c r="B426" s="157"/>
      <c r="C426" s="204"/>
      <c r="D426" s="205"/>
      <c r="E426" s="1029"/>
      <c r="F426" s="166"/>
      <c r="G426" s="1070"/>
      <c r="H426" s="20"/>
      <c r="I426" s="47"/>
      <c r="J426" s="1029"/>
      <c r="K426" s="157"/>
      <c r="L426" s="1029"/>
    </row>
    <row r="427" spans="1:12" ht="15.6" hidden="1" customHeight="1">
      <c r="A427" s="157" t="str">
        <f>IF(I427&gt;0,COUNT($I$4:I427)+MAX('MI Fittings'!A:A,'CS Press Fittings'!A:A,'Steel Nipples'!A:A,'Steel Cut Lengths'!A:A,'Pipe Hangers'!A:A,'Brass Nipples '!A:A,'Brass Fittings '!A:A,Valves!A:A),"")</f>
        <v/>
      </c>
      <c r="B427" s="157"/>
      <c r="C427" s="204"/>
      <c r="D427" s="205"/>
      <c r="E427" s="1029"/>
      <c r="F427" s="166"/>
      <c r="G427" s="1070"/>
      <c r="H427" s="20"/>
      <c r="I427" s="47"/>
      <c r="J427" s="1029"/>
      <c r="K427" s="157"/>
      <c r="L427" s="1029"/>
    </row>
    <row r="428" spans="1:12" ht="15.6" hidden="1" customHeight="1">
      <c r="A428" s="157" t="str">
        <f>IF(I428&gt;0,COUNT($I$4:I428)+MAX('MI Fittings'!A:A,'CS Press Fittings'!A:A,'Steel Nipples'!A:A,'Steel Cut Lengths'!A:A,'Pipe Hangers'!A:A,'Brass Nipples '!A:A,'Brass Fittings '!A:A,Valves!A:A),"")</f>
        <v/>
      </c>
      <c r="B428" s="157"/>
      <c r="C428" s="204"/>
      <c r="D428" s="205"/>
      <c r="E428" s="1029"/>
      <c r="F428" s="166"/>
      <c r="G428" s="1070"/>
      <c r="H428" s="20"/>
      <c r="I428" s="47"/>
      <c r="J428" s="1029"/>
      <c r="K428" s="157"/>
      <c r="L428" s="1029"/>
    </row>
    <row r="429" spans="1:12" ht="15.6" hidden="1" customHeight="1">
      <c r="A429" s="157" t="str">
        <f>IF(I429&gt;0,COUNT($I$4:I429)+MAX('MI Fittings'!A:A,'CS Press Fittings'!A:A,'Steel Nipples'!A:A,'Steel Cut Lengths'!A:A,'Pipe Hangers'!A:A,'Brass Nipples '!A:A,'Brass Fittings '!A:A,Valves!A:A),"")</f>
        <v/>
      </c>
      <c r="B429" s="157"/>
      <c r="C429" s="204"/>
      <c r="D429" s="205"/>
      <c r="E429" s="1029"/>
      <c r="F429" s="166"/>
      <c r="G429" s="1070"/>
      <c r="H429" s="20"/>
      <c r="I429" s="47"/>
      <c r="J429" s="1029"/>
      <c r="K429" s="157"/>
      <c r="L429" s="1029"/>
    </row>
    <row r="430" spans="1:12" ht="15.6" hidden="1" customHeight="1">
      <c r="A430" s="157" t="str">
        <f>IF(I430&gt;0,COUNT($I$4:I430)+MAX('MI Fittings'!A:A,'CS Press Fittings'!A:A,'Steel Nipples'!A:A,'Steel Cut Lengths'!A:A,'Pipe Hangers'!A:A,'Brass Nipples '!A:A,'Brass Fittings '!A:A,Valves!A:A),"")</f>
        <v/>
      </c>
      <c r="B430" s="157"/>
      <c r="C430" s="204"/>
      <c r="D430" s="205"/>
      <c r="E430" s="1029"/>
      <c r="F430" s="166"/>
      <c r="G430" s="1070"/>
      <c r="H430" s="20"/>
      <c r="I430" s="47"/>
      <c r="J430" s="1029"/>
      <c r="K430" s="157"/>
      <c r="L430" s="1029"/>
    </row>
    <row r="431" spans="1:12" ht="15.6" hidden="1" customHeight="1">
      <c r="A431" s="157" t="str">
        <f>IF(I431&gt;0,COUNT($I$4:I431)+MAX('MI Fittings'!A:A,'CS Press Fittings'!A:A,'Steel Nipples'!A:A,'Steel Cut Lengths'!A:A,'Pipe Hangers'!A:A,'Brass Nipples '!A:A,'Brass Fittings '!A:A,Valves!A:A),"")</f>
        <v/>
      </c>
      <c r="B431" s="157"/>
      <c r="C431" s="204"/>
      <c r="D431" s="205"/>
      <c r="E431" s="1029"/>
      <c r="F431" s="166"/>
      <c r="G431" s="1070"/>
      <c r="H431" s="20"/>
      <c r="I431" s="47"/>
      <c r="J431" s="1029"/>
      <c r="K431" s="157"/>
      <c r="L431" s="1029"/>
    </row>
    <row r="432" spans="1:12" ht="15.6" hidden="1" customHeight="1">
      <c r="A432" s="157" t="str">
        <f>IF(I432&gt;0,COUNT($I$4:I432)+MAX('MI Fittings'!A:A,'CS Press Fittings'!A:A,'Steel Nipples'!A:A,'Steel Cut Lengths'!A:A,'Pipe Hangers'!A:A,'Brass Nipples '!A:A,'Brass Fittings '!A:A,Valves!A:A),"")</f>
        <v/>
      </c>
      <c r="B432" s="157"/>
      <c r="C432" s="204"/>
      <c r="D432" s="205"/>
      <c r="E432" s="1029"/>
      <c r="F432" s="166"/>
      <c r="G432" s="1070"/>
      <c r="H432" s="20"/>
      <c r="I432" s="47"/>
      <c r="J432" s="1029"/>
      <c r="K432" s="157"/>
      <c r="L432" s="1029"/>
    </row>
    <row r="433" spans="1:12" ht="15.6" hidden="1" customHeight="1">
      <c r="A433" s="157" t="str">
        <f>IF(I433&gt;0,COUNT($I$4:I433)+MAX('MI Fittings'!A:A,'CS Press Fittings'!A:A,'Steel Nipples'!A:A,'Steel Cut Lengths'!A:A,'Pipe Hangers'!A:A,'Brass Nipples '!A:A,'Brass Fittings '!A:A,Valves!A:A),"")</f>
        <v/>
      </c>
      <c r="B433" s="157"/>
      <c r="C433" s="204"/>
      <c r="D433" s="205"/>
      <c r="E433" s="1029"/>
      <c r="F433" s="166"/>
      <c r="G433" s="1070"/>
      <c r="H433" s="20"/>
      <c r="I433" s="47"/>
      <c r="J433" s="1029"/>
      <c r="K433" s="157"/>
      <c r="L433" s="1029"/>
    </row>
    <row r="434" spans="1:12" ht="15.6" hidden="1" customHeight="1">
      <c r="A434" s="157" t="str">
        <f>IF(I434&gt;0,COUNT($I$4:I434)+MAX('MI Fittings'!A:A,'CS Press Fittings'!A:A,'Steel Nipples'!A:A,'Steel Cut Lengths'!A:A,'Pipe Hangers'!A:A,'Brass Nipples '!A:A,'Brass Fittings '!A:A,Valves!A:A),"")</f>
        <v/>
      </c>
      <c r="B434" s="157"/>
      <c r="C434" s="204"/>
      <c r="D434" s="205"/>
      <c r="E434" s="1029"/>
      <c r="F434" s="166"/>
      <c r="G434" s="1070"/>
      <c r="H434" s="20"/>
      <c r="I434" s="47"/>
      <c r="J434" s="1029"/>
      <c r="K434" s="157"/>
      <c r="L434" s="1029"/>
    </row>
    <row r="435" spans="1:12" ht="15.6" hidden="1" customHeight="1">
      <c r="A435" s="157" t="str">
        <f>IF(I435&gt;0,COUNT($I$4:I435)+MAX('MI Fittings'!A:A,'CS Press Fittings'!A:A,'Steel Nipples'!A:A,'Steel Cut Lengths'!A:A,'Pipe Hangers'!A:A,'Brass Nipples '!A:A,'Brass Fittings '!A:A,Valves!A:A),"")</f>
        <v/>
      </c>
      <c r="B435" s="157"/>
      <c r="C435" s="204"/>
      <c r="D435" s="205"/>
      <c r="E435" s="1029"/>
      <c r="F435" s="166"/>
      <c r="G435" s="1070"/>
      <c r="H435" s="20"/>
      <c r="I435" s="47"/>
      <c r="J435" s="1029"/>
      <c r="K435" s="157"/>
      <c r="L435" s="1029"/>
    </row>
    <row r="436" spans="1:12" ht="15.6" hidden="1" customHeight="1">
      <c r="A436" s="157" t="str">
        <f>IF(I436&gt;0,COUNT($I$4:I436)+MAX('MI Fittings'!A:A,'CS Press Fittings'!A:A,'Steel Nipples'!A:A,'Steel Cut Lengths'!A:A,'Pipe Hangers'!A:A,'Brass Nipples '!A:A,'Brass Fittings '!A:A,Valves!A:A),"")</f>
        <v/>
      </c>
      <c r="B436" s="157"/>
      <c r="C436" s="204"/>
      <c r="D436" s="205"/>
      <c r="E436" s="1029"/>
      <c r="F436" s="166"/>
      <c r="G436" s="1070"/>
      <c r="H436" s="20"/>
      <c r="I436" s="47"/>
      <c r="J436" s="1029"/>
      <c r="K436" s="157"/>
      <c r="L436" s="1029"/>
    </row>
    <row r="437" spans="1:12" ht="15.6" hidden="1" customHeight="1">
      <c r="A437" s="157" t="str">
        <f>IF(I437&gt;0,COUNT($I$4:I437)+MAX('MI Fittings'!A:A,'CS Press Fittings'!A:A,'Steel Nipples'!A:A,'Steel Cut Lengths'!A:A,'Pipe Hangers'!A:A,'Brass Nipples '!A:A,'Brass Fittings '!A:A,Valves!A:A),"")</f>
        <v/>
      </c>
      <c r="B437" s="157"/>
      <c r="C437" s="204"/>
      <c r="D437" s="205"/>
      <c r="E437" s="1029"/>
      <c r="F437" s="166"/>
      <c r="G437" s="1070"/>
      <c r="H437" s="20"/>
      <c r="I437" s="47"/>
      <c r="J437" s="1029"/>
      <c r="K437" s="157"/>
      <c r="L437" s="1029"/>
    </row>
    <row r="438" spans="1:12" ht="15.6" hidden="1" customHeight="1">
      <c r="A438" s="157" t="str">
        <f>IF(I438&gt;0,COUNT($I$4:I438)+MAX('MI Fittings'!A:A,'CS Press Fittings'!A:A,'Steel Nipples'!A:A,'Steel Cut Lengths'!A:A,'Pipe Hangers'!A:A,'Brass Nipples '!A:A,'Brass Fittings '!A:A,Valves!A:A),"")</f>
        <v/>
      </c>
      <c r="B438" s="157"/>
      <c r="C438" s="204"/>
      <c r="D438" s="205"/>
      <c r="E438" s="1029"/>
      <c r="F438" s="166"/>
      <c r="G438" s="1070"/>
      <c r="H438" s="20"/>
      <c r="I438" s="47"/>
      <c r="J438" s="1029"/>
      <c r="K438" s="157"/>
      <c r="L438" s="1029"/>
    </row>
    <row r="439" spans="1:12" ht="15.6" hidden="1" customHeight="1">
      <c r="A439" s="157" t="str">
        <f>IF(I439&gt;0,COUNT($I$4:I439)+MAX('MI Fittings'!A:A,'CS Press Fittings'!A:A,'Steel Nipples'!A:A,'Steel Cut Lengths'!A:A,'Pipe Hangers'!A:A,'Brass Nipples '!A:A,'Brass Fittings '!A:A,Valves!A:A),"")</f>
        <v/>
      </c>
      <c r="B439" s="157"/>
      <c r="C439" s="204"/>
      <c r="D439" s="205"/>
      <c r="E439" s="1029"/>
      <c r="F439" s="166"/>
      <c r="G439" s="1070"/>
      <c r="H439" s="20"/>
      <c r="I439" s="47"/>
      <c r="J439" s="1029"/>
      <c r="K439" s="157"/>
      <c r="L439" s="1029"/>
    </row>
    <row r="440" spans="1:12" ht="15.6" hidden="1" customHeight="1">
      <c r="A440" s="157" t="str">
        <f>IF(I440&gt;0,COUNT($I$4:I440)+MAX('MI Fittings'!A:A,'CS Press Fittings'!A:A,'Steel Nipples'!A:A,'Steel Cut Lengths'!A:A,'Pipe Hangers'!A:A,'Brass Nipples '!A:A,'Brass Fittings '!A:A,Valves!A:A),"")</f>
        <v/>
      </c>
      <c r="B440" s="157"/>
      <c r="C440" s="204"/>
      <c r="D440" s="205"/>
      <c r="E440" s="1029"/>
      <c r="F440" s="166"/>
      <c r="G440" s="1070"/>
      <c r="H440" s="20"/>
      <c r="I440" s="47"/>
      <c r="J440" s="1029"/>
      <c r="K440" s="157"/>
      <c r="L440" s="1029"/>
    </row>
    <row r="441" spans="1:12" ht="15.6" hidden="1" customHeight="1">
      <c r="A441" s="157" t="str">
        <f>IF(I441&gt;0,COUNT($I$4:I441)+MAX('MI Fittings'!A:A,'CS Press Fittings'!A:A,'Steel Nipples'!A:A,'Steel Cut Lengths'!A:A,'Pipe Hangers'!A:A,'Brass Nipples '!A:A,'Brass Fittings '!A:A,Valves!A:A),"")</f>
        <v/>
      </c>
      <c r="B441" s="157"/>
      <c r="C441" s="204"/>
      <c r="D441" s="205"/>
      <c r="E441" s="1029"/>
      <c r="F441" s="166"/>
      <c r="G441" s="1070"/>
      <c r="H441" s="20"/>
      <c r="I441" s="47"/>
      <c r="J441" s="1029"/>
      <c r="K441" s="157"/>
      <c r="L441" s="1029"/>
    </row>
    <row r="442" spans="1:12" ht="15.6" hidden="1" customHeight="1">
      <c r="A442" s="157" t="str">
        <f>IF(I442&gt;0,COUNT($I$4:I442)+MAX('MI Fittings'!A:A,'CS Press Fittings'!A:A,'Steel Nipples'!A:A,'Steel Cut Lengths'!A:A,'Pipe Hangers'!A:A,'Brass Nipples '!A:A,'Brass Fittings '!A:A,Valves!A:A),"")</f>
        <v/>
      </c>
      <c r="B442" s="157"/>
      <c r="C442" s="204"/>
      <c r="D442" s="205"/>
      <c r="E442" s="1029"/>
      <c r="F442" s="166"/>
      <c r="G442" s="1070"/>
      <c r="H442" s="20"/>
      <c r="I442" s="47"/>
      <c r="J442" s="1029"/>
      <c r="K442" s="157"/>
      <c r="L442" s="1029"/>
    </row>
    <row r="443" spans="1:12" ht="15.6" hidden="1" customHeight="1">
      <c r="A443" s="157" t="str">
        <f>IF(I443&gt;0,COUNT($I$4:I443)+MAX('MI Fittings'!A:A,'CS Press Fittings'!A:A,'Steel Nipples'!A:A,'Steel Cut Lengths'!A:A,'Pipe Hangers'!A:A,'Brass Nipples '!A:A,'Brass Fittings '!A:A,Valves!A:A),"")</f>
        <v/>
      </c>
      <c r="B443" s="157"/>
      <c r="C443" s="204"/>
      <c r="D443" s="205"/>
      <c r="E443" s="1029"/>
      <c r="F443" s="166"/>
      <c r="G443" s="1070"/>
      <c r="H443" s="20"/>
      <c r="I443" s="47"/>
      <c r="J443" s="1029"/>
      <c r="K443" s="157"/>
      <c r="L443" s="1029"/>
    </row>
    <row r="444" spans="1:12" ht="15.6" hidden="1" customHeight="1">
      <c r="A444" s="157" t="str">
        <f>IF(I444&gt;0,COUNT($I$4:I444)+MAX('MI Fittings'!A:A,'CS Press Fittings'!A:A,'Steel Nipples'!A:A,'Steel Cut Lengths'!A:A,'Pipe Hangers'!A:A,'Brass Nipples '!A:A,'Brass Fittings '!A:A,Valves!A:A),"")</f>
        <v/>
      </c>
      <c r="B444" s="157"/>
      <c r="C444" s="204"/>
      <c r="D444" s="205"/>
      <c r="E444" s="1029"/>
      <c r="F444" s="166"/>
      <c r="G444" s="1070"/>
      <c r="H444" s="20"/>
      <c r="I444" s="47"/>
      <c r="J444" s="1029"/>
      <c r="K444" s="157"/>
      <c r="L444" s="1029"/>
    </row>
    <row r="445" spans="1:12" ht="15.6" hidden="1" customHeight="1">
      <c r="A445" s="157" t="str">
        <f>IF(I445&gt;0,COUNT($I$4:I445)+MAX('MI Fittings'!A:A,'CS Press Fittings'!A:A,'Steel Nipples'!A:A,'Steel Cut Lengths'!A:A,'Pipe Hangers'!A:A,'Brass Nipples '!A:A,'Brass Fittings '!A:A,Valves!A:A),"")</f>
        <v/>
      </c>
      <c r="B445" s="157"/>
      <c r="C445" s="204"/>
      <c r="D445" s="205"/>
      <c r="E445" s="1029"/>
      <c r="F445" s="166"/>
      <c r="G445" s="1070"/>
      <c r="H445" s="20"/>
      <c r="I445" s="47"/>
      <c r="J445" s="1029"/>
      <c r="K445" s="157"/>
      <c r="L445" s="1029"/>
    </row>
    <row r="446" spans="1:12" ht="15.6" hidden="1" customHeight="1">
      <c r="A446" s="157" t="str">
        <f>IF(I446&gt;0,COUNT($I$4:I446)+MAX('MI Fittings'!A:A,'CS Press Fittings'!A:A,'Steel Nipples'!A:A,'Steel Cut Lengths'!A:A,'Pipe Hangers'!A:A,'Brass Nipples '!A:A,'Brass Fittings '!A:A,Valves!A:A),"")</f>
        <v/>
      </c>
      <c r="B446" s="157"/>
      <c r="C446" s="204"/>
      <c r="D446" s="205"/>
      <c r="E446" s="1029"/>
      <c r="F446" s="166"/>
      <c r="G446" s="1070"/>
      <c r="H446" s="20"/>
      <c r="I446" s="47"/>
      <c r="J446" s="1029"/>
      <c r="K446" s="157"/>
      <c r="L446" s="1029"/>
    </row>
    <row r="447" spans="1:12" ht="15.6" hidden="1" customHeight="1">
      <c r="A447" s="157" t="str">
        <f>IF(I447&gt;0,COUNT($I$4:I447)+MAX('MI Fittings'!A:A,'CS Press Fittings'!A:A,'Steel Nipples'!A:A,'Steel Cut Lengths'!A:A,'Pipe Hangers'!A:A,'Brass Nipples '!A:A,'Brass Fittings '!A:A,Valves!A:A),"")</f>
        <v/>
      </c>
      <c r="B447" s="157"/>
      <c r="C447" s="204"/>
      <c r="D447" s="205"/>
      <c r="E447" s="1029"/>
      <c r="F447" s="166"/>
      <c r="G447" s="1070"/>
      <c r="H447" s="20"/>
      <c r="I447" s="47"/>
      <c r="J447" s="1029"/>
      <c r="K447" s="157"/>
      <c r="L447" s="1029"/>
    </row>
    <row r="448" spans="1:12" ht="15.6" hidden="1" customHeight="1">
      <c r="A448" s="157" t="str">
        <f>IF(I448&gt;0,COUNT($I$4:I448)+MAX('MI Fittings'!A:A,'CS Press Fittings'!A:A,'Steel Nipples'!A:A,'Steel Cut Lengths'!A:A,'Pipe Hangers'!A:A,'Brass Nipples '!A:A,'Brass Fittings '!A:A,Valves!A:A),"")</f>
        <v/>
      </c>
      <c r="B448" s="157"/>
      <c r="C448" s="204"/>
      <c r="D448" s="205"/>
      <c r="E448" s="1029"/>
      <c r="F448" s="166"/>
      <c r="G448" s="1070"/>
      <c r="H448" s="20"/>
      <c r="I448" s="47"/>
      <c r="J448" s="1029"/>
      <c r="K448" s="157"/>
      <c r="L448" s="1029"/>
    </row>
    <row r="449" spans="1:12" ht="15.6" hidden="1" customHeight="1">
      <c r="A449" s="157" t="str">
        <f>IF(I449&gt;0,COUNT($I$4:I449)+MAX('MI Fittings'!A:A,'CS Press Fittings'!A:A,'Steel Nipples'!A:A,'Steel Cut Lengths'!A:A,'Pipe Hangers'!A:A,'Brass Nipples '!A:A,'Brass Fittings '!A:A,Valves!A:A),"")</f>
        <v/>
      </c>
      <c r="B449" s="157"/>
      <c r="C449" s="204"/>
      <c r="D449" s="205"/>
      <c r="E449" s="1029"/>
      <c r="F449" s="166"/>
      <c r="G449" s="1070"/>
      <c r="H449" s="20"/>
      <c r="I449" s="47"/>
      <c r="J449" s="1029"/>
      <c r="K449" s="157"/>
      <c r="L449" s="1029"/>
    </row>
    <row r="450" spans="1:12" ht="15.6" hidden="1" customHeight="1">
      <c r="A450" s="157" t="str">
        <f>IF(I450&gt;0,COUNT($I$4:I450)+MAX('MI Fittings'!A:A,'CS Press Fittings'!A:A,'Steel Nipples'!A:A,'Steel Cut Lengths'!A:A,'Pipe Hangers'!A:A,'Brass Nipples '!A:A,'Brass Fittings '!A:A,Valves!A:A),"")</f>
        <v/>
      </c>
      <c r="B450" s="157"/>
      <c r="C450" s="204"/>
      <c r="D450" s="205"/>
      <c r="E450" s="1029"/>
      <c r="F450" s="166"/>
      <c r="G450" s="1070"/>
      <c r="H450" s="20"/>
      <c r="I450" s="47"/>
      <c r="J450" s="1029"/>
      <c r="K450" s="157"/>
      <c r="L450" s="1029"/>
    </row>
    <row r="451" spans="1:12" ht="15.6" hidden="1" customHeight="1">
      <c r="A451" s="157" t="str">
        <f>IF(I451&gt;0,COUNT($I$4:I451)+MAX('MI Fittings'!A:A,'CS Press Fittings'!A:A,'Steel Nipples'!A:A,'Steel Cut Lengths'!A:A,'Pipe Hangers'!A:A,'Brass Nipples '!A:A,'Brass Fittings '!A:A,Valves!A:A),"")</f>
        <v/>
      </c>
      <c r="B451" s="157"/>
      <c r="C451" s="204"/>
      <c r="D451" s="205"/>
      <c r="E451" s="1029"/>
      <c r="F451" s="166"/>
      <c r="G451" s="1070"/>
      <c r="H451" s="20"/>
      <c r="I451" s="47"/>
      <c r="J451" s="1029"/>
      <c r="K451" s="157"/>
      <c r="L451" s="1029"/>
    </row>
    <row r="452" spans="1:12" ht="15.6" hidden="1" customHeight="1">
      <c r="A452" s="157" t="str">
        <f>IF(I452&gt;0,COUNT($I$4:I452)+MAX('MI Fittings'!A:A,'CS Press Fittings'!A:A,'Steel Nipples'!A:A,'Steel Cut Lengths'!A:A,'Pipe Hangers'!A:A,'Brass Nipples '!A:A,'Brass Fittings '!A:A,Valves!A:A),"")</f>
        <v/>
      </c>
      <c r="B452" s="157"/>
      <c r="C452" s="204"/>
      <c r="D452" s="205"/>
      <c r="E452" s="1029"/>
      <c r="F452" s="166"/>
      <c r="G452" s="1070"/>
      <c r="H452" s="20"/>
      <c r="I452" s="47"/>
      <c r="J452" s="1029"/>
      <c r="K452" s="157"/>
      <c r="L452" s="1029"/>
    </row>
    <row r="453" spans="1:12" ht="15.6" hidden="1" customHeight="1">
      <c r="A453" s="157" t="str">
        <f>IF(I453&gt;0,COUNT($I$4:I453)+MAX('MI Fittings'!A:A,'CS Press Fittings'!A:A,'Steel Nipples'!A:A,'Steel Cut Lengths'!A:A,'Pipe Hangers'!A:A,'Brass Nipples '!A:A,'Brass Fittings '!A:A,Valves!A:A),"")</f>
        <v/>
      </c>
      <c r="B453" s="157"/>
      <c r="C453" s="204"/>
      <c r="D453" s="205"/>
      <c r="E453" s="1029"/>
      <c r="F453" s="166"/>
      <c r="G453" s="1070"/>
      <c r="H453" s="20"/>
      <c r="I453" s="47"/>
      <c r="J453" s="1029"/>
      <c r="K453" s="157"/>
      <c r="L453" s="1029"/>
    </row>
    <row r="454" spans="1:12" ht="15.6" hidden="1" customHeight="1">
      <c r="A454" s="157" t="str">
        <f>IF(I454&gt;0,COUNT($I$4:I454)+MAX('MI Fittings'!A:A,'CS Press Fittings'!A:A,'Steel Nipples'!A:A,'Steel Cut Lengths'!A:A,'Pipe Hangers'!A:A,'Brass Nipples '!A:A,'Brass Fittings '!A:A,Valves!A:A),"")</f>
        <v/>
      </c>
      <c r="B454" s="157"/>
      <c r="C454" s="204"/>
      <c r="D454" s="205"/>
      <c r="E454" s="1029"/>
      <c r="F454" s="166"/>
      <c r="G454" s="1070"/>
      <c r="H454" s="20"/>
      <c r="I454" s="47"/>
      <c r="J454" s="1029"/>
      <c r="K454" s="157"/>
      <c r="L454" s="1029"/>
    </row>
    <row r="455" spans="1:12" ht="15.6" hidden="1" customHeight="1">
      <c r="A455" s="157" t="str">
        <f>IF(I455&gt;0,COUNT($I$4:I455)+MAX('MI Fittings'!A:A,'CS Press Fittings'!A:A,'Steel Nipples'!A:A,'Steel Cut Lengths'!A:A,'Pipe Hangers'!A:A,'Brass Nipples '!A:A,'Brass Fittings '!A:A,Valves!A:A),"")</f>
        <v/>
      </c>
      <c r="B455" s="157"/>
      <c r="C455" s="204"/>
      <c r="D455" s="205"/>
      <c r="E455" s="1029"/>
      <c r="F455" s="166"/>
      <c r="G455" s="1070"/>
      <c r="H455" s="20"/>
      <c r="I455" s="47"/>
      <c r="J455" s="1029"/>
      <c r="K455" s="157"/>
      <c r="L455" s="1029"/>
    </row>
    <row r="456" spans="1:12" ht="15.6" hidden="1" customHeight="1">
      <c r="A456" s="157" t="str">
        <f>IF(I456&gt;0,COUNT($I$4:I456)+MAX('MI Fittings'!A:A,'CS Press Fittings'!A:A,'Steel Nipples'!A:A,'Steel Cut Lengths'!A:A,'Pipe Hangers'!A:A,'Brass Nipples '!A:A,'Brass Fittings '!A:A,Valves!A:A),"")</f>
        <v/>
      </c>
      <c r="B456" s="157"/>
      <c r="C456" s="204"/>
      <c r="D456" s="205"/>
      <c r="E456" s="1029"/>
      <c r="F456" s="166"/>
      <c r="G456" s="1070"/>
      <c r="H456" s="20"/>
      <c r="I456" s="47"/>
      <c r="J456" s="1029"/>
      <c r="K456" s="157"/>
      <c r="L456" s="1029"/>
    </row>
    <row r="457" spans="1:12" ht="15.6" hidden="1" customHeight="1">
      <c r="A457" s="157" t="str">
        <f>IF(I457&gt;0,COUNT($I$4:I457)+MAX('MI Fittings'!A:A,'CS Press Fittings'!A:A,'Steel Nipples'!A:A,'Steel Cut Lengths'!A:A,'Pipe Hangers'!A:A,'Brass Nipples '!A:A,'Brass Fittings '!A:A,Valves!A:A),"")</f>
        <v/>
      </c>
      <c r="B457" s="157"/>
      <c r="C457" s="204"/>
      <c r="D457" s="205"/>
      <c r="E457" s="1029"/>
      <c r="F457" s="166"/>
      <c r="G457" s="1070"/>
      <c r="H457" s="20"/>
      <c r="I457" s="47"/>
      <c r="J457" s="1029"/>
      <c r="K457" s="157"/>
      <c r="L457" s="1029"/>
    </row>
    <row r="458" spans="1:12" ht="15.6" hidden="1" customHeight="1">
      <c r="A458" s="157" t="str">
        <f>IF(I458&gt;0,COUNT($I$4:I458)+MAX('MI Fittings'!A:A,'CS Press Fittings'!A:A,'Steel Nipples'!A:A,'Steel Cut Lengths'!A:A,'Pipe Hangers'!A:A,'Brass Nipples '!A:A,'Brass Fittings '!A:A,Valves!A:A),"")</f>
        <v/>
      </c>
      <c r="B458" s="157"/>
      <c r="C458" s="204"/>
      <c r="D458" s="205"/>
      <c r="E458" s="1029"/>
      <c r="F458" s="166"/>
      <c r="G458" s="1070"/>
      <c r="H458" s="20"/>
      <c r="I458" s="47"/>
      <c r="J458" s="1029"/>
      <c r="K458" s="157"/>
      <c r="L458" s="1029"/>
    </row>
    <row r="459" spans="1:12" ht="15.6" hidden="1" customHeight="1">
      <c r="A459" s="157" t="str">
        <f>IF(I459&gt;0,COUNT($I$4:I459)+MAX('MI Fittings'!A:A,'CS Press Fittings'!A:A,'Steel Nipples'!A:A,'Steel Cut Lengths'!A:A,'Pipe Hangers'!A:A,'Brass Nipples '!A:A,'Brass Fittings '!A:A,Valves!A:A),"")</f>
        <v/>
      </c>
      <c r="B459" s="157"/>
      <c r="C459" s="204"/>
      <c r="D459" s="205"/>
      <c r="E459" s="1029"/>
      <c r="F459" s="166"/>
      <c r="G459" s="1070"/>
      <c r="H459" s="20"/>
      <c r="I459" s="47"/>
      <c r="J459" s="1029"/>
      <c r="K459" s="157"/>
      <c r="L459" s="1029"/>
    </row>
    <row r="460" spans="1:12" ht="15.6" hidden="1" customHeight="1">
      <c r="A460" s="157" t="str">
        <f>IF(I460&gt;0,COUNT($I$4:I460)+MAX('MI Fittings'!A:A,'CS Press Fittings'!A:A,'Steel Nipples'!A:A,'Steel Cut Lengths'!A:A,'Pipe Hangers'!A:A,'Brass Nipples '!A:A,'Brass Fittings '!A:A,Valves!A:A),"")</f>
        <v/>
      </c>
      <c r="B460" s="157"/>
      <c r="C460" s="204"/>
      <c r="D460" s="205"/>
      <c r="E460" s="1029"/>
      <c r="F460" s="166"/>
      <c r="G460" s="1070"/>
      <c r="H460" s="20"/>
      <c r="I460" s="47"/>
      <c r="J460" s="1029"/>
      <c r="K460" s="157"/>
      <c r="L460" s="1029"/>
    </row>
    <row r="461" spans="1:12" ht="15.6" hidden="1" customHeight="1">
      <c r="A461" s="157" t="str">
        <f>IF(I461&gt;0,COUNT($I$4:I461)+MAX('MI Fittings'!A:A,'CS Press Fittings'!A:A,'Steel Nipples'!A:A,'Steel Cut Lengths'!A:A,'Pipe Hangers'!A:A,'Brass Nipples '!A:A,'Brass Fittings '!A:A,Valves!A:A),"")</f>
        <v/>
      </c>
      <c r="B461" s="157"/>
      <c r="C461" s="204"/>
      <c r="D461" s="205"/>
      <c r="E461" s="1029"/>
      <c r="F461" s="166"/>
      <c r="G461" s="1070"/>
      <c r="H461" s="20"/>
      <c r="I461" s="47"/>
      <c r="J461" s="1029"/>
      <c r="K461" s="157"/>
      <c r="L461" s="1029"/>
    </row>
    <row r="462" spans="1:12" ht="15.6" hidden="1" customHeight="1">
      <c r="A462" s="157" t="str">
        <f>IF(I462&gt;0,COUNT($I$4:I462)+MAX('MI Fittings'!A:A,'CS Press Fittings'!A:A,'Steel Nipples'!A:A,'Steel Cut Lengths'!A:A,'Pipe Hangers'!A:A,'Brass Nipples '!A:A,'Brass Fittings '!A:A,Valves!A:A),"")</f>
        <v/>
      </c>
      <c r="B462" s="157"/>
      <c r="C462" s="204"/>
      <c r="D462" s="205"/>
      <c r="E462" s="1029"/>
      <c r="F462" s="166"/>
      <c r="G462" s="1070"/>
      <c r="H462" s="20"/>
      <c r="I462" s="47"/>
      <c r="J462" s="1029"/>
      <c r="K462" s="157"/>
      <c r="L462" s="1029"/>
    </row>
    <row r="463" spans="1:12" ht="15.6" hidden="1" customHeight="1">
      <c r="A463" s="157" t="str">
        <f>IF(I463&gt;0,COUNT($I$4:I463)+MAX('MI Fittings'!A:A,'CS Press Fittings'!A:A,'Steel Nipples'!A:A,'Steel Cut Lengths'!A:A,'Pipe Hangers'!A:A,'Brass Nipples '!A:A,'Brass Fittings '!A:A,Valves!A:A),"")</f>
        <v/>
      </c>
      <c r="B463" s="157"/>
      <c r="C463" s="204"/>
      <c r="D463" s="205"/>
      <c r="E463" s="1029"/>
      <c r="F463" s="166"/>
      <c r="G463" s="1070"/>
      <c r="H463" s="20"/>
      <c r="I463" s="47"/>
      <c r="J463" s="1029"/>
      <c r="K463" s="157"/>
      <c r="L463" s="1029"/>
    </row>
    <row r="464" spans="1:12" ht="15.6" hidden="1" customHeight="1">
      <c r="B464" s="157"/>
      <c r="C464" s="204"/>
      <c r="D464" s="205"/>
      <c r="E464" s="1029"/>
      <c r="F464" s="166"/>
      <c r="G464" s="1070"/>
      <c r="H464" s="20"/>
      <c r="I464" s="47"/>
      <c r="J464" s="1029"/>
      <c r="K464" s="157"/>
      <c r="L464" s="1029"/>
    </row>
    <row r="465" spans="2:12" ht="15.6" hidden="1" customHeight="1">
      <c r="B465" s="157"/>
      <c r="C465" s="204"/>
      <c r="D465" s="205"/>
      <c r="E465" s="1029"/>
      <c r="F465" s="166"/>
      <c r="G465" s="1070"/>
      <c r="H465" s="20"/>
      <c r="I465" s="47"/>
      <c r="J465" s="1029"/>
      <c r="K465" s="157"/>
      <c r="L465" s="1029"/>
    </row>
    <row r="466" spans="2:12" ht="15.6" hidden="1" customHeight="1">
      <c r="B466" s="157"/>
      <c r="C466" s="204"/>
      <c r="D466" s="205"/>
      <c r="E466" s="1029"/>
      <c r="F466" s="166"/>
      <c r="G466" s="1070"/>
      <c r="H466" s="20"/>
      <c r="I466" s="47"/>
      <c r="J466" s="1029"/>
      <c r="K466" s="157"/>
      <c r="L466" s="1029"/>
    </row>
    <row r="467" spans="2:12" ht="15.6" hidden="1" customHeight="1">
      <c r="B467" s="157"/>
      <c r="C467" s="204"/>
      <c r="D467" s="205"/>
      <c r="E467" s="1029"/>
      <c r="F467" s="166"/>
      <c r="G467" s="1070"/>
      <c r="H467" s="20"/>
      <c r="I467" s="47"/>
      <c r="J467" s="1029"/>
      <c r="K467" s="157"/>
      <c r="L467" s="1029"/>
    </row>
    <row r="468" spans="2:12" ht="15.6" hidden="1" customHeight="1">
      <c r="B468" s="157"/>
      <c r="C468" s="204"/>
      <c r="D468" s="205"/>
      <c r="E468" s="1029"/>
      <c r="F468" s="166"/>
      <c r="G468" s="1070"/>
      <c r="H468" s="20"/>
      <c r="I468" s="47"/>
      <c r="J468" s="1029"/>
      <c r="K468" s="157"/>
      <c r="L468" s="1029"/>
    </row>
    <row r="469" spans="2:12" ht="15.6" hidden="1" customHeight="1">
      <c r="B469" s="157"/>
      <c r="C469" s="204"/>
      <c r="D469" s="205"/>
      <c r="E469" s="1029"/>
      <c r="F469" s="166"/>
      <c r="G469" s="1070"/>
      <c r="H469" s="20"/>
      <c r="I469" s="47"/>
      <c r="J469" s="1029"/>
      <c r="K469" s="157"/>
      <c r="L469" s="1029"/>
    </row>
    <row r="470" spans="2:12" ht="15.6" hidden="1" customHeight="1">
      <c r="B470" s="157"/>
      <c r="C470" s="204"/>
      <c r="D470" s="205"/>
      <c r="E470" s="1029"/>
      <c r="F470" s="166"/>
      <c r="G470" s="1070"/>
      <c r="H470" s="20"/>
      <c r="I470" s="47"/>
      <c r="J470" s="1029"/>
      <c r="K470" s="157"/>
      <c r="L470" s="1029"/>
    </row>
    <row r="471" spans="2:12" ht="15.6" hidden="1" customHeight="1">
      <c r="B471" s="157"/>
      <c r="C471" s="204"/>
      <c r="D471" s="205"/>
      <c r="E471" s="1029"/>
      <c r="F471" s="166"/>
      <c r="G471" s="1070"/>
      <c r="H471" s="20"/>
      <c r="I471" s="47"/>
      <c r="J471" s="1029"/>
      <c r="K471" s="157"/>
      <c r="L471" s="1029"/>
    </row>
    <row r="472" spans="2:12" ht="15.6" hidden="1" customHeight="1">
      <c r="B472" s="157"/>
      <c r="C472" s="204"/>
      <c r="D472" s="205"/>
      <c r="E472" s="1029"/>
      <c r="F472" s="166"/>
      <c r="G472" s="1070"/>
      <c r="H472" s="20"/>
      <c r="I472" s="47"/>
      <c r="J472" s="1029"/>
      <c r="K472" s="157"/>
      <c r="L472" s="1029"/>
    </row>
    <row r="473" spans="2:12" ht="15.6" hidden="1" customHeight="1">
      <c r="B473" s="157"/>
      <c r="C473" s="204"/>
      <c r="D473" s="205"/>
      <c r="E473" s="1029"/>
      <c r="F473" s="166"/>
      <c r="G473" s="1070"/>
      <c r="H473" s="20"/>
      <c r="I473" s="47"/>
      <c r="J473" s="1029"/>
      <c r="K473" s="157"/>
      <c r="L473" s="1029"/>
    </row>
    <row r="474" spans="2:12" ht="15.6" hidden="1" customHeight="1">
      <c r="B474" s="157"/>
      <c r="C474" s="204"/>
      <c r="D474" s="205"/>
      <c r="E474" s="1029"/>
      <c r="F474" s="166"/>
      <c r="G474" s="1070"/>
      <c r="H474" s="20"/>
      <c r="I474" s="47"/>
      <c r="J474" s="1029"/>
      <c r="K474" s="157"/>
      <c r="L474" s="1029"/>
    </row>
    <row r="475" spans="2:12" ht="15.6" hidden="1" customHeight="1">
      <c r="B475" s="157"/>
      <c r="C475" s="204"/>
      <c r="D475" s="205"/>
      <c r="E475" s="1029"/>
      <c r="F475" s="166"/>
      <c r="G475" s="1070"/>
      <c r="H475" s="20"/>
      <c r="I475" s="47"/>
      <c r="J475" s="1029"/>
      <c r="K475" s="157"/>
      <c r="L475" s="1029"/>
    </row>
    <row r="476" spans="2:12" ht="15.6" hidden="1" customHeight="1">
      <c r="B476" s="157"/>
      <c r="C476" s="204"/>
      <c r="D476" s="205"/>
      <c r="E476" s="1029"/>
      <c r="F476" s="166"/>
      <c r="G476" s="1070"/>
      <c r="H476" s="20"/>
      <c r="I476" s="47"/>
      <c r="J476" s="1029"/>
      <c r="K476" s="157"/>
      <c r="L476" s="1029"/>
    </row>
    <row r="477" spans="2:12" ht="15.6" hidden="1" customHeight="1">
      <c r="B477" s="157"/>
      <c r="C477" s="204"/>
      <c r="D477" s="205"/>
      <c r="E477" s="1029"/>
      <c r="F477" s="166"/>
      <c r="G477" s="1070"/>
      <c r="H477" s="20"/>
      <c r="I477" s="47"/>
      <c r="J477" s="1029"/>
      <c r="K477" s="157"/>
      <c r="L477" s="1029"/>
    </row>
    <row r="478" spans="2:12" ht="15.6" hidden="1" customHeight="1">
      <c r="B478" s="157"/>
      <c r="C478" s="204"/>
      <c r="D478" s="205"/>
      <c r="E478" s="1029"/>
      <c r="F478" s="166"/>
      <c r="G478" s="1070"/>
      <c r="H478" s="20"/>
      <c r="I478" s="47"/>
      <c r="J478" s="1029"/>
      <c r="K478" s="157"/>
      <c r="L478" s="1029"/>
    </row>
    <row r="479" spans="2:12" ht="15.6" hidden="1" customHeight="1">
      <c r="B479" s="157"/>
      <c r="C479" s="204"/>
      <c r="D479" s="205"/>
      <c r="E479" s="1029"/>
      <c r="F479" s="166"/>
      <c r="G479" s="1070"/>
      <c r="H479" s="20"/>
      <c r="I479" s="47"/>
      <c r="J479" s="1029"/>
      <c r="K479" s="157"/>
      <c r="L479" s="1029"/>
    </row>
    <row r="480" spans="2:12" ht="15.6" hidden="1" customHeight="1">
      <c r="B480" s="157"/>
      <c r="C480" s="204"/>
      <c r="D480" s="205"/>
      <c r="E480" s="1029"/>
      <c r="F480" s="166"/>
      <c r="G480" s="1070"/>
      <c r="H480" s="20"/>
      <c r="I480" s="47"/>
      <c r="J480" s="1029"/>
      <c r="K480" s="157"/>
      <c r="L480" s="1029"/>
    </row>
    <row r="481" spans="2:12" ht="15.6" hidden="1" customHeight="1">
      <c r="B481" s="157"/>
      <c r="C481" s="204"/>
      <c r="D481" s="205"/>
      <c r="E481" s="1029"/>
      <c r="F481" s="166"/>
      <c r="G481" s="1070"/>
      <c r="H481" s="20"/>
      <c r="I481" s="47"/>
      <c r="J481" s="1029"/>
      <c r="K481" s="157"/>
      <c r="L481" s="1029"/>
    </row>
    <row r="482" spans="2:12" ht="15.6" hidden="1" customHeight="1">
      <c r="B482" s="157"/>
      <c r="C482" s="204"/>
      <c r="D482" s="205"/>
      <c r="E482" s="1029"/>
      <c r="F482" s="166"/>
      <c r="G482" s="1070"/>
      <c r="H482" s="20"/>
      <c r="I482" s="47"/>
      <c r="J482" s="1029"/>
      <c r="K482" s="157"/>
      <c r="L482" s="1029"/>
    </row>
    <row r="483" spans="2:12" ht="15.6" hidden="1" customHeight="1">
      <c r="B483" s="157"/>
      <c r="C483" s="204"/>
      <c r="D483" s="205"/>
      <c r="E483" s="1029"/>
      <c r="F483" s="166"/>
      <c r="G483" s="1070"/>
      <c r="H483" s="20"/>
      <c r="I483" s="47"/>
      <c r="J483" s="1029"/>
      <c r="K483" s="157"/>
      <c r="L483" s="1029"/>
    </row>
    <row r="484" spans="2:12" ht="15.6" hidden="1" customHeight="1">
      <c r="B484" s="157"/>
      <c r="C484" s="204"/>
      <c r="D484" s="205"/>
      <c r="E484" s="1029"/>
      <c r="F484" s="166"/>
      <c r="G484" s="1070"/>
      <c r="H484" s="20"/>
      <c r="I484" s="47"/>
      <c r="J484" s="1029"/>
      <c r="K484" s="157"/>
      <c r="L484" s="1029"/>
    </row>
    <row r="485" spans="2:12" ht="15.6" hidden="1" customHeight="1">
      <c r="B485" s="157"/>
      <c r="C485" s="204"/>
      <c r="D485" s="205"/>
      <c r="E485" s="1029"/>
      <c r="F485" s="166"/>
      <c r="G485" s="1070"/>
      <c r="H485" s="20"/>
      <c r="I485" s="47"/>
      <c r="J485" s="1029"/>
      <c r="K485" s="157"/>
      <c r="L485" s="1029"/>
    </row>
    <row r="486" spans="2:12" ht="15.6" hidden="1" customHeight="1">
      <c r="B486" s="157"/>
      <c r="C486" s="204"/>
      <c r="D486" s="205"/>
      <c r="E486" s="1029"/>
      <c r="F486" s="166"/>
      <c r="G486" s="1070"/>
      <c r="H486" s="20"/>
      <c r="I486" s="47"/>
      <c r="J486" s="1029"/>
      <c r="K486" s="157"/>
      <c r="L486" s="1029"/>
    </row>
    <row r="487" spans="2:12" ht="15.6" hidden="1" customHeight="1">
      <c r="B487" s="157"/>
      <c r="C487" s="204"/>
      <c r="D487" s="205"/>
      <c r="E487" s="1029"/>
      <c r="F487" s="166"/>
      <c r="G487" s="1070"/>
      <c r="H487" s="20"/>
      <c r="I487" s="47"/>
      <c r="J487" s="1029"/>
      <c r="K487" s="157"/>
      <c r="L487" s="1029"/>
    </row>
    <row r="488" spans="2:12" ht="15.6" hidden="1" customHeight="1">
      <c r="B488" s="157"/>
      <c r="C488" s="204"/>
      <c r="D488" s="205"/>
      <c r="E488" s="1029"/>
      <c r="F488" s="166"/>
      <c r="G488" s="1070"/>
      <c r="H488" s="20"/>
      <c r="I488" s="47"/>
      <c r="J488" s="1029"/>
      <c r="K488" s="157"/>
      <c r="L488" s="1029"/>
    </row>
    <row r="489" spans="2:12" ht="15.6" hidden="1" customHeight="1">
      <c r="B489" s="157"/>
      <c r="C489" s="204"/>
      <c r="D489" s="205"/>
      <c r="E489" s="1029"/>
      <c r="F489" s="166"/>
      <c r="G489" s="1070"/>
      <c r="H489" s="20"/>
      <c r="I489" s="47"/>
      <c r="J489" s="1029"/>
      <c r="K489" s="157"/>
      <c r="L489" s="1029"/>
    </row>
    <row r="490" spans="2:12" ht="15.6" hidden="1" customHeight="1">
      <c r="B490" s="157"/>
      <c r="C490" s="204"/>
      <c r="D490" s="205"/>
      <c r="E490" s="1029"/>
      <c r="F490" s="166"/>
      <c r="G490" s="1070"/>
      <c r="H490" s="20"/>
      <c r="I490" s="47"/>
      <c r="J490" s="1029"/>
      <c r="K490" s="157"/>
      <c r="L490" s="1029"/>
    </row>
    <row r="491" spans="2:12" ht="15.6" hidden="1" customHeight="1">
      <c r="B491" s="157"/>
      <c r="C491" s="204"/>
      <c r="D491" s="205"/>
      <c r="E491" s="1029"/>
      <c r="F491" s="166"/>
      <c r="G491" s="1070"/>
      <c r="H491" s="20"/>
      <c r="I491" s="47"/>
      <c r="J491" s="1029"/>
      <c r="K491" s="157"/>
      <c r="L491" s="1029"/>
    </row>
    <row r="492" spans="2:12" ht="15.6" hidden="1" customHeight="1">
      <c r="B492" s="157"/>
      <c r="C492" s="204"/>
      <c r="D492" s="205"/>
      <c r="E492" s="1029"/>
      <c r="F492" s="166"/>
      <c r="G492" s="1070"/>
      <c r="H492" s="20"/>
      <c r="I492" s="47"/>
      <c r="J492" s="1029"/>
      <c r="K492" s="157"/>
      <c r="L492" s="1029"/>
    </row>
    <row r="493" spans="2:12" ht="15.6" hidden="1" customHeight="1">
      <c r="B493" s="157"/>
      <c r="C493" s="204"/>
      <c r="D493" s="205"/>
      <c r="E493" s="1029"/>
      <c r="F493" s="166"/>
      <c r="G493" s="1070"/>
      <c r="H493" s="20"/>
      <c r="I493" s="47"/>
      <c r="J493" s="1029"/>
      <c r="K493" s="157"/>
      <c r="L493" s="1029"/>
    </row>
    <row r="494" spans="2:12" ht="15.6" hidden="1" customHeight="1">
      <c r="B494" s="157"/>
      <c r="C494" s="204"/>
      <c r="D494" s="205"/>
      <c r="E494" s="1029"/>
      <c r="F494" s="166"/>
      <c r="G494" s="1070"/>
      <c r="H494" s="20"/>
      <c r="I494" s="47"/>
      <c r="J494" s="1029"/>
      <c r="K494" s="157"/>
      <c r="L494" s="1029"/>
    </row>
    <row r="495" spans="2:12" ht="15.6" hidden="1" customHeight="1">
      <c r="B495" s="157"/>
      <c r="C495" s="204"/>
      <c r="D495" s="205"/>
      <c r="E495" s="1029"/>
      <c r="F495" s="166"/>
      <c r="G495" s="1070"/>
      <c r="H495" s="20"/>
      <c r="I495" s="47"/>
      <c r="J495" s="1029"/>
      <c r="K495" s="157"/>
      <c r="L495" s="1029"/>
    </row>
    <row r="496" spans="2:12" ht="15.6" hidden="1" customHeight="1">
      <c r="B496" s="157"/>
      <c r="C496" s="204"/>
      <c r="D496" s="205"/>
      <c r="E496" s="1029"/>
      <c r="F496" s="166"/>
      <c r="G496" s="1070"/>
      <c r="H496" s="20"/>
      <c r="I496" s="47"/>
      <c r="J496" s="1029"/>
      <c r="K496" s="157"/>
      <c r="L496" s="1029"/>
    </row>
    <row r="497" spans="2:12" ht="15.6" hidden="1" customHeight="1">
      <c r="B497" s="157"/>
      <c r="C497" s="204"/>
      <c r="D497" s="205"/>
      <c r="E497" s="1029"/>
      <c r="F497" s="166"/>
      <c r="G497" s="1070"/>
      <c r="H497" s="20"/>
      <c r="I497" s="47"/>
      <c r="J497" s="1029"/>
      <c r="K497" s="157"/>
      <c r="L497" s="1029"/>
    </row>
    <row r="498" spans="2:12" ht="15.6" hidden="1" customHeight="1">
      <c r="B498" s="157"/>
      <c r="C498" s="204"/>
      <c r="D498" s="205"/>
      <c r="E498" s="1029"/>
      <c r="F498" s="166"/>
      <c r="G498" s="1070"/>
      <c r="H498" s="20"/>
      <c r="I498" s="47"/>
      <c r="J498" s="1029"/>
      <c r="K498" s="157"/>
      <c r="L498" s="1029"/>
    </row>
    <row r="499" spans="2:12" ht="15.6" hidden="1" customHeight="1">
      <c r="B499" s="157"/>
      <c r="C499" s="204"/>
      <c r="D499" s="205"/>
      <c r="E499" s="1029"/>
      <c r="F499" s="166"/>
      <c r="G499" s="1070"/>
      <c r="H499" s="20"/>
      <c r="I499" s="47"/>
      <c r="J499" s="1029"/>
      <c r="K499" s="157"/>
      <c r="L499" s="1029"/>
    </row>
    <row r="500" spans="2:12" ht="15.6" hidden="1" customHeight="1">
      <c r="B500" s="157"/>
      <c r="C500" s="204"/>
      <c r="D500" s="205"/>
      <c r="E500" s="1029"/>
      <c r="F500" s="166"/>
      <c r="G500" s="1070"/>
      <c r="H500" s="20"/>
      <c r="I500" s="47"/>
      <c r="J500" s="1029"/>
      <c r="K500" s="157"/>
      <c r="L500" s="1029"/>
    </row>
    <row r="501" spans="2:12" ht="15.6" hidden="1" customHeight="1">
      <c r="B501" s="157"/>
      <c r="C501" s="204"/>
      <c r="D501" s="205"/>
      <c r="E501" s="1029"/>
      <c r="F501" s="166"/>
      <c r="G501" s="1070"/>
      <c r="H501" s="20"/>
      <c r="I501" s="47"/>
      <c r="J501" s="1029"/>
      <c r="K501" s="157"/>
      <c r="L501" s="1029"/>
    </row>
    <row r="502" spans="2:12" ht="15.6" hidden="1" customHeight="1">
      <c r="B502" s="157"/>
      <c r="C502" s="204"/>
      <c r="D502" s="205"/>
      <c r="E502" s="1029"/>
      <c r="F502" s="166"/>
      <c r="G502" s="1070"/>
      <c r="H502" s="20"/>
      <c r="I502" s="47"/>
      <c r="J502" s="1029"/>
      <c r="K502" s="157"/>
      <c r="L502" s="1029"/>
    </row>
    <row r="503" spans="2:12" ht="15.6" hidden="1" customHeight="1">
      <c r="B503" s="157"/>
      <c r="C503" s="204"/>
      <c r="D503" s="205"/>
      <c r="E503" s="1029"/>
      <c r="F503" s="166"/>
      <c r="G503" s="1070"/>
      <c r="H503" s="20"/>
      <c r="I503" s="47"/>
      <c r="J503" s="1029"/>
      <c r="K503" s="157"/>
      <c r="L503" s="1029"/>
    </row>
    <row r="504" spans="2:12"/>
    <row r="505" spans="2:12"/>
    <row r="506" spans="2:12"/>
    <row r="507" spans="2:12"/>
    <row r="508" spans="2:12"/>
    <row r="509" spans="2:12"/>
    <row r="510" spans="2:12"/>
    <row r="511" spans="2:12"/>
    <row r="512" spans="2:12"/>
    <row r="513"/>
    <row r="514"/>
    <row r="515"/>
    <row r="516"/>
    <row r="517"/>
    <row r="518"/>
    <row r="519"/>
    <row r="520"/>
    <row r="521"/>
    <row r="522"/>
    <row r="523"/>
    <row r="524"/>
    <row r="525"/>
  </sheetData>
  <sheetProtection algorithmName="SHA-512" hashValue="wmJxX5CVJ0E5PfXdsChAZ13PZv1gd9oW2AaNDUZiD4v/lGHJhOOQ4m8rBIifPrqqjHPasUmX2QWGToghRJ5AwA==" saltValue="zPzACahxi9iPq965mPzPIA==" spinCount="100000" sheet="1" formatColumns="0" autoFilter="0"/>
  <protectedRanges>
    <protectedRange sqref="F6:G184" name="Range2"/>
    <protectedRange sqref="I6:I184" name="Range1"/>
  </protectedRanges>
  <autoFilter ref="I3:I172" xr:uid="{FC996782-4730-4B50-8413-43D78A3ADAAA}"/>
  <mergeCells count="1">
    <mergeCell ref="J1:J2"/>
  </mergeCells>
  <conditionalFormatting sqref="F6:F184">
    <cfRule type="cellIs" dxfId="45" priority="2" operator="notEqual">
      <formula>$F$2</formula>
    </cfRule>
  </conditionalFormatting>
  <conditionalFormatting sqref="G6:G184">
    <cfRule type="cellIs" dxfId="44" priority="1" operator="notEqual">
      <formula>ROUND($F6*$E6,2)</formula>
    </cfRule>
  </conditionalFormatting>
  <dataValidations count="1">
    <dataValidation type="list" allowBlank="1" showInputMessage="1" showErrorMessage="1" sqref="G2" xr:uid="{122B0060-A3B5-4682-B85E-ABDC4FF71CD2}">
      <formula1>"Foot, Piece"</formula1>
    </dataValidation>
  </dataValidations>
  <hyperlinks>
    <hyperlink ref="J1" location="'Lead Sheet'!A1" display="CLICK TO RETURN TO LEAD SHEET" xr:uid="{FAF62FEF-3379-44E1-9C49-44CA0F091B64}"/>
  </hyperlinks>
  <pageMargins left="0.7" right="0.7" top="0.75" bottom="0.75" header="0.3" footer="0.3"/>
  <pageSetup scale="73" fitToHeight="0" orientation="portrait" r:id="rId1"/>
  <headerFooter>
    <oddHeader>&amp;LPEX TUBING
&amp;K00-041Subject to change without notice&amp;RPEX TUBING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93EBA-7BF5-4119-A5EB-EEDB54CB3CF1}">
  <sheetPr codeName="Sheet10">
    <tabColor rgb="FF00B0F0"/>
    <pageSetUpPr fitToPage="1"/>
  </sheetPr>
  <dimension ref="A1:N430"/>
  <sheetViews>
    <sheetView zoomScaleNormal="10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.75" zeroHeight="1"/>
  <cols>
    <col min="1" max="1" width="8.7109375" style="157" hidden="1" customWidth="1"/>
    <col min="2" max="2" width="15.7109375" style="13" customWidth="1"/>
    <col min="3" max="3" width="11.85546875" style="15" customWidth="1"/>
    <col min="4" max="4" width="40.7109375" style="208" customWidth="1"/>
    <col min="5" max="5" width="9.85546875" style="1039" customWidth="1"/>
    <col min="6" max="6" width="11.42578125" style="210" bestFit="1" customWidth="1"/>
    <col min="7" max="7" width="11" style="1521" bestFit="1" customWidth="1"/>
    <col min="8" max="8" width="9.85546875" style="211" customWidth="1"/>
    <col min="9" max="9" width="9.85546875" style="212" customWidth="1"/>
    <col min="10" max="10" width="9.85546875" style="2" customWidth="1"/>
    <col min="11" max="11" width="11.7109375" style="1030" customWidth="1"/>
    <col min="12" max="12" width="15.7109375" style="13" customWidth="1"/>
    <col min="13" max="13" width="15.7109375" style="1030" customWidth="1"/>
    <col min="14" max="14" width="8.85546875" style="13" customWidth="1"/>
    <col min="15" max="16384" width="8.85546875" style="13" hidden="1"/>
  </cols>
  <sheetData>
    <row r="1" spans="1:14" ht="72.75" customHeight="1" thickBot="1">
      <c r="B1" s="169"/>
      <c r="C1" s="170"/>
      <c r="D1" s="171"/>
      <c r="E1" s="1012"/>
      <c r="F1" s="148"/>
      <c r="G1" s="1509"/>
      <c r="H1" s="437"/>
      <c r="I1" s="438"/>
      <c r="J1" s="476" t="s">
        <v>4681</v>
      </c>
      <c r="K1" s="1867" t="s">
        <v>3648</v>
      </c>
      <c r="L1" s="157"/>
      <c r="M1" s="1029"/>
    </row>
    <row r="2" spans="1:14" ht="16.5" thickBot="1">
      <c r="B2" s="1869" t="s">
        <v>12956</v>
      </c>
      <c r="C2" s="1870"/>
      <c r="D2" s="176"/>
      <c r="E2" s="1013"/>
      <c r="F2" s="1507">
        <f>'Lead Sheet'!B12</f>
        <v>0</v>
      </c>
      <c r="G2" s="1510"/>
      <c r="H2" s="439"/>
      <c r="I2" s="178"/>
      <c r="J2" s="477"/>
      <c r="K2" s="1868"/>
      <c r="L2" s="157"/>
      <c r="M2" s="1029"/>
    </row>
    <row r="3" spans="1:14" s="160" customFormat="1" ht="48" thickBot="1">
      <c r="A3" s="158"/>
      <c r="B3" s="179"/>
      <c r="C3" s="180" t="s">
        <v>486</v>
      </c>
      <c r="D3" s="181" t="s">
        <v>8904</v>
      </c>
      <c r="E3" s="1014" t="s">
        <v>487</v>
      </c>
      <c r="F3" s="149" t="s">
        <v>0</v>
      </c>
      <c r="G3" s="1511" t="s">
        <v>588</v>
      </c>
      <c r="H3" s="183" t="s">
        <v>3</v>
      </c>
      <c r="I3" s="184" t="s">
        <v>4</v>
      </c>
      <c r="J3" s="308" t="s">
        <v>2</v>
      </c>
      <c r="K3" s="1139" t="s">
        <v>360</v>
      </c>
      <c r="L3" s="302" t="s">
        <v>5065</v>
      </c>
      <c r="M3" s="1111">
        <f>SUM(K:K)</f>
        <v>0</v>
      </c>
      <c r="N3" s="305"/>
    </row>
    <row r="4" spans="1:14" ht="30.75" customHeight="1">
      <c r="A4" s="157" t="str">
        <f>IF(J4&gt;0,COUNT($J$4:J4)+MAX('MI Fittings'!A:A,'CS Press Fittings'!A:A,'Steel Nipples'!A:A,'Steel Cut Lengths'!A:A,'Pipe Hangers'!A:A,'Brass Nipples '!A:A,'Brass Fittings '!A:A,Valves!A:A,'PEX Tubing'!A:A),"")</f>
        <v/>
      </c>
      <c r="B4" s="339"/>
      <c r="C4" s="340"/>
      <c r="D4" s="479" t="s">
        <v>5543</v>
      </c>
      <c r="E4" s="1158"/>
      <c r="F4" s="165"/>
      <c r="G4" s="1541"/>
      <c r="H4" s="480"/>
      <c r="I4" s="480"/>
      <c r="J4" s="120"/>
      <c r="K4" s="1127"/>
      <c r="L4" s="157"/>
      <c r="M4" s="1029"/>
    </row>
    <row r="5" spans="1:14">
      <c r="A5" s="157" t="str">
        <f>IF(J5&gt;0,COUNT($J$4:J5)+MAX('MI Fittings'!A:A,'CS Press Fittings'!A:A,'Steel Nipples'!A:A,'Steel Cut Lengths'!A:A,'Pipe Hangers'!A:A,'Brass Nipples '!A:A,'Brass Fittings '!A:A,Valves!A:A,'PEX Tubing'!A:A),"")</f>
        <v/>
      </c>
      <c r="B5" s="354"/>
      <c r="C5" s="313"/>
      <c r="D5" s="314" t="s">
        <v>7798</v>
      </c>
      <c r="E5" s="1031" t="s">
        <v>497</v>
      </c>
      <c r="F5" s="162"/>
      <c r="G5" s="1542"/>
      <c r="H5" s="315"/>
      <c r="I5" s="315"/>
      <c r="J5" s="112"/>
      <c r="K5" s="1121"/>
      <c r="L5" s="157"/>
      <c r="M5" s="1029"/>
    </row>
    <row r="6" spans="1:14">
      <c r="A6" s="157" t="str">
        <f>IF(J6&gt;0,COUNT($J$4:J6)+MAX('MI Fittings'!A:A,'CS Press Fittings'!A:A,'Steel Nipples'!A:A,'Steel Cut Lengths'!A:A,'Pipe Hangers'!A:A,'Brass Nipples '!A:A,'Brass Fittings '!A:A,Valves!A:A,'PEX Tubing'!A:A),"")</f>
        <v/>
      </c>
      <c r="B6" s="244"/>
      <c r="C6" s="228" t="s">
        <v>1979</v>
      </c>
      <c r="D6" s="481" t="s">
        <v>10844</v>
      </c>
      <c r="E6" s="1020">
        <f>IFERROR(VLOOKUP(C6,'Consolidated Master Sheet'!B:H,3,0),"")</f>
        <v>3.44</v>
      </c>
      <c r="F6" s="151">
        <f>IF(E6=0,"NET",$F$2)</f>
        <v>0</v>
      </c>
      <c r="G6" s="1020">
        <f>IFERROR(ROUND(E6*F6,2),0)</f>
        <v>0</v>
      </c>
      <c r="H6" s="230">
        <f>IFERROR(VLOOKUP(C6,'Consolidated Master Sheet'!B:H,6,0),"")</f>
        <v>50</v>
      </c>
      <c r="I6" s="230">
        <f>IFERROR(VLOOKUP(C6,'Consolidated Master Sheet'!B:H,7,0),"")</f>
        <v>1500</v>
      </c>
      <c r="J6" s="27"/>
      <c r="K6" s="1102">
        <f t="shared" ref="K6:K12" si="0">IFERROR(G6*J6,0)</f>
        <v>0</v>
      </c>
      <c r="L6" s="157"/>
      <c r="M6" s="1029"/>
    </row>
    <row r="7" spans="1:14">
      <c r="A7" s="157" t="str">
        <f>IF(J7&gt;0,COUNT($J$4:J7)+MAX('MI Fittings'!A:A,'CS Press Fittings'!A:A,'Steel Nipples'!A:A,'Steel Cut Lengths'!A:A,'Pipe Hangers'!A:A,'Brass Nipples '!A:A,'Brass Fittings '!A:A,Valves!A:A,'PEX Tubing'!A:A),"")</f>
        <v/>
      </c>
      <c r="B7" s="244"/>
      <c r="C7" s="231" t="s">
        <v>1980</v>
      </c>
      <c r="D7" s="482" t="s">
        <v>10845</v>
      </c>
      <c r="E7" s="1017">
        <f>IFERROR(VLOOKUP(C7,'Consolidated Master Sheet'!B:H,3,0),"")</f>
        <v>3.65</v>
      </c>
      <c r="F7" s="152">
        <f t="shared" ref="F7:F70" si="1">IF(E7=0,"NET",$F$2)</f>
        <v>0</v>
      </c>
      <c r="G7" s="1017">
        <f t="shared" ref="G7:G70" si="2">IFERROR(ROUND(E7*F7,2),0)</f>
        <v>0</v>
      </c>
      <c r="H7" s="234">
        <f>IFERROR(VLOOKUP(C7,'Consolidated Master Sheet'!B:H,6,0),"")</f>
        <v>50</v>
      </c>
      <c r="I7" s="234">
        <f>IFERROR(VLOOKUP(C7,'Consolidated Master Sheet'!B:H,7,0),"")</f>
        <v>1000</v>
      </c>
      <c r="J7" s="28"/>
      <c r="K7" s="1104">
        <f t="shared" si="0"/>
        <v>0</v>
      </c>
      <c r="L7" s="157"/>
      <c r="M7" s="1029"/>
    </row>
    <row r="8" spans="1:14">
      <c r="A8" s="157" t="str">
        <f>IF(J8&gt;0,COUNT($J$4:J8)+MAX('MI Fittings'!A:A,'CS Press Fittings'!A:A,'Steel Nipples'!A:A,'Steel Cut Lengths'!A:A,'Pipe Hangers'!A:A,'Brass Nipples '!A:A,'Brass Fittings '!A:A,Valves!A:A,'PEX Tubing'!A:A),"")</f>
        <v/>
      </c>
      <c r="B8" s="244"/>
      <c r="C8" s="231" t="s">
        <v>1981</v>
      </c>
      <c r="D8" s="482" t="s">
        <v>10846</v>
      </c>
      <c r="E8" s="1017">
        <f>IFERROR(VLOOKUP(C8,'Consolidated Master Sheet'!B:H,3,0),"")</f>
        <v>5.97</v>
      </c>
      <c r="F8" s="152">
        <f t="shared" si="1"/>
        <v>0</v>
      </c>
      <c r="G8" s="1017">
        <f t="shared" si="2"/>
        <v>0</v>
      </c>
      <c r="H8" s="234">
        <f>IFERROR(VLOOKUP(C8,'Consolidated Master Sheet'!B:H,6,0),"")</f>
        <v>25</v>
      </c>
      <c r="I8" s="277">
        <f>IFERROR(VLOOKUP(C8,'Consolidated Master Sheet'!B:H,7,0),"")</f>
        <v>500</v>
      </c>
      <c r="J8" s="31"/>
      <c r="K8" s="1104">
        <f t="shared" si="0"/>
        <v>0</v>
      </c>
      <c r="L8" s="157"/>
      <c r="M8" s="1029"/>
    </row>
    <row r="9" spans="1:14">
      <c r="A9" s="157" t="str">
        <f>IF(J9&gt;0,COUNT($J$4:J9)+MAX('MI Fittings'!A:A,'CS Press Fittings'!A:A,'Steel Nipples'!A:A,'Steel Cut Lengths'!A:A,'Pipe Hangers'!A:A,'Brass Nipples '!A:A,'Brass Fittings '!A:A,Valves!A:A,'PEX Tubing'!A:A),"")</f>
        <v/>
      </c>
      <c r="B9" s="244"/>
      <c r="C9" s="235" t="s">
        <v>1983</v>
      </c>
      <c r="D9" s="483" t="s">
        <v>10847</v>
      </c>
      <c r="E9" s="1018">
        <f>IFERROR(VLOOKUP(C9,'Consolidated Master Sheet'!B:H,3,0),"")</f>
        <v>10.1</v>
      </c>
      <c r="F9" s="153">
        <f t="shared" si="1"/>
        <v>0</v>
      </c>
      <c r="G9" s="1018">
        <f t="shared" si="2"/>
        <v>0</v>
      </c>
      <c r="H9" s="237">
        <f>IFERROR(VLOOKUP(C9,'Consolidated Master Sheet'!B:H,6,0),"")</f>
        <v>25</v>
      </c>
      <c r="I9" s="237">
        <f>IFERROR(VLOOKUP(C9,'Consolidated Master Sheet'!B:H,7,0),"")</f>
        <v>250</v>
      </c>
      <c r="J9" s="35"/>
      <c r="K9" s="1108">
        <f>IFERROR(G9*J9,0)</f>
        <v>0</v>
      </c>
      <c r="L9" s="157"/>
      <c r="M9" s="1029"/>
    </row>
    <row r="10" spans="1:14">
      <c r="A10" s="157" t="str">
        <f>IF(J10&gt;0,COUNT($J$4:J10)+MAX('MI Fittings'!A:A,'CS Press Fittings'!A:A,'Steel Nipples'!A:A,'Steel Cut Lengths'!A:A,'Pipe Hangers'!A:A,'Brass Nipples '!A:A,'Brass Fittings '!A:A,Valves!A:A,'PEX Tubing'!A:A),"")</f>
        <v/>
      </c>
      <c r="B10" s="244"/>
      <c r="C10" s="249"/>
      <c r="D10" s="484"/>
      <c r="E10" s="1019" t="str">
        <f>IFERROR(VLOOKUP(C10,'Consolidated Master Sheet'!B:H,3,0),"")</f>
        <v/>
      </c>
      <c r="F10" s="720">
        <f t="shared" si="1"/>
        <v>0</v>
      </c>
      <c r="G10" s="1707">
        <f t="shared" si="2"/>
        <v>0</v>
      </c>
      <c r="H10" s="200" t="str">
        <f>IFERROR(VLOOKUP(C10,'Consolidated Master Sheet'!B:H,6,0),"")</f>
        <v/>
      </c>
      <c r="I10" s="200" t="str">
        <f>IFERROR(VLOOKUP(C10,'Consolidated Master Sheet'!B:H,7,0),"")</f>
        <v/>
      </c>
      <c r="J10" s="68"/>
      <c r="K10" s="1106"/>
      <c r="L10" s="157"/>
      <c r="M10" s="1029"/>
    </row>
    <row r="11" spans="1:14">
      <c r="A11" s="157" t="str">
        <f>IF(J11&gt;0,COUNT($J$4:J11)+MAX('MI Fittings'!A:A,'CS Press Fittings'!A:A,'Steel Nipples'!A:A,'Steel Cut Lengths'!A:A,'Pipe Hangers'!A:A,'Brass Nipples '!A:A,'Brass Fittings '!A:A,Valves!A:A,'PEX Tubing'!A:A),"")</f>
        <v/>
      </c>
      <c r="B11" s="244"/>
      <c r="C11" s="228" t="s">
        <v>1982</v>
      </c>
      <c r="D11" s="481" t="s">
        <v>10848</v>
      </c>
      <c r="E11" s="1020">
        <f>IFERROR(VLOOKUP(C11,'Consolidated Master Sheet'!B:H,3,0),"")</f>
        <v>5.45</v>
      </c>
      <c r="F11" s="151">
        <f t="shared" si="1"/>
        <v>0</v>
      </c>
      <c r="G11" s="1020">
        <f t="shared" si="2"/>
        <v>0</v>
      </c>
      <c r="H11" s="230">
        <f>IFERROR(VLOOKUP(C11,'Consolidated Master Sheet'!B:H,6,0),"")</f>
        <v>50</v>
      </c>
      <c r="I11" s="230">
        <f>IFERROR(VLOOKUP(C11,'Consolidated Master Sheet'!B:H,7,0),"")</f>
        <v>500</v>
      </c>
      <c r="J11" s="27"/>
      <c r="K11" s="1102">
        <f t="shared" si="0"/>
        <v>0</v>
      </c>
      <c r="L11" s="157"/>
      <c r="M11" s="1029"/>
    </row>
    <row r="12" spans="1:14">
      <c r="A12" s="157" t="str">
        <f>IF(J12&gt;0,COUNT($J$4:J12)+MAX('MI Fittings'!A:A,'CS Press Fittings'!A:A,'Steel Nipples'!A:A,'Steel Cut Lengths'!A:A,'Pipe Hangers'!A:A,'Brass Nipples '!A:A,'Brass Fittings '!A:A,Valves!A:A,'PEX Tubing'!A:A),"")</f>
        <v/>
      </c>
      <c r="B12" s="244"/>
      <c r="C12" s="235" t="s">
        <v>1984</v>
      </c>
      <c r="D12" s="483" t="s">
        <v>10849</v>
      </c>
      <c r="E12" s="1018">
        <f>IFERROR(VLOOKUP(C12,'Consolidated Master Sheet'!B:H,3,0),"")</f>
        <v>8.92</v>
      </c>
      <c r="F12" s="153">
        <f t="shared" si="1"/>
        <v>0</v>
      </c>
      <c r="G12" s="1018">
        <f t="shared" si="2"/>
        <v>0</v>
      </c>
      <c r="H12" s="237">
        <f>IFERROR(VLOOKUP(C12,'Consolidated Master Sheet'!B:H,6,0),"")</f>
        <v>25</v>
      </c>
      <c r="I12" s="237">
        <f>IFERROR(VLOOKUP(C12,'Consolidated Master Sheet'!B:H,7,0),"")</f>
        <v>250</v>
      </c>
      <c r="J12" s="35"/>
      <c r="K12" s="1108">
        <f t="shared" si="0"/>
        <v>0</v>
      </c>
      <c r="L12" s="157"/>
      <c r="M12" s="1029"/>
    </row>
    <row r="13" spans="1:14">
      <c r="A13" s="157" t="str">
        <f>IF(J13&gt;0,COUNT($J$4:J13)+MAX('MI Fittings'!A:A,'CS Press Fittings'!A:A,'Steel Nipples'!A:A,'Steel Cut Lengths'!A:A,'Pipe Hangers'!A:A,'Brass Nipples '!A:A,'Brass Fittings '!A:A,Valves!A:A,'PEX Tubing'!A:A),"")</f>
        <v/>
      </c>
      <c r="B13" s="354"/>
      <c r="C13" s="313"/>
      <c r="D13" s="314" t="s">
        <v>7310</v>
      </c>
      <c r="E13" s="1031" t="str">
        <f>IFERROR(VLOOKUP(C13,'Consolidated Master Sheet'!B:H,3,0),"")</f>
        <v/>
      </c>
      <c r="F13" s="1459">
        <f t="shared" si="1"/>
        <v>0</v>
      </c>
      <c r="G13" s="1710">
        <f t="shared" si="2"/>
        <v>0</v>
      </c>
      <c r="H13" s="315" t="str">
        <f>IFERROR(VLOOKUP(C13,'Consolidated Master Sheet'!B:H,6,0),"")</f>
        <v/>
      </c>
      <c r="I13" s="315" t="str">
        <f>IFERROR(VLOOKUP(C13,'Consolidated Master Sheet'!B:H,7,0),"")</f>
        <v/>
      </c>
      <c r="J13" s="112"/>
      <c r="K13" s="1121"/>
      <c r="L13" s="304"/>
      <c r="M13" s="1112"/>
    </row>
    <row r="14" spans="1:14">
      <c r="A14" s="157" t="str">
        <f>IF(J14&gt;0,COUNT($J$4:J14)+MAX('MI Fittings'!A:A,'CS Press Fittings'!A:A,'Steel Nipples'!A:A,'Steel Cut Lengths'!A:A,'Pipe Hangers'!A:A,'Brass Nipples '!A:A,'Brass Fittings '!A:A,Valves!A:A,'PEX Tubing'!A:A),"")</f>
        <v/>
      </c>
      <c r="B14" s="244"/>
      <c r="C14" s="231" t="s">
        <v>1968</v>
      </c>
      <c r="D14" s="482" t="s">
        <v>8837</v>
      </c>
      <c r="E14" s="1017">
        <f>IFERROR(VLOOKUP(C14,'Consolidated Master Sheet'!B:H,3,0),"")</f>
        <v>9.08</v>
      </c>
      <c r="F14" s="152">
        <f t="shared" si="1"/>
        <v>0</v>
      </c>
      <c r="G14" s="1017">
        <f t="shared" si="2"/>
        <v>0</v>
      </c>
      <c r="H14" s="234">
        <f>IFERROR(VLOOKUP(C14,'Consolidated Master Sheet'!B:H,6,0),"")</f>
        <v>25</v>
      </c>
      <c r="I14" s="234">
        <f>IFERROR(VLOOKUP(C14,'Consolidated Master Sheet'!B:H,7,0),"")</f>
        <v>400</v>
      </c>
      <c r="J14" s="28"/>
      <c r="K14" s="1104">
        <f>IFERROR(G14*J14,0)</f>
        <v>0</v>
      </c>
      <c r="L14" s="157"/>
      <c r="M14" s="1029"/>
    </row>
    <row r="15" spans="1:14">
      <c r="A15" s="157" t="str">
        <f>IF(J15&gt;0,COUNT($J$4:J15)+MAX('MI Fittings'!A:A,'CS Press Fittings'!A:A,'Steel Nipples'!A:A,'Steel Cut Lengths'!A:A,'Pipe Hangers'!A:A,'Brass Nipples '!A:A,'Brass Fittings '!A:A,Valves!A:A,'PEX Tubing'!A:A),"")</f>
        <v/>
      </c>
      <c r="B15" s="244"/>
      <c r="C15" s="231" t="s">
        <v>1970</v>
      </c>
      <c r="D15" s="482" t="s">
        <v>8838</v>
      </c>
      <c r="E15" s="1017">
        <f>IFERROR(VLOOKUP(C15,'Consolidated Master Sheet'!B:H,3,0),"")</f>
        <v>14.25</v>
      </c>
      <c r="F15" s="152">
        <f t="shared" si="1"/>
        <v>0</v>
      </c>
      <c r="G15" s="1017">
        <f t="shared" si="2"/>
        <v>0</v>
      </c>
      <c r="H15" s="234">
        <f>IFERROR(VLOOKUP(C15,'Consolidated Master Sheet'!B:H,6,0),"")</f>
        <v>25</v>
      </c>
      <c r="I15" s="234">
        <f>IFERROR(VLOOKUP(C15,'Consolidated Master Sheet'!B:H,7,0),"")</f>
        <v>300</v>
      </c>
      <c r="J15" s="28"/>
      <c r="K15" s="1104">
        <f>IFERROR(G15*J15,0)</f>
        <v>0</v>
      </c>
      <c r="L15" s="157"/>
      <c r="M15" s="1029"/>
    </row>
    <row r="16" spans="1:14">
      <c r="A16" s="157" t="str">
        <f>IF(J16&gt;0,COUNT($J$4:J16)+MAX('MI Fittings'!A:A,'CS Press Fittings'!A:A,'Steel Nipples'!A:A,'Steel Cut Lengths'!A:A,'Pipe Hangers'!A:A,'Brass Nipples '!A:A,'Brass Fittings '!A:A,Valves!A:A,'PEX Tubing'!A:A),"")</f>
        <v/>
      </c>
      <c r="B16" s="244"/>
      <c r="C16" s="235" t="s">
        <v>1972</v>
      </c>
      <c r="D16" s="483" t="s">
        <v>8839</v>
      </c>
      <c r="E16" s="1018">
        <f>IFERROR(VLOOKUP(C16,'Consolidated Master Sheet'!B:H,3,0),"")</f>
        <v>26.6</v>
      </c>
      <c r="F16" s="153">
        <f t="shared" si="1"/>
        <v>0</v>
      </c>
      <c r="G16" s="1018">
        <f t="shared" si="2"/>
        <v>0</v>
      </c>
      <c r="H16" s="237">
        <f>IFERROR(VLOOKUP(C16,'Consolidated Master Sheet'!B:H,6,0),"")</f>
        <v>10</v>
      </c>
      <c r="I16" s="237">
        <f>IFERROR(VLOOKUP(C16,'Consolidated Master Sheet'!B:H,7,0),"")</f>
        <v>150</v>
      </c>
      <c r="J16" s="29"/>
      <c r="K16" s="1108">
        <f>IFERROR(G16*J16,0)</f>
        <v>0</v>
      </c>
      <c r="L16" s="157"/>
      <c r="M16" s="1029"/>
    </row>
    <row r="17" spans="1:13">
      <c r="A17" s="157" t="str">
        <f>IF(J17&gt;0,COUNT($J$4:J17)+MAX('MI Fittings'!A:A,'CS Press Fittings'!A:A,'Steel Nipples'!A:A,'Steel Cut Lengths'!A:A,'Pipe Hangers'!A:A,'Brass Nipples '!A:A,'Brass Fittings '!A:A,Valves!A:A,'PEX Tubing'!A:A),"")</f>
        <v/>
      </c>
      <c r="B17" s="244"/>
      <c r="C17" s="249"/>
      <c r="D17" s="484"/>
      <c r="E17" s="1019" t="str">
        <f>IFERROR(VLOOKUP(C17,'Consolidated Master Sheet'!B:H,3,0),"")</f>
        <v/>
      </c>
      <c r="F17" s="720">
        <f t="shared" si="1"/>
        <v>0</v>
      </c>
      <c r="G17" s="1707">
        <f t="shared" si="2"/>
        <v>0</v>
      </c>
      <c r="H17" s="200" t="str">
        <f>IFERROR(VLOOKUP(C17,'Consolidated Master Sheet'!B:H,6,0),"")</f>
        <v/>
      </c>
      <c r="I17" s="200" t="str">
        <f>IFERROR(VLOOKUP(C17,'Consolidated Master Sheet'!B:H,7,0),"")</f>
        <v/>
      </c>
      <c r="J17" s="68"/>
      <c r="K17" s="1106"/>
      <c r="L17" s="157"/>
      <c r="M17" s="1029"/>
    </row>
    <row r="18" spans="1:13">
      <c r="A18" s="157" t="str">
        <f>IF(J18&gt;0,COUNT($J$4:J18)+MAX('MI Fittings'!A:A,'CS Press Fittings'!A:A,'Steel Nipples'!A:A,'Steel Cut Lengths'!A:A,'Pipe Hangers'!A:A,'Brass Nipples '!A:A,'Brass Fittings '!A:A,Valves!A:A,'PEX Tubing'!A:A),"")</f>
        <v/>
      </c>
      <c r="B18" s="244"/>
      <c r="C18" s="228" t="s">
        <v>1967</v>
      </c>
      <c r="D18" s="485" t="s">
        <v>8840</v>
      </c>
      <c r="E18" s="1020">
        <f>IFERROR(VLOOKUP(C18,'Consolidated Master Sheet'!B:H,3,0),"")</f>
        <v>8.92</v>
      </c>
      <c r="F18" s="151">
        <f t="shared" si="1"/>
        <v>0</v>
      </c>
      <c r="G18" s="1020">
        <f t="shared" si="2"/>
        <v>0</v>
      </c>
      <c r="H18" s="230">
        <f>IFERROR(VLOOKUP(C18,'Consolidated Master Sheet'!B:H,6,0),"")</f>
        <v>50</v>
      </c>
      <c r="I18" s="230">
        <f>IFERROR(VLOOKUP(C18,'Consolidated Master Sheet'!B:H,7,0),"")</f>
        <v>500</v>
      </c>
      <c r="J18" s="27"/>
      <c r="K18" s="1102">
        <f>IFERROR(G18*J18,0)</f>
        <v>0</v>
      </c>
      <c r="L18" s="157"/>
      <c r="M18" s="1029"/>
    </row>
    <row r="19" spans="1:13">
      <c r="A19" s="157" t="str">
        <f>IF(J19&gt;0,COUNT($J$4:J19)+MAX('MI Fittings'!A:A,'CS Press Fittings'!A:A,'Steel Nipples'!A:A,'Steel Cut Lengths'!A:A,'Pipe Hangers'!A:A,'Brass Nipples '!A:A,'Brass Fittings '!A:A,Valves!A:A,'PEX Tubing'!A:A),"")</f>
        <v/>
      </c>
      <c r="B19" s="244"/>
      <c r="C19" s="231" t="s">
        <v>1969</v>
      </c>
      <c r="D19" s="486" t="s">
        <v>8841</v>
      </c>
      <c r="E19" s="1017">
        <f>IFERROR(VLOOKUP(C19,'Consolidated Master Sheet'!B:H,3,0),"")</f>
        <v>13.47</v>
      </c>
      <c r="F19" s="152">
        <f t="shared" si="1"/>
        <v>0</v>
      </c>
      <c r="G19" s="1017">
        <f t="shared" si="2"/>
        <v>0</v>
      </c>
      <c r="H19" s="234">
        <f>IFERROR(VLOOKUP(C19,'Consolidated Master Sheet'!B:H,6,0),"")</f>
        <v>25</v>
      </c>
      <c r="I19" s="234">
        <f>IFERROR(VLOOKUP(C19,'Consolidated Master Sheet'!B:H,7,0),"")</f>
        <v>400</v>
      </c>
      <c r="J19" s="28"/>
      <c r="K19" s="1104">
        <f>IFERROR(G19*J19,0)</f>
        <v>0</v>
      </c>
      <c r="L19" s="157"/>
      <c r="M19" s="1029"/>
    </row>
    <row r="20" spans="1:13">
      <c r="A20" s="157" t="str">
        <f>IF(J20&gt;0,COUNT($J$4:J20)+MAX('MI Fittings'!A:A,'CS Press Fittings'!A:A,'Steel Nipples'!A:A,'Steel Cut Lengths'!A:A,'Pipe Hangers'!A:A,'Brass Nipples '!A:A,'Brass Fittings '!A:A,Valves!A:A,'PEX Tubing'!A:A),"")</f>
        <v/>
      </c>
      <c r="B20" s="244"/>
      <c r="C20" s="231" t="s">
        <v>1971</v>
      </c>
      <c r="D20" s="482" t="s">
        <v>8842</v>
      </c>
      <c r="E20" s="1017">
        <f>IFERROR(VLOOKUP(C20,'Consolidated Master Sheet'!B:H,3,0),"")</f>
        <v>10.62</v>
      </c>
      <c r="F20" s="152">
        <f t="shared" si="1"/>
        <v>0</v>
      </c>
      <c r="G20" s="1017">
        <f t="shared" si="2"/>
        <v>0</v>
      </c>
      <c r="H20" s="234">
        <f>IFERROR(VLOOKUP(C20,'Consolidated Master Sheet'!B:H,6,0),"")</f>
        <v>25</v>
      </c>
      <c r="I20" s="234">
        <f>IFERROR(VLOOKUP(C20,'Consolidated Master Sheet'!B:H,7,0),"")</f>
        <v>400</v>
      </c>
      <c r="J20" s="28"/>
      <c r="K20" s="1104">
        <f>IFERROR(G20*J20,0)</f>
        <v>0</v>
      </c>
      <c r="L20" s="157"/>
      <c r="M20" s="1029"/>
    </row>
    <row r="21" spans="1:13">
      <c r="A21" s="157" t="str">
        <f>IF(J21&gt;0,COUNT($J$4:J21)+MAX('MI Fittings'!A:A,'CS Press Fittings'!A:A,'Steel Nipples'!A:A,'Steel Cut Lengths'!A:A,'Pipe Hangers'!A:A,'Brass Nipples '!A:A,'Brass Fittings '!A:A,Valves!A:A,'PEX Tubing'!A:A),"")</f>
        <v/>
      </c>
      <c r="B21" s="244"/>
      <c r="C21" s="235" t="s">
        <v>1973</v>
      </c>
      <c r="D21" s="483" t="s">
        <v>8843</v>
      </c>
      <c r="E21" s="1018">
        <f>IFERROR(VLOOKUP(C21,'Consolidated Master Sheet'!B:H,3,0),"")</f>
        <v>21.84</v>
      </c>
      <c r="F21" s="153">
        <f t="shared" si="1"/>
        <v>0</v>
      </c>
      <c r="G21" s="1018">
        <f t="shared" si="2"/>
        <v>0</v>
      </c>
      <c r="H21" s="237">
        <f>IFERROR(VLOOKUP(C21,'Consolidated Master Sheet'!B:H,6,0),"")</f>
        <v>10</v>
      </c>
      <c r="I21" s="237">
        <f>IFERROR(VLOOKUP(C21,'Consolidated Master Sheet'!B:H,7,0),"")</f>
        <v>150</v>
      </c>
      <c r="J21" s="29"/>
      <c r="K21" s="1108">
        <f>IFERROR(G21*J21,0)</f>
        <v>0</v>
      </c>
      <c r="L21" s="157"/>
      <c r="M21" s="1029"/>
    </row>
    <row r="22" spans="1:13">
      <c r="A22" s="157" t="str">
        <f>IF(J22&gt;0,COUNT($J$4:J22)+MAX('MI Fittings'!A:A,'CS Press Fittings'!A:A,'Steel Nipples'!A:A,'Steel Cut Lengths'!A:A,'Pipe Hangers'!A:A,'Brass Nipples '!A:A,'Brass Fittings '!A:A,Valves!A:A,'PEX Tubing'!A:A),"")</f>
        <v/>
      </c>
      <c r="B22" s="487"/>
      <c r="C22" s="313"/>
      <c r="D22" s="314" t="s">
        <v>7307</v>
      </c>
      <c r="E22" s="1031" t="str">
        <f>IFERROR(VLOOKUP(C22,'Consolidated Master Sheet'!B:H,3,0),"")</f>
        <v/>
      </c>
      <c r="F22" s="1459">
        <f t="shared" si="1"/>
        <v>0</v>
      </c>
      <c r="G22" s="1710">
        <f t="shared" si="2"/>
        <v>0</v>
      </c>
      <c r="H22" s="315" t="str">
        <f>IFERROR(VLOOKUP(C22,'Consolidated Master Sheet'!B:H,6,0),"")</f>
        <v/>
      </c>
      <c r="I22" s="315" t="str">
        <f>IFERROR(VLOOKUP(C22,'Consolidated Master Sheet'!B:H,7,0),"")</f>
        <v/>
      </c>
      <c r="J22" s="112"/>
      <c r="K22" s="1121"/>
      <c r="L22" s="157"/>
      <c r="M22" s="1029"/>
    </row>
    <row r="23" spans="1:13">
      <c r="A23" s="157" t="str">
        <f>IF(J23&gt;0,COUNT($J$4:J23)+MAX('MI Fittings'!A:A,'CS Press Fittings'!A:A,'Steel Nipples'!A:A,'Steel Cut Lengths'!A:A,'Pipe Hangers'!A:A,'Brass Nipples '!A:A,'Brass Fittings '!A:A,Valves!A:A,'PEX Tubing'!A:A),"")</f>
        <v/>
      </c>
      <c r="B23" s="274"/>
      <c r="C23" s="186" t="s">
        <v>1974</v>
      </c>
      <c r="D23" s="481" t="s">
        <v>8844</v>
      </c>
      <c r="E23" s="1020">
        <f>IFERROR(VLOOKUP(C23,'Consolidated Master Sheet'!B:H,3,0),"")</f>
        <v>11.47</v>
      </c>
      <c r="F23" s="151">
        <f t="shared" si="1"/>
        <v>0</v>
      </c>
      <c r="G23" s="1020">
        <f t="shared" si="2"/>
        <v>0</v>
      </c>
      <c r="H23" s="230">
        <f>IFERROR(VLOOKUP(C23,'Consolidated Master Sheet'!B:H,6,0),"")</f>
        <v>25</v>
      </c>
      <c r="I23" s="230">
        <f>IFERROR(VLOOKUP(C23,'Consolidated Master Sheet'!B:H,7,0),"")</f>
        <v>400</v>
      </c>
      <c r="J23" s="27"/>
      <c r="K23" s="1102">
        <f t="shared" ref="K23:K28" si="3">IFERROR(G23*J23,0)</f>
        <v>0</v>
      </c>
      <c r="L23" s="157"/>
      <c r="M23" s="1029"/>
    </row>
    <row r="24" spans="1:13">
      <c r="A24" s="157" t="str">
        <f>IF(J24&gt;0,COUNT($J$4:J24)+MAX('MI Fittings'!A:A,'CS Press Fittings'!A:A,'Steel Nipples'!A:A,'Steel Cut Lengths'!A:A,'Pipe Hangers'!A:A,'Brass Nipples '!A:A,'Brass Fittings '!A:A,Valves!A:A,'PEX Tubing'!A:A),"")</f>
        <v/>
      </c>
      <c r="B24" s="185"/>
      <c r="C24" s="186" t="s">
        <v>1976</v>
      </c>
      <c r="D24" s="482" t="s">
        <v>8845</v>
      </c>
      <c r="E24" s="1017">
        <f>IFERROR(VLOOKUP(C24,'Consolidated Master Sheet'!B:H,3,0),"")</f>
        <v>15.48</v>
      </c>
      <c r="F24" s="152">
        <f t="shared" si="1"/>
        <v>0</v>
      </c>
      <c r="G24" s="1017">
        <f t="shared" si="2"/>
        <v>0</v>
      </c>
      <c r="H24" s="234">
        <f>IFERROR(VLOOKUP(C24,'Consolidated Master Sheet'!B:H,6,0),"")</f>
        <v>25</v>
      </c>
      <c r="I24" s="277">
        <f>IFERROR(VLOOKUP(C24,'Consolidated Master Sheet'!B:H,7,0),"")</f>
        <v>300</v>
      </c>
      <c r="J24" s="31"/>
      <c r="K24" s="1104">
        <f>IFERROR(G24*J24,0)</f>
        <v>0</v>
      </c>
      <c r="L24" s="157"/>
      <c r="M24" s="1029"/>
    </row>
    <row r="25" spans="1:13">
      <c r="A25" s="157" t="str">
        <f>IF(J25&gt;0,COUNT($J$4:J25)+MAX('MI Fittings'!A:A,'CS Press Fittings'!A:A,'Steel Nipples'!A:A,'Steel Cut Lengths'!A:A,'Pipe Hangers'!A:A,'Brass Nipples '!A:A,'Brass Fittings '!A:A,Valves!A:A,'PEX Tubing'!A:A),"")</f>
        <v/>
      </c>
      <c r="B25" s="185"/>
      <c r="C25" s="488" t="s">
        <v>1978</v>
      </c>
      <c r="D25" s="483" t="s">
        <v>8846</v>
      </c>
      <c r="E25" s="1018">
        <f>IFERROR(VLOOKUP(C25,'Consolidated Master Sheet'!B:H,3,0),"")</f>
        <v>28.450000000000003</v>
      </c>
      <c r="F25" s="153">
        <f t="shared" si="1"/>
        <v>0</v>
      </c>
      <c r="G25" s="1018">
        <f t="shared" si="2"/>
        <v>0</v>
      </c>
      <c r="H25" s="237">
        <f>IFERROR(VLOOKUP(C25,'Consolidated Master Sheet'!B:H,6,0),"")</f>
        <v>25</v>
      </c>
      <c r="I25" s="237">
        <f>IFERROR(VLOOKUP(C25,'Consolidated Master Sheet'!B:H,7,0),"")</f>
        <v>150</v>
      </c>
      <c r="J25" s="35"/>
      <c r="K25" s="1108">
        <f>IFERROR(G25*J25,0)</f>
        <v>0</v>
      </c>
      <c r="L25" s="157"/>
      <c r="M25" s="1029"/>
    </row>
    <row r="26" spans="1:13">
      <c r="A26" s="157" t="str">
        <f>IF(J26&gt;0,COUNT($J$4:J26)+MAX('MI Fittings'!A:A,'CS Press Fittings'!A:A,'Steel Nipples'!A:A,'Steel Cut Lengths'!A:A,'Pipe Hangers'!A:A,'Brass Nipples '!A:A,'Brass Fittings '!A:A,Valves!A:A,'PEX Tubing'!A:A),"")</f>
        <v/>
      </c>
      <c r="B26" s="185"/>
      <c r="C26" s="450"/>
      <c r="D26" s="484"/>
      <c r="E26" s="1019" t="str">
        <f>IFERROR(VLOOKUP(C26,'Consolidated Master Sheet'!B:H,3,0),"")</f>
        <v/>
      </c>
      <c r="F26" s="720">
        <f t="shared" si="1"/>
        <v>0</v>
      </c>
      <c r="G26" s="1707">
        <f t="shared" si="2"/>
        <v>0</v>
      </c>
      <c r="H26" s="200" t="str">
        <f>IFERROR(VLOOKUP(C26,'Consolidated Master Sheet'!B:H,6,0),"")</f>
        <v/>
      </c>
      <c r="I26" s="200" t="str">
        <f>IFERROR(VLOOKUP(C26,'Consolidated Master Sheet'!B:H,7,0),"")</f>
        <v/>
      </c>
      <c r="J26" s="68"/>
      <c r="K26" s="1106"/>
      <c r="L26" s="157"/>
      <c r="M26" s="1029"/>
    </row>
    <row r="27" spans="1:13">
      <c r="A27" s="157" t="str">
        <f>IF(J27&gt;0,COUNT($J$4:J27)+MAX('MI Fittings'!A:A,'CS Press Fittings'!A:A,'Steel Nipples'!A:A,'Steel Cut Lengths'!A:A,'Pipe Hangers'!A:A,'Brass Nipples '!A:A,'Brass Fittings '!A:A,Valves!A:A,'PEX Tubing'!A:A),"")</f>
        <v/>
      </c>
      <c r="B27" s="185"/>
      <c r="C27" s="186" t="s">
        <v>1975</v>
      </c>
      <c r="D27" s="481" t="s">
        <v>8847</v>
      </c>
      <c r="E27" s="1020">
        <f>IFERROR(VLOOKUP(C27,'Consolidated Master Sheet'!B:H,3,0),"")</f>
        <v>15.47</v>
      </c>
      <c r="F27" s="151">
        <f t="shared" si="1"/>
        <v>0</v>
      </c>
      <c r="G27" s="1020">
        <f t="shared" si="2"/>
        <v>0</v>
      </c>
      <c r="H27" s="230">
        <f>IFERROR(VLOOKUP(C27,'Consolidated Master Sheet'!B:H,6,0),"")</f>
        <v>25</v>
      </c>
      <c r="I27" s="230">
        <f>IFERROR(VLOOKUP(C27,'Consolidated Master Sheet'!B:H,7,0),"")</f>
        <v>250</v>
      </c>
      <c r="J27" s="31"/>
      <c r="K27" s="1102">
        <f t="shared" si="3"/>
        <v>0</v>
      </c>
      <c r="L27" s="157"/>
      <c r="M27" s="1029"/>
    </row>
    <row r="28" spans="1:13">
      <c r="A28" s="157" t="str">
        <f>IF(J28&gt;0,COUNT($J$4:J28)+MAX('MI Fittings'!A:A,'CS Press Fittings'!A:A,'Steel Nipples'!A:A,'Steel Cut Lengths'!A:A,'Pipe Hangers'!A:A,'Brass Nipples '!A:A,'Brass Fittings '!A:A,Valves!A:A,'PEX Tubing'!A:A),"")</f>
        <v/>
      </c>
      <c r="B28" s="203"/>
      <c r="C28" s="186" t="s">
        <v>1977</v>
      </c>
      <c r="D28" s="482" t="s">
        <v>8848</v>
      </c>
      <c r="E28" s="1017">
        <f>IFERROR(VLOOKUP(C28,'Consolidated Master Sheet'!B:H,3,0),"")</f>
        <v>14.65</v>
      </c>
      <c r="F28" s="152">
        <f t="shared" si="1"/>
        <v>0</v>
      </c>
      <c r="G28" s="1017">
        <f t="shared" si="2"/>
        <v>0</v>
      </c>
      <c r="H28" s="234">
        <f>IFERROR(VLOOKUP(C28,'Consolidated Master Sheet'!B:H,6,0),"")</f>
        <v>25</v>
      </c>
      <c r="I28" s="234">
        <f>IFERROR(VLOOKUP(C28,'Consolidated Master Sheet'!B:H,7,0),"")</f>
        <v>300</v>
      </c>
      <c r="J28" s="28"/>
      <c r="K28" s="1104">
        <f t="shared" si="3"/>
        <v>0</v>
      </c>
      <c r="L28" s="157"/>
      <c r="M28" s="1029"/>
    </row>
    <row r="29" spans="1:13">
      <c r="A29" s="157" t="str">
        <f>IF(J29&gt;0,COUNT($J$4:J29)+MAX('MI Fittings'!A:A,'CS Press Fittings'!A:A,'Steel Nipples'!A:A,'Steel Cut Lengths'!A:A,'Pipe Hangers'!A:A,'Brass Nipples '!A:A,'Brass Fittings '!A:A,Valves!A:A,'PEX Tubing'!A:A),"")</f>
        <v/>
      </c>
      <c r="B29" s="396"/>
      <c r="C29" s="313"/>
      <c r="D29" s="314" t="s">
        <v>4685</v>
      </c>
      <c r="E29" s="1031" t="str">
        <f>IFERROR(VLOOKUP(C29,'Consolidated Master Sheet'!B:H,3,0),"")</f>
        <v/>
      </c>
      <c r="F29" s="1459">
        <f t="shared" si="1"/>
        <v>0</v>
      </c>
      <c r="G29" s="1710">
        <f t="shared" si="2"/>
        <v>0</v>
      </c>
      <c r="H29" s="315" t="str">
        <f>IFERROR(VLOOKUP(C29,'Consolidated Master Sheet'!B:H,6,0),"")</f>
        <v/>
      </c>
      <c r="I29" s="315" t="str">
        <f>IFERROR(VLOOKUP(C29,'Consolidated Master Sheet'!B:H,7,0),"")</f>
        <v/>
      </c>
      <c r="J29" s="112"/>
      <c r="K29" s="1121"/>
      <c r="L29" s="157"/>
      <c r="M29" s="1029"/>
    </row>
    <row r="30" spans="1:13">
      <c r="A30" s="157" t="str">
        <f>IF(J30&gt;0,COUNT($J$4:J30)+MAX('MI Fittings'!A:A,'CS Press Fittings'!A:A,'Steel Nipples'!A:A,'Steel Cut Lengths'!A:A,'Pipe Hangers'!A:A,'Brass Nipples '!A:A,'Brass Fittings '!A:A,Valves!A:A,'PEX Tubing'!A:A),"")</f>
        <v/>
      </c>
      <c r="B30" s="244"/>
      <c r="C30" s="228" t="s">
        <v>1989</v>
      </c>
      <c r="D30" s="489" t="s">
        <v>8849</v>
      </c>
      <c r="E30" s="1020">
        <f>IFERROR(VLOOKUP(C30,'Consolidated Master Sheet'!B:H,3,0),"")</f>
        <v>5.43</v>
      </c>
      <c r="F30" s="151">
        <f t="shared" si="1"/>
        <v>0</v>
      </c>
      <c r="G30" s="1020">
        <f t="shared" si="2"/>
        <v>0</v>
      </c>
      <c r="H30" s="230">
        <f>IFERROR(VLOOKUP(C30,'Consolidated Master Sheet'!B:H,6,0),"")</f>
        <v>100</v>
      </c>
      <c r="I30" s="230">
        <f>IFERROR(VLOOKUP(C30,'Consolidated Master Sheet'!B:H,7,0),"")</f>
        <v>1000</v>
      </c>
      <c r="J30" s="31"/>
      <c r="K30" s="1102">
        <f>IFERROR(G30*J30,0)</f>
        <v>0</v>
      </c>
      <c r="L30" s="157"/>
      <c r="M30" s="1029"/>
    </row>
    <row r="31" spans="1:13">
      <c r="A31" s="157" t="str">
        <f>IF(J31&gt;0,COUNT($J$4:J31)+MAX('MI Fittings'!A:A,'CS Press Fittings'!A:A,'Steel Nipples'!A:A,'Steel Cut Lengths'!A:A,'Pipe Hangers'!A:A,'Brass Nipples '!A:A,'Brass Fittings '!A:A,Valves!A:A,'PEX Tubing'!A:A),"")</f>
        <v/>
      </c>
      <c r="B31" s="244"/>
      <c r="C31" s="231" t="s">
        <v>1990</v>
      </c>
      <c r="D31" s="482" t="s">
        <v>8850</v>
      </c>
      <c r="E31" s="1017">
        <f>IFERROR(VLOOKUP(C31,'Consolidated Master Sheet'!B:H,3,0),"")</f>
        <v>5.43</v>
      </c>
      <c r="F31" s="152">
        <f t="shared" si="1"/>
        <v>0</v>
      </c>
      <c r="G31" s="1017">
        <f t="shared" si="2"/>
        <v>0</v>
      </c>
      <c r="H31" s="234">
        <f>IFERROR(VLOOKUP(C31,'Consolidated Master Sheet'!B:H,6,0),"")</f>
        <v>50</v>
      </c>
      <c r="I31" s="234">
        <f>IFERROR(VLOOKUP(C31,'Consolidated Master Sheet'!B:H,7,0),"")</f>
        <v>750</v>
      </c>
      <c r="J31" s="31"/>
      <c r="K31" s="1104">
        <f>IFERROR(G31*J31,0)</f>
        <v>0</v>
      </c>
      <c r="L31" s="157"/>
      <c r="M31" s="1029"/>
    </row>
    <row r="32" spans="1:13">
      <c r="A32" s="157" t="str">
        <f>IF(J32&gt;0,COUNT($J$4:J32)+MAX('MI Fittings'!A:A,'CS Press Fittings'!A:A,'Steel Nipples'!A:A,'Steel Cut Lengths'!A:A,'Pipe Hangers'!A:A,'Brass Nipples '!A:A,'Brass Fittings '!A:A,Valves!A:A,'PEX Tubing'!A:A),"")</f>
        <v/>
      </c>
      <c r="B32" s="244"/>
      <c r="C32" s="231" t="s">
        <v>1991</v>
      </c>
      <c r="D32" s="490" t="s">
        <v>8851</v>
      </c>
      <c r="E32" s="1017">
        <f>IFERROR(VLOOKUP(C32,'Consolidated Master Sheet'!B:H,3,0),"")</f>
        <v>9.64</v>
      </c>
      <c r="F32" s="152">
        <f t="shared" si="1"/>
        <v>0</v>
      </c>
      <c r="G32" s="1017">
        <f t="shared" si="2"/>
        <v>0</v>
      </c>
      <c r="H32" s="234">
        <f>IFERROR(VLOOKUP(C32,'Consolidated Master Sheet'!B:H,6,0),"")</f>
        <v>25</v>
      </c>
      <c r="I32" s="234">
        <f>IFERROR(VLOOKUP(C32,'Consolidated Master Sheet'!B:H,7,0),"")</f>
        <v>300</v>
      </c>
      <c r="J32" s="28"/>
      <c r="K32" s="1104">
        <f>IFERROR(G32*J32,0)</f>
        <v>0</v>
      </c>
      <c r="L32" s="157"/>
      <c r="M32" s="1029"/>
    </row>
    <row r="33" spans="1:13">
      <c r="A33" s="157" t="str">
        <f>IF(J33&gt;0,COUNT($J$4:J33)+MAX('MI Fittings'!A:A,'CS Press Fittings'!A:A,'Steel Nipples'!A:A,'Steel Cut Lengths'!A:A,'Pipe Hangers'!A:A,'Brass Nipples '!A:A,'Brass Fittings '!A:A,Valves!A:A,'PEX Tubing'!A:A),"")</f>
        <v/>
      </c>
      <c r="B33" s="244"/>
      <c r="C33" s="235" t="s">
        <v>1993</v>
      </c>
      <c r="D33" s="483" t="s">
        <v>8852</v>
      </c>
      <c r="E33" s="1018">
        <f>IFERROR(VLOOKUP(C33,'Consolidated Master Sheet'!B:H,3,0),"")</f>
        <v>17.59</v>
      </c>
      <c r="F33" s="153">
        <f t="shared" si="1"/>
        <v>0</v>
      </c>
      <c r="G33" s="1018">
        <f t="shared" si="2"/>
        <v>0</v>
      </c>
      <c r="H33" s="237">
        <f>IFERROR(VLOOKUP(C33,'Consolidated Master Sheet'!B:H,6,0),"")</f>
        <v>25</v>
      </c>
      <c r="I33" s="237">
        <f>IFERROR(VLOOKUP(C33,'Consolidated Master Sheet'!B:H,7,0),"")</f>
        <v>150</v>
      </c>
      <c r="J33" s="29"/>
      <c r="K33" s="1108">
        <f>IFERROR(G33*J33,0)</f>
        <v>0</v>
      </c>
      <c r="L33" s="157"/>
      <c r="M33" s="1029"/>
    </row>
    <row r="34" spans="1:13">
      <c r="A34" s="157" t="str">
        <f>IF(J34&gt;0,COUNT($J$4:J34)+MAX('MI Fittings'!A:A,'CS Press Fittings'!A:A,'Steel Nipples'!A:A,'Steel Cut Lengths'!A:A,'Pipe Hangers'!A:A,'Brass Nipples '!A:A,'Brass Fittings '!A:A,Valves!A:A,'PEX Tubing'!A:A),"")</f>
        <v/>
      </c>
      <c r="B34" s="244"/>
      <c r="C34" s="249"/>
      <c r="D34" s="484"/>
      <c r="E34" s="1019" t="str">
        <f>IFERROR(VLOOKUP(C34,'Consolidated Master Sheet'!B:H,3,0),"")</f>
        <v/>
      </c>
      <c r="F34" s="720">
        <f t="shared" si="1"/>
        <v>0</v>
      </c>
      <c r="G34" s="1707">
        <f t="shared" si="2"/>
        <v>0</v>
      </c>
      <c r="H34" s="200" t="str">
        <f>IFERROR(VLOOKUP(C34,'Consolidated Master Sheet'!B:H,6,0),"")</f>
        <v/>
      </c>
      <c r="I34" s="200" t="str">
        <f>IFERROR(VLOOKUP(C34,'Consolidated Master Sheet'!B:H,7,0),"")</f>
        <v/>
      </c>
      <c r="J34" s="68"/>
      <c r="K34" s="1106"/>
      <c r="L34" s="157"/>
      <c r="M34" s="1029"/>
    </row>
    <row r="35" spans="1:13">
      <c r="A35" s="157" t="str">
        <f>IF(J35&gt;0,COUNT($J$4:J35)+MAX('MI Fittings'!A:A,'CS Press Fittings'!A:A,'Steel Nipples'!A:A,'Steel Cut Lengths'!A:A,'Pipe Hangers'!A:A,'Brass Nipples '!A:A,'Brass Fittings '!A:A,Valves!A:A,'PEX Tubing'!A:A),"")</f>
        <v/>
      </c>
      <c r="B35" s="244"/>
      <c r="C35" s="228" t="s">
        <v>1992</v>
      </c>
      <c r="D35" s="481" t="s">
        <v>8853</v>
      </c>
      <c r="E35" s="1020">
        <f>IFERROR(VLOOKUP(C35,'Consolidated Master Sheet'!B:H,3,0),"")</f>
        <v>9.39</v>
      </c>
      <c r="F35" s="151">
        <f t="shared" si="1"/>
        <v>0</v>
      </c>
      <c r="G35" s="1020">
        <f t="shared" si="2"/>
        <v>0</v>
      </c>
      <c r="H35" s="230">
        <f>IFERROR(VLOOKUP(C35,'Consolidated Master Sheet'!B:H,6,0),"")</f>
        <v>25</v>
      </c>
      <c r="I35" s="230">
        <f>IFERROR(VLOOKUP(C35,'Consolidated Master Sheet'!B:H,7,0),"")</f>
        <v>400</v>
      </c>
      <c r="J35" s="27"/>
      <c r="K35" s="1102">
        <f>IFERROR(G35*J35,0)</f>
        <v>0</v>
      </c>
      <c r="L35" s="157"/>
      <c r="M35" s="1029"/>
    </row>
    <row r="36" spans="1:13">
      <c r="A36" s="157" t="str">
        <f>IF(J36&gt;0,COUNT($J$4:J36)+MAX('MI Fittings'!A:A,'CS Press Fittings'!A:A,'Steel Nipples'!A:A,'Steel Cut Lengths'!A:A,'Pipe Hangers'!A:A,'Brass Nipples '!A:A,'Brass Fittings '!A:A,Valves!A:A,'PEX Tubing'!A:A),"")</f>
        <v/>
      </c>
      <c r="B36" s="354"/>
      <c r="C36" s="313"/>
      <c r="D36" s="314" t="s">
        <v>8854</v>
      </c>
      <c r="E36" s="1031" t="str">
        <f>IFERROR(VLOOKUP(C36,'Consolidated Master Sheet'!B:H,3,0),"")</f>
        <v/>
      </c>
      <c r="F36" s="1459">
        <f t="shared" si="1"/>
        <v>0</v>
      </c>
      <c r="G36" s="1710">
        <f t="shared" si="2"/>
        <v>0</v>
      </c>
      <c r="H36" s="315" t="str">
        <f>IFERROR(VLOOKUP(C36,'Consolidated Master Sheet'!B:H,6,0),"")</f>
        <v/>
      </c>
      <c r="I36" s="315" t="str">
        <f>IFERROR(VLOOKUP(C36,'Consolidated Master Sheet'!B:H,7,0),"")</f>
        <v/>
      </c>
      <c r="J36" s="112"/>
      <c r="K36" s="1121"/>
      <c r="L36" s="157"/>
      <c r="M36" s="1029"/>
    </row>
    <row r="37" spans="1:13">
      <c r="A37" s="157" t="str">
        <f>IF(J37&gt;0,COUNT($J$4:J37)+MAX('MI Fittings'!A:A,'CS Press Fittings'!A:A,'Steel Nipples'!A:A,'Steel Cut Lengths'!A:A,'Pipe Hangers'!A:A,'Brass Nipples '!A:A,'Brass Fittings '!A:A,Valves!A:A,'PEX Tubing'!A:A),"")</f>
        <v/>
      </c>
      <c r="B37" s="244"/>
      <c r="C37" s="228" t="s">
        <v>1985</v>
      </c>
      <c r="D37" s="481" t="s">
        <v>8855</v>
      </c>
      <c r="E37" s="1020">
        <f>IFERROR(VLOOKUP(C37,'Consolidated Master Sheet'!B:H,3,0),"")</f>
        <v>13.76</v>
      </c>
      <c r="F37" s="151">
        <f t="shared" si="1"/>
        <v>0</v>
      </c>
      <c r="G37" s="1020">
        <f t="shared" si="2"/>
        <v>0</v>
      </c>
      <c r="H37" s="230">
        <f>IFERROR(VLOOKUP(C37,'Consolidated Master Sheet'!B:H,6,0),"")</f>
        <v>25</v>
      </c>
      <c r="I37" s="230">
        <f>IFERROR(VLOOKUP(C37,'Consolidated Master Sheet'!B:H,7,0),"")</f>
        <v>400</v>
      </c>
      <c r="J37" s="27"/>
      <c r="K37" s="1102">
        <f>IFERROR(G37*J37,0)</f>
        <v>0</v>
      </c>
      <c r="L37" s="157"/>
      <c r="M37" s="1029"/>
    </row>
    <row r="38" spans="1:13">
      <c r="A38" s="157" t="str">
        <f>IF(J38&gt;0,COUNT($J$4:J38)+MAX('MI Fittings'!A:A,'CS Press Fittings'!A:A,'Steel Nipples'!A:A,'Steel Cut Lengths'!A:A,'Pipe Hangers'!A:A,'Brass Nipples '!A:A,'Brass Fittings '!A:A,Valves!A:A,'PEX Tubing'!A:A),"")</f>
        <v/>
      </c>
      <c r="B38" s="244"/>
      <c r="C38" s="235" t="s">
        <v>1987</v>
      </c>
      <c r="D38" s="483" t="s">
        <v>8856</v>
      </c>
      <c r="E38" s="1018">
        <f>IFERROR(VLOOKUP(C38,'Consolidated Master Sheet'!B:H,3,0),"")</f>
        <v>24</v>
      </c>
      <c r="F38" s="153">
        <f t="shared" si="1"/>
        <v>0</v>
      </c>
      <c r="G38" s="1018">
        <f t="shared" si="2"/>
        <v>0</v>
      </c>
      <c r="H38" s="237">
        <f>IFERROR(VLOOKUP(C38,'Consolidated Master Sheet'!B:H,6,0),"")</f>
        <v>25</v>
      </c>
      <c r="I38" s="280">
        <f>IFERROR(VLOOKUP(C38,'Consolidated Master Sheet'!B:H,7,0),"")</f>
        <v>250</v>
      </c>
      <c r="J38" s="35"/>
      <c r="K38" s="1108">
        <f>IFERROR(G38*J38,0)</f>
        <v>0</v>
      </c>
      <c r="L38" s="157"/>
      <c r="M38" s="1029"/>
    </row>
    <row r="39" spans="1:13">
      <c r="A39" s="157" t="str">
        <f>IF(J39&gt;0,COUNT($J$4:J39)+MAX('MI Fittings'!A:A,'CS Press Fittings'!A:A,'Steel Nipples'!A:A,'Steel Cut Lengths'!A:A,'Pipe Hangers'!A:A,'Brass Nipples '!A:A,'Brass Fittings '!A:A,Valves!A:A,'PEX Tubing'!A:A),"")</f>
        <v/>
      </c>
      <c r="B39" s="244"/>
      <c r="C39" s="249"/>
      <c r="D39" s="484"/>
      <c r="E39" s="1019" t="str">
        <f>IFERROR(VLOOKUP(C39,'Consolidated Master Sheet'!B:H,3,0),"")</f>
        <v/>
      </c>
      <c r="F39" s="720">
        <f t="shared" si="1"/>
        <v>0</v>
      </c>
      <c r="G39" s="1707">
        <f t="shared" si="2"/>
        <v>0</v>
      </c>
      <c r="H39" s="200" t="str">
        <f>IFERROR(VLOOKUP(C39,'Consolidated Master Sheet'!B:H,6,0),"")</f>
        <v/>
      </c>
      <c r="I39" s="200" t="str">
        <f>IFERROR(VLOOKUP(C39,'Consolidated Master Sheet'!B:H,7,0),"")</f>
        <v/>
      </c>
      <c r="J39" s="68"/>
      <c r="K39" s="1106"/>
      <c r="L39" s="157"/>
      <c r="M39" s="1029"/>
    </row>
    <row r="40" spans="1:13">
      <c r="A40" s="157" t="str">
        <f>IF(J40&gt;0,COUNT($J$4:J40)+MAX('MI Fittings'!A:A,'CS Press Fittings'!A:A,'Steel Nipples'!A:A,'Steel Cut Lengths'!A:A,'Pipe Hangers'!A:A,'Brass Nipples '!A:A,'Brass Fittings '!A:A,Valves!A:A,'PEX Tubing'!A:A),"")</f>
        <v/>
      </c>
      <c r="B40" s="244"/>
      <c r="C40" s="228" t="s">
        <v>1986</v>
      </c>
      <c r="D40" s="481" t="s">
        <v>8857</v>
      </c>
      <c r="E40" s="1020">
        <f>IFERROR(VLOOKUP(C40,'Consolidated Master Sheet'!B:H,3,0),"")</f>
        <v>22.220000000000002</v>
      </c>
      <c r="F40" s="151">
        <f t="shared" si="1"/>
        <v>0</v>
      </c>
      <c r="G40" s="1020">
        <f t="shared" si="2"/>
        <v>0</v>
      </c>
      <c r="H40" s="230">
        <f>IFERROR(VLOOKUP(C40,'Consolidated Master Sheet'!B:H,6,0),"")</f>
        <v>25</v>
      </c>
      <c r="I40" s="230">
        <f>IFERROR(VLOOKUP(C40,'Consolidated Master Sheet'!B:H,7,0),"")</f>
        <v>300</v>
      </c>
      <c r="J40" s="31"/>
      <c r="K40" s="1102">
        <f>IFERROR(G40*J40,0)</f>
        <v>0</v>
      </c>
      <c r="L40" s="157"/>
      <c r="M40" s="1029"/>
    </row>
    <row r="41" spans="1:13">
      <c r="A41" s="157" t="str">
        <f>IF(J41&gt;0,COUNT($J$4:J41)+MAX('MI Fittings'!A:A,'CS Press Fittings'!A:A,'Steel Nipples'!A:A,'Steel Cut Lengths'!A:A,'Pipe Hangers'!A:A,'Brass Nipples '!A:A,'Brass Fittings '!A:A,Valves!A:A,'PEX Tubing'!A:A),"")</f>
        <v/>
      </c>
      <c r="B41" s="244"/>
      <c r="C41" s="235" t="s">
        <v>1988</v>
      </c>
      <c r="D41" s="483" t="s">
        <v>8858</v>
      </c>
      <c r="E41" s="1018">
        <f>IFERROR(VLOOKUP(C41,'Consolidated Master Sheet'!B:H,3,0),"")</f>
        <v>35</v>
      </c>
      <c r="F41" s="153">
        <f t="shared" si="1"/>
        <v>0</v>
      </c>
      <c r="G41" s="1018">
        <f t="shared" si="2"/>
        <v>0</v>
      </c>
      <c r="H41" s="237">
        <f>IFERROR(VLOOKUP(C41,'Consolidated Master Sheet'!B:H,6,0),"")</f>
        <v>0</v>
      </c>
      <c r="I41" s="237">
        <f>IFERROR(VLOOKUP(C41,'Consolidated Master Sheet'!B:H,7,0),"")</f>
        <v>0</v>
      </c>
      <c r="J41" s="29"/>
      <c r="K41" s="1108">
        <f>IFERROR(G41*J41,0)</f>
        <v>0</v>
      </c>
      <c r="L41" s="157"/>
      <c r="M41" s="1029"/>
    </row>
    <row r="42" spans="1:13">
      <c r="A42" s="157" t="str">
        <f>IF(J42&gt;0,COUNT($J$4:J42)+MAX('MI Fittings'!A:A,'CS Press Fittings'!A:A,'Steel Nipples'!A:A,'Steel Cut Lengths'!A:A,'Pipe Hangers'!A:A,'Brass Nipples '!A:A,'Brass Fittings '!A:A,Valves!A:A,'PEX Tubing'!A:A),"")</f>
        <v/>
      </c>
      <c r="B42" s="354"/>
      <c r="C42" s="313"/>
      <c r="D42" s="314" t="s">
        <v>7797</v>
      </c>
      <c r="E42" s="1031" t="str">
        <f>IFERROR(VLOOKUP(C42,'Consolidated Master Sheet'!B:H,3,0),"")</f>
        <v/>
      </c>
      <c r="F42" s="1459">
        <f t="shared" si="1"/>
        <v>0</v>
      </c>
      <c r="G42" s="1710">
        <f t="shared" si="2"/>
        <v>0</v>
      </c>
      <c r="H42" s="315" t="str">
        <f>IFERROR(VLOOKUP(C42,'Consolidated Master Sheet'!B:H,6,0),"")</f>
        <v/>
      </c>
      <c r="I42" s="315" t="str">
        <f>IFERROR(VLOOKUP(C42,'Consolidated Master Sheet'!B:H,7,0),"")</f>
        <v/>
      </c>
      <c r="J42" s="112"/>
      <c r="K42" s="1121"/>
      <c r="L42" s="157"/>
      <c r="M42" s="1029"/>
    </row>
    <row r="43" spans="1:13">
      <c r="A43" s="157" t="str">
        <f>IF(J43&gt;0,COUNT($J$4:J43)+MAX('MI Fittings'!A:A,'CS Press Fittings'!A:A,'Steel Nipples'!A:A,'Steel Cut Lengths'!A:A,'Pipe Hangers'!A:A,'Brass Nipples '!A:A,'Brass Fittings '!A:A,Valves!A:A,'PEX Tubing'!A:A),"")</f>
        <v/>
      </c>
      <c r="B43" s="244"/>
      <c r="C43" s="228" t="s">
        <v>1994</v>
      </c>
      <c r="D43" s="481" t="s">
        <v>8859</v>
      </c>
      <c r="E43" s="1020">
        <f>IFERROR(VLOOKUP(C43,'Consolidated Master Sheet'!B:H,3,0),"")</f>
        <v>23.220000000000002</v>
      </c>
      <c r="F43" s="151">
        <f t="shared" si="1"/>
        <v>0</v>
      </c>
      <c r="G43" s="1020">
        <f t="shared" si="2"/>
        <v>0</v>
      </c>
      <c r="H43" s="230">
        <f>IFERROR(VLOOKUP(C43,'Consolidated Master Sheet'!B:H,6,0),"")</f>
        <v>25</v>
      </c>
      <c r="I43" s="230">
        <f>IFERROR(VLOOKUP(C43,'Consolidated Master Sheet'!B:H,7,0),"")</f>
        <v>200</v>
      </c>
      <c r="J43" s="27"/>
      <c r="K43" s="1102">
        <f>IFERROR(G43*J43,0)</f>
        <v>0</v>
      </c>
      <c r="L43" s="157"/>
      <c r="M43" s="1029"/>
    </row>
    <row r="44" spans="1:13">
      <c r="A44" s="157" t="str">
        <f>IF(J44&gt;0,COUNT($J$4:J44)+MAX('MI Fittings'!A:A,'CS Press Fittings'!A:A,'Steel Nipples'!A:A,'Steel Cut Lengths'!A:A,'Pipe Hangers'!A:A,'Brass Nipples '!A:A,'Brass Fittings '!A:A,Valves!A:A,'PEX Tubing'!A:A),"")</f>
        <v/>
      </c>
      <c r="B44" s="244"/>
      <c r="C44" s="235" t="s">
        <v>1995</v>
      </c>
      <c r="D44" s="483" t="s">
        <v>8860</v>
      </c>
      <c r="E44" s="1018">
        <f>IFERROR(VLOOKUP(C44,'Consolidated Master Sheet'!B:H,3,0),"")</f>
        <v>35.14</v>
      </c>
      <c r="F44" s="153">
        <f t="shared" si="1"/>
        <v>0</v>
      </c>
      <c r="G44" s="1018">
        <f t="shared" si="2"/>
        <v>0</v>
      </c>
      <c r="H44" s="237">
        <f>IFERROR(VLOOKUP(C44,'Consolidated Master Sheet'!B:H,6,0),"")</f>
        <v>25</v>
      </c>
      <c r="I44" s="237">
        <f>IFERROR(VLOOKUP(C44,'Consolidated Master Sheet'!B:H,7,0),"")</f>
        <v>100</v>
      </c>
      <c r="J44" s="29"/>
      <c r="K44" s="1108">
        <f>IFERROR(G44*J44,0)</f>
        <v>0</v>
      </c>
      <c r="L44" s="157"/>
      <c r="M44" s="1029"/>
    </row>
    <row r="45" spans="1:13">
      <c r="A45" s="157" t="str">
        <f>IF(J45&gt;0,COUNT($J$4:J45)+MAX('MI Fittings'!A:A,'CS Press Fittings'!A:A,'Steel Nipples'!A:A,'Steel Cut Lengths'!A:A,'Pipe Hangers'!A:A,'Brass Nipples '!A:A,'Brass Fittings '!A:A,Valves!A:A,'PEX Tubing'!A:A),"")</f>
        <v/>
      </c>
      <c r="B45" s="244"/>
      <c r="C45" s="249"/>
      <c r="D45" s="484"/>
      <c r="E45" s="1019" t="str">
        <f>IFERROR(VLOOKUP(C45,'Consolidated Master Sheet'!B:H,3,0),"")</f>
        <v/>
      </c>
      <c r="F45" s="720">
        <f t="shared" si="1"/>
        <v>0</v>
      </c>
      <c r="G45" s="1707">
        <f t="shared" si="2"/>
        <v>0</v>
      </c>
      <c r="H45" s="200" t="str">
        <f>IFERROR(VLOOKUP(C45,'Consolidated Master Sheet'!B:H,6,0),"")</f>
        <v/>
      </c>
      <c r="I45" s="200" t="str">
        <f>IFERROR(VLOOKUP(C45,'Consolidated Master Sheet'!B:H,7,0),"")</f>
        <v/>
      </c>
      <c r="J45" s="68"/>
      <c r="K45" s="1106"/>
      <c r="L45" s="157"/>
      <c r="M45" s="1029"/>
    </row>
    <row r="46" spans="1:13" ht="31.5">
      <c r="A46" s="157" t="str">
        <f>IF(J46&gt;0,COUNT($J$4:J46)+MAX('MI Fittings'!A:A,'CS Press Fittings'!A:A,'Steel Nipples'!A:A,'Steel Cut Lengths'!A:A,'Pipe Hangers'!A:A,'Brass Nipples '!A:A,'Brass Fittings '!A:A,Valves!A:A,'PEX Tubing'!A:A),"")</f>
        <v/>
      </c>
      <c r="B46" s="244"/>
      <c r="C46" s="501" t="s">
        <v>1996</v>
      </c>
      <c r="D46" s="1240" t="s">
        <v>8861</v>
      </c>
      <c r="E46" s="1037">
        <f>IFERROR(VLOOKUP(C46,'Consolidated Master Sheet'!B:H,3,0),"")</f>
        <v>26.26</v>
      </c>
      <c r="F46" s="512">
        <f t="shared" si="1"/>
        <v>0</v>
      </c>
      <c r="G46" s="1037">
        <f t="shared" si="2"/>
        <v>0</v>
      </c>
      <c r="H46" s="513">
        <f>IFERROR(VLOOKUP(C46,'Consolidated Master Sheet'!B:H,6,0),"")</f>
        <v>25</v>
      </c>
      <c r="I46" s="1487">
        <f>IFERROR(VLOOKUP(C46,'Consolidated Master Sheet'!B:H,7,0),"")</f>
        <v>150</v>
      </c>
      <c r="J46" s="143"/>
      <c r="K46" s="1141">
        <f>IFERROR(G46*J46,0)</f>
        <v>0</v>
      </c>
      <c r="L46" s="157"/>
      <c r="M46" s="1029"/>
    </row>
    <row r="47" spans="1:13">
      <c r="A47" s="157" t="str">
        <f>IF(J47&gt;0,COUNT($J$4:J47)+MAX('MI Fittings'!A:A,'CS Press Fittings'!A:A,'Steel Nipples'!A:A,'Steel Cut Lengths'!A:A,'Pipe Hangers'!A:A,'Brass Nipples '!A:A,'Brass Fittings '!A:A,Valves!A:A,'PEX Tubing'!A:A),"")</f>
        <v/>
      </c>
      <c r="B47" s="487"/>
      <c r="C47" s="313"/>
      <c r="D47" s="314" t="s">
        <v>4690</v>
      </c>
      <c r="E47" s="1031" t="str">
        <f>IFERROR(VLOOKUP(C47,'Consolidated Master Sheet'!B:H,3,0),"")</f>
        <v/>
      </c>
      <c r="F47" s="1459">
        <f t="shared" si="1"/>
        <v>0</v>
      </c>
      <c r="G47" s="1710">
        <f t="shared" si="2"/>
        <v>0</v>
      </c>
      <c r="H47" s="315" t="str">
        <f>IFERROR(VLOOKUP(C47,'Consolidated Master Sheet'!B:H,6,0),"")</f>
        <v/>
      </c>
      <c r="I47" s="315" t="str">
        <f>IFERROR(VLOOKUP(C47,'Consolidated Master Sheet'!B:H,7,0),"")</f>
        <v/>
      </c>
      <c r="J47" s="112"/>
      <c r="K47" s="1121"/>
      <c r="L47" s="157"/>
      <c r="M47" s="1029"/>
    </row>
    <row r="48" spans="1:13">
      <c r="A48" s="157" t="str">
        <f>IF(J48&gt;0,COUNT($J$4:J48)+MAX('MI Fittings'!A:A,'CS Press Fittings'!A:A,'Steel Nipples'!A:A,'Steel Cut Lengths'!A:A,'Pipe Hangers'!A:A,'Brass Nipples '!A:A,'Brass Fittings '!A:A,Valves!A:A,'PEX Tubing'!A:A),"")</f>
        <v/>
      </c>
      <c r="B48" s="274"/>
      <c r="C48" s="186" t="s">
        <v>2019</v>
      </c>
      <c r="D48" s="492" t="s">
        <v>8862</v>
      </c>
      <c r="E48" s="1020">
        <f>IFERROR(VLOOKUP(C48,'Consolidated Master Sheet'!B:H,3,0),"")</f>
        <v>7.1899999999999995</v>
      </c>
      <c r="F48" s="151">
        <f t="shared" si="1"/>
        <v>0</v>
      </c>
      <c r="G48" s="1020">
        <f t="shared" si="2"/>
        <v>0</v>
      </c>
      <c r="H48" s="230">
        <f>IFERROR(VLOOKUP(C48,'Consolidated Master Sheet'!B:H,6,0),"")</f>
        <v>50</v>
      </c>
      <c r="I48" s="230">
        <f>IFERROR(VLOOKUP(C48,'Consolidated Master Sheet'!B:H,7,0),"")</f>
        <v>500</v>
      </c>
      <c r="J48" s="27"/>
      <c r="K48" s="1102">
        <f>IFERROR(G48*J48,0)</f>
        <v>0</v>
      </c>
      <c r="L48" s="157"/>
      <c r="M48" s="1029"/>
    </row>
    <row r="49" spans="1:13">
      <c r="A49" s="157" t="str">
        <f>IF(J49&gt;0,COUNT($J$4:J49)+MAX('MI Fittings'!A:A,'CS Press Fittings'!A:A,'Steel Nipples'!A:A,'Steel Cut Lengths'!A:A,'Pipe Hangers'!A:A,'Brass Nipples '!A:A,'Brass Fittings '!A:A,Valves!A:A,'PEX Tubing'!A:A),"")</f>
        <v/>
      </c>
      <c r="B49" s="185"/>
      <c r="C49" s="189" t="s">
        <v>2020</v>
      </c>
      <c r="D49" s="490" t="s">
        <v>8863</v>
      </c>
      <c r="E49" s="1017">
        <f>IFERROR(VLOOKUP(C49,'Consolidated Master Sheet'!B:H,3,0),"")</f>
        <v>6.76</v>
      </c>
      <c r="F49" s="152">
        <f t="shared" si="1"/>
        <v>0</v>
      </c>
      <c r="G49" s="1017">
        <f t="shared" si="2"/>
        <v>0</v>
      </c>
      <c r="H49" s="234">
        <f>IFERROR(VLOOKUP(C49,'Consolidated Master Sheet'!B:H,6,0),"")</f>
        <v>25</v>
      </c>
      <c r="I49" s="234">
        <f>IFERROR(VLOOKUP(C49,'Consolidated Master Sheet'!B:H,7,0),"")</f>
        <v>500</v>
      </c>
      <c r="J49" s="28"/>
      <c r="K49" s="1104">
        <f>IFERROR(G49*J49,0)</f>
        <v>0</v>
      </c>
      <c r="L49" s="157"/>
      <c r="M49" s="1029"/>
    </row>
    <row r="50" spans="1:13">
      <c r="A50" s="157" t="str">
        <f>IF(J50&gt;0,COUNT($J$4:J50)+MAX('MI Fittings'!A:A,'CS Press Fittings'!A:A,'Steel Nipples'!A:A,'Steel Cut Lengths'!A:A,'Pipe Hangers'!A:A,'Brass Nipples '!A:A,'Brass Fittings '!A:A,Valves!A:A,'PEX Tubing'!A:A),"")</f>
        <v/>
      </c>
      <c r="B50" s="185"/>
      <c r="C50" s="189" t="s">
        <v>2023</v>
      </c>
      <c r="D50" s="482" t="s">
        <v>8864</v>
      </c>
      <c r="E50" s="1017">
        <f>IFERROR(VLOOKUP(C50,'Consolidated Master Sheet'!B:H,3,0),"")</f>
        <v>12.16</v>
      </c>
      <c r="F50" s="152">
        <f t="shared" si="1"/>
        <v>0</v>
      </c>
      <c r="G50" s="1017">
        <f t="shared" si="2"/>
        <v>0</v>
      </c>
      <c r="H50" s="234">
        <f>IFERROR(VLOOKUP(C50,'Consolidated Master Sheet'!B:H,6,0),"")</f>
        <v>25</v>
      </c>
      <c r="I50" s="234">
        <f>IFERROR(VLOOKUP(C50,'Consolidated Master Sheet'!B:H,7,0),"")</f>
        <v>250</v>
      </c>
      <c r="J50" s="28"/>
      <c r="K50" s="1104">
        <f>IFERROR(G50*J50,0)</f>
        <v>0</v>
      </c>
      <c r="L50" s="157"/>
      <c r="M50" s="1029"/>
    </row>
    <row r="51" spans="1:13">
      <c r="A51" s="157" t="str">
        <f>IF(J51&gt;0,COUNT($J$4:J51)+MAX('MI Fittings'!A:A,'CS Press Fittings'!A:A,'Steel Nipples'!A:A,'Steel Cut Lengths'!A:A,'Pipe Hangers'!A:A,'Brass Nipples '!A:A,'Brass Fittings '!A:A,Valves!A:A,'PEX Tubing'!A:A),"")</f>
        <v/>
      </c>
      <c r="B51" s="185"/>
      <c r="C51" s="193" t="s">
        <v>2028</v>
      </c>
      <c r="D51" s="493" t="s">
        <v>8865</v>
      </c>
      <c r="E51" s="1018">
        <f>IFERROR(VLOOKUP(C51,'Consolidated Master Sheet'!B:H,3,0),"")</f>
        <v>22.220000000000002</v>
      </c>
      <c r="F51" s="153">
        <f t="shared" si="1"/>
        <v>0</v>
      </c>
      <c r="G51" s="1018">
        <f t="shared" si="2"/>
        <v>0</v>
      </c>
      <c r="H51" s="237">
        <f>IFERROR(VLOOKUP(C51,'Consolidated Master Sheet'!B:H,6,0),"")</f>
        <v>10</v>
      </c>
      <c r="I51" s="237">
        <f>IFERROR(VLOOKUP(C51,'Consolidated Master Sheet'!B:H,7,0),"")</f>
        <v>100</v>
      </c>
      <c r="J51" s="29"/>
      <c r="K51" s="1108">
        <f>IFERROR(G51*J51,0)</f>
        <v>0</v>
      </c>
      <c r="L51" s="157"/>
      <c r="M51" s="1029"/>
    </row>
    <row r="52" spans="1:13">
      <c r="A52" s="157" t="str">
        <f>IF(J52&gt;0,COUNT($J$4:J52)+MAX('MI Fittings'!A:A,'CS Press Fittings'!A:A,'Steel Nipples'!A:A,'Steel Cut Lengths'!A:A,'Pipe Hangers'!A:A,'Brass Nipples '!A:A,'Brass Fittings '!A:A,Valves!A:A,'PEX Tubing'!A:A),"")</f>
        <v/>
      </c>
      <c r="B52" s="185"/>
      <c r="C52" s="450"/>
      <c r="D52" s="494"/>
      <c r="E52" s="1019" t="str">
        <f>IFERROR(VLOOKUP(C52,'Consolidated Master Sheet'!B:H,3,0),"")</f>
        <v/>
      </c>
      <c r="F52" s="720">
        <f t="shared" si="1"/>
        <v>0</v>
      </c>
      <c r="G52" s="1707">
        <f t="shared" si="2"/>
        <v>0</v>
      </c>
      <c r="H52" s="200" t="str">
        <f>IFERROR(VLOOKUP(C52,'Consolidated Master Sheet'!B:H,6,0),"")</f>
        <v/>
      </c>
      <c r="I52" s="200" t="str">
        <f>IFERROR(VLOOKUP(C52,'Consolidated Master Sheet'!B:H,7,0),"")</f>
        <v/>
      </c>
      <c r="J52" s="68"/>
      <c r="K52" s="1106"/>
      <c r="L52" s="157"/>
      <c r="M52" s="1029"/>
    </row>
    <row r="53" spans="1:13">
      <c r="A53" s="157" t="str">
        <f>IF(J53&gt;0,COUNT($J$4:J53)+MAX('MI Fittings'!A:A,'CS Press Fittings'!A:A,'Steel Nipples'!A:A,'Steel Cut Lengths'!A:A,'Pipe Hangers'!A:A,'Brass Nipples '!A:A,'Brass Fittings '!A:A,Valves!A:A,'PEX Tubing'!A:A),"")</f>
        <v/>
      </c>
      <c r="B53" s="185"/>
      <c r="C53" s="186" t="s">
        <v>2021</v>
      </c>
      <c r="D53" s="489" t="s">
        <v>8866</v>
      </c>
      <c r="E53" s="1020">
        <f>IFERROR(VLOOKUP(C53,'Consolidated Master Sheet'!B:H,3,0),"")</f>
        <v>10.73</v>
      </c>
      <c r="F53" s="151">
        <f t="shared" si="1"/>
        <v>0</v>
      </c>
      <c r="G53" s="1020">
        <f t="shared" si="2"/>
        <v>0</v>
      </c>
      <c r="H53" s="230">
        <f>IFERROR(VLOOKUP(C53,'Consolidated Master Sheet'!B:H,6,0),"")</f>
        <v>25</v>
      </c>
      <c r="I53" s="230">
        <f>IFERROR(VLOOKUP(C53,'Consolidated Master Sheet'!B:H,7,0),"")</f>
        <v>250</v>
      </c>
      <c r="J53" s="27"/>
      <c r="K53" s="1102">
        <f>IFERROR(G53*J53,0)</f>
        <v>0</v>
      </c>
      <c r="L53" s="157"/>
      <c r="M53" s="1029"/>
    </row>
    <row r="54" spans="1:13">
      <c r="A54" s="157" t="str">
        <f>IF(J54&gt;0,COUNT($J$4:J54)+MAX('MI Fittings'!A:A,'CS Press Fittings'!A:A,'Steel Nipples'!A:A,'Steel Cut Lengths'!A:A,'Pipe Hangers'!A:A,'Brass Nipples '!A:A,'Brass Fittings '!A:A,Valves!A:A,'PEX Tubing'!A:A),"")</f>
        <v/>
      </c>
      <c r="B54" s="185"/>
      <c r="C54" s="193" t="s">
        <v>2022</v>
      </c>
      <c r="D54" s="483" t="s">
        <v>8867</v>
      </c>
      <c r="E54" s="1018">
        <f>IFERROR(VLOOKUP(C54,'Consolidated Master Sheet'!B:H,3,0),"")</f>
        <v>10.48</v>
      </c>
      <c r="F54" s="153">
        <f t="shared" si="1"/>
        <v>0</v>
      </c>
      <c r="G54" s="1018">
        <f t="shared" si="2"/>
        <v>0</v>
      </c>
      <c r="H54" s="237">
        <f>IFERROR(VLOOKUP(C54,'Consolidated Master Sheet'!B:H,6,0),"")</f>
        <v>50</v>
      </c>
      <c r="I54" s="237">
        <f>IFERROR(VLOOKUP(C54,'Consolidated Master Sheet'!B:H,7,0),"")</f>
        <v>400</v>
      </c>
      <c r="J54" s="29"/>
      <c r="K54" s="1108">
        <f>IFERROR(G54*J54,0)</f>
        <v>0</v>
      </c>
      <c r="L54" s="157"/>
      <c r="M54" s="1029"/>
    </row>
    <row r="55" spans="1:13">
      <c r="A55" s="157" t="str">
        <f>IF(J55&gt;0,COUNT($J$4:J55)+MAX('MI Fittings'!A:A,'CS Press Fittings'!A:A,'Steel Nipples'!A:A,'Steel Cut Lengths'!A:A,'Pipe Hangers'!A:A,'Brass Nipples '!A:A,'Brass Fittings '!A:A,Valves!A:A,'PEX Tubing'!A:A),"")</f>
        <v/>
      </c>
      <c r="B55" s="185"/>
      <c r="C55" s="450"/>
      <c r="D55" s="484"/>
      <c r="E55" s="1019" t="str">
        <f>IFERROR(VLOOKUP(C55,'Consolidated Master Sheet'!B:H,3,0),"")</f>
        <v/>
      </c>
      <c r="F55" s="720">
        <f t="shared" si="1"/>
        <v>0</v>
      </c>
      <c r="G55" s="1707">
        <f t="shared" si="2"/>
        <v>0</v>
      </c>
      <c r="H55" s="200" t="str">
        <f>IFERROR(VLOOKUP(C55,'Consolidated Master Sheet'!B:H,6,0),"")</f>
        <v/>
      </c>
      <c r="I55" s="200" t="str">
        <f>IFERROR(VLOOKUP(C55,'Consolidated Master Sheet'!B:H,7,0),"")</f>
        <v/>
      </c>
      <c r="J55" s="68"/>
      <c r="K55" s="1106"/>
      <c r="L55" s="157"/>
      <c r="M55" s="1029"/>
    </row>
    <row r="56" spans="1:13">
      <c r="A56" s="157" t="str">
        <f>IF(J56&gt;0,COUNT($J$4:J56)+MAX('MI Fittings'!A:A,'CS Press Fittings'!A:A,'Steel Nipples'!A:A,'Steel Cut Lengths'!A:A,'Pipe Hangers'!A:A,'Brass Nipples '!A:A,'Brass Fittings '!A:A,Valves!A:A,'PEX Tubing'!A:A),"")</f>
        <v/>
      </c>
      <c r="B56" s="185"/>
      <c r="C56" s="189" t="s">
        <v>2027</v>
      </c>
      <c r="D56" s="490" t="s">
        <v>8868</v>
      </c>
      <c r="E56" s="1017">
        <f>IFERROR(VLOOKUP(C56,'Consolidated Master Sheet'!B:H,3,0),"")</f>
        <v>9.7200000000000006</v>
      </c>
      <c r="F56" s="152">
        <f t="shared" si="1"/>
        <v>0</v>
      </c>
      <c r="G56" s="1017">
        <f t="shared" si="2"/>
        <v>0</v>
      </c>
      <c r="H56" s="234">
        <f>IFERROR(VLOOKUP(C56,'Consolidated Master Sheet'!B:H,6,0),"")</f>
        <v>25</v>
      </c>
      <c r="I56" s="234">
        <f>IFERROR(VLOOKUP(C56,'Consolidated Master Sheet'!B:H,7,0),"")</f>
        <v>300</v>
      </c>
      <c r="J56" s="28"/>
      <c r="K56" s="1104">
        <f>IFERROR(G56*J56,0)</f>
        <v>0</v>
      </c>
      <c r="L56" s="157"/>
      <c r="M56" s="1029"/>
    </row>
    <row r="57" spans="1:13">
      <c r="A57" s="157" t="str">
        <f>IF(J57&gt;0,COUNT($J$4:J57)+MAX('MI Fittings'!A:A,'CS Press Fittings'!A:A,'Steel Nipples'!A:A,'Steel Cut Lengths'!A:A,'Pipe Hangers'!A:A,'Brass Nipples '!A:A,'Brass Fittings '!A:A,Valves!A:A,'PEX Tubing'!A:A),"")</f>
        <v/>
      </c>
      <c r="B57" s="185"/>
      <c r="C57" s="189" t="s">
        <v>2026</v>
      </c>
      <c r="D57" s="482" t="s">
        <v>8869</v>
      </c>
      <c r="E57" s="1017">
        <f>IFERROR(VLOOKUP(C57,'Consolidated Master Sheet'!B:H,3,0),"")</f>
        <v>11.82</v>
      </c>
      <c r="F57" s="152">
        <f t="shared" si="1"/>
        <v>0</v>
      </c>
      <c r="G57" s="1017">
        <f t="shared" si="2"/>
        <v>0</v>
      </c>
      <c r="H57" s="234">
        <f>IFERROR(VLOOKUP(C57,'Consolidated Master Sheet'!B:H,6,0),"")</f>
        <v>25</v>
      </c>
      <c r="I57" s="234">
        <f>IFERROR(VLOOKUP(C57,'Consolidated Master Sheet'!B:H,7,0),"")</f>
        <v>250</v>
      </c>
      <c r="J57" s="28"/>
      <c r="K57" s="1104">
        <f>IFERROR(G57*J57,0)</f>
        <v>0</v>
      </c>
      <c r="L57" s="157"/>
      <c r="M57" s="1029"/>
    </row>
    <row r="58" spans="1:13">
      <c r="A58" s="157" t="str">
        <f>IF(J58&gt;0,COUNT($J$4:J58)+MAX('MI Fittings'!A:A,'CS Press Fittings'!A:A,'Steel Nipples'!A:A,'Steel Cut Lengths'!A:A,'Pipe Hangers'!A:A,'Brass Nipples '!A:A,'Brass Fittings '!A:A,Valves!A:A,'PEX Tubing'!A:A),"")</f>
        <v/>
      </c>
      <c r="B58" s="185"/>
      <c r="C58" s="189" t="s">
        <v>2025</v>
      </c>
      <c r="D58" s="482" t="s">
        <v>8870</v>
      </c>
      <c r="E58" s="1017">
        <f>IFERROR(VLOOKUP(C58,'Consolidated Master Sheet'!B:H,3,0),"")</f>
        <v>10.27</v>
      </c>
      <c r="F58" s="152">
        <f t="shared" si="1"/>
        <v>0</v>
      </c>
      <c r="G58" s="1017">
        <f t="shared" si="2"/>
        <v>0</v>
      </c>
      <c r="H58" s="234">
        <f>IFERROR(VLOOKUP(C58,'Consolidated Master Sheet'!B:H,6,0),"")</f>
        <v>25</v>
      </c>
      <c r="I58" s="234">
        <f>IFERROR(VLOOKUP(C58,'Consolidated Master Sheet'!B:H,7,0),"")</f>
        <v>250</v>
      </c>
      <c r="J58" s="28"/>
      <c r="K58" s="1104">
        <f>IFERROR(G58*J58,0)</f>
        <v>0</v>
      </c>
      <c r="L58" s="157"/>
      <c r="M58" s="1029"/>
    </row>
    <row r="59" spans="1:13">
      <c r="A59" s="157" t="str">
        <f>IF(J59&gt;0,COUNT($J$4:J59)+MAX('MI Fittings'!A:A,'CS Press Fittings'!A:A,'Steel Nipples'!A:A,'Steel Cut Lengths'!A:A,'Pipe Hangers'!A:A,'Brass Nipples '!A:A,'Brass Fittings '!A:A,Valves!A:A,'PEX Tubing'!A:A),"")</f>
        <v/>
      </c>
      <c r="B59" s="185"/>
      <c r="C59" s="186" t="s">
        <v>2024</v>
      </c>
      <c r="D59" s="481" t="s">
        <v>8871</v>
      </c>
      <c r="E59" s="1020">
        <f>IFERROR(VLOOKUP(C59,'Consolidated Master Sheet'!B:H,3,0),"")</f>
        <v>19.84</v>
      </c>
      <c r="F59" s="151">
        <f t="shared" si="1"/>
        <v>0</v>
      </c>
      <c r="G59" s="1020">
        <f t="shared" si="2"/>
        <v>0</v>
      </c>
      <c r="H59" s="230">
        <f>IFERROR(VLOOKUP(C59,'Consolidated Master Sheet'!B:H,6,0),"")</f>
        <v>25</v>
      </c>
      <c r="I59" s="230">
        <f>IFERROR(VLOOKUP(C59,'Consolidated Master Sheet'!B:H,7,0),"")</f>
        <v>200</v>
      </c>
      <c r="J59" s="27"/>
      <c r="K59" s="1102">
        <f>IFERROR(G59*J59,0)</f>
        <v>0</v>
      </c>
      <c r="L59" s="157"/>
      <c r="M59" s="1029"/>
    </row>
    <row r="60" spans="1:13">
      <c r="A60" s="157" t="str">
        <f>IF(J60&gt;0,COUNT($J$4:J60)+MAX('MI Fittings'!A:A,'CS Press Fittings'!A:A,'Steel Nipples'!A:A,'Steel Cut Lengths'!A:A,'Pipe Hangers'!A:A,'Brass Nipples '!A:A,'Brass Fittings '!A:A,Valves!A:A,'PEX Tubing'!A:A),"")</f>
        <v/>
      </c>
      <c r="B60" s="185"/>
      <c r="C60" s="450"/>
      <c r="D60" s="494"/>
      <c r="E60" s="1019" t="str">
        <f>IFERROR(VLOOKUP(C60,'Consolidated Master Sheet'!B:H,3,0),"")</f>
        <v/>
      </c>
      <c r="F60" s="720">
        <f t="shared" si="1"/>
        <v>0</v>
      </c>
      <c r="G60" s="1707">
        <f t="shared" si="2"/>
        <v>0</v>
      </c>
      <c r="H60" s="200" t="str">
        <f>IFERROR(VLOOKUP(C60,'Consolidated Master Sheet'!B:H,6,0),"")</f>
        <v/>
      </c>
      <c r="I60" s="200" t="str">
        <f>IFERROR(VLOOKUP(C60,'Consolidated Master Sheet'!B:H,7,0),"")</f>
        <v/>
      </c>
      <c r="J60" s="68"/>
      <c r="K60" s="1106"/>
      <c r="L60" s="157"/>
      <c r="M60" s="1029"/>
    </row>
    <row r="61" spans="1:13">
      <c r="A61" s="157" t="str">
        <f>IF(J61&gt;0,COUNT($J$4:J61)+MAX('MI Fittings'!A:A,'CS Press Fittings'!A:A,'Steel Nipples'!A:A,'Steel Cut Lengths'!A:A,'Pipe Hangers'!A:A,'Brass Nipples '!A:A,'Brass Fittings '!A:A,Valves!A:A,'PEX Tubing'!A:A),"")</f>
        <v/>
      </c>
      <c r="B61" s="185"/>
      <c r="C61" s="189" t="s">
        <v>2033</v>
      </c>
      <c r="D61" s="482" t="s">
        <v>8872</v>
      </c>
      <c r="E61" s="1017">
        <f>IFERROR(VLOOKUP(C61,'Consolidated Master Sheet'!B:H,3,0),"")</f>
        <v>19.84</v>
      </c>
      <c r="F61" s="152">
        <f t="shared" si="1"/>
        <v>0</v>
      </c>
      <c r="G61" s="1017">
        <f t="shared" si="2"/>
        <v>0</v>
      </c>
      <c r="H61" s="234">
        <f>IFERROR(VLOOKUP(C61,'Consolidated Master Sheet'!B:H,6,0),"")</f>
        <v>25</v>
      </c>
      <c r="I61" s="234">
        <f>IFERROR(VLOOKUP(C61,'Consolidated Master Sheet'!B:H,7,0),"")</f>
        <v>200</v>
      </c>
      <c r="J61" s="28"/>
      <c r="K61" s="1104">
        <f>IFERROR(G61*J61,0)</f>
        <v>0</v>
      </c>
      <c r="L61" s="157"/>
      <c r="M61" s="1029"/>
    </row>
    <row r="62" spans="1:13">
      <c r="A62" s="157" t="str">
        <f>IF(J62&gt;0,COUNT($J$4:J62)+MAX('MI Fittings'!A:A,'CS Press Fittings'!A:A,'Steel Nipples'!A:A,'Steel Cut Lengths'!A:A,'Pipe Hangers'!A:A,'Brass Nipples '!A:A,'Brass Fittings '!A:A,Valves!A:A,'PEX Tubing'!A:A),"")</f>
        <v/>
      </c>
      <c r="B62" s="185"/>
      <c r="C62" s="189" t="s">
        <v>2032</v>
      </c>
      <c r="D62" s="482" t="s">
        <v>8873</v>
      </c>
      <c r="E62" s="1017">
        <f>IFERROR(VLOOKUP(C62,'Consolidated Master Sheet'!B:H,3,0),"")</f>
        <v>22.220000000000002</v>
      </c>
      <c r="F62" s="152">
        <f t="shared" si="1"/>
        <v>0</v>
      </c>
      <c r="G62" s="1017">
        <f t="shared" si="2"/>
        <v>0</v>
      </c>
      <c r="H62" s="234">
        <f>IFERROR(VLOOKUP(C62,'Consolidated Master Sheet'!B:H,6,0),"")</f>
        <v>10</v>
      </c>
      <c r="I62" s="234">
        <f>IFERROR(VLOOKUP(C62,'Consolidated Master Sheet'!B:H,7,0),"")</f>
        <v>200</v>
      </c>
      <c r="J62" s="28"/>
      <c r="K62" s="1104">
        <f>IFERROR(G62*J62,0)</f>
        <v>0</v>
      </c>
      <c r="L62" s="157"/>
      <c r="M62" s="1029"/>
    </row>
    <row r="63" spans="1:13">
      <c r="A63" s="157" t="str">
        <f>IF(J63&gt;0,COUNT($J$4:J63)+MAX('MI Fittings'!A:A,'CS Press Fittings'!A:A,'Steel Nipples'!A:A,'Steel Cut Lengths'!A:A,'Pipe Hangers'!A:A,'Brass Nipples '!A:A,'Brass Fittings '!A:A,Valves!A:A,'PEX Tubing'!A:A),"")</f>
        <v/>
      </c>
      <c r="B63" s="185"/>
      <c r="C63" s="189" t="s">
        <v>2031</v>
      </c>
      <c r="D63" s="482" t="s">
        <v>8874</v>
      </c>
      <c r="E63" s="1017">
        <f>IFERROR(VLOOKUP(C63,'Consolidated Master Sheet'!B:H,3,0),"")</f>
        <v>20.66</v>
      </c>
      <c r="F63" s="152">
        <f t="shared" si="1"/>
        <v>0</v>
      </c>
      <c r="G63" s="1017">
        <f t="shared" si="2"/>
        <v>0</v>
      </c>
      <c r="H63" s="234">
        <f>IFERROR(VLOOKUP(C63,'Consolidated Master Sheet'!B:H,6,0),"")</f>
        <v>10</v>
      </c>
      <c r="I63" s="234">
        <f>IFERROR(VLOOKUP(C63,'Consolidated Master Sheet'!B:H,7,0),"")</f>
        <v>100</v>
      </c>
      <c r="J63" s="28"/>
      <c r="K63" s="1104">
        <f>IFERROR(G63*J63,0)</f>
        <v>0</v>
      </c>
      <c r="L63" s="157"/>
      <c r="M63" s="1029"/>
    </row>
    <row r="64" spans="1:13">
      <c r="A64" s="157" t="str">
        <f>IF(J64&gt;0,COUNT($J$4:J64)+MAX('MI Fittings'!A:A,'CS Press Fittings'!A:A,'Steel Nipples'!A:A,'Steel Cut Lengths'!A:A,'Pipe Hangers'!A:A,'Brass Nipples '!A:A,'Brass Fittings '!A:A,Valves!A:A,'PEX Tubing'!A:A),"")</f>
        <v/>
      </c>
      <c r="B64" s="185"/>
      <c r="C64" s="189" t="s">
        <v>2030</v>
      </c>
      <c r="D64" s="490" t="s">
        <v>8875</v>
      </c>
      <c r="E64" s="1017">
        <f>IFERROR(VLOOKUP(C64,'Consolidated Master Sheet'!B:H,3,0),"")</f>
        <v>21.360000000000003</v>
      </c>
      <c r="F64" s="152">
        <f t="shared" si="1"/>
        <v>0</v>
      </c>
      <c r="G64" s="1017">
        <f t="shared" si="2"/>
        <v>0</v>
      </c>
      <c r="H64" s="234">
        <f>IFERROR(VLOOKUP(C64,'Consolidated Master Sheet'!B:H,6,0),"")</f>
        <v>10</v>
      </c>
      <c r="I64" s="234">
        <f>IFERROR(VLOOKUP(C64,'Consolidated Master Sheet'!B:H,7,0),"")</f>
        <v>150</v>
      </c>
      <c r="J64" s="28"/>
      <c r="K64" s="1104">
        <f>IFERROR(G64*J64,0)</f>
        <v>0</v>
      </c>
      <c r="L64" s="157"/>
      <c r="M64" s="1029"/>
    </row>
    <row r="65" spans="1:13">
      <c r="A65" s="157" t="str">
        <f>IF(J65&gt;0,COUNT($J$4:J65)+MAX('MI Fittings'!A:A,'CS Press Fittings'!A:A,'Steel Nipples'!A:A,'Steel Cut Lengths'!A:A,'Pipe Hangers'!A:A,'Brass Nipples '!A:A,'Brass Fittings '!A:A,Valves!A:A,'PEX Tubing'!A:A),"")</f>
        <v/>
      </c>
      <c r="B65" s="203"/>
      <c r="C65" s="186" t="s">
        <v>2029</v>
      </c>
      <c r="D65" s="481" t="s">
        <v>8876</v>
      </c>
      <c r="E65" s="1020">
        <f>IFERROR(VLOOKUP(C65,'Consolidated Master Sheet'!B:H,3,0),"")</f>
        <v>22.5</v>
      </c>
      <c r="F65" s="151">
        <f t="shared" si="1"/>
        <v>0</v>
      </c>
      <c r="G65" s="1020">
        <f t="shared" si="2"/>
        <v>0</v>
      </c>
      <c r="H65" s="230">
        <f>IFERROR(VLOOKUP(C65,'Consolidated Master Sheet'!B:H,6,0),"")</f>
        <v>10</v>
      </c>
      <c r="I65" s="230">
        <f>IFERROR(VLOOKUP(C65,'Consolidated Master Sheet'!B:H,7,0),"")</f>
        <v>100</v>
      </c>
      <c r="J65" s="27"/>
      <c r="K65" s="1102">
        <f>IFERROR(G65*J65,0)</f>
        <v>0</v>
      </c>
      <c r="L65" s="157"/>
      <c r="M65" s="1029"/>
    </row>
    <row r="66" spans="1:13">
      <c r="A66" s="157" t="str">
        <f>IF(J66&gt;0,COUNT($J$4:J66)+MAX('MI Fittings'!A:A,'CS Press Fittings'!A:A,'Steel Nipples'!A:A,'Steel Cut Lengths'!A:A,'Pipe Hangers'!A:A,'Brass Nipples '!A:A,'Brass Fittings '!A:A,Valves!A:A,'PEX Tubing'!A:A),"")</f>
        <v/>
      </c>
      <c r="B66" s="396"/>
      <c r="C66" s="313"/>
      <c r="D66" s="314" t="s">
        <v>5542</v>
      </c>
      <c r="E66" s="1031" t="str">
        <f>IFERROR(VLOOKUP(C66,'Consolidated Master Sheet'!B:H,3,0),"")</f>
        <v/>
      </c>
      <c r="F66" s="1459">
        <f t="shared" si="1"/>
        <v>0</v>
      </c>
      <c r="G66" s="1710">
        <f t="shared" si="2"/>
        <v>0</v>
      </c>
      <c r="H66" s="315" t="str">
        <f>IFERROR(VLOOKUP(C66,'Consolidated Master Sheet'!B:H,6,0),"")</f>
        <v/>
      </c>
      <c r="I66" s="315" t="str">
        <f>IFERROR(VLOOKUP(C66,'Consolidated Master Sheet'!B:H,7,0),"")</f>
        <v/>
      </c>
      <c r="J66" s="112"/>
      <c r="K66" s="1121"/>
      <c r="L66" s="157"/>
      <c r="M66" s="1029"/>
    </row>
    <row r="67" spans="1:13">
      <c r="A67" s="157" t="str">
        <f>IF(J67&gt;0,COUNT($J$4:J67)+MAX('MI Fittings'!A:A,'CS Press Fittings'!A:A,'Steel Nipples'!A:A,'Steel Cut Lengths'!A:A,'Pipe Hangers'!A:A,'Brass Nipples '!A:A,'Brass Fittings '!A:A,Valves!A:A,'PEX Tubing'!A:A),"")</f>
        <v/>
      </c>
      <c r="B67" s="244"/>
      <c r="C67" s="228" t="s">
        <v>2006</v>
      </c>
      <c r="D67" s="481" t="s">
        <v>8877</v>
      </c>
      <c r="E67" s="1020">
        <f>IFERROR(VLOOKUP(C67,'Consolidated Master Sheet'!B:H,3,0),"")</f>
        <v>1.94</v>
      </c>
      <c r="F67" s="151">
        <f t="shared" si="1"/>
        <v>0</v>
      </c>
      <c r="G67" s="1020">
        <f t="shared" si="2"/>
        <v>0</v>
      </c>
      <c r="H67" s="230">
        <f>IFERROR(VLOOKUP(C67,'Consolidated Master Sheet'!B:H,6,0),"")</f>
        <v>100</v>
      </c>
      <c r="I67" s="230">
        <f>IFERROR(VLOOKUP(C67,'Consolidated Master Sheet'!B:H,7,0),"")</f>
        <v>1200</v>
      </c>
      <c r="J67" s="27"/>
      <c r="K67" s="1102">
        <f>IFERROR(G67*J67,0)</f>
        <v>0</v>
      </c>
      <c r="L67" s="157"/>
      <c r="M67" s="1029"/>
    </row>
    <row r="68" spans="1:13">
      <c r="A68" s="157" t="str">
        <f>IF(J68&gt;0,COUNT($J$4:J68)+MAX('MI Fittings'!A:A,'CS Press Fittings'!A:A,'Steel Nipples'!A:A,'Steel Cut Lengths'!A:A,'Pipe Hangers'!A:A,'Brass Nipples '!A:A,'Brass Fittings '!A:A,Valves!A:A,'PEX Tubing'!A:A),"")</f>
        <v/>
      </c>
      <c r="B68" s="244"/>
      <c r="C68" s="231" t="s">
        <v>2007</v>
      </c>
      <c r="D68" s="482" t="s">
        <v>8878</v>
      </c>
      <c r="E68" s="1017">
        <f>IFERROR(VLOOKUP(C68,'Consolidated Master Sheet'!B:H,3,0),"")</f>
        <v>3.2199999999999998</v>
      </c>
      <c r="F68" s="152">
        <f t="shared" si="1"/>
        <v>0</v>
      </c>
      <c r="G68" s="1017">
        <f t="shared" si="2"/>
        <v>0</v>
      </c>
      <c r="H68" s="234">
        <f>IFERROR(VLOOKUP(C68,'Consolidated Master Sheet'!B:H,6,0),"")</f>
        <v>100</v>
      </c>
      <c r="I68" s="234">
        <f>IFERROR(VLOOKUP(C68,'Consolidated Master Sheet'!B:H,7,0),"")</f>
        <v>1500</v>
      </c>
      <c r="J68" s="28"/>
      <c r="K68" s="1104">
        <f>IFERROR(G68*J68,0)</f>
        <v>0</v>
      </c>
      <c r="L68" s="157"/>
      <c r="M68" s="1029"/>
    </row>
    <row r="69" spans="1:13">
      <c r="A69" s="157" t="str">
        <f>IF(J69&gt;0,COUNT($J$4:J69)+MAX('MI Fittings'!A:A,'CS Press Fittings'!A:A,'Steel Nipples'!A:A,'Steel Cut Lengths'!A:A,'Pipe Hangers'!A:A,'Brass Nipples '!A:A,'Brass Fittings '!A:A,Valves!A:A,'PEX Tubing'!A:A),"")</f>
        <v/>
      </c>
      <c r="B69" s="244"/>
      <c r="C69" s="231" t="s">
        <v>2008</v>
      </c>
      <c r="D69" s="482" t="s">
        <v>8879</v>
      </c>
      <c r="E69" s="1017">
        <f>IFERROR(VLOOKUP(C69,'Consolidated Master Sheet'!B:H,3,0),"")</f>
        <v>4.3199999999999994</v>
      </c>
      <c r="F69" s="152">
        <f t="shared" si="1"/>
        <v>0</v>
      </c>
      <c r="G69" s="1017">
        <f t="shared" si="2"/>
        <v>0</v>
      </c>
      <c r="H69" s="234">
        <f>IFERROR(VLOOKUP(C69,'Consolidated Master Sheet'!B:H,6,0),"")</f>
        <v>50</v>
      </c>
      <c r="I69" s="234">
        <f>IFERROR(VLOOKUP(C69,'Consolidated Master Sheet'!B:H,7,0),"")</f>
        <v>1000</v>
      </c>
      <c r="J69" s="28"/>
      <c r="K69" s="1104">
        <f>IFERROR(G69*J69,0)</f>
        <v>0</v>
      </c>
      <c r="L69" s="157"/>
      <c r="M69" s="1029"/>
    </row>
    <row r="70" spans="1:13">
      <c r="A70" s="157" t="str">
        <f>IF(J70&gt;0,COUNT($J$4:J70)+MAX('MI Fittings'!A:A,'CS Press Fittings'!A:A,'Steel Nipples'!A:A,'Steel Cut Lengths'!A:A,'Pipe Hangers'!A:A,'Brass Nipples '!A:A,'Brass Fittings '!A:A,Valves!A:A,'PEX Tubing'!A:A),"")</f>
        <v/>
      </c>
      <c r="B70" s="244"/>
      <c r="C70" s="235" t="s">
        <v>2009</v>
      </c>
      <c r="D70" s="483" t="s">
        <v>8880</v>
      </c>
      <c r="E70" s="1018">
        <f>IFERROR(VLOOKUP(C70,'Consolidated Master Sheet'!B:H,3,0),"")</f>
        <v>9.7200000000000006</v>
      </c>
      <c r="F70" s="153">
        <f t="shared" si="1"/>
        <v>0</v>
      </c>
      <c r="G70" s="1018">
        <f t="shared" si="2"/>
        <v>0</v>
      </c>
      <c r="H70" s="237">
        <f>IFERROR(VLOOKUP(C70,'Consolidated Master Sheet'!B:H,6,0),"")</f>
        <v>50</v>
      </c>
      <c r="I70" s="237">
        <f>IFERROR(VLOOKUP(C70,'Consolidated Master Sheet'!B:H,7,0),"")</f>
        <v>300</v>
      </c>
      <c r="J70" s="29"/>
      <c r="K70" s="1108">
        <f>IFERROR(G70*J70,0)</f>
        <v>0</v>
      </c>
      <c r="L70" s="157"/>
      <c r="M70" s="1029"/>
    </row>
    <row r="71" spans="1:13" ht="30.75" customHeight="1">
      <c r="A71" s="157" t="str">
        <f>IF(J71&gt;0,COUNT($J$4:J71)+MAX('MI Fittings'!A:A,'CS Press Fittings'!A:A,'Steel Nipples'!A:A,'Steel Cut Lengths'!A:A,'Pipe Hangers'!A:A,'Brass Nipples '!A:A,'Brass Fittings '!A:A,Valves!A:A,'PEX Tubing'!A:A),"")</f>
        <v/>
      </c>
      <c r="B71" s="469"/>
      <c r="C71" s="495"/>
      <c r="D71" s="496" t="s">
        <v>10960</v>
      </c>
      <c r="E71" s="1032" t="str">
        <f>IFERROR(VLOOKUP(C71,'Consolidated Master Sheet'!B:H,3,0),"")</f>
        <v/>
      </c>
      <c r="F71" s="1484">
        <f t="shared" ref="F71:F98" si="4">IF(E71=0,"NET",$F$2)</f>
        <v>0</v>
      </c>
      <c r="G71" s="1754">
        <f t="shared" ref="G71:G98" si="5">IFERROR(ROUND(E71*F71,2),0)</f>
        <v>0</v>
      </c>
      <c r="H71" s="497" t="str">
        <f>IFERROR(VLOOKUP(C71,'Consolidated Master Sheet'!B:H,6,0),"")</f>
        <v/>
      </c>
      <c r="I71" s="497" t="str">
        <f>IFERROR(VLOOKUP(C71,'Consolidated Master Sheet'!B:H,7,0),"")</f>
        <v/>
      </c>
      <c r="J71" s="119"/>
      <c r="K71" s="1159"/>
      <c r="L71" s="157"/>
      <c r="M71" s="1029"/>
    </row>
    <row r="72" spans="1:13">
      <c r="A72" s="157" t="str">
        <f>IF(J72&gt;0,COUNT($J$4:J72)+MAX('MI Fittings'!A:A,'CS Press Fittings'!A:A,'Steel Nipples'!A:A,'Steel Cut Lengths'!A:A,'Pipe Hangers'!A:A,'Brass Nipples '!A:A,'Brass Fittings '!A:A,Valves!A:A,'PEX Tubing'!A:A),"")</f>
        <v/>
      </c>
      <c r="B72" s="396"/>
      <c r="C72" s="224"/>
      <c r="D72" s="225" t="s">
        <v>8881</v>
      </c>
      <c r="E72" s="1033" t="str">
        <f>IFERROR(VLOOKUP(C72,'Consolidated Master Sheet'!B:H,3,0),"")</f>
        <v/>
      </c>
      <c r="F72" s="1457">
        <f t="shared" si="4"/>
        <v>0</v>
      </c>
      <c r="G72" s="1705">
        <f t="shared" si="5"/>
        <v>0</v>
      </c>
      <c r="H72" s="227" t="str">
        <f>IFERROR(VLOOKUP(C72,'Consolidated Master Sheet'!B:H,6,0),"")</f>
        <v/>
      </c>
      <c r="I72" s="227" t="str">
        <f>IFERROR(VLOOKUP(C72,'Consolidated Master Sheet'!B:H,7,0),"")</f>
        <v/>
      </c>
      <c r="J72" s="101"/>
      <c r="K72" s="1101"/>
      <c r="L72" s="157"/>
      <c r="M72" s="1029"/>
    </row>
    <row r="73" spans="1:13">
      <c r="A73" s="157" t="str">
        <f>IF(J73&gt;0,COUNT($J$4:J73)+MAX('MI Fittings'!A:A,'CS Press Fittings'!A:A,'Steel Nipples'!A:A,'Steel Cut Lengths'!A:A,'Pipe Hangers'!A:A,'Brass Nipples '!A:A,'Brass Fittings '!A:A,Valves!A:A,'PEX Tubing'!A:A),"")</f>
        <v/>
      </c>
      <c r="B73" s="244"/>
      <c r="C73" s="231" t="s">
        <v>2011</v>
      </c>
      <c r="D73" s="486" t="s">
        <v>8882</v>
      </c>
      <c r="E73" s="1017">
        <f>IFERROR(VLOOKUP(C73,'Consolidated Master Sheet'!B:H,3,0),"")</f>
        <v>5.43</v>
      </c>
      <c r="F73" s="152">
        <f t="shared" si="4"/>
        <v>0</v>
      </c>
      <c r="G73" s="1017">
        <f t="shared" si="5"/>
        <v>0</v>
      </c>
      <c r="H73" s="234">
        <f>IFERROR(VLOOKUP(C73,'Consolidated Master Sheet'!B:H,6,0),"")</f>
        <v>50</v>
      </c>
      <c r="I73" s="234">
        <f>IFERROR(VLOOKUP(C73,'Consolidated Master Sheet'!B:H,7,0),"")</f>
        <v>1000</v>
      </c>
      <c r="J73" s="28"/>
      <c r="K73" s="1104">
        <f>IFERROR(G73*J73,0)</f>
        <v>0</v>
      </c>
      <c r="L73" s="157"/>
      <c r="M73" s="1029"/>
    </row>
    <row r="74" spans="1:13">
      <c r="A74" s="157" t="str">
        <f>IF(J74&gt;0,COUNT($J$4:J74)+MAX('MI Fittings'!A:A,'CS Press Fittings'!A:A,'Steel Nipples'!A:A,'Steel Cut Lengths'!A:A,'Pipe Hangers'!A:A,'Brass Nipples '!A:A,'Brass Fittings '!A:A,Valves!A:A,'PEX Tubing'!A:A),"")</f>
        <v/>
      </c>
      <c r="B74" s="244"/>
      <c r="C74" s="231" t="s">
        <v>2013</v>
      </c>
      <c r="D74" s="490" t="s">
        <v>8883</v>
      </c>
      <c r="E74" s="1017">
        <f>IFERROR(VLOOKUP(C74,'Consolidated Master Sheet'!B:H,3,0),"")</f>
        <v>8.0499999999999989</v>
      </c>
      <c r="F74" s="152">
        <f t="shared" si="4"/>
        <v>0</v>
      </c>
      <c r="G74" s="1017">
        <f t="shared" si="5"/>
        <v>0</v>
      </c>
      <c r="H74" s="234">
        <f>IFERROR(VLOOKUP(C74,'Consolidated Master Sheet'!B:H,6,0),"")</f>
        <v>25</v>
      </c>
      <c r="I74" s="234">
        <f>IFERROR(VLOOKUP(C74,'Consolidated Master Sheet'!B:H,7,0),"")</f>
        <v>300</v>
      </c>
      <c r="J74" s="28"/>
      <c r="K74" s="1104">
        <f>IFERROR(G74*J74,0)</f>
        <v>0</v>
      </c>
      <c r="L74" s="157"/>
      <c r="M74" s="1029"/>
    </row>
    <row r="75" spans="1:13">
      <c r="A75" s="157" t="str">
        <f>IF(J75&gt;0,COUNT($J$4:J75)+MAX('MI Fittings'!A:A,'CS Press Fittings'!A:A,'Steel Nipples'!A:A,'Steel Cut Lengths'!A:A,'Pipe Hangers'!A:A,'Brass Nipples '!A:A,'Brass Fittings '!A:A,Valves!A:A,'PEX Tubing'!A:A),"")</f>
        <v/>
      </c>
      <c r="B75" s="244"/>
      <c r="C75" s="235" t="s">
        <v>2015</v>
      </c>
      <c r="D75" s="493" t="s">
        <v>8884</v>
      </c>
      <c r="E75" s="1018">
        <f>IFERROR(VLOOKUP(C75,'Consolidated Master Sheet'!B:H,3,0),"")</f>
        <v>15.54</v>
      </c>
      <c r="F75" s="153">
        <f t="shared" si="4"/>
        <v>0</v>
      </c>
      <c r="G75" s="1018">
        <f t="shared" si="5"/>
        <v>0</v>
      </c>
      <c r="H75" s="237">
        <f>IFERROR(VLOOKUP(C75,'Consolidated Master Sheet'!B:H,6,0),"")</f>
        <v>25</v>
      </c>
      <c r="I75" s="237">
        <f>IFERROR(VLOOKUP(C75,'Consolidated Master Sheet'!B:H,7,0),"")</f>
        <v>200</v>
      </c>
      <c r="J75" s="29"/>
      <c r="K75" s="1108">
        <f>IFERROR(G75*J75,0)</f>
        <v>0</v>
      </c>
      <c r="L75" s="157"/>
      <c r="M75" s="1029"/>
    </row>
    <row r="76" spans="1:13">
      <c r="A76" s="157" t="str">
        <f>IF(J76&gt;0,COUNT($J$4:J76)+MAX('MI Fittings'!A:A,'CS Press Fittings'!A:A,'Steel Nipples'!A:A,'Steel Cut Lengths'!A:A,'Pipe Hangers'!A:A,'Brass Nipples '!A:A,'Brass Fittings '!A:A,Valves!A:A,'PEX Tubing'!A:A),"")</f>
        <v/>
      </c>
      <c r="B76" s="244"/>
      <c r="C76" s="249"/>
      <c r="D76" s="498"/>
      <c r="E76" s="1019" t="str">
        <f>IFERROR(VLOOKUP(C76,'Consolidated Master Sheet'!B:H,3,0),"")</f>
        <v/>
      </c>
      <c r="F76" s="720">
        <f t="shared" si="4"/>
        <v>0</v>
      </c>
      <c r="G76" s="1707">
        <f t="shared" si="5"/>
        <v>0</v>
      </c>
      <c r="H76" s="200" t="str">
        <f>IFERROR(VLOOKUP(C76,'Consolidated Master Sheet'!B:H,6,0),"")</f>
        <v/>
      </c>
      <c r="I76" s="200" t="str">
        <f>IFERROR(VLOOKUP(C76,'Consolidated Master Sheet'!B:H,7,0),"")</f>
        <v/>
      </c>
      <c r="J76" s="68"/>
      <c r="K76" s="1106"/>
      <c r="L76" s="157"/>
      <c r="M76" s="1029"/>
    </row>
    <row r="77" spans="1:13">
      <c r="A77" s="157" t="str">
        <f>IF(J77&gt;0,COUNT($J$4:J77)+MAX('MI Fittings'!A:A,'CS Press Fittings'!A:A,'Steel Nipples'!A:A,'Steel Cut Lengths'!A:A,'Pipe Hangers'!A:A,'Brass Nipples '!A:A,'Brass Fittings '!A:A,Valves!A:A,'PEX Tubing'!A:A),"")</f>
        <v/>
      </c>
      <c r="B77" s="244"/>
      <c r="C77" s="228" t="s">
        <v>2010</v>
      </c>
      <c r="D77" s="481" t="s">
        <v>8885</v>
      </c>
      <c r="E77" s="1020">
        <f>IFERROR(VLOOKUP(C77,'Consolidated Master Sheet'!B:H,3,0),"")</f>
        <v>4.2299999999999995</v>
      </c>
      <c r="F77" s="151">
        <f t="shared" si="4"/>
        <v>0</v>
      </c>
      <c r="G77" s="1020">
        <f t="shared" si="5"/>
        <v>0</v>
      </c>
      <c r="H77" s="230">
        <f>IFERROR(VLOOKUP(C77,'Consolidated Master Sheet'!B:H,6,0),"")</f>
        <v>50</v>
      </c>
      <c r="I77" s="230">
        <f>IFERROR(VLOOKUP(C77,'Consolidated Master Sheet'!B:H,7,0),"")</f>
        <v>400</v>
      </c>
      <c r="J77" s="27"/>
      <c r="K77" s="1102">
        <f>IFERROR(G77*J77,0)</f>
        <v>0</v>
      </c>
      <c r="L77" s="157"/>
      <c r="M77" s="1029"/>
    </row>
    <row r="78" spans="1:13">
      <c r="A78" s="157" t="str">
        <f>IF(J78&gt;0,COUNT($J$4:J78)+MAX('MI Fittings'!A:A,'CS Press Fittings'!A:A,'Steel Nipples'!A:A,'Steel Cut Lengths'!A:A,'Pipe Hangers'!A:A,'Brass Nipples '!A:A,'Brass Fittings '!A:A,Valves!A:A,'PEX Tubing'!A:A),"")</f>
        <v/>
      </c>
      <c r="B78" s="244"/>
      <c r="C78" s="231" t="s">
        <v>2012</v>
      </c>
      <c r="D78" s="490" t="s">
        <v>8886</v>
      </c>
      <c r="E78" s="1017">
        <f>IFERROR(VLOOKUP(C78,'Consolidated Master Sheet'!B:H,3,0),"")</f>
        <v>7.93</v>
      </c>
      <c r="F78" s="152">
        <f t="shared" si="4"/>
        <v>0</v>
      </c>
      <c r="G78" s="1017">
        <f t="shared" si="5"/>
        <v>0</v>
      </c>
      <c r="H78" s="234">
        <f>IFERROR(VLOOKUP(C78,'Consolidated Master Sheet'!B:H,6,0),"")</f>
        <v>25</v>
      </c>
      <c r="I78" s="234">
        <f>IFERROR(VLOOKUP(C78,'Consolidated Master Sheet'!B:H,7,0),"")</f>
        <v>500</v>
      </c>
      <c r="J78" s="28"/>
      <c r="K78" s="1104">
        <f>IFERROR(G78*J78,0)</f>
        <v>0</v>
      </c>
      <c r="L78" s="157"/>
      <c r="M78" s="1029"/>
    </row>
    <row r="79" spans="1:13">
      <c r="A79" s="157" t="str">
        <f>IF(J79&gt;0,COUNT($J$4:J79)+MAX('MI Fittings'!A:A,'CS Press Fittings'!A:A,'Steel Nipples'!A:A,'Steel Cut Lengths'!A:A,'Pipe Hangers'!A:A,'Brass Nipples '!A:A,'Brass Fittings '!A:A,Valves!A:A,'PEX Tubing'!A:A),"")</f>
        <v/>
      </c>
      <c r="B79" s="244"/>
      <c r="C79" s="235" t="s">
        <v>2014</v>
      </c>
      <c r="D79" s="493" t="s">
        <v>8887</v>
      </c>
      <c r="E79" s="1018">
        <f>IFERROR(VLOOKUP(C79,'Consolidated Master Sheet'!B:H,3,0),"")</f>
        <v>5.45</v>
      </c>
      <c r="F79" s="153">
        <f t="shared" si="4"/>
        <v>0</v>
      </c>
      <c r="G79" s="1018">
        <f t="shared" si="5"/>
        <v>0</v>
      </c>
      <c r="H79" s="237">
        <f>IFERROR(VLOOKUP(C79,'Consolidated Master Sheet'!B:H,6,0),"")</f>
        <v>25</v>
      </c>
      <c r="I79" s="237">
        <f>IFERROR(VLOOKUP(C79,'Consolidated Master Sheet'!B:H,7,0),"")</f>
        <v>400</v>
      </c>
      <c r="J79" s="29"/>
      <c r="K79" s="1108">
        <f>IFERROR(G79*J79,0)</f>
        <v>0</v>
      </c>
      <c r="L79" s="157"/>
      <c r="M79" s="1029"/>
    </row>
    <row r="80" spans="1:13">
      <c r="A80" s="157" t="str">
        <f>IF(J80&gt;0,COUNT($J$4:J80)+MAX('MI Fittings'!A:A,'CS Press Fittings'!A:A,'Steel Nipples'!A:A,'Steel Cut Lengths'!A:A,'Pipe Hangers'!A:A,'Brass Nipples '!A:A,'Brass Fittings '!A:A,Valves!A:A,'PEX Tubing'!A:A),"")</f>
        <v/>
      </c>
      <c r="B80" s="354"/>
      <c r="C80" s="313"/>
      <c r="D80" s="314" t="s">
        <v>8888</v>
      </c>
      <c r="E80" s="1031" t="str">
        <f>IFERROR(VLOOKUP(C80,'Consolidated Master Sheet'!B:H,3,0),"")</f>
        <v/>
      </c>
      <c r="F80" s="1459">
        <f t="shared" si="4"/>
        <v>0</v>
      </c>
      <c r="G80" s="1710">
        <f t="shared" si="5"/>
        <v>0</v>
      </c>
      <c r="H80" s="315" t="str">
        <f>IFERROR(VLOOKUP(C80,'Consolidated Master Sheet'!B:H,6,0),"")</f>
        <v/>
      </c>
      <c r="I80" s="315" t="str">
        <f>IFERROR(VLOOKUP(C80,'Consolidated Master Sheet'!B:H,7,0),"")</f>
        <v/>
      </c>
      <c r="J80" s="112"/>
      <c r="K80" s="1121"/>
      <c r="L80" s="157"/>
      <c r="M80" s="1029"/>
    </row>
    <row r="81" spans="1:13">
      <c r="A81" s="157" t="str">
        <f>IF(J81&gt;0,COUNT($J$4:J81)+MAX('MI Fittings'!A:A,'CS Press Fittings'!A:A,'Steel Nipples'!A:A,'Steel Cut Lengths'!A:A,'Pipe Hangers'!A:A,'Brass Nipples '!A:A,'Brass Fittings '!A:A,Valves!A:A,'PEX Tubing'!A:A),"")</f>
        <v/>
      </c>
      <c r="B81" s="244"/>
      <c r="C81" s="231" t="s">
        <v>2001</v>
      </c>
      <c r="D81" s="481" t="s">
        <v>8889</v>
      </c>
      <c r="E81" s="1020">
        <f>IFERROR(VLOOKUP(C81,'Consolidated Master Sheet'!B:H,3,0),"")</f>
        <v>4.8599999999999994</v>
      </c>
      <c r="F81" s="151">
        <f t="shared" si="4"/>
        <v>0</v>
      </c>
      <c r="G81" s="1020">
        <f t="shared" si="5"/>
        <v>0</v>
      </c>
      <c r="H81" s="230">
        <f>IFERROR(VLOOKUP(C81,'Consolidated Master Sheet'!B:H,6,0),"")</f>
        <v>50</v>
      </c>
      <c r="I81" s="230">
        <f>IFERROR(VLOOKUP(C81,'Consolidated Master Sheet'!B:H,7,0),"")</f>
        <v>750</v>
      </c>
      <c r="J81" s="27"/>
      <c r="K81" s="1102">
        <f>IFERROR(G81*J81,0)</f>
        <v>0</v>
      </c>
      <c r="L81" s="157"/>
      <c r="M81" s="1029"/>
    </row>
    <row r="82" spans="1:13">
      <c r="A82" s="157" t="str">
        <f>IF(J82&gt;0,COUNT($J$4:J82)+MAX('MI Fittings'!A:A,'CS Press Fittings'!A:A,'Steel Nipples'!A:A,'Steel Cut Lengths'!A:A,'Pipe Hangers'!A:A,'Brass Nipples '!A:A,'Brass Fittings '!A:A,Valves!A:A,'PEX Tubing'!A:A),"")</f>
        <v/>
      </c>
      <c r="B82" s="244"/>
      <c r="C82" s="235" t="s">
        <v>2003</v>
      </c>
      <c r="D82" s="499" t="s">
        <v>8890</v>
      </c>
      <c r="E82" s="1017">
        <f>IFERROR(VLOOKUP(C82,'Consolidated Master Sheet'!B:H,3,0),"")</f>
        <v>8.69</v>
      </c>
      <c r="F82" s="152">
        <f t="shared" si="4"/>
        <v>0</v>
      </c>
      <c r="G82" s="1017">
        <f t="shared" si="5"/>
        <v>0</v>
      </c>
      <c r="H82" s="234">
        <f>IFERROR(VLOOKUP(C82,'Consolidated Master Sheet'!B:H,6,0),"")</f>
        <v>25</v>
      </c>
      <c r="I82" s="234">
        <f>IFERROR(VLOOKUP(C82,'Consolidated Master Sheet'!B:H,7,0),"")</f>
        <v>300</v>
      </c>
      <c r="J82" s="28"/>
      <c r="K82" s="1104">
        <f>IFERROR(G82*J82,0)</f>
        <v>0</v>
      </c>
      <c r="L82" s="157"/>
      <c r="M82" s="1029"/>
    </row>
    <row r="83" spans="1:13">
      <c r="A83" s="157" t="str">
        <f>IF(J83&gt;0,COUNT($J$4:J83)+MAX('MI Fittings'!A:A,'CS Press Fittings'!A:A,'Steel Nipples'!A:A,'Steel Cut Lengths'!A:A,'Pipe Hangers'!A:A,'Brass Nipples '!A:A,'Brass Fittings '!A:A,Valves!A:A,'PEX Tubing'!A:A),"")</f>
        <v/>
      </c>
      <c r="B83" s="244"/>
      <c r="C83" s="235" t="s">
        <v>2005</v>
      </c>
      <c r="D83" s="483" t="s">
        <v>8891</v>
      </c>
      <c r="E83" s="1018">
        <f>IFERROR(VLOOKUP(C83,'Consolidated Master Sheet'!B:H,3,0),"")</f>
        <v>16.39</v>
      </c>
      <c r="F83" s="153">
        <f t="shared" si="4"/>
        <v>0</v>
      </c>
      <c r="G83" s="1018">
        <f t="shared" si="5"/>
        <v>0</v>
      </c>
      <c r="H83" s="237">
        <f>IFERROR(VLOOKUP(C83,'Consolidated Master Sheet'!B:H,6,0),"")</f>
        <v>25</v>
      </c>
      <c r="I83" s="237">
        <f>IFERROR(VLOOKUP(C83,'Consolidated Master Sheet'!B:H,7,0),"")</f>
        <v>125</v>
      </c>
      <c r="J83" s="29"/>
      <c r="K83" s="1108">
        <f>IFERROR(G83*J83,0)</f>
        <v>0</v>
      </c>
      <c r="L83" s="157"/>
      <c r="M83" s="1029"/>
    </row>
    <row r="84" spans="1:13">
      <c r="A84" s="157" t="str">
        <f>IF(J84&gt;0,COUNT($J$4:J84)+MAX('MI Fittings'!A:A,'CS Press Fittings'!A:A,'Steel Nipples'!A:A,'Steel Cut Lengths'!A:A,'Pipe Hangers'!A:A,'Brass Nipples '!A:A,'Brass Fittings '!A:A,Valves!A:A,'PEX Tubing'!A:A),"")</f>
        <v/>
      </c>
      <c r="B84" s="244"/>
      <c r="C84" s="249"/>
      <c r="D84" s="484"/>
      <c r="E84" s="1019" t="str">
        <f>IFERROR(VLOOKUP(C84,'Consolidated Master Sheet'!B:H,3,0),"")</f>
        <v/>
      </c>
      <c r="F84" s="720">
        <f t="shared" si="4"/>
        <v>0</v>
      </c>
      <c r="G84" s="1707">
        <f t="shared" si="5"/>
        <v>0</v>
      </c>
      <c r="H84" s="200" t="str">
        <f>IFERROR(VLOOKUP(C84,'Consolidated Master Sheet'!B:H,6,0),"")</f>
        <v/>
      </c>
      <c r="I84" s="200" t="str">
        <f>IFERROR(VLOOKUP(C84,'Consolidated Master Sheet'!B:H,7,0),"")</f>
        <v/>
      </c>
      <c r="J84" s="68"/>
      <c r="K84" s="1106"/>
      <c r="L84" s="157"/>
      <c r="M84" s="1029"/>
    </row>
    <row r="85" spans="1:13">
      <c r="A85" s="157" t="str">
        <f>IF(J85&gt;0,COUNT($J$4:J85)+MAX('MI Fittings'!A:A,'CS Press Fittings'!A:A,'Steel Nipples'!A:A,'Steel Cut Lengths'!A:A,'Pipe Hangers'!A:A,'Brass Nipples '!A:A,'Brass Fittings '!A:A,Valves!A:A,'PEX Tubing'!A:A),"")</f>
        <v/>
      </c>
      <c r="B85" s="244"/>
      <c r="C85" s="228" t="s">
        <v>2000</v>
      </c>
      <c r="D85" s="481" t="s">
        <v>8892</v>
      </c>
      <c r="E85" s="1020">
        <f>IFERROR(VLOOKUP(C85,'Consolidated Master Sheet'!B:H,3,0),"")</f>
        <v>4.3199999999999994</v>
      </c>
      <c r="F85" s="151">
        <f t="shared" si="4"/>
        <v>0</v>
      </c>
      <c r="G85" s="1020">
        <f t="shared" si="5"/>
        <v>0</v>
      </c>
      <c r="H85" s="230">
        <f>IFERROR(VLOOKUP(C85,'Consolidated Master Sheet'!B:H,6,0),"")</f>
        <v>50</v>
      </c>
      <c r="I85" s="230">
        <f>IFERROR(VLOOKUP(C85,'Consolidated Master Sheet'!B:H,7,0),"")</f>
        <v>400</v>
      </c>
      <c r="J85" s="27"/>
      <c r="K85" s="1102">
        <f>IFERROR(G85*J85,0)</f>
        <v>0</v>
      </c>
      <c r="L85" s="157"/>
      <c r="M85" s="1029"/>
    </row>
    <row r="86" spans="1:13">
      <c r="A86" s="157" t="str">
        <f>IF(J86&gt;0,COUNT($J$4:J86)+MAX('MI Fittings'!A:A,'CS Press Fittings'!A:A,'Steel Nipples'!A:A,'Steel Cut Lengths'!A:A,'Pipe Hangers'!A:A,'Brass Nipples '!A:A,'Brass Fittings '!A:A,Valves!A:A,'PEX Tubing'!A:A),"")</f>
        <v/>
      </c>
      <c r="B86" s="244"/>
      <c r="C86" s="231" t="s">
        <v>2002</v>
      </c>
      <c r="D86" s="482" t="s">
        <v>8893</v>
      </c>
      <c r="E86" s="1017">
        <f>IFERROR(VLOOKUP(C86,'Consolidated Master Sheet'!B:H,3,0),"")</f>
        <v>8.09</v>
      </c>
      <c r="F86" s="152">
        <f t="shared" si="4"/>
        <v>0</v>
      </c>
      <c r="G86" s="1017">
        <f t="shared" si="5"/>
        <v>0</v>
      </c>
      <c r="H86" s="234">
        <f>IFERROR(VLOOKUP(C86,'Consolidated Master Sheet'!B:H,6,0),"")</f>
        <v>25</v>
      </c>
      <c r="I86" s="234">
        <f>IFERROR(VLOOKUP(C86,'Consolidated Master Sheet'!B:H,7,0),"")</f>
        <v>250</v>
      </c>
      <c r="J86" s="28"/>
      <c r="K86" s="1104">
        <f>IFERROR(G86*J86,0)</f>
        <v>0</v>
      </c>
      <c r="L86" s="157"/>
      <c r="M86" s="1029"/>
    </row>
    <row r="87" spans="1:13">
      <c r="A87" s="157" t="str">
        <f>IF(J87&gt;0,COUNT($J$4:J87)+MAX('MI Fittings'!A:A,'CS Press Fittings'!A:A,'Steel Nipples'!A:A,'Steel Cut Lengths'!A:A,'Pipe Hangers'!A:A,'Brass Nipples '!A:A,'Brass Fittings '!A:A,Valves!A:A,'PEX Tubing'!A:A),"")</f>
        <v/>
      </c>
      <c r="B87" s="299"/>
      <c r="C87" s="231" t="s">
        <v>2004</v>
      </c>
      <c r="D87" s="482" t="s">
        <v>8894</v>
      </c>
      <c r="E87" s="1017">
        <f>IFERROR(VLOOKUP(C87,'Consolidated Master Sheet'!B:H,3,0),"")</f>
        <v>7.75</v>
      </c>
      <c r="F87" s="152">
        <f t="shared" si="4"/>
        <v>0</v>
      </c>
      <c r="G87" s="1017">
        <f t="shared" si="5"/>
        <v>0</v>
      </c>
      <c r="H87" s="234">
        <f>IFERROR(VLOOKUP(C87,'Consolidated Master Sheet'!B:H,6,0),"")</f>
        <v>25</v>
      </c>
      <c r="I87" s="234">
        <f>IFERROR(VLOOKUP(C87,'Consolidated Master Sheet'!B:H,7,0),"")</f>
        <v>500</v>
      </c>
      <c r="J87" s="28"/>
      <c r="K87" s="1104">
        <f>IFERROR(G87*J87,0)</f>
        <v>0</v>
      </c>
      <c r="L87" s="157"/>
      <c r="M87" s="1029"/>
    </row>
    <row r="88" spans="1:13">
      <c r="A88" s="157" t="str">
        <f>IF(J88&gt;0,COUNT($J$4:J88)+MAX('MI Fittings'!A:A,'CS Press Fittings'!A:A,'Steel Nipples'!A:A,'Steel Cut Lengths'!A:A,'Pipe Hangers'!A:A,'Brass Nipples '!A:A,'Brass Fittings '!A:A,Valves!A:A,'PEX Tubing'!A:A),"")</f>
        <v/>
      </c>
      <c r="B88" s="354"/>
      <c r="C88" s="313"/>
      <c r="D88" s="314" t="s">
        <v>8895</v>
      </c>
      <c r="E88" s="1031" t="str">
        <f>IFERROR(VLOOKUP(C88,'Consolidated Master Sheet'!B:H,3,0),"")</f>
        <v/>
      </c>
      <c r="F88" s="1459">
        <f t="shared" si="4"/>
        <v>0</v>
      </c>
      <c r="G88" s="1710">
        <f t="shared" si="5"/>
        <v>0</v>
      </c>
      <c r="H88" s="315" t="str">
        <f>IFERROR(VLOOKUP(C88,'Consolidated Master Sheet'!B:H,6,0),"")</f>
        <v/>
      </c>
      <c r="I88" s="315" t="str">
        <f>IFERROR(VLOOKUP(C88,'Consolidated Master Sheet'!B:H,7,0),"")</f>
        <v/>
      </c>
      <c r="J88" s="112"/>
      <c r="K88" s="1121"/>
      <c r="L88" s="157"/>
      <c r="M88" s="1029"/>
    </row>
    <row r="89" spans="1:13">
      <c r="A89" s="157" t="str">
        <f>IF(J89&gt;0,COUNT($J$4:J89)+MAX('MI Fittings'!A:A,'CS Press Fittings'!A:A,'Steel Nipples'!A:A,'Steel Cut Lengths'!A:A,'Pipe Hangers'!A:A,'Brass Nipples '!A:A,'Brass Fittings '!A:A,Valves!A:A,'PEX Tubing'!A:A),"")</f>
        <v/>
      </c>
      <c r="B89" s="244"/>
      <c r="C89" s="228" t="s">
        <v>2016</v>
      </c>
      <c r="D89" s="481" t="s">
        <v>8896</v>
      </c>
      <c r="E89" s="1020">
        <f>IFERROR(VLOOKUP(C89,'Consolidated Master Sheet'!B:H,3,0),"")</f>
        <v>8.16</v>
      </c>
      <c r="F89" s="151">
        <f t="shared" si="4"/>
        <v>0</v>
      </c>
      <c r="G89" s="1020">
        <f t="shared" si="5"/>
        <v>0</v>
      </c>
      <c r="H89" s="230">
        <f>IFERROR(VLOOKUP(C89,'Consolidated Master Sheet'!B:H,6,0),"")</f>
        <v>25</v>
      </c>
      <c r="I89" s="230">
        <f>IFERROR(VLOOKUP(C89,'Consolidated Master Sheet'!B:H,7,0),"")</f>
        <v>500</v>
      </c>
      <c r="J89" s="27"/>
      <c r="K89" s="1102">
        <f>IFERROR(G89*J89,0)</f>
        <v>0</v>
      </c>
      <c r="L89" s="157"/>
      <c r="M89" s="1029"/>
    </row>
    <row r="90" spans="1:13">
      <c r="A90" s="157" t="str">
        <f>IF(J90&gt;0,COUNT($J$4:J90)+MAX('MI Fittings'!A:A,'CS Press Fittings'!A:A,'Steel Nipples'!A:A,'Steel Cut Lengths'!A:A,'Pipe Hangers'!A:A,'Brass Nipples '!A:A,'Brass Fittings '!A:A,Valves!A:A,'PEX Tubing'!A:A),"")</f>
        <v/>
      </c>
      <c r="B90" s="244"/>
      <c r="C90" s="235" t="s">
        <v>2018</v>
      </c>
      <c r="D90" s="483" t="s">
        <v>8897</v>
      </c>
      <c r="E90" s="1018">
        <f>IFERROR(VLOOKUP(C90,'Consolidated Master Sheet'!B:H,3,0),"")</f>
        <v>16.440000000000001</v>
      </c>
      <c r="F90" s="153">
        <f t="shared" si="4"/>
        <v>0</v>
      </c>
      <c r="G90" s="1018">
        <f t="shared" si="5"/>
        <v>0</v>
      </c>
      <c r="H90" s="237">
        <f>IFERROR(VLOOKUP(C90,'Consolidated Master Sheet'!B:H,6,0),"")</f>
        <v>25</v>
      </c>
      <c r="I90" s="237">
        <f>IFERROR(VLOOKUP(C90,'Consolidated Master Sheet'!B:H,7,0),"")</f>
        <v>200</v>
      </c>
      <c r="J90" s="29"/>
      <c r="K90" s="1108">
        <f>IFERROR(G90*J90,0)</f>
        <v>0</v>
      </c>
      <c r="L90" s="157"/>
      <c r="M90" s="1029"/>
    </row>
    <row r="91" spans="1:13">
      <c r="A91" s="157" t="str">
        <f>IF(J91&gt;0,COUNT($J$4:J91)+MAX('MI Fittings'!A:A,'CS Press Fittings'!A:A,'Steel Nipples'!A:A,'Steel Cut Lengths'!A:A,'Pipe Hangers'!A:A,'Brass Nipples '!A:A,'Brass Fittings '!A:A,Valves!A:A,'PEX Tubing'!A:A),"")</f>
        <v/>
      </c>
      <c r="B91" s="244"/>
      <c r="C91" s="249"/>
      <c r="D91" s="484"/>
      <c r="E91" s="1019" t="str">
        <f>IFERROR(VLOOKUP(C91,'Consolidated Master Sheet'!B:H,3,0),"")</f>
        <v/>
      </c>
      <c r="F91" s="720">
        <f t="shared" si="4"/>
        <v>0</v>
      </c>
      <c r="G91" s="1707">
        <f t="shared" si="5"/>
        <v>0</v>
      </c>
      <c r="H91" s="200" t="str">
        <f>IFERROR(VLOOKUP(C91,'Consolidated Master Sheet'!B:H,6,0),"")</f>
        <v/>
      </c>
      <c r="I91" s="200" t="str">
        <f>IFERROR(VLOOKUP(C91,'Consolidated Master Sheet'!B:H,7,0),"")</f>
        <v/>
      </c>
      <c r="J91" s="68"/>
      <c r="K91" s="1106"/>
      <c r="L91" s="157"/>
      <c r="M91" s="1029"/>
    </row>
    <row r="92" spans="1:13" ht="31.5">
      <c r="A92" s="157" t="str">
        <f>IF(J92&gt;0,COUNT($J$4:J92)+MAX('MI Fittings'!A:A,'CS Press Fittings'!A:A,'Steel Nipples'!A:A,'Steel Cut Lengths'!A:A,'Pipe Hangers'!A:A,'Brass Nipples '!A:A,'Brass Fittings '!A:A,Valves!A:A,'PEX Tubing'!A:A),"")</f>
        <v/>
      </c>
      <c r="B92" s="244"/>
      <c r="C92" s="407" t="s">
        <v>2017</v>
      </c>
      <c r="D92" s="1241" t="s">
        <v>8898</v>
      </c>
      <c r="E92" s="1034">
        <f>IFERROR(VLOOKUP(C92,'Consolidated Master Sheet'!B:H,3,0),"")</f>
        <v>13.77</v>
      </c>
      <c r="F92" s="409">
        <f t="shared" si="4"/>
        <v>0</v>
      </c>
      <c r="G92" s="1034">
        <f t="shared" si="5"/>
        <v>0</v>
      </c>
      <c r="H92" s="410">
        <f>IFERROR(VLOOKUP(C92,'Consolidated Master Sheet'!B:H,6,0),"")</f>
        <v>25</v>
      </c>
      <c r="I92" s="410">
        <f>IFERROR(VLOOKUP(C92,'Consolidated Master Sheet'!B:H,7,0),"")</f>
        <v>300</v>
      </c>
      <c r="J92" s="57"/>
      <c r="K92" s="1140">
        <f>IFERROR(G92*J92,0)</f>
        <v>0</v>
      </c>
      <c r="L92" s="157"/>
      <c r="M92" s="1029"/>
    </row>
    <row r="93" spans="1:13">
      <c r="A93" s="157" t="str">
        <f>IF(J93&gt;0,COUNT($J$4:J93)+MAX('MI Fittings'!A:A,'CS Press Fittings'!A:A,'Steel Nipples'!A:A,'Steel Cut Lengths'!A:A,'Pipe Hangers'!A:A,'Brass Nipples '!A:A,'Brass Fittings '!A:A,Valves!A:A,'PEX Tubing'!A:A),"")</f>
        <v/>
      </c>
      <c r="B93" s="487"/>
      <c r="C93" s="313"/>
      <c r="D93" s="314" t="s">
        <v>8899</v>
      </c>
      <c r="E93" s="1031" t="str">
        <f>IFERROR(VLOOKUP(C93,'Consolidated Master Sheet'!B:H,3,0),"")</f>
        <v/>
      </c>
      <c r="F93" s="1459">
        <f t="shared" si="4"/>
        <v>0</v>
      </c>
      <c r="G93" s="1710">
        <f t="shared" si="5"/>
        <v>0</v>
      </c>
      <c r="H93" s="315" t="str">
        <f>IFERROR(VLOOKUP(C93,'Consolidated Master Sheet'!B:H,6,0),"")</f>
        <v/>
      </c>
      <c r="I93" s="315" t="str">
        <f>IFERROR(VLOOKUP(C93,'Consolidated Master Sheet'!B:H,7,0),"")</f>
        <v/>
      </c>
      <c r="J93" s="112"/>
      <c r="K93" s="1121"/>
      <c r="L93" s="157"/>
      <c r="M93" s="1029"/>
    </row>
    <row r="94" spans="1:13">
      <c r="A94" s="157" t="str">
        <f>IF(J94&gt;0,COUNT($J$4:J94)+MAX('MI Fittings'!A:A,'CS Press Fittings'!A:A,'Steel Nipples'!A:A,'Steel Cut Lengths'!A:A,'Pipe Hangers'!A:A,'Brass Nipples '!A:A,'Brass Fittings '!A:A,Valves!A:A,'PEX Tubing'!A:A),"")</f>
        <v/>
      </c>
      <c r="B94" s="274"/>
      <c r="C94" s="189" t="s">
        <v>1997</v>
      </c>
      <c r="D94" s="482" t="s">
        <v>8900</v>
      </c>
      <c r="E94" s="1017">
        <f>IFERROR(VLOOKUP(C94,'Consolidated Master Sheet'!B:H,3,0),"")</f>
        <v>8.879999999999999</v>
      </c>
      <c r="F94" s="152">
        <f t="shared" si="4"/>
        <v>0</v>
      </c>
      <c r="G94" s="1017">
        <f t="shared" si="5"/>
        <v>0</v>
      </c>
      <c r="H94" s="234">
        <f>IFERROR(VLOOKUP(C94,'Consolidated Master Sheet'!B:H,6,0),"")</f>
        <v>25</v>
      </c>
      <c r="I94" s="234">
        <f>IFERROR(VLOOKUP(C94,'Consolidated Master Sheet'!B:H,7,0),"")</f>
        <v>400</v>
      </c>
      <c r="J94" s="33"/>
      <c r="K94" s="1104">
        <f>IFERROR(G94*J94,0)</f>
        <v>0</v>
      </c>
      <c r="L94" s="157"/>
      <c r="M94" s="1029"/>
    </row>
    <row r="95" spans="1:13">
      <c r="A95" s="157" t="str">
        <f>IF(J95&gt;0,COUNT($J$4:J95)+MAX('MI Fittings'!A:A,'CS Press Fittings'!A:A,'Steel Nipples'!A:A,'Steel Cut Lengths'!A:A,'Pipe Hangers'!A:A,'Brass Nipples '!A:A,'Brass Fittings '!A:A,Valves!A:A,'PEX Tubing'!A:A),"")</f>
        <v/>
      </c>
      <c r="B95" s="185"/>
      <c r="C95" s="193" t="s">
        <v>1999</v>
      </c>
      <c r="D95" s="483" t="s">
        <v>8901</v>
      </c>
      <c r="E95" s="1018">
        <f>IFERROR(VLOOKUP(C95,'Consolidated Master Sheet'!B:H,3,0),"")</f>
        <v>17.060000000000002</v>
      </c>
      <c r="F95" s="153">
        <f t="shared" si="4"/>
        <v>0</v>
      </c>
      <c r="G95" s="1018">
        <f t="shared" si="5"/>
        <v>0</v>
      </c>
      <c r="H95" s="237">
        <f>IFERROR(VLOOKUP(C95,'Consolidated Master Sheet'!B:H,6,0),"")</f>
        <v>25</v>
      </c>
      <c r="I95" s="237">
        <f>IFERROR(VLOOKUP(C95,'Consolidated Master Sheet'!B:H,7,0),"")</f>
        <v>200</v>
      </c>
      <c r="J95" s="29"/>
      <c r="K95" s="1108">
        <f>IFERROR(G95*J95,0)</f>
        <v>0</v>
      </c>
      <c r="L95" s="157"/>
      <c r="M95" s="1029"/>
    </row>
    <row r="96" spans="1:13">
      <c r="A96" s="157" t="str">
        <f>IF(J96&gt;0,COUNT($J$4:J96)+MAX('MI Fittings'!A:A,'CS Press Fittings'!A:A,'Steel Nipples'!A:A,'Steel Cut Lengths'!A:A,'Pipe Hangers'!A:A,'Brass Nipples '!A:A,'Brass Fittings '!A:A,Valves!A:A,'PEX Tubing'!A:A),"")</f>
        <v/>
      </c>
      <c r="B96" s="185"/>
      <c r="C96" s="450"/>
      <c r="D96" s="484"/>
      <c r="E96" s="1019" t="str">
        <f>IFERROR(VLOOKUP(C96,'Consolidated Master Sheet'!B:H,3,0),"")</f>
        <v/>
      </c>
      <c r="F96" s="720">
        <f t="shared" si="4"/>
        <v>0</v>
      </c>
      <c r="G96" s="1707">
        <f t="shared" si="5"/>
        <v>0</v>
      </c>
      <c r="H96" s="200" t="str">
        <f>IFERROR(VLOOKUP(C96,'Consolidated Master Sheet'!B:H,6,0),"")</f>
        <v/>
      </c>
      <c r="I96" s="200" t="str">
        <f>IFERROR(VLOOKUP(C96,'Consolidated Master Sheet'!B:H,7,0),"")</f>
        <v/>
      </c>
      <c r="J96" s="68"/>
      <c r="K96" s="1106"/>
      <c r="L96" s="157"/>
      <c r="M96" s="1029"/>
    </row>
    <row r="97" spans="1:13" ht="31.5">
      <c r="A97" s="157" t="str">
        <f>IF(J97&gt;0,COUNT($J$4:J97)+MAX('MI Fittings'!A:A,'CS Press Fittings'!A:A,'Steel Nipples'!A:A,'Steel Cut Lengths'!A:A,'Pipe Hangers'!A:A,'Brass Nipples '!A:A,'Brass Fittings '!A:A,Valves!A:A,'PEX Tubing'!A:A),"")</f>
        <v/>
      </c>
      <c r="B97" s="185"/>
      <c r="C97" s="735" t="s">
        <v>1998</v>
      </c>
      <c r="D97" s="1242" t="s">
        <v>8902</v>
      </c>
      <c r="E97" s="1034">
        <f>IFERROR(VLOOKUP(C97,'Consolidated Master Sheet'!B:H,3,0),"")</f>
        <v>14.1</v>
      </c>
      <c r="F97" s="409">
        <f t="shared" si="4"/>
        <v>0</v>
      </c>
      <c r="G97" s="1034">
        <f t="shared" si="5"/>
        <v>0</v>
      </c>
      <c r="H97" s="410">
        <f>IFERROR(VLOOKUP(C97,'Consolidated Master Sheet'!B:H,6,0),"")</f>
        <v>25</v>
      </c>
      <c r="I97" s="1485">
        <f>IFERROR(VLOOKUP(C97,'Consolidated Master Sheet'!B:H,7,0),"")</f>
        <v>300</v>
      </c>
      <c r="J97" s="1397"/>
      <c r="K97" s="1140">
        <f>IFERROR(G97*J97,0)</f>
        <v>0</v>
      </c>
      <c r="L97" s="157"/>
      <c r="M97" s="1029"/>
    </row>
    <row r="98" spans="1:13" ht="31.5">
      <c r="A98" s="157" t="str">
        <f>IF(J98&gt;0,COUNT($J$4:J98)+MAX('MI Fittings'!A:A,'CS Press Fittings'!A:A,'Steel Nipples'!A:A,'Steel Cut Lengths'!A:A,'Pipe Hangers'!A:A,'Brass Nipples '!A:A,'Brass Fittings '!A:A,Valves!A:A,'PEX Tubing'!A:A),"")</f>
        <v/>
      </c>
      <c r="B98" s="203"/>
      <c r="C98" s="740" t="s">
        <v>3649</v>
      </c>
      <c r="D98" s="1243" t="s">
        <v>8903</v>
      </c>
      <c r="E98" s="1486">
        <f>IFERROR(VLOOKUP(C98,'Consolidated Master Sheet'!B:H,3,0),"")</f>
        <v>17.060000000000002</v>
      </c>
      <c r="F98" s="1306">
        <f t="shared" si="4"/>
        <v>0</v>
      </c>
      <c r="G98" s="1486">
        <f t="shared" si="5"/>
        <v>0</v>
      </c>
      <c r="H98" s="849">
        <f>IFERROR(VLOOKUP(C98,'Consolidated Master Sheet'!B:H,6,0),"")</f>
        <v>25</v>
      </c>
      <c r="I98" s="849">
        <f>IFERROR(VLOOKUP(C98,'Consolidated Master Sheet'!B:H,7,0),"")</f>
        <v>500</v>
      </c>
      <c r="J98" s="1307"/>
      <c r="K98" s="1222">
        <f>IFERROR(G98*J98,0)</f>
        <v>0</v>
      </c>
      <c r="L98" s="157"/>
      <c r="M98" s="1029"/>
    </row>
    <row r="99" spans="1:13">
      <c r="A99" s="157" t="str">
        <f>IF(J99&gt;0,COUNT($J$4:J99)+MAX('MI Fittings'!A:A,'CS Press Fittings'!A:A,'Steel Nipples'!A:A,'Steel Cut Lengths'!A:A,'Pipe Hangers'!A:A,'Brass Nipples '!A:A,'Brass Fittings '!A:A,Valves!A:A,'PEX Tubing'!A:A),"")</f>
        <v/>
      </c>
      <c r="B99" s="157"/>
      <c r="C99" s="204"/>
      <c r="D99" s="205"/>
      <c r="E99" s="1038"/>
      <c r="F99" s="166"/>
      <c r="G99" s="1520"/>
      <c r="H99" s="167"/>
      <c r="I99" s="207"/>
      <c r="J99" s="47"/>
      <c r="K99" s="1029"/>
      <c r="L99" s="157"/>
      <c r="M99" s="1029"/>
    </row>
    <row r="100" spans="1:13" hidden="1">
      <c r="A100" s="157" t="str">
        <f>IF(J100&gt;0,COUNT($J$4:J100)+MAX('MI Fittings'!A:A,'CS Press Fittings'!A:A,'Steel Nipples'!A:A,'Steel Cut Lengths'!A:A,'Pipe Hangers'!A:A,'Brass Nipples '!A:A,'Brass Fittings '!A:A,Valves!A:A,'PEX Tubing'!A:A),"")</f>
        <v/>
      </c>
      <c r="B100" s="157"/>
      <c r="C100" s="204"/>
      <c r="D100" s="205"/>
      <c r="E100" s="1038"/>
      <c r="F100" s="166"/>
      <c r="G100" s="1520"/>
      <c r="H100" s="167"/>
      <c r="I100" s="207"/>
      <c r="J100" s="47"/>
      <c r="K100" s="1029"/>
      <c r="L100" s="157"/>
      <c r="M100" s="1029"/>
    </row>
    <row r="101" spans="1:13" hidden="1">
      <c r="A101" s="157" t="str">
        <f>IF(J101&gt;0,COUNT($J$4:J101)+MAX('MI Fittings'!A:A,'CS Press Fittings'!A:A,'Steel Nipples'!A:A,'Steel Cut Lengths'!A:A,'Pipe Hangers'!A:A,'Brass Nipples '!A:A,'Brass Fittings '!A:A,Valves!A:A,'PEX Tubing'!A:A),"")</f>
        <v/>
      </c>
      <c r="B101" s="157"/>
      <c r="C101" s="204"/>
      <c r="D101" s="205"/>
      <c r="E101" s="1038"/>
      <c r="F101" s="166"/>
      <c r="G101" s="1520"/>
      <c r="H101" s="167"/>
      <c r="I101" s="207"/>
      <c r="J101" s="47"/>
      <c r="K101" s="1029"/>
      <c r="L101" s="157"/>
      <c r="M101" s="1029"/>
    </row>
    <row r="102" spans="1:13" hidden="1">
      <c r="A102" s="157" t="str">
        <f>IF(J102&gt;0,COUNT($J$4:J102)+MAX('MI Fittings'!A:A,'CS Press Fittings'!A:A,'Steel Nipples'!A:A,'Steel Cut Lengths'!A:A,'Pipe Hangers'!A:A,'Brass Nipples '!A:A,'Brass Fittings '!A:A,Valves!A:A,'PEX Tubing'!A:A),"")</f>
        <v/>
      </c>
      <c r="B102" s="157"/>
      <c r="C102" s="204"/>
      <c r="D102" s="205"/>
      <c r="E102" s="1038"/>
      <c r="F102" s="166"/>
      <c r="G102" s="1520"/>
      <c r="H102" s="167"/>
      <c r="I102" s="207"/>
      <c r="J102" s="47"/>
      <c r="K102" s="1029"/>
      <c r="L102" s="157"/>
      <c r="M102" s="1029"/>
    </row>
    <row r="103" spans="1:13" hidden="1">
      <c r="A103" s="157" t="str">
        <f>IF(J103&gt;0,COUNT($J$4:J103)+MAX('MI Fittings'!A:A,'CS Press Fittings'!A:A,'Steel Nipples'!A:A,'Steel Cut Lengths'!A:A,'Pipe Hangers'!A:A,'Brass Nipples '!A:A,'Brass Fittings '!A:A,Valves!A:A,'PEX Tubing'!A:A),"")</f>
        <v/>
      </c>
      <c r="B103" s="157"/>
      <c r="C103" s="204"/>
      <c r="D103" s="205"/>
      <c r="E103" s="1038"/>
      <c r="F103" s="166"/>
      <c r="G103" s="1520"/>
      <c r="H103" s="167"/>
      <c r="I103" s="207"/>
      <c r="J103" s="47"/>
      <c r="K103" s="1029"/>
      <c r="L103" s="157"/>
      <c r="M103" s="1029"/>
    </row>
    <row r="104" spans="1:13" hidden="1">
      <c r="A104" s="157" t="str">
        <f>IF(J104&gt;0,COUNT($J$4:J104)+MAX('MI Fittings'!A:A,'CS Press Fittings'!A:A,'Steel Nipples'!A:A,'Steel Cut Lengths'!A:A,'Pipe Hangers'!A:A,'Brass Nipples '!A:A,'Brass Fittings '!A:A,Valves!A:A,'PEX Tubing'!A:A),"")</f>
        <v/>
      </c>
      <c r="B104" s="157"/>
      <c r="C104" s="204"/>
      <c r="D104" s="205"/>
      <c r="E104" s="1038"/>
      <c r="F104" s="166"/>
      <c r="G104" s="1520"/>
      <c r="H104" s="167"/>
      <c r="I104" s="207"/>
      <c r="J104" s="47"/>
      <c r="K104" s="1029"/>
      <c r="L104" s="157"/>
      <c r="M104" s="1029"/>
    </row>
    <row r="105" spans="1:13" hidden="1">
      <c r="A105" s="157" t="str">
        <f>IF(J105&gt;0,COUNT($J$4:J105)+MAX('MI Fittings'!A:A,'CS Press Fittings'!A:A,'Steel Nipples'!A:A,'Steel Cut Lengths'!A:A,'Pipe Hangers'!A:A,'Brass Nipples '!A:A,'Brass Fittings '!A:A,Valves!A:A,'PEX Tubing'!A:A),"")</f>
        <v/>
      </c>
      <c r="B105" s="157"/>
      <c r="C105" s="204"/>
      <c r="D105" s="205"/>
      <c r="E105" s="1038"/>
      <c r="F105" s="166"/>
      <c r="G105" s="1520"/>
      <c r="H105" s="167"/>
      <c r="I105" s="207"/>
      <c r="J105" s="47"/>
      <c r="K105" s="1029"/>
      <c r="L105" s="157"/>
      <c r="M105" s="1029"/>
    </row>
    <row r="106" spans="1:13" hidden="1">
      <c r="A106" s="157" t="str">
        <f>IF(J106&gt;0,COUNT($J$4:J106)+MAX('MI Fittings'!A:A,'CS Press Fittings'!A:A,'Steel Nipples'!A:A,'Steel Cut Lengths'!A:A,'Pipe Hangers'!A:A,'Brass Nipples '!A:A,'Brass Fittings '!A:A,Valves!A:A,'PEX Tubing'!A:A),"")</f>
        <v/>
      </c>
      <c r="B106" s="157"/>
      <c r="C106" s="204"/>
      <c r="D106" s="205"/>
      <c r="E106" s="1038"/>
      <c r="F106" s="166"/>
      <c r="G106" s="1520"/>
      <c r="H106" s="167"/>
      <c r="I106" s="207"/>
      <c r="J106" s="47"/>
      <c r="K106" s="1029"/>
      <c r="L106" s="157"/>
      <c r="M106" s="1029"/>
    </row>
    <row r="107" spans="1:13" hidden="1">
      <c r="A107" s="157" t="str">
        <f>IF(J107&gt;0,COUNT($J$4:J107)+MAX('MI Fittings'!A:A,'CS Press Fittings'!A:A,'Steel Nipples'!A:A,'Steel Cut Lengths'!A:A,'Pipe Hangers'!A:A,'Brass Nipples '!A:A,'Brass Fittings '!A:A,Valves!A:A,'PEX Tubing'!A:A),"")</f>
        <v/>
      </c>
      <c r="B107" s="157"/>
      <c r="C107" s="204"/>
      <c r="D107" s="205"/>
      <c r="E107" s="1038"/>
      <c r="F107" s="166"/>
      <c r="G107" s="1520"/>
      <c r="H107" s="167"/>
      <c r="I107" s="207"/>
      <c r="J107" s="47"/>
      <c r="K107" s="1029"/>
      <c r="L107" s="157"/>
      <c r="M107" s="1029"/>
    </row>
    <row r="108" spans="1:13" hidden="1">
      <c r="A108" s="157" t="str">
        <f>IF(J108&gt;0,COUNT($J$4:J108)+MAX('MI Fittings'!A:A,'CS Press Fittings'!A:A,'Steel Nipples'!A:A,'Steel Cut Lengths'!A:A,'Pipe Hangers'!A:A,'Brass Nipples '!A:A,'Brass Fittings '!A:A,Valves!A:A,'PEX Tubing'!A:A),"")</f>
        <v/>
      </c>
      <c r="B108" s="157"/>
      <c r="C108" s="204"/>
      <c r="D108" s="205"/>
      <c r="E108" s="1038"/>
      <c r="F108" s="166"/>
      <c r="G108" s="1520"/>
      <c r="H108" s="167"/>
      <c r="I108" s="207"/>
      <c r="J108" s="47"/>
      <c r="K108" s="1029"/>
      <c r="L108" s="157"/>
      <c r="M108" s="1029"/>
    </row>
    <row r="109" spans="1:13" hidden="1">
      <c r="A109" s="157" t="str">
        <f>IF(J109&gt;0,COUNT($J$4:J109)+MAX('MI Fittings'!A:A,'CS Press Fittings'!A:A,'Steel Nipples'!A:A,'Steel Cut Lengths'!A:A,'Pipe Hangers'!A:A,'Brass Nipples '!A:A,'Brass Fittings '!A:A,Valves!A:A,'PEX Tubing'!A:A),"")</f>
        <v/>
      </c>
      <c r="B109" s="157"/>
      <c r="C109" s="204"/>
      <c r="D109" s="205"/>
      <c r="E109" s="1038"/>
      <c r="F109" s="166"/>
      <c r="G109" s="1520"/>
      <c r="H109" s="167"/>
      <c r="I109" s="207"/>
      <c r="J109" s="47"/>
      <c r="K109" s="1029"/>
      <c r="L109" s="157"/>
      <c r="M109" s="1029"/>
    </row>
    <row r="110" spans="1:13" hidden="1">
      <c r="A110" s="157" t="str">
        <f>IF(J110&gt;0,COUNT($J$4:J110)+MAX('MI Fittings'!A:A,'CS Press Fittings'!A:A,'Steel Nipples'!A:A,'Steel Cut Lengths'!A:A,'Pipe Hangers'!A:A,'Brass Nipples '!A:A,'Brass Fittings '!A:A,Valves!A:A,'PEX Tubing'!A:A),"")</f>
        <v/>
      </c>
      <c r="B110" s="157"/>
      <c r="C110" s="204"/>
      <c r="D110" s="205"/>
      <c r="E110" s="1038"/>
      <c r="F110" s="166"/>
      <c r="G110" s="1520"/>
      <c r="H110" s="167"/>
      <c r="I110" s="207"/>
      <c r="J110" s="47"/>
      <c r="K110" s="1029"/>
      <c r="L110" s="157"/>
      <c r="M110" s="1029"/>
    </row>
    <row r="111" spans="1:13" hidden="1">
      <c r="A111" s="157" t="str">
        <f>IF(J111&gt;0,COUNT($J$4:J111)+MAX('MI Fittings'!A:A,'CS Press Fittings'!A:A,'Steel Nipples'!A:A,'Steel Cut Lengths'!A:A,'Pipe Hangers'!A:A,'Brass Nipples '!A:A,'Brass Fittings '!A:A,Valves!A:A,'PEX Tubing'!A:A),"")</f>
        <v/>
      </c>
      <c r="B111" s="157"/>
      <c r="C111" s="204"/>
      <c r="D111" s="205"/>
      <c r="E111" s="1038"/>
      <c r="F111" s="166"/>
      <c r="G111" s="1520"/>
      <c r="H111" s="167"/>
      <c r="I111" s="207"/>
      <c r="J111" s="47"/>
      <c r="K111" s="1029"/>
      <c r="L111" s="157"/>
      <c r="M111" s="1029"/>
    </row>
    <row r="112" spans="1:13" hidden="1">
      <c r="A112" s="157" t="str">
        <f>IF(J112&gt;0,COUNT($J$4:J112)+MAX('MI Fittings'!A:A,'CS Press Fittings'!A:A,'Steel Nipples'!A:A,'Steel Cut Lengths'!A:A,'Pipe Hangers'!A:A,'Brass Nipples '!A:A,'Brass Fittings '!A:A,Valves!A:A,'PEX Tubing'!A:A),"")</f>
        <v/>
      </c>
      <c r="B112" s="157"/>
      <c r="C112" s="204"/>
      <c r="D112" s="205"/>
      <c r="E112" s="1038"/>
      <c r="F112" s="166"/>
      <c r="G112" s="1520"/>
      <c r="H112" s="167"/>
      <c r="I112" s="207"/>
      <c r="J112" s="47"/>
      <c r="K112" s="1029"/>
      <c r="L112" s="157"/>
      <c r="M112" s="1029"/>
    </row>
    <row r="113" spans="1:13" hidden="1">
      <c r="A113" s="157" t="str">
        <f>IF(J113&gt;0,COUNT($J$4:J113)+MAX('MI Fittings'!A:A,'CS Press Fittings'!A:A,'Steel Nipples'!A:A,'Steel Cut Lengths'!A:A,'Pipe Hangers'!A:A,'Brass Nipples '!A:A,'Brass Fittings '!A:A,Valves!A:A,'PEX Tubing'!A:A),"")</f>
        <v/>
      </c>
      <c r="B113" s="157"/>
      <c r="C113" s="204"/>
      <c r="D113" s="205"/>
      <c r="E113" s="1038"/>
      <c r="F113" s="166"/>
      <c r="G113" s="1520"/>
      <c r="H113" s="167"/>
      <c r="I113" s="207"/>
      <c r="J113" s="47"/>
      <c r="K113" s="1029"/>
      <c r="L113" s="157"/>
      <c r="M113" s="1029"/>
    </row>
    <row r="114" spans="1:13" hidden="1">
      <c r="A114" s="157" t="str">
        <f>IF(J114&gt;0,COUNT($J$4:J114)+MAX('MI Fittings'!A:A,'CS Press Fittings'!A:A,'Steel Nipples'!A:A,'Steel Cut Lengths'!A:A,'Pipe Hangers'!A:A,'Brass Nipples '!A:A,'Brass Fittings '!A:A,Valves!A:A,'PEX Tubing'!A:A),"")</f>
        <v/>
      </c>
      <c r="B114" s="157"/>
      <c r="C114" s="204"/>
      <c r="D114" s="205"/>
      <c r="E114" s="1038"/>
      <c r="F114" s="166"/>
      <c r="G114" s="1520"/>
      <c r="H114" s="167"/>
      <c r="I114" s="207"/>
      <c r="J114" s="47"/>
      <c r="K114" s="1029"/>
      <c r="L114" s="157"/>
      <c r="M114" s="1029"/>
    </row>
    <row r="115" spans="1:13" hidden="1">
      <c r="A115" s="157" t="str">
        <f>IF(J115&gt;0,COUNT($J$4:J115)+MAX('MI Fittings'!A:A,'CS Press Fittings'!A:A,'Steel Nipples'!A:A,'Steel Cut Lengths'!A:A,'Pipe Hangers'!A:A,'Brass Nipples '!A:A,'Brass Fittings '!A:A,Valves!A:A,'PEX Tubing'!A:A),"")</f>
        <v/>
      </c>
      <c r="B115" s="157"/>
      <c r="C115" s="204"/>
      <c r="D115" s="205"/>
      <c r="E115" s="1038"/>
      <c r="F115" s="166"/>
      <c r="G115" s="1520"/>
      <c r="H115" s="167"/>
      <c r="I115" s="207"/>
      <c r="J115" s="47"/>
      <c r="K115" s="1029"/>
      <c r="L115" s="157"/>
      <c r="M115" s="1029"/>
    </row>
    <row r="116" spans="1:13" hidden="1">
      <c r="A116" s="157" t="str">
        <f>IF(J116&gt;0,COUNT($J$4:J116)+MAX('MI Fittings'!A:A,'CS Press Fittings'!A:A,'Steel Nipples'!A:A,'Steel Cut Lengths'!A:A,'Pipe Hangers'!A:A,'Brass Nipples '!A:A,'Brass Fittings '!A:A,Valves!A:A,'PEX Tubing'!A:A),"")</f>
        <v/>
      </c>
      <c r="B116" s="157"/>
      <c r="C116" s="204"/>
      <c r="D116" s="205"/>
      <c r="E116" s="1038"/>
      <c r="F116" s="166"/>
      <c r="G116" s="1520"/>
      <c r="H116" s="167"/>
      <c r="I116" s="207"/>
      <c r="J116" s="47"/>
      <c r="K116" s="1029"/>
      <c r="L116" s="157"/>
      <c r="M116" s="1029"/>
    </row>
    <row r="117" spans="1:13" hidden="1">
      <c r="A117" s="157" t="str">
        <f>IF(J117&gt;0,COUNT($J$4:J117)+MAX('MI Fittings'!A:A,'CS Press Fittings'!A:A,'Steel Nipples'!A:A,'Steel Cut Lengths'!A:A,'Pipe Hangers'!A:A,'Brass Nipples '!A:A,'Brass Fittings '!A:A,Valves!A:A,'PEX Tubing'!A:A),"")</f>
        <v/>
      </c>
      <c r="B117" s="157"/>
      <c r="C117" s="204"/>
      <c r="D117" s="205"/>
      <c r="E117" s="1038"/>
      <c r="F117" s="166"/>
      <c r="G117" s="1520"/>
      <c r="H117" s="167"/>
      <c r="I117" s="207"/>
      <c r="J117" s="47"/>
      <c r="K117" s="1029"/>
      <c r="L117" s="157"/>
      <c r="M117" s="1029"/>
    </row>
    <row r="118" spans="1:13" hidden="1">
      <c r="A118" s="157" t="str">
        <f>IF(J118&gt;0,COUNT($J$4:J118)+MAX('MI Fittings'!A:A,'CS Press Fittings'!A:A,'Steel Nipples'!A:A,'Steel Cut Lengths'!A:A,'Pipe Hangers'!A:A,'Brass Nipples '!A:A,'Brass Fittings '!A:A,Valves!A:A,'PEX Tubing'!A:A),"")</f>
        <v/>
      </c>
      <c r="B118" s="157"/>
      <c r="C118" s="204"/>
      <c r="D118" s="205"/>
      <c r="E118" s="1038"/>
      <c r="F118" s="166"/>
      <c r="G118" s="1520"/>
      <c r="H118" s="167"/>
      <c r="I118" s="207"/>
      <c r="J118" s="47"/>
      <c r="K118" s="1029"/>
      <c r="L118" s="157"/>
      <c r="M118" s="1029"/>
    </row>
    <row r="119" spans="1:13" hidden="1">
      <c r="A119" s="157" t="str">
        <f>IF(J119&gt;0,COUNT($J$4:J119)+MAX('MI Fittings'!A:A,'CS Press Fittings'!A:A,'Steel Nipples'!A:A,'Steel Cut Lengths'!A:A,'Pipe Hangers'!A:A,'Brass Nipples '!A:A,'Brass Fittings '!A:A,Valves!A:A,'PEX Tubing'!A:A),"")</f>
        <v/>
      </c>
      <c r="B119" s="157"/>
      <c r="C119" s="204"/>
      <c r="D119" s="205"/>
      <c r="E119" s="1038"/>
      <c r="F119" s="166"/>
      <c r="G119" s="1520"/>
      <c r="H119" s="167"/>
      <c r="I119" s="207"/>
      <c r="J119" s="47"/>
      <c r="K119" s="1029"/>
      <c r="L119" s="157"/>
      <c r="M119" s="1029"/>
    </row>
    <row r="120" spans="1:13" hidden="1">
      <c r="A120" s="157" t="str">
        <f>IF(J120&gt;0,COUNT($J$4:J120)+MAX('MI Fittings'!A:A,'CS Press Fittings'!A:A,'Steel Nipples'!A:A,'Steel Cut Lengths'!A:A,'Pipe Hangers'!A:A,'Brass Nipples '!A:A,'Brass Fittings '!A:A,Valves!A:A,'PEX Tubing'!A:A),"")</f>
        <v/>
      </c>
      <c r="B120" s="157"/>
      <c r="C120" s="204"/>
      <c r="D120" s="205"/>
      <c r="E120" s="1038"/>
      <c r="F120" s="166"/>
      <c r="G120" s="1520"/>
      <c r="H120" s="167"/>
      <c r="I120" s="207"/>
      <c r="J120" s="47"/>
      <c r="K120" s="1029"/>
      <c r="L120" s="157"/>
      <c r="M120" s="1029"/>
    </row>
    <row r="121" spans="1:13" hidden="1">
      <c r="A121" s="157" t="str">
        <f>IF(J121&gt;0,COUNT($J$4:J121)+MAX('MI Fittings'!A:A,'CS Press Fittings'!A:A,'Steel Nipples'!A:A,'Steel Cut Lengths'!A:A,'Pipe Hangers'!A:A,'Brass Nipples '!A:A,'Brass Fittings '!A:A,Valves!A:A,'PEX Tubing'!A:A),"")</f>
        <v/>
      </c>
      <c r="B121" s="157"/>
      <c r="C121" s="204"/>
      <c r="D121" s="205"/>
      <c r="E121" s="1038"/>
      <c r="F121" s="166"/>
      <c r="G121" s="1520"/>
      <c r="H121" s="167"/>
      <c r="I121" s="207"/>
      <c r="J121" s="47"/>
      <c r="K121" s="1029"/>
      <c r="L121" s="157"/>
      <c r="M121" s="1029"/>
    </row>
    <row r="122" spans="1:13" hidden="1">
      <c r="A122" s="157" t="str">
        <f>IF(J122&gt;0,COUNT($J$4:J122)+MAX('MI Fittings'!A:A,'CS Press Fittings'!A:A,'Steel Nipples'!A:A,'Steel Cut Lengths'!A:A,'Pipe Hangers'!A:A,'Brass Nipples '!A:A,'Brass Fittings '!A:A,Valves!A:A,'PEX Tubing'!A:A),"")</f>
        <v/>
      </c>
      <c r="B122" s="157"/>
      <c r="C122" s="204"/>
      <c r="D122" s="205"/>
      <c r="E122" s="1038"/>
      <c r="F122" s="166"/>
      <c r="G122" s="1520"/>
      <c r="H122" s="167"/>
      <c r="I122" s="207"/>
      <c r="J122" s="47"/>
      <c r="K122" s="1029"/>
      <c r="L122" s="157"/>
      <c r="M122" s="1029"/>
    </row>
    <row r="123" spans="1:13" hidden="1">
      <c r="A123" s="157" t="str">
        <f>IF(J123&gt;0,COUNT($J$4:J123)+MAX('MI Fittings'!A:A,'CS Press Fittings'!A:A,'Steel Nipples'!A:A,'Steel Cut Lengths'!A:A,'Pipe Hangers'!A:A,'Brass Nipples '!A:A,'Brass Fittings '!A:A,Valves!A:A,'PEX Tubing'!A:A),"")</f>
        <v/>
      </c>
      <c r="B123" s="157"/>
      <c r="C123" s="204"/>
      <c r="D123" s="205"/>
      <c r="E123" s="1038"/>
      <c r="F123" s="166"/>
      <c r="G123" s="1520"/>
      <c r="H123" s="167"/>
      <c r="I123" s="207"/>
      <c r="J123" s="47"/>
      <c r="K123" s="1029"/>
      <c r="L123" s="157"/>
      <c r="M123" s="1029"/>
    </row>
    <row r="124" spans="1:13" hidden="1">
      <c r="A124" s="157" t="str">
        <f>IF(J124&gt;0,COUNT($J$4:J124)+MAX('MI Fittings'!A:A,'CS Press Fittings'!A:A,'Steel Nipples'!A:A,'Steel Cut Lengths'!A:A,'Pipe Hangers'!A:A,'Brass Nipples '!A:A,'Brass Fittings '!A:A,Valves!A:A,'PEX Tubing'!A:A),"")</f>
        <v/>
      </c>
      <c r="B124" s="157"/>
      <c r="C124" s="204"/>
      <c r="D124" s="205"/>
      <c r="E124" s="1038"/>
      <c r="F124" s="166"/>
      <c r="G124" s="1520"/>
      <c r="H124" s="167"/>
      <c r="I124" s="207"/>
      <c r="J124" s="47"/>
      <c r="K124" s="1029"/>
      <c r="L124" s="157"/>
      <c r="M124" s="1029"/>
    </row>
    <row r="125" spans="1:13" hidden="1">
      <c r="A125" s="157" t="str">
        <f>IF(J125&gt;0,COUNT($J$4:J125)+MAX('MI Fittings'!A:A,'CS Press Fittings'!A:A,'Steel Nipples'!A:A,'Steel Cut Lengths'!A:A,'Pipe Hangers'!A:A,'Brass Nipples '!A:A,'Brass Fittings '!A:A,Valves!A:A,'PEX Tubing'!A:A),"")</f>
        <v/>
      </c>
      <c r="B125" s="157"/>
      <c r="C125" s="204"/>
      <c r="D125" s="205"/>
      <c r="E125" s="1038"/>
      <c r="F125" s="166"/>
      <c r="G125" s="1520"/>
      <c r="H125" s="167"/>
      <c r="I125" s="207"/>
      <c r="J125" s="47"/>
      <c r="K125" s="1029"/>
      <c r="L125" s="157"/>
      <c r="M125" s="1029"/>
    </row>
    <row r="126" spans="1:13" hidden="1">
      <c r="A126" s="157" t="str">
        <f>IF(J126&gt;0,COUNT($J$4:J126)+MAX('MI Fittings'!A:A,'CS Press Fittings'!A:A,'Steel Nipples'!A:A,'Steel Cut Lengths'!A:A,'Pipe Hangers'!A:A,'Brass Nipples '!A:A,'Brass Fittings '!A:A,Valves!A:A,'PEX Tubing'!A:A),"")</f>
        <v/>
      </c>
      <c r="B126" s="157"/>
      <c r="C126" s="204"/>
      <c r="D126" s="205"/>
      <c r="E126" s="1038"/>
      <c r="F126" s="166"/>
      <c r="G126" s="1520"/>
      <c r="H126" s="167"/>
      <c r="I126" s="207"/>
      <c r="J126" s="47"/>
      <c r="K126" s="1029"/>
      <c r="L126" s="157"/>
      <c r="M126" s="1029"/>
    </row>
    <row r="127" spans="1:13" hidden="1">
      <c r="A127" s="157" t="str">
        <f>IF(J127&gt;0,COUNT($J$4:J127)+MAX('MI Fittings'!A:A,'CS Press Fittings'!A:A,'Steel Nipples'!A:A,'Steel Cut Lengths'!A:A,'Pipe Hangers'!A:A,'Brass Nipples '!A:A,'Brass Fittings '!A:A,Valves!A:A,'PEX Tubing'!A:A),"")</f>
        <v/>
      </c>
      <c r="B127" s="157"/>
      <c r="C127" s="204"/>
      <c r="D127" s="205"/>
      <c r="E127" s="1038"/>
      <c r="F127" s="166"/>
      <c r="G127" s="1520"/>
      <c r="H127" s="167"/>
      <c r="I127" s="207"/>
      <c r="J127" s="47"/>
      <c r="K127" s="1029"/>
      <c r="L127" s="157"/>
      <c r="M127" s="1029"/>
    </row>
    <row r="128" spans="1:13" hidden="1">
      <c r="A128" s="157" t="str">
        <f>IF(J128&gt;0,COUNT($J$4:J128)+MAX('MI Fittings'!A:A,'CS Press Fittings'!A:A,'Steel Nipples'!A:A,'Steel Cut Lengths'!A:A,'Pipe Hangers'!A:A,'Brass Nipples '!A:A,'Brass Fittings '!A:A,Valves!A:A,'PEX Tubing'!A:A),"")</f>
        <v/>
      </c>
      <c r="B128" s="157"/>
      <c r="C128" s="204"/>
      <c r="D128" s="205"/>
      <c r="E128" s="1038"/>
      <c r="F128" s="166"/>
      <c r="G128" s="1520"/>
      <c r="H128" s="167"/>
      <c r="I128" s="207"/>
      <c r="J128" s="47"/>
      <c r="K128" s="1029"/>
      <c r="L128" s="157"/>
      <c r="M128" s="1029"/>
    </row>
    <row r="129" spans="1:13" hidden="1">
      <c r="A129" s="157" t="str">
        <f>IF(J129&gt;0,COUNT($J$4:J129)+MAX('MI Fittings'!A:A,'CS Press Fittings'!A:A,'Steel Nipples'!A:A,'Steel Cut Lengths'!A:A,'Pipe Hangers'!A:A,'Brass Nipples '!A:A,'Brass Fittings '!A:A,Valves!A:A,'PEX Tubing'!A:A),"")</f>
        <v/>
      </c>
      <c r="B129" s="157"/>
      <c r="C129" s="204"/>
      <c r="D129" s="205"/>
      <c r="E129" s="1038"/>
      <c r="F129" s="166"/>
      <c r="G129" s="1520"/>
      <c r="H129" s="167"/>
      <c r="I129" s="207"/>
      <c r="J129" s="47"/>
      <c r="K129" s="1029"/>
      <c r="L129" s="157"/>
      <c r="M129" s="1029"/>
    </row>
    <row r="130" spans="1:13" hidden="1">
      <c r="A130" s="157" t="str">
        <f>IF(J130&gt;0,COUNT($J$4:J130)+MAX('MI Fittings'!A:A,'CS Press Fittings'!A:A,'Steel Nipples'!A:A,'Steel Cut Lengths'!A:A,'Pipe Hangers'!A:A,'Brass Nipples '!A:A,'Brass Fittings '!A:A,Valves!A:A,'PEX Tubing'!A:A),"")</f>
        <v/>
      </c>
      <c r="B130" s="157"/>
      <c r="C130" s="204"/>
      <c r="D130" s="205"/>
      <c r="E130" s="1038"/>
      <c r="F130" s="166"/>
      <c r="G130" s="1520"/>
      <c r="H130" s="167"/>
      <c r="I130" s="207"/>
      <c r="J130" s="47"/>
      <c r="K130" s="1029"/>
      <c r="L130" s="157"/>
      <c r="M130" s="1029"/>
    </row>
    <row r="131" spans="1:13" hidden="1">
      <c r="A131" s="157" t="str">
        <f>IF(J131&gt;0,COUNT($J$4:J131)+MAX('MI Fittings'!A:A,'CS Press Fittings'!A:A,'Steel Nipples'!A:A,'Steel Cut Lengths'!A:A,'Pipe Hangers'!A:A,'Brass Nipples '!A:A,'Brass Fittings '!A:A,Valves!A:A,'PEX Tubing'!A:A),"")</f>
        <v/>
      </c>
      <c r="B131" s="157"/>
      <c r="C131" s="204"/>
      <c r="D131" s="205"/>
      <c r="E131" s="1038"/>
      <c r="F131" s="166"/>
      <c r="G131" s="1520"/>
      <c r="H131" s="167"/>
      <c r="I131" s="207"/>
      <c r="J131" s="47"/>
      <c r="K131" s="1029"/>
      <c r="L131" s="157"/>
      <c r="M131" s="1029"/>
    </row>
    <row r="132" spans="1:13" hidden="1">
      <c r="A132" s="157" t="str">
        <f>IF(J132&gt;0,COUNT($J$4:J132)+MAX('MI Fittings'!A:A,'CS Press Fittings'!A:A,'Steel Nipples'!A:A,'Steel Cut Lengths'!A:A,'Pipe Hangers'!A:A,'Brass Nipples '!A:A,'Brass Fittings '!A:A,Valves!A:A,'PEX Tubing'!A:A),"")</f>
        <v/>
      </c>
      <c r="B132" s="157"/>
      <c r="C132" s="204"/>
      <c r="D132" s="205"/>
      <c r="E132" s="1038"/>
      <c r="F132" s="166"/>
      <c r="G132" s="1520"/>
      <c r="H132" s="167"/>
      <c r="I132" s="207"/>
      <c r="J132" s="47"/>
      <c r="K132" s="1029"/>
      <c r="L132" s="157"/>
      <c r="M132" s="1029"/>
    </row>
    <row r="133" spans="1:13" hidden="1">
      <c r="A133" s="157" t="str">
        <f>IF(J133&gt;0,COUNT($J$4:J133)+MAX('MI Fittings'!A:A,'CS Press Fittings'!A:A,'Steel Nipples'!A:A,'Steel Cut Lengths'!A:A,'Pipe Hangers'!A:A,'Brass Nipples '!A:A,'Brass Fittings '!A:A,Valves!A:A,'PEX Tubing'!A:A),"")</f>
        <v/>
      </c>
      <c r="B133" s="157"/>
      <c r="C133" s="204"/>
      <c r="D133" s="205"/>
      <c r="E133" s="1038"/>
      <c r="F133" s="166"/>
      <c r="G133" s="1520"/>
      <c r="H133" s="167"/>
      <c r="I133" s="207"/>
      <c r="J133" s="47"/>
      <c r="K133" s="1029"/>
      <c r="L133" s="157"/>
      <c r="M133" s="1029"/>
    </row>
    <row r="134" spans="1:13" hidden="1">
      <c r="A134" s="157" t="str">
        <f>IF(J134&gt;0,COUNT($J$4:J134)+MAX('MI Fittings'!A:A,'CS Press Fittings'!A:A,'Steel Nipples'!A:A,'Steel Cut Lengths'!A:A,'Pipe Hangers'!A:A,'Brass Nipples '!A:A,'Brass Fittings '!A:A,Valves!A:A,'PEX Tubing'!A:A),"")</f>
        <v/>
      </c>
      <c r="B134" s="157"/>
      <c r="C134" s="204"/>
      <c r="D134" s="205"/>
      <c r="E134" s="1038"/>
      <c r="F134" s="166"/>
      <c r="G134" s="1520"/>
      <c r="H134" s="167"/>
      <c r="I134" s="207"/>
      <c r="J134" s="47"/>
      <c r="K134" s="1029"/>
      <c r="L134" s="157"/>
      <c r="M134" s="1029"/>
    </row>
    <row r="135" spans="1:13" hidden="1">
      <c r="A135" s="157" t="str">
        <f>IF(J135&gt;0,COUNT($J$4:J135)+MAX('MI Fittings'!A:A,'CS Press Fittings'!A:A,'Steel Nipples'!A:A,'Steel Cut Lengths'!A:A,'Pipe Hangers'!A:A,'Brass Nipples '!A:A,'Brass Fittings '!A:A,Valves!A:A,'PEX Tubing'!A:A),"")</f>
        <v/>
      </c>
      <c r="B135" s="157"/>
      <c r="C135" s="204"/>
      <c r="D135" s="205"/>
      <c r="E135" s="1038"/>
      <c r="F135" s="166"/>
      <c r="G135" s="1520"/>
      <c r="H135" s="167"/>
      <c r="I135" s="207"/>
      <c r="J135" s="47"/>
      <c r="K135" s="1029"/>
      <c r="L135" s="157"/>
      <c r="M135" s="1029"/>
    </row>
    <row r="136" spans="1:13" hidden="1">
      <c r="A136" s="157" t="str">
        <f>IF(J136&gt;0,COUNT($J$4:J136)+MAX('MI Fittings'!A:A,'CS Press Fittings'!A:A,'Steel Nipples'!A:A,'Steel Cut Lengths'!A:A,'Pipe Hangers'!A:A,'Brass Nipples '!A:A,'Brass Fittings '!A:A,Valves!A:A,'PEX Tubing'!A:A),"")</f>
        <v/>
      </c>
      <c r="B136" s="157"/>
      <c r="C136" s="204"/>
      <c r="D136" s="205"/>
      <c r="E136" s="1038"/>
      <c r="F136" s="166"/>
      <c r="G136" s="1520"/>
      <c r="H136" s="167"/>
      <c r="I136" s="207"/>
      <c r="J136" s="47"/>
      <c r="K136" s="1029"/>
      <c r="L136" s="157"/>
      <c r="M136" s="1029"/>
    </row>
    <row r="137" spans="1:13" hidden="1">
      <c r="A137" s="157" t="str">
        <f>IF(J137&gt;0,COUNT($J$4:J137)+MAX('MI Fittings'!A:A,'CS Press Fittings'!A:A,'Steel Nipples'!A:A,'Steel Cut Lengths'!A:A,'Pipe Hangers'!A:A,'Brass Nipples '!A:A,'Brass Fittings '!A:A,Valves!A:A,'PEX Tubing'!A:A),"")</f>
        <v/>
      </c>
      <c r="B137" s="157"/>
      <c r="C137" s="204"/>
      <c r="D137" s="205"/>
      <c r="E137" s="1038"/>
      <c r="F137" s="166"/>
      <c r="G137" s="1520"/>
      <c r="H137" s="167"/>
      <c r="I137" s="207"/>
      <c r="J137" s="47"/>
      <c r="K137" s="1029"/>
      <c r="L137" s="157"/>
      <c r="M137" s="1029"/>
    </row>
    <row r="138" spans="1:13" hidden="1">
      <c r="A138" s="157" t="str">
        <f>IF(J138&gt;0,COUNT($J$4:J138)+MAX('MI Fittings'!A:A,'CS Press Fittings'!A:A,'Steel Nipples'!A:A,'Steel Cut Lengths'!A:A,'Pipe Hangers'!A:A,'Brass Nipples '!A:A,'Brass Fittings '!A:A,Valves!A:A,'PEX Tubing'!A:A),"")</f>
        <v/>
      </c>
      <c r="B138" s="157"/>
      <c r="C138" s="204"/>
      <c r="D138" s="205"/>
      <c r="E138" s="1038"/>
      <c r="F138" s="166"/>
      <c r="G138" s="1520"/>
      <c r="H138" s="167"/>
      <c r="I138" s="207"/>
      <c r="J138" s="47"/>
      <c r="K138" s="1029"/>
      <c r="L138" s="157"/>
      <c r="M138" s="1029"/>
    </row>
    <row r="139" spans="1:13" hidden="1">
      <c r="A139" s="157" t="str">
        <f>IF(J139&gt;0,COUNT($J$4:J139)+MAX('MI Fittings'!A:A,'CS Press Fittings'!A:A,'Steel Nipples'!A:A,'Steel Cut Lengths'!A:A,'Pipe Hangers'!A:A,'Brass Nipples '!A:A,'Brass Fittings '!A:A,Valves!A:A,'PEX Tubing'!A:A),"")</f>
        <v/>
      </c>
      <c r="B139" s="157"/>
      <c r="C139" s="204"/>
      <c r="D139" s="205"/>
      <c r="E139" s="1038"/>
      <c r="F139" s="166"/>
      <c r="G139" s="1520"/>
      <c r="H139" s="167"/>
      <c r="I139" s="207"/>
      <c r="J139" s="47"/>
      <c r="K139" s="1029"/>
      <c r="L139" s="157"/>
      <c r="M139" s="1029"/>
    </row>
    <row r="140" spans="1:13" hidden="1">
      <c r="A140" s="157" t="str">
        <f>IF(J140&gt;0,COUNT($J$4:J140)+MAX('MI Fittings'!A:A,'CS Press Fittings'!A:A,'Steel Nipples'!A:A,'Steel Cut Lengths'!A:A,'Pipe Hangers'!A:A,'Brass Nipples '!A:A,'Brass Fittings '!A:A,Valves!A:A,'PEX Tubing'!A:A),"")</f>
        <v/>
      </c>
      <c r="B140" s="157"/>
      <c r="C140" s="204"/>
      <c r="D140" s="205"/>
      <c r="E140" s="1038"/>
      <c r="F140" s="166"/>
      <c r="G140" s="1520"/>
      <c r="H140" s="167"/>
      <c r="I140" s="207"/>
      <c r="J140" s="47"/>
      <c r="K140" s="1029"/>
      <c r="L140" s="157"/>
      <c r="M140" s="1029"/>
    </row>
    <row r="141" spans="1:13" hidden="1">
      <c r="A141" s="157" t="str">
        <f>IF(J141&gt;0,COUNT($J$4:J141)+MAX('MI Fittings'!A:A,'CS Press Fittings'!A:A,'Steel Nipples'!A:A,'Steel Cut Lengths'!A:A,'Pipe Hangers'!A:A,'Brass Nipples '!A:A,'Brass Fittings '!A:A,Valves!A:A,'PEX Tubing'!A:A),"")</f>
        <v/>
      </c>
      <c r="B141" s="157"/>
      <c r="C141" s="204"/>
      <c r="D141" s="205"/>
      <c r="E141" s="1038"/>
      <c r="F141" s="166"/>
      <c r="G141" s="1520"/>
      <c r="H141" s="167"/>
      <c r="I141" s="207"/>
      <c r="J141" s="47"/>
      <c r="K141" s="1029"/>
      <c r="L141" s="157"/>
      <c r="M141" s="1029"/>
    </row>
    <row r="142" spans="1:13" hidden="1">
      <c r="A142" s="157" t="str">
        <f>IF(J142&gt;0,COUNT($J$4:J142)+MAX('MI Fittings'!A:A,'CS Press Fittings'!A:A,'Steel Nipples'!A:A,'Steel Cut Lengths'!A:A,'Pipe Hangers'!A:A,'Brass Nipples '!A:A,'Brass Fittings '!A:A,Valves!A:A,'PEX Tubing'!A:A),"")</f>
        <v/>
      </c>
      <c r="B142" s="157"/>
      <c r="C142" s="204"/>
      <c r="D142" s="205"/>
      <c r="E142" s="1038"/>
      <c r="F142" s="166"/>
      <c r="G142" s="1520"/>
      <c r="H142" s="167"/>
      <c r="I142" s="207"/>
      <c r="J142" s="47"/>
      <c r="K142" s="1029"/>
      <c r="L142" s="157"/>
      <c r="M142" s="1029"/>
    </row>
    <row r="143" spans="1:13" hidden="1">
      <c r="A143" s="157" t="str">
        <f>IF(J143&gt;0,COUNT($J$4:J143)+MAX('MI Fittings'!A:A,'CS Press Fittings'!A:A,'Steel Nipples'!A:A,'Steel Cut Lengths'!A:A,'Pipe Hangers'!A:A,'Brass Nipples '!A:A,'Brass Fittings '!A:A,Valves!A:A,'PEX Tubing'!A:A),"")</f>
        <v/>
      </c>
      <c r="B143" s="157"/>
      <c r="C143" s="204"/>
      <c r="D143" s="205"/>
      <c r="E143" s="1038"/>
      <c r="F143" s="166"/>
      <c r="G143" s="1520"/>
      <c r="H143" s="167"/>
      <c r="I143" s="207"/>
      <c r="J143" s="47"/>
      <c r="K143" s="1029"/>
      <c r="L143" s="157"/>
      <c r="M143" s="1029"/>
    </row>
    <row r="144" spans="1:13" hidden="1">
      <c r="A144" s="157" t="str">
        <f>IF(J144&gt;0,COUNT($J$4:J144)+MAX('MI Fittings'!A:A,'CS Press Fittings'!A:A,'Steel Nipples'!A:A,'Steel Cut Lengths'!A:A,'Pipe Hangers'!A:A,'Brass Nipples '!A:A,'Brass Fittings '!A:A,Valves!A:A,'PEX Tubing'!A:A),"")</f>
        <v/>
      </c>
      <c r="B144" s="157"/>
      <c r="C144" s="204"/>
      <c r="D144" s="205"/>
      <c r="E144" s="1038"/>
      <c r="F144" s="166"/>
      <c r="G144" s="1520"/>
      <c r="H144" s="167"/>
      <c r="I144" s="207"/>
      <c r="J144" s="47"/>
      <c r="K144" s="1029"/>
      <c r="L144" s="157"/>
      <c r="M144" s="1029"/>
    </row>
    <row r="145" spans="1:13" hidden="1">
      <c r="A145" s="157" t="str">
        <f>IF(J145&gt;0,COUNT($J$4:J145)+MAX('MI Fittings'!A:A,'CS Press Fittings'!A:A,'Steel Nipples'!A:A,'Steel Cut Lengths'!A:A,'Pipe Hangers'!A:A,'Brass Nipples '!A:A,'Brass Fittings '!A:A,Valves!A:A,'PEX Tubing'!A:A),"")</f>
        <v/>
      </c>
      <c r="B145" s="157"/>
      <c r="C145" s="204"/>
      <c r="D145" s="205"/>
      <c r="E145" s="1038"/>
      <c r="F145" s="166"/>
      <c r="G145" s="1520"/>
      <c r="H145" s="167"/>
      <c r="I145" s="207"/>
      <c r="J145" s="47"/>
      <c r="K145" s="1029"/>
      <c r="L145" s="157"/>
      <c r="M145" s="1029"/>
    </row>
    <row r="146" spans="1:13" hidden="1">
      <c r="A146" s="157" t="str">
        <f>IF(J146&gt;0,COUNT($J$4:J146)+MAX('MI Fittings'!A:A,'CS Press Fittings'!A:A,'Steel Nipples'!A:A,'Steel Cut Lengths'!A:A,'Pipe Hangers'!A:A,'Brass Nipples '!A:A,'Brass Fittings '!A:A,Valves!A:A,'PEX Tubing'!A:A),"")</f>
        <v/>
      </c>
      <c r="B146" s="157"/>
      <c r="C146" s="204"/>
      <c r="D146" s="205"/>
      <c r="E146" s="1038"/>
      <c r="F146" s="166"/>
      <c r="G146" s="1520"/>
      <c r="H146" s="167"/>
      <c r="I146" s="207"/>
      <c r="J146" s="47"/>
      <c r="K146" s="1029"/>
      <c r="L146" s="157"/>
      <c r="M146" s="1029"/>
    </row>
    <row r="147" spans="1:13" hidden="1">
      <c r="A147" s="157" t="str">
        <f>IF(J147&gt;0,COUNT($J$4:J147)+MAX('MI Fittings'!A:A,'CS Press Fittings'!A:A,'Steel Nipples'!A:A,'Steel Cut Lengths'!A:A,'Pipe Hangers'!A:A,'Brass Nipples '!A:A,'Brass Fittings '!A:A,Valves!A:A,'PEX Tubing'!A:A),"")</f>
        <v/>
      </c>
      <c r="B147" s="157"/>
      <c r="C147" s="204"/>
      <c r="D147" s="205"/>
      <c r="E147" s="1038"/>
      <c r="F147" s="166"/>
      <c r="G147" s="1520"/>
      <c r="H147" s="167"/>
      <c r="I147" s="207"/>
      <c r="J147" s="47"/>
      <c r="K147" s="1029"/>
      <c r="L147" s="157"/>
      <c r="M147" s="1029"/>
    </row>
    <row r="148" spans="1:13" hidden="1">
      <c r="A148" s="157" t="str">
        <f>IF(J148&gt;0,COUNT($J$4:J148)+MAX('MI Fittings'!A:A,'CS Press Fittings'!A:A,'Steel Nipples'!A:A,'Steel Cut Lengths'!A:A,'Pipe Hangers'!A:A,'Brass Nipples '!A:A,'Brass Fittings '!A:A,Valves!A:A,'PEX Tubing'!A:A),"")</f>
        <v/>
      </c>
      <c r="B148" s="157"/>
      <c r="C148" s="204"/>
      <c r="D148" s="205"/>
      <c r="E148" s="1038"/>
      <c r="F148" s="166"/>
      <c r="G148" s="1520"/>
      <c r="H148" s="167"/>
      <c r="I148" s="207"/>
      <c r="J148" s="47"/>
      <c r="K148" s="1029"/>
      <c r="L148" s="157"/>
      <c r="M148" s="1029"/>
    </row>
    <row r="149" spans="1:13" hidden="1">
      <c r="A149" s="157" t="str">
        <f>IF(J149&gt;0,COUNT($J$4:J149)+MAX('MI Fittings'!A:A,'CS Press Fittings'!A:A,'Steel Nipples'!A:A,'Steel Cut Lengths'!A:A,'Pipe Hangers'!A:A,'Brass Nipples '!A:A,'Brass Fittings '!A:A,Valves!A:A,'PEX Tubing'!A:A),"")</f>
        <v/>
      </c>
      <c r="B149" s="157"/>
      <c r="C149" s="204"/>
      <c r="D149" s="205"/>
      <c r="E149" s="1038"/>
      <c r="F149" s="166"/>
      <c r="G149" s="1520"/>
      <c r="H149" s="167"/>
      <c r="I149" s="207"/>
      <c r="J149" s="47"/>
      <c r="K149" s="1029"/>
      <c r="L149" s="157"/>
      <c r="M149" s="1029"/>
    </row>
    <row r="150" spans="1:13" hidden="1">
      <c r="A150" s="157" t="str">
        <f>IF(J150&gt;0,COUNT($J$4:J150)+MAX('MI Fittings'!A:A,'CS Press Fittings'!A:A,'Steel Nipples'!A:A,'Steel Cut Lengths'!A:A,'Pipe Hangers'!A:A,'Brass Nipples '!A:A,'Brass Fittings '!A:A,Valves!A:A,'PEX Tubing'!A:A),"")</f>
        <v/>
      </c>
      <c r="B150" s="157"/>
      <c r="C150" s="204"/>
      <c r="D150" s="205"/>
      <c r="E150" s="1038"/>
      <c r="F150" s="166"/>
      <c r="G150" s="1520"/>
      <c r="H150" s="167"/>
      <c r="I150" s="207"/>
      <c r="J150" s="47"/>
      <c r="K150" s="1029"/>
      <c r="L150" s="157"/>
      <c r="M150" s="1029"/>
    </row>
    <row r="151" spans="1:13" hidden="1">
      <c r="A151" s="157" t="str">
        <f>IF(J151&gt;0,COUNT($J$4:J151)+MAX('MI Fittings'!A:A,'CS Press Fittings'!A:A,'Steel Nipples'!A:A,'Steel Cut Lengths'!A:A,'Pipe Hangers'!A:A,'Brass Nipples '!A:A,'Brass Fittings '!A:A,Valves!A:A,'PEX Tubing'!A:A),"")</f>
        <v/>
      </c>
      <c r="B151" s="157"/>
      <c r="C151" s="204"/>
      <c r="D151" s="205"/>
      <c r="E151" s="1038"/>
      <c r="F151" s="166"/>
      <c r="G151" s="1520"/>
      <c r="H151" s="167"/>
      <c r="I151" s="207"/>
      <c r="J151" s="47"/>
      <c r="K151" s="1029"/>
      <c r="L151" s="157"/>
      <c r="M151" s="1029"/>
    </row>
    <row r="152" spans="1:13" hidden="1">
      <c r="A152" s="157" t="str">
        <f>IF(J152&gt;0,COUNT($J$4:J152)+MAX('MI Fittings'!A:A,'CS Press Fittings'!A:A,'Steel Nipples'!A:A,'Steel Cut Lengths'!A:A,'Pipe Hangers'!A:A,'Brass Nipples '!A:A,'Brass Fittings '!A:A,Valves!A:A,'PEX Tubing'!A:A),"")</f>
        <v/>
      </c>
      <c r="B152" s="157"/>
      <c r="C152" s="204"/>
      <c r="D152" s="205"/>
      <c r="E152" s="1038"/>
      <c r="F152" s="166"/>
      <c r="G152" s="1520"/>
      <c r="H152" s="167"/>
      <c r="I152" s="207"/>
      <c r="J152" s="47"/>
      <c r="K152" s="1029"/>
      <c r="L152" s="157"/>
      <c r="M152" s="1029"/>
    </row>
    <row r="153" spans="1:13" hidden="1">
      <c r="A153" s="157" t="str">
        <f>IF(J153&gt;0,COUNT($J$4:J153)+MAX('MI Fittings'!A:A,'CS Press Fittings'!A:A,'Steel Nipples'!A:A,'Steel Cut Lengths'!A:A,'Pipe Hangers'!A:A,'Brass Nipples '!A:A,'Brass Fittings '!A:A,Valves!A:A,'PEX Tubing'!A:A),"")</f>
        <v/>
      </c>
      <c r="B153" s="157"/>
      <c r="C153" s="204"/>
      <c r="D153" s="205"/>
      <c r="E153" s="1038"/>
      <c r="F153" s="166"/>
      <c r="G153" s="1520"/>
      <c r="H153" s="167"/>
      <c r="I153" s="207"/>
      <c r="J153" s="47"/>
      <c r="K153" s="1029"/>
      <c r="L153" s="157"/>
      <c r="M153" s="1029"/>
    </row>
    <row r="154" spans="1:13" hidden="1">
      <c r="A154" s="157" t="str">
        <f>IF(J154&gt;0,COUNT($J$4:J154)+MAX('MI Fittings'!A:A,'CS Press Fittings'!A:A,'Steel Nipples'!A:A,'Steel Cut Lengths'!A:A,'Pipe Hangers'!A:A,'Brass Nipples '!A:A,'Brass Fittings '!A:A,Valves!A:A,'PEX Tubing'!A:A),"")</f>
        <v/>
      </c>
      <c r="B154" s="157"/>
      <c r="C154" s="204"/>
      <c r="D154" s="205"/>
      <c r="E154" s="1038"/>
      <c r="F154" s="166"/>
      <c r="G154" s="1520"/>
      <c r="H154" s="167"/>
      <c r="I154" s="207"/>
      <c r="J154" s="47"/>
      <c r="K154" s="1029"/>
      <c r="L154" s="157"/>
      <c r="M154" s="1029"/>
    </row>
    <row r="155" spans="1:13" hidden="1">
      <c r="A155" s="157" t="str">
        <f>IF(J155&gt;0,COUNT($J$4:J155)+MAX('MI Fittings'!A:A,'CS Press Fittings'!A:A,'Steel Nipples'!A:A,'Steel Cut Lengths'!A:A,'Pipe Hangers'!A:A,'Brass Nipples '!A:A,'Brass Fittings '!A:A,Valves!A:A,'PEX Tubing'!A:A),"")</f>
        <v/>
      </c>
      <c r="B155" s="157"/>
      <c r="C155" s="204"/>
      <c r="D155" s="205"/>
      <c r="E155" s="1038"/>
      <c r="F155" s="166"/>
      <c r="G155" s="1520"/>
      <c r="H155" s="167"/>
      <c r="I155" s="207"/>
      <c r="J155" s="47"/>
      <c r="K155" s="1029"/>
      <c r="L155" s="157"/>
      <c r="M155" s="1029"/>
    </row>
    <row r="156" spans="1:13" hidden="1">
      <c r="A156" s="157" t="str">
        <f>IF(J156&gt;0,COUNT($J$4:J156)+MAX('MI Fittings'!A:A,'CS Press Fittings'!A:A,'Steel Nipples'!A:A,'Steel Cut Lengths'!A:A,'Pipe Hangers'!A:A,'Brass Nipples '!A:A,'Brass Fittings '!A:A,Valves!A:A,'PEX Tubing'!A:A),"")</f>
        <v/>
      </c>
      <c r="B156" s="157"/>
      <c r="C156" s="204"/>
      <c r="D156" s="205"/>
      <c r="E156" s="1038"/>
      <c r="F156" s="166"/>
      <c r="G156" s="1520"/>
      <c r="H156" s="167"/>
      <c r="I156" s="207"/>
      <c r="J156" s="47"/>
      <c r="K156" s="1029"/>
      <c r="L156" s="157"/>
      <c r="M156" s="1029"/>
    </row>
    <row r="157" spans="1:13" hidden="1">
      <c r="A157" s="157" t="str">
        <f>IF(J157&gt;0,COUNT($J$4:J157)+MAX('MI Fittings'!A:A,'CS Press Fittings'!A:A,'Steel Nipples'!A:A,'Steel Cut Lengths'!A:A,'Pipe Hangers'!A:A,'Brass Nipples '!A:A,'Brass Fittings '!A:A,Valves!A:A,'PEX Tubing'!A:A),"")</f>
        <v/>
      </c>
      <c r="B157" s="157"/>
      <c r="C157" s="204"/>
      <c r="D157" s="205"/>
      <c r="E157" s="1038"/>
      <c r="F157" s="166"/>
      <c r="G157" s="1520"/>
      <c r="H157" s="167"/>
      <c r="I157" s="207"/>
      <c r="J157" s="47"/>
      <c r="K157" s="1029"/>
      <c r="L157" s="157"/>
      <c r="M157" s="1029"/>
    </row>
    <row r="158" spans="1:13" hidden="1">
      <c r="A158" s="157" t="str">
        <f>IF(J158&gt;0,COUNT($J$4:J158)+MAX('MI Fittings'!A:A,'CS Press Fittings'!A:A,'Steel Nipples'!A:A,'Steel Cut Lengths'!A:A,'Pipe Hangers'!A:A,'Brass Nipples '!A:A,'Brass Fittings '!A:A,Valves!A:A,'PEX Tubing'!A:A),"")</f>
        <v/>
      </c>
      <c r="B158" s="157"/>
      <c r="C158" s="204"/>
      <c r="D158" s="205"/>
      <c r="E158" s="1038"/>
      <c r="F158" s="166"/>
      <c r="G158" s="1520"/>
      <c r="H158" s="167"/>
      <c r="I158" s="207"/>
      <c r="J158" s="47"/>
      <c r="K158" s="1029"/>
      <c r="L158" s="157"/>
      <c r="M158" s="1029"/>
    </row>
    <row r="159" spans="1:13" hidden="1">
      <c r="A159" s="157" t="str">
        <f>IF(J159&gt;0,COUNT($J$4:J159)+MAX('MI Fittings'!A:A,'CS Press Fittings'!A:A,'Steel Nipples'!A:A,'Steel Cut Lengths'!A:A,'Pipe Hangers'!A:A,'Brass Nipples '!A:A,'Brass Fittings '!A:A,Valves!A:A,'PEX Tubing'!A:A),"")</f>
        <v/>
      </c>
      <c r="B159" s="157"/>
      <c r="C159" s="204"/>
      <c r="D159" s="205"/>
      <c r="E159" s="1038"/>
      <c r="F159" s="166"/>
      <c r="G159" s="1520"/>
      <c r="H159" s="167"/>
      <c r="I159" s="207"/>
      <c r="J159" s="47"/>
      <c r="K159" s="1029"/>
      <c r="L159" s="157"/>
      <c r="M159" s="1029"/>
    </row>
    <row r="160" spans="1:13" hidden="1">
      <c r="A160" s="157" t="str">
        <f>IF(J160&gt;0,COUNT($J$4:J160)+MAX('MI Fittings'!A:A,'CS Press Fittings'!A:A,'Steel Nipples'!A:A,'Steel Cut Lengths'!A:A,'Pipe Hangers'!A:A,'Brass Nipples '!A:A,'Brass Fittings '!A:A,Valves!A:A,'PEX Tubing'!A:A),"")</f>
        <v/>
      </c>
      <c r="B160" s="157"/>
      <c r="C160" s="204"/>
      <c r="D160" s="205"/>
      <c r="E160" s="1038"/>
      <c r="F160" s="166"/>
      <c r="G160" s="1520"/>
      <c r="H160" s="167"/>
      <c r="I160" s="207"/>
      <c r="J160" s="47"/>
      <c r="K160" s="1029"/>
      <c r="L160" s="157"/>
      <c r="M160" s="1029"/>
    </row>
    <row r="161" spans="1:13" hidden="1">
      <c r="A161" s="157" t="str">
        <f>IF(J161&gt;0,COUNT($J$4:J161)+MAX('MI Fittings'!A:A,'CS Press Fittings'!A:A,'Steel Nipples'!A:A,'Steel Cut Lengths'!A:A,'Pipe Hangers'!A:A,'Brass Nipples '!A:A,'Brass Fittings '!A:A,Valves!A:A,'PEX Tubing'!A:A),"")</f>
        <v/>
      </c>
      <c r="B161" s="157"/>
      <c r="C161" s="204"/>
      <c r="D161" s="205"/>
      <c r="E161" s="1038"/>
      <c r="F161" s="166"/>
      <c r="G161" s="1520"/>
      <c r="H161" s="167"/>
      <c r="I161" s="207"/>
      <c r="J161" s="47"/>
      <c r="K161" s="1029"/>
      <c r="L161" s="157"/>
      <c r="M161" s="1029"/>
    </row>
    <row r="162" spans="1:13" hidden="1">
      <c r="A162" s="157" t="str">
        <f>IF(J162&gt;0,COUNT($J$4:J162)+MAX('MI Fittings'!A:A,'CS Press Fittings'!A:A,'Steel Nipples'!A:A,'Steel Cut Lengths'!A:A,'Pipe Hangers'!A:A,'Brass Nipples '!A:A,'Brass Fittings '!A:A,Valves!A:A,'PEX Tubing'!A:A),"")</f>
        <v/>
      </c>
      <c r="B162" s="157"/>
      <c r="C162" s="204"/>
      <c r="D162" s="205"/>
      <c r="E162" s="1038"/>
      <c r="F162" s="166"/>
      <c r="G162" s="1520"/>
      <c r="H162" s="167"/>
      <c r="I162" s="207"/>
      <c r="J162" s="47"/>
      <c r="K162" s="1029"/>
      <c r="L162" s="157"/>
      <c r="M162" s="1029"/>
    </row>
    <row r="163" spans="1:13" hidden="1">
      <c r="A163" s="157" t="str">
        <f>IF(J163&gt;0,COUNT($J$4:J163)+MAX('MI Fittings'!A:A,'CS Press Fittings'!A:A,'Steel Nipples'!A:A,'Steel Cut Lengths'!A:A,'Pipe Hangers'!A:A,'Brass Nipples '!A:A,'Brass Fittings '!A:A,Valves!A:A,'PEX Tubing'!A:A),"")</f>
        <v/>
      </c>
      <c r="B163" s="157"/>
      <c r="C163" s="204"/>
      <c r="D163" s="205"/>
      <c r="E163" s="1038"/>
      <c r="F163" s="166"/>
      <c r="G163" s="1520"/>
      <c r="H163" s="167"/>
      <c r="I163" s="207"/>
      <c r="J163" s="47"/>
      <c r="K163" s="1029"/>
      <c r="L163" s="157"/>
      <c r="M163" s="1029"/>
    </row>
    <row r="164" spans="1:13" hidden="1">
      <c r="A164" s="157" t="str">
        <f>IF(J164&gt;0,COUNT($J$4:J164)+MAX('MI Fittings'!A:A,'CS Press Fittings'!A:A,'Steel Nipples'!A:A,'Steel Cut Lengths'!A:A,'Pipe Hangers'!A:A,'Brass Nipples '!A:A,'Brass Fittings '!A:A,Valves!A:A,'PEX Tubing'!A:A),"")</f>
        <v/>
      </c>
      <c r="B164" s="157"/>
      <c r="C164" s="204"/>
      <c r="D164" s="205"/>
      <c r="E164" s="1038"/>
      <c r="F164" s="166"/>
      <c r="G164" s="1520"/>
      <c r="H164" s="167"/>
      <c r="I164" s="207"/>
      <c r="J164" s="47"/>
      <c r="K164" s="1029"/>
      <c r="L164" s="157"/>
      <c r="M164" s="1029"/>
    </row>
    <row r="165" spans="1:13" hidden="1">
      <c r="A165" s="157" t="str">
        <f>IF(J165&gt;0,COUNT($J$4:J165)+MAX('MI Fittings'!A:A,'CS Press Fittings'!A:A,'Steel Nipples'!A:A,'Steel Cut Lengths'!A:A,'Pipe Hangers'!A:A,'Brass Nipples '!A:A,'Brass Fittings '!A:A,Valves!A:A,'PEX Tubing'!A:A),"")</f>
        <v/>
      </c>
      <c r="B165" s="157"/>
      <c r="C165" s="204"/>
      <c r="D165" s="205"/>
      <c r="E165" s="1038"/>
      <c r="F165" s="166"/>
      <c r="G165" s="1520"/>
      <c r="H165" s="167"/>
      <c r="I165" s="207"/>
      <c r="J165" s="47"/>
      <c r="K165" s="1029"/>
      <c r="L165" s="157"/>
      <c r="M165" s="1029"/>
    </row>
    <row r="166" spans="1:13" hidden="1">
      <c r="A166" s="157" t="str">
        <f>IF(J166&gt;0,COUNT($J$4:J166)+MAX('MI Fittings'!A:A,'CS Press Fittings'!A:A,'Steel Nipples'!A:A,'Steel Cut Lengths'!A:A,'Pipe Hangers'!A:A,'Brass Nipples '!A:A,'Brass Fittings '!A:A,Valves!A:A,'PEX Tubing'!A:A),"")</f>
        <v/>
      </c>
      <c r="B166" s="157"/>
      <c r="C166" s="204"/>
      <c r="D166" s="205"/>
      <c r="E166" s="1038"/>
      <c r="F166" s="166"/>
      <c r="G166" s="1520"/>
      <c r="H166" s="167"/>
      <c r="I166" s="207"/>
      <c r="J166" s="47"/>
      <c r="K166" s="1029"/>
      <c r="L166" s="157"/>
      <c r="M166" s="1029"/>
    </row>
    <row r="167" spans="1:13" hidden="1">
      <c r="A167" s="157" t="str">
        <f>IF(J167&gt;0,COUNT($J$4:J167)+MAX('MI Fittings'!A:A,'CS Press Fittings'!A:A,'Steel Nipples'!A:A,'Steel Cut Lengths'!A:A,'Pipe Hangers'!A:A,'Brass Nipples '!A:A,'Brass Fittings '!A:A,Valves!A:A,'PEX Tubing'!A:A),"")</f>
        <v/>
      </c>
      <c r="B167" s="157"/>
      <c r="C167" s="204"/>
      <c r="D167" s="205"/>
      <c r="E167" s="1038"/>
      <c r="F167" s="166"/>
      <c r="G167" s="1520"/>
      <c r="H167" s="167"/>
      <c r="I167" s="207"/>
      <c r="J167" s="47"/>
      <c r="K167" s="1029"/>
      <c r="L167" s="157"/>
      <c r="M167" s="1029"/>
    </row>
    <row r="168" spans="1:13" hidden="1">
      <c r="A168" s="157" t="str">
        <f>IF(J168&gt;0,COUNT($J$4:J168)+MAX('MI Fittings'!A:A,'CS Press Fittings'!A:A,'Steel Nipples'!A:A,'Steel Cut Lengths'!A:A,'Pipe Hangers'!A:A,'Brass Nipples '!A:A,'Brass Fittings '!A:A,Valves!A:A,'PEX Tubing'!A:A),"")</f>
        <v/>
      </c>
      <c r="B168" s="157"/>
      <c r="C168" s="204"/>
      <c r="D168" s="205"/>
      <c r="E168" s="1038"/>
      <c r="F168" s="166"/>
      <c r="G168" s="1520"/>
      <c r="H168" s="167"/>
      <c r="I168" s="207"/>
      <c r="J168" s="47"/>
      <c r="K168" s="1029"/>
      <c r="L168" s="157"/>
      <c r="M168" s="1029"/>
    </row>
    <row r="169" spans="1:13" hidden="1">
      <c r="A169" s="157" t="str">
        <f>IF(J169&gt;0,COUNT($J$4:J169)+MAX('MI Fittings'!A:A,'CS Press Fittings'!A:A,'Steel Nipples'!A:A,'Steel Cut Lengths'!A:A,'Pipe Hangers'!A:A,'Brass Nipples '!A:A,'Brass Fittings '!A:A,Valves!A:A,'PEX Tubing'!A:A),"")</f>
        <v/>
      </c>
      <c r="B169" s="157"/>
      <c r="C169" s="204"/>
      <c r="D169" s="205"/>
      <c r="E169" s="1038"/>
      <c r="F169" s="166"/>
      <c r="G169" s="1520"/>
      <c r="H169" s="167"/>
      <c r="I169" s="207"/>
      <c r="J169" s="47"/>
      <c r="K169" s="1029"/>
      <c r="L169" s="157"/>
      <c r="M169" s="1029"/>
    </row>
    <row r="170" spans="1:13" hidden="1">
      <c r="A170" s="157" t="str">
        <f>IF(J170&gt;0,COUNT($J$4:J170)+MAX('MI Fittings'!A:A,'CS Press Fittings'!A:A,'Steel Nipples'!A:A,'Steel Cut Lengths'!A:A,'Pipe Hangers'!A:A,'Brass Nipples '!A:A,'Brass Fittings '!A:A,Valves!A:A,'PEX Tubing'!A:A),"")</f>
        <v/>
      </c>
      <c r="B170" s="157"/>
      <c r="C170" s="204"/>
      <c r="D170" s="205"/>
      <c r="E170" s="1038"/>
      <c r="F170" s="166"/>
      <c r="G170" s="1520"/>
      <c r="H170" s="167"/>
      <c r="I170" s="207"/>
      <c r="J170" s="47"/>
      <c r="K170" s="1029"/>
      <c r="L170" s="157"/>
      <c r="M170" s="1029"/>
    </row>
    <row r="171" spans="1:13" hidden="1">
      <c r="A171" s="157" t="str">
        <f>IF(J171&gt;0,COUNT($J$4:J171)+MAX('MI Fittings'!A:A,'CS Press Fittings'!A:A,'Steel Nipples'!A:A,'Steel Cut Lengths'!A:A,'Pipe Hangers'!A:A,'Brass Nipples '!A:A,'Brass Fittings '!A:A,Valves!A:A,'PEX Tubing'!A:A),"")</f>
        <v/>
      </c>
      <c r="B171" s="157"/>
      <c r="C171" s="204"/>
      <c r="D171" s="205"/>
      <c r="E171" s="1038"/>
      <c r="F171" s="166"/>
      <c r="G171" s="1520"/>
      <c r="H171" s="167"/>
      <c r="I171" s="207"/>
      <c r="J171" s="47"/>
      <c r="K171" s="1029"/>
      <c r="L171" s="157"/>
      <c r="M171" s="1029"/>
    </row>
    <row r="172" spans="1:13" hidden="1">
      <c r="A172" s="157" t="str">
        <f>IF(J172&gt;0,COUNT($J$4:J172)+MAX('MI Fittings'!A:A,'CS Press Fittings'!A:A,'Steel Nipples'!A:A,'Steel Cut Lengths'!A:A,'Pipe Hangers'!A:A,'Brass Nipples '!A:A,'Brass Fittings '!A:A,Valves!A:A,'PEX Tubing'!A:A),"")</f>
        <v/>
      </c>
      <c r="B172" s="157"/>
      <c r="C172" s="204"/>
      <c r="D172" s="205"/>
      <c r="E172" s="1038"/>
      <c r="F172" s="166"/>
      <c r="G172" s="1520"/>
      <c r="H172" s="167"/>
      <c r="I172" s="207"/>
      <c r="J172" s="47"/>
      <c r="K172" s="1029"/>
      <c r="L172" s="157"/>
      <c r="M172" s="1029"/>
    </row>
    <row r="173" spans="1:13" hidden="1">
      <c r="A173" s="157" t="str">
        <f>IF(J173&gt;0,COUNT($J$4:J173)+MAX('MI Fittings'!A:A,'CS Press Fittings'!A:A,'Steel Nipples'!A:A,'Steel Cut Lengths'!A:A,'Pipe Hangers'!A:A,'Brass Nipples '!A:A,'Brass Fittings '!A:A,Valves!A:A,'PEX Tubing'!A:A),"")</f>
        <v/>
      </c>
      <c r="B173" s="157"/>
      <c r="C173" s="204"/>
      <c r="D173" s="205"/>
      <c r="E173" s="1038"/>
      <c r="F173" s="166"/>
      <c r="G173" s="1520"/>
      <c r="H173" s="167"/>
      <c r="I173" s="207"/>
      <c r="J173" s="47"/>
      <c r="K173" s="1029"/>
      <c r="L173" s="157"/>
      <c r="M173" s="1029"/>
    </row>
    <row r="174" spans="1:13" hidden="1">
      <c r="A174" s="157" t="str">
        <f>IF(J174&gt;0,COUNT($J$4:J174)+MAX('MI Fittings'!A:A,'CS Press Fittings'!A:A,'Steel Nipples'!A:A,'Steel Cut Lengths'!A:A,'Pipe Hangers'!A:A,'Brass Nipples '!A:A,'Brass Fittings '!A:A,Valves!A:A,'PEX Tubing'!A:A),"")</f>
        <v/>
      </c>
      <c r="B174" s="157"/>
      <c r="C174" s="204"/>
      <c r="D174" s="205"/>
      <c r="E174" s="1038"/>
      <c r="F174" s="166"/>
      <c r="G174" s="1520"/>
      <c r="H174" s="167"/>
      <c r="I174" s="207"/>
      <c r="J174" s="47"/>
      <c r="K174" s="1029"/>
      <c r="L174" s="157"/>
      <c r="M174" s="1029"/>
    </row>
    <row r="175" spans="1:13" hidden="1">
      <c r="A175" s="157" t="str">
        <f>IF(J175&gt;0,COUNT($J$4:J175)+MAX('MI Fittings'!A:A,'CS Press Fittings'!A:A,'Steel Nipples'!A:A,'Steel Cut Lengths'!A:A,'Pipe Hangers'!A:A,'Brass Nipples '!A:A,'Brass Fittings '!A:A,Valves!A:A,'PEX Tubing'!A:A),"")</f>
        <v/>
      </c>
      <c r="B175" s="157"/>
      <c r="C175" s="204"/>
      <c r="D175" s="205"/>
      <c r="E175" s="1038"/>
      <c r="F175" s="166"/>
      <c r="G175" s="1520"/>
      <c r="H175" s="167"/>
      <c r="I175" s="207"/>
      <c r="J175" s="47"/>
      <c r="K175" s="1029"/>
      <c r="L175" s="157"/>
      <c r="M175" s="1029"/>
    </row>
    <row r="176" spans="1:13" hidden="1">
      <c r="A176" s="157" t="str">
        <f>IF(J176&gt;0,COUNT($J$4:J176)+MAX('MI Fittings'!A:A,'CS Press Fittings'!A:A,'Steel Nipples'!A:A,'Steel Cut Lengths'!A:A,'Pipe Hangers'!A:A,'Brass Nipples '!A:A,'Brass Fittings '!A:A,Valves!A:A,'PEX Tubing'!A:A),"")</f>
        <v/>
      </c>
      <c r="B176" s="157"/>
      <c r="C176" s="204"/>
      <c r="D176" s="205"/>
      <c r="E176" s="1038"/>
      <c r="F176" s="166"/>
      <c r="G176" s="1520"/>
      <c r="H176" s="167"/>
      <c r="I176" s="207"/>
      <c r="J176" s="47"/>
      <c r="K176" s="1029"/>
      <c r="L176" s="157"/>
      <c r="M176" s="1029"/>
    </row>
    <row r="177" spans="1:13" hidden="1">
      <c r="A177" s="157" t="str">
        <f>IF(J177&gt;0,COUNT($J$4:J177)+MAX('MI Fittings'!A:A,'CS Press Fittings'!A:A,'Steel Nipples'!A:A,'Steel Cut Lengths'!A:A,'Pipe Hangers'!A:A,'Brass Nipples '!A:A,'Brass Fittings '!A:A,Valves!A:A,'PEX Tubing'!A:A),"")</f>
        <v/>
      </c>
      <c r="B177" s="157"/>
      <c r="C177" s="204"/>
      <c r="D177" s="205"/>
      <c r="E177" s="1038"/>
      <c r="F177" s="166"/>
      <c r="G177" s="1520"/>
      <c r="H177" s="167"/>
      <c r="I177" s="207"/>
      <c r="J177" s="47"/>
      <c r="K177" s="1029"/>
      <c r="L177" s="157"/>
      <c r="M177" s="1029"/>
    </row>
    <row r="178" spans="1:13" hidden="1">
      <c r="A178" s="157" t="str">
        <f>IF(J178&gt;0,COUNT($J$4:J178)+MAX('MI Fittings'!A:A,'CS Press Fittings'!A:A,'Steel Nipples'!A:A,'Steel Cut Lengths'!A:A,'Pipe Hangers'!A:A,'Brass Nipples '!A:A,'Brass Fittings '!A:A,Valves!A:A,'PEX Tubing'!A:A),"")</f>
        <v/>
      </c>
      <c r="B178" s="157"/>
      <c r="C178" s="204"/>
      <c r="D178" s="205"/>
      <c r="E178" s="1038"/>
      <c r="F178" s="166"/>
      <c r="G178" s="1520"/>
      <c r="H178" s="167"/>
      <c r="I178" s="207"/>
      <c r="J178" s="47"/>
      <c r="K178" s="1029"/>
      <c r="L178" s="157"/>
      <c r="M178" s="1029"/>
    </row>
    <row r="179" spans="1:13" hidden="1">
      <c r="A179" s="157" t="str">
        <f>IF(J179&gt;0,COUNT($J$4:J179)+MAX('MI Fittings'!A:A,'CS Press Fittings'!A:A,'Steel Nipples'!A:A,'Steel Cut Lengths'!A:A,'Pipe Hangers'!A:A,'Brass Nipples '!A:A,'Brass Fittings '!A:A,Valves!A:A,'PEX Tubing'!A:A),"")</f>
        <v/>
      </c>
      <c r="B179" s="157"/>
      <c r="C179" s="204"/>
      <c r="D179" s="205"/>
      <c r="E179" s="1038"/>
      <c r="F179" s="166"/>
      <c r="G179" s="1520"/>
      <c r="H179" s="167"/>
      <c r="I179" s="207"/>
      <c r="J179" s="47"/>
      <c r="K179" s="1029"/>
      <c r="L179" s="157"/>
      <c r="M179" s="1029"/>
    </row>
    <row r="180" spans="1:13" hidden="1">
      <c r="A180" s="157" t="str">
        <f>IF(J180&gt;0,COUNT($J$4:J180)+MAX('MI Fittings'!A:A,'CS Press Fittings'!A:A,'Steel Nipples'!A:A,'Steel Cut Lengths'!A:A,'Pipe Hangers'!A:A,'Brass Nipples '!A:A,'Brass Fittings '!A:A,Valves!A:A,'PEX Tubing'!A:A),"")</f>
        <v/>
      </c>
      <c r="B180" s="157"/>
      <c r="C180" s="204"/>
      <c r="D180" s="205"/>
      <c r="E180" s="1038"/>
      <c r="F180" s="166"/>
      <c r="G180" s="1520"/>
      <c r="H180" s="167"/>
      <c r="I180" s="207"/>
      <c r="J180" s="47"/>
      <c r="K180" s="1029"/>
      <c r="L180" s="157"/>
      <c r="M180" s="1029"/>
    </row>
    <row r="181" spans="1:13" hidden="1">
      <c r="A181" s="157" t="str">
        <f>IF(J181&gt;0,COUNT($J$4:J181)+MAX('MI Fittings'!A:A,'CS Press Fittings'!A:A,'Steel Nipples'!A:A,'Steel Cut Lengths'!A:A,'Pipe Hangers'!A:A,'Brass Nipples '!A:A,'Brass Fittings '!A:A,Valves!A:A,'PEX Tubing'!A:A),"")</f>
        <v/>
      </c>
      <c r="B181" s="157"/>
      <c r="C181" s="204"/>
      <c r="D181" s="205"/>
      <c r="E181" s="1038"/>
      <c r="F181" s="166"/>
      <c r="G181" s="1520"/>
      <c r="H181" s="167"/>
      <c r="I181" s="207"/>
      <c r="J181" s="47"/>
      <c r="K181" s="1029"/>
      <c r="L181" s="157"/>
      <c r="M181" s="1029"/>
    </row>
    <row r="182" spans="1:13" hidden="1">
      <c r="A182" s="157" t="str">
        <f>IF(J182&gt;0,COUNT($J$4:J182)+MAX('MI Fittings'!A:A,'CS Press Fittings'!A:A,'Steel Nipples'!A:A,'Steel Cut Lengths'!A:A,'Pipe Hangers'!A:A,'Brass Nipples '!A:A,'Brass Fittings '!A:A,Valves!A:A,'PEX Tubing'!A:A),"")</f>
        <v/>
      </c>
      <c r="B182" s="157"/>
      <c r="C182" s="204"/>
      <c r="D182" s="205"/>
      <c r="E182" s="1038"/>
      <c r="F182" s="166"/>
      <c r="G182" s="1520"/>
      <c r="H182" s="167"/>
      <c r="I182" s="207"/>
      <c r="J182" s="47"/>
      <c r="K182" s="1029"/>
      <c r="L182" s="157"/>
      <c r="M182" s="1029"/>
    </row>
    <row r="183" spans="1:13" hidden="1">
      <c r="A183" s="157" t="str">
        <f>IF(J183&gt;0,COUNT($J$4:J183)+MAX('MI Fittings'!A:A,'CS Press Fittings'!A:A,'Steel Nipples'!A:A,'Steel Cut Lengths'!A:A,'Pipe Hangers'!A:A,'Brass Nipples '!A:A,'Brass Fittings '!A:A,Valves!A:A,'PEX Tubing'!A:A),"")</f>
        <v/>
      </c>
      <c r="B183" s="157"/>
      <c r="C183" s="204"/>
      <c r="D183" s="205"/>
      <c r="E183" s="1038"/>
      <c r="F183" s="166"/>
      <c r="G183" s="1520"/>
      <c r="H183" s="167"/>
      <c r="I183" s="207"/>
      <c r="J183" s="47"/>
      <c r="K183" s="1029"/>
      <c r="L183" s="157"/>
      <c r="M183" s="1029"/>
    </row>
    <row r="184" spans="1:13" hidden="1">
      <c r="A184" s="157" t="str">
        <f>IF(J184&gt;0,COUNT($J$4:J184)+MAX('MI Fittings'!A:A,'CS Press Fittings'!A:A,'Steel Nipples'!A:A,'Steel Cut Lengths'!A:A,'Pipe Hangers'!A:A,'Brass Nipples '!A:A,'Brass Fittings '!A:A,Valves!A:A,'PEX Tubing'!A:A),"")</f>
        <v/>
      </c>
      <c r="B184" s="157"/>
      <c r="C184" s="204"/>
      <c r="D184" s="205"/>
      <c r="E184" s="1038"/>
      <c r="F184" s="166"/>
      <c r="G184" s="1520"/>
      <c r="H184" s="167"/>
      <c r="I184" s="207"/>
      <c r="J184" s="47"/>
      <c r="K184" s="1029"/>
      <c r="L184" s="157"/>
      <c r="M184" s="1029"/>
    </row>
    <row r="185" spans="1:13" hidden="1">
      <c r="A185" s="157" t="str">
        <f>IF(J185&gt;0,COUNT($J$4:J185)+MAX('MI Fittings'!A:A,'CS Press Fittings'!A:A,'Steel Nipples'!A:A,'Steel Cut Lengths'!A:A,'Pipe Hangers'!A:A,'Brass Nipples '!A:A,'Brass Fittings '!A:A,Valves!A:A,'PEX Tubing'!A:A),"")</f>
        <v/>
      </c>
      <c r="B185" s="157"/>
      <c r="C185" s="204"/>
      <c r="D185" s="205"/>
      <c r="E185" s="1038"/>
      <c r="F185" s="166"/>
      <c r="G185" s="1520"/>
      <c r="H185" s="167"/>
      <c r="I185" s="207"/>
      <c r="J185" s="47"/>
      <c r="K185" s="1029"/>
      <c r="L185" s="157"/>
      <c r="M185" s="1029"/>
    </row>
    <row r="186" spans="1:13" hidden="1">
      <c r="A186" s="157" t="str">
        <f>IF(J186&gt;0,COUNT($J$4:J186)+MAX('MI Fittings'!A:A,'CS Press Fittings'!A:A,'Steel Nipples'!A:A,'Steel Cut Lengths'!A:A,'Pipe Hangers'!A:A,'Brass Nipples '!A:A,'Brass Fittings '!A:A,Valves!A:A,'PEX Tubing'!A:A),"")</f>
        <v/>
      </c>
      <c r="B186" s="157"/>
      <c r="C186" s="204"/>
      <c r="D186" s="205"/>
      <c r="E186" s="1038"/>
      <c r="F186" s="166"/>
      <c r="G186" s="1520"/>
      <c r="H186" s="167"/>
      <c r="I186" s="207"/>
      <c r="J186" s="47"/>
      <c r="K186" s="1029"/>
      <c r="L186" s="157"/>
      <c r="M186" s="1029"/>
    </row>
    <row r="187" spans="1:13" hidden="1">
      <c r="A187" s="157" t="str">
        <f>IF(J187&gt;0,COUNT($J$4:J187)+MAX('MI Fittings'!A:A,'CS Press Fittings'!A:A,'Steel Nipples'!A:A,'Steel Cut Lengths'!A:A,'Pipe Hangers'!A:A,'Brass Nipples '!A:A,'Brass Fittings '!A:A,Valves!A:A,'PEX Tubing'!A:A),"")</f>
        <v/>
      </c>
      <c r="B187" s="157"/>
      <c r="C187" s="204"/>
      <c r="D187" s="205"/>
      <c r="E187" s="1038"/>
      <c r="F187" s="166"/>
      <c r="G187" s="1520"/>
      <c r="H187" s="167"/>
      <c r="I187" s="207"/>
      <c r="J187" s="47"/>
      <c r="K187" s="1029"/>
      <c r="L187" s="157"/>
      <c r="M187" s="1029"/>
    </row>
    <row r="188" spans="1:13" hidden="1">
      <c r="A188" s="157" t="str">
        <f>IF(J188&gt;0,COUNT($J$4:J188)+MAX('MI Fittings'!A:A,'CS Press Fittings'!A:A,'Steel Nipples'!A:A,'Steel Cut Lengths'!A:A,'Pipe Hangers'!A:A,'Brass Nipples '!A:A,'Brass Fittings '!A:A,Valves!A:A,'PEX Tubing'!A:A),"")</f>
        <v/>
      </c>
      <c r="B188" s="157"/>
      <c r="C188" s="204"/>
      <c r="D188" s="205"/>
      <c r="E188" s="1038"/>
      <c r="F188" s="166"/>
      <c r="G188" s="1520"/>
      <c r="H188" s="167"/>
      <c r="I188" s="207"/>
      <c r="J188" s="47"/>
      <c r="K188" s="1029"/>
      <c r="L188" s="157"/>
      <c r="M188" s="1029"/>
    </row>
    <row r="189" spans="1:13" hidden="1">
      <c r="A189" s="157" t="str">
        <f>IF(J189&gt;0,COUNT($J$4:J189)+MAX('MI Fittings'!A:A,'CS Press Fittings'!A:A,'Steel Nipples'!A:A,'Steel Cut Lengths'!A:A,'Pipe Hangers'!A:A,'Brass Nipples '!A:A,'Brass Fittings '!A:A,Valves!A:A,'PEX Tubing'!A:A),"")</f>
        <v/>
      </c>
      <c r="B189" s="157"/>
      <c r="C189" s="204"/>
      <c r="D189" s="205"/>
      <c r="E189" s="1038"/>
      <c r="F189" s="166"/>
      <c r="G189" s="1520"/>
      <c r="H189" s="167"/>
      <c r="I189" s="207"/>
      <c r="J189" s="47"/>
      <c r="K189" s="1029"/>
      <c r="L189" s="157"/>
      <c r="M189" s="1029"/>
    </row>
    <row r="190" spans="1:13" hidden="1">
      <c r="A190" s="157" t="str">
        <f>IF(J190&gt;0,COUNT($J$4:J190)+MAX('MI Fittings'!A:A,'CS Press Fittings'!A:A,'Steel Nipples'!A:A,'Steel Cut Lengths'!A:A,'Pipe Hangers'!A:A,'Brass Nipples '!A:A,'Brass Fittings '!A:A,Valves!A:A,'PEX Tubing'!A:A),"")</f>
        <v/>
      </c>
      <c r="B190" s="157"/>
      <c r="C190" s="204"/>
      <c r="D190" s="205"/>
      <c r="E190" s="1038"/>
      <c r="F190" s="166"/>
      <c r="G190" s="1520"/>
      <c r="H190" s="167"/>
      <c r="I190" s="207"/>
      <c r="J190" s="47"/>
      <c r="K190" s="1029"/>
      <c r="L190" s="157"/>
      <c r="M190" s="1029"/>
    </row>
    <row r="191" spans="1:13" hidden="1">
      <c r="A191" s="157" t="str">
        <f>IF(J191&gt;0,COUNT($J$4:J191)+MAX('MI Fittings'!A:A,'CS Press Fittings'!A:A,'Steel Nipples'!A:A,'Steel Cut Lengths'!A:A,'Pipe Hangers'!A:A,'Brass Nipples '!A:A,'Brass Fittings '!A:A,Valves!A:A,'PEX Tubing'!A:A),"")</f>
        <v/>
      </c>
      <c r="B191" s="157"/>
      <c r="C191" s="204"/>
      <c r="D191" s="205"/>
      <c r="E191" s="1038"/>
      <c r="F191" s="166"/>
      <c r="G191" s="1520"/>
      <c r="H191" s="167"/>
      <c r="I191" s="207"/>
      <c r="J191" s="47"/>
      <c r="K191" s="1029"/>
      <c r="L191" s="157"/>
      <c r="M191" s="1029"/>
    </row>
    <row r="192" spans="1:13" hidden="1">
      <c r="A192" s="157" t="str">
        <f>IF(J192&gt;0,COUNT($J$4:J192)+MAX('MI Fittings'!A:A,'CS Press Fittings'!A:A,'Steel Nipples'!A:A,'Steel Cut Lengths'!A:A,'Pipe Hangers'!A:A,'Brass Nipples '!A:A,'Brass Fittings '!A:A,Valves!A:A,'PEX Tubing'!A:A),"")</f>
        <v/>
      </c>
      <c r="B192" s="157"/>
      <c r="C192" s="204"/>
      <c r="D192" s="205"/>
      <c r="E192" s="1038"/>
      <c r="F192" s="166"/>
      <c r="G192" s="1520"/>
      <c r="H192" s="167"/>
      <c r="I192" s="207"/>
      <c r="J192" s="47"/>
      <c r="K192" s="1029"/>
      <c r="L192" s="157"/>
      <c r="M192" s="1029"/>
    </row>
    <row r="193" spans="1:13" hidden="1">
      <c r="A193" s="157" t="str">
        <f>IF(J193&gt;0,COUNT($J$4:J193)+MAX('MI Fittings'!A:A,'CS Press Fittings'!A:A,'Steel Nipples'!A:A,'Steel Cut Lengths'!A:A,'Pipe Hangers'!A:A,'Brass Nipples '!A:A,'Brass Fittings '!A:A,Valves!A:A,'PEX Tubing'!A:A),"")</f>
        <v/>
      </c>
      <c r="B193" s="157"/>
      <c r="C193" s="204"/>
      <c r="D193" s="205"/>
      <c r="E193" s="1038"/>
      <c r="F193" s="166"/>
      <c r="G193" s="1520"/>
      <c r="H193" s="167"/>
      <c r="I193" s="207"/>
      <c r="J193" s="47"/>
      <c r="K193" s="1029"/>
      <c r="L193" s="157"/>
      <c r="M193" s="1029"/>
    </row>
    <row r="194" spans="1:13" hidden="1">
      <c r="A194" s="157" t="str">
        <f>IF(J194&gt;0,COUNT($J$4:J194)+MAX('MI Fittings'!A:A,'CS Press Fittings'!A:A,'Steel Nipples'!A:A,'Steel Cut Lengths'!A:A,'Pipe Hangers'!A:A,'Brass Nipples '!A:A,'Brass Fittings '!A:A,Valves!A:A,'PEX Tubing'!A:A),"")</f>
        <v/>
      </c>
      <c r="B194" s="157"/>
      <c r="C194" s="204"/>
      <c r="D194" s="205"/>
      <c r="E194" s="1038"/>
      <c r="F194" s="166"/>
      <c r="G194" s="1520"/>
      <c r="H194" s="167"/>
      <c r="I194" s="207"/>
      <c r="J194" s="47"/>
      <c r="K194" s="1029"/>
      <c r="L194" s="157"/>
      <c r="M194" s="1029"/>
    </row>
    <row r="195" spans="1:13" hidden="1">
      <c r="A195" s="157" t="str">
        <f>IF(J195&gt;0,COUNT($J$4:J195)+MAX('MI Fittings'!A:A,'CS Press Fittings'!A:A,'Steel Nipples'!A:A,'Steel Cut Lengths'!A:A,'Pipe Hangers'!A:A,'Brass Nipples '!A:A,'Brass Fittings '!A:A,Valves!A:A,'PEX Tubing'!A:A),"")</f>
        <v/>
      </c>
      <c r="B195" s="157"/>
      <c r="C195" s="204"/>
      <c r="D195" s="205"/>
      <c r="E195" s="1038"/>
      <c r="F195" s="166"/>
      <c r="G195" s="1520"/>
      <c r="H195" s="167"/>
      <c r="I195" s="207"/>
      <c r="J195" s="47"/>
      <c r="K195" s="1029"/>
      <c r="L195" s="157"/>
      <c r="M195" s="1029"/>
    </row>
    <row r="196" spans="1:13" hidden="1">
      <c r="A196" s="157" t="str">
        <f>IF(J196&gt;0,COUNT($J$4:J196)+MAX('MI Fittings'!A:A,'CS Press Fittings'!A:A,'Steel Nipples'!A:A,'Steel Cut Lengths'!A:A,'Pipe Hangers'!A:A,'Brass Nipples '!A:A,'Brass Fittings '!A:A,Valves!A:A,'PEX Tubing'!A:A),"")</f>
        <v/>
      </c>
      <c r="B196" s="157"/>
      <c r="C196" s="204"/>
      <c r="D196" s="205"/>
      <c r="E196" s="1038"/>
      <c r="F196" s="166"/>
      <c r="G196" s="1520"/>
      <c r="H196" s="167"/>
      <c r="I196" s="207"/>
      <c r="J196" s="47"/>
      <c r="K196" s="1029"/>
      <c r="L196" s="157"/>
      <c r="M196" s="1029"/>
    </row>
    <row r="197" spans="1:13" hidden="1">
      <c r="A197" s="157" t="str">
        <f>IF(J197&gt;0,COUNT($J$4:J197)+MAX('MI Fittings'!A:A,'CS Press Fittings'!A:A,'Steel Nipples'!A:A,'Steel Cut Lengths'!A:A,'Pipe Hangers'!A:A,'Brass Nipples '!A:A,'Brass Fittings '!A:A,Valves!A:A,'PEX Tubing'!A:A),"")</f>
        <v/>
      </c>
      <c r="B197" s="157"/>
      <c r="C197" s="204"/>
      <c r="D197" s="205"/>
      <c r="E197" s="1038"/>
      <c r="F197" s="166"/>
      <c r="G197" s="1520"/>
      <c r="H197" s="167"/>
      <c r="I197" s="207"/>
      <c r="J197" s="47"/>
      <c r="K197" s="1029"/>
      <c r="L197" s="157"/>
      <c r="M197" s="1029"/>
    </row>
    <row r="198" spans="1:13" hidden="1">
      <c r="A198" s="157" t="str">
        <f>IF(J198&gt;0,COUNT($J$4:J198)+MAX('MI Fittings'!A:A,'CS Press Fittings'!A:A,'Steel Nipples'!A:A,'Steel Cut Lengths'!A:A,'Pipe Hangers'!A:A,'Brass Nipples '!A:A,'Brass Fittings '!A:A,Valves!A:A,'PEX Tubing'!A:A),"")</f>
        <v/>
      </c>
      <c r="B198" s="157"/>
      <c r="C198" s="204"/>
      <c r="D198" s="205"/>
      <c r="E198" s="1038"/>
      <c r="F198" s="166"/>
      <c r="G198" s="1520"/>
      <c r="H198" s="167"/>
      <c r="I198" s="207"/>
      <c r="J198" s="47"/>
      <c r="K198" s="1029"/>
      <c r="L198" s="157"/>
      <c r="M198" s="1029"/>
    </row>
    <row r="199" spans="1:13" hidden="1">
      <c r="A199" s="157" t="str">
        <f>IF(J199&gt;0,COUNT($J$4:J199)+MAX('MI Fittings'!A:A,'CS Press Fittings'!A:A,'Steel Nipples'!A:A,'Steel Cut Lengths'!A:A,'Pipe Hangers'!A:A,'Brass Nipples '!A:A,'Brass Fittings '!A:A,Valves!A:A,'PEX Tubing'!A:A),"")</f>
        <v/>
      </c>
      <c r="B199" s="157"/>
      <c r="C199" s="204"/>
      <c r="D199" s="205"/>
      <c r="E199" s="1038"/>
      <c r="F199" s="166"/>
      <c r="G199" s="1520"/>
      <c r="H199" s="167"/>
      <c r="I199" s="207"/>
      <c r="J199" s="47"/>
      <c r="K199" s="1029"/>
      <c r="L199" s="157"/>
      <c r="M199" s="1029"/>
    </row>
    <row r="200" spans="1:13" hidden="1">
      <c r="A200" s="157" t="str">
        <f>IF(J200&gt;0,COUNT($J$4:J200)+MAX('MI Fittings'!A:A,'CS Press Fittings'!A:A,'Steel Nipples'!A:A,'Steel Cut Lengths'!A:A,'Pipe Hangers'!A:A,'Brass Nipples '!A:A,'Brass Fittings '!A:A,Valves!A:A,'PEX Tubing'!A:A),"")</f>
        <v/>
      </c>
      <c r="B200" s="157"/>
      <c r="C200" s="204"/>
      <c r="D200" s="205"/>
      <c r="E200" s="1038"/>
      <c r="F200" s="166"/>
      <c r="G200" s="1520"/>
      <c r="H200" s="167"/>
      <c r="I200" s="207"/>
      <c r="J200" s="47"/>
      <c r="K200" s="1029"/>
      <c r="L200" s="157"/>
      <c r="M200" s="1029"/>
    </row>
    <row r="201" spans="1:13" hidden="1">
      <c r="A201" s="157" t="str">
        <f>IF(J201&gt;0,COUNT($J$4:J201)+MAX('MI Fittings'!A:A,'CS Press Fittings'!A:A,'Steel Nipples'!A:A,'Steel Cut Lengths'!A:A,'Pipe Hangers'!A:A,'Brass Nipples '!A:A,'Brass Fittings '!A:A,Valves!A:A,'PEX Tubing'!A:A),"")</f>
        <v/>
      </c>
      <c r="B201" s="157"/>
      <c r="C201" s="204"/>
      <c r="D201" s="205"/>
      <c r="E201" s="1038"/>
      <c r="F201" s="166"/>
      <c r="G201" s="1520"/>
      <c r="H201" s="167"/>
      <c r="I201" s="207"/>
      <c r="J201" s="47"/>
      <c r="K201" s="1029"/>
      <c r="L201" s="157"/>
      <c r="M201" s="1029"/>
    </row>
    <row r="202" spans="1:13" hidden="1">
      <c r="A202" s="157" t="str">
        <f>IF(J202&gt;0,COUNT($J$4:J202)+MAX('MI Fittings'!A:A,'CS Press Fittings'!A:A,'Steel Nipples'!A:A,'Steel Cut Lengths'!A:A,'Pipe Hangers'!A:A,'Brass Nipples '!A:A,'Brass Fittings '!A:A,Valves!A:A,'PEX Tubing'!A:A),"")</f>
        <v/>
      </c>
      <c r="B202" s="157"/>
      <c r="C202" s="204"/>
      <c r="D202" s="205"/>
      <c r="E202" s="1038"/>
      <c r="F202" s="166"/>
      <c r="G202" s="1520"/>
      <c r="H202" s="167"/>
      <c r="I202" s="207"/>
      <c r="J202" s="47"/>
      <c r="K202" s="1029"/>
      <c r="L202" s="157"/>
      <c r="M202" s="1029"/>
    </row>
    <row r="203" spans="1:13" hidden="1">
      <c r="A203" s="157" t="str">
        <f>IF(J203&gt;0,COUNT($J$4:J203)+MAX('MI Fittings'!A:A,'CS Press Fittings'!A:A,'Steel Nipples'!A:A,'Steel Cut Lengths'!A:A,'Pipe Hangers'!A:A,'Brass Nipples '!A:A,'Brass Fittings '!A:A,Valves!A:A,'PEX Tubing'!A:A),"")</f>
        <v/>
      </c>
      <c r="B203" s="157"/>
      <c r="C203" s="204"/>
      <c r="D203" s="205"/>
      <c r="E203" s="1038"/>
      <c r="F203" s="166"/>
      <c r="G203" s="1520"/>
      <c r="H203" s="167"/>
      <c r="I203" s="207"/>
      <c r="J203" s="47"/>
      <c r="K203" s="1029"/>
      <c r="L203" s="157"/>
      <c r="M203" s="1029"/>
    </row>
    <row r="204" spans="1:13" hidden="1">
      <c r="A204" s="157" t="str">
        <f>IF(J204&gt;0,COUNT($J$4:J204)+MAX('MI Fittings'!A:A,'CS Press Fittings'!A:A,'Steel Nipples'!A:A,'Steel Cut Lengths'!A:A,'Pipe Hangers'!A:A,'Brass Nipples '!A:A,'Brass Fittings '!A:A,Valves!A:A,'PEX Tubing'!A:A),"")</f>
        <v/>
      </c>
      <c r="B204" s="157"/>
      <c r="C204" s="204"/>
      <c r="D204" s="205"/>
      <c r="E204" s="1038"/>
      <c r="F204" s="166"/>
      <c r="G204" s="1520"/>
      <c r="H204" s="167"/>
      <c r="I204" s="207"/>
      <c r="J204" s="47"/>
      <c r="K204" s="1029"/>
      <c r="L204" s="157"/>
      <c r="M204" s="1029"/>
    </row>
    <row r="205" spans="1:13" hidden="1">
      <c r="A205" s="157" t="str">
        <f>IF(J205&gt;0,COUNT($J$4:J205)+MAX('MI Fittings'!A:A,'CS Press Fittings'!A:A,'Steel Nipples'!A:A,'Steel Cut Lengths'!A:A,'Pipe Hangers'!A:A,'Brass Nipples '!A:A,'Brass Fittings '!A:A,Valves!A:A,'PEX Tubing'!A:A),"")</f>
        <v/>
      </c>
      <c r="B205" s="157"/>
      <c r="C205" s="204"/>
      <c r="D205" s="205"/>
      <c r="E205" s="1038"/>
      <c r="F205" s="166"/>
      <c r="G205" s="1520"/>
      <c r="H205" s="167"/>
      <c r="I205" s="207"/>
      <c r="J205" s="47"/>
      <c r="K205" s="1029"/>
      <c r="L205" s="157"/>
      <c r="M205" s="1029"/>
    </row>
    <row r="206" spans="1:13" hidden="1">
      <c r="A206" s="157" t="str">
        <f>IF(J206&gt;0,COUNT($J$4:J206)+MAX('MI Fittings'!A:A,'CS Press Fittings'!A:A,'Steel Nipples'!A:A,'Steel Cut Lengths'!A:A,'Pipe Hangers'!A:A,'Brass Nipples '!A:A,'Brass Fittings '!A:A,Valves!A:A,'PEX Tubing'!A:A),"")</f>
        <v/>
      </c>
      <c r="B206" s="157"/>
      <c r="C206" s="204"/>
      <c r="D206" s="205"/>
      <c r="E206" s="1038"/>
      <c r="F206" s="166"/>
      <c r="G206" s="1520"/>
      <c r="H206" s="167"/>
      <c r="I206" s="207"/>
      <c r="J206" s="47"/>
      <c r="K206" s="1029"/>
      <c r="L206" s="157"/>
      <c r="M206" s="1029"/>
    </row>
    <row r="207" spans="1:13" hidden="1">
      <c r="A207" s="157" t="str">
        <f>IF(J207&gt;0,COUNT($J$4:J207)+MAX('MI Fittings'!A:A,'CS Press Fittings'!A:A,'Steel Nipples'!A:A,'Steel Cut Lengths'!A:A,'Pipe Hangers'!A:A,'Brass Nipples '!A:A,'Brass Fittings '!A:A,Valves!A:A,'PEX Tubing'!A:A),"")</f>
        <v/>
      </c>
      <c r="B207" s="157"/>
      <c r="C207" s="204"/>
      <c r="D207" s="205"/>
      <c r="E207" s="1038"/>
      <c r="F207" s="166"/>
      <c r="G207" s="1520"/>
      <c r="H207" s="167"/>
      <c r="I207" s="207"/>
      <c r="J207" s="47"/>
      <c r="K207" s="1029"/>
      <c r="L207" s="157"/>
      <c r="M207" s="1029"/>
    </row>
    <row r="208" spans="1:13" hidden="1">
      <c r="A208" s="157" t="str">
        <f>IF(J208&gt;0,COUNT($J$4:J208)+MAX('MI Fittings'!A:A,'CS Press Fittings'!A:A,'Steel Nipples'!A:A,'Steel Cut Lengths'!A:A,'Pipe Hangers'!A:A,'Brass Nipples '!A:A,'Brass Fittings '!A:A,Valves!A:A,'PEX Tubing'!A:A),"")</f>
        <v/>
      </c>
      <c r="B208" s="157"/>
      <c r="C208" s="204"/>
      <c r="D208" s="205"/>
      <c r="E208" s="1038"/>
      <c r="F208" s="166"/>
      <c r="G208" s="1520"/>
      <c r="H208" s="167"/>
      <c r="I208" s="207"/>
      <c r="J208" s="47"/>
      <c r="K208" s="1029"/>
      <c r="L208" s="157"/>
      <c r="M208" s="1029"/>
    </row>
    <row r="209" spans="1:13" hidden="1">
      <c r="A209" s="157" t="str">
        <f>IF(J209&gt;0,COUNT($J$4:J209)+MAX('MI Fittings'!A:A,'CS Press Fittings'!A:A,'Steel Nipples'!A:A,'Steel Cut Lengths'!A:A,'Pipe Hangers'!A:A,'Brass Nipples '!A:A,'Brass Fittings '!A:A,Valves!A:A,'PEX Tubing'!A:A),"")</f>
        <v/>
      </c>
      <c r="B209" s="157"/>
      <c r="C209" s="204"/>
      <c r="D209" s="205"/>
      <c r="E209" s="1038"/>
      <c r="F209" s="166"/>
      <c r="G209" s="1520"/>
      <c r="H209" s="167"/>
      <c r="I209" s="207"/>
      <c r="J209" s="47"/>
      <c r="K209" s="1029"/>
      <c r="L209" s="157"/>
      <c r="M209" s="1029"/>
    </row>
    <row r="210" spans="1:13" hidden="1">
      <c r="A210" s="157" t="str">
        <f>IF(J210&gt;0,COUNT($J$4:J210)+MAX('MI Fittings'!A:A,'CS Press Fittings'!A:A,'Steel Nipples'!A:A,'Steel Cut Lengths'!A:A,'Pipe Hangers'!A:A,'Brass Nipples '!A:A,'Brass Fittings '!A:A,Valves!A:A,'PEX Tubing'!A:A),"")</f>
        <v/>
      </c>
      <c r="B210" s="157"/>
      <c r="C210" s="204"/>
      <c r="D210" s="205"/>
      <c r="E210" s="1038"/>
      <c r="F210" s="166"/>
      <c r="G210" s="1520"/>
      <c r="H210" s="167"/>
      <c r="I210" s="207"/>
      <c r="J210" s="47"/>
      <c r="K210" s="1029"/>
      <c r="L210" s="157"/>
      <c r="M210" s="1029"/>
    </row>
    <row r="211" spans="1:13" hidden="1">
      <c r="A211" s="157" t="str">
        <f>IF(J211&gt;0,COUNT($J$4:J211)+MAX('MI Fittings'!A:A,'CS Press Fittings'!A:A,'Steel Nipples'!A:A,'Steel Cut Lengths'!A:A,'Pipe Hangers'!A:A,'Brass Nipples '!A:A,'Brass Fittings '!A:A,Valves!A:A,'PEX Tubing'!A:A),"")</f>
        <v/>
      </c>
      <c r="B211" s="157"/>
      <c r="C211" s="204"/>
      <c r="D211" s="205"/>
      <c r="E211" s="1038"/>
      <c r="F211" s="166"/>
      <c r="G211" s="1520"/>
      <c r="H211" s="167"/>
      <c r="I211" s="207"/>
      <c r="J211" s="47"/>
      <c r="K211" s="1029"/>
      <c r="L211" s="157"/>
      <c r="M211" s="1029"/>
    </row>
    <row r="212" spans="1:13" hidden="1">
      <c r="A212" s="157" t="str">
        <f>IF(J212&gt;0,COUNT($J$4:J212)+MAX('MI Fittings'!A:A,'CS Press Fittings'!A:A,'Steel Nipples'!A:A,'Steel Cut Lengths'!A:A,'Pipe Hangers'!A:A,'Brass Nipples '!A:A,'Brass Fittings '!A:A,Valves!A:A,'PEX Tubing'!A:A),"")</f>
        <v/>
      </c>
      <c r="B212" s="157"/>
      <c r="C212" s="204"/>
      <c r="D212" s="205"/>
      <c r="E212" s="1038"/>
      <c r="F212" s="166"/>
      <c r="G212" s="1520"/>
      <c r="H212" s="167"/>
      <c r="I212" s="207"/>
      <c r="J212" s="47"/>
      <c r="K212" s="1029"/>
      <c r="L212" s="157"/>
      <c r="M212" s="1029"/>
    </row>
    <row r="213" spans="1:13" hidden="1">
      <c r="A213" s="157" t="str">
        <f>IF(J213&gt;0,COUNT($J$4:J213)+MAX('MI Fittings'!A:A,'CS Press Fittings'!A:A,'Steel Nipples'!A:A,'Steel Cut Lengths'!A:A,'Pipe Hangers'!A:A,'Brass Nipples '!A:A,'Brass Fittings '!A:A,Valves!A:A,'PEX Tubing'!A:A),"")</f>
        <v/>
      </c>
      <c r="B213" s="157"/>
      <c r="C213" s="204"/>
      <c r="D213" s="205"/>
      <c r="E213" s="1038"/>
      <c r="F213" s="166"/>
      <c r="G213" s="1520"/>
      <c r="H213" s="167"/>
      <c r="I213" s="207"/>
      <c r="J213" s="47"/>
      <c r="K213" s="1029"/>
      <c r="L213" s="157"/>
      <c r="M213" s="1029"/>
    </row>
    <row r="214" spans="1:13" hidden="1">
      <c r="A214" s="157" t="str">
        <f>IF(J214&gt;0,COUNT($J$4:J214)+MAX('MI Fittings'!A:A,'CS Press Fittings'!A:A,'Steel Nipples'!A:A,'Steel Cut Lengths'!A:A,'Pipe Hangers'!A:A,'Brass Nipples '!A:A,'Brass Fittings '!A:A,Valves!A:A,'PEX Tubing'!A:A),"")</f>
        <v/>
      </c>
      <c r="B214" s="157"/>
      <c r="C214" s="204"/>
      <c r="D214" s="205"/>
      <c r="E214" s="1038"/>
      <c r="F214" s="166"/>
      <c r="G214" s="1520"/>
      <c r="H214" s="167"/>
      <c r="I214" s="207"/>
      <c r="J214" s="47"/>
      <c r="K214" s="1029"/>
      <c r="L214" s="157"/>
      <c r="M214" s="1029"/>
    </row>
    <row r="215" spans="1:13" hidden="1">
      <c r="A215" s="157" t="str">
        <f>IF(J215&gt;0,COUNT($J$4:J215)+MAX('MI Fittings'!A:A,'CS Press Fittings'!A:A,'Steel Nipples'!A:A,'Steel Cut Lengths'!A:A,'Pipe Hangers'!A:A,'Brass Nipples '!A:A,'Brass Fittings '!A:A,Valves!A:A,'PEX Tubing'!A:A),"")</f>
        <v/>
      </c>
      <c r="B215" s="157"/>
      <c r="C215" s="204"/>
      <c r="D215" s="205"/>
      <c r="E215" s="1038"/>
      <c r="F215" s="166"/>
      <c r="G215" s="1520"/>
      <c r="H215" s="167"/>
      <c r="I215" s="207"/>
      <c r="J215" s="47"/>
      <c r="K215" s="1029"/>
      <c r="L215" s="157"/>
      <c r="M215" s="1029"/>
    </row>
    <row r="216" spans="1:13" hidden="1">
      <c r="A216" s="157" t="str">
        <f>IF(J216&gt;0,COUNT($J$4:J216)+MAX('MI Fittings'!A:A,'CS Press Fittings'!A:A,'Steel Nipples'!A:A,'Steel Cut Lengths'!A:A,'Pipe Hangers'!A:A,'Brass Nipples '!A:A,'Brass Fittings '!A:A,Valves!A:A,'PEX Tubing'!A:A),"")</f>
        <v/>
      </c>
      <c r="B216" s="157"/>
      <c r="C216" s="204"/>
      <c r="D216" s="205"/>
      <c r="E216" s="1038"/>
      <c r="F216" s="166"/>
      <c r="G216" s="1520"/>
      <c r="H216" s="167"/>
      <c r="I216" s="207"/>
      <c r="J216" s="47"/>
      <c r="K216" s="1029"/>
      <c r="L216" s="157"/>
      <c r="M216" s="1029"/>
    </row>
    <row r="217" spans="1:13" hidden="1">
      <c r="A217" s="157" t="str">
        <f>IF(J217&gt;0,COUNT($J$4:J217)+MAX('MI Fittings'!A:A,'CS Press Fittings'!A:A,'Steel Nipples'!A:A,'Steel Cut Lengths'!A:A,'Pipe Hangers'!A:A,'Brass Nipples '!A:A,'Brass Fittings '!A:A,Valves!A:A,'PEX Tubing'!A:A),"")</f>
        <v/>
      </c>
      <c r="B217" s="157"/>
      <c r="C217" s="204"/>
      <c r="D217" s="205"/>
      <c r="E217" s="1038"/>
      <c r="F217" s="166"/>
      <c r="G217" s="1520"/>
      <c r="H217" s="167"/>
      <c r="I217" s="207"/>
      <c r="J217" s="47"/>
      <c r="K217" s="1029"/>
      <c r="L217" s="157"/>
      <c r="M217" s="1029"/>
    </row>
    <row r="218" spans="1:13" hidden="1">
      <c r="A218" s="157" t="str">
        <f>IF(J218&gt;0,COUNT($J$4:J218)+MAX('MI Fittings'!A:A,'CS Press Fittings'!A:A,'Steel Nipples'!A:A,'Steel Cut Lengths'!A:A,'Pipe Hangers'!A:A,'Brass Nipples '!A:A,'Brass Fittings '!A:A,Valves!A:A,'PEX Tubing'!A:A),"")</f>
        <v/>
      </c>
      <c r="B218" s="157"/>
      <c r="C218" s="204"/>
      <c r="D218" s="205"/>
      <c r="E218" s="1038"/>
      <c r="F218" s="166"/>
      <c r="G218" s="1520"/>
      <c r="H218" s="167"/>
      <c r="I218" s="207"/>
      <c r="J218" s="47"/>
      <c r="K218" s="1029"/>
      <c r="L218" s="157"/>
      <c r="M218" s="1029"/>
    </row>
    <row r="219" spans="1:13" hidden="1">
      <c r="A219" s="157" t="str">
        <f>IF(J219&gt;0,COUNT($J$4:J219)+MAX('MI Fittings'!A:A,'CS Press Fittings'!A:A,'Steel Nipples'!A:A,'Steel Cut Lengths'!A:A,'Pipe Hangers'!A:A,'Brass Nipples '!A:A,'Brass Fittings '!A:A,Valves!A:A,'PEX Tubing'!A:A),"")</f>
        <v/>
      </c>
      <c r="B219" s="157"/>
      <c r="C219" s="204"/>
      <c r="D219" s="205"/>
      <c r="E219" s="1038"/>
      <c r="F219" s="166"/>
      <c r="G219" s="1520"/>
      <c r="H219" s="167"/>
      <c r="I219" s="207"/>
      <c r="J219" s="47"/>
      <c r="K219" s="1029"/>
      <c r="L219" s="157"/>
      <c r="M219" s="1029"/>
    </row>
    <row r="220" spans="1:13" hidden="1">
      <c r="A220" s="157" t="str">
        <f>IF(J220&gt;0,COUNT($J$4:J220)+MAX('MI Fittings'!A:A,'CS Press Fittings'!A:A,'Steel Nipples'!A:A,'Steel Cut Lengths'!A:A,'Pipe Hangers'!A:A,'Brass Nipples '!A:A,'Brass Fittings '!A:A,Valves!A:A,'PEX Tubing'!A:A),"")</f>
        <v/>
      </c>
      <c r="B220" s="157"/>
      <c r="C220" s="204"/>
      <c r="D220" s="205"/>
      <c r="E220" s="1038"/>
      <c r="F220" s="166"/>
      <c r="G220" s="1520"/>
      <c r="H220" s="167"/>
      <c r="I220" s="207"/>
      <c r="J220" s="47"/>
      <c r="K220" s="1029"/>
      <c r="L220" s="157"/>
      <c r="M220" s="1029"/>
    </row>
    <row r="221" spans="1:13" hidden="1">
      <c r="A221" s="157" t="str">
        <f>IF(J221&gt;0,COUNT($J$4:J221)+MAX('MI Fittings'!A:A,'CS Press Fittings'!A:A,'Steel Nipples'!A:A,'Steel Cut Lengths'!A:A,'Pipe Hangers'!A:A,'Brass Nipples '!A:A,'Brass Fittings '!A:A,Valves!A:A,'PEX Tubing'!A:A),"")</f>
        <v/>
      </c>
      <c r="B221" s="157"/>
      <c r="C221" s="204"/>
      <c r="D221" s="205"/>
      <c r="E221" s="1038"/>
      <c r="F221" s="166"/>
      <c r="G221" s="1520"/>
      <c r="H221" s="167"/>
      <c r="I221" s="207"/>
      <c r="J221" s="47"/>
      <c r="K221" s="1029"/>
      <c r="L221" s="157"/>
      <c r="M221" s="1029"/>
    </row>
    <row r="222" spans="1:13" hidden="1">
      <c r="A222" s="157" t="str">
        <f>IF(J222&gt;0,COUNT($J$4:J222)+MAX('MI Fittings'!A:A,'CS Press Fittings'!A:A,'Steel Nipples'!A:A,'Steel Cut Lengths'!A:A,'Pipe Hangers'!A:A,'Brass Nipples '!A:A,'Brass Fittings '!A:A,Valves!A:A,'PEX Tubing'!A:A),"")</f>
        <v/>
      </c>
      <c r="B222" s="157"/>
      <c r="C222" s="204"/>
      <c r="D222" s="205"/>
      <c r="E222" s="1038"/>
      <c r="F222" s="166"/>
      <c r="G222" s="1520"/>
      <c r="H222" s="167"/>
      <c r="I222" s="207"/>
      <c r="J222" s="47"/>
      <c r="K222" s="1029"/>
      <c r="L222" s="157"/>
      <c r="M222" s="1029"/>
    </row>
    <row r="223" spans="1:13" hidden="1">
      <c r="A223" s="157" t="str">
        <f>IF(J223&gt;0,COUNT($J$4:J223)+MAX('MI Fittings'!A:A,'CS Press Fittings'!A:A,'Steel Nipples'!A:A,'Steel Cut Lengths'!A:A,'Pipe Hangers'!A:A,'Brass Nipples '!A:A,'Brass Fittings '!A:A,Valves!A:A,'PEX Tubing'!A:A),"")</f>
        <v/>
      </c>
      <c r="B223" s="157"/>
      <c r="C223" s="204"/>
      <c r="D223" s="205"/>
      <c r="E223" s="1038"/>
      <c r="F223" s="166"/>
      <c r="G223" s="1520"/>
      <c r="H223" s="167"/>
      <c r="I223" s="207"/>
      <c r="J223" s="47"/>
      <c r="K223" s="1029"/>
      <c r="L223" s="157"/>
      <c r="M223" s="1029"/>
    </row>
    <row r="224" spans="1:13" hidden="1">
      <c r="A224" s="157" t="str">
        <f>IF(J224&gt;0,COUNT($J$4:J224)+MAX('MI Fittings'!A:A,'CS Press Fittings'!A:A,'Steel Nipples'!A:A,'Steel Cut Lengths'!A:A,'Pipe Hangers'!A:A,'Brass Nipples '!A:A,'Brass Fittings '!A:A,Valves!A:A,'PEX Tubing'!A:A),"")</f>
        <v/>
      </c>
      <c r="B224" s="157"/>
      <c r="C224" s="204"/>
      <c r="D224" s="205"/>
      <c r="E224" s="1038"/>
      <c r="F224" s="166"/>
      <c r="G224" s="1520"/>
      <c r="H224" s="167"/>
      <c r="I224" s="207"/>
      <c r="J224" s="47"/>
      <c r="K224" s="1029"/>
      <c r="L224" s="157"/>
      <c r="M224" s="1029"/>
    </row>
    <row r="225" spans="1:13" hidden="1">
      <c r="A225" s="157" t="str">
        <f>IF(J225&gt;0,COUNT($J$4:J225)+MAX('MI Fittings'!A:A,'CS Press Fittings'!A:A,'Steel Nipples'!A:A,'Steel Cut Lengths'!A:A,'Pipe Hangers'!A:A,'Brass Nipples '!A:A,'Brass Fittings '!A:A,Valves!A:A,'PEX Tubing'!A:A),"")</f>
        <v/>
      </c>
      <c r="B225" s="157"/>
      <c r="C225" s="204"/>
      <c r="D225" s="205"/>
      <c r="E225" s="1038"/>
      <c r="F225" s="166"/>
      <c r="G225" s="1520"/>
      <c r="H225" s="167"/>
      <c r="I225" s="207"/>
      <c r="J225" s="47"/>
      <c r="K225" s="1029"/>
      <c r="L225" s="157"/>
      <c r="M225" s="1029"/>
    </row>
    <row r="226" spans="1:13" hidden="1">
      <c r="A226" s="157" t="str">
        <f>IF(J226&gt;0,COUNT($J$4:J226)+MAX('MI Fittings'!A:A,'CS Press Fittings'!A:A,'Steel Nipples'!A:A,'Steel Cut Lengths'!A:A,'Pipe Hangers'!A:A,'Brass Nipples '!A:A,'Brass Fittings '!A:A,Valves!A:A,'PEX Tubing'!A:A),"")</f>
        <v/>
      </c>
      <c r="B226" s="157"/>
      <c r="C226" s="204"/>
      <c r="D226" s="205"/>
      <c r="E226" s="1038"/>
      <c r="F226" s="166"/>
      <c r="G226" s="1520"/>
      <c r="H226" s="167"/>
      <c r="I226" s="207"/>
      <c r="J226" s="47"/>
      <c r="K226" s="1029"/>
      <c r="L226" s="157"/>
      <c r="M226" s="1029"/>
    </row>
    <row r="227" spans="1:13" hidden="1">
      <c r="A227" s="157" t="str">
        <f>IF(J227&gt;0,COUNT($J$4:J227)+MAX('MI Fittings'!A:A,'CS Press Fittings'!A:A,'Steel Nipples'!A:A,'Steel Cut Lengths'!A:A,'Pipe Hangers'!A:A,'Brass Nipples '!A:A,'Brass Fittings '!A:A,Valves!A:A,'PEX Tubing'!A:A),"")</f>
        <v/>
      </c>
      <c r="B227" s="157"/>
      <c r="C227" s="204"/>
      <c r="D227" s="205"/>
      <c r="E227" s="1038"/>
      <c r="F227" s="166"/>
      <c r="G227" s="1520"/>
      <c r="H227" s="167"/>
      <c r="I227" s="207"/>
      <c r="J227" s="47"/>
      <c r="K227" s="1029"/>
      <c r="L227" s="157"/>
      <c r="M227" s="1029"/>
    </row>
    <row r="228" spans="1:13" hidden="1">
      <c r="A228" s="157" t="str">
        <f>IF(J228&gt;0,COUNT($J$4:J228)+MAX('MI Fittings'!A:A,'CS Press Fittings'!A:A,'Steel Nipples'!A:A,'Steel Cut Lengths'!A:A,'Pipe Hangers'!A:A,'Brass Nipples '!A:A,'Brass Fittings '!A:A,Valves!A:A,'PEX Tubing'!A:A),"")</f>
        <v/>
      </c>
      <c r="B228" s="157"/>
      <c r="C228" s="204"/>
      <c r="D228" s="205"/>
      <c r="E228" s="1038"/>
      <c r="F228" s="166"/>
      <c r="G228" s="1520"/>
      <c r="H228" s="167"/>
      <c r="I228" s="207"/>
      <c r="J228" s="47"/>
      <c r="K228" s="1029"/>
      <c r="L228" s="157"/>
      <c r="M228" s="1029"/>
    </row>
    <row r="229" spans="1:13" hidden="1">
      <c r="A229" s="157" t="str">
        <f>IF(J229&gt;0,COUNT($J$4:J229)+MAX('MI Fittings'!A:A,'CS Press Fittings'!A:A,'Steel Nipples'!A:A,'Steel Cut Lengths'!A:A,'Pipe Hangers'!A:A,'Brass Nipples '!A:A,'Brass Fittings '!A:A,Valves!A:A,'PEX Tubing'!A:A),"")</f>
        <v/>
      </c>
      <c r="B229" s="157"/>
      <c r="C229" s="204"/>
      <c r="D229" s="205"/>
      <c r="E229" s="1038"/>
      <c r="F229" s="166"/>
      <c r="G229" s="1520"/>
      <c r="H229" s="167"/>
      <c r="I229" s="207"/>
      <c r="J229" s="47"/>
      <c r="K229" s="1029"/>
      <c r="L229" s="157"/>
      <c r="M229" s="1029"/>
    </row>
    <row r="230" spans="1:13" hidden="1">
      <c r="A230" s="157" t="str">
        <f>IF(J230&gt;0,COUNT($J$4:J230)+MAX('MI Fittings'!A:A,'CS Press Fittings'!A:A,'Steel Nipples'!A:A,'Steel Cut Lengths'!A:A,'Pipe Hangers'!A:A,'Brass Nipples '!A:A,'Brass Fittings '!A:A,Valves!A:A,'PEX Tubing'!A:A),"")</f>
        <v/>
      </c>
      <c r="B230" s="157"/>
      <c r="C230" s="204"/>
      <c r="D230" s="205"/>
      <c r="E230" s="1038"/>
      <c r="F230" s="166"/>
      <c r="G230" s="1520"/>
      <c r="H230" s="167"/>
      <c r="I230" s="207"/>
      <c r="J230" s="47"/>
      <c r="K230" s="1029"/>
      <c r="L230" s="157"/>
      <c r="M230" s="1029"/>
    </row>
    <row r="231" spans="1:13" hidden="1">
      <c r="A231" s="157" t="str">
        <f>IF(J231&gt;0,COUNT($J$4:J231)+MAX('MI Fittings'!A:A,'CS Press Fittings'!A:A,'Steel Nipples'!A:A,'Steel Cut Lengths'!A:A,'Pipe Hangers'!A:A,'Brass Nipples '!A:A,'Brass Fittings '!A:A,Valves!A:A,'PEX Tubing'!A:A),"")</f>
        <v/>
      </c>
      <c r="B231" s="157"/>
      <c r="C231" s="204"/>
      <c r="D231" s="205"/>
      <c r="E231" s="1038"/>
      <c r="F231" s="166"/>
      <c r="G231" s="1520"/>
      <c r="H231" s="167"/>
      <c r="I231" s="207"/>
      <c r="J231" s="47"/>
      <c r="K231" s="1029"/>
      <c r="L231" s="157"/>
      <c r="M231" s="1029"/>
    </row>
    <row r="232" spans="1:13" hidden="1">
      <c r="A232" s="157" t="str">
        <f>IF(J232&gt;0,COUNT($J$4:J232)+MAX('MI Fittings'!A:A,'CS Press Fittings'!A:A,'Steel Nipples'!A:A,'Steel Cut Lengths'!A:A,'Pipe Hangers'!A:A,'Brass Nipples '!A:A,'Brass Fittings '!A:A,Valves!A:A,'PEX Tubing'!A:A),"")</f>
        <v/>
      </c>
      <c r="B232" s="157"/>
      <c r="C232" s="204"/>
      <c r="D232" s="205"/>
      <c r="E232" s="1038"/>
      <c r="F232" s="166"/>
      <c r="G232" s="1520"/>
      <c r="H232" s="167"/>
      <c r="I232" s="207"/>
      <c r="J232" s="47"/>
      <c r="K232" s="1029"/>
      <c r="L232" s="157"/>
      <c r="M232" s="1029"/>
    </row>
    <row r="233" spans="1:13" hidden="1">
      <c r="A233" s="157" t="str">
        <f>IF(J233&gt;0,COUNT($J$4:J233)+MAX('MI Fittings'!A:A,'CS Press Fittings'!A:A,'Steel Nipples'!A:A,'Steel Cut Lengths'!A:A,'Pipe Hangers'!A:A,'Brass Nipples '!A:A,'Brass Fittings '!A:A,Valves!A:A,'PEX Tubing'!A:A),"")</f>
        <v/>
      </c>
      <c r="B233" s="157"/>
      <c r="C233" s="204"/>
      <c r="D233" s="205"/>
      <c r="E233" s="1038"/>
      <c r="F233" s="166"/>
      <c r="G233" s="1520"/>
      <c r="H233" s="167"/>
      <c r="I233" s="207"/>
      <c r="J233" s="47"/>
      <c r="K233" s="1029"/>
      <c r="L233" s="157"/>
      <c r="M233" s="1029"/>
    </row>
    <row r="234" spans="1:13" hidden="1">
      <c r="A234" s="157" t="str">
        <f>IF(J234&gt;0,COUNT($J$4:J234)+MAX('MI Fittings'!A:A,'CS Press Fittings'!A:A,'Steel Nipples'!A:A,'Steel Cut Lengths'!A:A,'Pipe Hangers'!A:A,'Brass Nipples '!A:A,'Brass Fittings '!A:A,Valves!A:A,'PEX Tubing'!A:A),"")</f>
        <v/>
      </c>
      <c r="B234" s="157"/>
      <c r="C234" s="204"/>
      <c r="D234" s="205"/>
      <c r="E234" s="1038"/>
      <c r="F234" s="166"/>
      <c r="G234" s="1520"/>
      <c r="H234" s="167"/>
      <c r="I234" s="207"/>
      <c r="J234" s="47"/>
      <c r="K234" s="1029"/>
      <c r="L234" s="157"/>
      <c r="M234" s="1029"/>
    </row>
    <row r="235" spans="1:13" hidden="1">
      <c r="A235" s="157" t="str">
        <f>IF(J235&gt;0,COUNT($J$4:J235)+MAX('MI Fittings'!A:A,'CS Press Fittings'!A:A,'Steel Nipples'!A:A,'Steel Cut Lengths'!A:A,'Pipe Hangers'!A:A,'Brass Nipples '!A:A,'Brass Fittings '!A:A,Valves!A:A,'PEX Tubing'!A:A),"")</f>
        <v/>
      </c>
      <c r="B235" s="157"/>
      <c r="C235" s="204"/>
      <c r="D235" s="205"/>
      <c r="E235" s="1038"/>
      <c r="F235" s="166"/>
      <c r="G235" s="1520"/>
      <c r="H235" s="167"/>
      <c r="I235" s="207"/>
      <c r="J235" s="47"/>
      <c r="K235" s="1029"/>
      <c r="L235" s="157"/>
      <c r="M235" s="1029"/>
    </row>
    <row r="236" spans="1:13" hidden="1">
      <c r="A236" s="157" t="str">
        <f>IF(J236&gt;0,COUNT($J$4:J236)+MAX('MI Fittings'!A:A,'CS Press Fittings'!A:A,'Steel Nipples'!A:A,'Steel Cut Lengths'!A:A,'Pipe Hangers'!A:A,'Brass Nipples '!A:A,'Brass Fittings '!A:A,Valves!A:A,'PEX Tubing'!A:A),"")</f>
        <v/>
      </c>
      <c r="B236" s="157"/>
      <c r="C236" s="204"/>
      <c r="D236" s="205"/>
      <c r="E236" s="1038"/>
      <c r="F236" s="166"/>
      <c r="G236" s="1520"/>
      <c r="H236" s="167"/>
      <c r="I236" s="207"/>
      <c r="J236" s="47"/>
      <c r="K236" s="1029"/>
      <c r="L236" s="157"/>
      <c r="M236" s="1029"/>
    </row>
    <row r="237" spans="1:13" hidden="1">
      <c r="A237" s="157" t="str">
        <f>IF(J237&gt;0,COUNT($J$4:J237)+MAX('MI Fittings'!A:A,'CS Press Fittings'!A:A,'Steel Nipples'!A:A,'Steel Cut Lengths'!A:A,'Pipe Hangers'!A:A,'Brass Nipples '!A:A,'Brass Fittings '!A:A,Valves!A:A,'PEX Tubing'!A:A),"")</f>
        <v/>
      </c>
      <c r="B237" s="157"/>
      <c r="C237" s="204"/>
      <c r="D237" s="205"/>
      <c r="E237" s="1038"/>
      <c r="F237" s="166"/>
      <c r="G237" s="1520"/>
      <c r="H237" s="167"/>
      <c r="I237" s="207"/>
      <c r="J237" s="47"/>
      <c r="K237" s="1029"/>
      <c r="L237" s="157"/>
      <c r="M237" s="1029"/>
    </row>
    <row r="238" spans="1:13" hidden="1">
      <c r="A238" s="157" t="str">
        <f>IF(J238&gt;0,COUNT($J$4:J238)+MAX('MI Fittings'!A:A,'CS Press Fittings'!A:A,'Steel Nipples'!A:A,'Steel Cut Lengths'!A:A,'Pipe Hangers'!A:A,'Brass Nipples '!A:A,'Brass Fittings '!A:A,Valves!A:A,'PEX Tubing'!A:A),"")</f>
        <v/>
      </c>
      <c r="B238" s="157"/>
      <c r="C238" s="204"/>
      <c r="D238" s="205"/>
      <c r="E238" s="1038"/>
      <c r="F238" s="166"/>
      <c r="G238" s="1520"/>
      <c r="H238" s="167"/>
      <c r="I238" s="207"/>
      <c r="J238" s="47"/>
      <c r="K238" s="1029"/>
      <c r="L238" s="157"/>
      <c r="M238" s="1029"/>
    </row>
    <row r="239" spans="1:13" hidden="1">
      <c r="A239" s="157" t="str">
        <f>IF(J239&gt;0,COUNT($J$4:J239)+MAX('MI Fittings'!A:A,'CS Press Fittings'!A:A,'Steel Nipples'!A:A,'Steel Cut Lengths'!A:A,'Pipe Hangers'!A:A,'Brass Nipples '!A:A,'Brass Fittings '!A:A,Valves!A:A,'PEX Tubing'!A:A),"")</f>
        <v/>
      </c>
      <c r="B239" s="157"/>
      <c r="C239" s="204"/>
      <c r="D239" s="205"/>
      <c r="E239" s="1038"/>
      <c r="F239" s="166"/>
      <c r="G239" s="1520"/>
      <c r="H239" s="167"/>
      <c r="I239" s="207"/>
      <c r="J239" s="47"/>
      <c r="K239" s="1029"/>
      <c r="L239" s="157"/>
      <c r="M239" s="1029"/>
    </row>
    <row r="240" spans="1:13" hidden="1">
      <c r="A240" s="157" t="str">
        <f>IF(J240&gt;0,COUNT($J$4:J240)+MAX('MI Fittings'!A:A,'CS Press Fittings'!A:A,'Steel Nipples'!A:A,'Steel Cut Lengths'!A:A,'Pipe Hangers'!A:A,'Brass Nipples '!A:A,'Brass Fittings '!A:A,Valves!A:A,'PEX Tubing'!A:A),"")</f>
        <v/>
      </c>
      <c r="B240" s="157"/>
      <c r="C240" s="204"/>
      <c r="D240" s="205"/>
      <c r="E240" s="1038"/>
      <c r="F240" s="166"/>
      <c r="G240" s="1520"/>
      <c r="H240" s="167"/>
      <c r="I240" s="207"/>
      <c r="J240" s="47"/>
      <c r="K240" s="1029"/>
      <c r="L240" s="157"/>
      <c r="M240" s="1029"/>
    </row>
    <row r="241" spans="1:13" hidden="1">
      <c r="A241" s="157" t="str">
        <f>IF(J241&gt;0,COUNT($J$4:J241)+MAX('MI Fittings'!A:A,'CS Press Fittings'!A:A,'Steel Nipples'!A:A,'Steel Cut Lengths'!A:A,'Pipe Hangers'!A:A,'Brass Nipples '!A:A,'Brass Fittings '!A:A,Valves!A:A,'PEX Tubing'!A:A),"")</f>
        <v/>
      </c>
      <c r="B241" s="157"/>
      <c r="C241" s="204"/>
      <c r="D241" s="205"/>
      <c r="E241" s="1038"/>
      <c r="F241" s="166"/>
      <c r="G241" s="1520"/>
      <c r="H241" s="167"/>
      <c r="I241" s="207"/>
      <c r="J241" s="47"/>
      <c r="K241" s="1029"/>
      <c r="L241" s="157"/>
      <c r="M241" s="1029"/>
    </row>
    <row r="242" spans="1:13" hidden="1">
      <c r="A242" s="157" t="str">
        <f>IF(J242&gt;0,COUNT($J$4:J242)+MAX('MI Fittings'!A:A,'CS Press Fittings'!A:A,'Steel Nipples'!A:A,'Steel Cut Lengths'!A:A,'Pipe Hangers'!A:A,'Brass Nipples '!A:A,'Brass Fittings '!A:A,Valves!A:A,'PEX Tubing'!A:A),"")</f>
        <v/>
      </c>
      <c r="B242" s="157"/>
      <c r="C242" s="204"/>
      <c r="D242" s="205"/>
      <c r="E242" s="1038"/>
      <c r="F242" s="166"/>
      <c r="G242" s="1520"/>
      <c r="H242" s="167"/>
      <c r="I242" s="207"/>
      <c r="J242" s="47"/>
      <c r="K242" s="1029"/>
      <c r="L242" s="157"/>
      <c r="M242" s="1029"/>
    </row>
    <row r="243" spans="1:13" hidden="1">
      <c r="A243" s="157" t="str">
        <f>IF(J243&gt;0,COUNT($J$4:J243)+MAX('MI Fittings'!A:A,'CS Press Fittings'!A:A,'Steel Nipples'!A:A,'Steel Cut Lengths'!A:A,'Pipe Hangers'!A:A,'Brass Nipples '!A:A,'Brass Fittings '!A:A,Valves!A:A,'PEX Tubing'!A:A),"")</f>
        <v/>
      </c>
      <c r="B243" s="157"/>
      <c r="C243" s="204"/>
      <c r="D243" s="205"/>
      <c r="E243" s="1038"/>
      <c r="F243" s="166"/>
      <c r="G243" s="1520"/>
      <c r="H243" s="167"/>
      <c r="I243" s="207"/>
      <c r="J243" s="47"/>
      <c r="K243" s="1029"/>
      <c r="L243" s="157"/>
      <c r="M243" s="1029"/>
    </row>
    <row r="244" spans="1:13" hidden="1">
      <c r="A244" s="157" t="str">
        <f>IF(J244&gt;0,COUNT($J$4:J244)+MAX('MI Fittings'!A:A,'CS Press Fittings'!A:A,'Steel Nipples'!A:A,'Steel Cut Lengths'!A:A,'Pipe Hangers'!A:A,'Brass Nipples '!A:A,'Brass Fittings '!A:A,Valves!A:A,'PEX Tubing'!A:A),"")</f>
        <v/>
      </c>
      <c r="B244" s="157"/>
      <c r="C244" s="204"/>
      <c r="D244" s="205"/>
      <c r="E244" s="1038"/>
      <c r="F244" s="166"/>
      <c r="G244" s="1520"/>
      <c r="H244" s="167"/>
      <c r="I244" s="207"/>
      <c r="J244" s="47"/>
      <c r="K244" s="1029"/>
      <c r="L244" s="157"/>
      <c r="M244" s="1029"/>
    </row>
    <row r="245" spans="1:13" hidden="1">
      <c r="A245" s="157" t="str">
        <f>IF(J245&gt;0,COUNT($J$4:J245)+MAX('MI Fittings'!A:A,'CS Press Fittings'!A:A,'Steel Nipples'!A:A,'Steel Cut Lengths'!A:A,'Pipe Hangers'!A:A,'Brass Nipples '!A:A,'Brass Fittings '!A:A,Valves!A:A,'PEX Tubing'!A:A),"")</f>
        <v/>
      </c>
      <c r="B245" s="157"/>
      <c r="C245" s="204"/>
      <c r="D245" s="205"/>
      <c r="E245" s="1038"/>
      <c r="F245" s="166"/>
      <c r="G245" s="1520"/>
      <c r="H245" s="167"/>
      <c r="I245" s="207"/>
      <c r="J245" s="47"/>
      <c r="K245" s="1029"/>
      <c r="L245" s="157"/>
      <c r="M245" s="1029"/>
    </row>
    <row r="246" spans="1:13" hidden="1">
      <c r="A246" s="157" t="str">
        <f>IF(J246&gt;0,COUNT($J$4:J246)+MAX('MI Fittings'!A:A,'CS Press Fittings'!A:A,'Steel Nipples'!A:A,'Steel Cut Lengths'!A:A,'Pipe Hangers'!A:A,'Brass Nipples '!A:A,'Brass Fittings '!A:A,Valves!A:A,'PEX Tubing'!A:A),"")</f>
        <v/>
      </c>
      <c r="B246" s="157"/>
      <c r="C246" s="204"/>
      <c r="D246" s="205"/>
      <c r="E246" s="1038"/>
      <c r="F246" s="166"/>
      <c r="G246" s="1520"/>
      <c r="H246" s="167"/>
      <c r="I246" s="207"/>
      <c r="J246" s="47"/>
      <c r="K246" s="1029"/>
      <c r="L246" s="157"/>
      <c r="M246" s="1029"/>
    </row>
    <row r="247" spans="1:13" hidden="1">
      <c r="A247" s="157" t="str">
        <f>IF(J247&gt;0,COUNT($J$4:J247)+MAX('MI Fittings'!A:A,'CS Press Fittings'!A:A,'Steel Nipples'!A:A,'Steel Cut Lengths'!A:A,'Pipe Hangers'!A:A,'Brass Nipples '!A:A,'Brass Fittings '!A:A,Valves!A:A,'PEX Tubing'!A:A),"")</f>
        <v/>
      </c>
      <c r="B247" s="157"/>
      <c r="C247" s="204"/>
      <c r="D247" s="205"/>
      <c r="E247" s="1038"/>
      <c r="F247" s="166"/>
      <c r="G247" s="1520"/>
      <c r="H247" s="167"/>
      <c r="I247" s="207"/>
      <c r="J247" s="47"/>
      <c r="K247" s="1029"/>
      <c r="L247" s="157"/>
      <c r="M247" s="1029"/>
    </row>
    <row r="248" spans="1:13" hidden="1">
      <c r="A248" s="157" t="str">
        <f>IF(J248&gt;0,COUNT($J$4:J248)+MAX('MI Fittings'!A:A,'CS Press Fittings'!A:A,'Steel Nipples'!A:A,'Steel Cut Lengths'!A:A,'Pipe Hangers'!A:A,'Brass Nipples '!A:A,'Brass Fittings '!A:A,Valves!A:A,'PEX Tubing'!A:A),"")</f>
        <v/>
      </c>
      <c r="B248" s="157"/>
      <c r="C248" s="204"/>
      <c r="D248" s="205"/>
      <c r="E248" s="1038"/>
      <c r="F248" s="166"/>
      <c r="G248" s="1520"/>
      <c r="H248" s="167"/>
      <c r="I248" s="207"/>
      <c r="J248" s="47"/>
      <c r="K248" s="1029"/>
      <c r="L248" s="157"/>
      <c r="M248" s="1029"/>
    </row>
    <row r="249" spans="1:13" hidden="1">
      <c r="A249" s="157" t="str">
        <f>IF(J249&gt;0,COUNT($J$4:J249)+MAX('MI Fittings'!A:A,'CS Press Fittings'!A:A,'Steel Nipples'!A:A,'Steel Cut Lengths'!A:A,'Pipe Hangers'!A:A,'Brass Nipples '!A:A,'Brass Fittings '!A:A,Valves!A:A,'PEX Tubing'!A:A),"")</f>
        <v/>
      </c>
      <c r="B249" s="157"/>
      <c r="C249" s="204"/>
      <c r="D249" s="205"/>
      <c r="E249" s="1038"/>
      <c r="F249" s="166"/>
      <c r="G249" s="1520"/>
      <c r="H249" s="167"/>
      <c r="I249" s="207"/>
      <c r="J249" s="47"/>
      <c r="K249" s="1029"/>
      <c r="L249" s="157"/>
      <c r="M249" s="1029"/>
    </row>
    <row r="250" spans="1:13" hidden="1">
      <c r="A250" s="157" t="str">
        <f>IF(J250&gt;0,COUNT($J$4:J250)+MAX('MI Fittings'!A:A,'CS Press Fittings'!A:A,'Steel Nipples'!A:A,'Steel Cut Lengths'!A:A,'Pipe Hangers'!A:A,'Brass Nipples '!A:A,'Brass Fittings '!A:A,Valves!A:A,'PEX Tubing'!A:A),"")</f>
        <v/>
      </c>
      <c r="B250" s="157"/>
      <c r="C250" s="204"/>
      <c r="D250" s="205"/>
      <c r="E250" s="1038"/>
      <c r="F250" s="166"/>
      <c r="G250" s="1520"/>
      <c r="H250" s="167"/>
      <c r="I250" s="207"/>
      <c r="J250" s="47"/>
      <c r="K250" s="1029"/>
      <c r="L250" s="157"/>
      <c r="M250" s="1029"/>
    </row>
    <row r="251" spans="1:13" hidden="1">
      <c r="A251" s="157" t="str">
        <f>IF(J251&gt;0,COUNT($J$4:J251)+MAX('MI Fittings'!A:A,'CS Press Fittings'!A:A,'Steel Nipples'!A:A,'Steel Cut Lengths'!A:A,'Pipe Hangers'!A:A,'Brass Nipples '!A:A,'Brass Fittings '!A:A,Valves!A:A,'PEX Tubing'!A:A),"")</f>
        <v/>
      </c>
      <c r="B251" s="157"/>
      <c r="C251" s="204"/>
      <c r="D251" s="205"/>
      <c r="E251" s="1038"/>
      <c r="F251" s="166"/>
      <c r="G251" s="1520"/>
      <c r="H251" s="167"/>
      <c r="I251" s="207"/>
      <c r="J251" s="47"/>
      <c r="K251" s="1029"/>
      <c r="L251" s="157"/>
      <c r="M251" s="1029"/>
    </row>
    <row r="252" spans="1:13" hidden="1">
      <c r="A252" s="157" t="str">
        <f>IF(J252&gt;0,COUNT($J$4:J252)+MAX('MI Fittings'!A:A,'CS Press Fittings'!A:A,'Steel Nipples'!A:A,'Steel Cut Lengths'!A:A,'Pipe Hangers'!A:A,'Brass Nipples '!A:A,'Brass Fittings '!A:A,Valves!A:A,'PEX Tubing'!A:A),"")</f>
        <v/>
      </c>
      <c r="B252" s="157"/>
      <c r="C252" s="204"/>
      <c r="D252" s="205"/>
      <c r="E252" s="1038"/>
      <c r="F252" s="166"/>
      <c r="G252" s="1520"/>
      <c r="H252" s="167"/>
      <c r="I252" s="207"/>
      <c r="J252" s="47"/>
      <c r="K252" s="1029"/>
      <c r="L252" s="157"/>
      <c r="M252" s="1029"/>
    </row>
    <row r="253" spans="1:13" hidden="1">
      <c r="A253" s="157" t="str">
        <f>IF(J253&gt;0,COUNT($J$4:J253)+MAX('MI Fittings'!A:A,'CS Press Fittings'!A:A,'Steel Nipples'!A:A,'Steel Cut Lengths'!A:A,'Pipe Hangers'!A:A,'Brass Nipples '!A:A,'Brass Fittings '!A:A,Valves!A:A,'PEX Tubing'!A:A),"")</f>
        <v/>
      </c>
      <c r="B253" s="157"/>
      <c r="C253" s="204"/>
      <c r="D253" s="205"/>
      <c r="E253" s="1038"/>
      <c r="F253" s="166"/>
      <c r="G253" s="1520"/>
      <c r="H253" s="167"/>
      <c r="I253" s="207"/>
      <c r="J253" s="47"/>
      <c r="K253" s="1029"/>
      <c r="L253" s="157"/>
      <c r="M253" s="1029"/>
    </row>
    <row r="254" spans="1:13" hidden="1">
      <c r="A254" s="157" t="str">
        <f>IF(J254&gt;0,COUNT($J$4:J254)+MAX('MI Fittings'!A:A,'CS Press Fittings'!A:A,'Steel Nipples'!A:A,'Steel Cut Lengths'!A:A,'Pipe Hangers'!A:A,'Brass Nipples '!A:A,'Brass Fittings '!A:A,Valves!A:A,'PEX Tubing'!A:A),"")</f>
        <v/>
      </c>
      <c r="B254" s="157"/>
      <c r="C254" s="204"/>
      <c r="D254" s="205"/>
      <c r="E254" s="1038"/>
      <c r="F254" s="166"/>
      <c r="G254" s="1520"/>
      <c r="H254" s="167"/>
      <c r="I254" s="207"/>
      <c r="J254" s="47"/>
      <c r="K254" s="1029"/>
      <c r="L254" s="157"/>
      <c r="M254" s="1029"/>
    </row>
    <row r="255" spans="1:13" hidden="1">
      <c r="A255" s="157" t="str">
        <f>IF(J255&gt;0,COUNT($J$4:J255)+MAX('MI Fittings'!A:A,'CS Press Fittings'!A:A,'Steel Nipples'!A:A,'Steel Cut Lengths'!A:A,'Pipe Hangers'!A:A,'Brass Nipples '!A:A,'Brass Fittings '!A:A,Valves!A:A,'PEX Tubing'!A:A),"")</f>
        <v/>
      </c>
      <c r="B255" s="157"/>
      <c r="C255" s="204"/>
      <c r="D255" s="205"/>
      <c r="E255" s="1038"/>
      <c r="F255" s="166"/>
      <c r="G255" s="1520"/>
      <c r="H255" s="167"/>
      <c r="I255" s="207"/>
      <c r="J255" s="47"/>
      <c r="K255" s="1029"/>
      <c r="L255" s="157"/>
      <c r="M255" s="1029"/>
    </row>
    <row r="256" spans="1:13" hidden="1">
      <c r="A256" s="157" t="str">
        <f>IF(J256&gt;0,COUNT($J$4:J256)+MAX('MI Fittings'!A:A,'CS Press Fittings'!A:A,'Steel Nipples'!A:A,'Steel Cut Lengths'!A:A,'Pipe Hangers'!A:A,'Brass Nipples '!A:A,'Brass Fittings '!A:A,Valves!A:A,'PEX Tubing'!A:A),"")</f>
        <v/>
      </c>
      <c r="B256" s="157"/>
      <c r="C256" s="204"/>
      <c r="D256" s="205"/>
      <c r="E256" s="1038"/>
      <c r="F256" s="166"/>
      <c r="G256" s="1520"/>
      <c r="H256" s="167"/>
      <c r="I256" s="207"/>
      <c r="J256" s="47"/>
      <c r="K256" s="1029"/>
      <c r="L256" s="157"/>
      <c r="M256" s="1029"/>
    </row>
    <row r="257" spans="1:13" hidden="1">
      <c r="A257" s="157" t="str">
        <f>IF(J257&gt;0,COUNT($J$4:J257)+MAX('MI Fittings'!A:A,'CS Press Fittings'!A:A,'Steel Nipples'!A:A,'Steel Cut Lengths'!A:A,'Pipe Hangers'!A:A,'Brass Nipples '!A:A,'Brass Fittings '!A:A,Valves!A:A,'PEX Tubing'!A:A),"")</f>
        <v/>
      </c>
      <c r="B257" s="157"/>
      <c r="C257" s="204"/>
      <c r="D257" s="205"/>
      <c r="E257" s="1038"/>
      <c r="F257" s="166"/>
      <c r="G257" s="1520"/>
      <c r="H257" s="167"/>
      <c r="I257" s="207"/>
      <c r="J257" s="47"/>
      <c r="K257" s="1029"/>
      <c r="L257" s="157"/>
      <c r="M257" s="1029"/>
    </row>
    <row r="258" spans="1:13" hidden="1">
      <c r="A258" s="157" t="str">
        <f>IF(J258&gt;0,COUNT($J$4:J258)+MAX('MI Fittings'!A:A,'CS Press Fittings'!A:A,'Steel Nipples'!A:A,'Steel Cut Lengths'!A:A,'Pipe Hangers'!A:A,'Brass Nipples '!A:A,'Brass Fittings '!A:A,Valves!A:A,'PEX Tubing'!A:A),"")</f>
        <v/>
      </c>
      <c r="B258" s="157"/>
      <c r="C258" s="204"/>
      <c r="D258" s="205"/>
      <c r="E258" s="1038"/>
      <c r="F258" s="166"/>
      <c r="G258" s="1520"/>
      <c r="H258" s="167"/>
      <c r="I258" s="207"/>
      <c r="J258" s="47"/>
      <c r="K258" s="1029"/>
      <c r="L258" s="157"/>
      <c r="M258" s="1029"/>
    </row>
    <row r="259" spans="1:13" hidden="1">
      <c r="A259" s="157" t="str">
        <f>IF(J259&gt;0,COUNT($J$4:J259)+MAX('MI Fittings'!A:A,'CS Press Fittings'!A:A,'Steel Nipples'!A:A,'Steel Cut Lengths'!A:A,'Pipe Hangers'!A:A,'Brass Nipples '!A:A,'Brass Fittings '!A:A,Valves!A:A,'PEX Tubing'!A:A),"")</f>
        <v/>
      </c>
      <c r="B259" s="157"/>
      <c r="C259" s="204"/>
      <c r="D259" s="205"/>
      <c r="E259" s="1038"/>
      <c r="F259" s="166"/>
      <c r="G259" s="1520"/>
      <c r="H259" s="167"/>
      <c r="I259" s="207"/>
      <c r="J259" s="47"/>
      <c r="K259" s="1029"/>
      <c r="L259" s="157"/>
      <c r="M259" s="1029"/>
    </row>
    <row r="260" spans="1:13" hidden="1">
      <c r="A260" s="157" t="str">
        <f>IF(J260&gt;0,COUNT($J$4:J260)+MAX('MI Fittings'!A:A,'CS Press Fittings'!A:A,'Steel Nipples'!A:A,'Steel Cut Lengths'!A:A,'Pipe Hangers'!A:A,'Brass Nipples '!A:A,'Brass Fittings '!A:A,Valves!A:A,'PEX Tubing'!A:A),"")</f>
        <v/>
      </c>
      <c r="B260" s="157"/>
      <c r="C260" s="204"/>
      <c r="D260" s="205"/>
      <c r="E260" s="1038"/>
      <c r="F260" s="166"/>
      <c r="G260" s="1520"/>
      <c r="H260" s="167"/>
      <c r="I260" s="207"/>
      <c r="J260" s="47"/>
      <c r="K260" s="1029"/>
      <c r="L260" s="157"/>
      <c r="M260" s="1029"/>
    </row>
    <row r="261" spans="1:13" hidden="1">
      <c r="A261" s="157" t="str">
        <f>IF(J261&gt;0,COUNT($J$4:J261)+MAX('MI Fittings'!A:A,'CS Press Fittings'!A:A,'Steel Nipples'!A:A,'Steel Cut Lengths'!A:A,'Pipe Hangers'!A:A,'Brass Nipples '!A:A,'Brass Fittings '!A:A,Valves!A:A,'PEX Tubing'!A:A),"")</f>
        <v/>
      </c>
      <c r="B261" s="157"/>
      <c r="C261" s="204"/>
      <c r="D261" s="205"/>
      <c r="E261" s="1038"/>
      <c r="F261" s="166"/>
      <c r="G261" s="1520"/>
      <c r="H261" s="167"/>
      <c r="I261" s="207"/>
      <c r="J261" s="47"/>
      <c r="K261" s="1029"/>
      <c r="L261" s="157"/>
      <c r="M261" s="1029"/>
    </row>
    <row r="262" spans="1:13" hidden="1">
      <c r="A262" s="157" t="str">
        <f>IF(J262&gt;0,COUNT($J$4:J262)+MAX('MI Fittings'!A:A,'CS Press Fittings'!A:A,'Steel Nipples'!A:A,'Steel Cut Lengths'!A:A,'Pipe Hangers'!A:A,'Brass Nipples '!A:A,'Brass Fittings '!A:A,Valves!A:A,'PEX Tubing'!A:A),"")</f>
        <v/>
      </c>
      <c r="B262" s="157"/>
      <c r="C262" s="204"/>
      <c r="D262" s="205"/>
      <c r="E262" s="1038"/>
      <c r="F262" s="166"/>
      <c r="G262" s="1520"/>
      <c r="H262" s="167"/>
      <c r="I262" s="207"/>
      <c r="J262" s="47"/>
      <c r="K262" s="1029"/>
      <c r="L262" s="157"/>
      <c r="M262" s="1029"/>
    </row>
    <row r="263" spans="1:13" hidden="1">
      <c r="A263" s="157" t="str">
        <f>IF(J263&gt;0,COUNT($J$4:J263)+MAX('MI Fittings'!A:A,'CS Press Fittings'!A:A,'Steel Nipples'!A:A,'Steel Cut Lengths'!A:A,'Pipe Hangers'!A:A,'Brass Nipples '!A:A,'Brass Fittings '!A:A,Valves!A:A,'PEX Tubing'!A:A),"")</f>
        <v/>
      </c>
      <c r="B263" s="157"/>
      <c r="C263" s="204"/>
      <c r="D263" s="205"/>
      <c r="E263" s="1038"/>
      <c r="F263" s="166"/>
      <c r="G263" s="1520"/>
      <c r="H263" s="167"/>
      <c r="I263" s="207"/>
      <c r="J263" s="47"/>
      <c r="K263" s="1029"/>
      <c r="L263" s="157"/>
      <c r="M263" s="1029"/>
    </row>
    <row r="264" spans="1:13" hidden="1">
      <c r="A264" s="157" t="str">
        <f>IF(J264&gt;0,COUNT($J$4:J264)+MAX('MI Fittings'!A:A,'CS Press Fittings'!A:A,'Steel Nipples'!A:A,'Steel Cut Lengths'!A:A,'Pipe Hangers'!A:A,'Brass Nipples '!A:A,'Brass Fittings '!A:A,Valves!A:A,'PEX Tubing'!A:A),"")</f>
        <v/>
      </c>
      <c r="B264" s="157"/>
      <c r="C264" s="204"/>
      <c r="D264" s="205"/>
      <c r="E264" s="1038"/>
      <c r="F264" s="166"/>
      <c r="G264" s="1520"/>
      <c r="H264" s="167"/>
      <c r="I264" s="207"/>
      <c r="J264" s="47"/>
      <c r="K264" s="1029"/>
      <c r="L264" s="157"/>
      <c r="M264" s="1029"/>
    </row>
    <row r="265" spans="1:13" hidden="1">
      <c r="A265" s="157" t="str">
        <f>IF(J265&gt;0,COUNT($J$4:J265)+MAX('MI Fittings'!A:A,'CS Press Fittings'!A:A,'Steel Nipples'!A:A,'Steel Cut Lengths'!A:A,'Pipe Hangers'!A:A,'Brass Nipples '!A:A,'Brass Fittings '!A:A,Valves!A:A,'PEX Tubing'!A:A),"")</f>
        <v/>
      </c>
      <c r="B265" s="157"/>
      <c r="C265" s="204"/>
      <c r="D265" s="205"/>
      <c r="E265" s="1038"/>
      <c r="F265" s="166"/>
      <c r="G265" s="1520"/>
      <c r="H265" s="167"/>
      <c r="I265" s="207"/>
      <c r="J265" s="47"/>
      <c r="K265" s="1029"/>
      <c r="L265" s="157"/>
      <c r="M265" s="1029"/>
    </row>
    <row r="266" spans="1:13" hidden="1">
      <c r="A266" s="157" t="str">
        <f>IF(J266&gt;0,COUNT($J$4:J266)+MAX('MI Fittings'!A:A,'CS Press Fittings'!A:A,'Steel Nipples'!A:A,'Steel Cut Lengths'!A:A,'Pipe Hangers'!A:A,'Brass Nipples '!A:A,'Brass Fittings '!A:A,Valves!A:A,'PEX Tubing'!A:A),"")</f>
        <v/>
      </c>
      <c r="B266" s="157"/>
      <c r="C266" s="204"/>
      <c r="D266" s="205"/>
      <c r="E266" s="1038"/>
      <c r="F266" s="166"/>
      <c r="G266" s="1520"/>
      <c r="H266" s="167"/>
      <c r="I266" s="207"/>
      <c r="J266" s="47"/>
      <c r="K266" s="1029"/>
      <c r="L266" s="157"/>
      <c r="M266" s="1029"/>
    </row>
    <row r="267" spans="1:13" hidden="1">
      <c r="A267" s="157" t="str">
        <f>IF(J267&gt;0,COUNT($J$4:J267)+MAX('MI Fittings'!A:A,'CS Press Fittings'!A:A,'Steel Nipples'!A:A,'Steel Cut Lengths'!A:A,'Pipe Hangers'!A:A,'Brass Nipples '!A:A,'Brass Fittings '!A:A,Valves!A:A,'PEX Tubing'!A:A),"")</f>
        <v/>
      </c>
      <c r="B267" s="157"/>
      <c r="C267" s="204"/>
      <c r="D267" s="205"/>
      <c r="E267" s="1038"/>
      <c r="F267" s="166"/>
      <c r="G267" s="1520"/>
      <c r="H267" s="167"/>
      <c r="I267" s="207"/>
      <c r="J267" s="47"/>
      <c r="K267" s="1029"/>
      <c r="L267" s="157"/>
      <c r="M267" s="1029"/>
    </row>
    <row r="268" spans="1:13" hidden="1">
      <c r="A268" s="157" t="str">
        <f>IF(J268&gt;0,COUNT($J$4:J268)+MAX('MI Fittings'!A:A,'CS Press Fittings'!A:A,'Steel Nipples'!A:A,'Steel Cut Lengths'!A:A,'Pipe Hangers'!A:A,'Brass Nipples '!A:A,'Brass Fittings '!A:A,Valves!A:A,'PEX Tubing'!A:A),"")</f>
        <v/>
      </c>
      <c r="B268" s="157"/>
      <c r="C268" s="204"/>
      <c r="D268" s="205"/>
      <c r="E268" s="1038"/>
      <c r="F268" s="166"/>
      <c r="G268" s="1520"/>
      <c r="H268" s="167"/>
      <c r="I268" s="207"/>
      <c r="J268" s="47"/>
      <c r="K268" s="1029"/>
      <c r="L268" s="157"/>
      <c r="M268" s="1029"/>
    </row>
    <row r="269" spans="1:13" hidden="1">
      <c r="A269" s="157" t="str">
        <f>IF(J269&gt;0,COUNT($J$4:J269)+MAX('MI Fittings'!A:A,'CS Press Fittings'!A:A,'Steel Nipples'!A:A,'Steel Cut Lengths'!A:A,'Pipe Hangers'!A:A,'Brass Nipples '!A:A,'Brass Fittings '!A:A,Valves!A:A,'PEX Tubing'!A:A),"")</f>
        <v/>
      </c>
      <c r="B269" s="157"/>
      <c r="C269" s="204"/>
      <c r="D269" s="205"/>
      <c r="E269" s="1038"/>
      <c r="F269" s="166"/>
      <c r="G269" s="1520"/>
      <c r="H269" s="167"/>
      <c r="I269" s="207"/>
      <c r="J269" s="47"/>
      <c r="K269" s="1029"/>
      <c r="L269" s="157"/>
      <c r="M269" s="1029"/>
    </row>
    <row r="270" spans="1:13" hidden="1">
      <c r="A270" s="157" t="str">
        <f>IF(J270&gt;0,COUNT($J$4:J270)+MAX('MI Fittings'!A:A,'CS Press Fittings'!A:A,'Steel Nipples'!A:A,'Steel Cut Lengths'!A:A,'Pipe Hangers'!A:A,'Brass Nipples '!A:A,'Brass Fittings '!A:A,Valves!A:A,'PEX Tubing'!A:A),"")</f>
        <v/>
      </c>
      <c r="B270" s="157"/>
      <c r="C270" s="204"/>
      <c r="D270" s="205"/>
      <c r="E270" s="1038"/>
      <c r="F270" s="166"/>
      <c r="G270" s="1520"/>
      <c r="H270" s="167"/>
      <c r="I270" s="207"/>
      <c r="J270" s="47"/>
      <c r="K270" s="1029"/>
      <c r="L270" s="157"/>
      <c r="M270" s="1029"/>
    </row>
    <row r="271" spans="1:13" hidden="1">
      <c r="A271" s="157" t="str">
        <f>IF(J271&gt;0,COUNT($J$4:J271)+MAX('MI Fittings'!A:A,'CS Press Fittings'!A:A,'Steel Nipples'!A:A,'Steel Cut Lengths'!A:A,'Pipe Hangers'!A:A,'Brass Nipples '!A:A,'Brass Fittings '!A:A,Valves!A:A,'PEX Tubing'!A:A),"")</f>
        <v/>
      </c>
      <c r="B271" s="157"/>
      <c r="C271" s="204"/>
      <c r="D271" s="205"/>
      <c r="E271" s="1038"/>
      <c r="F271" s="166"/>
      <c r="G271" s="1520"/>
      <c r="H271" s="167"/>
      <c r="I271" s="207"/>
      <c r="J271" s="47"/>
      <c r="K271" s="1029"/>
      <c r="L271" s="157"/>
      <c r="M271" s="1029"/>
    </row>
    <row r="272" spans="1:13" hidden="1">
      <c r="A272" s="157" t="str">
        <f>IF(J272&gt;0,COUNT($J$4:J272)+MAX('MI Fittings'!A:A,'CS Press Fittings'!A:A,'Steel Nipples'!A:A,'Steel Cut Lengths'!A:A,'Pipe Hangers'!A:A,'Brass Nipples '!A:A,'Brass Fittings '!A:A,Valves!A:A,'PEX Tubing'!A:A),"")</f>
        <v/>
      </c>
      <c r="B272" s="157"/>
      <c r="C272" s="204"/>
      <c r="D272" s="205"/>
      <c r="E272" s="1038"/>
      <c r="F272" s="166"/>
      <c r="G272" s="1520"/>
      <c r="H272" s="167"/>
      <c r="I272" s="207"/>
      <c r="J272" s="47"/>
      <c r="K272" s="1029"/>
      <c r="L272" s="157"/>
      <c r="M272" s="1029"/>
    </row>
    <row r="273" spans="1:13" hidden="1">
      <c r="A273" s="157" t="str">
        <f>IF(J273&gt;0,COUNT($J$4:J273)+MAX('MI Fittings'!A:A,'CS Press Fittings'!A:A,'Steel Nipples'!A:A,'Steel Cut Lengths'!A:A,'Pipe Hangers'!A:A,'Brass Nipples '!A:A,'Brass Fittings '!A:A,Valves!A:A,'PEX Tubing'!A:A),"")</f>
        <v/>
      </c>
      <c r="B273" s="157"/>
      <c r="C273" s="204"/>
      <c r="D273" s="205"/>
      <c r="E273" s="1038"/>
      <c r="F273" s="166"/>
      <c r="G273" s="1520"/>
      <c r="H273" s="167"/>
      <c r="I273" s="207"/>
      <c r="J273" s="47"/>
      <c r="K273" s="1029"/>
      <c r="L273" s="157"/>
      <c r="M273" s="1029"/>
    </row>
    <row r="274" spans="1:13" hidden="1">
      <c r="A274" s="157" t="str">
        <f>IF(J274&gt;0,COUNT($J$4:J274)+MAX('MI Fittings'!A:A,'CS Press Fittings'!A:A,'Steel Nipples'!A:A,'Steel Cut Lengths'!A:A,'Pipe Hangers'!A:A,'Brass Nipples '!A:A,'Brass Fittings '!A:A,Valves!A:A,'PEX Tubing'!A:A),"")</f>
        <v/>
      </c>
      <c r="B274" s="157"/>
      <c r="C274" s="204"/>
      <c r="D274" s="205"/>
      <c r="E274" s="1038"/>
      <c r="F274" s="166"/>
      <c r="G274" s="1520"/>
      <c r="H274" s="167"/>
      <c r="I274" s="207"/>
      <c r="J274" s="47"/>
      <c r="K274" s="1029"/>
      <c r="L274" s="157"/>
      <c r="M274" s="1029"/>
    </row>
    <row r="275" spans="1:13" hidden="1">
      <c r="A275" s="157" t="str">
        <f>IF(J275&gt;0,COUNT($J$4:J275)+MAX('MI Fittings'!A:A,'CS Press Fittings'!A:A,'Steel Nipples'!A:A,'Steel Cut Lengths'!A:A,'Pipe Hangers'!A:A,'Brass Nipples '!A:A,'Brass Fittings '!A:A,Valves!A:A,'PEX Tubing'!A:A),"")</f>
        <v/>
      </c>
      <c r="B275" s="157"/>
      <c r="C275" s="204"/>
      <c r="D275" s="205"/>
      <c r="E275" s="1038"/>
      <c r="F275" s="166"/>
      <c r="G275" s="1520"/>
      <c r="H275" s="167"/>
      <c r="I275" s="207"/>
      <c r="J275" s="47"/>
      <c r="K275" s="1029"/>
      <c r="L275" s="157"/>
      <c r="M275" s="1029"/>
    </row>
    <row r="276" spans="1:13" hidden="1">
      <c r="A276" s="157" t="str">
        <f>IF(J276&gt;0,COUNT($J$4:J276)+MAX('MI Fittings'!A:A,'CS Press Fittings'!A:A,'Steel Nipples'!A:A,'Steel Cut Lengths'!A:A,'Pipe Hangers'!A:A,'Brass Nipples '!A:A,'Brass Fittings '!A:A,Valves!A:A,'PEX Tubing'!A:A),"")</f>
        <v/>
      </c>
      <c r="B276" s="157"/>
      <c r="C276" s="204"/>
      <c r="D276" s="205"/>
      <c r="E276" s="1038"/>
      <c r="F276" s="166"/>
      <c r="G276" s="1520"/>
      <c r="H276" s="167"/>
      <c r="I276" s="207"/>
      <c r="J276" s="47"/>
      <c r="K276" s="1029"/>
      <c r="L276" s="157"/>
      <c r="M276" s="1029"/>
    </row>
    <row r="277" spans="1:13" hidden="1">
      <c r="A277" s="157" t="str">
        <f>IF(J277&gt;0,COUNT($J$4:J277)+MAX('MI Fittings'!A:A,'CS Press Fittings'!A:A,'Steel Nipples'!A:A,'Steel Cut Lengths'!A:A,'Pipe Hangers'!A:A,'Brass Nipples '!A:A,'Brass Fittings '!A:A,Valves!A:A,'PEX Tubing'!A:A),"")</f>
        <v/>
      </c>
      <c r="B277" s="157"/>
      <c r="C277" s="204"/>
      <c r="D277" s="205"/>
      <c r="E277" s="1038"/>
      <c r="F277" s="166"/>
      <c r="G277" s="1520"/>
      <c r="H277" s="167"/>
      <c r="I277" s="207"/>
      <c r="J277" s="47"/>
      <c r="K277" s="1029"/>
      <c r="L277" s="157"/>
      <c r="M277" s="1029"/>
    </row>
    <row r="278" spans="1:13" hidden="1">
      <c r="A278" s="157" t="str">
        <f>IF(J278&gt;0,COUNT($J$4:J278)+MAX('MI Fittings'!A:A,'CS Press Fittings'!A:A,'Steel Nipples'!A:A,'Steel Cut Lengths'!A:A,'Pipe Hangers'!A:A,'Brass Nipples '!A:A,'Brass Fittings '!A:A,Valves!A:A,'PEX Tubing'!A:A),"")</f>
        <v/>
      </c>
      <c r="B278" s="157"/>
      <c r="C278" s="204"/>
      <c r="D278" s="205"/>
      <c r="E278" s="1038"/>
      <c r="F278" s="166"/>
      <c r="G278" s="1520"/>
      <c r="H278" s="167"/>
      <c r="I278" s="207"/>
      <c r="J278" s="47"/>
      <c r="K278" s="1029"/>
      <c r="L278" s="157"/>
      <c r="M278" s="1029"/>
    </row>
    <row r="279" spans="1:13" hidden="1">
      <c r="A279" s="157" t="str">
        <f>IF(J279&gt;0,COUNT($J$4:J279)+MAX('MI Fittings'!A:A,'CS Press Fittings'!A:A,'Steel Nipples'!A:A,'Steel Cut Lengths'!A:A,'Pipe Hangers'!A:A,'Brass Nipples '!A:A,'Brass Fittings '!A:A,Valves!A:A,'PEX Tubing'!A:A),"")</f>
        <v/>
      </c>
      <c r="B279" s="157"/>
      <c r="C279" s="204"/>
      <c r="D279" s="205"/>
      <c r="E279" s="1038"/>
      <c r="F279" s="166"/>
      <c r="G279" s="1520"/>
      <c r="H279" s="167"/>
      <c r="I279" s="207"/>
      <c r="J279" s="47"/>
      <c r="K279" s="1029"/>
      <c r="L279" s="157"/>
      <c r="M279" s="1029"/>
    </row>
    <row r="280" spans="1:13" hidden="1">
      <c r="A280" s="157" t="str">
        <f>IF(J280&gt;0,COUNT($J$4:J280)+MAX('MI Fittings'!A:A,'CS Press Fittings'!A:A,'Steel Nipples'!A:A,'Steel Cut Lengths'!A:A,'Pipe Hangers'!A:A,'Brass Nipples '!A:A,'Brass Fittings '!A:A,Valves!A:A,'PEX Tubing'!A:A),"")</f>
        <v/>
      </c>
      <c r="B280" s="157"/>
      <c r="C280" s="204"/>
      <c r="D280" s="205"/>
      <c r="E280" s="1038"/>
      <c r="F280" s="166"/>
      <c r="G280" s="1520"/>
      <c r="H280" s="167"/>
      <c r="I280" s="207"/>
      <c r="J280" s="47"/>
      <c r="K280" s="1029"/>
      <c r="L280" s="157"/>
      <c r="M280" s="1029"/>
    </row>
    <row r="281" spans="1:13" hidden="1">
      <c r="A281" s="157" t="str">
        <f>IF(J281&gt;0,COUNT($J$4:J281)+MAX('MI Fittings'!A:A,'CS Press Fittings'!A:A,'Steel Nipples'!A:A,'Steel Cut Lengths'!A:A,'Pipe Hangers'!A:A,'Brass Nipples '!A:A,'Brass Fittings '!A:A,Valves!A:A,'PEX Tubing'!A:A),"")</f>
        <v/>
      </c>
      <c r="B281" s="157"/>
      <c r="C281" s="204"/>
      <c r="D281" s="205"/>
      <c r="E281" s="1038"/>
      <c r="F281" s="166"/>
      <c r="G281" s="1520"/>
      <c r="H281" s="167"/>
      <c r="I281" s="207"/>
      <c r="J281" s="47"/>
      <c r="K281" s="1029"/>
      <c r="L281" s="157"/>
      <c r="M281" s="1029"/>
    </row>
    <row r="282" spans="1:13" hidden="1">
      <c r="A282" s="157" t="str">
        <f>IF(J282&gt;0,COUNT($J$4:J282)+MAX('MI Fittings'!A:A,'CS Press Fittings'!A:A,'Steel Nipples'!A:A,'Steel Cut Lengths'!A:A,'Pipe Hangers'!A:A,'Brass Nipples '!A:A,'Brass Fittings '!A:A,Valves!A:A,'PEX Tubing'!A:A),"")</f>
        <v/>
      </c>
      <c r="B282" s="157"/>
      <c r="C282" s="204"/>
      <c r="D282" s="205"/>
      <c r="E282" s="1038"/>
      <c r="F282" s="166"/>
      <c r="G282" s="1520"/>
      <c r="H282" s="167"/>
      <c r="I282" s="207"/>
      <c r="J282" s="47"/>
      <c r="K282" s="1029"/>
      <c r="L282" s="157"/>
      <c r="M282" s="1029"/>
    </row>
    <row r="283" spans="1:13" hidden="1">
      <c r="A283" s="157" t="str">
        <f>IF(J283&gt;0,COUNT($J$4:J283)+MAX('MI Fittings'!A:A,'CS Press Fittings'!A:A,'Steel Nipples'!A:A,'Steel Cut Lengths'!A:A,'Pipe Hangers'!A:A,'Brass Nipples '!A:A,'Brass Fittings '!A:A,Valves!A:A,'PEX Tubing'!A:A),"")</f>
        <v/>
      </c>
      <c r="B283" s="157"/>
      <c r="C283" s="204"/>
      <c r="D283" s="205"/>
      <c r="E283" s="1038"/>
      <c r="F283" s="166"/>
      <c r="G283" s="1520"/>
      <c r="H283" s="167"/>
      <c r="I283" s="207"/>
      <c r="J283" s="47"/>
      <c r="K283" s="1029"/>
      <c r="L283" s="157"/>
      <c r="M283" s="1029"/>
    </row>
    <row r="284" spans="1:13" hidden="1">
      <c r="A284" s="157" t="str">
        <f>IF(J284&gt;0,COUNT($J$4:J284)+MAX('MI Fittings'!A:A,'CS Press Fittings'!A:A,'Steel Nipples'!A:A,'Steel Cut Lengths'!A:A,'Pipe Hangers'!A:A,'Brass Nipples '!A:A,'Brass Fittings '!A:A,Valves!A:A,'PEX Tubing'!A:A),"")</f>
        <v/>
      </c>
      <c r="B284" s="157"/>
      <c r="C284" s="204"/>
      <c r="D284" s="205"/>
      <c r="E284" s="1038"/>
      <c r="F284" s="166"/>
      <c r="G284" s="1520"/>
      <c r="H284" s="167"/>
      <c r="I284" s="207"/>
      <c r="J284" s="47"/>
      <c r="K284" s="1029"/>
      <c r="L284" s="157"/>
      <c r="M284" s="1029"/>
    </row>
    <row r="285" spans="1:13" hidden="1">
      <c r="A285" s="157" t="str">
        <f>IF(J285&gt;0,COUNT($J$4:J285)+MAX('MI Fittings'!A:A,'CS Press Fittings'!A:A,'Steel Nipples'!A:A,'Steel Cut Lengths'!A:A,'Pipe Hangers'!A:A,'Brass Nipples '!A:A,'Brass Fittings '!A:A,Valves!A:A,'PEX Tubing'!A:A),"")</f>
        <v/>
      </c>
      <c r="B285" s="157"/>
      <c r="C285" s="204"/>
      <c r="D285" s="205"/>
      <c r="E285" s="1038"/>
      <c r="F285" s="166"/>
      <c r="G285" s="1520"/>
      <c r="H285" s="167"/>
      <c r="I285" s="207"/>
      <c r="J285" s="47"/>
      <c r="K285" s="1029"/>
      <c r="L285" s="157"/>
      <c r="M285" s="1029"/>
    </row>
    <row r="286" spans="1:13" hidden="1">
      <c r="A286" s="157" t="str">
        <f>IF(J286&gt;0,COUNT($J$4:J286)+MAX('MI Fittings'!A:A,'CS Press Fittings'!A:A,'Steel Nipples'!A:A,'Steel Cut Lengths'!A:A,'Pipe Hangers'!A:A,'Brass Nipples '!A:A,'Brass Fittings '!A:A,Valves!A:A,'PEX Tubing'!A:A),"")</f>
        <v/>
      </c>
      <c r="B286" s="157"/>
      <c r="C286" s="204"/>
      <c r="D286" s="205"/>
      <c r="E286" s="1038"/>
      <c r="F286" s="166"/>
      <c r="G286" s="1520"/>
      <c r="H286" s="167"/>
      <c r="I286" s="207"/>
      <c r="J286" s="47"/>
      <c r="K286" s="1029"/>
      <c r="L286" s="157"/>
      <c r="M286" s="1029"/>
    </row>
    <row r="287" spans="1:13" hidden="1">
      <c r="A287" s="157" t="str">
        <f>IF(J287&gt;0,COUNT($J$4:J287)+MAX('MI Fittings'!A:A,'CS Press Fittings'!A:A,'Steel Nipples'!A:A,'Steel Cut Lengths'!A:A,'Pipe Hangers'!A:A,'Brass Nipples '!A:A,'Brass Fittings '!A:A,Valves!A:A,'PEX Tubing'!A:A),"")</f>
        <v/>
      </c>
      <c r="B287" s="157"/>
      <c r="C287" s="204"/>
      <c r="D287" s="205"/>
      <c r="E287" s="1038"/>
      <c r="F287" s="166"/>
      <c r="G287" s="1520"/>
      <c r="H287" s="167"/>
      <c r="I287" s="207"/>
      <c r="J287" s="47"/>
      <c r="K287" s="1029"/>
      <c r="L287" s="157"/>
      <c r="M287" s="1029"/>
    </row>
    <row r="288" spans="1:13" hidden="1">
      <c r="A288" s="157" t="str">
        <f>IF(J288&gt;0,COUNT($J$4:J288)+MAX('MI Fittings'!A:A,'CS Press Fittings'!A:A,'Steel Nipples'!A:A,'Steel Cut Lengths'!A:A,'Pipe Hangers'!A:A,'Brass Nipples '!A:A,'Brass Fittings '!A:A,Valves!A:A,'PEX Tubing'!A:A),"")</f>
        <v/>
      </c>
      <c r="B288" s="157"/>
      <c r="C288" s="204"/>
      <c r="D288" s="205"/>
      <c r="E288" s="1038"/>
      <c r="F288" s="166"/>
      <c r="G288" s="1520"/>
      <c r="H288" s="167"/>
      <c r="I288" s="207"/>
      <c r="J288" s="47"/>
      <c r="K288" s="1029"/>
      <c r="L288" s="157"/>
      <c r="M288" s="1029"/>
    </row>
    <row r="289" spans="1:13" hidden="1">
      <c r="A289" s="157" t="str">
        <f>IF(J289&gt;0,COUNT($J$4:J289)+MAX('MI Fittings'!A:A,'CS Press Fittings'!A:A,'Steel Nipples'!A:A,'Steel Cut Lengths'!A:A,'Pipe Hangers'!A:A,'Brass Nipples '!A:A,'Brass Fittings '!A:A,Valves!A:A,'PEX Tubing'!A:A),"")</f>
        <v/>
      </c>
      <c r="B289" s="157"/>
      <c r="C289" s="204"/>
      <c r="D289" s="205"/>
      <c r="E289" s="1038"/>
      <c r="F289" s="166"/>
      <c r="G289" s="1520"/>
      <c r="H289" s="167"/>
      <c r="I289" s="207"/>
      <c r="J289" s="47"/>
      <c r="K289" s="1029"/>
      <c r="L289" s="157"/>
      <c r="M289" s="1029"/>
    </row>
    <row r="290" spans="1:13" hidden="1">
      <c r="A290" s="157" t="str">
        <f>IF(J290&gt;0,COUNT($J$4:J290)+MAX('MI Fittings'!A:A,'CS Press Fittings'!A:A,'Steel Nipples'!A:A,'Steel Cut Lengths'!A:A,'Pipe Hangers'!A:A,'Brass Nipples '!A:A,'Brass Fittings '!A:A,Valves!A:A,'PEX Tubing'!A:A),"")</f>
        <v/>
      </c>
      <c r="B290" s="157"/>
      <c r="C290" s="204"/>
      <c r="D290" s="205"/>
      <c r="E290" s="1038"/>
      <c r="F290" s="166"/>
      <c r="G290" s="1520"/>
      <c r="H290" s="167"/>
      <c r="I290" s="207"/>
      <c r="J290" s="47"/>
      <c r="K290" s="1029"/>
      <c r="L290" s="157"/>
      <c r="M290" s="1029"/>
    </row>
    <row r="291" spans="1:13" hidden="1">
      <c r="A291" s="157" t="str">
        <f>IF(J291&gt;0,COUNT($J$4:J291)+MAX('MI Fittings'!A:A,'CS Press Fittings'!A:A,'Steel Nipples'!A:A,'Steel Cut Lengths'!A:A,'Pipe Hangers'!A:A,'Brass Nipples '!A:A,'Brass Fittings '!A:A,Valves!A:A,'PEX Tubing'!A:A),"")</f>
        <v/>
      </c>
      <c r="B291" s="157"/>
      <c r="C291" s="204"/>
      <c r="D291" s="205"/>
      <c r="E291" s="1038"/>
      <c r="F291" s="166"/>
      <c r="G291" s="1520"/>
      <c r="H291" s="167"/>
      <c r="I291" s="207"/>
      <c r="J291" s="47"/>
      <c r="K291" s="1029"/>
      <c r="L291" s="157"/>
      <c r="M291" s="1029"/>
    </row>
    <row r="292" spans="1:13" hidden="1">
      <c r="A292" s="157" t="str">
        <f>IF(J292&gt;0,COUNT($J$4:J292)+MAX('MI Fittings'!A:A,'CS Press Fittings'!A:A,'Steel Nipples'!A:A,'Steel Cut Lengths'!A:A,'Pipe Hangers'!A:A,'Brass Nipples '!A:A,'Brass Fittings '!A:A,Valves!A:A,'PEX Tubing'!A:A),"")</f>
        <v/>
      </c>
      <c r="B292" s="157"/>
      <c r="C292" s="204"/>
      <c r="D292" s="205"/>
      <c r="E292" s="1038"/>
      <c r="F292" s="166"/>
      <c r="G292" s="1520"/>
      <c r="H292" s="167"/>
      <c r="I292" s="207"/>
      <c r="J292" s="47"/>
      <c r="K292" s="1029"/>
      <c r="L292" s="157"/>
      <c r="M292" s="1029"/>
    </row>
    <row r="293" spans="1:13" hidden="1">
      <c r="A293" s="157" t="str">
        <f>IF(J293&gt;0,COUNT($J$4:J293)+MAX('MI Fittings'!A:A,'CS Press Fittings'!A:A,'Steel Nipples'!A:A,'Steel Cut Lengths'!A:A,'Pipe Hangers'!A:A,'Brass Nipples '!A:A,'Brass Fittings '!A:A,Valves!A:A,'PEX Tubing'!A:A),"")</f>
        <v/>
      </c>
      <c r="B293" s="157"/>
      <c r="C293" s="204"/>
      <c r="D293" s="205"/>
      <c r="E293" s="1038"/>
      <c r="F293" s="166"/>
      <c r="G293" s="1520"/>
      <c r="H293" s="167"/>
      <c r="I293" s="207"/>
      <c r="J293" s="47"/>
      <c r="K293" s="1029"/>
      <c r="L293" s="157"/>
      <c r="M293" s="1029"/>
    </row>
    <row r="294" spans="1:13" hidden="1">
      <c r="A294" s="157" t="str">
        <f>IF(J294&gt;0,COUNT($J$4:J294)+MAX('MI Fittings'!A:A,'CS Press Fittings'!A:A,'Steel Nipples'!A:A,'Steel Cut Lengths'!A:A,'Pipe Hangers'!A:A,'Brass Nipples '!A:A,'Brass Fittings '!A:A,Valves!A:A,'PEX Tubing'!A:A),"")</f>
        <v/>
      </c>
      <c r="B294" s="157"/>
      <c r="C294" s="204"/>
      <c r="D294" s="205"/>
      <c r="E294" s="1038"/>
      <c r="F294" s="166"/>
      <c r="G294" s="1520"/>
      <c r="H294" s="167"/>
      <c r="I294" s="207"/>
      <c r="J294" s="47"/>
      <c r="K294" s="1029"/>
      <c r="L294" s="157"/>
      <c r="M294" s="1029"/>
    </row>
    <row r="295" spans="1:13" hidden="1">
      <c r="A295" s="157" t="str">
        <f>IF(J295&gt;0,COUNT($J$4:J295)+MAX('MI Fittings'!A:A,'CS Press Fittings'!A:A,'Steel Nipples'!A:A,'Steel Cut Lengths'!A:A,'Pipe Hangers'!A:A,'Brass Nipples '!A:A,'Brass Fittings '!A:A,Valves!A:A,'PEX Tubing'!A:A),"")</f>
        <v/>
      </c>
      <c r="B295" s="157"/>
      <c r="C295" s="204"/>
      <c r="D295" s="205"/>
      <c r="E295" s="1038"/>
      <c r="F295" s="166"/>
      <c r="G295" s="1520"/>
      <c r="H295" s="167"/>
      <c r="I295" s="207"/>
      <c r="J295" s="47"/>
      <c r="K295" s="1029"/>
      <c r="L295" s="157"/>
      <c r="M295" s="1029"/>
    </row>
    <row r="296" spans="1:13" hidden="1">
      <c r="A296" s="157" t="str">
        <f>IF(J296&gt;0,COUNT($J$4:J296)+MAX('MI Fittings'!A:A,'CS Press Fittings'!A:A,'Steel Nipples'!A:A,'Steel Cut Lengths'!A:A,'Pipe Hangers'!A:A,'Brass Nipples '!A:A,'Brass Fittings '!A:A,Valves!A:A,'PEX Tubing'!A:A),"")</f>
        <v/>
      </c>
      <c r="B296" s="157"/>
      <c r="C296" s="204"/>
      <c r="D296" s="205"/>
      <c r="E296" s="1038"/>
      <c r="F296" s="166"/>
      <c r="G296" s="1520"/>
      <c r="H296" s="167"/>
      <c r="I296" s="207"/>
      <c r="J296" s="47"/>
      <c r="K296" s="1029"/>
      <c r="L296" s="157"/>
      <c r="M296" s="1029"/>
    </row>
    <row r="297" spans="1:13" hidden="1">
      <c r="A297" s="157" t="str">
        <f>IF(J297&gt;0,COUNT($J$4:J297)+MAX('MI Fittings'!A:A,'CS Press Fittings'!A:A,'Steel Nipples'!A:A,'Steel Cut Lengths'!A:A,'Pipe Hangers'!A:A,'Brass Nipples '!A:A,'Brass Fittings '!A:A,Valves!A:A,'PEX Tubing'!A:A),"")</f>
        <v/>
      </c>
      <c r="B297" s="157"/>
      <c r="C297" s="204"/>
      <c r="D297" s="205"/>
      <c r="E297" s="1038"/>
      <c r="F297" s="166"/>
      <c r="G297" s="1520"/>
      <c r="H297" s="167"/>
      <c r="I297" s="207"/>
      <c r="J297" s="47"/>
      <c r="K297" s="1029"/>
      <c r="L297" s="157"/>
      <c r="M297" s="1029"/>
    </row>
    <row r="298" spans="1:13" hidden="1">
      <c r="A298" s="157" t="str">
        <f>IF(J298&gt;0,COUNT($J$4:J298)+MAX('MI Fittings'!A:A,'CS Press Fittings'!A:A,'Steel Nipples'!A:A,'Steel Cut Lengths'!A:A,'Pipe Hangers'!A:A,'Brass Nipples '!A:A,'Brass Fittings '!A:A,Valves!A:A,'PEX Tubing'!A:A),"")</f>
        <v/>
      </c>
      <c r="B298" s="157"/>
      <c r="C298" s="204"/>
      <c r="D298" s="205"/>
      <c r="E298" s="1038"/>
      <c r="F298" s="166"/>
      <c r="G298" s="1520"/>
      <c r="H298" s="167"/>
      <c r="I298" s="207"/>
      <c r="J298" s="47"/>
      <c r="K298" s="1029"/>
      <c r="L298" s="157"/>
      <c r="M298" s="1029"/>
    </row>
    <row r="299" spans="1:13" hidden="1">
      <c r="A299" s="157" t="str">
        <f>IF(J299&gt;0,COUNT($J$4:J299)+MAX('MI Fittings'!A:A,'CS Press Fittings'!A:A,'Steel Nipples'!A:A,'Steel Cut Lengths'!A:A,'Pipe Hangers'!A:A,'Brass Nipples '!A:A,'Brass Fittings '!A:A,Valves!A:A,'PEX Tubing'!A:A),"")</f>
        <v/>
      </c>
      <c r="B299" s="157"/>
      <c r="C299" s="204"/>
      <c r="D299" s="205"/>
      <c r="E299" s="1038"/>
      <c r="F299" s="166"/>
      <c r="G299" s="1520"/>
      <c r="H299" s="167"/>
      <c r="I299" s="207"/>
      <c r="J299" s="47"/>
      <c r="K299" s="1029"/>
      <c r="L299" s="157"/>
      <c r="M299" s="1029"/>
    </row>
    <row r="300" spans="1:13" hidden="1">
      <c r="A300" s="157" t="str">
        <f>IF(J300&gt;0,COUNT($J$4:J300)+MAX('MI Fittings'!A:A,'CS Press Fittings'!A:A,'Steel Nipples'!A:A,'Steel Cut Lengths'!A:A,'Pipe Hangers'!A:A,'Brass Nipples '!A:A,'Brass Fittings '!A:A,Valves!A:A,'PEX Tubing'!A:A),"")</f>
        <v/>
      </c>
      <c r="B300" s="157"/>
      <c r="C300" s="204"/>
      <c r="D300" s="205"/>
      <c r="E300" s="1038"/>
      <c r="F300" s="166"/>
      <c r="G300" s="1520"/>
      <c r="H300" s="167"/>
      <c r="I300" s="207"/>
      <c r="J300" s="47"/>
      <c r="K300" s="1029"/>
      <c r="L300" s="157"/>
      <c r="M300" s="1029"/>
    </row>
    <row r="301" spans="1:13" hidden="1">
      <c r="A301" s="157" t="str">
        <f>IF(J301&gt;0,COUNT($J$4:J301)+MAX('MI Fittings'!A:A,'CS Press Fittings'!A:A,'Steel Nipples'!A:A,'Steel Cut Lengths'!A:A,'Pipe Hangers'!A:A,'Brass Nipples '!A:A,'Brass Fittings '!A:A,Valves!A:A,'PEX Tubing'!A:A),"")</f>
        <v/>
      </c>
      <c r="B301" s="157"/>
      <c r="C301" s="204"/>
      <c r="D301" s="205"/>
      <c r="E301" s="1038"/>
      <c r="F301" s="166"/>
      <c r="G301" s="1520"/>
      <c r="H301" s="167"/>
      <c r="I301" s="207"/>
      <c r="J301" s="47"/>
      <c r="K301" s="1029"/>
      <c r="L301" s="157"/>
      <c r="M301" s="1029"/>
    </row>
    <row r="302" spans="1:13" hidden="1">
      <c r="A302" s="157" t="str">
        <f>IF(J302&gt;0,COUNT($J$4:J302)+MAX('MI Fittings'!A:A,'CS Press Fittings'!A:A,'Steel Nipples'!A:A,'Steel Cut Lengths'!A:A,'Pipe Hangers'!A:A,'Brass Nipples '!A:A,'Brass Fittings '!A:A,Valves!A:A,'PEX Tubing'!A:A),"")</f>
        <v/>
      </c>
      <c r="B302" s="157"/>
      <c r="C302" s="204"/>
      <c r="D302" s="205"/>
      <c r="E302" s="1038"/>
      <c r="F302" s="166"/>
      <c r="G302" s="1520"/>
      <c r="H302" s="167"/>
      <c r="I302" s="207"/>
      <c r="J302" s="47"/>
      <c r="K302" s="1029"/>
      <c r="L302" s="157"/>
      <c r="M302" s="1029"/>
    </row>
    <row r="303" spans="1:13" hidden="1">
      <c r="A303" s="157" t="str">
        <f>IF(J303&gt;0,COUNT($J$4:J303)+MAX('MI Fittings'!A:A,'CS Press Fittings'!A:A,'Steel Nipples'!A:A,'Steel Cut Lengths'!A:A,'Pipe Hangers'!A:A,'Brass Nipples '!A:A,'Brass Fittings '!A:A,Valves!A:A,'PEX Tubing'!A:A),"")</f>
        <v/>
      </c>
      <c r="B303" s="157"/>
      <c r="C303" s="204"/>
      <c r="D303" s="205"/>
      <c r="E303" s="1038"/>
      <c r="F303" s="166"/>
      <c r="G303" s="1520"/>
      <c r="H303" s="167"/>
      <c r="I303" s="207"/>
      <c r="J303" s="47"/>
      <c r="K303" s="1029"/>
      <c r="L303" s="157"/>
      <c r="M303" s="1029"/>
    </row>
    <row r="304" spans="1:13" hidden="1">
      <c r="A304" s="157" t="str">
        <f>IF(J304&gt;0,COUNT($J$4:J304)+MAX('MI Fittings'!A:A,'CS Press Fittings'!A:A,'Steel Nipples'!A:A,'Steel Cut Lengths'!A:A,'Pipe Hangers'!A:A,'Brass Nipples '!A:A,'Brass Fittings '!A:A,Valves!A:A,'PEX Tubing'!A:A),"")</f>
        <v/>
      </c>
      <c r="B304" s="157"/>
      <c r="C304" s="204"/>
      <c r="D304" s="205"/>
      <c r="E304" s="1038"/>
      <c r="F304" s="166"/>
      <c r="G304" s="1520"/>
      <c r="H304" s="167"/>
      <c r="I304" s="207"/>
      <c r="J304" s="47"/>
      <c r="K304" s="1029"/>
      <c r="L304" s="157"/>
      <c r="M304" s="1029"/>
    </row>
    <row r="305" spans="1:13" hidden="1">
      <c r="A305" s="157" t="str">
        <f>IF(J305&gt;0,COUNT($J$4:J305)+MAX('MI Fittings'!A:A,'CS Press Fittings'!A:A,'Steel Nipples'!A:A,'Steel Cut Lengths'!A:A,'Pipe Hangers'!A:A,'Brass Nipples '!A:A,'Brass Fittings '!A:A,Valves!A:A,'PEX Tubing'!A:A),"")</f>
        <v/>
      </c>
      <c r="B305" s="157"/>
      <c r="C305" s="204"/>
      <c r="D305" s="205"/>
      <c r="E305" s="1038"/>
      <c r="F305" s="166"/>
      <c r="G305" s="1520"/>
      <c r="H305" s="167"/>
      <c r="I305" s="207"/>
      <c r="J305" s="47"/>
      <c r="K305" s="1029"/>
      <c r="L305" s="157"/>
      <c r="M305" s="1029"/>
    </row>
    <row r="306" spans="1:13" hidden="1">
      <c r="A306" s="157" t="str">
        <f>IF(J306&gt;0,COUNT($J$4:J306)+MAX('MI Fittings'!A:A,'CS Press Fittings'!A:A,'Steel Nipples'!A:A,'Steel Cut Lengths'!A:A,'Pipe Hangers'!A:A,'Brass Nipples '!A:A,'Brass Fittings '!A:A,Valves!A:A,'PEX Tubing'!A:A),"")</f>
        <v/>
      </c>
      <c r="B306" s="157"/>
      <c r="C306" s="204"/>
      <c r="D306" s="205"/>
      <c r="E306" s="1038"/>
      <c r="F306" s="166"/>
      <c r="G306" s="1520"/>
      <c r="H306" s="167"/>
      <c r="I306" s="207"/>
      <c r="J306" s="47"/>
      <c r="K306" s="1029"/>
      <c r="L306" s="157"/>
      <c r="M306" s="1029"/>
    </row>
    <row r="307" spans="1:13" hidden="1">
      <c r="A307" s="157" t="str">
        <f>IF(J307&gt;0,COUNT($J$4:J307)+MAX('MI Fittings'!A:A,'CS Press Fittings'!A:A,'Steel Nipples'!A:A,'Steel Cut Lengths'!A:A,'Pipe Hangers'!A:A,'Brass Nipples '!A:A,'Brass Fittings '!A:A,Valves!A:A,'PEX Tubing'!A:A),"")</f>
        <v/>
      </c>
      <c r="B307" s="157"/>
      <c r="C307" s="204"/>
      <c r="D307" s="205"/>
      <c r="E307" s="1038"/>
      <c r="F307" s="166"/>
      <c r="G307" s="1520"/>
      <c r="H307" s="167"/>
      <c r="I307" s="207"/>
      <c r="J307" s="47"/>
      <c r="K307" s="1029"/>
      <c r="L307" s="157"/>
      <c r="M307" s="1029"/>
    </row>
    <row r="308" spans="1:13" hidden="1">
      <c r="A308" s="157" t="str">
        <f>IF(J308&gt;0,COUNT($J$4:J308)+MAX('MI Fittings'!A:A,'CS Press Fittings'!A:A,'Steel Nipples'!A:A,'Steel Cut Lengths'!A:A,'Pipe Hangers'!A:A,'Brass Nipples '!A:A,'Brass Fittings '!A:A,Valves!A:A,'PEX Tubing'!A:A),"")</f>
        <v/>
      </c>
      <c r="B308" s="157"/>
      <c r="C308" s="204"/>
      <c r="D308" s="205"/>
      <c r="E308" s="1038"/>
      <c r="F308" s="166"/>
      <c r="G308" s="1520"/>
      <c r="H308" s="167"/>
      <c r="I308" s="207"/>
      <c r="J308" s="47"/>
      <c r="K308" s="1029"/>
      <c r="L308" s="157"/>
      <c r="M308" s="1029"/>
    </row>
    <row r="309" spans="1:13" hidden="1">
      <c r="A309" s="157" t="str">
        <f>IF(J309&gt;0,COUNT($J$4:J309)+MAX('MI Fittings'!A:A,'CS Press Fittings'!A:A,'Steel Nipples'!A:A,'Steel Cut Lengths'!A:A,'Pipe Hangers'!A:A,'Brass Nipples '!A:A,'Brass Fittings '!A:A,Valves!A:A,'PEX Tubing'!A:A),"")</f>
        <v/>
      </c>
      <c r="B309" s="157"/>
      <c r="C309" s="204"/>
      <c r="D309" s="205"/>
      <c r="E309" s="1038"/>
      <c r="F309" s="166"/>
      <c r="G309" s="1520"/>
      <c r="H309" s="167"/>
      <c r="I309" s="207"/>
      <c r="J309" s="47"/>
      <c r="K309" s="1029"/>
      <c r="L309" s="157"/>
      <c r="M309" s="1029"/>
    </row>
    <row r="310" spans="1:13" hidden="1">
      <c r="A310" s="157" t="str">
        <f>IF(J310&gt;0,COUNT($J$4:J310)+MAX('MI Fittings'!A:A,'CS Press Fittings'!A:A,'Steel Nipples'!A:A,'Steel Cut Lengths'!A:A,'Pipe Hangers'!A:A,'Brass Nipples '!A:A,'Brass Fittings '!A:A,Valves!A:A,'PEX Tubing'!A:A),"")</f>
        <v/>
      </c>
      <c r="B310" s="157"/>
      <c r="C310" s="204"/>
      <c r="D310" s="205"/>
      <c r="E310" s="1038"/>
      <c r="F310" s="166"/>
      <c r="G310" s="1520"/>
      <c r="H310" s="167"/>
      <c r="I310" s="207"/>
      <c r="J310" s="47"/>
      <c r="K310" s="1029"/>
      <c r="L310" s="157"/>
      <c r="M310" s="1029"/>
    </row>
    <row r="311" spans="1:13" hidden="1">
      <c r="A311" s="157" t="str">
        <f>IF(J311&gt;0,COUNT($J$4:J311)+MAX('MI Fittings'!A:A,'CS Press Fittings'!A:A,'Steel Nipples'!A:A,'Steel Cut Lengths'!A:A,'Pipe Hangers'!A:A,'Brass Nipples '!A:A,'Brass Fittings '!A:A,Valves!A:A,'PEX Tubing'!A:A),"")</f>
        <v/>
      </c>
      <c r="B311" s="157"/>
      <c r="C311" s="204"/>
      <c r="D311" s="205"/>
      <c r="E311" s="1038"/>
      <c r="F311" s="166"/>
      <c r="G311" s="1520"/>
      <c r="H311" s="167"/>
      <c r="I311" s="207"/>
      <c r="J311" s="47"/>
      <c r="K311" s="1029"/>
      <c r="L311" s="157"/>
      <c r="M311" s="1029"/>
    </row>
    <row r="312" spans="1:13" hidden="1">
      <c r="A312" s="157" t="str">
        <f>IF(J312&gt;0,COUNT($J$4:J312)+MAX('MI Fittings'!A:A,'CS Press Fittings'!A:A,'Steel Nipples'!A:A,'Steel Cut Lengths'!A:A,'Pipe Hangers'!A:A,'Brass Nipples '!A:A,'Brass Fittings '!A:A,Valves!A:A,'PEX Tubing'!A:A),"")</f>
        <v/>
      </c>
      <c r="B312" s="157"/>
      <c r="C312" s="204"/>
      <c r="D312" s="205"/>
      <c r="E312" s="1038"/>
      <c r="F312" s="166"/>
      <c r="G312" s="1520"/>
      <c r="H312" s="167"/>
      <c r="I312" s="207"/>
      <c r="J312" s="47"/>
      <c r="K312" s="1029"/>
      <c r="L312" s="157"/>
      <c r="M312" s="1029"/>
    </row>
    <row r="313" spans="1:13" hidden="1">
      <c r="A313" s="157" t="str">
        <f>IF(J313&gt;0,COUNT($J$4:J313)+MAX('MI Fittings'!A:A,'CS Press Fittings'!A:A,'Steel Nipples'!A:A,'Steel Cut Lengths'!A:A,'Pipe Hangers'!A:A,'Brass Nipples '!A:A,'Brass Fittings '!A:A,Valves!A:A,'PEX Tubing'!A:A),"")</f>
        <v/>
      </c>
      <c r="B313" s="157"/>
      <c r="C313" s="204"/>
      <c r="D313" s="205"/>
      <c r="E313" s="1038"/>
      <c r="F313" s="166"/>
      <c r="G313" s="1520"/>
      <c r="H313" s="167"/>
      <c r="I313" s="207"/>
      <c r="J313" s="47"/>
      <c r="K313" s="1029"/>
      <c r="L313" s="157"/>
      <c r="M313" s="1029"/>
    </row>
    <row r="314" spans="1:13" hidden="1">
      <c r="A314" s="157" t="str">
        <f>IF(J314&gt;0,COUNT($J$4:J314)+MAX('MI Fittings'!A:A,'CS Press Fittings'!A:A,'Steel Nipples'!A:A,'Steel Cut Lengths'!A:A,'Pipe Hangers'!A:A,'Brass Nipples '!A:A,'Brass Fittings '!A:A,Valves!A:A,'PEX Tubing'!A:A),"")</f>
        <v/>
      </c>
      <c r="B314" s="157"/>
      <c r="C314" s="204"/>
      <c r="D314" s="205"/>
      <c r="E314" s="1038"/>
      <c r="F314" s="166"/>
      <c r="G314" s="1520"/>
      <c r="H314" s="167"/>
      <c r="I314" s="207"/>
      <c r="J314" s="47"/>
      <c r="K314" s="1029"/>
      <c r="L314" s="157"/>
      <c r="M314" s="1029"/>
    </row>
    <row r="315" spans="1:13" hidden="1">
      <c r="A315" s="157" t="str">
        <f>IF(J315&gt;0,COUNT($J$4:J315)+MAX('MI Fittings'!A:A,'CS Press Fittings'!A:A,'Steel Nipples'!A:A,'Steel Cut Lengths'!A:A,'Pipe Hangers'!A:A,'Brass Nipples '!A:A,'Brass Fittings '!A:A,Valves!A:A,'PEX Tubing'!A:A),"")</f>
        <v/>
      </c>
      <c r="B315" s="157"/>
      <c r="C315" s="204"/>
      <c r="D315" s="205"/>
      <c r="E315" s="1038"/>
      <c r="F315" s="166"/>
      <c r="G315" s="1520"/>
      <c r="H315" s="167"/>
      <c r="I315" s="207"/>
      <c r="J315" s="47"/>
      <c r="K315" s="1029"/>
      <c r="L315" s="157"/>
      <c r="M315" s="1029"/>
    </row>
    <row r="316" spans="1:13" hidden="1">
      <c r="A316" s="157" t="str">
        <f>IF(J316&gt;0,COUNT($J$4:J316)+MAX('MI Fittings'!A:A,'CS Press Fittings'!A:A,'Steel Nipples'!A:A,'Steel Cut Lengths'!A:A,'Pipe Hangers'!A:A,'Brass Nipples '!A:A,'Brass Fittings '!A:A,Valves!A:A,'PEX Tubing'!A:A),"")</f>
        <v/>
      </c>
      <c r="B316" s="157"/>
      <c r="C316" s="204"/>
      <c r="D316" s="205"/>
      <c r="E316" s="1038"/>
      <c r="F316" s="166"/>
      <c r="G316" s="1520"/>
      <c r="H316" s="167"/>
      <c r="I316" s="207"/>
      <c r="J316" s="47"/>
      <c r="K316" s="1029"/>
      <c r="L316" s="157"/>
      <c r="M316" s="1029"/>
    </row>
    <row r="317" spans="1:13" hidden="1">
      <c r="A317" s="157" t="str">
        <f>IF(J317&gt;0,COUNT($J$4:J317)+MAX('MI Fittings'!A:A,'CS Press Fittings'!A:A,'Steel Nipples'!A:A,'Steel Cut Lengths'!A:A,'Pipe Hangers'!A:A,'Brass Nipples '!A:A,'Brass Fittings '!A:A,Valves!A:A,'PEX Tubing'!A:A),"")</f>
        <v/>
      </c>
      <c r="B317" s="157"/>
      <c r="C317" s="204"/>
      <c r="D317" s="205"/>
      <c r="E317" s="1038"/>
      <c r="F317" s="166"/>
      <c r="G317" s="1520"/>
      <c r="H317" s="167"/>
      <c r="I317" s="207"/>
      <c r="J317" s="47"/>
      <c r="K317" s="1029"/>
      <c r="L317" s="157"/>
      <c r="M317" s="1029"/>
    </row>
    <row r="318" spans="1:13" hidden="1">
      <c r="A318" s="157" t="str">
        <f>IF(J318&gt;0,COUNT($J$4:J318)+MAX('MI Fittings'!A:A,'CS Press Fittings'!A:A,'Steel Nipples'!A:A,'Steel Cut Lengths'!A:A,'Pipe Hangers'!A:A,'Brass Nipples '!A:A,'Brass Fittings '!A:A,Valves!A:A,'PEX Tubing'!A:A),"")</f>
        <v/>
      </c>
      <c r="B318" s="157"/>
      <c r="C318" s="204"/>
      <c r="D318" s="205"/>
      <c r="E318" s="1038"/>
      <c r="F318" s="166"/>
      <c r="G318" s="1520"/>
      <c r="H318" s="167"/>
      <c r="I318" s="207"/>
      <c r="J318" s="47"/>
      <c r="K318" s="1029"/>
      <c r="L318" s="157"/>
      <c r="M318" s="1029"/>
    </row>
    <row r="319" spans="1:13" hidden="1">
      <c r="A319" s="157" t="str">
        <f>IF(J319&gt;0,COUNT($J$4:J319)+MAX('MI Fittings'!A:A,'CS Press Fittings'!A:A,'Steel Nipples'!A:A,'Steel Cut Lengths'!A:A,'Pipe Hangers'!A:A,'Brass Nipples '!A:A,'Brass Fittings '!A:A,Valves!A:A,'PEX Tubing'!A:A),"")</f>
        <v/>
      </c>
      <c r="B319" s="157"/>
      <c r="C319" s="204"/>
      <c r="D319" s="205"/>
      <c r="E319" s="1038"/>
      <c r="F319" s="166"/>
      <c r="G319" s="1520"/>
      <c r="H319" s="167"/>
      <c r="I319" s="207"/>
      <c r="J319" s="47"/>
      <c r="K319" s="1029"/>
      <c r="L319" s="157"/>
      <c r="M319" s="1029"/>
    </row>
    <row r="320" spans="1:13" hidden="1">
      <c r="A320" s="157" t="str">
        <f>IF(J320&gt;0,COUNT($J$4:J320)+MAX('MI Fittings'!A:A,'CS Press Fittings'!A:A,'Steel Nipples'!A:A,'Steel Cut Lengths'!A:A,'Pipe Hangers'!A:A,'Brass Nipples '!A:A,'Brass Fittings '!A:A,Valves!A:A,'PEX Tubing'!A:A),"")</f>
        <v/>
      </c>
      <c r="B320" s="157"/>
      <c r="C320" s="204"/>
      <c r="D320" s="205"/>
      <c r="E320" s="1038"/>
      <c r="F320" s="166"/>
      <c r="G320" s="1520"/>
      <c r="H320" s="167"/>
      <c r="I320" s="207"/>
      <c r="J320" s="47"/>
      <c r="K320" s="1029"/>
      <c r="L320" s="157"/>
      <c r="M320" s="1029"/>
    </row>
    <row r="321" spans="1:13" hidden="1">
      <c r="A321" s="157" t="str">
        <f>IF(J321&gt;0,COUNT($J$4:J321)+MAX('MI Fittings'!A:A,'CS Press Fittings'!A:A,'Steel Nipples'!A:A,'Steel Cut Lengths'!A:A,'Pipe Hangers'!A:A,'Brass Nipples '!A:A,'Brass Fittings '!A:A,Valves!A:A,'PEX Tubing'!A:A),"")</f>
        <v/>
      </c>
      <c r="B321" s="157"/>
      <c r="C321" s="204"/>
      <c r="D321" s="205"/>
      <c r="E321" s="1038"/>
      <c r="F321" s="166"/>
      <c r="G321" s="1520"/>
      <c r="H321" s="167"/>
      <c r="I321" s="207"/>
      <c r="J321" s="47"/>
      <c r="K321" s="1029"/>
      <c r="L321" s="157"/>
      <c r="M321" s="1029"/>
    </row>
    <row r="322" spans="1:13" hidden="1">
      <c r="A322" s="157" t="str">
        <f>IF(J322&gt;0,COUNT($J$4:J322)+MAX('MI Fittings'!A:A,'CS Press Fittings'!A:A,'Steel Nipples'!A:A,'Steel Cut Lengths'!A:A,'Pipe Hangers'!A:A,'Brass Nipples '!A:A,'Brass Fittings '!A:A,Valves!A:A,'PEX Tubing'!A:A),"")</f>
        <v/>
      </c>
      <c r="B322" s="157"/>
      <c r="C322" s="204"/>
      <c r="D322" s="205"/>
      <c r="E322" s="1038"/>
      <c r="F322" s="166"/>
      <c r="G322" s="1520"/>
      <c r="H322" s="167"/>
      <c r="I322" s="207"/>
      <c r="J322" s="47"/>
      <c r="K322" s="1029"/>
      <c r="L322" s="157"/>
      <c r="M322" s="1029"/>
    </row>
    <row r="323" spans="1:13" hidden="1">
      <c r="A323" s="157" t="str">
        <f>IF(J323&gt;0,COUNT($J$4:J323)+MAX('MI Fittings'!A:A,'CS Press Fittings'!A:A,'Steel Nipples'!A:A,'Steel Cut Lengths'!A:A,'Pipe Hangers'!A:A,'Brass Nipples '!A:A,'Brass Fittings '!A:A,Valves!A:A,'PEX Tubing'!A:A),"")</f>
        <v/>
      </c>
      <c r="B323" s="157"/>
      <c r="C323" s="204"/>
      <c r="D323" s="205"/>
      <c r="E323" s="1038"/>
      <c r="F323" s="166"/>
      <c r="G323" s="1520"/>
      <c r="H323" s="167"/>
      <c r="I323" s="207"/>
      <c r="J323" s="47"/>
      <c r="K323" s="1029"/>
      <c r="L323" s="157"/>
      <c r="M323" s="1029"/>
    </row>
    <row r="324" spans="1:13" hidden="1">
      <c r="A324" s="157" t="str">
        <f>IF(J324&gt;0,COUNT($J$4:J324)+MAX('MI Fittings'!A:A,'CS Press Fittings'!A:A,'Steel Nipples'!A:A,'Steel Cut Lengths'!A:A,'Pipe Hangers'!A:A,'Brass Nipples '!A:A,'Brass Fittings '!A:A,Valves!A:A,'PEX Tubing'!A:A),"")</f>
        <v/>
      </c>
      <c r="B324" s="157"/>
      <c r="C324" s="204"/>
      <c r="D324" s="205"/>
      <c r="E324" s="1038"/>
      <c r="F324" s="166"/>
      <c r="G324" s="1520"/>
      <c r="H324" s="167"/>
      <c r="I324" s="207"/>
      <c r="J324" s="47"/>
      <c r="K324" s="1029"/>
      <c r="L324" s="157"/>
      <c r="M324" s="1029"/>
    </row>
    <row r="325" spans="1:13" hidden="1">
      <c r="A325" s="157" t="str">
        <f>IF(J325&gt;0,COUNT($J$4:J325)+MAX('MI Fittings'!A:A,'CS Press Fittings'!A:A,'Steel Nipples'!A:A,'Steel Cut Lengths'!A:A,'Pipe Hangers'!A:A,'Brass Nipples '!A:A,'Brass Fittings '!A:A,Valves!A:A,'PEX Tubing'!A:A),"")</f>
        <v/>
      </c>
      <c r="B325" s="157"/>
      <c r="C325" s="204"/>
      <c r="D325" s="205"/>
      <c r="E325" s="1038"/>
      <c r="F325" s="166"/>
      <c r="G325" s="1520"/>
      <c r="H325" s="167"/>
      <c r="I325" s="207"/>
      <c r="J325" s="47"/>
      <c r="K325" s="1029"/>
      <c r="L325" s="157"/>
      <c r="M325" s="1029"/>
    </row>
    <row r="326" spans="1:13" hidden="1">
      <c r="A326" s="157" t="str">
        <f>IF(J326&gt;0,COUNT($J$4:J326)+MAX('MI Fittings'!A:A,'CS Press Fittings'!A:A,'Steel Nipples'!A:A,'Steel Cut Lengths'!A:A,'Pipe Hangers'!A:A,'Brass Nipples '!A:A,'Brass Fittings '!A:A,Valves!A:A,'PEX Tubing'!A:A),"")</f>
        <v/>
      </c>
      <c r="B326" s="157"/>
      <c r="C326" s="204"/>
      <c r="D326" s="205"/>
      <c r="E326" s="1038"/>
      <c r="F326" s="166"/>
      <c r="G326" s="1520"/>
      <c r="H326" s="167"/>
      <c r="I326" s="207"/>
      <c r="J326" s="47"/>
      <c r="K326" s="1029"/>
      <c r="L326" s="157"/>
      <c r="M326" s="1029"/>
    </row>
    <row r="327" spans="1:13" hidden="1">
      <c r="A327" s="157" t="str">
        <f>IF(J327&gt;0,COUNT($J$4:J327)+MAX('MI Fittings'!A:A,'CS Press Fittings'!A:A,'Steel Nipples'!A:A,'Steel Cut Lengths'!A:A,'Pipe Hangers'!A:A,'Brass Nipples '!A:A,'Brass Fittings '!A:A,Valves!A:A,'PEX Tubing'!A:A),"")</f>
        <v/>
      </c>
      <c r="B327" s="157"/>
      <c r="C327" s="204"/>
      <c r="D327" s="205"/>
      <c r="E327" s="1038"/>
      <c r="F327" s="166"/>
      <c r="G327" s="1520"/>
      <c r="H327" s="167"/>
      <c r="I327" s="207"/>
      <c r="J327" s="47"/>
      <c r="K327" s="1029"/>
      <c r="L327" s="157"/>
      <c r="M327" s="1029"/>
    </row>
    <row r="328" spans="1:13" hidden="1">
      <c r="A328" s="157" t="str">
        <f>IF(J328&gt;0,COUNT($J$4:J328)+MAX('MI Fittings'!A:A,'CS Press Fittings'!A:A,'Steel Nipples'!A:A,'Steel Cut Lengths'!A:A,'Pipe Hangers'!A:A,'Brass Nipples '!A:A,'Brass Fittings '!A:A,Valves!A:A,'PEX Tubing'!A:A),"")</f>
        <v/>
      </c>
      <c r="B328" s="157"/>
      <c r="C328" s="204"/>
      <c r="D328" s="205"/>
      <c r="E328" s="1038"/>
      <c r="F328" s="166"/>
      <c r="G328" s="1520"/>
      <c r="H328" s="167"/>
      <c r="I328" s="207"/>
      <c r="J328" s="47"/>
      <c r="K328" s="1029"/>
      <c r="L328" s="157"/>
      <c r="M328" s="1029"/>
    </row>
    <row r="329" spans="1:13" hidden="1">
      <c r="A329" s="157" t="str">
        <f>IF(J329&gt;0,COUNT($J$4:J329)+MAX('MI Fittings'!A:A,'CS Press Fittings'!A:A,'Steel Nipples'!A:A,'Steel Cut Lengths'!A:A,'Pipe Hangers'!A:A,'Brass Nipples '!A:A,'Brass Fittings '!A:A,Valves!A:A,'PEX Tubing'!A:A),"")</f>
        <v/>
      </c>
      <c r="B329" s="157"/>
      <c r="C329" s="204"/>
      <c r="D329" s="205"/>
      <c r="E329" s="1038"/>
      <c r="F329" s="166"/>
      <c r="G329" s="1520"/>
      <c r="H329" s="167"/>
      <c r="I329" s="207"/>
      <c r="J329" s="47"/>
      <c r="K329" s="1029"/>
      <c r="L329" s="157"/>
      <c r="M329" s="1029"/>
    </row>
    <row r="330" spans="1:13" hidden="1">
      <c r="A330" s="157" t="str">
        <f>IF(J330&gt;0,COUNT($J$4:J330)+MAX('MI Fittings'!A:A,'CS Press Fittings'!A:A,'Steel Nipples'!A:A,'Steel Cut Lengths'!A:A,'Pipe Hangers'!A:A,'Brass Nipples '!A:A,'Brass Fittings '!A:A,Valves!A:A,'PEX Tubing'!A:A),"")</f>
        <v/>
      </c>
      <c r="B330" s="157"/>
      <c r="C330" s="204"/>
      <c r="D330" s="205"/>
      <c r="E330" s="1038"/>
      <c r="F330" s="166"/>
      <c r="G330" s="1520"/>
      <c r="H330" s="167"/>
      <c r="I330" s="207"/>
      <c r="J330" s="47"/>
      <c r="K330" s="1029"/>
      <c r="L330" s="157"/>
      <c r="M330" s="1029"/>
    </row>
    <row r="331" spans="1:13" hidden="1">
      <c r="A331" s="157" t="str">
        <f>IF(J331&gt;0,COUNT($J$4:J331)+MAX('MI Fittings'!A:A,'CS Press Fittings'!A:A,'Steel Nipples'!A:A,'Steel Cut Lengths'!A:A,'Pipe Hangers'!A:A,'Brass Nipples '!A:A,'Brass Fittings '!A:A,Valves!A:A,'PEX Tubing'!A:A),"")</f>
        <v/>
      </c>
      <c r="B331" s="157"/>
      <c r="C331" s="204"/>
      <c r="D331" s="205"/>
      <c r="E331" s="1038"/>
      <c r="F331" s="166"/>
      <c r="G331" s="1520"/>
      <c r="H331" s="167"/>
      <c r="I331" s="207"/>
      <c r="J331" s="47"/>
      <c r="K331" s="1029"/>
      <c r="L331" s="157"/>
      <c r="M331" s="1029"/>
    </row>
    <row r="332" spans="1:13" hidden="1">
      <c r="A332" s="157" t="str">
        <f>IF(J332&gt;0,COUNT($J$4:J332)+MAX('MI Fittings'!A:A,'CS Press Fittings'!A:A,'Steel Nipples'!A:A,'Steel Cut Lengths'!A:A,'Pipe Hangers'!A:A,'Brass Nipples '!A:A,'Brass Fittings '!A:A,Valves!A:A,'PEX Tubing'!A:A),"")</f>
        <v/>
      </c>
      <c r="B332" s="157"/>
      <c r="C332" s="204"/>
      <c r="D332" s="205"/>
      <c r="E332" s="1038"/>
      <c r="F332" s="166"/>
      <c r="G332" s="1520"/>
      <c r="H332" s="167"/>
      <c r="I332" s="207"/>
      <c r="J332" s="47"/>
      <c r="K332" s="1029"/>
      <c r="L332" s="157"/>
      <c r="M332" s="1029"/>
    </row>
    <row r="333" spans="1:13" hidden="1">
      <c r="A333" s="157" t="str">
        <f>IF(J333&gt;0,COUNT($J$4:J333)+MAX('MI Fittings'!A:A,'CS Press Fittings'!A:A,'Steel Nipples'!A:A,'Steel Cut Lengths'!A:A,'Pipe Hangers'!A:A,'Brass Nipples '!A:A,'Brass Fittings '!A:A,Valves!A:A,'PEX Tubing'!A:A),"")</f>
        <v/>
      </c>
      <c r="B333" s="157"/>
      <c r="C333" s="204"/>
      <c r="D333" s="205"/>
      <c r="E333" s="1038"/>
      <c r="F333" s="166"/>
      <c r="G333" s="1520"/>
      <c r="H333" s="167"/>
      <c r="I333" s="207"/>
      <c r="J333" s="47"/>
      <c r="K333" s="1029"/>
      <c r="L333" s="157"/>
      <c r="M333" s="1029"/>
    </row>
    <row r="334" spans="1:13" hidden="1">
      <c r="A334" s="157" t="str">
        <f>IF(J334&gt;0,COUNT($J$4:J334)+MAX('MI Fittings'!A:A,'CS Press Fittings'!A:A,'Steel Nipples'!A:A,'Steel Cut Lengths'!A:A,'Pipe Hangers'!A:A,'Brass Nipples '!A:A,'Brass Fittings '!A:A,Valves!A:A,'PEX Tubing'!A:A),"")</f>
        <v/>
      </c>
      <c r="B334" s="157"/>
      <c r="C334" s="204"/>
      <c r="D334" s="205"/>
      <c r="E334" s="1038"/>
      <c r="F334" s="166"/>
      <c r="G334" s="1520"/>
      <c r="H334" s="167"/>
      <c r="I334" s="207"/>
      <c r="J334" s="47"/>
      <c r="K334" s="1029"/>
      <c r="L334" s="157"/>
      <c r="M334" s="1029"/>
    </row>
    <row r="335" spans="1:13" hidden="1">
      <c r="A335" s="157" t="str">
        <f>IF(J335&gt;0,COUNT($J$4:J335)+MAX('MI Fittings'!A:A,'CS Press Fittings'!A:A,'Steel Nipples'!A:A,'Steel Cut Lengths'!A:A,'Pipe Hangers'!A:A,'Brass Nipples '!A:A,'Brass Fittings '!A:A,Valves!A:A,'PEX Tubing'!A:A),"")</f>
        <v/>
      </c>
      <c r="B335" s="157"/>
      <c r="C335" s="204"/>
      <c r="D335" s="205"/>
      <c r="E335" s="1038"/>
      <c r="F335" s="166"/>
      <c r="G335" s="1520"/>
      <c r="H335" s="167"/>
      <c r="I335" s="207"/>
      <c r="J335" s="47"/>
      <c r="K335" s="1029"/>
      <c r="L335" s="157"/>
      <c r="M335" s="1029"/>
    </row>
    <row r="336" spans="1:13" hidden="1">
      <c r="A336" s="157" t="str">
        <f>IF(J336&gt;0,COUNT($J$4:J336)+MAX('MI Fittings'!A:A,'CS Press Fittings'!A:A,'Steel Nipples'!A:A,'Steel Cut Lengths'!A:A,'Pipe Hangers'!A:A,'Brass Nipples '!A:A,'Brass Fittings '!A:A,Valves!A:A,'PEX Tubing'!A:A),"")</f>
        <v/>
      </c>
      <c r="B336" s="157"/>
      <c r="C336" s="204"/>
      <c r="D336" s="205"/>
      <c r="E336" s="1038"/>
      <c r="F336" s="166"/>
      <c r="G336" s="1520"/>
      <c r="H336" s="167"/>
      <c r="I336" s="207"/>
      <c r="J336" s="47"/>
      <c r="K336" s="1029"/>
      <c r="L336" s="157"/>
      <c r="M336" s="1029"/>
    </row>
    <row r="337" spans="1:13" hidden="1">
      <c r="A337" s="157" t="str">
        <f>IF(J337&gt;0,COUNT($J$4:J337)+MAX('MI Fittings'!A:A,'CS Press Fittings'!A:A,'Steel Nipples'!A:A,'Steel Cut Lengths'!A:A,'Pipe Hangers'!A:A,'Brass Nipples '!A:A,'Brass Fittings '!A:A,Valves!A:A,'PEX Tubing'!A:A),"")</f>
        <v/>
      </c>
      <c r="B337" s="157"/>
      <c r="C337" s="204"/>
      <c r="D337" s="205"/>
      <c r="E337" s="1038"/>
      <c r="F337" s="166"/>
      <c r="G337" s="1520"/>
      <c r="H337" s="167"/>
      <c r="I337" s="207"/>
      <c r="J337" s="47"/>
      <c r="K337" s="1029"/>
      <c r="L337" s="157"/>
      <c r="M337" s="1029"/>
    </row>
    <row r="338" spans="1:13" hidden="1">
      <c r="A338" s="157" t="str">
        <f>IF(J338&gt;0,COUNT($J$4:J338)+MAX('MI Fittings'!A:A,'CS Press Fittings'!A:A,'Steel Nipples'!A:A,'Steel Cut Lengths'!A:A,'Pipe Hangers'!A:A,'Brass Nipples '!A:A,'Brass Fittings '!A:A,Valves!A:A,'PEX Tubing'!A:A),"")</f>
        <v/>
      </c>
      <c r="B338" s="157"/>
      <c r="C338" s="204"/>
      <c r="D338" s="205"/>
      <c r="E338" s="1038"/>
      <c r="F338" s="166"/>
      <c r="G338" s="1520"/>
      <c r="H338" s="167"/>
      <c r="I338" s="207"/>
      <c r="J338" s="47"/>
      <c r="K338" s="1029"/>
      <c r="L338" s="157"/>
      <c r="M338" s="1029"/>
    </row>
    <row r="339" spans="1:13" hidden="1">
      <c r="A339" s="157" t="str">
        <f>IF(J339&gt;0,COUNT($J$4:J339)+MAX('MI Fittings'!A:A,'CS Press Fittings'!A:A,'Steel Nipples'!A:A,'Steel Cut Lengths'!A:A,'Pipe Hangers'!A:A,'Brass Nipples '!A:A,'Brass Fittings '!A:A,Valves!A:A,'PEX Tubing'!A:A),"")</f>
        <v/>
      </c>
      <c r="B339" s="157"/>
      <c r="C339" s="204"/>
      <c r="D339" s="205"/>
      <c r="E339" s="1038"/>
      <c r="F339" s="166"/>
      <c r="G339" s="1520"/>
      <c r="H339" s="167"/>
      <c r="I339" s="207"/>
      <c r="J339" s="47"/>
      <c r="K339" s="1029"/>
      <c r="L339" s="157"/>
      <c r="M339" s="1029"/>
    </row>
    <row r="340" spans="1:13" hidden="1">
      <c r="A340" s="157" t="str">
        <f>IF(J340&gt;0,COUNT($J$4:J340)+MAX('MI Fittings'!A:A,'CS Press Fittings'!A:A,'Steel Nipples'!A:A,'Steel Cut Lengths'!A:A,'Pipe Hangers'!A:A,'Brass Nipples '!A:A,'Brass Fittings '!A:A,Valves!A:A,'PEX Tubing'!A:A),"")</f>
        <v/>
      </c>
      <c r="B340" s="157"/>
      <c r="C340" s="204"/>
      <c r="D340" s="205"/>
      <c r="E340" s="1038"/>
      <c r="F340" s="166"/>
      <c r="G340" s="1520"/>
      <c r="H340" s="167"/>
      <c r="I340" s="207"/>
      <c r="J340" s="47"/>
      <c r="K340" s="1029"/>
      <c r="L340" s="157"/>
      <c r="M340" s="1029"/>
    </row>
    <row r="341" spans="1:13" hidden="1">
      <c r="A341" s="157" t="str">
        <f>IF(J341&gt;0,COUNT($J$4:J341)+MAX('MI Fittings'!A:A,'CS Press Fittings'!A:A,'Steel Nipples'!A:A,'Steel Cut Lengths'!A:A,'Pipe Hangers'!A:A,'Brass Nipples '!A:A,'Brass Fittings '!A:A,Valves!A:A,'PEX Tubing'!A:A),"")</f>
        <v/>
      </c>
      <c r="B341" s="157"/>
      <c r="C341" s="204"/>
      <c r="D341" s="205"/>
      <c r="E341" s="1038"/>
      <c r="F341" s="166"/>
      <c r="G341" s="1520"/>
      <c r="H341" s="167"/>
      <c r="I341" s="207"/>
      <c r="J341" s="47"/>
      <c r="K341" s="1029"/>
      <c r="L341" s="157"/>
      <c r="M341" s="1029"/>
    </row>
    <row r="342" spans="1:13" hidden="1">
      <c r="A342" s="157" t="str">
        <f>IF(J342&gt;0,COUNT($J$4:J342)+MAX('MI Fittings'!A:A,'CS Press Fittings'!A:A,'Steel Nipples'!A:A,'Steel Cut Lengths'!A:A,'Pipe Hangers'!A:A,'Brass Nipples '!A:A,'Brass Fittings '!A:A,Valves!A:A,'PEX Tubing'!A:A),"")</f>
        <v/>
      </c>
      <c r="B342" s="157"/>
      <c r="C342" s="204"/>
      <c r="D342" s="205"/>
      <c r="E342" s="1038"/>
      <c r="F342" s="166"/>
      <c r="G342" s="1520"/>
      <c r="H342" s="167"/>
      <c r="I342" s="207"/>
      <c r="J342" s="47"/>
      <c r="K342" s="1029"/>
      <c r="L342" s="157"/>
      <c r="M342" s="1029"/>
    </row>
    <row r="343" spans="1:13" hidden="1">
      <c r="A343" s="157" t="str">
        <f>IF(J343&gt;0,COUNT($J$4:J343)+MAX('MI Fittings'!A:A,'CS Press Fittings'!A:A,'Steel Nipples'!A:A,'Steel Cut Lengths'!A:A,'Pipe Hangers'!A:A,'Brass Nipples '!A:A,'Brass Fittings '!A:A,Valves!A:A,'PEX Tubing'!A:A),"")</f>
        <v/>
      </c>
      <c r="B343" s="157"/>
      <c r="C343" s="204"/>
      <c r="D343" s="205"/>
      <c r="E343" s="1038"/>
      <c r="F343" s="166"/>
      <c r="G343" s="1520"/>
      <c r="H343" s="167"/>
      <c r="I343" s="207"/>
      <c r="J343" s="47"/>
      <c r="K343" s="1029"/>
      <c r="L343" s="157"/>
      <c r="M343" s="1029"/>
    </row>
    <row r="344" spans="1:13" hidden="1">
      <c r="A344" s="157" t="str">
        <f>IF(J344&gt;0,COUNT($J$4:J344)+MAX('MI Fittings'!A:A,'CS Press Fittings'!A:A,'Steel Nipples'!A:A,'Steel Cut Lengths'!A:A,'Pipe Hangers'!A:A,'Brass Nipples '!A:A,'Brass Fittings '!A:A,Valves!A:A,'PEX Tubing'!A:A),"")</f>
        <v/>
      </c>
      <c r="B344" s="157"/>
      <c r="C344" s="204"/>
      <c r="D344" s="205"/>
      <c r="E344" s="1038"/>
      <c r="F344" s="166"/>
      <c r="G344" s="1520"/>
      <c r="H344" s="167"/>
      <c r="I344" s="207"/>
      <c r="J344" s="47"/>
      <c r="K344" s="1029"/>
      <c r="L344" s="157"/>
      <c r="M344" s="1029"/>
    </row>
    <row r="345" spans="1:13" hidden="1">
      <c r="A345" s="157" t="str">
        <f>IF(J345&gt;0,COUNT($J$4:J345)+MAX('MI Fittings'!A:A,'CS Press Fittings'!A:A,'Steel Nipples'!A:A,'Steel Cut Lengths'!A:A,'Pipe Hangers'!A:A,'Brass Nipples '!A:A,'Brass Fittings '!A:A,Valves!A:A,'PEX Tubing'!A:A),"")</f>
        <v/>
      </c>
      <c r="B345" s="157"/>
      <c r="C345" s="204"/>
      <c r="D345" s="205"/>
      <c r="E345" s="1038"/>
      <c r="F345" s="166"/>
      <c r="G345" s="1520"/>
      <c r="H345" s="167"/>
      <c r="I345" s="207"/>
      <c r="J345" s="47"/>
      <c r="K345" s="1029"/>
      <c r="L345" s="157"/>
      <c r="M345" s="1029"/>
    </row>
    <row r="346" spans="1:13" hidden="1">
      <c r="A346" s="157" t="str">
        <f>IF(J346&gt;0,COUNT($J$4:J346)+MAX('MI Fittings'!A:A,'CS Press Fittings'!A:A,'Steel Nipples'!A:A,'Steel Cut Lengths'!A:A,'Pipe Hangers'!A:A,'Brass Nipples '!A:A,'Brass Fittings '!A:A,Valves!A:A,'PEX Tubing'!A:A),"")</f>
        <v/>
      </c>
      <c r="B346" s="157"/>
      <c r="C346" s="204"/>
      <c r="D346" s="205"/>
      <c r="E346" s="1038"/>
      <c r="F346" s="166"/>
      <c r="G346" s="1520"/>
      <c r="H346" s="167"/>
      <c r="I346" s="207"/>
      <c r="J346" s="47"/>
      <c r="K346" s="1029"/>
      <c r="L346" s="157"/>
      <c r="M346" s="1029"/>
    </row>
    <row r="347" spans="1:13" hidden="1">
      <c r="A347" s="157" t="str">
        <f>IF(J347&gt;0,COUNT($J$4:J347)+MAX('MI Fittings'!A:A,'CS Press Fittings'!A:A,'Steel Nipples'!A:A,'Steel Cut Lengths'!A:A,'Pipe Hangers'!A:A,'Brass Nipples '!A:A,'Brass Fittings '!A:A,Valves!A:A,'PEX Tubing'!A:A),"")</f>
        <v/>
      </c>
      <c r="B347" s="157"/>
      <c r="C347" s="204"/>
      <c r="D347" s="205"/>
      <c r="E347" s="1038"/>
      <c r="F347" s="166"/>
      <c r="G347" s="1520"/>
      <c r="H347" s="167"/>
      <c r="I347" s="207"/>
      <c r="J347" s="47"/>
      <c r="K347" s="1029"/>
      <c r="L347" s="157"/>
      <c r="M347" s="1029"/>
    </row>
    <row r="348" spans="1:13" hidden="1">
      <c r="A348" s="157" t="str">
        <f>IF(J348&gt;0,COUNT($J$4:J348)+MAX('MI Fittings'!A:A,'CS Press Fittings'!A:A,'Steel Nipples'!A:A,'Steel Cut Lengths'!A:A,'Pipe Hangers'!A:A,'Brass Nipples '!A:A,'Brass Fittings '!A:A,Valves!A:A,'PEX Tubing'!A:A),"")</f>
        <v/>
      </c>
      <c r="B348" s="157"/>
      <c r="C348" s="204"/>
      <c r="D348" s="205"/>
      <c r="E348" s="1038"/>
      <c r="F348" s="166"/>
      <c r="G348" s="1520"/>
      <c r="H348" s="167"/>
      <c r="I348" s="207"/>
      <c r="J348" s="47"/>
      <c r="K348" s="1029"/>
      <c r="L348" s="157"/>
      <c r="M348" s="1029"/>
    </row>
    <row r="349" spans="1:13" hidden="1">
      <c r="A349" s="157" t="str">
        <f>IF(J349&gt;0,COUNT($J$4:J349)+MAX('MI Fittings'!A:A,'CS Press Fittings'!A:A,'Steel Nipples'!A:A,'Steel Cut Lengths'!A:A,'Pipe Hangers'!A:A,'Brass Nipples '!A:A,'Brass Fittings '!A:A,Valves!A:A,'PEX Tubing'!A:A),"")</f>
        <v/>
      </c>
      <c r="B349" s="157"/>
      <c r="C349" s="204"/>
      <c r="D349" s="205"/>
      <c r="E349" s="1038"/>
      <c r="F349" s="166"/>
      <c r="G349" s="1520"/>
      <c r="H349" s="167"/>
      <c r="I349" s="207"/>
      <c r="J349" s="47"/>
      <c r="K349" s="1029"/>
      <c r="L349" s="157"/>
      <c r="M349" s="1029"/>
    </row>
    <row r="350" spans="1:13" hidden="1">
      <c r="A350" s="157" t="str">
        <f>IF(J350&gt;0,COUNT($J$4:J350)+MAX('MI Fittings'!A:A,'CS Press Fittings'!A:A,'Steel Nipples'!A:A,'Steel Cut Lengths'!A:A,'Pipe Hangers'!A:A,'Brass Nipples '!A:A,'Brass Fittings '!A:A,Valves!A:A,'PEX Tubing'!A:A),"")</f>
        <v/>
      </c>
      <c r="B350" s="157"/>
      <c r="C350" s="204"/>
      <c r="D350" s="205"/>
      <c r="E350" s="1038"/>
      <c r="F350" s="166"/>
      <c r="G350" s="1520"/>
      <c r="H350" s="167"/>
      <c r="I350" s="207"/>
      <c r="J350" s="47"/>
      <c r="K350" s="1029"/>
      <c r="L350" s="157"/>
      <c r="M350" s="1029"/>
    </row>
    <row r="351" spans="1:13" hidden="1">
      <c r="A351" s="157" t="str">
        <f>IF(J351&gt;0,COUNT($J$4:J351)+MAX('MI Fittings'!A:A,'CS Press Fittings'!A:A,'Steel Nipples'!A:A,'Steel Cut Lengths'!A:A,'Pipe Hangers'!A:A,'Brass Nipples '!A:A,'Brass Fittings '!A:A,Valves!A:A,'PEX Tubing'!A:A),"")</f>
        <v/>
      </c>
      <c r="B351" s="157"/>
      <c r="C351" s="204"/>
      <c r="D351" s="205"/>
      <c r="E351" s="1038"/>
      <c r="F351" s="166"/>
      <c r="G351" s="1520"/>
      <c r="H351" s="167"/>
      <c r="I351" s="207"/>
      <c r="J351" s="47"/>
      <c r="K351" s="1029"/>
      <c r="L351" s="157"/>
      <c r="M351" s="1029"/>
    </row>
    <row r="352" spans="1:13" hidden="1">
      <c r="A352" s="157" t="str">
        <f>IF(J352&gt;0,COUNT($J$4:J352)+MAX('MI Fittings'!A:A,'CS Press Fittings'!A:A,'Steel Nipples'!A:A,'Steel Cut Lengths'!A:A,'Pipe Hangers'!A:A,'Brass Nipples '!A:A,'Brass Fittings '!A:A,Valves!A:A,'PEX Tubing'!A:A),"")</f>
        <v/>
      </c>
      <c r="B352" s="157"/>
      <c r="C352" s="204"/>
      <c r="D352" s="205"/>
      <c r="E352" s="1038"/>
      <c r="F352" s="166"/>
      <c r="G352" s="1520"/>
      <c r="H352" s="167"/>
      <c r="I352" s="207"/>
      <c r="J352" s="47"/>
      <c r="K352" s="1029"/>
      <c r="L352" s="157"/>
      <c r="M352" s="1029"/>
    </row>
    <row r="353" spans="1:13" hidden="1">
      <c r="A353" s="157" t="str">
        <f>IF(J353&gt;0,COUNT($J$4:J353)+MAX('MI Fittings'!A:A,'CS Press Fittings'!A:A,'Steel Nipples'!A:A,'Steel Cut Lengths'!A:A,'Pipe Hangers'!A:A,'Brass Nipples '!A:A,'Brass Fittings '!A:A,Valves!A:A,'PEX Tubing'!A:A),"")</f>
        <v/>
      </c>
      <c r="B353" s="157"/>
      <c r="C353" s="204"/>
      <c r="D353" s="205"/>
      <c r="E353" s="1038"/>
      <c r="F353" s="166"/>
      <c r="G353" s="1520"/>
      <c r="H353" s="167"/>
      <c r="I353" s="207"/>
      <c r="J353" s="47"/>
      <c r="K353" s="1029"/>
      <c r="L353" s="157"/>
      <c r="M353" s="1029"/>
    </row>
    <row r="354" spans="1:13" hidden="1">
      <c r="A354" s="157" t="str">
        <f>IF(J354&gt;0,COUNT($J$4:J354)+MAX('MI Fittings'!A:A,'CS Press Fittings'!A:A,'Steel Nipples'!A:A,'Steel Cut Lengths'!A:A,'Pipe Hangers'!A:A,'Brass Nipples '!A:A,'Brass Fittings '!A:A,Valves!A:A,'PEX Tubing'!A:A),"")</f>
        <v/>
      </c>
      <c r="B354" s="157"/>
      <c r="C354" s="204"/>
      <c r="D354" s="205"/>
      <c r="E354" s="1038"/>
      <c r="F354" s="166"/>
      <c r="G354" s="1520"/>
      <c r="H354" s="167"/>
      <c r="I354" s="207"/>
      <c r="J354" s="47"/>
      <c r="K354" s="1029"/>
      <c r="L354" s="157"/>
      <c r="M354" s="1029"/>
    </row>
    <row r="355" spans="1:13" hidden="1">
      <c r="A355" s="157" t="str">
        <f>IF(J355&gt;0,COUNT($J$4:J355)+MAX('MI Fittings'!A:A,'CS Press Fittings'!A:A,'Steel Nipples'!A:A,'Steel Cut Lengths'!A:A,'Pipe Hangers'!A:A,'Brass Nipples '!A:A,'Brass Fittings '!A:A,Valves!A:A,'PEX Tubing'!A:A),"")</f>
        <v/>
      </c>
      <c r="B355" s="157"/>
      <c r="C355" s="204"/>
      <c r="D355" s="205"/>
      <c r="E355" s="1038"/>
      <c r="F355" s="166"/>
      <c r="G355" s="1520"/>
      <c r="H355" s="167"/>
      <c r="I355" s="207"/>
      <c r="J355" s="47"/>
      <c r="K355" s="1029"/>
      <c r="L355" s="157"/>
      <c r="M355" s="1029"/>
    </row>
    <row r="356" spans="1:13" hidden="1">
      <c r="A356" s="157" t="str">
        <f>IF(J356&gt;0,COUNT($J$4:J356)+MAX('MI Fittings'!A:A,'CS Press Fittings'!A:A,'Steel Nipples'!A:A,'Steel Cut Lengths'!A:A,'Pipe Hangers'!A:A,'Brass Nipples '!A:A,'Brass Fittings '!A:A,Valves!A:A,'PEX Tubing'!A:A),"")</f>
        <v/>
      </c>
      <c r="B356" s="157"/>
      <c r="C356" s="204"/>
      <c r="D356" s="205"/>
      <c r="E356" s="1038"/>
      <c r="F356" s="166"/>
      <c r="G356" s="1520"/>
      <c r="H356" s="167"/>
      <c r="I356" s="207"/>
      <c r="J356" s="47"/>
      <c r="K356" s="1029"/>
      <c r="L356" s="157"/>
      <c r="M356" s="1029"/>
    </row>
    <row r="357" spans="1:13" hidden="1">
      <c r="A357" s="157" t="str">
        <f>IF(J357&gt;0,COUNT($J$4:J357)+MAX('MI Fittings'!A:A,'CS Press Fittings'!A:A,'Steel Nipples'!A:A,'Steel Cut Lengths'!A:A,'Pipe Hangers'!A:A,'Brass Nipples '!A:A,'Brass Fittings '!A:A,Valves!A:A,'PEX Tubing'!A:A),"")</f>
        <v/>
      </c>
      <c r="B357" s="157"/>
      <c r="C357" s="204"/>
      <c r="D357" s="205"/>
      <c r="E357" s="1038"/>
      <c r="F357" s="166"/>
      <c r="G357" s="1520"/>
      <c r="H357" s="167"/>
      <c r="I357" s="207"/>
      <c r="J357" s="47"/>
      <c r="K357" s="1029"/>
      <c r="L357" s="157"/>
      <c r="M357" s="1029"/>
    </row>
    <row r="358" spans="1:13" hidden="1">
      <c r="A358" s="157" t="str">
        <f>IF(J358&gt;0,COUNT($J$4:J358)+MAX('MI Fittings'!A:A,'CS Press Fittings'!A:A,'Steel Nipples'!A:A,'Steel Cut Lengths'!A:A,'Pipe Hangers'!A:A,'Brass Nipples '!A:A,'Brass Fittings '!A:A,Valves!A:A,'PEX Tubing'!A:A),"")</f>
        <v/>
      </c>
      <c r="B358" s="157"/>
      <c r="C358" s="204"/>
      <c r="D358" s="205"/>
      <c r="E358" s="1038"/>
      <c r="F358" s="166"/>
      <c r="G358" s="1520"/>
      <c r="H358" s="167"/>
      <c r="I358" s="207"/>
      <c r="J358" s="47"/>
      <c r="K358" s="1029"/>
      <c r="L358" s="157"/>
      <c r="M358" s="1029"/>
    </row>
    <row r="359" spans="1:13" hidden="1">
      <c r="A359" s="157" t="str">
        <f>IF(J359&gt;0,COUNT($J$4:J359)+MAX('MI Fittings'!A:A,'CS Press Fittings'!A:A,'Steel Nipples'!A:A,'Steel Cut Lengths'!A:A,'Pipe Hangers'!A:A,'Brass Nipples '!A:A,'Brass Fittings '!A:A,Valves!A:A,'PEX Tubing'!A:A),"")</f>
        <v/>
      </c>
      <c r="B359" s="157"/>
      <c r="C359" s="204"/>
      <c r="D359" s="205"/>
      <c r="E359" s="1038"/>
      <c r="F359" s="166"/>
      <c r="G359" s="1520"/>
      <c r="H359" s="167"/>
      <c r="I359" s="207"/>
      <c r="J359" s="47"/>
      <c r="K359" s="1029"/>
      <c r="L359" s="157"/>
      <c r="M359" s="1029"/>
    </row>
    <row r="360" spans="1:13" hidden="1">
      <c r="A360" s="157" t="str">
        <f>IF(J360&gt;0,COUNT($J$4:J360)+MAX('MI Fittings'!A:A,'CS Press Fittings'!A:A,'Steel Nipples'!A:A,'Steel Cut Lengths'!A:A,'Pipe Hangers'!A:A,'Brass Nipples '!A:A,'Brass Fittings '!A:A,Valves!A:A,'PEX Tubing'!A:A),"")</f>
        <v/>
      </c>
      <c r="B360" s="157"/>
      <c r="C360" s="204"/>
      <c r="D360" s="205"/>
      <c r="E360" s="1038"/>
      <c r="F360" s="166"/>
      <c r="G360" s="1520"/>
      <c r="H360" s="167"/>
      <c r="I360" s="207"/>
      <c r="J360" s="47"/>
      <c r="K360" s="1029"/>
      <c r="L360" s="157"/>
      <c r="M360" s="1029"/>
    </row>
    <row r="361" spans="1:13" hidden="1">
      <c r="A361" s="157" t="str">
        <f>IF(J361&gt;0,COUNT($J$4:J361)+MAX('MI Fittings'!A:A,'CS Press Fittings'!A:A,'Steel Nipples'!A:A,'Steel Cut Lengths'!A:A,'Pipe Hangers'!A:A,'Brass Nipples '!A:A,'Brass Fittings '!A:A,Valves!A:A,'PEX Tubing'!A:A),"")</f>
        <v/>
      </c>
      <c r="B361" s="157"/>
      <c r="C361" s="204"/>
      <c r="D361" s="205"/>
      <c r="E361" s="1038"/>
      <c r="F361" s="166"/>
      <c r="G361" s="1520"/>
      <c r="H361" s="167"/>
      <c r="I361" s="207"/>
      <c r="J361" s="47"/>
      <c r="K361" s="1029"/>
      <c r="L361" s="157"/>
      <c r="M361" s="1029"/>
    </row>
    <row r="362" spans="1:13" hidden="1">
      <c r="A362" s="157" t="str">
        <f>IF(J362&gt;0,COUNT($J$4:J362)+MAX('MI Fittings'!A:A,'CS Press Fittings'!A:A,'Steel Nipples'!A:A,'Steel Cut Lengths'!A:A,'Pipe Hangers'!A:A,'Brass Nipples '!A:A,'Brass Fittings '!A:A,Valves!A:A,'PEX Tubing'!A:A),"")</f>
        <v/>
      </c>
      <c r="B362" s="157"/>
      <c r="C362" s="204"/>
      <c r="D362" s="205"/>
      <c r="E362" s="1038"/>
      <c r="F362" s="166"/>
      <c r="G362" s="1520"/>
      <c r="H362" s="167"/>
      <c r="I362" s="207"/>
      <c r="J362" s="47"/>
      <c r="K362" s="1029"/>
      <c r="L362" s="157"/>
      <c r="M362" s="1029"/>
    </row>
    <row r="363" spans="1:13" hidden="1">
      <c r="A363" s="157" t="str">
        <f>IF(J363&gt;0,COUNT($J$4:J363)+MAX('MI Fittings'!A:A,'CS Press Fittings'!A:A,'Steel Nipples'!A:A,'Steel Cut Lengths'!A:A,'Pipe Hangers'!A:A,'Brass Nipples '!A:A,'Brass Fittings '!A:A,Valves!A:A,'PEX Tubing'!A:A),"")</f>
        <v/>
      </c>
      <c r="B363" s="157"/>
      <c r="C363" s="204"/>
      <c r="D363" s="205"/>
      <c r="E363" s="1038"/>
      <c r="F363" s="166"/>
      <c r="G363" s="1520"/>
      <c r="H363" s="167"/>
      <c r="I363" s="207"/>
      <c r="J363" s="47"/>
      <c r="K363" s="1029"/>
      <c r="L363" s="157"/>
      <c r="M363" s="1029"/>
    </row>
    <row r="364" spans="1:13" hidden="1">
      <c r="A364" s="157" t="str">
        <f>IF(J364&gt;0,COUNT($J$4:J364)+MAX('MI Fittings'!A:A,'CS Press Fittings'!A:A,'Steel Nipples'!A:A,'Steel Cut Lengths'!A:A,'Pipe Hangers'!A:A,'Brass Nipples '!A:A,'Brass Fittings '!A:A,Valves!A:A,'PEX Tubing'!A:A),"")</f>
        <v/>
      </c>
      <c r="B364" s="157"/>
      <c r="C364" s="204"/>
      <c r="D364" s="205"/>
      <c r="E364" s="1038"/>
      <c r="F364" s="166"/>
      <c r="G364" s="1520"/>
      <c r="H364" s="167"/>
      <c r="I364" s="207"/>
      <c r="J364" s="47"/>
      <c r="K364" s="1029"/>
      <c r="L364" s="157"/>
      <c r="M364" s="1029"/>
    </row>
    <row r="365" spans="1:13" hidden="1">
      <c r="A365" s="157" t="str">
        <f>IF(J365&gt;0,COUNT($J$4:J365)+MAX('MI Fittings'!A:A,'CS Press Fittings'!A:A,'Steel Nipples'!A:A,'Steel Cut Lengths'!A:A,'Pipe Hangers'!A:A,'Brass Nipples '!A:A,'Brass Fittings '!A:A,Valves!A:A,'PEX Tubing'!A:A),"")</f>
        <v/>
      </c>
      <c r="B365" s="157"/>
      <c r="C365" s="204"/>
      <c r="D365" s="205"/>
      <c r="E365" s="1038"/>
      <c r="F365" s="166"/>
      <c r="G365" s="1520"/>
      <c r="H365" s="167"/>
      <c r="I365" s="207"/>
      <c r="J365" s="47"/>
      <c r="K365" s="1029"/>
      <c r="L365" s="157"/>
      <c r="M365" s="1029"/>
    </row>
    <row r="366" spans="1:13" hidden="1">
      <c r="A366" s="157" t="str">
        <f>IF(J366&gt;0,COUNT($J$4:J366)+MAX('MI Fittings'!A:A,'CS Press Fittings'!A:A,'Steel Nipples'!A:A,'Steel Cut Lengths'!A:A,'Pipe Hangers'!A:A,'Brass Nipples '!A:A,'Brass Fittings '!A:A,Valves!A:A,'PEX Tubing'!A:A),"")</f>
        <v/>
      </c>
      <c r="B366" s="157"/>
      <c r="C366" s="204"/>
      <c r="D366" s="205"/>
      <c r="E366" s="1038"/>
      <c r="F366" s="166"/>
      <c r="G366" s="1520"/>
      <c r="H366" s="167"/>
      <c r="I366" s="207"/>
      <c r="J366" s="47"/>
      <c r="K366" s="1029"/>
      <c r="L366" s="157"/>
      <c r="M366" s="1029"/>
    </row>
    <row r="367" spans="1:13" hidden="1">
      <c r="A367" s="157" t="str">
        <f>IF(J367&gt;0,COUNT($J$4:J367)+MAX('MI Fittings'!A:A,'CS Press Fittings'!A:A,'Steel Nipples'!A:A,'Steel Cut Lengths'!A:A,'Pipe Hangers'!A:A,'Brass Nipples '!A:A,'Brass Fittings '!A:A,Valves!A:A,'PEX Tubing'!A:A),"")</f>
        <v/>
      </c>
      <c r="B367" s="157"/>
      <c r="C367" s="204"/>
      <c r="D367" s="205"/>
      <c r="E367" s="1038"/>
      <c r="F367" s="166"/>
      <c r="G367" s="1520"/>
      <c r="H367" s="167"/>
      <c r="I367" s="207"/>
      <c r="J367" s="47"/>
      <c r="K367" s="1029"/>
      <c r="L367" s="157"/>
      <c r="M367" s="1029"/>
    </row>
    <row r="368" spans="1:13" hidden="1">
      <c r="A368" s="157" t="str">
        <f>IF(J368&gt;0,COUNT($J$4:J368)+MAX('MI Fittings'!A:A,'CS Press Fittings'!A:A,'Steel Nipples'!A:A,'Steel Cut Lengths'!A:A,'Pipe Hangers'!A:A,'Brass Nipples '!A:A,'Brass Fittings '!A:A,Valves!A:A,'PEX Tubing'!A:A),"")</f>
        <v/>
      </c>
      <c r="B368" s="157"/>
      <c r="C368" s="204"/>
      <c r="D368" s="205"/>
      <c r="E368" s="1038"/>
      <c r="F368" s="166"/>
      <c r="G368" s="1520"/>
      <c r="H368" s="167"/>
      <c r="I368" s="207"/>
      <c r="J368" s="47"/>
      <c r="K368" s="1029"/>
      <c r="L368" s="157"/>
      <c r="M368" s="1029"/>
    </row>
    <row r="369" spans="1:13" hidden="1">
      <c r="A369" s="157" t="str">
        <f>IF(J369&gt;0,COUNT($J$4:J369)+MAX('MI Fittings'!A:A,'CS Press Fittings'!A:A,'Steel Nipples'!A:A,'Steel Cut Lengths'!A:A,'Pipe Hangers'!A:A,'Brass Nipples '!A:A,'Brass Fittings '!A:A,Valves!A:A,'PEX Tubing'!A:A),"")</f>
        <v/>
      </c>
      <c r="B369" s="157"/>
      <c r="C369" s="204"/>
      <c r="D369" s="205"/>
      <c r="E369" s="1038"/>
      <c r="F369" s="166"/>
      <c r="G369" s="1520"/>
      <c r="H369" s="167"/>
      <c r="I369" s="207"/>
      <c r="J369" s="47"/>
      <c r="K369" s="1029"/>
      <c r="L369" s="157"/>
      <c r="M369" s="1029"/>
    </row>
    <row r="370" spans="1:13" hidden="1">
      <c r="A370" s="157" t="str">
        <f>IF(J370&gt;0,COUNT($J$4:J370)+MAX('MI Fittings'!A:A,'CS Press Fittings'!A:A,'Steel Nipples'!A:A,'Steel Cut Lengths'!A:A,'Pipe Hangers'!A:A,'Brass Nipples '!A:A,'Brass Fittings '!A:A,Valves!A:A,'PEX Tubing'!A:A),"")</f>
        <v/>
      </c>
      <c r="B370" s="157"/>
      <c r="C370" s="204"/>
      <c r="D370" s="205"/>
      <c r="E370" s="1038"/>
      <c r="F370" s="166"/>
      <c r="G370" s="1520"/>
      <c r="H370" s="167"/>
      <c r="I370" s="207"/>
      <c r="J370" s="47"/>
      <c r="K370" s="1029"/>
      <c r="L370" s="157"/>
      <c r="M370" s="1029"/>
    </row>
    <row r="371" spans="1:13" hidden="1">
      <c r="A371" s="157" t="str">
        <f>IF(J371&gt;0,COUNT($J$4:J371)+MAX('MI Fittings'!A:A,'CS Press Fittings'!A:A,'Steel Nipples'!A:A,'Steel Cut Lengths'!A:A,'Pipe Hangers'!A:A,'Brass Nipples '!A:A,'Brass Fittings '!A:A,Valves!A:A,'PEX Tubing'!A:A),"")</f>
        <v/>
      </c>
      <c r="B371" s="157"/>
      <c r="C371" s="204"/>
      <c r="D371" s="205"/>
      <c r="E371" s="1038"/>
      <c r="F371" s="166"/>
      <c r="G371" s="1520"/>
      <c r="H371" s="167"/>
      <c r="I371" s="207"/>
      <c r="J371" s="47"/>
      <c r="K371" s="1029"/>
      <c r="L371" s="157"/>
      <c r="M371" s="1029"/>
    </row>
    <row r="372" spans="1:13" hidden="1">
      <c r="A372" s="157" t="str">
        <f>IF(J372&gt;0,COUNT($J$4:J372)+MAX('MI Fittings'!A:A,'CS Press Fittings'!A:A,'Steel Nipples'!A:A,'Steel Cut Lengths'!A:A,'Pipe Hangers'!A:A,'Brass Nipples '!A:A,'Brass Fittings '!A:A,Valves!A:A,'PEX Tubing'!A:A),"")</f>
        <v/>
      </c>
      <c r="B372" s="157"/>
      <c r="C372" s="204"/>
      <c r="D372" s="205"/>
      <c r="E372" s="1038"/>
      <c r="F372" s="166"/>
      <c r="G372" s="1520"/>
      <c r="H372" s="167"/>
      <c r="I372" s="207"/>
      <c r="J372" s="47"/>
      <c r="K372" s="1029"/>
      <c r="L372" s="157"/>
      <c r="M372" s="1029"/>
    </row>
    <row r="373" spans="1:13" hidden="1">
      <c r="A373" s="157" t="str">
        <f>IF(J373&gt;0,COUNT($J$4:J373)+MAX('MI Fittings'!A:A,'CS Press Fittings'!A:A,'Steel Nipples'!A:A,'Steel Cut Lengths'!A:A,'Pipe Hangers'!A:A,'Brass Nipples '!A:A,'Brass Fittings '!A:A,Valves!A:A,'PEX Tubing'!A:A),"")</f>
        <v/>
      </c>
      <c r="B373" s="157"/>
      <c r="C373" s="204"/>
      <c r="D373" s="205"/>
      <c r="E373" s="1038"/>
      <c r="F373" s="166"/>
      <c r="G373" s="1520"/>
      <c r="H373" s="167"/>
      <c r="I373" s="207"/>
      <c r="J373" s="47"/>
      <c r="K373" s="1029"/>
      <c r="L373" s="157"/>
      <c r="M373" s="1029"/>
    </row>
    <row r="374" spans="1:13" hidden="1">
      <c r="A374" s="157" t="str">
        <f>IF(J374&gt;0,COUNT($J$4:J374)+MAX('MI Fittings'!A:A,'CS Press Fittings'!A:A,'Steel Nipples'!A:A,'Steel Cut Lengths'!A:A,'Pipe Hangers'!A:A,'Brass Nipples '!A:A,'Brass Fittings '!A:A,Valves!A:A,'PEX Tubing'!A:A),"")</f>
        <v/>
      </c>
      <c r="B374" s="157"/>
      <c r="C374" s="204"/>
      <c r="D374" s="205"/>
      <c r="E374" s="1038"/>
      <c r="F374" s="166"/>
      <c r="G374" s="1520"/>
      <c r="H374" s="167"/>
      <c r="I374" s="207"/>
      <c r="J374" s="47"/>
      <c r="K374" s="1029"/>
      <c r="L374" s="157"/>
      <c r="M374" s="1029"/>
    </row>
    <row r="375" spans="1:13" hidden="1">
      <c r="A375" s="157" t="str">
        <f>IF(J375&gt;0,COUNT($J$4:J375)+MAX('MI Fittings'!A:A,'CS Press Fittings'!A:A,'Steel Nipples'!A:A,'Steel Cut Lengths'!A:A,'Pipe Hangers'!A:A,'Brass Nipples '!A:A,'Brass Fittings '!A:A,Valves!A:A,'PEX Tubing'!A:A),"")</f>
        <v/>
      </c>
      <c r="B375" s="157"/>
      <c r="C375" s="204"/>
      <c r="D375" s="205"/>
      <c r="E375" s="1038"/>
      <c r="F375" s="166"/>
      <c r="G375" s="1520"/>
      <c r="H375" s="167"/>
      <c r="I375" s="207"/>
      <c r="J375" s="47"/>
      <c r="K375" s="1029"/>
      <c r="L375" s="157"/>
      <c r="M375" s="1029"/>
    </row>
    <row r="376" spans="1:13" hidden="1">
      <c r="A376" s="157" t="str">
        <f>IF(J376&gt;0,COUNT($J$4:J376)+MAX('MI Fittings'!A:A,'CS Press Fittings'!A:A,'Steel Nipples'!A:A,'Steel Cut Lengths'!A:A,'Pipe Hangers'!A:A,'Brass Nipples '!A:A,'Brass Fittings '!A:A,Valves!A:A,'PEX Tubing'!A:A),"")</f>
        <v/>
      </c>
      <c r="B376" s="157"/>
      <c r="C376" s="204"/>
      <c r="D376" s="205"/>
      <c r="E376" s="1038"/>
      <c r="F376" s="166"/>
      <c r="G376" s="1520"/>
      <c r="H376" s="167"/>
      <c r="I376" s="207"/>
      <c r="J376" s="47"/>
      <c r="K376" s="1029"/>
      <c r="L376" s="157"/>
      <c r="M376" s="1029"/>
    </row>
    <row r="377" spans="1:13" hidden="1">
      <c r="A377" s="157" t="str">
        <f>IF(J377&gt;0,COUNT($J$4:J377)+MAX('MI Fittings'!A:A,'CS Press Fittings'!A:A,'Steel Nipples'!A:A,'Steel Cut Lengths'!A:A,'Pipe Hangers'!A:A,'Brass Nipples '!A:A,'Brass Fittings '!A:A,Valves!A:A,'PEX Tubing'!A:A),"")</f>
        <v/>
      </c>
      <c r="B377" s="157"/>
      <c r="C377" s="204"/>
      <c r="D377" s="205"/>
      <c r="E377" s="1038"/>
      <c r="F377" s="166"/>
      <c r="G377" s="1520"/>
      <c r="H377" s="167"/>
      <c r="I377" s="207"/>
      <c r="J377" s="47"/>
      <c r="K377" s="1029"/>
      <c r="L377" s="157"/>
      <c r="M377" s="1029"/>
    </row>
    <row r="378" spans="1:13" hidden="1">
      <c r="A378" s="157" t="str">
        <f>IF(J378&gt;0,COUNT($J$4:J378)+MAX('MI Fittings'!A:A,'CS Press Fittings'!A:A,'Steel Nipples'!A:A,'Steel Cut Lengths'!A:A,'Pipe Hangers'!A:A,'Brass Nipples '!A:A,'Brass Fittings '!A:A,Valves!A:A,'PEX Tubing'!A:A),"")</f>
        <v/>
      </c>
      <c r="B378" s="157"/>
      <c r="C378" s="204"/>
      <c r="D378" s="205"/>
      <c r="E378" s="1038"/>
      <c r="F378" s="166"/>
      <c r="G378" s="1520"/>
      <c r="H378" s="167"/>
      <c r="I378" s="207"/>
      <c r="J378" s="47"/>
      <c r="K378" s="1029"/>
      <c r="L378" s="157"/>
      <c r="M378" s="1029"/>
    </row>
    <row r="379" spans="1:13" hidden="1">
      <c r="A379" s="157" t="str">
        <f>IF(J379&gt;0,COUNT($J$4:J379)+MAX('MI Fittings'!A:A,'CS Press Fittings'!A:A,'Steel Nipples'!A:A,'Steel Cut Lengths'!A:A,'Pipe Hangers'!A:A,'Brass Nipples '!A:A,'Brass Fittings '!A:A,Valves!A:A,'PEX Tubing'!A:A),"")</f>
        <v/>
      </c>
      <c r="B379" s="157"/>
      <c r="C379" s="204"/>
      <c r="D379" s="205"/>
      <c r="E379" s="1038"/>
      <c r="F379" s="166"/>
      <c r="G379" s="1520"/>
      <c r="H379" s="167"/>
      <c r="I379" s="207"/>
      <c r="J379" s="47"/>
      <c r="K379" s="1029"/>
      <c r="L379" s="157"/>
      <c r="M379" s="1029"/>
    </row>
    <row r="380" spans="1:13" hidden="1">
      <c r="A380" s="157" t="str">
        <f>IF(J380&gt;0,COUNT($J$4:J380)+MAX('MI Fittings'!A:A,'CS Press Fittings'!A:A,'Steel Nipples'!A:A,'Steel Cut Lengths'!A:A,'Pipe Hangers'!A:A,'Brass Nipples '!A:A,'Brass Fittings '!A:A,Valves!A:A,'PEX Tubing'!A:A),"")</f>
        <v/>
      </c>
      <c r="B380" s="157"/>
      <c r="C380" s="204"/>
      <c r="D380" s="205"/>
      <c r="E380" s="1038"/>
      <c r="F380" s="166"/>
      <c r="G380" s="1520"/>
      <c r="H380" s="167"/>
      <c r="I380" s="207"/>
      <c r="J380" s="47"/>
      <c r="K380" s="1029"/>
      <c r="L380" s="157"/>
      <c r="M380" s="1029"/>
    </row>
    <row r="381" spans="1:13" hidden="1">
      <c r="A381" s="157" t="str">
        <f>IF(J381&gt;0,COUNT($J$4:J381)+MAX('MI Fittings'!A:A,'CS Press Fittings'!A:A,'Steel Nipples'!A:A,'Steel Cut Lengths'!A:A,'Pipe Hangers'!A:A,'Brass Nipples '!A:A,'Brass Fittings '!A:A,Valves!A:A,'PEX Tubing'!A:A),"")</f>
        <v/>
      </c>
      <c r="B381" s="157"/>
      <c r="C381" s="204"/>
      <c r="D381" s="205"/>
      <c r="E381" s="1038"/>
      <c r="F381" s="166"/>
      <c r="G381" s="1520"/>
      <c r="H381" s="167"/>
      <c r="I381" s="207"/>
      <c r="J381" s="47"/>
      <c r="K381" s="1029"/>
      <c r="L381" s="157"/>
      <c r="M381" s="1029"/>
    </row>
    <row r="382" spans="1:13" hidden="1">
      <c r="A382" s="157" t="str">
        <f>IF(J382&gt;0,COUNT($J$4:J382)+MAX('MI Fittings'!A:A,'CS Press Fittings'!A:A,'Steel Nipples'!A:A,'Steel Cut Lengths'!A:A,'Pipe Hangers'!A:A,'Brass Nipples '!A:A,'Brass Fittings '!A:A,Valves!A:A,'PEX Tubing'!A:A),"")</f>
        <v/>
      </c>
      <c r="B382" s="157"/>
      <c r="C382" s="204"/>
      <c r="D382" s="205"/>
      <c r="E382" s="1038"/>
      <c r="F382" s="166"/>
      <c r="G382" s="1520"/>
      <c r="H382" s="167"/>
      <c r="I382" s="207"/>
      <c r="J382" s="47"/>
      <c r="K382" s="1029"/>
      <c r="L382" s="157"/>
      <c r="M382" s="1029"/>
    </row>
    <row r="383" spans="1:13" hidden="1">
      <c r="A383" s="157" t="str">
        <f>IF(J383&gt;0,COUNT($J$4:J383)+MAX('MI Fittings'!A:A,'CS Press Fittings'!A:A,'Steel Nipples'!A:A,'Steel Cut Lengths'!A:A,'Pipe Hangers'!A:A,'Brass Nipples '!A:A,'Brass Fittings '!A:A,Valves!A:A,'PEX Tubing'!A:A),"")</f>
        <v/>
      </c>
      <c r="B383" s="157"/>
      <c r="C383" s="204"/>
      <c r="D383" s="205"/>
      <c r="E383" s="1038"/>
      <c r="F383" s="166"/>
      <c r="G383" s="1520"/>
      <c r="H383" s="167"/>
      <c r="I383" s="207"/>
      <c r="J383" s="47"/>
      <c r="K383" s="1029"/>
      <c r="L383" s="157"/>
      <c r="M383" s="1029"/>
    </row>
    <row r="384" spans="1:13" hidden="1">
      <c r="A384" s="157" t="str">
        <f>IF(J384&gt;0,COUNT($J$4:J384)+MAX('MI Fittings'!A:A,'CS Press Fittings'!A:A,'Steel Nipples'!A:A,'Steel Cut Lengths'!A:A,'Pipe Hangers'!A:A,'Brass Nipples '!A:A,'Brass Fittings '!A:A,Valves!A:A,'PEX Tubing'!A:A),"")</f>
        <v/>
      </c>
      <c r="B384" s="157"/>
      <c r="C384" s="204"/>
      <c r="D384" s="205"/>
      <c r="E384" s="1038"/>
      <c r="F384" s="166"/>
      <c r="G384" s="1520"/>
      <c r="H384" s="167"/>
      <c r="I384" s="207"/>
      <c r="J384" s="47"/>
      <c r="K384" s="1029"/>
      <c r="L384" s="157"/>
      <c r="M384" s="1029"/>
    </row>
    <row r="385" spans="1:13" hidden="1">
      <c r="A385" s="157" t="str">
        <f>IF(J385&gt;0,COUNT($J$4:J385)+MAX('MI Fittings'!A:A,'CS Press Fittings'!A:A,'Steel Nipples'!A:A,'Steel Cut Lengths'!A:A,'Pipe Hangers'!A:A,'Brass Nipples '!A:A,'Brass Fittings '!A:A,Valves!A:A,'PEX Tubing'!A:A),"")</f>
        <v/>
      </c>
      <c r="B385" s="157"/>
      <c r="C385" s="204"/>
      <c r="D385" s="205"/>
      <c r="E385" s="1038"/>
      <c r="F385" s="166"/>
      <c r="G385" s="1520"/>
      <c r="H385" s="167"/>
      <c r="I385" s="207"/>
      <c r="J385" s="47"/>
      <c r="K385" s="1029"/>
      <c r="L385" s="157"/>
      <c r="M385" s="1029"/>
    </row>
    <row r="386" spans="1:13" hidden="1">
      <c r="A386" s="157" t="str">
        <f>IF(J386&gt;0,COUNT($J$4:J386)+MAX('MI Fittings'!A:A,'CS Press Fittings'!A:A,'Steel Nipples'!A:A,'Steel Cut Lengths'!A:A,'Pipe Hangers'!A:A,'Brass Nipples '!A:A,'Brass Fittings '!A:A,Valves!A:A,'PEX Tubing'!A:A),"")</f>
        <v/>
      </c>
      <c r="B386" s="157"/>
      <c r="C386" s="204"/>
      <c r="D386" s="205"/>
      <c r="E386" s="1038"/>
      <c r="F386" s="166"/>
      <c r="G386" s="1520"/>
      <c r="H386" s="167"/>
      <c r="I386" s="207"/>
      <c r="J386" s="47"/>
      <c r="K386" s="1029"/>
      <c r="L386" s="157"/>
      <c r="M386" s="1029"/>
    </row>
    <row r="387" spans="1:13" hidden="1">
      <c r="A387" s="157" t="str">
        <f>IF(J387&gt;0,COUNT($J$4:J387)+MAX('MI Fittings'!A:A,'CS Press Fittings'!A:A,'Steel Nipples'!A:A,'Steel Cut Lengths'!A:A,'Pipe Hangers'!A:A,'Brass Nipples '!A:A,'Brass Fittings '!A:A,Valves!A:A,'PEX Tubing'!A:A),"")</f>
        <v/>
      </c>
      <c r="B387" s="157"/>
      <c r="C387" s="204"/>
      <c r="D387" s="205"/>
      <c r="E387" s="1038"/>
      <c r="F387" s="166"/>
      <c r="G387" s="1520"/>
      <c r="H387" s="167"/>
      <c r="I387" s="207"/>
      <c r="J387" s="47"/>
      <c r="K387" s="1029"/>
      <c r="L387" s="157"/>
      <c r="M387" s="1029"/>
    </row>
    <row r="388" spans="1:13" hidden="1">
      <c r="A388" s="157" t="str">
        <f>IF(J388&gt;0,COUNT($J$4:J388)+MAX('MI Fittings'!A:A,'CS Press Fittings'!A:A,'Steel Nipples'!A:A,'Steel Cut Lengths'!A:A,'Pipe Hangers'!A:A,'Brass Nipples '!A:A,'Brass Fittings '!A:A,Valves!A:A,'PEX Tubing'!A:A),"")</f>
        <v/>
      </c>
      <c r="B388" s="157"/>
      <c r="C388" s="204"/>
      <c r="D388" s="205"/>
      <c r="E388" s="1038"/>
      <c r="F388" s="166"/>
      <c r="G388" s="1520"/>
      <c r="H388" s="167"/>
      <c r="I388" s="207"/>
      <c r="J388" s="47"/>
      <c r="K388" s="1029"/>
      <c r="L388" s="157"/>
      <c r="M388" s="1029"/>
    </row>
    <row r="389" spans="1:13" hidden="1">
      <c r="A389" s="157" t="str">
        <f>IF(J389&gt;0,COUNT($J$4:J389)+MAX('MI Fittings'!A:A,'CS Press Fittings'!A:A,'Steel Nipples'!A:A,'Steel Cut Lengths'!A:A,'Pipe Hangers'!A:A,'Brass Nipples '!A:A,'Brass Fittings '!A:A,Valves!A:A,'PEX Tubing'!A:A),"")</f>
        <v/>
      </c>
      <c r="B389" s="157"/>
      <c r="C389" s="204"/>
      <c r="D389" s="205"/>
      <c r="E389" s="1038"/>
      <c r="F389" s="166"/>
      <c r="G389" s="1520"/>
      <c r="H389" s="167"/>
      <c r="I389" s="207"/>
      <c r="J389" s="47"/>
      <c r="K389" s="1029"/>
      <c r="L389" s="157"/>
      <c r="M389" s="1029"/>
    </row>
    <row r="390" spans="1:13" hidden="1">
      <c r="A390" s="157" t="str">
        <f>IF(J390&gt;0,COUNT($J$4:J390)+MAX('MI Fittings'!A:A,'CS Press Fittings'!A:A,'Steel Nipples'!A:A,'Steel Cut Lengths'!A:A,'Pipe Hangers'!A:A,'Brass Nipples '!A:A,'Brass Fittings '!A:A,Valves!A:A,'PEX Tubing'!A:A),"")</f>
        <v/>
      </c>
      <c r="B390" s="157"/>
      <c r="C390" s="204"/>
      <c r="D390" s="205"/>
      <c r="E390" s="1038"/>
      <c r="F390" s="166"/>
      <c r="G390" s="1520"/>
      <c r="H390" s="167"/>
      <c r="I390" s="207"/>
      <c r="J390" s="47"/>
      <c r="K390" s="1029"/>
      <c r="L390" s="157"/>
      <c r="M390" s="1029"/>
    </row>
    <row r="391" spans="1:13" hidden="1">
      <c r="A391" s="157" t="str">
        <f>IF(J391&gt;0,COUNT($J$4:J391)+MAX('MI Fittings'!A:A,'CS Press Fittings'!A:A,'Steel Nipples'!A:A,'Steel Cut Lengths'!A:A,'Pipe Hangers'!A:A,'Brass Nipples '!A:A,'Brass Fittings '!A:A,Valves!A:A,'PEX Tubing'!A:A),"")</f>
        <v/>
      </c>
      <c r="B391" s="157"/>
      <c r="C391" s="204"/>
      <c r="D391" s="205"/>
      <c r="E391" s="1038"/>
      <c r="F391" s="166"/>
      <c r="G391" s="1520"/>
      <c r="H391" s="167"/>
      <c r="I391" s="207"/>
      <c r="J391" s="47"/>
      <c r="K391" s="1029"/>
      <c r="L391" s="157"/>
      <c r="M391" s="1029"/>
    </row>
    <row r="392" spans="1:13" hidden="1">
      <c r="A392" s="157" t="str">
        <f>IF(J392&gt;0,COUNT($J$4:J392)+MAX('MI Fittings'!A:A,'CS Press Fittings'!A:A,'Steel Nipples'!A:A,'Steel Cut Lengths'!A:A,'Pipe Hangers'!A:A,'Brass Nipples '!A:A,'Brass Fittings '!A:A,Valves!A:A,'PEX Tubing'!A:A),"")</f>
        <v/>
      </c>
      <c r="B392" s="157"/>
      <c r="C392" s="204"/>
      <c r="D392" s="205"/>
      <c r="E392" s="1038"/>
      <c r="F392" s="166"/>
      <c r="G392" s="1520"/>
      <c r="H392" s="167"/>
      <c r="I392" s="207"/>
      <c r="J392" s="47"/>
      <c r="K392" s="1029"/>
      <c r="L392" s="157"/>
      <c r="M392" s="1029"/>
    </row>
    <row r="393" spans="1:13" hidden="1">
      <c r="A393" s="157" t="str">
        <f>IF(J393&gt;0,COUNT($J$4:J393)+MAX('MI Fittings'!A:A,'CS Press Fittings'!A:A,'Steel Nipples'!A:A,'Steel Cut Lengths'!A:A,'Pipe Hangers'!A:A,'Brass Nipples '!A:A,'Brass Fittings '!A:A,Valves!A:A,'PEX Tubing'!A:A),"")</f>
        <v/>
      </c>
      <c r="B393" s="157"/>
      <c r="C393" s="204"/>
      <c r="D393" s="205"/>
      <c r="E393" s="1038"/>
      <c r="F393" s="166"/>
      <c r="G393" s="1520"/>
      <c r="H393" s="167"/>
      <c r="I393" s="207"/>
      <c r="J393" s="47"/>
      <c r="K393" s="1029"/>
      <c r="L393" s="157"/>
      <c r="M393" s="1029"/>
    </row>
    <row r="394" spans="1:13" hidden="1">
      <c r="A394" s="157" t="str">
        <f>IF(J394&gt;0,COUNT($J$4:J394)+MAX('MI Fittings'!A:A,'CS Press Fittings'!A:A,'Steel Nipples'!A:A,'Steel Cut Lengths'!A:A,'Pipe Hangers'!A:A,'Brass Nipples '!A:A,'Brass Fittings '!A:A,Valves!A:A,'PEX Tubing'!A:A),"")</f>
        <v/>
      </c>
      <c r="B394" s="157"/>
      <c r="C394" s="204"/>
      <c r="D394" s="205"/>
      <c r="E394" s="1038"/>
      <c r="F394" s="166"/>
      <c r="G394" s="1520"/>
      <c r="H394" s="167"/>
      <c r="I394" s="207"/>
      <c r="J394" s="47"/>
      <c r="K394" s="1029"/>
      <c r="L394" s="157"/>
      <c r="M394" s="1029"/>
    </row>
    <row r="395" spans="1:13" hidden="1">
      <c r="A395" s="157" t="str">
        <f>IF(J395&gt;0,COUNT($J$4:J395)+MAX('MI Fittings'!A:A,'CS Press Fittings'!A:A,'Steel Nipples'!A:A,'Steel Cut Lengths'!A:A,'Pipe Hangers'!A:A,'Brass Nipples '!A:A,'Brass Fittings '!A:A,Valves!A:A,'PEX Tubing'!A:A),"")</f>
        <v/>
      </c>
      <c r="B395" s="157"/>
      <c r="C395" s="204"/>
      <c r="D395" s="205"/>
      <c r="E395" s="1038"/>
      <c r="F395" s="166"/>
      <c r="G395" s="1520"/>
      <c r="H395" s="167"/>
      <c r="I395" s="207"/>
      <c r="J395" s="47"/>
      <c r="K395" s="1029"/>
      <c r="L395" s="157"/>
      <c r="M395" s="1029"/>
    </row>
    <row r="396" spans="1:13" hidden="1">
      <c r="A396" s="157" t="str">
        <f>IF(J396&gt;0,COUNT($J$4:J396)+MAX('MI Fittings'!A:A,'CS Press Fittings'!A:A,'Steel Nipples'!A:A,'Steel Cut Lengths'!A:A,'Pipe Hangers'!A:A,'Brass Nipples '!A:A,'Brass Fittings '!A:A,Valves!A:A,'PEX Tubing'!A:A),"")</f>
        <v/>
      </c>
      <c r="B396" s="157"/>
      <c r="C396" s="204"/>
      <c r="D396" s="205"/>
      <c r="E396" s="1038"/>
      <c r="F396" s="166"/>
      <c r="G396" s="1520"/>
      <c r="H396" s="167"/>
      <c r="I396" s="207"/>
      <c r="J396" s="47"/>
      <c r="K396" s="1029"/>
      <c r="L396" s="157"/>
      <c r="M396" s="1029"/>
    </row>
    <row r="397" spans="1:13" hidden="1">
      <c r="A397" s="157" t="str">
        <f>IF(J397&gt;0,COUNT($J$4:J397)+MAX('MI Fittings'!A:A,'CS Press Fittings'!A:A,'Steel Nipples'!A:A,'Steel Cut Lengths'!A:A,'Pipe Hangers'!A:A,'Brass Nipples '!A:A,'Brass Fittings '!A:A,Valves!A:A,'PEX Tubing'!A:A),"")</f>
        <v/>
      </c>
      <c r="B397" s="157"/>
      <c r="C397" s="204"/>
      <c r="D397" s="205"/>
      <c r="E397" s="1038"/>
      <c r="F397" s="166"/>
      <c r="G397" s="1520"/>
      <c r="H397" s="167"/>
      <c r="I397" s="207"/>
      <c r="J397" s="47"/>
      <c r="K397" s="1029"/>
      <c r="L397" s="157"/>
      <c r="M397" s="1029"/>
    </row>
    <row r="398" spans="1:13" hidden="1">
      <c r="A398" s="157" t="str">
        <f>IF(J398&gt;0,COUNT($J$4:J398)+MAX('MI Fittings'!A:A,'CS Press Fittings'!A:A,'Steel Nipples'!A:A,'Steel Cut Lengths'!A:A,'Pipe Hangers'!A:A,'Brass Nipples '!A:A,'Brass Fittings '!A:A,Valves!A:A,'PEX Tubing'!A:A),"")</f>
        <v/>
      </c>
      <c r="B398" s="157"/>
      <c r="C398" s="204"/>
      <c r="D398" s="205"/>
      <c r="E398" s="1038"/>
      <c r="F398" s="166"/>
      <c r="G398" s="1520"/>
      <c r="H398" s="167"/>
      <c r="I398" s="207"/>
      <c r="J398" s="47"/>
      <c r="K398" s="1029"/>
      <c r="L398" s="157"/>
      <c r="M398" s="1029"/>
    </row>
    <row r="399" spans="1:13" hidden="1">
      <c r="A399" s="157" t="str">
        <f>IF(J399&gt;0,COUNT($J$4:J399)+MAX('MI Fittings'!A:A,'CS Press Fittings'!A:A,'Steel Nipples'!A:A,'Steel Cut Lengths'!A:A,'Pipe Hangers'!A:A,'Brass Nipples '!A:A,'Brass Fittings '!A:A,Valves!A:A,'PEX Tubing'!A:A),"")</f>
        <v/>
      </c>
      <c r="B399" s="157"/>
      <c r="C399" s="204"/>
      <c r="D399" s="205"/>
      <c r="E399" s="1038"/>
      <c r="F399" s="166"/>
      <c r="G399" s="1520"/>
      <c r="H399" s="167"/>
      <c r="I399" s="207"/>
      <c r="J399" s="47"/>
      <c r="K399" s="1029"/>
      <c r="L399" s="157"/>
      <c r="M399" s="1029"/>
    </row>
    <row r="400" spans="1:13" hidden="1">
      <c r="A400" s="157" t="str">
        <f>IF(J400&gt;0,COUNT($J$4:J400)+MAX('MI Fittings'!A:A,'CS Press Fittings'!A:A,'Steel Nipples'!A:A,'Steel Cut Lengths'!A:A,'Pipe Hangers'!A:A,'Brass Nipples '!A:A,'Brass Fittings '!A:A,Valves!A:A,'PEX Tubing'!A:A),"")</f>
        <v/>
      </c>
      <c r="B400" s="157"/>
      <c r="C400" s="204"/>
      <c r="D400" s="205"/>
      <c r="E400" s="1038"/>
      <c r="F400" s="166"/>
      <c r="G400" s="1520"/>
      <c r="H400" s="167"/>
      <c r="I400" s="207"/>
      <c r="J400" s="47"/>
      <c r="K400" s="1029"/>
      <c r="L400" s="157"/>
      <c r="M400" s="1029"/>
    </row>
    <row r="401" spans="1:13" hidden="1">
      <c r="A401" s="157" t="str">
        <f>IF(J401&gt;0,COUNT($J$4:J401)+MAX('MI Fittings'!A:A,'CS Press Fittings'!A:A,'Steel Nipples'!A:A,'Steel Cut Lengths'!A:A,'Pipe Hangers'!A:A,'Brass Nipples '!A:A,'Brass Fittings '!A:A,Valves!A:A,'PEX Tubing'!A:A),"")</f>
        <v/>
      </c>
      <c r="B401" s="157"/>
      <c r="C401" s="204"/>
      <c r="D401" s="205"/>
      <c r="E401" s="1038"/>
      <c r="F401" s="166"/>
      <c r="G401" s="1520"/>
      <c r="H401" s="167"/>
      <c r="I401" s="207"/>
      <c r="J401" s="47"/>
      <c r="K401" s="1029"/>
      <c r="L401" s="157"/>
      <c r="M401" s="1029"/>
    </row>
    <row r="402" spans="1:13" hidden="1">
      <c r="A402" s="157" t="str">
        <f>IF(J402&gt;0,COUNT($J$4:J402)+MAX('MI Fittings'!A:A,'CS Press Fittings'!A:A,'Steel Nipples'!A:A,'Steel Cut Lengths'!A:A,'Pipe Hangers'!A:A,'Brass Nipples '!A:A,'Brass Fittings '!A:A,Valves!A:A,'PEX Tubing'!A:A),"")</f>
        <v/>
      </c>
      <c r="B402" s="157"/>
      <c r="C402" s="204"/>
      <c r="D402" s="205"/>
      <c r="E402" s="1038"/>
      <c r="F402" s="166"/>
      <c r="G402" s="1520"/>
      <c r="H402" s="167"/>
      <c r="I402" s="207"/>
      <c r="J402" s="47"/>
      <c r="K402" s="1029"/>
      <c r="L402" s="157"/>
      <c r="M402" s="1029"/>
    </row>
    <row r="403" spans="1:13" hidden="1">
      <c r="A403" s="157" t="str">
        <f>IF(J403&gt;0,COUNT($J$4:J403)+MAX('MI Fittings'!A:A,'CS Press Fittings'!A:A,'Steel Nipples'!A:A,'Steel Cut Lengths'!A:A,'Pipe Hangers'!A:A,'Brass Nipples '!A:A,'Brass Fittings '!A:A,Valves!A:A,'PEX Tubing'!A:A),"")</f>
        <v/>
      </c>
      <c r="B403" s="157"/>
      <c r="C403" s="204"/>
      <c r="D403" s="205"/>
      <c r="E403" s="1038"/>
      <c r="F403" s="166"/>
      <c r="G403" s="1520"/>
      <c r="H403" s="167"/>
      <c r="I403" s="207"/>
      <c r="J403" s="47"/>
      <c r="K403" s="1029"/>
      <c r="L403" s="157"/>
      <c r="M403" s="1029"/>
    </row>
    <row r="404" spans="1:13" hidden="1">
      <c r="A404" s="157" t="str">
        <f>IF(J404&gt;0,COUNT($J$4:J404)+MAX('MI Fittings'!A:A,'CS Press Fittings'!A:A,'Steel Nipples'!A:A,'Steel Cut Lengths'!A:A,'Pipe Hangers'!A:A,'Brass Nipples '!A:A,'Brass Fittings '!A:A,Valves!A:A,'PEX Tubing'!A:A),"")</f>
        <v/>
      </c>
      <c r="B404" s="157"/>
      <c r="C404" s="204"/>
      <c r="D404" s="205"/>
      <c r="E404" s="1038"/>
      <c r="F404" s="166"/>
      <c r="G404" s="1520"/>
      <c r="H404" s="167"/>
      <c r="I404" s="207"/>
      <c r="J404" s="47"/>
      <c r="K404" s="1029"/>
      <c r="L404" s="157"/>
      <c r="M404" s="1029"/>
    </row>
    <row r="405" spans="1:13" hidden="1">
      <c r="A405" s="157" t="str">
        <f>IF(J405&gt;0,COUNT($J$4:J405)+MAX('MI Fittings'!A:A,'CS Press Fittings'!A:A,'Steel Nipples'!A:A,'Steel Cut Lengths'!A:A,'Pipe Hangers'!A:A,'Brass Nipples '!A:A,'Brass Fittings '!A:A,Valves!A:A,'PEX Tubing'!A:A),"")</f>
        <v/>
      </c>
      <c r="B405" s="157"/>
      <c r="C405" s="204"/>
      <c r="D405" s="205"/>
      <c r="E405" s="1038"/>
      <c r="F405" s="166"/>
      <c r="G405" s="1520"/>
      <c r="H405" s="167"/>
      <c r="I405" s="207"/>
      <c r="J405" s="47"/>
      <c r="K405" s="1029"/>
      <c r="L405" s="157"/>
      <c r="M405" s="1029"/>
    </row>
    <row r="406" spans="1:13" hidden="1">
      <c r="A406" s="157" t="str">
        <f>IF(J406&gt;0,COUNT($J$4:J406)+MAX('MI Fittings'!A:A,'CS Press Fittings'!A:A,'Steel Nipples'!A:A,'Steel Cut Lengths'!A:A,'Pipe Hangers'!A:A,'Brass Nipples '!A:A,'Brass Fittings '!A:A,Valves!A:A,'PEX Tubing'!A:A),"")</f>
        <v/>
      </c>
      <c r="B406" s="157"/>
      <c r="C406" s="204"/>
      <c r="D406" s="205"/>
      <c r="E406" s="1038"/>
      <c r="F406" s="166"/>
      <c r="G406" s="1520"/>
      <c r="H406" s="167"/>
      <c r="I406" s="207"/>
      <c r="J406" s="47"/>
      <c r="K406" s="1029"/>
      <c r="L406" s="157"/>
      <c r="M406" s="1029"/>
    </row>
    <row r="407" spans="1:13" hidden="1">
      <c r="A407" s="157" t="str">
        <f>IF(J407&gt;0,COUNT($J$4:J407)+MAX('MI Fittings'!A:A,'CS Press Fittings'!A:A,'Steel Nipples'!A:A,'Steel Cut Lengths'!A:A,'Pipe Hangers'!A:A,'Brass Nipples '!A:A,'Brass Fittings '!A:A,Valves!A:A,'PEX Tubing'!A:A),"")</f>
        <v/>
      </c>
      <c r="B407" s="157"/>
      <c r="C407" s="204"/>
      <c r="D407" s="205"/>
      <c r="E407" s="1038"/>
      <c r="F407" s="166"/>
      <c r="G407" s="1520"/>
      <c r="H407" s="167"/>
      <c r="I407" s="207"/>
      <c r="J407" s="47"/>
      <c r="K407" s="1029"/>
      <c r="L407" s="157"/>
      <c r="M407" s="1029"/>
    </row>
    <row r="408" spans="1:13" hidden="1">
      <c r="A408" s="157" t="str">
        <f>IF(J408&gt;0,COUNT($J$4:J408)+MAX('MI Fittings'!A:A,'CS Press Fittings'!A:A,'Steel Nipples'!A:A,'Steel Cut Lengths'!A:A,'Pipe Hangers'!A:A,'Brass Nipples '!A:A,'Brass Fittings '!A:A,Valves!A:A,'PEX Tubing'!A:A),"")</f>
        <v/>
      </c>
      <c r="B408" s="157"/>
      <c r="C408" s="204"/>
      <c r="D408" s="205"/>
      <c r="E408" s="1038"/>
      <c r="F408" s="166"/>
      <c r="G408" s="1520"/>
      <c r="H408" s="167"/>
      <c r="I408" s="207"/>
      <c r="J408" s="47"/>
      <c r="K408" s="1029"/>
      <c r="L408" s="157"/>
      <c r="M408" s="1029"/>
    </row>
    <row r="409" spans="1:13" hidden="1">
      <c r="A409" s="157" t="str">
        <f>IF(J409&gt;0,COUNT($J$4:J409)+MAX('MI Fittings'!A:A,'CS Press Fittings'!A:A,'Steel Nipples'!A:A,'Steel Cut Lengths'!A:A,'Pipe Hangers'!A:A,'Brass Nipples '!A:A,'Brass Fittings '!A:A,Valves!A:A,'PEX Tubing'!A:A),"")</f>
        <v/>
      </c>
      <c r="B409" s="157"/>
      <c r="C409" s="204"/>
      <c r="D409" s="205"/>
      <c r="E409" s="1038"/>
      <c r="F409" s="166"/>
      <c r="G409" s="1520"/>
      <c r="H409" s="167"/>
      <c r="I409" s="207"/>
      <c r="J409" s="47"/>
      <c r="K409" s="1029"/>
      <c r="L409" s="157"/>
      <c r="M409" s="1029"/>
    </row>
    <row r="410" spans="1:13" hidden="1">
      <c r="A410" s="157" t="str">
        <f>IF(J410&gt;0,COUNT($J$4:J410)+MAX('MI Fittings'!A:A,'CS Press Fittings'!A:A,'Steel Nipples'!A:A,'Steel Cut Lengths'!A:A,'Pipe Hangers'!A:A,'Brass Nipples '!A:A,'Brass Fittings '!A:A,Valves!A:A,'PEX Tubing'!A:A),"")</f>
        <v/>
      </c>
      <c r="B410" s="157"/>
      <c r="C410" s="204"/>
      <c r="D410" s="205"/>
      <c r="E410" s="1038"/>
      <c r="F410" s="166"/>
      <c r="G410" s="1520"/>
      <c r="H410" s="167"/>
      <c r="I410" s="207"/>
      <c r="J410" s="47"/>
      <c r="K410" s="1029"/>
      <c r="L410" s="157"/>
      <c r="M410" s="1029"/>
    </row>
    <row r="411" spans="1:13" hidden="1">
      <c r="A411" s="157" t="str">
        <f>IF(J411&gt;0,COUNT($J$4:J411)+MAX('MI Fittings'!A:A,'CS Press Fittings'!A:A,'Steel Nipples'!A:A,'Steel Cut Lengths'!A:A,'Pipe Hangers'!A:A,'Brass Nipples '!A:A,'Brass Fittings '!A:A,Valves!A:A,'PEX Tubing'!A:A),"")</f>
        <v/>
      </c>
      <c r="B411" s="157"/>
      <c r="C411" s="204"/>
      <c r="D411" s="205"/>
      <c r="E411" s="1038"/>
      <c r="F411" s="166"/>
      <c r="G411" s="1520"/>
      <c r="H411" s="167"/>
      <c r="I411" s="207"/>
      <c r="J411" s="47"/>
      <c r="K411" s="1029"/>
      <c r="L411" s="157"/>
      <c r="M411" s="1029"/>
    </row>
    <row r="412" spans="1:13" hidden="1">
      <c r="B412" s="157"/>
      <c r="C412" s="204"/>
      <c r="D412" s="205"/>
      <c r="E412" s="1038"/>
      <c r="F412" s="166"/>
      <c r="G412" s="1520"/>
      <c r="H412" s="167"/>
      <c r="I412" s="207"/>
      <c r="J412" s="47"/>
      <c r="K412" s="1029"/>
      <c r="L412" s="157"/>
      <c r="M412" s="1029"/>
    </row>
    <row r="413" spans="1:13" hidden="1">
      <c r="B413" s="157"/>
      <c r="C413" s="204"/>
      <c r="D413" s="205"/>
      <c r="E413" s="1038"/>
      <c r="F413" s="166"/>
      <c r="G413" s="1520"/>
      <c r="H413" s="167"/>
      <c r="I413" s="207"/>
      <c r="J413" s="47"/>
      <c r="K413" s="1029"/>
      <c r="L413" s="157"/>
      <c r="M413" s="1029"/>
    </row>
    <row r="414" spans="1:13" hidden="1">
      <c r="B414" s="157"/>
      <c r="C414" s="204"/>
      <c r="D414" s="205"/>
      <c r="E414" s="1038"/>
      <c r="F414" s="166"/>
      <c r="G414" s="1520"/>
      <c r="H414" s="167"/>
      <c r="I414" s="207"/>
      <c r="J414" s="47"/>
      <c r="K414" s="1029"/>
      <c r="L414" s="157"/>
      <c r="M414" s="1029"/>
    </row>
    <row r="415" spans="1:13" hidden="1">
      <c r="B415" s="157"/>
      <c r="C415" s="204"/>
      <c r="D415" s="205"/>
      <c r="E415" s="1038"/>
      <c r="F415" s="166"/>
      <c r="G415" s="1520"/>
      <c r="H415" s="167"/>
      <c r="I415" s="207"/>
      <c r="J415" s="47"/>
      <c r="K415" s="1029"/>
      <c r="L415" s="157"/>
      <c r="M415" s="1029"/>
    </row>
    <row r="416" spans="1:13" hidden="1">
      <c r="B416" s="157"/>
      <c r="C416" s="204"/>
      <c r="D416" s="205"/>
      <c r="E416" s="1038"/>
      <c r="F416" s="166"/>
      <c r="G416" s="1520"/>
      <c r="H416" s="167"/>
      <c r="I416" s="207"/>
      <c r="J416" s="47"/>
      <c r="K416" s="1029"/>
      <c r="L416" s="157"/>
      <c r="M416" s="1029"/>
    </row>
    <row r="417" spans="2:13" hidden="1">
      <c r="B417" s="157"/>
      <c r="C417" s="204"/>
      <c r="D417" s="205"/>
      <c r="E417" s="1038"/>
      <c r="F417" s="166"/>
      <c r="G417" s="1520"/>
      <c r="H417" s="167"/>
      <c r="I417" s="207"/>
      <c r="J417" s="47"/>
      <c r="K417" s="1029"/>
      <c r="L417" s="157"/>
      <c r="M417" s="1029"/>
    </row>
    <row r="418" spans="2:13" hidden="1">
      <c r="B418" s="157"/>
      <c r="C418" s="204"/>
      <c r="D418" s="205"/>
      <c r="E418" s="1038"/>
      <c r="F418" s="166"/>
      <c r="G418" s="1520"/>
      <c r="H418" s="167"/>
      <c r="I418" s="207"/>
      <c r="J418" s="47"/>
      <c r="K418" s="1029"/>
      <c r="L418" s="157"/>
      <c r="M418" s="1029"/>
    </row>
    <row r="419" spans="2:13" hidden="1">
      <c r="B419" s="157"/>
      <c r="C419" s="204"/>
      <c r="D419" s="205"/>
      <c r="E419" s="1038"/>
      <c r="F419" s="166"/>
      <c r="G419" s="1520"/>
      <c r="H419" s="167"/>
      <c r="I419" s="207"/>
      <c r="J419" s="47"/>
      <c r="K419" s="1029"/>
      <c r="L419" s="157"/>
      <c r="M419" s="1029"/>
    </row>
    <row r="420" spans="2:13" hidden="1">
      <c r="B420" s="157"/>
      <c r="C420" s="204"/>
      <c r="D420" s="205"/>
      <c r="E420" s="1038"/>
      <c r="F420" s="166"/>
      <c r="G420" s="1520"/>
      <c r="H420" s="167"/>
      <c r="I420" s="207"/>
      <c r="J420" s="47"/>
      <c r="K420" s="1029"/>
      <c r="L420" s="157"/>
      <c r="M420" s="1029"/>
    </row>
    <row r="421" spans="2:13" hidden="1">
      <c r="B421" s="157"/>
      <c r="C421" s="204"/>
      <c r="D421" s="205"/>
      <c r="E421" s="1038"/>
      <c r="F421" s="166"/>
      <c r="G421" s="1520"/>
      <c r="H421" s="167"/>
      <c r="I421" s="207"/>
      <c r="J421" s="47"/>
      <c r="K421" s="1029"/>
      <c r="L421" s="157"/>
      <c r="M421" s="1029"/>
    </row>
    <row r="422" spans="2:13" hidden="1">
      <c r="B422" s="157"/>
      <c r="C422" s="204"/>
      <c r="D422" s="205"/>
      <c r="E422" s="1038"/>
      <c r="F422" s="166"/>
      <c r="G422" s="1520"/>
      <c r="H422" s="167"/>
      <c r="I422" s="207"/>
      <c r="J422" s="47"/>
      <c r="K422" s="1029"/>
      <c r="L422" s="157"/>
      <c r="M422" s="1029"/>
    </row>
    <row r="423" spans="2:13" hidden="1">
      <c r="B423" s="157"/>
      <c r="C423" s="204"/>
      <c r="D423" s="205"/>
      <c r="E423" s="1038"/>
      <c r="F423" s="166"/>
      <c r="G423" s="1520"/>
      <c r="H423" s="167"/>
      <c r="I423" s="207"/>
      <c r="J423" s="47"/>
      <c r="K423" s="1029"/>
      <c r="L423" s="157"/>
      <c r="M423" s="1029"/>
    </row>
    <row r="424" spans="2:13" hidden="1">
      <c r="B424" s="157"/>
      <c r="C424" s="204"/>
      <c r="D424" s="205"/>
      <c r="E424" s="1038"/>
      <c r="F424" s="166"/>
      <c r="G424" s="1520"/>
      <c r="H424" s="167"/>
      <c r="I424" s="207"/>
      <c r="J424" s="47"/>
      <c r="K424" s="1029"/>
      <c r="L424" s="157"/>
      <c r="M424" s="1029"/>
    </row>
    <row r="425" spans="2:13" hidden="1">
      <c r="B425" s="157"/>
      <c r="C425" s="204"/>
      <c r="D425" s="205"/>
      <c r="E425" s="1038"/>
      <c r="F425" s="166"/>
      <c r="G425" s="1520"/>
      <c r="H425" s="167"/>
      <c r="I425" s="207"/>
      <c r="J425" s="47"/>
      <c r="K425" s="1029"/>
      <c r="L425" s="157"/>
      <c r="M425" s="1029"/>
    </row>
    <row r="426" spans="2:13" hidden="1">
      <c r="B426" s="157"/>
      <c r="C426" s="204"/>
      <c r="D426" s="205"/>
      <c r="E426" s="1038"/>
      <c r="F426" s="166"/>
      <c r="G426" s="1520"/>
      <c r="H426" s="167"/>
      <c r="I426" s="207"/>
      <c r="J426" s="47"/>
      <c r="K426" s="1029"/>
      <c r="L426" s="157"/>
      <c r="M426" s="1029"/>
    </row>
    <row r="427" spans="2:13" hidden="1">
      <c r="B427" s="157"/>
      <c r="C427" s="204"/>
      <c r="D427" s="205"/>
      <c r="E427" s="1038"/>
      <c r="F427" s="166"/>
      <c r="G427" s="1520"/>
      <c r="H427" s="167"/>
      <c r="I427" s="207"/>
      <c r="J427" s="47"/>
      <c r="K427" s="1029"/>
      <c r="L427" s="157"/>
      <c r="M427" s="1029"/>
    </row>
    <row r="428" spans="2:13" hidden="1">
      <c r="B428" s="157"/>
      <c r="C428" s="204"/>
      <c r="D428" s="205"/>
      <c r="E428" s="1038"/>
      <c r="F428" s="166"/>
      <c r="G428" s="1520"/>
      <c r="H428" s="167"/>
      <c r="I428" s="207"/>
      <c r="J428" s="47"/>
      <c r="K428" s="1029"/>
      <c r="L428" s="157"/>
      <c r="M428" s="1029"/>
    </row>
    <row r="429" spans="2:13" hidden="1">
      <c r="B429" s="157"/>
      <c r="C429" s="204"/>
      <c r="D429" s="205"/>
      <c r="E429" s="1038"/>
      <c r="F429" s="166"/>
      <c r="G429" s="1520"/>
      <c r="H429" s="167"/>
      <c r="I429" s="207"/>
      <c r="J429" s="47"/>
      <c r="K429" s="1029"/>
      <c r="L429" s="157"/>
      <c r="M429" s="1029"/>
    </row>
    <row r="430" spans="2:13" hidden="1">
      <c r="B430" s="157"/>
      <c r="C430" s="204"/>
      <c r="D430" s="205"/>
      <c r="E430" s="1038"/>
      <c r="F430" s="166"/>
      <c r="G430" s="1520"/>
      <c r="H430" s="167"/>
      <c r="I430" s="207"/>
      <c r="J430" s="47"/>
      <c r="K430" s="1029"/>
      <c r="L430" s="157"/>
      <c r="M430" s="1029"/>
    </row>
  </sheetData>
  <sheetProtection algorithmName="SHA-512" hashValue="YnC3y3u1/iACj5l6Ni+uqzZwiffD5ZbMWIoAZ3hkQI7WWmRrLX0J+PCN6gOuuBuiWa9RYJU11iFDfjg/7MRbRg==" saltValue="ucT2DY9kuvzc+wCKv0Uo2A==" spinCount="100000" sheet="1" formatColumns="0" autoFilter="0"/>
  <protectedRanges>
    <protectedRange sqref="F6:G98" name="Range2"/>
    <protectedRange sqref="J6:J98" name="Range1"/>
  </protectedRanges>
  <autoFilter ref="J3:J98" xr:uid="{6C493EBA-7BF5-4119-A5EB-EEDB54CB3CF1}"/>
  <mergeCells count="2">
    <mergeCell ref="K1:K2"/>
    <mergeCell ref="B2:C2"/>
  </mergeCells>
  <conditionalFormatting sqref="F6:F98">
    <cfRule type="cellIs" dxfId="43" priority="2" operator="notEqual">
      <formula>$F$2</formula>
    </cfRule>
  </conditionalFormatting>
  <conditionalFormatting sqref="G6:G98">
    <cfRule type="cellIs" dxfId="42" priority="1" operator="notEqual">
      <formula>ROUND($F6*$E6,2)</formula>
    </cfRule>
  </conditionalFormatting>
  <hyperlinks>
    <hyperlink ref="K1" location="'Lead Sheet'!A1" display="CLICK TO RETURN TO LEAD SHEET" xr:uid="{0AE2CAD4-059B-4F5E-9FFF-F15EDDA69808}"/>
  </hyperlinks>
  <pageMargins left="0.7" right="0.7" top="0.75" bottom="0.75" header="0.3" footer="0.3"/>
  <pageSetup scale="52" fitToHeight="0" orientation="portrait" r:id="rId1"/>
  <headerFooter>
    <oddHeader>&amp;LPEX FITTINGS - BRASS
&amp;K00-033Subject to change without notice&amp;RPEX FITTINGS - BRASS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32B5-2B2E-4353-82D4-64C0A81BE527}">
  <sheetPr codeName="Sheet33">
    <tabColor rgb="FF00B0F0"/>
    <pageSetUpPr fitToPage="1"/>
  </sheetPr>
  <dimension ref="A1:O407"/>
  <sheetViews>
    <sheetView zoomScaleNormal="100" workbookViewId="0">
      <pane xSplit="12" ySplit="3" topLeftCell="M4" activePane="bottomRight" state="frozen"/>
      <selection activeCell="F2" sqref="F2"/>
      <selection pane="topRight" activeCell="F2" sqref="F2"/>
      <selection pane="bottomLeft" activeCell="F2" sqref="F2"/>
      <selection pane="bottomRight" activeCell="F2" sqref="F2"/>
    </sheetView>
  </sheetViews>
  <sheetFormatPr defaultColWidth="0" defaultRowHeight="0" customHeight="1" zeroHeight="1"/>
  <cols>
    <col min="1" max="1" width="8.7109375" style="157" hidden="1" customWidth="1"/>
    <col min="2" max="2" width="15.7109375" style="13" customWidth="1"/>
    <col min="3" max="3" width="9.85546875" style="15" customWidth="1"/>
    <col min="4" max="4" width="54.85546875" style="208" customWidth="1"/>
    <col min="5" max="5" width="9.85546875" style="1434" customWidth="1"/>
    <col min="6" max="6" width="11.42578125" style="210" bestFit="1" customWidth="1"/>
    <col min="7" max="7" width="10.7109375" style="1756" bestFit="1" customWidth="1"/>
    <col min="8" max="8" width="9.85546875" style="211" customWidth="1"/>
    <col min="9" max="9" width="9.85546875" style="212" customWidth="1"/>
    <col min="10" max="10" width="9.85546875" style="2" customWidth="1"/>
    <col min="11" max="11" width="11.7109375" style="209" customWidth="1"/>
    <col min="12" max="13" width="15.7109375" style="13" customWidth="1"/>
    <col min="14" max="14" width="8.85546875" style="13" customWidth="1"/>
    <col min="15" max="15" width="0" style="13" hidden="1" customWidth="1"/>
    <col min="16" max="16384" width="8.85546875" style="13" hidden="1"/>
  </cols>
  <sheetData>
    <row r="1" spans="1:14" ht="72.75" customHeight="1" thickBot="1">
      <c r="B1" s="169"/>
      <c r="C1" s="170"/>
      <c r="D1" s="171"/>
      <c r="E1" s="1310"/>
      <c r="F1" s="148"/>
      <c r="G1" s="1616"/>
      <c r="H1" s="437"/>
      <c r="I1" s="1260"/>
      <c r="J1" s="1261" t="s">
        <v>4681</v>
      </c>
      <c r="K1" s="1867" t="s">
        <v>3648</v>
      </c>
      <c r="L1" s="157"/>
    </row>
    <row r="2" spans="1:14" ht="16.5" thickBot="1">
      <c r="B2" s="1869" t="s">
        <v>12957</v>
      </c>
      <c r="C2" s="1870"/>
      <c r="D2" s="176"/>
      <c r="E2" s="1311"/>
      <c r="F2" s="1507">
        <f>'Lead Sheet'!B13</f>
        <v>0</v>
      </c>
      <c r="G2" s="1617"/>
      <c r="H2" s="439"/>
      <c r="I2" s="178"/>
      <c r="J2" s="477"/>
      <c r="K2" s="1868"/>
      <c r="L2" s="157"/>
    </row>
    <row r="3" spans="1:14" s="160" customFormat="1" ht="48" thickBot="1">
      <c r="A3" s="158"/>
      <c r="B3" s="179"/>
      <c r="C3" s="180" t="s">
        <v>486</v>
      </c>
      <c r="D3" s="181" t="s">
        <v>10869</v>
      </c>
      <c r="E3" s="182" t="s">
        <v>487</v>
      </c>
      <c r="F3" s="149" t="s">
        <v>0</v>
      </c>
      <c r="G3" s="182" t="s">
        <v>10688</v>
      </c>
      <c r="H3" s="183" t="s">
        <v>3</v>
      </c>
      <c r="I3" s="184" t="s">
        <v>4</v>
      </c>
      <c r="J3" s="308" t="s">
        <v>2</v>
      </c>
      <c r="K3" s="1380" t="s">
        <v>360</v>
      </c>
      <c r="L3" s="302" t="s">
        <v>5065</v>
      </c>
      <c r="M3" s="1291">
        <f>SUM(K:K)</f>
        <v>0</v>
      </c>
      <c r="N3" s="305"/>
    </row>
    <row r="4" spans="1:14" ht="30.75" customHeight="1">
      <c r="A4" s="157" t="str">
        <f>IF(J4&gt;0,COUNT($J$4:J4)+MAX('MI Fittings'!A:A,'CS Press Fittings'!A:A,'Steel Nipples'!A:A,'Steel Cut Lengths'!A:A,'Pipe Hangers'!A:A,'Brass Nipples '!A:A,'Brass Fittings '!A:A,Valves!A:A,'PEX Tubing'!A:A,'PEX Fittings - Brass'!A:A),"")</f>
        <v/>
      </c>
      <c r="B4" s="339"/>
      <c r="C4" s="340"/>
      <c r="D4" s="479" t="s">
        <v>5543</v>
      </c>
      <c r="E4" s="1381"/>
      <c r="F4" s="165"/>
      <c r="G4" s="1757"/>
      <c r="H4" s="480"/>
      <c r="I4" s="480"/>
      <c r="J4" s="120"/>
      <c r="K4" s="1382"/>
      <c r="L4" s="157"/>
      <c r="M4" s="157"/>
    </row>
    <row r="5" spans="1:14" ht="15.75">
      <c r="A5" s="157" t="str">
        <f>IF(J5&gt;0,COUNT($J$4:J5)+MAX('MI Fittings'!A:A,'CS Press Fittings'!A:A,'Steel Nipples'!A:A,'Steel Cut Lengths'!A:A,'Pipe Hangers'!A:A,'Brass Nipples '!A:A,'Brass Fittings '!A:A,Valves!A:A,'PEX Tubing'!A:A,'PEX Fittings - Brass'!A:A),"")</f>
        <v/>
      </c>
      <c r="B5" s="354"/>
      <c r="C5" s="1296"/>
      <c r="D5" s="1297" t="s">
        <v>7798</v>
      </c>
      <c r="E5" s="1383" t="s">
        <v>497</v>
      </c>
      <c r="F5" s="1298"/>
      <c r="G5" s="1758"/>
      <c r="H5" s="1300"/>
      <c r="I5" s="1300"/>
      <c r="J5" s="1301"/>
      <c r="K5" s="1384"/>
      <c r="L5" s="157"/>
      <c r="M5" s="157"/>
    </row>
    <row r="6" spans="1:14" ht="15.75">
      <c r="A6" s="157" t="str">
        <f>IF(J6&gt;0,COUNT($J$4:J6)+MAX('MI Fittings'!A:A,'CS Press Fittings'!A:A,'Steel Nipples'!A:A,'Steel Cut Lengths'!A:A,'Pipe Hangers'!A:A,'Brass Nipples '!A:A,'Brass Fittings '!A:A,Valves!A:A,'PEX Tubing'!A:A,'PEX Fittings - Brass'!A:A),"")</f>
        <v/>
      </c>
      <c r="B6" s="244"/>
      <c r="C6" s="228" t="s">
        <v>10870</v>
      </c>
      <c r="D6" s="481" t="s">
        <v>10871</v>
      </c>
      <c r="E6" s="1292">
        <f>IFERROR(VLOOKUP(C6,'Consolidated Master Sheet'!B:H,3,0),"")</f>
        <v>10.09</v>
      </c>
      <c r="F6" s="151">
        <f>IF(E6=0,"NET",$F$2)</f>
        <v>0</v>
      </c>
      <c r="G6" s="1322">
        <f>IFERROR(ROUND(E6*F6,2),0)</f>
        <v>0</v>
      </c>
      <c r="H6" s="230">
        <f>IFERROR(VLOOKUP(C6,'Consolidated Master Sheet'!B:H,6,0),"")</f>
        <v>50</v>
      </c>
      <c r="I6" s="230">
        <f>IFERROR(VLOOKUP(C6,'Consolidated Master Sheet'!B:H,7,0),"")</f>
        <v>500</v>
      </c>
      <c r="J6" s="27"/>
      <c r="K6" s="1385">
        <f t="shared" ref="K6:K12" si="0">IFERROR(G6*J6,0)</f>
        <v>0</v>
      </c>
      <c r="L6"/>
      <c r="M6" s="157"/>
    </row>
    <row r="7" spans="1:14" ht="15.75">
      <c r="A7" s="157" t="str">
        <f>IF(J7&gt;0,COUNT($J$4:J7)+MAX('MI Fittings'!A:A,'CS Press Fittings'!A:A,'Steel Nipples'!A:A,'Steel Cut Lengths'!A:A,'Pipe Hangers'!A:A,'Brass Nipples '!A:A,'Brass Fittings '!A:A,Valves!A:A,'PEX Tubing'!A:A,'PEX Fittings - Brass'!A:A),"")</f>
        <v/>
      </c>
      <c r="B7" s="244"/>
      <c r="C7" s="231" t="s">
        <v>10872</v>
      </c>
      <c r="D7" s="482" t="s">
        <v>10873</v>
      </c>
      <c r="E7" s="1294">
        <f>IFERROR(VLOOKUP(C7,'Consolidated Master Sheet'!B:H,3,0),"")</f>
        <v>16.760000000000002</v>
      </c>
      <c r="F7" s="152">
        <f t="shared" ref="F7:F70" si="1">IF(E7=0,"NET",$F$2)</f>
        <v>0</v>
      </c>
      <c r="G7" s="1324">
        <f t="shared" ref="G7:G70" si="2">IFERROR(ROUND(E7*F7,2),0)</f>
        <v>0</v>
      </c>
      <c r="H7" s="230">
        <f>IFERROR(VLOOKUP(C7,'Consolidated Master Sheet'!B:H,6,0),"")</f>
        <v>25</v>
      </c>
      <c r="I7" s="230">
        <f>IFERROR(VLOOKUP(C7,'Consolidated Master Sheet'!B:H,7,0),"")</f>
        <v>450</v>
      </c>
      <c r="J7" s="28"/>
      <c r="K7" s="1386">
        <f t="shared" si="0"/>
        <v>0</v>
      </c>
      <c r="L7" s="157"/>
      <c r="M7" s="157"/>
    </row>
    <row r="8" spans="1:14" ht="15.75">
      <c r="A8" s="157" t="str">
        <f>IF(J8&gt;0,COUNT($J$4:J8)+MAX('MI Fittings'!A:A,'CS Press Fittings'!A:A,'Steel Nipples'!A:A,'Steel Cut Lengths'!A:A,'Pipe Hangers'!A:A,'Brass Nipples '!A:A,'Brass Fittings '!A:A,Valves!A:A,'PEX Tubing'!A:A,'PEX Fittings - Brass'!A:A),"")</f>
        <v/>
      </c>
      <c r="B8" s="244"/>
      <c r="C8" s="231" t="s">
        <v>10874</v>
      </c>
      <c r="D8" s="482" t="s">
        <v>10875</v>
      </c>
      <c r="E8" s="1294">
        <f>IFERROR(VLOOKUP(C8,'Consolidated Master Sheet'!B:H,3,0),"")</f>
        <v>23.290000000000003</v>
      </c>
      <c r="F8" s="152">
        <f t="shared" si="1"/>
        <v>0</v>
      </c>
      <c r="G8" s="1324">
        <f t="shared" si="2"/>
        <v>0</v>
      </c>
      <c r="H8" s="230">
        <f>IFERROR(VLOOKUP(C8,'Consolidated Master Sheet'!B:H,6,0),"")</f>
        <v>25</v>
      </c>
      <c r="I8" s="230">
        <f>IFERROR(VLOOKUP(C8,'Consolidated Master Sheet'!B:H,7,0),"")</f>
        <v>300</v>
      </c>
      <c r="J8" s="31"/>
      <c r="K8" s="1386">
        <f t="shared" si="0"/>
        <v>0</v>
      </c>
      <c r="L8" s="157"/>
      <c r="M8" s="157"/>
    </row>
    <row r="9" spans="1:14" ht="15.75">
      <c r="A9" s="157" t="str">
        <f>IF(J9&gt;0,COUNT($J$4:J9)+MAX('MI Fittings'!A:A,'CS Press Fittings'!A:A,'Steel Nipples'!A:A,'Steel Cut Lengths'!A:A,'Pipe Hangers'!A:A,'Brass Nipples '!A:A,'Brass Fittings '!A:A,Valves!A:A,'PEX Tubing'!A:A,'PEX Fittings - Brass'!A:A),"")</f>
        <v/>
      </c>
      <c r="B9" s="244"/>
      <c r="C9" s="1326" t="s">
        <v>10876</v>
      </c>
      <c r="D9" s="1387" t="s">
        <v>10877</v>
      </c>
      <c r="E9" s="1294">
        <f>IFERROR(VLOOKUP(C9,'Consolidated Master Sheet'!B:H,3,0),"")</f>
        <v>28.4</v>
      </c>
      <c r="F9" s="152">
        <f t="shared" si="1"/>
        <v>0</v>
      </c>
      <c r="G9" s="1324">
        <f t="shared" si="2"/>
        <v>0</v>
      </c>
      <c r="H9" s="230">
        <f>IFERROR(VLOOKUP(C9,'Consolidated Master Sheet'!B:H,6,0),"")</f>
        <v>25</v>
      </c>
      <c r="I9" s="230">
        <f>IFERROR(VLOOKUP(C9,'Consolidated Master Sheet'!B:H,7,0),"")</f>
        <v>250</v>
      </c>
      <c r="J9" s="33"/>
      <c r="K9" s="1386">
        <f>IFERROR(G9*J9,0)</f>
        <v>0</v>
      </c>
      <c r="L9" s="157"/>
      <c r="M9" s="157"/>
    </row>
    <row r="10" spans="1:14" ht="15.75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Brass'!A:A),"")</f>
        <v/>
      </c>
      <c r="B10" s="244"/>
      <c r="C10" s="1326" t="s">
        <v>10878</v>
      </c>
      <c r="D10" s="1387" t="s">
        <v>10879</v>
      </c>
      <c r="E10" s="1294">
        <f>IFERROR(VLOOKUP(C10,'Consolidated Master Sheet'!B:H,3,0),"")</f>
        <v>57</v>
      </c>
      <c r="F10" s="152">
        <f t="shared" si="1"/>
        <v>0</v>
      </c>
      <c r="G10" s="1324">
        <f t="shared" si="2"/>
        <v>0</v>
      </c>
      <c r="H10" s="230">
        <f>IFERROR(VLOOKUP(C10,'Consolidated Master Sheet'!B:H,6,0),"")</f>
        <v>25</v>
      </c>
      <c r="I10" s="230">
        <f>IFERROR(VLOOKUP(C10,'Consolidated Master Sheet'!B:H,7,0),"")</f>
        <v>150</v>
      </c>
      <c r="J10" s="33"/>
      <c r="K10" s="1386">
        <f>IFERROR(G10*J10,0)</f>
        <v>0</v>
      </c>
      <c r="L10" s="157"/>
      <c r="M10" s="157"/>
    </row>
    <row r="11" spans="1:14" ht="15.75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Brass'!A:A),"")</f>
        <v/>
      </c>
      <c r="B11" s="244"/>
      <c r="C11" s="249"/>
      <c r="D11" s="1388"/>
      <c r="E11" s="1389" t="str">
        <f>IFERROR(VLOOKUP(C11,'Consolidated Master Sheet'!B:H,3,0),"")</f>
        <v/>
      </c>
      <c r="F11" s="1490">
        <f t="shared" si="1"/>
        <v>0</v>
      </c>
      <c r="G11" s="1656">
        <f t="shared" si="2"/>
        <v>0</v>
      </c>
      <c r="H11" s="1390" t="str">
        <f>IFERROR(VLOOKUP(C11,'Consolidated Master Sheet'!B:H,6,0),"")</f>
        <v/>
      </c>
      <c r="I11" s="1390" t="str">
        <f>IFERROR(VLOOKUP(C11,'Consolidated Master Sheet'!B:H,7,0),"")</f>
        <v/>
      </c>
      <c r="J11" s="1250"/>
      <c r="K11" s="1391"/>
      <c r="L11" s="157"/>
      <c r="M11" s="157"/>
    </row>
    <row r="12" spans="1:14" ht="15.75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Brass'!A:A),"")</f>
        <v/>
      </c>
      <c r="B12" s="244"/>
      <c r="C12" s="228" t="s">
        <v>10880</v>
      </c>
      <c r="D12" s="481" t="s">
        <v>10881</v>
      </c>
      <c r="E12" s="1292">
        <f>IFERROR(VLOOKUP(C12,'Consolidated Master Sheet'!B:H,3,0),"")</f>
        <v>24.2</v>
      </c>
      <c r="F12" s="151">
        <f t="shared" si="1"/>
        <v>0</v>
      </c>
      <c r="G12" s="1322">
        <f t="shared" si="2"/>
        <v>0</v>
      </c>
      <c r="H12" s="230">
        <f>IFERROR(VLOOKUP(C12,'Consolidated Master Sheet'!B:H,6,0),"")</f>
        <v>25</v>
      </c>
      <c r="I12" s="230">
        <f>IFERROR(VLOOKUP(C12,'Consolidated Master Sheet'!B:H,7,0),"")</f>
        <v>300</v>
      </c>
      <c r="J12" s="27"/>
      <c r="K12" s="1385">
        <f t="shared" si="0"/>
        <v>0</v>
      </c>
      <c r="L12" s="157"/>
      <c r="M12" s="157"/>
    </row>
    <row r="13" spans="1:14" ht="15.75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Brass'!A:A),"")</f>
        <v/>
      </c>
      <c r="B13" s="354"/>
      <c r="C13" s="1296"/>
      <c r="D13" s="1297" t="s">
        <v>7310</v>
      </c>
      <c r="E13" s="1300" t="str">
        <f>IFERROR(VLOOKUP(C13,'Consolidated Master Sheet'!B:H,3,0),"")</f>
        <v/>
      </c>
      <c r="F13" s="1488">
        <f t="shared" si="1"/>
        <v>0</v>
      </c>
      <c r="G13" s="1755">
        <f t="shared" si="2"/>
        <v>0</v>
      </c>
      <c r="H13" s="1300" t="str">
        <f>IFERROR(VLOOKUP(C13,'Consolidated Master Sheet'!B:H,6,0),"")</f>
        <v/>
      </c>
      <c r="I13" s="1300" t="str">
        <f>IFERROR(VLOOKUP(C13,'Consolidated Master Sheet'!B:H,7,0),"")</f>
        <v/>
      </c>
      <c r="J13" s="1301"/>
      <c r="K13" s="1384"/>
      <c r="L13" s="304"/>
      <c r="M13" s="304"/>
    </row>
    <row r="14" spans="1:14" ht="15.75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Brass'!A:A),"")</f>
        <v/>
      </c>
      <c r="B14" s="244"/>
      <c r="C14" s="231" t="s">
        <v>10882</v>
      </c>
      <c r="D14" s="482" t="s">
        <v>10883</v>
      </c>
      <c r="E14" s="1294">
        <f>IFERROR(VLOOKUP(C14,'Consolidated Master Sheet'!B:H,3,0),"")</f>
        <v>17.55</v>
      </c>
      <c r="F14" s="152">
        <f t="shared" si="1"/>
        <v>0</v>
      </c>
      <c r="G14" s="1324">
        <f t="shared" si="2"/>
        <v>0</v>
      </c>
      <c r="H14" s="230">
        <f>IFERROR(VLOOKUP(C14,'Consolidated Master Sheet'!B:H,6,0),"")</f>
        <v>50</v>
      </c>
      <c r="I14" s="230">
        <f>IFERROR(VLOOKUP(C14,'Consolidated Master Sheet'!B:H,7,0),"")</f>
        <v>400</v>
      </c>
      <c r="J14" s="28"/>
      <c r="K14" s="1386">
        <f>IFERROR(G14*J14,0)</f>
        <v>0</v>
      </c>
      <c r="L14" s="157"/>
      <c r="M14" s="157"/>
    </row>
    <row r="15" spans="1:14" ht="15.75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Brass'!A:A),"")</f>
        <v/>
      </c>
      <c r="B15" s="244"/>
      <c r="C15" s="231" t="s">
        <v>10884</v>
      </c>
      <c r="D15" s="482" t="s">
        <v>10885</v>
      </c>
      <c r="E15" s="1294">
        <f>IFERROR(VLOOKUP(C15,'Consolidated Master Sheet'!B:H,3,0),"")</f>
        <v>26.92</v>
      </c>
      <c r="F15" s="152">
        <f t="shared" si="1"/>
        <v>0</v>
      </c>
      <c r="G15" s="1324">
        <f t="shared" si="2"/>
        <v>0</v>
      </c>
      <c r="H15" s="230">
        <f>IFERROR(VLOOKUP(C15,'Consolidated Master Sheet'!B:H,6,0),"")</f>
        <v>25</v>
      </c>
      <c r="I15" s="230">
        <f>IFERROR(VLOOKUP(C15,'Consolidated Master Sheet'!B:H,7,0),"")</f>
        <v>250</v>
      </c>
      <c r="J15" s="28"/>
      <c r="K15" s="1386">
        <f>IFERROR(G15*J15,0)</f>
        <v>0</v>
      </c>
      <c r="L15" s="157"/>
      <c r="M15" s="157"/>
    </row>
    <row r="16" spans="1:14" ht="15.75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Brass'!A:A),"")</f>
        <v/>
      </c>
      <c r="B16" s="244"/>
      <c r="C16" s="1326" t="s">
        <v>10886</v>
      </c>
      <c r="D16" s="1387" t="s">
        <v>10887</v>
      </c>
      <c r="E16" s="1392">
        <f>IFERROR(VLOOKUP(C16,'Consolidated Master Sheet'!B:H,3,0),"")</f>
        <v>60</v>
      </c>
      <c r="F16" s="729">
        <f t="shared" si="1"/>
        <v>0</v>
      </c>
      <c r="G16" s="1328">
        <f t="shared" si="2"/>
        <v>0</v>
      </c>
      <c r="H16" s="230">
        <f>IFERROR(VLOOKUP(C16,'Consolidated Master Sheet'!B:H,6,0),"")</f>
        <v>25</v>
      </c>
      <c r="I16" s="230">
        <f>IFERROR(VLOOKUP(C16,'Consolidated Master Sheet'!B:H,7,0),"")</f>
        <v>150</v>
      </c>
      <c r="J16" s="70"/>
      <c r="K16" s="1393">
        <f>IFERROR(G16*J16,0)</f>
        <v>0</v>
      </c>
      <c r="L16" s="157"/>
      <c r="M16" s="157"/>
    </row>
    <row r="17" spans="1:13" ht="15.75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Brass'!A:A),"")</f>
        <v/>
      </c>
      <c r="B17" s="244"/>
      <c r="C17" s="249"/>
      <c r="D17" s="1388"/>
      <c r="E17" s="1389" t="str">
        <f>IFERROR(VLOOKUP(C17,'Consolidated Master Sheet'!B:H,3,0),"")</f>
        <v/>
      </c>
      <c r="F17" s="1490">
        <f t="shared" si="1"/>
        <v>0</v>
      </c>
      <c r="G17" s="1656">
        <f t="shared" si="2"/>
        <v>0</v>
      </c>
      <c r="H17" s="1390" t="str">
        <f>IFERROR(VLOOKUP(C17,'Consolidated Master Sheet'!B:H,6,0),"")</f>
        <v/>
      </c>
      <c r="I17" s="1390" t="str">
        <f>IFERROR(VLOOKUP(C17,'Consolidated Master Sheet'!B:H,7,0),"")</f>
        <v/>
      </c>
      <c r="J17" s="1250"/>
      <c r="K17" s="1391"/>
      <c r="L17" s="157"/>
      <c r="M17" s="157"/>
    </row>
    <row r="18" spans="1:13" ht="15.75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Brass'!A:A),"")</f>
        <v/>
      </c>
      <c r="B18" s="244"/>
      <c r="C18" s="228" t="s">
        <v>10888</v>
      </c>
      <c r="D18" s="485" t="s">
        <v>10889</v>
      </c>
      <c r="E18" s="1292">
        <f>IFERROR(VLOOKUP(C18,'Consolidated Master Sheet'!B:H,3,0),"")</f>
        <v>25.75</v>
      </c>
      <c r="F18" s="151">
        <f t="shared" si="1"/>
        <v>0</v>
      </c>
      <c r="G18" s="1322">
        <f t="shared" si="2"/>
        <v>0</v>
      </c>
      <c r="H18" s="230">
        <f>IFERROR(VLOOKUP(C18,'Consolidated Master Sheet'!B:H,6,0),"")</f>
        <v>25</v>
      </c>
      <c r="I18" s="230">
        <f>IFERROR(VLOOKUP(C18,'Consolidated Master Sheet'!B:H,7,0),"")</f>
        <v>300</v>
      </c>
      <c r="J18" s="27"/>
      <c r="K18" s="1385">
        <f>IFERROR(G18*J18,0)</f>
        <v>0</v>
      </c>
      <c r="L18" s="157"/>
      <c r="M18" s="157"/>
    </row>
    <row r="19" spans="1:13" ht="15.75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Brass'!A:A),"")</f>
        <v/>
      </c>
      <c r="B19" s="244"/>
      <c r="C19" s="231" t="s">
        <v>10890</v>
      </c>
      <c r="D19" s="486" t="s">
        <v>10891</v>
      </c>
      <c r="E19" s="1294">
        <f>IFERROR(VLOOKUP(C19,'Consolidated Master Sheet'!B:H,3,0),"")</f>
        <v>29.92</v>
      </c>
      <c r="F19" s="152">
        <f t="shared" si="1"/>
        <v>0</v>
      </c>
      <c r="G19" s="1324">
        <f t="shared" si="2"/>
        <v>0</v>
      </c>
      <c r="H19" s="230">
        <f>IFERROR(VLOOKUP(C19,'Consolidated Master Sheet'!B:H,6,0),"")</f>
        <v>25</v>
      </c>
      <c r="I19" s="230">
        <f>IFERROR(VLOOKUP(C19,'Consolidated Master Sheet'!B:H,7,0),"")</f>
        <v>300</v>
      </c>
      <c r="J19" s="28"/>
      <c r="K19" s="1386">
        <f t="shared" ref="K19:K21" si="3">IFERROR(G19*J19,0)</f>
        <v>0</v>
      </c>
      <c r="L19" s="157"/>
      <c r="M19" s="157"/>
    </row>
    <row r="20" spans="1:13" ht="15.75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Brass'!A:A),"")</f>
        <v/>
      </c>
      <c r="B20" s="244"/>
      <c r="C20" s="231" t="s">
        <v>10892</v>
      </c>
      <c r="D20" s="482" t="s">
        <v>10893</v>
      </c>
      <c r="E20" s="1294">
        <f>IFERROR(VLOOKUP(C20,'Consolidated Master Sheet'!B:H,3,0),"")</f>
        <v>46.89</v>
      </c>
      <c r="F20" s="152">
        <f t="shared" si="1"/>
        <v>0</v>
      </c>
      <c r="G20" s="1324">
        <f t="shared" si="2"/>
        <v>0</v>
      </c>
      <c r="H20" s="230">
        <f>IFERROR(VLOOKUP(C20,'Consolidated Master Sheet'!B:H,6,0),"")</f>
        <v>25</v>
      </c>
      <c r="I20" s="230">
        <f>IFERROR(VLOOKUP(C20,'Consolidated Master Sheet'!B:H,7,0),"")</f>
        <v>150</v>
      </c>
      <c r="J20" s="28"/>
      <c r="K20" s="1386">
        <f t="shared" si="3"/>
        <v>0</v>
      </c>
      <c r="L20" s="157"/>
      <c r="M20" s="157"/>
    </row>
    <row r="21" spans="1:13" ht="15.75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Brass'!A:A),"")</f>
        <v/>
      </c>
      <c r="B21" s="244"/>
      <c r="C21" s="1326" t="s">
        <v>10894</v>
      </c>
      <c r="D21" s="1387" t="s">
        <v>10895</v>
      </c>
      <c r="E21" s="1392">
        <f>IFERROR(VLOOKUP(C21,'Consolidated Master Sheet'!B:H,3,0),"")</f>
        <v>50.35</v>
      </c>
      <c r="F21" s="729">
        <f t="shared" si="1"/>
        <v>0</v>
      </c>
      <c r="G21" s="1328">
        <f t="shared" si="2"/>
        <v>0</v>
      </c>
      <c r="H21" s="230">
        <f>IFERROR(VLOOKUP(C21,'Consolidated Master Sheet'!B:H,6,0),"")</f>
        <v>25</v>
      </c>
      <c r="I21" s="230">
        <f>IFERROR(VLOOKUP(C21,'Consolidated Master Sheet'!B:H,7,0),"")</f>
        <v>200</v>
      </c>
      <c r="J21" s="70"/>
      <c r="K21" s="1393">
        <f t="shared" si="3"/>
        <v>0</v>
      </c>
      <c r="L21" s="157"/>
      <c r="M21" s="157"/>
    </row>
    <row r="22" spans="1:13" ht="15.75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Brass'!A:A),"")</f>
        <v/>
      </c>
      <c r="B22" s="1394"/>
      <c r="C22" s="1296"/>
      <c r="D22" s="1297" t="s">
        <v>7307</v>
      </c>
      <c r="E22" s="1383" t="str">
        <f>IFERROR(VLOOKUP(C22,'Consolidated Master Sheet'!B:H,3,0),"")</f>
        <v/>
      </c>
      <c r="F22" s="1488">
        <f t="shared" si="1"/>
        <v>0</v>
      </c>
      <c r="G22" s="1755">
        <f t="shared" si="2"/>
        <v>0</v>
      </c>
      <c r="H22" s="1300" t="str">
        <f>IFERROR(VLOOKUP(C22,'Consolidated Master Sheet'!B:H,6,0),"")</f>
        <v/>
      </c>
      <c r="I22" s="1300" t="str">
        <f>IFERROR(VLOOKUP(C22,'Consolidated Master Sheet'!B:H,7,0),"")</f>
        <v/>
      </c>
      <c r="J22" s="1301"/>
      <c r="K22" s="1384"/>
      <c r="L22" s="157"/>
      <c r="M22" s="157"/>
    </row>
    <row r="23" spans="1:13" ht="15.75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Brass'!A:A),"")</f>
        <v/>
      </c>
      <c r="B23" s="1379"/>
      <c r="C23" s="186" t="s">
        <v>10896</v>
      </c>
      <c r="D23" s="481" t="s">
        <v>10897</v>
      </c>
      <c r="E23" s="1292">
        <f>IFERROR(VLOOKUP(C23,'Consolidated Master Sheet'!B:H,3,0),"")</f>
        <v>18.39</v>
      </c>
      <c r="F23" s="151">
        <f t="shared" si="1"/>
        <v>0</v>
      </c>
      <c r="G23" s="1322">
        <f t="shared" si="2"/>
        <v>0</v>
      </c>
      <c r="H23" s="230">
        <f>IFERROR(VLOOKUP(C23,'Consolidated Master Sheet'!B:H,6,0),"")</f>
        <v>25</v>
      </c>
      <c r="I23" s="230">
        <f>IFERROR(VLOOKUP(C23,'Consolidated Master Sheet'!B:H,7,0),"")</f>
        <v>300</v>
      </c>
      <c r="J23" s="27"/>
      <c r="K23" s="1385">
        <f t="shared" ref="K23:K28" si="4">IFERROR(G23*J23,0)</f>
        <v>0</v>
      </c>
      <c r="L23"/>
      <c r="M23" s="157"/>
    </row>
    <row r="24" spans="1:13" ht="15.75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Brass'!A:A),"")</f>
        <v/>
      </c>
      <c r="B24" s="185"/>
      <c r="C24" s="186" t="s">
        <v>10898</v>
      </c>
      <c r="D24" s="482" t="s">
        <v>10899</v>
      </c>
      <c r="E24" s="1294">
        <f>IFERROR(VLOOKUP(C24,'Consolidated Master Sheet'!B:H,3,0),"")</f>
        <v>30.78</v>
      </c>
      <c r="F24" s="152">
        <f t="shared" si="1"/>
        <v>0</v>
      </c>
      <c r="G24" s="1324">
        <f t="shared" si="2"/>
        <v>0</v>
      </c>
      <c r="H24" s="230">
        <f>IFERROR(VLOOKUP(C24,'Consolidated Master Sheet'!B:H,6,0),"")</f>
        <v>25</v>
      </c>
      <c r="I24" s="230">
        <f>IFERROR(VLOOKUP(C24,'Consolidated Master Sheet'!B:H,7,0),"")</f>
        <v>200</v>
      </c>
      <c r="J24" s="31"/>
      <c r="K24" s="1386">
        <f>IFERROR(G24*J24,0)</f>
        <v>0</v>
      </c>
      <c r="L24" s="157"/>
      <c r="M24" s="157"/>
    </row>
    <row r="25" spans="1:13" ht="15.75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Brass'!A:A),"")</f>
        <v/>
      </c>
      <c r="B25" s="185"/>
      <c r="C25" s="488" t="s">
        <v>10900</v>
      </c>
      <c r="D25" s="1387" t="s">
        <v>10901</v>
      </c>
      <c r="E25" s="1392">
        <f>IFERROR(VLOOKUP(C25,'Consolidated Master Sheet'!B:H,3,0),"")</f>
        <v>63.18</v>
      </c>
      <c r="F25" s="729">
        <f t="shared" si="1"/>
        <v>0</v>
      </c>
      <c r="G25" s="1328">
        <f t="shared" si="2"/>
        <v>0</v>
      </c>
      <c r="H25" s="230">
        <f>IFERROR(VLOOKUP(C25,'Consolidated Master Sheet'!B:H,6,0),"")</f>
        <v>10</v>
      </c>
      <c r="I25" s="230">
        <f>IFERROR(VLOOKUP(C25,'Consolidated Master Sheet'!B:H,7,0),"")</f>
        <v>100</v>
      </c>
      <c r="J25" s="35"/>
      <c r="K25" s="1393">
        <f>IFERROR(G25*J25,0)</f>
        <v>0</v>
      </c>
      <c r="L25" s="157"/>
      <c r="M25" s="157"/>
    </row>
    <row r="26" spans="1:13" ht="15.75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Brass'!A:A),"")</f>
        <v/>
      </c>
      <c r="B26" s="185"/>
      <c r="C26" s="1366"/>
      <c r="D26" s="1388"/>
      <c r="E26" s="1389" t="str">
        <f>IFERROR(VLOOKUP(C26,'Consolidated Master Sheet'!B:H,3,0),"")</f>
        <v/>
      </c>
      <c r="F26" s="1490">
        <f t="shared" si="1"/>
        <v>0</v>
      </c>
      <c r="G26" s="1656">
        <f t="shared" si="2"/>
        <v>0</v>
      </c>
      <c r="H26" s="1390" t="str">
        <f>IFERROR(VLOOKUP(C26,'Consolidated Master Sheet'!B:H,6,0),"")</f>
        <v/>
      </c>
      <c r="I26" s="1390" t="str">
        <f>IFERROR(VLOOKUP(C26,'Consolidated Master Sheet'!B:H,7,0),"")</f>
        <v/>
      </c>
      <c r="J26" s="1250"/>
      <c r="K26" s="1391"/>
      <c r="L26" s="157"/>
      <c r="M26" s="157"/>
    </row>
    <row r="27" spans="1:13" ht="15.75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Brass'!A:A),"")</f>
        <v/>
      </c>
      <c r="B27" s="185"/>
      <c r="C27" s="186" t="s">
        <v>10902</v>
      </c>
      <c r="D27" s="481" t="s">
        <v>10903</v>
      </c>
      <c r="E27" s="1292">
        <f>IFERROR(VLOOKUP(C27,'Consolidated Master Sheet'!B:H,3,0),"")</f>
        <v>23.59</v>
      </c>
      <c r="F27" s="151">
        <f t="shared" si="1"/>
        <v>0</v>
      </c>
      <c r="G27" s="1322">
        <f t="shared" si="2"/>
        <v>0</v>
      </c>
      <c r="H27" s="230">
        <f>IFERROR(VLOOKUP(C27,'Consolidated Master Sheet'!B:H,6,0),"")</f>
        <v>25</v>
      </c>
      <c r="I27" s="230">
        <f>IFERROR(VLOOKUP(C27,'Consolidated Master Sheet'!B:H,7,0),"")</f>
        <v>300</v>
      </c>
      <c r="J27" s="31"/>
      <c r="K27" s="1385">
        <f t="shared" si="4"/>
        <v>0</v>
      </c>
      <c r="L27" s="157"/>
      <c r="M27" s="157"/>
    </row>
    <row r="28" spans="1:13" ht="15.75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Brass'!A:A),"")</f>
        <v/>
      </c>
      <c r="B28" s="203"/>
      <c r="C28" s="186" t="s">
        <v>10904</v>
      </c>
      <c r="D28" s="482" t="s">
        <v>10905</v>
      </c>
      <c r="E28" s="1294">
        <f>IFERROR(VLOOKUP(C28,'Consolidated Master Sheet'!B:H,3,0),"")</f>
        <v>26.490000000000002</v>
      </c>
      <c r="F28" s="152">
        <f t="shared" si="1"/>
        <v>0</v>
      </c>
      <c r="G28" s="1324">
        <f t="shared" si="2"/>
        <v>0</v>
      </c>
      <c r="H28" s="230">
        <f>IFERROR(VLOOKUP(C28,'Consolidated Master Sheet'!B:H,6,0),"")</f>
        <v>25</v>
      </c>
      <c r="I28" s="230">
        <f>IFERROR(VLOOKUP(C28,'Consolidated Master Sheet'!B:H,7,0),"")</f>
        <v>300</v>
      </c>
      <c r="J28" s="28"/>
      <c r="K28" s="1386">
        <f t="shared" si="4"/>
        <v>0</v>
      </c>
      <c r="L28" s="157"/>
      <c r="M28" s="157"/>
    </row>
    <row r="29" spans="1:13" ht="15.75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Brass'!A:A),"")</f>
        <v/>
      </c>
      <c r="B29" s="396"/>
      <c r="C29" s="1296"/>
      <c r="D29" s="1297" t="s">
        <v>4685</v>
      </c>
      <c r="E29" s="1383" t="str">
        <f>IFERROR(VLOOKUP(C29,'Consolidated Master Sheet'!B:H,3,0),"")</f>
        <v/>
      </c>
      <c r="F29" s="1488">
        <f t="shared" si="1"/>
        <v>0</v>
      </c>
      <c r="G29" s="1755">
        <f t="shared" si="2"/>
        <v>0</v>
      </c>
      <c r="H29" s="1300" t="str">
        <f>IFERROR(VLOOKUP(C29,'Consolidated Master Sheet'!B:H,6,0),"")</f>
        <v/>
      </c>
      <c r="I29" s="1300" t="str">
        <f>IFERROR(VLOOKUP(C29,'Consolidated Master Sheet'!B:H,7,0),"")</f>
        <v/>
      </c>
      <c r="J29" s="1301"/>
      <c r="K29" s="1384"/>
      <c r="L29" s="157"/>
      <c r="M29" s="157"/>
    </row>
    <row r="30" spans="1:13" s="305" customFormat="1" ht="30" customHeight="1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Brass'!A:A),"")</f>
        <v/>
      </c>
      <c r="B30" s="831"/>
      <c r="C30" s="407" t="s">
        <v>10906</v>
      </c>
      <c r="D30" s="1395" t="s">
        <v>10907</v>
      </c>
      <c r="E30" s="1396">
        <f>IFERROR(VLOOKUP(C30,'Consolidated Master Sheet'!B:H,3,0),"")</f>
        <v>21.03</v>
      </c>
      <c r="F30" s="409">
        <f t="shared" si="1"/>
        <v>0</v>
      </c>
      <c r="G30" s="1371">
        <f t="shared" si="2"/>
        <v>0</v>
      </c>
      <c r="H30" s="410">
        <f>IFERROR(VLOOKUP(C30,'Consolidated Master Sheet'!B:H,6,0),"")</f>
        <v>25</v>
      </c>
      <c r="I30" s="410">
        <f>IFERROR(VLOOKUP(C30,'Consolidated Master Sheet'!B:H,7,0),"")</f>
        <v>350</v>
      </c>
      <c r="J30" s="1397"/>
      <c r="K30" s="1398">
        <f t="shared" ref="K30:K32" si="5">IFERROR(G30*J30,0)</f>
        <v>0</v>
      </c>
      <c r="L30" s="6"/>
      <c r="M30" s="304"/>
    </row>
    <row r="31" spans="1:13" s="305" customFormat="1" ht="30" customHeight="1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Brass'!A:A),"")</f>
        <v/>
      </c>
      <c r="B31" s="831"/>
      <c r="C31" s="1303" t="s">
        <v>10908</v>
      </c>
      <c r="D31" s="1309" t="s">
        <v>10909</v>
      </c>
      <c r="E31" s="1305">
        <f>IFERROR(VLOOKUP(C31,'Consolidated Master Sheet'!B:H,3,0),"")</f>
        <v>41.32</v>
      </c>
      <c r="F31" s="1306">
        <f t="shared" si="1"/>
        <v>0</v>
      </c>
      <c r="G31" s="1373">
        <f t="shared" si="2"/>
        <v>0</v>
      </c>
      <c r="H31" s="410">
        <f>IFERROR(VLOOKUP(C31,'Consolidated Master Sheet'!B:H,6,0),"")</f>
        <v>10</v>
      </c>
      <c r="I31" s="410">
        <f>IFERROR(VLOOKUP(C31,'Consolidated Master Sheet'!B:H,7,0),"")</f>
        <v>150</v>
      </c>
      <c r="J31" s="1397"/>
      <c r="K31" s="1399">
        <f t="shared" si="5"/>
        <v>0</v>
      </c>
      <c r="L31" s="304"/>
      <c r="M31" s="304"/>
    </row>
    <row r="32" spans="1:13" s="305" customFormat="1" ht="30" customHeight="1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Brass'!A:A),"")</f>
        <v/>
      </c>
      <c r="B32" s="831"/>
      <c r="C32" s="523" t="s">
        <v>10910</v>
      </c>
      <c r="D32" s="1400" t="s">
        <v>10911</v>
      </c>
      <c r="E32" s="1401">
        <f>IFERROR(VLOOKUP(C32,'Consolidated Master Sheet'!B:H,3,0),"")</f>
        <v>84.37</v>
      </c>
      <c r="F32" s="741">
        <f t="shared" si="1"/>
        <v>0</v>
      </c>
      <c r="G32" s="1372">
        <f t="shared" si="2"/>
        <v>0</v>
      </c>
      <c r="H32" s="410">
        <f>IFERROR(VLOOKUP(C32,'Consolidated Master Sheet'!B:H,6,0),"")</f>
        <v>10</v>
      </c>
      <c r="I32" s="410">
        <f>IFERROR(VLOOKUP(C32,'Consolidated Master Sheet'!B:H,7,0),"")</f>
        <v>100</v>
      </c>
      <c r="J32" s="1402"/>
      <c r="K32" s="1403">
        <f t="shared" si="5"/>
        <v>0</v>
      </c>
      <c r="L32" s="304"/>
      <c r="M32" s="304"/>
    </row>
    <row r="33" spans="1:13" ht="15.75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Brass'!A:A),"")</f>
        <v/>
      </c>
      <c r="B33" s="244"/>
      <c r="C33" s="249"/>
      <c r="D33" s="1388"/>
      <c r="E33" s="1389" t="str">
        <f>IFERROR(VLOOKUP(C33,'Consolidated Master Sheet'!B:H,3,0),"")</f>
        <v/>
      </c>
      <c r="F33" s="1490">
        <f t="shared" si="1"/>
        <v>0</v>
      </c>
      <c r="G33" s="1656">
        <f t="shared" si="2"/>
        <v>0</v>
      </c>
      <c r="H33" s="1390" t="str">
        <f>IFERROR(VLOOKUP(C33,'Consolidated Master Sheet'!B:H,6,0),"")</f>
        <v/>
      </c>
      <c r="I33" s="1390" t="str">
        <f>IFERROR(VLOOKUP(C33,'Consolidated Master Sheet'!B:H,7,0),"")</f>
        <v/>
      </c>
      <c r="J33" s="1250"/>
      <c r="K33" s="1391"/>
      <c r="L33" s="157"/>
      <c r="M33" s="157"/>
    </row>
    <row r="34" spans="1:13" s="305" customFormat="1" ht="30" customHeight="1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Brass'!A:A),"")</f>
        <v/>
      </c>
      <c r="B34" s="831"/>
      <c r="C34" s="407" t="s">
        <v>10912</v>
      </c>
      <c r="D34" s="500" t="s">
        <v>10913</v>
      </c>
      <c r="E34" s="1396">
        <f>IFERROR(VLOOKUP(C34,'Consolidated Master Sheet'!B:H,3,0),"")</f>
        <v>31.92</v>
      </c>
      <c r="F34" s="409">
        <f t="shared" si="1"/>
        <v>0</v>
      </c>
      <c r="G34" s="1371">
        <f t="shared" si="2"/>
        <v>0</v>
      </c>
      <c r="H34" s="410">
        <f>IFERROR(VLOOKUP(C34,'Consolidated Master Sheet'!B:H,6,0),"")</f>
        <v>25</v>
      </c>
      <c r="I34" s="410">
        <f>IFERROR(VLOOKUP(C34,'Consolidated Master Sheet'!B:H,7,0),"")</f>
        <v>300</v>
      </c>
      <c r="J34" s="57"/>
      <c r="K34" s="1398">
        <f t="shared" ref="K34" si="6">IFERROR(G34*J34,0)</f>
        <v>0</v>
      </c>
      <c r="L34" s="304"/>
      <c r="M34" s="304"/>
    </row>
    <row r="35" spans="1:13" ht="15.75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Brass'!A:A),"")</f>
        <v/>
      </c>
      <c r="B35" s="354"/>
      <c r="C35" s="1296"/>
      <c r="D35" s="1297" t="s">
        <v>10914</v>
      </c>
      <c r="E35" s="1383" t="str">
        <f>IFERROR(VLOOKUP(C35,'Consolidated Master Sheet'!B:H,3,0),"")</f>
        <v/>
      </c>
      <c r="F35" s="1488">
        <f t="shared" si="1"/>
        <v>0</v>
      </c>
      <c r="G35" s="1755">
        <f t="shared" si="2"/>
        <v>0</v>
      </c>
      <c r="H35" s="1300" t="str">
        <f>IFERROR(VLOOKUP(C35,'Consolidated Master Sheet'!B:H,6,0),"")</f>
        <v/>
      </c>
      <c r="I35" s="1300" t="str">
        <f>IFERROR(VLOOKUP(C35,'Consolidated Master Sheet'!B:H,7,0),"")</f>
        <v/>
      </c>
      <c r="J35" s="1301"/>
      <c r="K35" s="1384"/>
      <c r="L35"/>
      <c r="M35" s="157"/>
    </row>
    <row r="36" spans="1:13" s="305" customFormat="1" ht="31.5" customHeight="1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Brass'!A:A),"")</f>
        <v/>
      </c>
      <c r="B36" s="831"/>
      <c r="C36" s="407" t="s">
        <v>10915</v>
      </c>
      <c r="D36" s="500" t="s">
        <v>10916</v>
      </c>
      <c r="E36" s="1396">
        <f>IFERROR(VLOOKUP(C36,'Consolidated Master Sheet'!B:H,3,0),"")</f>
        <v>23.020000000000003</v>
      </c>
      <c r="F36" s="409">
        <f t="shared" si="1"/>
        <v>0</v>
      </c>
      <c r="G36" s="1371">
        <f t="shared" si="2"/>
        <v>0</v>
      </c>
      <c r="H36" s="410">
        <f>IFERROR(VLOOKUP(C36,'Consolidated Master Sheet'!B:H,6,0),"")</f>
        <v>25</v>
      </c>
      <c r="I36" s="410">
        <f>IFERROR(VLOOKUP(C36,'Consolidated Master Sheet'!B:H,7,0),"")</f>
        <v>400</v>
      </c>
      <c r="J36" s="57"/>
      <c r="K36" s="1398">
        <f t="shared" ref="K36:K39" si="7">IFERROR(G36*J36,0)</f>
        <v>0</v>
      </c>
      <c r="L36" s="304"/>
      <c r="M36" s="6"/>
    </row>
    <row r="37" spans="1:13" s="305" customFormat="1" ht="31.5" customHeight="1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Brass'!A:A),"")</f>
        <v/>
      </c>
      <c r="B37" s="831"/>
      <c r="C37" s="523" t="s">
        <v>10917</v>
      </c>
      <c r="D37" s="1404" t="s">
        <v>10918</v>
      </c>
      <c r="E37" s="1401">
        <f>IFERROR(VLOOKUP(C37,'Consolidated Master Sheet'!B:H,3,0),"")</f>
        <v>45.23</v>
      </c>
      <c r="F37" s="741">
        <f t="shared" si="1"/>
        <v>0</v>
      </c>
      <c r="G37" s="1372">
        <f t="shared" si="2"/>
        <v>0</v>
      </c>
      <c r="H37" s="410">
        <f>IFERROR(VLOOKUP(C37,'Consolidated Master Sheet'!B:H,6,0),"")</f>
        <v>25</v>
      </c>
      <c r="I37" s="410">
        <f>IFERROR(VLOOKUP(C37,'Consolidated Master Sheet'!B:H,7,0),"")</f>
        <v>250</v>
      </c>
      <c r="J37" s="143"/>
      <c r="K37" s="1403">
        <f>IFERROR(G37*J37,0)</f>
        <v>0</v>
      </c>
      <c r="L37" s="304"/>
      <c r="M37" s="304"/>
    </row>
    <row r="38" spans="1:13" ht="15.75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Brass'!A:A),"")</f>
        <v/>
      </c>
      <c r="B38" s="244"/>
      <c r="C38" s="249"/>
      <c r="D38" s="1388"/>
      <c r="E38" s="1389" t="str">
        <f>IFERROR(VLOOKUP(C38,'Consolidated Master Sheet'!B:H,3,0),"")</f>
        <v/>
      </c>
      <c r="F38" s="1490">
        <f t="shared" si="1"/>
        <v>0</v>
      </c>
      <c r="G38" s="1656">
        <f t="shared" si="2"/>
        <v>0</v>
      </c>
      <c r="H38" s="1390" t="str">
        <f>IFERROR(VLOOKUP(C38,'Consolidated Master Sheet'!B:H,6,0),"")</f>
        <v/>
      </c>
      <c r="I38" s="1390" t="str">
        <f>IFERROR(VLOOKUP(C38,'Consolidated Master Sheet'!B:H,7,0),"")</f>
        <v/>
      </c>
      <c r="J38" s="1250"/>
      <c r="K38" s="1391"/>
      <c r="L38" s="157"/>
      <c r="M38" s="157"/>
    </row>
    <row r="39" spans="1:13" s="305" customFormat="1" ht="31.5" customHeight="1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Brass'!A:A),"")</f>
        <v/>
      </c>
      <c r="B39" s="831"/>
      <c r="C39" s="407" t="s">
        <v>10919</v>
      </c>
      <c r="D39" s="500" t="s">
        <v>10920</v>
      </c>
      <c r="E39" s="1396">
        <f>IFERROR(VLOOKUP(C39,'Consolidated Master Sheet'!B:H,3,0),"")</f>
        <v>29.540000000000003</v>
      </c>
      <c r="F39" s="409">
        <f t="shared" si="1"/>
        <v>0</v>
      </c>
      <c r="G39" s="1371">
        <f t="shared" si="2"/>
        <v>0</v>
      </c>
      <c r="H39" s="410">
        <f>IFERROR(VLOOKUP(C39,'Consolidated Master Sheet'!B:H,6,0),"")</f>
        <v>25</v>
      </c>
      <c r="I39" s="410">
        <f>IFERROR(VLOOKUP(C39,'Consolidated Master Sheet'!B:H,7,0),"")</f>
        <v>300</v>
      </c>
      <c r="J39" s="1397"/>
      <c r="K39" s="1398">
        <f t="shared" si="7"/>
        <v>0</v>
      </c>
      <c r="L39" s="304"/>
      <c r="M39" s="304"/>
    </row>
    <row r="40" spans="1:13" ht="15.75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Brass'!A:A),"")</f>
        <v/>
      </c>
      <c r="B40" s="354"/>
      <c r="C40" s="1296"/>
      <c r="D40" s="1297" t="s">
        <v>7797</v>
      </c>
      <c r="E40" s="1383" t="str">
        <f>IFERROR(VLOOKUP(C40,'Consolidated Master Sheet'!B:H,3,0),"")</f>
        <v/>
      </c>
      <c r="F40" s="1488">
        <f t="shared" si="1"/>
        <v>0</v>
      </c>
      <c r="G40" s="1755">
        <f t="shared" si="2"/>
        <v>0</v>
      </c>
      <c r="H40" s="1300" t="str">
        <f>IFERROR(VLOOKUP(C40,'Consolidated Master Sheet'!B:H,6,0),"")</f>
        <v/>
      </c>
      <c r="I40" s="1300" t="str">
        <f>IFERROR(VLOOKUP(C40,'Consolidated Master Sheet'!B:H,7,0),"")</f>
        <v/>
      </c>
      <c r="J40" s="1301"/>
      <c r="K40" s="1384"/>
      <c r="L40" s="157"/>
      <c r="M40" s="157"/>
    </row>
    <row r="41" spans="1:13" s="305" customFormat="1" ht="32.25" customHeight="1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Brass'!A:A),"")</f>
        <v/>
      </c>
      <c r="B41" s="831"/>
      <c r="C41" s="407" t="s">
        <v>10921</v>
      </c>
      <c r="D41" s="500" t="s">
        <v>10922</v>
      </c>
      <c r="E41" s="1396">
        <f>IFERROR(VLOOKUP(C41,'Consolidated Master Sheet'!B:H,3,0),"")</f>
        <v>42.69</v>
      </c>
      <c r="F41" s="409">
        <f t="shared" si="1"/>
        <v>0</v>
      </c>
      <c r="G41" s="1371">
        <f t="shared" si="2"/>
        <v>0</v>
      </c>
      <c r="H41" s="230">
        <f>IFERROR(VLOOKUP(C41,'Consolidated Master Sheet'!B:H,6,0),"")</f>
        <v>15</v>
      </c>
      <c r="I41" s="230">
        <f>IFERROR(VLOOKUP(C41,'Consolidated Master Sheet'!B:H,7,0),"")</f>
        <v>150</v>
      </c>
      <c r="J41" s="57"/>
      <c r="K41" s="1398">
        <f t="shared" ref="K41:K42" si="8">IFERROR(G41*J41,0)</f>
        <v>0</v>
      </c>
      <c r="L41" s="304"/>
      <c r="M41" s="304"/>
    </row>
    <row r="42" spans="1:13" s="305" customFormat="1" ht="32.25" customHeight="1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Brass'!A:A),"")</f>
        <v/>
      </c>
      <c r="B42" s="831"/>
      <c r="C42" s="523" t="s">
        <v>10923</v>
      </c>
      <c r="D42" s="1404" t="s">
        <v>10924</v>
      </c>
      <c r="E42" s="1401">
        <f>IFERROR(VLOOKUP(C42,'Consolidated Master Sheet'!B:H,3,0),"")</f>
        <v>57.48</v>
      </c>
      <c r="F42" s="741">
        <f t="shared" si="1"/>
        <v>0</v>
      </c>
      <c r="G42" s="1372">
        <f t="shared" si="2"/>
        <v>0</v>
      </c>
      <c r="H42" s="230">
        <f>IFERROR(VLOOKUP(C42,'Consolidated Master Sheet'!B:H,6,0),"")</f>
        <v>10</v>
      </c>
      <c r="I42" s="230">
        <f>IFERROR(VLOOKUP(C42,'Consolidated Master Sheet'!B:H,7,0),"")</f>
        <v>100</v>
      </c>
      <c r="J42" s="1402"/>
      <c r="K42" s="1403">
        <f t="shared" si="8"/>
        <v>0</v>
      </c>
      <c r="L42" s="304"/>
      <c r="M42" s="304"/>
    </row>
    <row r="43" spans="1:13" ht="15.75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Brass'!A:A),"")</f>
        <v/>
      </c>
      <c r="B43" s="1394"/>
      <c r="C43" s="1296"/>
      <c r="D43" s="1297" t="s">
        <v>4690</v>
      </c>
      <c r="E43" s="1383" t="str">
        <f>IFERROR(VLOOKUP(C43,'Consolidated Master Sheet'!B:H,3,0),"")</f>
        <v/>
      </c>
      <c r="F43" s="1488">
        <f t="shared" si="1"/>
        <v>0</v>
      </c>
      <c r="G43" s="1755">
        <f t="shared" si="2"/>
        <v>0</v>
      </c>
      <c r="H43" s="1300" t="str">
        <f>IFERROR(VLOOKUP(C43,'Consolidated Master Sheet'!B:H,6,0),"")</f>
        <v/>
      </c>
      <c r="I43" s="1300" t="str">
        <f>IFERROR(VLOOKUP(C43,'Consolidated Master Sheet'!B:H,7,0),"")</f>
        <v/>
      </c>
      <c r="J43" s="1301"/>
      <c r="K43" s="1384"/>
      <c r="L43" s="157"/>
      <c r="M43" s="157"/>
    </row>
    <row r="44" spans="1:13" ht="15.75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Brass'!A:A),"")</f>
        <v/>
      </c>
      <c r="B44" s="1379"/>
      <c r="C44" s="186" t="s">
        <v>10925</v>
      </c>
      <c r="D44" s="492" t="s">
        <v>10926</v>
      </c>
      <c r="E44" s="1292">
        <f>IFERROR(VLOOKUP(C44,'Consolidated Master Sheet'!B:H,3,0),"")</f>
        <v>28.82</v>
      </c>
      <c r="F44" s="151">
        <f t="shared" si="1"/>
        <v>0</v>
      </c>
      <c r="G44" s="1322">
        <f t="shared" si="2"/>
        <v>0</v>
      </c>
      <c r="H44" s="230">
        <f>IFERROR(VLOOKUP(C44,'Consolidated Master Sheet'!B:H,6,0),"")</f>
        <v>25</v>
      </c>
      <c r="I44" s="230">
        <f>IFERROR(VLOOKUP(C44,'Consolidated Master Sheet'!B:H,7,0),"")</f>
        <v>300</v>
      </c>
      <c r="J44" s="27"/>
      <c r="K44" s="1385">
        <f t="shared" ref="K44:K59" si="9">IFERROR(G44*J44,0)</f>
        <v>0</v>
      </c>
      <c r="L44"/>
      <c r="M44" s="157"/>
    </row>
    <row r="45" spans="1:13" ht="15.75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Brass'!A:A),"")</f>
        <v/>
      </c>
      <c r="B45" s="185"/>
      <c r="C45" s="1246" t="s">
        <v>10927</v>
      </c>
      <c r="D45" s="490" t="s">
        <v>10928</v>
      </c>
      <c r="E45" s="1294">
        <f>IFERROR(VLOOKUP(C45,'Consolidated Master Sheet'!B:H,3,0),"")</f>
        <v>55.76</v>
      </c>
      <c r="F45" s="152">
        <f t="shared" si="1"/>
        <v>0</v>
      </c>
      <c r="G45" s="1324">
        <f t="shared" si="2"/>
        <v>0</v>
      </c>
      <c r="H45" s="230">
        <f>IFERROR(VLOOKUP(C45,'Consolidated Master Sheet'!B:H,6,0),"")</f>
        <v>10</v>
      </c>
      <c r="I45" s="230">
        <f>IFERROR(VLOOKUP(C45,'Consolidated Master Sheet'!B:H,7,0),"")</f>
        <v>100</v>
      </c>
      <c r="J45" s="28"/>
      <c r="K45" s="1386">
        <f t="shared" si="9"/>
        <v>0</v>
      </c>
      <c r="L45" s="157"/>
      <c r="M45" s="157"/>
    </row>
    <row r="46" spans="1:13" ht="15.75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Brass'!A:A),"")</f>
        <v/>
      </c>
      <c r="B46" s="185"/>
      <c r="C46" s="1246" t="s">
        <v>10929</v>
      </c>
      <c r="D46" s="482" t="s">
        <v>10930</v>
      </c>
      <c r="E46" s="1294">
        <f>IFERROR(VLOOKUP(C46,'Consolidated Master Sheet'!B:H,3,0),"")</f>
        <v>112.96000000000001</v>
      </c>
      <c r="F46" s="152">
        <f t="shared" si="1"/>
        <v>0</v>
      </c>
      <c r="G46" s="1324">
        <f t="shared" si="2"/>
        <v>0</v>
      </c>
      <c r="H46" s="230">
        <f>IFERROR(VLOOKUP(C46,'Consolidated Master Sheet'!B:H,6,0),"")</f>
        <v>5</v>
      </c>
      <c r="I46" s="230">
        <f>IFERROR(VLOOKUP(C46,'Consolidated Master Sheet'!B:H,7,0),"")</f>
        <v>50</v>
      </c>
      <c r="J46" s="28"/>
      <c r="K46" s="1386">
        <f>IFERROR(G46*J46,0)</f>
        <v>0</v>
      </c>
      <c r="L46" s="157"/>
      <c r="M46" s="157"/>
    </row>
    <row r="47" spans="1:13" ht="15.75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Brass'!A:A),"")</f>
        <v/>
      </c>
      <c r="B47" s="185"/>
      <c r="C47" s="1366"/>
      <c r="D47" s="1405"/>
      <c r="E47" s="1389" t="str">
        <f>IFERROR(VLOOKUP(C47,'Consolidated Master Sheet'!B:H,3,0),"")</f>
        <v/>
      </c>
      <c r="F47" s="1490">
        <f t="shared" si="1"/>
        <v>0</v>
      </c>
      <c r="G47" s="1656">
        <f t="shared" si="2"/>
        <v>0</v>
      </c>
      <c r="H47" s="1390" t="str">
        <f>IFERROR(VLOOKUP(C47,'Consolidated Master Sheet'!B:H,6,0),"")</f>
        <v/>
      </c>
      <c r="I47" s="1390" t="str">
        <f>IFERROR(VLOOKUP(C47,'Consolidated Master Sheet'!B:H,7,0),"")</f>
        <v/>
      </c>
      <c r="J47" s="1250"/>
      <c r="K47" s="1391"/>
      <c r="L47" s="157"/>
      <c r="M47" s="157"/>
    </row>
    <row r="48" spans="1:13" ht="15.75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Brass'!A:A),"")</f>
        <v/>
      </c>
      <c r="B48" s="185"/>
      <c r="C48" s="186" t="s">
        <v>10931</v>
      </c>
      <c r="D48" s="489" t="s">
        <v>10932</v>
      </c>
      <c r="E48" s="1292">
        <f>IFERROR(VLOOKUP(C48,'Consolidated Master Sheet'!B:H,3,0),"")</f>
        <v>37.4</v>
      </c>
      <c r="F48" s="151">
        <f t="shared" si="1"/>
        <v>0</v>
      </c>
      <c r="G48" s="1322">
        <f t="shared" si="2"/>
        <v>0</v>
      </c>
      <c r="H48" s="230">
        <f>IFERROR(VLOOKUP(C48,'Consolidated Master Sheet'!B:H,6,0),"")</f>
        <v>25</v>
      </c>
      <c r="I48" s="230">
        <f>IFERROR(VLOOKUP(C48,'Consolidated Master Sheet'!B:H,7,0),"")</f>
        <v>150</v>
      </c>
      <c r="J48" s="27"/>
      <c r="K48" s="1385">
        <f t="shared" si="9"/>
        <v>0</v>
      </c>
      <c r="L48" s="157"/>
      <c r="M48" s="157"/>
    </row>
    <row r="49" spans="1:13" ht="15.75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Brass'!A:A),"")</f>
        <v/>
      </c>
      <c r="B49" s="185"/>
      <c r="C49" s="1366"/>
      <c r="D49" s="1388"/>
      <c r="E49" s="1389" t="str">
        <f>IFERROR(VLOOKUP(C49,'Consolidated Master Sheet'!B:H,3,0),"")</f>
        <v/>
      </c>
      <c r="F49" s="1490">
        <f t="shared" si="1"/>
        <v>0</v>
      </c>
      <c r="G49" s="1656">
        <f t="shared" si="2"/>
        <v>0</v>
      </c>
      <c r="H49" s="1390" t="str">
        <f>IFERROR(VLOOKUP(C49,'Consolidated Master Sheet'!B:H,6,0),"")</f>
        <v/>
      </c>
      <c r="I49" s="1390" t="str">
        <f>IFERROR(VLOOKUP(C49,'Consolidated Master Sheet'!B:H,7,0),"")</f>
        <v/>
      </c>
      <c r="J49" s="1250"/>
      <c r="K49" s="1391"/>
      <c r="L49" s="157"/>
      <c r="M49" s="157"/>
    </row>
    <row r="50" spans="1:13" ht="15.75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Brass'!A:A),"")</f>
        <v/>
      </c>
      <c r="B50" s="185"/>
      <c r="C50" s="1246" t="s">
        <v>10933</v>
      </c>
      <c r="D50" s="490" t="s">
        <v>10934</v>
      </c>
      <c r="E50" s="1294">
        <f>IFERROR(VLOOKUP(C50,'Consolidated Master Sheet'!B:H,3,0),"")</f>
        <v>39.919999999999995</v>
      </c>
      <c r="F50" s="152">
        <f t="shared" si="1"/>
        <v>0</v>
      </c>
      <c r="G50" s="1324">
        <f t="shared" si="2"/>
        <v>0</v>
      </c>
      <c r="H50" s="230">
        <f>IFERROR(VLOOKUP(C50,'Consolidated Master Sheet'!B:H,6,0),"")</f>
        <v>25</v>
      </c>
      <c r="I50" s="230">
        <f>IFERROR(VLOOKUP(C50,'Consolidated Master Sheet'!B:H,7,0),"")</f>
        <v>150</v>
      </c>
      <c r="J50" s="28"/>
      <c r="K50" s="1386">
        <f>IFERROR(G50*J50,0)</f>
        <v>0</v>
      </c>
      <c r="L50" s="157"/>
      <c r="M50" s="157"/>
    </row>
    <row r="51" spans="1:13" ht="15.75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Brass'!A:A),"")</f>
        <v/>
      </c>
      <c r="B51" s="185"/>
      <c r="C51" s="1246" t="s">
        <v>10935</v>
      </c>
      <c r="D51" s="482" t="s">
        <v>10936</v>
      </c>
      <c r="E51" s="1294">
        <f>IFERROR(VLOOKUP(C51,'Consolidated Master Sheet'!B:H,3,0),"")</f>
        <v>51.339999999999996</v>
      </c>
      <c r="F51" s="152">
        <f t="shared" si="1"/>
        <v>0</v>
      </c>
      <c r="G51" s="1324">
        <f t="shared" si="2"/>
        <v>0</v>
      </c>
      <c r="H51" s="230">
        <f>IFERROR(VLOOKUP(C51,'Consolidated Master Sheet'!B:H,6,0),"")</f>
        <v>10</v>
      </c>
      <c r="I51" s="230">
        <f>IFERROR(VLOOKUP(C51,'Consolidated Master Sheet'!B:H,7,0),"")</f>
        <v>100</v>
      </c>
      <c r="J51" s="28"/>
      <c r="K51" s="1386">
        <f>IFERROR(G51*J51,0)</f>
        <v>0</v>
      </c>
      <c r="L51" s="157"/>
      <c r="M51" s="157"/>
    </row>
    <row r="52" spans="1:13" ht="15.75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Brass'!A:A),"")</f>
        <v/>
      </c>
      <c r="B52" s="185"/>
      <c r="C52" s="1246" t="s">
        <v>10937</v>
      </c>
      <c r="D52" s="482" t="s">
        <v>10938</v>
      </c>
      <c r="E52" s="1294">
        <f>IFERROR(VLOOKUP(C52,'Consolidated Master Sheet'!B:H,3,0),"")</f>
        <v>45.03</v>
      </c>
      <c r="F52" s="152">
        <f t="shared" si="1"/>
        <v>0</v>
      </c>
      <c r="G52" s="1324">
        <f t="shared" si="2"/>
        <v>0</v>
      </c>
      <c r="H52" s="230">
        <f>IFERROR(VLOOKUP(C52,'Consolidated Master Sheet'!B:H,6,0),"")</f>
        <v>10</v>
      </c>
      <c r="I52" s="230">
        <f>IFERROR(VLOOKUP(C52,'Consolidated Master Sheet'!B:H,7,0),"")</f>
        <v>100</v>
      </c>
      <c r="J52" s="28"/>
      <c r="K52" s="1386">
        <f>IFERROR(G52*J52,0)</f>
        <v>0</v>
      </c>
      <c r="L52" s="157"/>
      <c r="M52" s="157"/>
    </row>
    <row r="53" spans="1:13" ht="15.75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Brass'!A:A),"")</f>
        <v/>
      </c>
      <c r="B53" s="185"/>
      <c r="C53" s="186" t="s">
        <v>10939</v>
      </c>
      <c r="D53" s="481" t="s">
        <v>10940</v>
      </c>
      <c r="E53" s="1292">
        <f>IFERROR(VLOOKUP(C53,'Consolidated Master Sheet'!B:H,3,0),"")</f>
        <v>79.290000000000006</v>
      </c>
      <c r="F53" s="151">
        <f t="shared" si="1"/>
        <v>0</v>
      </c>
      <c r="G53" s="1322">
        <f t="shared" si="2"/>
        <v>0</v>
      </c>
      <c r="H53" s="230">
        <f>IFERROR(VLOOKUP(C53,'Consolidated Master Sheet'!B:H,6,0),"")</f>
        <v>10</v>
      </c>
      <c r="I53" s="230">
        <f>IFERROR(VLOOKUP(C53,'Consolidated Master Sheet'!B:H,7,0),"")</f>
        <v>80</v>
      </c>
      <c r="J53" s="27"/>
      <c r="K53" s="1385">
        <f t="shared" si="9"/>
        <v>0</v>
      </c>
      <c r="L53" s="157"/>
      <c r="M53" s="157"/>
    </row>
    <row r="54" spans="1:13" ht="15.75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Brass'!A:A),"")</f>
        <v/>
      </c>
      <c r="B54" s="185"/>
      <c r="C54" s="1366"/>
      <c r="D54" s="1405"/>
      <c r="E54" s="1389" t="str">
        <f>IFERROR(VLOOKUP(C54,'Consolidated Master Sheet'!B:H,3,0),"")</f>
        <v/>
      </c>
      <c r="F54" s="1490">
        <f t="shared" si="1"/>
        <v>0</v>
      </c>
      <c r="G54" s="1656">
        <f t="shared" si="2"/>
        <v>0</v>
      </c>
      <c r="H54" s="1390" t="str">
        <f>IFERROR(VLOOKUP(C54,'Consolidated Master Sheet'!B:H,6,0),"")</f>
        <v/>
      </c>
      <c r="I54" s="1390" t="str">
        <f>IFERROR(VLOOKUP(C54,'Consolidated Master Sheet'!B:H,7,0),"")</f>
        <v/>
      </c>
      <c r="J54" s="1250"/>
      <c r="K54" s="1391"/>
      <c r="L54" s="157"/>
      <c r="M54" s="157"/>
    </row>
    <row r="55" spans="1:13" ht="15.75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Brass'!A:A),"")</f>
        <v/>
      </c>
      <c r="B55" s="185"/>
      <c r="C55" s="1246" t="s">
        <v>10941</v>
      </c>
      <c r="D55" s="482" t="s">
        <v>10942</v>
      </c>
      <c r="E55" s="1294">
        <f>IFERROR(VLOOKUP(C55,'Consolidated Master Sheet'!B:H,3,0),"")</f>
        <v>96.26</v>
      </c>
      <c r="F55" s="152">
        <f t="shared" si="1"/>
        <v>0</v>
      </c>
      <c r="G55" s="1324">
        <f t="shared" si="2"/>
        <v>0</v>
      </c>
      <c r="H55" s="230">
        <f>IFERROR(VLOOKUP(C55,'Consolidated Master Sheet'!B:H,6,0),"")</f>
        <v>10</v>
      </c>
      <c r="I55" s="230">
        <f>IFERROR(VLOOKUP(C55,'Consolidated Master Sheet'!B:H,7,0),"")</f>
        <v>60</v>
      </c>
      <c r="J55" s="28"/>
      <c r="K55" s="1386">
        <f>IFERROR(G55*J55,0)</f>
        <v>0</v>
      </c>
      <c r="L55" s="157"/>
      <c r="M55" s="157"/>
    </row>
    <row r="56" spans="1:13" ht="15.75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Brass'!A:A),"")</f>
        <v/>
      </c>
      <c r="B56" s="185"/>
      <c r="C56" s="1246" t="s">
        <v>10943</v>
      </c>
      <c r="D56" s="482" t="s">
        <v>10944</v>
      </c>
      <c r="E56" s="1294">
        <f>IFERROR(VLOOKUP(C56,'Consolidated Master Sheet'!B:H,3,0),"")</f>
        <v>86.39</v>
      </c>
      <c r="F56" s="152">
        <f t="shared" si="1"/>
        <v>0</v>
      </c>
      <c r="G56" s="1324">
        <f t="shared" si="2"/>
        <v>0</v>
      </c>
      <c r="H56" s="230">
        <f>IFERROR(VLOOKUP(C56,'Consolidated Master Sheet'!B:H,6,0),"")</f>
        <v>10</v>
      </c>
      <c r="I56" s="230">
        <f>IFERROR(VLOOKUP(C56,'Consolidated Master Sheet'!B:H,7,0),"")</f>
        <v>80</v>
      </c>
      <c r="J56" s="28"/>
      <c r="K56" s="1386">
        <f>IFERROR(G56*J56,0)</f>
        <v>0</v>
      </c>
      <c r="L56" s="157"/>
      <c r="M56" s="157"/>
    </row>
    <row r="57" spans="1:13" ht="15.75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Brass'!A:A),"")</f>
        <v/>
      </c>
      <c r="B57" s="185"/>
      <c r="C57" s="1246" t="s">
        <v>10945</v>
      </c>
      <c r="D57" s="482" t="s">
        <v>10946</v>
      </c>
      <c r="E57" s="1294">
        <f>IFERROR(VLOOKUP(C57,'Consolidated Master Sheet'!B:H,3,0),"")</f>
        <v>102.1</v>
      </c>
      <c r="F57" s="152">
        <f t="shared" si="1"/>
        <v>0</v>
      </c>
      <c r="G57" s="1324">
        <f t="shared" si="2"/>
        <v>0</v>
      </c>
      <c r="H57" s="230">
        <f>IFERROR(VLOOKUP(C57,'Consolidated Master Sheet'!B:H,6,0),"")</f>
        <v>10</v>
      </c>
      <c r="I57" s="230">
        <f>IFERROR(VLOOKUP(C57,'Consolidated Master Sheet'!B:H,7,0),"")</f>
        <v>60</v>
      </c>
      <c r="J57" s="28"/>
      <c r="K57" s="1386">
        <f>IFERROR(G57*J57,0)</f>
        <v>0</v>
      </c>
      <c r="L57"/>
      <c r="M57" s="157"/>
    </row>
    <row r="58" spans="1:13" ht="15.75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Brass'!A:A),"")</f>
        <v/>
      </c>
      <c r="B58" s="185"/>
      <c r="C58" s="1246" t="s">
        <v>10947</v>
      </c>
      <c r="D58" s="490" t="s">
        <v>10948</v>
      </c>
      <c r="E58" s="1294">
        <f>IFERROR(VLOOKUP(C58,'Consolidated Master Sheet'!B:H,3,0),"")</f>
        <v>82.34</v>
      </c>
      <c r="F58" s="152">
        <f t="shared" si="1"/>
        <v>0</v>
      </c>
      <c r="G58" s="1324">
        <f t="shared" si="2"/>
        <v>0</v>
      </c>
      <c r="H58" s="230">
        <f>IFERROR(VLOOKUP(C58,'Consolidated Master Sheet'!B:H,6,0),"")</f>
        <v>10</v>
      </c>
      <c r="I58" s="230">
        <f>IFERROR(VLOOKUP(C58,'Consolidated Master Sheet'!B:H,7,0),"")</f>
        <v>60</v>
      </c>
      <c r="J58" s="28"/>
      <c r="K58" s="1386">
        <f>IFERROR(G58*J58,0)</f>
        <v>0</v>
      </c>
      <c r="L58" s="157"/>
      <c r="M58" s="157"/>
    </row>
    <row r="59" spans="1:13" ht="15.75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Brass'!A:A),"")</f>
        <v/>
      </c>
      <c r="B59" s="203"/>
      <c r="C59" s="186" t="s">
        <v>10949</v>
      </c>
      <c r="D59" s="481" t="s">
        <v>10950</v>
      </c>
      <c r="E59" s="1292">
        <f>IFERROR(VLOOKUP(C59,'Consolidated Master Sheet'!B:H,3,0),"")</f>
        <v>96</v>
      </c>
      <c r="F59" s="151">
        <f t="shared" si="1"/>
        <v>0</v>
      </c>
      <c r="G59" s="1322">
        <f t="shared" si="2"/>
        <v>0</v>
      </c>
      <c r="H59" s="230">
        <f>IFERROR(VLOOKUP(C59,'Consolidated Master Sheet'!B:H,6,0),"")</f>
        <v>10</v>
      </c>
      <c r="I59" s="230">
        <f>IFERROR(VLOOKUP(C59,'Consolidated Master Sheet'!B:H,7,0),"")</f>
        <v>60</v>
      </c>
      <c r="J59" s="27"/>
      <c r="K59" s="1385">
        <f t="shared" si="9"/>
        <v>0</v>
      </c>
      <c r="L59" s="157"/>
      <c r="M59"/>
    </row>
    <row r="60" spans="1:13" ht="15.75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Brass'!A:A),"")</f>
        <v/>
      </c>
      <c r="B60" s="396"/>
      <c r="C60" s="1296"/>
      <c r="D60" s="1297" t="s">
        <v>5542</v>
      </c>
      <c r="E60" s="1383" t="str">
        <f>IFERROR(VLOOKUP(C60,'Consolidated Master Sheet'!B:H,3,0),"")</f>
        <v/>
      </c>
      <c r="F60" s="1488">
        <f t="shared" si="1"/>
        <v>0</v>
      </c>
      <c r="G60" s="1755">
        <f t="shared" si="2"/>
        <v>0</v>
      </c>
      <c r="H60" s="1300" t="str">
        <f>IFERROR(VLOOKUP(C60,'Consolidated Master Sheet'!B:H,6,0),"")</f>
        <v/>
      </c>
      <c r="I60" s="1300" t="str">
        <f>IFERROR(VLOOKUP(C60,'Consolidated Master Sheet'!B:H,7,0),"")</f>
        <v/>
      </c>
      <c r="J60" s="1301"/>
      <c r="K60" s="1384"/>
      <c r="L60" s="157"/>
      <c r="M60" s="157"/>
    </row>
    <row r="61" spans="1:13" s="335" customFormat="1" ht="34.5" customHeight="1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Brass'!A:A),"")</f>
        <v/>
      </c>
      <c r="B61" s="1406"/>
      <c r="C61" s="1407" t="s">
        <v>10951</v>
      </c>
      <c r="D61" s="1408" t="s">
        <v>10952</v>
      </c>
      <c r="E61" s="1409">
        <f>IFERROR(VLOOKUP(C61,'Consolidated Master Sheet'!B:H,3,0),"")</f>
        <v>11.549999999999999</v>
      </c>
      <c r="F61" s="1410">
        <f t="shared" si="1"/>
        <v>0</v>
      </c>
      <c r="G61" s="1759">
        <f t="shared" si="2"/>
        <v>0</v>
      </c>
      <c r="H61" s="1411">
        <f>IFERROR(VLOOKUP(C61,'Consolidated Master Sheet'!B:H,6,0),"")</f>
        <v>100</v>
      </c>
      <c r="I61" s="1411">
        <f>IFERROR(VLOOKUP(C61,'Consolidated Master Sheet'!B:H,7,0),"")</f>
        <v>800</v>
      </c>
      <c r="J61" s="1412"/>
      <c r="K61" s="1413">
        <f t="shared" ref="K61:K63" si="10">IFERROR(G61*J61,0)</f>
        <v>0</v>
      </c>
      <c r="L61" s="1011"/>
      <c r="M61" s="1414"/>
    </row>
    <row r="62" spans="1:13" s="335" customFormat="1" ht="34.5" customHeight="1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Brass'!A:A),"")</f>
        <v/>
      </c>
      <c r="B62" s="1406"/>
      <c r="C62" s="1415" t="s">
        <v>10953</v>
      </c>
      <c r="D62" s="1416" t="s">
        <v>10954</v>
      </c>
      <c r="E62" s="1417">
        <f>IFERROR(VLOOKUP(C62,'Consolidated Master Sheet'!B:H,3,0),"")</f>
        <v>20.28</v>
      </c>
      <c r="F62" s="1418">
        <f t="shared" si="1"/>
        <v>0</v>
      </c>
      <c r="G62" s="1760">
        <f t="shared" si="2"/>
        <v>0</v>
      </c>
      <c r="H62" s="1411">
        <f>IFERROR(VLOOKUP(C62,'Consolidated Master Sheet'!B:H,6,0),"")</f>
        <v>25</v>
      </c>
      <c r="I62" s="1411">
        <f>IFERROR(VLOOKUP(C62,'Consolidated Master Sheet'!B:H,7,0),"")</f>
        <v>500</v>
      </c>
      <c r="J62" s="1419"/>
      <c r="K62" s="1420">
        <f t="shared" si="10"/>
        <v>0</v>
      </c>
      <c r="L62" s="1414"/>
      <c r="M62" s="1414"/>
    </row>
    <row r="63" spans="1:13" s="335" customFormat="1" ht="34.5" customHeight="1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Brass'!A:A),"")</f>
        <v/>
      </c>
      <c r="B63" s="1406"/>
      <c r="C63" s="1415" t="s">
        <v>10955</v>
      </c>
      <c r="D63" s="1416" t="s">
        <v>10956</v>
      </c>
      <c r="E63" s="1417">
        <f>IFERROR(VLOOKUP(C63,'Consolidated Master Sheet'!B:H,3,0),"")</f>
        <v>37.36</v>
      </c>
      <c r="F63" s="1418">
        <f t="shared" si="1"/>
        <v>0</v>
      </c>
      <c r="G63" s="1760">
        <f t="shared" si="2"/>
        <v>0</v>
      </c>
      <c r="H63" s="1411">
        <f>IFERROR(VLOOKUP(C63,'Consolidated Master Sheet'!B:H,6,0),"")</f>
        <v>25</v>
      </c>
      <c r="I63" s="1411">
        <f>IFERROR(VLOOKUP(C63,'Consolidated Master Sheet'!B:H,7,0),"")</f>
        <v>300</v>
      </c>
      <c r="J63" s="1419"/>
      <c r="K63" s="1420">
        <f t="shared" si="10"/>
        <v>0</v>
      </c>
      <c r="L63" s="1414"/>
      <c r="M63" s="1414"/>
    </row>
    <row r="64" spans="1:13" ht="30.75" customHeight="1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Brass'!A:A),"")</f>
        <v/>
      </c>
      <c r="B64" s="469"/>
      <c r="C64" s="1423"/>
      <c r="D64" s="1424" t="s">
        <v>10960</v>
      </c>
      <c r="E64" s="1425" t="str">
        <f>IFERROR(VLOOKUP(C64,'Consolidated Master Sheet'!B:H,3,0),"")</f>
        <v/>
      </c>
      <c r="F64" s="1489">
        <f t="shared" si="1"/>
        <v>0</v>
      </c>
      <c r="G64" s="1761">
        <f t="shared" si="2"/>
        <v>0</v>
      </c>
      <c r="H64" s="1426" t="str">
        <f>IFERROR(VLOOKUP(C64,'Consolidated Master Sheet'!B:H,6,0),"")</f>
        <v/>
      </c>
      <c r="I64" s="1426" t="str">
        <f>IFERROR(VLOOKUP(C64,'Consolidated Master Sheet'!B:H,7,0),"")</f>
        <v/>
      </c>
      <c r="J64" s="1427"/>
      <c r="K64" s="1428"/>
      <c r="L64" s="157"/>
      <c r="M64" s="157"/>
    </row>
    <row r="65" spans="1:13" ht="15.75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Brass'!A:A),"")</f>
        <v/>
      </c>
      <c r="B65" s="396"/>
      <c r="C65" s="224"/>
      <c r="D65" s="225" t="s">
        <v>7310</v>
      </c>
      <c r="E65" s="1429" t="str">
        <f>IFERROR(VLOOKUP(C65,'Consolidated Master Sheet'!B:H,3,0),"")</f>
        <v/>
      </c>
      <c r="F65" s="1457">
        <f t="shared" si="1"/>
        <v>0</v>
      </c>
      <c r="G65" s="1762">
        <f t="shared" si="2"/>
        <v>0</v>
      </c>
      <c r="H65" s="227" t="str">
        <f>IFERROR(VLOOKUP(C65,'Consolidated Master Sheet'!B:H,6,0),"")</f>
        <v/>
      </c>
      <c r="I65" s="227" t="str">
        <f>IFERROR(VLOOKUP(C65,'Consolidated Master Sheet'!B:H,7,0),"")</f>
        <v/>
      </c>
      <c r="J65" s="101"/>
      <c r="K65" s="1430"/>
      <c r="L65" s="157"/>
      <c r="M65" s="157"/>
    </row>
    <row r="66" spans="1:13" ht="15.75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Brass'!A:A),"")</f>
        <v/>
      </c>
      <c r="B66" s="244"/>
      <c r="C66" s="231" t="s">
        <v>10961</v>
      </c>
      <c r="D66" s="486" t="s">
        <v>10962</v>
      </c>
      <c r="E66" s="1294">
        <f>IFERROR(VLOOKUP(C66,'Consolidated Master Sheet'!B:H,3,0),"")</f>
        <v>14.43</v>
      </c>
      <c r="F66" s="152">
        <f t="shared" si="1"/>
        <v>0</v>
      </c>
      <c r="G66" s="1324">
        <f t="shared" si="2"/>
        <v>0</v>
      </c>
      <c r="H66" s="230">
        <f>IFERROR(VLOOKUP(C66,'Consolidated Master Sheet'!B:H,6,0),"")</f>
        <v>50</v>
      </c>
      <c r="I66" s="230">
        <f>IFERROR(VLOOKUP(C66,'Consolidated Master Sheet'!B:H,7,0),"")</f>
        <v>500</v>
      </c>
      <c r="J66" s="28"/>
      <c r="K66" s="1386">
        <f>IFERROR(G66*J66,0)</f>
        <v>0</v>
      </c>
      <c r="L66" s="157"/>
      <c r="M66" s="157"/>
    </row>
    <row r="67" spans="1:13" ht="15.75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Brass'!A:A),"")</f>
        <v/>
      </c>
      <c r="B67" s="244"/>
      <c r="C67" s="231" t="s">
        <v>10963</v>
      </c>
      <c r="D67" s="490" t="s">
        <v>10964</v>
      </c>
      <c r="E67" s="1294">
        <f>IFERROR(VLOOKUP(C67,'Consolidated Master Sheet'!B:H,3,0),"")</f>
        <v>27.87</v>
      </c>
      <c r="F67" s="152">
        <f t="shared" si="1"/>
        <v>0</v>
      </c>
      <c r="G67" s="1324">
        <f t="shared" si="2"/>
        <v>0</v>
      </c>
      <c r="H67" s="230">
        <f>IFERROR(VLOOKUP(C67,'Consolidated Master Sheet'!B:H,6,0),"")</f>
        <v>25</v>
      </c>
      <c r="I67" s="230">
        <f>IFERROR(VLOOKUP(C67,'Consolidated Master Sheet'!B:H,7,0),"")</f>
        <v>250</v>
      </c>
      <c r="J67" s="28"/>
      <c r="K67" s="1386">
        <f>IFERROR(G67*J67,0)</f>
        <v>0</v>
      </c>
      <c r="L67"/>
      <c r="M67" s="157"/>
    </row>
    <row r="68" spans="1:13" ht="15.75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Brass'!A:A),"")</f>
        <v/>
      </c>
      <c r="B68" s="244"/>
      <c r="C68" s="1326" t="s">
        <v>10965</v>
      </c>
      <c r="D68" s="1431" t="s">
        <v>10966</v>
      </c>
      <c r="E68" s="1392">
        <f>IFERROR(VLOOKUP(C68,'Consolidated Master Sheet'!B:H,3,0),"")</f>
        <v>49.23</v>
      </c>
      <c r="F68" s="729">
        <f t="shared" si="1"/>
        <v>0</v>
      </c>
      <c r="G68" s="1328">
        <f t="shared" si="2"/>
        <v>0</v>
      </c>
      <c r="H68" s="230">
        <f>IFERROR(VLOOKUP(C68,'Consolidated Master Sheet'!B:H,6,0),"")</f>
        <v>25</v>
      </c>
      <c r="I68" s="230">
        <f>IFERROR(VLOOKUP(C68,'Consolidated Master Sheet'!B:H,7,0),"")</f>
        <v>150</v>
      </c>
      <c r="J68" s="70"/>
      <c r="K68" s="1393">
        <f>IFERROR(G68*J68,0)</f>
        <v>0</v>
      </c>
      <c r="L68"/>
      <c r="M68"/>
    </row>
    <row r="69" spans="1:13" ht="15.75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Brass'!A:A),"")</f>
        <v/>
      </c>
      <c r="B69" s="244"/>
      <c r="C69" s="249"/>
      <c r="D69" s="1432"/>
      <c r="E69" s="1389" t="str">
        <f>IFERROR(VLOOKUP(C69,'Consolidated Master Sheet'!B:H,3,0),"")</f>
        <v/>
      </c>
      <c r="F69" s="1490">
        <f t="shared" si="1"/>
        <v>0</v>
      </c>
      <c r="G69" s="1656">
        <f t="shared" si="2"/>
        <v>0</v>
      </c>
      <c r="H69" s="1390" t="str">
        <f>IFERROR(VLOOKUP(C69,'Consolidated Master Sheet'!B:H,6,0),"")</f>
        <v/>
      </c>
      <c r="I69" s="1390" t="str">
        <f>IFERROR(VLOOKUP(C69,'Consolidated Master Sheet'!B:H,7,0),"")</f>
        <v/>
      </c>
      <c r="J69" s="1250"/>
      <c r="K69" s="1391"/>
      <c r="L69" s="157"/>
      <c r="M69"/>
    </row>
    <row r="70" spans="1:13" ht="15.75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Brass'!A:A),"")</f>
        <v/>
      </c>
      <c r="B70" s="244"/>
      <c r="C70" s="228" t="s">
        <v>10967</v>
      </c>
      <c r="D70" s="481" t="s">
        <v>10968</v>
      </c>
      <c r="E70" s="1292">
        <f>IFERROR(VLOOKUP(C70,'Consolidated Master Sheet'!B:H,3,0),"")</f>
        <v>19.2</v>
      </c>
      <c r="F70" s="151">
        <f t="shared" si="1"/>
        <v>0</v>
      </c>
      <c r="G70" s="1322">
        <f t="shared" si="2"/>
        <v>0</v>
      </c>
      <c r="H70" s="230">
        <f>IFERROR(VLOOKUP(C70,'Consolidated Master Sheet'!B:H,6,0),"")</f>
        <v>25</v>
      </c>
      <c r="I70" s="230">
        <f>IFERROR(VLOOKUP(C70,'Consolidated Master Sheet'!B:H,7,0),"")</f>
        <v>300</v>
      </c>
      <c r="J70" s="27"/>
      <c r="K70" s="1385">
        <f t="shared" ref="K70:K71" si="11">IFERROR(G70*J70,0)</f>
        <v>0</v>
      </c>
      <c r="L70" s="157"/>
      <c r="M70" s="157"/>
    </row>
    <row r="71" spans="1:13" ht="15.75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Brass'!A:A),"")</f>
        <v/>
      </c>
      <c r="B71" s="244"/>
      <c r="C71" s="231" t="s">
        <v>10969</v>
      </c>
      <c r="D71" s="490" t="s">
        <v>10970</v>
      </c>
      <c r="E71" s="1294">
        <f>IFERROR(VLOOKUP(C71,'Consolidated Master Sheet'!B:H,3,0),"")</f>
        <v>24.14</v>
      </c>
      <c r="F71" s="152">
        <f t="shared" ref="F71:F82" si="12">IF(E71=0,"NET",$F$2)</f>
        <v>0</v>
      </c>
      <c r="G71" s="1324">
        <f t="shared" ref="G71:G82" si="13">IFERROR(ROUND(E71*F71,2),0)</f>
        <v>0</v>
      </c>
      <c r="H71" s="230">
        <f>IFERROR(VLOOKUP(C71,'Consolidated Master Sheet'!B:H,6,0),"")</f>
        <v>25</v>
      </c>
      <c r="I71" s="230">
        <f>IFERROR(VLOOKUP(C71,'Consolidated Master Sheet'!B:H,7,0),"")</f>
        <v>300</v>
      </c>
      <c r="J71" s="28"/>
      <c r="K71" s="1386">
        <f t="shared" si="11"/>
        <v>0</v>
      </c>
      <c r="L71" s="157"/>
      <c r="M71" s="157"/>
    </row>
    <row r="72" spans="1:13" ht="15.75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Brass'!A:A),"")</f>
        <v/>
      </c>
      <c r="B72" s="354"/>
      <c r="C72" s="1296"/>
      <c r="D72" s="1297" t="s">
        <v>7307</v>
      </c>
      <c r="E72" s="1383" t="str">
        <f>IFERROR(VLOOKUP(C72,'Consolidated Master Sheet'!B:H,3,0),"")</f>
        <v/>
      </c>
      <c r="F72" s="1488">
        <f t="shared" si="12"/>
        <v>0</v>
      </c>
      <c r="G72" s="1755">
        <f t="shared" si="13"/>
        <v>0</v>
      </c>
      <c r="H72" s="1300" t="str">
        <f>IFERROR(VLOOKUP(C72,'Consolidated Master Sheet'!B:H,6,0),"")</f>
        <v/>
      </c>
      <c r="I72" s="1300" t="str">
        <f>IFERROR(VLOOKUP(C72,'Consolidated Master Sheet'!B:H,7,0),"")</f>
        <v/>
      </c>
      <c r="J72" s="1301"/>
      <c r="K72" s="1384"/>
      <c r="L72" s="157"/>
      <c r="M72" s="157"/>
    </row>
    <row r="73" spans="1:13" ht="15.75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Brass'!A:A),"")</f>
        <v/>
      </c>
      <c r="B73" s="244"/>
      <c r="C73" s="231" t="s">
        <v>10971</v>
      </c>
      <c r="D73" s="481" t="s">
        <v>10972</v>
      </c>
      <c r="E73" s="1292">
        <f>IFERROR(VLOOKUP(C73,'Consolidated Master Sheet'!B:H,3,0),"")</f>
        <v>12.66</v>
      </c>
      <c r="F73" s="151">
        <f t="shared" si="12"/>
        <v>0</v>
      </c>
      <c r="G73" s="1322">
        <f t="shared" si="13"/>
        <v>0</v>
      </c>
      <c r="H73" s="230">
        <f>IFERROR(VLOOKUP(C73,'Consolidated Master Sheet'!B:H,6,0),"")</f>
        <v>50</v>
      </c>
      <c r="I73" s="230">
        <f>IFERROR(VLOOKUP(C73,'Consolidated Master Sheet'!B:H,7,0),"")</f>
        <v>500</v>
      </c>
      <c r="J73" s="27"/>
      <c r="K73" s="1385">
        <f>IFERROR(G73*J73,0)</f>
        <v>0</v>
      </c>
      <c r="L73" s="157"/>
      <c r="M73" s="157"/>
    </row>
    <row r="74" spans="1:13" ht="15.75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Brass'!A:A),"")</f>
        <v/>
      </c>
      <c r="B74" s="244"/>
      <c r="C74" s="1326" t="s">
        <v>10973</v>
      </c>
      <c r="D74" s="499" t="s">
        <v>10974</v>
      </c>
      <c r="E74" s="1294">
        <f>IFERROR(VLOOKUP(C74,'Consolidated Master Sheet'!B:H,3,0),"")</f>
        <v>24.17</v>
      </c>
      <c r="F74" s="152">
        <f t="shared" si="12"/>
        <v>0</v>
      </c>
      <c r="G74" s="1324">
        <f t="shared" si="13"/>
        <v>0</v>
      </c>
      <c r="H74" s="230">
        <f>IFERROR(VLOOKUP(C74,'Consolidated Master Sheet'!B:H,6,0),"")</f>
        <v>25</v>
      </c>
      <c r="I74" s="230">
        <f>IFERROR(VLOOKUP(C74,'Consolidated Master Sheet'!B:H,7,0),"")</f>
        <v>250</v>
      </c>
      <c r="J74" s="28"/>
      <c r="K74" s="1386">
        <f>IFERROR(G74*J74,0)</f>
        <v>0</v>
      </c>
      <c r="L74" s="157"/>
      <c r="M74" s="157"/>
    </row>
    <row r="75" spans="1:13" ht="15.75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Brass'!A:A),"")</f>
        <v/>
      </c>
      <c r="B75" s="244"/>
      <c r="C75" s="1326" t="s">
        <v>10975</v>
      </c>
      <c r="D75" s="1387" t="s">
        <v>10976</v>
      </c>
      <c r="E75" s="1392">
        <f>IFERROR(VLOOKUP(C75,'Consolidated Master Sheet'!B:H,3,0),"")</f>
        <v>48.64</v>
      </c>
      <c r="F75" s="729">
        <f t="shared" si="12"/>
        <v>0</v>
      </c>
      <c r="G75" s="1328">
        <f t="shared" si="13"/>
        <v>0</v>
      </c>
      <c r="H75" s="230">
        <f>IFERROR(VLOOKUP(C75,'Consolidated Master Sheet'!B:H,6,0),"")</f>
        <v>10</v>
      </c>
      <c r="I75" s="230">
        <f>IFERROR(VLOOKUP(C75,'Consolidated Master Sheet'!B:H,7,0),"")</f>
        <v>120</v>
      </c>
      <c r="J75" s="70"/>
      <c r="K75" s="1393">
        <f>IFERROR(G75*J75,0)</f>
        <v>0</v>
      </c>
      <c r="L75" s="157"/>
      <c r="M75" s="157"/>
    </row>
    <row r="76" spans="1:13" ht="15.75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Brass'!A:A),"")</f>
        <v/>
      </c>
      <c r="B76" s="244"/>
      <c r="C76" s="249"/>
      <c r="D76" s="1388"/>
      <c r="E76" s="1389" t="str">
        <f>IFERROR(VLOOKUP(C76,'Consolidated Master Sheet'!B:H,3,0),"")</f>
        <v/>
      </c>
      <c r="F76" s="1490">
        <f t="shared" si="12"/>
        <v>0</v>
      </c>
      <c r="G76" s="1656">
        <f t="shared" si="13"/>
        <v>0</v>
      </c>
      <c r="H76" s="1390" t="str">
        <f>IFERROR(VLOOKUP(C76,'Consolidated Master Sheet'!B:H,6,0),"")</f>
        <v/>
      </c>
      <c r="I76" s="1390" t="str">
        <f>IFERROR(VLOOKUP(C76,'Consolidated Master Sheet'!B:H,7,0),"")</f>
        <v/>
      </c>
      <c r="J76" s="1250"/>
      <c r="K76" s="1391"/>
      <c r="L76"/>
      <c r="M76" s="157"/>
    </row>
    <row r="77" spans="1:13" ht="15.75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Brass'!A:A),"")</f>
        <v/>
      </c>
      <c r="B77" s="244"/>
      <c r="C77" s="228" t="s">
        <v>10977</v>
      </c>
      <c r="D77" s="481" t="s">
        <v>10978</v>
      </c>
      <c r="E77" s="1292">
        <f>IFERROR(VLOOKUP(C77,'Consolidated Master Sheet'!B:H,3,0),"")</f>
        <v>22.1</v>
      </c>
      <c r="F77" s="151">
        <f t="shared" si="12"/>
        <v>0</v>
      </c>
      <c r="G77" s="1322">
        <f t="shared" si="13"/>
        <v>0</v>
      </c>
      <c r="H77" s="230">
        <f>IFERROR(VLOOKUP(C77,'Consolidated Master Sheet'!B:H,6,0),"")</f>
        <v>25</v>
      </c>
      <c r="I77" s="230">
        <f>IFERROR(VLOOKUP(C77,'Consolidated Master Sheet'!B:H,7,0),"")</f>
        <v>300</v>
      </c>
      <c r="J77" s="27"/>
      <c r="K77" s="1385">
        <f t="shared" ref="K77" si="14">IFERROR(G77*J77,0)</f>
        <v>0</v>
      </c>
      <c r="L77" s="157"/>
      <c r="M77" s="157"/>
    </row>
    <row r="78" spans="1:13" ht="15.75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Brass'!A:A),"")</f>
        <v/>
      </c>
      <c r="B78" s="354"/>
      <c r="C78" s="1296"/>
      <c r="D78" s="1297" t="s">
        <v>10979</v>
      </c>
      <c r="E78" s="1383" t="str">
        <f>IFERROR(VLOOKUP(C78,'Consolidated Master Sheet'!B:H,3,0),"")</f>
        <v/>
      </c>
      <c r="F78" s="1488">
        <f t="shared" si="12"/>
        <v>0</v>
      </c>
      <c r="G78" s="1755">
        <f t="shared" si="13"/>
        <v>0</v>
      </c>
      <c r="H78" s="1300" t="str">
        <f>IFERROR(VLOOKUP(C78,'Consolidated Master Sheet'!B:H,6,0),"")</f>
        <v/>
      </c>
      <c r="I78" s="1300" t="str">
        <f>IFERROR(VLOOKUP(C78,'Consolidated Master Sheet'!B:H,7,0),"")</f>
        <v/>
      </c>
      <c r="J78" s="1301"/>
      <c r="K78" s="1384"/>
      <c r="L78" s="157"/>
      <c r="M78" s="157"/>
    </row>
    <row r="79" spans="1:13" ht="43.5" customHeight="1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Brass'!A:A),"")</f>
        <v/>
      </c>
      <c r="B79" s="244"/>
      <c r="C79" s="407" t="s">
        <v>10980</v>
      </c>
      <c r="D79" s="500" t="s">
        <v>10981</v>
      </c>
      <c r="E79" s="1396">
        <f>IFERROR(VLOOKUP(C79,'Consolidated Master Sheet'!B:H,3,0),"")</f>
        <v>20.37</v>
      </c>
      <c r="F79" s="409">
        <f t="shared" si="12"/>
        <v>0</v>
      </c>
      <c r="G79" s="1371">
        <f t="shared" si="13"/>
        <v>0</v>
      </c>
      <c r="H79" s="410">
        <f>IFERROR(VLOOKUP(C79,'Consolidated Master Sheet'!B:H,6,0),"")</f>
        <v>25</v>
      </c>
      <c r="I79" s="410">
        <f>IFERROR(VLOOKUP(C79,'Consolidated Master Sheet'!B:H,7,0),"")</f>
        <v>250</v>
      </c>
      <c r="J79" s="57"/>
      <c r="K79" s="1398">
        <f t="shared" ref="K79" si="15">IFERROR(G79*J79,0)</f>
        <v>0</v>
      </c>
      <c r="L79" s="157"/>
      <c r="M79" s="157"/>
    </row>
    <row r="80" spans="1:13" ht="43.5" customHeight="1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Brass'!A:A),"")</f>
        <v/>
      </c>
      <c r="B80" s="244"/>
      <c r="C80" s="523" t="s">
        <v>10982</v>
      </c>
      <c r="D80" s="1404" t="s">
        <v>10983</v>
      </c>
      <c r="E80" s="1401">
        <f>IFERROR(VLOOKUP(C80,'Consolidated Master Sheet'!B:H,3,0),"")</f>
        <v>42.03</v>
      </c>
      <c r="F80" s="741">
        <f t="shared" si="12"/>
        <v>0</v>
      </c>
      <c r="G80" s="1372">
        <f t="shared" si="13"/>
        <v>0</v>
      </c>
      <c r="H80" s="410">
        <f>IFERROR(VLOOKUP(C80,'Consolidated Master Sheet'!B:H,6,0),"")</f>
        <v>10</v>
      </c>
      <c r="I80" s="410">
        <f>IFERROR(VLOOKUP(C80,'Consolidated Master Sheet'!B:H,7,0),"")</f>
        <v>150</v>
      </c>
      <c r="J80" s="1402"/>
      <c r="K80" s="1403">
        <f>IFERROR(G80*J80,0)</f>
        <v>0</v>
      </c>
      <c r="L80" s="157"/>
      <c r="M80" s="157"/>
    </row>
    <row r="81" spans="1:13" ht="15.75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Brass'!A:A),"")</f>
        <v/>
      </c>
      <c r="B81" s="1394"/>
      <c r="C81" s="1296"/>
      <c r="D81" s="1297" t="s">
        <v>10984</v>
      </c>
      <c r="E81" s="1383" t="str">
        <f>IFERROR(VLOOKUP(C81,'Consolidated Master Sheet'!B:H,3,0),"")</f>
        <v/>
      </c>
      <c r="F81" s="1488">
        <f t="shared" si="12"/>
        <v>0</v>
      </c>
      <c r="G81" s="1755">
        <f t="shared" si="13"/>
        <v>0</v>
      </c>
      <c r="H81" s="1300" t="str">
        <f>IFERROR(VLOOKUP(C81,'Consolidated Master Sheet'!B:H,6,0),"")</f>
        <v/>
      </c>
      <c r="I81" s="1300" t="str">
        <f>IFERROR(VLOOKUP(C81,'Consolidated Master Sheet'!B:H,7,0),"")</f>
        <v/>
      </c>
      <c r="J81" s="1301"/>
      <c r="K81" s="1384"/>
      <c r="L81" s="157"/>
      <c r="M81" s="157"/>
    </row>
    <row r="82" spans="1:13" ht="69" customHeight="1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Brass'!A:A),"")</f>
        <v/>
      </c>
      <c r="B82" s="292"/>
      <c r="C82" s="1422" t="s">
        <v>10985</v>
      </c>
      <c r="D82" s="1309" t="s">
        <v>10986</v>
      </c>
      <c r="E82" s="1305">
        <f>IFERROR(VLOOKUP(C82,'Consolidated Master Sheet'!B:H,3,0),"")</f>
        <v>45.25</v>
      </c>
      <c r="F82" s="1306">
        <f t="shared" si="12"/>
        <v>0</v>
      </c>
      <c r="G82" s="1373">
        <f t="shared" si="13"/>
        <v>0</v>
      </c>
      <c r="H82" s="849">
        <f>IFERROR(VLOOKUP(C82,'Consolidated Master Sheet'!B:H,6,0),"")</f>
        <v>25</v>
      </c>
      <c r="I82" s="849">
        <f>IFERROR(VLOOKUP(C82,'Consolidated Master Sheet'!B:H,7,0),"")</f>
        <v>200</v>
      </c>
      <c r="J82" s="1421"/>
      <c r="K82" s="1399">
        <f t="shared" ref="K82" si="16">IFERROR(G82*J82,0)</f>
        <v>0</v>
      </c>
      <c r="L82" s="157"/>
      <c r="M82" s="157"/>
    </row>
    <row r="83" spans="1:13" ht="15.75" hidden="1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Brass'!A:A),"")</f>
        <v/>
      </c>
      <c r="B83" s="157"/>
      <c r="C83" s="204"/>
      <c r="D83" s="205"/>
      <c r="E83" s="1433"/>
      <c r="F83" s="166"/>
      <c r="G83" s="1626"/>
      <c r="H83" s="167"/>
      <c r="I83" s="207"/>
      <c r="J83" s="47"/>
      <c r="K83" s="206"/>
      <c r="L83" s="157"/>
      <c r="M83" s="157"/>
    </row>
    <row r="84" spans="1:13" ht="15.75" hidden="1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Brass'!A:A),"")</f>
        <v/>
      </c>
      <c r="B84" s="157"/>
      <c r="C84" s="204"/>
      <c r="D84" s="205"/>
      <c r="E84" s="1433"/>
      <c r="F84" s="166"/>
      <c r="G84" s="1626"/>
      <c r="H84" s="167"/>
      <c r="I84" s="207"/>
      <c r="J84" s="47"/>
      <c r="K84" s="206"/>
      <c r="L84" s="157"/>
      <c r="M84" s="157"/>
    </row>
    <row r="85" spans="1:13" ht="15.75" hidden="1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Brass'!A:A),"")</f>
        <v/>
      </c>
      <c r="B85" s="157"/>
      <c r="C85" s="204"/>
      <c r="D85" s="205"/>
      <c r="E85" s="1433"/>
      <c r="F85" s="166"/>
      <c r="G85" s="1626"/>
      <c r="H85" s="167"/>
      <c r="I85" s="207"/>
      <c r="J85" s="47"/>
      <c r="K85" s="206"/>
      <c r="L85" s="157"/>
      <c r="M85" s="157"/>
    </row>
    <row r="86" spans="1:13" ht="15.75" hidden="1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Brass'!A:A),"")</f>
        <v/>
      </c>
      <c r="B86" s="157"/>
      <c r="C86" s="204"/>
      <c r="D86" s="205"/>
      <c r="E86" s="1433"/>
      <c r="F86" s="166"/>
      <c r="G86" s="1626"/>
      <c r="H86" s="167"/>
      <c r="I86" s="207"/>
      <c r="J86" s="47"/>
      <c r="K86" s="206"/>
      <c r="L86" s="157"/>
      <c r="M86" s="157"/>
    </row>
    <row r="87" spans="1:13" ht="15.75" hidden="1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Brass'!A:A),"")</f>
        <v/>
      </c>
      <c r="B87" s="157"/>
      <c r="C87" s="204"/>
      <c r="D87" s="205"/>
      <c r="E87" s="1433"/>
      <c r="F87" s="166"/>
      <c r="G87" s="1626"/>
      <c r="H87" s="167"/>
      <c r="I87" s="207"/>
      <c r="J87" s="47"/>
      <c r="K87" s="206"/>
      <c r="L87" s="157"/>
      <c r="M87" s="157"/>
    </row>
    <row r="88" spans="1:13" ht="15.75" hidden="1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Brass'!A:A),"")</f>
        <v/>
      </c>
      <c r="B88" s="157"/>
      <c r="C88" s="204"/>
      <c r="D88" s="205"/>
      <c r="E88" s="1433"/>
      <c r="F88" s="166"/>
      <c r="G88" s="1626"/>
      <c r="H88" s="167"/>
      <c r="I88" s="207"/>
      <c r="J88" s="47"/>
      <c r="K88" s="206"/>
      <c r="L88" s="157"/>
      <c r="M88" s="157"/>
    </row>
    <row r="89" spans="1:13" ht="15.75" hidden="1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Brass'!A:A),"")</f>
        <v/>
      </c>
      <c r="B89" s="157"/>
      <c r="C89" s="204"/>
      <c r="D89" s="205"/>
      <c r="E89" s="1433"/>
      <c r="F89" s="166"/>
      <c r="G89" s="1626"/>
      <c r="H89" s="167"/>
      <c r="I89" s="207"/>
      <c r="J89" s="47"/>
      <c r="K89" s="206"/>
      <c r="L89" s="157"/>
      <c r="M89" s="157"/>
    </row>
    <row r="90" spans="1:13" ht="15.75" hidden="1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Brass'!A:A),"")</f>
        <v/>
      </c>
      <c r="B90" s="157"/>
      <c r="C90" s="204"/>
      <c r="D90" s="205"/>
      <c r="E90" s="1433"/>
      <c r="F90" s="166"/>
      <c r="G90" s="1626"/>
      <c r="H90" s="167"/>
      <c r="I90" s="207"/>
      <c r="J90" s="47"/>
      <c r="K90" s="206"/>
      <c r="L90" s="157"/>
      <c r="M90" s="157"/>
    </row>
    <row r="91" spans="1:13" ht="15.75" hidden="1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Brass'!A:A),"")</f>
        <v/>
      </c>
      <c r="B91" s="157"/>
      <c r="C91" s="204"/>
      <c r="D91" s="205"/>
      <c r="E91" s="1433"/>
      <c r="F91" s="166"/>
      <c r="G91" s="1626"/>
      <c r="H91" s="167"/>
      <c r="I91" s="207"/>
      <c r="J91" s="47"/>
      <c r="K91" s="206"/>
      <c r="L91" s="157"/>
      <c r="M91" s="157"/>
    </row>
    <row r="92" spans="1:13" ht="15.75" hidden="1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Brass'!A:A),"")</f>
        <v/>
      </c>
      <c r="B92" s="157"/>
      <c r="C92" s="204"/>
      <c r="D92" s="205"/>
      <c r="E92" s="1433"/>
      <c r="F92" s="166"/>
      <c r="G92" s="1626"/>
      <c r="H92" s="167"/>
      <c r="I92" s="207"/>
      <c r="J92" s="47"/>
      <c r="K92" s="206"/>
      <c r="L92" s="157"/>
      <c r="M92" s="157"/>
    </row>
    <row r="93" spans="1:13" ht="15.75" hidden="1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Brass'!A:A),"")</f>
        <v/>
      </c>
      <c r="B93" s="157"/>
      <c r="C93" s="204"/>
      <c r="D93" s="205"/>
      <c r="E93" s="1433"/>
      <c r="F93" s="166"/>
      <c r="G93" s="1626"/>
      <c r="H93" s="167"/>
      <c r="I93" s="207"/>
      <c r="J93" s="47"/>
      <c r="K93" s="206"/>
      <c r="L93" s="157"/>
      <c r="M93" s="157"/>
    </row>
    <row r="94" spans="1:13" ht="15.75" hidden="1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Brass'!A:A),"")</f>
        <v/>
      </c>
      <c r="B94" s="157"/>
      <c r="C94" s="204"/>
      <c r="D94" s="205"/>
      <c r="E94" s="1433"/>
      <c r="F94" s="166"/>
      <c r="G94" s="1626"/>
      <c r="H94" s="167"/>
      <c r="I94" s="207"/>
      <c r="J94" s="47"/>
      <c r="K94" s="206"/>
      <c r="L94" s="157"/>
      <c r="M94" s="157"/>
    </row>
    <row r="95" spans="1:13" ht="15.75" hidden="1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Brass'!A:A),"")</f>
        <v/>
      </c>
      <c r="B95" s="157"/>
      <c r="C95" s="204"/>
      <c r="D95" s="205"/>
      <c r="E95" s="1433"/>
      <c r="F95" s="166"/>
      <c r="G95" s="1626"/>
      <c r="H95" s="167"/>
      <c r="I95" s="207"/>
      <c r="J95" s="47"/>
      <c r="K95" s="206"/>
      <c r="L95" s="157"/>
      <c r="M95" s="157"/>
    </row>
    <row r="96" spans="1:13" ht="15.75" hidden="1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Brass'!A:A),"")</f>
        <v/>
      </c>
      <c r="B96" s="157"/>
      <c r="C96" s="204"/>
      <c r="D96" s="205"/>
      <c r="E96" s="1433"/>
      <c r="F96" s="166"/>
      <c r="G96" s="1626"/>
      <c r="H96" s="167"/>
      <c r="I96" s="207"/>
      <c r="J96" s="47"/>
      <c r="K96" s="206"/>
      <c r="L96" s="157"/>
      <c r="M96" s="157"/>
    </row>
    <row r="97" spans="1:13" ht="15.75" hidden="1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Brass'!A:A),"")</f>
        <v/>
      </c>
      <c r="B97" s="157"/>
      <c r="C97" s="204"/>
      <c r="D97" s="205"/>
      <c r="E97" s="1433"/>
      <c r="F97" s="166"/>
      <c r="G97" s="1626"/>
      <c r="H97" s="167"/>
      <c r="I97" s="207"/>
      <c r="J97" s="47"/>
      <c r="K97" s="206"/>
      <c r="L97" s="157"/>
      <c r="M97" s="157"/>
    </row>
    <row r="98" spans="1:13" ht="15.75" hidden="1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Brass'!A:A),"")</f>
        <v/>
      </c>
      <c r="B98" s="157"/>
      <c r="C98" s="204"/>
      <c r="D98" s="205"/>
      <c r="E98" s="1433"/>
      <c r="F98" s="166"/>
      <c r="G98" s="1626"/>
      <c r="H98" s="167"/>
      <c r="I98" s="207"/>
      <c r="J98" s="47"/>
      <c r="K98" s="206"/>
      <c r="L98" s="157"/>
      <c r="M98" s="157"/>
    </row>
    <row r="99" spans="1:13" ht="15.75" hidden="1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Brass'!A:A),"")</f>
        <v/>
      </c>
      <c r="B99" s="157"/>
      <c r="C99" s="204"/>
      <c r="D99" s="205"/>
      <c r="E99" s="1433"/>
      <c r="F99" s="166"/>
      <c r="G99" s="1626"/>
      <c r="H99" s="167"/>
      <c r="I99" s="207"/>
      <c r="J99" s="47"/>
      <c r="K99" s="206"/>
      <c r="L99" s="157"/>
      <c r="M99" s="157"/>
    </row>
    <row r="100" spans="1:13" ht="15.75" hidden="1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Brass'!A:A),"")</f>
        <v/>
      </c>
      <c r="B100" s="157"/>
      <c r="C100" s="204"/>
      <c r="D100" s="205"/>
      <c r="E100" s="1433"/>
      <c r="F100" s="166"/>
      <c r="G100" s="1626"/>
      <c r="H100" s="167"/>
      <c r="I100" s="207"/>
      <c r="J100" s="47"/>
      <c r="K100" s="206"/>
      <c r="L100" s="157"/>
      <c r="M100" s="157"/>
    </row>
    <row r="101" spans="1:13" ht="15.75" hidden="1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Brass'!A:A),"")</f>
        <v/>
      </c>
      <c r="B101" s="157"/>
      <c r="C101" s="204"/>
      <c r="D101" s="205"/>
      <c r="E101" s="1433"/>
      <c r="F101" s="166"/>
      <c r="G101" s="1626"/>
      <c r="H101" s="167"/>
      <c r="I101" s="207"/>
      <c r="J101" s="47"/>
      <c r="K101" s="206"/>
      <c r="L101" s="157"/>
      <c r="M101" s="157"/>
    </row>
    <row r="102" spans="1:13" ht="15.75" hidden="1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Brass'!A:A),"")</f>
        <v/>
      </c>
      <c r="B102" s="157"/>
      <c r="C102" s="204"/>
      <c r="D102" s="205"/>
      <c r="E102" s="1433"/>
      <c r="F102" s="166"/>
      <c r="G102" s="1626"/>
      <c r="H102" s="167"/>
      <c r="I102" s="207"/>
      <c r="J102" s="47"/>
      <c r="K102" s="206"/>
      <c r="L102" s="157"/>
      <c r="M102" s="157"/>
    </row>
    <row r="103" spans="1:13" ht="15.75" hidden="1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Brass'!A:A),"")</f>
        <v/>
      </c>
      <c r="B103" s="157"/>
      <c r="C103" s="204"/>
      <c r="D103" s="205"/>
      <c r="E103" s="1433"/>
      <c r="F103" s="166"/>
      <c r="G103" s="1626"/>
      <c r="H103" s="167"/>
      <c r="I103" s="207"/>
      <c r="J103" s="47"/>
      <c r="K103" s="206"/>
      <c r="L103" s="157"/>
      <c r="M103" s="157"/>
    </row>
    <row r="104" spans="1:13" ht="15.75" hidden="1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Brass'!A:A),"")</f>
        <v/>
      </c>
      <c r="B104" s="157"/>
      <c r="C104" s="204"/>
      <c r="D104" s="205"/>
      <c r="E104" s="1433"/>
      <c r="F104" s="166"/>
      <c r="G104" s="1626"/>
      <c r="H104" s="167"/>
      <c r="I104" s="207"/>
      <c r="J104" s="47"/>
      <c r="K104" s="206"/>
      <c r="L104" s="157"/>
      <c r="M104" s="157"/>
    </row>
    <row r="105" spans="1:13" ht="15.75" hidden="1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Brass'!A:A),"")</f>
        <v/>
      </c>
      <c r="B105" s="157"/>
      <c r="C105" s="204"/>
      <c r="D105" s="205"/>
      <c r="E105" s="1433"/>
      <c r="F105" s="166"/>
      <c r="G105" s="1626"/>
      <c r="H105" s="167"/>
      <c r="I105" s="207"/>
      <c r="J105" s="47"/>
      <c r="K105" s="206"/>
      <c r="L105" s="157"/>
      <c r="M105" s="157"/>
    </row>
    <row r="106" spans="1:13" ht="15.75" hidden="1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Brass'!A:A),"")</f>
        <v/>
      </c>
      <c r="B106" s="157"/>
      <c r="C106" s="204"/>
      <c r="D106" s="205"/>
      <c r="E106" s="1433"/>
      <c r="F106" s="166"/>
      <c r="G106" s="1626"/>
      <c r="H106" s="167"/>
      <c r="I106" s="207"/>
      <c r="J106" s="47"/>
      <c r="K106" s="206"/>
      <c r="L106" s="157"/>
      <c r="M106" s="157"/>
    </row>
    <row r="107" spans="1:13" ht="15.75" hidden="1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Brass'!A:A),"")</f>
        <v/>
      </c>
      <c r="B107" s="157"/>
      <c r="C107" s="204"/>
      <c r="D107" s="205"/>
      <c r="E107" s="1433"/>
      <c r="F107" s="166"/>
      <c r="G107" s="1626"/>
      <c r="H107" s="167"/>
      <c r="I107" s="207"/>
      <c r="J107" s="47"/>
      <c r="K107" s="206"/>
      <c r="L107" s="157"/>
      <c r="M107" s="157"/>
    </row>
    <row r="108" spans="1:13" ht="15.75" hidden="1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Brass'!A:A),"")</f>
        <v/>
      </c>
      <c r="B108" s="157"/>
      <c r="C108" s="204"/>
      <c r="D108" s="205"/>
      <c r="E108" s="1433"/>
      <c r="F108" s="166"/>
      <c r="G108" s="1626"/>
      <c r="H108" s="167"/>
      <c r="I108" s="207"/>
      <c r="J108" s="47"/>
      <c r="K108" s="206"/>
      <c r="L108" s="157"/>
      <c r="M108" s="157"/>
    </row>
    <row r="109" spans="1:13" ht="15.75" hidden="1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Brass'!A:A),"")</f>
        <v/>
      </c>
      <c r="B109" s="157"/>
      <c r="C109" s="204"/>
      <c r="D109" s="205"/>
      <c r="E109" s="1433"/>
      <c r="F109" s="166"/>
      <c r="G109" s="1626"/>
      <c r="H109" s="167"/>
      <c r="I109" s="207"/>
      <c r="J109" s="47"/>
      <c r="K109" s="206"/>
      <c r="L109" s="157"/>
      <c r="M109" s="157"/>
    </row>
    <row r="110" spans="1:13" ht="15.75" hidden="1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Brass'!A:A),"")</f>
        <v/>
      </c>
      <c r="B110" s="157"/>
      <c r="C110" s="204"/>
      <c r="D110" s="205"/>
      <c r="E110" s="1433"/>
      <c r="F110" s="166"/>
      <c r="G110" s="1626"/>
      <c r="H110" s="167"/>
      <c r="I110" s="207"/>
      <c r="J110" s="47"/>
      <c r="K110" s="206"/>
      <c r="L110" s="157"/>
      <c r="M110" s="157"/>
    </row>
    <row r="111" spans="1:13" ht="15.75" hidden="1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Brass'!A:A),"")</f>
        <v/>
      </c>
      <c r="B111" s="157"/>
      <c r="C111" s="204"/>
      <c r="D111" s="205"/>
      <c r="E111" s="1433"/>
      <c r="F111" s="166"/>
      <c r="G111" s="1626"/>
      <c r="H111" s="167"/>
      <c r="I111" s="207"/>
      <c r="J111" s="47"/>
      <c r="K111" s="206"/>
      <c r="L111" s="157"/>
      <c r="M111" s="157"/>
    </row>
    <row r="112" spans="1:13" ht="15.75" hidden="1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Brass'!A:A),"")</f>
        <v/>
      </c>
      <c r="B112" s="157"/>
      <c r="C112" s="204"/>
      <c r="D112" s="205"/>
      <c r="E112" s="1433"/>
      <c r="F112" s="166"/>
      <c r="G112" s="1626"/>
      <c r="H112" s="167"/>
      <c r="I112" s="207"/>
      <c r="J112" s="47"/>
      <c r="K112" s="206"/>
      <c r="L112" s="157"/>
      <c r="M112" s="157"/>
    </row>
    <row r="113" spans="1:13" ht="15.75" hidden="1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Brass'!A:A),"")</f>
        <v/>
      </c>
      <c r="B113" s="157"/>
      <c r="C113" s="204"/>
      <c r="D113" s="205"/>
      <c r="E113" s="1433"/>
      <c r="F113" s="166"/>
      <c r="G113" s="1626"/>
      <c r="H113" s="167"/>
      <c r="I113" s="207"/>
      <c r="J113" s="47"/>
      <c r="K113" s="206"/>
      <c r="L113" s="157"/>
      <c r="M113" s="157"/>
    </row>
    <row r="114" spans="1:13" ht="15.75" hidden="1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Brass'!A:A),"")</f>
        <v/>
      </c>
      <c r="B114" s="157"/>
      <c r="C114" s="204"/>
      <c r="D114" s="205"/>
      <c r="E114" s="1433"/>
      <c r="F114" s="166"/>
      <c r="G114" s="1626"/>
      <c r="H114" s="167"/>
      <c r="I114" s="207"/>
      <c r="J114" s="47"/>
      <c r="K114" s="206"/>
      <c r="L114" s="157"/>
      <c r="M114" s="157"/>
    </row>
    <row r="115" spans="1:13" ht="15.75" hidden="1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Brass'!A:A),"")</f>
        <v/>
      </c>
      <c r="B115" s="157"/>
      <c r="C115" s="204"/>
      <c r="D115" s="205"/>
      <c r="E115" s="1433"/>
      <c r="F115" s="166"/>
      <c r="G115" s="1626"/>
      <c r="H115" s="167"/>
      <c r="I115" s="207"/>
      <c r="J115" s="47"/>
      <c r="K115" s="206"/>
      <c r="L115" s="157"/>
      <c r="M115" s="157"/>
    </row>
    <row r="116" spans="1:13" ht="15.75" hidden="1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Brass'!A:A),"")</f>
        <v/>
      </c>
      <c r="B116" s="157"/>
      <c r="C116" s="204"/>
      <c r="D116" s="205"/>
      <c r="E116" s="1433"/>
      <c r="F116" s="166"/>
      <c r="G116" s="1626"/>
      <c r="H116" s="167"/>
      <c r="I116" s="207"/>
      <c r="J116" s="47"/>
      <c r="K116" s="206"/>
      <c r="L116" s="157"/>
      <c r="M116" s="157"/>
    </row>
    <row r="117" spans="1:13" ht="15.75" hidden="1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Brass'!A:A),"")</f>
        <v/>
      </c>
      <c r="B117" s="157"/>
      <c r="C117" s="204"/>
      <c r="D117" s="205"/>
      <c r="E117" s="1433"/>
      <c r="F117" s="166"/>
      <c r="G117" s="1626"/>
      <c r="H117" s="167"/>
      <c r="I117" s="207"/>
      <c r="J117" s="47"/>
      <c r="K117" s="206"/>
      <c r="L117" s="157"/>
      <c r="M117" s="157"/>
    </row>
    <row r="118" spans="1:13" ht="15.75" hidden="1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Brass'!A:A),"")</f>
        <v/>
      </c>
      <c r="B118" s="157"/>
      <c r="C118" s="204"/>
      <c r="D118" s="205"/>
      <c r="E118" s="1433"/>
      <c r="F118" s="166"/>
      <c r="G118" s="1626"/>
      <c r="H118" s="167"/>
      <c r="I118" s="207"/>
      <c r="J118" s="47"/>
      <c r="K118" s="206"/>
      <c r="L118" s="157"/>
      <c r="M118" s="157"/>
    </row>
    <row r="119" spans="1:13" ht="15.75" hidden="1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Brass'!A:A),"")</f>
        <v/>
      </c>
      <c r="B119" s="157"/>
      <c r="C119" s="204"/>
      <c r="D119" s="205"/>
      <c r="E119" s="1433"/>
      <c r="F119" s="166"/>
      <c r="G119" s="1626"/>
      <c r="H119" s="167"/>
      <c r="I119" s="207"/>
      <c r="J119" s="47"/>
      <c r="K119" s="206"/>
      <c r="L119" s="157"/>
      <c r="M119" s="157"/>
    </row>
    <row r="120" spans="1:13" ht="15.75" hidden="1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Brass'!A:A),"")</f>
        <v/>
      </c>
      <c r="B120" s="157"/>
      <c r="C120" s="204"/>
      <c r="D120" s="205"/>
      <c r="E120" s="1433"/>
      <c r="F120" s="166"/>
      <c r="G120" s="1626"/>
      <c r="H120" s="167"/>
      <c r="I120" s="207"/>
      <c r="J120" s="47"/>
      <c r="K120" s="206"/>
      <c r="L120" s="157"/>
      <c r="M120" s="157"/>
    </row>
    <row r="121" spans="1:13" ht="15.75" hidden="1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Brass'!A:A),"")</f>
        <v/>
      </c>
      <c r="B121" s="157"/>
      <c r="C121" s="204"/>
      <c r="D121" s="205"/>
      <c r="E121" s="1433"/>
      <c r="F121" s="166"/>
      <c r="G121" s="1626"/>
      <c r="H121" s="167"/>
      <c r="I121" s="207"/>
      <c r="J121" s="47"/>
      <c r="K121" s="206"/>
      <c r="L121" s="157"/>
      <c r="M121" s="157"/>
    </row>
    <row r="122" spans="1:13" ht="15.75" hidden="1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Brass'!A:A),"")</f>
        <v/>
      </c>
      <c r="B122" s="157"/>
      <c r="C122" s="204"/>
      <c r="D122" s="205"/>
      <c r="E122" s="1433"/>
      <c r="F122" s="166"/>
      <c r="G122" s="1626"/>
      <c r="H122" s="167"/>
      <c r="I122" s="207"/>
      <c r="J122" s="47"/>
      <c r="K122" s="206"/>
      <c r="L122" s="157"/>
      <c r="M122" s="157"/>
    </row>
    <row r="123" spans="1:13" ht="15.75" hidden="1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Brass'!A:A),"")</f>
        <v/>
      </c>
      <c r="B123" s="157"/>
      <c r="C123" s="204"/>
      <c r="D123" s="205"/>
      <c r="E123" s="1433"/>
      <c r="F123" s="166"/>
      <c r="G123" s="1626"/>
      <c r="H123" s="167"/>
      <c r="I123" s="207"/>
      <c r="J123" s="47"/>
      <c r="K123" s="206"/>
      <c r="L123" s="157"/>
      <c r="M123" s="157"/>
    </row>
    <row r="124" spans="1:13" ht="15.75" hidden="1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Brass'!A:A),"")</f>
        <v/>
      </c>
      <c r="B124" s="157"/>
      <c r="C124" s="204"/>
      <c r="D124" s="205"/>
      <c r="E124" s="1433"/>
      <c r="F124" s="166"/>
      <c r="G124" s="1626"/>
      <c r="H124" s="167"/>
      <c r="I124" s="207"/>
      <c r="J124" s="47"/>
      <c r="K124" s="206"/>
      <c r="L124" s="157"/>
      <c r="M124" s="157"/>
    </row>
    <row r="125" spans="1:13" ht="15.75" hidden="1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Brass'!A:A),"")</f>
        <v/>
      </c>
      <c r="B125" s="157"/>
      <c r="C125" s="204"/>
      <c r="D125" s="205"/>
      <c r="E125" s="1433"/>
      <c r="F125" s="166"/>
      <c r="G125" s="1626"/>
      <c r="H125" s="167"/>
      <c r="I125" s="207"/>
      <c r="J125" s="47"/>
      <c r="K125" s="206"/>
      <c r="L125" s="157"/>
      <c r="M125" s="157"/>
    </row>
    <row r="126" spans="1:13" ht="15.75" hidden="1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Brass'!A:A),"")</f>
        <v/>
      </c>
      <c r="B126" s="157"/>
      <c r="C126" s="204"/>
      <c r="D126" s="205"/>
      <c r="E126" s="1433"/>
      <c r="F126" s="166"/>
      <c r="G126" s="1626"/>
      <c r="H126" s="167"/>
      <c r="I126" s="207"/>
      <c r="J126" s="47"/>
      <c r="K126" s="206"/>
      <c r="L126" s="157"/>
      <c r="M126" s="157"/>
    </row>
    <row r="127" spans="1:13" ht="15.75" hidden="1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Brass'!A:A),"")</f>
        <v/>
      </c>
      <c r="B127" s="157"/>
      <c r="C127" s="204"/>
      <c r="D127" s="205"/>
      <c r="E127" s="1433"/>
      <c r="F127" s="166"/>
      <c r="G127" s="1626"/>
      <c r="H127" s="167"/>
      <c r="I127" s="207"/>
      <c r="J127" s="47"/>
      <c r="K127" s="206"/>
      <c r="L127" s="157"/>
      <c r="M127" s="157"/>
    </row>
    <row r="128" spans="1:13" ht="15.75" hidden="1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Brass'!A:A),"")</f>
        <v/>
      </c>
      <c r="B128" s="157"/>
      <c r="C128" s="204"/>
      <c r="D128" s="205"/>
      <c r="E128" s="1433"/>
      <c r="F128" s="166"/>
      <c r="G128" s="1626"/>
      <c r="H128" s="167"/>
      <c r="I128" s="207"/>
      <c r="J128" s="47"/>
      <c r="K128" s="206"/>
      <c r="L128" s="157"/>
      <c r="M128" s="157"/>
    </row>
    <row r="129" spans="1:13" ht="15.75" hidden="1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Brass'!A:A),"")</f>
        <v/>
      </c>
      <c r="B129" s="157"/>
      <c r="C129" s="204"/>
      <c r="D129" s="205"/>
      <c r="E129" s="1433"/>
      <c r="F129" s="166"/>
      <c r="G129" s="1626"/>
      <c r="H129" s="167"/>
      <c r="I129" s="207"/>
      <c r="J129" s="47"/>
      <c r="K129" s="206"/>
      <c r="L129" s="157"/>
      <c r="M129" s="157"/>
    </row>
    <row r="130" spans="1:13" ht="15.75" hidden="1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Brass'!A:A),"")</f>
        <v/>
      </c>
      <c r="B130" s="157"/>
      <c r="C130" s="204"/>
      <c r="D130" s="205"/>
      <c r="E130" s="1433"/>
      <c r="F130" s="166"/>
      <c r="G130" s="1626"/>
      <c r="H130" s="167"/>
      <c r="I130" s="207"/>
      <c r="J130" s="47"/>
      <c r="K130" s="206"/>
      <c r="L130" s="157"/>
      <c r="M130" s="157"/>
    </row>
    <row r="131" spans="1:13" ht="15.75" hidden="1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Brass'!A:A),"")</f>
        <v/>
      </c>
      <c r="B131" s="157"/>
      <c r="C131" s="204"/>
      <c r="D131" s="205"/>
      <c r="E131" s="1433"/>
      <c r="F131" s="166"/>
      <c r="G131" s="1626"/>
      <c r="H131" s="167"/>
      <c r="I131" s="207"/>
      <c r="J131" s="47"/>
      <c r="K131" s="206"/>
      <c r="L131" s="157"/>
      <c r="M131" s="157"/>
    </row>
    <row r="132" spans="1:13" ht="15.75" hidden="1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Brass'!A:A),"")</f>
        <v/>
      </c>
      <c r="B132" s="157"/>
      <c r="C132" s="204"/>
      <c r="D132" s="205"/>
      <c r="E132" s="1433"/>
      <c r="F132" s="166"/>
      <c r="G132" s="1626"/>
      <c r="H132" s="167"/>
      <c r="I132" s="207"/>
      <c r="J132" s="47"/>
      <c r="K132" s="206"/>
      <c r="L132" s="157"/>
      <c r="M132" s="157"/>
    </row>
    <row r="133" spans="1:13" ht="15.75" hidden="1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Brass'!A:A),"")</f>
        <v/>
      </c>
      <c r="B133" s="157"/>
      <c r="C133" s="204"/>
      <c r="D133" s="205"/>
      <c r="E133" s="1433"/>
      <c r="F133" s="166"/>
      <c r="G133" s="1626"/>
      <c r="H133" s="167"/>
      <c r="I133" s="207"/>
      <c r="J133" s="47"/>
      <c r="K133" s="206"/>
      <c r="L133" s="157"/>
      <c r="M133" s="157"/>
    </row>
    <row r="134" spans="1:13" ht="15.75" hidden="1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Brass'!A:A),"")</f>
        <v/>
      </c>
      <c r="B134" s="157"/>
      <c r="C134" s="204"/>
      <c r="D134" s="205"/>
      <c r="E134" s="1433"/>
      <c r="F134" s="166"/>
      <c r="G134" s="1626"/>
      <c r="H134" s="167"/>
      <c r="I134" s="207"/>
      <c r="J134" s="47"/>
      <c r="K134" s="206"/>
      <c r="L134" s="157"/>
      <c r="M134" s="157"/>
    </row>
    <row r="135" spans="1:13" ht="15.75" hidden="1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Brass'!A:A),"")</f>
        <v/>
      </c>
      <c r="B135" s="157"/>
      <c r="C135" s="204"/>
      <c r="D135" s="205"/>
      <c r="E135" s="1433"/>
      <c r="F135" s="166"/>
      <c r="G135" s="1626"/>
      <c r="H135" s="167"/>
      <c r="I135" s="207"/>
      <c r="J135" s="47"/>
      <c r="K135" s="206"/>
      <c r="L135" s="157"/>
      <c r="M135" s="157"/>
    </row>
    <row r="136" spans="1:13" ht="15.75" hidden="1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Brass'!A:A),"")</f>
        <v/>
      </c>
      <c r="B136" s="157"/>
      <c r="C136" s="204"/>
      <c r="D136" s="205"/>
      <c r="E136" s="1433"/>
      <c r="F136" s="166"/>
      <c r="G136" s="1626"/>
      <c r="H136" s="167"/>
      <c r="I136" s="207"/>
      <c r="J136" s="47"/>
      <c r="K136" s="206"/>
      <c r="L136" s="157"/>
      <c r="M136" s="157"/>
    </row>
    <row r="137" spans="1:13" ht="15.75" hidden="1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Brass'!A:A),"")</f>
        <v/>
      </c>
      <c r="B137" s="157"/>
      <c r="C137" s="204"/>
      <c r="D137" s="205"/>
      <c r="E137" s="1433"/>
      <c r="F137" s="166"/>
      <c r="G137" s="1626"/>
      <c r="H137" s="167"/>
      <c r="I137" s="207"/>
      <c r="J137" s="47"/>
      <c r="K137" s="206"/>
      <c r="L137" s="157"/>
      <c r="M137" s="157"/>
    </row>
    <row r="138" spans="1:13" ht="15.75" hidden="1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Brass'!A:A),"")</f>
        <v/>
      </c>
      <c r="B138" s="157"/>
      <c r="C138" s="204"/>
      <c r="D138" s="205"/>
      <c r="E138" s="1433"/>
      <c r="F138" s="166"/>
      <c r="G138" s="1626"/>
      <c r="H138" s="167"/>
      <c r="I138" s="207"/>
      <c r="J138" s="47"/>
      <c r="K138" s="206"/>
      <c r="L138" s="157"/>
      <c r="M138" s="157"/>
    </row>
    <row r="139" spans="1:13" ht="15.75" hidden="1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Brass'!A:A),"")</f>
        <v/>
      </c>
      <c r="B139" s="157"/>
      <c r="C139" s="204"/>
      <c r="D139" s="205"/>
      <c r="E139" s="1433"/>
      <c r="F139" s="166"/>
      <c r="G139" s="1626"/>
      <c r="H139" s="167"/>
      <c r="I139" s="207"/>
      <c r="J139" s="47"/>
      <c r="K139" s="206"/>
      <c r="L139" s="157"/>
      <c r="M139" s="157"/>
    </row>
    <row r="140" spans="1:13" ht="15.75" hidden="1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Brass'!A:A),"")</f>
        <v/>
      </c>
      <c r="B140" s="157"/>
      <c r="C140" s="204"/>
      <c r="D140" s="205"/>
      <c r="E140" s="1433"/>
      <c r="F140" s="166"/>
      <c r="G140" s="1626"/>
      <c r="H140" s="167"/>
      <c r="I140" s="207"/>
      <c r="J140" s="47"/>
      <c r="K140" s="206"/>
      <c r="L140" s="157"/>
      <c r="M140" s="157"/>
    </row>
    <row r="141" spans="1:13" ht="15.75" hidden="1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Brass'!A:A),"")</f>
        <v/>
      </c>
      <c r="B141" s="157"/>
      <c r="C141" s="204"/>
      <c r="D141" s="205"/>
      <c r="E141" s="1433"/>
      <c r="F141" s="166"/>
      <c r="G141" s="1626"/>
      <c r="H141" s="167"/>
      <c r="I141" s="207"/>
      <c r="J141" s="47"/>
      <c r="K141" s="206"/>
      <c r="L141" s="157"/>
      <c r="M141" s="157"/>
    </row>
    <row r="142" spans="1:13" ht="15.75" hidden="1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Brass'!A:A),"")</f>
        <v/>
      </c>
      <c r="B142" s="157"/>
      <c r="C142" s="204"/>
      <c r="D142" s="205"/>
      <c r="E142" s="1433"/>
      <c r="F142" s="166"/>
      <c r="G142" s="1626"/>
      <c r="H142" s="167"/>
      <c r="I142" s="207"/>
      <c r="J142" s="47"/>
      <c r="K142" s="206"/>
      <c r="L142" s="157"/>
      <c r="M142" s="157"/>
    </row>
    <row r="143" spans="1:13" ht="15.75" hidden="1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Brass'!A:A),"")</f>
        <v/>
      </c>
      <c r="B143" s="157"/>
      <c r="C143" s="204"/>
      <c r="D143" s="205"/>
      <c r="E143" s="1433"/>
      <c r="F143" s="166"/>
      <c r="G143" s="1626"/>
      <c r="H143" s="167"/>
      <c r="I143" s="207"/>
      <c r="J143" s="47"/>
      <c r="K143" s="206"/>
      <c r="L143" s="157"/>
      <c r="M143" s="157"/>
    </row>
    <row r="144" spans="1:13" ht="15.75" hidden="1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Brass'!A:A),"")</f>
        <v/>
      </c>
      <c r="B144" s="157"/>
      <c r="C144" s="204"/>
      <c r="D144" s="205"/>
      <c r="E144" s="1433"/>
      <c r="F144" s="166"/>
      <c r="G144" s="1626"/>
      <c r="H144" s="167"/>
      <c r="I144" s="207"/>
      <c r="J144" s="47"/>
      <c r="K144" s="206"/>
      <c r="L144" s="157"/>
      <c r="M144" s="157"/>
    </row>
    <row r="145" spans="1:13" ht="15.75" hidden="1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Brass'!A:A),"")</f>
        <v/>
      </c>
      <c r="B145" s="157"/>
      <c r="C145" s="204"/>
      <c r="D145" s="205"/>
      <c r="E145" s="1433"/>
      <c r="F145" s="166"/>
      <c r="G145" s="1626"/>
      <c r="H145" s="167"/>
      <c r="I145" s="207"/>
      <c r="J145" s="47"/>
      <c r="K145" s="206"/>
      <c r="L145" s="157"/>
      <c r="M145" s="157"/>
    </row>
    <row r="146" spans="1:13" ht="15.75" hidden="1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Brass'!A:A),"")</f>
        <v/>
      </c>
      <c r="B146" s="157"/>
      <c r="C146" s="204"/>
      <c r="D146" s="205"/>
      <c r="E146" s="1433"/>
      <c r="F146" s="166"/>
      <c r="G146" s="1626"/>
      <c r="H146" s="167"/>
      <c r="I146" s="207"/>
      <c r="J146" s="47"/>
      <c r="K146" s="206"/>
      <c r="L146" s="157"/>
      <c r="M146" s="157"/>
    </row>
    <row r="147" spans="1:13" ht="15.75" hidden="1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Brass'!A:A),"")</f>
        <v/>
      </c>
      <c r="B147" s="157"/>
      <c r="C147" s="204"/>
      <c r="D147" s="205"/>
      <c r="E147" s="1433"/>
      <c r="F147" s="166"/>
      <c r="G147" s="1626"/>
      <c r="H147" s="167"/>
      <c r="I147" s="207"/>
      <c r="J147" s="47"/>
      <c r="K147" s="206"/>
      <c r="L147" s="157"/>
      <c r="M147" s="157"/>
    </row>
    <row r="148" spans="1:13" ht="15.75" hidden="1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Brass'!A:A),"")</f>
        <v/>
      </c>
      <c r="B148" s="157"/>
      <c r="C148" s="204"/>
      <c r="D148" s="205"/>
      <c r="E148" s="1433"/>
      <c r="F148" s="166"/>
      <c r="G148" s="1626"/>
      <c r="H148" s="167"/>
      <c r="I148" s="207"/>
      <c r="J148" s="47"/>
      <c r="K148" s="206"/>
      <c r="L148" s="157"/>
      <c r="M148" s="157"/>
    </row>
    <row r="149" spans="1:13" ht="15.75" hidden="1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Brass'!A:A),"")</f>
        <v/>
      </c>
      <c r="B149" s="157"/>
      <c r="C149" s="204"/>
      <c r="D149" s="205"/>
      <c r="E149" s="1433"/>
      <c r="F149" s="166"/>
      <c r="G149" s="1626"/>
      <c r="H149" s="167"/>
      <c r="I149" s="207"/>
      <c r="J149" s="47"/>
      <c r="K149" s="206"/>
      <c r="L149" s="157"/>
      <c r="M149" s="157"/>
    </row>
    <row r="150" spans="1:13" ht="15.75" hidden="1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Brass'!A:A),"")</f>
        <v/>
      </c>
      <c r="B150" s="157"/>
      <c r="C150" s="204"/>
      <c r="D150" s="205"/>
      <c r="E150" s="1433"/>
      <c r="F150" s="166"/>
      <c r="G150" s="1626"/>
      <c r="H150" s="167"/>
      <c r="I150" s="207"/>
      <c r="J150" s="47"/>
      <c r="K150" s="206"/>
      <c r="L150" s="157"/>
      <c r="M150" s="157"/>
    </row>
    <row r="151" spans="1:13" ht="15.75" hidden="1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Brass'!A:A),"")</f>
        <v/>
      </c>
      <c r="B151" s="157"/>
      <c r="C151" s="204"/>
      <c r="D151" s="205"/>
      <c r="E151" s="1433"/>
      <c r="F151" s="166"/>
      <c r="G151" s="1626"/>
      <c r="H151" s="167"/>
      <c r="I151" s="207"/>
      <c r="J151" s="47"/>
      <c r="K151" s="206"/>
      <c r="L151" s="157"/>
      <c r="M151" s="157"/>
    </row>
    <row r="152" spans="1:13" ht="15.75" hidden="1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Brass'!A:A),"")</f>
        <v/>
      </c>
      <c r="B152" s="157"/>
      <c r="C152" s="204"/>
      <c r="D152" s="205"/>
      <c r="E152" s="1433"/>
      <c r="F152" s="166"/>
      <c r="G152" s="1626"/>
      <c r="H152" s="167"/>
      <c r="I152" s="207"/>
      <c r="J152" s="47"/>
      <c r="K152" s="206"/>
      <c r="L152" s="157"/>
      <c r="M152" s="157"/>
    </row>
    <row r="153" spans="1:13" ht="15.75" hidden="1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Brass'!A:A),"")</f>
        <v/>
      </c>
      <c r="B153" s="157"/>
      <c r="C153" s="204"/>
      <c r="D153" s="205"/>
      <c r="E153" s="1433"/>
      <c r="F153" s="166"/>
      <c r="G153" s="1626"/>
      <c r="H153" s="167"/>
      <c r="I153" s="207"/>
      <c r="J153" s="47"/>
      <c r="K153" s="206"/>
      <c r="L153" s="157"/>
      <c r="M153" s="157"/>
    </row>
    <row r="154" spans="1:13" ht="15.75" hidden="1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Brass'!A:A),"")</f>
        <v/>
      </c>
      <c r="B154" s="157"/>
      <c r="C154" s="204"/>
      <c r="D154" s="205"/>
      <c r="E154" s="1433"/>
      <c r="F154" s="166"/>
      <c r="G154" s="1626"/>
      <c r="H154" s="167"/>
      <c r="I154" s="207"/>
      <c r="J154" s="47"/>
      <c r="K154" s="206"/>
      <c r="L154" s="157"/>
      <c r="M154" s="157"/>
    </row>
    <row r="155" spans="1:13" ht="15.75" hidden="1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Brass'!A:A),"")</f>
        <v/>
      </c>
      <c r="B155" s="157"/>
      <c r="C155" s="204"/>
      <c r="D155" s="205"/>
      <c r="E155" s="1433"/>
      <c r="F155" s="166"/>
      <c r="G155" s="1626"/>
      <c r="H155" s="167"/>
      <c r="I155" s="207"/>
      <c r="J155" s="47"/>
      <c r="K155" s="206"/>
      <c r="L155" s="157"/>
      <c r="M155" s="157"/>
    </row>
    <row r="156" spans="1:13" ht="15.75" hidden="1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Brass'!A:A),"")</f>
        <v/>
      </c>
      <c r="B156" s="157"/>
      <c r="C156" s="204"/>
      <c r="D156" s="205"/>
      <c r="E156" s="1433"/>
      <c r="F156" s="166"/>
      <c r="G156" s="1626"/>
      <c r="H156" s="167"/>
      <c r="I156" s="207"/>
      <c r="J156" s="47"/>
      <c r="K156" s="206"/>
      <c r="L156" s="157"/>
      <c r="M156" s="157"/>
    </row>
    <row r="157" spans="1:13" ht="15.75" hidden="1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Brass'!A:A),"")</f>
        <v/>
      </c>
      <c r="B157" s="157"/>
      <c r="C157" s="204"/>
      <c r="D157" s="205"/>
      <c r="E157" s="1433"/>
      <c r="F157" s="166"/>
      <c r="G157" s="1626"/>
      <c r="H157" s="167"/>
      <c r="I157" s="207"/>
      <c r="J157" s="47"/>
      <c r="K157" s="206"/>
      <c r="L157" s="157"/>
      <c r="M157" s="157"/>
    </row>
    <row r="158" spans="1:13" ht="15.75" hidden="1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Brass'!A:A),"")</f>
        <v/>
      </c>
      <c r="B158" s="157"/>
      <c r="C158" s="204"/>
      <c r="D158" s="205"/>
      <c r="E158" s="1433"/>
      <c r="F158" s="166"/>
      <c r="G158" s="1626"/>
      <c r="H158" s="167"/>
      <c r="I158" s="207"/>
      <c r="J158" s="47"/>
      <c r="K158" s="206"/>
      <c r="L158" s="157"/>
      <c r="M158" s="157"/>
    </row>
    <row r="159" spans="1:13" ht="15.75" hidden="1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Brass'!A:A),"")</f>
        <v/>
      </c>
      <c r="B159" s="157"/>
      <c r="C159" s="204"/>
      <c r="D159" s="205"/>
      <c r="E159" s="1433"/>
      <c r="F159" s="166"/>
      <c r="G159" s="1626"/>
      <c r="H159" s="167"/>
      <c r="I159" s="207"/>
      <c r="J159" s="47"/>
      <c r="K159" s="206"/>
      <c r="L159" s="157"/>
      <c r="M159" s="157"/>
    </row>
    <row r="160" spans="1:13" ht="15.75" hidden="1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Brass'!A:A),"")</f>
        <v/>
      </c>
      <c r="B160" s="157"/>
      <c r="C160" s="204"/>
      <c r="D160" s="205"/>
      <c r="E160" s="1433"/>
      <c r="F160" s="166"/>
      <c r="G160" s="1626"/>
      <c r="H160" s="167"/>
      <c r="I160" s="207"/>
      <c r="J160" s="47"/>
      <c r="K160" s="206"/>
      <c r="L160" s="157"/>
      <c r="M160" s="157"/>
    </row>
    <row r="161" spans="1:13" ht="15.75" hidden="1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Brass'!A:A),"")</f>
        <v/>
      </c>
      <c r="B161" s="157"/>
      <c r="C161" s="204"/>
      <c r="D161" s="205"/>
      <c r="E161" s="1433"/>
      <c r="F161" s="166"/>
      <c r="G161" s="1626"/>
      <c r="H161" s="167"/>
      <c r="I161" s="207"/>
      <c r="J161" s="47"/>
      <c r="K161" s="206"/>
      <c r="L161" s="157"/>
      <c r="M161" s="157"/>
    </row>
    <row r="162" spans="1:13" ht="15.75" hidden="1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Brass'!A:A),"")</f>
        <v/>
      </c>
      <c r="B162" s="157"/>
      <c r="C162" s="204"/>
      <c r="D162" s="205"/>
      <c r="E162" s="1433"/>
      <c r="F162" s="166"/>
      <c r="G162" s="1626"/>
      <c r="H162" s="167"/>
      <c r="I162" s="207"/>
      <c r="J162" s="47"/>
      <c r="K162" s="206"/>
      <c r="L162" s="157"/>
      <c r="M162" s="157"/>
    </row>
    <row r="163" spans="1:13" ht="15.75" hidden="1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Brass'!A:A),"")</f>
        <v/>
      </c>
      <c r="B163" s="157"/>
      <c r="C163" s="204"/>
      <c r="D163" s="205"/>
      <c r="E163" s="1433"/>
      <c r="F163" s="166"/>
      <c r="G163" s="1626"/>
      <c r="H163" s="167"/>
      <c r="I163" s="207"/>
      <c r="J163" s="47"/>
      <c r="K163" s="206"/>
      <c r="L163" s="157"/>
      <c r="M163" s="157"/>
    </row>
    <row r="164" spans="1:13" ht="15.75" hidden="1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Brass'!A:A),"")</f>
        <v/>
      </c>
      <c r="B164" s="157"/>
      <c r="C164" s="204"/>
      <c r="D164" s="205"/>
      <c r="E164" s="1433"/>
      <c r="F164" s="166"/>
      <c r="G164" s="1626"/>
      <c r="H164" s="167"/>
      <c r="I164" s="207"/>
      <c r="J164" s="47"/>
      <c r="K164" s="206"/>
      <c r="L164" s="157"/>
      <c r="M164" s="157"/>
    </row>
    <row r="165" spans="1:13" ht="15.75" hidden="1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Brass'!A:A),"")</f>
        <v/>
      </c>
      <c r="B165" s="157"/>
      <c r="C165" s="204"/>
      <c r="D165" s="205"/>
      <c r="E165" s="1433"/>
      <c r="F165" s="166"/>
      <c r="G165" s="1626"/>
      <c r="H165" s="167"/>
      <c r="I165" s="207"/>
      <c r="J165" s="47"/>
      <c r="K165" s="206"/>
      <c r="L165" s="157"/>
      <c r="M165" s="157"/>
    </row>
    <row r="166" spans="1:13" ht="15.75" hidden="1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Brass'!A:A),"")</f>
        <v/>
      </c>
      <c r="B166" s="157"/>
      <c r="C166" s="204"/>
      <c r="D166" s="205"/>
      <c r="E166" s="1433"/>
      <c r="F166" s="166"/>
      <c r="G166" s="1626"/>
      <c r="H166" s="167"/>
      <c r="I166" s="207"/>
      <c r="J166" s="47"/>
      <c r="K166" s="206"/>
      <c r="L166" s="157"/>
      <c r="M166" s="157"/>
    </row>
    <row r="167" spans="1:13" ht="15.75" hidden="1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Brass'!A:A),"")</f>
        <v/>
      </c>
      <c r="B167" s="157"/>
      <c r="C167" s="204"/>
      <c r="D167" s="205"/>
      <c r="E167" s="1433"/>
      <c r="F167" s="166"/>
      <c r="G167" s="1626"/>
      <c r="H167" s="167"/>
      <c r="I167" s="207"/>
      <c r="J167" s="47"/>
      <c r="K167" s="206"/>
      <c r="L167" s="157"/>
      <c r="M167" s="157"/>
    </row>
    <row r="168" spans="1:13" ht="15.75" hidden="1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Brass'!A:A),"")</f>
        <v/>
      </c>
      <c r="B168" s="157"/>
      <c r="C168" s="204"/>
      <c r="D168" s="205"/>
      <c r="E168" s="1433"/>
      <c r="F168" s="166"/>
      <c r="G168" s="1626"/>
      <c r="H168" s="167"/>
      <c r="I168" s="207"/>
      <c r="J168" s="47"/>
      <c r="K168" s="206"/>
      <c r="L168" s="157"/>
      <c r="M168" s="157"/>
    </row>
    <row r="169" spans="1:13" ht="15.75" hidden="1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Brass'!A:A),"")</f>
        <v/>
      </c>
      <c r="B169" s="157"/>
      <c r="C169" s="204"/>
      <c r="D169" s="205"/>
      <c r="E169" s="1433"/>
      <c r="F169" s="166"/>
      <c r="G169" s="1626"/>
      <c r="H169" s="167"/>
      <c r="I169" s="207"/>
      <c r="J169" s="47"/>
      <c r="K169" s="206"/>
      <c r="L169" s="157"/>
      <c r="M169" s="157"/>
    </row>
    <row r="170" spans="1:13" ht="15.75" hidden="1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Brass'!A:A),"")</f>
        <v/>
      </c>
      <c r="B170" s="157"/>
      <c r="C170" s="204"/>
      <c r="D170" s="205"/>
      <c r="E170" s="1433"/>
      <c r="F170" s="166"/>
      <c r="G170" s="1626"/>
      <c r="H170" s="167"/>
      <c r="I170" s="207"/>
      <c r="J170" s="47"/>
      <c r="K170" s="206"/>
      <c r="L170" s="157"/>
      <c r="M170" s="157"/>
    </row>
    <row r="171" spans="1:13" ht="15.75" hidden="1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Brass'!A:A),"")</f>
        <v/>
      </c>
      <c r="B171" s="157"/>
      <c r="C171" s="204"/>
      <c r="D171" s="205"/>
      <c r="E171" s="1433"/>
      <c r="F171" s="166"/>
      <c r="G171" s="1626"/>
      <c r="H171" s="167"/>
      <c r="I171" s="207"/>
      <c r="J171" s="47"/>
      <c r="K171" s="206"/>
      <c r="L171" s="157"/>
      <c r="M171" s="157"/>
    </row>
    <row r="172" spans="1:13" ht="15.75" hidden="1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Brass'!A:A),"")</f>
        <v/>
      </c>
      <c r="B172" s="157"/>
      <c r="C172" s="204"/>
      <c r="D172" s="205"/>
      <c r="E172" s="1433"/>
      <c r="F172" s="166"/>
      <c r="G172" s="1626"/>
      <c r="H172" s="167"/>
      <c r="I172" s="207"/>
      <c r="J172" s="47"/>
      <c r="K172" s="206"/>
      <c r="L172" s="157"/>
      <c r="M172" s="157"/>
    </row>
    <row r="173" spans="1:13" ht="15.75" hidden="1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Brass'!A:A),"")</f>
        <v/>
      </c>
      <c r="B173" s="157"/>
      <c r="C173" s="204"/>
      <c r="D173" s="205"/>
      <c r="E173" s="1433"/>
      <c r="F173" s="166"/>
      <c r="G173" s="1626"/>
      <c r="H173" s="167"/>
      <c r="I173" s="207"/>
      <c r="J173" s="47"/>
      <c r="K173" s="206"/>
      <c r="L173" s="157"/>
      <c r="M173" s="157"/>
    </row>
    <row r="174" spans="1:13" ht="15.75" hidden="1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Brass'!A:A),"")</f>
        <v/>
      </c>
      <c r="B174" s="157"/>
      <c r="C174" s="204"/>
      <c r="D174" s="205"/>
      <c r="E174" s="1433"/>
      <c r="F174" s="166"/>
      <c r="G174" s="1626"/>
      <c r="H174" s="167"/>
      <c r="I174" s="207"/>
      <c r="J174" s="47"/>
      <c r="K174" s="206"/>
      <c r="L174" s="157"/>
      <c r="M174" s="157"/>
    </row>
    <row r="175" spans="1:13" ht="15.75" hidden="1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Brass'!A:A),"")</f>
        <v/>
      </c>
      <c r="B175" s="157"/>
      <c r="C175" s="204"/>
      <c r="D175" s="205"/>
      <c r="E175" s="1433"/>
      <c r="F175" s="166"/>
      <c r="G175" s="1626"/>
      <c r="H175" s="167"/>
      <c r="I175" s="207"/>
      <c r="J175" s="47"/>
      <c r="K175" s="206"/>
      <c r="L175" s="157"/>
      <c r="M175" s="157"/>
    </row>
    <row r="176" spans="1:13" ht="15.75" hidden="1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Brass'!A:A),"")</f>
        <v/>
      </c>
      <c r="B176" s="157"/>
      <c r="C176" s="204"/>
      <c r="D176" s="205"/>
      <c r="E176" s="1433"/>
      <c r="F176" s="166"/>
      <c r="G176" s="1626"/>
      <c r="H176" s="167"/>
      <c r="I176" s="207"/>
      <c r="J176" s="47"/>
      <c r="K176" s="206"/>
      <c r="L176" s="157"/>
      <c r="M176" s="157"/>
    </row>
    <row r="177" spans="1:13" ht="15.75" hidden="1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Brass'!A:A),"")</f>
        <v/>
      </c>
      <c r="B177" s="157"/>
      <c r="C177" s="204"/>
      <c r="D177" s="205"/>
      <c r="E177" s="1433"/>
      <c r="F177" s="166"/>
      <c r="G177" s="1626"/>
      <c r="H177" s="167"/>
      <c r="I177" s="207"/>
      <c r="J177" s="47"/>
      <c r="K177" s="206"/>
      <c r="L177" s="157"/>
      <c r="M177" s="157"/>
    </row>
    <row r="178" spans="1:13" ht="15.75" hidden="1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Brass'!A:A),"")</f>
        <v/>
      </c>
      <c r="B178" s="157"/>
      <c r="C178" s="204"/>
      <c r="D178" s="205"/>
      <c r="E178" s="1433"/>
      <c r="F178" s="166"/>
      <c r="G178" s="1626"/>
      <c r="H178" s="167"/>
      <c r="I178" s="207"/>
      <c r="J178" s="47"/>
      <c r="K178" s="206"/>
      <c r="L178" s="157"/>
      <c r="M178" s="157"/>
    </row>
    <row r="179" spans="1:13" ht="15.75" hidden="1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Brass'!A:A),"")</f>
        <v/>
      </c>
      <c r="B179" s="157"/>
      <c r="C179" s="204"/>
      <c r="D179" s="205"/>
      <c r="E179" s="1433"/>
      <c r="F179" s="166"/>
      <c r="G179" s="1626"/>
      <c r="H179" s="167"/>
      <c r="I179" s="207"/>
      <c r="J179" s="47"/>
      <c r="K179" s="206"/>
      <c r="L179" s="157"/>
      <c r="M179" s="157"/>
    </row>
    <row r="180" spans="1:13" ht="15.75" hidden="1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Brass'!A:A),"")</f>
        <v/>
      </c>
      <c r="B180" s="157"/>
      <c r="C180" s="204"/>
      <c r="D180" s="205"/>
      <c r="E180" s="1433"/>
      <c r="F180" s="166"/>
      <c r="G180" s="1626"/>
      <c r="H180" s="167"/>
      <c r="I180" s="207"/>
      <c r="J180" s="47"/>
      <c r="K180" s="206"/>
      <c r="L180" s="157"/>
      <c r="M180" s="157"/>
    </row>
    <row r="181" spans="1:13" ht="15.75" hidden="1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Brass'!A:A),"")</f>
        <v/>
      </c>
      <c r="B181" s="157"/>
      <c r="C181" s="204"/>
      <c r="D181" s="205"/>
      <c r="E181" s="1433"/>
      <c r="F181" s="166"/>
      <c r="G181" s="1626"/>
      <c r="H181" s="167"/>
      <c r="I181" s="207"/>
      <c r="J181" s="47"/>
      <c r="K181" s="206"/>
      <c r="L181" s="157"/>
      <c r="M181" s="157"/>
    </row>
    <row r="182" spans="1:13" ht="15.75" hidden="1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Brass'!A:A),"")</f>
        <v/>
      </c>
      <c r="B182" s="157"/>
      <c r="C182" s="204"/>
      <c r="D182" s="205"/>
      <c r="E182" s="1433"/>
      <c r="F182" s="166"/>
      <c r="G182" s="1626"/>
      <c r="H182" s="167"/>
      <c r="I182" s="207"/>
      <c r="J182" s="47"/>
      <c r="K182" s="206"/>
      <c r="L182" s="157"/>
      <c r="M182" s="157"/>
    </row>
    <row r="183" spans="1:13" ht="15.75" hidden="1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Brass'!A:A),"")</f>
        <v/>
      </c>
      <c r="B183" s="157"/>
      <c r="C183" s="204"/>
      <c r="D183" s="205"/>
      <c r="E183" s="1433"/>
      <c r="F183" s="166"/>
      <c r="G183" s="1626"/>
      <c r="H183" s="167"/>
      <c r="I183" s="207"/>
      <c r="J183" s="47"/>
      <c r="K183" s="206"/>
      <c r="L183" s="157"/>
      <c r="M183" s="157"/>
    </row>
    <row r="184" spans="1:13" ht="15.75" hidden="1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Brass'!A:A),"")</f>
        <v/>
      </c>
      <c r="B184" s="157"/>
      <c r="C184" s="204"/>
      <c r="D184" s="205"/>
      <c r="E184" s="1433"/>
      <c r="F184" s="166"/>
      <c r="G184" s="1626"/>
      <c r="H184" s="167"/>
      <c r="I184" s="207"/>
      <c r="J184" s="47"/>
      <c r="K184" s="206"/>
      <c r="L184" s="157"/>
      <c r="M184" s="157"/>
    </row>
    <row r="185" spans="1:13" ht="15.75" hidden="1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Brass'!A:A),"")</f>
        <v/>
      </c>
      <c r="B185" s="157"/>
      <c r="C185" s="204"/>
      <c r="D185" s="205"/>
      <c r="E185" s="1433"/>
      <c r="F185" s="166"/>
      <c r="G185" s="1626"/>
      <c r="H185" s="167"/>
      <c r="I185" s="207"/>
      <c r="J185" s="47"/>
      <c r="K185" s="206"/>
      <c r="L185" s="157"/>
      <c r="M185" s="157"/>
    </row>
    <row r="186" spans="1:13" ht="15.75" hidden="1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Brass'!A:A),"")</f>
        <v/>
      </c>
      <c r="B186" s="157"/>
      <c r="C186" s="204"/>
      <c r="D186" s="205"/>
      <c r="E186" s="1433"/>
      <c r="F186" s="166"/>
      <c r="G186" s="1626"/>
      <c r="H186" s="167"/>
      <c r="I186" s="207"/>
      <c r="J186" s="47"/>
      <c r="K186" s="206"/>
      <c r="L186" s="157"/>
      <c r="M186" s="157"/>
    </row>
    <row r="187" spans="1:13" ht="15.75" hidden="1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Brass'!A:A),"")</f>
        <v/>
      </c>
      <c r="B187" s="157"/>
      <c r="C187" s="204"/>
      <c r="D187" s="205"/>
      <c r="E187" s="1433"/>
      <c r="F187" s="166"/>
      <c r="G187" s="1626"/>
      <c r="H187" s="167"/>
      <c r="I187" s="207"/>
      <c r="J187" s="47"/>
      <c r="K187" s="206"/>
      <c r="L187" s="157"/>
      <c r="M187" s="157"/>
    </row>
    <row r="188" spans="1:13" ht="15.75" hidden="1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Brass'!A:A),"")</f>
        <v/>
      </c>
      <c r="B188" s="157"/>
      <c r="C188" s="204"/>
      <c r="D188" s="205"/>
      <c r="E188" s="1433"/>
      <c r="F188" s="166"/>
      <c r="G188" s="1626"/>
      <c r="H188" s="167"/>
      <c r="I188" s="207"/>
      <c r="J188" s="47"/>
      <c r="K188" s="206"/>
      <c r="L188" s="157"/>
      <c r="M188" s="157"/>
    </row>
    <row r="189" spans="1:13" ht="15.75" hidden="1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Brass'!A:A),"")</f>
        <v/>
      </c>
      <c r="B189" s="157"/>
      <c r="C189" s="204"/>
      <c r="D189" s="205"/>
      <c r="E189" s="1433"/>
      <c r="F189" s="166"/>
      <c r="G189" s="1626"/>
      <c r="H189" s="167"/>
      <c r="I189" s="207"/>
      <c r="J189" s="47"/>
      <c r="K189" s="206"/>
      <c r="L189" s="157"/>
      <c r="M189" s="157"/>
    </row>
    <row r="190" spans="1:13" ht="15.75" hidden="1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Brass'!A:A),"")</f>
        <v/>
      </c>
      <c r="B190" s="157"/>
      <c r="C190" s="204"/>
      <c r="D190" s="205"/>
      <c r="E190" s="1433"/>
      <c r="F190" s="166"/>
      <c r="G190" s="1626"/>
      <c r="H190" s="167"/>
      <c r="I190" s="207"/>
      <c r="J190" s="47"/>
      <c r="K190" s="206"/>
      <c r="L190" s="157"/>
      <c r="M190" s="157"/>
    </row>
    <row r="191" spans="1:13" ht="15.75" hidden="1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Brass'!A:A),"")</f>
        <v/>
      </c>
      <c r="B191" s="157"/>
      <c r="C191" s="204"/>
      <c r="D191" s="205"/>
      <c r="E191" s="1433"/>
      <c r="F191" s="166"/>
      <c r="G191" s="1626"/>
      <c r="H191" s="167"/>
      <c r="I191" s="207"/>
      <c r="J191" s="47"/>
      <c r="K191" s="206"/>
      <c r="L191" s="157"/>
      <c r="M191" s="157"/>
    </row>
    <row r="192" spans="1:13" ht="15.75" hidden="1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Brass'!A:A),"")</f>
        <v/>
      </c>
      <c r="B192" s="157"/>
      <c r="C192" s="204"/>
      <c r="D192" s="205"/>
      <c r="E192" s="1433"/>
      <c r="F192" s="166"/>
      <c r="G192" s="1626"/>
      <c r="H192" s="167"/>
      <c r="I192" s="207"/>
      <c r="J192" s="47"/>
      <c r="K192" s="206"/>
      <c r="L192" s="157"/>
      <c r="M192" s="157"/>
    </row>
    <row r="193" spans="1:13" ht="15.75" hidden="1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Brass'!A:A),"")</f>
        <v/>
      </c>
      <c r="B193" s="157"/>
      <c r="C193" s="204"/>
      <c r="D193" s="205"/>
      <c r="E193" s="1433"/>
      <c r="F193" s="166"/>
      <c r="G193" s="1626"/>
      <c r="H193" s="167"/>
      <c r="I193" s="207"/>
      <c r="J193" s="47"/>
      <c r="K193" s="206"/>
      <c r="L193" s="157"/>
      <c r="M193" s="157"/>
    </row>
    <row r="194" spans="1:13" ht="15.75" hidden="1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Brass'!A:A),"")</f>
        <v/>
      </c>
      <c r="B194" s="157"/>
      <c r="C194" s="204"/>
      <c r="D194" s="205"/>
      <c r="E194" s="1433"/>
      <c r="F194" s="166"/>
      <c r="G194" s="1626"/>
      <c r="H194" s="167"/>
      <c r="I194" s="207"/>
      <c r="J194" s="47"/>
      <c r="K194" s="206"/>
      <c r="L194" s="157"/>
      <c r="M194" s="157"/>
    </row>
    <row r="195" spans="1:13" ht="15.75" hidden="1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Brass'!A:A),"")</f>
        <v/>
      </c>
      <c r="B195" s="157"/>
      <c r="C195" s="204"/>
      <c r="D195" s="205"/>
      <c r="E195" s="1433"/>
      <c r="F195" s="166"/>
      <c r="G195" s="1626"/>
      <c r="H195" s="167"/>
      <c r="I195" s="207"/>
      <c r="J195" s="47"/>
      <c r="K195" s="206"/>
      <c r="L195" s="157"/>
      <c r="M195" s="157"/>
    </row>
    <row r="196" spans="1:13" ht="15.75" hidden="1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Brass'!A:A),"")</f>
        <v/>
      </c>
      <c r="B196" s="157"/>
      <c r="C196" s="204"/>
      <c r="D196" s="205"/>
      <c r="E196" s="1433"/>
      <c r="F196" s="166"/>
      <c r="G196" s="1626"/>
      <c r="H196" s="167"/>
      <c r="I196" s="207"/>
      <c r="J196" s="47"/>
      <c r="K196" s="206"/>
      <c r="L196" s="157"/>
      <c r="M196" s="157"/>
    </row>
    <row r="197" spans="1:13" ht="15.75" hidden="1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Brass'!A:A),"")</f>
        <v/>
      </c>
      <c r="B197" s="157"/>
      <c r="C197" s="204"/>
      <c r="D197" s="205"/>
      <c r="E197" s="1433"/>
      <c r="F197" s="166"/>
      <c r="G197" s="1626"/>
      <c r="H197" s="167"/>
      <c r="I197" s="207"/>
      <c r="J197" s="47"/>
      <c r="K197" s="206"/>
      <c r="L197" s="157"/>
      <c r="M197" s="157"/>
    </row>
    <row r="198" spans="1:13" ht="15.75" hidden="1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Brass'!A:A),"")</f>
        <v/>
      </c>
      <c r="B198" s="157"/>
      <c r="C198" s="204"/>
      <c r="D198" s="205"/>
      <c r="E198" s="1433"/>
      <c r="F198" s="166"/>
      <c r="G198" s="1626"/>
      <c r="H198" s="167"/>
      <c r="I198" s="207"/>
      <c r="J198" s="47"/>
      <c r="K198" s="206"/>
      <c r="L198" s="157"/>
      <c r="M198" s="157"/>
    </row>
    <row r="199" spans="1:13" ht="15.75" hidden="1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Brass'!A:A),"")</f>
        <v/>
      </c>
      <c r="B199" s="157"/>
      <c r="C199" s="204"/>
      <c r="D199" s="205"/>
      <c r="E199" s="1433"/>
      <c r="F199" s="166"/>
      <c r="G199" s="1626"/>
      <c r="H199" s="167"/>
      <c r="I199" s="207"/>
      <c r="J199" s="47"/>
      <c r="K199" s="206"/>
      <c r="L199" s="157"/>
      <c r="M199" s="157"/>
    </row>
    <row r="200" spans="1:13" ht="15.75" hidden="1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Brass'!A:A),"")</f>
        <v/>
      </c>
      <c r="B200" s="157"/>
      <c r="C200" s="204"/>
      <c r="D200" s="205"/>
      <c r="E200" s="1433"/>
      <c r="F200" s="166"/>
      <c r="G200" s="1626"/>
      <c r="H200" s="167"/>
      <c r="I200" s="207"/>
      <c r="J200" s="47"/>
      <c r="K200" s="206"/>
      <c r="L200" s="157"/>
      <c r="M200" s="157"/>
    </row>
    <row r="201" spans="1:13" ht="15.75" hidden="1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Brass'!A:A),"")</f>
        <v/>
      </c>
      <c r="B201" s="157"/>
      <c r="C201" s="204"/>
      <c r="D201" s="205"/>
      <c r="E201" s="1433"/>
      <c r="F201" s="166"/>
      <c r="G201" s="1626"/>
      <c r="H201" s="167"/>
      <c r="I201" s="207"/>
      <c r="J201" s="47"/>
      <c r="K201" s="206"/>
      <c r="L201" s="157"/>
      <c r="M201" s="157"/>
    </row>
    <row r="202" spans="1:13" ht="15.75" hidden="1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Brass'!A:A),"")</f>
        <v/>
      </c>
      <c r="B202" s="157"/>
      <c r="C202" s="204"/>
      <c r="D202" s="205"/>
      <c r="E202" s="1433"/>
      <c r="F202" s="166"/>
      <c r="G202" s="1626"/>
      <c r="H202" s="167"/>
      <c r="I202" s="207"/>
      <c r="J202" s="47"/>
      <c r="K202" s="206"/>
      <c r="L202" s="157"/>
      <c r="M202" s="157"/>
    </row>
    <row r="203" spans="1:13" ht="15.75" hidden="1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Brass'!A:A),"")</f>
        <v/>
      </c>
      <c r="B203" s="157"/>
      <c r="C203" s="204"/>
      <c r="D203" s="205"/>
      <c r="E203" s="1433"/>
      <c r="F203" s="166"/>
      <c r="G203" s="1626"/>
      <c r="H203" s="167"/>
      <c r="I203" s="207"/>
      <c r="J203" s="47"/>
      <c r="K203" s="206"/>
      <c r="L203" s="157"/>
      <c r="M203" s="157"/>
    </row>
    <row r="204" spans="1:13" ht="15.75" hidden="1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Brass'!A:A),"")</f>
        <v/>
      </c>
      <c r="B204" s="157"/>
      <c r="C204" s="204"/>
      <c r="D204" s="205"/>
      <c r="E204" s="1433"/>
      <c r="F204" s="166"/>
      <c r="G204" s="1626"/>
      <c r="H204" s="167"/>
      <c r="I204" s="207"/>
      <c r="J204" s="47"/>
      <c r="K204" s="206"/>
      <c r="L204" s="157"/>
      <c r="M204" s="157"/>
    </row>
    <row r="205" spans="1:13" ht="15.75" hidden="1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Brass'!A:A),"")</f>
        <v/>
      </c>
      <c r="B205" s="157"/>
      <c r="C205" s="204"/>
      <c r="D205" s="205"/>
      <c r="E205" s="1433"/>
      <c r="F205" s="166"/>
      <c r="G205" s="1626"/>
      <c r="H205" s="167"/>
      <c r="I205" s="207"/>
      <c r="J205" s="47"/>
      <c r="K205" s="206"/>
      <c r="L205" s="157"/>
      <c r="M205" s="157"/>
    </row>
    <row r="206" spans="1:13" ht="15.75" hidden="1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Brass'!A:A),"")</f>
        <v/>
      </c>
      <c r="B206" s="157"/>
      <c r="C206" s="204"/>
      <c r="D206" s="205"/>
      <c r="E206" s="1433"/>
      <c r="F206" s="166"/>
      <c r="G206" s="1626"/>
      <c r="H206" s="167"/>
      <c r="I206" s="207"/>
      <c r="J206" s="47"/>
      <c r="K206" s="206"/>
      <c r="L206" s="157"/>
      <c r="M206" s="157"/>
    </row>
    <row r="207" spans="1:13" ht="15.75" hidden="1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Brass'!A:A),"")</f>
        <v/>
      </c>
      <c r="B207" s="157"/>
      <c r="C207" s="204"/>
      <c r="D207" s="205"/>
      <c r="E207" s="1433"/>
      <c r="F207" s="166"/>
      <c r="G207" s="1626"/>
      <c r="H207" s="167"/>
      <c r="I207" s="207"/>
      <c r="J207" s="47"/>
      <c r="K207" s="206"/>
      <c r="L207" s="157"/>
      <c r="M207" s="157"/>
    </row>
    <row r="208" spans="1:13" ht="15.75" hidden="1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Brass'!A:A),"")</f>
        <v/>
      </c>
      <c r="B208" s="157"/>
      <c r="C208" s="204"/>
      <c r="D208" s="205"/>
      <c r="E208" s="1433"/>
      <c r="F208" s="166"/>
      <c r="G208" s="1626"/>
      <c r="H208" s="167"/>
      <c r="I208" s="207"/>
      <c r="J208" s="47"/>
      <c r="K208" s="206"/>
      <c r="L208" s="157"/>
      <c r="M208" s="157"/>
    </row>
    <row r="209" spans="1:13" ht="15.75" hidden="1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Brass'!A:A),"")</f>
        <v/>
      </c>
      <c r="B209" s="157"/>
      <c r="C209" s="204"/>
      <c r="D209" s="205"/>
      <c r="E209" s="1433"/>
      <c r="F209" s="166"/>
      <c r="G209" s="1626"/>
      <c r="H209" s="167"/>
      <c r="I209" s="207"/>
      <c r="J209" s="47"/>
      <c r="K209" s="206"/>
      <c r="L209" s="157"/>
      <c r="M209" s="157"/>
    </row>
    <row r="210" spans="1:13" ht="15.75" hidden="1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Brass'!A:A),"")</f>
        <v/>
      </c>
      <c r="B210" s="157"/>
      <c r="C210" s="204"/>
      <c r="D210" s="205"/>
      <c r="E210" s="1433"/>
      <c r="F210" s="166"/>
      <c r="G210" s="1626"/>
      <c r="H210" s="167"/>
      <c r="I210" s="207"/>
      <c r="J210" s="47"/>
      <c r="K210" s="206"/>
      <c r="L210" s="157"/>
      <c r="M210" s="157"/>
    </row>
    <row r="211" spans="1:13" ht="15.75" hidden="1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Brass'!A:A),"")</f>
        <v/>
      </c>
      <c r="B211" s="157"/>
      <c r="C211" s="204"/>
      <c r="D211" s="205"/>
      <c r="E211" s="1433"/>
      <c r="F211" s="166"/>
      <c r="G211" s="1626"/>
      <c r="H211" s="167"/>
      <c r="I211" s="207"/>
      <c r="J211" s="47"/>
      <c r="K211" s="206"/>
      <c r="L211" s="157"/>
      <c r="M211" s="157"/>
    </row>
    <row r="212" spans="1:13" ht="15.75" hidden="1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Brass'!A:A),"")</f>
        <v/>
      </c>
      <c r="B212" s="157"/>
      <c r="C212" s="204"/>
      <c r="D212" s="205"/>
      <c r="E212" s="1433"/>
      <c r="F212" s="166"/>
      <c r="G212" s="1626"/>
      <c r="H212" s="167"/>
      <c r="I212" s="207"/>
      <c r="J212" s="47"/>
      <c r="K212" s="206"/>
      <c r="L212" s="157"/>
      <c r="M212" s="157"/>
    </row>
    <row r="213" spans="1:13" ht="15.75" hidden="1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Brass'!A:A),"")</f>
        <v/>
      </c>
      <c r="B213" s="157"/>
      <c r="C213" s="204"/>
      <c r="D213" s="205"/>
      <c r="E213" s="1433"/>
      <c r="F213" s="166"/>
      <c r="G213" s="1626"/>
      <c r="H213" s="167"/>
      <c r="I213" s="207"/>
      <c r="J213" s="47"/>
      <c r="K213" s="206"/>
      <c r="L213" s="157"/>
      <c r="M213" s="157"/>
    </row>
    <row r="214" spans="1:13" ht="15.75" hidden="1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Brass'!A:A),"")</f>
        <v/>
      </c>
      <c r="B214" s="157"/>
      <c r="C214" s="204"/>
      <c r="D214" s="205"/>
      <c r="E214" s="1433"/>
      <c r="F214" s="166"/>
      <c r="G214" s="1626"/>
      <c r="H214" s="167"/>
      <c r="I214" s="207"/>
      <c r="J214" s="47"/>
      <c r="K214" s="206"/>
      <c r="L214" s="157"/>
      <c r="M214" s="157"/>
    </row>
    <row r="215" spans="1:13" ht="15.75" hidden="1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Brass'!A:A),"")</f>
        <v/>
      </c>
      <c r="B215" s="157"/>
      <c r="C215" s="204"/>
      <c r="D215" s="205"/>
      <c r="E215" s="1433"/>
      <c r="F215" s="166"/>
      <c r="G215" s="1626"/>
      <c r="H215" s="167"/>
      <c r="I215" s="207"/>
      <c r="J215" s="47"/>
      <c r="K215" s="206"/>
      <c r="L215" s="157"/>
      <c r="M215" s="157"/>
    </row>
    <row r="216" spans="1:13" ht="15.75" hidden="1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Brass'!A:A),"")</f>
        <v/>
      </c>
      <c r="B216" s="157"/>
      <c r="C216" s="204"/>
      <c r="D216" s="205"/>
      <c r="E216" s="1433"/>
      <c r="F216" s="166"/>
      <c r="G216" s="1626"/>
      <c r="H216" s="167"/>
      <c r="I216" s="207"/>
      <c r="J216" s="47"/>
      <c r="K216" s="206"/>
      <c r="L216" s="157"/>
      <c r="M216" s="157"/>
    </row>
    <row r="217" spans="1:13" ht="15.75" hidden="1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Brass'!A:A),"")</f>
        <v/>
      </c>
      <c r="B217" s="157"/>
      <c r="C217" s="204"/>
      <c r="D217" s="205"/>
      <c r="E217" s="1433"/>
      <c r="F217" s="166"/>
      <c r="G217" s="1626"/>
      <c r="H217" s="167"/>
      <c r="I217" s="207"/>
      <c r="J217" s="47"/>
      <c r="K217" s="206"/>
      <c r="L217" s="157"/>
      <c r="M217" s="157"/>
    </row>
    <row r="218" spans="1:13" ht="15.75" hidden="1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Brass'!A:A),"")</f>
        <v/>
      </c>
      <c r="B218" s="157"/>
      <c r="C218" s="204"/>
      <c r="D218" s="205"/>
      <c r="E218" s="1433"/>
      <c r="F218" s="166"/>
      <c r="G218" s="1626"/>
      <c r="H218" s="167"/>
      <c r="I218" s="207"/>
      <c r="J218" s="47"/>
      <c r="K218" s="206"/>
      <c r="L218" s="157"/>
      <c r="M218" s="157"/>
    </row>
    <row r="219" spans="1:13" ht="15.75" hidden="1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Brass'!A:A),"")</f>
        <v/>
      </c>
      <c r="B219" s="157"/>
      <c r="C219" s="204"/>
      <c r="D219" s="205"/>
      <c r="E219" s="1433"/>
      <c r="F219" s="166"/>
      <c r="G219" s="1626"/>
      <c r="H219" s="167"/>
      <c r="I219" s="207"/>
      <c r="J219" s="47"/>
      <c r="K219" s="206"/>
      <c r="L219" s="157"/>
      <c r="M219" s="157"/>
    </row>
    <row r="220" spans="1:13" ht="15.75" hidden="1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Brass'!A:A),"")</f>
        <v/>
      </c>
      <c r="B220" s="157"/>
      <c r="C220" s="204"/>
      <c r="D220" s="205"/>
      <c r="E220" s="1433"/>
      <c r="F220" s="166"/>
      <c r="G220" s="1626"/>
      <c r="H220" s="167"/>
      <c r="I220" s="207"/>
      <c r="J220" s="47"/>
      <c r="K220" s="206"/>
      <c r="L220" s="157"/>
      <c r="M220" s="157"/>
    </row>
    <row r="221" spans="1:13" ht="15.75" hidden="1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Brass'!A:A),"")</f>
        <v/>
      </c>
      <c r="B221" s="157"/>
      <c r="C221" s="204"/>
      <c r="D221" s="205"/>
      <c r="E221" s="1433"/>
      <c r="F221" s="166"/>
      <c r="G221" s="1626"/>
      <c r="H221" s="167"/>
      <c r="I221" s="207"/>
      <c r="J221" s="47"/>
      <c r="K221" s="206"/>
      <c r="L221" s="157"/>
      <c r="M221" s="157"/>
    </row>
    <row r="222" spans="1:13" ht="15.75" hidden="1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Brass'!A:A),"")</f>
        <v/>
      </c>
      <c r="B222" s="157"/>
      <c r="C222" s="204"/>
      <c r="D222" s="205"/>
      <c r="E222" s="1433"/>
      <c r="F222" s="166"/>
      <c r="G222" s="1626"/>
      <c r="H222" s="167"/>
      <c r="I222" s="207"/>
      <c r="J222" s="47"/>
      <c r="K222" s="206"/>
      <c r="L222" s="157"/>
      <c r="M222" s="157"/>
    </row>
    <row r="223" spans="1:13" ht="15.75" hidden="1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Brass'!A:A),"")</f>
        <v/>
      </c>
      <c r="B223" s="157"/>
      <c r="C223" s="204"/>
      <c r="D223" s="205"/>
      <c r="E223" s="1433"/>
      <c r="F223" s="166"/>
      <c r="G223" s="1626"/>
      <c r="H223" s="167"/>
      <c r="I223" s="207"/>
      <c r="J223" s="47"/>
      <c r="K223" s="206"/>
      <c r="L223" s="157"/>
      <c r="M223" s="157"/>
    </row>
    <row r="224" spans="1:13" ht="15.75" hidden="1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Brass'!A:A),"")</f>
        <v/>
      </c>
      <c r="B224" s="157"/>
      <c r="C224" s="204"/>
      <c r="D224" s="205"/>
      <c r="E224" s="1433"/>
      <c r="F224" s="166"/>
      <c r="G224" s="1626"/>
      <c r="H224" s="167"/>
      <c r="I224" s="207"/>
      <c r="J224" s="47"/>
      <c r="K224" s="206"/>
      <c r="L224" s="157"/>
      <c r="M224" s="157"/>
    </row>
    <row r="225" spans="1:13" ht="15.75" hidden="1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Brass'!A:A),"")</f>
        <v/>
      </c>
      <c r="B225" s="157"/>
      <c r="C225" s="204"/>
      <c r="D225" s="205"/>
      <c r="E225" s="1433"/>
      <c r="F225" s="166"/>
      <c r="G225" s="1626"/>
      <c r="H225" s="167"/>
      <c r="I225" s="207"/>
      <c r="J225" s="47"/>
      <c r="K225" s="206"/>
      <c r="L225" s="157"/>
      <c r="M225" s="157"/>
    </row>
    <row r="226" spans="1:13" ht="15.75" hidden="1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Brass'!A:A),"")</f>
        <v/>
      </c>
      <c r="B226" s="157"/>
      <c r="C226" s="204"/>
      <c r="D226" s="205"/>
      <c r="E226" s="1433"/>
      <c r="F226" s="166"/>
      <c r="G226" s="1626"/>
      <c r="H226" s="167"/>
      <c r="I226" s="207"/>
      <c r="J226" s="47"/>
      <c r="K226" s="206"/>
      <c r="L226" s="157"/>
      <c r="M226" s="157"/>
    </row>
    <row r="227" spans="1:13" ht="15.75" hidden="1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Brass'!A:A),"")</f>
        <v/>
      </c>
      <c r="B227" s="157"/>
      <c r="C227" s="204"/>
      <c r="D227" s="205"/>
      <c r="E227" s="1433"/>
      <c r="F227" s="166"/>
      <c r="G227" s="1626"/>
      <c r="H227" s="167"/>
      <c r="I227" s="207"/>
      <c r="J227" s="47"/>
      <c r="K227" s="206"/>
      <c r="L227" s="157"/>
      <c r="M227" s="157"/>
    </row>
    <row r="228" spans="1:13" ht="15.75" hidden="1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Brass'!A:A),"")</f>
        <v/>
      </c>
      <c r="B228" s="157"/>
      <c r="C228" s="204"/>
      <c r="D228" s="205"/>
      <c r="E228" s="1433"/>
      <c r="F228" s="166"/>
      <c r="G228" s="1626"/>
      <c r="H228" s="167"/>
      <c r="I228" s="207"/>
      <c r="J228" s="47"/>
      <c r="K228" s="206"/>
      <c r="L228" s="157"/>
      <c r="M228" s="157"/>
    </row>
    <row r="229" spans="1:13" ht="15.75" hidden="1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Brass'!A:A),"")</f>
        <v/>
      </c>
      <c r="B229" s="157"/>
      <c r="C229" s="204"/>
      <c r="D229" s="205"/>
      <c r="E229" s="1433"/>
      <c r="F229" s="166"/>
      <c r="G229" s="1626"/>
      <c r="H229" s="167"/>
      <c r="I229" s="207"/>
      <c r="J229" s="47"/>
      <c r="K229" s="206"/>
      <c r="L229" s="157"/>
      <c r="M229" s="157"/>
    </row>
    <row r="230" spans="1:13" ht="15.75" hidden="1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Brass'!A:A),"")</f>
        <v/>
      </c>
      <c r="B230" s="157"/>
      <c r="C230" s="204"/>
      <c r="D230" s="205"/>
      <c r="E230" s="1433"/>
      <c r="F230" s="166"/>
      <c r="G230" s="1626"/>
      <c r="H230" s="167"/>
      <c r="I230" s="207"/>
      <c r="J230" s="47"/>
      <c r="K230" s="206"/>
      <c r="L230" s="157"/>
      <c r="M230" s="157"/>
    </row>
    <row r="231" spans="1:13" ht="15.75" hidden="1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Brass'!A:A),"")</f>
        <v/>
      </c>
      <c r="B231" s="157"/>
      <c r="C231" s="204"/>
      <c r="D231" s="205"/>
      <c r="E231" s="1433"/>
      <c r="F231" s="166"/>
      <c r="G231" s="1626"/>
      <c r="H231" s="167"/>
      <c r="I231" s="207"/>
      <c r="J231" s="47"/>
      <c r="K231" s="206"/>
      <c r="L231" s="157"/>
      <c r="M231" s="157"/>
    </row>
    <row r="232" spans="1:13" ht="15.75" hidden="1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Brass'!A:A),"")</f>
        <v/>
      </c>
      <c r="B232" s="157"/>
      <c r="C232" s="204"/>
      <c r="D232" s="205"/>
      <c r="E232" s="1433"/>
      <c r="F232" s="166"/>
      <c r="G232" s="1626"/>
      <c r="H232" s="167"/>
      <c r="I232" s="207"/>
      <c r="J232" s="47"/>
      <c r="K232" s="206"/>
      <c r="L232" s="157"/>
      <c r="M232" s="157"/>
    </row>
    <row r="233" spans="1:13" ht="15.75" hidden="1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Brass'!A:A),"")</f>
        <v/>
      </c>
      <c r="B233" s="157"/>
      <c r="C233" s="204"/>
      <c r="D233" s="205"/>
      <c r="E233" s="1433"/>
      <c r="F233" s="166"/>
      <c r="G233" s="1626"/>
      <c r="H233" s="167"/>
      <c r="I233" s="207"/>
      <c r="J233" s="47"/>
      <c r="K233" s="206"/>
      <c r="L233" s="157"/>
      <c r="M233" s="157"/>
    </row>
    <row r="234" spans="1:13" ht="15.75" hidden="1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Brass'!A:A),"")</f>
        <v/>
      </c>
      <c r="B234" s="157"/>
      <c r="C234" s="204"/>
      <c r="D234" s="205"/>
      <c r="E234" s="1433"/>
      <c r="F234" s="166"/>
      <c r="G234" s="1626"/>
      <c r="H234" s="167"/>
      <c r="I234" s="207"/>
      <c r="J234" s="47"/>
      <c r="K234" s="206"/>
      <c r="L234" s="157"/>
      <c r="M234" s="157"/>
    </row>
    <row r="235" spans="1:13" ht="15.75" hidden="1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Brass'!A:A),"")</f>
        <v/>
      </c>
      <c r="B235" s="157"/>
      <c r="C235" s="204"/>
      <c r="D235" s="205"/>
      <c r="E235" s="1433"/>
      <c r="F235" s="166"/>
      <c r="G235" s="1626"/>
      <c r="H235" s="167"/>
      <c r="I235" s="207"/>
      <c r="J235" s="47"/>
      <c r="K235" s="206"/>
      <c r="L235" s="157"/>
      <c r="M235" s="157"/>
    </row>
    <row r="236" spans="1:13" ht="15.75" hidden="1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Brass'!A:A),"")</f>
        <v/>
      </c>
      <c r="B236" s="157"/>
      <c r="C236" s="204"/>
      <c r="D236" s="205"/>
      <c r="E236" s="1433"/>
      <c r="F236" s="166"/>
      <c r="G236" s="1626"/>
      <c r="H236" s="167"/>
      <c r="I236" s="207"/>
      <c r="J236" s="47"/>
      <c r="K236" s="206"/>
      <c r="L236" s="157"/>
      <c r="M236" s="157"/>
    </row>
    <row r="237" spans="1:13" ht="15.75" hidden="1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Brass'!A:A),"")</f>
        <v/>
      </c>
      <c r="B237" s="157"/>
      <c r="C237" s="204"/>
      <c r="D237" s="205"/>
      <c r="E237" s="1433"/>
      <c r="F237" s="166"/>
      <c r="G237" s="1626"/>
      <c r="H237" s="167"/>
      <c r="I237" s="207"/>
      <c r="J237" s="47"/>
      <c r="K237" s="206"/>
      <c r="L237" s="157"/>
      <c r="M237" s="157"/>
    </row>
    <row r="238" spans="1:13" ht="15.75" hidden="1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Brass'!A:A),"")</f>
        <v/>
      </c>
      <c r="B238" s="157"/>
      <c r="C238" s="204"/>
      <c r="D238" s="205"/>
      <c r="E238" s="1433"/>
      <c r="F238" s="166"/>
      <c r="G238" s="1626"/>
      <c r="H238" s="167"/>
      <c r="I238" s="207"/>
      <c r="J238" s="47"/>
      <c r="K238" s="206"/>
      <c r="L238" s="157"/>
      <c r="M238" s="157"/>
    </row>
    <row r="239" spans="1:13" ht="15.75" hidden="1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Brass'!A:A),"")</f>
        <v/>
      </c>
      <c r="B239" s="157"/>
      <c r="C239" s="204"/>
      <c r="D239" s="205"/>
      <c r="E239" s="1433"/>
      <c r="F239" s="166"/>
      <c r="G239" s="1626"/>
      <c r="H239" s="167"/>
      <c r="I239" s="207"/>
      <c r="J239" s="47"/>
      <c r="K239" s="206"/>
      <c r="L239" s="157"/>
      <c r="M239" s="157"/>
    </row>
    <row r="240" spans="1:13" ht="15.75" hidden="1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Brass'!A:A),"")</f>
        <v/>
      </c>
      <c r="B240" s="157"/>
      <c r="C240" s="204"/>
      <c r="D240" s="205"/>
      <c r="E240" s="1433"/>
      <c r="F240" s="166"/>
      <c r="G240" s="1626"/>
      <c r="H240" s="167"/>
      <c r="I240" s="207"/>
      <c r="J240" s="47"/>
      <c r="K240" s="206"/>
      <c r="L240" s="157"/>
      <c r="M240" s="157"/>
    </row>
    <row r="241" spans="1:13" ht="15.75" hidden="1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Brass'!A:A),"")</f>
        <v/>
      </c>
      <c r="B241" s="157"/>
      <c r="C241" s="204"/>
      <c r="D241" s="205"/>
      <c r="E241" s="1433"/>
      <c r="F241" s="166"/>
      <c r="G241" s="1626"/>
      <c r="H241" s="167"/>
      <c r="I241" s="207"/>
      <c r="J241" s="47"/>
      <c r="K241" s="206"/>
      <c r="L241" s="157"/>
      <c r="M241" s="157"/>
    </row>
    <row r="242" spans="1:13" ht="15.75" hidden="1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Brass'!A:A),"")</f>
        <v/>
      </c>
      <c r="B242" s="157"/>
      <c r="C242" s="204"/>
      <c r="D242" s="205"/>
      <c r="E242" s="1433"/>
      <c r="F242" s="166"/>
      <c r="G242" s="1626"/>
      <c r="H242" s="167"/>
      <c r="I242" s="207"/>
      <c r="J242" s="47"/>
      <c r="K242" s="206"/>
      <c r="L242" s="157"/>
      <c r="M242" s="157"/>
    </row>
    <row r="243" spans="1:13" ht="15.75" hidden="1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Brass'!A:A),"")</f>
        <v/>
      </c>
      <c r="B243" s="157"/>
      <c r="C243" s="204"/>
      <c r="D243" s="205"/>
      <c r="E243" s="1433"/>
      <c r="F243" s="166"/>
      <c r="G243" s="1626"/>
      <c r="H243" s="167"/>
      <c r="I243" s="207"/>
      <c r="J243" s="47"/>
      <c r="K243" s="206"/>
      <c r="L243" s="157"/>
      <c r="M243" s="157"/>
    </row>
    <row r="244" spans="1:13" ht="15.75" hidden="1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Brass'!A:A),"")</f>
        <v/>
      </c>
      <c r="B244" s="157"/>
      <c r="C244" s="204"/>
      <c r="D244" s="205"/>
      <c r="E244" s="1433"/>
      <c r="F244" s="166"/>
      <c r="G244" s="1626"/>
      <c r="H244" s="167"/>
      <c r="I244" s="207"/>
      <c r="J244" s="47"/>
      <c r="K244" s="206"/>
      <c r="L244" s="157"/>
      <c r="M244" s="157"/>
    </row>
    <row r="245" spans="1:13" ht="15.75" hidden="1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Brass'!A:A),"")</f>
        <v/>
      </c>
      <c r="B245" s="157"/>
      <c r="C245" s="204"/>
      <c r="D245" s="205"/>
      <c r="E245" s="1433"/>
      <c r="F245" s="166"/>
      <c r="G245" s="1626"/>
      <c r="H245" s="167"/>
      <c r="I245" s="207"/>
      <c r="J245" s="47"/>
      <c r="K245" s="206"/>
      <c r="L245" s="157"/>
      <c r="M245" s="157"/>
    </row>
    <row r="246" spans="1:13" ht="15.75" hidden="1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Brass'!A:A),"")</f>
        <v/>
      </c>
      <c r="B246" s="157"/>
      <c r="C246" s="204"/>
      <c r="D246" s="205"/>
      <c r="E246" s="1433"/>
      <c r="F246" s="166"/>
      <c r="G246" s="1626"/>
      <c r="H246" s="167"/>
      <c r="I246" s="207"/>
      <c r="J246" s="47"/>
      <c r="K246" s="206"/>
      <c r="L246" s="157"/>
      <c r="M246" s="157"/>
    </row>
    <row r="247" spans="1:13" ht="15.75" hidden="1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Brass'!A:A),"")</f>
        <v/>
      </c>
      <c r="B247" s="157"/>
      <c r="C247" s="204"/>
      <c r="D247" s="205"/>
      <c r="E247" s="1433"/>
      <c r="F247" s="166"/>
      <c r="G247" s="1626"/>
      <c r="H247" s="167"/>
      <c r="I247" s="207"/>
      <c r="J247" s="47"/>
      <c r="K247" s="206"/>
      <c r="L247" s="157"/>
      <c r="M247" s="157"/>
    </row>
    <row r="248" spans="1:13" ht="15.75" hidden="1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Brass'!A:A),"")</f>
        <v/>
      </c>
      <c r="B248" s="157"/>
      <c r="C248" s="204"/>
      <c r="D248" s="205"/>
      <c r="E248" s="1433"/>
      <c r="F248" s="166"/>
      <c r="G248" s="1626"/>
      <c r="H248" s="167"/>
      <c r="I248" s="207"/>
      <c r="J248" s="47"/>
      <c r="K248" s="206"/>
      <c r="L248" s="157"/>
      <c r="M248" s="157"/>
    </row>
    <row r="249" spans="1:13" ht="15.75" hidden="1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Brass'!A:A),"")</f>
        <v/>
      </c>
      <c r="B249" s="157"/>
      <c r="C249" s="204"/>
      <c r="D249" s="205"/>
      <c r="E249" s="1433"/>
      <c r="F249" s="166"/>
      <c r="G249" s="1626"/>
      <c r="H249" s="167"/>
      <c r="I249" s="207"/>
      <c r="J249" s="47"/>
      <c r="K249" s="206"/>
      <c r="L249" s="157"/>
      <c r="M249" s="157"/>
    </row>
    <row r="250" spans="1:13" ht="15.75" hidden="1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Brass'!A:A),"")</f>
        <v/>
      </c>
      <c r="B250" s="157"/>
      <c r="C250" s="204"/>
      <c r="D250" s="205"/>
      <c r="E250" s="1433"/>
      <c r="F250" s="166"/>
      <c r="G250" s="1626"/>
      <c r="H250" s="167"/>
      <c r="I250" s="207"/>
      <c r="J250" s="47"/>
      <c r="K250" s="206"/>
      <c r="L250" s="157"/>
      <c r="M250" s="157"/>
    </row>
    <row r="251" spans="1:13" ht="15.75" hidden="1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Brass'!A:A),"")</f>
        <v/>
      </c>
      <c r="B251" s="157"/>
      <c r="C251" s="204"/>
      <c r="D251" s="205"/>
      <c r="E251" s="1433"/>
      <c r="F251" s="166"/>
      <c r="G251" s="1626"/>
      <c r="H251" s="167"/>
      <c r="I251" s="207"/>
      <c r="J251" s="47"/>
      <c r="K251" s="206"/>
      <c r="L251" s="157"/>
      <c r="M251" s="157"/>
    </row>
    <row r="252" spans="1:13" ht="15.75" hidden="1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Brass'!A:A),"")</f>
        <v/>
      </c>
      <c r="B252" s="157"/>
      <c r="C252" s="204"/>
      <c r="D252" s="205"/>
      <c r="E252" s="1433"/>
      <c r="F252" s="166"/>
      <c r="G252" s="1626"/>
      <c r="H252" s="167"/>
      <c r="I252" s="207"/>
      <c r="J252" s="47"/>
      <c r="K252" s="206"/>
      <c r="L252" s="157"/>
      <c r="M252" s="157"/>
    </row>
    <row r="253" spans="1:13" ht="15.75" hidden="1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Brass'!A:A),"")</f>
        <v/>
      </c>
      <c r="B253" s="157"/>
      <c r="C253" s="204"/>
      <c r="D253" s="205"/>
      <c r="E253" s="1433"/>
      <c r="F253" s="166"/>
      <c r="G253" s="1626"/>
      <c r="H253" s="167"/>
      <c r="I253" s="207"/>
      <c r="J253" s="47"/>
      <c r="K253" s="206"/>
      <c r="L253" s="157"/>
      <c r="M253" s="157"/>
    </row>
    <row r="254" spans="1:13" ht="15.75" hidden="1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Brass'!A:A),"")</f>
        <v/>
      </c>
      <c r="B254" s="157"/>
      <c r="C254" s="204"/>
      <c r="D254" s="205"/>
      <c r="E254" s="1433"/>
      <c r="F254" s="166"/>
      <c r="G254" s="1626"/>
      <c r="H254" s="167"/>
      <c r="I254" s="207"/>
      <c r="J254" s="47"/>
      <c r="K254" s="206"/>
      <c r="L254" s="157"/>
      <c r="M254" s="157"/>
    </row>
    <row r="255" spans="1:13" ht="15.75" hidden="1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Brass'!A:A),"")</f>
        <v/>
      </c>
      <c r="B255" s="157"/>
      <c r="C255" s="204"/>
      <c r="D255" s="205"/>
      <c r="E255" s="1433"/>
      <c r="F255" s="166"/>
      <c r="G255" s="1626"/>
      <c r="H255" s="167"/>
      <c r="I255" s="207"/>
      <c r="J255" s="47"/>
      <c r="K255" s="206"/>
      <c r="L255" s="157"/>
      <c r="M255" s="157"/>
    </row>
    <row r="256" spans="1:13" ht="15.75" hidden="1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Brass'!A:A),"")</f>
        <v/>
      </c>
      <c r="B256" s="157"/>
      <c r="C256" s="204"/>
      <c r="D256" s="205"/>
      <c r="E256" s="1433"/>
      <c r="F256" s="166"/>
      <c r="G256" s="1626"/>
      <c r="H256" s="167"/>
      <c r="I256" s="207"/>
      <c r="J256" s="47"/>
      <c r="K256" s="206"/>
      <c r="L256" s="157"/>
      <c r="M256" s="157"/>
    </row>
    <row r="257" spans="1:13" ht="15.75" hidden="1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Brass'!A:A),"")</f>
        <v/>
      </c>
      <c r="B257" s="157"/>
      <c r="C257" s="204"/>
      <c r="D257" s="205"/>
      <c r="E257" s="1433"/>
      <c r="F257" s="166"/>
      <c r="G257" s="1626"/>
      <c r="H257" s="167"/>
      <c r="I257" s="207"/>
      <c r="J257" s="47"/>
      <c r="K257" s="206"/>
      <c r="L257" s="157"/>
      <c r="M257" s="157"/>
    </row>
    <row r="258" spans="1:13" ht="15.75" hidden="1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Brass'!A:A),"")</f>
        <v/>
      </c>
      <c r="B258" s="157"/>
      <c r="C258" s="204"/>
      <c r="D258" s="205"/>
      <c r="E258" s="1433"/>
      <c r="F258" s="166"/>
      <c r="G258" s="1626"/>
      <c r="H258" s="167"/>
      <c r="I258" s="207"/>
      <c r="J258" s="47"/>
      <c r="K258" s="206"/>
      <c r="L258" s="157"/>
      <c r="M258" s="157"/>
    </row>
    <row r="259" spans="1:13" ht="15.75" hidden="1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Brass'!A:A),"")</f>
        <v/>
      </c>
      <c r="B259" s="157"/>
      <c r="C259" s="204"/>
      <c r="D259" s="205"/>
      <c r="E259" s="1433"/>
      <c r="F259" s="166"/>
      <c r="G259" s="1626"/>
      <c r="H259" s="167"/>
      <c r="I259" s="207"/>
      <c r="J259" s="47"/>
      <c r="K259" s="206"/>
      <c r="L259" s="157"/>
      <c r="M259" s="157"/>
    </row>
    <row r="260" spans="1:13" ht="15.75" hidden="1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Brass'!A:A),"")</f>
        <v/>
      </c>
      <c r="B260" s="157"/>
      <c r="C260" s="204"/>
      <c r="D260" s="205"/>
      <c r="E260" s="1433"/>
      <c r="F260" s="166"/>
      <c r="G260" s="1626"/>
      <c r="H260" s="167"/>
      <c r="I260" s="207"/>
      <c r="J260" s="47"/>
      <c r="K260" s="206"/>
      <c r="L260" s="157"/>
      <c r="M260" s="157"/>
    </row>
    <row r="261" spans="1:13" ht="15.75" hidden="1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Brass'!A:A),"")</f>
        <v/>
      </c>
      <c r="B261" s="157"/>
      <c r="C261" s="204"/>
      <c r="D261" s="205"/>
      <c r="E261" s="1433"/>
      <c r="F261" s="166"/>
      <c r="G261" s="1626"/>
      <c r="H261" s="167"/>
      <c r="I261" s="207"/>
      <c r="J261" s="47"/>
      <c r="K261" s="206"/>
      <c r="L261" s="157"/>
      <c r="M261" s="157"/>
    </row>
    <row r="262" spans="1:13" ht="15.75" hidden="1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Brass'!A:A),"")</f>
        <v/>
      </c>
      <c r="B262" s="157"/>
      <c r="C262" s="204"/>
      <c r="D262" s="205"/>
      <c r="E262" s="1433"/>
      <c r="F262" s="166"/>
      <c r="G262" s="1626"/>
      <c r="H262" s="167"/>
      <c r="I262" s="207"/>
      <c r="J262" s="47"/>
      <c r="K262" s="206"/>
      <c r="L262" s="157"/>
      <c r="M262" s="157"/>
    </row>
    <row r="263" spans="1:13" ht="15.75" hidden="1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Brass'!A:A),"")</f>
        <v/>
      </c>
      <c r="B263" s="157"/>
      <c r="C263" s="204"/>
      <c r="D263" s="205"/>
      <c r="E263" s="1433"/>
      <c r="F263" s="166"/>
      <c r="G263" s="1626"/>
      <c r="H263" s="167"/>
      <c r="I263" s="207"/>
      <c r="J263" s="47"/>
      <c r="K263" s="206"/>
      <c r="L263" s="157"/>
      <c r="M263" s="157"/>
    </row>
    <row r="264" spans="1:13" ht="15.75" hidden="1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Brass'!A:A),"")</f>
        <v/>
      </c>
      <c r="B264" s="157"/>
      <c r="C264" s="204"/>
      <c r="D264" s="205"/>
      <c r="E264" s="1433"/>
      <c r="F264" s="166"/>
      <c r="G264" s="1626"/>
      <c r="H264" s="167"/>
      <c r="I264" s="207"/>
      <c r="J264" s="47"/>
      <c r="K264" s="206"/>
      <c r="L264" s="157"/>
      <c r="M264" s="157"/>
    </row>
    <row r="265" spans="1:13" ht="15.75" hidden="1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Brass'!A:A),"")</f>
        <v/>
      </c>
      <c r="B265" s="157"/>
      <c r="C265" s="204"/>
      <c r="D265" s="205"/>
      <c r="E265" s="1433"/>
      <c r="F265" s="166"/>
      <c r="G265" s="1626"/>
      <c r="H265" s="167"/>
      <c r="I265" s="207"/>
      <c r="J265" s="47"/>
      <c r="K265" s="206"/>
      <c r="L265" s="157"/>
      <c r="M265" s="157"/>
    </row>
    <row r="266" spans="1:13" ht="15.75" hidden="1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Brass'!A:A),"")</f>
        <v/>
      </c>
      <c r="B266" s="157"/>
      <c r="C266" s="204"/>
      <c r="D266" s="205"/>
      <c r="E266" s="1433"/>
      <c r="F266" s="166"/>
      <c r="G266" s="1626"/>
      <c r="H266" s="167"/>
      <c r="I266" s="207"/>
      <c r="J266" s="47"/>
      <c r="K266" s="206"/>
      <c r="L266" s="157"/>
      <c r="M266" s="157"/>
    </row>
    <row r="267" spans="1:13" ht="15.75" hidden="1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Brass'!A:A),"")</f>
        <v/>
      </c>
      <c r="B267" s="157"/>
      <c r="C267" s="204"/>
      <c r="D267" s="205"/>
      <c r="E267" s="1433"/>
      <c r="F267" s="166"/>
      <c r="G267" s="1626"/>
      <c r="H267" s="167"/>
      <c r="I267" s="207"/>
      <c r="J267" s="47"/>
      <c r="K267" s="206"/>
      <c r="L267" s="157"/>
      <c r="M267" s="157"/>
    </row>
    <row r="268" spans="1:13" ht="15.75" hidden="1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Brass'!A:A),"")</f>
        <v/>
      </c>
      <c r="B268" s="157"/>
      <c r="C268" s="204"/>
      <c r="D268" s="205"/>
      <c r="E268" s="1433"/>
      <c r="F268" s="166"/>
      <c r="G268" s="1626"/>
      <c r="H268" s="167"/>
      <c r="I268" s="207"/>
      <c r="J268" s="47"/>
      <c r="K268" s="206"/>
      <c r="L268" s="157"/>
      <c r="M268" s="157"/>
    </row>
    <row r="269" spans="1:13" ht="15.75" hidden="1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Brass'!A:A),"")</f>
        <v/>
      </c>
      <c r="B269" s="157"/>
      <c r="C269" s="204"/>
      <c r="D269" s="205"/>
      <c r="E269" s="1433"/>
      <c r="F269" s="166"/>
      <c r="G269" s="1626"/>
      <c r="H269" s="167"/>
      <c r="I269" s="207"/>
      <c r="J269" s="47"/>
      <c r="K269" s="206"/>
      <c r="L269" s="157"/>
      <c r="M269" s="157"/>
    </row>
    <row r="270" spans="1:13" ht="15.75" hidden="1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Brass'!A:A),"")</f>
        <v/>
      </c>
      <c r="B270" s="157"/>
      <c r="C270" s="204"/>
      <c r="D270" s="205"/>
      <c r="E270" s="1433"/>
      <c r="F270" s="166"/>
      <c r="G270" s="1626"/>
      <c r="H270" s="167"/>
      <c r="I270" s="207"/>
      <c r="J270" s="47"/>
      <c r="K270" s="206"/>
      <c r="L270" s="157"/>
      <c r="M270" s="157"/>
    </row>
    <row r="271" spans="1:13" ht="15.75" hidden="1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Brass'!A:A),"")</f>
        <v/>
      </c>
      <c r="B271" s="157"/>
      <c r="C271" s="204"/>
      <c r="D271" s="205"/>
      <c r="E271" s="1433"/>
      <c r="F271" s="166"/>
      <c r="G271" s="1626"/>
      <c r="H271" s="167"/>
      <c r="I271" s="207"/>
      <c r="J271" s="47"/>
      <c r="K271" s="206"/>
      <c r="L271" s="157"/>
      <c r="M271" s="157"/>
    </row>
    <row r="272" spans="1:13" ht="15.75" hidden="1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Brass'!A:A),"")</f>
        <v/>
      </c>
      <c r="B272" s="157"/>
      <c r="C272" s="204"/>
      <c r="D272" s="205"/>
      <c r="E272" s="1433"/>
      <c r="F272" s="166"/>
      <c r="G272" s="1626"/>
      <c r="H272" s="167"/>
      <c r="I272" s="207"/>
      <c r="J272" s="47"/>
      <c r="K272" s="206"/>
      <c r="L272" s="157"/>
      <c r="M272" s="157"/>
    </row>
    <row r="273" spans="1:13" ht="15.75" hidden="1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Brass'!A:A),"")</f>
        <v/>
      </c>
      <c r="B273" s="157"/>
      <c r="C273" s="204"/>
      <c r="D273" s="205"/>
      <c r="E273" s="1433"/>
      <c r="F273" s="166"/>
      <c r="G273" s="1626"/>
      <c r="H273" s="167"/>
      <c r="I273" s="207"/>
      <c r="J273" s="47"/>
      <c r="K273" s="206"/>
      <c r="L273" s="157"/>
      <c r="M273" s="157"/>
    </row>
    <row r="274" spans="1:13" ht="15.75" hidden="1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Brass'!A:A),"")</f>
        <v/>
      </c>
      <c r="B274" s="157"/>
      <c r="C274" s="204"/>
      <c r="D274" s="205"/>
      <c r="E274" s="1433"/>
      <c r="F274" s="166"/>
      <c r="G274" s="1626"/>
      <c r="H274" s="167"/>
      <c r="I274" s="207"/>
      <c r="J274" s="47"/>
      <c r="K274" s="206"/>
      <c r="L274" s="157"/>
      <c r="M274" s="157"/>
    </row>
    <row r="275" spans="1:13" ht="15.75" hidden="1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Brass'!A:A),"")</f>
        <v/>
      </c>
      <c r="B275" s="157"/>
      <c r="C275" s="204"/>
      <c r="D275" s="205"/>
      <c r="E275" s="1433"/>
      <c r="F275" s="166"/>
      <c r="G275" s="1626"/>
      <c r="H275" s="167"/>
      <c r="I275" s="207"/>
      <c r="J275" s="47"/>
      <c r="K275" s="206"/>
      <c r="L275" s="157"/>
      <c r="M275" s="157"/>
    </row>
    <row r="276" spans="1:13" ht="15.75" hidden="1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Brass'!A:A),"")</f>
        <v/>
      </c>
      <c r="B276" s="157"/>
      <c r="C276" s="204"/>
      <c r="D276" s="205"/>
      <c r="E276" s="1433"/>
      <c r="F276" s="166"/>
      <c r="G276" s="1626"/>
      <c r="H276" s="167"/>
      <c r="I276" s="207"/>
      <c r="J276" s="47"/>
      <c r="K276" s="206"/>
      <c r="L276" s="157"/>
      <c r="M276" s="157"/>
    </row>
    <row r="277" spans="1:13" ht="15.75" hidden="1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Brass'!A:A),"")</f>
        <v/>
      </c>
      <c r="B277" s="157"/>
      <c r="C277" s="204"/>
      <c r="D277" s="205"/>
      <c r="E277" s="1433"/>
      <c r="F277" s="166"/>
      <c r="G277" s="1626"/>
      <c r="H277" s="167"/>
      <c r="I277" s="207"/>
      <c r="J277" s="47"/>
      <c r="K277" s="206"/>
      <c r="L277" s="157"/>
      <c r="M277" s="157"/>
    </row>
    <row r="278" spans="1:13" ht="15.75" hidden="1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Brass'!A:A),"")</f>
        <v/>
      </c>
      <c r="B278" s="157"/>
      <c r="C278" s="204"/>
      <c r="D278" s="205"/>
      <c r="E278" s="1433"/>
      <c r="F278" s="166"/>
      <c r="G278" s="1626"/>
      <c r="H278" s="167"/>
      <c r="I278" s="207"/>
      <c r="J278" s="47"/>
      <c r="K278" s="206"/>
      <c r="L278" s="157"/>
      <c r="M278" s="157"/>
    </row>
    <row r="279" spans="1:13" ht="15.75" hidden="1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Brass'!A:A),"")</f>
        <v/>
      </c>
      <c r="B279" s="157"/>
      <c r="C279" s="204"/>
      <c r="D279" s="205"/>
      <c r="E279" s="1433"/>
      <c r="F279" s="166"/>
      <c r="G279" s="1626"/>
      <c r="H279" s="167"/>
      <c r="I279" s="207"/>
      <c r="J279" s="47"/>
      <c r="K279" s="206"/>
      <c r="L279" s="157"/>
      <c r="M279" s="157"/>
    </row>
    <row r="280" spans="1:13" ht="15.75" hidden="1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Brass'!A:A),"")</f>
        <v/>
      </c>
      <c r="B280" s="157"/>
      <c r="C280" s="204"/>
      <c r="D280" s="205"/>
      <c r="E280" s="1433"/>
      <c r="F280" s="166"/>
      <c r="G280" s="1626"/>
      <c r="H280" s="167"/>
      <c r="I280" s="207"/>
      <c r="J280" s="47"/>
      <c r="K280" s="206"/>
      <c r="L280" s="157"/>
      <c r="M280" s="157"/>
    </row>
    <row r="281" spans="1:13" ht="15.75" hidden="1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Brass'!A:A),"")</f>
        <v/>
      </c>
      <c r="B281" s="157"/>
      <c r="C281" s="204"/>
      <c r="D281" s="205"/>
      <c r="E281" s="1433"/>
      <c r="F281" s="166"/>
      <c r="G281" s="1626"/>
      <c r="H281" s="167"/>
      <c r="I281" s="207"/>
      <c r="J281" s="47"/>
      <c r="K281" s="206"/>
      <c r="L281" s="157"/>
      <c r="M281" s="157"/>
    </row>
    <row r="282" spans="1:13" ht="15.75" hidden="1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Brass'!A:A),"")</f>
        <v/>
      </c>
      <c r="B282" s="157"/>
      <c r="C282" s="204"/>
      <c r="D282" s="205"/>
      <c r="E282" s="1433"/>
      <c r="F282" s="166"/>
      <c r="G282" s="1626"/>
      <c r="H282" s="167"/>
      <c r="I282" s="207"/>
      <c r="J282" s="47"/>
      <c r="K282" s="206"/>
      <c r="L282" s="157"/>
      <c r="M282" s="157"/>
    </row>
    <row r="283" spans="1:13" ht="15.75" hidden="1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Brass'!A:A),"")</f>
        <v/>
      </c>
      <c r="B283" s="157"/>
      <c r="C283" s="204"/>
      <c r="D283" s="205"/>
      <c r="E283" s="1433"/>
      <c r="F283" s="166"/>
      <c r="G283" s="1626"/>
      <c r="H283" s="167"/>
      <c r="I283" s="207"/>
      <c r="J283" s="47"/>
      <c r="K283" s="206"/>
      <c r="L283" s="157"/>
      <c r="M283" s="157"/>
    </row>
    <row r="284" spans="1:13" ht="15.75" hidden="1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Brass'!A:A),"")</f>
        <v/>
      </c>
      <c r="B284" s="157"/>
      <c r="C284" s="204"/>
      <c r="D284" s="205"/>
      <c r="E284" s="1433"/>
      <c r="F284" s="166"/>
      <c r="G284" s="1626"/>
      <c r="H284" s="167"/>
      <c r="I284" s="207"/>
      <c r="J284" s="47"/>
      <c r="K284" s="206"/>
      <c r="L284" s="157"/>
      <c r="M284" s="157"/>
    </row>
    <row r="285" spans="1:13" ht="15.75" hidden="1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Brass'!A:A),"")</f>
        <v/>
      </c>
      <c r="B285" s="157"/>
      <c r="C285" s="204"/>
      <c r="D285" s="205"/>
      <c r="E285" s="1433"/>
      <c r="F285" s="166"/>
      <c r="G285" s="1626"/>
      <c r="H285" s="167"/>
      <c r="I285" s="207"/>
      <c r="J285" s="47"/>
      <c r="K285" s="206"/>
      <c r="L285" s="157"/>
      <c r="M285" s="157"/>
    </row>
    <row r="286" spans="1:13" ht="15.75" hidden="1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Brass'!A:A),"")</f>
        <v/>
      </c>
      <c r="B286" s="157"/>
      <c r="C286" s="204"/>
      <c r="D286" s="205"/>
      <c r="E286" s="1433"/>
      <c r="F286" s="166"/>
      <c r="G286" s="1626"/>
      <c r="H286" s="167"/>
      <c r="I286" s="207"/>
      <c r="J286" s="47"/>
      <c r="K286" s="206"/>
      <c r="L286" s="157"/>
      <c r="M286" s="157"/>
    </row>
    <row r="287" spans="1:13" ht="15.75" hidden="1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Brass'!A:A),"")</f>
        <v/>
      </c>
      <c r="B287" s="157"/>
      <c r="C287" s="204"/>
      <c r="D287" s="205"/>
      <c r="E287" s="1433"/>
      <c r="F287" s="166"/>
      <c r="G287" s="1626"/>
      <c r="H287" s="167"/>
      <c r="I287" s="207"/>
      <c r="J287" s="47"/>
      <c r="K287" s="206"/>
      <c r="L287" s="157"/>
      <c r="M287" s="157"/>
    </row>
    <row r="288" spans="1:13" ht="15.75" hidden="1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Brass'!A:A),"")</f>
        <v/>
      </c>
      <c r="B288" s="157"/>
      <c r="C288" s="204"/>
      <c r="D288" s="205"/>
      <c r="E288" s="1433"/>
      <c r="F288" s="166"/>
      <c r="G288" s="1626"/>
      <c r="H288" s="167"/>
      <c r="I288" s="207"/>
      <c r="J288" s="47"/>
      <c r="K288" s="206"/>
      <c r="L288" s="157"/>
      <c r="M288" s="157"/>
    </row>
    <row r="289" spans="1:13" ht="15.75" hidden="1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Brass'!A:A),"")</f>
        <v/>
      </c>
      <c r="B289" s="157"/>
      <c r="C289" s="204"/>
      <c r="D289" s="205"/>
      <c r="E289" s="1433"/>
      <c r="F289" s="166"/>
      <c r="G289" s="1626"/>
      <c r="H289" s="167"/>
      <c r="I289" s="207"/>
      <c r="J289" s="47"/>
      <c r="K289" s="206"/>
      <c r="L289" s="157"/>
      <c r="M289" s="157"/>
    </row>
    <row r="290" spans="1:13" ht="15.75" hidden="1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Brass'!A:A),"")</f>
        <v/>
      </c>
      <c r="B290" s="157"/>
      <c r="C290" s="204"/>
      <c r="D290" s="205"/>
      <c r="E290" s="1433"/>
      <c r="F290" s="166"/>
      <c r="G290" s="1626"/>
      <c r="H290" s="167"/>
      <c r="I290" s="207"/>
      <c r="J290" s="47"/>
      <c r="K290" s="206"/>
      <c r="L290" s="157"/>
      <c r="M290" s="157"/>
    </row>
    <row r="291" spans="1:13" ht="15.75" hidden="1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Brass'!A:A),"")</f>
        <v/>
      </c>
      <c r="B291" s="157"/>
      <c r="C291" s="204"/>
      <c r="D291" s="205"/>
      <c r="E291" s="1433"/>
      <c r="F291" s="166"/>
      <c r="G291" s="1626"/>
      <c r="H291" s="167"/>
      <c r="I291" s="207"/>
      <c r="J291" s="47"/>
      <c r="K291" s="206"/>
      <c r="L291" s="157"/>
      <c r="M291" s="157"/>
    </row>
    <row r="292" spans="1:13" ht="15.75" hidden="1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Brass'!A:A),"")</f>
        <v/>
      </c>
      <c r="B292" s="157"/>
      <c r="C292" s="204"/>
      <c r="D292" s="205"/>
      <c r="E292" s="1433"/>
      <c r="F292" s="166"/>
      <c r="G292" s="1626"/>
      <c r="H292" s="167"/>
      <c r="I292" s="207"/>
      <c r="J292" s="47"/>
      <c r="K292" s="206"/>
      <c r="L292" s="157"/>
      <c r="M292" s="157"/>
    </row>
    <row r="293" spans="1:13" ht="15.75" hidden="1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Brass'!A:A),"")</f>
        <v/>
      </c>
      <c r="B293" s="157"/>
      <c r="C293" s="204"/>
      <c r="D293" s="205"/>
      <c r="E293" s="1433"/>
      <c r="F293" s="166"/>
      <c r="G293" s="1626"/>
      <c r="H293" s="167"/>
      <c r="I293" s="207"/>
      <c r="J293" s="47"/>
      <c r="K293" s="206"/>
      <c r="L293" s="157"/>
      <c r="M293" s="157"/>
    </row>
    <row r="294" spans="1:13" ht="15.75" hidden="1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Brass'!A:A),"")</f>
        <v/>
      </c>
      <c r="B294" s="157"/>
      <c r="C294" s="204"/>
      <c r="D294" s="205"/>
      <c r="E294" s="1433"/>
      <c r="F294" s="166"/>
      <c r="G294" s="1626"/>
      <c r="H294" s="167"/>
      <c r="I294" s="207"/>
      <c r="J294" s="47"/>
      <c r="K294" s="206"/>
      <c r="L294" s="157"/>
      <c r="M294" s="157"/>
    </row>
    <row r="295" spans="1:13" ht="15.75" hidden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Brass'!A:A),"")</f>
        <v/>
      </c>
      <c r="B295" s="157"/>
      <c r="C295" s="204"/>
      <c r="D295" s="205"/>
      <c r="E295" s="1433"/>
      <c r="F295" s="166"/>
      <c r="G295" s="1626"/>
      <c r="H295" s="167"/>
      <c r="I295" s="207"/>
      <c r="J295" s="47"/>
      <c r="K295" s="206"/>
      <c r="L295" s="157"/>
      <c r="M295" s="157"/>
    </row>
    <row r="296" spans="1:13" ht="15.75" hidden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Brass'!A:A),"")</f>
        <v/>
      </c>
      <c r="B296" s="157"/>
      <c r="C296" s="204"/>
      <c r="D296" s="205"/>
      <c r="E296" s="1433"/>
      <c r="F296" s="166"/>
      <c r="G296" s="1626"/>
      <c r="H296" s="167"/>
      <c r="I296" s="207"/>
      <c r="J296" s="47"/>
      <c r="K296" s="206"/>
      <c r="L296" s="157"/>
      <c r="M296" s="157"/>
    </row>
    <row r="297" spans="1:13" ht="15.75" hidden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Brass'!A:A),"")</f>
        <v/>
      </c>
      <c r="B297" s="157"/>
      <c r="C297" s="204"/>
      <c r="D297" s="205"/>
      <c r="E297" s="1433"/>
      <c r="F297" s="166"/>
      <c r="G297" s="1626"/>
      <c r="H297" s="167"/>
      <c r="I297" s="207"/>
      <c r="J297" s="47"/>
      <c r="K297" s="206"/>
      <c r="L297" s="157"/>
      <c r="M297" s="157"/>
    </row>
    <row r="298" spans="1:13" ht="15.75" hidden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Brass'!A:A),"")</f>
        <v/>
      </c>
      <c r="B298" s="157"/>
      <c r="C298" s="204"/>
      <c r="D298" s="205"/>
      <c r="E298" s="1433"/>
      <c r="F298" s="166"/>
      <c r="G298" s="1626"/>
      <c r="H298" s="167"/>
      <c r="I298" s="207"/>
      <c r="J298" s="47"/>
      <c r="K298" s="206"/>
      <c r="L298" s="157"/>
      <c r="M298" s="157"/>
    </row>
    <row r="299" spans="1:13" ht="15.75" hidden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Brass'!A:A),"")</f>
        <v/>
      </c>
      <c r="B299" s="157"/>
      <c r="C299" s="204"/>
      <c r="D299" s="205"/>
      <c r="E299" s="1433"/>
      <c r="F299" s="166"/>
      <c r="G299" s="1626"/>
      <c r="H299" s="167"/>
      <c r="I299" s="207"/>
      <c r="J299" s="47"/>
      <c r="K299" s="206"/>
      <c r="L299" s="157"/>
      <c r="M299" s="157"/>
    </row>
    <row r="300" spans="1:13" ht="15.75" hidden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Brass'!A:A),"")</f>
        <v/>
      </c>
      <c r="B300" s="157"/>
      <c r="C300" s="204"/>
      <c r="D300" s="205"/>
      <c r="E300" s="1433"/>
      <c r="F300" s="166"/>
      <c r="G300" s="1626"/>
      <c r="H300" s="167"/>
      <c r="I300" s="207"/>
      <c r="J300" s="47"/>
      <c r="K300" s="206"/>
      <c r="L300" s="157"/>
      <c r="M300" s="157"/>
    </row>
    <row r="301" spans="1:13" ht="15.75" hidden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Brass'!A:A),"")</f>
        <v/>
      </c>
      <c r="B301" s="157"/>
      <c r="C301" s="204"/>
      <c r="D301" s="205"/>
      <c r="E301" s="1433"/>
      <c r="F301" s="166"/>
      <c r="G301" s="1626"/>
      <c r="H301" s="167"/>
      <c r="I301" s="207"/>
      <c r="J301" s="47"/>
      <c r="K301" s="206"/>
      <c r="L301" s="157"/>
      <c r="M301" s="157"/>
    </row>
    <row r="302" spans="1:13" ht="15.75" hidden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Brass'!A:A),"")</f>
        <v/>
      </c>
      <c r="B302" s="157"/>
      <c r="C302" s="204"/>
      <c r="D302" s="205"/>
      <c r="E302" s="1433"/>
      <c r="F302" s="166"/>
      <c r="G302" s="1626"/>
      <c r="H302" s="167"/>
      <c r="I302" s="207"/>
      <c r="J302" s="47"/>
      <c r="K302" s="206"/>
      <c r="L302" s="157"/>
      <c r="M302" s="157"/>
    </row>
    <row r="303" spans="1:13" ht="15.75" hidden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Brass'!A:A),"")</f>
        <v/>
      </c>
      <c r="B303" s="157"/>
      <c r="C303" s="204"/>
      <c r="D303" s="205"/>
      <c r="E303" s="1433"/>
      <c r="F303" s="166"/>
      <c r="G303" s="1626"/>
      <c r="H303" s="167"/>
      <c r="I303" s="207"/>
      <c r="J303" s="47"/>
      <c r="K303" s="206"/>
      <c r="L303" s="157"/>
      <c r="M303" s="157"/>
    </row>
    <row r="304" spans="1:13" ht="15.75" hidden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Brass'!A:A),"")</f>
        <v/>
      </c>
      <c r="B304" s="157"/>
      <c r="C304" s="204"/>
      <c r="D304" s="205"/>
      <c r="E304" s="1433"/>
      <c r="F304" s="166"/>
      <c r="G304" s="1626"/>
      <c r="H304" s="167"/>
      <c r="I304" s="207"/>
      <c r="J304" s="47"/>
      <c r="K304" s="206"/>
      <c r="L304" s="157"/>
      <c r="M304" s="157"/>
    </row>
    <row r="305" spans="1:13" ht="15.75" hidden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Brass'!A:A),"")</f>
        <v/>
      </c>
      <c r="B305" s="157"/>
      <c r="C305" s="204"/>
      <c r="D305" s="205"/>
      <c r="E305" s="1433"/>
      <c r="F305" s="166"/>
      <c r="G305" s="1626"/>
      <c r="H305" s="167"/>
      <c r="I305" s="207"/>
      <c r="J305" s="47"/>
      <c r="K305" s="206"/>
      <c r="L305" s="157"/>
      <c r="M305" s="157"/>
    </row>
    <row r="306" spans="1:13" ht="15.75" hidden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Brass'!A:A),"")</f>
        <v/>
      </c>
      <c r="B306" s="157"/>
      <c r="C306" s="204"/>
      <c r="D306" s="205"/>
      <c r="E306" s="1433"/>
      <c r="F306" s="166"/>
      <c r="G306" s="1626"/>
      <c r="H306" s="167"/>
      <c r="I306" s="207"/>
      <c r="J306" s="47"/>
      <c r="K306" s="206"/>
      <c r="L306" s="157"/>
      <c r="M306" s="157"/>
    </row>
    <row r="307" spans="1:13" ht="15.75" hidden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Brass'!A:A),"")</f>
        <v/>
      </c>
      <c r="B307" s="157"/>
      <c r="C307" s="204"/>
      <c r="D307" s="205"/>
      <c r="E307" s="1433"/>
      <c r="F307" s="166"/>
      <c r="G307" s="1626"/>
      <c r="H307" s="167"/>
      <c r="I307" s="207"/>
      <c r="J307" s="47"/>
      <c r="K307" s="206"/>
      <c r="L307" s="157"/>
      <c r="M307" s="157"/>
    </row>
    <row r="308" spans="1:13" ht="15.75" hidden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Brass'!A:A),"")</f>
        <v/>
      </c>
      <c r="B308" s="157"/>
      <c r="C308" s="204"/>
      <c r="D308" s="205"/>
      <c r="E308" s="1433"/>
      <c r="F308" s="166"/>
      <c r="G308" s="1626"/>
      <c r="H308" s="167"/>
      <c r="I308" s="207"/>
      <c r="J308" s="47"/>
      <c r="K308" s="206"/>
      <c r="L308" s="157"/>
      <c r="M308" s="157"/>
    </row>
    <row r="309" spans="1:13" ht="15.75" hidden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Brass'!A:A),"")</f>
        <v/>
      </c>
      <c r="B309" s="157"/>
      <c r="C309" s="204"/>
      <c r="D309" s="205"/>
      <c r="E309" s="1433"/>
      <c r="F309" s="166"/>
      <c r="G309" s="1626"/>
      <c r="H309" s="167"/>
      <c r="I309" s="207"/>
      <c r="J309" s="47"/>
      <c r="K309" s="206"/>
      <c r="L309" s="157"/>
      <c r="M309" s="157"/>
    </row>
    <row r="310" spans="1:13" ht="15.75" hidden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Brass'!A:A),"")</f>
        <v/>
      </c>
      <c r="B310" s="157"/>
      <c r="C310" s="204"/>
      <c r="D310" s="205"/>
      <c r="E310" s="1433"/>
      <c r="F310" s="166"/>
      <c r="G310" s="1626"/>
      <c r="H310" s="167"/>
      <c r="I310" s="207"/>
      <c r="J310" s="47"/>
      <c r="K310" s="206"/>
      <c r="L310" s="157"/>
      <c r="M310" s="157"/>
    </row>
    <row r="311" spans="1:13" ht="15.75" hidden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Brass'!A:A),"")</f>
        <v/>
      </c>
      <c r="B311" s="157"/>
      <c r="C311" s="204"/>
      <c r="D311" s="205"/>
      <c r="E311" s="1433"/>
      <c r="F311" s="166"/>
      <c r="G311" s="1626"/>
      <c r="H311" s="167"/>
      <c r="I311" s="207"/>
      <c r="J311" s="47"/>
      <c r="K311" s="206"/>
      <c r="L311" s="157"/>
      <c r="M311" s="157"/>
    </row>
    <row r="312" spans="1:13" ht="15.75" hidden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Brass'!A:A),"")</f>
        <v/>
      </c>
      <c r="B312" s="157"/>
      <c r="C312" s="204"/>
      <c r="D312" s="205"/>
      <c r="E312" s="1433"/>
      <c r="F312" s="166"/>
      <c r="G312" s="1626"/>
      <c r="H312" s="167"/>
      <c r="I312" s="207"/>
      <c r="J312" s="47"/>
      <c r="K312" s="206"/>
      <c r="L312" s="157"/>
      <c r="M312" s="157"/>
    </row>
    <row r="313" spans="1:13" ht="15.75" hidden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Brass'!A:A),"")</f>
        <v/>
      </c>
      <c r="B313" s="157"/>
      <c r="C313" s="204"/>
      <c r="D313" s="205"/>
      <c r="E313" s="1433"/>
      <c r="F313" s="166"/>
      <c r="G313" s="1626"/>
      <c r="H313" s="167"/>
      <c r="I313" s="207"/>
      <c r="J313" s="47"/>
      <c r="K313" s="206"/>
      <c r="L313" s="157"/>
      <c r="M313" s="157"/>
    </row>
    <row r="314" spans="1:13" ht="15.75" hidden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Brass'!A:A),"")</f>
        <v/>
      </c>
      <c r="B314" s="157"/>
      <c r="C314" s="204"/>
      <c r="D314" s="205"/>
      <c r="E314" s="1433"/>
      <c r="F314" s="166"/>
      <c r="G314" s="1626"/>
      <c r="H314" s="167"/>
      <c r="I314" s="207"/>
      <c r="J314" s="47"/>
      <c r="K314" s="206"/>
      <c r="L314" s="157"/>
      <c r="M314" s="157"/>
    </row>
    <row r="315" spans="1:13" ht="15.75" hidden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Brass'!A:A),"")</f>
        <v/>
      </c>
      <c r="B315" s="157"/>
      <c r="C315" s="204"/>
      <c r="D315" s="205"/>
      <c r="E315" s="1433"/>
      <c r="F315" s="166"/>
      <c r="G315" s="1626"/>
      <c r="H315" s="167"/>
      <c r="I315" s="207"/>
      <c r="J315" s="47"/>
      <c r="K315" s="206"/>
      <c r="L315" s="157"/>
      <c r="M315" s="157"/>
    </row>
    <row r="316" spans="1:13" ht="15.75" hidden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Brass'!A:A),"")</f>
        <v/>
      </c>
      <c r="B316" s="157"/>
      <c r="C316" s="204"/>
      <c r="D316" s="205"/>
      <c r="E316" s="1433"/>
      <c r="F316" s="166"/>
      <c r="G316" s="1626"/>
      <c r="H316" s="167"/>
      <c r="I316" s="207"/>
      <c r="J316" s="47"/>
      <c r="K316" s="206"/>
      <c r="L316" s="157"/>
      <c r="M316" s="157"/>
    </row>
    <row r="317" spans="1:13" ht="15.75" hidden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Brass'!A:A),"")</f>
        <v/>
      </c>
      <c r="B317" s="157"/>
      <c r="C317" s="204"/>
      <c r="D317" s="205"/>
      <c r="E317" s="1433"/>
      <c r="F317" s="166"/>
      <c r="G317" s="1626"/>
      <c r="H317" s="167"/>
      <c r="I317" s="207"/>
      <c r="J317" s="47"/>
      <c r="K317" s="206"/>
      <c r="L317" s="157"/>
      <c r="M317" s="157"/>
    </row>
    <row r="318" spans="1:13" ht="15.75" hidden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Brass'!A:A),"")</f>
        <v/>
      </c>
      <c r="B318" s="157"/>
      <c r="C318" s="204"/>
      <c r="D318" s="205"/>
      <c r="E318" s="1433"/>
      <c r="F318" s="166"/>
      <c r="G318" s="1626"/>
      <c r="H318" s="167"/>
      <c r="I318" s="207"/>
      <c r="J318" s="47"/>
      <c r="K318" s="206"/>
      <c r="L318" s="157"/>
      <c r="M318" s="157"/>
    </row>
    <row r="319" spans="1:13" ht="15.75" hidden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Brass'!A:A),"")</f>
        <v/>
      </c>
      <c r="B319" s="157"/>
      <c r="C319" s="204"/>
      <c r="D319" s="205"/>
      <c r="E319" s="1433"/>
      <c r="F319" s="166"/>
      <c r="G319" s="1626"/>
      <c r="H319" s="167"/>
      <c r="I319" s="207"/>
      <c r="J319" s="47"/>
      <c r="K319" s="206"/>
      <c r="L319" s="157"/>
      <c r="M319" s="157"/>
    </row>
    <row r="320" spans="1:13" ht="15.75" hidden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Brass'!A:A),"")</f>
        <v/>
      </c>
      <c r="B320" s="157"/>
      <c r="C320" s="204"/>
      <c r="D320" s="205"/>
      <c r="E320" s="1433"/>
      <c r="F320" s="166"/>
      <c r="G320" s="1626"/>
      <c r="H320" s="167"/>
      <c r="I320" s="207"/>
      <c r="J320" s="47"/>
      <c r="K320" s="206"/>
      <c r="L320" s="157"/>
      <c r="M320" s="157"/>
    </row>
    <row r="321" spans="1:13" ht="15.75" hidden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Brass'!A:A),"")</f>
        <v/>
      </c>
      <c r="B321" s="157"/>
      <c r="C321" s="204"/>
      <c r="D321" s="205"/>
      <c r="E321" s="1433"/>
      <c r="F321" s="166"/>
      <c r="G321" s="1626"/>
      <c r="H321" s="167"/>
      <c r="I321" s="207"/>
      <c r="J321" s="47"/>
      <c r="K321" s="206"/>
      <c r="L321" s="157"/>
      <c r="M321" s="157"/>
    </row>
    <row r="322" spans="1:13" ht="15.75" hidden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Brass'!A:A),"")</f>
        <v/>
      </c>
      <c r="B322" s="157"/>
      <c r="C322" s="204"/>
      <c r="D322" s="205"/>
      <c r="E322" s="1433"/>
      <c r="F322" s="166"/>
      <c r="G322" s="1626"/>
      <c r="H322" s="167"/>
      <c r="I322" s="207"/>
      <c r="J322" s="47"/>
      <c r="K322" s="206"/>
      <c r="L322" s="157"/>
      <c r="M322" s="157"/>
    </row>
    <row r="323" spans="1:13" ht="15.75" hidden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Brass'!A:A),"")</f>
        <v/>
      </c>
      <c r="B323" s="157"/>
      <c r="C323" s="204"/>
      <c r="D323" s="205"/>
      <c r="E323" s="1433"/>
      <c r="F323" s="166"/>
      <c r="G323" s="1626"/>
      <c r="H323" s="167"/>
      <c r="I323" s="207"/>
      <c r="J323" s="47"/>
      <c r="K323" s="206"/>
      <c r="L323" s="157"/>
      <c r="M323" s="157"/>
    </row>
    <row r="324" spans="1:13" ht="15.75" hidden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Brass'!A:A),"")</f>
        <v/>
      </c>
      <c r="B324" s="157"/>
      <c r="C324" s="204"/>
      <c r="D324" s="205"/>
      <c r="E324" s="1433"/>
      <c r="F324" s="166"/>
      <c r="G324" s="1626"/>
      <c r="H324" s="167"/>
      <c r="I324" s="207"/>
      <c r="J324" s="47"/>
      <c r="K324" s="206"/>
      <c r="L324" s="157"/>
      <c r="M324" s="157"/>
    </row>
    <row r="325" spans="1:13" ht="15.75" hidden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Brass'!A:A),"")</f>
        <v/>
      </c>
      <c r="B325" s="157"/>
      <c r="C325" s="204"/>
      <c r="D325" s="205"/>
      <c r="E325" s="1433"/>
      <c r="F325" s="166"/>
      <c r="G325" s="1626"/>
      <c r="H325" s="167"/>
      <c r="I325" s="207"/>
      <c r="J325" s="47"/>
      <c r="K325" s="206"/>
      <c r="L325" s="157"/>
      <c r="M325" s="157"/>
    </row>
    <row r="326" spans="1:13" ht="15.75" hidden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Brass'!A:A),"")</f>
        <v/>
      </c>
      <c r="B326" s="157"/>
      <c r="C326" s="204"/>
      <c r="D326" s="205"/>
      <c r="E326" s="1433"/>
      <c r="F326" s="166"/>
      <c r="G326" s="1626"/>
      <c r="H326" s="167"/>
      <c r="I326" s="207"/>
      <c r="J326" s="47"/>
      <c r="K326" s="206"/>
      <c r="L326" s="157"/>
      <c r="M326" s="157"/>
    </row>
    <row r="327" spans="1:13" ht="15.75" hidden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Brass'!A:A),"")</f>
        <v/>
      </c>
      <c r="B327" s="157"/>
      <c r="C327" s="204"/>
      <c r="D327" s="205"/>
      <c r="E327" s="1433"/>
      <c r="F327" s="166"/>
      <c r="G327" s="1626"/>
      <c r="H327" s="167"/>
      <c r="I327" s="207"/>
      <c r="J327" s="47"/>
      <c r="K327" s="206"/>
      <c r="L327" s="157"/>
      <c r="M327" s="157"/>
    </row>
    <row r="328" spans="1:13" ht="15.75" hidden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Brass'!A:A),"")</f>
        <v/>
      </c>
      <c r="B328" s="157"/>
      <c r="C328" s="204"/>
      <c r="D328" s="205"/>
      <c r="E328" s="1433"/>
      <c r="F328" s="166"/>
      <c r="G328" s="1626"/>
      <c r="H328" s="167"/>
      <c r="I328" s="207"/>
      <c r="J328" s="47"/>
      <c r="K328" s="206"/>
      <c r="L328" s="157"/>
      <c r="M328" s="157"/>
    </row>
    <row r="329" spans="1:13" ht="15.75" hidden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Brass'!A:A),"")</f>
        <v/>
      </c>
      <c r="B329" s="157"/>
      <c r="C329" s="204"/>
      <c r="D329" s="205"/>
      <c r="E329" s="1433"/>
      <c r="F329" s="166"/>
      <c r="G329" s="1626"/>
      <c r="H329" s="167"/>
      <c r="I329" s="207"/>
      <c r="J329" s="47"/>
      <c r="K329" s="206"/>
      <c r="L329" s="157"/>
      <c r="M329" s="157"/>
    </row>
    <row r="330" spans="1:13" ht="15.75" hidden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Brass'!A:A),"")</f>
        <v/>
      </c>
      <c r="B330" s="157"/>
      <c r="C330" s="204"/>
      <c r="D330" s="205"/>
      <c r="E330" s="1433"/>
      <c r="F330" s="166"/>
      <c r="G330" s="1626"/>
      <c r="H330" s="167"/>
      <c r="I330" s="207"/>
      <c r="J330" s="47"/>
      <c r="K330" s="206"/>
      <c r="L330" s="157"/>
      <c r="M330" s="157"/>
    </row>
    <row r="331" spans="1:13" ht="15.75" hidden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Brass'!A:A),"")</f>
        <v/>
      </c>
      <c r="B331" s="157"/>
      <c r="C331" s="204"/>
      <c r="D331" s="205"/>
      <c r="E331" s="1433"/>
      <c r="F331" s="166"/>
      <c r="G331" s="1626"/>
      <c r="H331" s="167"/>
      <c r="I331" s="207"/>
      <c r="J331" s="47"/>
      <c r="K331" s="206"/>
      <c r="L331" s="157"/>
      <c r="M331" s="157"/>
    </row>
    <row r="332" spans="1:13" ht="15.75" hidden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Brass'!A:A),"")</f>
        <v/>
      </c>
      <c r="B332" s="157"/>
      <c r="C332" s="204"/>
      <c r="D332" s="205"/>
      <c r="E332" s="1433"/>
      <c r="F332" s="166"/>
      <c r="G332" s="1626"/>
      <c r="H332" s="167"/>
      <c r="I332" s="207"/>
      <c r="J332" s="47"/>
      <c r="K332" s="206"/>
      <c r="L332" s="157"/>
      <c r="M332" s="157"/>
    </row>
    <row r="333" spans="1:13" ht="15.75" hidden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Brass'!A:A),"")</f>
        <v/>
      </c>
      <c r="B333" s="157"/>
      <c r="C333" s="204"/>
      <c r="D333" s="205"/>
      <c r="E333" s="1433"/>
      <c r="F333" s="166"/>
      <c r="G333" s="1626"/>
      <c r="H333" s="167"/>
      <c r="I333" s="207"/>
      <c r="J333" s="47"/>
      <c r="K333" s="206"/>
      <c r="L333" s="157"/>
      <c r="M333" s="157"/>
    </row>
    <row r="334" spans="1:13" ht="15.75" hidden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Brass'!A:A),"")</f>
        <v/>
      </c>
      <c r="B334" s="157"/>
      <c r="C334" s="204"/>
      <c r="D334" s="205"/>
      <c r="E334" s="1433"/>
      <c r="F334" s="166"/>
      <c r="G334" s="1626"/>
      <c r="H334" s="167"/>
      <c r="I334" s="207"/>
      <c r="J334" s="47"/>
      <c r="K334" s="206"/>
      <c r="L334" s="157"/>
      <c r="M334" s="157"/>
    </row>
    <row r="335" spans="1:13" ht="15.75" hidden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Brass'!A:A),"")</f>
        <v/>
      </c>
      <c r="B335" s="157"/>
      <c r="C335" s="204"/>
      <c r="D335" s="205"/>
      <c r="E335" s="1433"/>
      <c r="F335" s="166"/>
      <c r="G335" s="1626"/>
      <c r="H335" s="167"/>
      <c r="I335" s="207"/>
      <c r="J335" s="47"/>
      <c r="K335" s="206"/>
      <c r="L335" s="157"/>
      <c r="M335" s="157"/>
    </row>
    <row r="336" spans="1:13" ht="15.75" hidden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Brass'!A:A),"")</f>
        <v/>
      </c>
      <c r="B336" s="157"/>
      <c r="C336" s="204"/>
      <c r="D336" s="205"/>
      <c r="E336" s="1433"/>
      <c r="F336" s="166"/>
      <c r="G336" s="1626"/>
      <c r="H336" s="167"/>
      <c r="I336" s="207"/>
      <c r="J336" s="47"/>
      <c r="K336" s="206"/>
      <c r="L336" s="157"/>
      <c r="M336" s="157"/>
    </row>
    <row r="337" spans="1:13" ht="15.75" hidden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Brass'!A:A),"")</f>
        <v/>
      </c>
      <c r="B337" s="157"/>
      <c r="C337" s="204"/>
      <c r="D337" s="205"/>
      <c r="E337" s="1433"/>
      <c r="F337" s="166"/>
      <c r="G337" s="1626"/>
      <c r="H337" s="167"/>
      <c r="I337" s="207"/>
      <c r="J337" s="47"/>
      <c r="K337" s="206"/>
      <c r="L337" s="157"/>
      <c r="M337" s="157"/>
    </row>
    <row r="338" spans="1:13" ht="15.75" hidden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Brass'!A:A),"")</f>
        <v/>
      </c>
      <c r="B338" s="157"/>
      <c r="C338" s="204"/>
      <c r="D338" s="205"/>
      <c r="E338" s="1433"/>
      <c r="F338" s="166"/>
      <c r="G338" s="1626"/>
      <c r="H338" s="167"/>
      <c r="I338" s="207"/>
      <c r="J338" s="47"/>
      <c r="K338" s="206"/>
      <c r="L338" s="157"/>
      <c r="M338" s="157"/>
    </row>
    <row r="339" spans="1:13" ht="15.75" hidden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Brass'!A:A),"")</f>
        <v/>
      </c>
      <c r="B339" s="157"/>
      <c r="C339" s="204"/>
      <c r="D339" s="205"/>
      <c r="E339" s="1433"/>
      <c r="F339" s="166"/>
      <c r="G339" s="1626"/>
      <c r="H339" s="167"/>
      <c r="I339" s="207"/>
      <c r="J339" s="47"/>
      <c r="K339" s="206"/>
      <c r="L339" s="157"/>
      <c r="M339" s="157"/>
    </row>
    <row r="340" spans="1:13" ht="15.75" hidden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Brass'!A:A),"")</f>
        <v/>
      </c>
      <c r="B340" s="157"/>
      <c r="C340" s="204"/>
      <c r="D340" s="205"/>
      <c r="E340" s="1433"/>
      <c r="F340" s="166"/>
      <c r="G340" s="1626"/>
      <c r="H340" s="167"/>
      <c r="I340" s="207"/>
      <c r="J340" s="47"/>
      <c r="K340" s="206"/>
      <c r="L340" s="157"/>
      <c r="M340" s="157"/>
    </row>
    <row r="341" spans="1:13" ht="15.75" hidden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Brass'!A:A),"")</f>
        <v/>
      </c>
      <c r="B341" s="157"/>
      <c r="C341" s="204"/>
      <c r="D341" s="205"/>
      <c r="E341" s="1433"/>
      <c r="F341" s="166"/>
      <c r="G341" s="1626"/>
      <c r="H341" s="167"/>
      <c r="I341" s="207"/>
      <c r="J341" s="47"/>
      <c r="K341" s="206"/>
      <c r="L341" s="157"/>
      <c r="M341" s="157"/>
    </row>
    <row r="342" spans="1:13" ht="15.75" hidden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Brass'!A:A),"")</f>
        <v/>
      </c>
      <c r="B342" s="157"/>
      <c r="C342" s="204"/>
      <c r="D342" s="205"/>
      <c r="E342" s="1433"/>
      <c r="F342" s="166"/>
      <c r="G342" s="1626"/>
      <c r="H342" s="167"/>
      <c r="I342" s="207"/>
      <c r="J342" s="47"/>
      <c r="K342" s="206"/>
      <c r="L342" s="157"/>
      <c r="M342" s="157"/>
    </row>
    <row r="343" spans="1:13" ht="15.75" hidden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Brass'!A:A),"")</f>
        <v/>
      </c>
      <c r="B343" s="157"/>
      <c r="C343" s="204"/>
      <c r="D343" s="205"/>
      <c r="E343" s="1433"/>
      <c r="F343" s="166"/>
      <c r="G343" s="1626"/>
      <c r="H343" s="167"/>
      <c r="I343" s="207"/>
      <c r="J343" s="47"/>
      <c r="K343" s="206"/>
      <c r="L343" s="157"/>
      <c r="M343" s="157"/>
    </row>
    <row r="344" spans="1:13" ht="15.75" hidden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Brass'!A:A),"")</f>
        <v/>
      </c>
      <c r="B344" s="157"/>
      <c r="C344" s="204"/>
      <c r="D344" s="205"/>
      <c r="E344" s="1433"/>
      <c r="F344" s="166"/>
      <c r="G344" s="1626"/>
      <c r="H344" s="167"/>
      <c r="I344" s="207"/>
      <c r="J344" s="47"/>
      <c r="K344" s="206"/>
      <c r="L344" s="157"/>
      <c r="M344" s="157"/>
    </row>
    <row r="345" spans="1:13" ht="15.75" hidden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Brass'!A:A),"")</f>
        <v/>
      </c>
      <c r="B345" s="157"/>
      <c r="C345" s="204"/>
      <c r="D345" s="205"/>
      <c r="E345" s="1433"/>
      <c r="F345" s="166"/>
      <c r="G345" s="1626"/>
      <c r="H345" s="167"/>
      <c r="I345" s="207"/>
      <c r="J345" s="47"/>
      <c r="K345" s="206"/>
      <c r="L345" s="157"/>
      <c r="M345" s="157"/>
    </row>
    <row r="346" spans="1:13" ht="15.75" hidden="1">
      <c r="A346" s="157" t="str">
        <f>IF(J346&gt;0,COUNT($J$4:J346)+MAX('MI Fittings'!A:A,'CS Press Fittings'!A:A,'Steel Nipples'!A:A,'Steel Cut Lengths'!A:A,'Pipe Hangers'!A:A,'Brass Nipples '!A:A,'Brass Fittings '!A:A,Valves!A:A,'PEX Tubing'!A:A,'PEX Fittings - Brass'!A:A),"")</f>
        <v/>
      </c>
      <c r="B346" s="157"/>
      <c r="C346" s="204"/>
      <c r="D346" s="205"/>
      <c r="E346" s="1433"/>
      <c r="F346" s="166"/>
      <c r="G346" s="1626"/>
      <c r="H346" s="167"/>
      <c r="I346" s="207"/>
      <c r="J346" s="47"/>
      <c r="K346" s="206"/>
      <c r="L346" s="157"/>
      <c r="M346" s="157"/>
    </row>
    <row r="347" spans="1:13" ht="15.75" hidden="1">
      <c r="A347" s="157" t="str">
        <f>IF(J347&gt;0,COUNT($J$4:J347)+MAX('MI Fittings'!A:A,'CS Press Fittings'!A:A,'Steel Nipples'!A:A,'Steel Cut Lengths'!A:A,'Pipe Hangers'!A:A,'Brass Nipples '!A:A,'Brass Fittings '!A:A,Valves!A:A,'PEX Tubing'!A:A,'PEX Fittings - Brass'!A:A),"")</f>
        <v/>
      </c>
      <c r="B347" s="157"/>
      <c r="C347" s="204"/>
      <c r="D347" s="205"/>
      <c r="E347" s="1433"/>
      <c r="F347" s="166"/>
      <c r="G347" s="1626"/>
      <c r="H347" s="167"/>
      <c r="I347" s="207"/>
      <c r="J347" s="47"/>
      <c r="K347" s="206"/>
      <c r="L347" s="157"/>
      <c r="M347" s="157"/>
    </row>
    <row r="348" spans="1:13" ht="15.75" hidden="1">
      <c r="A348" s="157" t="str">
        <f>IF(J348&gt;0,COUNT($J$4:J348)+MAX('MI Fittings'!A:A,'CS Press Fittings'!A:A,'Steel Nipples'!A:A,'Steel Cut Lengths'!A:A,'Pipe Hangers'!A:A,'Brass Nipples '!A:A,'Brass Fittings '!A:A,Valves!A:A,'PEX Tubing'!A:A,'PEX Fittings - Brass'!A:A),"")</f>
        <v/>
      </c>
      <c r="B348" s="157"/>
      <c r="C348" s="204"/>
      <c r="D348" s="205"/>
      <c r="E348" s="1433"/>
      <c r="F348" s="166"/>
      <c r="G348" s="1626"/>
      <c r="H348" s="167"/>
      <c r="I348" s="207"/>
      <c r="J348" s="47"/>
      <c r="K348" s="206"/>
      <c r="L348" s="157"/>
      <c r="M348" s="157"/>
    </row>
    <row r="349" spans="1:13" ht="15.75" hidden="1">
      <c r="A349" s="157" t="str">
        <f>IF(J349&gt;0,COUNT($J$4:J349)+MAX('MI Fittings'!A:A,'CS Press Fittings'!A:A,'Steel Nipples'!A:A,'Steel Cut Lengths'!A:A,'Pipe Hangers'!A:A,'Brass Nipples '!A:A,'Brass Fittings '!A:A,Valves!A:A,'PEX Tubing'!A:A,'PEX Fittings - Brass'!A:A),"")</f>
        <v/>
      </c>
      <c r="B349" s="157"/>
      <c r="C349" s="204"/>
      <c r="D349" s="205"/>
      <c r="E349" s="1433"/>
      <c r="F349" s="166"/>
      <c r="G349" s="1626"/>
      <c r="H349" s="167"/>
      <c r="I349" s="207"/>
      <c r="J349" s="47"/>
      <c r="K349" s="206"/>
      <c r="L349" s="157"/>
      <c r="M349" s="157"/>
    </row>
    <row r="350" spans="1:13" ht="15.75" hidden="1">
      <c r="A350" s="157" t="str">
        <f>IF(J350&gt;0,COUNT($J$4:J350)+MAX('MI Fittings'!A:A,'CS Press Fittings'!A:A,'Steel Nipples'!A:A,'Steel Cut Lengths'!A:A,'Pipe Hangers'!A:A,'Brass Nipples '!A:A,'Brass Fittings '!A:A,Valves!A:A,'PEX Tubing'!A:A,'PEX Fittings - Brass'!A:A),"")</f>
        <v/>
      </c>
      <c r="B350" s="157"/>
      <c r="C350" s="204"/>
      <c r="D350" s="205"/>
      <c r="E350" s="1433"/>
      <c r="F350" s="166"/>
      <c r="G350" s="1626"/>
      <c r="H350" s="167"/>
      <c r="I350" s="207"/>
      <c r="J350" s="47"/>
      <c r="K350" s="206"/>
      <c r="L350" s="157"/>
      <c r="M350" s="157"/>
    </row>
    <row r="351" spans="1:13" ht="15.75" hidden="1">
      <c r="A351" s="157" t="str">
        <f>IF(J351&gt;0,COUNT($J$4:J351)+MAX('MI Fittings'!A:A,'CS Press Fittings'!A:A,'Steel Nipples'!A:A,'Steel Cut Lengths'!A:A,'Pipe Hangers'!A:A,'Brass Nipples '!A:A,'Brass Fittings '!A:A,Valves!A:A,'PEX Tubing'!A:A,'PEX Fittings - Brass'!A:A),"")</f>
        <v/>
      </c>
      <c r="B351" s="157"/>
      <c r="C351" s="204"/>
      <c r="D351" s="205"/>
      <c r="E351" s="1433"/>
      <c r="F351" s="166"/>
      <c r="G351" s="1626"/>
      <c r="H351" s="167"/>
      <c r="I351" s="207"/>
      <c r="J351" s="47"/>
      <c r="K351" s="206"/>
      <c r="L351" s="157"/>
      <c r="M351" s="157"/>
    </row>
    <row r="352" spans="1:13" ht="15.75" hidden="1">
      <c r="A352" s="157" t="str">
        <f>IF(J352&gt;0,COUNT($J$4:J352)+MAX('MI Fittings'!A:A,'CS Press Fittings'!A:A,'Steel Nipples'!A:A,'Steel Cut Lengths'!A:A,'Pipe Hangers'!A:A,'Brass Nipples '!A:A,'Brass Fittings '!A:A,Valves!A:A,'PEX Tubing'!A:A,'PEX Fittings - Brass'!A:A),"")</f>
        <v/>
      </c>
      <c r="B352" s="157"/>
      <c r="C352" s="204"/>
      <c r="D352" s="205"/>
      <c r="E352" s="1433"/>
      <c r="F352" s="166"/>
      <c r="G352" s="1626"/>
      <c r="H352" s="167"/>
      <c r="I352" s="207"/>
      <c r="J352" s="47"/>
      <c r="K352" s="206"/>
      <c r="L352" s="157"/>
      <c r="M352" s="157"/>
    </row>
    <row r="353" spans="1:13" ht="15.75" hidden="1">
      <c r="A353" s="157" t="str">
        <f>IF(J353&gt;0,COUNT($J$4:J353)+MAX('MI Fittings'!A:A,'CS Press Fittings'!A:A,'Steel Nipples'!A:A,'Steel Cut Lengths'!A:A,'Pipe Hangers'!A:A,'Brass Nipples '!A:A,'Brass Fittings '!A:A,Valves!A:A,'PEX Tubing'!A:A,'PEX Fittings - Brass'!A:A),"")</f>
        <v/>
      </c>
      <c r="B353" s="157"/>
      <c r="C353" s="204"/>
      <c r="D353" s="205"/>
      <c r="E353" s="1433"/>
      <c r="F353" s="166"/>
      <c r="G353" s="1626"/>
      <c r="H353" s="167"/>
      <c r="I353" s="207"/>
      <c r="J353" s="47"/>
      <c r="K353" s="206"/>
      <c r="L353" s="157"/>
      <c r="M353" s="157"/>
    </row>
    <row r="354" spans="1:13" ht="15.75" hidden="1">
      <c r="A354" s="157" t="str">
        <f>IF(J354&gt;0,COUNT($J$4:J354)+MAX('MI Fittings'!A:A,'CS Press Fittings'!A:A,'Steel Nipples'!A:A,'Steel Cut Lengths'!A:A,'Pipe Hangers'!A:A,'Brass Nipples '!A:A,'Brass Fittings '!A:A,Valves!A:A,'PEX Tubing'!A:A,'PEX Fittings - Brass'!A:A),"")</f>
        <v/>
      </c>
      <c r="B354" s="157"/>
      <c r="C354" s="204"/>
      <c r="D354" s="205"/>
      <c r="E354" s="1433"/>
      <c r="F354" s="166"/>
      <c r="G354" s="1626"/>
      <c r="H354" s="167"/>
      <c r="I354" s="207"/>
      <c r="J354" s="47"/>
      <c r="K354" s="206"/>
      <c r="L354" s="157"/>
      <c r="M354" s="157"/>
    </row>
    <row r="355" spans="1:13" ht="15.75" hidden="1">
      <c r="A355" s="157" t="str">
        <f>IF(J355&gt;0,COUNT($J$4:J355)+MAX('MI Fittings'!A:A,'CS Press Fittings'!A:A,'Steel Nipples'!A:A,'Steel Cut Lengths'!A:A,'Pipe Hangers'!A:A,'Brass Nipples '!A:A,'Brass Fittings '!A:A,Valves!A:A,'PEX Tubing'!A:A,'PEX Fittings - Brass'!A:A),"")</f>
        <v/>
      </c>
      <c r="B355" s="157"/>
      <c r="C355" s="204"/>
      <c r="D355" s="205"/>
      <c r="E355" s="1433"/>
      <c r="F355" s="166"/>
      <c r="G355" s="1626"/>
      <c r="H355" s="167"/>
      <c r="I355" s="207"/>
      <c r="J355" s="47"/>
      <c r="K355" s="206"/>
      <c r="L355" s="157"/>
      <c r="M355" s="157"/>
    </row>
    <row r="356" spans="1:13" ht="15.75" hidden="1">
      <c r="A356" s="157" t="str">
        <f>IF(J356&gt;0,COUNT($J$4:J356)+MAX('MI Fittings'!A:A,'CS Press Fittings'!A:A,'Steel Nipples'!A:A,'Steel Cut Lengths'!A:A,'Pipe Hangers'!A:A,'Brass Nipples '!A:A,'Brass Fittings '!A:A,Valves!A:A,'PEX Tubing'!A:A,'PEX Fittings - Brass'!A:A),"")</f>
        <v/>
      </c>
      <c r="B356" s="157"/>
      <c r="C356" s="204"/>
      <c r="D356" s="205"/>
      <c r="E356" s="1433"/>
      <c r="F356" s="166"/>
      <c r="G356" s="1626"/>
      <c r="H356" s="167"/>
      <c r="I356" s="207"/>
      <c r="J356" s="47"/>
      <c r="K356" s="206"/>
      <c r="L356" s="157"/>
      <c r="M356" s="157"/>
    </row>
    <row r="357" spans="1:13" ht="15.75" hidden="1">
      <c r="A357" s="157" t="str">
        <f>IF(J357&gt;0,COUNT($J$4:J357)+MAX('MI Fittings'!A:A,'CS Press Fittings'!A:A,'Steel Nipples'!A:A,'Steel Cut Lengths'!A:A,'Pipe Hangers'!A:A,'Brass Nipples '!A:A,'Brass Fittings '!A:A,Valves!A:A,'PEX Tubing'!A:A,'PEX Fittings - Brass'!A:A),"")</f>
        <v/>
      </c>
      <c r="B357" s="157"/>
      <c r="C357" s="204"/>
      <c r="D357" s="205"/>
      <c r="E357" s="1433"/>
      <c r="F357" s="166"/>
      <c r="G357" s="1626"/>
      <c r="H357" s="167"/>
      <c r="I357" s="207"/>
      <c r="J357" s="47"/>
      <c r="K357" s="206"/>
      <c r="L357" s="157"/>
      <c r="M357" s="157"/>
    </row>
    <row r="358" spans="1:13" ht="15.75" hidden="1">
      <c r="A358" s="157" t="str">
        <f>IF(J358&gt;0,COUNT($J$4:J358)+MAX('MI Fittings'!A:A,'CS Press Fittings'!A:A,'Steel Nipples'!A:A,'Steel Cut Lengths'!A:A,'Pipe Hangers'!A:A,'Brass Nipples '!A:A,'Brass Fittings '!A:A,Valves!A:A,'PEX Tubing'!A:A,'PEX Fittings - Brass'!A:A),"")</f>
        <v/>
      </c>
      <c r="B358" s="157"/>
      <c r="C358" s="204"/>
      <c r="D358" s="205"/>
      <c r="E358" s="1433"/>
      <c r="F358" s="166"/>
      <c r="G358" s="1626"/>
      <c r="H358" s="167"/>
      <c r="I358" s="207"/>
      <c r="J358" s="47"/>
      <c r="K358" s="206"/>
      <c r="L358" s="157"/>
      <c r="M358" s="157"/>
    </row>
    <row r="359" spans="1:13" ht="15.75" hidden="1">
      <c r="A359" s="157" t="str">
        <f>IF(J359&gt;0,COUNT($J$4:J359)+MAX('MI Fittings'!A:A,'CS Press Fittings'!A:A,'Steel Nipples'!A:A,'Steel Cut Lengths'!A:A,'Pipe Hangers'!A:A,'Brass Nipples '!A:A,'Brass Fittings '!A:A,Valves!A:A,'PEX Tubing'!A:A,'PEX Fittings - Brass'!A:A),"")</f>
        <v/>
      </c>
      <c r="B359" s="157"/>
      <c r="C359" s="204"/>
      <c r="D359" s="205"/>
      <c r="E359" s="1433"/>
      <c r="F359" s="166"/>
      <c r="G359" s="1626"/>
      <c r="H359" s="167"/>
      <c r="I359" s="207"/>
      <c r="J359" s="47"/>
      <c r="K359" s="206"/>
      <c r="L359" s="157"/>
      <c r="M359" s="157"/>
    </row>
    <row r="360" spans="1:13" ht="15.75" hidden="1">
      <c r="A360" s="157" t="str">
        <f>IF(J360&gt;0,COUNT($J$4:J360)+MAX('MI Fittings'!A:A,'CS Press Fittings'!A:A,'Steel Nipples'!A:A,'Steel Cut Lengths'!A:A,'Pipe Hangers'!A:A,'Brass Nipples '!A:A,'Brass Fittings '!A:A,Valves!A:A,'PEX Tubing'!A:A,'PEX Fittings - Brass'!A:A),"")</f>
        <v/>
      </c>
      <c r="B360" s="157"/>
      <c r="C360" s="204"/>
      <c r="D360" s="205"/>
      <c r="E360" s="1433"/>
      <c r="F360" s="166"/>
      <c r="G360" s="1626"/>
      <c r="H360" s="167"/>
      <c r="I360" s="207"/>
      <c r="J360" s="47"/>
      <c r="K360" s="206"/>
      <c r="L360" s="157"/>
      <c r="M360" s="157"/>
    </row>
    <row r="361" spans="1:13" ht="15.75" hidden="1">
      <c r="A361" s="157" t="str">
        <f>IF(J361&gt;0,COUNT($J$4:J361)+MAX('MI Fittings'!A:A,'CS Press Fittings'!A:A,'Steel Nipples'!A:A,'Steel Cut Lengths'!A:A,'Pipe Hangers'!A:A,'Brass Nipples '!A:A,'Brass Fittings '!A:A,Valves!A:A,'PEX Tubing'!A:A,'PEX Fittings - Brass'!A:A),"")</f>
        <v/>
      </c>
      <c r="B361" s="157"/>
      <c r="C361" s="204"/>
      <c r="D361" s="205"/>
      <c r="E361" s="1433"/>
      <c r="F361" s="166"/>
      <c r="G361" s="1626"/>
      <c r="H361" s="167"/>
      <c r="I361" s="207"/>
      <c r="J361" s="47"/>
      <c r="K361" s="206"/>
      <c r="L361" s="157"/>
      <c r="M361" s="157"/>
    </row>
    <row r="362" spans="1:13" ht="15.75" hidden="1">
      <c r="A362" s="157" t="str">
        <f>IF(J362&gt;0,COUNT($J$4:J362)+MAX('MI Fittings'!A:A,'CS Press Fittings'!A:A,'Steel Nipples'!A:A,'Steel Cut Lengths'!A:A,'Pipe Hangers'!A:A,'Brass Nipples '!A:A,'Brass Fittings '!A:A,Valves!A:A,'PEX Tubing'!A:A,'PEX Fittings - Brass'!A:A),"")</f>
        <v/>
      </c>
      <c r="B362" s="157"/>
      <c r="C362" s="204"/>
      <c r="D362" s="205"/>
      <c r="E362" s="1433"/>
      <c r="F362" s="166"/>
      <c r="G362" s="1626"/>
      <c r="H362" s="167"/>
      <c r="I362" s="207"/>
      <c r="J362" s="47"/>
      <c r="K362" s="206"/>
      <c r="L362" s="157"/>
      <c r="M362" s="157"/>
    </row>
    <row r="363" spans="1:13" ht="15.75" hidden="1">
      <c r="A363" s="157" t="str">
        <f>IF(J363&gt;0,COUNT($J$4:J363)+MAX('MI Fittings'!A:A,'CS Press Fittings'!A:A,'Steel Nipples'!A:A,'Steel Cut Lengths'!A:A,'Pipe Hangers'!A:A,'Brass Nipples '!A:A,'Brass Fittings '!A:A,Valves!A:A,'PEX Tubing'!A:A,'PEX Fittings - Brass'!A:A),"")</f>
        <v/>
      </c>
      <c r="B363" s="157"/>
      <c r="C363" s="204"/>
      <c r="D363" s="205"/>
      <c r="E363" s="1433"/>
      <c r="F363" s="166"/>
      <c r="G363" s="1626"/>
      <c r="H363" s="167"/>
      <c r="I363" s="207"/>
      <c r="J363" s="47"/>
      <c r="K363" s="206"/>
      <c r="L363" s="157"/>
      <c r="M363" s="157"/>
    </row>
    <row r="364" spans="1:13" ht="15.75" hidden="1">
      <c r="A364" s="157" t="str">
        <f>IF(J364&gt;0,COUNT($J$4:J364)+MAX('MI Fittings'!A:A,'CS Press Fittings'!A:A,'Steel Nipples'!A:A,'Steel Cut Lengths'!A:A,'Pipe Hangers'!A:A,'Brass Nipples '!A:A,'Brass Fittings '!A:A,Valves!A:A,'PEX Tubing'!A:A,'PEX Fittings - Brass'!A:A),"")</f>
        <v/>
      </c>
      <c r="B364" s="157"/>
      <c r="C364" s="204"/>
      <c r="D364" s="205"/>
      <c r="E364" s="1433"/>
      <c r="F364" s="166"/>
      <c r="G364" s="1626"/>
      <c r="H364" s="167"/>
      <c r="I364" s="207"/>
      <c r="J364" s="47"/>
      <c r="K364" s="206"/>
      <c r="L364" s="157"/>
      <c r="M364" s="157"/>
    </row>
    <row r="365" spans="1:13" ht="15.75" hidden="1">
      <c r="A365" s="157" t="str">
        <f>IF(J365&gt;0,COUNT($J$4:J365)+MAX('MI Fittings'!A:A,'CS Press Fittings'!A:A,'Steel Nipples'!A:A,'Steel Cut Lengths'!A:A,'Pipe Hangers'!A:A,'Brass Nipples '!A:A,'Brass Fittings '!A:A,Valves!A:A,'PEX Tubing'!A:A,'PEX Fittings - Brass'!A:A),"")</f>
        <v/>
      </c>
      <c r="B365" s="157"/>
      <c r="C365" s="204"/>
      <c r="D365" s="205"/>
      <c r="E365" s="1433"/>
      <c r="F365" s="166"/>
      <c r="G365" s="1626"/>
      <c r="H365" s="167"/>
      <c r="I365" s="207"/>
      <c r="J365" s="47"/>
      <c r="K365" s="206"/>
      <c r="L365" s="157"/>
      <c r="M365" s="157"/>
    </row>
    <row r="366" spans="1:13" ht="15.75" hidden="1">
      <c r="A366" s="157" t="str">
        <f>IF(J366&gt;0,COUNT($J$4:J366)+MAX('MI Fittings'!A:A,'CS Press Fittings'!A:A,'Steel Nipples'!A:A,'Steel Cut Lengths'!A:A,'Pipe Hangers'!A:A,'Brass Nipples '!A:A,'Brass Fittings '!A:A,Valves!A:A,'PEX Tubing'!A:A,'PEX Fittings - Brass'!A:A),"")</f>
        <v/>
      </c>
      <c r="B366" s="157"/>
      <c r="C366" s="204"/>
      <c r="D366" s="205"/>
      <c r="E366" s="1433"/>
      <c r="F366" s="166"/>
      <c r="G366" s="1626"/>
      <c r="H366" s="167"/>
      <c r="I366" s="207"/>
      <c r="J366" s="47"/>
      <c r="K366" s="206"/>
      <c r="L366" s="157"/>
      <c r="M366" s="157"/>
    </row>
    <row r="367" spans="1:13" ht="15.75" hidden="1">
      <c r="A367" s="157" t="str">
        <f>IF(J367&gt;0,COUNT($J$4:J367)+MAX('MI Fittings'!A:A,'CS Press Fittings'!A:A,'Steel Nipples'!A:A,'Steel Cut Lengths'!A:A,'Pipe Hangers'!A:A,'Brass Nipples '!A:A,'Brass Fittings '!A:A,Valves!A:A,'PEX Tubing'!A:A,'PEX Fittings - Brass'!A:A),"")</f>
        <v/>
      </c>
      <c r="B367" s="157"/>
      <c r="C367" s="204"/>
      <c r="D367" s="205"/>
      <c r="E367" s="1433"/>
      <c r="F367" s="166"/>
      <c r="G367" s="1626"/>
      <c r="H367" s="167"/>
      <c r="I367" s="207"/>
      <c r="J367" s="47"/>
      <c r="K367" s="206"/>
      <c r="L367" s="157"/>
      <c r="M367" s="157"/>
    </row>
    <row r="368" spans="1:13" ht="15.75" hidden="1">
      <c r="A368" s="157" t="str">
        <f>IF(J368&gt;0,COUNT($J$4:J368)+MAX('MI Fittings'!A:A,'CS Press Fittings'!A:A,'Steel Nipples'!A:A,'Steel Cut Lengths'!A:A,'Pipe Hangers'!A:A,'Brass Nipples '!A:A,'Brass Fittings '!A:A,Valves!A:A,'PEX Tubing'!A:A,'PEX Fittings - Brass'!A:A),"")</f>
        <v/>
      </c>
      <c r="B368" s="157"/>
      <c r="C368" s="204"/>
      <c r="D368" s="205"/>
      <c r="E368" s="1433"/>
      <c r="F368" s="166"/>
      <c r="G368" s="1626"/>
      <c r="H368" s="167"/>
      <c r="I368" s="207"/>
      <c r="J368" s="47"/>
      <c r="K368" s="206"/>
      <c r="L368" s="157"/>
      <c r="M368" s="157"/>
    </row>
    <row r="369" spans="1:13" ht="15.75" hidden="1">
      <c r="A369" s="157" t="str">
        <f>IF(J369&gt;0,COUNT($J$4:J369)+MAX('MI Fittings'!A:A,'CS Press Fittings'!A:A,'Steel Nipples'!A:A,'Steel Cut Lengths'!A:A,'Pipe Hangers'!A:A,'Brass Nipples '!A:A,'Brass Fittings '!A:A,Valves!A:A,'PEX Tubing'!A:A,'PEX Fittings - Brass'!A:A),"")</f>
        <v/>
      </c>
      <c r="B369" s="157"/>
      <c r="C369" s="204"/>
      <c r="D369" s="205"/>
      <c r="E369" s="1433"/>
      <c r="F369" s="166"/>
      <c r="G369" s="1626"/>
      <c r="H369" s="167"/>
      <c r="I369" s="207"/>
      <c r="J369" s="47"/>
      <c r="K369" s="206"/>
      <c r="L369" s="157"/>
      <c r="M369" s="157"/>
    </row>
    <row r="370" spans="1:13" ht="15.75" hidden="1">
      <c r="A370" s="157" t="str">
        <f>IF(J370&gt;0,COUNT($J$4:J370)+MAX('MI Fittings'!A:A,'CS Press Fittings'!A:A,'Steel Nipples'!A:A,'Steel Cut Lengths'!A:A,'Pipe Hangers'!A:A,'Brass Nipples '!A:A,'Brass Fittings '!A:A,Valves!A:A,'PEX Tubing'!A:A,'PEX Fittings - Brass'!A:A),"")</f>
        <v/>
      </c>
      <c r="B370" s="157"/>
      <c r="C370" s="204"/>
      <c r="D370" s="205"/>
      <c r="E370" s="1433"/>
      <c r="F370" s="166"/>
      <c r="G370" s="1626"/>
      <c r="H370" s="167"/>
      <c r="I370" s="207"/>
      <c r="J370" s="47"/>
      <c r="K370" s="206"/>
      <c r="L370" s="157"/>
      <c r="M370" s="157"/>
    </row>
    <row r="371" spans="1:13" ht="15.75" hidden="1">
      <c r="A371" s="157" t="str">
        <f>IF(J371&gt;0,COUNT($J$4:J371)+MAX('MI Fittings'!A:A,'CS Press Fittings'!A:A,'Steel Nipples'!A:A,'Steel Cut Lengths'!A:A,'Pipe Hangers'!A:A,'Brass Nipples '!A:A,'Brass Fittings '!A:A,Valves!A:A,'PEX Tubing'!A:A,'PEX Fittings - Brass'!A:A),"")</f>
        <v/>
      </c>
      <c r="B371" s="157"/>
      <c r="C371" s="204"/>
      <c r="D371" s="205"/>
      <c r="E371" s="1433"/>
      <c r="F371" s="166"/>
      <c r="G371" s="1626"/>
      <c r="H371" s="167"/>
      <c r="I371" s="207"/>
      <c r="J371" s="47"/>
      <c r="K371" s="206"/>
      <c r="L371" s="157"/>
      <c r="M371" s="157"/>
    </row>
    <row r="372" spans="1:13" ht="15.75" hidden="1">
      <c r="A372" s="157" t="str">
        <f>IF(J372&gt;0,COUNT($J$4:J372)+MAX('MI Fittings'!A:A,'CS Press Fittings'!A:A,'Steel Nipples'!A:A,'Steel Cut Lengths'!A:A,'Pipe Hangers'!A:A,'Brass Nipples '!A:A,'Brass Fittings '!A:A,Valves!A:A,'PEX Tubing'!A:A,'PEX Fittings - Brass'!A:A),"")</f>
        <v/>
      </c>
      <c r="B372" s="157"/>
      <c r="C372" s="204"/>
      <c r="D372" s="205"/>
      <c r="E372" s="1433"/>
      <c r="F372" s="166"/>
      <c r="G372" s="1626"/>
      <c r="H372" s="167"/>
      <c r="I372" s="207"/>
      <c r="J372" s="47"/>
      <c r="K372" s="206"/>
      <c r="L372" s="157"/>
      <c r="M372" s="157"/>
    </row>
    <row r="373" spans="1:13" ht="15.75" hidden="1">
      <c r="A373" s="157" t="str">
        <f>IF(J373&gt;0,COUNT($J$4:J373)+MAX('MI Fittings'!A:A,'CS Press Fittings'!A:A,'Steel Nipples'!A:A,'Steel Cut Lengths'!A:A,'Pipe Hangers'!A:A,'Brass Nipples '!A:A,'Brass Fittings '!A:A,Valves!A:A,'PEX Tubing'!A:A,'PEX Fittings - Brass'!A:A),"")</f>
        <v/>
      </c>
      <c r="B373" s="157"/>
      <c r="C373" s="204"/>
      <c r="D373" s="205"/>
      <c r="E373" s="1433"/>
      <c r="F373" s="166"/>
      <c r="G373" s="1626"/>
      <c r="H373" s="167"/>
      <c r="I373" s="207"/>
      <c r="J373" s="47"/>
      <c r="K373" s="206"/>
      <c r="L373" s="157"/>
      <c r="M373" s="157"/>
    </row>
    <row r="374" spans="1:13" ht="15.75" hidden="1">
      <c r="A374" s="157" t="str">
        <f>IF(J374&gt;0,COUNT($J$4:J374)+MAX('MI Fittings'!A:A,'CS Press Fittings'!A:A,'Steel Nipples'!A:A,'Steel Cut Lengths'!A:A,'Pipe Hangers'!A:A,'Brass Nipples '!A:A,'Brass Fittings '!A:A,Valves!A:A,'PEX Tubing'!A:A,'PEX Fittings - Brass'!A:A),"")</f>
        <v/>
      </c>
      <c r="B374" s="157"/>
      <c r="C374" s="204"/>
      <c r="D374" s="205"/>
      <c r="E374" s="1433"/>
      <c r="F374" s="166"/>
      <c r="G374" s="1626"/>
      <c r="H374" s="167"/>
      <c r="I374" s="207"/>
      <c r="J374" s="47"/>
      <c r="K374" s="206"/>
      <c r="L374" s="157"/>
      <c r="M374" s="157"/>
    </row>
    <row r="375" spans="1:13" ht="15.75" hidden="1">
      <c r="A375" s="157" t="str">
        <f>IF(J375&gt;0,COUNT($J$4:J375)+MAX('MI Fittings'!A:A,'CS Press Fittings'!A:A,'Steel Nipples'!A:A,'Steel Cut Lengths'!A:A,'Pipe Hangers'!A:A,'Brass Nipples '!A:A,'Brass Fittings '!A:A,Valves!A:A,'PEX Tubing'!A:A,'PEX Fittings - Brass'!A:A),"")</f>
        <v/>
      </c>
      <c r="B375" s="157"/>
      <c r="C375" s="204"/>
      <c r="D375" s="205"/>
      <c r="E375" s="1433"/>
      <c r="F375" s="166"/>
      <c r="G375" s="1626"/>
      <c r="H375" s="167"/>
      <c r="I375" s="207"/>
      <c r="J375" s="47"/>
      <c r="K375" s="206"/>
      <c r="L375" s="157"/>
      <c r="M375" s="157"/>
    </row>
    <row r="376" spans="1:13" ht="15.75" hidden="1">
      <c r="A376" s="157" t="str">
        <f>IF(J376&gt;0,COUNT($J$4:J376)+MAX('MI Fittings'!A:A,'CS Press Fittings'!A:A,'Steel Nipples'!A:A,'Steel Cut Lengths'!A:A,'Pipe Hangers'!A:A,'Brass Nipples '!A:A,'Brass Fittings '!A:A,Valves!A:A,'PEX Tubing'!A:A,'PEX Fittings - Brass'!A:A),"")</f>
        <v/>
      </c>
      <c r="B376" s="157"/>
      <c r="C376" s="204"/>
      <c r="D376" s="205"/>
      <c r="E376" s="1433"/>
      <c r="F376" s="166"/>
      <c r="G376" s="1626"/>
      <c r="H376" s="167"/>
      <c r="I376" s="207"/>
      <c r="J376" s="47"/>
      <c r="K376" s="206"/>
      <c r="L376" s="157"/>
      <c r="M376" s="157"/>
    </row>
    <row r="377" spans="1:13" ht="15.75" hidden="1">
      <c r="A377" s="157" t="str">
        <f>IF(J377&gt;0,COUNT($J$4:J377)+MAX('MI Fittings'!A:A,'CS Press Fittings'!A:A,'Steel Nipples'!A:A,'Steel Cut Lengths'!A:A,'Pipe Hangers'!A:A,'Brass Nipples '!A:A,'Brass Fittings '!A:A,Valves!A:A,'PEX Tubing'!A:A,'PEX Fittings - Brass'!A:A),"")</f>
        <v/>
      </c>
      <c r="B377" s="157"/>
      <c r="C377" s="204"/>
      <c r="D377" s="205"/>
      <c r="E377" s="1433"/>
      <c r="F377" s="166"/>
      <c r="G377" s="1626"/>
      <c r="H377" s="167"/>
      <c r="I377" s="207"/>
      <c r="J377" s="47"/>
      <c r="K377" s="206"/>
      <c r="L377" s="157"/>
      <c r="M377" s="157"/>
    </row>
    <row r="378" spans="1:13" ht="15.75" hidden="1">
      <c r="A378" s="157" t="str">
        <f>IF(J378&gt;0,COUNT($J$4:J378)+MAX('MI Fittings'!A:A,'CS Press Fittings'!A:A,'Steel Nipples'!A:A,'Steel Cut Lengths'!A:A,'Pipe Hangers'!A:A,'Brass Nipples '!A:A,'Brass Fittings '!A:A,Valves!A:A,'PEX Tubing'!A:A,'PEX Fittings - Brass'!A:A),"")</f>
        <v/>
      </c>
      <c r="B378" s="157"/>
      <c r="C378" s="204"/>
      <c r="D378" s="205"/>
      <c r="E378" s="1433"/>
      <c r="F378" s="166"/>
      <c r="G378" s="1626"/>
      <c r="H378" s="167"/>
      <c r="I378" s="207"/>
      <c r="J378" s="47"/>
      <c r="K378" s="206"/>
      <c r="L378" s="157"/>
      <c r="M378" s="157"/>
    </row>
    <row r="379" spans="1:13" ht="15.75" hidden="1">
      <c r="A379" s="157" t="str">
        <f>IF(J379&gt;0,COUNT($J$4:J379)+MAX('MI Fittings'!A:A,'CS Press Fittings'!A:A,'Steel Nipples'!A:A,'Steel Cut Lengths'!A:A,'Pipe Hangers'!A:A,'Brass Nipples '!A:A,'Brass Fittings '!A:A,Valves!A:A,'PEX Tubing'!A:A,'PEX Fittings - Brass'!A:A),"")</f>
        <v/>
      </c>
      <c r="B379" s="157"/>
      <c r="C379" s="204"/>
      <c r="D379" s="205"/>
      <c r="E379" s="1433"/>
      <c r="F379" s="166"/>
      <c r="G379" s="1626"/>
      <c r="H379" s="167"/>
      <c r="I379" s="207"/>
      <c r="J379" s="47"/>
      <c r="K379" s="206"/>
      <c r="L379" s="157"/>
      <c r="M379" s="157"/>
    </row>
    <row r="380" spans="1:13" ht="15.75" hidden="1">
      <c r="A380" s="157" t="str">
        <f>IF(J380&gt;0,COUNT($J$4:J380)+MAX('MI Fittings'!A:A,'CS Press Fittings'!A:A,'Steel Nipples'!A:A,'Steel Cut Lengths'!A:A,'Pipe Hangers'!A:A,'Brass Nipples '!A:A,'Brass Fittings '!A:A,Valves!A:A,'PEX Tubing'!A:A,'PEX Fittings - Brass'!A:A),"")</f>
        <v/>
      </c>
      <c r="B380" s="157"/>
      <c r="C380" s="204"/>
      <c r="D380" s="205"/>
      <c r="E380" s="1433"/>
      <c r="F380" s="166"/>
      <c r="G380" s="1626"/>
      <c r="H380" s="167"/>
      <c r="I380" s="207"/>
      <c r="J380" s="47"/>
      <c r="K380" s="206"/>
      <c r="L380" s="157"/>
      <c r="M380" s="157"/>
    </row>
    <row r="381" spans="1:13" ht="15.75" hidden="1">
      <c r="A381" s="157" t="str">
        <f>IF(J381&gt;0,COUNT($J$4:J381)+MAX('MI Fittings'!A:A,'CS Press Fittings'!A:A,'Steel Nipples'!A:A,'Steel Cut Lengths'!A:A,'Pipe Hangers'!A:A,'Brass Nipples '!A:A,'Brass Fittings '!A:A,Valves!A:A,'PEX Tubing'!A:A,'PEX Fittings - Brass'!A:A),"")</f>
        <v/>
      </c>
      <c r="B381" s="157"/>
      <c r="C381" s="204"/>
      <c r="D381" s="205"/>
      <c r="E381" s="1433"/>
      <c r="F381" s="166"/>
      <c r="G381" s="1626"/>
      <c r="H381" s="167"/>
      <c r="I381" s="207"/>
      <c r="J381" s="47"/>
      <c r="K381" s="206"/>
      <c r="L381" s="157"/>
      <c r="M381" s="157"/>
    </row>
    <row r="382" spans="1:13" ht="15.75" hidden="1">
      <c r="A382" s="157" t="str">
        <f>IF(J382&gt;0,COUNT($J$4:J382)+MAX('MI Fittings'!A:A,'CS Press Fittings'!A:A,'Steel Nipples'!A:A,'Steel Cut Lengths'!A:A,'Pipe Hangers'!A:A,'Brass Nipples '!A:A,'Brass Fittings '!A:A,Valves!A:A,'PEX Tubing'!A:A,'PEX Fittings - Brass'!A:A),"")</f>
        <v/>
      </c>
      <c r="B382" s="157"/>
      <c r="C382" s="204"/>
      <c r="D382" s="205"/>
      <c r="E382" s="1433"/>
      <c r="F382" s="166"/>
      <c r="G382" s="1626"/>
      <c r="H382" s="167"/>
      <c r="I382" s="207"/>
      <c r="J382" s="47"/>
      <c r="K382" s="206"/>
      <c r="L382" s="157"/>
      <c r="M382" s="157"/>
    </row>
    <row r="383" spans="1:13" ht="15.75" hidden="1">
      <c r="A383" s="157" t="str">
        <f>IF(J383&gt;0,COUNT($J$4:J383)+MAX('MI Fittings'!A:A,'CS Press Fittings'!A:A,'Steel Nipples'!A:A,'Steel Cut Lengths'!A:A,'Pipe Hangers'!A:A,'Brass Nipples '!A:A,'Brass Fittings '!A:A,Valves!A:A,'PEX Tubing'!A:A,'PEX Fittings - Brass'!A:A),"")</f>
        <v/>
      </c>
      <c r="B383" s="157"/>
      <c r="C383" s="204"/>
      <c r="D383" s="205"/>
      <c r="E383" s="1433"/>
      <c r="F383" s="166"/>
      <c r="G383" s="1626"/>
      <c r="H383" s="167"/>
      <c r="I383" s="207"/>
      <c r="J383" s="47"/>
      <c r="K383" s="206"/>
      <c r="L383" s="157"/>
      <c r="M383" s="157"/>
    </row>
    <row r="384" spans="1:13" ht="15.75" hidden="1">
      <c r="A384" s="157" t="str">
        <f>IF(J384&gt;0,COUNT($J$4:J384)+MAX('MI Fittings'!A:A,'CS Press Fittings'!A:A,'Steel Nipples'!A:A,'Steel Cut Lengths'!A:A,'Pipe Hangers'!A:A,'Brass Nipples '!A:A,'Brass Fittings '!A:A,Valves!A:A,'PEX Tubing'!A:A,'PEX Fittings - Brass'!A:A),"")</f>
        <v/>
      </c>
      <c r="B384" s="157"/>
      <c r="C384" s="204"/>
      <c r="D384" s="205"/>
      <c r="E384" s="1433"/>
      <c r="F384" s="166"/>
      <c r="G384" s="1626"/>
      <c r="H384" s="167"/>
      <c r="I384" s="207"/>
      <c r="J384" s="47"/>
      <c r="K384" s="206"/>
      <c r="L384" s="157"/>
      <c r="M384" s="157"/>
    </row>
    <row r="385" spans="1:13" ht="15.75" hidden="1">
      <c r="A385" s="157" t="str">
        <f>IF(J385&gt;0,COUNT($J$4:J385)+MAX('MI Fittings'!A:A,'CS Press Fittings'!A:A,'Steel Nipples'!A:A,'Steel Cut Lengths'!A:A,'Pipe Hangers'!A:A,'Brass Nipples '!A:A,'Brass Fittings '!A:A,Valves!A:A,'PEX Tubing'!A:A,'PEX Fittings - Brass'!A:A),"")</f>
        <v/>
      </c>
      <c r="B385" s="157"/>
      <c r="C385" s="204"/>
      <c r="D385" s="205"/>
      <c r="E385" s="1433"/>
      <c r="F385" s="166"/>
      <c r="G385" s="1626"/>
      <c r="H385" s="167"/>
      <c r="I385" s="207"/>
      <c r="J385" s="47"/>
      <c r="K385" s="206"/>
      <c r="L385" s="157"/>
      <c r="M385" s="157"/>
    </row>
    <row r="386" spans="1:13" ht="15.75" hidden="1">
      <c r="A386" s="157" t="str">
        <f>IF(J386&gt;0,COUNT($J$4:J386)+MAX('MI Fittings'!A:A,'CS Press Fittings'!A:A,'Steel Nipples'!A:A,'Steel Cut Lengths'!A:A,'Pipe Hangers'!A:A,'Brass Nipples '!A:A,'Brass Fittings '!A:A,Valves!A:A,'PEX Tubing'!A:A,'PEX Fittings - Brass'!A:A),"")</f>
        <v/>
      </c>
      <c r="B386" s="157"/>
      <c r="C386" s="204"/>
      <c r="D386" s="205"/>
      <c r="E386" s="1433"/>
      <c r="F386" s="166"/>
      <c r="G386" s="1626"/>
      <c r="H386" s="167"/>
      <c r="I386" s="207"/>
      <c r="J386" s="47"/>
      <c r="K386" s="206"/>
      <c r="L386" s="157"/>
      <c r="M386" s="157"/>
    </row>
    <row r="387" spans="1:13" ht="15.75" hidden="1">
      <c r="A387" s="157" t="str">
        <f>IF(J387&gt;0,COUNT($J$4:J387)+MAX('MI Fittings'!A:A,'CS Press Fittings'!A:A,'Steel Nipples'!A:A,'Steel Cut Lengths'!A:A,'Pipe Hangers'!A:A,'Brass Nipples '!A:A,'Brass Fittings '!A:A,Valves!A:A,'PEX Tubing'!A:A,'PEX Fittings - Brass'!A:A),"")</f>
        <v/>
      </c>
      <c r="B387" s="157"/>
      <c r="C387" s="204"/>
      <c r="D387" s="205"/>
      <c r="E387" s="1433"/>
      <c r="F387" s="166"/>
      <c r="G387" s="1626"/>
      <c r="H387" s="167"/>
      <c r="I387" s="207"/>
      <c r="J387" s="47"/>
      <c r="K387" s="206"/>
      <c r="L387" s="157"/>
      <c r="M387" s="157"/>
    </row>
    <row r="388" spans="1:13" ht="15.75" hidden="1">
      <c r="A388" s="157" t="str">
        <f>IF(J388&gt;0,COUNT($J$4:J388)+MAX('MI Fittings'!A:A,'CS Press Fittings'!A:A,'Steel Nipples'!A:A,'Steel Cut Lengths'!A:A,'Pipe Hangers'!A:A,'Brass Nipples '!A:A,'Brass Fittings '!A:A,Valves!A:A,'PEX Tubing'!A:A,'PEX Fittings - Brass'!A:A),"")</f>
        <v/>
      </c>
      <c r="B388" s="157"/>
      <c r="C388" s="204"/>
      <c r="D388" s="205"/>
      <c r="E388" s="1433"/>
      <c r="F388" s="166"/>
      <c r="G388" s="1626"/>
      <c r="H388" s="167"/>
      <c r="I388" s="207"/>
      <c r="J388" s="47"/>
      <c r="K388" s="206"/>
      <c r="L388" s="157"/>
      <c r="M388" s="157"/>
    </row>
    <row r="389" spans="1:13" ht="15.75" hidden="1">
      <c r="A389" s="157" t="str">
        <f>IF(J389&gt;0,COUNT($J$4:J389)+MAX('MI Fittings'!A:A,'CS Press Fittings'!A:A,'Steel Nipples'!A:A,'Steel Cut Lengths'!A:A,'Pipe Hangers'!A:A,'Brass Nipples '!A:A,'Brass Fittings '!A:A,Valves!A:A,'PEX Tubing'!A:A,'PEX Fittings - Brass'!A:A),"")</f>
        <v/>
      </c>
      <c r="B389" s="157"/>
      <c r="C389" s="204"/>
      <c r="D389" s="205"/>
      <c r="E389" s="1433"/>
      <c r="F389" s="166"/>
      <c r="G389" s="1626"/>
      <c r="H389" s="167"/>
      <c r="I389" s="207"/>
      <c r="J389" s="47"/>
      <c r="K389" s="206"/>
      <c r="L389" s="157"/>
      <c r="M389" s="157"/>
    </row>
    <row r="390" spans="1:13" ht="15.75" hidden="1">
      <c r="A390" s="157" t="str">
        <f>IF(J390&gt;0,COUNT($J$4:J390)+MAX('MI Fittings'!A:A,'CS Press Fittings'!A:A,'Steel Nipples'!A:A,'Steel Cut Lengths'!A:A,'Pipe Hangers'!A:A,'Brass Nipples '!A:A,'Brass Fittings '!A:A,Valves!A:A,'PEX Tubing'!A:A,'PEX Fittings - Brass'!A:A),"")</f>
        <v/>
      </c>
      <c r="B390" s="157"/>
      <c r="C390" s="204"/>
      <c r="D390" s="205"/>
      <c r="E390" s="1433"/>
      <c r="F390" s="166"/>
      <c r="G390" s="1626"/>
      <c r="H390" s="167"/>
      <c r="I390" s="207"/>
      <c r="J390" s="47"/>
      <c r="K390" s="206"/>
      <c r="L390" s="157"/>
      <c r="M390" s="157"/>
    </row>
    <row r="391" spans="1:13" ht="15.75" hidden="1">
      <c r="A391" s="157" t="str">
        <f>IF(J391&gt;0,COUNT($J$4:J391)+MAX('MI Fittings'!A:A,'CS Press Fittings'!A:A,'Steel Nipples'!A:A,'Steel Cut Lengths'!A:A,'Pipe Hangers'!A:A,'Brass Nipples '!A:A,'Brass Fittings '!A:A,Valves!A:A,'PEX Tubing'!A:A,'PEX Fittings - Brass'!A:A),"")</f>
        <v/>
      </c>
      <c r="B391" s="157"/>
      <c r="C391" s="204"/>
      <c r="D391" s="205"/>
      <c r="E391" s="1433"/>
      <c r="F391" s="166"/>
      <c r="G391" s="1626"/>
      <c r="H391" s="167"/>
      <c r="I391" s="207"/>
      <c r="J391" s="47"/>
      <c r="K391" s="206"/>
      <c r="L391" s="157"/>
      <c r="M391" s="157"/>
    </row>
    <row r="392" spans="1:13" ht="15.75" hidden="1">
      <c r="A392" s="157" t="str">
        <f>IF(J392&gt;0,COUNT($J$4:J392)+MAX('MI Fittings'!A:A,'CS Press Fittings'!A:A,'Steel Nipples'!A:A,'Steel Cut Lengths'!A:A,'Pipe Hangers'!A:A,'Brass Nipples '!A:A,'Brass Fittings '!A:A,Valves!A:A,'PEX Tubing'!A:A,'PEX Fittings - Brass'!A:A),"")</f>
        <v/>
      </c>
      <c r="B392" s="157"/>
      <c r="C392" s="204"/>
      <c r="D392" s="205"/>
      <c r="E392" s="1433"/>
      <c r="F392" s="166"/>
      <c r="G392" s="1626"/>
      <c r="H392" s="167"/>
      <c r="I392" s="207"/>
      <c r="J392" s="47"/>
      <c r="K392" s="206"/>
      <c r="L392" s="157"/>
      <c r="M392" s="157"/>
    </row>
    <row r="393" spans="1:13" ht="15.75" hidden="1">
      <c r="A393" s="157" t="str">
        <f>IF(J393&gt;0,COUNT($J$4:J393)+MAX('MI Fittings'!A:A,'CS Press Fittings'!A:A,'Steel Nipples'!A:A,'Steel Cut Lengths'!A:A,'Pipe Hangers'!A:A,'Brass Nipples '!A:A,'Brass Fittings '!A:A,Valves!A:A,'PEX Tubing'!A:A,'PEX Fittings - Brass'!A:A),"")</f>
        <v/>
      </c>
      <c r="B393" s="157"/>
      <c r="C393" s="204"/>
      <c r="D393" s="205"/>
      <c r="E393" s="1433"/>
      <c r="F393" s="166"/>
      <c r="G393" s="1626"/>
      <c r="H393" s="167"/>
      <c r="I393" s="207"/>
      <c r="J393" s="47"/>
      <c r="K393" s="206"/>
      <c r="L393" s="157"/>
      <c r="M393" s="157"/>
    </row>
    <row r="394" spans="1:13" ht="15.75" hidden="1">
      <c r="A394" s="157" t="str">
        <f>IF(J394&gt;0,COUNT($J$4:J394)+MAX('MI Fittings'!A:A,'CS Press Fittings'!A:A,'Steel Nipples'!A:A,'Steel Cut Lengths'!A:A,'Pipe Hangers'!A:A,'Brass Nipples '!A:A,'Brass Fittings '!A:A,Valves!A:A,'PEX Tubing'!A:A,'PEX Fittings - Brass'!A:A),"")</f>
        <v/>
      </c>
      <c r="B394" s="157"/>
      <c r="C394" s="204"/>
      <c r="D394" s="205"/>
      <c r="E394" s="1433"/>
      <c r="F394" s="166"/>
      <c r="G394" s="1626"/>
      <c r="H394" s="167"/>
      <c r="I394" s="207"/>
      <c r="J394" s="47"/>
      <c r="K394" s="206"/>
      <c r="L394" s="157"/>
      <c r="M394" s="157"/>
    </row>
    <row r="395" spans="1:13" ht="15.75" hidden="1">
      <c r="A395" s="157" t="str">
        <f>IF(J395&gt;0,COUNT($J$4:J395)+MAX('MI Fittings'!A:A,'CS Press Fittings'!A:A,'Steel Nipples'!A:A,'Steel Cut Lengths'!A:A,'Pipe Hangers'!A:A,'Brass Nipples '!A:A,'Brass Fittings '!A:A,Valves!A:A,'PEX Tubing'!A:A,'PEX Fittings - Brass'!A:A),"")</f>
        <v/>
      </c>
      <c r="B395" s="157"/>
      <c r="C395" s="204"/>
      <c r="D395" s="205"/>
      <c r="E395" s="1433"/>
      <c r="F395" s="166"/>
      <c r="G395" s="1626"/>
      <c r="H395" s="167"/>
      <c r="I395" s="207"/>
      <c r="J395" s="47"/>
      <c r="K395" s="206"/>
      <c r="L395" s="157"/>
      <c r="M395" s="157"/>
    </row>
    <row r="396" spans="1:13" ht="15.75" hidden="1">
      <c r="A396" s="157" t="str">
        <f>IF(J396&gt;0,COUNT($J$4:J396)+MAX('MI Fittings'!A:A,'CS Press Fittings'!A:A,'Steel Nipples'!A:A,'Steel Cut Lengths'!A:A,'Pipe Hangers'!A:A,'Brass Nipples '!A:A,'Brass Fittings '!A:A,Valves!A:A,'PEX Tubing'!A:A,'PEX Fittings - Brass'!A:A),"")</f>
        <v/>
      </c>
      <c r="B396" s="157"/>
      <c r="C396" s="204"/>
      <c r="D396" s="205"/>
      <c r="E396" s="1433"/>
      <c r="F396" s="166"/>
      <c r="G396" s="1626"/>
      <c r="H396" s="167"/>
      <c r="I396" s="207"/>
      <c r="J396" s="47"/>
      <c r="K396" s="206"/>
      <c r="L396" s="157"/>
      <c r="M396" s="157"/>
    </row>
    <row r="397" spans="1:13" ht="15.75" hidden="1">
      <c r="A397" s="157" t="str">
        <f>IF(J397&gt;0,COUNT($J$4:J397)+MAX('MI Fittings'!A:A,'CS Press Fittings'!A:A,'Steel Nipples'!A:A,'Steel Cut Lengths'!A:A,'Pipe Hangers'!A:A,'Brass Nipples '!A:A,'Brass Fittings '!A:A,Valves!A:A,'PEX Tubing'!A:A,'PEX Fittings - Brass'!A:A),"")</f>
        <v/>
      </c>
      <c r="B397" s="157"/>
      <c r="C397" s="204"/>
      <c r="D397" s="205"/>
      <c r="E397" s="1433"/>
      <c r="F397" s="166"/>
      <c r="G397" s="1626"/>
      <c r="H397" s="167"/>
      <c r="I397" s="207"/>
      <c r="J397" s="47"/>
      <c r="K397" s="206"/>
      <c r="L397" s="157"/>
      <c r="M397" s="157"/>
    </row>
    <row r="398" spans="1:13" ht="15.75" hidden="1">
      <c r="A398" s="157" t="str">
        <f>IF(J398&gt;0,COUNT($J$4:J398)+MAX('MI Fittings'!A:A,'CS Press Fittings'!A:A,'Steel Nipples'!A:A,'Steel Cut Lengths'!A:A,'Pipe Hangers'!A:A,'Brass Nipples '!A:A,'Brass Fittings '!A:A,Valves!A:A,'PEX Tubing'!A:A,'PEX Fittings - Brass'!A:A),"")</f>
        <v/>
      </c>
      <c r="B398" s="157"/>
      <c r="C398" s="204"/>
      <c r="D398" s="205"/>
      <c r="E398" s="1433"/>
      <c r="F398" s="166"/>
      <c r="G398" s="1626"/>
      <c r="H398" s="167"/>
      <c r="I398" s="207"/>
      <c r="J398" s="47"/>
      <c r="K398" s="206"/>
      <c r="L398" s="157"/>
      <c r="M398" s="157"/>
    </row>
    <row r="399" spans="1:13" ht="15.75" hidden="1">
      <c r="A399" s="157" t="str">
        <f>IF(J399&gt;0,COUNT($J$4:J399)+MAX('MI Fittings'!A:A,'CS Press Fittings'!A:A,'Steel Nipples'!A:A,'Steel Cut Lengths'!A:A,'Pipe Hangers'!A:A,'Brass Nipples '!A:A,'Brass Fittings '!A:A,Valves!A:A,'PEX Tubing'!A:A,'PEX Fittings - Brass'!A:A),"")</f>
        <v/>
      </c>
      <c r="B399" s="157"/>
      <c r="C399" s="204"/>
      <c r="D399" s="205"/>
      <c r="E399" s="1433"/>
      <c r="F399" s="166"/>
      <c r="G399" s="1626"/>
      <c r="H399" s="167"/>
      <c r="I399" s="207"/>
      <c r="J399" s="47"/>
      <c r="K399" s="206"/>
      <c r="L399" s="157"/>
      <c r="M399" s="157"/>
    </row>
    <row r="400" spans="1:13" ht="15.75" hidden="1">
      <c r="A400" s="157" t="str">
        <f>IF(J400&gt;0,COUNT($J$4:J400)+MAX('MI Fittings'!A:A,'CS Press Fittings'!A:A,'Steel Nipples'!A:A,'Steel Cut Lengths'!A:A,'Pipe Hangers'!A:A,'Brass Nipples '!A:A,'Brass Fittings '!A:A,Valves!A:A,'PEX Tubing'!A:A,'PEX Fittings - Brass'!A:A),"")</f>
        <v/>
      </c>
      <c r="B400" s="157"/>
      <c r="C400" s="204"/>
      <c r="D400" s="205"/>
      <c r="E400" s="1433"/>
      <c r="F400" s="166"/>
      <c r="G400" s="1626"/>
      <c r="H400" s="167"/>
      <c r="I400" s="207"/>
      <c r="J400" s="47"/>
      <c r="K400" s="206"/>
      <c r="L400" s="157"/>
      <c r="M400" s="157"/>
    </row>
    <row r="401" spans="1:13" ht="15.75" hidden="1">
      <c r="A401" s="157" t="str">
        <f>IF(J401&gt;0,COUNT($J$4:J401)+MAX('MI Fittings'!A:A,'CS Press Fittings'!A:A,'Steel Nipples'!A:A,'Steel Cut Lengths'!A:A,'Pipe Hangers'!A:A,'Brass Nipples '!A:A,'Brass Fittings '!A:A,Valves!A:A,'PEX Tubing'!A:A,'PEX Fittings - Brass'!A:A),"")</f>
        <v/>
      </c>
      <c r="B401" s="157"/>
      <c r="C401" s="204"/>
      <c r="D401" s="205"/>
      <c r="E401" s="1433"/>
      <c r="F401" s="166"/>
      <c r="G401" s="1626"/>
      <c r="H401" s="167"/>
      <c r="I401" s="207"/>
      <c r="J401" s="47"/>
      <c r="K401" s="206"/>
      <c r="L401" s="157"/>
      <c r="M401" s="157"/>
    </row>
    <row r="402" spans="1:13" ht="15.75" hidden="1">
      <c r="A402" s="157" t="str">
        <f>IF(J402&gt;0,COUNT($J$4:J402)+MAX('MI Fittings'!A:A,'CS Press Fittings'!A:A,'Steel Nipples'!A:A,'Steel Cut Lengths'!A:A,'Pipe Hangers'!A:A,'Brass Nipples '!A:A,'Brass Fittings '!A:A,Valves!A:A,'PEX Tubing'!A:A,'PEX Fittings - Brass'!A:A),"")</f>
        <v/>
      </c>
      <c r="B402" s="157"/>
      <c r="C402" s="204"/>
      <c r="D402" s="205"/>
      <c r="E402" s="1433"/>
      <c r="F402" s="166"/>
      <c r="G402" s="1626"/>
      <c r="H402" s="167"/>
      <c r="I402" s="207"/>
      <c r="J402" s="47"/>
      <c r="K402" s="206"/>
      <c r="L402" s="157"/>
      <c r="M402" s="157"/>
    </row>
    <row r="403" spans="1:13" ht="15.75" hidden="1">
      <c r="A403" s="157" t="str">
        <f>IF(J403&gt;0,COUNT($J$4:J403)+MAX('MI Fittings'!A:A,'CS Press Fittings'!A:A,'Steel Nipples'!A:A,'Steel Cut Lengths'!A:A,'Pipe Hangers'!A:A,'Brass Nipples '!A:A,'Brass Fittings '!A:A,Valves!A:A,'PEX Tubing'!A:A,'PEX Fittings - Brass'!A:A),"")</f>
        <v/>
      </c>
      <c r="B403" s="157"/>
      <c r="C403" s="204"/>
      <c r="D403" s="205"/>
      <c r="E403" s="1433"/>
      <c r="F403" s="166"/>
      <c r="G403" s="1626"/>
      <c r="H403" s="167"/>
      <c r="I403" s="207"/>
      <c r="J403" s="47"/>
      <c r="K403" s="206"/>
      <c r="L403" s="157"/>
      <c r="M403" s="157"/>
    </row>
    <row r="404" spans="1:13" ht="15.75" hidden="1">
      <c r="A404" s="157" t="str">
        <f>IF(J404&gt;0,COUNT($J$4:J404)+MAX('MI Fittings'!A:A,'CS Press Fittings'!A:A,'Steel Nipples'!A:A,'Steel Cut Lengths'!A:A,'Pipe Hangers'!A:A,'Brass Nipples '!A:A,'Brass Fittings '!A:A,Valves!A:A,'PEX Tubing'!A:A,'PEX Fittings - Brass'!A:A),"")</f>
        <v/>
      </c>
      <c r="B404" s="157"/>
      <c r="C404" s="204"/>
      <c r="D404" s="205"/>
      <c r="E404" s="1433"/>
      <c r="F404" s="166"/>
      <c r="G404" s="1626"/>
      <c r="H404" s="167"/>
      <c r="I404" s="207"/>
      <c r="J404" s="47"/>
      <c r="K404" s="206"/>
      <c r="L404" s="157"/>
      <c r="M404" s="157"/>
    </row>
    <row r="405" spans="1:13" ht="15.75" hidden="1">
      <c r="B405" s="157"/>
      <c r="C405" s="204"/>
      <c r="D405" s="205"/>
      <c r="E405" s="1433"/>
      <c r="F405" s="166"/>
      <c r="G405" s="1626"/>
      <c r="H405" s="167"/>
      <c r="I405" s="207"/>
      <c r="J405" s="47"/>
      <c r="K405" s="206"/>
      <c r="L405" s="157"/>
      <c r="M405" s="157"/>
    </row>
    <row r="406" spans="1:13" ht="15.75" hidden="1">
      <c r="B406" s="157"/>
      <c r="C406" s="204"/>
      <c r="D406" s="205"/>
      <c r="E406" s="1433"/>
      <c r="F406" s="166"/>
      <c r="G406" s="1626"/>
      <c r="H406" s="167"/>
      <c r="I406" s="207"/>
      <c r="J406" s="47"/>
      <c r="K406" s="206"/>
      <c r="L406" s="157"/>
      <c r="M406" s="157"/>
    </row>
    <row r="407" spans="1:13" ht="15.75" hidden="1">
      <c r="B407" s="157"/>
      <c r="C407" s="204"/>
      <c r="D407" s="205"/>
      <c r="E407" s="1433"/>
      <c r="F407" s="166"/>
      <c r="G407" s="1626"/>
      <c r="H407" s="167"/>
      <c r="I407" s="207"/>
      <c r="J407" s="47"/>
      <c r="K407" s="206"/>
      <c r="L407" s="157"/>
      <c r="M407" s="157"/>
    </row>
  </sheetData>
  <sheetProtection algorithmName="SHA-512" hashValue="Th51rK2HbeoGqVLWweqBrYdBXmLZJFBAJrLtXo2vClDwLk3yliX9B0kXz1BOG0nICZom/LIV1Mi73air82KdeA==" saltValue="ygLVBxPdNe/cJBOmyccCIQ==" spinCount="100000" sheet="1" formatColumns="0" autoFilter="0"/>
  <protectedRanges>
    <protectedRange sqref="F6:G82" name="Range2"/>
    <protectedRange sqref="J6:J82" name="Range1"/>
  </protectedRanges>
  <autoFilter ref="J3:J82" xr:uid="{8AC297B3-EAE3-4BBB-BB8A-7E605067E505}"/>
  <mergeCells count="2">
    <mergeCell ref="B2:C2"/>
    <mergeCell ref="K1:K2"/>
  </mergeCells>
  <conditionalFormatting sqref="F6:F82">
    <cfRule type="cellIs" dxfId="41" priority="2" operator="greaterThan">
      <formula>$F$2</formula>
    </cfRule>
  </conditionalFormatting>
  <conditionalFormatting sqref="G6:G82">
    <cfRule type="cellIs" dxfId="40" priority="1" operator="notEqual">
      <formula>ROUND($F6*$E6,2)</formula>
    </cfRule>
  </conditionalFormatting>
  <hyperlinks>
    <hyperlink ref="K1" location="'Lead Sheet'!A1" display="CLICK TO RETURN TO LEAD SHEET" xr:uid="{9799B923-BE66-49F1-A87E-A4713B5CC57B}"/>
  </hyperlinks>
  <pageMargins left="0.7" right="0.7" top="0.75" bottom="0.75" header="0.3" footer="0.3"/>
  <pageSetup scale="49" fitToHeight="0" orientation="portrait" r:id="rId1"/>
  <headerFooter>
    <oddHeader>&amp;LPEX FITTINGS - EXPANSION BRASS
&amp;K00-032Subject to change without notice&amp;RPEX FITTINGS - EXPANSION BRASS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8871-3540-4092-8D17-536EE5EB712B}">
  <sheetPr codeName="Sheet11">
    <tabColor rgb="FF00B0F0"/>
    <pageSetUpPr fitToPage="1"/>
  </sheetPr>
  <dimension ref="A1:T411"/>
  <sheetViews>
    <sheetView topLeftCell="B1" zoomScaleNormal="10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.75" zeroHeight="1"/>
  <cols>
    <col min="1" max="1" width="8.7109375" style="157" hidden="1" customWidth="1"/>
    <col min="2" max="2" width="15.7109375" style="157" customWidth="1"/>
    <col min="3" max="3" width="9.85546875" style="204" customWidth="1"/>
    <col min="4" max="4" width="43.28515625" style="205" bestFit="1" customWidth="1"/>
    <col min="5" max="5" width="9.85546875" style="1038" customWidth="1"/>
    <col min="6" max="6" width="11.42578125" style="166" bestFit="1" customWidth="1"/>
    <col min="7" max="7" width="9.85546875" style="1626" customWidth="1"/>
    <col min="8" max="8" width="9.85546875" style="167" customWidth="1"/>
    <col min="9" max="9" width="9.85546875" style="207" customWidth="1"/>
    <col min="10" max="10" width="9.85546875" style="47" customWidth="1"/>
    <col min="11" max="11" width="11.7109375" style="1029" customWidth="1"/>
    <col min="12" max="12" width="15.7109375" style="157" customWidth="1"/>
    <col min="13" max="13" width="15.7109375" style="1029" customWidth="1"/>
    <col min="14" max="14" width="8.85546875" style="157" customWidth="1"/>
    <col min="15" max="20" width="0" style="157" hidden="1" customWidth="1"/>
    <col min="21" max="16384" width="8.85546875" style="157" hidden="1"/>
  </cols>
  <sheetData>
    <row r="1" spans="1:20" ht="72.75" customHeight="1" thickBot="1">
      <c r="B1" s="169"/>
      <c r="C1" s="170"/>
      <c r="D1" s="171"/>
      <c r="E1" s="1012"/>
      <c r="F1" s="148"/>
      <c r="G1" s="1616"/>
      <c r="H1" s="437"/>
      <c r="I1" s="438"/>
      <c r="J1" s="476" t="s">
        <v>4681</v>
      </c>
      <c r="K1" s="1867" t="s">
        <v>3648</v>
      </c>
    </row>
    <row r="2" spans="1:20" ht="16.5" thickBot="1">
      <c r="B2" s="1869" t="s">
        <v>12958</v>
      </c>
      <c r="C2" s="1870"/>
      <c r="D2" s="176"/>
      <c r="E2" s="1013"/>
      <c r="F2" s="1507">
        <f>'Lead Sheet'!B14</f>
        <v>0</v>
      </c>
      <c r="G2" s="1617"/>
      <c r="H2" s="439"/>
      <c r="I2" s="178"/>
      <c r="J2" s="477"/>
      <c r="K2" s="1868"/>
    </row>
    <row r="3" spans="1:20" s="158" customFormat="1" ht="48" thickBot="1">
      <c r="B3" s="179"/>
      <c r="C3" s="180" t="s">
        <v>486</v>
      </c>
      <c r="D3" s="181" t="s">
        <v>10988</v>
      </c>
      <c r="E3" s="1014" t="s">
        <v>487</v>
      </c>
      <c r="F3" s="149" t="s">
        <v>0</v>
      </c>
      <c r="G3" s="182" t="s">
        <v>588</v>
      </c>
      <c r="H3" s="183" t="s">
        <v>3</v>
      </c>
      <c r="I3" s="184" t="s">
        <v>4</v>
      </c>
      <c r="J3" s="308" t="s">
        <v>2</v>
      </c>
      <c r="K3" s="1160" t="s">
        <v>360</v>
      </c>
      <c r="L3" s="302" t="s">
        <v>5065</v>
      </c>
      <c r="M3" s="1111">
        <f>SUM(K:K)</f>
        <v>0</v>
      </c>
      <c r="N3" s="304"/>
    </row>
    <row r="4" spans="1:20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4" s="396"/>
      <c r="C4" s="224"/>
      <c r="D4" s="398" t="s">
        <v>5</v>
      </c>
      <c r="E4" s="1033" t="s">
        <v>497</v>
      </c>
      <c r="F4" s="150"/>
      <c r="G4" s="1763"/>
      <c r="H4" s="227"/>
      <c r="I4" s="227"/>
      <c r="J4" s="101"/>
      <c r="K4" s="1101"/>
    </row>
    <row r="5" spans="1:20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5" s="244"/>
      <c r="C5" s="228" t="s">
        <v>2048</v>
      </c>
      <c r="D5" s="481" t="s">
        <v>8915</v>
      </c>
      <c r="E5" s="1020">
        <f>IFERROR(VLOOKUP(C5,'Consolidated Master Sheet'!B:H,3,0),"")</f>
        <v>0.6</v>
      </c>
      <c r="F5" s="151">
        <f>IF(E5=0,"NET",$F$2)</f>
        <v>0</v>
      </c>
      <c r="G5" s="1322">
        <f>IFERROR(ROUND(E5*F5,2),0)</f>
        <v>0</v>
      </c>
      <c r="H5" s="230">
        <f>IFERROR(VLOOKUP(C5,'Consolidated Master Sheet'!B:H,6,0),"")</f>
        <v>100</v>
      </c>
      <c r="I5" s="230">
        <f>IFERROR(VLOOKUP(C5,'Consolidated Master Sheet'!B:H,7,0),"")</f>
        <v>1000</v>
      </c>
      <c r="J5" s="27"/>
      <c r="K5" s="1102">
        <f>IFERROR(G5*J5,0)</f>
        <v>0</v>
      </c>
    </row>
    <row r="6" spans="1:20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6" s="244"/>
      <c r="C6" s="231" t="s">
        <v>2049</v>
      </c>
      <c r="D6" s="482" t="s">
        <v>8916</v>
      </c>
      <c r="E6" s="1017">
        <f>IFERROR(VLOOKUP(C6,'Consolidated Master Sheet'!B:H,3,0),"")</f>
        <v>0.95</v>
      </c>
      <c r="F6" s="152">
        <f t="shared" ref="F6:F43" si="0">IF(E6=0,"NET",$F$2)</f>
        <v>0</v>
      </c>
      <c r="G6" s="1324">
        <f t="shared" ref="G6:G43" si="1">IFERROR(ROUND(E6*F6,2),0)</f>
        <v>0</v>
      </c>
      <c r="H6" s="234">
        <f>IFERROR(VLOOKUP(C6,'Consolidated Master Sheet'!B:H,6,0),"")</f>
        <v>50</v>
      </c>
      <c r="I6" s="277">
        <f>IFERROR(VLOOKUP(C6,'Consolidated Master Sheet'!B:H,7,0),"")</f>
        <v>600</v>
      </c>
      <c r="J6" s="31"/>
      <c r="K6" s="1104">
        <f>IFERROR(G6*J6,0)</f>
        <v>0</v>
      </c>
      <c r="P6" s="13"/>
      <c r="R6" s="13"/>
      <c r="T6" s="13"/>
    </row>
    <row r="7" spans="1:20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7" s="244"/>
      <c r="C7" s="235" t="s">
        <v>2051</v>
      </c>
      <c r="D7" s="483" t="s">
        <v>8917</v>
      </c>
      <c r="E7" s="1018">
        <f>IFERROR(VLOOKUP(C7,'Consolidated Master Sheet'!B:H,3,0),"")</f>
        <v>1.83</v>
      </c>
      <c r="F7" s="153">
        <f t="shared" si="0"/>
        <v>0</v>
      </c>
      <c r="G7" s="1764">
        <f t="shared" si="1"/>
        <v>0</v>
      </c>
      <c r="H7" s="237">
        <f>IFERROR(VLOOKUP(C7,'Consolidated Master Sheet'!B:H,6,0),"")</f>
        <v>20</v>
      </c>
      <c r="I7" s="237">
        <f>IFERROR(VLOOKUP(C7,'Consolidated Master Sheet'!B:H,7,0),"")</f>
        <v>200</v>
      </c>
      <c r="J7" s="35"/>
      <c r="K7" s="1108">
        <f>IFERROR(G7*J7,0)</f>
        <v>0</v>
      </c>
    </row>
    <row r="8" spans="1:20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8" s="244"/>
      <c r="C8" s="249"/>
      <c r="D8" s="484"/>
      <c r="E8" s="1019" t="str">
        <f>IFERROR(VLOOKUP(C8,'Consolidated Master Sheet'!B:H,3,0),"")</f>
        <v/>
      </c>
      <c r="F8" s="720">
        <f t="shared" si="0"/>
        <v>0</v>
      </c>
      <c r="G8" s="1614">
        <f t="shared" si="1"/>
        <v>0</v>
      </c>
      <c r="H8" s="721" t="str">
        <f>IFERROR(VLOOKUP(C8,'Consolidated Master Sheet'!B:H,6,0),"")</f>
        <v/>
      </c>
      <c r="I8" s="200" t="str">
        <f>IFERROR(VLOOKUP(C8,'Consolidated Master Sheet'!B:H,7,0),"")</f>
        <v/>
      </c>
      <c r="J8" s="68"/>
      <c r="K8" s="1106"/>
    </row>
    <row r="9" spans="1:20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9" s="244"/>
      <c r="C9" s="228" t="s">
        <v>2050</v>
      </c>
      <c r="D9" s="481" t="s">
        <v>8918</v>
      </c>
      <c r="E9" s="1020">
        <f>IFERROR(VLOOKUP(C9,'Consolidated Master Sheet'!B:H,3,0),"")</f>
        <v>0.94000000000000006</v>
      </c>
      <c r="F9" s="151">
        <f t="shared" si="0"/>
        <v>0</v>
      </c>
      <c r="G9" s="1322">
        <f t="shared" si="1"/>
        <v>0</v>
      </c>
      <c r="H9" s="230">
        <f>IFERROR(VLOOKUP(C9,'Consolidated Master Sheet'!B:H,6,0),"")</f>
        <v>50</v>
      </c>
      <c r="I9" s="230">
        <f>IFERROR(VLOOKUP(C9,'Consolidated Master Sheet'!B:H,7,0),"")</f>
        <v>600</v>
      </c>
      <c r="J9" s="27"/>
      <c r="K9" s="1102">
        <f>IFERROR(G9*J9,0)</f>
        <v>0</v>
      </c>
    </row>
    <row r="10" spans="1:20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10" s="354"/>
      <c r="C10" s="313"/>
      <c r="D10" s="405" t="s">
        <v>7490</v>
      </c>
      <c r="E10" s="1031" t="str">
        <f>IFERROR(VLOOKUP(C10,'Consolidated Master Sheet'!B:H,3,0),"")</f>
        <v/>
      </c>
      <c r="F10" s="1459">
        <f t="shared" si="0"/>
        <v>0</v>
      </c>
      <c r="G10" s="1765">
        <f t="shared" si="1"/>
        <v>0</v>
      </c>
      <c r="H10" s="315" t="str">
        <f>IFERROR(VLOOKUP(C10,'Consolidated Master Sheet'!B:H,6,0),"")</f>
        <v/>
      </c>
      <c r="I10" s="315" t="str">
        <f>IFERROR(VLOOKUP(C10,'Consolidated Master Sheet'!B:H,7,0),"")</f>
        <v/>
      </c>
      <c r="J10" s="112"/>
      <c r="K10" s="1121"/>
      <c r="L10" s="304"/>
      <c r="M10" s="1112"/>
    </row>
    <row r="11" spans="1:20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11" s="244"/>
      <c r="C11" s="228" t="s">
        <v>2034</v>
      </c>
      <c r="D11" s="481" t="s">
        <v>8919</v>
      </c>
      <c r="E11" s="1020">
        <f>IFERROR(VLOOKUP(C11,'Consolidated Master Sheet'!B:H,3,0),"")</f>
        <v>1.42</v>
      </c>
      <c r="F11" s="151">
        <f t="shared" si="0"/>
        <v>0</v>
      </c>
      <c r="G11" s="1322">
        <f t="shared" si="1"/>
        <v>0</v>
      </c>
      <c r="H11" s="230">
        <f>IFERROR(VLOOKUP(C11,'Consolidated Master Sheet'!B:H,6,0),"")</f>
        <v>25</v>
      </c>
      <c r="I11" s="230">
        <f>IFERROR(VLOOKUP(C11,'Consolidated Master Sheet'!B:H,7,0),"")</f>
        <v>400</v>
      </c>
      <c r="J11" s="27"/>
      <c r="K11" s="1102">
        <f>IFERROR(G11*J11,0)</f>
        <v>0</v>
      </c>
    </row>
    <row r="12" spans="1:20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12" s="244"/>
      <c r="C12" s="231" t="s">
        <v>2036</v>
      </c>
      <c r="D12" s="482" t="s">
        <v>8920</v>
      </c>
      <c r="E12" s="1017">
        <f>IFERROR(VLOOKUP(C12,'Consolidated Master Sheet'!B:H,3,0),"")</f>
        <v>1.65</v>
      </c>
      <c r="F12" s="152">
        <f t="shared" si="0"/>
        <v>0</v>
      </c>
      <c r="G12" s="1324">
        <f t="shared" si="1"/>
        <v>0</v>
      </c>
      <c r="H12" s="234">
        <f>IFERROR(VLOOKUP(C12,'Consolidated Master Sheet'!B:H,6,0),"")</f>
        <v>25</v>
      </c>
      <c r="I12" s="234">
        <f>IFERROR(VLOOKUP(C12,'Consolidated Master Sheet'!B:H,7,0),"")</f>
        <v>250</v>
      </c>
      <c r="J12" s="28"/>
      <c r="K12" s="1104">
        <f>IFERROR(G12*J12,0)</f>
        <v>0</v>
      </c>
    </row>
    <row r="13" spans="1:20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13" s="244"/>
      <c r="C13" s="235" t="s">
        <v>2038</v>
      </c>
      <c r="D13" s="483" t="s">
        <v>8921</v>
      </c>
      <c r="E13" s="1018">
        <f>IFERROR(VLOOKUP(C13,'Consolidated Master Sheet'!B:H,3,0),"")</f>
        <v>3.34</v>
      </c>
      <c r="F13" s="153">
        <f t="shared" si="0"/>
        <v>0</v>
      </c>
      <c r="G13" s="1764">
        <f t="shared" si="1"/>
        <v>0</v>
      </c>
      <c r="H13" s="237">
        <f>IFERROR(VLOOKUP(C13,'Consolidated Master Sheet'!B:H,6,0),"")</f>
        <v>15</v>
      </c>
      <c r="I13" s="237">
        <f>IFERROR(VLOOKUP(C13,'Consolidated Master Sheet'!B:H,7,0),"")</f>
        <v>150</v>
      </c>
      <c r="J13" s="29"/>
      <c r="K13" s="1108">
        <f>IFERROR(G13*J13,0)</f>
        <v>0</v>
      </c>
    </row>
    <row r="14" spans="1:20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14" s="244"/>
      <c r="C14" s="249"/>
      <c r="D14" s="484"/>
      <c r="E14" s="1019" t="str">
        <f>IFERROR(VLOOKUP(C14,'Consolidated Master Sheet'!B:H,3,0),"")</f>
        <v/>
      </c>
      <c r="F14" s="720">
        <f t="shared" si="0"/>
        <v>0</v>
      </c>
      <c r="G14" s="1614">
        <f t="shared" si="1"/>
        <v>0</v>
      </c>
      <c r="H14" s="200" t="str">
        <f>IFERROR(VLOOKUP(C14,'Consolidated Master Sheet'!B:H,6,0),"")</f>
        <v/>
      </c>
      <c r="I14" s="200" t="str">
        <f>IFERROR(VLOOKUP(C14,'Consolidated Master Sheet'!B:H,7,0),"")</f>
        <v/>
      </c>
      <c r="J14" s="68"/>
      <c r="K14" s="1106"/>
      <c r="P14" s="13"/>
      <c r="R14" s="13"/>
      <c r="T14" s="13"/>
    </row>
    <row r="15" spans="1:20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15" s="244"/>
      <c r="C15" s="228" t="s">
        <v>2035</v>
      </c>
      <c r="D15" s="492" t="s">
        <v>8922</v>
      </c>
      <c r="E15" s="1020">
        <f>IFERROR(VLOOKUP(C15,'Consolidated Master Sheet'!B:H,3,0),"")</f>
        <v>1.65</v>
      </c>
      <c r="F15" s="151">
        <f t="shared" si="0"/>
        <v>0</v>
      </c>
      <c r="G15" s="1322">
        <f t="shared" si="1"/>
        <v>0</v>
      </c>
      <c r="H15" s="230">
        <f>IFERROR(VLOOKUP(C15,'Consolidated Master Sheet'!B:H,6,0),"")</f>
        <v>50</v>
      </c>
      <c r="I15" s="230">
        <f>IFERROR(VLOOKUP(C15,'Consolidated Master Sheet'!B:H,7,0),"")</f>
        <v>600</v>
      </c>
      <c r="J15" s="27"/>
      <c r="K15" s="1102">
        <f>IFERROR(G15*J15,0)</f>
        <v>0</v>
      </c>
    </row>
    <row r="16" spans="1:20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16" s="244"/>
      <c r="C16" s="231" t="s">
        <v>2037</v>
      </c>
      <c r="D16" s="482" t="s">
        <v>8923</v>
      </c>
      <c r="E16" s="1017">
        <f>IFERROR(VLOOKUP(C16,'Consolidated Master Sheet'!B:H,3,0),"")</f>
        <v>1.73</v>
      </c>
      <c r="F16" s="152">
        <f t="shared" si="0"/>
        <v>0</v>
      </c>
      <c r="G16" s="1324">
        <f t="shared" si="1"/>
        <v>0</v>
      </c>
      <c r="H16" s="234">
        <f>IFERROR(VLOOKUP(C16,'Consolidated Master Sheet'!B:H,6,0),"")</f>
        <v>50</v>
      </c>
      <c r="I16" s="234">
        <f>IFERROR(VLOOKUP(C16,'Consolidated Master Sheet'!B:H,7,0),"")</f>
        <v>600</v>
      </c>
      <c r="J16" s="28"/>
      <c r="K16" s="1104">
        <f>IFERROR(G16*J16,0)</f>
        <v>0</v>
      </c>
    </row>
    <row r="17" spans="1:11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17" s="354"/>
      <c r="C17" s="313"/>
      <c r="D17" s="405" t="s">
        <v>7489</v>
      </c>
      <c r="E17" s="1031" t="str">
        <f>IFERROR(VLOOKUP(C17,'Consolidated Master Sheet'!B:H,3,0),"")</f>
        <v/>
      </c>
      <c r="F17" s="1459">
        <f t="shared" si="0"/>
        <v>0</v>
      </c>
      <c r="G17" s="1765">
        <f t="shared" si="1"/>
        <v>0</v>
      </c>
      <c r="H17" s="315" t="str">
        <f>IFERROR(VLOOKUP(C17,'Consolidated Master Sheet'!B:H,6,0),"")</f>
        <v/>
      </c>
      <c r="I17" s="315" t="str">
        <f>IFERROR(VLOOKUP(C17,'Consolidated Master Sheet'!B:H,7,0),"")</f>
        <v/>
      </c>
      <c r="J17" s="112"/>
      <c r="K17" s="1121"/>
    </row>
    <row r="18" spans="1:11" ht="30" customHeight="1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18" s="244"/>
      <c r="C18" s="407" t="s">
        <v>2039</v>
      </c>
      <c r="D18" s="500" t="s">
        <v>8924</v>
      </c>
      <c r="E18" s="1034">
        <f>IFERROR(VLOOKUP(C18,'Consolidated Master Sheet'!B:H,3,0),"")</f>
        <v>2.5099999999999998</v>
      </c>
      <c r="F18" s="409">
        <f t="shared" si="0"/>
        <v>0</v>
      </c>
      <c r="G18" s="1371">
        <f t="shared" si="1"/>
        <v>0</v>
      </c>
      <c r="H18" s="410">
        <f>IFERROR(VLOOKUP(C18,'Consolidated Master Sheet'!B:H,6,0),"")</f>
        <v>50</v>
      </c>
      <c r="I18" s="410">
        <f>IFERROR(VLOOKUP(C18,'Consolidated Master Sheet'!B:H,7,0),"")</f>
        <v>300</v>
      </c>
      <c r="J18" s="57"/>
      <c r="K18" s="1140">
        <f>IFERROR(G18*J18,0)</f>
        <v>0</v>
      </c>
    </row>
    <row r="19" spans="1:11" ht="29.25" customHeight="1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19" s="244"/>
      <c r="C19" s="501" t="s">
        <v>2040</v>
      </c>
      <c r="D19" s="502" t="s">
        <v>8925</v>
      </c>
      <c r="E19" s="1035">
        <f>IFERROR(VLOOKUP(C19,'Consolidated Master Sheet'!B:H,3,0),"")</f>
        <v>3.42</v>
      </c>
      <c r="F19" s="413">
        <f t="shared" si="0"/>
        <v>0</v>
      </c>
      <c r="G19" s="1766">
        <f t="shared" si="1"/>
        <v>0</v>
      </c>
      <c r="H19" s="414">
        <f>IFERROR(VLOOKUP(C19,'Consolidated Master Sheet'!B:H,6,0),"")</f>
        <v>20</v>
      </c>
      <c r="I19" s="503">
        <f>IFERROR(VLOOKUP(C19,'Consolidated Master Sheet'!B:H,7,0),"")</f>
        <v>200</v>
      </c>
      <c r="J19" s="143"/>
      <c r="K19" s="1161">
        <f>IFERROR(G19*J19,0)</f>
        <v>0</v>
      </c>
    </row>
    <row r="20" spans="1:11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20" s="354"/>
      <c r="C20" s="313"/>
      <c r="D20" s="405" t="s">
        <v>5058</v>
      </c>
      <c r="E20" s="1031" t="str">
        <f>IFERROR(VLOOKUP(C20,'Consolidated Master Sheet'!B:H,3,0),"")</f>
        <v/>
      </c>
      <c r="F20" s="1459">
        <f t="shared" si="0"/>
        <v>0</v>
      </c>
      <c r="G20" s="1765">
        <f t="shared" si="1"/>
        <v>0</v>
      </c>
      <c r="H20" s="315" t="str">
        <f>IFERROR(VLOOKUP(C20,'Consolidated Master Sheet'!B:H,6,0),"")</f>
        <v/>
      </c>
      <c r="I20" s="315" t="str">
        <f>IFERROR(VLOOKUP(C20,'Consolidated Master Sheet'!B:H,7,0),"")</f>
        <v/>
      </c>
      <c r="J20" s="112"/>
      <c r="K20" s="1121"/>
    </row>
    <row r="21" spans="1:11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21" s="244"/>
      <c r="C21" s="230" t="s">
        <v>2041</v>
      </c>
      <c r="D21" s="481" t="s">
        <v>8926</v>
      </c>
      <c r="E21" s="1020">
        <f>IFERROR(VLOOKUP(C21,'Consolidated Master Sheet'!B:H,3,0),"")</f>
        <v>0.83</v>
      </c>
      <c r="F21" s="151">
        <f t="shared" si="0"/>
        <v>0</v>
      </c>
      <c r="G21" s="1322">
        <f t="shared" si="1"/>
        <v>0</v>
      </c>
      <c r="H21" s="230">
        <f>IFERROR(VLOOKUP(C21,'Consolidated Master Sheet'!B:H,6,0),"")</f>
        <v>50</v>
      </c>
      <c r="I21" s="230">
        <f>IFERROR(VLOOKUP(C21,'Consolidated Master Sheet'!B:H,7,0),"")</f>
        <v>500</v>
      </c>
      <c r="J21" s="31"/>
      <c r="K21" s="1102">
        <f>IFERROR(G21*J21,0)</f>
        <v>0</v>
      </c>
    </row>
    <row r="22" spans="1:11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22" s="244"/>
      <c r="C22" s="234" t="s">
        <v>2042</v>
      </c>
      <c r="D22" s="482" t="s">
        <v>8927</v>
      </c>
      <c r="E22" s="1017">
        <f>IFERROR(VLOOKUP(C22,'Consolidated Master Sheet'!B:H,3,0),"")</f>
        <v>1.6</v>
      </c>
      <c r="F22" s="152">
        <f t="shared" si="0"/>
        <v>0</v>
      </c>
      <c r="G22" s="1324">
        <f t="shared" si="1"/>
        <v>0</v>
      </c>
      <c r="H22" s="234">
        <f>IFERROR(VLOOKUP(C22,'Consolidated Master Sheet'!B:H,6,0),"")</f>
        <v>25</v>
      </c>
      <c r="I22" s="234">
        <f>IFERROR(VLOOKUP(C22,'Consolidated Master Sheet'!B:H,7,0),"")</f>
        <v>300</v>
      </c>
      <c r="J22" s="28"/>
      <c r="K22" s="1104">
        <f>IFERROR(G22*J22,0)</f>
        <v>0</v>
      </c>
    </row>
    <row r="23" spans="1:11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23" s="244"/>
      <c r="C23" s="237" t="s">
        <v>2044</v>
      </c>
      <c r="D23" s="483" t="s">
        <v>8928</v>
      </c>
      <c r="E23" s="1018">
        <f>IFERROR(VLOOKUP(C23,'Consolidated Master Sheet'!B:H,3,0),"")</f>
        <v>3.44</v>
      </c>
      <c r="F23" s="153">
        <f t="shared" si="0"/>
        <v>0</v>
      </c>
      <c r="G23" s="1764">
        <f t="shared" si="1"/>
        <v>0</v>
      </c>
      <c r="H23" s="237">
        <f>IFERROR(VLOOKUP(C23,'Consolidated Master Sheet'!B:H,6,0),"")</f>
        <v>25</v>
      </c>
      <c r="I23" s="237">
        <f>IFERROR(VLOOKUP(C23,'Consolidated Master Sheet'!B:H,7,0),"")</f>
        <v>150</v>
      </c>
      <c r="J23" s="29"/>
      <c r="K23" s="1108">
        <f>IFERROR(G23*J23,0)</f>
        <v>0</v>
      </c>
    </row>
    <row r="24" spans="1:11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24" s="244"/>
      <c r="C24" s="504"/>
      <c r="D24" s="484"/>
      <c r="E24" s="1019" t="str">
        <f>IFERROR(VLOOKUP(C24,'Consolidated Master Sheet'!B:H,3,0),"")</f>
        <v/>
      </c>
      <c r="F24" s="720">
        <f t="shared" si="0"/>
        <v>0</v>
      </c>
      <c r="G24" s="1614">
        <f t="shared" si="1"/>
        <v>0</v>
      </c>
      <c r="H24" s="200" t="str">
        <f>IFERROR(VLOOKUP(C24,'Consolidated Master Sheet'!B:H,6,0),"")</f>
        <v/>
      </c>
      <c r="I24" s="200" t="str">
        <f>IFERROR(VLOOKUP(C24,'Consolidated Master Sheet'!B:H,7,0),"")</f>
        <v/>
      </c>
      <c r="J24" s="68"/>
      <c r="K24" s="1106"/>
    </row>
    <row r="25" spans="1:11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25" s="244"/>
      <c r="C25" s="230" t="s">
        <v>2043</v>
      </c>
      <c r="D25" s="481" t="s">
        <v>8929</v>
      </c>
      <c r="E25" s="1020">
        <f>IFERROR(VLOOKUP(C25,'Consolidated Master Sheet'!B:H,3,0),"")</f>
        <v>1.27</v>
      </c>
      <c r="F25" s="151">
        <f t="shared" si="0"/>
        <v>0</v>
      </c>
      <c r="G25" s="1322">
        <f t="shared" si="1"/>
        <v>0</v>
      </c>
      <c r="H25" s="230">
        <f>IFERROR(VLOOKUP(C25,'Consolidated Master Sheet'!B:H,6,0),"")</f>
        <v>25</v>
      </c>
      <c r="I25" s="230">
        <f>IFERROR(VLOOKUP(C25,'Consolidated Master Sheet'!B:H,7,0),"")</f>
        <v>400</v>
      </c>
      <c r="J25" s="27"/>
      <c r="K25" s="1102">
        <f>IFERROR(G25*J25,0)</f>
        <v>0</v>
      </c>
    </row>
    <row r="26" spans="1:11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26" s="354"/>
      <c r="C26" s="313"/>
      <c r="D26" s="405" t="s">
        <v>7877</v>
      </c>
      <c r="E26" s="1031" t="str">
        <f>IFERROR(VLOOKUP(C26,'Consolidated Master Sheet'!B:H,3,0),"")</f>
        <v/>
      </c>
      <c r="F26" s="1459">
        <f t="shared" si="0"/>
        <v>0</v>
      </c>
      <c r="G26" s="1765">
        <f t="shared" si="1"/>
        <v>0</v>
      </c>
      <c r="H26" s="315" t="str">
        <f>IFERROR(VLOOKUP(C26,'Consolidated Master Sheet'!B:H,6,0),"")</f>
        <v/>
      </c>
      <c r="I26" s="315" t="str">
        <f>IFERROR(VLOOKUP(C26,'Consolidated Master Sheet'!B:H,7,0),"")</f>
        <v/>
      </c>
      <c r="J26" s="112"/>
      <c r="K26" s="1121"/>
    </row>
    <row r="27" spans="1:11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27" s="244"/>
      <c r="C27" s="228" t="s">
        <v>2045</v>
      </c>
      <c r="D27" s="481" t="s">
        <v>8930</v>
      </c>
      <c r="E27" s="1020">
        <f>IFERROR(VLOOKUP(C27,'Consolidated Master Sheet'!B:H,3,0),"")</f>
        <v>0.56000000000000005</v>
      </c>
      <c r="F27" s="151">
        <f t="shared" si="0"/>
        <v>0</v>
      </c>
      <c r="G27" s="1322">
        <f t="shared" si="1"/>
        <v>0</v>
      </c>
      <c r="H27" s="230">
        <f>IFERROR(VLOOKUP(C27,'Consolidated Master Sheet'!B:H,6,0),"")</f>
        <v>100</v>
      </c>
      <c r="I27" s="230">
        <f>IFERROR(VLOOKUP(C27,'Consolidated Master Sheet'!B:H,7,0),"")</f>
        <v>2000</v>
      </c>
      <c r="J27" s="27"/>
      <c r="K27" s="1102">
        <f>IFERROR(G27*J27,0)</f>
        <v>0</v>
      </c>
    </row>
    <row r="28" spans="1:11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28" s="244"/>
      <c r="C28" s="231" t="s">
        <v>2046</v>
      </c>
      <c r="D28" s="482" t="s">
        <v>8931</v>
      </c>
      <c r="E28" s="1017">
        <f>IFERROR(VLOOKUP(C28,'Consolidated Master Sheet'!B:H,3,0),"")</f>
        <v>0.85</v>
      </c>
      <c r="F28" s="152">
        <f t="shared" si="0"/>
        <v>0</v>
      </c>
      <c r="G28" s="1324">
        <f t="shared" si="1"/>
        <v>0</v>
      </c>
      <c r="H28" s="234">
        <f>IFERROR(VLOOKUP(C28,'Consolidated Master Sheet'!B:H,6,0),"")</f>
        <v>50</v>
      </c>
      <c r="I28" s="234">
        <f>IFERROR(VLOOKUP(C28,'Consolidated Master Sheet'!B:H,7,0),"")</f>
        <v>1000</v>
      </c>
      <c r="J28" s="28"/>
      <c r="K28" s="1104">
        <f>IFERROR(G28*J28,0)</f>
        <v>0</v>
      </c>
    </row>
    <row r="29" spans="1:11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29" s="244"/>
      <c r="C29" s="235" t="s">
        <v>2047</v>
      </c>
      <c r="D29" s="483" t="s">
        <v>8932</v>
      </c>
      <c r="E29" s="1018">
        <f>IFERROR(VLOOKUP(C29,'Consolidated Master Sheet'!B:H,3,0),"")</f>
        <v>1.25</v>
      </c>
      <c r="F29" s="153">
        <f t="shared" si="0"/>
        <v>0</v>
      </c>
      <c r="G29" s="1764">
        <f t="shared" si="1"/>
        <v>0</v>
      </c>
      <c r="H29" s="237">
        <f>IFERROR(VLOOKUP(C29,'Consolidated Master Sheet'!B:H,6,0),"")</f>
        <v>25</v>
      </c>
      <c r="I29" s="237">
        <f>IFERROR(VLOOKUP(C29,'Consolidated Master Sheet'!B:H,7,0),"")</f>
        <v>500</v>
      </c>
      <c r="J29" s="29"/>
      <c r="K29" s="1108">
        <f>IFERROR(G29*J29,0)</f>
        <v>0</v>
      </c>
    </row>
    <row r="30" spans="1:11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30" s="354"/>
      <c r="C30" s="313"/>
      <c r="D30" s="405" t="s">
        <v>4480</v>
      </c>
      <c r="E30" s="1031" t="str">
        <f>IFERROR(VLOOKUP(C30,'Consolidated Master Sheet'!B:H,3,0),"")</f>
        <v/>
      </c>
      <c r="F30" s="1459">
        <f t="shared" si="0"/>
        <v>0</v>
      </c>
      <c r="G30" s="1765">
        <f t="shared" si="1"/>
        <v>0</v>
      </c>
      <c r="H30" s="315" t="str">
        <f>IFERROR(VLOOKUP(C30,'Consolidated Master Sheet'!B:H,6,0),"")</f>
        <v/>
      </c>
      <c r="I30" s="315" t="str">
        <f>IFERROR(VLOOKUP(C30,'Consolidated Master Sheet'!B:H,7,0),"")</f>
        <v/>
      </c>
      <c r="J30" s="112"/>
      <c r="K30" s="1121"/>
    </row>
    <row r="31" spans="1:11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31" s="244"/>
      <c r="C31" s="228" t="s">
        <v>2052</v>
      </c>
      <c r="D31" s="481" t="s">
        <v>8933</v>
      </c>
      <c r="E31" s="1020">
        <f>IFERROR(VLOOKUP(C31,'Consolidated Master Sheet'!B:H,3,0),"")</f>
        <v>1.1300000000000001</v>
      </c>
      <c r="F31" s="151">
        <f t="shared" si="0"/>
        <v>0</v>
      </c>
      <c r="G31" s="1322">
        <f t="shared" si="1"/>
        <v>0</v>
      </c>
      <c r="H31" s="230">
        <f>IFERROR(VLOOKUP(C31,'Consolidated Master Sheet'!B:H,6,0),"")</f>
        <v>50</v>
      </c>
      <c r="I31" s="230">
        <f>IFERROR(VLOOKUP(C31,'Consolidated Master Sheet'!B:H,7,0),"")</f>
        <v>400</v>
      </c>
      <c r="J31" s="27"/>
      <c r="K31" s="1102">
        <f t="shared" ref="K31:K43" si="2">IFERROR(G31*J31,0)</f>
        <v>0</v>
      </c>
    </row>
    <row r="32" spans="1:11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32" s="244"/>
      <c r="C32" s="231" t="s">
        <v>2054</v>
      </c>
      <c r="D32" s="482" t="s">
        <v>8934</v>
      </c>
      <c r="E32" s="1017">
        <f>IFERROR(VLOOKUP(C32,'Consolidated Master Sheet'!B:H,3,0),"")</f>
        <v>2.3299999999999996</v>
      </c>
      <c r="F32" s="152">
        <f t="shared" si="0"/>
        <v>0</v>
      </c>
      <c r="G32" s="1324">
        <f t="shared" si="1"/>
        <v>0</v>
      </c>
      <c r="H32" s="234">
        <f>IFERROR(VLOOKUP(C32,'Consolidated Master Sheet'!B:H,6,0),"")</f>
        <v>25</v>
      </c>
      <c r="I32" s="234">
        <f>IFERROR(VLOOKUP(C32,'Consolidated Master Sheet'!B:H,7,0),"")</f>
        <v>200</v>
      </c>
      <c r="J32" s="28"/>
      <c r="K32" s="1104">
        <f>IFERROR(G32*J32,0)</f>
        <v>0</v>
      </c>
    </row>
    <row r="33" spans="1:11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33" s="244"/>
      <c r="C33" s="235" t="s">
        <v>2058</v>
      </c>
      <c r="D33" s="483" t="s">
        <v>8935</v>
      </c>
      <c r="E33" s="1018">
        <f>IFERROR(VLOOKUP(C33,'Consolidated Master Sheet'!B:H,3,0),"")</f>
        <v>4.09</v>
      </c>
      <c r="F33" s="153">
        <f t="shared" si="0"/>
        <v>0</v>
      </c>
      <c r="G33" s="1764">
        <f t="shared" si="1"/>
        <v>0</v>
      </c>
      <c r="H33" s="237">
        <f>IFERROR(VLOOKUP(C33,'Consolidated Master Sheet'!B:H,6,0),"")</f>
        <v>25</v>
      </c>
      <c r="I33" s="237">
        <f>IFERROR(VLOOKUP(C33,'Consolidated Master Sheet'!B:H,7,0),"")</f>
        <v>100</v>
      </c>
      <c r="J33" s="29"/>
      <c r="K33" s="1108">
        <f>IFERROR(G33*J33,0)</f>
        <v>0</v>
      </c>
    </row>
    <row r="34" spans="1:11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34" s="244"/>
      <c r="C34" s="249"/>
      <c r="D34" s="484"/>
      <c r="E34" s="1019" t="str">
        <f>IFERROR(VLOOKUP(C34,'Consolidated Master Sheet'!B:H,3,0),"")</f>
        <v/>
      </c>
      <c r="F34" s="720">
        <f t="shared" si="0"/>
        <v>0</v>
      </c>
      <c r="G34" s="1614">
        <f t="shared" si="1"/>
        <v>0</v>
      </c>
      <c r="H34" s="200" t="str">
        <f>IFERROR(VLOOKUP(C34,'Consolidated Master Sheet'!B:H,6,0),"")</f>
        <v/>
      </c>
      <c r="I34" s="200" t="str">
        <f>IFERROR(VLOOKUP(C34,'Consolidated Master Sheet'!B:H,7,0),"")</f>
        <v/>
      </c>
      <c r="J34" s="68"/>
      <c r="K34" s="1106"/>
    </row>
    <row r="35" spans="1:11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35" s="244"/>
      <c r="C35" s="245" t="s">
        <v>2053</v>
      </c>
      <c r="D35" s="491" t="s">
        <v>8936</v>
      </c>
      <c r="E35" s="1028">
        <f>IFERROR(VLOOKUP(C35,'Consolidated Master Sheet'!B:H,3,0),"")</f>
        <v>1.53</v>
      </c>
      <c r="F35" s="154">
        <f t="shared" si="0"/>
        <v>0</v>
      </c>
      <c r="G35" s="1624">
        <f t="shared" si="1"/>
        <v>0</v>
      </c>
      <c r="H35" s="248">
        <f>IFERROR(VLOOKUP(C35,'Consolidated Master Sheet'!B:H,6,0),"")</f>
        <v>25</v>
      </c>
      <c r="I35" s="248">
        <f>IFERROR(VLOOKUP(C35,'Consolidated Master Sheet'!B:H,7,0),"")</f>
        <v>300</v>
      </c>
      <c r="J35" s="34"/>
      <c r="K35" s="1103">
        <f t="shared" si="2"/>
        <v>0</v>
      </c>
    </row>
    <row r="36" spans="1:11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36" s="244"/>
      <c r="C36" s="249"/>
      <c r="D36" s="484"/>
      <c r="E36" s="1019" t="str">
        <f>IFERROR(VLOOKUP(C36,'Consolidated Master Sheet'!B:H,3,0),"")</f>
        <v/>
      </c>
      <c r="F36" s="720">
        <f t="shared" si="0"/>
        <v>0</v>
      </c>
      <c r="G36" s="1614">
        <f t="shared" si="1"/>
        <v>0</v>
      </c>
      <c r="H36" s="200" t="str">
        <f>IFERROR(VLOOKUP(C36,'Consolidated Master Sheet'!B:H,6,0),"")</f>
        <v/>
      </c>
      <c r="I36" s="200" t="str">
        <f>IFERROR(VLOOKUP(C36,'Consolidated Master Sheet'!B:H,7,0),"")</f>
        <v/>
      </c>
      <c r="J36" s="68"/>
      <c r="K36" s="1106"/>
    </row>
    <row r="37" spans="1:11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37" s="244"/>
      <c r="C37" s="228" t="s">
        <v>2055</v>
      </c>
      <c r="D37" s="481" t="s">
        <v>8937</v>
      </c>
      <c r="E37" s="1020">
        <f>IFERROR(VLOOKUP(C37,'Consolidated Master Sheet'!B:H,3,0),"")</f>
        <v>1.78</v>
      </c>
      <c r="F37" s="151">
        <f t="shared" si="0"/>
        <v>0</v>
      </c>
      <c r="G37" s="1322">
        <f t="shared" si="1"/>
        <v>0</v>
      </c>
      <c r="H37" s="230">
        <f>IFERROR(VLOOKUP(C37,'Consolidated Master Sheet'!B:H,6,0),"")</f>
        <v>25</v>
      </c>
      <c r="I37" s="230">
        <f>IFERROR(VLOOKUP(C37,'Consolidated Master Sheet'!B:H,7,0),"")</f>
        <v>250</v>
      </c>
      <c r="J37" s="27"/>
      <c r="K37" s="1102">
        <f t="shared" si="2"/>
        <v>0</v>
      </c>
    </row>
    <row r="38" spans="1:11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38" s="244"/>
      <c r="C38" s="231" t="s">
        <v>2056</v>
      </c>
      <c r="D38" s="482" t="s">
        <v>8938</v>
      </c>
      <c r="E38" s="1017">
        <f>IFERROR(VLOOKUP(C38,'Consolidated Master Sheet'!B:H,3,0),"")</f>
        <v>1.78</v>
      </c>
      <c r="F38" s="152">
        <f t="shared" si="0"/>
        <v>0</v>
      </c>
      <c r="G38" s="1324">
        <f t="shared" si="1"/>
        <v>0</v>
      </c>
      <c r="H38" s="234">
        <f>IFERROR(VLOOKUP(C38,'Consolidated Master Sheet'!B:H,6,0),"")</f>
        <v>25</v>
      </c>
      <c r="I38" s="234">
        <f>IFERROR(VLOOKUP(C38,'Consolidated Master Sheet'!B:H,7,0),"")</f>
        <v>250</v>
      </c>
      <c r="J38" s="28"/>
      <c r="K38" s="1104">
        <f t="shared" si="2"/>
        <v>0</v>
      </c>
    </row>
    <row r="39" spans="1:11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39" s="244"/>
      <c r="C39" s="235" t="s">
        <v>2057</v>
      </c>
      <c r="D39" s="483" t="s">
        <v>8939</v>
      </c>
      <c r="E39" s="1018">
        <f>IFERROR(VLOOKUP(C39,'Consolidated Master Sheet'!B:H,3,0),"")</f>
        <v>1.53</v>
      </c>
      <c r="F39" s="153">
        <f t="shared" si="0"/>
        <v>0</v>
      </c>
      <c r="G39" s="1764">
        <f t="shared" si="1"/>
        <v>0</v>
      </c>
      <c r="H39" s="237">
        <f>IFERROR(VLOOKUP(C39,'Consolidated Master Sheet'!B:H,6,0),"")</f>
        <v>25</v>
      </c>
      <c r="I39" s="237">
        <f>IFERROR(VLOOKUP(C39,'Consolidated Master Sheet'!B:H,7,0),"")</f>
        <v>300</v>
      </c>
      <c r="J39" s="29"/>
      <c r="K39" s="1108">
        <f t="shared" si="2"/>
        <v>0</v>
      </c>
    </row>
    <row r="40" spans="1:11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40" s="244"/>
      <c r="C40" s="249"/>
      <c r="D40" s="484"/>
      <c r="E40" s="1019" t="str">
        <f>IFERROR(VLOOKUP(C40,'Consolidated Master Sheet'!B:H,3,0),"")</f>
        <v/>
      </c>
      <c r="F40" s="720">
        <f t="shared" si="0"/>
        <v>0</v>
      </c>
      <c r="G40" s="1614">
        <f t="shared" si="1"/>
        <v>0</v>
      </c>
      <c r="H40" s="200" t="str">
        <f>IFERROR(VLOOKUP(C40,'Consolidated Master Sheet'!B:H,6,0),"")</f>
        <v/>
      </c>
      <c r="I40" s="200" t="str">
        <f>IFERROR(VLOOKUP(C40,'Consolidated Master Sheet'!B:H,7,0),"")</f>
        <v/>
      </c>
      <c r="J40" s="68"/>
      <c r="K40" s="1106"/>
    </row>
    <row r="41" spans="1:11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41" s="244"/>
      <c r="C41" s="228" t="s">
        <v>2059</v>
      </c>
      <c r="D41" s="481" t="s">
        <v>8940</v>
      </c>
      <c r="E41" s="1020">
        <f>IFERROR(VLOOKUP(C41,'Consolidated Master Sheet'!B:H,3,0),"")</f>
        <v>3.36</v>
      </c>
      <c r="F41" s="151">
        <f t="shared" si="0"/>
        <v>0</v>
      </c>
      <c r="G41" s="1322">
        <f t="shared" si="1"/>
        <v>0</v>
      </c>
      <c r="H41" s="230">
        <f>IFERROR(VLOOKUP(C41,'Consolidated Master Sheet'!B:H,6,0),"")</f>
        <v>25</v>
      </c>
      <c r="I41" s="230">
        <f>IFERROR(VLOOKUP(C41,'Consolidated Master Sheet'!B:H,7,0),"")</f>
        <v>100</v>
      </c>
      <c r="J41" s="27"/>
      <c r="K41" s="1102">
        <f t="shared" si="2"/>
        <v>0</v>
      </c>
    </row>
    <row r="42" spans="1:11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42" s="244"/>
      <c r="C42" s="231" t="s">
        <v>2060</v>
      </c>
      <c r="D42" s="482" t="s">
        <v>8941</v>
      </c>
      <c r="E42" s="1017">
        <f>IFERROR(VLOOKUP(C42,'Consolidated Master Sheet'!B:H,3,0),"")</f>
        <v>3.17</v>
      </c>
      <c r="F42" s="152">
        <f t="shared" si="0"/>
        <v>0</v>
      </c>
      <c r="G42" s="1324">
        <f t="shared" si="1"/>
        <v>0</v>
      </c>
      <c r="H42" s="234">
        <f>IFERROR(VLOOKUP(C42,'Consolidated Master Sheet'!B:H,6,0),"")</f>
        <v>25</v>
      </c>
      <c r="I42" s="234">
        <f>IFERROR(VLOOKUP(C42,'Consolidated Master Sheet'!B:H,7,0),"")</f>
        <v>100</v>
      </c>
      <c r="J42" s="28"/>
      <c r="K42" s="1104">
        <f t="shared" si="2"/>
        <v>0</v>
      </c>
    </row>
    <row r="43" spans="1:11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Brass'!A:A),"")</f>
        <v/>
      </c>
      <c r="B43" s="299"/>
      <c r="C43" s="231" t="s">
        <v>2061</v>
      </c>
      <c r="D43" s="482" t="s">
        <v>8942</v>
      </c>
      <c r="E43" s="1017">
        <f>IFERROR(VLOOKUP(C43,'Consolidated Master Sheet'!B:H,3,0),"")</f>
        <v>3.3099999999999996</v>
      </c>
      <c r="F43" s="152">
        <f t="shared" si="0"/>
        <v>0</v>
      </c>
      <c r="G43" s="1324">
        <f t="shared" si="1"/>
        <v>0</v>
      </c>
      <c r="H43" s="234">
        <f>IFERROR(VLOOKUP(C43,'Consolidated Master Sheet'!B:H,6,0),"")</f>
        <v>25</v>
      </c>
      <c r="I43" s="234">
        <f>IFERROR(VLOOKUP(C43,'Consolidated Master Sheet'!B:H,7,0),"")</f>
        <v>100</v>
      </c>
      <c r="J43" s="28"/>
      <c r="K43" s="1104">
        <f t="shared" si="2"/>
        <v>0</v>
      </c>
    </row>
    <row r="44" spans="1:11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5" spans="1:11" hidden="1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6" spans="1:11" hidden="1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7" spans="1:11" hidden="1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8" spans="1:11" hidden="1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9" spans="1:1" hidden="1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50" spans="1:1" hidden="1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51" spans="1:1" hidden="1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52" spans="1:1" hidden="1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53" spans="1:1" hidden="1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54" spans="1:1" hidden="1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55" spans="1:1" hidden="1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56" spans="1:1" hidden="1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57" spans="1:1" hidden="1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58" spans="1:1" hidden="1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59" spans="1:1" hidden="1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60" spans="1:1" hidden="1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61" spans="1:1" hidden="1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62" spans="1:1" hidden="1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63" spans="1:1" hidden="1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64" spans="1:1" hidden="1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65" spans="1:1" hidden="1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66" spans="1:1" hidden="1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67" spans="1:1" hidden="1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68" spans="1:1" hidden="1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69" spans="1:1" hidden="1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70" spans="1:1" hidden="1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71" spans="1:1" hidden="1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72" spans="1:1" hidden="1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73" spans="1:1" hidden="1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74" spans="1:1" hidden="1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75" spans="1:1" hidden="1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76" spans="1:1" hidden="1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77" spans="1:1" hidden="1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78" spans="1:1" hidden="1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79" spans="1:1" hidden="1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80" spans="1:1" hidden="1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81" spans="1:1" hidden="1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82" spans="1:1" hidden="1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83" spans="1:1" hidden="1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84" spans="1:1" hidden="1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85" spans="1:1" hidden="1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86" spans="1:1" hidden="1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87" spans="1:1" hidden="1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88" spans="1:1" hidden="1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89" spans="1:1" hidden="1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90" spans="1:1" hidden="1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91" spans="1:1" hidden="1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92" spans="1:1" hidden="1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93" spans="1:1" hidden="1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94" spans="1:1" hidden="1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95" spans="1:1" hidden="1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96" spans="1:1" hidden="1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97" spans="1:1" hidden="1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98" spans="1:1" hidden="1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99" spans="1:1" hidden="1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00" spans="1:1" hidden="1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01" spans="1:1" hidden="1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02" spans="1:1" hidden="1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03" spans="1:1" hidden="1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04" spans="1:1" hidden="1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05" spans="1:1" hidden="1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06" spans="1:1" hidden="1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07" spans="1:1" hidden="1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08" spans="1:1" hidden="1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09" spans="1:1" hidden="1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10" spans="1:1" hidden="1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11" spans="1:1" hidden="1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12" spans="1:1" hidden="1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13" spans="1:1" hidden="1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14" spans="1:1" hidden="1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15" spans="1:1" hidden="1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16" spans="1:1" hidden="1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17" spans="1:1" hidden="1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18" spans="1:1" hidden="1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19" spans="1:1" hidden="1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20" spans="1:1" hidden="1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21" spans="1:1" hidden="1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22" spans="1:1" hidden="1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23" spans="1:1" hidden="1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24" spans="1:1" hidden="1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25" spans="1:1" hidden="1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26" spans="1:1" hidden="1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27" spans="1:1" hidden="1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28" spans="1:1" hidden="1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29" spans="1:1" hidden="1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30" spans="1:1" hidden="1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31" spans="1:1" hidden="1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32" spans="1:1" hidden="1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33" spans="1:1" hidden="1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34" spans="1:1" hidden="1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35" spans="1:1" hidden="1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36" spans="1:1" hidden="1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37" spans="1:1" hidden="1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38" spans="1:1" hidden="1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39" spans="1:1" hidden="1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40" spans="1:1" hidden="1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41" spans="1:1" hidden="1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42" spans="1:1" hidden="1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43" spans="1:1" hidden="1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44" spans="1:1" hidden="1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45" spans="1:1" hidden="1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46" spans="1:1" hidden="1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47" spans="1:1" hidden="1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48" spans="1:1" hidden="1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49" spans="1:1" hidden="1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50" spans="1:1" hidden="1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51" spans="1:1" hidden="1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52" spans="1:1" hidden="1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53" spans="1:1" hidden="1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54" spans="1:1" hidden="1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55" spans="1:1" hidden="1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56" spans="1:1" hidden="1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57" spans="1:1" hidden="1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58" spans="1:1" hidden="1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59" spans="1:1" hidden="1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60" spans="1:1" hidden="1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61" spans="1:1" hidden="1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62" spans="1:1" hidden="1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63" spans="1:1" hidden="1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64" spans="1:1" hidden="1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65" spans="1:1" hidden="1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66" spans="1:1" hidden="1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67" spans="1:1" hidden="1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68" spans="1:1" hidden="1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69" spans="1:1" hidden="1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70" spans="1:1" hidden="1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71" spans="1:1" hidden="1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72" spans="1:1" hidden="1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73" spans="1:1" hidden="1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74" spans="1:1" hidden="1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75" spans="1:1" hidden="1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76" spans="1:1" hidden="1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77" spans="1:1" hidden="1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78" spans="1:1" hidden="1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79" spans="1:1" hidden="1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80" spans="1:1" hidden="1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81" spans="1:1" hidden="1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82" spans="1:1" hidden="1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83" spans="1:1" hidden="1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84" spans="1:1" hidden="1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85" spans="1:1" hidden="1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86" spans="1:1" hidden="1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87" spans="1:1" hidden="1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88" spans="1:1" hidden="1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89" spans="1:1" hidden="1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90" spans="1:1" hidden="1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91" spans="1:1" hidden="1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92" spans="1:1" hidden="1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93" spans="1:1" hidden="1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94" spans="1:1" hidden="1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95" spans="1:1" hidden="1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96" spans="1:1" hidden="1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97" spans="1:1" hidden="1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98" spans="1:1" hidden="1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199" spans="1:1" hidden="1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00" spans="1:1" hidden="1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01" spans="1:1" hidden="1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02" spans="1:1" hidden="1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03" spans="1:1" hidden="1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04" spans="1:1" hidden="1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05" spans="1:1" hidden="1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06" spans="1:1" hidden="1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07" spans="1:1" hidden="1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08" spans="1:1" hidden="1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09" spans="1:1" hidden="1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10" spans="1:1" hidden="1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11" spans="1:1" hidden="1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12" spans="1:1" hidden="1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13" spans="1:1" hidden="1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14" spans="1:1" hidden="1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15" spans="1:1" hidden="1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16" spans="1:1" hidden="1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17" spans="1:1" hidden="1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18" spans="1:1" hidden="1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19" spans="1:1" hidden="1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20" spans="1:1" hidden="1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21" spans="1:1" hidden="1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22" spans="1:1" hidden="1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23" spans="1:1" hidden="1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24" spans="1:1" hidden="1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25" spans="1:1" hidden="1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26" spans="1:1" hidden="1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27" spans="1:1" hidden="1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28" spans="1:1" hidden="1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29" spans="1:1" hidden="1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30" spans="1:1" hidden="1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31" spans="1:1" hidden="1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32" spans="1:1" hidden="1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33" spans="1:1" hidden="1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34" spans="1:1" hidden="1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35" spans="1:1" hidden="1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36" spans="1:1" hidden="1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37" spans="1:1" hidden="1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38" spans="1:1" hidden="1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39" spans="1:1" hidden="1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40" spans="1:1" hidden="1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41" spans="1:1" hidden="1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42" spans="1:1" hidden="1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43" spans="1:1" hidden="1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44" spans="1:1" hidden="1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45" spans="1:1" hidden="1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46" spans="1:1" hidden="1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47" spans="1:1" hidden="1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48" spans="1:1" hidden="1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49" spans="1:1" hidden="1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50" spans="1:1" hidden="1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51" spans="1:1" hidden="1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52" spans="1:1" hidden="1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53" spans="1:1" hidden="1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54" spans="1:1" hidden="1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55" spans="1:1" hidden="1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56" spans="1:1" hidden="1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57" spans="1:1" hidden="1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58" spans="1:1" hidden="1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59" spans="1:1" hidden="1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60" spans="1:1" hidden="1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61" spans="1:1" hidden="1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62" spans="1:1" hidden="1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63" spans="1:1" hidden="1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64" spans="1:1" hidden="1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65" spans="1:1" hidden="1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66" spans="1:1" hidden="1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67" spans="1:1" hidden="1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68" spans="1:1" hidden="1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69" spans="1:1" hidden="1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70" spans="1:1" hidden="1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71" spans="1:1" hidden="1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72" spans="1:1" hidden="1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73" spans="1:1" hidden="1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74" spans="1:1" hidden="1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75" spans="1:1" hidden="1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76" spans="1:1" hidden="1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77" spans="1:1" hidden="1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78" spans="1:1" hidden="1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79" spans="1:1" hidden="1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80" spans="1:1" hidden="1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81" spans="1:1" hidden="1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82" spans="1:1" hidden="1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83" spans="1:1" hidden="1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84" spans="1:1" hidden="1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85" spans="1:1" hidden="1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86" spans="1:1" hidden="1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87" spans="1:1" hidden="1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88" spans="1:1" hidden="1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89" spans="1:1" hidden="1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90" spans="1:1" hidden="1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91" spans="1:1" hidden="1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92" spans="1:1" hidden="1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93" spans="1:1" hidden="1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94" spans="1:1" hidden="1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95" spans="1:1" hidden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96" spans="1:1" hidden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97" spans="1:1" hidden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98" spans="1:1" hidden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299" spans="1:1" hidden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00" spans="1:1" hidden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01" spans="1:1" hidden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02" spans="1:1" hidden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03" spans="1:1" hidden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04" spans="1:1" hidden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05" spans="1:1" hidden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06" spans="1:1" hidden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07" spans="1:1" hidden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08" spans="1:1" hidden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09" spans="1:1" hidden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10" spans="1:1" hidden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11" spans="1:1" hidden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12" spans="1:1" hidden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13" spans="1:1" hidden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14" spans="1:1" hidden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15" spans="1:1" hidden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16" spans="1:1" hidden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17" spans="1:1" hidden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18" spans="1:1" hidden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19" spans="1:1" hidden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20" spans="1:1" hidden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21" spans="1:1" hidden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22" spans="1:1" hidden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23" spans="1:1" hidden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24" spans="1:1" hidden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25" spans="1:1" hidden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26" spans="1:1" hidden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27" spans="1:1" hidden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28" spans="1:1" hidden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29" spans="1:1" hidden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30" spans="1:1" hidden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31" spans="1:1" hidden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32" spans="1:1" hidden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33" spans="1:1" hidden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34" spans="1:1" hidden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35" spans="1:1" hidden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36" spans="1:1" hidden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37" spans="1:1" hidden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38" spans="1:1" hidden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39" spans="1:1" hidden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40" spans="1:1" hidden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41" spans="1:1" hidden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42" spans="1:1" hidden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43" spans="1:1" hidden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44" spans="1:1" hidden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45" spans="1:1" hidden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46" spans="1:1" hidden="1">
      <c r="A346" s="157" t="str">
        <f>IF(J346&gt;0,COUNT($J$4:J346)+MAX('MI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47" spans="1:1" hidden="1">
      <c r="A347" s="157" t="str">
        <f>IF(J347&gt;0,COUNT($J$4:J347)+MAX('MI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48" spans="1:1" hidden="1">
      <c r="A348" s="157" t="str">
        <f>IF(J348&gt;0,COUNT($J$4:J348)+MAX('MI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49" spans="1:1" hidden="1">
      <c r="A349" s="157" t="str">
        <f>IF(J349&gt;0,COUNT($J$4:J349)+MAX('MI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50" spans="1:1" hidden="1">
      <c r="A350" s="157" t="str">
        <f>IF(J350&gt;0,COUNT($J$4:J350)+MAX('MI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51" spans="1:1" hidden="1">
      <c r="A351" s="157" t="str">
        <f>IF(J351&gt;0,COUNT($J$4:J351)+MAX('MI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52" spans="1:1" hidden="1">
      <c r="A352" s="157" t="str">
        <f>IF(J352&gt;0,COUNT($J$4:J352)+MAX('MI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53" spans="1:1" hidden="1">
      <c r="A353" s="157" t="str">
        <f>IF(J353&gt;0,COUNT($J$4:J353)+MAX('MI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54" spans="1:1" hidden="1">
      <c r="A354" s="157" t="str">
        <f>IF(J354&gt;0,COUNT($J$4:J354)+MAX('MI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55" spans="1:1" hidden="1">
      <c r="A355" s="157" t="str">
        <f>IF(J355&gt;0,COUNT($J$4:J355)+MAX('MI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56" spans="1:1" hidden="1">
      <c r="A356" s="157" t="str">
        <f>IF(J356&gt;0,COUNT($J$4:J356)+MAX('MI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57" spans="1:1" hidden="1">
      <c r="A357" s="157" t="str">
        <f>IF(J357&gt;0,COUNT($J$4:J357)+MAX('MI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58" spans="1:1" hidden="1">
      <c r="A358" s="157" t="str">
        <f>IF(J358&gt;0,COUNT($J$4:J358)+MAX('MI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59" spans="1:1" hidden="1">
      <c r="A359" s="157" t="str">
        <f>IF(J359&gt;0,COUNT($J$4:J359)+MAX('MI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60" spans="1:1" hidden="1">
      <c r="A360" s="157" t="str">
        <f>IF(J360&gt;0,COUNT($J$4:J360)+MAX('MI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61" spans="1:1" hidden="1">
      <c r="A361" s="157" t="str">
        <f>IF(J361&gt;0,COUNT($J$4:J361)+MAX('MI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62" spans="1:1" hidden="1">
      <c r="A362" s="157" t="str">
        <f>IF(J362&gt;0,COUNT($J$4:J362)+MAX('MI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63" spans="1:1" hidden="1">
      <c r="A363" s="157" t="str">
        <f>IF(J363&gt;0,COUNT($J$4:J363)+MAX('MI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64" spans="1:1" hidden="1">
      <c r="A364" s="157" t="str">
        <f>IF(J364&gt;0,COUNT($J$4:J364)+MAX('MI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65" spans="1:1" hidden="1">
      <c r="A365" s="157" t="str">
        <f>IF(J365&gt;0,COUNT($J$4:J365)+MAX('MI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66" spans="1:1" hidden="1">
      <c r="A366" s="157" t="str">
        <f>IF(J366&gt;0,COUNT($J$4:J366)+MAX('MI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67" spans="1:1" hidden="1">
      <c r="A367" s="157" t="str">
        <f>IF(J367&gt;0,COUNT($J$4:J367)+MAX('MI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68" spans="1:1" hidden="1">
      <c r="A368" s="157" t="str">
        <f>IF(J368&gt;0,COUNT($J$4:J368)+MAX('MI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69" spans="1:1" hidden="1">
      <c r="A369" s="157" t="str">
        <f>IF(J369&gt;0,COUNT($J$4:J369)+MAX('MI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70" spans="1:1" hidden="1">
      <c r="A370" s="157" t="str">
        <f>IF(J370&gt;0,COUNT($J$4:J370)+MAX('MI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71" spans="1:1" hidden="1">
      <c r="A371" s="157" t="str">
        <f>IF(J371&gt;0,COUNT($J$4:J371)+MAX('MI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72" spans="1:1" hidden="1">
      <c r="A372" s="157" t="str">
        <f>IF(J372&gt;0,COUNT($J$4:J372)+MAX('MI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73" spans="1:1" hidden="1">
      <c r="A373" s="157" t="str">
        <f>IF(J373&gt;0,COUNT($J$4:J373)+MAX('MI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74" spans="1:1" hidden="1">
      <c r="A374" s="157" t="str">
        <f>IF(J374&gt;0,COUNT($J$4:J374)+MAX('MI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75" spans="1:1" hidden="1">
      <c r="A375" s="157" t="str">
        <f>IF(J375&gt;0,COUNT($J$4:J375)+MAX('MI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76" spans="1:1" hidden="1">
      <c r="A376" s="157" t="str">
        <f>IF(J376&gt;0,COUNT($J$4:J376)+MAX('MI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77" spans="1:1" hidden="1">
      <c r="A377" s="157" t="str">
        <f>IF(J377&gt;0,COUNT($J$4:J377)+MAX('MI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78" spans="1:1" hidden="1">
      <c r="A378" s="157" t="str">
        <f>IF(J378&gt;0,COUNT($J$4:J378)+MAX('MI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79" spans="1:1" hidden="1">
      <c r="A379" s="157" t="str">
        <f>IF(J379&gt;0,COUNT($J$4:J379)+MAX('MI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80" spans="1:1" hidden="1">
      <c r="A380" s="157" t="str">
        <f>IF(J380&gt;0,COUNT($J$4:J380)+MAX('MI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81" spans="1:1" hidden="1">
      <c r="A381" s="157" t="str">
        <f>IF(J381&gt;0,COUNT($J$4:J381)+MAX('MI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82" spans="1:1" hidden="1">
      <c r="A382" s="157" t="str">
        <f>IF(J382&gt;0,COUNT($J$4:J382)+MAX('MI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83" spans="1:1" hidden="1">
      <c r="A383" s="157" t="str">
        <f>IF(J383&gt;0,COUNT($J$4:J383)+MAX('MI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84" spans="1:1" hidden="1">
      <c r="A384" s="157" t="str">
        <f>IF(J384&gt;0,COUNT($J$4:J384)+MAX('MI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85" spans="1:1" hidden="1">
      <c r="A385" s="157" t="str">
        <f>IF(J385&gt;0,COUNT($J$4:J385)+MAX('MI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86" spans="1:1" hidden="1">
      <c r="A386" s="157" t="str">
        <f>IF(J386&gt;0,COUNT($J$4:J386)+MAX('MI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87" spans="1:1" hidden="1">
      <c r="A387" s="157" t="str">
        <f>IF(J387&gt;0,COUNT($J$4:J387)+MAX('MI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88" spans="1:1" hidden="1">
      <c r="A388" s="157" t="str">
        <f>IF(J388&gt;0,COUNT($J$4:J388)+MAX('MI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89" spans="1:1" hidden="1">
      <c r="A389" s="157" t="str">
        <f>IF(J389&gt;0,COUNT($J$4:J389)+MAX('MI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90" spans="1:1" hidden="1">
      <c r="A390" s="157" t="str">
        <f>IF(J390&gt;0,COUNT($J$4:J390)+MAX('MI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91" spans="1:1" hidden="1">
      <c r="A391" s="157" t="str">
        <f>IF(J391&gt;0,COUNT($J$4:J391)+MAX('MI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92" spans="1:1" hidden="1">
      <c r="A392" s="157" t="str">
        <f>IF(J392&gt;0,COUNT($J$4:J392)+MAX('MI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93" spans="1:1" hidden="1">
      <c r="A393" s="157" t="str">
        <f>IF(J393&gt;0,COUNT($J$4:J393)+MAX('MI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94" spans="1:1" hidden="1">
      <c r="A394" s="157" t="str">
        <f>IF(J394&gt;0,COUNT($J$4:J394)+MAX('MI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95" spans="1:1" hidden="1">
      <c r="A395" s="157" t="str">
        <f>IF(J395&gt;0,COUNT($J$4:J395)+MAX('MI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96" spans="1:1" hidden="1">
      <c r="A396" s="157" t="str">
        <f>IF(J396&gt;0,COUNT($J$4:J396)+MAX('MI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97" spans="1:1" hidden="1">
      <c r="A397" s="157" t="str">
        <f>IF(J397&gt;0,COUNT($J$4:J397)+MAX('MI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98" spans="1:1" hidden="1">
      <c r="A398" s="157" t="str">
        <f>IF(J398&gt;0,COUNT($J$4:J398)+MAX('MI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399" spans="1:1" hidden="1">
      <c r="A399" s="157" t="str">
        <f>IF(J399&gt;0,COUNT($J$4:J399)+MAX('MI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00" spans="1:1" hidden="1">
      <c r="A400" s="157" t="str">
        <f>IF(J400&gt;0,COUNT($J$4:J400)+MAX('MI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01" spans="1:1" hidden="1">
      <c r="A401" s="157" t="str">
        <f>IF(J401&gt;0,COUNT($J$4:J401)+MAX('MI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02" spans="1:1" hidden="1">
      <c r="A402" s="157" t="str">
        <f>IF(J402&gt;0,COUNT($J$4:J402)+MAX('MI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03" spans="1:1" hidden="1">
      <c r="A403" s="157" t="str">
        <f>IF(J403&gt;0,COUNT($J$4:J403)+MAX('MI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04" spans="1:1" hidden="1">
      <c r="A404" s="157" t="str">
        <f>IF(J404&gt;0,COUNT($J$4:J404)+MAX('MI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05" spans="1:1" hidden="1">
      <c r="A405" s="157" t="str">
        <f>IF(J405&gt;0,COUNT($J$4:J405)+MAX('MI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06" spans="1:1" hidden="1">
      <c r="A406" s="157" t="str">
        <f>IF(J406&gt;0,COUNT($J$4:J406)+MAX('MI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07" spans="1:1" hidden="1">
      <c r="A407" s="157" t="str">
        <f>IF(J407&gt;0,COUNT($J$4:J407)+MAX('MI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08" spans="1:1" hidden="1">
      <c r="A408" s="157" t="str">
        <f>IF(J408&gt;0,COUNT($J$4:J408)+MAX('MI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09" spans="1:1" hidden="1">
      <c r="A409" s="157" t="str">
        <f>IF(J409&gt;0,COUNT($J$4:J409)+MAX('MI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10" spans="1:1" hidden="1">
      <c r="A410" s="157" t="str">
        <f>IF(J410&gt;0,COUNT($J$4:J410)+MAX('MI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  <row r="411" spans="1:1" hidden="1">
      <c r="A411" s="157" t="str">
        <f>IF(J411&gt;0,COUNT($J$4:J411)+MAX('MI Fittings'!A:A,'CS Press Fittings'!A:A,'Steel Nipples'!A:A,'Steel Cut Lengths'!A:A,'Pipe Hangers'!A:A,'Brass Nipples '!A:A,'Brass Fittings '!A:A,Valves!A:A,'PEX Tubing'!A:A,'PEX Fittings - Brass'!A:A,'PEX Fittings - EXPN Brass'!A:A),"")</f>
        <v/>
      </c>
    </row>
  </sheetData>
  <sheetProtection algorithmName="SHA-512" hashValue="YLx/qmM3d1eKB9SyNbDz0npctlt49a/Qys32pHfpIisf3WGOLgXV6mkB5VCjyAVCEaa+icJ54UC2ks+eLJ/l5Q==" saltValue="U+4upHgOzV2n1sJNKeJ87g==" spinCount="100000" sheet="1" formatColumns="0" autoFilter="0"/>
  <protectedRanges>
    <protectedRange sqref="F5:G43" name="Range2"/>
    <protectedRange sqref="J5:J43" name="Range1"/>
  </protectedRanges>
  <autoFilter ref="J3:J43" xr:uid="{579A8871-3540-4092-8D17-536EE5EB712B}"/>
  <mergeCells count="2">
    <mergeCell ref="K1:K2"/>
    <mergeCell ref="B2:C2"/>
  </mergeCells>
  <conditionalFormatting sqref="F5:F43">
    <cfRule type="cellIs" dxfId="39" priority="2" operator="notEqual">
      <formula>$F$2</formula>
    </cfRule>
  </conditionalFormatting>
  <conditionalFormatting sqref="G5:G43">
    <cfRule type="cellIs" dxfId="38" priority="1" operator="notEqual">
      <formula>ROUND($F5*$E5,2)</formula>
    </cfRule>
  </conditionalFormatting>
  <hyperlinks>
    <hyperlink ref="K1" location="'Lead Sheet'!A1" display="CLICK TO RETURN TO LEAD SHEET" xr:uid="{F187D466-8E30-450B-A96E-60D5D469FF1F}"/>
  </hyperlinks>
  <pageMargins left="0.7" right="0.7" top="0.75" bottom="0.75" header="0.3" footer="0.3"/>
  <pageSetup scale="52" fitToHeight="0" orientation="portrait" r:id="rId1"/>
  <headerFooter>
    <oddHeader>&amp;LPEX Fittings - PPSU
&amp;K00-036Subject to change without notice&amp;RPEX Fittings - PPSU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D2FF-89B4-4428-AD2B-0F3948A2B647}">
  <sheetPr codeName="Sheet12">
    <tabColor rgb="FF00B0F0"/>
    <pageSetUpPr fitToPage="1"/>
  </sheetPr>
  <dimension ref="A1:O466"/>
  <sheetViews>
    <sheetView topLeftCell="B1" zoomScaleNormal="10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.75" zeroHeight="1"/>
  <cols>
    <col min="1" max="1" width="8.7109375" style="157" hidden="1" customWidth="1"/>
    <col min="2" max="2" width="15.7109375" style="13" customWidth="1"/>
    <col min="3" max="3" width="9.85546875" style="15" customWidth="1"/>
    <col min="4" max="4" width="40.7109375" style="208" customWidth="1"/>
    <col min="5" max="5" width="9.85546875" style="1039" customWidth="1"/>
    <col min="6" max="6" width="11.42578125" style="210" bestFit="1" customWidth="1"/>
    <col min="7" max="7" width="10.42578125" style="1756" bestFit="1" customWidth="1"/>
    <col min="8" max="8" width="9.85546875" style="211" customWidth="1"/>
    <col min="9" max="9" width="9.85546875" style="212" customWidth="1"/>
    <col min="10" max="10" width="9.85546875" style="2" customWidth="1"/>
    <col min="11" max="11" width="11.7109375" style="1030" customWidth="1"/>
    <col min="12" max="12" width="15.7109375" style="13" customWidth="1"/>
    <col min="13" max="13" width="15.7109375" style="1030" customWidth="1"/>
    <col min="14" max="14" width="8.85546875" style="13" customWidth="1"/>
    <col min="15" max="15" width="37.42578125" style="13" hidden="1" customWidth="1"/>
    <col min="16" max="16384" width="8.85546875" style="13" hidden="1"/>
  </cols>
  <sheetData>
    <row r="1" spans="1:15" ht="72.75" customHeight="1" thickBot="1">
      <c r="B1" s="169"/>
      <c r="C1" s="170"/>
      <c r="D1" s="171"/>
      <c r="E1" s="1012"/>
      <c r="F1" s="148"/>
      <c r="G1" s="1616"/>
      <c r="H1" s="437"/>
      <c r="I1" s="438"/>
      <c r="J1" s="476" t="s">
        <v>4681</v>
      </c>
      <c r="K1" s="1867" t="s">
        <v>3648</v>
      </c>
      <c r="L1" s="157"/>
      <c r="M1" s="1029"/>
    </row>
    <row r="2" spans="1:15" ht="16.5" thickBot="1">
      <c r="B2" s="1869" t="s">
        <v>12959</v>
      </c>
      <c r="C2" s="1870"/>
      <c r="D2" s="176"/>
      <c r="E2" s="1013"/>
      <c r="F2" s="1507">
        <f>'Lead Sheet'!B15</f>
        <v>0</v>
      </c>
      <c r="G2" s="1617"/>
      <c r="H2" s="439"/>
      <c r="I2" s="178"/>
      <c r="J2" s="477"/>
      <c r="K2" s="1868"/>
      <c r="L2" s="157"/>
      <c r="M2" s="1029"/>
    </row>
    <row r="3" spans="1:15" s="160" customFormat="1" ht="48" thickBot="1">
      <c r="A3" s="158"/>
      <c r="B3" s="179"/>
      <c r="C3" s="180" t="s">
        <v>486</v>
      </c>
      <c r="D3" s="181" t="s">
        <v>8681</v>
      </c>
      <c r="E3" s="1014" t="s">
        <v>487</v>
      </c>
      <c r="F3" s="149" t="s">
        <v>0</v>
      </c>
      <c r="G3" s="182" t="s">
        <v>588</v>
      </c>
      <c r="H3" s="183" t="s">
        <v>3</v>
      </c>
      <c r="I3" s="184" t="s">
        <v>4</v>
      </c>
      <c r="J3" s="308" t="s">
        <v>2</v>
      </c>
      <c r="K3" s="1139" t="s">
        <v>360</v>
      </c>
      <c r="L3" s="302" t="s">
        <v>5065</v>
      </c>
      <c r="M3" s="1111">
        <f>SUM(K:K)</f>
        <v>0</v>
      </c>
      <c r="N3" s="305"/>
    </row>
    <row r="4" spans="1:15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" s="507"/>
      <c r="C4" s="508"/>
      <c r="D4" s="405" t="s">
        <v>5</v>
      </c>
      <c r="E4" s="1036" t="s">
        <v>497</v>
      </c>
      <c r="F4" s="162"/>
      <c r="G4" s="1767"/>
      <c r="H4" s="315"/>
      <c r="I4" s="315"/>
      <c r="J4" s="112"/>
      <c r="K4" s="1121"/>
      <c r="L4" s="157"/>
      <c r="M4" s="1029"/>
    </row>
    <row r="5" spans="1:15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5" s="509"/>
      <c r="C5" s="228" t="s">
        <v>3732</v>
      </c>
      <c r="D5" s="481" t="s">
        <v>8909</v>
      </c>
      <c r="E5" s="1020">
        <f>IFERROR(VLOOKUP(C5,'Consolidated Master Sheet'!B:H,3,0),"")</f>
        <v>3.55</v>
      </c>
      <c r="F5" s="151">
        <f>IF(E5=0,"NET",$F$2)</f>
        <v>0</v>
      </c>
      <c r="G5" s="1322">
        <f>IFERROR(ROUND(E5*F5,2),0)</f>
        <v>0</v>
      </c>
      <c r="H5" s="230">
        <f>IFERROR(VLOOKUP(C5,'Consolidated Master Sheet'!B:H,6,0),"")</f>
        <v>25</v>
      </c>
      <c r="I5" s="230">
        <f>IFERROR(VLOOKUP(C5,'Consolidated Master Sheet'!B:H,7,0),"")</f>
        <v>900</v>
      </c>
      <c r="J5" s="27"/>
      <c r="K5" s="1102">
        <f t="shared" ref="K5:K15" si="0">IFERROR(G5*J5,0)</f>
        <v>0</v>
      </c>
      <c r="L5" s="157"/>
      <c r="M5" s="1029"/>
      <c r="N5" s="506"/>
      <c r="O5" s="506"/>
    </row>
    <row r="6" spans="1:15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6" s="509"/>
      <c r="C6" s="231" t="s">
        <v>3731</v>
      </c>
      <c r="D6" s="482" t="s">
        <v>8910</v>
      </c>
      <c r="E6" s="1017">
        <f>IFERROR(VLOOKUP(C6,'Consolidated Master Sheet'!B:H,3,0),"")</f>
        <v>4.7</v>
      </c>
      <c r="F6" s="152">
        <f t="shared" ref="F6:F69" si="1">IF(E6=0,"NET",$F$2)</f>
        <v>0</v>
      </c>
      <c r="G6" s="1324">
        <f t="shared" ref="G6:G69" si="2">IFERROR(ROUND(E6*F6,2),0)</f>
        <v>0</v>
      </c>
      <c r="H6" s="234">
        <f>IFERROR(VLOOKUP(C6,'Consolidated Master Sheet'!B:H,6,0),"")</f>
        <v>10</v>
      </c>
      <c r="I6" s="277">
        <f>IFERROR(VLOOKUP(C6,'Consolidated Master Sheet'!B:H,7,0),"")</f>
        <v>400</v>
      </c>
      <c r="J6" s="31"/>
      <c r="K6" s="1104">
        <f t="shared" si="0"/>
        <v>0</v>
      </c>
      <c r="L6" s="157"/>
      <c r="M6" s="1029"/>
    </row>
    <row r="7" spans="1:15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7" s="509"/>
      <c r="C7" s="235" t="s">
        <v>3730</v>
      </c>
      <c r="D7" s="483" t="s">
        <v>8911</v>
      </c>
      <c r="E7" s="1018">
        <f>IFERROR(VLOOKUP(C7,'Consolidated Master Sheet'!B:H,3,0),"")</f>
        <v>9.2799999999999994</v>
      </c>
      <c r="F7" s="153">
        <f t="shared" si="1"/>
        <v>0</v>
      </c>
      <c r="G7" s="1764">
        <f t="shared" si="2"/>
        <v>0</v>
      </c>
      <c r="H7" s="237">
        <f>IFERROR(VLOOKUP(C7,'Consolidated Master Sheet'!B:H,6,0),"")</f>
        <v>10</v>
      </c>
      <c r="I7" s="237">
        <f>IFERROR(VLOOKUP(C7,'Consolidated Master Sheet'!B:H,7,0),"")</f>
        <v>200</v>
      </c>
      <c r="J7" s="29"/>
      <c r="K7" s="1108">
        <f t="shared" si="0"/>
        <v>0</v>
      </c>
      <c r="L7" s="157"/>
      <c r="M7" s="1029"/>
    </row>
    <row r="8" spans="1:15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8" s="509"/>
      <c r="C8" s="249"/>
      <c r="D8" s="484"/>
      <c r="E8" s="1019" t="str">
        <f>IFERROR(VLOOKUP(C8,'Consolidated Master Sheet'!B:H,3,0),"")</f>
        <v/>
      </c>
      <c r="F8" s="720">
        <f t="shared" si="1"/>
        <v>0</v>
      </c>
      <c r="G8" s="1614">
        <f t="shared" si="2"/>
        <v>0</v>
      </c>
      <c r="H8" s="200" t="str">
        <f>IFERROR(VLOOKUP(C8,'Consolidated Master Sheet'!B:H,6,0),"")</f>
        <v/>
      </c>
      <c r="I8" s="200" t="str">
        <f>IFERROR(VLOOKUP(C8,'Consolidated Master Sheet'!B:H,7,0),"")</f>
        <v/>
      </c>
      <c r="J8" s="68"/>
      <c r="K8" s="1106"/>
      <c r="L8" s="157"/>
      <c r="M8" s="1029"/>
    </row>
    <row r="9" spans="1:15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9" s="509"/>
      <c r="C9" s="228" t="s">
        <v>12326</v>
      </c>
      <c r="D9" s="481" t="s">
        <v>12327</v>
      </c>
      <c r="E9" s="1020">
        <f>IFERROR(VLOOKUP(C9,'Consolidated Master Sheet'!B:H,3,0),"")</f>
        <v>22.44</v>
      </c>
      <c r="F9" s="151">
        <f t="shared" si="1"/>
        <v>0</v>
      </c>
      <c r="G9" s="1322">
        <f t="shared" si="2"/>
        <v>0</v>
      </c>
      <c r="H9" s="230">
        <f>IFERROR(VLOOKUP(C9,'Consolidated Master Sheet'!B:H,6,0),"")</f>
        <v>10</v>
      </c>
      <c r="I9" s="230">
        <f>IFERROR(VLOOKUP(C9,'Consolidated Master Sheet'!B:H,7,0),"")</f>
        <v>120</v>
      </c>
      <c r="J9" s="27"/>
      <c r="K9" s="1102">
        <f t="shared" ref="K9:K11" si="3">IFERROR(G9*J9,0)</f>
        <v>0</v>
      </c>
      <c r="L9" s="157"/>
      <c r="M9" s="1029"/>
      <c r="N9" s="506"/>
      <c r="O9" s="506"/>
    </row>
    <row r="10" spans="1:15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0" s="509"/>
      <c r="C10" s="231" t="s">
        <v>12328</v>
      </c>
      <c r="D10" s="482" t="s">
        <v>12329</v>
      </c>
      <c r="E10" s="1017">
        <f>IFERROR(VLOOKUP(C10,'Consolidated Master Sheet'!B:H,3,0),"")</f>
        <v>29.200000000000003</v>
      </c>
      <c r="F10" s="152">
        <f t="shared" si="1"/>
        <v>0</v>
      </c>
      <c r="G10" s="1324">
        <f t="shared" si="2"/>
        <v>0</v>
      </c>
      <c r="H10" s="234">
        <f>IFERROR(VLOOKUP(C10,'Consolidated Master Sheet'!B:H,6,0),"")</f>
        <v>10</v>
      </c>
      <c r="I10" s="277">
        <f>IFERROR(VLOOKUP(C10,'Consolidated Master Sheet'!B:H,7,0),"")</f>
        <v>80</v>
      </c>
      <c r="J10" s="31"/>
      <c r="K10" s="1104">
        <f t="shared" si="3"/>
        <v>0</v>
      </c>
      <c r="L10" s="157"/>
      <c r="M10" s="1029"/>
    </row>
    <row r="11" spans="1:15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1" s="509"/>
      <c r="C11" s="235" t="s">
        <v>12330</v>
      </c>
      <c r="D11" s="483" t="s">
        <v>12331</v>
      </c>
      <c r="E11" s="1018">
        <f>IFERROR(VLOOKUP(C11,'Consolidated Master Sheet'!B:H,3,0),"")</f>
        <v>117.80000000000001</v>
      </c>
      <c r="F11" s="153">
        <f t="shared" si="1"/>
        <v>0</v>
      </c>
      <c r="G11" s="1764">
        <f t="shared" si="2"/>
        <v>0</v>
      </c>
      <c r="H11" s="237">
        <f>IFERROR(VLOOKUP(C11,'Consolidated Master Sheet'!B:H,6,0),"")</f>
        <v>5</v>
      </c>
      <c r="I11" s="237">
        <f>IFERROR(VLOOKUP(C11,'Consolidated Master Sheet'!B:H,7,0),"")</f>
        <v>40</v>
      </c>
      <c r="J11" s="29"/>
      <c r="K11" s="1108">
        <f t="shared" si="3"/>
        <v>0</v>
      </c>
      <c r="L11" s="157"/>
      <c r="M11" s="1029"/>
    </row>
    <row r="12" spans="1:15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2" s="509"/>
      <c r="C12" s="249"/>
      <c r="D12" s="484"/>
      <c r="E12" s="1019" t="str">
        <f>IFERROR(VLOOKUP(C12,'Consolidated Master Sheet'!B:H,3,0),"")</f>
        <v/>
      </c>
      <c r="F12" s="720">
        <f t="shared" si="1"/>
        <v>0</v>
      </c>
      <c r="G12" s="1614">
        <f t="shared" si="2"/>
        <v>0</v>
      </c>
      <c r="H12" s="200" t="str">
        <f>IFERROR(VLOOKUP(C12,'Consolidated Master Sheet'!B:H,6,0),"")</f>
        <v/>
      </c>
      <c r="I12" s="200" t="str">
        <f>IFERROR(VLOOKUP(C12,'Consolidated Master Sheet'!B:H,7,0),"")</f>
        <v/>
      </c>
      <c r="J12" s="68"/>
      <c r="K12" s="1106"/>
      <c r="L12" s="157"/>
      <c r="M12" s="1029"/>
    </row>
    <row r="13" spans="1:15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3" s="509"/>
      <c r="C13" s="228" t="s">
        <v>3729</v>
      </c>
      <c r="D13" s="481" t="s">
        <v>8912</v>
      </c>
      <c r="E13" s="1020">
        <f>IFERROR(VLOOKUP(C13,'Consolidated Master Sheet'!B:H,3,0),"")</f>
        <v>5.17</v>
      </c>
      <c r="F13" s="151">
        <f t="shared" si="1"/>
        <v>0</v>
      </c>
      <c r="G13" s="1322">
        <f t="shared" si="2"/>
        <v>0</v>
      </c>
      <c r="H13" s="230">
        <f>IFERROR(VLOOKUP(C13,'Consolidated Master Sheet'!B:H,6,0),"")</f>
        <v>50</v>
      </c>
      <c r="I13" s="230">
        <f>IFERROR(VLOOKUP(C13,'Consolidated Master Sheet'!B:H,7,0),"")</f>
        <v>550</v>
      </c>
      <c r="J13" s="27"/>
      <c r="K13" s="1102">
        <f t="shared" si="0"/>
        <v>0</v>
      </c>
      <c r="L13" s="157"/>
      <c r="M13" s="1029"/>
    </row>
    <row r="14" spans="1:15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4" s="509"/>
      <c r="C14" s="231" t="s">
        <v>3728</v>
      </c>
      <c r="D14" s="482" t="s">
        <v>8913</v>
      </c>
      <c r="E14" s="1017">
        <f>IFERROR(VLOOKUP(C14,'Consolidated Master Sheet'!B:H,3,0),"")</f>
        <v>8.82</v>
      </c>
      <c r="F14" s="152">
        <f t="shared" si="1"/>
        <v>0</v>
      </c>
      <c r="G14" s="1324">
        <f t="shared" si="2"/>
        <v>0</v>
      </c>
      <c r="H14" s="234">
        <f>IFERROR(VLOOKUP(C14,'Consolidated Master Sheet'!B:H,6,0),"")</f>
        <v>10</v>
      </c>
      <c r="I14" s="234">
        <f>IFERROR(VLOOKUP(C14,'Consolidated Master Sheet'!B:H,7,0),"")</f>
        <v>300</v>
      </c>
      <c r="J14" s="27"/>
      <c r="K14" s="1104">
        <f t="shared" si="0"/>
        <v>0</v>
      </c>
      <c r="L14" s="157"/>
      <c r="M14" s="1029"/>
    </row>
    <row r="15" spans="1:15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5" s="509"/>
      <c r="C15" s="235" t="s">
        <v>3727</v>
      </c>
      <c r="D15" s="483" t="s">
        <v>8914</v>
      </c>
      <c r="E15" s="1018">
        <f>IFERROR(VLOOKUP(C15,'Consolidated Master Sheet'!B:H,3,0),"")</f>
        <v>9.64</v>
      </c>
      <c r="F15" s="153">
        <f t="shared" si="1"/>
        <v>0</v>
      </c>
      <c r="G15" s="1764">
        <f t="shared" si="2"/>
        <v>0</v>
      </c>
      <c r="H15" s="237">
        <f>IFERROR(VLOOKUP(C15,'Consolidated Master Sheet'!B:H,6,0),"")</f>
        <v>10</v>
      </c>
      <c r="I15" s="237">
        <f>IFERROR(VLOOKUP(C15,'Consolidated Master Sheet'!B:H,7,0),"")</f>
        <v>240</v>
      </c>
      <c r="J15" s="35"/>
      <c r="K15" s="1108">
        <f t="shared" si="0"/>
        <v>0</v>
      </c>
      <c r="L15" s="157"/>
      <c r="M15" s="1029"/>
    </row>
    <row r="16" spans="1:15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6" s="509"/>
      <c r="C16" s="249"/>
      <c r="D16" s="484"/>
      <c r="E16" s="1019" t="str">
        <f>IFERROR(VLOOKUP(C16,'Consolidated Master Sheet'!B:H,3,0),"")</f>
        <v/>
      </c>
      <c r="F16" s="720">
        <f t="shared" si="1"/>
        <v>0</v>
      </c>
      <c r="G16" s="1614">
        <f t="shared" si="2"/>
        <v>0</v>
      </c>
      <c r="H16" s="200" t="str">
        <f>IFERROR(VLOOKUP(C16,'Consolidated Master Sheet'!B:H,6,0),"")</f>
        <v/>
      </c>
      <c r="I16" s="200" t="str">
        <f>IFERROR(VLOOKUP(C16,'Consolidated Master Sheet'!B:H,7,0),"")</f>
        <v/>
      </c>
      <c r="J16" s="68"/>
      <c r="K16" s="1106"/>
      <c r="L16" s="157"/>
      <c r="M16" s="1029"/>
    </row>
    <row r="17" spans="1:13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7" s="509"/>
      <c r="C17" s="1630" t="s">
        <v>12332</v>
      </c>
      <c r="D17" s="1636" t="s">
        <v>12333</v>
      </c>
      <c r="E17" s="1142">
        <f>IFERROR(VLOOKUP(C17,'Consolidated Master Sheet'!B:H,3,0),"")</f>
        <v>19</v>
      </c>
      <c r="F17" s="191">
        <f t="shared" si="1"/>
        <v>0</v>
      </c>
      <c r="G17" s="1768">
        <f t="shared" si="2"/>
        <v>0</v>
      </c>
      <c r="H17" s="1637">
        <f>IFERROR(VLOOKUP(C17,'Consolidated Master Sheet'!B:H,6,0),"")</f>
        <v>0</v>
      </c>
      <c r="I17" s="1637">
        <f>IFERROR(VLOOKUP(C17,'Consolidated Master Sheet'!B:H,7,0),"")</f>
        <v>0</v>
      </c>
      <c r="J17" s="1638"/>
      <c r="K17" s="1143">
        <f t="shared" ref="K17:K19" si="4">IFERROR(G17*J17,0)</f>
        <v>0</v>
      </c>
      <c r="L17" s="157"/>
      <c r="M17" s="1029"/>
    </row>
    <row r="18" spans="1:13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8" s="509"/>
      <c r="C18" s="1630" t="s">
        <v>12334</v>
      </c>
      <c r="D18" s="1636" t="s">
        <v>12335</v>
      </c>
      <c r="E18" s="1142">
        <f>IFERROR(VLOOKUP(C18,'Consolidated Master Sheet'!B:H,3,0),"")</f>
        <v>26.950000000000003</v>
      </c>
      <c r="F18" s="191">
        <f t="shared" si="1"/>
        <v>0</v>
      </c>
      <c r="G18" s="1768">
        <f t="shared" si="2"/>
        <v>0</v>
      </c>
      <c r="H18" s="1637">
        <f>IFERROR(VLOOKUP(C18,'Consolidated Master Sheet'!B:H,6,0),"")</f>
        <v>10</v>
      </c>
      <c r="I18" s="1637">
        <f>IFERROR(VLOOKUP(C18,'Consolidated Master Sheet'!B:H,7,0),"")</f>
        <v>140</v>
      </c>
      <c r="J18" s="1638"/>
      <c r="K18" s="1143">
        <f t="shared" si="4"/>
        <v>0</v>
      </c>
      <c r="L18" s="157"/>
      <c r="M18" s="1029"/>
    </row>
    <row r="19" spans="1:13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9" s="509"/>
      <c r="C19" s="1630" t="s">
        <v>12336</v>
      </c>
      <c r="D19" s="1636" t="s">
        <v>12337</v>
      </c>
      <c r="E19" s="1142">
        <f>IFERROR(VLOOKUP(C19,'Consolidated Master Sheet'!B:H,3,0),"")</f>
        <v>33.739999999999995</v>
      </c>
      <c r="F19" s="191">
        <f t="shared" si="1"/>
        <v>0</v>
      </c>
      <c r="G19" s="1768">
        <f t="shared" si="2"/>
        <v>0</v>
      </c>
      <c r="H19" s="1637">
        <f>IFERROR(VLOOKUP(C19,'Consolidated Master Sheet'!B:H,6,0),"")</f>
        <v>0</v>
      </c>
      <c r="I19" s="1637">
        <f>IFERROR(VLOOKUP(C19,'Consolidated Master Sheet'!B:H,7,0),"")</f>
        <v>0</v>
      </c>
      <c r="J19" s="1639"/>
      <c r="K19" s="1143">
        <f t="shared" si="4"/>
        <v>0</v>
      </c>
      <c r="L19" s="157"/>
      <c r="M19" s="1029"/>
    </row>
    <row r="20" spans="1:13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0" s="509"/>
      <c r="C20" s="1630" t="s">
        <v>12338</v>
      </c>
      <c r="D20" s="1636" t="s">
        <v>12339</v>
      </c>
      <c r="E20" s="1142">
        <f>IFERROR(VLOOKUP(C20,'Consolidated Master Sheet'!B:H,3,0),"")</f>
        <v>41.5</v>
      </c>
      <c r="F20" s="191">
        <f t="shared" si="1"/>
        <v>0</v>
      </c>
      <c r="G20" s="1768">
        <f t="shared" si="2"/>
        <v>0</v>
      </c>
      <c r="H20" s="1637">
        <f>IFERROR(VLOOKUP(C20,'Consolidated Master Sheet'!B:H,6,0),"")</f>
        <v>5</v>
      </c>
      <c r="I20" s="1637">
        <f>IFERROR(VLOOKUP(C20,'Consolidated Master Sheet'!B:H,7,0),"")</f>
        <v>80</v>
      </c>
      <c r="J20" s="1638"/>
      <c r="K20" s="1143">
        <f t="shared" ref="K20:K21" si="5">IFERROR(G20*J20,0)</f>
        <v>0</v>
      </c>
      <c r="L20" s="157"/>
      <c r="M20" s="1029"/>
    </row>
    <row r="21" spans="1:13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1" s="509"/>
      <c r="C21" s="1630" t="s">
        <v>12342</v>
      </c>
      <c r="D21" s="1636" t="s">
        <v>12343</v>
      </c>
      <c r="E21" s="1142">
        <f>IFERROR(VLOOKUP(C21,'Consolidated Master Sheet'!B:H,3,0),"")</f>
        <v>91.990000000000009</v>
      </c>
      <c r="F21" s="191">
        <f t="shared" si="1"/>
        <v>0</v>
      </c>
      <c r="G21" s="1768">
        <f t="shared" si="2"/>
        <v>0</v>
      </c>
      <c r="H21" s="1637">
        <f>IFERROR(VLOOKUP(C21,'Consolidated Master Sheet'!B:H,6,0),"")</f>
        <v>5</v>
      </c>
      <c r="I21" s="1637">
        <f>IFERROR(VLOOKUP(C21,'Consolidated Master Sheet'!B:H,7,0),"")</f>
        <v>30</v>
      </c>
      <c r="J21" s="1639"/>
      <c r="K21" s="1143">
        <f t="shared" si="5"/>
        <v>0</v>
      </c>
      <c r="L21" s="157"/>
      <c r="M21" s="1029"/>
    </row>
    <row r="22" spans="1:13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2" s="354"/>
      <c r="C22" s="1296"/>
      <c r="D22" s="1491" t="s">
        <v>7490</v>
      </c>
      <c r="E22" s="1299" t="str">
        <f>IFERROR(VLOOKUP(C22,'Consolidated Master Sheet'!B:H,3,0),"")</f>
        <v/>
      </c>
      <c r="F22" s="1488">
        <f t="shared" si="1"/>
        <v>0</v>
      </c>
      <c r="G22" s="1755">
        <f t="shared" si="2"/>
        <v>0</v>
      </c>
      <c r="H22" s="1300" t="str">
        <f>IFERROR(VLOOKUP(C22,'Consolidated Master Sheet'!B:H,6,0),"")</f>
        <v/>
      </c>
      <c r="I22" s="1300" t="str">
        <f>IFERROR(VLOOKUP(C22,'Consolidated Master Sheet'!B:H,7,0),"")</f>
        <v/>
      </c>
      <c r="J22" s="1301"/>
      <c r="K22" s="1302"/>
      <c r="L22" s="304"/>
      <c r="M22" s="1112"/>
    </row>
    <row r="23" spans="1:13" ht="60" customHeight="1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3" s="510"/>
      <c r="C23" s="501" t="s">
        <v>3740</v>
      </c>
      <c r="D23" s="511" t="s">
        <v>8675</v>
      </c>
      <c r="E23" s="1037">
        <f>IFERROR(VLOOKUP(C23,'Consolidated Master Sheet'!B:H,3,0),"")</f>
        <v>6.21</v>
      </c>
      <c r="F23" s="512">
        <f t="shared" si="1"/>
        <v>0</v>
      </c>
      <c r="G23" s="1769">
        <f t="shared" si="2"/>
        <v>0</v>
      </c>
      <c r="H23" s="513">
        <f>IFERROR(VLOOKUP(C23,'Consolidated Master Sheet'!B:H,6,0),"")</f>
        <v>25</v>
      </c>
      <c r="I23" s="513">
        <f>IFERROR(VLOOKUP(C23,'Consolidated Master Sheet'!B:H,7,0),"")</f>
        <v>500</v>
      </c>
      <c r="J23" s="73"/>
      <c r="K23" s="1141">
        <f>IFERROR(G23*J23,0)</f>
        <v>0</v>
      </c>
      <c r="L23" s="157"/>
      <c r="M23" s="1029"/>
    </row>
    <row r="24" spans="1:13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4" s="507"/>
      <c r="C24" s="508"/>
      <c r="D24" s="405" t="s">
        <v>5058</v>
      </c>
      <c r="E24" s="1036" t="str">
        <f>IFERROR(VLOOKUP(C24,'Consolidated Master Sheet'!B:H,3,0),"")</f>
        <v/>
      </c>
      <c r="F24" s="1459">
        <f t="shared" si="1"/>
        <v>0</v>
      </c>
      <c r="G24" s="1765">
        <f t="shared" si="2"/>
        <v>0</v>
      </c>
      <c r="H24" s="315" t="str">
        <f>IFERROR(VLOOKUP(C24,'Consolidated Master Sheet'!B:H,6,0),"")</f>
        <v/>
      </c>
      <c r="I24" s="315" t="str">
        <f>IFERROR(VLOOKUP(C24,'Consolidated Master Sheet'!B:H,7,0),"")</f>
        <v/>
      </c>
      <c r="J24" s="112"/>
      <c r="K24" s="1121"/>
      <c r="L24" s="157"/>
      <c r="M24" s="1029"/>
    </row>
    <row r="25" spans="1:13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5" s="509"/>
      <c r="C25" s="230" t="s">
        <v>3739</v>
      </c>
      <c r="D25" s="481" t="s">
        <v>8676</v>
      </c>
      <c r="E25" s="1020">
        <f>IFERROR(VLOOKUP(C25,'Consolidated Master Sheet'!B:H,3,0),"")</f>
        <v>4.8999999999999995</v>
      </c>
      <c r="F25" s="151">
        <f t="shared" si="1"/>
        <v>0</v>
      </c>
      <c r="G25" s="1322">
        <f t="shared" si="2"/>
        <v>0</v>
      </c>
      <c r="H25" s="230">
        <f>IFERROR(VLOOKUP(C25,'Consolidated Master Sheet'!B:H,6,0),"")</f>
        <v>25</v>
      </c>
      <c r="I25" s="230">
        <f>IFERROR(VLOOKUP(C25,'Consolidated Master Sheet'!B:H,7,0),"")</f>
        <v>600</v>
      </c>
      <c r="J25" s="31"/>
      <c r="K25" s="1102">
        <f>IFERROR(G25*J25,0)</f>
        <v>0</v>
      </c>
      <c r="L25" s="157"/>
    </row>
    <row r="26" spans="1:13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6" s="509"/>
      <c r="C26" s="234" t="s">
        <v>3738</v>
      </c>
      <c r="D26" s="482" t="s">
        <v>8677</v>
      </c>
      <c r="E26" s="1017">
        <f>IFERROR(VLOOKUP(C26,'Consolidated Master Sheet'!B:H,3,0),"")</f>
        <v>6.13</v>
      </c>
      <c r="F26" s="152">
        <f t="shared" si="1"/>
        <v>0</v>
      </c>
      <c r="G26" s="1324">
        <f t="shared" si="2"/>
        <v>0</v>
      </c>
      <c r="H26" s="234">
        <f>IFERROR(VLOOKUP(C26,'Consolidated Master Sheet'!B:H,6,0),"")</f>
        <v>25</v>
      </c>
      <c r="I26" s="234">
        <f>IFERROR(VLOOKUP(C26,'Consolidated Master Sheet'!B:H,7,0),"")</f>
        <v>275</v>
      </c>
      <c r="J26" s="28"/>
      <c r="K26" s="1104">
        <f>IFERROR(G26*J26,0)</f>
        <v>0</v>
      </c>
      <c r="L26" s="157"/>
      <c r="M26" s="1029"/>
    </row>
    <row r="27" spans="1:13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7" s="509"/>
      <c r="C27" s="237" t="s">
        <v>3737</v>
      </c>
      <c r="D27" s="483" t="s">
        <v>8678</v>
      </c>
      <c r="E27" s="1018">
        <f>IFERROR(VLOOKUP(C27,'Consolidated Master Sheet'!B:H,3,0),"")</f>
        <v>13.64</v>
      </c>
      <c r="F27" s="153">
        <f t="shared" si="1"/>
        <v>0</v>
      </c>
      <c r="G27" s="1764">
        <f t="shared" si="2"/>
        <v>0</v>
      </c>
      <c r="H27" s="237">
        <f>IFERROR(VLOOKUP(C27,'Consolidated Master Sheet'!B:H,6,0),"")</f>
        <v>10</v>
      </c>
      <c r="I27" s="237">
        <f>IFERROR(VLOOKUP(C27,'Consolidated Master Sheet'!B:H,7,0),"")</f>
        <v>120</v>
      </c>
      <c r="J27" s="29"/>
      <c r="K27" s="1108">
        <f>IFERROR(G27*J27,0)</f>
        <v>0</v>
      </c>
      <c r="L27" s="157"/>
      <c r="M27" s="1029"/>
    </row>
    <row r="28" spans="1:13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8" s="509"/>
      <c r="C28" s="504"/>
      <c r="D28" s="484"/>
      <c r="E28" s="1019" t="str">
        <f>IFERROR(VLOOKUP(C28,'Consolidated Master Sheet'!B:H,3,0),"")</f>
        <v/>
      </c>
      <c r="F28" s="720">
        <f t="shared" si="1"/>
        <v>0</v>
      </c>
      <c r="G28" s="1614">
        <f t="shared" si="2"/>
        <v>0</v>
      </c>
      <c r="H28" s="200" t="str">
        <f>IFERROR(VLOOKUP(C28,'Consolidated Master Sheet'!B:H,6,0),"")</f>
        <v/>
      </c>
      <c r="I28" s="200" t="str">
        <f>IFERROR(VLOOKUP(C28,'Consolidated Master Sheet'!B:H,7,0),"")</f>
        <v/>
      </c>
      <c r="J28" s="68"/>
      <c r="K28" s="1106"/>
      <c r="L28" s="157"/>
      <c r="M28" s="1029"/>
    </row>
    <row r="29" spans="1:13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9" s="509"/>
      <c r="C29" s="230" t="s">
        <v>12344</v>
      </c>
      <c r="D29" s="481" t="s">
        <v>12345</v>
      </c>
      <c r="E29" s="1020">
        <f>IFERROR(VLOOKUP(C29,'Consolidated Master Sheet'!B:H,3,0),"")</f>
        <v>33.809999999999995</v>
      </c>
      <c r="F29" s="151">
        <f t="shared" si="1"/>
        <v>0</v>
      </c>
      <c r="G29" s="1322">
        <f t="shared" si="2"/>
        <v>0</v>
      </c>
      <c r="H29" s="230">
        <f>IFERROR(VLOOKUP(C29,'Consolidated Master Sheet'!B:H,6,0),"")</f>
        <v>5</v>
      </c>
      <c r="I29" s="230">
        <f>IFERROR(VLOOKUP(C29,'Consolidated Master Sheet'!B:H,7,0),"")</f>
        <v>70</v>
      </c>
      <c r="J29" s="31"/>
      <c r="K29" s="1102">
        <f>IFERROR(G29*J29,0)</f>
        <v>0</v>
      </c>
      <c r="L29" s="157"/>
    </row>
    <row r="30" spans="1:13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0" s="509"/>
      <c r="C30" s="234" t="s">
        <v>12346</v>
      </c>
      <c r="D30" s="482" t="s">
        <v>12347</v>
      </c>
      <c r="E30" s="1017">
        <f>IFERROR(VLOOKUP(C30,'Consolidated Master Sheet'!B:H,3,0),"")</f>
        <v>45.059999999999995</v>
      </c>
      <c r="F30" s="152">
        <f t="shared" si="1"/>
        <v>0</v>
      </c>
      <c r="G30" s="1324">
        <f t="shared" si="2"/>
        <v>0</v>
      </c>
      <c r="H30" s="234">
        <f>IFERROR(VLOOKUP(C30,'Consolidated Master Sheet'!B:H,6,0),"")</f>
        <v>1</v>
      </c>
      <c r="I30" s="234">
        <f>IFERROR(VLOOKUP(C30,'Consolidated Master Sheet'!B:H,7,0),"")</f>
        <v>43</v>
      </c>
      <c r="J30" s="28"/>
      <c r="K30" s="1104">
        <f>IFERROR(G30*J30,0)</f>
        <v>0</v>
      </c>
      <c r="L30" s="157"/>
      <c r="M30" s="1029"/>
    </row>
    <row r="31" spans="1:13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1" s="509"/>
      <c r="C31" s="237" t="s">
        <v>12348</v>
      </c>
      <c r="D31" s="483" t="s">
        <v>12349</v>
      </c>
      <c r="E31" s="1018">
        <f>IFERROR(VLOOKUP(C31,'Consolidated Master Sheet'!B:H,3,0),"")</f>
        <v>166.01999999999998</v>
      </c>
      <c r="F31" s="153">
        <f t="shared" si="1"/>
        <v>0</v>
      </c>
      <c r="G31" s="1764">
        <f t="shared" si="2"/>
        <v>0</v>
      </c>
      <c r="H31" s="237">
        <f>IFERROR(VLOOKUP(C31,'Consolidated Master Sheet'!B:H,6,0),"")</f>
        <v>1</v>
      </c>
      <c r="I31" s="237">
        <f>IFERROR(VLOOKUP(C31,'Consolidated Master Sheet'!B:H,7,0),"")</f>
        <v>17</v>
      </c>
      <c r="J31" s="29"/>
      <c r="K31" s="1108">
        <f>IFERROR(G31*J31,0)</f>
        <v>0</v>
      </c>
      <c r="L31" s="157"/>
      <c r="M31" s="1029"/>
    </row>
    <row r="32" spans="1:13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2" s="509"/>
      <c r="C32" s="504"/>
      <c r="D32" s="484"/>
      <c r="E32" s="1019" t="str">
        <f>IFERROR(VLOOKUP(C32,'Consolidated Master Sheet'!B:H,3,0),"")</f>
        <v/>
      </c>
      <c r="F32" s="720">
        <f t="shared" si="1"/>
        <v>0</v>
      </c>
      <c r="G32" s="1614">
        <f t="shared" si="2"/>
        <v>0</v>
      </c>
      <c r="H32" s="200" t="str">
        <f>IFERROR(VLOOKUP(C32,'Consolidated Master Sheet'!B:H,6,0),"")</f>
        <v/>
      </c>
      <c r="I32" s="200" t="str">
        <f>IFERROR(VLOOKUP(C32,'Consolidated Master Sheet'!B:H,7,0),"")</f>
        <v/>
      </c>
      <c r="J32" s="68"/>
      <c r="K32" s="1106"/>
      <c r="L32" s="157"/>
      <c r="M32" s="1029"/>
    </row>
    <row r="33" spans="1:15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3" s="509"/>
      <c r="C33" s="248" t="s">
        <v>3736</v>
      </c>
      <c r="D33" s="491" t="s">
        <v>8679</v>
      </c>
      <c r="E33" s="1028">
        <f>IFERROR(VLOOKUP(C33,'Consolidated Master Sheet'!B:H,3,0),"")</f>
        <v>6.59</v>
      </c>
      <c r="F33" s="154">
        <f t="shared" si="1"/>
        <v>0</v>
      </c>
      <c r="G33" s="1624">
        <f t="shared" si="2"/>
        <v>0</v>
      </c>
      <c r="H33" s="248">
        <f>IFERROR(VLOOKUP(C33,'Consolidated Master Sheet'!B:H,6,0),"")</f>
        <v>25</v>
      </c>
      <c r="I33" s="248">
        <f>IFERROR(VLOOKUP(C33,'Consolidated Master Sheet'!B:H,7,0),"")</f>
        <v>550</v>
      </c>
      <c r="J33" s="34"/>
      <c r="K33" s="1103">
        <f>IFERROR(G33*J33,0)</f>
        <v>0</v>
      </c>
      <c r="L33" s="157"/>
      <c r="M33" s="1029"/>
    </row>
    <row r="34" spans="1:15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4" s="507"/>
      <c r="C34" s="508"/>
      <c r="D34" s="405" t="s">
        <v>7877</v>
      </c>
      <c r="E34" s="1036" t="str">
        <f>IFERROR(VLOOKUP(C34,'Consolidated Master Sheet'!B:H,3,0),"")</f>
        <v/>
      </c>
      <c r="F34" s="1459">
        <f t="shared" si="1"/>
        <v>0</v>
      </c>
      <c r="G34" s="1765">
        <f t="shared" si="2"/>
        <v>0</v>
      </c>
      <c r="H34" s="315" t="str">
        <f>IFERROR(VLOOKUP(C34,'Consolidated Master Sheet'!B:H,6,0),"")</f>
        <v/>
      </c>
      <c r="I34" s="315" t="str">
        <f>IFERROR(VLOOKUP(C34,'Consolidated Master Sheet'!B:H,7,0),"")</f>
        <v/>
      </c>
      <c r="J34" s="112"/>
      <c r="K34" s="1121"/>
      <c r="L34" s="157"/>
      <c r="M34" s="1029"/>
    </row>
    <row r="35" spans="1:15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5" s="509"/>
      <c r="C35" s="228" t="s">
        <v>3735</v>
      </c>
      <c r="D35" s="481" t="s">
        <v>8662</v>
      </c>
      <c r="E35" s="1020">
        <f>IFERROR(VLOOKUP(C35,'Consolidated Master Sheet'!B:H,3,0),"")</f>
        <v>2.7399999999999998</v>
      </c>
      <c r="F35" s="151">
        <f t="shared" si="1"/>
        <v>0</v>
      </c>
      <c r="G35" s="1322">
        <f t="shared" si="2"/>
        <v>0</v>
      </c>
      <c r="H35" s="230">
        <f>IFERROR(VLOOKUP(C35,'Consolidated Master Sheet'!B:H,6,0),"")</f>
        <v>25</v>
      </c>
      <c r="I35" s="230">
        <f>IFERROR(VLOOKUP(C35,'Consolidated Master Sheet'!B:H,7,0),"")</f>
        <v>1750</v>
      </c>
      <c r="J35" s="27"/>
      <c r="K35" s="1102">
        <f>IFERROR(G35*J35,0)</f>
        <v>0</v>
      </c>
      <c r="L35" s="157"/>
      <c r="M35" s="1029"/>
    </row>
    <row r="36" spans="1:15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6" s="509"/>
      <c r="C36" s="231" t="s">
        <v>3734</v>
      </c>
      <c r="D36" s="482" t="s">
        <v>8663</v>
      </c>
      <c r="E36" s="1017">
        <f>IFERROR(VLOOKUP(C36,'Consolidated Master Sheet'!B:H,3,0),"")</f>
        <v>3.61</v>
      </c>
      <c r="F36" s="152">
        <f t="shared" si="1"/>
        <v>0</v>
      </c>
      <c r="G36" s="1324">
        <f t="shared" si="2"/>
        <v>0</v>
      </c>
      <c r="H36" s="234">
        <f>IFERROR(VLOOKUP(C36,'Consolidated Master Sheet'!B:H,6,0),"")</f>
        <v>25</v>
      </c>
      <c r="I36" s="234">
        <f>IFERROR(VLOOKUP(C36,'Consolidated Master Sheet'!B:H,7,0),"")</f>
        <v>1750</v>
      </c>
      <c r="J36" s="28"/>
      <c r="K36" s="1104">
        <f>IFERROR(G36*J36,0)</f>
        <v>0</v>
      </c>
      <c r="L36" s="157"/>
      <c r="M36" s="1029"/>
    </row>
    <row r="37" spans="1:15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7" s="509"/>
      <c r="C37" s="235" t="s">
        <v>3733</v>
      </c>
      <c r="D37" s="483" t="s">
        <v>8664</v>
      </c>
      <c r="E37" s="1018">
        <f>IFERROR(VLOOKUP(C37,'Consolidated Master Sheet'!B:H,3,0),"")</f>
        <v>6.97</v>
      </c>
      <c r="F37" s="153">
        <f t="shared" si="1"/>
        <v>0</v>
      </c>
      <c r="G37" s="1764">
        <f t="shared" si="2"/>
        <v>0</v>
      </c>
      <c r="H37" s="237">
        <f>IFERROR(VLOOKUP(C37,'Consolidated Master Sheet'!B:H,6,0),"")</f>
        <v>10</v>
      </c>
      <c r="I37" s="237">
        <f>IFERROR(VLOOKUP(C37,'Consolidated Master Sheet'!B:H,7,0),"")</f>
        <v>500</v>
      </c>
      <c r="J37" s="29"/>
      <c r="K37" s="1108">
        <f>IFERROR(G37*J37,0)</f>
        <v>0</v>
      </c>
      <c r="L37" s="157"/>
    </row>
    <row r="38" spans="1:15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8" s="509"/>
      <c r="C38" s="504"/>
      <c r="D38" s="484"/>
      <c r="E38" s="1019" t="str">
        <f>IFERROR(VLOOKUP(C38,'Consolidated Master Sheet'!B:H,3,0),"")</f>
        <v/>
      </c>
      <c r="F38" s="720">
        <f t="shared" si="1"/>
        <v>0</v>
      </c>
      <c r="G38" s="1614">
        <f t="shared" si="2"/>
        <v>0</v>
      </c>
      <c r="H38" s="200" t="str">
        <f>IFERROR(VLOOKUP(C38,'Consolidated Master Sheet'!B:H,6,0),"")</f>
        <v/>
      </c>
      <c r="I38" s="200" t="str">
        <f>IFERROR(VLOOKUP(C38,'Consolidated Master Sheet'!B:H,7,0),"")</f>
        <v/>
      </c>
      <c r="J38" s="68"/>
      <c r="K38" s="1106"/>
      <c r="L38" s="157"/>
      <c r="M38" s="1029"/>
    </row>
    <row r="39" spans="1:15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9" s="509"/>
      <c r="C39" s="228" t="s">
        <v>12350</v>
      </c>
      <c r="D39" s="481" t="s">
        <v>12351</v>
      </c>
      <c r="E39" s="1020">
        <f>IFERROR(VLOOKUP(C39,'Consolidated Master Sheet'!B:H,3,0),"")</f>
        <v>38.03</v>
      </c>
      <c r="F39" s="151">
        <f t="shared" si="1"/>
        <v>0</v>
      </c>
      <c r="G39" s="1322">
        <f t="shared" si="2"/>
        <v>0</v>
      </c>
      <c r="H39" s="230">
        <f>IFERROR(VLOOKUP(C39,'Consolidated Master Sheet'!B:H,6,0),"")</f>
        <v>5</v>
      </c>
      <c r="I39" s="230">
        <f>IFERROR(VLOOKUP(C39,'Consolidated Master Sheet'!B:H,7,0),"")</f>
        <v>200</v>
      </c>
      <c r="J39" s="27"/>
      <c r="K39" s="1102">
        <f>IFERROR(G39*J39,0)</f>
        <v>0</v>
      </c>
      <c r="L39" s="157"/>
      <c r="M39" s="1029"/>
    </row>
    <row r="40" spans="1:15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0" s="509"/>
      <c r="C40" s="231" t="s">
        <v>12352</v>
      </c>
      <c r="D40" s="482" t="s">
        <v>12353</v>
      </c>
      <c r="E40" s="1017">
        <f>IFERROR(VLOOKUP(C40,'Consolidated Master Sheet'!B:H,3,0),"")</f>
        <v>58.79</v>
      </c>
      <c r="F40" s="152">
        <f t="shared" si="1"/>
        <v>0</v>
      </c>
      <c r="G40" s="1324">
        <f t="shared" si="2"/>
        <v>0</v>
      </c>
      <c r="H40" s="234">
        <f>IFERROR(VLOOKUP(C40,'Consolidated Master Sheet'!B:H,6,0),"")</f>
        <v>5</v>
      </c>
      <c r="I40" s="234">
        <f>IFERROR(VLOOKUP(C40,'Consolidated Master Sheet'!B:H,7,0),"")</f>
        <v>100</v>
      </c>
      <c r="J40" s="28"/>
      <c r="K40" s="1104">
        <f>IFERROR(G40*J40,0)</f>
        <v>0</v>
      </c>
      <c r="L40" s="157"/>
      <c r="M40" s="1029"/>
    </row>
    <row r="41" spans="1:15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1" s="509"/>
      <c r="C41" s="235" t="s">
        <v>12354</v>
      </c>
      <c r="D41" s="483" t="s">
        <v>12355</v>
      </c>
      <c r="E41" s="1018">
        <f>IFERROR(VLOOKUP(C41,'Consolidated Master Sheet'!B:H,3,0),"")</f>
        <v>65.59</v>
      </c>
      <c r="F41" s="153">
        <f t="shared" si="1"/>
        <v>0</v>
      </c>
      <c r="G41" s="1764">
        <f t="shared" si="2"/>
        <v>0</v>
      </c>
      <c r="H41" s="237">
        <f>IFERROR(VLOOKUP(C41,'Consolidated Master Sheet'!B:H,6,0),"")</f>
        <v>5</v>
      </c>
      <c r="I41" s="237">
        <f>IFERROR(VLOOKUP(C41,'Consolidated Master Sheet'!B:H,7,0),"")</f>
        <v>40</v>
      </c>
      <c r="J41" s="29"/>
      <c r="K41" s="1108">
        <f>IFERROR(G41*J41,0)</f>
        <v>0</v>
      </c>
      <c r="L41" s="157"/>
    </row>
    <row r="42" spans="1:15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2" s="507"/>
      <c r="C42" s="508"/>
      <c r="D42" s="405" t="s">
        <v>4480</v>
      </c>
      <c r="E42" s="1036" t="str">
        <f>IFERROR(VLOOKUP(C42,'Consolidated Master Sheet'!B:H,3,0),"")</f>
        <v/>
      </c>
      <c r="F42" s="1459">
        <f t="shared" si="1"/>
        <v>0</v>
      </c>
      <c r="G42" s="1765">
        <f t="shared" si="2"/>
        <v>0</v>
      </c>
      <c r="H42" s="315" t="str">
        <f>IFERROR(VLOOKUP(C42,'Consolidated Master Sheet'!B:H,6,0),"")</f>
        <v/>
      </c>
      <c r="I42" s="315" t="str">
        <f>IFERROR(VLOOKUP(C42,'Consolidated Master Sheet'!B:H,7,0),"")</f>
        <v/>
      </c>
      <c r="J42" s="112"/>
      <c r="K42" s="1121"/>
      <c r="L42" s="157"/>
      <c r="M42" s="1029"/>
    </row>
    <row r="43" spans="1:15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3" s="509"/>
      <c r="C43" s="228" t="s">
        <v>3726</v>
      </c>
      <c r="D43" s="481" t="s">
        <v>8665</v>
      </c>
      <c r="E43" s="1020">
        <f>IFERROR(VLOOKUP(C43,'Consolidated Master Sheet'!B:H,3,0),"")</f>
        <v>4.8899999999999997</v>
      </c>
      <c r="F43" s="151">
        <f t="shared" si="1"/>
        <v>0</v>
      </c>
      <c r="G43" s="1322">
        <f t="shared" si="2"/>
        <v>0</v>
      </c>
      <c r="H43" s="230">
        <f>IFERROR(VLOOKUP(C43,'Consolidated Master Sheet'!B:H,6,0),"")</f>
        <v>25</v>
      </c>
      <c r="I43" s="230">
        <f>IFERROR(VLOOKUP(C43,'Consolidated Master Sheet'!B:H,7,0),"")</f>
        <v>400</v>
      </c>
      <c r="J43" s="27"/>
      <c r="K43" s="1102">
        <f t="shared" ref="K43:K60" si="6">IFERROR(G43*J43,0)</f>
        <v>0</v>
      </c>
      <c r="L43" s="157"/>
      <c r="M43" s="1029"/>
    </row>
    <row r="44" spans="1:15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4" s="509"/>
      <c r="C44" s="231" t="s">
        <v>3724</v>
      </c>
      <c r="D44" s="482" t="s">
        <v>8666</v>
      </c>
      <c r="E44" s="1017">
        <f>IFERROR(VLOOKUP(C44,'Consolidated Master Sheet'!B:H,3,0),"")</f>
        <v>8.84</v>
      </c>
      <c r="F44" s="152">
        <f t="shared" si="1"/>
        <v>0</v>
      </c>
      <c r="G44" s="1324">
        <f t="shared" si="2"/>
        <v>0</v>
      </c>
      <c r="H44" s="234">
        <f>IFERROR(VLOOKUP(C44,'Consolidated Master Sheet'!B:H,6,0),"")</f>
        <v>20</v>
      </c>
      <c r="I44" s="234">
        <f>IFERROR(VLOOKUP(C44,'Consolidated Master Sheet'!B:H,7,0),"")</f>
        <v>160</v>
      </c>
      <c r="J44" s="28"/>
      <c r="K44" s="1104">
        <f>IFERROR(G44*J44,0)</f>
        <v>0</v>
      </c>
      <c r="L44" s="157"/>
      <c r="M44" s="1029"/>
      <c r="N44" s="506"/>
      <c r="O44" s="506"/>
    </row>
    <row r="45" spans="1:15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5" s="509"/>
      <c r="C45" s="235" t="s">
        <v>3720</v>
      </c>
      <c r="D45" s="483" t="s">
        <v>8667</v>
      </c>
      <c r="E45" s="1018">
        <f>IFERROR(VLOOKUP(C45,'Consolidated Master Sheet'!B:H,3,0),"")</f>
        <v>16.440000000000001</v>
      </c>
      <c r="F45" s="153">
        <f t="shared" si="1"/>
        <v>0</v>
      </c>
      <c r="G45" s="1764">
        <f t="shared" si="2"/>
        <v>0</v>
      </c>
      <c r="H45" s="237">
        <f>IFERROR(VLOOKUP(C45,'Consolidated Master Sheet'!B:H,6,0),"")</f>
        <v>10</v>
      </c>
      <c r="I45" s="237">
        <f>IFERROR(VLOOKUP(C45,'Consolidated Master Sheet'!B:H,7,0),"")</f>
        <v>80</v>
      </c>
      <c r="J45" s="29"/>
      <c r="K45" s="1108">
        <f>IFERROR(G45*J45,0)</f>
        <v>0</v>
      </c>
      <c r="L45" s="157"/>
      <c r="M45" s="1029"/>
    </row>
    <row r="46" spans="1:15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6" s="509"/>
      <c r="C46" s="249"/>
      <c r="D46" s="1388"/>
      <c r="E46" s="1248" t="str">
        <f>IFERROR(VLOOKUP(C46,'Consolidated Master Sheet'!B:H,3,0),"")</f>
        <v/>
      </c>
      <c r="F46" s="1490">
        <f t="shared" si="1"/>
        <v>0</v>
      </c>
      <c r="G46" s="1656">
        <f t="shared" si="2"/>
        <v>0</v>
      </c>
      <c r="H46" s="1390" t="str">
        <f>IFERROR(VLOOKUP(C46,'Consolidated Master Sheet'!B:H,6,0),"")</f>
        <v/>
      </c>
      <c r="I46" s="1390" t="str">
        <f>IFERROR(VLOOKUP(C46,'Consolidated Master Sheet'!B:H,7,0),"")</f>
        <v/>
      </c>
      <c r="J46" s="1250"/>
      <c r="K46" s="1251"/>
      <c r="L46" s="157"/>
      <c r="M46" s="1029"/>
    </row>
    <row r="47" spans="1:15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7" s="509"/>
      <c r="C47" s="228" t="s">
        <v>12294</v>
      </c>
      <c r="D47" s="481" t="s">
        <v>12295</v>
      </c>
      <c r="E47" s="1020">
        <f>IFERROR(VLOOKUP(C47,'Consolidated Master Sheet'!B:H,3,0),"")</f>
        <v>38.6</v>
      </c>
      <c r="F47" s="151">
        <f t="shared" si="1"/>
        <v>0</v>
      </c>
      <c r="G47" s="1322">
        <f t="shared" si="2"/>
        <v>0</v>
      </c>
      <c r="H47" s="230">
        <f>IFERROR(VLOOKUP(C47,'Consolidated Master Sheet'!B:H,6,0),"")</f>
        <v>1</v>
      </c>
      <c r="I47" s="230">
        <f>IFERROR(VLOOKUP(C47,'Consolidated Master Sheet'!B:H,7,0),"")</f>
        <v>40</v>
      </c>
      <c r="J47" s="27"/>
      <c r="K47" s="1102">
        <f t="shared" ref="K47" si="7">IFERROR(G47*J47,0)</f>
        <v>0</v>
      </c>
      <c r="L47" s="157"/>
      <c r="M47" s="1029"/>
    </row>
    <row r="48" spans="1:15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8" s="509"/>
      <c r="C48" s="231" t="s">
        <v>12296</v>
      </c>
      <c r="D48" s="482" t="s">
        <v>12297</v>
      </c>
      <c r="E48" s="1017">
        <f>IFERROR(VLOOKUP(C48,'Consolidated Master Sheet'!B:H,3,0),"")</f>
        <v>72.320000000000007</v>
      </c>
      <c r="F48" s="152">
        <f t="shared" si="1"/>
        <v>0</v>
      </c>
      <c r="G48" s="1324">
        <f t="shared" si="2"/>
        <v>0</v>
      </c>
      <c r="H48" s="234">
        <f>IFERROR(VLOOKUP(C48,'Consolidated Master Sheet'!B:H,6,0),"")</f>
        <v>0</v>
      </c>
      <c r="I48" s="234">
        <f>IFERROR(VLOOKUP(C48,'Consolidated Master Sheet'!B:H,7,0),"")</f>
        <v>0</v>
      </c>
      <c r="J48" s="28"/>
      <c r="K48" s="1104">
        <f>IFERROR(G48*J48,0)</f>
        <v>0</v>
      </c>
      <c r="L48" s="157"/>
      <c r="M48" s="1029"/>
      <c r="N48" s="506"/>
      <c r="O48" s="506"/>
    </row>
    <row r="49" spans="1:15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9" s="509"/>
      <c r="C49" s="235" t="s">
        <v>12298</v>
      </c>
      <c r="D49" s="483" t="s">
        <v>12299</v>
      </c>
      <c r="E49" s="1018">
        <f>IFERROR(VLOOKUP(C49,'Consolidated Master Sheet'!B:H,3,0),"")</f>
        <v>122.5</v>
      </c>
      <c r="F49" s="153">
        <f t="shared" si="1"/>
        <v>0</v>
      </c>
      <c r="G49" s="1764">
        <f t="shared" si="2"/>
        <v>0</v>
      </c>
      <c r="H49" s="237">
        <f>IFERROR(VLOOKUP(C49,'Consolidated Master Sheet'!B:H,6,0),"")</f>
        <v>1</v>
      </c>
      <c r="I49" s="237">
        <f>IFERROR(VLOOKUP(C49,'Consolidated Master Sheet'!B:H,7,0),"")</f>
        <v>12</v>
      </c>
      <c r="J49" s="29"/>
      <c r="K49" s="1108">
        <f>IFERROR(G49*J49,0)</f>
        <v>0</v>
      </c>
      <c r="L49" s="157"/>
      <c r="M49" s="1029"/>
    </row>
    <row r="50" spans="1:15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50" s="509"/>
      <c r="C50" s="249"/>
      <c r="D50" s="1388"/>
      <c r="E50" s="1248" t="str">
        <f>IFERROR(VLOOKUP(C50,'Consolidated Master Sheet'!B:H,3,0),"")</f>
        <v/>
      </c>
      <c r="F50" s="1490">
        <f t="shared" si="1"/>
        <v>0</v>
      </c>
      <c r="G50" s="1656">
        <f t="shared" si="2"/>
        <v>0</v>
      </c>
      <c r="H50" s="1390" t="str">
        <f>IFERROR(VLOOKUP(C50,'Consolidated Master Sheet'!B:H,6,0),"")</f>
        <v/>
      </c>
      <c r="I50" s="1390" t="str">
        <f>IFERROR(VLOOKUP(C50,'Consolidated Master Sheet'!B:H,7,0),"")</f>
        <v/>
      </c>
      <c r="J50" s="1250"/>
      <c r="K50" s="1251"/>
      <c r="L50" s="157"/>
      <c r="M50" s="1029"/>
    </row>
    <row r="51" spans="1:15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51" s="509"/>
      <c r="C51" s="245" t="s">
        <v>3725</v>
      </c>
      <c r="D51" s="491" t="s">
        <v>8680</v>
      </c>
      <c r="E51" s="1028">
        <f>IFERROR(VLOOKUP(C51,'Consolidated Master Sheet'!B:H,3,0),"")</f>
        <v>7.3199999999999994</v>
      </c>
      <c r="F51" s="154">
        <f t="shared" si="1"/>
        <v>0</v>
      </c>
      <c r="G51" s="1624">
        <f t="shared" si="2"/>
        <v>0</v>
      </c>
      <c r="H51" s="248">
        <f>IFERROR(VLOOKUP(C51,'Consolidated Master Sheet'!B:H,6,0),"")</f>
        <v>25</v>
      </c>
      <c r="I51" s="248">
        <f>IFERROR(VLOOKUP(C51,'Consolidated Master Sheet'!B:H,7,0),"")</f>
        <v>350</v>
      </c>
      <c r="J51" s="34"/>
      <c r="K51" s="1103">
        <f t="shared" si="6"/>
        <v>0</v>
      </c>
      <c r="L51" s="157"/>
      <c r="M51" s="1029"/>
    </row>
    <row r="52" spans="1:15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52" s="509"/>
      <c r="C52" s="249"/>
      <c r="D52" s="1388"/>
      <c r="E52" s="1248" t="str">
        <f>IFERROR(VLOOKUP(C52,'Consolidated Master Sheet'!B:H,3,0),"")</f>
        <v/>
      </c>
      <c r="F52" s="1490">
        <f t="shared" si="1"/>
        <v>0</v>
      </c>
      <c r="G52" s="1656">
        <f t="shared" si="2"/>
        <v>0</v>
      </c>
      <c r="H52" s="1390" t="str">
        <f>IFERROR(VLOOKUP(C52,'Consolidated Master Sheet'!B:H,6,0),"")</f>
        <v/>
      </c>
      <c r="I52" s="1390" t="str">
        <f>IFERROR(VLOOKUP(C52,'Consolidated Master Sheet'!B:H,7,0),"")</f>
        <v/>
      </c>
      <c r="J52" s="1250"/>
      <c r="K52" s="1251"/>
      <c r="L52" s="157"/>
      <c r="M52" s="1029"/>
    </row>
    <row r="53" spans="1:15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53" s="509"/>
      <c r="C53" s="228" t="s">
        <v>3723</v>
      </c>
      <c r="D53" s="481" t="s">
        <v>8668</v>
      </c>
      <c r="E53" s="1020">
        <f>IFERROR(VLOOKUP(C53,'Consolidated Master Sheet'!B:H,3,0),"")</f>
        <v>7.3599999999999994</v>
      </c>
      <c r="F53" s="151">
        <f t="shared" si="1"/>
        <v>0</v>
      </c>
      <c r="G53" s="1322">
        <f t="shared" si="2"/>
        <v>0</v>
      </c>
      <c r="H53" s="230">
        <f>IFERROR(VLOOKUP(C53,'Consolidated Master Sheet'!B:H,6,0),"")</f>
        <v>20</v>
      </c>
      <c r="I53" s="230">
        <f>IFERROR(VLOOKUP(C53,'Consolidated Master Sheet'!B:H,7,0),"")</f>
        <v>200</v>
      </c>
      <c r="J53" s="27"/>
      <c r="K53" s="1102">
        <f t="shared" si="6"/>
        <v>0</v>
      </c>
      <c r="L53" s="157"/>
      <c r="M53" s="1029"/>
      <c r="N53" s="16"/>
      <c r="O53" s="16"/>
    </row>
    <row r="54" spans="1:15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54" s="509"/>
      <c r="C54" s="231" t="s">
        <v>3722</v>
      </c>
      <c r="D54" s="482" t="s">
        <v>8669</v>
      </c>
      <c r="E54" s="1017">
        <f>IFERROR(VLOOKUP(C54,'Consolidated Master Sheet'!B:H,3,0),"")</f>
        <v>8.129999999999999</v>
      </c>
      <c r="F54" s="152">
        <f t="shared" si="1"/>
        <v>0</v>
      </c>
      <c r="G54" s="1324">
        <f t="shared" si="2"/>
        <v>0</v>
      </c>
      <c r="H54" s="234">
        <f>IFERROR(VLOOKUP(C54,'Consolidated Master Sheet'!B:H,6,0),"")</f>
        <v>20</v>
      </c>
      <c r="I54" s="234">
        <f>IFERROR(VLOOKUP(C54,'Consolidated Master Sheet'!B:H,7,0),"")</f>
        <v>200</v>
      </c>
      <c r="J54" s="28"/>
      <c r="K54" s="1104">
        <f t="shared" si="6"/>
        <v>0</v>
      </c>
      <c r="L54" s="157"/>
      <c r="M54" s="1029"/>
      <c r="N54" s="16"/>
      <c r="O54" s="16"/>
    </row>
    <row r="55" spans="1:15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55" s="509"/>
      <c r="C55" s="235" t="s">
        <v>3721</v>
      </c>
      <c r="D55" s="483" t="s">
        <v>8670</v>
      </c>
      <c r="E55" s="1018">
        <f>IFERROR(VLOOKUP(C55,'Consolidated Master Sheet'!B:H,3,0),"")</f>
        <v>6.9799999999999995</v>
      </c>
      <c r="F55" s="153">
        <f t="shared" si="1"/>
        <v>0</v>
      </c>
      <c r="G55" s="1764">
        <f t="shared" si="2"/>
        <v>0</v>
      </c>
      <c r="H55" s="237">
        <f>IFERROR(VLOOKUP(C55,'Consolidated Master Sheet'!B:H,6,0),"")</f>
        <v>25</v>
      </c>
      <c r="I55" s="237">
        <f>IFERROR(VLOOKUP(C55,'Consolidated Master Sheet'!B:H,7,0),"")</f>
        <v>350</v>
      </c>
      <c r="J55" s="29"/>
      <c r="K55" s="1108">
        <f t="shared" si="6"/>
        <v>0</v>
      </c>
      <c r="L55" s="157"/>
      <c r="M55" s="1029"/>
      <c r="N55" s="16"/>
      <c r="O55" s="16"/>
    </row>
    <row r="56" spans="1:15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56" s="509"/>
      <c r="C56" s="249"/>
      <c r="D56" s="1388"/>
      <c r="E56" s="1248" t="str">
        <f>IFERROR(VLOOKUP(C56,'Consolidated Master Sheet'!B:H,3,0),"")</f>
        <v/>
      </c>
      <c r="F56" s="1490">
        <f t="shared" si="1"/>
        <v>0</v>
      </c>
      <c r="G56" s="1656">
        <f t="shared" si="2"/>
        <v>0</v>
      </c>
      <c r="H56" s="1390" t="str">
        <f>IFERROR(VLOOKUP(C56,'Consolidated Master Sheet'!B:H,6,0),"")</f>
        <v/>
      </c>
      <c r="I56" s="1390" t="str">
        <f>IFERROR(VLOOKUP(C56,'Consolidated Master Sheet'!B:H,7,0),"")</f>
        <v/>
      </c>
      <c r="J56" s="1250"/>
      <c r="K56" s="1251"/>
      <c r="L56" s="157"/>
      <c r="M56" s="1029"/>
      <c r="N56" s="16"/>
      <c r="O56" s="16"/>
    </row>
    <row r="57" spans="1:15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57" s="509"/>
      <c r="C57" s="228" t="s">
        <v>3717</v>
      </c>
      <c r="D57" s="481" t="s">
        <v>8671</v>
      </c>
      <c r="E57" s="1020">
        <f>IFERROR(VLOOKUP(C57,'Consolidated Master Sheet'!B:H,3,0),"")</f>
        <v>13.51</v>
      </c>
      <c r="F57" s="151">
        <f t="shared" si="1"/>
        <v>0</v>
      </c>
      <c r="G57" s="1322">
        <f t="shared" si="2"/>
        <v>0</v>
      </c>
      <c r="H57" s="230">
        <f>IFERROR(VLOOKUP(C57,'Consolidated Master Sheet'!B:H,6,0),"")</f>
        <v>10</v>
      </c>
      <c r="I57" s="230">
        <f>IFERROR(VLOOKUP(C57,'Consolidated Master Sheet'!B:H,7,0),"")</f>
        <v>150</v>
      </c>
      <c r="J57" s="27"/>
      <c r="K57" s="1102">
        <f>IFERROR(G57*J57,0)</f>
        <v>0</v>
      </c>
      <c r="L57" s="157"/>
      <c r="M57" s="1029"/>
    </row>
    <row r="58" spans="1:15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58" s="509"/>
      <c r="C58" s="231" t="s">
        <v>3716</v>
      </c>
      <c r="D58" s="482" t="s">
        <v>8672</v>
      </c>
      <c r="E58" s="1017">
        <f>IFERROR(VLOOKUP(C58,'Consolidated Master Sheet'!B:H,3,0),"")</f>
        <v>16.760000000000002</v>
      </c>
      <c r="F58" s="152">
        <f t="shared" si="1"/>
        <v>0</v>
      </c>
      <c r="G58" s="1324">
        <f t="shared" si="2"/>
        <v>0</v>
      </c>
      <c r="H58" s="234">
        <f>IFERROR(VLOOKUP(C58,'Consolidated Master Sheet'!B:H,6,0),"")</f>
        <v>10</v>
      </c>
      <c r="I58" s="234">
        <f>IFERROR(VLOOKUP(C58,'Consolidated Master Sheet'!B:H,7,0),"")</f>
        <v>100</v>
      </c>
      <c r="J58" s="28"/>
      <c r="K58" s="1104">
        <f>IFERROR(G58*J58,0)</f>
        <v>0</v>
      </c>
      <c r="L58" s="157"/>
      <c r="M58" s="1029"/>
    </row>
    <row r="59" spans="1:15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59" s="509"/>
      <c r="C59" s="231" t="s">
        <v>3719</v>
      </c>
      <c r="D59" s="482" t="s">
        <v>8673</v>
      </c>
      <c r="E59" s="1017">
        <f>IFERROR(VLOOKUP(C59,'Consolidated Master Sheet'!B:H,3,0),"")</f>
        <v>17.16</v>
      </c>
      <c r="F59" s="152">
        <f t="shared" si="1"/>
        <v>0</v>
      </c>
      <c r="G59" s="1324">
        <f t="shared" si="2"/>
        <v>0</v>
      </c>
      <c r="H59" s="234">
        <f>IFERROR(VLOOKUP(C59,'Consolidated Master Sheet'!B:H,6,0),"")</f>
        <v>10</v>
      </c>
      <c r="I59" s="234">
        <f>IFERROR(VLOOKUP(C59,'Consolidated Master Sheet'!B:H,7,0),"")</f>
        <v>90</v>
      </c>
      <c r="J59" s="28"/>
      <c r="K59" s="1104">
        <f t="shared" si="6"/>
        <v>0</v>
      </c>
      <c r="L59" s="157"/>
      <c r="M59" s="1029"/>
    </row>
    <row r="60" spans="1:15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60" s="514"/>
      <c r="C60" s="231" t="s">
        <v>3718</v>
      </c>
      <c r="D60" s="482" t="s">
        <v>8674</v>
      </c>
      <c r="E60" s="1017">
        <f>IFERROR(VLOOKUP(C60,'Consolidated Master Sheet'!B:H,3,0),"")</f>
        <v>14.37</v>
      </c>
      <c r="F60" s="152">
        <f t="shared" si="1"/>
        <v>0</v>
      </c>
      <c r="G60" s="1324">
        <f t="shared" si="2"/>
        <v>0</v>
      </c>
      <c r="H60" s="234">
        <f>IFERROR(VLOOKUP(C60,'Consolidated Master Sheet'!B:H,6,0),"")</f>
        <v>10</v>
      </c>
      <c r="I60" s="234">
        <f>IFERROR(VLOOKUP(C60,'Consolidated Master Sheet'!B:H,7,0),"")</f>
        <v>150</v>
      </c>
      <c r="J60" s="28"/>
      <c r="K60" s="1104">
        <f t="shared" si="6"/>
        <v>0</v>
      </c>
      <c r="L60" s="157"/>
      <c r="M60" s="1029"/>
    </row>
    <row r="61" spans="1:15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61" s="509"/>
      <c r="C61" s="249"/>
      <c r="D61" s="1388"/>
      <c r="E61" s="1248" t="str">
        <f>IFERROR(VLOOKUP(C61,'Consolidated Master Sheet'!B:H,3,0),"")</f>
        <v/>
      </c>
      <c r="F61" s="1490">
        <f t="shared" si="1"/>
        <v>0</v>
      </c>
      <c r="G61" s="1656">
        <f t="shared" si="2"/>
        <v>0</v>
      </c>
      <c r="H61" s="1390" t="str">
        <f>IFERROR(VLOOKUP(C61,'Consolidated Master Sheet'!B:H,6,0),"")</f>
        <v/>
      </c>
      <c r="I61" s="1390" t="str">
        <f>IFERROR(VLOOKUP(C61,'Consolidated Master Sheet'!B:H,7,0),"")</f>
        <v/>
      </c>
      <c r="J61" s="1250"/>
      <c r="K61" s="1251"/>
      <c r="L61" s="157"/>
      <c r="M61" s="1029"/>
      <c r="N61" s="16"/>
      <c r="O61" s="16"/>
    </row>
    <row r="62" spans="1:15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62" s="509"/>
      <c r="C62" s="228" t="s">
        <v>12300</v>
      </c>
      <c r="D62" s="481" t="s">
        <v>12301</v>
      </c>
      <c r="E62" s="1020">
        <f>IFERROR(VLOOKUP(C62,'Consolidated Master Sheet'!B:H,3,0),"")</f>
        <v>50.41</v>
      </c>
      <c r="F62" s="151">
        <f t="shared" si="1"/>
        <v>0</v>
      </c>
      <c r="G62" s="1322">
        <f t="shared" si="2"/>
        <v>0</v>
      </c>
      <c r="H62" s="230">
        <f>IFERROR(VLOOKUP(C62,'Consolidated Master Sheet'!B:H,6,0),"")</f>
        <v>0</v>
      </c>
      <c r="I62" s="230">
        <f>IFERROR(VLOOKUP(C62,'Consolidated Master Sheet'!B:H,7,0),"")</f>
        <v>0</v>
      </c>
      <c r="J62" s="27"/>
      <c r="K62" s="1102">
        <f>IFERROR(G62*J62,0)</f>
        <v>0</v>
      </c>
      <c r="L62" s="157"/>
      <c r="M62" s="1029"/>
    </row>
    <row r="63" spans="1:15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63" s="509"/>
      <c r="C63" s="231" t="s">
        <v>12302</v>
      </c>
      <c r="D63" s="482" t="s">
        <v>12303</v>
      </c>
      <c r="E63" s="1017">
        <f>IFERROR(VLOOKUP(C63,'Consolidated Master Sheet'!B:H,3,0),"")</f>
        <v>27.12</v>
      </c>
      <c r="F63" s="152">
        <f t="shared" si="1"/>
        <v>0</v>
      </c>
      <c r="G63" s="1324">
        <f t="shared" si="2"/>
        <v>0</v>
      </c>
      <c r="H63" s="234">
        <f>IFERROR(VLOOKUP(C63,'Consolidated Master Sheet'!B:H,6,0),"")</f>
        <v>0</v>
      </c>
      <c r="I63" s="234">
        <f>IFERROR(VLOOKUP(C63,'Consolidated Master Sheet'!B:H,7,0),"")</f>
        <v>0</v>
      </c>
      <c r="J63" s="28"/>
      <c r="K63" s="1104">
        <f>IFERROR(G63*J63,0)</f>
        <v>0</v>
      </c>
      <c r="L63" s="157"/>
      <c r="M63" s="1029"/>
    </row>
    <row r="64" spans="1:15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64" s="509"/>
      <c r="C64" s="231" t="s">
        <v>12304</v>
      </c>
      <c r="D64" s="482" t="s">
        <v>12305</v>
      </c>
      <c r="E64" s="1017">
        <f>IFERROR(VLOOKUP(C64,'Consolidated Master Sheet'!B:H,3,0),"")</f>
        <v>49.64</v>
      </c>
      <c r="F64" s="152">
        <f t="shared" si="1"/>
        <v>0</v>
      </c>
      <c r="G64" s="1324">
        <f t="shared" si="2"/>
        <v>0</v>
      </c>
      <c r="H64" s="234">
        <f>IFERROR(VLOOKUP(C64,'Consolidated Master Sheet'!B:H,6,0),"")</f>
        <v>0</v>
      </c>
      <c r="I64" s="234">
        <f>IFERROR(VLOOKUP(C64,'Consolidated Master Sheet'!B:H,7,0),"")</f>
        <v>0</v>
      </c>
      <c r="J64" s="28"/>
      <c r="K64" s="1104">
        <f t="shared" ref="K64:K65" si="8">IFERROR(G64*J64,0)</f>
        <v>0</v>
      </c>
      <c r="L64" s="157"/>
      <c r="M64" s="1029"/>
    </row>
    <row r="65" spans="1:15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65" s="514"/>
      <c r="C65" s="231" t="s">
        <v>12306</v>
      </c>
      <c r="D65" s="482" t="s">
        <v>12307</v>
      </c>
      <c r="E65" s="1017">
        <f>IFERROR(VLOOKUP(C65,'Consolidated Master Sheet'!B:H,3,0),"")</f>
        <v>36.839999999999996</v>
      </c>
      <c r="F65" s="152">
        <f t="shared" si="1"/>
        <v>0</v>
      </c>
      <c r="G65" s="1324">
        <f t="shared" si="2"/>
        <v>0</v>
      </c>
      <c r="H65" s="234">
        <f>IFERROR(VLOOKUP(C65,'Consolidated Master Sheet'!B:H,6,0),"")</f>
        <v>1</v>
      </c>
      <c r="I65" s="234">
        <f>IFERROR(VLOOKUP(C65,'Consolidated Master Sheet'!B:H,7,0),"")</f>
        <v>45</v>
      </c>
      <c r="J65" s="28"/>
      <c r="K65" s="1104">
        <f t="shared" si="8"/>
        <v>0</v>
      </c>
      <c r="L65" s="157"/>
      <c r="M65" s="1029"/>
    </row>
    <row r="66" spans="1:15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66" s="509"/>
      <c r="C66" s="249"/>
      <c r="D66" s="1388"/>
      <c r="E66" s="1248" t="str">
        <f>IFERROR(VLOOKUP(C66,'Consolidated Master Sheet'!B:H,3,0),"")</f>
        <v/>
      </c>
      <c r="F66" s="1490">
        <f t="shared" si="1"/>
        <v>0</v>
      </c>
      <c r="G66" s="1656">
        <f t="shared" si="2"/>
        <v>0</v>
      </c>
      <c r="H66" s="1390" t="str">
        <f>IFERROR(VLOOKUP(C66,'Consolidated Master Sheet'!B:H,6,0),"")</f>
        <v/>
      </c>
      <c r="I66" s="1390" t="str">
        <f>IFERROR(VLOOKUP(C66,'Consolidated Master Sheet'!B:H,7,0),"")</f>
        <v/>
      </c>
      <c r="J66" s="1250"/>
      <c r="K66" s="1251"/>
      <c r="L66" s="157"/>
      <c r="M66" s="1029"/>
      <c r="N66" s="16"/>
      <c r="O66" s="16"/>
    </row>
    <row r="67" spans="1:15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67" s="509"/>
      <c r="C67" s="228" t="s">
        <v>12308</v>
      </c>
      <c r="D67" s="481" t="s">
        <v>12309</v>
      </c>
      <c r="E67" s="1020">
        <f>IFERROR(VLOOKUP(C67,'Consolidated Master Sheet'!B:H,3,0),"")</f>
        <v>61.26</v>
      </c>
      <c r="F67" s="151">
        <f t="shared" si="1"/>
        <v>0</v>
      </c>
      <c r="G67" s="1322">
        <f t="shared" si="2"/>
        <v>0</v>
      </c>
      <c r="H67" s="230">
        <f>IFERROR(VLOOKUP(C67,'Consolidated Master Sheet'!B:H,6,0),"")</f>
        <v>0</v>
      </c>
      <c r="I67" s="230">
        <f>IFERROR(VLOOKUP(C67,'Consolidated Master Sheet'!B:H,7,0),"")</f>
        <v>0</v>
      </c>
      <c r="J67" s="27"/>
      <c r="K67" s="1102">
        <f>IFERROR(G67*J67,0)</f>
        <v>0</v>
      </c>
      <c r="L67" s="157"/>
      <c r="M67" s="1029"/>
    </row>
    <row r="68" spans="1:15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68" s="509"/>
      <c r="C68" s="231" t="s">
        <v>12310</v>
      </c>
      <c r="D68" s="482" t="s">
        <v>12311</v>
      </c>
      <c r="E68" s="1017">
        <f>IFERROR(VLOOKUP(C68,'Consolidated Master Sheet'!B:H,3,0),"")</f>
        <v>44.6</v>
      </c>
      <c r="F68" s="152">
        <f t="shared" si="1"/>
        <v>0</v>
      </c>
      <c r="G68" s="1324">
        <f t="shared" si="2"/>
        <v>0</v>
      </c>
      <c r="H68" s="234">
        <f>IFERROR(VLOOKUP(C68,'Consolidated Master Sheet'!B:H,6,0),"")</f>
        <v>0</v>
      </c>
      <c r="I68" s="234">
        <f>IFERROR(VLOOKUP(C68,'Consolidated Master Sheet'!B:H,7,0),"")</f>
        <v>0</v>
      </c>
      <c r="J68" s="28"/>
      <c r="K68" s="1104">
        <f>IFERROR(G68*J68,0)</f>
        <v>0</v>
      </c>
      <c r="L68" s="157"/>
      <c r="M68" s="1029"/>
    </row>
    <row r="69" spans="1:15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69" s="509"/>
      <c r="C69" s="231" t="s">
        <v>12312</v>
      </c>
      <c r="D69" s="482" t="s">
        <v>12313</v>
      </c>
      <c r="E69" s="1017">
        <f>IFERROR(VLOOKUP(C69,'Consolidated Master Sheet'!B:H,3,0),"")</f>
        <v>47.9</v>
      </c>
      <c r="F69" s="152">
        <f t="shared" si="1"/>
        <v>0</v>
      </c>
      <c r="G69" s="1324">
        <f t="shared" si="2"/>
        <v>0</v>
      </c>
      <c r="H69" s="234">
        <f>IFERROR(VLOOKUP(C69,'Consolidated Master Sheet'!B:H,6,0),"")</f>
        <v>0</v>
      </c>
      <c r="I69" s="234">
        <f>IFERROR(VLOOKUP(C69,'Consolidated Master Sheet'!B:H,7,0),"")</f>
        <v>0</v>
      </c>
      <c r="J69" s="28"/>
      <c r="K69" s="1104">
        <f t="shared" ref="K69" si="9">IFERROR(G69*J69,0)</f>
        <v>0</v>
      </c>
      <c r="L69" s="157"/>
      <c r="M69" s="1029"/>
    </row>
    <row r="70" spans="1:15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70" s="509"/>
      <c r="C70" s="231" t="s">
        <v>12314</v>
      </c>
      <c r="D70" s="482" t="s">
        <v>12315</v>
      </c>
      <c r="E70" s="1017">
        <f>IFERROR(VLOOKUP(C70,'Consolidated Master Sheet'!B:H,3,0),"")</f>
        <v>73.09</v>
      </c>
      <c r="F70" s="152">
        <f t="shared" ref="F70:F76" si="10">IF(E70=0,"NET",$F$2)</f>
        <v>0</v>
      </c>
      <c r="G70" s="1324">
        <f t="shared" ref="G70:G76" si="11">IFERROR(ROUND(E70*F70,2),0)</f>
        <v>0</v>
      </c>
      <c r="H70" s="234">
        <f>IFERROR(VLOOKUP(C70,'Consolidated Master Sheet'!B:H,6,0),"")</f>
        <v>5</v>
      </c>
      <c r="I70" s="234">
        <f>IFERROR(VLOOKUP(C70,'Consolidated Master Sheet'!B:H,7,0),"")</f>
        <v>30</v>
      </c>
      <c r="J70" s="28"/>
      <c r="K70" s="1104">
        <f t="shared" ref="K70:K71" si="12">IFERROR(G70*J70,0)</f>
        <v>0</v>
      </c>
      <c r="L70" s="157"/>
      <c r="M70" s="1029"/>
    </row>
    <row r="71" spans="1:15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71" s="514"/>
      <c r="C71" s="231" t="s">
        <v>12316</v>
      </c>
      <c r="D71" s="482" t="s">
        <v>12317</v>
      </c>
      <c r="E71" s="1017">
        <f>IFERROR(VLOOKUP(C71,'Consolidated Master Sheet'!B:H,3,0),"")</f>
        <v>84.73</v>
      </c>
      <c r="F71" s="152">
        <f t="shared" si="10"/>
        <v>0</v>
      </c>
      <c r="G71" s="1324">
        <f t="shared" si="11"/>
        <v>0</v>
      </c>
      <c r="H71" s="234">
        <f>IFERROR(VLOOKUP(C71,'Consolidated Master Sheet'!B:H,6,0),"")</f>
        <v>5</v>
      </c>
      <c r="I71" s="234">
        <f>IFERROR(VLOOKUP(C71,'Consolidated Master Sheet'!B:H,7,0),"")</f>
        <v>25</v>
      </c>
      <c r="J71" s="28"/>
      <c r="K71" s="1104">
        <f t="shared" si="12"/>
        <v>0</v>
      </c>
      <c r="L71" s="157"/>
      <c r="M71" s="1029"/>
    </row>
    <row r="72" spans="1:15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72" s="509"/>
      <c r="C72" s="249"/>
      <c r="D72" s="1388"/>
      <c r="E72" s="1248" t="str">
        <f>IFERROR(VLOOKUP(C72,'Consolidated Master Sheet'!B:H,3,0),"")</f>
        <v/>
      </c>
      <c r="F72" s="1490">
        <f t="shared" si="10"/>
        <v>0</v>
      </c>
      <c r="G72" s="1656">
        <f t="shared" si="11"/>
        <v>0</v>
      </c>
      <c r="H72" s="1390" t="str">
        <f>IFERROR(VLOOKUP(C72,'Consolidated Master Sheet'!B:H,6,0),"")</f>
        <v/>
      </c>
      <c r="I72" s="1390" t="str">
        <f>IFERROR(VLOOKUP(C72,'Consolidated Master Sheet'!B:H,7,0),"")</f>
        <v/>
      </c>
      <c r="J72" s="1250"/>
      <c r="K72" s="1251"/>
      <c r="L72" s="157"/>
      <c r="M72" s="1029"/>
      <c r="N72" s="16"/>
      <c r="O72" s="16"/>
    </row>
    <row r="73" spans="1:15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73" s="509"/>
      <c r="C73" s="228" t="s">
        <v>12318</v>
      </c>
      <c r="D73" s="481" t="s">
        <v>12319</v>
      </c>
      <c r="E73" s="1020">
        <f>IFERROR(VLOOKUP(C73,'Consolidated Master Sheet'!B:H,3,0),"")</f>
        <v>142.67999999999998</v>
      </c>
      <c r="F73" s="151">
        <f t="shared" si="10"/>
        <v>0</v>
      </c>
      <c r="G73" s="1322">
        <f t="shared" si="11"/>
        <v>0</v>
      </c>
      <c r="H73" s="230">
        <f>IFERROR(VLOOKUP(C73,'Consolidated Master Sheet'!B:H,6,0),"")</f>
        <v>0</v>
      </c>
      <c r="I73" s="230">
        <f>IFERROR(VLOOKUP(C73,'Consolidated Master Sheet'!B:H,7,0),"")</f>
        <v>0</v>
      </c>
      <c r="J73" s="27"/>
      <c r="K73" s="1102">
        <f>IFERROR(G73*J73,0)</f>
        <v>0</v>
      </c>
      <c r="L73" s="157"/>
      <c r="M73" s="1029"/>
    </row>
    <row r="74" spans="1:15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74" s="509"/>
      <c r="C74" s="231" t="s">
        <v>12320</v>
      </c>
      <c r="D74" s="482" t="s">
        <v>12321</v>
      </c>
      <c r="E74" s="1017">
        <f>IFERROR(VLOOKUP(C74,'Consolidated Master Sheet'!B:H,3,0),"")</f>
        <v>168.63</v>
      </c>
      <c r="F74" s="152">
        <f t="shared" si="10"/>
        <v>0</v>
      </c>
      <c r="G74" s="1324">
        <f t="shared" si="11"/>
        <v>0</v>
      </c>
      <c r="H74" s="234">
        <f>IFERROR(VLOOKUP(C74,'Consolidated Master Sheet'!B:H,6,0),"")</f>
        <v>0</v>
      </c>
      <c r="I74" s="234">
        <f>IFERROR(VLOOKUP(C74,'Consolidated Master Sheet'!B:H,7,0),"")</f>
        <v>0</v>
      </c>
      <c r="J74" s="28"/>
      <c r="K74" s="1104">
        <f>IFERROR(G74*J74,0)</f>
        <v>0</v>
      </c>
      <c r="L74" s="157"/>
      <c r="M74" s="1029"/>
    </row>
    <row r="75" spans="1:15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75" s="509"/>
      <c r="C75" s="231" t="s">
        <v>12322</v>
      </c>
      <c r="D75" s="482" t="s">
        <v>12323</v>
      </c>
      <c r="E75" s="1017">
        <f>IFERROR(VLOOKUP(C75,'Consolidated Master Sheet'!B:H,3,0),"")</f>
        <v>177.07</v>
      </c>
      <c r="F75" s="152">
        <f t="shared" si="10"/>
        <v>0</v>
      </c>
      <c r="G75" s="1324">
        <f t="shared" si="11"/>
        <v>0</v>
      </c>
      <c r="H75" s="234">
        <f>IFERROR(VLOOKUP(C75,'Consolidated Master Sheet'!B:H,6,0),"")</f>
        <v>2</v>
      </c>
      <c r="I75" s="234">
        <f>IFERROR(VLOOKUP(C75,'Consolidated Master Sheet'!B:H,7,0),"")</f>
        <v>14</v>
      </c>
      <c r="J75" s="28"/>
      <c r="K75" s="1104">
        <f t="shared" ref="K75:K76" si="13">IFERROR(G75*J75,0)</f>
        <v>0</v>
      </c>
      <c r="L75" s="157"/>
      <c r="M75" s="1029"/>
    </row>
    <row r="76" spans="1:15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76" s="514"/>
      <c r="C76" s="231" t="s">
        <v>12324</v>
      </c>
      <c r="D76" s="482" t="s">
        <v>12325</v>
      </c>
      <c r="E76" s="1017">
        <f>IFERROR(VLOOKUP(C76,'Consolidated Master Sheet'!B:H,3,0),"")</f>
        <v>198.31</v>
      </c>
      <c r="F76" s="152">
        <f t="shared" si="10"/>
        <v>0</v>
      </c>
      <c r="G76" s="1324">
        <f t="shared" si="11"/>
        <v>0</v>
      </c>
      <c r="H76" s="234">
        <f>IFERROR(VLOOKUP(C76,'Consolidated Master Sheet'!B:H,6,0),"")</f>
        <v>2</v>
      </c>
      <c r="I76" s="234">
        <f>IFERROR(VLOOKUP(C76,'Consolidated Master Sheet'!B:H,7,0),"")</f>
        <v>14</v>
      </c>
      <c r="J76" s="28"/>
      <c r="K76" s="1104">
        <f t="shared" si="13"/>
        <v>0</v>
      </c>
      <c r="L76" s="157"/>
      <c r="M76" s="1029"/>
    </row>
    <row r="77" spans="1:15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77" s="515"/>
      <c r="C77" s="204"/>
      <c r="D77" s="205"/>
      <c r="E77" s="1038"/>
      <c r="F77" s="166"/>
      <c r="G77" s="1626"/>
      <c r="H77" s="167"/>
      <c r="I77" s="207"/>
      <c r="J77" s="47"/>
      <c r="K77" s="1029"/>
      <c r="L77" s="157"/>
      <c r="M77" s="1029"/>
    </row>
    <row r="78" spans="1:15" hidden="1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78" s="515"/>
      <c r="C78" s="204"/>
      <c r="D78" s="205"/>
      <c r="E78" s="1038"/>
      <c r="F78" s="166"/>
      <c r="G78" s="1626"/>
      <c r="H78" s="167"/>
      <c r="I78" s="207"/>
      <c r="J78" s="47"/>
      <c r="K78" s="1029"/>
      <c r="L78" s="157"/>
      <c r="M78" s="1029"/>
    </row>
    <row r="79" spans="1:15" hidden="1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79" s="515"/>
      <c r="C79" s="204"/>
      <c r="D79" s="205"/>
      <c r="E79" s="1038"/>
      <c r="F79" s="166"/>
      <c r="G79" s="1626"/>
      <c r="H79" s="167"/>
      <c r="I79" s="207"/>
      <c r="J79" s="47"/>
      <c r="K79" s="1029"/>
      <c r="L79" s="157"/>
      <c r="M79" s="1029"/>
    </row>
    <row r="80" spans="1:15" hidden="1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80" s="515"/>
      <c r="C80" s="204"/>
      <c r="D80" s="205"/>
      <c r="E80" s="1038"/>
      <c r="F80" s="166"/>
      <c r="G80" s="1626"/>
      <c r="H80" s="167"/>
      <c r="I80" s="207"/>
      <c r="J80" s="47"/>
      <c r="K80" s="1029"/>
      <c r="L80" s="157"/>
      <c r="M80" s="1029"/>
    </row>
    <row r="81" spans="1:13" hidden="1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81" s="515"/>
      <c r="C81" s="204"/>
      <c r="D81" s="205"/>
      <c r="E81" s="1038"/>
      <c r="F81" s="166"/>
      <c r="G81" s="1626"/>
      <c r="H81" s="167"/>
      <c r="I81" s="207"/>
      <c r="J81" s="47"/>
      <c r="K81" s="1029"/>
      <c r="L81" s="157"/>
      <c r="M81" s="1029"/>
    </row>
    <row r="82" spans="1:13" hidden="1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82" s="515"/>
      <c r="C82" s="204"/>
      <c r="D82" s="205"/>
      <c r="E82" s="1038"/>
      <c r="F82" s="166"/>
      <c r="G82" s="1626"/>
      <c r="H82" s="167"/>
      <c r="I82" s="207"/>
      <c r="J82" s="47"/>
      <c r="K82" s="1029"/>
      <c r="L82" s="157"/>
      <c r="M82" s="1029"/>
    </row>
    <row r="83" spans="1:13" hidden="1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83" s="515"/>
      <c r="C83" s="204"/>
      <c r="D83" s="205"/>
      <c r="E83" s="1038"/>
      <c r="F83" s="166"/>
      <c r="G83" s="1626"/>
      <c r="H83" s="167"/>
      <c r="I83" s="207"/>
      <c r="J83" s="47"/>
      <c r="K83" s="1029"/>
      <c r="L83" s="157"/>
      <c r="M83" s="1029"/>
    </row>
    <row r="84" spans="1:13" hidden="1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84" s="515"/>
      <c r="C84" s="204"/>
      <c r="D84" s="205"/>
      <c r="E84" s="1038"/>
      <c r="F84" s="166"/>
      <c r="G84" s="1626"/>
      <c r="H84" s="167"/>
      <c r="I84" s="207"/>
      <c r="J84" s="47"/>
      <c r="K84" s="1029"/>
      <c r="L84" s="157"/>
      <c r="M84" s="1029"/>
    </row>
    <row r="85" spans="1:13" hidden="1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85" s="515"/>
      <c r="C85" s="204"/>
      <c r="D85" s="205"/>
      <c r="E85" s="1038"/>
      <c r="F85" s="166"/>
      <c r="G85" s="1626"/>
      <c r="H85" s="167"/>
      <c r="I85" s="207"/>
      <c r="J85" s="47"/>
      <c r="K85" s="1029"/>
      <c r="L85" s="157"/>
      <c r="M85" s="1029"/>
    </row>
    <row r="86" spans="1:13" hidden="1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86" s="515"/>
      <c r="C86" s="204"/>
      <c r="D86" s="205"/>
      <c r="E86" s="1038"/>
      <c r="F86" s="166"/>
      <c r="G86" s="1626"/>
      <c r="H86" s="167"/>
      <c r="I86" s="207"/>
      <c r="J86" s="47"/>
      <c r="K86" s="1029"/>
      <c r="L86" s="157"/>
      <c r="M86" s="1029"/>
    </row>
    <row r="87" spans="1:13" hidden="1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87" s="515"/>
      <c r="C87" s="204"/>
      <c r="D87" s="205"/>
      <c r="E87" s="1038"/>
      <c r="F87" s="166"/>
      <c r="G87" s="1626"/>
      <c r="H87" s="167"/>
      <c r="I87" s="207"/>
      <c r="J87" s="47"/>
      <c r="K87" s="1029"/>
      <c r="L87" s="157"/>
      <c r="M87" s="1029"/>
    </row>
    <row r="88" spans="1:13" hidden="1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88" s="515"/>
      <c r="C88" s="204"/>
      <c r="D88" s="205"/>
      <c r="E88" s="1038"/>
      <c r="F88" s="166"/>
      <c r="G88" s="1626"/>
      <c r="H88" s="167"/>
      <c r="I88" s="207"/>
      <c r="J88" s="47"/>
      <c r="K88" s="1029"/>
      <c r="L88" s="157"/>
      <c r="M88" s="1029"/>
    </row>
    <row r="89" spans="1:13" hidden="1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89" s="515"/>
      <c r="C89" s="204"/>
      <c r="D89" s="205"/>
      <c r="E89" s="1038"/>
      <c r="F89" s="166"/>
      <c r="G89" s="1626"/>
      <c r="H89" s="167"/>
      <c r="I89" s="207"/>
      <c r="J89" s="47"/>
      <c r="K89" s="1029"/>
      <c r="L89" s="157"/>
      <c r="M89" s="1029"/>
    </row>
    <row r="90" spans="1:13" hidden="1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90" s="515"/>
      <c r="C90" s="204"/>
      <c r="D90" s="205"/>
      <c r="E90" s="1038"/>
      <c r="F90" s="166"/>
      <c r="G90" s="1626"/>
      <c r="H90" s="167"/>
      <c r="I90" s="207"/>
      <c r="J90" s="47"/>
      <c r="K90" s="1029"/>
      <c r="L90" s="157"/>
      <c r="M90" s="1029"/>
    </row>
    <row r="91" spans="1:13" hidden="1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91" s="515"/>
      <c r="C91" s="204"/>
      <c r="D91" s="205"/>
      <c r="E91" s="1038"/>
      <c r="F91" s="166"/>
      <c r="G91" s="1626"/>
      <c r="H91" s="167"/>
      <c r="I91" s="207"/>
      <c r="J91" s="47"/>
      <c r="K91" s="1029"/>
      <c r="L91" s="157"/>
      <c r="M91" s="1029"/>
    </row>
    <row r="92" spans="1:13" hidden="1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92" s="515"/>
      <c r="C92" s="204"/>
      <c r="D92" s="205"/>
      <c r="E92" s="1038"/>
      <c r="F92" s="166"/>
      <c r="G92" s="1626"/>
      <c r="H92" s="167"/>
      <c r="I92" s="207"/>
      <c r="J92" s="47"/>
      <c r="K92" s="1029"/>
      <c r="L92" s="157"/>
      <c r="M92" s="1029"/>
    </row>
    <row r="93" spans="1:13" hidden="1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93" s="515"/>
      <c r="C93" s="204"/>
      <c r="D93" s="205"/>
      <c r="E93" s="1038"/>
      <c r="F93" s="166"/>
      <c r="G93" s="1626"/>
      <c r="H93" s="167"/>
      <c r="I93" s="207"/>
      <c r="J93" s="47"/>
      <c r="K93" s="1029"/>
      <c r="L93" s="157"/>
      <c r="M93" s="1029"/>
    </row>
    <row r="94" spans="1:13" hidden="1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94" s="515"/>
      <c r="C94" s="204"/>
      <c r="D94" s="205"/>
      <c r="E94" s="1038"/>
      <c r="F94" s="166"/>
      <c r="G94" s="1626"/>
      <c r="H94" s="167"/>
      <c r="I94" s="207"/>
      <c r="J94" s="47"/>
      <c r="K94" s="1029"/>
      <c r="L94" s="157"/>
      <c r="M94" s="1029"/>
    </row>
    <row r="95" spans="1:13" hidden="1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95" s="515"/>
      <c r="C95" s="204"/>
      <c r="D95" s="205"/>
      <c r="E95" s="1038"/>
      <c r="F95" s="166"/>
      <c r="G95" s="1626"/>
      <c r="H95" s="167"/>
      <c r="I95" s="207"/>
      <c r="J95" s="47"/>
      <c r="K95" s="1029"/>
      <c r="L95" s="157"/>
      <c r="M95" s="1029"/>
    </row>
    <row r="96" spans="1:13" hidden="1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96" s="515"/>
      <c r="C96" s="204"/>
      <c r="D96" s="205"/>
      <c r="E96" s="1038"/>
      <c r="F96" s="166"/>
      <c r="G96" s="1626"/>
      <c r="H96" s="167"/>
      <c r="I96" s="207"/>
      <c r="J96" s="47"/>
      <c r="K96" s="1029"/>
      <c r="L96" s="157"/>
      <c r="M96" s="1029"/>
    </row>
    <row r="97" spans="1:13" hidden="1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97" s="515"/>
      <c r="C97" s="204"/>
      <c r="D97" s="205"/>
      <c r="E97" s="1038"/>
      <c r="F97" s="166"/>
      <c r="G97" s="1626"/>
      <c r="H97" s="167"/>
      <c r="I97" s="207"/>
      <c r="J97" s="47"/>
      <c r="K97" s="1029"/>
      <c r="L97" s="157"/>
      <c r="M97" s="1029"/>
    </row>
    <row r="98" spans="1:13" hidden="1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98" s="515"/>
      <c r="C98" s="204"/>
      <c r="D98" s="205"/>
      <c r="E98" s="1038"/>
      <c r="F98" s="166"/>
      <c r="G98" s="1626"/>
      <c r="H98" s="167"/>
      <c r="I98" s="207"/>
      <c r="J98" s="47"/>
      <c r="K98" s="1029"/>
      <c r="L98" s="157"/>
      <c r="M98" s="1029"/>
    </row>
    <row r="99" spans="1:13" hidden="1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99" s="515"/>
      <c r="C99" s="204"/>
      <c r="D99" s="205"/>
      <c r="E99" s="1038"/>
      <c r="F99" s="166"/>
      <c r="G99" s="1626"/>
      <c r="H99" s="167"/>
      <c r="I99" s="207"/>
      <c r="J99" s="47"/>
      <c r="K99" s="1029"/>
      <c r="L99" s="157"/>
      <c r="M99" s="1029"/>
    </row>
    <row r="100" spans="1:13" hidden="1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00" s="515"/>
      <c r="C100" s="204"/>
      <c r="D100" s="205"/>
      <c r="E100" s="1038"/>
      <c r="F100" s="166"/>
      <c r="G100" s="1626"/>
      <c r="H100" s="167"/>
      <c r="I100" s="207"/>
      <c r="J100" s="47"/>
      <c r="K100" s="1029"/>
      <c r="L100" s="157"/>
      <c r="M100" s="1029"/>
    </row>
    <row r="101" spans="1:13" hidden="1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01" s="515"/>
      <c r="C101" s="204"/>
      <c r="D101" s="205"/>
      <c r="E101" s="1038"/>
      <c r="F101" s="166"/>
      <c r="G101" s="1626"/>
      <c r="H101" s="167"/>
      <c r="I101" s="207"/>
      <c r="J101" s="47"/>
      <c r="K101" s="1029"/>
      <c r="L101" s="157"/>
      <c r="M101" s="1029"/>
    </row>
    <row r="102" spans="1:13" hidden="1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02" s="515"/>
      <c r="C102" s="204"/>
      <c r="D102" s="205"/>
      <c r="E102" s="1038"/>
      <c r="F102" s="166"/>
      <c r="G102" s="1626"/>
      <c r="H102" s="167"/>
      <c r="I102" s="207"/>
      <c r="J102" s="47"/>
      <c r="K102" s="1029"/>
      <c r="L102" s="157"/>
      <c r="M102" s="1029"/>
    </row>
    <row r="103" spans="1:13" hidden="1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03" s="515"/>
      <c r="C103" s="204"/>
      <c r="D103" s="205"/>
      <c r="E103" s="1038"/>
      <c r="F103" s="166"/>
      <c r="G103" s="1626"/>
      <c r="H103" s="167"/>
      <c r="I103" s="207"/>
      <c r="J103" s="47"/>
      <c r="K103" s="1029"/>
      <c r="L103" s="157"/>
      <c r="M103" s="1029"/>
    </row>
    <row r="104" spans="1:13" hidden="1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04" s="515"/>
      <c r="C104" s="204"/>
      <c r="D104" s="205"/>
      <c r="E104" s="1038"/>
      <c r="F104" s="166"/>
      <c r="G104" s="1626"/>
      <c r="H104" s="167"/>
      <c r="I104" s="207"/>
      <c r="J104" s="47"/>
      <c r="K104" s="1029"/>
      <c r="L104" s="157"/>
      <c r="M104" s="1029"/>
    </row>
    <row r="105" spans="1:13" hidden="1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05" s="515"/>
      <c r="C105" s="204"/>
      <c r="D105" s="205"/>
      <c r="E105" s="1038"/>
      <c r="F105" s="166"/>
      <c r="G105" s="1626"/>
      <c r="H105" s="167"/>
      <c r="I105" s="207"/>
      <c r="J105" s="47"/>
      <c r="K105" s="1029"/>
      <c r="L105" s="157"/>
      <c r="M105" s="1029"/>
    </row>
    <row r="106" spans="1:13" hidden="1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06" s="515"/>
      <c r="C106" s="204"/>
      <c r="D106" s="205"/>
      <c r="E106" s="1038"/>
      <c r="F106" s="166"/>
      <c r="G106" s="1626"/>
      <c r="H106" s="167"/>
      <c r="I106" s="207"/>
      <c r="J106" s="47"/>
      <c r="K106" s="1029"/>
      <c r="L106" s="157"/>
      <c r="M106" s="1029"/>
    </row>
    <row r="107" spans="1:13" hidden="1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07" s="515"/>
      <c r="C107" s="204"/>
      <c r="D107" s="205"/>
      <c r="E107" s="1038"/>
      <c r="F107" s="166"/>
      <c r="G107" s="1626"/>
      <c r="H107" s="167"/>
      <c r="I107" s="207"/>
      <c r="J107" s="47"/>
      <c r="K107" s="1029"/>
      <c r="L107" s="157"/>
      <c r="M107" s="1029"/>
    </row>
    <row r="108" spans="1:13" hidden="1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08" s="515"/>
      <c r="C108" s="204"/>
      <c r="D108" s="205"/>
      <c r="E108" s="1038"/>
      <c r="F108" s="166"/>
      <c r="G108" s="1626"/>
      <c r="H108" s="167"/>
      <c r="I108" s="207"/>
      <c r="J108" s="47"/>
      <c r="K108" s="1029"/>
      <c r="L108" s="157"/>
      <c r="M108" s="1029"/>
    </row>
    <row r="109" spans="1:13" hidden="1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09" s="515"/>
      <c r="C109" s="204"/>
      <c r="D109" s="205"/>
      <c r="E109" s="1038"/>
      <c r="F109" s="166"/>
      <c r="G109" s="1626"/>
      <c r="H109" s="167"/>
      <c r="I109" s="207"/>
      <c r="J109" s="47"/>
      <c r="K109" s="1029"/>
      <c r="L109" s="157"/>
      <c r="M109" s="1029"/>
    </row>
    <row r="110" spans="1:13" hidden="1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10" s="515"/>
      <c r="C110" s="204"/>
      <c r="D110" s="205"/>
      <c r="E110" s="1038"/>
      <c r="F110" s="166"/>
      <c r="G110" s="1626"/>
      <c r="H110" s="167"/>
      <c r="I110" s="207"/>
      <c r="J110" s="47"/>
      <c r="K110" s="1029"/>
      <c r="L110" s="157"/>
      <c r="M110" s="1029"/>
    </row>
    <row r="111" spans="1:13" hidden="1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11" s="515"/>
      <c r="C111" s="204"/>
      <c r="D111" s="205"/>
      <c r="E111" s="1038"/>
      <c r="F111" s="166"/>
      <c r="G111" s="1626"/>
      <c r="H111" s="167"/>
      <c r="I111" s="207"/>
      <c r="J111" s="47"/>
      <c r="K111" s="1029"/>
      <c r="L111" s="157"/>
      <c r="M111" s="1029"/>
    </row>
    <row r="112" spans="1:13" hidden="1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12" s="515"/>
      <c r="C112" s="204"/>
      <c r="D112" s="205"/>
      <c r="E112" s="1038"/>
      <c r="F112" s="166"/>
      <c r="G112" s="1626"/>
      <c r="H112" s="167"/>
      <c r="I112" s="207"/>
      <c r="J112" s="47"/>
      <c r="K112" s="1029"/>
      <c r="L112" s="157"/>
      <c r="M112" s="1029"/>
    </row>
    <row r="113" spans="1:13" hidden="1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13" s="515"/>
      <c r="C113" s="204"/>
      <c r="D113" s="205"/>
      <c r="E113" s="1038"/>
      <c r="F113" s="166"/>
      <c r="G113" s="1626"/>
      <c r="H113" s="167"/>
      <c r="I113" s="207"/>
      <c r="J113" s="47"/>
      <c r="K113" s="1029"/>
      <c r="L113" s="157"/>
      <c r="M113" s="1029"/>
    </row>
    <row r="114" spans="1:13" hidden="1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14" s="515"/>
      <c r="C114" s="204"/>
      <c r="D114" s="205"/>
      <c r="E114" s="1038"/>
      <c r="F114" s="166"/>
      <c r="G114" s="1626"/>
      <c r="H114" s="167"/>
      <c r="I114" s="207"/>
      <c r="J114" s="47"/>
      <c r="K114" s="1029"/>
      <c r="L114" s="157"/>
      <c r="M114" s="1029"/>
    </row>
    <row r="115" spans="1:13" hidden="1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15" s="515"/>
      <c r="C115" s="204"/>
      <c r="D115" s="205"/>
      <c r="E115" s="1038"/>
      <c r="F115" s="166"/>
      <c r="G115" s="1626"/>
      <c r="H115" s="167"/>
      <c r="I115" s="207"/>
      <c r="J115" s="47"/>
      <c r="K115" s="1029"/>
      <c r="L115" s="157"/>
      <c r="M115" s="1029"/>
    </row>
    <row r="116" spans="1:13" hidden="1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16" s="515"/>
      <c r="C116" s="204"/>
      <c r="D116" s="205"/>
      <c r="E116" s="1038"/>
      <c r="F116" s="166"/>
      <c r="G116" s="1626"/>
      <c r="H116" s="167"/>
      <c r="I116" s="207"/>
      <c r="J116" s="47"/>
      <c r="K116" s="1029"/>
      <c r="L116" s="157"/>
      <c r="M116" s="1029"/>
    </row>
    <row r="117" spans="1:13" hidden="1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17" s="515"/>
      <c r="C117" s="204"/>
      <c r="D117" s="205"/>
      <c r="E117" s="1038"/>
      <c r="F117" s="166"/>
      <c r="G117" s="1626"/>
      <c r="H117" s="167"/>
      <c r="I117" s="207"/>
      <c r="J117" s="47"/>
      <c r="K117" s="1029"/>
      <c r="L117" s="157"/>
      <c r="M117" s="1029"/>
    </row>
    <row r="118" spans="1:13" hidden="1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18" s="515"/>
      <c r="C118" s="204"/>
      <c r="D118" s="205"/>
      <c r="E118" s="1038"/>
      <c r="F118" s="166"/>
      <c r="G118" s="1626"/>
      <c r="H118" s="167"/>
      <c r="I118" s="207"/>
      <c r="J118" s="47"/>
      <c r="K118" s="1029"/>
      <c r="L118" s="157"/>
      <c r="M118" s="1029"/>
    </row>
    <row r="119" spans="1:13" hidden="1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19" s="515"/>
      <c r="C119" s="204"/>
      <c r="D119" s="205"/>
      <c r="E119" s="1038"/>
      <c r="F119" s="166"/>
      <c r="G119" s="1626"/>
      <c r="H119" s="167"/>
      <c r="I119" s="207"/>
      <c r="J119" s="47"/>
      <c r="K119" s="1029"/>
      <c r="L119" s="157"/>
      <c r="M119" s="1029"/>
    </row>
    <row r="120" spans="1:13" hidden="1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20" s="515"/>
      <c r="C120" s="204"/>
      <c r="D120" s="205"/>
      <c r="E120" s="1038"/>
      <c r="F120" s="166"/>
      <c r="G120" s="1626"/>
      <c r="H120" s="167"/>
      <c r="I120" s="207"/>
      <c r="J120" s="47"/>
      <c r="K120" s="1029"/>
      <c r="L120" s="157"/>
      <c r="M120" s="1029"/>
    </row>
    <row r="121" spans="1:13" hidden="1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21" s="515"/>
      <c r="C121" s="204"/>
      <c r="D121" s="205"/>
      <c r="E121" s="1038"/>
      <c r="F121" s="166"/>
      <c r="G121" s="1626"/>
      <c r="H121" s="167"/>
      <c r="I121" s="207"/>
      <c r="J121" s="47"/>
      <c r="K121" s="1029"/>
      <c r="L121" s="157"/>
      <c r="M121" s="1029"/>
    </row>
    <row r="122" spans="1:13" hidden="1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22" s="515"/>
      <c r="C122" s="204"/>
      <c r="D122" s="205"/>
      <c r="E122" s="1038"/>
      <c r="F122" s="166"/>
      <c r="G122" s="1626"/>
      <c r="H122" s="167"/>
      <c r="I122" s="207"/>
      <c r="J122" s="47"/>
      <c r="K122" s="1029"/>
      <c r="L122" s="157"/>
      <c r="M122" s="1029"/>
    </row>
    <row r="123" spans="1:13" hidden="1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23" s="515"/>
      <c r="C123" s="204"/>
      <c r="D123" s="205"/>
      <c r="E123" s="1038"/>
      <c r="F123" s="166"/>
      <c r="G123" s="1626"/>
      <c r="H123" s="167"/>
      <c r="I123" s="207"/>
      <c r="J123" s="47"/>
      <c r="K123" s="1029"/>
      <c r="L123" s="157"/>
      <c r="M123" s="1029"/>
    </row>
    <row r="124" spans="1:13" hidden="1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24" s="515"/>
      <c r="C124" s="204"/>
      <c r="D124" s="205"/>
      <c r="E124" s="1038"/>
      <c r="F124" s="166"/>
      <c r="G124" s="1626"/>
      <c r="H124" s="167"/>
      <c r="I124" s="207"/>
      <c r="J124" s="47"/>
      <c r="K124" s="1029"/>
      <c r="L124" s="157"/>
      <c r="M124" s="1029"/>
    </row>
    <row r="125" spans="1:13" hidden="1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25" s="515"/>
      <c r="C125" s="204"/>
      <c r="D125" s="205"/>
      <c r="E125" s="1038"/>
      <c r="F125" s="166"/>
      <c r="G125" s="1626"/>
      <c r="H125" s="167"/>
      <c r="I125" s="207"/>
      <c r="J125" s="47"/>
      <c r="K125" s="1029"/>
      <c r="L125" s="157"/>
      <c r="M125" s="1029"/>
    </row>
    <row r="126" spans="1:13" hidden="1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26" s="515"/>
      <c r="C126" s="204"/>
      <c r="D126" s="205"/>
      <c r="E126" s="1038"/>
      <c r="F126" s="166"/>
      <c r="G126" s="1626"/>
      <c r="H126" s="167"/>
      <c r="I126" s="207"/>
      <c r="J126" s="47"/>
      <c r="K126" s="1029"/>
      <c r="L126" s="157"/>
      <c r="M126" s="1029"/>
    </row>
    <row r="127" spans="1:13" hidden="1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27" s="515"/>
      <c r="C127" s="204"/>
      <c r="D127" s="205"/>
      <c r="E127" s="1038"/>
      <c r="F127" s="166"/>
      <c r="G127" s="1626"/>
      <c r="H127" s="167"/>
      <c r="I127" s="207"/>
      <c r="J127" s="47"/>
      <c r="K127" s="1029"/>
      <c r="L127" s="157"/>
      <c r="M127" s="1029"/>
    </row>
    <row r="128" spans="1:13" hidden="1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28" s="515"/>
      <c r="C128" s="204"/>
      <c r="D128" s="205"/>
      <c r="E128" s="1038"/>
      <c r="F128" s="166"/>
      <c r="G128" s="1626"/>
      <c r="H128" s="167"/>
      <c r="I128" s="207"/>
      <c r="J128" s="47"/>
      <c r="K128" s="1029"/>
      <c r="L128" s="157"/>
      <c r="M128" s="1029"/>
    </row>
    <row r="129" spans="1:13" hidden="1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29" s="515"/>
      <c r="C129" s="204"/>
      <c r="D129" s="205"/>
      <c r="E129" s="1038"/>
      <c r="F129" s="166"/>
      <c r="G129" s="1626"/>
      <c r="H129" s="167"/>
      <c r="I129" s="207"/>
      <c r="J129" s="47"/>
      <c r="K129" s="1029"/>
      <c r="L129" s="157"/>
      <c r="M129" s="1029"/>
    </row>
    <row r="130" spans="1:13" hidden="1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30" s="515"/>
      <c r="C130" s="204"/>
      <c r="D130" s="205"/>
      <c r="E130" s="1038"/>
      <c r="F130" s="166"/>
      <c r="G130" s="1626"/>
      <c r="H130" s="167"/>
      <c r="I130" s="207"/>
      <c r="J130" s="47"/>
      <c r="K130" s="1029"/>
      <c r="L130" s="157"/>
      <c r="M130" s="1029"/>
    </row>
    <row r="131" spans="1:13" hidden="1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31" s="515"/>
      <c r="C131" s="204"/>
      <c r="D131" s="205"/>
      <c r="E131" s="1038"/>
      <c r="F131" s="166"/>
      <c r="G131" s="1626"/>
      <c r="H131" s="167"/>
      <c r="I131" s="207"/>
      <c r="J131" s="47"/>
      <c r="K131" s="1029"/>
      <c r="L131" s="157"/>
      <c r="M131" s="1029"/>
    </row>
    <row r="132" spans="1:13" hidden="1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32" s="515"/>
      <c r="C132" s="204"/>
      <c r="D132" s="205"/>
      <c r="E132" s="1038"/>
      <c r="F132" s="166"/>
      <c r="G132" s="1626"/>
      <c r="H132" s="167"/>
      <c r="I132" s="207"/>
      <c r="J132" s="47"/>
      <c r="K132" s="1029"/>
      <c r="L132" s="157"/>
      <c r="M132" s="1029"/>
    </row>
    <row r="133" spans="1:13" hidden="1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33" s="515"/>
      <c r="C133" s="204"/>
      <c r="D133" s="205"/>
      <c r="E133" s="1038"/>
      <c r="F133" s="166"/>
      <c r="G133" s="1626"/>
      <c r="H133" s="167"/>
      <c r="I133" s="207"/>
      <c r="J133" s="47"/>
      <c r="K133" s="1029"/>
      <c r="L133" s="157"/>
      <c r="M133" s="1029"/>
    </row>
    <row r="134" spans="1:13" hidden="1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34" s="515"/>
      <c r="C134" s="204"/>
      <c r="D134" s="205"/>
      <c r="E134" s="1038"/>
      <c r="F134" s="166"/>
      <c r="G134" s="1626"/>
      <c r="H134" s="167"/>
      <c r="I134" s="207"/>
      <c r="J134" s="47"/>
      <c r="K134" s="1029"/>
      <c r="L134" s="157"/>
      <c r="M134" s="1029"/>
    </row>
    <row r="135" spans="1:13" hidden="1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35" s="515"/>
      <c r="C135" s="204"/>
      <c r="D135" s="205"/>
      <c r="E135" s="1038"/>
      <c r="F135" s="166"/>
      <c r="G135" s="1626"/>
      <c r="H135" s="167"/>
      <c r="I135" s="207"/>
      <c r="J135" s="47"/>
      <c r="K135" s="1029"/>
      <c r="L135" s="157"/>
      <c r="M135" s="1029"/>
    </row>
    <row r="136" spans="1:13" hidden="1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36" s="515"/>
      <c r="C136" s="204"/>
      <c r="D136" s="205"/>
      <c r="E136" s="1038"/>
      <c r="F136" s="166"/>
      <c r="G136" s="1626"/>
      <c r="H136" s="167"/>
      <c r="I136" s="207"/>
      <c r="J136" s="47"/>
      <c r="K136" s="1029"/>
      <c r="L136" s="157"/>
      <c r="M136" s="1029"/>
    </row>
    <row r="137" spans="1:13" hidden="1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37" s="515"/>
      <c r="C137" s="204"/>
      <c r="D137" s="205"/>
      <c r="E137" s="1038"/>
      <c r="F137" s="166"/>
      <c r="G137" s="1626"/>
      <c r="H137" s="167"/>
      <c r="I137" s="207"/>
      <c r="J137" s="47"/>
      <c r="K137" s="1029"/>
      <c r="L137" s="157"/>
      <c r="M137" s="1029"/>
    </row>
    <row r="138" spans="1:13" hidden="1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38" s="515"/>
      <c r="C138" s="204"/>
      <c r="D138" s="205"/>
      <c r="E138" s="1038"/>
      <c r="F138" s="166"/>
      <c r="G138" s="1626"/>
      <c r="H138" s="167"/>
      <c r="I138" s="207"/>
      <c r="J138" s="47"/>
      <c r="K138" s="1029"/>
      <c r="L138" s="157"/>
      <c r="M138" s="1029"/>
    </row>
    <row r="139" spans="1:13" hidden="1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39" s="515"/>
      <c r="C139" s="204"/>
      <c r="D139" s="205"/>
      <c r="E139" s="1038"/>
      <c r="F139" s="166"/>
      <c r="G139" s="1626"/>
      <c r="H139" s="167"/>
      <c r="I139" s="207"/>
      <c r="J139" s="47"/>
      <c r="K139" s="1029"/>
      <c r="L139" s="157"/>
      <c r="M139" s="1029"/>
    </row>
    <row r="140" spans="1:13" hidden="1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40" s="515"/>
      <c r="C140" s="204"/>
      <c r="D140" s="205"/>
      <c r="E140" s="1038"/>
      <c r="F140" s="166"/>
      <c r="G140" s="1626"/>
      <c r="H140" s="167"/>
      <c r="I140" s="207"/>
      <c r="J140" s="47"/>
      <c r="K140" s="1029"/>
      <c r="L140" s="157"/>
      <c r="M140" s="1029"/>
    </row>
    <row r="141" spans="1:13" hidden="1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41" s="515"/>
      <c r="C141" s="204"/>
      <c r="D141" s="205"/>
      <c r="E141" s="1038"/>
      <c r="F141" s="166"/>
      <c r="G141" s="1626"/>
      <c r="H141" s="167"/>
      <c r="I141" s="207"/>
      <c r="J141" s="47"/>
      <c r="K141" s="1029"/>
      <c r="L141" s="157"/>
      <c r="M141" s="1029"/>
    </row>
    <row r="142" spans="1:13" hidden="1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42" s="515"/>
      <c r="C142" s="204"/>
      <c r="D142" s="205"/>
      <c r="E142" s="1038"/>
      <c r="F142" s="166"/>
      <c r="G142" s="1626"/>
      <c r="H142" s="167"/>
      <c r="I142" s="207"/>
      <c r="J142" s="47"/>
      <c r="K142" s="1029"/>
      <c r="L142" s="157"/>
      <c r="M142" s="1029"/>
    </row>
    <row r="143" spans="1:13" hidden="1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43" s="515"/>
      <c r="C143" s="204"/>
      <c r="D143" s="205"/>
      <c r="E143" s="1038"/>
      <c r="F143" s="166"/>
      <c r="G143" s="1626"/>
      <c r="H143" s="167"/>
      <c r="I143" s="207"/>
      <c r="J143" s="47"/>
      <c r="K143" s="1029"/>
      <c r="L143" s="157"/>
      <c r="M143" s="1029"/>
    </row>
    <row r="144" spans="1:13" hidden="1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44" s="515"/>
      <c r="C144" s="204"/>
      <c r="D144" s="205"/>
      <c r="E144" s="1038"/>
      <c r="F144" s="166"/>
      <c r="G144" s="1626"/>
      <c r="H144" s="167"/>
      <c r="I144" s="207"/>
      <c r="J144" s="47"/>
      <c r="K144" s="1029"/>
      <c r="L144" s="157"/>
      <c r="M144" s="1029"/>
    </row>
    <row r="145" spans="1:13" hidden="1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45" s="515"/>
      <c r="C145" s="204"/>
      <c r="D145" s="205"/>
      <c r="E145" s="1038"/>
      <c r="F145" s="166"/>
      <c r="G145" s="1626"/>
      <c r="H145" s="167"/>
      <c r="I145" s="207"/>
      <c r="J145" s="47"/>
      <c r="K145" s="1029"/>
      <c r="L145" s="157"/>
      <c r="M145" s="1029"/>
    </row>
    <row r="146" spans="1:13" hidden="1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46" s="515"/>
      <c r="C146" s="204"/>
      <c r="D146" s="205"/>
      <c r="E146" s="1038"/>
      <c r="F146" s="166"/>
      <c r="G146" s="1626"/>
      <c r="H146" s="167"/>
      <c r="I146" s="207"/>
      <c r="J146" s="47"/>
      <c r="K146" s="1029"/>
      <c r="L146" s="157"/>
      <c r="M146" s="1029"/>
    </row>
    <row r="147" spans="1:13" hidden="1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47" s="515"/>
      <c r="C147" s="204"/>
      <c r="D147" s="205"/>
      <c r="E147" s="1038"/>
      <c r="F147" s="166"/>
      <c r="G147" s="1626"/>
      <c r="H147" s="167"/>
      <c r="I147" s="207"/>
      <c r="J147" s="47"/>
      <c r="K147" s="1029"/>
      <c r="L147" s="157"/>
      <c r="M147" s="1029"/>
    </row>
    <row r="148" spans="1:13" hidden="1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48" s="515"/>
      <c r="C148" s="204"/>
      <c r="D148" s="205"/>
      <c r="E148" s="1038"/>
      <c r="F148" s="166"/>
      <c r="G148" s="1626"/>
      <c r="H148" s="167"/>
      <c r="I148" s="207"/>
      <c r="J148" s="47"/>
      <c r="K148" s="1029"/>
      <c r="L148" s="157"/>
      <c r="M148" s="1029"/>
    </row>
    <row r="149" spans="1:13" hidden="1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49" s="515"/>
      <c r="C149" s="204"/>
      <c r="D149" s="205"/>
      <c r="E149" s="1038"/>
      <c r="F149" s="166"/>
      <c r="G149" s="1626"/>
      <c r="H149" s="167"/>
      <c r="I149" s="207"/>
      <c r="J149" s="47"/>
      <c r="K149" s="1029"/>
      <c r="L149" s="157"/>
      <c r="M149" s="1029"/>
    </row>
    <row r="150" spans="1:13" hidden="1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50" s="515"/>
      <c r="C150" s="204"/>
      <c r="D150" s="205"/>
      <c r="E150" s="1038"/>
      <c r="F150" s="166"/>
      <c r="G150" s="1626"/>
      <c r="H150" s="167"/>
      <c r="I150" s="207"/>
      <c r="J150" s="47"/>
      <c r="K150" s="1029"/>
      <c r="L150" s="157"/>
      <c r="M150" s="1029"/>
    </row>
    <row r="151" spans="1:13" hidden="1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51" s="515"/>
      <c r="C151" s="204"/>
      <c r="D151" s="205"/>
      <c r="E151" s="1038"/>
      <c r="F151" s="166"/>
      <c r="G151" s="1626"/>
      <c r="H151" s="167"/>
      <c r="I151" s="207"/>
      <c r="J151" s="47"/>
      <c r="K151" s="1029"/>
      <c r="L151" s="157"/>
      <c r="M151" s="1029"/>
    </row>
    <row r="152" spans="1:13" hidden="1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52" s="515"/>
      <c r="C152" s="204"/>
      <c r="D152" s="205"/>
      <c r="E152" s="1038"/>
      <c r="F152" s="166"/>
      <c r="G152" s="1626"/>
      <c r="H152" s="167"/>
      <c r="I152" s="207"/>
      <c r="J152" s="47"/>
      <c r="K152" s="1029"/>
      <c r="L152" s="157"/>
      <c r="M152" s="1029"/>
    </row>
    <row r="153" spans="1:13" hidden="1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53" s="515"/>
      <c r="C153" s="204"/>
      <c r="D153" s="205"/>
      <c r="E153" s="1038"/>
      <c r="F153" s="166"/>
      <c r="G153" s="1626"/>
      <c r="H153" s="167"/>
      <c r="I153" s="207"/>
      <c r="J153" s="47"/>
      <c r="K153" s="1029"/>
      <c r="L153" s="157"/>
      <c r="M153" s="1029"/>
    </row>
    <row r="154" spans="1:13" hidden="1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54" s="515"/>
      <c r="C154" s="204"/>
      <c r="D154" s="205"/>
      <c r="E154" s="1038"/>
      <c r="F154" s="166"/>
      <c r="G154" s="1626"/>
      <c r="H154" s="167"/>
      <c r="I154" s="207"/>
      <c r="J154" s="47"/>
      <c r="K154" s="1029"/>
      <c r="L154" s="157"/>
      <c r="M154" s="1029"/>
    </row>
    <row r="155" spans="1:13" hidden="1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55" s="515"/>
      <c r="C155" s="204"/>
      <c r="D155" s="205"/>
      <c r="E155" s="1038"/>
      <c r="F155" s="166"/>
      <c r="G155" s="1626"/>
      <c r="H155" s="167"/>
      <c r="I155" s="207"/>
      <c r="J155" s="47"/>
      <c r="K155" s="1029"/>
      <c r="L155" s="157"/>
      <c r="M155" s="1029"/>
    </row>
    <row r="156" spans="1:13" hidden="1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56" s="515"/>
      <c r="C156" s="204"/>
      <c r="D156" s="205"/>
      <c r="E156" s="1038"/>
      <c r="F156" s="166"/>
      <c r="G156" s="1626"/>
      <c r="H156" s="167"/>
      <c r="I156" s="207"/>
      <c r="J156" s="47"/>
      <c r="K156" s="1029"/>
      <c r="L156" s="157"/>
      <c r="M156" s="1029"/>
    </row>
    <row r="157" spans="1:13" hidden="1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57" s="515"/>
      <c r="C157" s="204"/>
      <c r="D157" s="205"/>
      <c r="E157" s="1038"/>
      <c r="F157" s="166"/>
      <c r="G157" s="1626"/>
      <c r="H157" s="167"/>
      <c r="I157" s="207"/>
      <c r="J157" s="47"/>
      <c r="K157" s="1029"/>
      <c r="L157" s="157"/>
      <c r="M157" s="1029"/>
    </row>
    <row r="158" spans="1:13" hidden="1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58" s="515"/>
      <c r="C158" s="204"/>
      <c r="D158" s="205"/>
      <c r="E158" s="1038"/>
      <c r="F158" s="166"/>
      <c r="G158" s="1626"/>
      <c r="H158" s="167"/>
      <c r="I158" s="207"/>
      <c r="J158" s="47"/>
      <c r="K158" s="1029"/>
      <c r="L158" s="157"/>
      <c r="M158" s="1029"/>
    </row>
    <row r="159" spans="1:13" hidden="1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59" s="515"/>
      <c r="C159" s="204"/>
      <c r="D159" s="205"/>
      <c r="E159" s="1038"/>
      <c r="F159" s="166"/>
      <c r="G159" s="1626"/>
      <c r="H159" s="167"/>
      <c r="I159" s="207"/>
      <c r="J159" s="47"/>
      <c r="K159" s="1029"/>
      <c r="L159" s="157"/>
      <c r="M159" s="1029"/>
    </row>
    <row r="160" spans="1:13" hidden="1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60" s="515"/>
      <c r="C160" s="204"/>
      <c r="D160" s="205"/>
      <c r="E160" s="1038"/>
      <c r="F160" s="166"/>
      <c r="G160" s="1626"/>
      <c r="H160" s="167"/>
      <c r="I160" s="207"/>
      <c r="J160" s="47"/>
      <c r="K160" s="1029"/>
      <c r="L160" s="157"/>
      <c r="M160" s="1029"/>
    </row>
    <row r="161" spans="1:13" hidden="1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61" s="515"/>
      <c r="C161" s="204"/>
      <c r="D161" s="205"/>
      <c r="E161" s="1038"/>
      <c r="F161" s="166"/>
      <c r="G161" s="1626"/>
      <c r="H161" s="167"/>
      <c r="I161" s="207"/>
      <c r="J161" s="47"/>
      <c r="K161" s="1029"/>
      <c r="L161" s="157"/>
      <c r="M161" s="1029"/>
    </row>
    <row r="162" spans="1:13" hidden="1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62" s="515"/>
      <c r="C162" s="204"/>
      <c r="D162" s="205"/>
      <c r="E162" s="1038"/>
      <c r="F162" s="166"/>
      <c r="G162" s="1626"/>
      <c r="H162" s="167"/>
      <c r="I162" s="207"/>
      <c r="J162" s="47"/>
      <c r="K162" s="1029"/>
      <c r="L162" s="157"/>
      <c r="M162" s="1029"/>
    </row>
    <row r="163" spans="1:13" hidden="1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63" s="515"/>
      <c r="C163" s="204"/>
      <c r="D163" s="205"/>
      <c r="E163" s="1038"/>
      <c r="F163" s="166"/>
      <c r="G163" s="1626"/>
      <c r="H163" s="167"/>
      <c r="I163" s="207"/>
      <c r="J163" s="47"/>
      <c r="K163" s="1029"/>
      <c r="L163" s="157"/>
      <c r="M163" s="1029"/>
    </row>
    <row r="164" spans="1:13" hidden="1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64" s="515"/>
      <c r="C164" s="204"/>
      <c r="D164" s="205"/>
      <c r="E164" s="1038"/>
      <c r="F164" s="166"/>
      <c r="G164" s="1626"/>
      <c r="H164" s="167"/>
      <c r="I164" s="207"/>
      <c r="J164" s="47"/>
      <c r="K164" s="1029"/>
      <c r="L164" s="157"/>
      <c r="M164" s="1029"/>
    </row>
    <row r="165" spans="1:13" hidden="1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65" s="515"/>
      <c r="C165" s="204"/>
      <c r="D165" s="205"/>
      <c r="E165" s="1038"/>
      <c r="F165" s="166"/>
      <c r="G165" s="1626"/>
      <c r="H165" s="167"/>
      <c r="I165" s="207"/>
      <c r="J165" s="47"/>
      <c r="K165" s="1029"/>
      <c r="L165" s="157"/>
      <c r="M165" s="1029"/>
    </row>
    <row r="166" spans="1:13" hidden="1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66" s="515"/>
      <c r="C166" s="204"/>
      <c r="D166" s="205"/>
      <c r="E166" s="1038"/>
      <c r="F166" s="166"/>
      <c r="G166" s="1626"/>
      <c r="H166" s="167"/>
      <c r="I166" s="207"/>
      <c r="J166" s="47"/>
      <c r="K166" s="1029"/>
      <c r="L166" s="157"/>
      <c r="M166" s="1029"/>
    </row>
    <row r="167" spans="1:13" hidden="1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67" s="515"/>
      <c r="C167" s="204"/>
      <c r="D167" s="205"/>
      <c r="E167" s="1038"/>
      <c r="F167" s="166"/>
      <c r="G167" s="1626"/>
      <c r="H167" s="167"/>
      <c r="I167" s="207"/>
      <c r="J167" s="47"/>
      <c r="K167" s="1029"/>
      <c r="L167" s="157"/>
      <c r="M167" s="1029"/>
    </row>
    <row r="168" spans="1:13" hidden="1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68" s="515"/>
      <c r="C168" s="204"/>
      <c r="D168" s="205"/>
      <c r="E168" s="1038"/>
      <c r="F168" s="166"/>
      <c r="G168" s="1626"/>
      <c r="H168" s="167"/>
      <c r="I168" s="207"/>
      <c r="J168" s="47"/>
      <c r="K168" s="1029"/>
      <c r="L168" s="157"/>
      <c r="M168" s="1029"/>
    </row>
    <row r="169" spans="1:13" hidden="1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69" s="515"/>
      <c r="C169" s="204"/>
      <c r="D169" s="205"/>
      <c r="E169" s="1038"/>
      <c r="F169" s="166"/>
      <c r="G169" s="1626"/>
      <c r="H169" s="167"/>
      <c r="I169" s="207"/>
      <c r="J169" s="47"/>
      <c r="K169" s="1029"/>
      <c r="L169" s="157"/>
      <c r="M169" s="1029"/>
    </row>
    <row r="170" spans="1:13" hidden="1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70" s="515"/>
      <c r="C170" s="204"/>
      <c r="D170" s="205"/>
      <c r="E170" s="1038"/>
      <c r="F170" s="166"/>
      <c r="G170" s="1626"/>
      <c r="H170" s="167"/>
      <c r="I170" s="207"/>
      <c r="J170" s="47"/>
      <c r="K170" s="1029"/>
      <c r="L170" s="157"/>
      <c r="M170" s="1029"/>
    </row>
    <row r="171" spans="1:13" hidden="1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71" s="515"/>
      <c r="C171" s="204"/>
      <c r="D171" s="205"/>
      <c r="E171" s="1038"/>
      <c r="F171" s="166"/>
      <c r="G171" s="1626"/>
      <c r="H171" s="167"/>
      <c r="I171" s="207"/>
      <c r="J171" s="47"/>
      <c r="K171" s="1029"/>
      <c r="L171" s="157"/>
      <c r="M171" s="1029"/>
    </row>
    <row r="172" spans="1:13" hidden="1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72" s="515"/>
      <c r="C172" s="204"/>
      <c r="D172" s="205"/>
      <c r="E172" s="1038"/>
      <c r="F172" s="166"/>
      <c r="G172" s="1626"/>
      <c r="H172" s="167"/>
      <c r="I172" s="207"/>
      <c r="J172" s="47"/>
      <c r="K172" s="1029"/>
      <c r="L172" s="157"/>
      <c r="M172" s="1029"/>
    </row>
    <row r="173" spans="1:13" hidden="1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73" s="515"/>
      <c r="C173" s="204"/>
      <c r="D173" s="205"/>
      <c r="E173" s="1038"/>
      <c r="F173" s="166"/>
      <c r="G173" s="1626"/>
      <c r="H173" s="167"/>
      <c r="I173" s="207"/>
      <c r="J173" s="47"/>
      <c r="K173" s="1029"/>
      <c r="L173" s="157"/>
      <c r="M173" s="1029"/>
    </row>
    <row r="174" spans="1:13" hidden="1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74" s="515"/>
      <c r="C174" s="204"/>
      <c r="D174" s="205"/>
      <c r="E174" s="1038"/>
      <c r="F174" s="166"/>
      <c r="G174" s="1626"/>
      <c r="H174" s="167"/>
      <c r="I174" s="207"/>
      <c r="J174" s="47"/>
      <c r="K174" s="1029"/>
      <c r="L174" s="157"/>
      <c r="M174" s="1029"/>
    </row>
    <row r="175" spans="1:13" hidden="1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75" s="515"/>
      <c r="C175" s="204"/>
      <c r="D175" s="205"/>
      <c r="E175" s="1038"/>
      <c r="F175" s="166"/>
      <c r="G175" s="1626"/>
      <c r="H175" s="167"/>
      <c r="I175" s="207"/>
      <c r="J175" s="47"/>
      <c r="K175" s="1029"/>
      <c r="L175" s="157"/>
      <c r="M175" s="1029"/>
    </row>
    <row r="176" spans="1:13" hidden="1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76" s="515"/>
      <c r="C176" s="204"/>
      <c r="D176" s="205"/>
      <c r="E176" s="1038"/>
      <c r="F176" s="166"/>
      <c r="G176" s="1626"/>
      <c r="H176" s="167"/>
      <c r="I176" s="207"/>
      <c r="J176" s="47"/>
      <c r="K176" s="1029"/>
      <c r="L176" s="157"/>
      <c r="M176" s="1029"/>
    </row>
    <row r="177" spans="1:13" hidden="1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77" s="515"/>
      <c r="C177" s="204"/>
      <c r="D177" s="205"/>
      <c r="E177" s="1038"/>
      <c r="F177" s="166"/>
      <c r="G177" s="1626"/>
      <c r="H177" s="167"/>
      <c r="I177" s="207"/>
      <c r="J177" s="47"/>
      <c r="K177" s="1029"/>
      <c r="L177" s="157"/>
      <c r="M177" s="1029"/>
    </row>
    <row r="178" spans="1:13" hidden="1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78" s="515"/>
      <c r="C178" s="204"/>
      <c r="D178" s="205"/>
      <c r="E178" s="1038"/>
      <c r="F178" s="166"/>
      <c r="G178" s="1626"/>
      <c r="H178" s="167"/>
      <c r="I178" s="207"/>
      <c r="J178" s="47"/>
      <c r="K178" s="1029"/>
      <c r="L178" s="157"/>
      <c r="M178" s="1029"/>
    </row>
    <row r="179" spans="1:13" hidden="1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79" s="515"/>
      <c r="C179" s="204"/>
      <c r="D179" s="205"/>
      <c r="E179" s="1038"/>
      <c r="F179" s="166"/>
      <c r="G179" s="1626"/>
      <c r="H179" s="167"/>
      <c r="I179" s="207"/>
      <c r="J179" s="47"/>
      <c r="K179" s="1029"/>
      <c r="L179" s="157"/>
      <c r="M179" s="1029"/>
    </row>
    <row r="180" spans="1:13" hidden="1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80" s="515"/>
      <c r="C180" s="204"/>
      <c r="D180" s="205"/>
      <c r="E180" s="1038"/>
      <c r="F180" s="166"/>
      <c r="G180" s="1626"/>
      <c r="H180" s="167"/>
      <c r="I180" s="207"/>
      <c r="J180" s="47"/>
      <c r="K180" s="1029"/>
      <c r="L180" s="157"/>
      <c r="M180" s="1029"/>
    </row>
    <row r="181" spans="1:13" hidden="1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81" s="515"/>
      <c r="C181" s="204"/>
      <c r="D181" s="205"/>
      <c r="E181" s="1038"/>
      <c r="F181" s="166"/>
      <c r="G181" s="1626"/>
      <c r="H181" s="167"/>
      <c r="I181" s="207"/>
      <c r="J181" s="47"/>
      <c r="K181" s="1029"/>
      <c r="L181" s="157"/>
      <c r="M181" s="1029"/>
    </row>
    <row r="182" spans="1:13" hidden="1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82" s="515"/>
      <c r="C182" s="204"/>
      <c r="D182" s="205"/>
      <c r="E182" s="1038"/>
      <c r="F182" s="166"/>
      <c r="G182" s="1626"/>
      <c r="H182" s="167"/>
      <c r="I182" s="207"/>
      <c r="J182" s="47"/>
      <c r="K182" s="1029"/>
      <c r="L182" s="157"/>
      <c r="M182" s="1029"/>
    </row>
    <row r="183" spans="1:13" hidden="1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83" s="515"/>
      <c r="C183" s="204"/>
      <c r="D183" s="205"/>
      <c r="E183" s="1038"/>
      <c r="F183" s="166"/>
      <c r="G183" s="1626"/>
      <c r="H183" s="167"/>
      <c r="I183" s="207"/>
      <c r="J183" s="47"/>
      <c r="K183" s="1029"/>
      <c r="L183" s="157"/>
      <c r="M183" s="1029"/>
    </row>
    <row r="184" spans="1:13" hidden="1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84" s="515"/>
      <c r="C184" s="204"/>
      <c r="D184" s="205"/>
      <c r="E184" s="1038"/>
      <c r="F184" s="166"/>
      <c r="G184" s="1626"/>
      <c r="H184" s="167"/>
      <c r="I184" s="207"/>
      <c r="J184" s="47"/>
      <c r="K184" s="1029"/>
      <c r="L184" s="157"/>
      <c r="M184" s="1029"/>
    </row>
    <row r="185" spans="1:13" hidden="1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85" s="515"/>
      <c r="C185" s="204"/>
      <c r="D185" s="205"/>
      <c r="E185" s="1038"/>
      <c r="F185" s="166"/>
      <c r="G185" s="1626"/>
      <c r="H185" s="167"/>
      <c r="I185" s="207"/>
      <c r="J185" s="47"/>
      <c r="K185" s="1029"/>
      <c r="L185" s="157"/>
      <c r="M185" s="1029"/>
    </row>
    <row r="186" spans="1:13" hidden="1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86" s="515"/>
      <c r="C186" s="204"/>
      <c r="D186" s="205"/>
      <c r="E186" s="1038"/>
      <c r="F186" s="166"/>
      <c r="G186" s="1626"/>
      <c r="H186" s="167"/>
      <c r="I186" s="207"/>
      <c r="J186" s="47"/>
      <c r="K186" s="1029"/>
      <c r="L186" s="157"/>
      <c r="M186" s="1029"/>
    </row>
    <row r="187" spans="1:13" hidden="1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87" s="515"/>
      <c r="C187" s="204"/>
      <c r="D187" s="205"/>
      <c r="E187" s="1038"/>
      <c r="F187" s="166"/>
      <c r="G187" s="1626"/>
      <c r="H187" s="167"/>
      <c r="I187" s="207"/>
      <c r="J187" s="47"/>
      <c r="K187" s="1029"/>
      <c r="L187" s="157"/>
      <c r="M187" s="1029"/>
    </row>
    <row r="188" spans="1:13" hidden="1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88" s="515"/>
      <c r="C188" s="204"/>
      <c r="D188" s="205"/>
      <c r="E188" s="1038"/>
      <c r="F188" s="166"/>
      <c r="G188" s="1626"/>
      <c r="H188" s="167"/>
      <c r="I188" s="207"/>
      <c r="J188" s="47"/>
      <c r="K188" s="1029"/>
      <c r="L188" s="157"/>
      <c r="M188" s="1029"/>
    </row>
    <row r="189" spans="1:13" hidden="1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89" s="515"/>
      <c r="C189" s="204"/>
      <c r="D189" s="205"/>
      <c r="E189" s="1038"/>
      <c r="F189" s="166"/>
      <c r="G189" s="1626"/>
      <c r="H189" s="167"/>
      <c r="I189" s="207"/>
      <c r="J189" s="47"/>
      <c r="K189" s="1029"/>
      <c r="L189" s="157"/>
      <c r="M189" s="1029"/>
    </row>
    <row r="190" spans="1:13" hidden="1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90" s="515"/>
      <c r="C190" s="204"/>
      <c r="D190" s="205"/>
      <c r="E190" s="1038"/>
      <c r="F190" s="166"/>
      <c r="G190" s="1626"/>
      <c r="H190" s="167"/>
      <c r="I190" s="207"/>
      <c r="J190" s="47"/>
      <c r="K190" s="1029"/>
      <c r="L190" s="157"/>
      <c r="M190" s="1029"/>
    </row>
    <row r="191" spans="1:13" hidden="1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91" s="515"/>
      <c r="C191" s="204"/>
      <c r="D191" s="205"/>
      <c r="E191" s="1038"/>
      <c r="F191" s="166"/>
      <c r="G191" s="1626"/>
      <c r="H191" s="167"/>
      <c r="I191" s="207"/>
      <c r="J191" s="47"/>
      <c r="K191" s="1029"/>
      <c r="L191" s="157"/>
      <c r="M191" s="1029"/>
    </row>
    <row r="192" spans="1:13" hidden="1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92" s="515"/>
      <c r="C192" s="204"/>
      <c r="D192" s="205"/>
      <c r="E192" s="1038"/>
      <c r="F192" s="166"/>
      <c r="G192" s="1626"/>
      <c r="H192" s="167"/>
      <c r="I192" s="207"/>
      <c r="J192" s="47"/>
      <c r="K192" s="1029"/>
      <c r="L192" s="157"/>
      <c r="M192" s="1029"/>
    </row>
    <row r="193" spans="1:13" hidden="1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93" s="515"/>
      <c r="C193" s="204"/>
      <c r="D193" s="205"/>
      <c r="E193" s="1038"/>
      <c r="F193" s="166"/>
      <c r="G193" s="1626"/>
      <c r="H193" s="167"/>
      <c r="I193" s="207"/>
      <c r="J193" s="47"/>
      <c r="K193" s="1029"/>
      <c r="L193" s="157"/>
      <c r="M193" s="1029"/>
    </row>
    <row r="194" spans="1:13" hidden="1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94" s="515"/>
      <c r="C194" s="204"/>
      <c r="D194" s="205"/>
      <c r="E194" s="1038"/>
      <c r="F194" s="166"/>
      <c r="G194" s="1626"/>
      <c r="H194" s="167"/>
      <c r="I194" s="207"/>
      <c r="J194" s="47"/>
      <c r="K194" s="1029"/>
      <c r="L194" s="157"/>
      <c r="M194" s="1029"/>
    </row>
    <row r="195" spans="1:13" hidden="1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95" s="515"/>
      <c r="C195" s="204"/>
      <c r="D195" s="205"/>
      <c r="E195" s="1038"/>
      <c r="F195" s="166"/>
      <c r="G195" s="1626"/>
      <c r="H195" s="167"/>
      <c r="I195" s="207"/>
      <c r="J195" s="47"/>
      <c r="K195" s="1029"/>
      <c r="L195" s="157"/>
      <c r="M195" s="1029"/>
    </row>
    <row r="196" spans="1:13" hidden="1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96" s="515"/>
      <c r="C196" s="204"/>
      <c r="D196" s="205"/>
      <c r="E196" s="1038"/>
      <c r="F196" s="166"/>
      <c r="G196" s="1626"/>
      <c r="H196" s="167"/>
      <c r="I196" s="207"/>
      <c r="J196" s="47"/>
      <c r="K196" s="1029"/>
      <c r="L196" s="157"/>
      <c r="M196" s="1029"/>
    </row>
    <row r="197" spans="1:13" hidden="1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97" s="515"/>
      <c r="C197" s="204"/>
      <c r="D197" s="205"/>
      <c r="E197" s="1038"/>
      <c r="F197" s="166"/>
      <c r="G197" s="1626"/>
      <c r="H197" s="167"/>
      <c r="I197" s="207"/>
      <c r="J197" s="47"/>
      <c r="K197" s="1029"/>
      <c r="L197" s="157"/>
      <c r="M197" s="1029"/>
    </row>
    <row r="198" spans="1:13" hidden="1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98" s="515"/>
      <c r="C198" s="204"/>
      <c r="D198" s="205"/>
      <c r="E198" s="1038"/>
      <c r="F198" s="166"/>
      <c r="G198" s="1626"/>
      <c r="H198" s="167"/>
      <c r="I198" s="207"/>
      <c r="J198" s="47"/>
      <c r="K198" s="1029"/>
      <c r="L198" s="157"/>
      <c r="M198" s="1029"/>
    </row>
    <row r="199" spans="1:13" hidden="1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199" s="515"/>
      <c r="C199" s="204"/>
      <c r="D199" s="205"/>
      <c r="E199" s="1038"/>
      <c r="F199" s="166"/>
      <c r="G199" s="1626"/>
      <c r="H199" s="167"/>
      <c r="I199" s="207"/>
      <c r="J199" s="47"/>
      <c r="K199" s="1029"/>
      <c r="L199" s="157"/>
      <c r="M199" s="1029"/>
    </row>
    <row r="200" spans="1:13" hidden="1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00" s="515"/>
      <c r="C200" s="204"/>
      <c r="D200" s="205"/>
      <c r="E200" s="1038"/>
      <c r="F200" s="166"/>
      <c r="G200" s="1626"/>
      <c r="H200" s="167"/>
      <c r="I200" s="207"/>
      <c r="J200" s="47"/>
      <c r="K200" s="1029"/>
      <c r="L200" s="157"/>
      <c r="M200" s="1029"/>
    </row>
    <row r="201" spans="1:13" hidden="1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01" s="515"/>
      <c r="C201" s="204"/>
      <c r="D201" s="205"/>
      <c r="E201" s="1038"/>
      <c r="F201" s="166"/>
      <c r="G201" s="1626"/>
      <c r="H201" s="167"/>
      <c r="I201" s="207"/>
      <c r="J201" s="47"/>
      <c r="K201" s="1029"/>
      <c r="L201" s="157"/>
      <c r="M201" s="1029"/>
    </row>
    <row r="202" spans="1:13" hidden="1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02" s="515"/>
      <c r="C202" s="204"/>
      <c r="D202" s="205"/>
      <c r="E202" s="1038"/>
      <c r="F202" s="166"/>
      <c r="G202" s="1626"/>
      <c r="H202" s="167"/>
      <c r="I202" s="207"/>
      <c r="J202" s="47"/>
      <c r="K202" s="1029"/>
      <c r="L202" s="157"/>
      <c r="M202" s="1029"/>
    </row>
    <row r="203" spans="1:13" hidden="1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03" s="515"/>
      <c r="C203" s="204"/>
      <c r="D203" s="205"/>
      <c r="E203" s="1038"/>
      <c r="F203" s="166"/>
      <c r="G203" s="1626"/>
      <c r="H203" s="167"/>
      <c r="I203" s="207"/>
      <c r="J203" s="47"/>
      <c r="K203" s="1029"/>
      <c r="L203" s="157"/>
      <c r="M203" s="1029"/>
    </row>
    <row r="204" spans="1:13" hidden="1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04" s="515"/>
      <c r="C204" s="204"/>
      <c r="D204" s="205"/>
      <c r="E204" s="1038"/>
      <c r="F204" s="166"/>
      <c r="G204" s="1626"/>
      <c r="H204" s="167"/>
      <c r="I204" s="207"/>
      <c r="J204" s="47"/>
      <c r="K204" s="1029"/>
      <c r="L204" s="157"/>
      <c r="M204" s="1029"/>
    </row>
    <row r="205" spans="1:13" hidden="1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05" s="515"/>
      <c r="C205" s="204"/>
      <c r="D205" s="205"/>
      <c r="E205" s="1038"/>
      <c r="F205" s="166"/>
      <c r="G205" s="1626"/>
      <c r="H205" s="167"/>
      <c r="I205" s="207"/>
      <c r="J205" s="47"/>
      <c r="K205" s="1029"/>
      <c r="L205" s="157"/>
      <c r="M205" s="1029"/>
    </row>
    <row r="206" spans="1:13" hidden="1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06" s="515"/>
      <c r="C206" s="204"/>
      <c r="D206" s="205"/>
      <c r="E206" s="1038"/>
      <c r="F206" s="166"/>
      <c r="G206" s="1626"/>
      <c r="H206" s="167"/>
      <c r="I206" s="207"/>
      <c r="J206" s="47"/>
      <c r="K206" s="1029"/>
      <c r="L206" s="157"/>
      <c r="M206" s="1029"/>
    </row>
    <row r="207" spans="1:13" hidden="1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07" s="515"/>
      <c r="C207" s="204"/>
      <c r="D207" s="205"/>
      <c r="E207" s="1038"/>
      <c r="F207" s="166"/>
      <c r="G207" s="1626"/>
      <c r="H207" s="167"/>
      <c r="I207" s="207"/>
      <c r="J207" s="47"/>
      <c r="K207" s="1029"/>
      <c r="L207" s="157"/>
      <c r="M207" s="1029"/>
    </row>
    <row r="208" spans="1:13" hidden="1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08" s="515"/>
      <c r="C208" s="204"/>
      <c r="D208" s="205"/>
      <c r="E208" s="1038"/>
      <c r="F208" s="166"/>
      <c r="G208" s="1626"/>
      <c r="H208" s="167"/>
      <c r="I208" s="207"/>
      <c r="J208" s="47"/>
      <c r="K208" s="1029"/>
      <c r="L208" s="157"/>
      <c r="M208" s="1029"/>
    </row>
    <row r="209" spans="1:13" hidden="1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09" s="515"/>
      <c r="C209" s="204"/>
      <c r="D209" s="205"/>
      <c r="E209" s="1038"/>
      <c r="F209" s="166"/>
      <c r="G209" s="1626"/>
      <c r="H209" s="167"/>
      <c r="I209" s="207"/>
      <c r="J209" s="47"/>
      <c r="K209" s="1029"/>
      <c r="L209" s="157"/>
      <c r="M209" s="1029"/>
    </row>
    <row r="210" spans="1:13" hidden="1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10" s="515"/>
      <c r="C210" s="204"/>
      <c r="D210" s="205"/>
      <c r="E210" s="1038"/>
      <c r="F210" s="166"/>
      <c r="G210" s="1626"/>
      <c r="H210" s="167"/>
      <c r="I210" s="207"/>
      <c r="J210" s="47"/>
      <c r="K210" s="1029"/>
      <c r="L210" s="157"/>
      <c r="M210" s="1029"/>
    </row>
    <row r="211" spans="1:13" hidden="1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11" s="515"/>
      <c r="C211" s="204"/>
      <c r="D211" s="205"/>
      <c r="E211" s="1038"/>
      <c r="F211" s="166"/>
      <c r="G211" s="1626"/>
      <c r="H211" s="167"/>
      <c r="I211" s="207"/>
      <c r="J211" s="47"/>
      <c r="K211" s="1029"/>
      <c r="L211" s="157"/>
      <c r="M211" s="1029"/>
    </row>
    <row r="212" spans="1:13" hidden="1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12" s="515"/>
      <c r="C212" s="204"/>
      <c r="D212" s="205"/>
      <c r="E212" s="1038"/>
      <c r="F212" s="166"/>
      <c r="G212" s="1626"/>
      <c r="H212" s="167"/>
      <c r="I212" s="207"/>
      <c r="J212" s="47"/>
      <c r="K212" s="1029"/>
      <c r="L212" s="157"/>
      <c r="M212" s="1029"/>
    </row>
    <row r="213" spans="1:13" hidden="1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13" s="515"/>
      <c r="C213" s="204"/>
      <c r="D213" s="205"/>
      <c r="E213" s="1038"/>
      <c r="F213" s="166"/>
      <c r="G213" s="1626"/>
      <c r="H213" s="167"/>
      <c r="I213" s="207"/>
      <c r="J213" s="47"/>
      <c r="K213" s="1029"/>
      <c r="L213" s="157"/>
      <c r="M213" s="1029"/>
    </row>
    <row r="214" spans="1:13" hidden="1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14" s="515"/>
      <c r="C214" s="204"/>
      <c r="D214" s="205"/>
      <c r="E214" s="1038"/>
      <c r="F214" s="166"/>
      <c r="G214" s="1626"/>
      <c r="H214" s="167"/>
      <c r="I214" s="207"/>
      <c r="J214" s="47"/>
      <c r="K214" s="1029"/>
      <c r="L214" s="157"/>
      <c r="M214" s="1029"/>
    </row>
    <row r="215" spans="1:13" hidden="1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15" s="515"/>
      <c r="C215" s="204"/>
      <c r="D215" s="205"/>
      <c r="E215" s="1038"/>
      <c r="F215" s="166"/>
      <c r="G215" s="1626"/>
      <c r="H215" s="167"/>
      <c r="I215" s="207"/>
      <c r="J215" s="47"/>
      <c r="K215" s="1029"/>
      <c r="L215" s="157"/>
      <c r="M215" s="1029"/>
    </row>
    <row r="216" spans="1:13" hidden="1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16" s="515"/>
      <c r="C216" s="204"/>
      <c r="D216" s="205"/>
      <c r="E216" s="1038"/>
      <c r="F216" s="166"/>
      <c r="G216" s="1626"/>
      <c r="H216" s="167"/>
      <c r="I216" s="207"/>
      <c r="J216" s="47"/>
      <c r="K216" s="1029"/>
      <c r="L216" s="157"/>
      <c r="M216" s="1029"/>
    </row>
    <row r="217" spans="1:13" hidden="1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17" s="515"/>
      <c r="C217" s="204"/>
      <c r="D217" s="205"/>
      <c r="E217" s="1038"/>
      <c r="F217" s="166"/>
      <c r="G217" s="1626"/>
      <c r="H217" s="167"/>
      <c r="I217" s="207"/>
      <c r="J217" s="47"/>
      <c r="K217" s="1029"/>
      <c r="L217" s="157"/>
      <c r="M217" s="1029"/>
    </row>
    <row r="218" spans="1:13" hidden="1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18" s="515"/>
      <c r="C218" s="204"/>
      <c r="D218" s="205"/>
      <c r="E218" s="1038"/>
      <c r="F218" s="166"/>
      <c r="G218" s="1626"/>
      <c r="H218" s="167"/>
      <c r="I218" s="207"/>
      <c r="J218" s="47"/>
      <c r="K218" s="1029"/>
      <c r="L218" s="157"/>
      <c r="M218" s="1029"/>
    </row>
    <row r="219" spans="1:13" hidden="1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19" s="515"/>
      <c r="C219" s="204"/>
      <c r="D219" s="205"/>
      <c r="E219" s="1038"/>
      <c r="F219" s="166"/>
      <c r="G219" s="1626"/>
      <c r="H219" s="167"/>
      <c r="I219" s="207"/>
      <c r="J219" s="47"/>
      <c r="K219" s="1029"/>
      <c r="L219" s="157"/>
      <c r="M219" s="1029"/>
    </row>
    <row r="220" spans="1:13" hidden="1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20" s="515"/>
      <c r="C220" s="204"/>
      <c r="D220" s="205"/>
      <c r="E220" s="1038"/>
      <c r="F220" s="166"/>
      <c r="G220" s="1626"/>
      <c r="H220" s="167"/>
      <c r="I220" s="207"/>
      <c r="J220" s="47"/>
      <c r="K220" s="1029"/>
      <c r="L220" s="157"/>
      <c r="M220" s="1029"/>
    </row>
    <row r="221" spans="1:13" hidden="1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21" s="515"/>
      <c r="C221" s="204"/>
      <c r="D221" s="205"/>
      <c r="E221" s="1038"/>
      <c r="F221" s="166"/>
      <c r="G221" s="1626"/>
      <c r="H221" s="167"/>
      <c r="I221" s="207"/>
      <c r="J221" s="47"/>
      <c r="K221" s="1029"/>
      <c r="L221" s="157"/>
      <c r="M221" s="1029"/>
    </row>
    <row r="222" spans="1:13" hidden="1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22" s="515"/>
      <c r="C222" s="204"/>
      <c r="D222" s="205"/>
      <c r="E222" s="1038"/>
      <c r="F222" s="166"/>
      <c r="G222" s="1626"/>
      <c r="H222" s="167"/>
      <c r="I222" s="207"/>
      <c r="J222" s="47"/>
      <c r="K222" s="1029"/>
      <c r="L222" s="157"/>
      <c r="M222" s="1029"/>
    </row>
    <row r="223" spans="1:13" hidden="1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23" s="515"/>
      <c r="C223" s="204"/>
      <c r="D223" s="205"/>
      <c r="E223" s="1038"/>
      <c r="F223" s="166"/>
      <c r="G223" s="1626"/>
      <c r="H223" s="167"/>
      <c r="I223" s="207"/>
      <c r="J223" s="47"/>
      <c r="K223" s="1029"/>
      <c r="L223" s="157"/>
      <c r="M223" s="1029"/>
    </row>
    <row r="224" spans="1:13" hidden="1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24" s="515"/>
      <c r="C224" s="204"/>
      <c r="D224" s="205"/>
      <c r="E224" s="1038"/>
      <c r="F224" s="166"/>
      <c r="G224" s="1626"/>
      <c r="H224" s="167"/>
      <c r="I224" s="207"/>
      <c r="J224" s="47"/>
      <c r="K224" s="1029"/>
      <c r="L224" s="157"/>
      <c r="M224" s="1029"/>
    </row>
    <row r="225" spans="1:13" hidden="1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25" s="515"/>
      <c r="C225" s="204"/>
      <c r="D225" s="205"/>
      <c r="E225" s="1038"/>
      <c r="F225" s="166"/>
      <c r="G225" s="1626"/>
      <c r="H225" s="167"/>
      <c r="I225" s="207"/>
      <c r="J225" s="47"/>
      <c r="K225" s="1029"/>
      <c r="L225" s="157"/>
      <c r="M225" s="1029"/>
    </row>
    <row r="226" spans="1:13" hidden="1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26" s="515"/>
      <c r="C226" s="204"/>
      <c r="D226" s="205"/>
      <c r="E226" s="1038"/>
      <c r="F226" s="166"/>
      <c r="G226" s="1626"/>
      <c r="H226" s="167"/>
      <c r="I226" s="207"/>
      <c r="J226" s="47"/>
      <c r="K226" s="1029"/>
      <c r="L226" s="157"/>
      <c r="M226" s="1029"/>
    </row>
    <row r="227" spans="1:13" hidden="1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27" s="515"/>
      <c r="C227" s="204"/>
      <c r="D227" s="205"/>
      <c r="E227" s="1038"/>
      <c r="F227" s="166"/>
      <c r="G227" s="1626"/>
      <c r="H227" s="167"/>
      <c r="I227" s="207"/>
      <c r="J227" s="47"/>
      <c r="K227" s="1029"/>
      <c r="L227" s="157"/>
      <c r="M227" s="1029"/>
    </row>
    <row r="228" spans="1:13" hidden="1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28" s="515"/>
      <c r="C228" s="204"/>
      <c r="D228" s="205"/>
      <c r="E228" s="1038"/>
      <c r="F228" s="166"/>
      <c r="G228" s="1626"/>
      <c r="H228" s="167"/>
      <c r="I228" s="207"/>
      <c r="J228" s="47"/>
      <c r="K228" s="1029"/>
      <c r="L228" s="157"/>
      <c r="M228" s="1029"/>
    </row>
    <row r="229" spans="1:13" hidden="1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29" s="515"/>
      <c r="C229" s="204"/>
      <c r="D229" s="205"/>
      <c r="E229" s="1038"/>
      <c r="F229" s="166"/>
      <c r="G229" s="1626"/>
      <c r="H229" s="167"/>
      <c r="I229" s="207"/>
      <c r="J229" s="47"/>
      <c r="K229" s="1029"/>
      <c r="L229" s="157"/>
      <c r="M229" s="1029"/>
    </row>
    <row r="230" spans="1:13" hidden="1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30" s="515"/>
      <c r="C230" s="204"/>
      <c r="D230" s="205"/>
      <c r="E230" s="1038"/>
      <c r="F230" s="166"/>
      <c r="G230" s="1626"/>
      <c r="H230" s="167"/>
      <c r="I230" s="207"/>
      <c r="J230" s="47"/>
      <c r="K230" s="1029"/>
      <c r="L230" s="157"/>
      <c r="M230" s="1029"/>
    </row>
    <row r="231" spans="1:13" hidden="1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31" s="515"/>
      <c r="C231" s="204"/>
      <c r="D231" s="205"/>
      <c r="E231" s="1038"/>
      <c r="F231" s="166"/>
      <c r="G231" s="1626"/>
      <c r="H231" s="167"/>
      <c r="I231" s="207"/>
      <c r="J231" s="47"/>
      <c r="K231" s="1029"/>
      <c r="L231" s="157"/>
      <c r="M231" s="1029"/>
    </row>
    <row r="232" spans="1:13" hidden="1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32" s="515"/>
      <c r="C232" s="204"/>
      <c r="D232" s="205"/>
      <c r="E232" s="1038"/>
      <c r="F232" s="166"/>
      <c r="G232" s="1626"/>
      <c r="H232" s="167"/>
      <c r="I232" s="207"/>
      <c r="J232" s="47"/>
      <c r="K232" s="1029"/>
      <c r="L232" s="157"/>
      <c r="M232" s="1029"/>
    </row>
    <row r="233" spans="1:13" hidden="1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33" s="515"/>
      <c r="C233" s="204"/>
      <c r="D233" s="205"/>
      <c r="E233" s="1038"/>
      <c r="F233" s="166"/>
      <c r="G233" s="1626"/>
      <c r="H233" s="167"/>
      <c r="I233" s="207"/>
      <c r="J233" s="47"/>
      <c r="K233" s="1029"/>
      <c r="L233" s="157"/>
      <c r="M233" s="1029"/>
    </row>
    <row r="234" spans="1:13" hidden="1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34" s="515"/>
      <c r="C234" s="204"/>
      <c r="D234" s="205"/>
      <c r="E234" s="1038"/>
      <c r="F234" s="166"/>
      <c r="G234" s="1626"/>
      <c r="H234" s="167"/>
      <c r="I234" s="207"/>
      <c r="J234" s="47"/>
      <c r="K234" s="1029"/>
      <c r="L234" s="157"/>
      <c r="M234" s="1029"/>
    </row>
    <row r="235" spans="1:13" hidden="1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35" s="515"/>
      <c r="C235" s="204"/>
      <c r="D235" s="205"/>
      <c r="E235" s="1038"/>
      <c r="F235" s="166"/>
      <c r="G235" s="1626"/>
      <c r="H235" s="167"/>
      <c r="I235" s="207"/>
      <c r="J235" s="47"/>
      <c r="K235" s="1029"/>
      <c r="L235" s="157"/>
      <c r="M235" s="1029"/>
    </row>
    <row r="236" spans="1:13" hidden="1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36" s="515"/>
      <c r="C236" s="204"/>
      <c r="D236" s="205"/>
      <c r="E236" s="1038"/>
      <c r="F236" s="166"/>
      <c r="G236" s="1626"/>
      <c r="H236" s="167"/>
      <c r="I236" s="207"/>
      <c r="J236" s="47"/>
      <c r="K236" s="1029"/>
      <c r="L236" s="157"/>
      <c r="M236" s="1029"/>
    </row>
    <row r="237" spans="1:13" hidden="1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37" s="515"/>
      <c r="C237" s="204"/>
      <c r="D237" s="205"/>
      <c r="E237" s="1038"/>
      <c r="F237" s="166"/>
      <c r="G237" s="1626"/>
      <c r="H237" s="167"/>
      <c r="I237" s="207"/>
      <c r="J237" s="47"/>
      <c r="K237" s="1029"/>
      <c r="L237" s="157"/>
      <c r="M237" s="1029"/>
    </row>
    <row r="238" spans="1:13" hidden="1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38" s="515"/>
      <c r="C238" s="204"/>
      <c r="D238" s="205"/>
      <c r="E238" s="1038"/>
      <c r="F238" s="166"/>
      <c r="G238" s="1626"/>
      <c r="H238" s="167"/>
      <c r="I238" s="207"/>
      <c r="J238" s="47"/>
      <c r="K238" s="1029"/>
      <c r="L238" s="157"/>
      <c r="M238" s="1029"/>
    </row>
    <row r="239" spans="1:13" hidden="1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39" s="515"/>
      <c r="C239" s="204"/>
      <c r="D239" s="205"/>
      <c r="E239" s="1038"/>
      <c r="F239" s="166"/>
      <c r="G239" s="1626"/>
      <c r="H239" s="167"/>
      <c r="I239" s="207"/>
      <c r="J239" s="47"/>
      <c r="K239" s="1029"/>
      <c r="L239" s="157"/>
      <c r="M239" s="1029"/>
    </row>
    <row r="240" spans="1:13" hidden="1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40" s="515"/>
      <c r="C240" s="204"/>
      <c r="D240" s="205"/>
      <c r="E240" s="1038"/>
      <c r="F240" s="166"/>
      <c r="G240" s="1626"/>
      <c r="H240" s="167"/>
      <c r="I240" s="207"/>
      <c r="J240" s="47"/>
      <c r="K240" s="1029"/>
      <c r="L240" s="157"/>
      <c r="M240" s="1029"/>
    </row>
    <row r="241" spans="1:13" hidden="1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41" s="515"/>
      <c r="C241" s="204"/>
      <c r="D241" s="205"/>
      <c r="E241" s="1038"/>
      <c r="F241" s="166"/>
      <c r="G241" s="1626"/>
      <c r="H241" s="167"/>
      <c r="I241" s="207"/>
      <c r="J241" s="47"/>
      <c r="K241" s="1029"/>
      <c r="L241" s="157"/>
      <c r="M241" s="1029"/>
    </row>
    <row r="242" spans="1:13" hidden="1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42" s="515"/>
      <c r="C242" s="204"/>
      <c r="D242" s="205"/>
      <c r="E242" s="1038"/>
      <c r="F242" s="166"/>
      <c r="G242" s="1626"/>
      <c r="H242" s="167"/>
      <c r="I242" s="207"/>
      <c r="J242" s="47"/>
      <c r="K242" s="1029"/>
      <c r="L242" s="157"/>
      <c r="M242" s="1029"/>
    </row>
    <row r="243" spans="1:13" hidden="1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43" s="515"/>
      <c r="C243" s="204"/>
      <c r="D243" s="205"/>
      <c r="E243" s="1038"/>
      <c r="F243" s="166"/>
      <c r="G243" s="1626"/>
      <c r="H243" s="167"/>
      <c r="I243" s="207"/>
      <c r="J243" s="47"/>
      <c r="K243" s="1029"/>
      <c r="L243" s="157"/>
      <c r="M243" s="1029"/>
    </row>
    <row r="244" spans="1:13" hidden="1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44" s="515"/>
      <c r="C244" s="204"/>
      <c r="D244" s="205"/>
      <c r="E244" s="1038"/>
      <c r="F244" s="166"/>
      <c r="G244" s="1626"/>
      <c r="H244" s="167"/>
      <c r="I244" s="207"/>
      <c r="J244" s="47"/>
      <c r="K244" s="1029"/>
      <c r="L244" s="157"/>
      <c r="M244" s="1029"/>
    </row>
    <row r="245" spans="1:13" hidden="1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45" s="515"/>
      <c r="C245" s="204"/>
      <c r="D245" s="205"/>
      <c r="E245" s="1038"/>
      <c r="F245" s="166"/>
      <c r="G245" s="1626"/>
      <c r="H245" s="167"/>
      <c r="I245" s="207"/>
      <c r="J245" s="47"/>
      <c r="K245" s="1029"/>
      <c r="L245" s="157"/>
      <c r="M245" s="1029"/>
    </row>
    <row r="246" spans="1:13" hidden="1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46" s="515"/>
      <c r="C246" s="204"/>
      <c r="D246" s="205"/>
      <c r="E246" s="1038"/>
      <c r="F246" s="166"/>
      <c r="G246" s="1626"/>
      <c r="H246" s="167"/>
      <c r="I246" s="207"/>
      <c r="J246" s="47"/>
      <c r="K246" s="1029"/>
      <c r="L246" s="157"/>
      <c r="M246" s="1029"/>
    </row>
    <row r="247" spans="1:13" hidden="1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47" s="515"/>
      <c r="C247" s="204"/>
      <c r="D247" s="205"/>
      <c r="E247" s="1038"/>
      <c r="F247" s="166"/>
      <c r="G247" s="1626"/>
      <c r="H247" s="167"/>
      <c r="I247" s="207"/>
      <c r="J247" s="47"/>
      <c r="K247" s="1029"/>
      <c r="L247" s="157"/>
      <c r="M247" s="1029"/>
    </row>
    <row r="248" spans="1:13" hidden="1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48" s="515"/>
      <c r="C248" s="204"/>
      <c r="D248" s="205"/>
      <c r="E248" s="1038"/>
      <c r="F248" s="166"/>
      <c r="G248" s="1626"/>
      <c r="H248" s="167"/>
      <c r="I248" s="207"/>
      <c r="J248" s="47"/>
      <c r="K248" s="1029"/>
      <c r="L248" s="157"/>
      <c r="M248" s="1029"/>
    </row>
    <row r="249" spans="1:13" hidden="1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49" s="515"/>
      <c r="C249" s="204"/>
      <c r="D249" s="205"/>
      <c r="E249" s="1038"/>
      <c r="F249" s="166"/>
      <c r="G249" s="1626"/>
      <c r="H249" s="167"/>
      <c r="I249" s="207"/>
      <c r="J249" s="47"/>
      <c r="K249" s="1029"/>
      <c r="L249" s="157"/>
      <c r="M249" s="1029"/>
    </row>
    <row r="250" spans="1:13" hidden="1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50" s="515"/>
      <c r="C250" s="204"/>
      <c r="D250" s="205"/>
      <c r="E250" s="1038"/>
      <c r="F250" s="166"/>
      <c r="G250" s="1626"/>
      <c r="H250" s="167"/>
      <c r="I250" s="207"/>
      <c r="J250" s="47"/>
      <c r="K250" s="1029"/>
      <c r="L250" s="157"/>
      <c r="M250" s="1029"/>
    </row>
    <row r="251" spans="1:13" hidden="1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51" s="515"/>
      <c r="C251" s="204"/>
      <c r="D251" s="205"/>
      <c r="E251" s="1038"/>
      <c r="F251" s="166"/>
      <c r="G251" s="1626"/>
      <c r="H251" s="167"/>
      <c r="I251" s="207"/>
      <c r="J251" s="47"/>
      <c r="K251" s="1029"/>
      <c r="L251" s="157"/>
      <c r="M251" s="1029"/>
    </row>
    <row r="252" spans="1:13" hidden="1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52" s="515"/>
      <c r="C252" s="204"/>
      <c r="D252" s="205"/>
      <c r="E252" s="1038"/>
      <c r="F252" s="166"/>
      <c r="G252" s="1626"/>
      <c r="H252" s="167"/>
      <c r="I252" s="207"/>
      <c r="J252" s="47"/>
      <c r="K252" s="1029"/>
      <c r="L252" s="157"/>
      <c r="M252" s="1029"/>
    </row>
    <row r="253" spans="1:13" hidden="1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53" s="515"/>
      <c r="C253" s="204"/>
      <c r="D253" s="205"/>
      <c r="E253" s="1038"/>
      <c r="F253" s="166"/>
      <c r="G253" s="1626"/>
      <c r="H253" s="167"/>
      <c r="I253" s="207"/>
      <c r="J253" s="47"/>
      <c r="K253" s="1029"/>
      <c r="L253" s="157"/>
      <c r="M253" s="1029"/>
    </row>
    <row r="254" spans="1:13" hidden="1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54" s="515"/>
      <c r="C254" s="204"/>
      <c r="D254" s="205"/>
      <c r="E254" s="1038"/>
      <c r="F254" s="166"/>
      <c r="G254" s="1626"/>
      <c r="H254" s="167"/>
      <c r="I254" s="207"/>
      <c r="J254" s="47"/>
      <c r="K254" s="1029"/>
      <c r="L254" s="157"/>
      <c r="M254" s="1029"/>
    </row>
    <row r="255" spans="1:13" hidden="1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55" s="515"/>
      <c r="C255" s="204"/>
      <c r="D255" s="205"/>
      <c r="E255" s="1038"/>
      <c r="F255" s="166"/>
      <c r="G255" s="1626"/>
      <c r="H255" s="167"/>
      <c r="I255" s="207"/>
      <c r="J255" s="47"/>
      <c r="K255" s="1029"/>
      <c r="L255" s="157"/>
      <c r="M255" s="1029"/>
    </row>
    <row r="256" spans="1:13" hidden="1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56" s="515"/>
      <c r="C256" s="204"/>
      <c r="D256" s="205"/>
      <c r="E256" s="1038"/>
      <c r="F256" s="166"/>
      <c r="G256" s="1626"/>
      <c r="H256" s="167"/>
      <c r="I256" s="207"/>
      <c r="J256" s="47"/>
      <c r="K256" s="1029"/>
      <c r="L256" s="157"/>
      <c r="M256" s="1029"/>
    </row>
    <row r="257" spans="1:13" hidden="1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57" s="515"/>
      <c r="C257" s="204"/>
      <c r="D257" s="205"/>
      <c r="E257" s="1038"/>
      <c r="F257" s="166"/>
      <c r="G257" s="1626"/>
      <c r="H257" s="167"/>
      <c r="I257" s="207"/>
      <c r="J257" s="47"/>
      <c r="K257" s="1029"/>
      <c r="L257" s="157"/>
      <c r="M257" s="1029"/>
    </row>
    <row r="258" spans="1:13" hidden="1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58" s="515"/>
      <c r="C258" s="204"/>
      <c r="D258" s="205"/>
      <c r="E258" s="1038"/>
      <c r="F258" s="166"/>
      <c r="G258" s="1626"/>
      <c r="H258" s="167"/>
      <c r="I258" s="207"/>
      <c r="J258" s="47"/>
      <c r="K258" s="1029"/>
      <c r="L258" s="157"/>
      <c r="M258" s="1029"/>
    </row>
    <row r="259" spans="1:13" hidden="1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59" s="515"/>
      <c r="C259" s="204"/>
      <c r="D259" s="205"/>
      <c r="E259" s="1038"/>
      <c r="F259" s="166"/>
      <c r="G259" s="1626"/>
      <c r="H259" s="167"/>
      <c r="I259" s="207"/>
      <c r="J259" s="47"/>
      <c r="K259" s="1029"/>
      <c r="L259" s="157"/>
      <c r="M259" s="1029"/>
    </row>
    <row r="260" spans="1:13" hidden="1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60" s="515"/>
      <c r="C260" s="204"/>
      <c r="D260" s="205"/>
      <c r="E260" s="1038"/>
      <c r="F260" s="166"/>
      <c r="G260" s="1626"/>
      <c r="H260" s="167"/>
      <c r="I260" s="207"/>
      <c r="J260" s="47"/>
      <c r="K260" s="1029"/>
      <c r="L260" s="157"/>
      <c r="M260" s="1029"/>
    </row>
    <row r="261" spans="1:13" hidden="1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61" s="515"/>
      <c r="C261" s="204"/>
      <c r="D261" s="205"/>
      <c r="E261" s="1038"/>
      <c r="F261" s="166"/>
      <c r="G261" s="1626"/>
      <c r="H261" s="167"/>
      <c r="I261" s="207"/>
      <c r="J261" s="47"/>
      <c r="K261" s="1029"/>
      <c r="L261" s="157"/>
      <c r="M261" s="1029"/>
    </row>
    <row r="262" spans="1:13" hidden="1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62" s="515"/>
      <c r="C262" s="204"/>
      <c r="D262" s="205"/>
      <c r="E262" s="1038"/>
      <c r="F262" s="166"/>
      <c r="G262" s="1626"/>
      <c r="H262" s="167"/>
      <c r="I262" s="207"/>
      <c r="J262" s="47"/>
      <c r="K262" s="1029"/>
      <c r="L262" s="157"/>
      <c r="M262" s="1029"/>
    </row>
    <row r="263" spans="1:13" hidden="1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63" s="515"/>
      <c r="C263" s="204"/>
      <c r="D263" s="205"/>
      <c r="E263" s="1038"/>
      <c r="F263" s="166"/>
      <c r="G263" s="1626"/>
      <c r="H263" s="167"/>
      <c r="I263" s="207"/>
      <c r="J263" s="47"/>
      <c r="K263" s="1029"/>
      <c r="L263" s="157"/>
      <c r="M263" s="1029"/>
    </row>
    <row r="264" spans="1:13" hidden="1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64" s="515"/>
      <c r="C264" s="204"/>
      <c r="D264" s="205"/>
      <c r="E264" s="1038"/>
      <c r="F264" s="166"/>
      <c r="G264" s="1626"/>
      <c r="H264" s="167"/>
      <c r="I264" s="207"/>
      <c r="J264" s="47"/>
      <c r="K264" s="1029"/>
      <c r="L264" s="157"/>
      <c r="M264" s="1029"/>
    </row>
    <row r="265" spans="1:13" hidden="1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65" s="515"/>
      <c r="C265" s="204"/>
      <c r="D265" s="205"/>
      <c r="E265" s="1038"/>
      <c r="F265" s="166"/>
      <c r="G265" s="1626"/>
      <c r="H265" s="167"/>
      <c r="I265" s="207"/>
      <c r="J265" s="47"/>
      <c r="K265" s="1029"/>
      <c r="L265" s="157"/>
      <c r="M265" s="1029"/>
    </row>
    <row r="266" spans="1:13" hidden="1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66" s="515"/>
      <c r="C266" s="204"/>
      <c r="D266" s="205"/>
      <c r="E266" s="1038"/>
      <c r="F266" s="166"/>
      <c r="G266" s="1626"/>
      <c r="H266" s="167"/>
      <c r="I266" s="207"/>
      <c r="J266" s="47"/>
      <c r="K266" s="1029"/>
      <c r="L266" s="157"/>
      <c r="M266" s="1029"/>
    </row>
    <row r="267" spans="1:13" hidden="1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67" s="515"/>
      <c r="C267" s="204"/>
      <c r="D267" s="205"/>
      <c r="E267" s="1038"/>
      <c r="F267" s="166"/>
      <c r="G267" s="1626"/>
      <c r="H267" s="167"/>
      <c r="I267" s="207"/>
      <c r="J267" s="47"/>
      <c r="K267" s="1029"/>
      <c r="L267" s="157"/>
      <c r="M267" s="1029"/>
    </row>
    <row r="268" spans="1:13" hidden="1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68" s="515"/>
      <c r="C268" s="204"/>
      <c r="D268" s="205"/>
      <c r="E268" s="1038"/>
      <c r="F268" s="166"/>
      <c r="G268" s="1626"/>
      <c r="H268" s="167"/>
      <c r="I268" s="207"/>
      <c r="J268" s="47"/>
      <c r="K268" s="1029"/>
      <c r="L268" s="157"/>
      <c r="M268" s="1029"/>
    </row>
    <row r="269" spans="1:13" hidden="1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69" s="515"/>
      <c r="C269" s="204"/>
      <c r="D269" s="205"/>
      <c r="E269" s="1038"/>
      <c r="F269" s="166"/>
      <c r="G269" s="1626"/>
      <c r="H269" s="167"/>
      <c r="I269" s="207"/>
      <c r="J269" s="47"/>
      <c r="K269" s="1029"/>
      <c r="L269" s="157"/>
      <c r="M269" s="1029"/>
    </row>
    <row r="270" spans="1:13" hidden="1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70" s="515"/>
      <c r="C270" s="204"/>
      <c r="D270" s="205"/>
      <c r="E270" s="1038"/>
      <c r="F270" s="166"/>
      <c r="G270" s="1626"/>
      <c r="H270" s="167"/>
      <c r="I270" s="207"/>
      <c r="J270" s="47"/>
      <c r="K270" s="1029"/>
      <c r="L270" s="157"/>
      <c r="M270" s="1029"/>
    </row>
    <row r="271" spans="1:13" hidden="1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71" s="515"/>
      <c r="C271" s="204"/>
      <c r="D271" s="205"/>
      <c r="E271" s="1038"/>
      <c r="F271" s="166"/>
      <c r="G271" s="1626"/>
      <c r="H271" s="167"/>
      <c r="I271" s="207"/>
      <c r="J271" s="47"/>
      <c r="K271" s="1029"/>
      <c r="L271" s="157"/>
      <c r="M271" s="1029"/>
    </row>
    <row r="272" spans="1:13" hidden="1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72" s="515"/>
      <c r="C272" s="204"/>
      <c r="D272" s="205"/>
      <c r="E272" s="1038"/>
      <c r="F272" s="166"/>
      <c r="G272" s="1626"/>
      <c r="H272" s="167"/>
      <c r="I272" s="207"/>
      <c r="J272" s="47"/>
      <c r="K272" s="1029"/>
      <c r="L272" s="157"/>
      <c r="M272" s="1029"/>
    </row>
    <row r="273" spans="1:13" hidden="1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73" s="515"/>
      <c r="C273" s="204"/>
      <c r="D273" s="205"/>
      <c r="E273" s="1038"/>
      <c r="F273" s="166"/>
      <c r="G273" s="1626"/>
      <c r="H273" s="167"/>
      <c r="I273" s="207"/>
      <c r="J273" s="47"/>
      <c r="K273" s="1029"/>
      <c r="L273" s="157"/>
      <c r="M273" s="1029"/>
    </row>
    <row r="274" spans="1:13" hidden="1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74" s="515"/>
      <c r="C274" s="204"/>
      <c r="D274" s="205"/>
      <c r="E274" s="1038"/>
      <c r="F274" s="166"/>
      <c r="G274" s="1626"/>
      <c r="H274" s="167"/>
      <c r="I274" s="207"/>
      <c r="J274" s="47"/>
      <c r="K274" s="1029"/>
      <c r="L274" s="157"/>
      <c r="M274" s="1029"/>
    </row>
    <row r="275" spans="1:13" hidden="1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75" s="515"/>
      <c r="C275" s="204"/>
      <c r="D275" s="205"/>
      <c r="E275" s="1038"/>
      <c r="F275" s="166"/>
      <c r="G275" s="1626"/>
      <c r="H275" s="167"/>
      <c r="I275" s="207"/>
      <c r="J275" s="47"/>
      <c r="K275" s="1029"/>
      <c r="L275" s="157"/>
      <c r="M275" s="1029"/>
    </row>
    <row r="276" spans="1:13" hidden="1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76" s="515"/>
      <c r="C276" s="204"/>
      <c r="D276" s="205"/>
      <c r="E276" s="1038"/>
      <c r="F276" s="166"/>
      <c r="G276" s="1626"/>
      <c r="H276" s="167"/>
      <c r="I276" s="207"/>
      <c r="J276" s="47"/>
      <c r="K276" s="1029"/>
      <c r="L276" s="157"/>
      <c r="M276" s="1029"/>
    </row>
    <row r="277" spans="1:13" hidden="1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77" s="515"/>
      <c r="C277" s="204"/>
      <c r="D277" s="205"/>
      <c r="E277" s="1038"/>
      <c r="F277" s="166"/>
      <c r="G277" s="1626"/>
      <c r="H277" s="167"/>
      <c r="I277" s="207"/>
      <c r="J277" s="47"/>
      <c r="K277" s="1029"/>
      <c r="L277" s="157"/>
      <c r="M277" s="1029"/>
    </row>
    <row r="278" spans="1:13" hidden="1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78" s="515"/>
      <c r="C278" s="204"/>
      <c r="D278" s="205"/>
      <c r="E278" s="1038"/>
      <c r="F278" s="166"/>
      <c r="G278" s="1626"/>
      <c r="H278" s="167"/>
      <c r="I278" s="207"/>
      <c r="J278" s="47"/>
      <c r="K278" s="1029"/>
      <c r="L278" s="157"/>
      <c r="M278" s="1029"/>
    </row>
    <row r="279" spans="1:13" hidden="1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79" s="515"/>
      <c r="C279" s="204"/>
      <c r="D279" s="205"/>
      <c r="E279" s="1038"/>
      <c r="F279" s="166"/>
      <c r="G279" s="1626"/>
      <c r="H279" s="167"/>
      <c r="I279" s="207"/>
      <c r="J279" s="47"/>
      <c r="K279" s="1029"/>
      <c r="L279" s="157"/>
      <c r="M279" s="1029"/>
    </row>
    <row r="280" spans="1:13" hidden="1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80" s="515"/>
      <c r="C280" s="204"/>
      <c r="D280" s="205"/>
      <c r="E280" s="1038"/>
      <c r="F280" s="166"/>
      <c r="G280" s="1626"/>
      <c r="H280" s="167"/>
      <c r="I280" s="207"/>
      <c r="J280" s="47"/>
      <c r="K280" s="1029"/>
      <c r="L280" s="157"/>
      <c r="M280" s="1029"/>
    </row>
    <row r="281" spans="1:13" hidden="1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81" s="515"/>
      <c r="C281" s="204"/>
      <c r="D281" s="205"/>
      <c r="E281" s="1038"/>
      <c r="F281" s="166"/>
      <c r="G281" s="1626"/>
      <c r="H281" s="167"/>
      <c r="I281" s="207"/>
      <c r="J281" s="47"/>
      <c r="K281" s="1029"/>
      <c r="L281" s="157"/>
      <c r="M281" s="1029"/>
    </row>
    <row r="282" spans="1:13" hidden="1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82" s="515"/>
      <c r="C282" s="204"/>
      <c r="D282" s="205"/>
      <c r="E282" s="1038"/>
      <c r="F282" s="166"/>
      <c r="G282" s="1626"/>
      <c r="H282" s="167"/>
      <c r="I282" s="207"/>
      <c r="J282" s="47"/>
      <c r="K282" s="1029"/>
      <c r="L282" s="157"/>
      <c r="M282" s="1029"/>
    </row>
    <row r="283" spans="1:13" hidden="1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83" s="515"/>
      <c r="C283" s="204"/>
      <c r="D283" s="205"/>
      <c r="E283" s="1038"/>
      <c r="F283" s="166"/>
      <c r="G283" s="1626"/>
      <c r="H283" s="167"/>
      <c r="I283" s="207"/>
      <c r="J283" s="47"/>
      <c r="K283" s="1029"/>
      <c r="L283" s="157"/>
      <c r="M283" s="1029"/>
    </row>
    <row r="284" spans="1:13" hidden="1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84" s="515"/>
      <c r="C284" s="204"/>
      <c r="D284" s="205"/>
      <c r="E284" s="1038"/>
      <c r="F284" s="166"/>
      <c r="G284" s="1626"/>
      <c r="H284" s="167"/>
      <c r="I284" s="207"/>
      <c r="J284" s="47"/>
      <c r="K284" s="1029"/>
      <c r="L284" s="157"/>
      <c r="M284" s="1029"/>
    </row>
    <row r="285" spans="1:13" hidden="1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85" s="515"/>
      <c r="C285" s="204"/>
      <c r="D285" s="205"/>
      <c r="E285" s="1038"/>
      <c r="F285" s="166"/>
      <c r="G285" s="1626"/>
      <c r="H285" s="167"/>
      <c r="I285" s="207"/>
      <c r="J285" s="47"/>
      <c r="K285" s="1029"/>
      <c r="L285" s="157"/>
      <c r="M285" s="1029"/>
    </row>
    <row r="286" spans="1:13" hidden="1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86" s="515"/>
      <c r="C286" s="204"/>
      <c r="D286" s="205"/>
      <c r="E286" s="1038"/>
      <c r="F286" s="166"/>
      <c r="G286" s="1626"/>
      <c r="H286" s="167"/>
      <c r="I286" s="207"/>
      <c r="J286" s="47"/>
      <c r="K286" s="1029"/>
      <c r="L286" s="157"/>
      <c r="M286" s="1029"/>
    </row>
    <row r="287" spans="1:13" hidden="1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87" s="515"/>
      <c r="C287" s="204"/>
      <c r="D287" s="205"/>
      <c r="E287" s="1038"/>
      <c r="F287" s="166"/>
      <c r="G287" s="1626"/>
      <c r="H287" s="167"/>
      <c r="I287" s="207"/>
      <c r="J287" s="47"/>
      <c r="K287" s="1029"/>
      <c r="L287" s="157"/>
      <c r="M287" s="1029"/>
    </row>
    <row r="288" spans="1:13" hidden="1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88" s="515"/>
      <c r="C288" s="204"/>
      <c r="D288" s="205"/>
      <c r="E288" s="1038"/>
      <c r="F288" s="166"/>
      <c r="G288" s="1626"/>
      <c r="H288" s="167"/>
      <c r="I288" s="207"/>
      <c r="J288" s="47"/>
      <c r="K288" s="1029"/>
      <c r="L288" s="157"/>
      <c r="M288" s="1029"/>
    </row>
    <row r="289" spans="1:13" hidden="1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89" s="515"/>
      <c r="C289" s="204"/>
      <c r="D289" s="205"/>
      <c r="E289" s="1038"/>
      <c r="F289" s="166"/>
      <c r="G289" s="1626"/>
      <c r="H289" s="167"/>
      <c r="I289" s="207"/>
      <c r="J289" s="47"/>
      <c r="K289" s="1029"/>
      <c r="L289" s="157"/>
      <c r="M289" s="1029"/>
    </row>
    <row r="290" spans="1:13" hidden="1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90" s="515"/>
      <c r="C290" s="204"/>
      <c r="D290" s="205"/>
      <c r="E290" s="1038"/>
      <c r="F290" s="166"/>
      <c r="G290" s="1626"/>
      <c r="H290" s="167"/>
      <c r="I290" s="207"/>
      <c r="J290" s="47"/>
      <c r="K290" s="1029"/>
      <c r="L290" s="157"/>
      <c r="M290" s="1029"/>
    </row>
    <row r="291" spans="1:13" hidden="1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91" s="515"/>
      <c r="C291" s="204"/>
      <c r="D291" s="205"/>
      <c r="E291" s="1038"/>
      <c r="F291" s="166"/>
      <c r="G291" s="1626"/>
      <c r="H291" s="167"/>
      <c r="I291" s="207"/>
      <c r="J291" s="47"/>
      <c r="K291" s="1029"/>
      <c r="L291" s="157"/>
      <c r="M291" s="1029"/>
    </row>
    <row r="292" spans="1:13" hidden="1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92" s="515"/>
      <c r="C292" s="204"/>
      <c r="D292" s="205"/>
      <c r="E292" s="1038"/>
      <c r="F292" s="166"/>
      <c r="G292" s="1626"/>
      <c r="H292" s="167"/>
      <c r="I292" s="207"/>
      <c r="J292" s="47"/>
      <c r="K292" s="1029"/>
      <c r="L292" s="157"/>
      <c r="M292" s="1029"/>
    </row>
    <row r="293" spans="1:13" hidden="1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93" s="515"/>
      <c r="C293" s="204"/>
      <c r="D293" s="205"/>
      <c r="E293" s="1038"/>
      <c r="F293" s="166"/>
      <c r="G293" s="1626"/>
      <c r="H293" s="167"/>
      <c r="I293" s="207"/>
      <c r="J293" s="47"/>
      <c r="K293" s="1029"/>
      <c r="L293" s="157"/>
      <c r="M293" s="1029"/>
    </row>
    <row r="294" spans="1:13" hidden="1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94" s="515"/>
      <c r="C294" s="204"/>
      <c r="D294" s="205"/>
      <c r="E294" s="1038"/>
      <c r="F294" s="166"/>
      <c r="G294" s="1626"/>
      <c r="H294" s="167"/>
      <c r="I294" s="207"/>
      <c r="J294" s="47"/>
      <c r="K294" s="1029"/>
      <c r="L294" s="157"/>
      <c r="M294" s="1029"/>
    </row>
    <row r="295" spans="1:13" hidden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95" s="515"/>
      <c r="C295" s="204"/>
      <c r="D295" s="205"/>
      <c r="E295" s="1038"/>
      <c r="F295" s="166"/>
      <c r="G295" s="1626"/>
      <c r="H295" s="167"/>
      <c r="I295" s="207"/>
      <c r="J295" s="47"/>
      <c r="K295" s="1029"/>
      <c r="L295" s="157"/>
      <c r="M295" s="1029"/>
    </row>
    <row r="296" spans="1:13" hidden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96" s="515"/>
      <c r="C296" s="204"/>
      <c r="D296" s="205"/>
      <c r="E296" s="1038"/>
      <c r="F296" s="166"/>
      <c r="G296" s="1626"/>
      <c r="H296" s="167"/>
      <c r="I296" s="207"/>
      <c r="J296" s="47"/>
      <c r="K296" s="1029"/>
      <c r="L296" s="157"/>
      <c r="M296" s="1029"/>
    </row>
    <row r="297" spans="1:13" hidden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97" s="515"/>
      <c r="C297" s="204"/>
      <c r="D297" s="205"/>
      <c r="E297" s="1038"/>
      <c r="F297" s="166"/>
      <c r="G297" s="1626"/>
      <c r="H297" s="167"/>
      <c r="I297" s="207"/>
      <c r="J297" s="47"/>
      <c r="K297" s="1029"/>
      <c r="L297" s="157"/>
      <c r="M297" s="1029"/>
    </row>
    <row r="298" spans="1:13" hidden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98" s="515"/>
      <c r="C298" s="204"/>
      <c r="D298" s="205"/>
      <c r="E298" s="1038"/>
      <c r="F298" s="166"/>
      <c r="G298" s="1626"/>
      <c r="H298" s="167"/>
      <c r="I298" s="207"/>
      <c r="J298" s="47"/>
      <c r="K298" s="1029"/>
      <c r="L298" s="157"/>
      <c r="M298" s="1029"/>
    </row>
    <row r="299" spans="1:13" hidden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299" s="515"/>
      <c r="C299" s="204"/>
      <c r="D299" s="205"/>
      <c r="E299" s="1038"/>
      <c r="F299" s="166"/>
      <c r="G299" s="1626"/>
      <c r="H299" s="167"/>
      <c r="I299" s="207"/>
      <c r="J299" s="47"/>
      <c r="K299" s="1029"/>
      <c r="L299" s="157"/>
      <c r="M299" s="1029"/>
    </row>
    <row r="300" spans="1:13" hidden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00" s="515"/>
      <c r="C300" s="204"/>
      <c r="D300" s="205"/>
      <c r="E300" s="1038"/>
      <c r="F300" s="166"/>
      <c r="G300" s="1626"/>
      <c r="H300" s="167"/>
      <c r="I300" s="207"/>
      <c r="J300" s="47"/>
      <c r="K300" s="1029"/>
      <c r="L300" s="157"/>
      <c r="M300" s="1029"/>
    </row>
    <row r="301" spans="1:13" hidden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01" s="515"/>
      <c r="C301" s="204"/>
      <c r="D301" s="205"/>
      <c r="E301" s="1038"/>
      <c r="F301" s="166"/>
      <c r="G301" s="1626"/>
      <c r="H301" s="167"/>
      <c r="I301" s="207"/>
      <c r="J301" s="47"/>
      <c r="K301" s="1029"/>
      <c r="L301" s="157"/>
      <c r="M301" s="1029"/>
    </row>
    <row r="302" spans="1:13" hidden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02" s="515"/>
      <c r="C302" s="204"/>
      <c r="D302" s="205"/>
      <c r="E302" s="1038"/>
      <c r="F302" s="166"/>
      <c r="G302" s="1626"/>
      <c r="H302" s="167"/>
      <c r="I302" s="207"/>
      <c r="J302" s="47"/>
      <c r="K302" s="1029"/>
      <c r="L302" s="157"/>
      <c r="M302" s="1029"/>
    </row>
    <row r="303" spans="1:13" hidden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03" s="515"/>
      <c r="C303" s="204"/>
      <c r="D303" s="205"/>
      <c r="E303" s="1038"/>
      <c r="F303" s="166"/>
      <c r="G303" s="1626"/>
      <c r="H303" s="167"/>
      <c r="I303" s="207"/>
      <c r="J303" s="47"/>
      <c r="K303" s="1029"/>
      <c r="L303" s="157"/>
      <c r="M303" s="1029"/>
    </row>
    <row r="304" spans="1:13" hidden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04" s="515"/>
      <c r="C304" s="204"/>
      <c r="D304" s="205"/>
      <c r="E304" s="1038"/>
      <c r="F304" s="166"/>
      <c r="G304" s="1626"/>
      <c r="H304" s="167"/>
      <c r="I304" s="207"/>
      <c r="J304" s="47"/>
      <c r="K304" s="1029"/>
      <c r="L304" s="157"/>
      <c r="M304" s="1029"/>
    </row>
    <row r="305" spans="1:13" hidden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05" s="515"/>
      <c r="C305" s="204"/>
      <c r="D305" s="205"/>
      <c r="E305" s="1038"/>
      <c r="F305" s="166"/>
      <c r="G305" s="1626"/>
      <c r="H305" s="167"/>
      <c r="I305" s="207"/>
      <c r="J305" s="47"/>
      <c r="K305" s="1029"/>
      <c r="L305" s="157"/>
      <c r="M305" s="1029"/>
    </row>
    <row r="306" spans="1:13" hidden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06" s="515"/>
      <c r="C306" s="204"/>
      <c r="D306" s="205"/>
      <c r="E306" s="1038"/>
      <c r="F306" s="166"/>
      <c r="G306" s="1626"/>
      <c r="H306" s="167"/>
      <c r="I306" s="207"/>
      <c r="J306" s="47"/>
      <c r="K306" s="1029"/>
      <c r="L306" s="157"/>
      <c r="M306" s="1029"/>
    </row>
    <row r="307" spans="1:13" hidden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07" s="515"/>
      <c r="C307" s="204"/>
      <c r="D307" s="205"/>
      <c r="E307" s="1038"/>
      <c r="F307" s="166"/>
      <c r="G307" s="1626"/>
      <c r="H307" s="167"/>
      <c r="I307" s="207"/>
      <c r="J307" s="47"/>
      <c r="K307" s="1029"/>
      <c r="L307" s="157"/>
      <c r="M307" s="1029"/>
    </row>
    <row r="308" spans="1:13" hidden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08" s="515"/>
      <c r="C308" s="204"/>
      <c r="D308" s="205"/>
      <c r="E308" s="1038"/>
      <c r="F308" s="166"/>
      <c r="G308" s="1626"/>
      <c r="H308" s="167"/>
      <c r="I308" s="207"/>
      <c r="J308" s="47"/>
      <c r="K308" s="1029"/>
      <c r="L308" s="157"/>
      <c r="M308" s="1029"/>
    </row>
    <row r="309" spans="1:13" hidden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09" s="515"/>
      <c r="C309" s="204"/>
      <c r="D309" s="205"/>
      <c r="E309" s="1038"/>
      <c r="F309" s="166"/>
      <c r="G309" s="1626"/>
      <c r="H309" s="167"/>
      <c r="I309" s="207"/>
      <c r="J309" s="47"/>
      <c r="K309" s="1029"/>
      <c r="L309" s="157"/>
      <c r="M309" s="1029"/>
    </row>
    <row r="310" spans="1:13" hidden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10" s="515"/>
      <c r="C310" s="204"/>
      <c r="D310" s="205"/>
      <c r="E310" s="1038"/>
      <c r="F310" s="166"/>
      <c r="G310" s="1626"/>
      <c r="H310" s="167"/>
      <c r="I310" s="207"/>
      <c r="J310" s="47"/>
      <c r="K310" s="1029"/>
      <c r="L310" s="157"/>
      <c r="M310" s="1029"/>
    </row>
    <row r="311" spans="1:13" hidden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11" s="515"/>
      <c r="C311" s="204"/>
      <c r="D311" s="205"/>
      <c r="E311" s="1038"/>
      <c r="F311" s="166"/>
      <c r="G311" s="1626"/>
      <c r="H311" s="167"/>
      <c r="I311" s="207"/>
      <c r="J311" s="47"/>
      <c r="K311" s="1029"/>
      <c r="L311" s="157"/>
      <c r="M311" s="1029"/>
    </row>
    <row r="312" spans="1:13" hidden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12" s="515"/>
      <c r="C312" s="204"/>
      <c r="D312" s="205"/>
      <c r="E312" s="1038"/>
      <c r="F312" s="166"/>
      <c r="G312" s="1626"/>
      <c r="H312" s="167"/>
      <c r="I312" s="207"/>
      <c r="J312" s="47"/>
      <c r="K312" s="1029"/>
      <c r="L312" s="157"/>
      <c r="M312" s="1029"/>
    </row>
    <row r="313" spans="1:13" hidden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13" s="515"/>
      <c r="C313" s="204"/>
      <c r="D313" s="205"/>
      <c r="E313" s="1038"/>
      <c r="F313" s="166"/>
      <c r="G313" s="1626"/>
      <c r="H313" s="167"/>
      <c r="I313" s="207"/>
      <c r="J313" s="47"/>
      <c r="K313" s="1029"/>
      <c r="L313" s="157"/>
      <c r="M313" s="1029"/>
    </row>
    <row r="314" spans="1:13" hidden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14" s="515"/>
      <c r="C314" s="204"/>
      <c r="D314" s="205"/>
      <c r="E314" s="1038"/>
      <c r="F314" s="166"/>
      <c r="G314" s="1626"/>
      <c r="H314" s="167"/>
      <c r="I314" s="207"/>
      <c r="J314" s="47"/>
      <c r="K314" s="1029"/>
      <c r="L314" s="157"/>
      <c r="M314" s="1029"/>
    </row>
    <row r="315" spans="1:13" hidden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15" s="515"/>
      <c r="C315" s="204"/>
      <c r="D315" s="205"/>
      <c r="E315" s="1038"/>
      <c r="F315" s="166"/>
      <c r="G315" s="1626"/>
      <c r="H315" s="167"/>
      <c r="I315" s="207"/>
      <c r="J315" s="47"/>
      <c r="K315" s="1029"/>
      <c r="L315" s="157"/>
      <c r="M315" s="1029"/>
    </row>
    <row r="316" spans="1:13" hidden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16" s="515"/>
      <c r="C316" s="204"/>
      <c r="D316" s="205"/>
      <c r="E316" s="1038"/>
      <c r="F316" s="166"/>
      <c r="G316" s="1626"/>
      <c r="H316" s="167"/>
      <c r="I316" s="207"/>
      <c r="J316" s="47"/>
      <c r="K316" s="1029"/>
      <c r="L316" s="157"/>
      <c r="M316" s="1029"/>
    </row>
    <row r="317" spans="1:13" hidden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17" s="515"/>
      <c r="C317" s="204"/>
      <c r="D317" s="205"/>
      <c r="E317" s="1038"/>
      <c r="F317" s="166"/>
      <c r="G317" s="1626"/>
      <c r="H317" s="167"/>
      <c r="I317" s="207"/>
      <c r="J317" s="47"/>
      <c r="K317" s="1029"/>
      <c r="L317" s="157"/>
      <c r="M317" s="1029"/>
    </row>
    <row r="318" spans="1:13" hidden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18" s="515"/>
      <c r="C318" s="204"/>
      <c r="D318" s="205"/>
      <c r="E318" s="1038"/>
      <c r="F318" s="166"/>
      <c r="G318" s="1626"/>
      <c r="H318" s="167"/>
      <c r="I318" s="207"/>
      <c r="J318" s="47"/>
      <c r="K318" s="1029"/>
      <c r="L318" s="157"/>
      <c r="M318" s="1029"/>
    </row>
    <row r="319" spans="1:13" hidden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19" s="515"/>
      <c r="C319" s="204"/>
      <c r="D319" s="205"/>
      <c r="E319" s="1038"/>
      <c r="F319" s="166"/>
      <c r="G319" s="1626"/>
      <c r="H319" s="167"/>
      <c r="I319" s="207"/>
      <c r="J319" s="47"/>
      <c r="K319" s="1029"/>
      <c r="L319" s="157"/>
      <c r="M319" s="1029"/>
    </row>
    <row r="320" spans="1:13" hidden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20" s="515"/>
      <c r="C320" s="204"/>
      <c r="D320" s="205"/>
      <c r="E320" s="1038"/>
      <c r="F320" s="166"/>
      <c r="G320" s="1626"/>
      <c r="H320" s="167"/>
      <c r="I320" s="207"/>
      <c r="J320" s="47"/>
      <c r="K320" s="1029"/>
      <c r="L320" s="157"/>
      <c r="M320" s="1029"/>
    </row>
    <row r="321" spans="1:13" hidden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21" s="515"/>
      <c r="C321" s="204"/>
      <c r="D321" s="205"/>
      <c r="E321" s="1038"/>
      <c r="F321" s="166"/>
      <c r="G321" s="1626"/>
      <c r="H321" s="167"/>
      <c r="I321" s="207"/>
      <c r="J321" s="47"/>
      <c r="K321" s="1029"/>
      <c r="L321" s="157"/>
      <c r="M321" s="1029"/>
    </row>
    <row r="322" spans="1:13" hidden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22" s="515"/>
      <c r="C322" s="204"/>
      <c r="D322" s="205"/>
      <c r="E322" s="1038"/>
      <c r="F322" s="166"/>
      <c r="G322" s="1626"/>
      <c r="H322" s="167"/>
      <c r="I322" s="207"/>
      <c r="J322" s="47"/>
      <c r="K322" s="1029"/>
      <c r="L322" s="157"/>
      <c r="M322" s="1029"/>
    </row>
    <row r="323" spans="1:13" hidden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23" s="515"/>
      <c r="C323" s="204"/>
      <c r="D323" s="205"/>
      <c r="E323" s="1038"/>
      <c r="F323" s="166"/>
      <c r="G323" s="1626"/>
      <c r="H323" s="167"/>
      <c r="I323" s="207"/>
      <c r="J323" s="47"/>
      <c r="K323" s="1029"/>
      <c r="L323" s="157"/>
      <c r="M323" s="1029"/>
    </row>
    <row r="324" spans="1:13" hidden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24" s="515"/>
      <c r="C324" s="204"/>
      <c r="D324" s="205"/>
      <c r="E324" s="1038"/>
      <c r="F324" s="166"/>
      <c r="G324" s="1626"/>
      <c r="H324" s="167"/>
      <c r="I324" s="207"/>
      <c r="J324" s="47"/>
      <c r="K324" s="1029"/>
      <c r="L324" s="157"/>
      <c r="M324" s="1029"/>
    </row>
    <row r="325" spans="1:13" hidden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25" s="515"/>
      <c r="C325" s="204"/>
      <c r="D325" s="205"/>
      <c r="E325" s="1038"/>
      <c r="F325" s="166"/>
      <c r="G325" s="1626"/>
      <c r="H325" s="167"/>
      <c r="I325" s="207"/>
      <c r="J325" s="47"/>
      <c r="K325" s="1029"/>
      <c r="L325" s="157"/>
      <c r="M325" s="1029"/>
    </row>
    <row r="326" spans="1:13" hidden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26" s="515"/>
      <c r="C326" s="204"/>
      <c r="D326" s="205"/>
      <c r="E326" s="1038"/>
      <c r="F326" s="166"/>
      <c r="G326" s="1626"/>
      <c r="H326" s="167"/>
      <c r="I326" s="207"/>
      <c r="J326" s="47"/>
      <c r="K326" s="1029"/>
      <c r="L326" s="157"/>
      <c r="M326" s="1029"/>
    </row>
    <row r="327" spans="1:13" hidden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27" s="515"/>
      <c r="C327" s="204"/>
      <c r="D327" s="205"/>
      <c r="E327" s="1038"/>
      <c r="F327" s="166"/>
      <c r="G327" s="1626"/>
      <c r="H327" s="167"/>
      <c r="I327" s="207"/>
      <c r="J327" s="47"/>
      <c r="K327" s="1029"/>
      <c r="L327" s="157"/>
      <c r="M327" s="1029"/>
    </row>
    <row r="328" spans="1:13" hidden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28" s="515"/>
      <c r="C328" s="204"/>
      <c r="D328" s="205"/>
      <c r="E328" s="1038"/>
      <c r="F328" s="166"/>
      <c r="G328" s="1626"/>
      <c r="H328" s="167"/>
      <c r="I328" s="207"/>
      <c r="J328" s="47"/>
      <c r="K328" s="1029"/>
      <c r="L328" s="157"/>
      <c r="M328" s="1029"/>
    </row>
    <row r="329" spans="1:13" hidden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29" s="515"/>
      <c r="C329" s="204"/>
      <c r="D329" s="205"/>
      <c r="E329" s="1038"/>
      <c r="F329" s="166"/>
      <c r="G329" s="1626"/>
      <c r="H329" s="167"/>
      <c r="I329" s="207"/>
      <c r="J329" s="47"/>
      <c r="K329" s="1029"/>
      <c r="L329" s="157"/>
      <c r="M329" s="1029"/>
    </row>
    <row r="330" spans="1:13" hidden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30" s="515"/>
      <c r="C330" s="204"/>
      <c r="D330" s="205"/>
      <c r="E330" s="1038"/>
      <c r="F330" s="166"/>
      <c r="G330" s="1626"/>
      <c r="H330" s="167"/>
      <c r="I330" s="207"/>
      <c r="J330" s="47"/>
      <c r="K330" s="1029"/>
      <c r="L330" s="157"/>
      <c r="M330" s="1029"/>
    </row>
    <row r="331" spans="1:13" hidden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31" s="515"/>
      <c r="C331" s="204"/>
      <c r="D331" s="205"/>
      <c r="E331" s="1038"/>
      <c r="F331" s="166"/>
      <c r="G331" s="1626"/>
      <c r="H331" s="167"/>
      <c r="I331" s="207"/>
      <c r="J331" s="47"/>
      <c r="K331" s="1029"/>
      <c r="L331" s="157"/>
      <c r="M331" s="1029"/>
    </row>
    <row r="332" spans="1:13" hidden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32" s="515"/>
      <c r="C332" s="204"/>
      <c r="D332" s="205"/>
      <c r="E332" s="1038"/>
      <c r="F332" s="166"/>
      <c r="G332" s="1626"/>
      <c r="H332" s="167"/>
      <c r="I332" s="207"/>
      <c r="J332" s="47"/>
      <c r="K332" s="1029"/>
      <c r="L332" s="157"/>
      <c r="M332" s="1029"/>
    </row>
    <row r="333" spans="1:13" hidden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33" s="515"/>
      <c r="C333" s="204"/>
      <c r="D333" s="205"/>
      <c r="E333" s="1038"/>
      <c r="F333" s="166"/>
      <c r="G333" s="1626"/>
      <c r="H333" s="167"/>
      <c r="I333" s="207"/>
      <c r="J333" s="47"/>
      <c r="K333" s="1029"/>
      <c r="L333" s="157"/>
      <c r="M333" s="1029"/>
    </row>
    <row r="334" spans="1:13" hidden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34" s="515"/>
      <c r="C334" s="204"/>
      <c r="D334" s="205"/>
      <c r="E334" s="1038"/>
      <c r="F334" s="166"/>
      <c r="G334" s="1626"/>
      <c r="H334" s="167"/>
      <c r="I334" s="207"/>
      <c r="J334" s="47"/>
      <c r="K334" s="1029"/>
      <c r="L334" s="157"/>
      <c r="M334" s="1029"/>
    </row>
    <row r="335" spans="1:13" hidden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35" s="515"/>
      <c r="C335" s="204"/>
      <c r="D335" s="205"/>
      <c r="E335" s="1038"/>
      <c r="F335" s="166"/>
      <c r="G335" s="1626"/>
      <c r="H335" s="167"/>
      <c r="I335" s="207"/>
      <c r="J335" s="47"/>
      <c r="K335" s="1029"/>
      <c r="L335" s="157"/>
      <c r="M335" s="1029"/>
    </row>
    <row r="336" spans="1:13" hidden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36" s="515"/>
      <c r="C336" s="204"/>
      <c r="D336" s="205"/>
      <c r="E336" s="1038"/>
      <c r="F336" s="166"/>
      <c r="G336" s="1626"/>
      <c r="H336" s="167"/>
      <c r="I336" s="207"/>
      <c r="J336" s="47"/>
      <c r="K336" s="1029"/>
      <c r="L336" s="157"/>
      <c r="M336" s="1029"/>
    </row>
    <row r="337" spans="1:13" hidden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37" s="515"/>
      <c r="C337" s="204"/>
      <c r="D337" s="205"/>
      <c r="E337" s="1038"/>
      <c r="F337" s="166"/>
      <c r="G337" s="1626"/>
      <c r="H337" s="167"/>
      <c r="I337" s="207"/>
      <c r="J337" s="47"/>
      <c r="K337" s="1029"/>
      <c r="L337" s="157"/>
      <c r="M337" s="1029"/>
    </row>
    <row r="338" spans="1:13" hidden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38" s="515"/>
      <c r="C338" s="204"/>
      <c r="D338" s="205"/>
      <c r="E338" s="1038"/>
      <c r="F338" s="166"/>
      <c r="G338" s="1626"/>
      <c r="H338" s="167"/>
      <c r="I338" s="207"/>
      <c r="J338" s="47"/>
      <c r="K338" s="1029"/>
      <c r="L338" s="157"/>
      <c r="M338" s="1029"/>
    </row>
    <row r="339" spans="1:13" hidden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39" s="515"/>
      <c r="C339" s="204"/>
      <c r="D339" s="205"/>
      <c r="E339" s="1038"/>
      <c r="F339" s="166"/>
      <c r="G339" s="1626"/>
      <c r="H339" s="167"/>
      <c r="I339" s="207"/>
      <c r="J339" s="47"/>
      <c r="K339" s="1029"/>
      <c r="L339" s="157"/>
      <c r="M339" s="1029"/>
    </row>
    <row r="340" spans="1:13" hidden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40" s="515"/>
      <c r="C340" s="204"/>
      <c r="D340" s="205"/>
      <c r="E340" s="1038"/>
      <c r="F340" s="166"/>
      <c r="G340" s="1626"/>
      <c r="H340" s="167"/>
      <c r="I340" s="207"/>
      <c r="J340" s="47"/>
      <c r="K340" s="1029"/>
      <c r="L340" s="157"/>
      <c r="M340" s="1029"/>
    </row>
    <row r="341" spans="1:13" hidden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41" s="515"/>
      <c r="C341" s="204"/>
      <c r="D341" s="205"/>
      <c r="E341" s="1038"/>
      <c r="F341" s="166"/>
      <c r="G341" s="1626"/>
      <c r="H341" s="167"/>
      <c r="I341" s="207"/>
      <c r="J341" s="47"/>
      <c r="K341" s="1029"/>
      <c r="L341" s="157"/>
      <c r="M341" s="1029"/>
    </row>
    <row r="342" spans="1:13" hidden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42" s="515"/>
      <c r="C342" s="204"/>
      <c r="D342" s="205"/>
      <c r="E342" s="1038"/>
      <c r="F342" s="166"/>
      <c r="G342" s="1626"/>
      <c r="H342" s="167"/>
      <c r="I342" s="207"/>
      <c r="J342" s="47"/>
      <c r="K342" s="1029"/>
      <c r="L342" s="157"/>
      <c r="M342" s="1029"/>
    </row>
    <row r="343" spans="1:13" hidden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43" s="515"/>
      <c r="C343" s="204"/>
      <c r="D343" s="205"/>
      <c r="E343" s="1038"/>
      <c r="F343" s="166"/>
      <c r="G343" s="1626"/>
      <c r="H343" s="167"/>
      <c r="I343" s="207"/>
      <c r="J343" s="47"/>
      <c r="K343" s="1029"/>
      <c r="L343" s="157"/>
      <c r="M343" s="1029"/>
    </row>
    <row r="344" spans="1:13" hidden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44" s="515"/>
      <c r="C344" s="204"/>
      <c r="D344" s="205"/>
      <c r="E344" s="1038"/>
      <c r="F344" s="166"/>
      <c r="G344" s="1626"/>
      <c r="H344" s="167"/>
      <c r="I344" s="207"/>
      <c r="J344" s="47"/>
      <c r="K344" s="1029"/>
      <c r="L344" s="157"/>
      <c r="M344" s="1029"/>
    </row>
    <row r="345" spans="1:13" hidden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45" s="515"/>
      <c r="C345" s="204"/>
      <c r="D345" s="205"/>
      <c r="E345" s="1038"/>
      <c r="F345" s="166"/>
      <c r="G345" s="1626"/>
      <c r="H345" s="167"/>
      <c r="I345" s="207"/>
      <c r="J345" s="47"/>
      <c r="K345" s="1029"/>
      <c r="L345" s="157"/>
      <c r="M345" s="1029"/>
    </row>
    <row r="346" spans="1:13" hidden="1">
      <c r="A346" s="157" t="str">
        <f>IF(J346&gt;0,COUNT($J$4:J346)+MAX('MI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46" s="515"/>
      <c r="C346" s="204"/>
      <c r="D346" s="205"/>
      <c r="E346" s="1038"/>
      <c r="F346" s="166"/>
      <c r="G346" s="1626"/>
      <c r="H346" s="167"/>
      <c r="I346" s="207"/>
      <c r="J346" s="47"/>
      <c r="K346" s="1029"/>
      <c r="L346" s="157"/>
      <c r="M346" s="1029"/>
    </row>
    <row r="347" spans="1:13" hidden="1">
      <c r="A347" s="157" t="str">
        <f>IF(J347&gt;0,COUNT($J$4:J347)+MAX('MI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47" s="515"/>
      <c r="C347" s="204"/>
      <c r="D347" s="205"/>
      <c r="E347" s="1038"/>
      <c r="F347" s="166"/>
      <c r="G347" s="1626"/>
      <c r="H347" s="167"/>
      <c r="I347" s="207"/>
      <c r="J347" s="47"/>
      <c r="K347" s="1029"/>
      <c r="L347" s="157"/>
      <c r="M347" s="1029"/>
    </row>
    <row r="348" spans="1:13" hidden="1">
      <c r="A348" s="157" t="str">
        <f>IF(J348&gt;0,COUNT($J$4:J348)+MAX('MI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48" s="515"/>
      <c r="C348" s="204"/>
      <c r="D348" s="205"/>
      <c r="E348" s="1038"/>
      <c r="F348" s="166"/>
      <c r="G348" s="1626"/>
      <c r="H348" s="167"/>
      <c r="I348" s="207"/>
      <c r="J348" s="47"/>
      <c r="K348" s="1029"/>
      <c r="L348" s="157"/>
      <c r="M348" s="1029"/>
    </row>
    <row r="349" spans="1:13" hidden="1">
      <c r="A349" s="157" t="str">
        <f>IF(J349&gt;0,COUNT($J$4:J349)+MAX('MI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49" s="515"/>
      <c r="C349" s="204"/>
      <c r="D349" s="205"/>
      <c r="E349" s="1038"/>
      <c r="F349" s="166"/>
      <c r="G349" s="1626"/>
      <c r="H349" s="167"/>
      <c r="I349" s="207"/>
      <c r="J349" s="47"/>
      <c r="K349" s="1029"/>
      <c r="L349" s="157"/>
      <c r="M349" s="1029"/>
    </row>
    <row r="350" spans="1:13" hidden="1">
      <c r="A350" s="157" t="str">
        <f>IF(J350&gt;0,COUNT($J$4:J350)+MAX('MI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50" s="515"/>
      <c r="C350" s="204"/>
      <c r="D350" s="205"/>
      <c r="E350" s="1038"/>
      <c r="F350" s="166"/>
      <c r="G350" s="1626"/>
      <c r="H350" s="167"/>
      <c r="I350" s="207"/>
      <c r="J350" s="47"/>
      <c r="K350" s="1029"/>
      <c r="L350" s="157"/>
      <c r="M350" s="1029"/>
    </row>
    <row r="351" spans="1:13" hidden="1">
      <c r="A351" s="157" t="str">
        <f>IF(J351&gt;0,COUNT($J$4:J351)+MAX('MI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51" s="515"/>
      <c r="C351" s="204"/>
      <c r="D351" s="205"/>
      <c r="E351" s="1038"/>
      <c r="F351" s="166"/>
      <c r="G351" s="1626"/>
      <c r="H351" s="167"/>
      <c r="I351" s="207"/>
      <c r="J351" s="47"/>
      <c r="K351" s="1029"/>
      <c r="L351" s="157"/>
      <c r="M351" s="1029"/>
    </row>
    <row r="352" spans="1:13" hidden="1">
      <c r="A352" s="157" t="str">
        <f>IF(J352&gt;0,COUNT($J$4:J352)+MAX('MI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52" s="515"/>
      <c r="C352" s="204"/>
      <c r="D352" s="205"/>
      <c r="E352" s="1038"/>
      <c r="F352" s="166"/>
      <c r="G352" s="1626"/>
      <c r="H352" s="167"/>
      <c r="I352" s="207"/>
      <c r="J352" s="47"/>
      <c r="K352" s="1029"/>
      <c r="L352" s="157"/>
      <c r="M352" s="1029"/>
    </row>
    <row r="353" spans="1:13" hidden="1">
      <c r="A353" s="157" t="str">
        <f>IF(J353&gt;0,COUNT($J$4:J353)+MAX('MI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53" s="515"/>
      <c r="C353" s="204"/>
      <c r="D353" s="205"/>
      <c r="E353" s="1038"/>
      <c r="F353" s="166"/>
      <c r="G353" s="1626"/>
      <c r="H353" s="167"/>
      <c r="I353" s="207"/>
      <c r="J353" s="47"/>
      <c r="K353" s="1029"/>
      <c r="L353" s="157"/>
      <c r="M353" s="1029"/>
    </row>
    <row r="354" spans="1:13" hidden="1">
      <c r="A354" s="157" t="str">
        <f>IF(J354&gt;0,COUNT($J$4:J354)+MAX('MI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54" s="515"/>
      <c r="C354" s="204"/>
      <c r="D354" s="205"/>
      <c r="E354" s="1038"/>
      <c r="F354" s="166"/>
      <c r="G354" s="1626"/>
      <c r="H354" s="167"/>
      <c r="I354" s="207"/>
      <c r="J354" s="47"/>
      <c r="K354" s="1029"/>
      <c r="L354" s="157"/>
      <c r="M354" s="1029"/>
    </row>
    <row r="355" spans="1:13" hidden="1">
      <c r="A355" s="157" t="str">
        <f>IF(J355&gt;0,COUNT($J$4:J355)+MAX('MI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55" s="515"/>
      <c r="C355" s="204"/>
      <c r="D355" s="205"/>
      <c r="E355" s="1038"/>
      <c r="F355" s="166"/>
      <c r="G355" s="1626"/>
      <c r="H355" s="167"/>
      <c r="I355" s="207"/>
      <c r="J355" s="47"/>
      <c r="K355" s="1029"/>
      <c r="L355" s="157"/>
      <c r="M355" s="1029"/>
    </row>
    <row r="356" spans="1:13" hidden="1">
      <c r="A356" s="157" t="str">
        <f>IF(J356&gt;0,COUNT($J$4:J356)+MAX('MI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56" s="515"/>
      <c r="C356" s="204"/>
      <c r="D356" s="205"/>
      <c r="E356" s="1038"/>
      <c r="F356" s="166"/>
      <c r="G356" s="1626"/>
      <c r="H356" s="167"/>
      <c r="I356" s="207"/>
      <c r="J356" s="47"/>
      <c r="K356" s="1029"/>
      <c r="L356" s="157"/>
      <c r="M356" s="1029"/>
    </row>
    <row r="357" spans="1:13" hidden="1">
      <c r="A357" s="157" t="str">
        <f>IF(J357&gt;0,COUNT($J$4:J357)+MAX('MI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57" s="515"/>
      <c r="C357" s="204"/>
      <c r="D357" s="205"/>
      <c r="E357" s="1038"/>
      <c r="F357" s="166"/>
      <c r="G357" s="1626"/>
      <c r="H357" s="167"/>
      <c r="I357" s="207"/>
      <c r="J357" s="47"/>
      <c r="K357" s="1029"/>
      <c r="L357" s="157"/>
      <c r="M357" s="1029"/>
    </row>
    <row r="358" spans="1:13" hidden="1">
      <c r="A358" s="157" t="str">
        <f>IF(J358&gt;0,COUNT($J$4:J358)+MAX('MI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58" s="515"/>
      <c r="C358" s="204"/>
      <c r="D358" s="205"/>
      <c r="E358" s="1038"/>
      <c r="F358" s="166"/>
      <c r="G358" s="1626"/>
      <c r="H358" s="167"/>
      <c r="I358" s="207"/>
      <c r="J358" s="47"/>
      <c r="K358" s="1029"/>
      <c r="L358" s="157"/>
      <c r="M358" s="1029"/>
    </row>
    <row r="359" spans="1:13" hidden="1">
      <c r="A359" s="157" t="str">
        <f>IF(J359&gt;0,COUNT($J$4:J359)+MAX('MI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59" s="515"/>
      <c r="C359" s="204"/>
      <c r="D359" s="205"/>
      <c r="E359" s="1038"/>
      <c r="F359" s="166"/>
      <c r="G359" s="1626"/>
      <c r="H359" s="167"/>
      <c r="I359" s="207"/>
      <c r="J359" s="47"/>
      <c r="K359" s="1029"/>
      <c r="L359" s="157"/>
      <c r="M359" s="1029"/>
    </row>
    <row r="360" spans="1:13" hidden="1">
      <c r="A360" s="157" t="str">
        <f>IF(J360&gt;0,COUNT($J$4:J360)+MAX('MI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60" s="515"/>
      <c r="C360" s="204"/>
      <c r="D360" s="205"/>
      <c r="E360" s="1038"/>
      <c r="F360" s="166"/>
      <c r="G360" s="1626"/>
      <c r="H360" s="167"/>
      <c r="I360" s="207"/>
      <c r="J360" s="47"/>
      <c r="K360" s="1029"/>
      <c r="L360" s="157"/>
      <c r="M360" s="1029"/>
    </row>
    <row r="361" spans="1:13" hidden="1">
      <c r="A361" s="157" t="str">
        <f>IF(J361&gt;0,COUNT($J$4:J361)+MAX('MI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61" s="515"/>
      <c r="C361" s="204"/>
      <c r="D361" s="205"/>
      <c r="E361" s="1038"/>
      <c r="F361" s="166"/>
      <c r="G361" s="1626"/>
      <c r="H361" s="167"/>
      <c r="I361" s="207"/>
      <c r="J361" s="47"/>
      <c r="K361" s="1029"/>
      <c r="L361" s="157"/>
      <c r="M361" s="1029"/>
    </row>
    <row r="362" spans="1:13" hidden="1">
      <c r="A362" s="157" t="str">
        <f>IF(J362&gt;0,COUNT($J$4:J362)+MAX('MI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62" s="515"/>
      <c r="C362" s="204"/>
      <c r="D362" s="205"/>
      <c r="E362" s="1038"/>
      <c r="F362" s="166"/>
      <c r="G362" s="1626"/>
      <c r="H362" s="167"/>
      <c r="I362" s="207"/>
      <c r="J362" s="47"/>
      <c r="K362" s="1029"/>
      <c r="L362" s="157"/>
      <c r="M362" s="1029"/>
    </row>
    <row r="363" spans="1:13" hidden="1">
      <c r="A363" s="157" t="str">
        <f>IF(J363&gt;0,COUNT($J$4:J363)+MAX('MI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63" s="515"/>
      <c r="C363" s="204"/>
      <c r="D363" s="205"/>
      <c r="E363" s="1038"/>
      <c r="F363" s="166"/>
      <c r="G363" s="1626"/>
      <c r="H363" s="167"/>
      <c r="I363" s="207"/>
      <c r="J363" s="47"/>
      <c r="K363" s="1029"/>
      <c r="L363" s="157"/>
      <c r="M363" s="1029"/>
    </row>
    <row r="364" spans="1:13" hidden="1">
      <c r="A364" s="157" t="str">
        <f>IF(J364&gt;0,COUNT($J$4:J364)+MAX('MI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64" s="515"/>
      <c r="C364" s="204"/>
      <c r="D364" s="205"/>
      <c r="E364" s="1038"/>
      <c r="F364" s="166"/>
      <c r="G364" s="1626"/>
      <c r="H364" s="167"/>
      <c r="I364" s="207"/>
      <c r="J364" s="47"/>
      <c r="K364" s="1029"/>
      <c r="L364" s="157"/>
      <c r="M364" s="1029"/>
    </row>
    <row r="365" spans="1:13" hidden="1">
      <c r="A365" s="157" t="str">
        <f>IF(J365&gt;0,COUNT($J$4:J365)+MAX('MI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65" s="515"/>
      <c r="C365" s="204"/>
      <c r="D365" s="205"/>
      <c r="E365" s="1038"/>
      <c r="F365" s="166"/>
      <c r="G365" s="1626"/>
      <c r="H365" s="167"/>
      <c r="I365" s="207"/>
      <c r="J365" s="47"/>
      <c r="K365" s="1029"/>
      <c r="L365" s="157"/>
      <c r="M365" s="1029"/>
    </row>
    <row r="366" spans="1:13" hidden="1">
      <c r="A366" s="157" t="str">
        <f>IF(J366&gt;0,COUNT($J$4:J366)+MAX('MI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66" s="515"/>
      <c r="C366" s="204"/>
      <c r="D366" s="205"/>
      <c r="E366" s="1038"/>
      <c r="F366" s="166"/>
      <c r="G366" s="1626"/>
      <c r="H366" s="167"/>
      <c r="I366" s="207"/>
      <c r="J366" s="47"/>
      <c r="K366" s="1029"/>
      <c r="L366" s="157"/>
      <c r="M366" s="1029"/>
    </row>
    <row r="367" spans="1:13" hidden="1">
      <c r="A367" s="157" t="str">
        <f>IF(J367&gt;0,COUNT($J$4:J367)+MAX('MI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67" s="515"/>
      <c r="C367" s="204"/>
      <c r="D367" s="205"/>
      <c r="E367" s="1038"/>
      <c r="F367" s="166"/>
      <c r="G367" s="1626"/>
      <c r="H367" s="167"/>
      <c r="I367" s="207"/>
      <c r="J367" s="47"/>
      <c r="K367" s="1029"/>
      <c r="L367" s="157"/>
      <c r="M367" s="1029"/>
    </row>
    <row r="368" spans="1:13" hidden="1">
      <c r="A368" s="157" t="str">
        <f>IF(J368&gt;0,COUNT($J$4:J368)+MAX('MI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68" s="515"/>
      <c r="C368" s="204"/>
      <c r="D368" s="205"/>
      <c r="E368" s="1038"/>
      <c r="F368" s="166"/>
      <c r="G368" s="1626"/>
      <c r="H368" s="167"/>
      <c r="I368" s="207"/>
      <c r="J368" s="47"/>
      <c r="K368" s="1029"/>
      <c r="L368" s="157"/>
      <c r="M368" s="1029"/>
    </row>
    <row r="369" spans="1:13" hidden="1">
      <c r="A369" s="157" t="str">
        <f>IF(J369&gt;0,COUNT($J$4:J369)+MAX('MI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69" s="515"/>
      <c r="C369" s="204"/>
      <c r="D369" s="205"/>
      <c r="E369" s="1038"/>
      <c r="F369" s="166"/>
      <c r="G369" s="1626"/>
      <c r="H369" s="167"/>
      <c r="I369" s="207"/>
      <c r="J369" s="47"/>
      <c r="K369" s="1029"/>
      <c r="L369" s="157"/>
      <c r="M369" s="1029"/>
    </row>
    <row r="370" spans="1:13" hidden="1">
      <c r="A370" s="157" t="str">
        <f>IF(J370&gt;0,COUNT($J$4:J370)+MAX('MI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70" s="515"/>
      <c r="C370" s="204"/>
      <c r="D370" s="205"/>
      <c r="E370" s="1038"/>
      <c r="F370" s="166"/>
      <c r="G370" s="1626"/>
      <c r="H370" s="167"/>
      <c r="I370" s="207"/>
      <c r="J370" s="47"/>
      <c r="K370" s="1029"/>
      <c r="L370" s="157"/>
      <c r="M370" s="1029"/>
    </row>
    <row r="371" spans="1:13" hidden="1">
      <c r="A371" s="157" t="str">
        <f>IF(J371&gt;0,COUNT($J$4:J371)+MAX('MI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71" s="515"/>
      <c r="C371" s="204"/>
      <c r="D371" s="205"/>
      <c r="E371" s="1038"/>
      <c r="F371" s="166"/>
      <c r="G371" s="1626"/>
      <c r="H371" s="167"/>
      <c r="I371" s="207"/>
      <c r="J371" s="47"/>
      <c r="K371" s="1029"/>
      <c r="L371" s="157"/>
      <c r="M371" s="1029"/>
    </row>
    <row r="372" spans="1:13" hidden="1">
      <c r="A372" s="157" t="str">
        <f>IF(J372&gt;0,COUNT($J$4:J372)+MAX('MI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72" s="515"/>
      <c r="C372" s="204"/>
      <c r="D372" s="205"/>
      <c r="E372" s="1038"/>
      <c r="F372" s="166"/>
      <c r="G372" s="1626"/>
      <c r="H372" s="167"/>
      <c r="I372" s="207"/>
      <c r="J372" s="47"/>
      <c r="K372" s="1029"/>
      <c r="L372" s="157"/>
      <c r="M372" s="1029"/>
    </row>
    <row r="373" spans="1:13" hidden="1">
      <c r="A373" s="157" t="str">
        <f>IF(J373&gt;0,COUNT($J$4:J373)+MAX('MI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73" s="515"/>
      <c r="C373" s="204"/>
      <c r="D373" s="205"/>
      <c r="E373" s="1038"/>
      <c r="F373" s="166"/>
      <c r="G373" s="1626"/>
      <c r="H373" s="167"/>
      <c r="I373" s="207"/>
      <c r="J373" s="47"/>
      <c r="K373" s="1029"/>
      <c r="L373" s="157"/>
      <c r="M373" s="1029"/>
    </row>
    <row r="374" spans="1:13" hidden="1">
      <c r="A374" s="157" t="str">
        <f>IF(J374&gt;0,COUNT($J$4:J374)+MAX('MI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74" s="515"/>
      <c r="C374" s="204"/>
      <c r="D374" s="205"/>
      <c r="E374" s="1038"/>
      <c r="F374" s="166"/>
      <c r="G374" s="1626"/>
      <c r="H374" s="167"/>
      <c r="I374" s="207"/>
      <c r="J374" s="47"/>
      <c r="K374" s="1029"/>
      <c r="L374" s="157"/>
      <c r="M374" s="1029"/>
    </row>
    <row r="375" spans="1:13" hidden="1">
      <c r="A375" s="157" t="str">
        <f>IF(J375&gt;0,COUNT($J$4:J375)+MAX('MI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75" s="515"/>
      <c r="C375" s="204"/>
      <c r="D375" s="205"/>
      <c r="E375" s="1038"/>
      <c r="F375" s="166"/>
      <c r="G375" s="1626"/>
      <c r="H375" s="167"/>
      <c r="I375" s="207"/>
      <c r="J375" s="47"/>
      <c r="K375" s="1029"/>
      <c r="L375" s="157"/>
      <c r="M375" s="1029"/>
    </row>
    <row r="376" spans="1:13" hidden="1">
      <c r="A376" s="157" t="str">
        <f>IF(J376&gt;0,COUNT($J$4:J376)+MAX('MI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76" s="515"/>
      <c r="C376" s="204"/>
      <c r="D376" s="205"/>
      <c r="E376" s="1038"/>
      <c r="F376" s="166"/>
      <c r="G376" s="1626"/>
      <c r="H376" s="167"/>
      <c r="I376" s="207"/>
      <c r="J376" s="47"/>
      <c r="K376" s="1029"/>
      <c r="L376" s="157"/>
      <c r="M376" s="1029"/>
    </row>
    <row r="377" spans="1:13" hidden="1">
      <c r="A377" s="157" t="str">
        <f>IF(J377&gt;0,COUNT($J$4:J377)+MAX('MI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77" s="515"/>
      <c r="C377" s="204"/>
      <c r="D377" s="205"/>
      <c r="E377" s="1038"/>
      <c r="F377" s="166"/>
      <c r="G377" s="1626"/>
      <c r="H377" s="167"/>
      <c r="I377" s="207"/>
      <c r="J377" s="47"/>
      <c r="K377" s="1029"/>
      <c r="L377" s="157"/>
      <c r="M377" s="1029"/>
    </row>
    <row r="378" spans="1:13" hidden="1">
      <c r="A378" s="157" t="str">
        <f>IF(J378&gt;0,COUNT($J$4:J378)+MAX('MI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78" s="515"/>
      <c r="C378" s="204"/>
      <c r="D378" s="205"/>
      <c r="E378" s="1038"/>
      <c r="F378" s="166"/>
      <c r="G378" s="1626"/>
      <c r="H378" s="167"/>
      <c r="I378" s="207"/>
      <c r="J378" s="47"/>
      <c r="K378" s="1029"/>
      <c r="L378" s="157"/>
      <c r="M378" s="1029"/>
    </row>
    <row r="379" spans="1:13" hidden="1">
      <c r="A379" s="157" t="str">
        <f>IF(J379&gt;0,COUNT($J$4:J379)+MAX('MI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79" s="515"/>
      <c r="C379" s="204"/>
      <c r="D379" s="205"/>
      <c r="E379" s="1038"/>
      <c r="F379" s="166"/>
      <c r="G379" s="1626"/>
      <c r="H379" s="167"/>
      <c r="I379" s="207"/>
      <c r="J379" s="47"/>
      <c r="K379" s="1029"/>
      <c r="L379" s="157"/>
      <c r="M379" s="1029"/>
    </row>
    <row r="380" spans="1:13" hidden="1">
      <c r="A380" s="157" t="str">
        <f>IF(J380&gt;0,COUNT($J$4:J380)+MAX('MI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80" s="515"/>
      <c r="C380" s="204"/>
      <c r="D380" s="205"/>
      <c r="E380" s="1038"/>
      <c r="F380" s="166"/>
      <c r="G380" s="1626"/>
      <c r="H380" s="167"/>
      <c r="I380" s="207"/>
      <c r="J380" s="47"/>
      <c r="K380" s="1029"/>
      <c r="L380" s="157"/>
      <c r="M380" s="1029"/>
    </row>
    <row r="381" spans="1:13" hidden="1">
      <c r="A381" s="157" t="str">
        <f>IF(J381&gt;0,COUNT($J$4:J381)+MAX('MI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81" s="515"/>
      <c r="C381" s="204"/>
      <c r="D381" s="205"/>
      <c r="E381" s="1038"/>
      <c r="F381" s="166"/>
      <c r="G381" s="1626"/>
      <c r="H381" s="167"/>
      <c r="I381" s="207"/>
      <c r="J381" s="47"/>
      <c r="K381" s="1029"/>
      <c r="L381" s="157"/>
      <c r="M381" s="1029"/>
    </row>
    <row r="382" spans="1:13" hidden="1">
      <c r="A382" s="157" t="str">
        <f>IF(J382&gt;0,COUNT($J$4:J382)+MAX('MI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82" s="515"/>
      <c r="C382" s="204"/>
      <c r="D382" s="205"/>
      <c r="E382" s="1038"/>
      <c r="F382" s="166"/>
      <c r="G382" s="1626"/>
      <c r="H382" s="167"/>
      <c r="I382" s="207"/>
      <c r="J382" s="47"/>
      <c r="K382" s="1029"/>
      <c r="L382" s="157"/>
      <c r="M382" s="1029"/>
    </row>
    <row r="383" spans="1:13" hidden="1">
      <c r="A383" s="157" t="str">
        <f>IF(J383&gt;0,COUNT($J$4:J383)+MAX('MI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83" s="515"/>
      <c r="C383" s="204"/>
      <c r="D383" s="205"/>
      <c r="E383" s="1038"/>
      <c r="F383" s="166"/>
      <c r="G383" s="1626"/>
      <c r="H383" s="167"/>
      <c r="I383" s="207"/>
      <c r="J383" s="47"/>
      <c r="K383" s="1029"/>
      <c r="L383" s="157"/>
      <c r="M383" s="1029"/>
    </row>
    <row r="384" spans="1:13" hidden="1">
      <c r="A384" s="157" t="str">
        <f>IF(J384&gt;0,COUNT($J$4:J384)+MAX('MI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84" s="515"/>
      <c r="C384" s="204"/>
      <c r="D384" s="205"/>
      <c r="E384" s="1038"/>
      <c r="F384" s="166"/>
      <c r="G384" s="1626"/>
      <c r="H384" s="167"/>
      <c r="I384" s="207"/>
      <c r="J384" s="47"/>
      <c r="K384" s="1029"/>
      <c r="L384" s="157"/>
      <c r="M384" s="1029"/>
    </row>
    <row r="385" spans="1:13" hidden="1">
      <c r="A385" s="157" t="str">
        <f>IF(J385&gt;0,COUNT($J$4:J385)+MAX('MI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85" s="515"/>
      <c r="C385" s="204"/>
      <c r="D385" s="205"/>
      <c r="E385" s="1038"/>
      <c r="F385" s="166"/>
      <c r="G385" s="1626"/>
      <c r="H385" s="167"/>
      <c r="I385" s="207"/>
      <c r="J385" s="47"/>
      <c r="K385" s="1029"/>
      <c r="L385" s="157"/>
      <c r="M385" s="1029"/>
    </row>
    <row r="386" spans="1:13" hidden="1">
      <c r="A386" s="157" t="str">
        <f>IF(J386&gt;0,COUNT($J$4:J386)+MAX('MI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86" s="515"/>
      <c r="C386" s="204"/>
      <c r="D386" s="205"/>
      <c r="E386" s="1038"/>
      <c r="F386" s="166"/>
      <c r="G386" s="1626"/>
      <c r="H386" s="167"/>
      <c r="I386" s="207"/>
      <c r="J386" s="47"/>
      <c r="K386" s="1029"/>
      <c r="L386" s="157"/>
      <c r="M386" s="1029"/>
    </row>
    <row r="387" spans="1:13" hidden="1">
      <c r="A387" s="157" t="str">
        <f>IF(J387&gt;0,COUNT($J$4:J387)+MAX('MI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87" s="515"/>
      <c r="C387" s="204"/>
      <c r="D387" s="205"/>
      <c r="E387" s="1038"/>
      <c r="F387" s="166"/>
      <c r="G387" s="1626"/>
      <c r="H387" s="167"/>
      <c r="I387" s="207"/>
      <c r="J387" s="47"/>
      <c r="K387" s="1029"/>
      <c r="L387" s="157"/>
      <c r="M387" s="1029"/>
    </row>
    <row r="388" spans="1:13" hidden="1">
      <c r="A388" s="157" t="str">
        <f>IF(J388&gt;0,COUNT($J$4:J388)+MAX('MI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88" s="515"/>
      <c r="C388" s="204"/>
      <c r="D388" s="205"/>
      <c r="E388" s="1038"/>
      <c r="F388" s="166"/>
      <c r="G388" s="1626"/>
      <c r="H388" s="167"/>
      <c r="I388" s="207"/>
      <c r="J388" s="47"/>
      <c r="K388" s="1029"/>
      <c r="L388" s="157"/>
      <c r="M388" s="1029"/>
    </row>
    <row r="389" spans="1:13" hidden="1">
      <c r="A389" s="157" t="str">
        <f>IF(J389&gt;0,COUNT($J$4:J389)+MAX('MI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89" s="515"/>
      <c r="C389" s="204"/>
      <c r="D389" s="205"/>
      <c r="E389" s="1038"/>
      <c r="F389" s="166"/>
      <c r="G389" s="1626"/>
      <c r="H389" s="167"/>
      <c r="I389" s="207"/>
      <c r="J389" s="47"/>
      <c r="K389" s="1029"/>
      <c r="L389" s="157"/>
      <c r="M389" s="1029"/>
    </row>
    <row r="390" spans="1:13" hidden="1">
      <c r="A390" s="157" t="str">
        <f>IF(J390&gt;0,COUNT($J$4:J390)+MAX('MI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90" s="515"/>
      <c r="C390" s="204"/>
      <c r="D390" s="205"/>
      <c r="E390" s="1038"/>
      <c r="F390" s="166"/>
      <c r="G390" s="1626"/>
      <c r="H390" s="167"/>
      <c r="I390" s="207"/>
      <c r="J390" s="47"/>
      <c r="K390" s="1029"/>
      <c r="L390" s="157"/>
      <c r="M390" s="1029"/>
    </row>
    <row r="391" spans="1:13" hidden="1">
      <c r="A391" s="157" t="str">
        <f>IF(J391&gt;0,COUNT($J$4:J391)+MAX('MI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91" s="515"/>
      <c r="C391" s="204"/>
      <c r="D391" s="205"/>
      <c r="E391" s="1038"/>
      <c r="F391" s="166"/>
      <c r="G391" s="1626"/>
      <c r="H391" s="167"/>
      <c r="I391" s="207"/>
      <c r="J391" s="47"/>
      <c r="K391" s="1029"/>
      <c r="L391" s="157"/>
      <c r="M391" s="1029"/>
    </row>
    <row r="392" spans="1:13" hidden="1">
      <c r="A392" s="157" t="str">
        <f>IF(J392&gt;0,COUNT($J$4:J392)+MAX('MI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92" s="515"/>
      <c r="C392" s="204"/>
      <c r="D392" s="205"/>
      <c r="E392" s="1038"/>
      <c r="F392" s="166"/>
      <c r="G392" s="1626"/>
      <c r="H392" s="167"/>
      <c r="I392" s="207"/>
      <c r="J392" s="47"/>
      <c r="K392" s="1029"/>
      <c r="L392" s="157"/>
      <c r="M392" s="1029"/>
    </row>
    <row r="393" spans="1:13" hidden="1">
      <c r="A393" s="157" t="str">
        <f>IF(J393&gt;0,COUNT($J$4:J393)+MAX('MI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93" s="515"/>
      <c r="C393" s="204"/>
      <c r="D393" s="205"/>
      <c r="E393" s="1038"/>
      <c r="F393" s="166"/>
      <c r="G393" s="1626"/>
      <c r="H393" s="167"/>
      <c r="I393" s="207"/>
      <c r="J393" s="47"/>
      <c r="K393" s="1029"/>
      <c r="L393" s="157"/>
      <c r="M393" s="1029"/>
    </row>
    <row r="394" spans="1:13" hidden="1">
      <c r="A394" s="157" t="str">
        <f>IF(J394&gt;0,COUNT($J$4:J394)+MAX('MI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94" s="515"/>
      <c r="C394" s="204"/>
      <c r="D394" s="205"/>
      <c r="E394" s="1038"/>
      <c r="F394" s="166"/>
      <c r="G394" s="1626"/>
      <c r="H394" s="167"/>
      <c r="I394" s="207"/>
      <c r="J394" s="47"/>
      <c r="K394" s="1029"/>
      <c r="L394" s="157"/>
      <c r="M394" s="1029"/>
    </row>
    <row r="395" spans="1:13" hidden="1">
      <c r="A395" s="157" t="str">
        <f>IF(J395&gt;0,COUNT($J$4:J395)+MAX('MI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95" s="515"/>
      <c r="C395" s="204"/>
      <c r="D395" s="205"/>
      <c r="E395" s="1038"/>
      <c r="F395" s="166"/>
      <c r="G395" s="1626"/>
      <c r="H395" s="167"/>
      <c r="I395" s="207"/>
      <c r="J395" s="47"/>
      <c r="K395" s="1029"/>
      <c r="L395" s="157"/>
      <c r="M395" s="1029"/>
    </row>
    <row r="396" spans="1:13" hidden="1">
      <c r="A396" s="157" t="str">
        <f>IF(J396&gt;0,COUNT($J$4:J396)+MAX('MI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96" s="515"/>
      <c r="C396" s="204"/>
      <c r="D396" s="205"/>
      <c r="E396" s="1038"/>
      <c r="F396" s="166"/>
      <c r="G396" s="1626"/>
      <c r="H396" s="167"/>
      <c r="I396" s="207"/>
      <c r="J396" s="47"/>
      <c r="K396" s="1029"/>
      <c r="L396" s="157"/>
      <c r="M396" s="1029"/>
    </row>
    <row r="397" spans="1:13" hidden="1">
      <c r="A397" s="157" t="str">
        <f>IF(J397&gt;0,COUNT($J$4:J397)+MAX('MI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97" s="515"/>
      <c r="C397" s="204"/>
      <c r="D397" s="205"/>
      <c r="E397" s="1038"/>
      <c r="F397" s="166"/>
      <c r="G397" s="1626"/>
      <c r="H397" s="167"/>
      <c r="I397" s="207"/>
      <c r="J397" s="47"/>
      <c r="K397" s="1029"/>
      <c r="L397" s="157"/>
      <c r="M397" s="1029"/>
    </row>
    <row r="398" spans="1:13" hidden="1">
      <c r="A398" s="157" t="str">
        <f>IF(J398&gt;0,COUNT($J$4:J398)+MAX('MI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98" s="515"/>
      <c r="C398" s="204"/>
      <c r="D398" s="205"/>
      <c r="E398" s="1038"/>
      <c r="F398" s="166"/>
      <c r="G398" s="1626"/>
      <c r="H398" s="167"/>
      <c r="I398" s="207"/>
      <c r="J398" s="47"/>
      <c r="K398" s="1029"/>
      <c r="L398" s="157"/>
      <c r="M398" s="1029"/>
    </row>
    <row r="399" spans="1:13" hidden="1">
      <c r="A399" s="157" t="str">
        <f>IF(J399&gt;0,COUNT($J$4:J399)+MAX('MI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399" s="515"/>
      <c r="C399" s="204"/>
      <c r="D399" s="205"/>
      <c r="E399" s="1038"/>
      <c r="F399" s="166"/>
      <c r="G399" s="1626"/>
      <c r="H399" s="167"/>
      <c r="I399" s="207"/>
      <c r="J399" s="47"/>
      <c r="K399" s="1029"/>
      <c r="L399" s="157"/>
      <c r="M399" s="1029"/>
    </row>
    <row r="400" spans="1:13" hidden="1">
      <c r="A400" s="157" t="str">
        <f>IF(J400&gt;0,COUNT($J$4:J400)+MAX('MI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00" s="515"/>
      <c r="C400" s="204"/>
      <c r="D400" s="205"/>
      <c r="E400" s="1038"/>
      <c r="F400" s="166"/>
      <c r="G400" s="1626"/>
      <c r="H400" s="167"/>
      <c r="I400" s="207"/>
      <c r="J400" s="47"/>
      <c r="K400" s="1029"/>
      <c r="L400" s="157"/>
      <c r="M400" s="1029"/>
    </row>
    <row r="401" spans="1:13" hidden="1">
      <c r="A401" s="157" t="str">
        <f>IF(J401&gt;0,COUNT($J$4:J401)+MAX('MI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01" s="515"/>
      <c r="C401" s="204"/>
      <c r="D401" s="205"/>
      <c r="E401" s="1038"/>
      <c r="F401" s="166"/>
      <c r="G401" s="1626"/>
      <c r="H401" s="167"/>
      <c r="I401" s="207"/>
      <c r="J401" s="47"/>
      <c r="K401" s="1029"/>
      <c r="L401" s="157"/>
      <c r="M401" s="1029"/>
    </row>
    <row r="402" spans="1:13" hidden="1">
      <c r="A402" s="157" t="str">
        <f>IF(J402&gt;0,COUNT($J$4:J402)+MAX('MI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02" s="515"/>
      <c r="C402" s="204"/>
      <c r="D402" s="205"/>
      <c r="E402" s="1038"/>
      <c r="F402" s="166"/>
      <c r="G402" s="1626"/>
      <c r="H402" s="167"/>
      <c r="I402" s="207"/>
      <c r="J402" s="47"/>
      <c r="K402" s="1029"/>
      <c r="L402" s="157"/>
      <c r="M402" s="1029"/>
    </row>
    <row r="403" spans="1:13" hidden="1">
      <c r="A403" s="157" t="str">
        <f>IF(J403&gt;0,COUNT($J$4:J403)+MAX('MI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03" s="515"/>
      <c r="C403" s="204"/>
      <c r="D403" s="205"/>
      <c r="E403" s="1038"/>
      <c r="F403" s="166"/>
      <c r="G403" s="1626"/>
      <c r="H403" s="167"/>
      <c r="I403" s="207"/>
      <c r="J403" s="47"/>
      <c r="K403" s="1029"/>
      <c r="L403" s="157"/>
      <c r="M403" s="1029"/>
    </row>
    <row r="404" spans="1:13" hidden="1">
      <c r="A404" s="157" t="str">
        <f>IF(J404&gt;0,COUNT($J$4:J404)+MAX('MI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04" s="515"/>
      <c r="C404" s="204"/>
      <c r="D404" s="205"/>
      <c r="E404" s="1038"/>
      <c r="F404" s="166"/>
      <c r="G404" s="1626"/>
      <c r="H404" s="167"/>
      <c r="I404" s="207"/>
      <c r="J404" s="47"/>
      <c r="K404" s="1029"/>
      <c r="L404" s="157"/>
      <c r="M404" s="1029"/>
    </row>
    <row r="405" spans="1:13" hidden="1">
      <c r="A405" s="157" t="str">
        <f>IF(J405&gt;0,COUNT($J$4:J405)+MAX('MI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05" s="515"/>
      <c r="C405" s="204"/>
      <c r="D405" s="205"/>
      <c r="E405" s="1038"/>
      <c r="F405" s="166"/>
      <c r="G405" s="1626"/>
      <c r="H405" s="167"/>
      <c r="I405" s="207"/>
      <c r="J405" s="47"/>
      <c r="K405" s="1029"/>
      <c r="L405" s="157"/>
      <c r="M405" s="1029"/>
    </row>
    <row r="406" spans="1:13" hidden="1">
      <c r="A406" s="157" t="str">
        <f>IF(J406&gt;0,COUNT($J$4:J406)+MAX('MI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06" s="515"/>
      <c r="C406" s="204"/>
      <c r="D406" s="205"/>
      <c r="E406" s="1038"/>
      <c r="F406" s="166"/>
      <c r="G406" s="1626"/>
      <c r="H406" s="167"/>
      <c r="I406" s="207"/>
      <c r="J406" s="47"/>
      <c r="K406" s="1029"/>
      <c r="L406" s="157"/>
      <c r="M406" s="1029"/>
    </row>
    <row r="407" spans="1:13" hidden="1">
      <c r="A407" s="157" t="str">
        <f>IF(J407&gt;0,COUNT($J$4:J407)+MAX('MI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07" s="515"/>
      <c r="C407" s="204"/>
      <c r="D407" s="205"/>
      <c r="E407" s="1038"/>
      <c r="F407" s="166"/>
      <c r="G407" s="1626"/>
      <c r="H407" s="167"/>
      <c r="I407" s="207"/>
      <c r="J407" s="47"/>
      <c r="K407" s="1029"/>
      <c r="L407" s="157"/>
      <c r="M407" s="1029"/>
    </row>
    <row r="408" spans="1:13" hidden="1">
      <c r="A408" s="157" t="str">
        <f>IF(J408&gt;0,COUNT($J$4:J408)+MAX('MI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08" s="515"/>
      <c r="C408" s="204"/>
      <c r="D408" s="205"/>
      <c r="E408" s="1038"/>
      <c r="F408" s="166"/>
      <c r="G408" s="1626"/>
      <c r="H408" s="167"/>
      <c r="I408" s="207"/>
      <c r="J408" s="47"/>
      <c r="K408" s="1029"/>
      <c r="L408" s="157"/>
      <c r="M408" s="1029"/>
    </row>
    <row r="409" spans="1:13" hidden="1">
      <c r="A409" s="157" t="str">
        <f>IF(J409&gt;0,COUNT($J$4:J409)+MAX('MI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09" s="515"/>
      <c r="C409" s="204"/>
      <c r="D409" s="205"/>
      <c r="E409" s="1038"/>
      <c r="F409" s="166"/>
      <c r="G409" s="1626"/>
      <c r="H409" s="167"/>
      <c r="I409" s="207"/>
      <c r="J409" s="47"/>
      <c r="K409" s="1029"/>
      <c r="L409" s="157"/>
      <c r="M409" s="1029"/>
    </row>
    <row r="410" spans="1:13" hidden="1">
      <c r="A410" s="157" t="str">
        <f>IF(J410&gt;0,COUNT($J$4:J410)+MAX('MI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10" s="515"/>
      <c r="C410" s="204"/>
      <c r="D410" s="205"/>
      <c r="E410" s="1038"/>
      <c r="F410" s="166"/>
      <c r="G410" s="1626"/>
      <c r="H410" s="167"/>
      <c r="I410" s="207"/>
      <c r="J410" s="47"/>
      <c r="K410" s="1029"/>
      <c r="L410" s="157"/>
      <c r="M410" s="1029"/>
    </row>
    <row r="411" spans="1:13" hidden="1">
      <c r="A411" s="157" t="str">
        <f>IF(J411&gt;0,COUNT($J$4:J411)+MAX('MI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11" s="515"/>
      <c r="C411" s="204"/>
      <c r="D411" s="205"/>
      <c r="E411" s="1038"/>
      <c r="F411" s="166"/>
      <c r="G411" s="1626"/>
      <c r="H411" s="167"/>
      <c r="I411" s="207"/>
      <c r="J411" s="47"/>
      <c r="K411" s="1029"/>
      <c r="L411" s="157"/>
      <c r="M411" s="1029"/>
    </row>
    <row r="412" spans="1:13" hidden="1">
      <c r="A412" s="157" t="str">
        <f>IF(J412&gt;0,COUNT($J$4:J412)+MAX('MI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12" s="515"/>
      <c r="C412" s="204"/>
      <c r="D412" s="205"/>
      <c r="E412" s="1038"/>
      <c r="F412" s="166"/>
      <c r="G412" s="1626"/>
      <c r="H412" s="167"/>
      <c r="I412" s="207"/>
      <c r="J412" s="47"/>
      <c r="K412" s="1029"/>
      <c r="L412" s="157"/>
      <c r="M412" s="1029"/>
    </row>
    <row r="413" spans="1:13" hidden="1">
      <c r="A413" s="157" t="str">
        <f>IF(J413&gt;0,COUNT($J$4:J413)+MAX('MI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13" s="515"/>
      <c r="C413" s="204"/>
      <c r="D413" s="205"/>
      <c r="E413" s="1038"/>
      <c r="F413" s="166"/>
      <c r="G413" s="1626"/>
      <c r="H413" s="167"/>
      <c r="I413" s="207"/>
      <c r="J413" s="47"/>
      <c r="K413" s="1029"/>
      <c r="L413" s="157"/>
      <c r="M413" s="1029"/>
    </row>
    <row r="414" spans="1:13" hidden="1">
      <c r="A414" s="157" t="str">
        <f>IF(J414&gt;0,COUNT($J$4:J414)+MAX('MI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14" s="515"/>
      <c r="C414" s="204"/>
      <c r="D414" s="205"/>
      <c r="E414" s="1038"/>
      <c r="F414" s="166"/>
      <c r="G414" s="1626"/>
      <c r="H414" s="167"/>
      <c r="I414" s="207"/>
      <c r="J414" s="47"/>
      <c r="K414" s="1029"/>
      <c r="L414" s="157"/>
      <c r="M414" s="1029"/>
    </row>
    <row r="415" spans="1:13" hidden="1">
      <c r="A415" s="157" t="str">
        <f>IF(J415&gt;0,COUNT($J$4:J415)+MAX('MI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15" s="515"/>
      <c r="C415" s="204"/>
      <c r="D415" s="205"/>
      <c r="E415" s="1038"/>
      <c r="F415" s="166"/>
      <c r="G415" s="1626"/>
      <c r="H415" s="167"/>
      <c r="I415" s="207"/>
      <c r="J415" s="47"/>
      <c r="K415" s="1029"/>
      <c r="L415" s="157"/>
      <c r="M415" s="1029"/>
    </row>
    <row r="416" spans="1:13" hidden="1">
      <c r="A416" s="157" t="str">
        <f>IF(J416&gt;0,COUNT($J$4:J416)+MAX('MI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16" s="515"/>
      <c r="C416" s="204"/>
      <c r="D416" s="205"/>
      <c r="E416" s="1038"/>
      <c r="F416" s="166"/>
      <c r="G416" s="1626"/>
      <c r="H416" s="167"/>
      <c r="I416" s="207"/>
      <c r="J416" s="47"/>
      <c r="K416" s="1029"/>
      <c r="L416" s="157"/>
      <c r="M416" s="1029"/>
    </row>
    <row r="417" spans="1:13" hidden="1">
      <c r="A417" s="157" t="str">
        <f>IF(J417&gt;0,COUNT($J$4:J417)+MAX('MI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17" s="515"/>
      <c r="C417" s="204"/>
      <c r="D417" s="205"/>
      <c r="E417" s="1038"/>
      <c r="F417" s="166"/>
      <c r="G417" s="1626"/>
      <c r="H417" s="167"/>
      <c r="I417" s="207"/>
      <c r="J417" s="47"/>
      <c r="K417" s="1029"/>
      <c r="L417" s="157"/>
      <c r="M417" s="1029"/>
    </row>
    <row r="418" spans="1:13" hidden="1">
      <c r="A418" s="157" t="str">
        <f>IF(J418&gt;0,COUNT($J$4:J418)+MAX('MI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18" s="515"/>
      <c r="C418" s="204"/>
      <c r="D418" s="205"/>
      <c r="E418" s="1038"/>
      <c r="F418" s="166"/>
      <c r="G418" s="1626"/>
      <c r="H418" s="167"/>
      <c r="I418" s="207"/>
      <c r="J418" s="47"/>
      <c r="K418" s="1029"/>
      <c r="L418" s="157"/>
      <c r="M418" s="1029"/>
    </row>
    <row r="419" spans="1:13" hidden="1">
      <c r="A419" s="157" t="str">
        <f>IF(J419&gt;0,COUNT($J$4:J419)+MAX('MI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19" s="515"/>
      <c r="C419" s="204"/>
      <c r="D419" s="205"/>
      <c r="E419" s="1038"/>
      <c r="F419" s="166"/>
      <c r="G419" s="1626"/>
      <c r="H419" s="167"/>
      <c r="I419" s="207"/>
      <c r="J419" s="47"/>
      <c r="K419" s="1029"/>
      <c r="L419" s="157"/>
      <c r="M419" s="1029"/>
    </row>
    <row r="420" spans="1:13" hidden="1">
      <c r="A420" s="157" t="str">
        <f>IF(J420&gt;0,COUNT($J$4:J420)+MAX('MI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20" s="515"/>
      <c r="C420" s="204"/>
      <c r="D420" s="205"/>
      <c r="E420" s="1038"/>
      <c r="F420" s="166"/>
      <c r="G420" s="1626"/>
      <c r="H420" s="167"/>
      <c r="I420" s="207"/>
      <c r="J420" s="47"/>
      <c r="K420" s="1029"/>
      <c r="L420" s="157"/>
      <c r="M420" s="1029"/>
    </row>
    <row r="421" spans="1:13" hidden="1">
      <c r="A421" s="157" t="str">
        <f>IF(J421&gt;0,COUNT($J$4:J421)+MAX('MI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21" s="515"/>
      <c r="C421" s="204"/>
      <c r="D421" s="205"/>
      <c r="E421" s="1038"/>
      <c r="F421" s="166"/>
      <c r="G421" s="1626"/>
      <c r="H421" s="167"/>
      <c r="I421" s="207"/>
      <c r="J421" s="47"/>
      <c r="K421" s="1029"/>
      <c r="L421" s="157"/>
      <c r="M421" s="1029"/>
    </row>
    <row r="422" spans="1:13" hidden="1">
      <c r="A422" s="157" t="str">
        <f>IF(J422&gt;0,COUNT($J$4:J422)+MAX('MI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22" s="515"/>
      <c r="C422" s="204"/>
      <c r="D422" s="205"/>
      <c r="E422" s="1038"/>
      <c r="F422" s="166"/>
      <c r="G422" s="1626"/>
      <c r="H422" s="167"/>
      <c r="I422" s="207"/>
      <c r="J422" s="47"/>
      <c r="K422" s="1029"/>
      <c r="L422" s="157"/>
      <c r="M422" s="1029"/>
    </row>
    <row r="423" spans="1:13" hidden="1">
      <c r="A423" s="157" t="str">
        <f>IF(J423&gt;0,COUNT($J$4:J423)+MAX('MI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23" s="515"/>
      <c r="C423" s="204"/>
      <c r="D423" s="205"/>
      <c r="E423" s="1038"/>
      <c r="F423" s="166"/>
      <c r="G423" s="1626"/>
      <c r="H423" s="167"/>
      <c r="I423" s="207"/>
      <c r="J423" s="47"/>
      <c r="K423" s="1029"/>
      <c r="L423" s="157"/>
      <c r="M423" s="1029"/>
    </row>
    <row r="424" spans="1:13" hidden="1">
      <c r="A424" s="157" t="str">
        <f>IF(J424&gt;0,COUNT($J$4:J424)+MAX('MI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24" s="515"/>
      <c r="C424" s="204"/>
      <c r="D424" s="205"/>
      <c r="E424" s="1038"/>
      <c r="F424" s="166"/>
      <c r="G424" s="1626"/>
      <c r="H424" s="167"/>
      <c r="I424" s="207"/>
      <c r="J424" s="47"/>
      <c r="K424" s="1029"/>
      <c r="L424" s="157"/>
      <c r="M424" s="1029"/>
    </row>
    <row r="425" spans="1:13" hidden="1">
      <c r="A425" s="157" t="str">
        <f>IF(J425&gt;0,COUNT($J$4:J425)+MAX('MI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25" s="515"/>
      <c r="C425" s="204"/>
      <c r="D425" s="205"/>
      <c r="E425" s="1038"/>
      <c r="F425" s="166"/>
      <c r="G425" s="1626"/>
      <c r="H425" s="167"/>
      <c r="I425" s="207"/>
      <c r="J425" s="47"/>
      <c r="K425" s="1029"/>
      <c r="L425" s="157"/>
      <c r="M425" s="1029"/>
    </row>
    <row r="426" spans="1:13" hidden="1">
      <c r="A426" s="157" t="str">
        <f>IF(J426&gt;0,COUNT($J$4:J426)+MAX('MI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26" s="515"/>
      <c r="C426" s="204"/>
      <c r="D426" s="205"/>
      <c r="E426" s="1038"/>
      <c r="F426" s="166"/>
      <c r="G426" s="1626"/>
      <c r="H426" s="167"/>
      <c r="I426" s="207"/>
      <c r="J426" s="47"/>
      <c r="K426" s="1029"/>
      <c r="L426" s="157"/>
      <c r="M426" s="1029"/>
    </row>
    <row r="427" spans="1:13" hidden="1">
      <c r="A427" s="157" t="str">
        <f>IF(J427&gt;0,COUNT($J$4:J427)+MAX('MI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27" s="515"/>
      <c r="C427" s="204"/>
      <c r="D427" s="205"/>
      <c r="E427" s="1038"/>
      <c r="F427" s="166"/>
      <c r="G427" s="1626"/>
      <c r="H427" s="167"/>
      <c r="I427" s="207"/>
      <c r="J427" s="47"/>
      <c r="K427" s="1029"/>
      <c r="L427" s="157"/>
      <c r="M427" s="1029"/>
    </row>
    <row r="428" spans="1:13" hidden="1">
      <c r="A428" s="157" t="str">
        <f>IF(J428&gt;0,COUNT($J$4:J428)+MAX('MI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28" s="515"/>
      <c r="C428" s="204"/>
      <c r="D428" s="205"/>
      <c r="E428" s="1038"/>
      <c r="F428" s="166"/>
      <c r="G428" s="1626"/>
      <c r="H428" s="167"/>
      <c r="I428" s="207"/>
      <c r="J428" s="47"/>
      <c r="K428" s="1029"/>
      <c r="L428" s="157"/>
      <c r="M428" s="1029"/>
    </row>
    <row r="429" spans="1:13" hidden="1">
      <c r="A429" s="157" t="str">
        <f>IF(J429&gt;0,COUNT($J$4:J429)+MAX('MI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29" s="515"/>
      <c r="C429" s="204"/>
      <c r="D429" s="205"/>
      <c r="E429" s="1038"/>
      <c r="F429" s="166"/>
      <c r="G429" s="1626"/>
      <c r="H429" s="167"/>
      <c r="I429" s="207"/>
      <c r="J429" s="47"/>
      <c r="K429" s="1029"/>
      <c r="L429" s="157"/>
      <c r="M429" s="1029"/>
    </row>
    <row r="430" spans="1:13" hidden="1">
      <c r="A430" s="157" t="str">
        <f>IF(J430&gt;0,COUNT($J$4:J430)+MAX('MI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30" s="515"/>
      <c r="C430" s="204"/>
      <c r="D430" s="205"/>
      <c r="E430" s="1038"/>
      <c r="F430" s="166"/>
      <c r="G430" s="1626"/>
      <c r="H430" s="167"/>
      <c r="I430" s="207"/>
      <c r="J430" s="47"/>
      <c r="K430" s="1029"/>
      <c r="L430" s="157"/>
      <c r="M430" s="1029"/>
    </row>
    <row r="431" spans="1:13" hidden="1">
      <c r="A431" s="157" t="str">
        <f>IF(J431&gt;0,COUNT($J$4:J431)+MAX('MI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31" s="515"/>
      <c r="C431" s="204"/>
      <c r="D431" s="205"/>
      <c r="E431" s="1038"/>
      <c r="F431" s="166"/>
      <c r="G431" s="1626"/>
      <c r="H431" s="167"/>
      <c r="I431" s="207"/>
      <c r="J431" s="47"/>
      <c r="K431" s="1029"/>
      <c r="L431" s="157"/>
      <c r="M431" s="1029"/>
    </row>
    <row r="432" spans="1:13" hidden="1">
      <c r="A432" s="157" t="str">
        <f>IF(J432&gt;0,COUNT($J$4:J432)+MAX('MI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32" s="515"/>
      <c r="C432" s="204"/>
      <c r="D432" s="205"/>
      <c r="E432" s="1038"/>
      <c r="F432" s="166"/>
      <c r="G432" s="1626"/>
      <c r="H432" s="167"/>
      <c r="I432" s="207"/>
      <c r="J432" s="47"/>
      <c r="K432" s="1029"/>
      <c r="L432" s="157"/>
      <c r="M432" s="1029"/>
    </row>
    <row r="433" spans="1:13" hidden="1">
      <c r="A433" s="157" t="str">
        <f>IF(J433&gt;0,COUNT($J$4:J433)+MAX('MI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33" s="157"/>
      <c r="C433" s="204"/>
      <c r="D433" s="205"/>
      <c r="E433" s="1038"/>
      <c r="F433" s="166"/>
      <c r="G433" s="1626"/>
      <c r="H433" s="167"/>
      <c r="I433" s="207"/>
      <c r="J433" s="47"/>
      <c r="K433" s="1029"/>
      <c r="L433" s="157"/>
      <c r="M433" s="1029"/>
    </row>
    <row r="434" spans="1:13" hidden="1">
      <c r="A434" s="157" t="str">
        <f>IF(J434&gt;0,COUNT($J$4:J434)+MAX('MI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34" s="157"/>
      <c r="C434" s="204"/>
      <c r="D434" s="205"/>
      <c r="E434" s="1038"/>
      <c r="F434" s="166"/>
      <c r="G434" s="1626"/>
      <c r="H434" s="167"/>
      <c r="I434" s="207"/>
      <c r="J434" s="47"/>
      <c r="K434" s="1029"/>
      <c r="L434" s="157"/>
      <c r="M434" s="1029"/>
    </row>
    <row r="435" spans="1:13" hidden="1">
      <c r="A435" s="157" t="str">
        <f>IF(J435&gt;0,COUNT($J$4:J435)+MAX('MI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35" s="157"/>
      <c r="C435" s="204"/>
      <c r="D435" s="205"/>
      <c r="E435" s="1038"/>
      <c r="F435" s="166"/>
      <c r="G435" s="1626"/>
      <c r="H435" s="167"/>
      <c r="I435" s="207"/>
      <c r="J435" s="47"/>
      <c r="K435" s="1029"/>
      <c r="L435" s="157"/>
      <c r="M435" s="1029"/>
    </row>
    <row r="436" spans="1:13" hidden="1">
      <c r="A436" s="157" t="str">
        <f>IF(J436&gt;0,COUNT($J$4:J436)+MAX('MI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36" s="157"/>
      <c r="C436" s="204"/>
      <c r="D436" s="205"/>
      <c r="E436" s="1038"/>
      <c r="F436" s="166"/>
      <c r="G436" s="1626"/>
      <c r="H436" s="167"/>
      <c r="I436" s="207"/>
      <c r="J436" s="47"/>
      <c r="K436" s="1029"/>
      <c r="L436" s="157"/>
      <c r="M436" s="1029"/>
    </row>
    <row r="437" spans="1:13" hidden="1">
      <c r="A437" s="157" t="str">
        <f>IF(J437&gt;0,COUNT($J$4:J437)+MAX('MI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37" s="157"/>
      <c r="C437" s="204"/>
      <c r="D437" s="205"/>
      <c r="E437" s="1038"/>
      <c r="F437" s="166"/>
      <c r="G437" s="1626"/>
      <c r="H437" s="167"/>
      <c r="I437" s="207"/>
      <c r="J437" s="47"/>
      <c r="K437" s="1029"/>
      <c r="L437" s="157"/>
      <c r="M437" s="1029"/>
    </row>
    <row r="438" spans="1:13" hidden="1">
      <c r="A438" s="157" t="str">
        <f>IF(J438&gt;0,COUNT($J$4:J438)+MAX('MI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38" s="157"/>
      <c r="C438" s="204"/>
      <c r="D438" s="205"/>
      <c r="E438" s="1038"/>
      <c r="F438" s="166"/>
      <c r="G438" s="1626"/>
      <c r="H438" s="167"/>
      <c r="I438" s="207"/>
      <c r="J438" s="47"/>
      <c r="K438" s="1029"/>
      <c r="L438" s="157"/>
      <c r="M438" s="1029"/>
    </row>
    <row r="439" spans="1:13" hidden="1">
      <c r="A439" s="157" t="str">
        <f>IF(J439&gt;0,COUNT($J$4:J439)+MAX('MI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39" s="157"/>
      <c r="C439" s="204"/>
      <c r="D439" s="205"/>
      <c r="E439" s="1038"/>
      <c r="F439" s="166"/>
      <c r="G439" s="1626"/>
      <c r="H439" s="167"/>
      <c r="I439" s="207"/>
      <c r="J439" s="47"/>
      <c r="K439" s="1029"/>
      <c r="L439" s="157"/>
      <c r="M439" s="1029"/>
    </row>
    <row r="440" spans="1:13" hidden="1">
      <c r="A440" s="157" t="str">
        <f>IF(J440&gt;0,COUNT($J$4:J440)+MAX('MI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40" s="157"/>
      <c r="C440" s="204"/>
      <c r="D440" s="205"/>
      <c r="E440" s="1038"/>
      <c r="F440" s="166"/>
      <c r="G440" s="1626"/>
      <c r="H440" s="167"/>
      <c r="I440" s="207"/>
      <c r="J440" s="47"/>
      <c r="K440" s="1029"/>
      <c r="L440" s="157"/>
      <c r="M440" s="1029"/>
    </row>
    <row r="441" spans="1:13" hidden="1">
      <c r="A441" s="157" t="str">
        <f>IF(J441&gt;0,COUNT($J$4:J441)+MAX('MI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41" s="157"/>
      <c r="C441" s="204"/>
      <c r="D441" s="205"/>
      <c r="E441" s="1038"/>
      <c r="F441" s="166"/>
      <c r="G441" s="1626"/>
      <c r="H441" s="167"/>
      <c r="I441" s="207"/>
      <c r="J441" s="47"/>
      <c r="K441" s="1029"/>
      <c r="L441" s="157"/>
      <c r="M441" s="1029"/>
    </row>
    <row r="442" spans="1:13" hidden="1">
      <c r="A442" s="157" t="str">
        <f>IF(J442&gt;0,COUNT($J$4:J442)+MAX('MI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42" s="157"/>
      <c r="C442" s="204"/>
      <c r="D442" s="205"/>
      <c r="E442" s="1038"/>
      <c r="F442" s="166"/>
      <c r="G442" s="1626"/>
      <c r="H442" s="167"/>
      <c r="I442" s="207"/>
      <c r="J442" s="47"/>
      <c r="K442" s="1029"/>
      <c r="L442" s="157"/>
      <c r="M442" s="1029"/>
    </row>
    <row r="443" spans="1:13" hidden="1">
      <c r="A443" s="157" t="str">
        <f>IF(J443&gt;0,COUNT($J$4:J443)+MAX('MI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43" s="157"/>
      <c r="C443" s="204"/>
      <c r="D443" s="205"/>
      <c r="E443" s="1038"/>
      <c r="F443" s="166"/>
      <c r="G443" s="1626"/>
      <c r="H443" s="167"/>
      <c r="I443" s="207"/>
      <c r="J443" s="47"/>
      <c r="K443" s="1029"/>
      <c r="L443" s="157"/>
      <c r="M443" s="1029"/>
    </row>
    <row r="444" spans="1:13" hidden="1">
      <c r="A444" s="157" t="str">
        <f>IF(J444&gt;0,COUNT($J$4:J444)+MAX('MI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44" s="157"/>
      <c r="C444" s="204"/>
      <c r="D444" s="205"/>
      <c r="E444" s="1038"/>
      <c r="F444" s="166"/>
      <c r="G444" s="1626"/>
      <c r="H444" s="167"/>
      <c r="I444" s="207"/>
      <c r="J444" s="47"/>
      <c r="K444" s="1029"/>
      <c r="L444" s="157"/>
      <c r="M444" s="1029"/>
    </row>
    <row r="445" spans="1:13" hidden="1">
      <c r="A445" s="157" t="str">
        <f>IF(J445&gt;0,COUNT($J$4:J445)+MAX('MI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45" s="157"/>
      <c r="C445" s="204"/>
      <c r="D445" s="205"/>
      <c r="E445" s="1038"/>
      <c r="F445" s="166"/>
      <c r="G445" s="1626"/>
      <c r="H445" s="167"/>
      <c r="I445" s="207"/>
      <c r="J445" s="47"/>
      <c r="K445" s="1029"/>
      <c r="L445" s="157"/>
      <c r="M445" s="1029"/>
    </row>
    <row r="446" spans="1:13" hidden="1">
      <c r="A446" s="157" t="str">
        <f>IF(J446&gt;0,COUNT($J$4:J446)+MAX('MI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46" s="157"/>
      <c r="C446" s="204"/>
      <c r="D446" s="205"/>
      <c r="E446" s="1038"/>
      <c r="F446" s="166"/>
      <c r="G446" s="1626"/>
      <c r="H446" s="167"/>
      <c r="I446" s="207"/>
      <c r="J446" s="47"/>
      <c r="K446" s="1029"/>
      <c r="L446" s="157"/>
      <c r="M446" s="1029"/>
    </row>
    <row r="447" spans="1:13" hidden="1">
      <c r="A447" s="157" t="str">
        <f>IF(J447&gt;0,COUNT($J$4:J447)+MAX('MI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47" s="157"/>
      <c r="C447" s="204"/>
      <c r="D447" s="205"/>
      <c r="E447" s="1038"/>
      <c r="F447" s="166"/>
      <c r="G447" s="1626"/>
      <c r="H447" s="167"/>
      <c r="I447" s="207"/>
      <c r="J447" s="47"/>
      <c r="K447" s="1029"/>
      <c r="L447" s="157"/>
      <c r="M447" s="1029"/>
    </row>
    <row r="448" spans="1:13" hidden="1">
      <c r="A448" s="157" t="str">
        <f>IF(J448&gt;0,COUNT($J$4:J448)+MAX('MI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48" s="157"/>
      <c r="C448" s="204"/>
      <c r="D448" s="205"/>
      <c r="E448" s="1038"/>
      <c r="F448" s="166"/>
      <c r="G448" s="1626"/>
      <c r="H448" s="167"/>
      <c r="I448" s="207"/>
      <c r="J448" s="47"/>
      <c r="K448" s="1029"/>
      <c r="L448" s="157"/>
      <c r="M448" s="1029"/>
    </row>
    <row r="449" spans="1:13" hidden="1">
      <c r="A449" s="157" t="str">
        <f>IF(J449&gt;0,COUNT($J$4:J449)+MAX('MI Fittings'!A:A,'CS Press Fittings'!A:A,'Steel Nipples'!A:A,'Steel Cut Lengths'!A:A,'Pipe Hangers'!A:A,'Brass Nipples '!A:A,'Brass Fittings '!A:A,Valves!A:A,'PEX Tubing'!A:A,'PEX Fittings - Brass'!A:A,'PEX Fittings - EXPN Brass'!A:A,'PEX Fittings - F1807 PPSU '!A:A),"")</f>
        <v/>
      </c>
      <c r="B449" s="157"/>
      <c r="C449" s="204"/>
      <c r="D449" s="205"/>
      <c r="E449" s="1038"/>
      <c r="F449" s="166"/>
      <c r="G449" s="1626"/>
      <c r="H449" s="167"/>
      <c r="I449" s="207"/>
      <c r="J449" s="47"/>
      <c r="K449" s="1029"/>
      <c r="L449" s="157"/>
      <c r="M449" s="1029"/>
    </row>
    <row r="450" spans="1:13" hidden="1">
      <c r="B450" s="157"/>
      <c r="C450" s="204"/>
      <c r="D450" s="205"/>
      <c r="E450" s="1038"/>
      <c r="F450" s="166"/>
      <c r="G450" s="1626"/>
      <c r="H450" s="167"/>
      <c r="I450" s="207"/>
      <c r="J450" s="47"/>
      <c r="K450" s="1029"/>
      <c r="L450" s="157"/>
      <c r="M450" s="1029"/>
    </row>
    <row r="451" spans="1:13" hidden="1">
      <c r="B451" s="157"/>
      <c r="C451" s="204"/>
      <c r="D451" s="205"/>
      <c r="E451" s="1038"/>
      <c r="F451" s="166"/>
      <c r="G451" s="1626"/>
      <c r="H451" s="167"/>
      <c r="I451" s="207"/>
      <c r="J451" s="47"/>
      <c r="K451" s="1029"/>
      <c r="L451" s="157"/>
      <c r="M451" s="1029"/>
    </row>
    <row r="452" spans="1:13" hidden="1">
      <c r="B452" s="157"/>
      <c r="C452" s="204"/>
      <c r="D452" s="205"/>
      <c r="E452" s="1038"/>
      <c r="F452" s="166"/>
      <c r="G452" s="1626"/>
      <c r="H452" s="167"/>
      <c r="I452" s="207"/>
      <c r="J452" s="47"/>
      <c r="K452" s="1029"/>
      <c r="L452" s="157"/>
      <c r="M452" s="1029"/>
    </row>
    <row r="453" spans="1:13" hidden="1">
      <c r="B453" s="157"/>
      <c r="C453" s="204"/>
      <c r="D453" s="205"/>
      <c r="E453" s="1038"/>
      <c r="F453" s="166"/>
      <c r="G453" s="1626"/>
      <c r="H453" s="167"/>
      <c r="I453" s="207"/>
      <c r="J453" s="47"/>
      <c r="K453" s="1029"/>
      <c r="L453" s="157"/>
      <c r="M453" s="1029"/>
    </row>
    <row r="454" spans="1:13" hidden="1">
      <c r="B454" s="157"/>
      <c r="C454" s="204"/>
      <c r="D454" s="205"/>
      <c r="E454" s="1038"/>
      <c r="F454" s="166"/>
      <c r="G454" s="1626"/>
      <c r="H454" s="167"/>
      <c r="I454" s="207"/>
      <c r="J454" s="47"/>
      <c r="K454" s="1029"/>
      <c r="L454" s="157"/>
      <c r="M454" s="1029"/>
    </row>
    <row r="455" spans="1:13" hidden="1">
      <c r="B455" s="157"/>
      <c r="C455" s="204"/>
      <c r="D455" s="205"/>
      <c r="E455" s="1038"/>
      <c r="F455" s="166"/>
      <c r="G455" s="1626"/>
      <c r="H455" s="167"/>
      <c r="I455" s="207"/>
      <c r="J455" s="47"/>
      <c r="K455" s="1029"/>
      <c r="L455" s="157"/>
      <c r="M455" s="1029"/>
    </row>
    <row r="456" spans="1:13" hidden="1">
      <c r="B456" s="157"/>
      <c r="C456" s="204"/>
      <c r="D456" s="205"/>
      <c r="E456" s="1038"/>
      <c r="F456" s="166"/>
      <c r="G456" s="1626"/>
      <c r="H456" s="167"/>
      <c r="I456" s="207"/>
      <c r="J456" s="47"/>
      <c r="K456" s="1029"/>
      <c r="L456" s="157"/>
      <c r="M456" s="1029"/>
    </row>
    <row r="457" spans="1:13" hidden="1">
      <c r="B457" s="157"/>
      <c r="C457" s="204"/>
      <c r="D457" s="205"/>
      <c r="E457" s="1038"/>
      <c r="F457" s="166"/>
      <c r="G457" s="1626"/>
      <c r="H457" s="167"/>
      <c r="I457" s="207"/>
      <c r="J457" s="47"/>
      <c r="K457" s="1029"/>
      <c r="L457" s="157"/>
      <c r="M457" s="1029"/>
    </row>
    <row r="458" spans="1:13" hidden="1">
      <c r="B458" s="157"/>
      <c r="C458" s="204"/>
      <c r="D458" s="205"/>
      <c r="E458" s="1038"/>
      <c r="F458" s="166"/>
      <c r="G458" s="1626"/>
      <c r="H458" s="167"/>
      <c r="I458" s="207"/>
      <c r="J458" s="47"/>
      <c r="K458" s="1029"/>
      <c r="L458" s="157"/>
      <c r="M458" s="1029"/>
    </row>
    <row r="459" spans="1:13" hidden="1">
      <c r="B459" s="157"/>
      <c r="C459" s="204"/>
      <c r="D459" s="205"/>
      <c r="E459" s="1038"/>
      <c r="F459" s="166"/>
      <c r="G459" s="1626"/>
      <c r="H459" s="167"/>
      <c r="I459" s="207"/>
      <c r="J459" s="47"/>
      <c r="K459" s="1029"/>
      <c r="L459" s="157"/>
      <c r="M459" s="1029"/>
    </row>
    <row r="460" spans="1:13" hidden="1">
      <c r="B460" s="157"/>
      <c r="C460" s="204"/>
      <c r="D460" s="205"/>
      <c r="E460" s="1038"/>
      <c r="F460" s="166"/>
      <c r="G460" s="1626"/>
      <c r="H460" s="167"/>
      <c r="I460" s="207"/>
      <c r="J460" s="47"/>
      <c r="K460" s="1029"/>
      <c r="L460" s="157"/>
      <c r="M460" s="1029"/>
    </row>
    <row r="461" spans="1:13" hidden="1">
      <c r="B461" s="157"/>
      <c r="C461" s="204"/>
      <c r="D461" s="205"/>
      <c r="E461" s="1038"/>
      <c r="F461" s="166"/>
      <c r="G461" s="1626"/>
      <c r="H461" s="167"/>
      <c r="I461" s="207"/>
      <c r="J461" s="47"/>
      <c r="K461" s="1029"/>
      <c r="L461" s="157"/>
      <c r="M461" s="1029"/>
    </row>
    <row r="462" spans="1:13" hidden="1">
      <c r="B462" s="157"/>
      <c r="C462" s="204"/>
      <c r="D462" s="205"/>
      <c r="E462" s="1038"/>
      <c r="F462" s="166"/>
      <c r="G462" s="1626"/>
      <c r="H462" s="167"/>
      <c r="I462" s="207"/>
      <c r="J462" s="47"/>
      <c r="K462" s="1029"/>
      <c r="L462" s="157"/>
      <c r="M462" s="1029"/>
    </row>
    <row r="463" spans="1:13" hidden="1">
      <c r="B463" s="157"/>
      <c r="C463" s="204"/>
      <c r="D463" s="205"/>
      <c r="E463" s="1038"/>
      <c r="F463" s="166"/>
      <c r="G463" s="1626"/>
      <c r="H463" s="167"/>
      <c r="I463" s="207"/>
      <c r="J463" s="47"/>
      <c r="K463" s="1029"/>
      <c r="L463" s="157"/>
      <c r="M463" s="1029"/>
    </row>
    <row r="464" spans="1:13" hidden="1">
      <c r="B464" s="157"/>
      <c r="C464" s="204"/>
      <c r="D464" s="205"/>
      <c r="E464" s="1038"/>
      <c r="F464" s="166"/>
      <c r="G464" s="1626"/>
      <c r="H464" s="167"/>
      <c r="I464" s="207"/>
      <c r="J464" s="47"/>
      <c r="K464" s="1029"/>
      <c r="L464" s="157"/>
      <c r="M464" s="1029"/>
    </row>
    <row r="465" spans="2:13" hidden="1">
      <c r="B465" s="157"/>
      <c r="C465" s="204"/>
      <c r="D465" s="205"/>
      <c r="E465" s="1038"/>
      <c r="F465" s="166"/>
      <c r="G465" s="1626"/>
      <c r="H465" s="167"/>
      <c r="I465" s="207"/>
      <c r="J465" s="47"/>
      <c r="K465" s="1029"/>
      <c r="L465" s="157"/>
      <c r="M465" s="1029"/>
    </row>
    <row r="466" spans="2:13"/>
  </sheetData>
  <sheetProtection algorithmName="SHA-512" hashValue="K1/7NB+2Yu4t4RXH3qDdBmMA0QUElFNXSLUvelo6xxofHU58B/3RtVtB6CwsL1Q+s3KO5inAlbnhoCY0RldVpQ==" saltValue="dwXqULj6eD4mNkBMWPX5XQ==" spinCount="100000" sheet="1" formatColumns="0" autoFilter="0"/>
  <protectedRanges>
    <protectedRange sqref="F5:G76" name="Range2"/>
    <protectedRange sqref="J5:J76" name="Range1"/>
  </protectedRanges>
  <autoFilter ref="J3:J60" xr:uid="{6D96D2FF-89B4-4428-AD2B-0F3948A2B647}"/>
  <mergeCells count="2">
    <mergeCell ref="K1:K2"/>
    <mergeCell ref="B2:C2"/>
  </mergeCells>
  <conditionalFormatting sqref="F5:F76">
    <cfRule type="cellIs" dxfId="37" priority="5" operator="notEqual">
      <formula>$F$2</formula>
    </cfRule>
  </conditionalFormatting>
  <conditionalFormatting sqref="G5:G75">
    <cfRule type="cellIs" dxfId="36" priority="4" operator="notEqual">
      <formula>ROUND($F5*$E5,2)</formula>
    </cfRule>
  </conditionalFormatting>
  <hyperlinks>
    <hyperlink ref="K1" location="'Lead Sheet'!A1" display="CLICK TO RETURN TO LEAD SHEET" xr:uid="{077A2335-067E-4FCC-933E-F6CDAA27C5F0}"/>
  </hyperlinks>
  <pageMargins left="0.7" right="0.7" top="0.75" bottom="0.75" header="0.3" footer="0.3"/>
  <pageSetup scale="53" fitToHeight="0" orientation="portrait" r:id="rId1"/>
  <headerFooter>
    <oddHeader>&amp;LPEX Fittings - EPPSU
&amp;K00-036Subject to change without notice&amp;RPEX Fittings - EPPSU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08577-CE1D-409C-BF6F-EB8CE3175A3D}">
  <sheetPr codeName="Sheet13">
    <tabColor rgb="FF00B0F0"/>
    <pageSetUpPr fitToPage="1"/>
  </sheetPr>
  <dimension ref="A1:N467"/>
  <sheetViews>
    <sheetView showGridLines="0" topLeftCell="B1" zoomScaleNormal="10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.75" zeroHeight="1"/>
  <cols>
    <col min="1" max="1" width="8.7109375" style="157" hidden="1" customWidth="1"/>
    <col min="2" max="2" width="15.42578125" style="15" customWidth="1"/>
    <col min="3" max="3" width="9.7109375" style="15" customWidth="1"/>
    <col min="4" max="4" width="42" style="208" customWidth="1"/>
    <col min="5" max="5" width="9.7109375" style="1170" customWidth="1"/>
    <col min="6" max="6" width="10.5703125" style="1550" bestFit="1" customWidth="1"/>
    <col min="7" max="7" width="9.7109375" style="1540" customWidth="1"/>
    <col min="8" max="9" width="9.7109375" style="13" customWidth="1"/>
    <col min="10" max="10" width="9.7109375" style="1" customWidth="1"/>
    <col min="11" max="11" width="11.7109375" style="1030" customWidth="1"/>
    <col min="12" max="12" width="15.7109375" style="13" customWidth="1"/>
    <col min="13" max="13" width="15.7109375" style="1030" customWidth="1"/>
    <col min="14" max="14" width="8.85546875" style="13" customWidth="1"/>
    <col min="15" max="16384" width="8.85546875" style="13" hidden="1"/>
  </cols>
  <sheetData>
    <row r="1" spans="1:14" ht="72.75" customHeight="1" thickBot="1">
      <c r="B1" s="169"/>
      <c r="C1" s="170"/>
      <c r="D1" s="171"/>
      <c r="E1" s="1165"/>
      <c r="F1" s="1522"/>
      <c r="G1" s="1509"/>
      <c r="H1" s="437"/>
      <c r="I1" s="438"/>
      <c r="J1" s="476" t="s">
        <v>4681</v>
      </c>
      <c r="K1" s="1867" t="s">
        <v>3648</v>
      </c>
      <c r="L1" s="157"/>
      <c r="M1" s="1029"/>
    </row>
    <row r="2" spans="1:14" ht="16.5" thickBot="1">
      <c r="B2" s="1869" t="s">
        <v>12960</v>
      </c>
      <c r="C2" s="1870"/>
      <c r="D2" s="176"/>
      <c r="E2" s="1166"/>
      <c r="F2" s="1507" t="str">
        <f>'Lead Sheet'!B16</f>
        <v>NET</v>
      </c>
      <c r="G2" s="1510"/>
      <c r="H2" s="439"/>
      <c r="I2" s="178"/>
      <c r="J2" s="477"/>
      <c r="K2" s="1868"/>
      <c r="L2" s="157"/>
      <c r="M2" s="1029"/>
    </row>
    <row r="3" spans="1:14" s="160" customFormat="1" ht="48" thickBot="1">
      <c r="A3" s="158"/>
      <c r="B3" s="179"/>
      <c r="C3" s="180" t="s">
        <v>486</v>
      </c>
      <c r="D3" s="181" t="s">
        <v>6648</v>
      </c>
      <c r="E3" s="1014" t="s">
        <v>487</v>
      </c>
      <c r="F3" s="1524" t="s">
        <v>0</v>
      </c>
      <c r="G3" s="1511" t="s">
        <v>588</v>
      </c>
      <c r="H3" s="183" t="s">
        <v>3</v>
      </c>
      <c r="I3" s="184" t="s">
        <v>4</v>
      </c>
      <c r="J3" s="308" t="s">
        <v>2</v>
      </c>
      <c r="K3" s="1139" t="s">
        <v>360</v>
      </c>
      <c r="L3" s="302" t="s">
        <v>5065</v>
      </c>
      <c r="M3" s="1111">
        <f>SUM(K:K)</f>
        <v>0</v>
      </c>
      <c r="N3" s="305"/>
    </row>
    <row r="4" spans="1:14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4" s="516"/>
      <c r="C4" s="397"/>
      <c r="D4" s="517" t="s">
        <v>4523</v>
      </c>
      <c r="E4" s="1167"/>
      <c r="F4" s="150"/>
      <c r="G4" s="1543"/>
      <c r="H4" s="399"/>
      <c r="I4" s="399"/>
      <c r="J4" s="101"/>
      <c r="K4" s="1162"/>
      <c r="L4" s="304"/>
      <c r="M4" s="1112"/>
    </row>
    <row r="5" spans="1:14" s="305" customFormat="1" ht="26.45" customHeight="1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5"/>
      <c r="C5" s="520" t="s">
        <v>4522</v>
      </c>
      <c r="D5" s="521" t="s">
        <v>7869</v>
      </c>
      <c r="E5" s="1066">
        <f>IFERROR(VLOOKUP(C5,'Consolidated Master Sheet'!B:H,3,0),"")</f>
        <v>0</v>
      </c>
      <c r="F5" s="1545" t="str">
        <f>IF(E5=0,"NET",F$2)</f>
        <v>NET</v>
      </c>
      <c r="G5" s="1537">
        <f>IFERROR(ROUND(E5*F5,2),0)</f>
        <v>0</v>
      </c>
      <c r="H5" s="522">
        <f>IFERROR(VLOOKUP(C5,'Consolidated Master Sheet'!B:H,6,0),"")</f>
        <v>100</v>
      </c>
      <c r="I5" s="522">
        <f>IFERROR(VLOOKUP(C5,'Consolidated Master Sheet'!B:H,7,0),"")</f>
        <v>2000</v>
      </c>
      <c r="J5" s="92"/>
      <c r="K5" s="1062">
        <f>IFERROR(G5*J5,0)</f>
        <v>0</v>
      </c>
      <c r="L5" s="304"/>
      <c r="M5" s="1112"/>
    </row>
    <row r="6" spans="1:14" s="305" customFormat="1" ht="26.45" customHeight="1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6" s="518"/>
      <c r="C6" s="520" t="s">
        <v>4521</v>
      </c>
      <c r="D6" s="521" t="s">
        <v>7870</v>
      </c>
      <c r="E6" s="1066">
        <f>IFERROR(VLOOKUP(C6,'Consolidated Master Sheet'!B:H,3,0),"")</f>
        <v>0</v>
      </c>
      <c r="F6" s="1545" t="str">
        <f t="shared" ref="F6:F47" si="0">IF(E6=0,"NET",F$2)</f>
        <v>NET</v>
      </c>
      <c r="G6" s="1537">
        <f t="shared" ref="G6:G47" si="1">IFERROR(ROUND(E6*F6,2),0)</f>
        <v>0</v>
      </c>
      <c r="H6" s="522">
        <f>IFERROR(VLOOKUP(C6,'Consolidated Master Sheet'!B:H,6,0),"")</f>
        <v>50</v>
      </c>
      <c r="I6" s="522">
        <f>IFERROR(VLOOKUP(C6,'Consolidated Master Sheet'!B:H,7,0),"")</f>
        <v>2000</v>
      </c>
      <c r="J6" s="92"/>
      <c r="K6" s="1062">
        <f>IFERROR(G6*J6,0)</f>
        <v>0</v>
      </c>
      <c r="L6" s="304"/>
      <c r="M6" s="1112"/>
    </row>
    <row r="7" spans="1:14" s="305" customFormat="1" ht="26.45" customHeight="1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7" s="518"/>
      <c r="C7" s="523" t="s">
        <v>4520</v>
      </c>
      <c r="D7" s="524" t="s">
        <v>7871</v>
      </c>
      <c r="E7" s="1066">
        <f>IFERROR(VLOOKUP(C7,'Consolidated Master Sheet'!B:H,3,0),"")</f>
        <v>0</v>
      </c>
      <c r="F7" s="1546" t="str">
        <f t="shared" si="0"/>
        <v>NET</v>
      </c>
      <c r="G7" s="1537">
        <f t="shared" si="1"/>
        <v>0</v>
      </c>
      <c r="H7" s="525">
        <f>IFERROR(VLOOKUP(C7,'Consolidated Master Sheet'!B:H,6,0),"")</f>
        <v>50</v>
      </c>
      <c r="I7" s="525">
        <f>IFERROR(VLOOKUP(C7,'Consolidated Master Sheet'!B:H,7,0),"")</f>
        <v>1000</v>
      </c>
      <c r="J7" s="93"/>
      <c r="K7" s="1062">
        <f>IFERROR(G7*J7,0)</f>
        <v>0</v>
      </c>
      <c r="L7" s="304"/>
      <c r="M7" s="1112"/>
    </row>
    <row r="8" spans="1:14" s="305" customFormat="1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8" s="526"/>
      <c r="C8" s="527"/>
      <c r="D8" s="528" t="s">
        <v>4519</v>
      </c>
      <c r="E8" s="1168" t="str">
        <f>IFERROR(VLOOKUP(C8,'Consolidated Master Sheet'!B:H,3,0),"")</f>
        <v/>
      </c>
      <c r="F8" s="1547" t="str">
        <f t="shared" si="0"/>
        <v>NET</v>
      </c>
      <c r="G8" s="1770">
        <f t="shared" si="1"/>
        <v>0</v>
      </c>
      <c r="H8" s="529" t="str">
        <f>IFERROR(VLOOKUP(C8,'Consolidated Master Sheet'!B:H,6,0),"")</f>
        <v/>
      </c>
      <c r="I8" s="529" t="str">
        <f>IFERROR(VLOOKUP(C8,'Consolidated Master Sheet'!B:H,7,0),"")</f>
        <v/>
      </c>
      <c r="J8" s="121"/>
      <c r="K8" s="1163"/>
      <c r="L8" s="304"/>
      <c r="M8" s="1112"/>
    </row>
    <row r="9" spans="1:14" s="305" customFormat="1" ht="24.6" customHeight="1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9" s="530"/>
      <c r="C9" s="520" t="s">
        <v>4518</v>
      </c>
      <c r="D9" s="521" t="s">
        <v>7872</v>
      </c>
      <c r="E9" s="1066">
        <f>IFERROR(VLOOKUP(C9,'Consolidated Master Sheet'!B:H,3,0),"")</f>
        <v>0</v>
      </c>
      <c r="F9" s="1545" t="str">
        <f t="shared" si="0"/>
        <v>NET</v>
      </c>
      <c r="G9" s="1537">
        <f t="shared" si="1"/>
        <v>0</v>
      </c>
      <c r="H9" s="522">
        <f>IFERROR(VLOOKUP(C9,'Consolidated Master Sheet'!B:H,6,0),"")</f>
        <v>100</v>
      </c>
      <c r="I9" s="522">
        <f>IFERROR(VLOOKUP(C9,'Consolidated Master Sheet'!B:H,7,0),"")</f>
        <v>2000</v>
      </c>
      <c r="J9" s="92"/>
      <c r="K9" s="1062">
        <f>IFERROR(G9*J9,0)</f>
        <v>0</v>
      </c>
      <c r="L9" s="304"/>
      <c r="M9" s="1112"/>
    </row>
    <row r="10" spans="1:14" s="305" customFormat="1" ht="24.6" customHeight="1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10" s="530"/>
      <c r="C10" s="520" t="s">
        <v>4517</v>
      </c>
      <c r="D10" s="521" t="s">
        <v>7873</v>
      </c>
      <c r="E10" s="1066">
        <f>IFERROR(VLOOKUP(C10,'Consolidated Master Sheet'!B:H,3,0),"")</f>
        <v>0</v>
      </c>
      <c r="F10" s="1545" t="str">
        <f t="shared" si="0"/>
        <v>NET</v>
      </c>
      <c r="G10" s="1537">
        <f t="shared" si="1"/>
        <v>0</v>
      </c>
      <c r="H10" s="522">
        <f>IFERROR(VLOOKUP(C10,'Consolidated Master Sheet'!B:H,6,0),"")</f>
        <v>100</v>
      </c>
      <c r="I10" s="522">
        <f>IFERROR(VLOOKUP(C10,'Consolidated Master Sheet'!B:H,7,0),"")</f>
        <v>1500</v>
      </c>
      <c r="J10" s="92"/>
      <c r="K10" s="1062">
        <f>IFERROR(G10*J10,0)</f>
        <v>0</v>
      </c>
      <c r="L10" s="304"/>
      <c r="M10" s="1112"/>
    </row>
    <row r="11" spans="1:14" s="305" customFormat="1" ht="24.6" customHeight="1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11" s="530"/>
      <c r="C11" s="411" t="s">
        <v>4516</v>
      </c>
      <c r="D11" s="532" t="s">
        <v>7874</v>
      </c>
      <c r="E11" s="1169">
        <f>IFERROR(VLOOKUP(C11,'Consolidated Master Sheet'!B:H,3,0),"")</f>
        <v>0</v>
      </c>
      <c r="F11" s="1548" t="str">
        <f t="shared" si="0"/>
        <v>NET</v>
      </c>
      <c r="G11" s="1537">
        <f t="shared" si="1"/>
        <v>0</v>
      </c>
      <c r="H11" s="414">
        <f>IFERROR(VLOOKUP(C11,'Consolidated Master Sheet'!B:H,6,0),"")</f>
        <v>25</v>
      </c>
      <c r="I11" s="414">
        <f>IFERROR(VLOOKUP(C11,'Consolidated Master Sheet'!B:H,7,0),"")</f>
        <v>1000</v>
      </c>
      <c r="J11" s="94"/>
      <c r="K11" s="1164">
        <f>IFERROR(G11*J11,0)</f>
        <v>0</v>
      </c>
      <c r="L11" s="304"/>
      <c r="M11" s="1112"/>
    </row>
    <row r="12" spans="1:14" s="305" customFormat="1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12" s="533"/>
      <c r="C12" s="444"/>
      <c r="D12" s="528" t="s">
        <v>4515</v>
      </c>
      <c r="E12" s="1168" t="str">
        <f>IFERROR(VLOOKUP(C12,'Consolidated Master Sheet'!B:H,3,0),"")</f>
        <v/>
      </c>
      <c r="F12" s="1547" t="str">
        <f t="shared" si="0"/>
        <v>NET</v>
      </c>
      <c r="G12" s="1770">
        <f t="shared" si="1"/>
        <v>0</v>
      </c>
      <c r="H12" s="529" t="str">
        <f>IFERROR(VLOOKUP(C12,'Consolidated Master Sheet'!B:H,6,0),"")</f>
        <v/>
      </c>
      <c r="I12" s="529" t="str">
        <f>IFERROR(VLOOKUP(C12,'Consolidated Master Sheet'!B:H,7,0),"")</f>
        <v/>
      </c>
      <c r="J12" s="121"/>
      <c r="K12" s="1163"/>
      <c r="L12" s="304"/>
      <c r="M12" s="1112"/>
    </row>
    <row r="13" spans="1:14" s="305" customFormat="1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13" s="501"/>
      <c r="C13" s="1640" t="s">
        <v>4514</v>
      </c>
      <c r="D13" s="1641" t="s">
        <v>11007</v>
      </c>
      <c r="E13" s="1642">
        <f>IFERROR(VLOOKUP(C13,'Consolidated Master Sheet'!B:H,3,0),"")</f>
        <v>0</v>
      </c>
      <c r="F13" s="1643" t="str">
        <f t="shared" si="0"/>
        <v>NET</v>
      </c>
      <c r="G13" s="1644">
        <f t="shared" si="1"/>
        <v>0</v>
      </c>
      <c r="H13" s="1645">
        <f>IFERROR(VLOOKUP(C13,'Consolidated Master Sheet'!B:H,6,0),"")</f>
        <v>50</v>
      </c>
      <c r="I13" s="1645">
        <f>IFERROR(VLOOKUP(C13,'Consolidated Master Sheet'!B:H,7,0),"")</f>
        <v>1400</v>
      </c>
      <c r="J13" s="1646"/>
      <c r="K13" s="1647">
        <f t="shared" ref="K13:K18" si="2">IFERROR(G13*J13,0)</f>
        <v>0</v>
      </c>
      <c r="L13" s="304"/>
      <c r="M13" s="1112"/>
    </row>
    <row r="14" spans="1:14" s="305" customFormat="1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14" s="501"/>
      <c r="C14" s="1640" t="s">
        <v>4513</v>
      </c>
      <c r="D14" s="1641" t="s">
        <v>11008</v>
      </c>
      <c r="E14" s="1642">
        <f>IFERROR(VLOOKUP(C14,'Consolidated Master Sheet'!B:H,3,0),"")</f>
        <v>0</v>
      </c>
      <c r="F14" s="1643" t="str">
        <f t="shared" si="0"/>
        <v>NET</v>
      </c>
      <c r="G14" s="1644">
        <f t="shared" si="1"/>
        <v>0</v>
      </c>
      <c r="H14" s="1645">
        <f>IFERROR(VLOOKUP(C14,'Consolidated Master Sheet'!B:H,6,0),"")</f>
        <v>25</v>
      </c>
      <c r="I14" s="1645">
        <f>IFERROR(VLOOKUP(C14,'Consolidated Master Sheet'!B:H,7,0),"")</f>
        <v>650</v>
      </c>
      <c r="J14" s="1646"/>
      <c r="K14" s="1647">
        <f t="shared" si="2"/>
        <v>0</v>
      </c>
      <c r="L14"/>
      <c r="M14" s="1112"/>
    </row>
    <row r="15" spans="1:14" s="305" customFormat="1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15" s="501"/>
      <c r="C15" s="1640" t="s">
        <v>4512</v>
      </c>
      <c r="D15" s="1641" t="s">
        <v>11009</v>
      </c>
      <c r="E15" s="1642">
        <f>IFERROR(VLOOKUP(C15,'Consolidated Master Sheet'!B:H,3,0),"")</f>
        <v>0</v>
      </c>
      <c r="F15" s="1643" t="str">
        <f t="shared" si="0"/>
        <v>NET</v>
      </c>
      <c r="G15" s="1644">
        <f t="shared" si="1"/>
        <v>0</v>
      </c>
      <c r="H15" s="1645">
        <f>IFERROR(VLOOKUP(C15,'Consolidated Master Sheet'!B:H,6,0),"")</f>
        <v>10</v>
      </c>
      <c r="I15" s="1645">
        <f>IFERROR(VLOOKUP(C15,'Consolidated Master Sheet'!B:H,7,0),"")</f>
        <v>300</v>
      </c>
      <c r="J15" s="1646"/>
      <c r="K15" s="1647">
        <f t="shared" si="2"/>
        <v>0</v>
      </c>
      <c r="L15" s="304"/>
      <c r="M15" s="1112"/>
    </row>
    <row r="16" spans="1:14" s="305" customFormat="1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16" s="501"/>
      <c r="C16" s="1640" t="s">
        <v>12356</v>
      </c>
      <c r="D16" s="1641" t="s">
        <v>12358</v>
      </c>
      <c r="E16" s="1642">
        <f>IFERROR(VLOOKUP(C16,'Consolidated Master Sheet'!B:H,3,0),"")</f>
        <v>0</v>
      </c>
      <c r="F16" s="1643" t="str">
        <f t="shared" si="0"/>
        <v>NET</v>
      </c>
      <c r="G16" s="1644">
        <f t="shared" si="1"/>
        <v>0</v>
      </c>
      <c r="H16" s="1645">
        <f>IFERROR(VLOOKUP(C16,'Consolidated Master Sheet'!B:H,6,0),"")</f>
        <v>10</v>
      </c>
      <c r="I16" s="1645">
        <f>IFERROR(VLOOKUP(C16,'Consolidated Master Sheet'!B:H,7,0),"")</f>
        <v>200</v>
      </c>
      <c r="J16" s="1646"/>
      <c r="K16" s="1647">
        <f t="shared" si="2"/>
        <v>0</v>
      </c>
      <c r="L16" s="304"/>
      <c r="M16" s="1112"/>
    </row>
    <row r="17" spans="1:13" s="305" customFormat="1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17" s="501"/>
      <c r="C17" s="1640" t="s">
        <v>12357</v>
      </c>
      <c r="D17" s="1641" t="s">
        <v>12359</v>
      </c>
      <c r="E17" s="1642">
        <f>IFERROR(VLOOKUP(C17,'Consolidated Master Sheet'!B:H,3,0),"")</f>
        <v>0</v>
      </c>
      <c r="F17" s="1643" t="str">
        <f t="shared" si="0"/>
        <v>NET</v>
      </c>
      <c r="G17" s="1644">
        <f t="shared" si="1"/>
        <v>0</v>
      </c>
      <c r="H17" s="1645">
        <f>IFERROR(VLOOKUP(C17,'Consolidated Master Sheet'!B:H,6,0),"")</f>
        <v>10</v>
      </c>
      <c r="I17" s="1645">
        <f>IFERROR(VLOOKUP(C17,'Consolidated Master Sheet'!B:H,7,0),"")</f>
        <v>120</v>
      </c>
      <c r="J17" s="1646"/>
      <c r="K17" s="1647">
        <f t="shared" si="2"/>
        <v>0</v>
      </c>
      <c r="L17"/>
      <c r="M17" s="1112"/>
    </row>
    <row r="18" spans="1:13" s="305" customFormat="1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18" s="501"/>
      <c r="C18" s="1640" t="s">
        <v>12360</v>
      </c>
      <c r="D18" s="1641" t="s">
        <v>12361</v>
      </c>
      <c r="E18" s="1642">
        <f>IFERROR(VLOOKUP(C18,'Consolidated Master Sheet'!B:H,3,0),"")</f>
        <v>0</v>
      </c>
      <c r="F18" s="1643" t="str">
        <f t="shared" si="0"/>
        <v>NET</v>
      </c>
      <c r="G18" s="1644">
        <f t="shared" si="1"/>
        <v>0</v>
      </c>
      <c r="H18" s="1645">
        <f>IFERROR(VLOOKUP(C18,'Consolidated Master Sheet'!B:H,6,0),"")</f>
        <v>5</v>
      </c>
      <c r="I18" s="1645">
        <f>IFERROR(VLOOKUP(C18,'Consolidated Master Sheet'!B:H,7,0),"")</f>
        <v>50</v>
      </c>
      <c r="J18" s="1646"/>
      <c r="K18" s="1647">
        <f t="shared" si="2"/>
        <v>0</v>
      </c>
      <c r="L18" s="304"/>
      <c r="M18" s="1112"/>
    </row>
    <row r="19" spans="1:13" s="305" customFormat="1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19" s="536"/>
      <c r="C19" s="537"/>
      <c r="D19" s="537" t="s">
        <v>6649</v>
      </c>
      <c r="E19" s="1168" t="str">
        <f>IFERROR(VLOOKUP(C19,'Consolidated Master Sheet'!B:H,3,0),"")</f>
        <v/>
      </c>
      <c r="F19" s="1547" t="str">
        <f t="shared" si="0"/>
        <v>NET</v>
      </c>
      <c r="G19" s="1770">
        <f t="shared" si="1"/>
        <v>0</v>
      </c>
      <c r="H19" s="529" t="str">
        <f>IFERROR(VLOOKUP(C19,'Consolidated Master Sheet'!B:H,6,0),"")</f>
        <v/>
      </c>
      <c r="I19" s="529" t="str">
        <f>IFERROR(VLOOKUP(C19,'Consolidated Master Sheet'!B:H,7,0),"")</f>
        <v/>
      </c>
      <c r="J19" s="121"/>
      <c r="K19" s="1163"/>
      <c r="L19" s="304"/>
      <c r="M19" s="1112"/>
    </row>
    <row r="20" spans="1:13" s="305" customFormat="1" ht="31.5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20" s="538"/>
      <c r="C20" s="539" t="s">
        <v>4508</v>
      </c>
      <c r="D20" s="540" t="s">
        <v>11417</v>
      </c>
      <c r="E20" s="1066">
        <f>IFERROR(VLOOKUP(C20,'Consolidated Master Sheet'!B:H,3,0),"")</f>
        <v>0</v>
      </c>
      <c r="F20" s="1544" t="str">
        <f t="shared" si="0"/>
        <v>NET</v>
      </c>
      <c r="G20" s="1537">
        <f t="shared" si="1"/>
        <v>0</v>
      </c>
      <c r="H20" s="410">
        <f>IFERROR(VLOOKUP(C20,'Consolidated Master Sheet'!B:H,6,0),"")</f>
        <v>5</v>
      </c>
      <c r="I20" s="410">
        <f>IFERROR(VLOOKUP(C20,'Consolidated Master Sheet'!B:H,7,0),"")</f>
        <v>30</v>
      </c>
      <c r="J20" s="91"/>
      <c r="K20" s="1062">
        <f>IFERROR(G20*J20,0)</f>
        <v>0</v>
      </c>
      <c r="L20"/>
      <c r="M20" s="1112"/>
    </row>
    <row r="21" spans="1:13" s="305" customFormat="1" ht="31.5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21" s="501"/>
      <c r="C21" s="411" t="s">
        <v>4507</v>
      </c>
      <c r="D21" s="535" t="s">
        <v>11418</v>
      </c>
      <c r="E21" s="1169">
        <f>IFERROR(VLOOKUP(C21,'Consolidated Master Sheet'!B:H,3,0),"")</f>
        <v>0</v>
      </c>
      <c r="F21" s="1548" t="str">
        <f t="shared" si="0"/>
        <v>NET</v>
      </c>
      <c r="G21" s="1537">
        <f t="shared" si="1"/>
        <v>0</v>
      </c>
      <c r="H21" s="414">
        <f>IFERROR(VLOOKUP(C21,'Consolidated Master Sheet'!B:H,6,0),"")</f>
        <v>10</v>
      </c>
      <c r="I21" s="414">
        <f>IFERROR(VLOOKUP(C21,'Consolidated Master Sheet'!B:H,7,0),"")</f>
        <v>60</v>
      </c>
      <c r="J21" s="94"/>
      <c r="K21" s="1164">
        <f>IFERROR(G21*J21,0)</f>
        <v>0</v>
      </c>
      <c r="L21"/>
      <c r="M21" s="1112"/>
    </row>
    <row r="22" spans="1:13" s="305" customFormat="1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22" s="541"/>
      <c r="C22" s="542"/>
      <c r="D22" s="537" t="s">
        <v>6650</v>
      </c>
      <c r="E22" s="1168" t="str">
        <f>IFERROR(VLOOKUP(C22,'Consolidated Master Sheet'!B:H,3,0),"")</f>
        <v/>
      </c>
      <c r="F22" s="1547" t="str">
        <f t="shared" si="0"/>
        <v>NET</v>
      </c>
      <c r="G22" s="1770">
        <f t="shared" si="1"/>
        <v>0</v>
      </c>
      <c r="H22" s="543" t="str">
        <f>IFERROR(VLOOKUP(C22,'Consolidated Master Sheet'!B:H,6,0),"")</f>
        <v/>
      </c>
      <c r="I22" s="529" t="str">
        <f>IFERROR(VLOOKUP(C22,'Consolidated Master Sheet'!B:H,7,0),"")</f>
        <v/>
      </c>
      <c r="J22" s="121"/>
      <c r="K22" s="1163"/>
      <c r="L22" s="304"/>
      <c r="M22" s="1112"/>
    </row>
    <row r="23" spans="1:13" s="305" customFormat="1" ht="31.5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23" s="501"/>
      <c r="C23" s="407" t="s">
        <v>8832</v>
      </c>
      <c r="D23" s="531" t="s">
        <v>11419</v>
      </c>
      <c r="E23" s="1066">
        <f>IFERROR(VLOOKUP(C23,'Consolidated Master Sheet'!B:H,3,0),"")</f>
        <v>0</v>
      </c>
      <c r="F23" s="1544" t="str">
        <f t="shared" si="0"/>
        <v>NET</v>
      </c>
      <c r="G23" s="1537">
        <f t="shared" si="1"/>
        <v>0</v>
      </c>
      <c r="H23" s="410">
        <f>IFERROR(VLOOKUP(C23,'Consolidated Master Sheet'!B:H,6,0),"")</f>
        <v>5</v>
      </c>
      <c r="I23" s="410">
        <f>IFERROR(VLOOKUP(C23,'Consolidated Master Sheet'!B:H,7,0),"")</f>
        <v>20</v>
      </c>
      <c r="J23" s="91"/>
      <c r="K23" s="1062">
        <f>IFERROR(G23*J23,0)</f>
        <v>0</v>
      </c>
      <c r="L23"/>
      <c r="M23" s="1112"/>
    </row>
    <row r="24" spans="1:13" s="305" customFormat="1" ht="31.5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24" s="407"/>
      <c r="C24" s="407" t="s">
        <v>8833</v>
      </c>
      <c r="D24" s="519" t="s">
        <v>11420</v>
      </c>
      <c r="E24" s="1066">
        <f>IFERROR(VLOOKUP(C24,'Consolidated Master Sheet'!B:H,3,0),"")</f>
        <v>0</v>
      </c>
      <c r="F24" s="1545" t="str">
        <f t="shared" si="0"/>
        <v>NET</v>
      </c>
      <c r="G24" s="1537">
        <f t="shared" si="1"/>
        <v>0</v>
      </c>
      <c r="H24" s="522">
        <f>IFERROR(VLOOKUP(C24,'Consolidated Master Sheet'!B:H,6,0),"")</f>
        <v>5</v>
      </c>
      <c r="I24" s="522">
        <f>IFERROR(VLOOKUP(C24,'Consolidated Master Sheet'!B:H,7,0),"")</f>
        <v>40</v>
      </c>
      <c r="J24" s="92"/>
      <c r="K24" s="1062">
        <f>IFERROR(G24*J24,0)</f>
        <v>0</v>
      </c>
      <c r="L24"/>
      <c r="M24" s="1112"/>
    </row>
    <row r="25" spans="1:13" s="305" customFormat="1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25" s="536"/>
      <c r="C25" s="527"/>
      <c r="D25" s="528" t="s">
        <v>11010</v>
      </c>
      <c r="E25" s="1168" t="str">
        <f>IFERROR(VLOOKUP(C25,'Consolidated Master Sheet'!B:H,3,0),"")</f>
        <v/>
      </c>
      <c r="F25" s="1547" t="str">
        <f t="shared" si="0"/>
        <v>NET</v>
      </c>
      <c r="G25" s="1770">
        <f t="shared" si="1"/>
        <v>0</v>
      </c>
      <c r="H25" s="529" t="str">
        <f>IFERROR(VLOOKUP(C25,'Consolidated Master Sheet'!B:H,6,0),"")</f>
        <v/>
      </c>
      <c r="I25" s="529" t="str">
        <f>IFERROR(VLOOKUP(C25,'Consolidated Master Sheet'!B:H,7,0),"")</f>
        <v/>
      </c>
      <c r="J25" s="121"/>
      <c r="K25" s="1163"/>
      <c r="L25" s="304"/>
      <c r="M25" s="1112"/>
    </row>
    <row r="26" spans="1:13" s="305" customFormat="1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26" s="411"/>
      <c r="C26" s="1303" t="s">
        <v>10995</v>
      </c>
      <c r="D26" s="1440" t="s">
        <v>10989</v>
      </c>
      <c r="E26" s="1067">
        <f>IFERROR(VLOOKUP(C26,'Consolidated Master Sheet'!B:H,3,0),"")</f>
        <v>0</v>
      </c>
      <c r="F26" s="1549" t="str">
        <f t="shared" si="0"/>
        <v>NET</v>
      </c>
      <c r="G26" s="1537">
        <f t="shared" si="1"/>
        <v>0</v>
      </c>
      <c r="H26" s="849">
        <f>IFERROR(VLOOKUP(C26,'Consolidated Master Sheet'!B:H,6,0),"")</f>
        <v>100</v>
      </c>
      <c r="I26" s="849">
        <f>IFERROR(VLOOKUP(C26,'Consolidated Master Sheet'!B:H,7,0),"")</f>
        <v>1000</v>
      </c>
      <c r="J26" s="1441"/>
      <c r="K26" s="1442">
        <f>IFERROR(G26*J26,0)</f>
        <v>0</v>
      </c>
      <c r="L26" s="304"/>
      <c r="M26" s="1112"/>
    </row>
    <row r="27" spans="1:13" s="305" customFormat="1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27" s="501"/>
      <c r="C27" s="1303" t="s">
        <v>10996</v>
      </c>
      <c r="D27" s="519" t="s">
        <v>10990</v>
      </c>
      <c r="E27" s="1066">
        <f>IFERROR(VLOOKUP(C27,'Consolidated Master Sheet'!B:H,3,0),"")</f>
        <v>0</v>
      </c>
      <c r="F27" s="1549" t="str">
        <f t="shared" si="0"/>
        <v>NET</v>
      </c>
      <c r="G27" s="1537">
        <f t="shared" si="1"/>
        <v>0</v>
      </c>
      <c r="H27" s="849">
        <f>IFERROR(VLOOKUP(C27,'Consolidated Master Sheet'!B:H,6,0),"")</f>
        <v>100</v>
      </c>
      <c r="I27" s="849">
        <f>IFERROR(VLOOKUP(C27,'Consolidated Master Sheet'!B:H,7,0),"")</f>
        <v>1000</v>
      </c>
      <c r="J27" s="1441"/>
      <c r="K27" s="1062">
        <f>IFERROR(G27*J27,0)</f>
        <v>0</v>
      </c>
      <c r="L27" s="304"/>
      <c r="M27" s="1112"/>
    </row>
    <row r="28" spans="1:13" s="305" customFormat="1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28" s="501"/>
      <c r="C28" s="1303" t="s">
        <v>10997</v>
      </c>
      <c r="D28" s="1440" t="s">
        <v>10991</v>
      </c>
      <c r="E28" s="1067">
        <f>IFERROR(VLOOKUP(C28,'Consolidated Master Sheet'!B:H,3,0),"")</f>
        <v>0</v>
      </c>
      <c r="F28" s="1549" t="str">
        <f t="shared" si="0"/>
        <v>NET</v>
      </c>
      <c r="G28" s="1537">
        <f t="shared" si="1"/>
        <v>0</v>
      </c>
      <c r="H28" s="849">
        <f>IFERROR(VLOOKUP(C28,'Consolidated Master Sheet'!B:H,6,0),"")</f>
        <v>50</v>
      </c>
      <c r="I28" s="849">
        <f>IFERROR(VLOOKUP(C28,'Consolidated Master Sheet'!B:H,7,0),"")</f>
        <v>500</v>
      </c>
      <c r="J28" s="1441"/>
      <c r="K28" s="1442">
        <f>IFERROR(G28*J28,0)</f>
        <v>0</v>
      </c>
      <c r="L28" s="304"/>
      <c r="M28" s="1112"/>
    </row>
    <row r="29" spans="1:13" s="305" customFormat="1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29" s="541"/>
      <c r="C29" s="542"/>
      <c r="D29" s="537" t="s">
        <v>11011</v>
      </c>
      <c r="E29" s="1168" t="str">
        <f>IFERROR(VLOOKUP(C29,'Consolidated Master Sheet'!B:H,3,0),"")</f>
        <v/>
      </c>
      <c r="F29" s="1547" t="str">
        <f t="shared" si="0"/>
        <v>NET</v>
      </c>
      <c r="G29" s="1770">
        <f t="shared" si="1"/>
        <v>0</v>
      </c>
      <c r="H29" s="543" t="str">
        <f>IFERROR(VLOOKUP(C29,'Consolidated Master Sheet'!B:H,6,0),"")</f>
        <v/>
      </c>
      <c r="I29" s="529" t="str">
        <f>IFERROR(VLOOKUP(C29,'Consolidated Master Sheet'!B:H,7,0),"")</f>
        <v/>
      </c>
      <c r="J29" s="121"/>
      <c r="K29" s="1163"/>
      <c r="L29" s="304"/>
      <c r="M29" s="1112"/>
    </row>
    <row r="30" spans="1:13" s="305" customFormat="1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30" s="501"/>
      <c r="C30" s="407" t="s">
        <v>10998</v>
      </c>
      <c r="D30" s="519" t="s">
        <v>10992</v>
      </c>
      <c r="E30" s="1066">
        <f>IFERROR(VLOOKUP(C30,'Consolidated Master Sheet'!B:H,3,0),"")</f>
        <v>0</v>
      </c>
      <c r="F30" s="1544" t="str">
        <f t="shared" si="0"/>
        <v>NET</v>
      </c>
      <c r="G30" s="1537">
        <f t="shared" si="1"/>
        <v>0</v>
      </c>
      <c r="H30" s="849">
        <f>IFERROR(VLOOKUP(C30,'Consolidated Master Sheet'!B:H,6,0),"")</f>
        <v>250</v>
      </c>
      <c r="I30" s="849">
        <f>IFERROR(VLOOKUP(C30,'Consolidated Master Sheet'!B:H,7,0),"")</f>
        <v>2500</v>
      </c>
      <c r="J30" s="91"/>
      <c r="K30" s="1062">
        <f>IFERROR(G30*J30,0)</f>
        <v>0</v>
      </c>
      <c r="L30" s="304"/>
      <c r="M30" s="1112"/>
    </row>
    <row r="31" spans="1:13" s="305" customFormat="1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31"/>
      <c r="C31" s="1303" t="s">
        <v>10999</v>
      </c>
      <c r="D31" s="519" t="s">
        <v>10993</v>
      </c>
      <c r="E31" s="1066">
        <f>IFERROR(VLOOKUP(C31,'Consolidated Master Sheet'!B:H,3,0),"")</f>
        <v>0</v>
      </c>
      <c r="F31" s="1549" t="str">
        <f t="shared" si="0"/>
        <v>NET</v>
      </c>
      <c r="G31" s="1537">
        <f t="shared" si="1"/>
        <v>0</v>
      </c>
      <c r="H31" s="849">
        <f>IFERROR(VLOOKUP(C31,'Consolidated Master Sheet'!B:H,6,0),"")</f>
        <v>300</v>
      </c>
      <c r="I31" s="849">
        <f>IFERROR(VLOOKUP(C31,'Consolidated Master Sheet'!B:H,7,0),"")</f>
        <v>2400</v>
      </c>
      <c r="J31" s="1441"/>
      <c r="K31" s="1062">
        <f>IFERROR(G31*J31,0)</f>
        <v>0</v>
      </c>
      <c r="L31"/>
      <c r="M31" s="1112"/>
    </row>
    <row r="32" spans="1:13" s="305" customFormat="1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32" s="501"/>
      <c r="C32" s="1303" t="s">
        <v>11000</v>
      </c>
      <c r="D32" s="519" t="s">
        <v>10994</v>
      </c>
      <c r="E32" s="1066">
        <f>IFERROR(VLOOKUP(C32,'Consolidated Master Sheet'!B:H,3,0),"")</f>
        <v>0</v>
      </c>
      <c r="F32" s="1549" t="str">
        <f t="shared" si="0"/>
        <v>NET</v>
      </c>
      <c r="G32" s="1537">
        <f t="shared" si="1"/>
        <v>0</v>
      </c>
      <c r="H32" s="849">
        <f>IFERROR(VLOOKUP(C32,'Consolidated Master Sheet'!B:H,6,0),"")</f>
        <v>100</v>
      </c>
      <c r="I32" s="849">
        <f>IFERROR(VLOOKUP(C32,'Consolidated Master Sheet'!B:H,7,0),"")</f>
        <v>1500</v>
      </c>
      <c r="J32" s="1441"/>
      <c r="K32" s="1062">
        <f>IFERROR(G32*J32,0)</f>
        <v>0</v>
      </c>
      <c r="L32" s="304"/>
      <c r="M32" s="1112"/>
    </row>
    <row r="33" spans="1:13" s="305" customFormat="1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33" s="536"/>
      <c r="C33" s="527"/>
      <c r="D33" s="528" t="s">
        <v>11010</v>
      </c>
      <c r="E33" s="1168" t="str">
        <f>IFERROR(VLOOKUP(C33,'Consolidated Master Sheet'!B:H,3,0),"")</f>
        <v/>
      </c>
      <c r="F33" s="1547" t="str">
        <f t="shared" si="0"/>
        <v>NET</v>
      </c>
      <c r="G33" s="1770">
        <f t="shared" si="1"/>
        <v>0</v>
      </c>
      <c r="H33" s="529" t="str">
        <f>IFERROR(VLOOKUP(C33,'Consolidated Master Sheet'!B:H,6,0),"")</f>
        <v/>
      </c>
      <c r="I33" s="529" t="str">
        <f>IFERROR(VLOOKUP(C33,'Consolidated Master Sheet'!B:H,7,0),"")</f>
        <v/>
      </c>
      <c r="J33" s="121"/>
      <c r="K33" s="1163"/>
      <c r="L33" s="304"/>
      <c r="M33" s="1112"/>
    </row>
    <row r="34" spans="1:13" s="305" customFormat="1" ht="32.450000000000003" customHeight="1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34" s="501"/>
      <c r="C34" s="735" t="s">
        <v>11001</v>
      </c>
      <c r="D34" s="519" t="s">
        <v>11004</v>
      </c>
      <c r="E34" s="1066">
        <f>IFERROR(VLOOKUP(C34,'Consolidated Master Sheet'!B:H,3,0),"")</f>
        <v>0</v>
      </c>
      <c r="F34" s="1544" t="str">
        <f t="shared" si="0"/>
        <v>NET</v>
      </c>
      <c r="G34" s="1537">
        <f t="shared" si="1"/>
        <v>0</v>
      </c>
      <c r="H34" s="849">
        <f>IFERROR(VLOOKUP(C34,'Consolidated Master Sheet'!B:H,6,0),"")</f>
        <v>200</v>
      </c>
      <c r="I34" s="849">
        <f>IFERROR(VLOOKUP(C34,'Consolidated Master Sheet'!B:H,7,0),"")</f>
        <v>2400</v>
      </c>
      <c r="J34" s="91"/>
      <c r="K34" s="1062">
        <f>IFERROR(G34*J34,0)</f>
        <v>0</v>
      </c>
      <c r="L34" s="304"/>
      <c r="M34" s="1112"/>
    </row>
    <row r="35" spans="1:13" s="305" customFormat="1" ht="32.450000000000003" customHeight="1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35" s="501"/>
      <c r="C35" s="1422" t="s">
        <v>11002</v>
      </c>
      <c r="D35" s="519" t="s">
        <v>11005</v>
      </c>
      <c r="E35" s="1066">
        <f>IFERROR(VLOOKUP(C35,'Consolidated Master Sheet'!B:H,3,0),"")</f>
        <v>0</v>
      </c>
      <c r="F35" s="1549" t="str">
        <f t="shared" si="0"/>
        <v>NET</v>
      </c>
      <c r="G35" s="1537">
        <f t="shared" si="1"/>
        <v>0</v>
      </c>
      <c r="H35" s="849">
        <f>IFERROR(VLOOKUP(C35,'Consolidated Master Sheet'!B:H,6,0),"")</f>
        <v>200</v>
      </c>
      <c r="I35" s="849">
        <f>IFERROR(VLOOKUP(C35,'Consolidated Master Sheet'!B:H,7,0),"")</f>
        <v>1800</v>
      </c>
      <c r="J35" s="1441"/>
      <c r="K35" s="1062">
        <f>IFERROR(G35*J35,0)</f>
        <v>0</v>
      </c>
      <c r="L35" s="304"/>
      <c r="M35" s="1112"/>
    </row>
    <row r="36" spans="1:13" s="305" customFormat="1" ht="32.450000000000003" customHeight="1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36" s="501"/>
      <c r="C36" s="1422" t="s">
        <v>11003</v>
      </c>
      <c r="D36" s="519" t="s">
        <v>11006</v>
      </c>
      <c r="E36" s="1066">
        <f>IFERROR(VLOOKUP(C36,'Consolidated Master Sheet'!B:H,3,0),"")</f>
        <v>0</v>
      </c>
      <c r="F36" s="1549" t="str">
        <f t="shared" si="0"/>
        <v>NET</v>
      </c>
      <c r="G36" s="1537">
        <f t="shared" si="1"/>
        <v>0</v>
      </c>
      <c r="H36" s="849">
        <f>IFERROR(VLOOKUP(C36,'Consolidated Master Sheet'!B:H,6,0),"")</f>
        <v>50</v>
      </c>
      <c r="I36" s="849">
        <f>IFERROR(VLOOKUP(C36,'Consolidated Master Sheet'!B:H,7,0),"")</f>
        <v>200</v>
      </c>
      <c r="J36" s="1441"/>
      <c r="K36" s="1062">
        <f>IFERROR(G36*J36,0)</f>
        <v>0</v>
      </c>
      <c r="L36"/>
      <c r="M36" s="1112"/>
    </row>
    <row r="37" spans="1:13" s="305" customFormat="1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37" s="536"/>
      <c r="C37" s="527"/>
      <c r="D37" s="528" t="s">
        <v>12151</v>
      </c>
      <c r="E37" s="1168" t="str">
        <f>IFERROR(VLOOKUP(C37,'Consolidated Master Sheet'!B:H,3,0),"")</f>
        <v/>
      </c>
      <c r="F37" s="1547" t="str">
        <f t="shared" si="0"/>
        <v>NET</v>
      </c>
      <c r="G37" s="1770">
        <f t="shared" si="1"/>
        <v>0</v>
      </c>
      <c r="H37" s="529" t="str">
        <f>IFERROR(VLOOKUP(C37,'Consolidated Master Sheet'!B:H,6,0),"")</f>
        <v/>
      </c>
      <c r="I37" s="529" t="str">
        <f>IFERROR(VLOOKUP(C37,'Consolidated Master Sheet'!B:H,7,0),"")</f>
        <v/>
      </c>
      <c r="J37" s="121"/>
      <c r="K37" s="1163"/>
      <c r="L37" s="304"/>
      <c r="M37" s="1112"/>
    </row>
    <row r="38" spans="1:13" s="305" customFormat="1" ht="39" customHeight="1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38"/>
      <c r="C38" s="1303" t="s">
        <v>12175</v>
      </c>
      <c r="D38" s="1440" t="s">
        <v>12152</v>
      </c>
      <c r="E38" s="1067">
        <f>IFERROR(VLOOKUP(C38,'Consolidated Master Sheet'!B:H,3,0),"")</f>
        <v>0</v>
      </c>
      <c r="F38" s="1549" t="str">
        <f t="shared" si="0"/>
        <v>NET</v>
      </c>
      <c r="G38" s="1537">
        <f t="shared" si="1"/>
        <v>0</v>
      </c>
      <c r="H38" s="849">
        <f>IFERROR(VLOOKUP(C38,'Consolidated Master Sheet'!B:H,6,0),"")</f>
        <v>10</v>
      </c>
      <c r="I38" s="849">
        <f>IFERROR(VLOOKUP(C38,'Consolidated Master Sheet'!B:H,7,0),"")</f>
        <v>100</v>
      </c>
      <c r="J38" s="1441"/>
      <c r="K38" s="1442">
        <f>IFERROR(G38*J38,0)</f>
        <v>0</v>
      </c>
      <c r="L38" s="304"/>
      <c r="M38" s="1112"/>
    </row>
    <row r="39" spans="1:13" s="305" customFormat="1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39" s="536"/>
      <c r="C39" s="527"/>
      <c r="D39" s="528" t="s">
        <v>11016</v>
      </c>
      <c r="E39" s="1168" t="str">
        <f>IFERROR(VLOOKUP(C39,'Consolidated Master Sheet'!B:H,3,0),"")</f>
        <v/>
      </c>
      <c r="F39" s="1547" t="str">
        <f t="shared" si="0"/>
        <v>NET</v>
      </c>
      <c r="G39" s="1770">
        <f t="shared" si="1"/>
        <v>0</v>
      </c>
      <c r="H39" s="529" t="str">
        <f>IFERROR(VLOOKUP(C39,'Consolidated Master Sheet'!B:H,6,0),"")</f>
        <v/>
      </c>
      <c r="I39" s="529" t="str">
        <f>IFERROR(VLOOKUP(C39,'Consolidated Master Sheet'!B:H,7,0),"")</f>
        <v/>
      </c>
      <c r="J39" s="121"/>
      <c r="K39" s="1163"/>
      <c r="L39" s="304"/>
      <c r="M39" s="1112"/>
    </row>
    <row r="40" spans="1:13" s="305" customFormat="1" ht="24" customHeight="1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40" s="411"/>
      <c r="C40" s="1303" t="s">
        <v>11019</v>
      </c>
      <c r="D40" s="1440" t="s">
        <v>11018</v>
      </c>
      <c r="E40" s="1067">
        <f>IFERROR(VLOOKUP(C40,'Consolidated Master Sheet'!B:H,3,0),"")</f>
        <v>0</v>
      </c>
      <c r="F40" s="1549" t="str">
        <f t="shared" si="0"/>
        <v>NET</v>
      </c>
      <c r="G40" s="1537">
        <f t="shared" si="1"/>
        <v>0</v>
      </c>
      <c r="H40" s="849">
        <f>IFERROR(VLOOKUP(C40,'Consolidated Master Sheet'!B:H,6,0),"")</f>
        <v>50</v>
      </c>
      <c r="I40" s="849">
        <f>IFERROR(VLOOKUP(C40,'Consolidated Master Sheet'!B:H,7,0),"")</f>
        <v>500</v>
      </c>
      <c r="J40" s="1441"/>
      <c r="K40" s="1442">
        <f>IFERROR(G40*J40,0)</f>
        <v>0</v>
      </c>
      <c r="L40" s="304"/>
      <c r="M40" s="1112"/>
    </row>
    <row r="41" spans="1:13" s="305" customFormat="1" ht="24" customHeight="1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41" s="501"/>
      <c r="C41" s="1303" t="s">
        <v>11020</v>
      </c>
      <c r="D41" s="1440" t="s">
        <v>11022</v>
      </c>
      <c r="E41" s="1066">
        <f>IFERROR(VLOOKUP(C41,'Consolidated Master Sheet'!B:H,3,0),"")</f>
        <v>0</v>
      </c>
      <c r="F41" s="1549" t="str">
        <f t="shared" si="0"/>
        <v>NET</v>
      </c>
      <c r="G41" s="1537">
        <f t="shared" si="1"/>
        <v>0</v>
      </c>
      <c r="H41" s="849">
        <f>IFERROR(VLOOKUP(C41,'Consolidated Master Sheet'!B:H,6,0),"")</f>
        <v>10</v>
      </c>
      <c r="I41" s="849">
        <f>IFERROR(VLOOKUP(C41,'Consolidated Master Sheet'!B:H,7,0),"")</f>
        <v>50</v>
      </c>
      <c r="J41" s="1441"/>
      <c r="K41" s="1062">
        <f>IFERROR(G41*J41,0)</f>
        <v>0</v>
      </c>
      <c r="L41" s="304"/>
      <c r="M41" s="1112"/>
    </row>
    <row r="42" spans="1:13" s="305" customFormat="1" ht="24" customHeight="1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42" s="501"/>
      <c r="C42" s="1303" t="s">
        <v>11021</v>
      </c>
      <c r="D42" s="1440" t="s">
        <v>11023</v>
      </c>
      <c r="E42" s="1067">
        <f>IFERROR(VLOOKUP(C42,'Consolidated Master Sheet'!B:H,3,0),"")</f>
        <v>0</v>
      </c>
      <c r="F42" s="1549" t="str">
        <f t="shared" si="0"/>
        <v>NET</v>
      </c>
      <c r="G42" s="1537">
        <f t="shared" si="1"/>
        <v>0</v>
      </c>
      <c r="H42" s="849">
        <f>IFERROR(VLOOKUP(C42,'Consolidated Master Sheet'!B:H,6,0),"")</f>
        <v>5</v>
      </c>
      <c r="I42" s="849">
        <f>IFERROR(VLOOKUP(C42,'Consolidated Master Sheet'!B:H,7,0),"")</f>
        <v>15</v>
      </c>
      <c r="J42" s="1441"/>
      <c r="K42" s="1442">
        <f>IFERROR(G42*J42,0)</f>
        <v>0</v>
      </c>
      <c r="L42" s="304"/>
      <c r="M42" s="1112"/>
    </row>
    <row r="43" spans="1:13" s="305" customFormat="1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43" s="536"/>
      <c r="C43" s="537"/>
      <c r="D43" s="537" t="s">
        <v>11017</v>
      </c>
      <c r="E43" s="1168" t="str">
        <f>IFERROR(VLOOKUP(C43,'Consolidated Master Sheet'!B:H,3,0),"")</f>
        <v/>
      </c>
      <c r="F43" s="1547" t="str">
        <f t="shared" si="0"/>
        <v>NET</v>
      </c>
      <c r="G43" s="1770">
        <f t="shared" si="1"/>
        <v>0</v>
      </c>
      <c r="H43" s="529" t="str">
        <f>IFERROR(VLOOKUP(C43,'Consolidated Master Sheet'!B:H,6,0),"")</f>
        <v/>
      </c>
      <c r="I43" s="529" t="str">
        <f>IFERROR(VLOOKUP(C43,'Consolidated Master Sheet'!B:H,7,0),"")</f>
        <v/>
      </c>
      <c r="J43" s="121"/>
      <c r="K43" s="1163"/>
      <c r="L43" s="304"/>
      <c r="M43" s="1112"/>
    </row>
    <row r="44" spans="1:13" s="305" customFormat="1" ht="45" customHeight="1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44" s="1445"/>
      <c r="C44" s="1444" t="s">
        <v>11426</v>
      </c>
      <c r="D44" s="1446" t="s">
        <v>11429</v>
      </c>
      <c r="E44" s="1067">
        <f>IFERROR(VLOOKUP(C44,'Consolidated Master Sheet'!B:H,3,0),"")</f>
        <v>0</v>
      </c>
      <c r="F44" s="1549" t="str">
        <f t="shared" si="0"/>
        <v>NET</v>
      </c>
      <c r="G44" s="1537">
        <f t="shared" si="1"/>
        <v>0</v>
      </c>
      <c r="H44" s="849">
        <f>IFERROR(VLOOKUP(C44,'Consolidated Master Sheet'!B:H,6,0),"")</f>
        <v>25</v>
      </c>
      <c r="I44" s="849">
        <f>IFERROR(VLOOKUP(C44,'Consolidated Master Sheet'!B:H,7,0),"")</f>
        <v>200</v>
      </c>
      <c r="J44" s="1441"/>
      <c r="K44" s="1442">
        <f>IFERROR(G44*J44,0)</f>
        <v>0</v>
      </c>
      <c r="L44"/>
      <c r="M44" s="1112"/>
    </row>
    <row r="45" spans="1:13" s="305" customFormat="1" ht="45" customHeight="1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45" s="407"/>
      <c r="C45" s="1303" t="s">
        <v>11427</v>
      </c>
      <c r="D45" s="540" t="s">
        <v>11428</v>
      </c>
      <c r="E45" s="1066">
        <f>IFERROR(VLOOKUP(C45,'Consolidated Master Sheet'!B:H,3,0),"")</f>
        <v>0</v>
      </c>
      <c r="F45" s="1549" t="str">
        <f t="shared" si="0"/>
        <v>NET</v>
      </c>
      <c r="G45" s="1537">
        <f t="shared" si="1"/>
        <v>0</v>
      </c>
      <c r="H45" s="849">
        <f>IFERROR(VLOOKUP(C45,'Consolidated Master Sheet'!B:H,6,0),"")</f>
        <v>10</v>
      </c>
      <c r="I45" s="849">
        <f>IFERROR(VLOOKUP(C45,'Consolidated Master Sheet'!B:H,7,0),"")</f>
        <v>80</v>
      </c>
      <c r="J45" s="1441"/>
      <c r="K45" s="1062">
        <f>IFERROR(G45*J45,0)</f>
        <v>0</v>
      </c>
      <c r="L45"/>
      <c r="M45" s="1112"/>
    </row>
    <row r="46" spans="1:13" s="305" customFormat="1" ht="45" customHeight="1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46" s="1445"/>
      <c r="C46" s="1444" t="s">
        <v>11012</v>
      </c>
      <c r="D46" s="1446" t="s">
        <v>11014</v>
      </c>
      <c r="E46" s="1067">
        <f>IFERROR(VLOOKUP(C46,'Consolidated Master Sheet'!B:H,3,0),"")</f>
        <v>0</v>
      </c>
      <c r="F46" s="1549" t="str">
        <f t="shared" si="0"/>
        <v>NET</v>
      </c>
      <c r="G46" s="1537">
        <f t="shared" si="1"/>
        <v>0</v>
      </c>
      <c r="H46" s="849">
        <f>IFERROR(VLOOKUP(C46,'Consolidated Master Sheet'!B:H,6,0),"")</f>
        <v>5</v>
      </c>
      <c r="I46" s="849">
        <f>IFERROR(VLOOKUP(C46,'Consolidated Master Sheet'!B:H,7,0),"")</f>
        <v>40</v>
      </c>
      <c r="J46" s="1441"/>
      <c r="K46" s="1442">
        <f>IFERROR(G46*J46,0)</f>
        <v>0</v>
      </c>
      <c r="L46"/>
      <c r="M46" s="1112"/>
    </row>
    <row r="47" spans="1:13" s="305" customFormat="1" ht="45" customHeight="1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47" s="407"/>
      <c r="C47" s="1303" t="s">
        <v>11013</v>
      </c>
      <c r="D47" s="540" t="s">
        <v>11015</v>
      </c>
      <c r="E47" s="1066">
        <f>IFERROR(VLOOKUP(C47,'Consolidated Master Sheet'!B:H,3,0),"")</f>
        <v>0</v>
      </c>
      <c r="F47" s="1549" t="str">
        <f t="shared" si="0"/>
        <v>NET</v>
      </c>
      <c r="G47" s="1537">
        <f t="shared" si="1"/>
        <v>0</v>
      </c>
      <c r="H47" s="849">
        <f>IFERROR(VLOOKUP(C47,'Consolidated Master Sheet'!B:H,6,0),"")</f>
        <v>5</v>
      </c>
      <c r="I47" s="849">
        <f>IFERROR(VLOOKUP(C47,'Consolidated Master Sheet'!B:H,7,0),"")</f>
        <v>80</v>
      </c>
      <c r="J47" s="1441"/>
      <c r="K47" s="1062">
        <f>IFERROR(G47*J47,0)</f>
        <v>0</v>
      </c>
      <c r="L47"/>
      <c r="M47" s="1112"/>
    </row>
    <row r="48" spans="1:13" s="305" customFormat="1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48" s="536"/>
      <c r="C48" s="537"/>
      <c r="D48" s="537" t="s">
        <v>12936</v>
      </c>
      <c r="E48" s="1168" t="str">
        <f>IFERROR(VLOOKUP(C48,'Consolidated Master Sheet'!B:H,3,0),"")</f>
        <v/>
      </c>
      <c r="F48" s="1547" t="str">
        <f t="shared" ref="F48:F56" si="3">IF(E48=0,"NET",F$2)</f>
        <v>NET</v>
      </c>
      <c r="G48" s="1770">
        <f t="shared" ref="G48:G56" si="4">IFERROR(ROUND(E48*F48,2),0)</f>
        <v>0</v>
      </c>
      <c r="H48" s="529" t="str">
        <f>IFERROR(VLOOKUP(C48,'Consolidated Master Sheet'!B:H,6,0),"")</f>
        <v/>
      </c>
      <c r="I48" s="529" t="str">
        <f>IFERROR(VLOOKUP(C48,'Consolidated Master Sheet'!B:H,7,0),"")</f>
        <v/>
      </c>
      <c r="J48" s="121"/>
      <c r="K48" s="1163"/>
      <c r="L48" s="304"/>
      <c r="M48" s="1112"/>
    </row>
    <row r="49" spans="1:13" s="305" customFormat="1" ht="45" customHeight="1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49" s="407"/>
      <c r="C49" s="1303" t="s">
        <v>12939</v>
      </c>
      <c r="D49" s="540" t="s">
        <v>12943</v>
      </c>
      <c r="E49" s="1066">
        <f>IFERROR(VLOOKUP(C49,'Consolidated Master Sheet'!B:H,3,0),"")</f>
        <v>0</v>
      </c>
      <c r="F49" s="1549" t="str">
        <f t="shared" si="3"/>
        <v>NET</v>
      </c>
      <c r="G49" s="1537">
        <f t="shared" si="4"/>
        <v>0</v>
      </c>
      <c r="H49" s="849">
        <f>IFERROR(VLOOKUP(C49,'Consolidated Master Sheet'!B:H,6,0),"")</f>
        <v>200</v>
      </c>
      <c r="I49" s="849">
        <f>IFERROR(VLOOKUP(C49,'Consolidated Master Sheet'!B:H,7,0),"")</f>
        <v>200</v>
      </c>
      <c r="J49" s="1441"/>
      <c r="K49" s="1062">
        <f>IFERROR(G49*J49,0)</f>
        <v>0</v>
      </c>
      <c r="L49"/>
      <c r="M49" s="1112"/>
    </row>
    <row r="50" spans="1:13" s="305" customFormat="1" ht="45" customHeight="1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50" s="1445"/>
      <c r="C50" s="1444" t="s">
        <v>12938</v>
      </c>
      <c r="D50" s="1446" t="s">
        <v>12942</v>
      </c>
      <c r="E50" s="1067">
        <f>IFERROR(VLOOKUP(C50,'Consolidated Master Sheet'!B:H,3,0),"")</f>
        <v>0</v>
      </c>
      <c r="F50" s="1549" t="str">
        <f t="shared" si="3"/>
        <v>NET</v>
      </c>
      <c r="G50" s="1537">
        <f t="shared" si="4"/>
        <v>0</v>
      </c>
      <c r="H50" s="849">
        <f>IFERROR(VLOOKUP(C50,'Consolidated Master Sheet'!B:H,6,0),"")</f>
        <v>87</v>
      </c>
      <c r="I50" s="849">
        <f>IFERROR(VLOOKUP(C50,'Consolidated Master Sheet'!B:H,7,0),"")</f>
        <v>87</v>
      </c>
      <c r="J50" s="1441"/>
      <c r="K50" s="1442">
        <f>IFERROR(G50*J50,0)</f>
        <v>0</v>
      </c>
      <c r="L50"/>
      <c r="M50" s="1112"/>
    </row>
    <row r="51" spans="1:13" s="305" customFormat="1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51" s="536"/>
      <c r="C51" s="537"/>
      <c r="D51" s="537" t="s">
        <v>12937</v>
      </c>
      <c r="E51" s="1168" t="str">
        <f>IFERROR(VLOOKUP(C51,'Consolidated Master Sheet'!B:H,3,0),"")</f>
        <v/>
      </c>
      <c r="F51" s="1547" t="str">
        <f t="shared" si="3"/>
        <v>NET</v>
      </c>
      <c r="G51" s="1770">
        <f t="shared" si="4"/>
        <v>0</v>
      </c>
      <c r="H51" s="529" t="str">
        <f>IFERROR(VLOOKUP(C51,'Consolidated Master Sheet'!B:H,6,0),"")</f>
        <v/>
      </c>
      <c r="I51" s="529" t="str">
        <f>IFERROR(VLOOKUP(C51,'Consolidated Master Sheet'!B:H,7,0),"")</f>
        <v/>
      </c>
      <c r="J51" s="121"/>
      <c r="K51" s="1163"/>
      <c r="L51" s="304"/>
      <c r="M51" s="1112"/>
    </row>
    <row r="52" spans="1:13" s="305" customFormat="1" ht="73.5" customHeight="1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52" s="1444"/>
      <c r="C52" s="1444" t="s">
        <v>12940</v>
      </c>
      <c r="D52" s="1446" t="s">
        <v>12941</v>
      </c>
      <c r="E52" s="1067">
        <f>IFERROR(VLOOKUP(C52,'Consolidated Master Sheet'!B:H,3,0),"")</f>
        <v>0</v>
      </c>
      <c r="F52" s="1549" t="str">
        <f t="shared" si="3"/>
        <v>NET</v>
      </c>
      <c r="G52" s="1537">
        <f t="shared" si="4"/>
        <v>0</v>
      </c>
      <c r="H52" s="849">
        <f>IFERROR(VLOOKUP(C52,'Consolidated Master Sheet'!B:H,6,0),"")</f>
        <v>0</v>
      </c>
      <c r="I52" s="849">
        <f>IFERROR(VLOOKUP(C52,'Consolidated Master Sheet'!B:H,7,0),"")</f>
        <v>0</v>
      </c>
      <c r="J52" s="1441"/>
      <c r="K52" s="1442">
        <f>IFERROR(G52*J52,0)</f>
        <v>0</v>
      </c>
      <c r="L52"/>
      <c r="M52" s="1112"/>
    </row>
    <row r="53" spans="1:13" s="305" customFormat="1" ht="15.75" customHeight="1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53" s="1740"/>
      <c r="C53" s="537"/>
      <c r="D53" s="1739" t="s">
        <v>12944</v>
      </c>
      <c r="E53" s="1168" t="str">
        <f>IFERROR(VLOOKUP(C53,'Consolidated Master Sheet'!B:H,3,0),"")</f>
        <v/>
      </c>
      <c r="F53" s="1547" t="str">
        <f t="shared" si="3"/>
        <v>NET</v>
      </c>
      <c r="G53" s="1770">
        <f t="shared" si="4"/>
        <v>0</v>
      </c>
      <c r="H53" s="529" t="str">
        <f>IFERROR(VLOOKUP(C53,'Consolidated Master Sheet'!B:H,6,0),"")</f>
        <v/>
      </c>
      <c r="I53" s="529" t="str">
        <f>IFERROR(VLOOKUP(C53,'Consolidated Master Sheet'!B:H,7,0),"")</f>
        <v/>
      </c>
      <c r="J53" s="121"/>
      <c r="K53" s="1163"/>
      <c r="L53" s="304"/>
      <c r="M53" s="1112"/>
    </row>
    <row r="54" spans="1:13" s="305" customFormat="1" ht="45" customHeight="1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54" s="1741"/>
      <c r="C54" s="1303" t="s">
        <v>12945</v>
      </c>
      <c r="D54" s="540" t="s">
        <v>12946</v>
      </c>
      <c r="E54" s="1066">
        <f>IFERROR(VLOOKUP(C54,'Consolidated Master Sheet'!B:H,3,0),"")</f>
        <v>0</v>
      </c>
      <c r="F54" s="1549" t="str">
        <f t="shared" si="3"/>
        <v>NET</v>
      </c>
      <c r="G54" s="1537">
        <f t="shared" si="4"/>
        <v>0</v>
      </c>
      <c r="H54" s="849">
        <f>IFERROR(VLOOKUP(C54,'Consolidated Master Sheet'!B:H,6,0),"")</f>
        <v>25</v>
      </c>
      <c r="I54" s="849">
        <f>IFERROR(VLOOKUP(C54,'Consolidated Master Sheet'!B:H,7,0),"")</f>
        <v>500</v>
      </c>
      <c r="J54" s="1441"/>
      <c r="K54" s="1062">
        <f>IFERROR(G54*J54,0)</f>
        <v>0</v>
      </c>
      <c r="L54"/>
      <c r="M54" s="1112"/>
    </row>
    <row r="55" spans="1:13" s="305" customFormat="1" ht="45" customHeight="1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55" s="538"/>
      <c r="C55" s="1444" t="s">
        <v>12947</v>
      </c>
      <c r="D55" s="1446" t="s">
        <v>12948</v>
      </c>
      <c r="E55" s="1067">
        <f>IFERROR(VLOOKUP(C55,'Consolidated Master Sheet'!B:H,3,0),"")</f>
        <v>0</v>
      </c>
      <c r="F55" s="1549" t="str">
        <f t="shared" si="3"/>
        <v>NET</v>
      </c>
      <c r="G55" s="1537">
        <f t="shared" si="4"/>
        <v>0</v>
      </c>
      <c r="H55" s="849">
        <f>IFERROR(VLOOKUP(C55,'Consolidated Master Sheet'!B:H,6,0),"")</f>
        <v>25</v>
      </c>
      <c r="I55" s="849">
        <f>IFERROR(VLOOKUP(C55,'Consolidated Master Sheet'!B:H,7,0),"")</f>
        <v>250</v>
      </c>
      <c r="J55" s="1441"/>
      <c r="K55" s="1442">
        <f>IFERROR(G55*J55,0)</f>
        <v>0</v>
      </c>
      <c r="L55"/>
      <c r="M55" s="1112"/>
    </row>
    <row r="56" spans="1:13" s="305" customFormat="1" ht="45" customHeight="1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EPPSU'!A:A),"")</f>
        <v/>
      </c>
      <c r="B56" s="407"/>
      <c r="C56" s="1303" t="s">
        <v>12949</v>
      </c>
      <c r="D56" s="540" t="s">
        <v>12950</v>
      </c>
      <c r="E56" s="1066">
        <f>IFERROR(VLOOKUP(C56,'Consolidated Master Sheet'!B:H,3,0),"")</f>
        <v>0</v>
      </c>
      <c r="F56" s="1549" t="str">
        <f t="shared" si="3"/>
        <v>NET</v>
      </c>
      <c r="G56" s="1537">
        <f t="shared" si="4"/>
        <v>0</v>
      </c>
      <c r="H56" s="849">
        <f>IFERROR(VLOOKUP(C56,'Consolidated Master Sheet'!B:H,6,0),"")</f>
        <v>25</v>
      </c>
      <c r="I56" s="849">
        <f>IFERROR(VLOOKUP(C56,'Consolidated Master Sheet'!B:H,7,0),"")</f>
        <v>150</v>
      </c>
      <c r="J56" s="1441"/>
      <c r="K56" s="1062">
        <f>IFERROR(G56*J56,0)</f>
        <v>0</v>
      </c>
      <c r="L56"/>
      <c r="M56" s="1112"/>
    </row>
    <row r="57" spans="1:13"/>
    <row r="58" spans="1:13"/>
    <row r="59" spans="1:13"/>
    <row r="60" spans="1:13"/>
    <row r="61" spans="1:13"/>
    <row r="62" spans="1:13"/>
    <row r="63" spans="1:13"/>
    <row r="64" spans="1:13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</sheetData>
  <sheetProtection algorithmName="SHA-512" hashValue="NEmhfKAdDxNVv2a5onlWS2VA8D4m7Pw5BHVePYg9ofGaNxON6cQNyxvN0AGQPvGHxJsTFS/h4egEYkIMxV4Rhg==" saltValue="AsseNbP3WyR9uDg3njny6w==" spinCount="100000" sheet="1" formatColumns="0" autoFilter="0"/>
  <protectedRanges>
    <protectedRange sqref="F48:G56 F5:G47" name="Range2"/>
    <protectedRange sqref="J5:J56" name="Range1"/>
  </protectedRanges>
  <autoFilter ref="J3:J24" xr:uid="{6DF08577-CE1D-409C-BF6F-EB8CE3175A3D}"/>
  <mergeCells count="2">
    <mergeCell ref="K1:K2"/>
    <mergeCell ref="B2:C2"/>
  </mergeCells>
  <conditionalFormatting sqref="G5:G56">
    <cfRule type="cellIs" dxfId="35" priority="3" operator="greaterThan">
      <formula>0</formula>
    </cfRule>
  </conditionalFormatting>
  <hyperlinks>
    <hyperlink ref="K1" location="'Lead Sheet'!A1" display="CLICK TO RETURN TO LEAD SHEET" xr:uid="{21E1F311-7E7B-4E3D-B59D-87EDA106E9DF}"/>
  </hyperlinks>
  <pageMargins left="0.7" right="0.7" top="0.75" bottom="0.75" header="0.3" footer="0.3"/>
  <pageSetup scale="53" fitToHeight="0" orientation="portrait" r:id="rId1"/>
  <headerFooter>
    <oddHeader>&amp;LPEX TUBING ACCESSORIES
&amp;K00-038Subject to change without notice&amp;RPEX TUBING ACCESSORIES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D7ED-0A86-4C2F-B4D8-3D895ED433F1}">
  <sheetPr codeName="Sheet28">
    <tabColor theme="4" tint="0.39997558519241921"/>
    <pageSetUpPr fitToPage="1"/>
  </sheetPr>
  <dimension ref="A1:N625"/>
  <sheetViews>
    <sheetView showGridLines="0" showRuler="0" topLeftCell="B1" zoomScaleNormal="10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" customHeight="1" zeroHeight="1"/>
  <cols>
    <col min="1" max="1" width="8.7109375" style="157" hidden="1" customWidth="1"/>
    <col min="2" max="2" width="15.7109375" style="13" customWidth="1"/>
    <col min="3" max="3" width="9.85546875" style="15" customWidth="1"/>
    <col min="4" max="4" width="40.7109375" style="208" customWidth="1"/>
    <col min="5" max="5" width="10.5703125" style="1039" bestFit="1" customWidth="1"/>
    <col min="6" max="6" width="9.85546875" style="210" customWidth="1"/>
    <col min="7" max="7" width="12.140625" style="1756" bestFit="1" customWidth="1"/>
    <col min="8" max="8" width="9.85546875" style="18" customWidth="1"/>
    <col min="9" max="9" width="9.85546875" style="372" customWidth="1"/>
    <col min="10" max="10" width="9.85546875" customWidth="1"/>
    <col min="11" max="11" width="11.7109375" style="1030" customWidth="1"/>
    <col min="12" max="12" width="15.7109375" style="13" customWidth="1"/>
    <col min="13" max="13" width="15.7109375" style="1030" customWidth="1"/>
    <col min="14" max="14" width="8.85546875" style="13" customWidth="1"/>
    <col min="15" max="16384" width="8.85546875" style="13" hidden="1"/>
  </cols>
  <sheetData>
    <row r="1" spans="1:14" ht="72.75" customHeight="1" thickBot="1">
      <c r="B1" s="365"/>
      <c r="C1" s="914"/>
      <c r="D1" s="367"/>
      <c r="E1" s="1091"/>
      <c r="F1" s="164"/>
      <c r="G1" s="1795"/>
      <c r="H1" s="915"/>
      <c r="I1" s="916"/>
      <c r="J1" s="927" t="s">
        <v>4681</v>
      </c>
      <c r="K1" s="1872" t="s">
        <v>3648</v>
      </c>
    </row>
    <row r="2" spans="1:14" ht="16.5" thickBot="1">
      <c r="B2" s="1874" t="s">
        <v>12544</v>
      </c>
      <c r="C2" s="1875"/>
      <c r="D2" s="336"/>
      <c r="E2" s="1092"/>
      <c r="F2" s="942">
        <f>'Lead Sheet'!B32</f>
        <v>0</v>
      </c>
      <c r="G2" s="1796"/>
      <c r="H2" s="917"/>
      <c r="I2" s="338"/>
      <c r="J2" s="929"/>
      <c r="K2" s="1873"/>
    </row>
    <row r="3" spans="1:14" s="160" customFormat="1" ht="43.5" thickBot="1">
      <c r="A3" s="158"/>
      <c r="B3" s="918"/>
      <c r="C3" s="919" t="s">
        <v>486</v>
      </c>
      <c r="D3" s="181" t="s">
        <v>12545</v>
      </c>
      <c r="E3" s="1093" t="s">
        <v>487</v>
      </c>
      <c r="F3" s="920" t="s">
        <v>0</v>
      </c>
      <c r="G3" s="1797" t="s">
        <v>588</v>
      </c>
      <c r="H3" s="921" t="s">
        <v>3</v>
      </c>
      <c r="I3" s="922" t="s">
        <v>4</v>
      </c>
      <c r="J3" s="928" t="s">
        <v>2</v>
      </c>
      <c r="K3" s="1094" t="s">
        <v>360</v>
      </c>
      <c r="L3" s="913" t="s">
        <v>5065</v>
      </c>
      <c r="M3" s="1097">
        <f>SUM(K:K)</f>
        <v>0</v>
      </c>
      <c r="N3" s="305"/>
    </row>
    <row r="4" spans="1:14" ht="35.1" customHeight="1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" s="885"/>
      <c r="C4" s="886"/>
      <c r="D4" s="341" t="s">
        <v>5543</v>
      </c>
      <c r="E4" s="1084"/>
      <c r="F4" s="888"/>
      <c r="G4" s="1798"/>
      <c r="H4" s="889"/>
      <c r="I4" s="890"/>
      <c r="J4" s="129"/>
      <c r="K4" s="1234"/>
    </row>
    <row r="5" spans="1:14" ht="15.75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5" s="472"/>
      <c r="C5" s="473"/>
      <c r="D5" s="474" t="s">
        <v>2231</v>
      </c>
      <c r="E5" s="1727"/>
      <c r="F5" s="1728"/>
      <c r="G5" s="1799"/>
      <c r="H5" s="1729"/>
      <c r="I5" s="1730"/>
      <c r="J5" s="1731"/>
      <c r="K5" s="1181"/>
    </row>
    <row r="6" spans="1:14" ht="15.75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6" s="244"/>
      <c r="C6" s="228" t="s">
        <v>12546</v>
      </c>
      <c r="D6" s="187" t="s">
        <v>12547</v>
      </c>
      <c r="E6" s="1020">
        <f>IFERROR(VLOOKUP(C6,'Consolidated Master Sheet'!B:H,3,0),"")</f>
        <v>11.69</v>
      </c>
      <c r="F6" s="151">
        <f>IF(E6=0,"NET",$F$2)</f>
        <v>0</v>
      </c>
      <c r="G6" s="1322">
        <f>IFERROR(ROUND(E6*F6,2),0)</f>
        <v>0</v>
      </c>
      <c r="H6" s="188">
        <f>_xlfn.XLOOKUP(C6,'Consolidated Master Sheet'!B:B,'Consolidated Master Sheet'!G:G,0)</f>
        <v>25</v>
      </c>
      <c r="I6" s="345">
        <f>_xlfn.XLOOKUP(C6,'Consolidated Master Sheet'!B:B,'Consolidated Master Sheet'!H:H,0)</f>
        <v>250</v>
      </c>
      <c r="J6" s="41"/>
      <c r="K6" s="1102">
        <f>IFERROR(G6*J6,0)</f>
        <v>0</v>
      </c>
    </row>
    <row r="7" spans="1:14" ht="15.75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7" s="244"/>
      <c r="C7" s="231" t="s">
        <v>12548</v>
      </c>
      <c r="D7" s="232" t="s">
        <v>12549</v>
      </c>
      <c r="E7" s="1017">
        <f>IFERROR(VLOOKUP(C7,'Consolidated Master Sheet'!B:H,3,0),"")</f>
        <v>15.35</v>
      </c>
      <c r="F7" s="152">
        <f t="shared" ref="F7:F55" si="0">IF(E7=0,"NET",$F$2)</f>
        <v>0</v>
      </c>
      <c r="G7" s="1324">
        <f t="shared" ref="G7:G55" si="1">IFERROR(ROUND(E7*F7,2),0)</f>
        <v>0</v>
      </c>
      <c r="H7" s="373">
        <f>_xlfn.XLOOKUP(C7,'Consolidated Master Sheet'!B:B,'Consolidated Master Sheet'!G:G,0)</f>
        <v>25</v>
      </c>
      <c r="I7" s="347">
        <f>_xlfn.XLOOKUP(C7,'Consolidated Master Sheet'!B:B,'Consolidated Master Sheet'!H:H,0)</f>
        <v>250</v>
      </c>
      <c r="J7" s="42"/>
      <c r="K7" s="1104">
        <f t="shared" ref="K7:K28" si="2">IFERROR(G7*J7,0)</f>
        <v>0</v>
      </c>
    </row>
    <row r="8" spans="1:14" ht="15.75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8" s="244"/>
      <c r="C8" s="231" t="s">
        <v>12550</v>
      </c>
      <c r="D8" s="232" t="s">
        <v>12551</v>
      </c>
      <c r="E8" s="1017">
        <f>IFERROR(VLOOKUP(C8,'Consolidated Master Sheet'!B:H,3,0),"")</f>
        <v>29.35</v>
      </c>
      <c r="F8" s="152">
        <f t="shared" si="0"/>
        <v>0</v>
      </c>
      <c r="G8" s="1324">
        <f t="shared" si="1"/>
        <v>0</v>
      </c>
      <c r="H8" s="373">
        <f>_xlfn.XLOOKUP(C8,'Consolidated Master Sheet'!B:B,'Consolidated Master Sheet'!G:G,0)</f>
        <v>25</v>
      </c>
      <c r="I8" s="347">
        <f>_xlfn.XLOOKUP(C8,'Consolidated Master Sheet'!B:B,'Consolidated Master Sheet'!H:H,0)</f>
        <v>150</v>
      </c>
      <c r="J8" s="42"/>
      <c r="K8" s="1104">
        <f t="shared" si="2"/>
        <v>0</v>
      </c>
    </row>
    <row r="9" spans="1:14" ht="15.75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9" s="244"/>
      <c r="C9" s="231" t="s">
        <v>12552</v>
      </c>
      <c r="D9" s="232" t="s">
        <v>12553</v>
      </c>
      <c r="E9" s="1017">
        <f>IFERROR(VLOOKUP(C9,'Consolidated Master Sheet'!B:H,3,0),"")</f>
        <v>68.540000000000006</v>
      </c>
      <c r="F9" s="152">
        <f t="shared" si="0"/>
        <v>0</v>
      </c>
      <c r="G9" s="1324">
        <f t="shared" si="1"/>
        <v>0</v>
      </c>
      <c r="H9" s="373">
        <f>_xlfn.XLOOKUP(C9,'Consolidated Master Sheet'!B:B,'Consolidated Master Sheet'!G:G,0)</f>
        <v>10</v>
      </c>
      <c r="I9" s="347">
        <f>_xlfn.XLOOKUP(C9,'Consolidated Master Sheet'!B:B,'Consolidated Master Sheet'!H:H,0)</f>
        <v>80</v>
      </c>
      <c r="J9" s="42"/>
      <c r="K9" s="1104">
        <f t="shared" si="2"/>
        <v>0</v>
      </c>
    </row>
    <row r="10" spans="1:14" ht="15.75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10" s="244"/>
      <c r="C10" s="231" t="s">
        <v>12554</v>
      </c>
      <c r="D10" s="232" t="s">
        <v>12555</v>
      </c>
      <c r="E10" s="1017">
        <f>IFERROR(VLOOKUP(C10,'Consolidated Master Sheet'!B:H,3,0),"")</f>
        <v>106.7</v>
      </c>
      <c r="F10" s="152">
        <f t="shared" si="0"/>
        <v>0</v>
      </c>
      <c r="G10" s="1324">
        <f t="shared" si="1"/>
        <v>0</v>
      </c>
      <c r="H10" s="373">
        <f>_xlfn.XLOOKUP(C10,'Consolidated Master Sheet'!B:B,'Consolidated Master Sheet'!G:G,0)</f>
        <v>10</v>
      </c>
      <c r="I10" s="347">
        <f>_xlfn.XLOOKUP(C10,'Consolidated Master Sheet'!B:B,'Consolidated Master Sheet'!H:H,0)</f>
        <v>60</v>
      </c>
      <c r="J10" s="42"/>
      <c r="K10" s="1104">
        <f t="shared" si="2"/>
        <v>0</v>
      </c>
    </row>
    <row r="11" spans="1:14" ht="15.75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11" s="244"/>
      <c r="C11" s="1326" t="s">
        <v>12556</v>
      </c>
      <c r="D11" s="1327" t="s">
        <v>12557</v>
      </c>
      <c r="E11" s="1058">
        <f>IFERROR(VLOOKUP(C11,'Consolidated Master Sheet'!B:H,3,0),"")</f>
        <v>112.66</v>
      </c>
      <c r="F11" s="729">
        <f t="shared" si="0"/>
        <v>0</v>
      </c>
      <c r="G11" s="1328">
        <f t="shared" si="1"/>
        <v>0</v>
      </c>
      <c r="H11" s="1667">
        <f>_xlfn.XLOOKUP(C11,'Consolidated Master Sheet'!B:B,'Consolidated Master Sheet'!G:G,0)</f>
        <v>5</v>
      </c>
      <c r="I11" s="173">
        <f>_xlfn.XLOOKUP(C11,'Consolidated Master Sheet'!B:B,'Consolidated Master Sheet'!H:H,0)</f>
        <v>20</v>
      </c>
      <c r="J11" s="1330"/>
      <c r="K11" s="1653">
        <f t="shared" si="2"/>
        <v>0</v>
      </c>
    </row>
    <row r="12" spans="1:14" ht="15.75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2" s="1775"/>
      <c r="C12" s="1776"/>
      <c r="D12" s="1777" t="s">
        <v>2248</v>
      </c>
      <c r="E12" s="1803" t="str">
        <f>IFERROR(VLOOKUP(C12,'Consolidated Master Sheet'!B:H,3,0),"")</f>
        <v/>
      </c>
      <c r="F12" s="1778">
        <f t="shared" si="0"/>
        <v>0</v>
      </c>
      <c r="G12" s="1802">
        <f t="shared" ref="G12" si="3">IFERROR(ROUND(E12*F12,2),0)</f>
        <v>0</v>
      </c>
      <c r="H12" s="1779"/>
      <c r="I12" s="1780"/>
      <c r="J12" s="1781"/>
      <c r="K12" s="1782"/>
    </row>
    <row r="13" spans="1:14" ht="15.75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13" s="244"/>
      <c r="C13" s="228" t="s">
        <v>12558</v>
      </c>
      <c r="D13" s="187" t="s">
        <v>12559</v>
      </c>
      <c r="E13" s="1020">
        <f>IFERROR(VLOOKUP(C13,'Consolidated Master Sheet'!B:H,3,0),"")</f>
        <v>10.77</v>
      </c>
      <c r="F13" s="151">
        <f t="shared" si="0"/>
        <v>0</v>
      </c>
      <c r="G13" s="1322">
        <f t="shared" si="1"/>
        <v>0</v>
      </c>
      <c r="H13" s="188">
        <f>_xlfn.XLOOKUP(C13,'Consolidated Master Sheet'!B:B,'Consolidated Master Sheet'!G:G,0)</f>
        <v>25</v>
      </c>
      <c r="I13" s="345">
        <f>_xlfn.XLOOKUP(C13,'Consolidated Master Sheet'!B:B,'Consolidated Master Sheet'!H:H,0)</f>
        <v>250</v>
      </c>
      <c r="J13" s="41"/>
      <c r="K13" s="1102">
        <f t="shared" si="2"/>
        <v>0</v>
      </c>
    </row>
    <row r="14" spans="1:14" ht="15.75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14" s="244"/>
      <c r="C14" s="231" t="s">
        <v>12560</v>
      </c>
      <c r="D14" s="232" t="s">
        <v>12561</v>
      </c>
      <c r="E14" s="1017">
        <f>IFERROR(VLOOKUP(C14,'Consolidated Master Sheet'!B:H,3,0),"")</f>
        <v>15.34</v>
      </c>
      <c r="F14" s="152">
        <f t="shared" si="0"/>
        <v>0</v>
      </c>
      <c r="G14" s="1324">
        <f t="shared" si="1"/>
        <v>0</v>
      </c>
      <c r="H14" s="373">
        <f>_xlfn.XLOOKUP(C14,'Consolidated Master Sheet'!B:B,'Consolidated Master Sheet'!G:G,0)</f>
        <v>25</v>
      </c>
      <c r="I14" s="347">
        <f>_xlfn.XLOOKUP(C14,'Consolidated Master Sheet'!B:B,'Consolidated Master Sheet'!H:H,0)</f>
        <v>250</v>
      </c>
      <c r="J14" s="42"/>
      <c r="K14" s="1104">
        <f t="shared" si="2"/>
        <v>0</v>
      </c>
    </row>
    <row r="15" spans="1:14" ht="15.75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15" s="244"/>
      <c r="C15" s="231" t="s">
        <v>12562</v>
      </c>
      <c r="D15" s="232" t="s">
        <v>12563</v>
      </c>
      <c r="E15" s="1017">
        <f>IFERROR(VLOOKUP(C15,'Consolidated Master Sheet'!B:H,3,0),"")</f>
        <v>25.9</v>
      </c>
      <c r="F15" s="152">
        <f t="shared" si="0"/>
        <v>0</v>
      </c>
      <c r="G15" s="1324">
        <f t="shared" si="1"/>
        <v>0</v>
      </c>
      <c r="H15" s="373">
        <f>_xlfn.XLOOKUP(C15,'Consolidated Master Sheet'!B:B,'Consolidated Master Sheet'!G:G,0)</f>
        <v>25</v>
      </c>
      <c r="I15" s="347">
        <f>_xlfn.XLOOKUP(C15,'Consolidated Master Sheet'!B:B,'Consolidated Master Sheet'!H:H,0)</f>
        <v>150</v>
      </c>
      <c r="J15" s="42"/>
      <c r="K15" s="1104">
        <f t="shared" si="2"/>
        <v>0</v>
      </c>
    </row>
    <row r="16" spans="1:14" ht="15.75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16" s="244"/>
      <c r="C16" s="231" t="s">
        <v>12564</v>
      </c>
      <c r="D16" s="232" t="s">
        <v>12565</v>
      </c>
      <c r="E16" s="1017">
        <f>IFERROR(VLOOKUP(C16,'Consolidated Master Sheet'!B:H,3,0),"")</f>
        <v>65.88</v>
      </c>
      <c r="F16" s="152">
        <f t="shared" si="0"/>
        <v>0</v>
      </c>
      <c r="G16" s="1324">
        <f t="shared" si="1"/>
        <v>0</v>
      </c>
      <c r="H16" s="347">
        <f>_xlfn.XLOOKUP(C16,'Consolidated Master Sheet'!B:B,'Consolidated Master Sheet'!G:G,0)</f>
        <v>10</v>
      </c>
      <c r="I16" s="347">
        <f>_xlfn.XLOOKUP(C16,'Consolidated Master Sheet'!B:B,'Consolidated Master Sheet'!H:H,0)</f>
        <v>80</v>
      </c>
      <c r="J16" s="42"/>
      <c r="K16" s="1104">
        <f t="shared" si="2"/>
        <v>0</v>
      </c>
    </row>
    <row r="17" spans="1:13" ht="15.75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17" s="244"/>
      <c r="C17" s="231" t="s">
        <v>12566</v>
      </c>
      <c r="D17" s="232" t="s">
        <v>12567</v>
      </c>
      <c r="E17" s="1017">
        <f>IFERROR(VLOOKUP(C17,'Consolidated Master Sheet'!B:H,3,0),"")</f>
        <v>91.52</v>
      </c>
      <c r="F17" s="152">
        <f t="shared" si="0"/>
        <v>0</v>
      </c>
      <c r="G17" s="1324">
        <f t="shared" si="1"/>
        <v>0</v>
      </c>
      <c r="H17" s="347">
        <f>_xlfn.XLOOKUP(C17,'Consolidated Master Sheet'!B:B,'Consolidated Master Sheet'!G:G,0)</f>
        <v>10</v>
      </c>
      <c r="I17" s="347">
        <f>_xlfn.XLOOKUP(C17,'Consolidated Master Sheet'!B:B,'Consolidated Master Sheet'!H:H,0)</f>
        <v>60</v>
      </c>
      <c r="J17" s="42"/>
      <c r="K17" s="1104">
        <f t="shared" si="2"/>
        <v>0</v>
      </c>
    </row>
    <row r="18" spans="1:13" ht="15.75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18" s="244"/>
      <c r="C18" s="231" t="s">
        <v>12568</v>
      </c>
      <c r="D18" s="232" t="s">
        <v>12569</v>
      </c>
      <c r="E18" s="1017">
        <f>IFERROR(VLOOKUP(C18,'Consolidated Master Sheet'!B:H,3,0),"")</f>
        <v>110.99</v>
      </c>
      <c r="F18" s="152">
        <f t="shared" si="0"/>
        <v>0</v>
      </c>
      <c r="G18" s="1324">
        <f t="shared" si="1"/>
        <v>0</v>
      </c>
      <c r="H18" s="347">
        <f>_xlfn.XLOOKUP(C18,'Consolidated Master Sheet'!B:B,'Consolidated Master Sheet'!G:G,0)</f>
        <v>5</v>
      </c>
      <c r="I18" s="347">
        <f>_xlfn.XLOOKUP(C18,'Consolidated Master Sheet'!B:B,'Consolidated Master Sheet'!H:H,0)</f>
        <v>20</v>
      </c>
      <c r="J18" s="42"/>
      <c r="K18" s="1104">
        <f t="shared" si="2"/>
        <v>0</v>
      </c>
    </row>
    <row r="19" spans="1:13" ht="15.75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9" s="472"/>
      <c r="C19" s="473"/>
      <c r="D19" s="474" t="s">
        <v>12828</v>
      </c>
      <c r="E19" s="1680" t="str">
        <f>IFERROR(VLOOKUP(C19,'Consolidated Master Sheet'!B:H,3,0),"")</f>
        <v/>
      </c>
      <c r="F19" s="1771">
        <f t="shared" si="0"/>
        <v>0</v>
      </c>
      <c r="G19" s="1800">
        <f t="shared" ref="G19" si="4">IFERROR(ROUND(E19*F19,2),0)</f>
        <v>0</v>
      </c>
      <c r="H19" s="1729"/>
      <c r="I19" s="1730"/>
      <c r="J19" s="1731"/>
      <c r="K19" s="1181"/>
    </row>
    <row r="20" spans="1:13" ht="24.95" customHeight="1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20" s="244"/>
      <c r="C20" s="231" t="s">
        <v>12570</v>
      </c>
      <c r="D20" s="232" t="s">
        <v>12571</v>
      </c>
      <c r="E20" s="1017">
        <f>IFERROR(VLOOKUP(C20,'Consolidated Master Sheet'!B:H,3,0),"")</f>
        <v>16.2</v>
      </c>
      <c r="F20" s="152">
        <f t="shared" si="0"/>
        <v>0</v>
      </c>
      <c r="G20" s="1324">
        <f t="shared" si="1"/>
        <v>0</v>
      </c>
      <c r="H20" s="347">
        <f>_xlfn.XLOOKUP(C20,'Consolidated Master Sheet'!B:B,'Consolidated Master Sheet'!G:G,0)</f>
        <v>25</v>
      </c>
      <c r="I20" s="347">
        <f>_xlfn.XLOOKUP(C20,'Consolidated Master Sheet'!B:B,'Consolidated Master Sheet'!H:H,0)</f>
        <v>250</v>
      </c>
      <c r="J20" s="42"/>
      <c r="K20" s="1104">
        <f t="shared" si="2"/>
        <v>0</v>
      </c>
    </row>
    <row r="21" spans="1:13" ht="24.95" customHeight="1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21" s="244"/>
      <c r="C21" s="231" t="s">
        <v>12572</v>
      </c>
      <c r="D21" s="232" t="s">
        <v>12573</v>
      </c>
      <c r="E21" s="1017">
        <f>IFERROR(VLOOKUP(C21,'Consolidated Master Sheet'!B:H,3,0),"")</f>
        <v>23.8</v>
      </c>
      <c r="F21" s="152">
        <f t="shared" si="0"/>
        <v>0</v>
      </c>
      <c r="G21" s="1324">
        <f t="shared" si="1"/>
        <v>0</v>
      </c>
      <c r="H21" s="347">
        <f>_xlfn.XLOOKUP(C21,'Consolidated Master Sheet'!B:B,'Consolidated Master Sheet'!G:G,0)</f>
        <v>25</v>
      </c>
      <c r="I21" s="347">
        <f>_xlfn.XLOOKUP(C21,'Consolidated Master Sheet'!B:B,'Consolidated Master Sheet'!H:H,0)</f>
        <v>250</v>
      </c>
      <c r="J21" s="42"/>
      <c r="K21" s="1104">
        <f t="shared" si="2"/>
        <v>0</v>
      </c>
    </row>
    <row r="22" spans="1:13" ht="24.95" customHeight="1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22" s="244"/>
      <c r="C22" s="231" t="s">
        <v>12574</v>
      </c>
      <c r="D22" s="232" t="s">
        <v>12575</v>
      </c>
      <c r="E22" s="1017">
        <f>IFERROR(VLOOKUP(C22,'Consolidated Master Sheet'!B:H,3,0),"")</f>
        <v>38.94</v>
      </c>
      <c r="F22" s="152">
        <f t="shared" si="0"/>
        <v>0</v>
      </c>
      <c r="G22" s="1324">
        <f t="shared" si="1"/>
        <v>0</v>
      </c>
      <c r="H22" s="347">
        <f>_xlfn.XLOOKUP(C22,'Consolidated Master Sheet'!B:B,'Consolidated Master Sheet'!G:G,0)</f>
        <v>25</v>
      </c>
      <c r="I22" s="347">
        <f>_xlfn.XLOOKUP(C22,'Consolidated Master Sheet'!B:B,'Consolidated Master Sheet'!H:H,0)</f>
        <v>150</v>
      </c>
      <c r="J22" s="42"/>
      <c r="K22" s="1104">
        <f t="shared" si="2"/>
        <v>0</v>
      </c>
    </row>
    <row r="23" spans="1:13" ht="15.75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23" s="472"/>
      <c r="C23" s="473"/>
      <c r="D23" s="474" t="s">
        <v>12829</v>
      </c>
      <c r="E23" s="1680" t="str">
        <f>IFERROR(VLOOKUP(C23,'Consolidated Master Sheet'!B:H,3,0),"")</f>
        <v/>
      </c>
      <c r="F23" s="1771">
        <f t="shared" si="0"/>
        <v>0</v>
      </c>
      <c r="G23" s="1800">
        <f t="shared" ref="G23" si="5">IFERROR(ROUND(E23*F23,2),0)</f>
        <v>0</v>
      </c>
      <c r="H23" s="1729"/>
      <c r="I23" s="1730"/>
      <c r="J23" s="1731"/>
      <c r="K23" s="1181"/>
    </row>
    <row r="24" spans="1:13" ht="24.95" customHeight="1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24" s="244"/>
      <c r="C24" s="231" t="s">
        <v>12576</v>
      </c>
      <c r="D24" s="232" t="s">
        <v>12577</v>
      </c>
      <c r="E24" s="1017">
        <f>IFERROR(VLOOKUP(C24,'Consolidated Master Sheet'!B:H,3,0),"")</f>
        <v>18.84</v>
      </c>
      <c r="F24" s="152">
        <f t="shared" si="0"/>
        <v>0</v>
      </c>
      <c r="G24" s="1324">
        <f t="shared" si="1"/>
        <v>0</v>
      </c>
      <c r="H24" s="347">
        <f>_xlfn.XLOOKUP(C24,'Consolidated Master Sheet'!B:B,'Consolidated Master Sheet'!G:G,0)</f>
        <v>25</v>
      </c>
      <c r="I24" s="347">
        <f>_xlfn.XLOOKUP(C24,'Consolidated Master Sheet'!B:B,'Consolidated Master Sheet'!H:H,0)</f>
        <v>250</v>
      </c>
      <c r="J24" s="42"/>
      <c r="K24" s="1104">
        <f t="shared" si="2"/>
        <v>0</v>
      </c>
    </row>
    <row r="25" spans="1:13" ht="24.95" customHeight="1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25" s="244"/>
      <c r="C25" s="231" t="s">
        <v>12578</v>
      </c>
      <c r="D25" s="232" t="s">
        <v>12579</v>
      </c>
      <c r="E25" s="1017">
        <f>IFERROR(VLOOKUP(C25,'Consolidated Master Sheet'!B:H,3,0),"")</f>
        <v>24.96</v>
      </c>
      <c r="F25" s="152">
        <f t="shared" si="0"/>
        <v>0</v>
      </c>
      <c r="G25" s="1324">
        <f t="shared" si="1"/>
        <v>0</v>
      </c>
      <c r="H25" s="347">
        <f>_xlfn.XLOOKUP(C25,'Consolidated Master Sheet'!B:B,'Consolidated Master Sheet'!G:G,0)</f>
        <v>25</v>
      </c>
      <c r="I25" s="347">
        <f>_xlfn.XLOOKUP(C25,'Consolidated Master Sheet'!B:B,'Consolidated Master Sheet'!H:H,0)</f>
        <v>250</v>
      </c>
      <c r="J25" s="42"/>
      <c r="K25" s="1104">
        <f t="shared" si="2"/>
        <v>0</v>
      </c>
    </row>
    <row r="26" spans="1:13" ht="24.95" customHeight="1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26" s="244"/>
      <c r="C26" s="231" t="s">
        <v>12580</v>
      </c>
      <c r="D26" s="232" t="s">
        <v>12581</v>
      </c>
      <c r="E26" s="1017">
        <f>IFERROR(VLOOKUP(C26,'Consolidated Master Sheet'!B:H,3,0),"")</f>
        <v>39.93</v>
      </c>
      <c r="F26" s="152">
        <f t="shared" si="0"/>
        <v>0</v>
      </c>
      <c r="G26" s="1324">
        <f t="shared" si="1"/>
        <v>0</v>
      </c>
      <c r="H26" s="347">
        <f>_xlfn.XLOOKUP(C26,'Consolidated Master Sheet'!B:B,'Consolidated Master Sheet'!G:G,0)</f>
        <v>20</v>
      </c>
      <c r="I26" s="347">
        <f>_xlfn.XLOOKUP(C26,'Consolidated Master Sheet'!B:B,'Consolidated Master Sheet'!H:H,0)</f>
        <v>120</v>
      </c>
      <c r="J26" s="42"/>
      <c r="K26" s="1104">
        <f t="shared" si="2"/>
        <v>0</v>
      </c>
    </row>
    <row r="27" spans="1:13" ht="15.75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27" s="472"/>
      <c r="C27" s="473"/>
      <c r="D27" s="474" t="s">
        <v>7797</v>
      </c>
      <c r="E27" s="1680" t="str">
        <f>IFERROR(VLOOKUP(C27,'Consolidated Master Sheet'!B:H,3,0),"")</f>
        <v/>
      </c>
      <c r="F27" s="1771">
        <f t="shared" si="0"/>
        <v>0</v>
      </c>
      <c r="G27" s="1800">
        <f t="shared" ref="G27" si="6">IFERROR(ROUND(E27*F27,2),0)</f>
        <v>0</v>
      </c>
      <c r="H27" s="1729"/>
      <c r="I27" s="1730"/>
      <c r="J27" s="1731"/>
      <c r="K27" s="1181"/>
    </row>
    <row r="28" spans="1:13" s="305" customFormat="1" ht="65.45" customHeight="1">
      <c r="A28" s="304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28" s="831"/>
      <c r="C28" s="523" t="s">
        <v>12582</v>
      </c>
      <c r="D28" s="1772" t="s">
        <v>12583</v>
      </c>
      <c r="E28" s="1493">
        <f>IFERROR(VLOOKUP(C28,'Consolidated Master Sheet'!B:H,3,0),"")</f>
        <v>27.03</v>
      </c>
      <c r="F28" s="741">
        <f t="shared" si="0"/>
        <v>0</v>
      </c>
      <c r="G28" s="1372">
        <f t="shared" si="1"/>
        <v>0</v>
      </c>
      <c r="H28" s="1773">
        <f>_xlfn.XLOOKUP(C28,'Consolidated Master Sheet'!B:B,'Consolidated Master Sheet'!G:G,0)</f>
        <v>25</v>
      </c>
      <c r="I28" s="1773">
        <f>_xlfn.XLOOKUP(C28,'Consolidated Master Sheet'!B:B,'Consolidated Master Sheet'!H:H,0)</f>
        <v>250</v>
      </c>
      <c r="J28" s="1288"/>
      <c r="K28" s="1266">
        <f t="shared" si="2"/>
        <v>0</v>
      </c>
      <c r="M28" s="1185"/>
    </row>
    <row r="29" spans="1:13" ht="35.1" customHeight="1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29" s="1659"/>
      <c r="C29" s="1660"/>
      <c r="D29" s="1732" t="s">
        <v>12584</v>
      </c>
      <c r="E29" s="1668" t="str">
        <f>IFERROR(VLOOKUP(C29,'Consolidated Master Sheet'!B:H,3,0),"")</f>
        <v/>
      </c>
      <c r="F29" s="1661">
        <f t="shared" si="0"/>
        <v>0</v>
      </c>
      <c r="G29" s="1801">
        <f t="shared" si="1"/>
        <v>0</v>
      </c>
      <c r="H29" s="1662"/>
      <c r="I29" s="1663"/>
      <c r="J29" s="1664"/>
      <c r="K29" s="1665"/>
    </row>
    <row r="30" spans="1:13" ht="15.75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30" s="472"/>
      <c r="C30" s="473"/>
      <c r="D30" s="474" t="s">
        <v>2231</v>
      </c>
      <c r="E30" s="1680" t="str">
        <f>IFERROR(VLOOKUP(C30,'Consolidated Master Sheet'!B:H,3,0),"")</f>
        <v/>
      </c>
      <c r="F30" s="1771">
        <f t="shared" si="0"/>
        <v>0</v>
      </c>
      <c r="G30" s="1800">
        <f t="shared" ref="G30" si="7">IFERROR(ROUND(E30*F30,2),0)</f>
        <v>0</v>
      </c>
      <c r="H30" s="1729"/>
      <c r="I30" s="1730"/>
      <c r="J30" s="1731"/>
      <c r="K30" s="1181"/>
    </row>
    <row r="31" spans="1:13" ht="15.75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31" s="1666"/>
      <c r="C31" s="231" t="s">
        <v>12585</v>
      </c>
      <c r="D31" s="232" t="s">
        <v>12586</v>
      </c>
      <c r="E31" s="1017">
        <f>IFERROR(VLOOKUP(C31,'Consolidated Master Sheet'!B:H,3,0),"")</f>
        <v>8.91</v>
      </c>
      <c r="F31" s="152">
        <f t="shared" si="0"/>
        <v>0</v>
      </c>
      <c r="G31" s="1328">
        <f t="shared" si="1"/>
        <v>0</v>
      </c>
      <c r="H31" s="373">
        <f>_xlfn.XLOOKUP(C31,'Consolidated Master Sheet'!B:B,'Consolidated Master Sheet'!G:G,0)</f>
        <v>50</v>
      </c>
      <c r="I31" s="347">
        <f>_xlfn.XLOOKUP(C31,'Consolidated Master Sheet'!B:B,'Consolidated Master Sheet'!H:H,0)</f>
        <v>500</v>
      </c>
      <c r="J31" s="42"/>
      <c r="K31" s="1104">
        <f t="shared" ref="K31:K55" si="8">IFERROR(G31*J31,0)</f>
        <v>0</v>
      </c>
    </row>
    <row r="32" spans="1:13" ht="15.75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32" s="244"/>
      <c r="C32" s="231" t="s">
        <v>12587</v>
      </c>
      <c r="D32" s="232" t="s">
        <v>12588</v>
      </c>
      <c r="E32" s="1017">
        <f>IFERROR(VLOOKUP(C32,'Consolidated Master Sheet'!B:H,3,0),"")</f>
        <v>11.03</v>
      </c>
      <c r="F32" s="151">
        <f t="shared" si="0"/>
        <v>0</v>
      </c>
      <c r="G32" s="1328">
        <f t="shared" si="1"/>
        <v>0</v>
      </c>
      <c r="H32" s="373">
        <f>_xlfn.XLOOKUP(C32,'Consolidated Master Sheet'!B:B,'Consolidated Master Sheet'!G:G,0)</f>
        <v>50</v>
      </c>
      <c r="I32" s="347">
        <f>_xlfn.XLOOKUP(C32,'Consolidated Master Sheet'!B:B,'Consolidated Master Sheet'!H:H,0)</f>
        <v>400</v>
      </c>
      <c r="J32" s="42"/>
      <c r="K32" s="1104">
        <f t="shared" si="8"/>
        <v>0</v>
      </c>
    </row>
    <row r="33" spans="1:13" ht="15.75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33" s="244"/>
      <c r="C33" s="231" t="s">
        <v>12589</v>
      </c>
      <c r="D33" s="232" t="s">
        <v>12590</v>
      </c>
      <c r="E33" s="1017">
        <f>IFERROR(VLOOKUP(C33,'Consolidated Master Sheet'!B:H,3,0),"")</f>
        <v>23.19</v>
      </c>
      <c r="F33" s="151">
        <f t="shared" si="0"/>
        <v>0</v>
      </c>
      <c r="G33" s="1328">
        <f t="shared" si="1"/>
        <v>0</v>
      </c>
      <c r="H33" s="373">
        <f>_xlfn.XLOOKUP(C33,'Consolidated Master Sheet'!B:B,'Consolidated Master Sheet'!G:G,0)</f>
        <v>25</v>
      </c>
      <c r="I33" s="347">
        <f>_xlfn.XLOOKUP(C33,'Consolidated Master Sheet'!B:B,'Consolidated Master Sheet'!H:H,0)</f>
        <v>100</v>
      </c>
      <c r="J33" s="42"/>
      <c r="K33" s="1104">
        <f t="shared" si="8"/>
        <v>0</v>
      </c>
    </row>
    <row r="34" spans="1:13" ht="15" customHeight="1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34" s="244"/>
      <c r="C34" s="231" t="s">
        <v>12591</v>
      </c>
      <c r="D34" s="232" t="s">
        <v>12592</v>
      </c>
      <c r="E34" s="1017">
        <f>IFERROR(VLOOKUP(C34,'Consolidated Master Sheet'!B:H,3,0),"")</f>
        <v>48.46</v>
      </c>
      <c r="F34" s="151">
        <f t="shared" si="0"/>
        <v>0</v>
      </c>
      <c r="G34" s="1328">
        <f t="shared" si="1"/>
        <v>0</v>
      </c>
      <c r="H34" s="373">
        <f>_xlfn.XLOOKUP(C34,'Consolidated Master Sheet'!B:B,'Consolidated Master Sheet'!G:G,0)</f>
        <v>25</v>
      </c>
      <c r="I34" s="347">
        <f>_xlfn.XLOOKUP(C34,'Consolidated Master Sheet'!B:B,'Consolidated Master Sheet'!H:H,0)</f>
        <v>100</v>
      </c>
      <c r="J34" s="42"/>
      <c r="K34" s="1104">
        <f t="shared" si="8"/>
        <v>0</v>
      </c>
    </row>
    <row r="35" spans="1:13" ht="15" customHeight="1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35" s="244"/>
      <c r="C35" s="231" t="s">
        <v>12593</v>
      </c>
      <c r="D35" s="232" t="s">
        <v>12594</v>
      </c>
      <c r="E35" s="1017">
        <f>IFERROR(VLOOKUP(C35,'Consolidated Master Sheet'!B:H,3,0),"")</f>
        <v>73.260000000000005</v>
      </c>
      <c r="F35" s="151">
        <f t="shared" si="0"/>
        <v>0</v>
      </c>
      <c r="G35" s="1328">
        <f t="shared" si="1"/>
        <v>0</v>
      </c>
      <c r="H35" s="373">
        <f>_xlfn.XLOOKUP(C35,'Consolidated Master Sheet'!B:B,'Consolidated Master Sheet'!G:G,0)</f>
        <v>25</v>
      </c>
      <c r="I35" s="347">
        <f>_xlfn.XLOOKUP(C35,'Consolidated Master Sheet'!B:B,'Consolidated Master Sheet'!H:H,0)</f>
        <v>50</v>
      </c>
      <c r="J35" s="42"/>
      <c r="K35" s="1104">
        <f t="shared" si="8"/>
        <v>0</v>
      </c>
    </row>
    <row r="36" spans="1:13" ht="15" customHeight="1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36" s="244"/>
      <c r="C36" s="1326" t="s">
        <v>12595</v>
      </c>
      <c r="D36" s="1327" t="s">
        <v>12596</v>
      </c>
      <c r="E36" s="1058">
        <f>IFERROR(VLOOKUP(C36,'Consolidated Master Sheet'!B:H,3,0),"")</f>
        <v>79.41</v>
      </c>
      <c r="F36" s="154">
        <f t="shared" si="0"/>
        <v>0</v>
      </c>
      <c r="G36" s="1328">
        <f t="shared" si="1"/>
        <v>0</v>
      </c>
      <c r="H36" s="1667">
        <f>_xlfn.XLOOKUP(C36,'Consolidated Master Sheet'!B:B,'Consolidated Master Sheet'!G:G,0)</f>
        <v>25</v>
      </c>
      <c r="I36" s="173">
        <f>_xlfn.XLOOKUP(C36,'Consolidated Master Sheet'!B:B,'Consolidated Master Sheet'!H:H,0)</f>
        <v>50</v>
      </c>
      <c r="J36" s="1330"/>
      <c r="K36" s="1653">
        <f t="shared" si="8"/>
        <v>0</v>
      </c>
    </row>
    <row r="37" spans="1:13" ht="15.75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37" s="1775"/>
      <c r="C37" s="1776"/>
      <c r="D37" s="1777" t="s">
        <v>2248</v>
      </c>
      <c r="E37" s="1803" t="str">
        <f>IFERROR(VLOOKUP(C37,'Consolidated Master Sheet'!B:H,3,0),"")</f>
        <v/>
      </c>
      <c r="F37" s="1778">
        <f t="shared" si="0"/>
        <v>0</v>
      </c>
      <c r="G37" s="1802">
        <f t="shared" ref="G37" si="9">IFERROR(ROUND(E37*F37,2),0)</f>
        <v>0</v>
      </c>
      <c r="H37" s="1779"/>
      <c r="I37" s="1780"/>
      <c r="J37" s="1781"/>
      <c r="K37" s="1782"/>
    </row>
    <row r="38" spans="1:13" ht="15" customHeight="1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38" s="244"/>
      <c r="C38" s="231" t="s">
        <v>12597</v>
      </c>
      <c r="D38" s="232" t="s">
        <v>12598</v>
      </c>
      <c r="E38" s="1017">
        <f>IFERROR(VLOOKUP(C38,'Consolidated Master Sheet'!B:H,3,0),"")</f>
        <v>8.0299999999999994</v>
      </c>
      <c r="F38" s="151">
        <f t="shared" si="0"/>
        <v>0</v>
      </c>
      <c r="G38" s="1328">
        <f t="shared" si="1"/>
        <v>0</v>
      </c>
      <c r="H38" s="373">
        <f>_xlfn.XLOOKUP(C38,'Consolidated Master Sheet'!B:B,'Consolidated Master Sheet'!G:G,0)</f>
        <v>50</v>
      </c>
      <c r="I38" s="347">
        <f>_xlfn.XLOOKUP(C38,'Consolidated Master Sheet'!B:B,'Consolidated Master Sheet'!H:H,0)</f>
        <v>500</v>
      </c>
      <c r="J38" s="42"/>
      <c r="K38" s="1104">
        <f t="shared" si="8"/>
        <v>0</v>
      </c>
    </row>
    <row r="39" spans="1:13" ht="15" customHeight="1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39" s="244"/>
      <c r="C39" s="231" t="s">
        <v>12599</v>
      </c>
      <c r="D39" s="232" t="s">
        <v>12600</v>
      </c>
      <c r="E39" s="1017">
        <f>IFERROR(VLOOKUP(C39,'Consolidated Master Sheet'!B:H,3,0),"")</f>
        <v>11.45</v>
      </c>
      <c r="F39" s="151">
        <f t="shared" si="0"/>
        <v>0</v>
      </c>
      <c r="G39" s="1328">
        <f t="shared" si="1"/>
        <v>0</v>
      </c>
      <c r="H39" s="373">
        <f>_xlfn.XLOOKUP(C39,'Consolidated Master Sheet'!B:B,'Consolidated Master Sheet'!G:G,0)</f>
        <v>50</v>
      </c>
      <c r="I39" s="347">
        <f>_xlfn.XLOOKUP(C39,'Consolidated Master Sheet'!B:B,'Consolidated Master Sheet'!H:H,0)</f>
        <v>400</v>
      </c>
      <c r="J39" s="42"/>
      <c r="K39" s="1104">
        <f t="shared" si="8"/>
        <v>0</v>
      </c>
    </row>
    <row r="40" spans="1:13" ht="15" customHeight="1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40" s="244"/>
      <c r="C40" s="231" t="s">
        <v>12601</v>
      </c>
      <c r="D40" s="232" t="s">
        <v>12602</v>
      </c>
      <c r="E40" s="1017">
        <f>IFERROR(VLOOKUP(C40,'Consolidated Master Sheet'!B:H,3,0),"")</f>
        <v>21.9</v>
      </c>
      <c r="F40" s="151">
        <f t="shared" si="0"/>
        <v>0</v>
      </c>
      <c r="G40" s="1328">
        <f t="shared" si="1"/>
        <v>0</v>
      </c>
      <c r="H40" s="373">
        <f>_xlfn.XLOOKUP(C40,'Consolidated Master Sheet'!B:B,'Consolidated Master Sheet'!G:G,0)</f>
        <v>25</v>
      </c>
      <c r="I40" s="347">
        <f>_xlfn.XLOOKUP(C40,'Consolidated Master Sheet'!B:B,'Consolidated Master Sheet'!H:H,0)</f>
        <v>100</v>
      </c>
      <c r="J40" s="42"/>
      <c r="K40" s="1104">
        <f t="shared" si="8"/>
        <v>0</v>
      </c>
    </row>
    <row r="41" spans="1:13" ht="15" customHeight="1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41" s="244"/>
      <c r="C41" s="231" t="s">
        <v>12603</v>
      </c>
      <c r="D41" s="232" t="s">
        <v>12604</v>
      </c>
      <c r="E41" s="1017">
        <f>IFERROR(VLOOKUP(C41,'Consolidated Master Sheet'!B:H,3,0),"")</f>
        <v>54.95</v>
      </c>
      <c r="F41" s="151">
        <f t="shared" si="0"/>
        <v>0</v>
      </c>
      <c r="G41" s="1328">
        <f t="shared" si="1"/>
        <v>0</v>
      </c>
      <c r="H41" s="347">
        <f>_xlfn.XLOOKUP(C41,'Consolidated Master Sheet'!B:B,'Consolidated Master Sheet'!G:G,0)</f>
        <v>25</v>
      </c>
      <c r="I41" s="347">
        <f>_xlfn.XLOOKUP(C41,'Consolidated Master Sheet'!B:B,'Consolidated Master Sheet'!H:H,0)</f>
        <v>100</v>
      </c>
      <c r="J41" s="42"/>
      <c r="K41" s="1104">
        <f t="shared" si="8"/>
        <v>0</v>
      </c>
    </row>
    <row r="42" spans="1:13" ht="15" customHeight="1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42" s="244"/>
      <c r="C42" s="231" t="s">
        <v>12605</v>
      </c>
      <c r="D42" s="232" t="s">
        <v>12606</v>
      </c>
      <c r="E42" s="1017">
        <f>IFERROR(VLOOKUP(C42,'Consolidated Master Sheet'!B:H,3,0),"")</f>
        <v>78.55</v>
      </c>
      <c r="F42" s="151">
        <f t="shared" si="0"/>
        <v>0</v>
      </c>
      <c r="G42" s="1328">
        <f t="shared" si="1"/>
        <v>0</v>
      </c>
      <c r="H42" s="347">
        <f>_xlfn.XLOOKUP(C42,'Consolidated Master Sheet'!B:B,'Consolidated Master Sheet'!G:G,0)</f>
        <v>25</v>
      </c>
      <c r="I42" s="347">
        <f>_xlfn.XLOOKUP(C42,'Consolidated Master Sheet'!B:B,'Consolidated Master Sheet'!H:H,0)</f>
        <v>50</v>
      </c>
      <c r="J42" s="42"/>
      <c r="K42" s="1104">
        <f t="shared" si="8"/>
        <v>0</v>
      </c>
    </row>
    <row r="43" spans="1:13" ht="15" customHeight="1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43" s="244"/>
      <c r="C43" s="231" t="s">
        <v>12607</v>
      </c>
      <c r="D43" s="232" t="s">
        <v>12608</v>
      </c>
      <c r="E43" s="1017">
        <f>IFERROR(VLOOKUP(C43,'Consolidated Master Sheet'!B:H,3,0),"")</f>
        <v>95.26</v>
      </c>
      <c r="F43" s="151">
        <f t="shared" si="0"/>
        <v>0</v>
      </c>
      <c r="G43" s="1328">
        <f t="shared" si="1"/>
        <v>0</v>
      </c>
      <c r="H43" s="347">
        <f>_xlfn.XLOOKUP(C43,'Consolidated Master Sheet'!B:B,'Consolidated Master Sheet'!G:G,0)</f>
        <v>25</v>
      </c>
      <c r="I43" s="347">
        <f>_xlfn.XLOOKUP(C43,'Consolidated Master Sheet'!B:B,'Consolidated Master Sheet'!H:H,0)</f>
        <v>50</v>
      </c>
      <c r="J43" s="42"/>
      <c r="K43" s="1104">
        <f t="shared" si="8"/>
        <v>0</v>
      </c>
    </row>
    <row r="44" spans="1:13" ht="15.75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4" s="472"/>
      <c r="C44" s="473"/>
      <c r="D44" s="474" t="s">
        <v>12828</v>
      </c>
      <c r="E44" s="1680" t="str">
        <f>IFERROR(VLOOKUP(C44,'Consolidated Master Sheet'!B:H,3,0),"")</f>
        <v/>
      </c>
      <c r="F44" s="1771">
        <f t="shared" si="0"/>
        <v>0</v>
      </c>
      <c r="G44" s="1800">
        <f t="shared" ref="G44" si="10">IFERROR(ROUND(E44*F44,2),0)</f>
        <v>0</v>
      </c>
      <c r="H44" s="1729"/>
      <c r="I44" s="1730"/>
      <c r="J44" s="1731"/>
      <c r="K44" s="1181"/>
    </row>
    <row r="45" spans="1:13" s="305" customFormat="1" ht="24.95" customHeight="1">
      <c r="A45" s="304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45" s="831"/>
      <c r="C45" s="1303" t="s">
        <v>12609</v>
      </c>
      <c r="D45" s="1774" t="s">
        <v>12610</v>
      </c>
      <c r="E45" s="1486">
        <f>IFERROR(VLOOKUP(C45,'Consolidated Master Sheet'!B:H,3,0),"")</f>
        <v>12.09</v>
      </c>
      <c r="F45" s="409">
        <f t="shared" si="0"/>
        <v>0</v>
      </c>
      <c r="G45" s="1372">
        <f t="shared" si="1"/>
        <v>0</v>
      </c>
      <c r="H45" s="1496">
        <f>_xlfn.XLOOKUP(C45,'Consolidated Master Sheet'!B:B,'Consolidated Master Sheet'!G:G,0)</f>
        <v>50</v>
      </c>
      <c r="I45" s="1496">
        <f>_xlfn.XLOOKUP(C45,'Consolidated Master Sheet'!B:B,'Consolidated Master Sheet'!H:H,0)</f>
        <v>500</v>
      </c>
      <c r="J45" s="1275"/>
      <c r="K45" s="1222">
        <f t="shared" si="8"/>
        <v>0</v>
      </c>
      <c r="M45" s="1185"/>
    </row>
    <row r="46" spans="1:13" s="305" customFormat="1" ht="24.95" customHeight="1">
      <c r="A46" s="304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46" s="831"/>
      <c r="C46" s="1303" t="s">
        <v>12611</v>
      </c>
      <c r="D46" s="1774" t="s">
        <v>12612</v>
      </c>
      <c r="E46" s="1486">
        <f>IFERROR(VLOOKUP(C46,'Consolidated Master Sheet'!B:H,3,0),"")</f>
        <v>16.149999999999999</v>
      </c>
      <c r="F46" s="409">
        <f t="shared" si="0"/>
        <v>0</v>
      </c>
      <c r="G46" s="1372">
        <f t="shared" si="1"/>
        <v>0</v>
      </c>
      <c r="H46" s="1495">
        <f>_xlfn.XLOOKUP(C46,'Consolidated Master Sheet'!B:B,'Consolidated Master Sheet'!G:G,0)</f>
        <v>25</v>
      </c>
      <c r="I46" s="1496">
        <f>_xlfn.XLOOKUP(C46,'Consolidated Master Sheet'!B:B,'Consolidated Master Sheet'!H:H,0)</f>
        <v>250</v>
      </c>
      <c r="J46" s="1275"/>
      <c r="K46" s="1222">
        <f t="shared" si="8"/>
        <v>0</v>
      </c>
      <c r="M46" s="1185"/>
    </row>
    <row r="47" spans="1:13" s="305" customFormat="1" ht="24.95" customHeight="1">
      <c r="A47" s="304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47" s="831"/>
      <c r="C47" s="1303" t="s">
        <v>12613</v>
      </c>
      <c r="D47" s="1774" t="s">
        <v>12614</v>
      </c>
      <c r="E47" s="1486">
        <f>IFERROR(VLOOKUP(C47,'Consolidated Master Sheet'!B:H,3,0),"")</f>
        <v>26.42</v>
      </c>
      <c r="F47" s="409">
        <f t="shared" si="0"/>
        <v>0</v>
      </c>
      <c r="G47" s="1372">
        <f t="shared" si="1"/>
        <v>0</v>
      </c>
      <c r="H47" s="1495">
        <f>_xlfn.XLOOKUP(C47,'Consolidated Master Sheet'!B:B,'Consolidated Master Sheet'!G:G,0)</f>
        <v>25</v>
      </c>
      <c r="I47" s="1496">
        <f>_xlfn.XLOOKUP(C47,'Consolidated Master Sheet'!B:B,'Consolidated Master Sheet'!H:H,0)</f>
        <v>250</v>
      </c>
      <c r="J47" s="1275"/>
      <c r="K47" s="1222">
        <f t="shared" si="8"/>
        <v>0</v>
      </c>
      <c r="M47" s="1185"/>
    </row>
    <row r="48" spans="1:13" ht="15.75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8" s="472"/>
      <c r="C48" s="473"/>
      <c r="D48" s="474" t="s">
        <v>12829</v>
      </c>
      <c r="E48" s="1680" t="str">
        <f>IFERROR(VLOOKUP(C48,'Consolidated Master Sheet'!B:H,3,0),"")</f>
        <v/>
      </c>
      <c r="F48" s="1771">
        <f t="shared" si="0"/>
        <v>0</v>
      </c>
      <c r="G48" s="1800">
        <f t="shared" ref="G48" si="11">IFERROR(ROUND(E48*F48,2),0)</f>
        <v>0</v>
      </c>
      <c r="H48" s="1729"/>
      <c r="I48" s="1730"/>
      <c r="J48" s="1731"/>
      <c r="K48" s="1181"/>
    </row>
    <row r="49" spans="1:13" s="305" customFormat="1" ht="24.95" customHeight="1">
      <c r="A49" s="304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49" s="831"/>
      <c r="C49" s="1303" t="s">
        <v>12615</v>
      </c>
      <c r="D49" s="1774" t="s">
        <v>12616</v>
      </c>
      <c r="E49" s="1486">
        <f>IFERROR(VLOOKUP(C49,'Consolidated Master Sheet'!B:H,3,0),"")</f>
        <v>14.06</v>
      </c>
      <c r="F49" s="409">
        <f t="shared" si="0"/>
        <v>0</v>
      </c>
      <c r="G49" s="1372">
        <f t="shared" si="1"/>
        <v>0</v>
      </c>
      <c r="H49" s="1496">
        <f>_xlfn.XLOOKUP(C49,'Consolidated Master Sheet'!B:B,'Consolidated Master Sheet'!G:G,0)</f>
        <v>50</v>
      </c>
      <c r="I49" s="1496">
        <f>_xlfn.XLOOKUP(C49,'Consolidated Master Sheet'!B:B,'Consolidated Master Sheet'!H:H,0)</f>
        <v>500</v>
      </c>
      <c r="J49" s="1275"/>
      <c r="K49" s="1222">
        <f t="shared" si="8"/>
        <v>0</v>
      </c>
      <c r="M49" s="1185"/>
    </row>
    <row r="50" spans="1:13" s="305" customFormat="1" ht="24.95" customHeight="1">
      <c r="A50" s="304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50" s="831"/>
      <c r="C50" s="1303" t="s">
        <v>12617</v>
      </c>
      <c r="D50" s="1774" t="s">
        <v>12618</v>
      </c>
      <c r="E50" s="1486">
        <f>IFERROR(VLOOKUP(C50,'Consolidated Master Sheet'!B:H,3,0),"")</f>
        <v>18.63</v>
      </c>
      <c r="F50" s="409">
        <f t="shared" si="0"/>
        <v>0</v>
      </c>
      <c r="G50" s="1372">
        <f t="shared" si="1"/>
        <v>0</v>
      </c>
      <c r="H50" s="1496">
        <f>_xlfn.XLOOKUP(C50,'Consolidated Master Sheet'!B:B,'Consolidated Master Sheet'!G:G,0)</f>
        <v>25</v>
      </c>
      <c r="I50" s="1496">
        <f>_xlfn.XLOOKUP(C50,'Consolidated Master Sheet'!B:B,'Consolidated Master Sheet'!H:H,0)</f>
        <v>250</v>
      </c>
      <c r="J50" s="1275"/>
      <c r="K50" s="1222">
        <f t="shared" si="8"/>
        <v>0</v>
      </c>
      <c r="M50" s="1185"/>
    </row>
    <row r="51" spans="1:13" s="305" customFormat="1" ht="24.95" customHeight="1">
      <c r="A51" s="304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51" s="831"/>
      <c r="C51" s="1303" t="s">
        <v>12619</v>
      </c>
      <c r="D51" s="1774" t="s">
        <v>12620</v>
      </c>
      <c r="E51" s="1486">
        <f>IFERROR(VLOOKUP(C51,'Consolidated Master Sheet'!B:H,3,0),"")</f>
        <v>29.8</v>
      </c>
      <c r="F51" s="409">
        <f t="shared" si="0"/>
        <v>0</v>
      </c>
      <c r="G51" s="1372">
        <f t="shared" si="1"/>
        <v>0</v>
      </c>
      <c r="H51" s="1496">
        <f>_xlfn.XLOOKUP(C51,'Consolidated Master Sheet'!B:B,'Consolidated Master Sheet'!G:G,0)</f>
        <v>25</v>
      </c>
      <c r="I51" s="1496">
        <f>_xlfn.XLOOKUP(C51,'Consolidated Master Sheet'!B:B,'Consolidated Master Sheet'!H:H,0)</f>
        <v>250</v>
      </c>
      <c r="J51" s="1275"/>
      <c r="K51" s="1222">
        <f t="shared" si="8"/>
        <v>0</v>
      </c>
      <c r="M51" s="1185"/>
    </row>
    <row r="52" spans="1:13" ht="15.75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52" s="472"/>
      <c r="C52" s="473"/>
      <c r="D52" s="474" t="s">
        <v>7797</v>
      </c>
      <c r="E52" s="1680" t="str">
        <f>IFERROR(VLOOKUP(C52,'Consolidated Master Sheet'!B:H,3,0),"")</f>
        <v/>
      </c>
      <c r="F52" s="1771">
        <f t="shared" si="0"/>
        <v>0</v>
      </c>
      <c r="G52" s="1800">
        <f t="shared" si="1"/>
        <v>0</v>
      </c>
      <c r="H52" s="1729"/>
      <c r="I52" s="1730"/>
      <c r="J52" s="1731"/>
      <c r="K52" s="1181"/>
    </row>
    <row r="53" spans="1:13" s="305" customFormat="1" ht="37.15" customHeight="1">
      <c r="A53" s="304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53" s="1263"/>
      <c r="C53" s="1303" t="s">
        <v>12621</v>
      </c>
      <c r="D53" s="1774" t="s">
        <v>12622</v>
      </c>
      <c r="E53" s="1486">
        <f>IFERROR(VLOOKUP(C53,'Consolidated Master Sheet'!B:H,3,0),"")</f>
        <v>11.26</v>
      </c>
      <c r="F53" s="409">
        <f t="shared" si="0"/>
        <v>0</v>
      </c>
      <c r="G53" s="1372">
        <f t="shared" si="1"/>
        <v>0</v>
      </c>
      <c r="H53" s="1496">
        <f>_xlfn.XLOOKUP(C53,'Consolidated Master Sheet'!B:B,'Consolidated Master Sheet'!G:G,0)</f>
        <v>25</v>
      </c>
      <c r="I53" s="1496">
        <f>_xlfn.XLOOKUP(C53,'Consolidated Master Sheet'!B:B,'Consolidated Master Sheet'!H:H,0)</f>
        <v>250</v>
      </c>
      <c r="J53" s="1275"/>
      <c r="K53" s="1222">
        <f t="shared" si="8"/>
        <v>0</v>
      </c>
      <c r="M53" s="1185"/>
    </row>
    <row r="54" spans="1:13" s="305" customFormat="1" ht="37.15" customHeight="1">
      <c r="A54" s="304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54" s="406"/>
      <c r="C54" s="1303" t="s">
        <v>12623</v>
      </c>
      <c r="D54" s="1774" t="s">
        <v>12624</v>
      </c>
      <c r="E54" s="1486">
        <f>IFERROR(VLOOKUP(C54,'Consolidated Master Sheet'!B:H,3,0),"")</f>
        <v>18.190000000000001</v>
      </c>
      <c r="F54" s="409">
        <f t="shared" si="0"/>
        <v>0</v>
      </c>
      <c r="G54" s="1372">
        <f t="shared" si="1"/>
        <v>0</v>
      </c>
      <c r="H54" s="1496">
        <f>_xlfn.XLOOKUP(C54,'Consolidated Master Sheet'!B:B,'Consolidated Master Sheet'!G:G,0)</f>
        <v>25</v>
      </c>
      <c r="I54" s="1496">
        <f>_xlfn.XLOOKUP(C54,'Consolidated Master Sheet'!B:B,'Consolidated Master Sheet'!H:H,0)</f>
        <v>250</v>
      </c>
      <c r="J54" s="1275"/>
      <c r="K54" s="1222">
        <f t="shared" si="8"/>
        <v>0</v>
      </c>
      <c r="M54" s="1185"/>
    </row>
    <row r="55" spans="1:13" s="305" customFormat="1" ht="37.15" customHeight="1">
      <c r="A55" s="304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XH'!A:A,'Steel Nipples - XH'!A:A),"")</f>
        <v/>
      </c>
      <c r="B55" s="847"/>
      <c r="C55" s="1303" t="s">
        <v>12625</v>
      </c>
      <c r="D55" s="1774" t="s">
        <v>12626</v>
      </c>
      <c r="E55" s="1486">
        <f>IFERROR(VLOOKUP(C55,'Consolidated Master Sheet'!B:H,3,0),"")</f>
        <v>37.24</v>
      </c>
      <c r="F55" s="409">
        <f t="shared" si="0"/>
        <v>0</v>
      </c>
      <c r="G55" s="1373">
        <f t="shared" si="1"/>
        <v>0</v>
      </c>
      <c r="H55" s="1496">
        <f>_xlfn.XLOOKUP(C55,'Consolidated Master Sheet'!B:B,'Consolidated Master Sheet'!G:G,0)</f>
        <v>25</v>
      </c>
      <c r="I55" s="1496">
        <f>_xlfn.XLOOKUP(C55,'Consolidated Master Sheet'!B:B,'Consolidated Master Sheet'!H:H,0)</f>
        <v>100</v>
      </c>
      <c r="J55" s="1275"/>
      <c r="K55" s="1222">
        <f t="shared" si="8"/>
        <v>0</v>
      </c>
      <c r="M55" s="1185"/>
    </row>
    <row r="56" spans="1:13" ht="15.75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57" spans="1:13" ht="15.75" hidden="1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58" spans="1:13" ht="15.75" hidden="1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59" spans="1:13" ht="15.75" hidden="1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60" spans="1:13" ht="15.75" hidden="1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61" spans="1:13" ht="15.75" hidden="1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62" spans="1:13" ht="15.75" hidden="1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63" spans="1:13" ht="15.75" hidden="1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64" spans="1:13" ht="15.75" hidden="1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65" spans="1:1" ht="15.75" hidden="1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66" spans="1:1" ht="15.75" hidden="1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67" spans="1:1" ht="15.75" hidden="1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68" spans="1:1" ht="15.75" hidden="1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69" spans="1:1" ht="15.75" hidden="1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70" spans="1:1" ht="15.75" hidden="1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71" spans="1:1" ht="15.75" hidden="1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72" spans="1:1" ht="15.75" hidden="1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73" spans="1:1" ht="15.75" hidden="1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74" spans="1:1" ht="15.75" hidden="1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75" spans="1:1" ht="15.75" hidden="1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76" spans="1:1" ht="15.75" hidden="1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77" spans="1:1" ht="15.75" hidden="1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78" spans="1:1" ht="15.75" hidden="1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79" spans="1:1" ht="15.75" hidden="1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80" spans="1:1" ht="15.75" hidden="1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81" spans="1:1" ht="15.75" hidden="1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82" spans="1:1" ht="15.75" hidden="1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83" spans="1:1" ht="15.75" hidden="1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84" spans="1:1" ht="15.75" hidden="1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85" spans="1:1" ht="15.75" hidden="1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86" spans="1:1" ht="15.75" hidden="1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87" spans="1:1" ht="15.75" hidden="1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88" spans="1:1" ht="15.75" hidden="1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89" spans="1:1" ht="15.75" hidden="1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90" spans="1:1" ht="15.75" hidden="1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91" spans="1:1" ht="15.75" hidden="1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92" spans="1:1" ht="15.75" hidden="1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93" spans="1:1" ht="15.75" hidden="1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94" spans="1:1" ht="15.75" hidden="1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95" spans="1:1" ht="15.75" hidden="1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96" spans="1:1" ht="15.75" hidden="1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97" spans="1:1" ht="15.75" hidden="1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98" spans="1:1" ht="15.75" hidden="1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99" spans="1:1" ht="15.75" hidden="1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00" spans="1:1" ht="15.75" hidden="1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01" spans="1:1" ht="15.75" hidden="1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02" spans="1:1" ht="15.75" hidden="1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03" spans="1:1" ht="15.75" hidden="1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04" spans="1:1" ht="15.75" hidden="1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05" spans="1:1" ht="15.75" hidden="1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06" spans="1:1" ht="15.75" hidden="1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07" spans="1:1" ht="15.75" hidden="1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08" spans="1:1" ht="15.75" hidden="1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09" spans="1:1" ht="15.75" hidden="1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10" spans="1:1" ht="15.75" hidden="1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11" spans="1:1" ht="15.75" hidden="1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12" spans="1:1" ht="15.75" hidden="1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13" spans="1:1" ht="15.75" hidden="1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14" spans="1:1" ht="15.75" hidden="1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15" spans="1:1" ht="15.75" hidden="1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16" spans="1:1" ht="15.75" hidden="1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17" spans="1:1" ht="15.75" hidden="1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18" spans="1:1" ht="15.75" hidden="1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19" spans="1:1" ht="15.75" hidden="1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0" spans="1:1" ht="15.75" hidden="1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1" spans="1:1" ht="15.75" hidden="1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2" spans="1:1" ht="15.75" hidden="1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3" spans="1:1" ht="15.75" hidden="1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4" spans="1:1" ht="15.75" hidden="1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5" spans="1:1" ht="15.75" hidden="1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6" spans="1:1" ht="15.75" hidden="1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7" spans="1:1" ht="15.75" hidden="1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8" spans="1:1" ht="15.75" hidden="1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9" spans="1:1" ht="15.75" hidden="1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0" spans="1:1" ht="15.75" hidden="1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1" spans="1:1" ht="15.75" hidden="1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2" spans="1:1" ht="15.75" hidden="1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3" spans="1:1" ht="15.75" hidden="1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4" spans="1:1" ht="15.75" hidden="1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5" spans="1:1" ht="15.75" hidden="1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6" spans="1:1" ht="15.75" hidden="1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7" spans="1:1" ht="15.75" hidden="1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8" spans="1:1" ht="15.75" hidden="1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9" spans="1:1" ht="15.75" hidden="1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0" spans="1:1" ht="15.75" hidden="1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1" spans="1:1" ht="15.75" hidden="1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2" spans="1:1" ht="15.75" hidden="1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3" spans="1:1" ht="15.75" hidden="1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4" spans="1:1" ht="15.75" hidden="1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5" spans="1:1" ht="15.75" hidden="1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6" spans="1:1" ht="15.75" hidden="1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7" spans="1:1" ht="15.75" hidden="1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8" spans="1:1" ht="15.75" hidden="1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9" spans="1:1" ht="15.75" hidden="1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0" spans="1:1" ht="15.75" hidden="1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1" spans="1:1" ht="15.75" hidden="1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2" spans="1:1" ht="15.75" hidden="1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3" spans="1:1" ht="15.75" hidden="1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4" spans="1:1" ht="15.75" hidden="1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5" spans="1:1" ht="15.75" hidden="1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6" spans="1:1" ht="15.75" hidden="1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7" spans="1:1" ht="15.75" hidden="1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8" spans="1:1" ht="15.75" hidden="1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9" spans="1:1" ht="15.75" hidden="1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0" spans="1:1" ht="15.75" hidden="1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1" spans="1:1" ht="15.75" hidden="1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2" spans="1:1" ht="15.75" hidden="1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3" spans="1:1" ht="15.75" hidden="1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4" spans="1:1" ht="15.75" hidden="1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5" spans="1:1" ht="15.75" hidden="1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6" spans="1:1" ht="15.75" hidden="1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7" spans="1:1" ht="15.75" hidden="1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8" spans="1:1" ht="15.75" hidden="1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9" spans="1:1" ht="15.75" hidden="1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0" spans="1:1" ht="15.75" hidden="1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1" spans="1:1" ht="15.75" hidden="1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2" spans="1:1" ht="15.75" hidden="1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3" spans="1:1" ht="15.75" hidden="1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4" spans="1:1" ht="15.75" hidden="1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5" spans="1:1" ht="15.75" hidden="1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6" spans="1:1" ht="15.75" hidden="1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7" spans="1:1" ht="15.75" hidden="1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8" spans="1:1" ht="15.75" hidden="1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9" spans="1:1" ht="15.75" hidden="1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0" spans="1:1" ht="15.75" hidden="1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1" spans="1:1" ht="15.75" hidden="1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2" spans="1:1" ht="15.75" hidden="1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3" spans="1:1" ht="15.75" hidden="1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4" spans="1:1" ht="15.75" hidden="1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5" spans="1:1" ht="15.75" hidden="1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6" spans="1:1" ht="15.75" hidden="1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7" spans="1:1" ht="15.75" hidden="1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8" spans="1:1" ht="15.75" hidden="1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9" spans="1:1" ht="15.75" hidden="1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0" spans="1:1" ht="15.75" hidden="1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1" spans="1:1" ht="15.75" hidden="1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2" spans="1:1" ht="15.75" hidden="1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3" spans="1:1" ht="15.75" hidden="1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4" spans="1:1" ht="15.75" hidden="1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5" spans="1:1" ht="15.75" hidden="1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6" spans="1:1" ht="15.75" hidden="1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7" spans="1:1" ht="15.75" hidden="1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8" spans="1:1" ht="15.75" hidden="1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9" spans="1:1" ht="15.75" hidden="1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0" spans="1:1" ht="15.75" hidden="1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1" spans="1:1" ht="15.75" hidden="1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2" spans="1:1" ht="15.75" hidden="1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3" spans="1:1" ht="15.75" hidden="1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4" spans="1:1" ht="15.75" hidden="1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5" spans="1:1" ht="15.75" hidden="1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6" spans="1:1" ht="15.75" hidden="1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7" spans="1:1" ht="15.75" hidden="1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8" spans="1:1" ht="15.75" hidden="1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9" spans="1:1" ht="15.75" hidden="1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0" spans="1:1" ht="15.75" hidden="1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1" spans="1:1" ht="15.75" hidden="1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2" spans="1:1" ht="15.75" hidden="1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3" spans="1:1" ht="15.75" hidden="1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4" spans="1:1" ht="15.75" hidden="1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5" spans="1:1" ht="15.75" hidden="1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6" spans="1:1" ht="15.75" hidden="1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7" spans="1:1" ht="15.75" hidden="1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8" spans="1:1" ht="15.75" hidden="1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9" spans="1:1" ht="15.75" hidden="1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0" spans="1:1" ht="15.75" hidden="1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1" spans="1:1" ht="15.75" hidden="1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2" spans="1:1" ht="15.75" hidden="1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3" spans="1:1" ht="15.75" hidden="1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4" spans="1:1" ht="15.75" hidden="1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5" spans="1:1" ht="15.75" hidden="1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6" spans="1:1" ht="15.75" hidden="1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7" spans="1:1" ht="15.75" hidden="1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8" spans="1:1" ht="15.75" hidden="1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9" spans="1:1" ht="15.75" hidden="1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0" spans="1:1" ht="15.75" hidden="1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1" spans="1:1" ht="15.75" hidden="1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2" spans="1:1" ht="15.75" hidden="1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3" spans="1:1" ht="15.75" hidden="1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4" spans="1:1" ht="15.75" hidden="1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5" spans="1:1" ht="15.75" hidden="1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6" spans="1:1" ht="15.75" hidden="1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7" spans="1:1" ht="15.75" hidden="1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8" spans="1:1" ht="15.75" hidden="1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9" spans="1:1" ht="15.75" hidden="1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0" spans="1:1" ht="15.75" hidden="1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1" spans="1:1" ht="15.75" hidden="1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2" spans="1:1" ht="15.75" hidden="1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3" spans="1:1" ht="15.75" hidden="1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4" spans="1:1" ht="15.75" hidden="1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5" spans="1:1" ht="15.75" hidden="1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6" spans="1:1" ht="15.75" hidden="1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7" spans="1:1" ht="15.75" hidden="1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8" spans="1:1" ht="15.75" hidden="1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9" spans="1:1" ht="15.75" hidden="1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0" spans="1:1" ht="15.75" hidden="1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1" spans="1:1" ht="15.75" hidden="1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2" spans="1:1" ht="15.75" hidden="1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3" spans="1:1" ht="15.75" hidden="1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4" spans="1:1" ht="15.75" hidden="1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5" spans="1:1" ht="15.75" hidden="1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6" spans="1:1" ht="15.75" hidden="1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7" spans="1:1" ht="15.75" hidden="1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8" spans="1:1" ht="15.75" hidden="1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9" spans="1:1" ht="15.75" hidden="1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0" spans="1:1" ht="15.75" hidden="1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1" spans="1:1" ht="15.75" hidden="1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2" spans="1:1" ht="15.75" hidden="1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3" spans="1:1" ht="15.75" hidden="1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4" spans="1:1" ht="15.75" hidden="1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5" spans="1:1" ht="15.75" hidden="1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6" spans="1:1" ht="15.75" hidden="1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7" spans="1:1" ht="15.75" hidden="1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8" spans="1:1" ht="15.75" hidden="1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9" spans="1:1" ht="15.75" hidden="1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0" spans="1:1" ht="15.75" hidden="1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1" spans="1:1" ht="15.75" hidden="1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2" spans="1:1" ht="15.75" hidden="1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3" spans="1:1" ht="15.75" hidden="1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4" spans="1:1" ht="15.75" hidden="1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5" spans="1:1" ht="15.75" hidden="1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6" spans="1:1" ht="15.75" hidden="1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7" spans="1:1" ht="15.75" hidden="1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8" spans="1:1" ht="15.75" hidden="1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9" spans="1:1" ht="15.75" hidden="1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0" spans="1:1" ht="15.75" hidden="1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1" spans="1:1" ht="15.75" hidden="1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2" spans="1:1" ht="15.75" hidden="1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3" spans="1:1" ht="15.75" hidden="1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4" spans="1:1" ht="15.75" hidden="1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5" spans="1:1" ht="15.75" hidden="1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6" spans="1:1" ht="15.75" hidden="1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7" spans="1:1" ht="15.75" hidden="1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8" spans="1:1" ht="15.75" hidden="1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9" spans="1:1" ht="15.75" hidden="1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0" spans="1:1" ht="15.75" hidden="1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1" spans="1:1" ht="15.75" hidden="1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2" spans="1:1" ht="15.75" hidden="1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3" spans="1:1" ht="15.75" hidden="1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4" spans="1:1" ht="15.75" hidden="1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5" spans="1:1" ht="15.75" hidden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6" spans="1:1" ht="15.75" hidden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7" spans="1:1" ht="15.75" hidden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8" spans="1:1" ht="15.75" hidden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9" spans="1:1" ht="15.75" hidden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0" spans="1:1" ht="15.75" hidden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1" spans="1:1" ht="15.75" hidden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2" spans="1:1" ht="15.75" hidden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3" spans="1:1" ht="15.75" hidden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4" spans="1:1" ht="15.75" hidden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5" spans="1:1" ht="15.75" hidden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6" spans="1:1" ht="15.75" hidden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7" spans="1:1" ht="15.75" hidden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8" spans="1:1" ht="15.75" hidden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9" spans="1:1" ht="15.75" hidden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0" spans="1:1" ht="15.75" hidden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1" spans="1:1" ht="15.75" hidden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2" spans="1:1" ht="15.75" hidden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3" spans="1:1" ht="15.75" hidden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4" spans="1:1" ht="15.75" hidden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5" spans="1:1" ht="15.75" hidden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6" spans="1:1" ht="15.75" hidden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7" spans="1:1" ht="15.75" hidden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8" spans="1:1" ht="15.75" hidden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9" spans="1:1" ht="15.75" hidden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0" spans="1:1" ht="15.75" hidden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1" spans="1:1" ht="15.75" hidden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2" spans="1:1" ht="15.75" hidden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3" spans="1:1" ht="15.75" hidden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4" spans="1:1" ht="15.75" hidden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5" spans="1:1" ht="15.75" hidden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6" spans="1:1" ht="15.75" hidden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7" spans="1:1" ht="15.75" hidden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8" spans="1:1" ht="15.75" hidden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9" spans="1:1" ht="15.75" hidden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0" spans="1:1" ht="15.75" hidden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1" spans="1:1" ht="15.75" hidden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2" spans="1:1" ht="15.75" hidden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3" spans="1:1" ht="15.75" hidden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4" spans="1:1" ht="15.75" hidden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5" spans="1:1" ht="15.75" hidden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6" spans="1:1" ht="15.75" hidden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7" spans="1:14" ht="15.75" hidden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8" spans="1:14" ht="15.75" hidden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9" spans="1:14" ht="15.75" hidden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0" spans="1:14" ht="15.75" hidden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1" spans="1:14" ht="15.75" hidden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2" spans="1:14" ht="15.75" hidden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3" spans="1:14" ht="15.75" hidden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4" spans="1:14" ht="15.75" hidden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5" spans="1:14" ht="15.75" hidden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6" spans="1:14" ht="15.75" hidden="1"/>
    <row r="347" spans="1:14" ht="15.75" hidden="1"/>
    <row r="348" spans="1:14" s="157" customFormat="1" ht="15.75" hidden="1">
      <c r="B348" s="13"/>
      <c r="C348" s="15"/>
      <c r="D348" s="208"/>
      <c r="E348" s="1039"/>
      <c r="F348" s="210"/>
      <c r="G348" s="1756"/>
      <c r="H348" s="18"/>
      <c r="I348" s="372"/>
      <c r="J348"/>
      <c r="K348" s="1030"/>
      <c r="L348" s="13"/>
      <c r="M348" s="1030"/>
      <c r="N348" s="13"/>
    </row>
    <row r="349" spans="1:14" s="157" customFormat="1" ht="15.75" hidden="1">
      <c r="B349" s="13"/>
      <c r="C349" s="15"/>
      <c r="D349" s="208"/>
      <c r="E349" s="1039"/>
      <c r="F349" s="210"/>
      <c r="G349" s="1756"/>
      <c r="H349" s="18"/>
      <c r="I349" s="372"/>
      <c r="J349"/>
      <c r="K349" s="1030"/>
      <c r="L349" s="13"/>
      <c r="M349" s="1030"/>
      <c r="N349" s="13"/>
    </row>
    <row r="350" spans="1:14" s="157" customFormat="1" ht="15.75" hidden="1">
      <c r="B350" s="13"/>
      <c r="C350" s="15"/>
      <c r="D350" s="208"/>
      <c r="E350" s="1039"/>
      <c r="F350" s="210"/>
      <c r="G350" s="1756"/>
      <c r="H350" s="18"/>
      <c r="I350" s="372"/>
      <c r="J350"/>
      <c r="K350" s="1030"/>
      <c r="L350" s="13"/>
      <c r="M350" s="1030"/>
      <c r="N350" s="13"/>
    </row>
    <row r="351" spans="1:14" s="157" customFormat="1" ht="15.75" hidden="1">
      <c r="B351" s="13"/>
      <c r="C351" s="15"/>
      <c r="D351" s="208"/>
      <c r="E351" s="1039"/>
      <c r="F351" s="210"/>
      <c r="G351" s="1756"/>
      <c r="H351" s="18"/>
      <c r="I351" s="372"/>
      <c r="J351"/>
      <c r="K351" s="1030"/>
      <c r="L351" s="13"/>
      <c r="M351" s="1030"/>
      <c r="N351" s="13"/>
    </row>
    <row r="352" spans="1:14" s="157" customFormat="1" ht="15.75" hidden="1">
      <c r="B352" s="13"/>
      <c r="C352" s="15"/>
      <c r="D352" s="208"/>
      <c r="E352" s="1039"/>
      <c r="F352" s="210"/>
      <c r="G352" s="1756"/>
      <c r="H352" s="18"/>
      <c r="I352" s="372"/>
      <c r="J352"/>
      <c r="K352" s="1030"/>
      <c r="L352" s="13"/>
      <c r="M352" s="1030"/>
      <c r="N352" s="13"/>
    </row>
    <row r="353" spans="2:14" s="157" customFormat="1" ht="15.75" hidden="1">
      <c r="B353" s="13"/>
      <c r="C353" s="15"/>
      <c r="D353" s="208"/>
      <c r="E353" s="1039"/>
      <c r="F353" s="210"/>
      <c r="G353" s="1756"/>
      <c r="H353" s="18"/>
      <c r="I353" s="372"/>
      <c r="J353"/>
      <c r="K353" s="1030"/>
      <c r="L353" s="13"/>
      <c r="M353" s="1030"/>
      <c r="N353" s="13"/>
    </row>
    <row r="354" spans="2:14" s="157" customFormat="1" ht="15.75" hidden="1">
      <c r="B354" s="13"/>
      <c r="C354" s="15"/>
      <c r="D354" s="208"/>
      <c r="E354" s="1039"/>
      <c r="F354" s="210"/>
      <c r="G354" s="1756"/>
      <c r="H354" s="18"/>
      <c r="I354" s="372"/>
      <c r="J354"/>
      <c r="K354" s="1030"/>
      <c r="L354" s="13"/>
      <c r="M354" s="1030"/>
      <c r="N354" s="13"/>
    </row>
    <row r="355" spans="2:14" s="157" customFormat="1" ht="15.75" hidden="1">
      <c r="B355" s="13"/>
      <c r="C355" s="15"/>
      <c r="D355" s="208"/>
      <c r="E355" s="1039"/>
      <c r="F355" s="210"/>
      <c r="G355" s="1756"/>
      <c r="H355" s="18"/>
      <c r="I355" s="372"/>
      <c r="J355"/>
      <c r="K355" s="1030"/>
      <c r="L355" s="13"/>
      <c r="M355" s="1030"/>
      <c r="N355" s="13"/>
    </row>
    <row r="356" spans="2:14" s="157" customFormat="1" ht="15.75" hidden="1">
      <c r="B356" s="13"/>
      <c r="C356" s="15"/>
      <c r="D356" s="208"/>
      <c r="E356" s="1039"/>
      <c r="F356" s="210"/>
      <c r="G356" s="1756"/>
      <c r="H356" s="18"/>
      <c r="I356" s="372"/>
      <c r="J356"/>
      <c r="K356" s="1030"/>
      <c r="L356" s="13"/>
      <c r="M356" s="1030"/>
      <c r="N356" s="13"/>
    </row>
    <row r="357" spans="2:14" s="157" customFormat="1" ht="15.75" hidden="1">
      <c r="B357" s="13"/>
      <c r="C357" s="15"/>
      <c r="D357" s="208"/>
      <c r="E357" s="1039"/>
      <c r="F357" s="210"/>
      <c r="G357" s="1756"/>
      <c r="H357" s="18"/>
      <c r="I357" s="372"/>
      <c r="J357"/>
      <c r="K357" s="1030"/>
      <c r="L357" s="13"/>
      <c r="M357" s="1030"/>
      <c r="N357" s="13"/>
    </row>
    <row r="358" spans="2:14" s="157" customFormat="1" ht="15.75" hidden="1">
      <c r="B358" s="13"/>
      <c r="C358" s="15"/>
      <c r="D358" s="208"/>
      <c r="E358" s="1039"/>
      <c r="F358" s="210"/>
      <c r="G358" s="1756"/>
      <c r="H358" s="18"/>
      <c r="I358" s="372"/>
      <c r="J358"/>
      <c r="K358" s="1030"/>
      <c r="L358" s="13"/>
      <c r="M358" s="1030"/>
      <c r="N358" s="13"/>
    </row>
    <row r="359" spans="2:14" s="157" customFormat="1" ht="15.75" hidden="1">
      <c r="B359" s="13"/>
      <c r="C359" s="15"/>
      <c r="D359" s="208"/>
      <c r="E359" s="1039"/>
      <c r="F359" s="210"/>
      <c r="G359" s="1756"/>
      <c r="H359" s="18"/>
      <c r="I359" s="372"/>
      <c r="J359"/>
      <c r="K359" s="1030"/>
      <c r="L359" s="13"/>
      <c r="M359" s="1030"/>
      <c r="N359" s="13"/>
    </row>
    <row r="360" spans="2:14" s="157" customFormat="1" ht="15.75" hidden="1">
      <c r="B360" s="13"/>
      <c r="C360" s="15"/>
      <c r="D360" s="208"/>
      <c r="E360" s="1039"/>
      <c r="F360" s="210"/>
      <c r="G360" s="1756"/>
      <c r="H360" s="18"/>
      <c r="I360" s="372"/>
      <c r="J360"/>
      <c r="K360" s="1030"/>
      <c r="L360" s="13"/>
      <c r="M360" s="1030"/>
      <c r="N360" s="13"/>
    </row>
    <row r="361" spans="2:14" s="157" customFormat="1" ht="15.75" hidden="1">
      <c r="B361" s="13"/>
      <c r="C361" s="15"/>
      <c r="D361" s="208"/>
      <c r="E361" s="1039"/>
      <c r="F361" s="210"/>
      <c r="G361" s="1756"/>
      <c r="H361" s="18"/>
      <c r="I361" s="372"/>
      <c r="J361"/>
      <c r="K361" s="1030"/>
      <c r="L361" s="13"/>
      <c r="M361" s="1030"/>
      <c r="N361" s="13"/>
    </row>
    <row r="362" spans="2:14" s="157" customFormat="1" ht="15.75" hidden="1">
      <c r="B362" s="13"/>
      <c r="C362" s="15"/>
      <c r="D362" s="208"/>
      <c r="E362" s="1039"/>
      <c r="F362" s="210"/>
      <c r="G362" s="1756"/>
      <c r="H362" s="18"/>
      <c r="I362" s="372"/>
      <c r="J362"/>
      <c r="K362" s="1030"/>
      <c r="L362" s="13"/>
      <c r="M362" s="1030"/>
      <c r="N362" s="13"/>
    </row>
    <row r="363" spans="2:14" s="157" customFormat="1" ht="15.75" hidden="1">
      <c r="B363" s="13"/>
      <c r="C363" s="15"/>
      <c r="D363" s="208"/>
      <c r="E363" s="1039"/>
      <c r="F363" s="210"/>
      <c r="G363" s="1756"/>
      <c r="H363" s="18"/>
      <c r="I363" s="372"/>
      <c r="J363"/>
      <c r="K363" s="1030"/>
      <c r="L363" s="13"/>
      <c r="M363" s="1030"/>
      <c r="N363" s="13"/>
    </row>
    <row r="364" spans="2:14" s="157" customFormat="1" ht="15.75" hidden="1">
      <c r="B364" s="13"/>
      <c r="C364" s="15"/>
      <c r="D364" s="208"/>
      <c r="E364" s="1039"/>
      <c r="F364" s="210"/>
      <c r="G364" s="1756"/>
      <c r="H364" s="18"/>
      <c r="I364" s="372"/>
      <c r="J364"/>
      <c r="K364" s="1030"/>
      <c r="L364" s="13"/>
      <c r="M364" s="1030"/>
      <c r="N364" s="13"/>
    </row>
    <row r="365" spans="2:14" s="157" customFormat="1" ht="15.75" hidden="1">
      <c r="B365" s="13"/>
      <c r="C365" s="15"/>
      <c r="D365" s="208"/>
      <c r="E365" s="1039"/>
      <c r="F365" s="210"/>
      <c r="G365" s="1756"/>
      <c r="H365" s="18"/>
      <c r="I365" s="372"/>
      <c r="J365"/>
      <c r="K365" s="1030"/>
      <c r="L365" s="13"/>
      <c r="M365" s="1030"/>
      <c r="N365" s="13"/>
    </row>
    <row r="366" spans="2:14" s="157" customFormat="1" ht="15.75" hidden="1">
      <c r="B366" s="13"/>
      <c r="C366" s="15"/>
      <c r="D366" s="208"/>
      <c r="E366" s="1039"/>
      <c r="F366" s="210"/>
      <c r="G366" s="1756"/>
      <c r="H366" s="18"/>
      <c r="I366" s="372"/>
      <c r="J366"/>
      <c r="K366" s="1030"/>
      <c r="L366" s="13"/>
      <c r="M366" s="1030"/>
      <c r="N366" s="13"/>
    </row>
    <row r="367" spans="2:14" s="157" customFormat="1" ht="15.75" hidden="1">
      <c r="B367" s="13"/>
      <c r="C367" s="15"/>
      <c r="D367" s="208"/>
      <c r="E367" s="1039"/>
      <c r="F367" s="210"/>
      <c r="G367" s="1756"/>
      <c r="H367" s="18"/>
      <c r="I367" s="372"/>
      <c r="J367"/>
      <c r="K367" s="1030"/>
      <c r="L367" s="13"/>
      <c r="M367" s="1030"/>
      <c r="N367" s="13"/>
    </row>
    <row r="368" spans="2:14" s="157" customFormat="1" ht="15.75" hidden="1">
      <c r="B368" s="13"/>
      <c r="C368" s="15"/>
      <c r="D368" s="208"/>
      <c r="E368" s="1039"/>
      <c r="F368" s="210"/>
      <c r="G368" s="1756"/>
      <c r="H368" s="18"/>
      <c r="I368" s="372"/>
      <c r="J368"/>
      <c r="K368" s="1030"/>
      <c r="L368" s="13"/>
      <c r="M368" s="1030"/>
      <c r="N368" s="13"/>
    </row>
    <row r="369" spans="2:14" s="157" customFormat="1" ht="15.75" hidden="1">
      <c r="B369" s="13"/>
      <c r="C369" s="15"/>
      <c r="D369" s="208"/>
      <c r="E369" s="1039"/>
      <c r="F369" s="210"/>
      <c r="G369" s="1756"/>
      <c r="H369" s="18"/>
      <c r="I369" s="372"/>
      <c r="J369"/>
      <c r="K369" s="1030"/>
      <c r="L369" s="13"/>
      <c r="M369" s="1030"/>
      <c r="N369" s="13"/>
    </row>
    <row r="370" spans="2:14" s="157" customFormat="1" ht="15.75" hidden="1">
      <c r="B370" s="13"/>
      <c r="C370" s="15"/>
      <c r="D370" s="208"/>
      <c r="E370" s="1039"/>
      <c r="F370" s="210"/>
      <c r="G370" s="1756"/>
      <c r="H370" s="18"/>
      <c r="I370" s="372"/>
      <c r="J370"/>
      <c r="K370" s="1030"/>
      <c r="L370" s="13"/>
      <c r="M370" s="1030"/>
      <c r="N370" s="13"/>
    </row>
    <row r="371" spans="2:14" s="157" customFormat="1" ht="15.75" hidden="1">
      <c r="B371" s="13"/>
      <c r="C371" s="15"/>
      <c r="D371" s="208"/>
      <c r="E371" s="1039"/>
      <c r="F371" s="210"/>
      <c r="G371" s="1756"/>
      <c r="H371" s="18"/>
      <c r="I371" s="372"/>
      <c r="J371"/>
      <c r="K371" s="1030"/>
      <c r="L371" s="13"/>
      <c r="M371" s="1030"/>
      <c r="N371" s="13"/>
    </row>
    <row r="372" spans="2:14" s="157" customFormat="1" ht="15.75" hidden="1">
      <c r="B372" s="13"/>
      <c r="C372" s="15"/>
      <c r="D372" s="208"/>
      <c r="E372" s="1039"/>
      <c r="F372" s="210"/>
      <c r="G372" s="1756"/>
      <c r="H372" s="18"/>
      <c r="I372" s="372"/>
      <c r="J372"/>
      <c r="K372" s="1030"/>
      <c r="L372" s="13"/>
      <c r="M372" s="1030"/>
      <c r="N372" s="13"/>
    </row>
    <row r="373" spans="2:14" s="157" customFormat="1" ht="15.75" hidden="1">
      <c r="B373" s="13"/>
      <c r="C373" s="15"/>
      <c r="D373" s="208"/>
      <c r="E373" s="1039"/>
      <c r="F373" s="210"/>
      <c r="G373" s="1756"/>
      <c r="H373" s="18"/>
      <c r="I373" s="372"/>
      <c r="J373"/>
      <c r="K373" s="1030"/>
      <c r="L373" s="13"/>
      <c r="M373" s="1030"/>
      <c r="N373" s="13"/>
    </row>
    <row r="374" spans="2:14" s="157" customFormat="1" ht="15.75" hidden="1">
      <c r="B374" s="13"/>
      <c r="C374" s="15"/>
      <c r="D374" s="208"/>
      <c r="E374" s="1039"/>
      <c r="F374" s="210"/>
      <c r="G374" s="1756"/>
      <c r="H374" s="18"/>
      <c r="I374" s="372"/>
      <c r="J374"/>
      <c r="K374" s="1030"/>
      <c r="L374" s="13"/>
      <c r="M374" s="1030"/>
      <c r="N374" s="13"/>
    </row>
    <row r="375" spans="2:14" s="157" customFormat="1" ht="15.75" hidden="1">
      <c r="B375" s="13"/>
      <c r="C375" s="15"/>
      <c r="D375" s="208"/>
      <c r="E375" s="1039"/>
      <c r="F375" s="210"/>
      <c r="G375" s="1756"/>
      <c r="H375" s="18"/>
      <c r="I375" s="372"/>
      <c r="J375"/>
      <c r="K375" s="1030"/>
      <c r="L375" s="13"/>
      <c r="M375" s="1030"/>
      <c r="N375" s="13"/>
    </row>
    <row r="376" spans="2:14" s="157" customFormat="1" ht="15.75" hidden="1">
      <c r="B376" s="13"/>
      <c r="C376" s="15"/>
      <c r="D376" s="208"/>
      <c r="E376" s="1039"/>
      <c r="F376" s="210"/>
      <c r="G376" s="1756"/>
      <c r="H376" s="18"/>
      <c r="I376" s="372"/>
      <c r="J376"/>
      <c r="K376" s="1030"/>
      <c r="L376" s="13"/>
      <c r="M376" s="1030"/>
      <c r="N376" s="13"/>
    </row>
    <row r="377" spans="2:14" s="157" customFormat="1" ht="15.75" hidden="1">
      <c r="B377" s="13"/>
      <c r="C377" s="15"/>
      <c r="D377" s="208"/>
      <c r="E377" s="1039"/>
      <c r="F377" s="210"/>
      <c r="G377" s="1756"/>
      <c r="H377" s="18"/>
      <c r="I377" s="372"/>
      <c r="J377"/>
      <c r="K377" s="1030"/>
      <c r="L377" s="13"/>
      <c r="M377" s="1030"/>
      <c r="N377" s="13"/>
    </row>
    <row r="378" spans="2:14" s="157" customFormat="1" ht="15.75" hidden="1">
      <c r="B378" s="13"/>
      <c r="C378" s="15"/>
      <c r="D378" s="208"/>
      <c r="E378" s="1039"/>
      <c r="F378" s="210"/>
      <c r="G378" s="1756"/>
      <c r="H378" s="18"/>
      <c r="I378" s="372"/>
      <c r="J378"/>
      <c r="K378" s="1030"/>
      <c r="L378" s="13"/>
      <c r="M378" s="1030"/>
      <c r="N378" s="13"/>
    </row>
    <row r="379" spans="2:14" s="157" customFormat="1" ht="15.75" hidden="1">
      <c r="B379" s="13"/>
      <c r="C379" s="15"/>
      <c r="D379" s="208"/>
      <c r="E379" s="1039"/>
      <c r="F379" s="210"/>
      <c r="G379" s="1756"/>
      <c r="H379" s="18"/>
      <c r="I379" s="372"/>
      <c r="J379"/>
      <c r="K379" s="1030"/>
      <c r="L379" s="13"/>
      <c r="M379" s="1030"/>
      <c r="N379" s="13"/>
    </row>
    <row r="380" spans="2:14" s="157" customFormat="1" ht="15.75" hidden="1">
      <c r="B380" s="13"/>
      <c r="C380" s="15"/>
      <c r="D380" s="208"/>
      <c r="E380" s="1039"/>
      <c r="F380" s="210"/>
      <c r="G380" s="1756"/>
      <c r="H380" s="18"/>
      <c r="I380" s="372"/>
      <c r="J380"/>
      <c r="K380" s="1030"/>
      <c r="L380" s="13"/>
      <c r="M380" s="1030"/>
      <c r="N380" s="13"/>
    </row>
    <row r="381" spans="2:14" s="157" customFormat="1" ht="15.75" hidden="1">
      <c r="B381" s="13"/>
      <c r="C381" s="15"/>
      <c r="D381" s="208"/>
      <c r="E381" s="1039"/>
      <c r="F381" s="210"/>
      <c r="G381" s="1756"/>
      <c r="H381" s="18"/>
      <c r="I381" s="372"/>
      <c r="J381"/>
      <c r="K381" s="1030"/>
      <c r="L381" s="13"/>
      <c r="M381" s="1030"/>
      <c r="N381" s="13"/>
    </row>
    <row r="382" spans="2:14" s="157" customFormat="1" ht="15.75" hidden="1">
      <c r="B382" s="13"/>
      <c r="C382" s="15"/>
      <c r="D382" s="208"/>
      <c r="E382" s="1039"/>
      <c r="F382" s="210"/>
      <c r="G382" s="1756"/>
      <c r="H382" s="18"/>
      <c r="I382" s="372"/>
      <c r="J382"/>
      <c r="K382" s="1030"/>
      <c r="L382" s="13"/>
      <c r="M382" s="1030"/>
      <c r="N382" s="13"/>
    </row>
    <row r="383" spans="2:14" s="157" customFormat="1" ht="15.75" hidden="1">
      <c r="B383" s="13"/>
      <c r="C383" s="15"/>
      <c r="D383" s="208"/>
      <c r="E383" s="1039"/>
      <c r="F383" s="210"/>
      <c r="G383" s="1756"/>
      <c r="H383" s="18"/>
      <c r="I383" s="372"/>
      <c r="J383"/>
      <c r="K383" s="1030"/>
      <c r="L383" s="13"/>
      <c r="M383" s="1030"/>
      <c r="N383" s="13"/>
    </row>
    <row r="384" spans="2:14" s="157" customFormat="1" ht="15.75" hidden="1">
      <c r="B384" s="13"/>
      <c r="C384" s="15"/>
      <c r="D384" s="208"/>
      <c r="E384" s="1039"/>
      <c r="F384" s="210"/>
      <c r="G384" s="1756"/>
      <c r="H384" s="18"/>
      <c r="I384" s="372"/>
      <c r="J384"/>
      <c r="K384" s="1030"/>
      <c r="L384" s="13"/>
      <c r="M384" s="1030"/>
      <c r="N384" s="13"/>
    </row>
    <row r="385" spans="2:14" s="157" customFormat="1" ht="15.75" hidden="1">
      <c r="B385" s="13"/>
      <c r="C385" s="15"/>
      <c r="D385" s="208"/>
      <c r="E385" s="1039"/>
      <c r="F385" s="210"/>
      <c r="G385" s="1756"/>
      <c r="H385" s="18"/>
      <c r="I385" s="372"/>
      <c r="J385"/>
      <c r="K385" s="1030"/>
      <c r="L385" s="13"/>
      <c r="M385" s="1030"/>
      <c r="N385" s="13"/>
    </row>
    <row r="386" spans="2:14" s="157" customFormat="1" ht="15.75" hidden="1">
      <c r="B386" s="13"/>
      <c r="C386" s="15"/>
      <c r="D386" s="208"/>
      <c r="E386" s="1039"/>
      <c r="F386" s="210"/>
      <c r="G386" s="1756"/>
      <c r="H386" s="18"/>
      <c r="I386" s="372"/>
      <c r="J386"/>
      <c r="K386" s="1030"/>
      <c r="L386" s="13"/>
      <c r="M386" s="1030"/>
      <c r="N386" s="13"/>
    </row>
    <row r="387" spans="2:14" s="157" customFormat="1" ht="15.75" hidden="1">
      <c r="B387" s="13"/>
      <c r="C387" s="15"/>
      <c r="D387" s="208"/>
      <c r="E387" s="1039"/>
      <c r="F387" s="210"/>
      <c r="G387" s="1756"/>
      <c r="H387" s="18"/>
      <c r="I387" s="372"/>
      <c r="J387"/>
      <c r="K387" s="1030"/>
      <c r="L387" s="13"/>
      <c r="M387" s="1030"/>
      <c r="N387" s="13"/>
    </row>
    <row r="388" spans="2:14" s="157" customFormat="1" ht="15.75" hidden="1">
      <c r="B388" s="13"/>
      <c r="C388" s="15"/>
      <c r="D388" s="208"/>
      <c r="E388" s="1039"/>
      <c r="F388" s="210"/>
      <c r="G388" s="1756"/>
      <c r="H388" s="18"/>
      <c r="I388" s="372"/>
      <c r="J388"/>
      <c r="K388" s="1030"/>
      <c r="L388" s="13"/>
      <c r="M388" s="1030"/>
      <c r="N388" s="13"/>
    </row>
    <row r="389" spans="2:14" s="157" customFormat="1" ht="15.75" hidden="1">
      <c r="B389" s="13"/>
      <c r="C389" s="15"/>
      <c r="D389" s="208"/>
      <c r="E389" s="1039"/>
      <c r="F389" s="210"/>
      <c r="G389" s="1756"/>
      <c r="H389" s="18"/>
      <c r="I389" s="372"/>
      <c r="J389"/>
      <c r="K389" s="1030"/>
      <c r="L389" s="13"/>
      <c r="M389" s="1030"/>
      <c r="N389" s="13"/>
    </row>
    <row r="390" spans="2:14" s="157" customFormat="1" ht="15.75" hidden="1">
      <c r="B390" s="13"/>
      <c r="C390" s="15"/>
      <c r="D390" s="208"/>
      <c r="E390" s="1039"/>
      <c r="F390" s="210"/>
      <c r="G390" s="1756"/>
      <c r="H390" s="18"/>
      <c r="I390" s="372"/>
      <c r="J390"/>
      <c r="K390" s="1030"/>
      <c r="L390" s="13"/>
      <c r="M390" s="1030"/>
      <c r="N390" s="13"/>
    </row>
    <row r="391" spans="2:14" s="157" customFormat="1" ht="15.75" hidden="1">
      <c r="B391" s="13"/>
      <c r="C391" s="15"/>
      <c r="D391" s="208"/>
      <c r="E391" s="1039"/>
      <c r="F391" s="210"/>
      <c r="G391" s="1756"/>
      <c r="H391" s="18"/>
      <c r="I391" s="372"/>
      <c r="J391"/>
      <c r="K391" s="1030"/>
      <c r="L391" s="13"/>
      <c r="M391" s="1030"/>
      <c r="N391" s="13"/>
    </row>
    <row r="392" spans="2:14" s="157" customFormat="1" ht="15.75" hidden="1">
      <c r="B392" s="13"/>
      <c r="C392" s="15"/>
      <c r="D392" s="208"/>
      <c r="E392" s="1039"/>
      <c r="F392" s="210"/>
      <c r="G392" s="1756"/>
      <c r="H392" s="18"/>
      <c r="I392" s="372"/>
      <c r="J392"/>
      <c r="K392" s="1030"/>
      <c r="L392" s="13"/>
      <c r="M392" s="1030"/>
      <c r="N392" s="13"/>
    </row>
    <row r="393" spans="2:14" s="157" customFormat="1" ht="15.75" hidden="1">
      <c r="B393" s="13"/>
      <c r="C393" s="15"/>
      <c r="D393" s="208"/>
      <c r="E393" s="1039"/>
      <c r="F393" s="210"/>
      <c r="G393" s="1756"/>
      <c r="H393" s="18"/>
      <c r="I393" s="372"/>
      <c r="J393"/>
      <c r="K393" s="1030"/>
      <c r="L393" s="13"/>
      <c r="M393" s="1030"/>
      <c r="N393" s="13"/>
    </row>
    <row r="394" spans="2:14" s="157" customFormat="1" ht="15.75" hidden="1">
      <c r="B394" s="13"/>
      <c r="C394" s="15"/>
      <c r="D394" s="208"/>
      <c r="E394" s="1039"/>
      <c r="F394" s="210"/>
      <c r="G394" s="1756"/>
      <c r="H394" s="18"/>
      <c r="I394" s="372"/>
      <c r="J394"/>
      <c r="K394" s="1030"/>
      <c r="L394" s="13"/>
      <c r="M394" s="1030"/>
      <c r="N394" s="13"/>
    </row>
    <row r="395" spans="2:14" s="157" customFormat="1" ht="15.75" hidden="1">
      <c r="B395" s="13"/>
      <c r="C395" s="15"/>
      <c r="D395" s="208"/>
      <c r="E395" s="1039"/>
      <c r="F395" s="210"/>
      <c r="G395" s="1756"/>
      <c r="H395" s="18"/>
      <c r="I395" s="372"/>
      <c r="J395"/>
      <c r="K395" s="1030"/>
      <c r="L395" s="13"/>
      <c r="M395" s="1030"/>
      <c r="N395" s="13"/>
    </row>
    <row r="396" spans="2:14" s="157" customFormat="1" ht="15.75" hidden="1">
      <c r="B396" s="13"/>
      <c r="C396" s="15"/>
      <c r="D396" s="208"/>
      <c r="E396" s="1039"/>
      <c r="F396" s="210"/>
      <c r="G396" s="1756"/>
      <c r="H396" s="18"/>
      <c r="I396" s="372"/>
      <c r="J396"/>
      <c r="K396" s="1030"/>
      <c r="L396" s="13"/>
      <c r="M396" s="1030"/>
      <c r="N396" s="13"/>
    </row>
    <row r="397" spans="2:14" s="157" customFormat="1" ht="15.75" hidden="1">
      <c r="B397" s="13"/>
      <c r="C397" s="15"/>
      <c r="D397" s="208"/>
      <c r="E397" s="1039"/>
      <c r="F397" s="210"/>
      <c r="G397" s="1756"/>
      <c r="H397" s="18"/>
      <c r="I397" s="372"/>
      <c r="J397"/>
      <c r="K397" s="1030"/>
      <c r="L397" s="13"/>
      <c r="M397" s="1030"/>
      <c r="N397" s="13"/>
    </row>
    <row r="398" spans="2:14" s="157" customFormat="1" ht="15.75" hidden="1">
      <c r="B398" s="13"/>
      <c r="C398" s="15"/>
      <c r="D398" s="208"/>
      <c r="E398" s="1039"/>
      <c r="F398" s="210"/>
      <c r="G398" s="1756"/>
      <c r="H398" s="18"/>
      <c r="I398" s="372"/>
      <c r="J398"/>
      <c r="K398" s="1030"/>
      <c r="L398" s="13"/>
      <c r="M398" s="1030"/>
      <c r="N398" s="13"/>
    </row>
    <row r="399" spans="2:14" s="157" customFormat="1" ht="15.75" hidden="1">
      <c r="B399" s="13"/>
      <c r="C399" s="15"/>
      <c r="D399" s="208"/>
      <c r="E399" s="1039"/>
      <c r="F399" s="210"/>
      <c r="G399" s="1756"/>
      <c r="H399" s="18"/>
      <c r="I399" s="372"/>
      <c r="J399"/>
      <c r="K399" s="1030"/>
      <c r="L399" s="13"/>
      <c r="M399" s="1030"/>
      <c r="N399" s="13"/>
    </row>
    <row r="400" spans="2:14" s="157" customFormat="1" ht="15.75" hidden="1">
      <c r="B400" s="13"/>
      <c r="C400" s="15"/>
      <c r="D400" s="208"/>
      <c r="E400" s="1039"/>
      <c r="F400" s="210"/>
      <c r="G400" s="1756"/>
      <c r="H400" s="18"/>
      <c r="I400" s="372"/>
      <c r="J400"/>
      <c r="K400" s="1030"/>
      <c r="L400" s="13"/>
      <c r="M400" s="1030"/>
      <c r="N400" s="13"/>
    </row>
    <row r="401" spans="2:14" s="157" customFormat="1" ht="15.75" hidden="1">
      <c r="B401" s="13"/>
      <c r="C401" s="15"/>
      <c r="D401" s="208"/>
      <c r="E401" s="1039"/>
      <c r="F401" s="210"/>
      <c r="G401" s="1756"/>
      <c r="H401" s="18"/>
      <c r="I401" s="372"/>
      <c r="J401"/>
      <c r="K401" s="1030"/>
      <c r="L401" s="13"/>
      <c r="M401" s="1030"/>
      <c r="N401" s="13"/>
    </row>
    <row r="402" spans="2:14" s="157" customFormat="1" ht="15.75" hidden="1">
      <c r="B402" s="13"/>
      <c r="C402" s="15"/>
      <c r="D402" s="208"/>
      <c r="E402" s="1039"/>
      <c r="F402" s="210"/>
      <c r="G402" s="1756"/>
      <c r="H402" s="18"/>
      <c r="I402" s="372"/>
      <c r="J402"/>
      <c r="K402" s="1030"/>
      <c r="L402" s="13"/>
      <c r="M402" s="1030"/>
      <c r="N402" s="13"/>
    </row>
    <row r="403" spans="2:14" s="157" customFormat="1" ht="15.75" hidden="1">
      <c r="B403" s="13"/>
      <c r="C403" s="15"/>
      <c r="D403" s="208"/>
      <c r="E403" s="1039"/>
      <c r="F403" s="210"/>
      <c r="G403" s="1756"/>
      <c r="H403" s="18"/>
      <c r="I403" s="372"/>
      <c r="J403"/>
      <c r="K403" s="1030"/>
      <c r="L403" s="13"/>
      <c r="M403" s="1030"/>
      <c r="N403" s="13"/>
    </row>
    <row r="404" spans="2:14" s="157" customFormat="1" ht="15.75" hidden="1">
      <c r="B404" s="13"/>
      <c r="C404" s="15"/>
      <c r="D404" s="208"/>
      <c r="E404" s="1039"/>
      <c r="F404" s="210"/>
      <c r="G404" s="1756"/>
      <c r="H404" s="18"/>
      <c r="I404" s="372"/>
      <c r="J404"/>
      <c r="K404" s="1030"/>
      <c r="L404" s="13"/>
      <c r="M404" s="1030"/>
      <c r="N404" s="13"/>
    </row>
    <row r="405" spans="2:14" s="157" customFormat="1" ht="15.75" hidden="1">
      <c r="B405" s="13"/>
      <c r="C405" s="15"/>
      <c r="D405" s="208"/>
      <c r="E405" s="1039"/>
      <c r="F405" s="210"/>
      <c r="G405" s="1756"/>
      <c r="H405" s="18"/>
      <c r="I405" s="372"/>
      <c r="J405"/>
      <c r="K405" s="1030"/>
      <c r="L405" s="13"/>
      <c r="M405" s="1030"/>
      <c r="N405" s="13"/>
    </row>
    <row r="406" spans="2:14" s="157" customFormat="1" ht="15.75" hidden="1">
      <c r="B406" s="13"/>
      <c r="C406" s="15"/>
      <c r="D406" s="208"/>
      <c r="E406" s="1039"/>
      <c r="F406" s="210"/>
      <c r="G406" s="1756"/>
      <c r="H406" s="18"/>
      <c r="I406" s="372"/>
      <c r="J406"/>
      <c r="K406" s="1030"/>
      <c r="L406" s="13"/>
      <c r="M406" s="1030"/>
      <c r="N406" s="13"/>
    </row>
    <row r="407" spans="2:14" s="157" customFormat="1" ht="15.75" hidden="1">
      <c r="B407" s="13"/>
      <c r="C407" s="15"/>
      <c r="D407" s="208"/>
      <c r="E407" s="1039"/>
      <c r="F407" s="210"/>
      <c r="G407" s="1756"/>
      <c r="H407" s="18"/>
      <c r="I407" s="372"/>
      <c r="J407"/>
      <c r="K407" s="1030"/>
      <c r="L407" s="13"/>
      <c r="M407" s="1030"/>
      <c r="N407" s="13"/>
    </row>
    <row r="408" spans="2:14" s="157" customFormat="1" ht="15.75" hidden="1">
      <c r="B408" s="13"/>
      <c r="C408" s="15"/>
      <c r="D408" s="208"/>
      <c r="E408" s="1039"/>
      <c r="F408" s="210"/>
      <c r="G408" s="1756"/>
      <c r="H408" s="18"/>
      <c r="I408" s="372"/>
      <c r="J408"/>
      <c r="K408" s="1030"/>
      <c r="L408" s="13"/>
      <c r="M408" s="1030"/>
      <c r="N408" s="13"/>
    </row>
    <row r="409" spans="2:14" s="157" customFormat="1" ht="15.75" hidden="1">
      <c r="B409" s="13"/>
      <c r="C409" s="15"/>
      <c r="D409" s="208"/>
      <c r="E409" s="1039"/>
      <c r="F409" s="210"/>
      <c r="G409" s="1756"/>
      <c r="H409" s="18"/>
      <c r="I409" s="372"/>
      <c r="J409"/>
      <c r="K409" s="1030"/>
      <c r="L409" s="13"/>
      <c r="M409" s="1030"/>
      <c r="N409" s="13"/>
    </row>
    <row r="410" spans="2:14" s="157" customFormat="1" ht="15.75" hidden="1">
      <c r="B410" s="13"/>
      <c r="C410" s="15"/>
      <c r="D410" s="208"/>
      <c r="E410" s="1039"/>
      <c r="F410" s="210"/>
      <c r="G410" s="1756"/>
      <c r="H410" s="18"/>
      <c r="I410" s="372"/>
      <c r="J410"/>
      <c r="K410" s="1030"/>
      <c r="L410" s="13"/>
      <c r="M410" s="1030"/>
      <c r="N410" s="13"/>
    </row>
    <row r="411" spans="2:14" s="157" customFormat="1" ht="15.75" hidden="1">
      <c r="B411" s="13"/>
      <c r="C411" s="15"/>
      <c r="D411" s="208"/>
      <c r="E411" s="1039"/>
      <c r="F411" s="210"/>
      <c r="G411" s="1756"/>
      <c r="H411" s="18"/>
      <c r="I411" s="372"/>
      <c r="J411"/>
      <c r="K411" s="1030"/>
      <c r="L411" s="13"/>
      <c r="M411" s="1030"/>
      <c r="N411" s="13"/>
    </row>
    <row r="412" spans="2:14" s="157" customFormat="1" ht="15.75" hidden="1">
      <c r="B412" s="13"/>
      <c r="C412" s="15"/>
      <c r="D412" s="208"/>
      <c r="E412" s="1039"/>
      <c r="F412" s="210"/>
      <c r="G412" s="1756"/>
      <c r="H412" s="18"/>
      <c r="I412" s="372"/>
      <c r="J412"/>
      <c r="K412" s="1030"/>
      <c r="L412" s="13"/>
      <c r="M412" s="1030"/>
      <c r="N412" s="13"/>
    </row>
    <row r="413" spans="2:14" s="157" customFormat="1" ht="15.75" hidden="1">
      <c r="B413" s="13"/>
      <c r="C413" s="15"/>
      <c r="D413" s="208"/>
      <c r="E413" s="1039"/>
      <c r="F413" s="210"/>
      <c r="G413" s="1756"/>
      <c r="H413" s="18"/>
      <c r="I413" s="372"/>
      <c r="J413"/>
      <c r="K413" s="1030"/>
      <c r="L413" s="13"/>
      <c r="M413" s="1030"/>
      <c r="N413" s="13"/>
    </row>
    <row r="414" spans="2:14" s="157" customFormat="1" ht="15.75" hidden="1">
      <c r="B414" s="13"/>
      <c r="C414" s="15"/>
      <c r="D414" s="208"/>
      <c r="E414" s="1039"/>
      <c r="F414" s="210"/>
      <c r="G414" s="1756"/>
      <c r="H414" s="18"/>
      <c r="I414" s="372"/>
      <c r="J414"/>
      <c r="K414" s="1030"/>
      <c r="L414" s="13"/>
      <c r="M414" s="1030"/>
      <c r="N414" s="13"/>
    </row>
    <row r="415" spans="2:14" s="157" customFormat="1" ht="15.75" hidden="1">
      <c r="B415" s="13"/>
      <c r="C415" s="15"/>
      <c r="D415" s="208"/>
      <c r="E415" s="1039"/>
      <c r="F415" s="210"/>
      <c r="G415" s="1756"/>
      <c r="H415" s="18"/>
      <c r="I415" s="372"/>
      <c r="J415"/>
      <c r="K415" s="1030"/>
      <c r="L415" s="13"/>
      <c r="M415" s="1030"/>
      <c r="N415" s="13"/>
    </row>
    <row r="416" spans="2:14" s="157" customFormat="1" ht="15.75" hidden="1">
      <c r="B416" s="13"/>
      <c r="C416" s="15"/>
      <c r="D416" s="208"/>
      <c r="E416" s="1039"/>
      <c r="F416" s="210"/>
      <c r="G416" s="1756"/>
      <c r="H416" s="18"/>
      <c r="I416" s="372"/>
      <c r="J416"/>
      <c r="K416" s="1030"/>
      <c r="L416" s="13"/>
      <c r="M416" s="1030"/>
      <c r="N416" s="13"/>
    </row>
    <row r="417" spans="2:14" s="157" customFormat="1" ht="15.75" hidden="1">
      <c r="B417" s="13"/>
      <c r="C417" s="15"/>
      <c r="D417" s="208"/>
      <c r="E417" s="1039"/>
      <c r="F417" s="210"/>
      <c r="G417" s="1756"/>
      <c r="H417" s="18"/>
      <c r="I417" s="372"/>
      <c r="J417"/>
      <c r="K417" s="1030"/>
      <c r="L417" s="13"/>
      <c r="M417" s="1030"/>
      <c r="N417" s="13"/>
    </row>
    <row r="418" spans="2:14" s="157" customFormat="1" ht="15.75" hidden="1">
      <c r="B418" s="13"/>
      <c r="C418" s="15"/>
      <c r="D418" s="208"/>
      <c r="E418" s="1039"/>
      <c r="F418" s="210"/>
      <c r="G418" s="1756"/>
      <c r="H418" s="18"/>
      <c r="I418" s="372"/>
      <c r="J418"/>
      <c r="K418" s="1030"/>
      <c r="L418" s="13"/>
      <c r="M418" s="1030"/>
      <c r="N418" s="13"/>
    </row>
    <row r="419" spans="2:14" s="157" customFormat="1" ht="15.75" hidden="1">
      <c r="B419" s="13"/>
      <c r="C419" s="15"/>
      <c r="D419" s="208"/>
      <c r="E419" s="1039"/>
      <c r="F419" s="210"/>
      <c r="G419" s="1756"/>
      <c r="H419" s="18"/>
      <c r="I419" s="372"/>
      <c r="J419"/>
      <c r="K419" s="1030"/>
      <c r="L419" s="13"/>
      <c r="M419" s="1030"/>
      <c r="N419" s="13"/>
    </row>
    <row r="420" spans="2:14" s="157" customFormat="1" ht="15.75" hidden="1">
      <c r="B420" s="13"/>
      <c r="C420" s="15"/>
      <c r="D420" s="208"/>
      <c r="E420" s="1039"/>
      <c r="F420" s="210"/>
      <c r="G420" s="1756"/>
      <c r="H420" s="18"/>
      <c r="I420" s="372"/>
      <c r="J420"/>
      <c r="K420" s="1030"/>
      <c r="L420" s="13"/>
      <c r="M420" s="1030"/>
      <c r="N420" s="13"/>
    </row>
    <row r="421" spans="2:14" s="157" customFormat="1" ht="15.75" hidden="1">
      <c r="B421" s="13"/>
      <c r="C421" s="15"/>
      <c r="D421" s="208"/>
      <c r="E421" s="1039"/>
      <c r="F421" s="210"/>
      <c r="G421" s="1756"/>
      <c r="H421" s="18"/>
      <c r="I421" s="372"/>
      <c r="J421"/>
      <c r="K421" s="1030"/>
      <c r="L421" s="13"/>
      <c r="M421" s="1030"/>
      <c r="N421" s="13"/>
    </row>
    <row r="422" spans="2:14" s="157" customFormat="1" ht="15.75" hidden="1">
      <c r="B422" s="13"/>
      <c r="C422" s="15"/>
      <c r="D422" s="208"/>
      <c r="E422" s="1039"/>
      <c r="F422" s="210"/>
      <c r="G422" s="1756"/>
      <c r="H422" s="18"/>
      <c r="I422" s="372"/>
      <c r="J422"/>
      <c r="K422" s="1030"/>
      <c r="L422" s="13"/>
      <c r="M422" s="1030"/>
      <c r="N422" s="13"/>
    </row>
    <row r="423" spans="2:14" s="157" customFormat="1" ht="15.75" hidden="1">
      <c r="B423" s="13"/>
      <c r="C423" s="15"/>
      <c r="D423" s="208"/>
      <c r="E423" s="1039"/>
      <c r="F423" s="210"/>
      <c r="G423" s="1756"/>
      <c r="H423" s="18"/>
      <c r="I423" s="372"/>
      <c r="J423"/>
      <c r="K423" s="1030"/>
      <c r="L423" s="13"/>
      <c r="M423" s="1030"/>
      <c r="N423" s="13"/>
    </row>
    <row r="424" spans="2:14" s="157" customFormat="1" ht="15.75" hidden="1">
      <c r="B424" s="13"/>
      <c r="C424" s="15"/>
      <c r="D424" s="208"/>
      <c r="E424" s="1039"/>
      <c r="F424" s="210"/>
      <c r="G424" s="1756"/>
      <c r="H424" s="18"/>
      <c r="I424" s="372"/>
      <c r="J424"/>
      <c r="K424" s="1030"/>
      <c r="L424" s="13"/>
      <c r="M424" s="1030"/>
      <c r="N424" s="13"/>
    </row>
    <row r="425" spans="2:14" s="157" customFormat="1" ht="15.75" hidden="1">
      <c r="B425" s="13"/>
      <c r="C425" s="15"/>
      <c r="D425" s="208"/>
      <c r="E425" s="1039"/>
      <c r="F425" s="210"/>
      <c r="G425" s="1756"/>
      <c r="H425" s="18"/>
      <c r="I425" s="372"/>
      <c r="J425"/>
      <c r="K425" s="1030"/>
      <c r="L425" s="13"/>
      <c r="M425" s="1030"/>
      <c r="N425" s="13"/>
    </row>
    <row r="426" spans="2:14" s="157" customFormat="1" ht="15.75" hidden="1">
      <c r="B426" s="13"/>
      <c r="C426" s="15"/>
      <c r="D426" s="208"/>
      <c r="E426" s="1039"/>
      <c r="F426" s="210"/>
      <c r="G426" s="1756"/>
      <c r="H426" s="18"/>
      <c r="I426" s="372"/>
      <c r="J426"/>
      <c r="K426" s="1030"/>
      <c r="L426" s="13"/>
      <c r="M426" s="1030"/>
      <c r="N426" s="13"/>
    </row>
    <row r="427" spans="2:14" s="157" customFormat="1" ht="15.75" hidden="1">
      <c r="B427" s="13"/>
      <c r="C427" s="15"/>
      <c r="D427" s="208"/>
      <c r="E427" s="1039"/>
      <c r="F427" s="210"/>
      <c r="G427" s="1756"/>
      <c r="H427" s="18"/>
      <c r="I427" s="372"/>
      <c r="J427"/>
      <c r="K427" s="1030"/>
      <c r="L427" s="13"/>
      <c r="M427" s="1030"/>
      <c r="N427" s="13"/>
    </row>
    <row r="428" spans="2:14" s="157" customFormat="1" ht="15.75" hidden="1">
      <c r="B428" s="13"/>
      <c r="C428" s="15"/>
      <c r="D428" s="208"/>
      <c r="E428" s="1039"/>
      <c r="F428" s="210"/>
      <c r="G428" s="1756"/>
      <c r="H428" s="18"/>
      <c r="I428" s="372"/>
      <c r="J428"/>
      <c r="K428" s="1030"/>
      <c r="L428" s="13"/>
      <c r="M428" s="1030"/>
      <c r="N428" s="13"/>
    </row>
    <row r="429" spans="2:14" s="157" customFormat="1" ht="15.75" hidden="1">
      <c r="B429" s="13"/>
      <c r="C429" s="15"/>
      <c r="D429" s="208"/>
      <c r="E429" s="1039"/>
      <c r="F429" s="210"/>
      <c r="G429" s="1756"/>
      <c r="H429" s="18"/>
      <c r="I429" s="372"/>
      <c r="J429"/>
      <c r="K429" s="1030"/>
      <c r="L429" s="13"/>
      <c r="M429" s="1030"/>
      <c r="N429" s="13"/>
    </row>
    <row r="430" spans="2:14" s="157" customFormat="1" ht="15.75" hidden="1">
      <c r="B430" s="13"/>
      <c r="C430" s="15"/>
      <c r="D430" s="208"/>
      <c r="E430" s="1039"/>
      <c r="F430" s="210"/>
      <c r="G430" s="1756"/>
      <c r="H430" s="18"/>
      <c r="I430" s="372"/>
      <c r="J430"/>
      <c r="K430" s="1030"/>
      <c r="L430" s="13"/>
      <c r="M430" s="1030"/>
      <c r="N430" s="13"/>
    </row>
    <row r="431" spans="2:14" s="157" customFormat="1" ht="15.75" hidden="1">
      <c r="B431" s="13"/>
      <c r="C431" s="15"/>
      <c r="D431" s="208"/>
      <c r="E431" s="1039"/>
      <c r="F431" s="210"/>
      <c r="G431" s="1756"/>
      <c r="H431" s="18"/>
      <c r="I431" s="372"/>
      <c r="J431"/>
      <c r="K431" s="1030"/>
      <c r="L431" s="13"/>
      <c r="M431" s="1030"/>
      <c r="N431" s="13"/>
    </row>
    <row r="432" spans="2:14" s="157" customFormat="1" ht="15.75" hidden="1">
      <c r="B432" s="13"/>
      <c r="C432" s="15"/>
      <c r="D432" s="208"/>
      <c r="E432" s="1039"/>
      <c r="F432" s="210"/>
      <c r="G432" s="1756"/>
      <c r="H432" s="18"/>
      <c r="I432" s="372"/>
      <c r="J432"/>
      <c r="K432" s="1030"/>
      <c r="L432" s="13"/>
      <c r="M432" s="1030"/>
      <c r="N432" s="13"/>
    </row>
    <row r="433" spans="2:14" s="157" customFormat="1" ht="15.75" hidden="1">
      <c r="B433" s="13"/>
      <c r="C433" s="15"/>
      <c r="D433" s="208"/>
      <c r="E433" s="1039"/>
      <c r="F433" s="210"/>
      <c r="G433" s="1756"/>
      <c r="H433" s="18"/>
      <c r="I433" s="372"/>
      <c r="J433"/>
      <c r="K433" s="1030"/>
      <c r="L433" s="13"/>
      <c r="M433" s="1030"/>
      <c r="N433" s="13"/>
    </row>
    <row r="434" spans="2:14" s="157" customFormat="1" ht="15.75" hidden="1">
      <c r="B434" s="13"/>
      <c r="C434" s="15"/>
      <c r="D434" s="208"/>
      <c r="E434" s="1039"/>
      <c r="F434" s="210"/>
      <c r="G434" s="1756"/>
      <c r="H434" s="18"/>
      <c r="I434" s="372"/>
      <c r="J434"/>
      <c r="K434" s="1030"/>
      <c r="L434" s="13"/>
      <c r="M434" s="1030"/>
      <c r="N434" s="13"/>
    </row>
    <row r="435" spans="2:14" s="157" customFormat="1" ht="15.75" hidden="1">
      <c r="B435" s="13"/>
      <c r="C435" s="15"/>
      <c r="D435" s="208"/>
      <c r="E435" s="1039"/>
      <c r="F435" s="210"/>
      <c r="G435" s="1756"/>
      <c r="H435" s="18"/>
      <c r="I435" s="372"/>
      <c r="J435"/>
      <c r="K435" s="1030"/>
      <c r="L435" s="13"/>
      <c r="M435" s="1030"/>
      <c r="N435" s="13"/>
    </row>
    <row r="436" spans="2:14" s="157" customFormat="1" ht="15.75" hidden="1">
      <c r="B436" s="13"/>
      <c r="C436" s="15"/>
      <c r="D436" s="208"/>
      <c r="E436" s="1039"/>
      <c r="F436" s="210"/>
      <c r="G436" s="1756"/>
      <c r="H436" s="18"/>
      <c r="I436" s="372"/>
      <c r="J436"/>
      <c r="K436" s="1030"/>
      <c r="L436" s="13"/>
      <c r="M436" s="1030"/>
      <c r="N436" s="13"/>
    </row>
    <row r="437" spans="2:14" s="157" customFormat="1" ht="15.75" hidden="1">
      <c r="B437" s="13"/>
      <c r="C437" s="15"/>
      <c r="D437" s="208"/>
      <c r="E437" s="1039"/>
      <c r="F437" s="210"/>
      <c r="G437" s="1756"/>
      <c r="H437" s="18"/>
      <c r="I437" s="372"/>
      <c r="J437"/>
      <c r="K437" s="1030"/>
      <c r="L437" s="13"/>
      <c r="M437" s="1030"/>
      <c r="N437" s="13"/>
    </row>
    <row r="438" spans="2:14" s="157" customFormat="1" ht="15.75" hidden="1">
      <c r="B438" s="13"/>
      <c r="C438" s="15"/>
      <c r="D438" s="208"/>
      <c r="E438" s="1039"/>
      <c r="F438" s="210"/>
      <c r="G438" s="1756"/>
      <c r="H438" s="18"/>
      <c r="I438" s="372"/>
      <c r="J438"/>
      <c r="K438" s="1030"/>
      <c r="L438" s="13"/>
      <c r="M438" s="1030"/>
      <c r="N438" s="13"/>
    </row>
    <row r="439" spans="2:14" s="157" customFormat="1" ht="15.75" hidden="1">
      <c r="B439" s="13"/>
      <c r="C439" s="15"/>
      <c r="D439" s="208"/>
      <c r="E439" s="1039"/>
      <c r="F439" s="210"/>
      <c r="G439" s="1756"/>
      <c r="H439" s="18"/>
      <c r="I439" s="372"/>
      <c r="J439"/>
      <c r="K439" s="1030"/>
      <c r="L439" s="13"/>
      <c r="M439" s="1030"/>
      <c r="N439" s="13"/>
    </row>
    <row r="440" spans="2:14" s="157" customFormat="1" ht="15.75" hidden="1">
      <c r="B440" s="13"/>
      <c r="C440" s="15"/>
      <c r="D440" s="208"/>
      <c r="E440" s="1039"/>
      <c r="F440" s="210"/>
      <c r="G440" s="1756"/>
      <c r="H440" s="18"/>
      <c r="I440" s="372"/>
      <c r="J440"/>
      <c r="K440" s="1030"/>
      <c r="L440" s="13"/>
      <c r="M440" s="1030"/>
      <c r="N440" s="13"/>
    </row>
    <row r="441" spans="2:14" s="157" customFormat="1" ht="15.75" hidden="1">
      <c r="B441" s="13"/>
      <c r="C441" s="15"/>
      <c r="D441" s="208"/>
      <c r="E441" s="1039"/>
      <c r="F441" s="210"/>
      <c r="G441" s="1756"/>
      <c r="H441" s="18"/>
      <c r="I441" s="372"/>
      <c r="J441"/>
      <c r="K441" s="1030"/>
      <c r="L441" s="13"/>
      <c r="M441" s="1030"/>
      <c r="N441" s="13"/>
    </row>
    <row r="442" spans="2:14" s="157" customFormat="1" ht="15.75" hidden="1">
      <c r="B442" s="13"/>
      <c r="C442" s="15"/>
      <c r="D442" s="208"/>
      <c r="E442" s="1039"/>
      <c r="F442" s="210"/>
      <c r="G442" s="1756"/>
      <c r="H442" s="18"/>
      <c r="I442" s="372"/>
      <c r="J442"/>
      <c r="K442" s="1030"/>
      <c r="L442" s="13"/>
      <c r="M442" s="1030"/>
      <c r="N442" s="13"/>
    </row>
    <row r="443" spans="2:14" s="157" customFormat="1" ht="15.75" hidden="1">
      <c r="B443" s="13"/>
      <c r="C443" s="15"/>
      <c r="D443" s="208"/>
      <c r="E443" s="1039"/>
      <c r="F443" s="210"/>
      <c r="G443" s="1756"/>
      <c r="H443" s="18"/>
      <c r="I443" s="372"/>
      <c r="J443"/>
      <c r="K443" s="1030"/>
      <c r="L443" s="13"/>
      <c r="M443" s="1030"/>
      <c r="N443" s="13"/>
    </row>
    <row r="444" spans="2:14" s="157" customFormat="1" ht="15.75" hidden="1">
      <c r="B444" s="13"/>
      <c r="C444" s="15"/>
      <c r="D444" s="208"/>
      <c r="E444" s="1039"/>
      <c r="F444" s="210"/>
      <c r="G444" s="1756"/>
      <c r="H444" s="18"/>
      <c r="I444" s="372"/>
      <c r="J444"/>
      <c r="K444" s="1030"/>
      <c r="L444" s="13"/>
      <c r="M444" s="1030"/>
      <c r="N444" s="13"/>
    </row>
    <row r="445" spans="2:14" s="157" customFormat="1" ht="15.75" hidden="1">
      <c r="B445" s="13"/>
      <c r="C445" s="15"/>
      <c r="D445" s="208"/>
      <c r="E445" s="1039"/>
      <c r="F445" s="210"/>
      <c r="G445" s="1756"/>
      <c r="H445" s="18"/>
      <c r="I445" s="372"/>
      <c r="J445"/>
      <c r="K445" s="1030"/>
      <c r="L445" s="13"/>
      <c r="M445" s="1030"/>
      <c r="N445" s="13"/>
    </row>
    <row r="446" spans="2:14" s="157" customFormat="1" ht="15.75" hidden="1">
      <c r="B446" s="13"/>
      <c r="C446" s="15"/>
      <c r="D446" s="208"/>
      <c r="E446" s="1039"/>
      <c r="F446" s="210"/>
      <c r="G446" s="1756"/>
      <c r="H446" s="18"/>
      <c r="I446" s="372"/>
      <c r="J446"/>
      <c r="K446" s="1030"/>
      <c r="L446" s="13"/>
      <c r="M446" s="1030"/>
      <c r="N446" s="13"/>
    </row>
    <row r="447" spans="2:14" s="157" customFormat="1" ht="15.75" hidden="1">
      <c r="B447" s="13"/>
      <c r="C447" s="15"/>
      <c r="D447" s="208"/>
      <c r="E447" s="1039"/>
      <c r="F447" s="210"/>
      <c r="G447" s="1756"/>
      <c r="H447" s="18"/>
      <c r="I447" s="372"/>
      <c r="J447"/>
      <c r="K447" s="1030"/>
      <c r="L447" s="13"/>
      <c r="M447" s="1030"/>
      <c r="N447" s="13"/>
    </row>
    <row r="448" spans="2:14" s="157" customFormat="1" ht="15.75" hidden="1">
      <c r="B448" s="13"/>
      <c r="C448" s="15"/>
      <c r="D448" s="208"/>
      <c r="E448" s="1039"/>
      <c r="F448" s="210"/>
      <c r="G448" s="1756"/>
      <c r="H448" s="18"/>
      <c r="I448" s="372"/>
      <c r="J448"/>
      <c r="K448" s="1030"/>
      <c r="L448" s="13"/>
      <c r="M448" s="1030"/>
      <c r="N448" s="13"/>
    </row>
    <row r="449" spans="2:14" s="157" customFormat="1" ht="15.75" hidden="1">
      <c r="B449" s="13"/>
      <c r="C449" s="15"/>
      <c r="D449" s="208"/>
      <c r="E449" s="1039"/>
      <c r="F449" s="210"/>
      <c r="G449" s="1756"/>
      <c r="H449" s="18"/>
      <c r="I449" s="372"/>
      <c r="J449"/>
      <c r="K449" s="1030"/>
      <c r="L449" s="13"/>
      <c r="M449" s="1030"/>
      <c r="N449" s="13"/>
    </row>
    <row r="450" spans="2:14" s="157" customFormat="1" ht="15.75" hidden="1">
      <c r="B450" s="13"/>
      <c r="C450" s="15"/>
      <c r="D450" s="208"/>
      <c r="E450" s="1039"/>
      <c r="F450" s="210"/>
      <c r="G450" s="1756"/>
      <c r="H450" s="18"/>
      <c r="I450" s="372"/>
      <c r="J450"/>
      <c r="K450" s="1030"/>
      <c r="L450" s="13"/>
      <c r="M450" s="1030"/>
      <c r="N450" s="13"/>
    </row>
    <row r="451" spans="2:14" s="157" customFormat="1" ht="15.75" hidden="1">
      <c r="B451" s="13"/>
      <c r="C451" s="15"/>
      <c r="D451" s="208"/>
      <c r="E451" s="1039"/>
      <c r="F451" s="210"/>
      <c r="G451" s="1756"/>
      <c r="H451" s="18"/>
      <c r="I451" s="372"/>
      <c r="J451"/>
      <c r="K451" s="1030"/>
      <c r="L451" s="13"/>
      <c r="M451" s="1030"/>
      <c r="N451" s="13"/>
    </row>
    <row r="452" spans="2:14" s="157" customFormat="1" ht="15.75" hidden="1">
      <c r="B452" s="13"/>
      <c r="C452" s="15"/>
      <c r="D452" s="208"/>
      <c r="E452" s="1039"/>
      <c r="F452" s="210"/>
      <c r="G452" s="1756"/>
      <c r="H452" s="18"/>
      <c r="I452" s="372"/>
      <c r="J452"/>
      <c r="K452" s="1030"/>
      <c r="L452" s="13"/>
      <c r="M452" s="1030"/>
      <c r="N452" s="13"/>
    </row>
    <row r="453" spans="2:14" s="157" customFormat="1" ht="15.75" hidden="1">
      <c r="B453" s="13"/>
      <c r="C453" s="15"/>
      <c r="D453" s="208"/>
      <c r="E453" s="1039"/>
      <c r="F453" s="210"/>
      <c r="G453" s="1756"/>
      <c r="H453" s="18"/>
      <c r="I453" s="372"/>
      <c r="J453"/>
      <c r="K453" s="1030"/>
      <c r="L453" s="13"/>
      <c r="M453" s="1030"/>
      <c r="N453" s="13"/>
    </row>
    <row r="458" spans="2:14" ht="15" customHeight="1"/>
    <row r="459" spans="2:14" ht="15" customHeight="1"/>
    <row r="460" spans="2:14" ht="15" customHeight="1"/>
    <row r="461" spans="2:14" ht="15" customHeight="1"/>
    <row r="462" spans="2:14" ht="15" customHeight="1"/>
    <row r="463" spans="2:14" ht="15" customHeight="1"/>
    <row r="464" spans="2:14" ht="15" customHeight="1"/>
    <row r="474" ht="15" customHeight="1"/>
    <row r="475" ht="15" customHeight="1"/>
    <row r="480" ht="15" customHeight="1"/>
    <row r="496" ht="15" customHeight="1"/>
    <row r="576" ht="15" customHeight="1"/>
    <row r="586" ht="15" customHeight="1"/>
    <row r="587" ht="15" customHeight="1"/>
    <row r="592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spans="2:14" ht="15" customHeight="1"/>
    <row r="610" spans="2:14" ht="15" customHeight="1"/>
    <row r="613" spans="2:14" s="157" customFormat="1" ht="15" hidden="1" customHeight="1">
      <c r="B613" s="13"/>
      <c r="C613" s="15"/>
      <c r="D613" s="208"/>
      <c r="E613" s="1039"/>
      <c r="F613" s="210"/>
      <c r="G613" s="1756"/>
      <c r="H613" s="18"/>
      <c r="I613" s="372"/>
      <c r="J613"/>
      <c r="K613" s="1030"/>
      <c r="L613" s="13"/>
      <c r="M613" s="1030"/>
      <c r="N613" s="13"/>
    </row>
    <row r="614" spans="2:14" s="157" customFormat="1" ht="15" hidden="1" customHeight="1">
      <c r="B614" s="13"/>
      <c r="C614" s="15"/>
      <c r="D614" s="208"/>
      <c r="E614" s="1039"/>
      <c r="F614" s="210"/>
      <c r="G614" s="1756"/>
      <c r="H614" s="18"/>
      <c r="I614" s="372"/>
      <c r="J614"/>
      <c r="K614" s="1030"/>
      <c r="L614" s="13"/>
      <c r="M614" s="1030"/>
      <c r="N614" s="13"/>
    </row>
    <row r="615" spans="2:14" ht="15" customHeight="1"/>
    <row r="616" spans="2:14" ht="15" customHeight="1"/>
    <row r="617" spans="2:14" ht="15" customHeight="1"/>
    <row r="618" spans="2:14" ht="15" customHeight="1"/>
    <row r="619" spans="2:14" ht="15" customHeight="1"/>
    <row r="620" spans="2:14" ht="15" customHeight="1"/>
    <row r="621" spans="2:14" ht="15" customHeight="1"/>
    <row r="622" spans="2:14" ht="15" customHeight="1"/>
    <row r="623" spans="2:14" ht="15" customHeight="1"/>
    <row r="624" spans="2:14" ht="15" customHeight="1"/>
    <row r="625" ht="15" customHeight="1"/>
  </sheetData>
  <sheetProtection algorithmName="SHA-512" hashValue="k7BYGe+RWdPUAeitqh+o719EfR7UFCmEAtbDb6WbRKILBqxZdNJ9kvhIO8ksYifOo7YFlRoBFbkaxQIIMJH5iw==" saltValue="5qLjeWfVnBBPRfaxv8duDA==" spinCount="100000" sheet="1" formatColumns="0" autoFilter="0"/>
  <protectedRanges>
    <protectedRange sqref="F28:G29 F6:G11 F13:G18 F20:G22 F31:G36 F24:G26 F45:G47 F38:G43 F49:G51 F53:G55" name="Range2_1"/>
    <protectedRange sqref="J28:J29 J6:J11 J13:J18 J20:J22 J31:J36 J24:J26 J45:J47 J38:J43 J49:J51 J53:J55" name="Range1_1"/>
  </protectedRanges>
  <autoFilter ref="J3:J55" xr:uid="{0D55D7ED-0A86-4C2F-B4D8-3D895ED433F1}"/>
  <mergeCells count="2">
    <mergeCell ref="K1:K2"/>
    <mergeCell ref="B2:C2"/>
  </mergeCells>
  <conditionalFormatting sqref="F6:F55">
    <cfRule type="cellIs" dxfId="34" priority="13" operator="notEqual">
      <formula>$F$2</formula>
    </cfRule>
  </conditionalFormatting>
  <conditionalFormatting sqref="G6:G55">
    <cfRule type="cellIs" dxfId="33" priority="12" operator="notEqual">
      <formula>ROUND($F6*$E6,2)</formula>
    </cfRule>
  </conditionalFormatting>
  <hyperlinks>
    <hyperlink ref="K1" location="'Lead Sheet'!A1" display="CLICK TO RETURN TO LEAD SHEET" xr:uid="{6AEC986E-42E1-42D1-AA1A-757FC4474693}"/>
  </hyperlinks>
  <pageMargins left="0.7" right="0.7" top="0.75" bottom="0.75" header="0.3" footer="0.3"/>
  <pageSetup scale="53" fitToHeight="0" orientation="portrait" r:id="rId1"/>
  <headerFooter>
    <oddHeader>&amp;LSTEEL NIPPLES - XH
&amp;K000000Subject to change without notice&amp;RSTEEL NIPPLES - XH
Page &amp;P of &amp;N</oddHeader>
    <oddFooter>&amp;L&amp;"Calibri,Regular"&amp;10&amp;K000000Alro Products International_x000D_sales@alroproducts.com&amp;C&amp;"Calibri,Regular"&amp;10 &amp;K0000002348 Linden Blvd, Brooklyn, NY 11208_x000D_www.alroproducts.com&amp;R&amp;"Calibri,Regular"&amp;10&amp;K000000Tel: (718) 566-1000_x000D_Fax: (718) 566-1799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85C9-86C9-4CF0-B4D2-3CAF56C08CCF}">
  <sheetPr codeName="Sheet15">
    <tabColor theme="8" tint="0.39997558519241921"/>
    <pageSetUpPr fitToPage="1"/>
  </sheetPr>
  <dimension ref="A1:O500"/>
  <sheetViews>
    <sheetView topLeftCell="B1" zoomScaleNormal="100" zoomScaleSheetLayoutView="100" workbookViewId="0">
      <pane ySplit="3" topLeftCell="A4" activePane="bottomLeft" state="frozen"/>
      <selection activeCell="F2" sqref="F2"/>
      <selection pane="bottomLeft" activeCell="G2" sqref="G2"/>
    </sheetView>
  </sheetViews>
  <sheetFormatPr defaultColWidth="0" defaultRowHeight="15.75" zeroHeight="1"/>
  <cols>
    <col min="1" max="1" width="8.7109375" style="157" hidden="1" customWidth="1"/>
    <col min="2" max="2" width="40.7109375" style="650" customWidth="1"/>
    <col min="3" max="3" width="9.85546875" style="651" customWidth="1"/>
    <col min="4" max="4" width="12.28515625" style="652" bestFit="1" customWidth="1"/>
    <col min="5" max="5" width="40.7109375" style="653" customWidth="1"/>
    <col min="6" max="6" width="11.5703125" style="1052" bestFit="1" customWidth="1"/>
    <col min="7" max="7" width="10.42578125" style="654" bestFit="1" customWidth="1"/>
    <col min="8" max="8" width="14" style="1794" bestFit="1" customWidth="1"/>
    <col min="9" max="9" width="6.140625" style="546" bestFit="1" customWidth="1"/>
    <col min="10" max="10" width="7.85546875" style="655" bestFit="1" customWidth="1"/>
    <col min="11" max="11" width="10" style="24" bestFit="1" customWidth="1"/>
    <col min="12" max="12" width="10.42578125" style="1180" bestFit="1" customWidth="1"/>
    <col min="13" max="13" width="15.7109375" style="546" customWidth="1"/>
    <col min="14" max="14" width="15.7109375" style="1090" customWidth="1"/>
    <col min="15" max="15" width="8.85546875" style="546" customWidth="1"/>
    <col min="16" max="16384" width="8.85546875" style="546" hidden="1"/>
  </cols>
  <sheetData>
    <row r="1" spans="1:14" s="13" customFormat="1" ht="72.75" customHeight="1" thickBot="1">
      <c r="A1" s="157"/>
      <c r="B1" s="169"/>
      <c r="C1" s="213"/>
      <c r="D1" s="549"/>
      <c r="E1" s="550"/>
      <c r="F1" s="1040"/>
      <c r="G1" s="148"/>
      <c r="H1" s="1783"/>
      <c r="I1" s="551"/>
      <c r="J1" s="438"/>
      <c r="K1" s="476" t="s">
        <v>4681</v>
      </c>
      <c r="L1" s="1867" t="s">
        <v>3648</v>
      </c>
      <c r="M1" s="157"/>
      <c r="N1" s="1029"/>
    </row>
    <row r="2" spans="1:14" s="13" customFormat="1" ht="16.5" thickBot="1">
      <c r="A2" s="157"/>
      <c r="B2" s="1869" t="s">
        <v>12961</v>
      </c>
      <c r="C2" s="1870"/>
      <c r="D2" s="552"/>
      <c r="E2" s="553"/>
      <c r="F2" s="1041"/>
      <c r="G2" s="943">
        <f>'Lead Sheet'!B17</f>
        <v>0</v>
      </c>
      <c r="H2" s="1784"/>
      <c r="I2" s="177"/>
      <c r="J2" s="178"/>
      <c r="K2" s="477"/>
      <c r="L2" s="1868"/>
      <c r="M2" s="157"/>
      <c r="N2" s="1029"/>
    </row>
    <row r="3" spans="1:14" s="160" customFormat="1" ht="47.25" customHeight="1" thickBot="1">
      <c r="A3" s="158"/>
      <c r="B3" s="179"/>
      <c r="C3" s="180" t="s">
        <v>486</v>
      </c>
      <c r="D3" s="554" t="s">
        <v>5068</v>
      </c>
      <c r="E3" s="478" t="s">
        <v>5064</v>
      </c>
      <c r="F3" s="1014" t="s">
        <v>487</v>
      </c>
      <c r="G3" s="149" t="s">
        <v>0</v>
      </c>
      <c r="H3" s="1785" t="s">
        <v>1</v>
      </c>
      <c r="I3" s="183" t="s">
        <v>3</v>
      </c>
      <c r="J3" s="184" t="s">
        <v>4</v>
      </c>
      <c r="K3" s="308" t="s">
        <v>2</v>
      </c>
      <c r="L3" s="1160" t="s">
        <v>360</v>
      </c>
      <c r="M3" s="544" t="s">
        <v>5065</v>
      </c>
      <c r="N3" s="1111">
        <f>SUM(L:L)</f>
        <v>0</v>
      </c>
    </row>
    <row r="4" spans="1:14">
      <c r="A4" s="157" t="str">
        <f>IF(K4&gt;0,COUNT($K$4:K4)+MAX('MI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" s="555"/>
      <c r="C4" s="556" t="s">
        <v>2840</v>
      </c>
      <c r="D4" s="557" t="s">
        <v>2841</v>
      </c>
      <c r="E4" s="558" t="s">
        <v>9393</v>
      </c>
      <c r="F4" s="1042">
        <f>IFERROR(VLOOKUP(C4,'Consolidated Master Sheet'!B:H,3,0),"")</f>
        <v>25.76</v>
      </c>
      <c r="G4" s="559">
        <f>IF(F4=0,"NET",$G$2)</f>
        <v>0</v>
      </c>
      <c r="H4" s="1786">
        <f>IFERROR(ROUND(F4*G4,2),0)</f>
        <v>0</v>
      </c>
      <c r="I4" s="560">
        <f>IFERROR(VLOOKUP(C4,'Consolidated Master Sheet'!B:H,6,0),"")</f>
        <v>100</v>
      </c>
      <c r="J4" s="560">
        <f>IFERROR(VLOOKUP(C4,'Consolidated Master Sheet'!B:H,7,0),"")</f>
        <v>400</v>
      </c>
      <c r="K4" s="86"/>
      <c r="L4" s="1172">
        <f>IFERROR(K4*H4,0)</f>
        <v>0</v>
      </c>
      <c r="M4" s="545"/>
      <c r="N4" s="1089"/>
    </row>
    <row r="5" spans="1:14">
      <c r="A5" s="157" t="str">
        <f>IF(K5&gt;0,COUNT($K$4:K5)+MAX('MI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5" s="555"/>
      <c r="C5" s="561" t="s">
        <v>2842</v>
      </c>
      <c r="D5" s="562" t="s">
        <v>2843</v>
      </c>
      <c r="E5" s="563" t="s">
        <v>9394</v>
      </c>
      <c r="F5" s="1043">
        <f>IFERROR(VLOOKUP(C5,'Consolidated Master Sheet'!B:H,3,0),"")</f>
        <v>5.34</v>
      </c>
      <c r="G5" s="564">
        <f t="shared" ref="G5:G68" si="0">IF(F5=0,"NET",$G$2)</f>
        <v>0</v>
      </c>
      <c r="H5" s="1787">
        <f t="shared" ref="H5:H68" si="1">IFERROR(ROUND(F5*G5,2),0)</f>
        <v>0</v>
      </c>
      <c r="I5" s="565">
        <f>IFERROR(VLOOKUP(C5,'Consolidated Master Sheet'!B:H,6,0),"")</f>
        <v>100</v>
      </c>
      <c r="J5" s="565">
        <f>IFERROR(VLOOKUP(C5,'Consolidated Master Sheet'!B:H,7,0),"")</f>
        <v>400</v>
      </c>
      <c r="K5" s="84"/>
      <c r="L5" s="1173">
        <f t="shared" ref="L5:L68" si="2">IFERROR(K5*H5,0)</f>
        <v>0</v>
      </c>
      <c r="M5" s="545"/>
      <c r="N5" s="1089"/>
    </row>
    <row r="6" spans="1:14">
      <c r="A6" s="157" t="str">
        <f>IF(K6&gt;0,COUNT($K$4:K6)+MAX('MI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6" s="555"/>
      <c r="C6" s="561" t="s">
        <v>2844</v>
      </c>
      <c r="D6" s="562" t="s">
        <v>2845</v>
      </c>
      <c r="E6" s="563" t="s">
        <v>9395</v>
      </c>
      <c r="F6" s="1043">
        <f>IFERROR(VLOOKUP(C6,'Consolidated Master Sheet'!B:H,3,0),"")</f>
        <v>7.34</v>
      </c>
      <c r="G6" s="564">
        <f t="shared" si="0"/>
        <v>0</v>
      </c>
      <c r="H6" s="1787">
        <f t="shared" si="1"/>
        <v>0</v>
      </c>
      <c r="I6" s="565">
        <f>IFERROR(VLOOKUP(C6,'Consolidated Master Sheet'!B:H,6,0),"")</f>
        <v>100</v>
      </c>
      <c r="J6" s="565">
        <f>IFERROR(VLOOKUP(C6,'Consolidated Master Sheet'!B:H,7,0),"")</f>
        <v>100</v>
      </c>
      <c r="K6" s="84"/>
      <c r="L6" s="1173">
        <f t="shared" si="2"/>
        <v>0</v>
      </c>
      <c r="M6" s="545"/>
      <c r="N6" s="1089"/>
    </row>
    <row r="7" spans="1:14">
      <c r="A7" s="157" t="str">
        <f>IF(K7&gt;0,COUNT($K$4:K7)+MAX('MI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7" s="555"/>
      <c r="C7" s="561" t="s">
        <v>2846</v>
      </c>
      <c r="D7" s="562" t="s">
        <v>2847</v>
      </c>
      <c r="E7" s="566" t="s">
        <v>9396</v>
      </c>
      <c r="F7" s="1043">
        <f>IFERROR(VLOOKUP(C7,'Consolidated Master Sheet'!B:H,3,0),"")</f>
        <v>25.53</v>
      </c>
      <c r="G7" s="564">
        <f t="shared" si="0"/>
        <v>0</v>
      </c>
      <c r="H7" s="1787">
        <f t="shared" si="1"/>
        <v>0</v>
      </c>
      <c r="I7" s="565">
        <f>IFERROR(VLOOKUP(C7,'Consolidated Master Sheet'!B:H,6,0),"")</f>
        <v>60</v>
      </c>
      <c r="J7" s="565">
        <f>IFERROR(VLOOKUP(C7,'Consolidated Master Sheet'!B:H,7,0),"")</f>
        <v>60</v>
      </c>
      <c r="K7" s="84"/>
      <c r="L7" s="1173">
        <f t="shared" si="2"/>
        <v>0</v>
      </c>
      <c r="M7" s="545"/>
      <c r="N7" s="1089"/>
    </row>
    <row r="8" spans="1:14">
      <c r="A8" s="157" t="str">
        <f>IF(K8&gt;0,COUNT($K$4:K8)+MAX('MI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8" s="555"/>
      <c r="C8" s="561" t="s">
        <v>2848</v>
      </c>
      <c r="D8" s="562" t="s">
        <v>2849</v>
      </c>
      <c r="E8" s="566" t="s">
        <v>9397</v>
      </c>
      <c r="F8" s="1043">
        <f>IFERROR(VLOOKUP(C8,'Consolidated Master Sheet'!B:H,3,0),"")</f>
        <v>43.4</v>
      </c>
      <c r="G8" s="564">
        <f t="shared" si="0"/>
        <v>0</v>
      </c>
      <c r="H8" s="1787">
        <f t="shared" si="1"/>
        <v>0</v>
      </c>
      <c r="I8" s="565">
        <f>IFERROR(VLOOKUP(C8,'Consolidated Master Sheet'!B:H,6,0),"")</f>
        <v>25</v>
      </c>
      <c r="J8" s="565">
        <f>IFERROR(VLOOKUP(C8,'Consolidated Master Sheet'!B:H,7,0),"")</f>
        <v>25</v>
      </c>
      <c r="K8" s="84"/>
      <c r="L8" s="1173">
        <f t="shared" si="2"/>
        <v>0</v>
      </c>
      <c r="M8" s="545"/>
      <c r="N8" s="1089"/>
    </row>
    <row r="9" spans="1:14">
      <c r="A9" s="157" t="str">
        <f>IF(K9&gt;0,COUNT($K$4:K9)+MAX('MI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9" s="555"/>
      <c r="C9" s="561" t="s">
        <v>2850</v>
      </c>
      <c r="D9" s="562" t="s">
        <v>2851</v>
      </c>
      <c r="E9" s="566" t="s">
        <v>9398</v>
      </c>
      <c r="F9" s="1043">
        <f>IFERROR(VLOOKUP(C9,'Consolidated Master Sheet'!B:H,3,0),"")</f>
        <v>136.85</v>
      </c>
      <c r="G9" s="564">
        <f t="shared" si="0"/>
        <v>0</v>
      </c>
      <c r="H9" s="1787">
        <f t="shared" si="1"/>
        <v>0</v>
      </c>
      <c r="I9" s="565">
        <f>IFERROR(VLOOKUP(C9,'Consolidated Master Sheet'!B:H,6,0),"")</f>
        <v>5</v>
      </c>
      <c r="J9" s="565">
        <f>IFERROR(VLOOKUP(C9,'Consolidated Master Sheet'!B:H,7,0),"")</f>
        <v>5</v>
      </c>
      <c r="K9" s="84"/>
      <c r="L9" s="1173">
        <f t="shared" si="2"/>
        <v>0</v>
      </c>
      <c r="M9" s="545"/>
      <c r="N9" s="1089"/>
    </row>
    <row r="10" spans="1:14">
      <c r="A10" s="157" t="str">
        <f>IF(K10&gt;0,COUNT($K$4:K10)+MAX('MI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0" s="555"/>
      <c r="C10" s="561" t="s">
        <v>2852</v>
      </c>
      <c r="D10" s="562" t="s">
        <v>2853</v>
      </c>
      <c r="E10" s="566" t="s">
        <v>9399</v>
      </c>
      <c r="F10" s="1043">
        <f>IFERROR(VLOOKUP(C10,'Consolidated Master Sheet'!B:H,3,0),"")</f>
        <v>237.82</v>
      </c>
      <c r="G10" s="564">
        <f t="shared" si="0"/>
        <v>0</v>
      </c>
      <c r="H10" s="1787">
        <f t="shared" si="1"/>
        <v>0</v>
      </c>
      <c r="I10" s="565">
        <f>IFERROR(VLOOKUP(C10,'Consolidated Master Sheet'!B:H,6,0),"")</f>
        <v>8</v>
      </c>
      <c r="J10" s="565">
        <f>IFERROR(VLOOKUP(C10,'Consolidated Master Sheet'!B:H,7,0),"")</f>
        <v>8</v>
      </c>
      <c r="K10" s="84"/>
      <c r="L10" s="1173">
        <f t="shared" si="2"/>
        <v>0</v>
      </c>
      <c r="M10" s="545"/>
      <c r="N10" s="1089"/>
    </row>
    <row r="11" spans="1:14">
      <c r="A11" s="157" t="str">
        <f>IF(K11&gt;0,COUNT($K$4:K11)+MAX('MI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1" s="555"/>
      <c r="C11" s="561" t="s">
        <v>4697</v>
      </c>
      <c r="D11" s="562" t="s">
        <v>2854</v>
      </c>
      <c r="E11" s="566" t="s">
        <v>9400</v>
      </c>
      <c r="F11" s="1043">
        <f>IFERROR(VLOOKUP(C11,'Consolidated Master Sheet'!B:H,3,0),"")</f>
        <v>571.04999999999995</v>
      </c>
      <c r="G11" s="564">
        <f t="shared" si="0"/>
        <v>0</v>
      </c>
      <c r="H11" s="1787">
        <f t="shared" si="1"/>
        <v>0</v>
      </c>
      <c r="I11" s="565">
        <f>IFERROR(VLOOKUP(C11,'Consolidated Master Sheet'!B:H,6,0),"")</f>
        <v>8</v>
      </c>
      <c r="J11" s="565">
        <f>IFERROR(VLOOKUP(C11,'Consolidated Master Sheet'!B:H,7,0),"")</f>
        <v>8</v>
      </c>
      <c r="K11" s="84"/>
      <c r="L11" s="1173">
        <f t="shared" si="2"/>
        <v>0</v>
      </c>
      <c r="M11" s="545"/>
      <c r="N11" s="1089"/>
    </row>
    <row r="12" spans="1:14" ht="16.5" thickBot="1">
      <c r="A12" s="157" t="str">
        <f>IF(K12&gt;0,COUNT($K$4:K12)+MAX('MI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2" s="567"/>
      <c r="C12" s="568" t="s">
        <v>4698</v>
      </c>
      <c r="D12" s="569" t="s">
        <v>2855</v>
      </c>
      <c r="E12" s="570" t="s">
        <v>9401</v>
      </c>
      <c r="F12" s="1044">
        <f>IFERROR(VLOOKUP(C12,'Consolidated Master Sheet'!B:H,3,0),"")</f>
        <v>972.33</v>
      </c>
      <c r="G12" s="571">
        <f t="shared" si="0"/>
        <v>0</v>
      </c>
      <c r="H12" s="1788">
        <f t="shared" si="1"/>
        <v>0</v>
      </c>
      <c r="I12" s="572">
        <f>IFERROR(VLOOKUP(C12,'Consolidated Master Sheet'!B:H,6,0),"")</f>
        <v>2</v>
      </c>
      <c r="J12" s="572">
        <f>IFERROR(VLOOKUP(C12,'Consolidated Master Sheet'!B:H,7,0),"")</f>
        <v>2</v>
      </c>
      <c r="K12" s="85"/>
      <c r="L12" s="1174">
        <f t="shared" si="2"/>
        <v>0</v>
      </c>
      <c r="M12" s="545"/>
      <c r="N12" s="1089"/>
    </row>
    <row r="13" spans="1:14">
      <c r="A13" s="157" t="str">
        <f>IF(K13&gt;0,COUNT($K$4:K13)+MAX('MI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3" s="573"/>
      <c r="C13" s="556" t="s">
        <v>4699</v>
      </c>
      <c r="D13" s="557" t="s">
        <v>2856</v>
      </c>
      <c r="E13" s="574" t="s">
        <v>9675</v>
      </c>
      <c r="F13" s="1042">
        <f>IFERROR(VLOOKUP(C13,'Consolidated Master Sheet'!B:H,3,0),"")</f>
        <v>57.04</v>
      </c>
      <c r="G13" s="559">
        <f t="shared" si="0"/>
        <v>0</v>
      </c>
      <c r="H13" s="1786">
        <f t="shared" si="1"/>
        <v>0</v>
      </c>
      <c r="I13" s="560">
        <f>IFERROR(VLOOKUP(C13,'Consolidated Master Sheet'!B:H,6,0),"")</f>
        <v>100</v>
      </c>
      <c r="J13" s="560">
        <f>IFERROR(VLOOKUP(C13,'Consolidated Master Sheet'!B:H,7,0),"")</f>
        <v>400</v>
      </c>
      <c r="K13" s="86"/>
      <c r="L13" s="1172">
        <f t="shared" si="2"/>
        <v>0</v>
      </c>
      <c r="M13" s="545"/>
      <c r="N13" s="1089"/>
    </row>
    <row r="14" spans="1:14">
      <c r="A14" s="157" t="str">
        <f>IF(K14&gt;0,COUNT($K$4:K14)+MAX('MI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4" s="555"/>
      <c r="C14" s="561" t="s">
        <v>2857</v>
      </c>
      <c r="D14" s="562" t="s">
        <v>2858</v>
      </c>
      <c r="E14" s="566" t="s">
        <v>9676</v>
      </c>
      <c r="F14" s="1043">
        <f>IFERROR(VLOOKUP(C14,'Consolidated Master Sheet'!B:H,3,0),"")</f>
        <v>10.18</v>
      </c>
      <c r="G14" s="564">
        <f t="shared" si="0"/>
        <v>0</v>
      </c>
      <c r="H14" s="1787">
        <f t="shared" si="1"/>
        <v>0</v>
      </c>
      <c r="I14" s="565">
        <f>IFERROR(VLOOKUP(C14,'Consolidated Master Sheet'!B:H,6,0),"")</f>
        <v>100</v>
      </c>
      <c r="J14" s="565">
        <f>IFERROR(VLOOKUP(C14,'Consolidated Master Sheet'!B:H,7,0),"")</f>
        <v>400</v>
      </c>
      <c r="K14" s="84"/>
      <c r="L14" s="1173">
        <f t="shared" si="2"/>
        <v>0</v>
      </c>
      <c r="M14" s="545"/>
      <c r="N14" s="1089"/>
    </row>
    <row r="15" spans="1:14">
      <c r="A15" s="157" t="str">
        <f>IF(K15&gt;0,COUNT($K$4:K15)+MAX('MI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5" s="555"/>
      <c r="C15" s="561" t="s">
        <v>2859</v>
      </c>
      <c r="D15" s="562" t="s">
        <v>2860</v>
      </c>
      <c r="E15" s="566" t="s">
        <v>9677</v>
      </c>
      <c r="F15" s="1043">
        <f>IFERROR(VLOOKUP(C15,'Consolidated Master Sheet'!B:H,3,0),"")</f>
        <v>17.380000000000003</v>
      </c>
      <c r="G15" s="564">
        <f t="shared" si="0"/>
        <v>0</v>
      </c>
      <c r="H15" s="1787">
        <f t="shared" si="1"/>
        <v>0</v>
      </c>
      <c r="I15" s="565">
        <f>IFERROR(VLOOKUP(C15,'Consolidated Master Sheet'!B:H,6,0),"")</f>
        <v>50</v>
      </c>
      <c r="J15" s="565">
        <f>IFERROR(VLOOKUP(C15,'Consolidated Master Sheet'!B:H,7,0),"")</f>
        <v>200</v>
      </c>
      <c r="K15" s="84"/>
      <c r="L15" s="1173">
        <f t="shared" si="2"/>
        <v>0</v>
      </c>
      <c r="M15" s="545"/>
      <c r="N15" s="1089"/>
    </row>
    <row r="16" spans="1:14">
      <c r="A16" s="157" t="str">
        <f>IF(K16&gt;0,COUNT($K$4:K16)+MAX('MI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6" s="555"/>
      <c r="C16" s="561" t="s">
        <v>2861</v>
      </c>
      <c r="D16" s="562" t="s">
        <v>2862</v>
      </c>
      <c r="E16" s="566" t="s">
        <v>9678</v>
      </c>
      <c r="F16" s="1043">
        <f>IFERROR(VLOOKUP(C16,'Consolidated Master Sheet'!B:H,3,0),"")</f>
        <v>46.37</v>
      </c>
      <c r="G16" s="564">
        <f t="shared" si="0"/>
        <v>0</v>
      </c>
      <c r="H16" s="1787">
        <f t="shared" si="1"/>
        <v>0</v>
      </c>
      <c r="I16" s="565">
        <f>IFERROR(VLOOKUP(C16,'Consolidated Master Sheet'!B:H,6,0),"")</f>
        <v>35</v>
      </c>
      <c r="J16" s="565">
        <f>IFERROR(VLOOKUP(C16,'Consolidated Master Sheet'!B:H,7,0),"")</f>
        <v>35</v>
      </c>
      <c r="K16" s="84"/>
      <c r="L16" s="1173">
        <f t="shared" si="2"/>
        <v>0</v>
      </c>
      <c r="M16" s="545"/>
      <c r="N16" s="1089"/>
    </row>
    <row r="17" spans="1:14">
      <c r="A17" s="157" t="str">
        <f>IF(K17&gt;0,COUNT($K$4:K17)+MAX('MI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7" s="555"/>
      <c r="C17" s="561" t="s">
        <v>2863</v>
      </c>
      <c r="D17" s="562" t="s">
        <v>2864</v>
      </c>
      <c r="E17" s="566" t="s">
        <v>9679</v>
      </c>
      <c r="F17" s="1043">
        <f>IFERROR(VLOOKUP(C17,'Consolidated Master Sheet'!B:H,3,0),"")</f>
        <v>59.85</v>
      </c>
      <c r="G17" s="564">
        <f t="shared" si="0"/>
        <v>0</v>
      </c>
      <c r="H17" s="1787">
        <f t="shared" si="1"/>
        <v>0</v>
      </c>
      <c r="I17" s="565">
        <f>IFERROR(VLOOKUP(C17,'Consolidated Master Sheet'!B:H,6,0),"")</f>
        <v>10</v>
      </c>
      <c r="J17" s="565">
        <f>IFERROR(VLOOKUP(C17,'Consolidated Master Sheet'!B:H,7,0),"")</f>
        <v>40</v>
      </c>
      <c r="K17" s="84"/>
      <c r="L17" s="1173">
        <f t="shared" si="2"/>
        <v>0</v>
      </c>
      <c r="M17" s="545"/>
      <c r="N17" s="1089"/>
    </row>
    <row r="18" spans="1:14">
      <c r="A18" s="157" t="str">
        <f>IF(K18&gt;0,COUNT($K$4:K18)+MAX('MI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8" s="555"/>
      <c r="C18" s="561" t="s">
        <v>2865</v>
      </c>
      <c r="D18" s="562" t="s">
        <v>2866</v>
      </c>
      <c r="E18" s="566" t="s">
        <v>9680</v>
      </c>
      <c r="F18" s="1043">
        <f>IFERROR(VLOOKUP(C18,'Consolidated Master Sheet'!B:H,3,0),"")</f>
        <v>193.14</v>
      </c>
      <c r="G18" s="564">
        <f t="shared" si="0"/>
        <v>0</v>
      </c>
      <c r="H18" s="1787">
        <f t="shared" si="1"/>
        <v>0</v>
      </c>
      <c r="I18" s="565">
        <f>IFERROR(VLOOKUP(C18,'Consolidated Master Sheet'!B:H,6,0),"")</f>
        <v>10</v>
      </c>
      <c r="J18" s="565">
        <f>IFERROR(VLOOKUP(C18,'Consolidated Master Sheet'!B:H,7,0),"")</f>
        <v>10</v>
      </c>
      <c r="K18" s="84"/>
      <c r="L18" s="1173">
        <f t="shared" si="2"/>
        <v>0</v>
      </c>
      <c r="M18" s="545"/>
      <c r="N18" s="1089"/>
    </row>
    <row r="19" spans="1:14" ht="16.5" thickBot="1">
      <c r="A19" s="157" t="str">
        <f>IF(K19&gt;0,COUNT($K$4:K19)+MAX('MI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9" s="567"/>
      <c r="C19" s="575" t="s">
        <v>4700</v>
      </c>
      <c r="D19" s="576" t="s">
        <v>2867</v>
      </c>
      <c r="E19" s="577" t="s">
        <v>9681</v>
      </c>
      <c r="F19" s="1045">
        <f>IFERROR(VLOOKUP(C19,'Consolidated Master Sheet'!B:H,3,0),"")</f>
        <v>426.5</v>
      </c>
      <c r="G19" s="578">
        <f t="shared" si="0"/>
        <v>0</v>
      </c>
      <c r="H19" s="1789">
        <f t="shared" si="1"/>
        <v>0</v>
      </c>
      <c r="I19" s="579">
        <f>IFERROR(VLOOKUP(C19,'Consolidated Master Sheet'!B:H,6,0),"")</f>
        <v>9</v>
      </c>
      <c r="J19" s="579">
        <f>IFERROR(VLOOKUP(C19,'Consolidated Master Sheet'!B:H,7,0),"")</f>
        <v>9</v>
      </c>
      <c r="K19" s="87"/>
      <c r="L19" s="1175">
        <f t="shared" si="2"/>
        <v>0</v>
      </c>
      <c r="M19" s="545"/>
      <c r="N19" s="1089"/>
    </row>
    <row r="20" spans="1:14" ht="76.5" customHeight="1" thickBot="1">
      <c r="A20" s="157" t="str">
        <f>IF(K20&gt;0,COUNT($K$4:K20)+MAX('MI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0" s="580"/>
      <c r="C20" s="581" t="s">
        <v>4701</v>
      </c>
      <c r="D20" s="582" t="s">
        <v>2868</v>
      </c>
      <c r="E20" s="583" t="s">
        <v>9682</v>
      </c>
      <c r="F20" s="1046">
        <f>IFERROR(VLOOKUP(C20,'Consolidated Master Sheet'!B:H,3,0),"")</f>
        <v>56.419999999999995</v>
      </c>
      <c r="G20" s="584">
        <f t="shared" si="0"/>
        <v>0</v>
      </c>
      <c r="H20" s="1790">
        <f t="shared" si="1"/>
        <v>0</v>
      </c>
      <c r="I20" s="585">
        <f>IFERROR(VLOOKUP(C20,'Consolidated Master Sheet'!B:H,6,0),"")</f>
        <v>100</v>
      </c>
      <c r="J20" s="585">
        <f>IFERROR(VLOOKUP(C20,'Consolidated Master Sheet'!B:H,7,0),"")</f>
        <v>400</v>
      </c>
      <c r="K20" s="88"/>
      <c r="L20" s="1176">
        <f t="shared" si="2"/>
        <v>0</v>
      </c>
      <c r="M20" s="545"/>
      <c r="N20" s="1089"/>
    </row>
    <row r="21" spans="1:14">
      <c r="A21" s="157" t="str">
        <f>IF(K21&gt;0,COUNT($K$4:K21)+MAX('MI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1" s="573"/>
      <c r="C21" s="556" t="s">
        <v>4702</v>
      </c>
      <c r="D21" s="557" t="s">
        <v>2869</v>
      </c>
      <c r="E21" s="574" t="s">
        <v>9402</v>
      </c>
      <c r="F21" s="1042">
        <f>IFERROR(VLOOKUP(C21,'Consolidated Master Sheet'!B:H,3,0),"")</f>
        <v>25.450000000000003</v>
      </c>
      <c r="G21" s="559">
        <f t="shared" si="0"/>
        <v>0</v>
      </c>
      <c r="H21" s="1786">
        <f t="shared" si="1"/>
        <v>0</v>
      </c>
      <c r="I21" s="560">
        <f>IFERROR(VLOOKUP(C21,'Consolidated Master Sheet'!B:H,6,0),"")</f>
        <v>25</v>
      </c>
      <c r="J21" s="560">
        <f>IFERROR(VLOOKUP(C21,'Consolidated Master Sheet'!B:H,7,0),"")</f>
        <v>150</v>
      </c>
      <c r="K21" s="86"/>
      <c r="L21" s="1172">
        <f t="shared" si="2"/>
        <v>0</v>
      </c>
      <c r="M21" s="545"/>
      <c r="N21" s="1089"/>
    </row>
    <row r="22" spans="1:14">
      <c r="A22" s="157" t="str">
        <f>IF(K22&gt;0,COUNT($K$4:K22)+MAX('MI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2" s="555"/>
      <c r="C22" s="561" t="s">
        <v>2870</v>
      </c>
      <c r="D22" s="562" t="s">
        <v>2871</v>
      </c>
      <c r="E22" s="566" t="s">
        <v>9403</v>
      </c>
      <c r="F22" s="1043">
        <f>IFERROR(VLOOKUP(C22,'Consolidated Master Sheet'!B:H,3,0),"")</f>
        <v>16.37</v>
      </c>
      <c r="G22" s="564">
        <f t="shared" si="0"/>
        <v>0</v>
      </c>
      <c r="H22" s="1787">
        <f t="shared" si="1"/>
        <v>0</v>
      </c>
      <c r="I22" s="565">
        <f>IFERROR(VLOOKUP(C22,'Consolidated Master Sheet'!B:H,6,0),"")</f>
        <v>25</v>
      </c>
      <c r="J22" s="565">
        <f>IFERROR(VLOOKUP(C22,'Consolidated Master Sheet'!B:H,7,0),"")</f>
        <v>100</v>
      </c>
      <c r="K22" s="84"/>
      <c r="L22" s="1173">
        <f t="shared" si="2"/>
        <v>0</v>
      </c>
      <c r="M22" s="545"/>
      <c r="N22" s="1089"/>
    </row>
    <row r="23" spans="1:14">
      <c r="A23" s="157" t="str">
        <f>IF(K23&gt;0,COUNT($K$4:K23)+MAX('MI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3" s="555"/>
      <c r="C23" s="561" t="s">
        <v>2872</v>
      </c>
      <c r="D23" s="562" t="s">
        <v>2873</v>
      </c>
      <c r="E23" s="566" t="s">
        <v>9404</v>
      </c>
      <c r="F23" s="1043">
        <f>IFERROR(VLOOKUP(C23,'Consolidated Master Sheet'!B:H,3,0),"")</f>
        <v>47.93</v>
      </c>
      <c r="G23" s="564">
        <f t="shared" si="0"/>
        <v>0</v>
      </c>
      <c r="H23" s="1787">
        <f t="shared" si="1"/>
        <v>0</v>
      </c>
      <c r="I23" s="565">
        <f>IFERROR(VLOOKUP(C23,'Consolidated Master Sheet'!B:H,6,0),"")</f>
        <v>25</v>
      </c>
      <c r="J23" s="565">
        <f>IFERROR(VLOOKUP(C23,'Consolidated Master Sheet'!B:H,7,0),"")</f>
        <v>25</v>
      </c>
      <c r="K23" s="84"/>
      <c r="L23" s="1173">
        <f t="shared" si="2"/>
        <v>0</v>
      </c>
      <c r="M23" s="545"/>
      <c r="N23" s="1089"/>
    </row>
    <row r="24" spans="1:14">
      <c r="A24" s="157" t="str">
        <f>IF(K24&gt;0,COUNT($K$4:K24)+MAX('MI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4" s="555"/>
      <c r="C24" s="561" t="s">
        <v>2874</v>
      </c>
      <c r="D24" s="562" t="s">
        <v>2875</v>
      </c>
      <c r="E24" s="566" t="s">
        <v>9405</v>
      </c>
      <c r="F24" s="1043">
        <f>IFERROR(VLOOKUP(C24,'Consolidated Master Sheet'!B:H,3,0),"")</f>
        <v>37.08</v>
      </c>
      <c r="G24" s="564">
        <f t="shared" si="0"/>
        <v>0</v>
      </c>
      <c r="H24" s="1787">
        <f t="shared" si="1"/>
        <v>0</v>
      </c>
      <c r="I24" s="565">
        <f>IFERROR(VLOOKUP(C24,'Consolidated Master Sheet'!B:H,6,0),"")</f>
        <v>20</v>
      </c>
      <c r="J24" s="565">
        <f>IFERROR(VLOOKUP(C24,'Consolidated Master Sheet'!B:H,7,0),"")</f>
        <v>80</v>
      </c>
      <c r="K24" s="84"/>
      <c r="L24" s="1173">
        <f t="shared" si="2"/>
        <v>0</v>
      </c>
      <c r="M24" s="545"/>
      <c r="N24" s="1089"/>
    </row>
    <row r="25" spans="1:14">
      <c r="A25" s="157" t="str">
        <f>IF(K25&gt;0,COUNT($K$4:K25)+MAX('MI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5" s="555"/>
      <c r="C25" s="561" t="s">
        <v>4703</v>
      </c>
      <c r="D25" s="562" t="s">
        <v>2876</v>
      </c>
      <c r="E25" s="566" t="s">
        <v>9406</v>
      </c>
      <c r="F25" s="1043">
        <f>IFERROR(VLOOKUP(C25,'Consolidated Master Sheet'!B:H,3,0),"")</f>
        <v>60.86</v>
      </c>
      <c r="G25" s="564">
        <f t="shared" si="0"/>
        <v>0</v>
      </c>
      <c r="H25" s="1787">
        <f t="shared" si="1"/>
        <v>0</v>
      </c>
      <c r="I25" s="565">
        <f>IFERROR(VLOOKUP(C25,'Consolidated Master Sheet'!B:H,6,0),"")</f>
        <v>25</v>
      </c>
      <c r="J25" s="565">
        <f>IFERROR(VLOOKUP(C25,'Consolidated Master Sheet'!B:H,7,0),"")</f>
        <v>25</v>
      </c>
      <c r="K25" s="84"/>
      <c r="L25" s="1173">
        <f t="shared" si="2"/>
        <v>0</v>
      </c>
      <c r="M25" s="545"/>
      <c r="N25" s="1089"/>
    </row>
    <row r="26" spans="1:14">
      <c r="A26" s="157" t="str">
        <f>IF(K26&gt;0,COUNT($K$4:K26)+MAX('MI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6" s="555"/>
      <c r="C26" s="561" t="s">
        <v>2877</v>
      </c>
      <c r="D26" s="562" t="s">
        <v>2878</v>
      </c>
      <c r="E26" s="566" t="s">
        <v>9407</v>
      </c>
      <c r="F26" s="1043">
        <f>IFERROR(VLOOKUP(C26,'Consolidated Master Sheet'!B:H,3,0),"")</f>
        <v>73.11</v>
      </c>
      <c r="G26" s="564">
        <f t="shared" si="0"/>
        <v>0</v>
      </c>
      <c r="H26" s="1787">
        <f t="shared" si="1"/>
        <v>0</v>
      </c>
      <c r="I26" s="565">
        <f>IFERROR(VLOOKUP(C26,'Consolidated Master Sheet'!B:H,6,0),"")</f>
        <v>10</v>
      </c>
      <c r="J26" s="565">
        <f>IFERROR(VLOOKUP(C26,'Consolidated Master Sheet'!B:H,7,0),"")</f>
        <v>40</v>
      </c>
      <c r="K26" s="84"/>
      <c r="L26" s="1173">
        <f t="shared" si="2"/>
        <v>0</v>
      </c>
      <c r="M26" s="545"/>
      <c r="N26" s="1089"/>
    </row>
    <row r="27" spans="1:14">
      <c r="A27" s="157" t="str">
        <f>IF(K27&gt;0,COUNT($K$4:K27)+MAX('MI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7" s="555"/>
      <c r="C27" s="561" t="s">
        <v>2879</v>
      </c>
      <c r="D27" s="562" t="s">
        <v>2880</v>
      </c>
      <c r="E27" s="566" t="s">
        <v>9408</v>
      </c>
      <c r="F27" s="1043">
        <f>IFERROR(VLOOKUP(C27,'Consolidated Master Sheet'!B:H,3,0),"")</f>
        <v>78.160000000000011</v>
      </c>
      <c r="G27" s="564">
        <f t="shared" si="0"/>
        <v>0</v>
      </c>
      <c r="H27" s="1787">
        <f t="shared" si="1"/>
        <v>0</v>
      </c>
      <c r="I27" s="565">
        <f>IFERROR(VLOOKUP(C27,'Consolidated Master Sheet'!B:H,6,0),"")</f>
        <v>20</v>
      </c>
      <c r="J27" s="565">
        <f>IFERROR(VLOOKUP(C27,'Consolidated Master Sheet'!B:H,7,0),"")</f>
        <v>20</v>
      </c>
      <c r="K27" s="84"/>
      <c r="L27" s="1173">
        <f t="shared" si="2"/>
        <v>0</v>
      </c>
      <c r="M27" s="545"/>
      <c r="N27" s="1089"/>
    </row>
    <row r="28" spans="1:14">
      <c r="A28" s="157" t="str">
        <f>IF(K28&gt;0,COUNT($K$4:K28)+MAX('MI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8" s="555"/>
      <c r="C28" s="561" t="s">
        <v>2881</v>
      </c>
      <c r="D28" s="562" t="s">
        <v>2882</v>
      </c>
      <c r="E28" s="566" t="s">
        <v>9409</v>
      </c>
      <c r="F28" s="1043">
        <f>IFERROR(VLOOKUP(C28,'Consolidated Master Sheet'!B:H,3,0),"")</f>
        <v>303.96999999999997</v>
      </c>
      <c r="G28" s="564">
        <f t="shared" si="0"/>
        <v>0</v>
      </c>
      <c r="H28" s="1787">
        <f t="shared" si="1"/>
        <v>0</v>
      </c>
      <c r="I28" s="565">
        <f>IFERROR(VLOOKUP(C28,'Consolidated Master Sheet'!B:H,6,0),"")</f>
        <v>6</v>
      </c>
      <c r="J28" s="565">
        <f>IFERROR(VLOOKUP(C28,'Consolidated Master Sheet'!B:H,7,0),"")</f>
        <v>6</v>
      </c>
      <c r="K28" s="84"/>
      <c r="L28" s="1173">
        <f t="shared" si="2"/>
        <v>0</v>
      </c>
      <c r="M28" s="545"/>
      <c r="N28" s="1089"/>
    </row>
    <row r="29" spans="1:14">
      <c r="A29" s="157" t="str">
        <f>IF(K29&gt;0,COUNT($K$4:K29)+MAX('MI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9" s="555"/>
      <c r="C29" s="561" t="s">
        <v>3700</v>
      </c>
      <c r="D29" s="562" t="s">
        <v>2883</v>
      </c>
      <c r="E29" s="566" t="s">
        <v>9410</v>
      </c>
      <c r="F29" s="1043">
        <f>IFERROR(VLOOKUP(C29,'Consolidated Master Sheet'!B:H,3,0),"")</f>
        <v>423.07</v>
      </c>
      <c r="G29" s="564">
        <f t="shared" si="0"/>
        <v>0</v>
      </c>
      <c r="H29" s="1787">
        <f t="shared" si="1"/>
        <v>0</v>
      </c>
      <c r="I29" s="565">
        <f>IFERROR(VLOOKUP(C29,'Consolidated Master Sheet'!B:H,6,0),"")</f>
        <v>12</v>
      </c>
      <c r="J29" s="565">
        <f>IFERROR(VLOOKUP(C29,'Consolidated Master Sheet'!B:H,7,0),"")</f>
        <v>12</v>
      </c>
      <c r="K29" s="84"/>
      <c r="L29" s="1173">
        <f t="shared" si="2"/>
        <v>0</v>
      </c>
      <c r="M29" s="545"/>
      <c r="N29" s="1089"/>
    </row>
    <row r="30" spans="1:14">
      <c r="A30" s="157" t="str">
        <f>IF(K30&gt;0,COUNT($K$4:K30)+MAX('MI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0" s="555"/>
      <c r="C30" s="561" t="s">
        <v>4704</v>
      </c>
      <c r="D30" s="562" t="s">
        <v>2884</v>
      </c>
      <c r="E30" s="566" t="s">
        <v>9411</v>
      </c>
      <c r="F30" s="1043">
        <f>IFERROR(VLOOKUP(C30,'Consolidated Master Sheet'!B:H,3,0),"")</f>
        <v>340.15999999999997</v>
      </c>
      <c r="G30" s="564">
        <f t="shared" si="0"/>
        <v>0</v>
      </c>
      <c r="H30" s="1787">
        <f t="shared" si="1"/>
        <v>0</v>
      </c>
      <c r="I30" s="565">
        <f>IFERROR(VLOOKUP(C30,'Consolidated Master Sheet'!B:H,6,0),"")</f>
        <v>12</v>
      </c>
      <c r="J30" s="565">
        <f>IFERROR(VLOOKUP(C30,'Consolidated Master Sheet'!B:H,7,0),"")</f>
        <v>12</v>
      </c>
      <c r="K30" s="84"/>
      <c r="L30" s="1173">
        <f t="shared" si="2"/>
        <v>0</v>
      </c>
      <c r="M30" s="545"/>
      <c r="N30" s="1089"/>
    </row>
    <row r="31" spans="1:14">
      <c r="A31" s="157" t="str">
        <f>IF(K31&gt;0,COUNT($K$4:K31)+MAX('MI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1" s="555"/>
      <c r="C31" s="561" t="s">
        <v>4705</v>
      </c>
      <c r="D31" s="562" t="s">
        <v>2885</v>
      </c>
      <c r="E31" s="586" t="s">
        <v>9412</v>
      </c>
      <c r="F31" s="1043">
        <f>IFERROR(VLOOKUP(C31,'Consolidated Master Sheet'!B:H,3,0),"")</f>
        <v>805.73</v>
      </c>
      <c r="G31" s="564">
        <f t="shared" si="0"/>
        <v>0</v>
      </c>
      <c r="H31" s="1787">
        <f t="shared" si="1"/>
        <v>0</v>
      </c>
      <c r="I31" s="565">
        <f>IFERROR(VLOOKUP(C31,'Consolidated Master Sheet'!B:H,6,0),"")</f>
        <v>12</v>
      </c>
      <c r="J31" s="565">
        <f>IFERROR(VLOOKUP(C31,'Consolidated Master Sheet'!B:H,7,0),"")</f>
        <v>12</v>
      </c>
      <c r="K31" s="84"/>
      <c r="L31" s="1173">
        <f t="shared" si="2"/>
        <v>0</v>
      </c>
      <c r="M31" s="545"/>
      <c r="N31" s="1089"/>
    </row>
    <row r="32" spans="1:14">
      <c r="A32" s="157" t="str">
        <f>IF(K32&gt;0,COUNT($K$4:K32)+MAX('MI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2" s="555"/>
      <c r="C32" s="561" t="s">
        <v>4706</v>
      </c>
      <c r="D32" s="562" t="s">
        <v>2886</v>
      </c>
      <c r="E32" s="586" t="s">
        <v>9413</v>
      </c>
      <c r="F32" s="1043">
        <f>IFERROR(VLOOKUP(C32,'Consolidated Master Sheet'!B:H,3,0),"")</f>
        <v>1168.0899999999999</v>
      </c>
      <c r="G32" s="564">
        <f t="shared" si="0"/>
        <v>0</v>
      </c>
      <c r="H32" s="1787">
        <f t="shared" si="1"/>
        <v>0</v>
      </c>
      <c r="I32" s="565">
        <f>IFERROR(VLOOKUP(C32,'Consolidated Master Sheet'!B:H,6,0),"")</f>
        <v>12</v>
      </c>
      <c r="J32" s="565">
        <f>IFERROR(VLOOKUP(C32,'Consolidated Master Sheet'!B:H,7,0),"")</f>
        <v>12</v>
      </c>
      <c r="K32" s="84"/>
      <c r="L32" s="1173">
        <f t="shared" si="2"/>
        <v>0</v>
      </c>
      <c r="M32" s="545"/>
      <c r="N32" s="1089"/>
    </row>
    <row r="33" spans="1:14">
      <c r="A33" s="157" t="str">
        <f>IF(K33&gt;0,COUNT($K$4:K33)+MAX('MI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3" s="555"/>
      <c r="C33" s="561" t="s">
        <v>4707</v>
      </c>
      <c r="D33" s="562" t="s">
        <v>2887</v>
      </c>
      <c r="E33" s="586" t="s">
        <v>9414</v>
      </c>
      <c r="F33" s="1043">
        <f>IFERROR(VLOOKUP(C33,'Consolidated Master Sheet'!B:H,3,0),"")</f>
        <v>856.63</v>
      </c>
      <c r="G33" s="564">
        <f t="shared" si="0"/>
        <v>0</v>
      </c>
      <c r="H33" s="1787">
        <f t="shared" si="1"/>
        <v>0</v>
      </c>
      <c r="I33" s="565">
        <f>IFERROR(VLOOKUP(C33,'Consolidated Master Sheet'!B:H,6,0),"")</f>
        <v>10</v>
      </c>
      <c r="J33" s="565">
        <f>IFERROR(VLOOKUP(C33,'Consolidated Master Sheet'!B:H,7,0),"")</f>
        <v>10</v>
      </c>
      <c r="K33" s="84"/>
      <c r="L33" s="1173">
        <f t="shared" si="2"/>
        <v>0</v>
      </c>
      <c r="M33" s="545"/>
      <c r="N33" s="1089"/>
    </row>
    <row r="34" spans="1:14">
      <c r="A34" s="157" t="str">
        <f>IF(K34&gt;0,COUNT($K$4:K34)+MAX('MI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4" s="555"/>
      <c r="C34" s="561" t="s">
        <v>4708</v>
      </c>
      <c r="D34" s="562" t="s">
        <v>2888</v>
      </c>
      <c r="E34" s="586" t="s">
        <v>9415</v>
      </c>
      <c r="F34" s="1043">
        <f>IFERROR(VLOOKUP(C34,'Consolidated Master Sheet'!B:H,3,0),"")</f>
        <v>1498.82</v>
      </c>
      <c r="G34" s="564">
        <f t="shared" si="0"/>
        <v>0</v>
      </c>
      <c r="H34" s="1787">
        <f t="shared" si="1"/>
        <v>0</v>
      </c>
      <c r="I34" s="565">
        <f>IFERROR(VLOOKUP(C34,'Consolidated Master Sheet'!B:H,6,0),"")</f>
        <v>2</v>
      </c>
      <c r="J34" s="565">
        <f>IFERROR(VLOOKUP(C34,'Consolidated Master Sheet'!B:H,7,0),"")</f>
        <v>2</v>
      </c>
      <c r="K34" s="84"/>
      <c r="L34" s="1173">
        <f t="shared" si="2"/>
        <v>0</v>
      </c>
      <c r="M34" s="545"/>
      <c r="N34" s="1089"/>
    </row>
    <row r="35" spans="1:14" ht="16.5" thickBot="1">
      <c r="A35" s="157" t="str">
        <f>IF(K35&gt;0,COUNT($K$4:K35)+MAX('MI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5" s="567"/>
      <c r="C35" s="575" t="s">
        <v>4709</v>
      </c>
      <c r="D35" s="576" t="s">
        <v>2889</v>
      </c>
      <c r="E35" s="577" t="s">
        <v>9416</v>
      </c>
      <c r="F35" s="1045">
        <f>IFERROR(VLOOKUP(C35,'Consolidated Master Sheet'!B:H,3,0),"")</f>
        <v>1573.73</v>
      </c>
      <c r="G35" s="578">
        <f t="shared" si="0"/>
        <v>0</v>
      </c>
      <c r="H35" s="1789">
        <f t="shared" si="1"/>
        <v>0</v>
      </c>
      <c r="I35" s="579">
        <f>IFERROR(VLOOKUP(C35,'Consolidated Master Sheet'!B:H,6,0),"")</f>
        <v>2</v>
      </c>
      <c r="J35" s="579">
        <f>IFERROR(VLOOKUP(C35,'Consolidated Master Sheet'!B:H,7,0),"")</f>
        <v>2</v>
      </c>
      <c r="K35" s="87"/>
      <c r="L35" s="1175">
        <f t="shared" si="2"/>
        <v>0</v>
      </c>
      <c r="M35" s="545"/>
      <c r="N35" s="1089"/>
    </row>
    <row r="36" spans="1:14" ht="25.5" customHeight="1">
      <c r="A36" s="157" t="str">
        <f>IF(K36&gt;0,COUNT($K$4:K36)+MAX('MI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6" s="587"/>
      <c r="C36" s="588" t="s">
        <v>2890</v>
      </c>
      <c r="D36" s="589" t="s">
        <v>2891</v>
      </c>
      <c r="E36" s="590" t="s">
        <v>9318</v>
      </c>
      <c r="F36" s="1047">
        <f>IFERROR(VLOOKUP(C36,'Consolidated Master Sheet'!B:H,3,0),"")</f>
        <v>20.98</v>
      </c>
      <c r="G36" s="591">
        <f t="shared" si="0"/>
        <v>0</v>
      </c>
      <c r="H36" s="1791">
        <f t="shared" si="1"/>
        <v>0</v>
      </c>
      <c r="I36" s="592">
        <f>IFERROR(VLOOKUP(C36,'Consolidated Master Sheet'!B:H,6,0),"")</f>
        <v>0</v>
      </c>
      <c r="J36" s="593">
        <f>IFERROR(VLOOKUP(C36,'Consolidated Master Sheet'!B:H,7,0),"")</f>
        <v>0</v>
      </c>
      <c r="K36" s="83"/>
      <c r="L36" s="1177">
        <f t="shared" si="2"/>
        <v>0</v>
      </c>
      <c r="M36" s="545"/>
      <c r="N36" s="1089"/>
    </row>
    <row r="37" spans="1:14" ht="25.5" customHeight="1">
      <c r="A37" s="157" t="str">
        <f>IF(K37&gt;0,COUNT($K$4:K37)+MAX('MI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7" s="594"/>
      <c r="C37" s="561" t="s">
        <v>2892</v>
      </c>
      <c r="D37" s="562" t="s">
        <v>2893</v>
      </c>
      <c r="E37" s="566" t="s">
        <v>9319</v>
      </c>
      <c r="F37" s="1043">
        <f>IFERROR(VLOOKUP(C37,'Consolidated Master Sheet'!B:H,3,0),"")</f>
        <v>19.82</v>
      </c>
      <c r="G37" s="564">
        <f t="shared" si="0"/>
        <v>0</v>
      </c>
      <c r="H37" s="1787">
        <f t="shared" si="1"/>
        <v>0</v>
      </c>
      <c r="I37" s="565">
        <f>IFERROR(VLOOKUP(C37,'Consolidated Master Sheet'!B:H,6,0),"")</f>
        <v>50</v>
      </c>
      <c r="J37" s="565">
        <f>IFERROR(VLOOKUP(C37,'Consolidated Master Sheet'!B:H,7,0),"")</f>
        <v>200</v>
      </c>
      <c r="K37" s="84"/>
      <c r="L37" s="1173">
        <f t="shared" si="2"/>
        <v>0</v>
      </c>
      <c r="M37" s="545"/>
      <c r="N37" s="1089"/>
    </row>
    <row r="38" spans="1:14" ht="25.5" customHeight="1">
      <c r="A38" s="157" t="str">
        <f>IF(K38&gt;0,COUNT($K$4:K38)+MAX('MI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8" s="555"/>
      <c r="C38" s="561" t="s">
        <v>4710</v>
      </c>
      <c r="D38" s="562" t="s">
        <v>2894</v>
      </c>
      <c r="E38" s="566" t="s">
        <v>9320</v>
      </c>
      <c r="F38" s="1043">
        <f>IFERROR(VLOOKUP(C38,'Consolidated Master Sheet'!B:H,3,0),"")</f>
        <v>63.75</v>
      </c>
      <c r="G38" s="564">
        <f t="shared" si="0"/>
        <v>0</v>
      </c>
      <c r="H38" s="1787">
        <f t="shared" si="1"/>
        <v>0</v>
      </c>
      <c r="I38" s="565">
        <f>IFERROR(VLOOKUP(C38,'Consolidated Master Sheet'!B:H,6,0),"")</f>
        <v>25</v>
      </c>
      <c r="J38" s="565">
        <f>IFERROR(VLOOKUP(C38,'Consolidated Master Sheet'!B:H,7,0),"")</f>
        <v>150</v>
      </c>
      <c r="K38" s="84"/>
      <c r="L38" s="1173">
        <f t="shared" si="2"/>
        <v>0</v>
      </c>
      <c r="M38" s="545"/>
      <c r="N38" s="1089"/>
    </row>
    <row r="39" spans="1:14" ht="32.25" thickBot="1">
      <c r="A39" s="157" t="str">
        <f>IF(K39&gt;0,COUNT($K$4:K39)+MAX('MI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9" s="567"/>
      <c r="C39" s="568" t="s">
        <v>4711</v>
      </c>
      <c r="D39" s="569" t="s">
        <v>2895</v>
      </c>
      <c r="E39" s="570" t="s">
        <v>9337</v>
      </c>
      <c r="F39" s="1044">
        <f>IFERROR(VLOOKUP(C39,'Consolidated Master Sheet'!B:H,3,0),"")</f>
        <v>20.53</v>
      </c>
      <c r="G39" s="571">
        <f t="shared" si="0"/>
        <v>0</v>
      </c>
      <c r="H39" s="1788">
        <f t="shared" si="1"/>
        <v>0</v>
      </c>
      <c r="I39" s="572">
        <f>IFERROR(VLOOKUP(C39,'Consolidated Master Sheet'!B:H,6,0),"")</f>
        <v>50</v>
      </c>
      <c r="J39" s="572">
        <f>IFERROR(VLOOKUP(C39,'Consolidated Master Sheet'!B:H,7,0),"")</f>
        <v>200</v>
      </c>
      <c r="K39" s="85"/>
      <c r="L39" s="1174">
        <f t="shared" si="2"/>
        <v>0</v>
      </c>
      <c r="M39" s="545"/>
      <c r="N39" s="1089"/>
    </row>
    <row r="40" spans="1:14" ht="36" customHeight="1">
      <c r="A40" s="157" t="str">
        <f>IF(K40&gt;0,COUNT($K$4:K40)+MAX('MI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0" s="1880"/>
      <c r="C40" s="556" t="s">
        <v>4712</v>
      </c>
      <c r="D40" s="557" t="s">
        <v>2896</v>
      </c>
      <c r="E40" s="595" t="s">
        <v>9321</v>
      </c>
      <c r="F40" s="1048">
        <f>IFERROR(VLOOKUP(C40,'Consolidated Master Sheet'!B:H,3,0),"")</f>
        <v>20.98</v>
      </c>
      <c r="G40" s="559">
        <f t="shared" si="0"/>
        <v>0</v>
      </c>
      <c r="H40" s="1786">
        <f t="shared" si="1"/>
        <v>0</v>
      </c>
      <c r="I40" s="596">
        <f>IFERROR(VLOOKUP(C40,'Consolidated Master Sheet'!B:H,6,0),"")</f>
        <v>30</v>
      </c>
      <c r="J40" s="596">
        <f>IFERROR(VLOOKUP(C40,'Consolidated Master Sheet'!B:H,7,0),"")</f>
        <v>180</v>
      </c>
      <c r="K40" s="86"/>
      <c r="L40" s="1172">
        <f t="shared" si="2"/>
        <v>0</v>
      </c>
      <c r="M40" s="545"/>
      <c r="N40" s="1089"/>
    </row>
    <row r="41" spans="1:14" ht="36" customHeight="1">
      <c r="A41" s="157" t="str">
        <f>IF(K41&gt;0,COUNT($K$4:K41)+MAX('MI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1" s="1881"/>
      <c r="C41" s="561" t="s">
        <v>2897</v>
      </c>
      <c r="D41" s="562" t="s">
        <v>2898</v>
      </c>
      <c r="E41" s="566" t="s">
        <v>9322</v>
      </c>
      <c r="F41" s="1043">
        <f>IFERROR(VLOOKUP(C41,'Consolidated Master Sheet'!B:H,3,0),"")</f>
        <v>19.84</v>
      </c>
      <c r="G41" s="564">
        <f t="shared" si="0"/>
        <v>0</v>
      </c>
      <c r="H41" s="1787">
        <f t="shared" si="1"/>
        <v>0</v>
      </c>
      <c r="I41" s="565">
        <f>IFERROR(VLOOKUP(C41,'Consolidated Master Sheet'!B:H,6,0),"")</f>
        <v>50</v>
      </c>
      <c r="J41" s="565">
        <f>IFERROR(VLOOKUP(C41,'Consolidated Master Sheet'!B:H,7,0),"")</f>
        <v>300</v>
      </c>
      <c r="K41" s="84"/>
      <c r="L41" s="1173">
        <f t="shared" si="2"/>
        <v>0</v>
      </c>
      <c r="M41" s="545"/>
      <c r="N41" s="1089"/>
    </row>
    <row r="42" spans="1:14" ht="31.5" customHeight="1">
      <c r="A42" s="157" t="str">
        <f>IF(K42&gt;0,COUNT($K$4:K42)+MAX('MI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2" s="1881"/>
      <c r="C42" s="561" t="s">
        <v>2899</v>
      </c>
      <c r="D42" s="562" t="s">
        <v>2900</v>
      </c>
      <c r="E42" s="566" t="s">
        <v>9323</v>
      </c>
      <c r="F42" s="1043">
        <f>IFERROR(VLOOKUP(C42,'Consolidated Master Sheet'!B:H,3,0),"")</f>
        <v>71.5</v>
      </c>
      <c r="G42" s="564">
        <f t="shared" si="0"/>
        <v>0</v>
      </c>
      <c r="H42" s="1787">
        <f t="shared" si="1"/>
        <v>0</v>
      </c>
      <c r="I42" s="565">
        <f>IFERROR(VLOOKUP(C42,'Consolidated Master Sheet'!B:H,6,0),"")</f>
        <v>25</v>
      </c>
      <c r="J42" s="565">
        <f>IFERROR(VLOOKUP(C42,'Consolidated Master Sheet'!B:H,7,0),"")</f>
        <v>100</v>
      </c>
      <c r="K42" s="84"/>
      <c r="L42" s="1173">
        <f t="shared" si="2"/>
        <v>0</v>
      </c>
      <c r="M42" s="545"/>
      <c r="N42" s="1089"/>
    </row>
    <row r="43" spans="1:14" ht="32.25" customHeight="1" thickBot="1">
      <c r="A43" s="157" t="str">
        <f>IF(K43&gt;0,COUNT($K$4:K43)+MAX('MI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3" s="1882"/>
      <c r="C43" s="575" t="s">
        <v>2901</v>
      </c>
      <c r="D43" s="576" t="s">
        <v>2902</v>
      </c>
      <c r="E43" s="597" t="s">
        <v>9338</v>
      </c>
      <c r="F43" s="1045">
        <f>IFERROR(VLOOKUP(C43,'Consolidated Master Sheet'!B:H,3,0),"")</f>
        <v>21.98</v>
      </c>
      <c r="G43" s="578">
        <f t="shared" si="0"/>
        <v>0</v>
      </c>
      <c r="H43" s="1789">
        <f t="shared" si="1"/>
        <v>0</v>
      </c>
      <c r="I43" s="579">
        <f>IFERROR(VLOOKUP(C43,'Consolidated Master Sheet'!B:H,6,0),"")</f>
        <v>75</v>
      </c>
      <c r="J43" s="579">
        <f>IFERROR(VLOOKUP(C43,'Consolidated Master Sheet'!B:H,7,0),"")</f>
        <v>300</v>
      </c>
      <c r="K43" s="87"/>
      <c r="L43" s="1175">
        <f t="shared" si="2"/>
        <v>0</v>
      </c>
      <c r="M43" s="545"/>
      <c r="N43" s="1089"/>
    </row>
    <row r="44" spans="1:14" ht="64.5" customHeight="1" thickBot="1">
      <c r="A44" s="157" t="str">
        <f>IF(K44&gt;0,COUNT($K$4:K44)+MAX('MI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4" s="580"/>
      <c r="C44" s="581" t="s">
        <v>4713</v>
      </c>
      <c r="D44" s="582" t="s">
        <v>2903</v>
      </c>
      <c r="E44" s="583" t="s">
        <v>9317</v>
      </c>
      <c r="F44" s="1046">
        <f>IFERROR(VLOOKUP(C44,'Consolidated Master Sheet'!B:H,3,0),"")</f>
        <v>21.6</v>
      </c>
      <c r="G44" s="584">
        <f t="shared" si="0"/>
        <v>0</v>
      </c>
      <c r="H44" s="1790">
        <f t="shared" si="1"/>
        <v>0</v>
      </c>
      <c r="I44" s="585">
        <f>IFERROR(VLOOKUP(C44,'Consolidated Master Sheet'!B:H,6,0),"")</f>
        <v>10</v>
      </c>
      <c r="J44" s="585">
        <f>IFERROR(VLOOKUP(C44,'Consolidated Master Sheet'!B:H,7,0),"")</f>
        <v>80</v>
      </c>
      <c r="K44" s="88"/>
      <c r="L44" s="1176">
        <f t="shared" si="2"/>
        <v>0</v>
      </c>
      <c r="M44" s="545"/>
      <c r="N44" s="1089"/>
    </row>
    <row r="45" spans="1:14" ht="32.25" customHeight="1">
      <c r="A45" s="157" t="str">
        <f>IF(K45&gt;0,COUNT($K$4:K45)+MAX('MI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5" s="1880"/>
      <c r="C45" s="556" t="s">
        <v>2904</v>
      </c>
      <c r="D45" s="557" t="s">
        <v>2905</v>
      </c>
      <c r="E45" s="595" t="s">
        <v>9264</v>
      </c>
      <c r="F45" s="1042">
        <f>IFERROR(VLOOKUP(C45,'Consolidated Master Sheet'!B:H,3,0),"")</f>
        <v>30.180000000000003</v>
      </c>
      <c r="G45" s="559">
        <f t="shared" si="0"/>
        <v>0</v>
      </c>
      <c r="H45" s="1786">
        <f t="shared" si="1"/>
        <v>0</v>
      </c>
      <c r="I45" s="596">
        <f>IFERROR(VLOOKUP(C45,'Consolidated Master Sheet'!B:H,6,0),"")</f>
        <v>30</v>
      </c>
      <c r="J45" s="560">
        <f>IFERROR(VLOOKUP(C45,'Consolidated Master Sheet'!B:H,7,0),"")</f>
        <v>180</v>
      </c>
      <c r="K45" s="86"/>
      <c r="L45" s="1172">
        <f t="shared" si="2"/>
        <v>0</v>
      </c>
      <c r="M45" s="545"/>
      <c r="N45" s="1089"/>
    </row>
    <row r="46" spans="1:14" ht="32.25" customHeight="1">
      <c r="A46" s="157" t="str">
        <f>IF(K46&gt;0,COUNT($K$4:K46)+MAX('MI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6" s="1881"/>
      <c r="C46" s="561" t="s">
        <v>2906</v>
      </c>
      <c r="D46" s="562" t="s">
        <v>2907</v>
      </c>
      <c r="E46" s="566" t="s">
        <v>9265</v>
      </c>
      <c r="F46" s="1043">
        <f>IFERROR(VLOOKUP(C46,'Consolidated Master Sheet'!B:H,3,0),"")</f>
        <v>20.14</v>
      </c>
      <c r="G46" s="564">
        <f t="shared" si="0"/>
        <v>0</v>
      </c>
      <c r="H46" s="1787">
        <f t="shared" si="1"/>
        <v>0</v>
      </c>
      <c r="I46" s="565">
        <f>IFERROR(VLOOKUP(C46,'Consolidated Master Sheet'!B:H,6,0),"")</f>
        <v>50</v>
      </c>
      <c r="J46" s="565">
        <f>IFERROR(VLOOKUP(C46,'Consolidated Master Sheet'!B:H,7,0),"")</f>
        <v>300</v>
      </c>
      <c r="K46" s="84"/>
      <c r="L46" s="1173">
        <f t="shared" si="2"/>
        <v>0</v>
      </c>
      <c r="M46" s="545"/>
      <c r="N46" s="1089"/>
    </row>
    <row r="47" spans="1:14" ht="32.25" customHeight="1">
      <c r="A47" s="157" t="str">
        <f>IF(K47&gt;0,COUNT($K$4:K47)+MAX('MI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7" s="1881"/>
      <c r="C47" s="561" t="s">
        <v>4714</v>
      </c>
      <c r="D47" s="562" t="s">
        <v>2908</v>
      </c>
      <c r="E47" s="566" t="s">
        <v>9266</v>
      </c>
      <c r="F47" s="1045">
        <f>IFERROR(VLOOKUP(C47,'Consolidated Master Sheet'!B:H,3,0),"")</f>
        <v>100.47</v>
      </c>
      <c r="G47" s="564">
        <f t="shared" si="0"/>
        <v>0</v>
      </c>
      <c r="H47" s="1787">
        <f t="shared" si="1"/>
        <v>0</v>
      </c>
      <c r="I47" s="565">
        <f>IFERROR(VLOOKUP(C47,'Consolidated Master Sheet'!B:H,6,0),"")</f>
        <v>40</v>
      </c>
      <c r="J47" s="565">
        <f>IFERROR(VLOOKUP(C47,'Consolidated Master Sheet'!B:H,7,0),"")</f>
        <v>240</v>
      </c>
      <c r="K47" s="84"/>
      <c r="L47" s="1173">
        <f t="shared" si="2"/>
        <v>0</v>
      </c>
      <c r="M47" s="545"/>
      <c r="N47" s="1089"/>
    </row>
    <row r="48" spans="1:14" ht="32.25" customHeight="1" thickBot="1">
      <c r="A48" s="157" t="str">
        <f>IF(K48&gt;0,COUNT($K$4:K48)+MAX('MI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8" s="1882"/>
      <c r="C48" s="575" t="s">
        <v>7825</v>
      </c>
      <c r="D48" s="576" t="s">
        <v>2910</v>
      </c>
      <c r="E48" s="598" t="s">
        <v>9339</v>
      </c>
      <c r="F48" s="1045">
        <f>IFERROR(VLOOKUP(C48,'Consolidated Master Sheet'!B:H,3,0),"")</f>
        <v>22.900000000000002</v>
      </c>
      <c r="G48" s="578">
        <f t="shared" si="0"/>
        <v>0</v>
      </c>
      <c r="H48" s="1789">
        <f t="shared" si="1"/>
        <v>0</v>
      </c>
      <c r="I48" s="579">
        <f>IFERROR(VLOOKUP(C48,'Consolidated Master Sheet'!B:H,6,0),"")</f>
        <v>0</v>
      </c>
      <c r="J48" s="579">
        <f>IFERROR(VLOOKUP(C48,'Consolidated Master Sheet'!B:H,7,0),"")</f>
        <v>0</v>
      </c>
      <c r="K48" s="87"/>
      <c r="L48" s="1175">
        <f t="shared" si="2"/>
        <v>0</v>
      </c>
      <c r="M48" s="545"/>
      <c r="N48" s="1089"/>
    </row>
    <row r="49" spans="1:14">
      <c r="A49" s="157" t="str">
        <f>IF(K49&gt;0,COUNT($K$4:K49)+MAX('MI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9" s="1883"/>
      <c r="C49" s="588" t="s">
        <v>4715</v>
      </c>
      <c r="D49" s="589" t="s">
        <v>2911</v>
      </c>
      <c r="E49" s="599" t="s">
        <v>9325</v>
      </c>
      <c r="F49" s="1047">
        <f>IFERROR(VLOOKUP(C49,'Consolidated Master Sheet'!B:H,3,0),"")</f>
        <v>18.8</v>
      </c>
      <c r="G49" s="591">
        <f t="shared" si="0"/>
        <v>0</v>
      </c>
      <c r="H49" s="1791">
        <f t="shared" si="1"/>
        <v>0</v>
      </c>
      <c r="I49" s="593">
        <f>IFERROR(VLOOKUP(C49,'Consolidated Master Sheet'!B:H,6,0),"")</f>
        <v>50</v>
      </c>
      <c r="J49" s="593">
        <f>IFERROR(VLOOKUP(C49,'Consolidated Master Sheet'!B:H,7,0),"")</f>
        <v>300</v>
      </c>
      <c r="K49" s="83"/>
      <c r="L49" s="1177">
        <f t="shared" si="2"/>
        <v>0</v>
      </c>
      <c r="M49" s="545"/>
      <c r="N49" s="1089"/>
    </row>
    <row r="50" spans="1:14">
      <c r="A50" s="157" t="str">
        <f>IF(K50&gt;0,COUNT($K$4:K50)+MAX('MI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50" s="1888"/>
      <c r="C50" s="561" t="s">
        <v>2912</v>
      </c>
      <c r="D50" s="562" t="s">
        <v>2913</v>
      </c>
      <c r="E50" s="563" t="s">
        <v>9326</v>
      </c>
      <c r="F50" s="1043">
        <f>IFERROR(VLOOKUP(C50,'Consolidated Master Sheet'!B:H,3,0),"")</f>
        <v>16.920000000000002</v>
      </c>
      <c r="G50" s="564">
        <f t="shared" si="0"/>
        <v>0</v>
      </c>
      <c r="H50" s="1787">
        <f t="shared" si="1"/>
        <v>0</v>
      </c>
      <c r="I50" s="565">
        <f>IFERROR(VLOOKUP(C50,'Consolidated Master Sheet'!B:H,6,0),"")</f>
        <v>50</v>
      </c>
      <c r="J50" s="565">
        <f>IFERROR(VLOOKUP(C50,'Consolidated Master Sheet'!B:H,7,0),"")</f>
        <v>200</v>
      </c>
      <c r="K50" s="84"/>
      <c r="L50" s="1173">
        <f t="shared" si="2"/>
        <v>0</v>
      </c>
      <c r="M50" s="545"/>
      <c r="N50" s="1089"/>
    </row>
    <row r="51" spans="1:14">
      <c r="A51" s="157" t="str">
        <f>IF(K51&gt;0,COUNT($K$4:K51)+MAX('MI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51" s="1888"/>
      <c r="C51" s="561" t="s">
        <v>3701</v>
      </c>
      <c r="D51" s="562" t="s">
        <v>2914</v>
      </c>
      <c r="E51" s="563" t="s">
        <v>9327</v>
      </c>
      <c r="F51" s="1043">
        <f>IFERROR(VLOOKUP(C51,'Consolidated Master Sheet'!B:H,3,0),"")</f>
        <v>57.28</v>
      </c>
      <c r="G51" s="564">
        <f t="shared" si="0"/>
        <v>0</v>
      </c>
      <c r="H51" s="1787">
        <f t="shared" si="1"/>
        <v>0</v>
      </c>
      <c r="I51" s="565">
        <f>IFERROR(VLOOKUP(C51,'Consolidated Master Sheet'!B:H,6,0),"")</f>
        <v>50</v>
      </c>
      <c r="J51" s="565">
        <f>IFERROR(VLOOKUP(C51,'Consolidated Master Sheet'!B:H,7,0),"")</f>
        <v>200</v>
      </c>
      <c r="K51" s="84"/>
      <c r="L51" s="1173">
        <f t="shared" si="2"/>
        <v>0</v>
      </c>
      <c r="M51" s="545"/>
      <c r="N51" s="1089"/>
    </row>
    <row r="52" spans="1:14" ht="32.25" thickBot="1">
      <c r="A52" s="157" t="str">
        <f>IF(K52&gt;0,COUNT($K$4:K52)+MAX('MI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52" s="1884"/>
      <c r="C52" s="568" t="s">
        <v>2909</v>
      </c>
      <c r="D52" s="569" t="s">
        <v>2915</v>
      </c>
      <c r="E52" s="600" t="s">
        <v>9340</v>
      </c>
      <c r="F52" s="1044">
        <f>IFERROR(VLOOKUP(C52,'Consolidated Master Sheet'!B:H,3,0),"")</f>
        <v>22.900000000000002</v>
      </c>
      <c r="G52" s="571">
        <f t="shared" si="0"/>
        <v>0</v>
      </c>
      <c r="H52" s="1788">
        <f t="shared" si="1"/>
        <v>0</v>
      </c>
      <c r="I52" s="572">
        <f>IFERROR(VLOOKUP(C52,'Consolidated Master Sheet'!B:H,6,0),"")</f>
        <v>50</v>
      </c>
      <c r="J52" s="572">
        <f>IFERROR(VLOOKUP(C52,'Consolidated Master Sheet'!B:H,7,0),"")</f>
        <v>300</v>
      </c>
      <c r="K52" s="85"/>
      <c r="L52" s="1174">
        <f t="shared" si="2"/>
        <v>0</v>
      </c>
      <c r="M52" s="545"/>
      <c r="N52" s="1089"/>
    </row>
    <row r="53" spans="1:14" ht="36" customHeight="1">
      <c r="A53" s="157" t="str">
        <f>IF(K53&gt;0,COUNT($K$4:K53)+MAX('MI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53" s="1889"/>
      <c r="C53" s="556" t="s">
        <v>4716</v>
      </c>
      <c r="D53" s="557" t="s">
        <v>2916</v>
      </c>
      <c r="E53" s="601" t="s">
        <v>9331</v>
      </c>
      <c r="F53" s="1042">
        <f>IFERROR(VLOOKUP(C53,'Consolidated Master Sheet'!B:H,3,0),"")</f>
        <v>24.490000000000002</v>
      </c>
      <c r="G53" s="559">
        <f t="shared" si="0"/>
        <v>0</v>
      </c>
      <c r="H53" s="1786">
        <f t="shared" si="1"/>
        <v>0</v>
      </c>
      <c r="I53" s="560">
        <f>IFERROR(VLOOKUP(C53,'Consolidated Master Sheet'!B:H,6,0),"")</f>
        <v>50</v>
      </c>
      <c r="J53" s="560">
        <f>IFERROR(VLOOKUP(C53,'Consolidated Master Sheet'!B:H,7,0),"")</f>
        <v>300</v>
      </c>
      <c r="K53" s="86"/>
      <c r="L53" s="1172">
        <f t="shared" si="2"/>
        <v>0</v>
      </c>
      <c r="M53" s="545"/>
      <c r="N53" s="1089"/>
    </row>
    <row r="54" spans="1:14" ht="50.25" customHeight="1">
      <c r="A54" s="157" t="str">
        <f>IF(K54&gt;0,COUNT($K$4:K54)+MAX('MI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54" s="1889"/>
      <c r="C54" s="561" t="s">
        <v>2917</v>
      </c>
      <c r="D54" s="562" t="s">
        <v>2918</v>
      </c>
      <c r="E54" s="563" t="s">
        <v>9332</v>
      </c>
      <c r="F54" s="1043">
        <f>IFERROR(VLOOKUP(C54,'Consolidated Master Sheet'!B:H,3,0),"")</f>
        <v>19.330000000000002</v>
      </c>
      <c r="G54" s="564">
        <f t="shared" si="0"/>
        <v>0</v>
      </c>
      <c r="H54" s="1787">
        <f t="shared" si="1"/>
        <v>0</v>
      </c>
      <c r="I54" s="565">
        <f>IFERROR(VLOOKUP(C54,'Consolidated Master Sheet'!B:H,6,0),"")</f>
        <v>50</v>
      </c>
      <c r="J54" s="565">
        <f>IFERROR(VLOOKUP(C54,'Consolidated Master Sheet'!B:H,7,0),"")</f>
        <v>300</v>
      </c>
      <c r="K54" s="84"/>
      <c r="L54" s="1173">
        <f t="shared" si="2"/>
        <v>0</v>
      </c>
      <c r="M54" s="545"/>
      <c r="N54" s="1089"/>
    </row>
    <row r="55" spans="1:14" ht="50.25" customHeight="1">
      <c r="A55" s="157" t="str">
        <f>IF(K55&gt;0,COUNT($K$4:K55)+MAX('MI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55" s="1889"/>
      <c r="C55" s="561" t="s">
        <v>2919</v>
      </c>
      <c r="D55" s="562" t="s">
        <v>2920</v>
      </c>
      <c r="E55" s="563" t="s">
        <v>9341</v>
      </c>
      <c r="F55" s="1043">
        <f>IFERROR(VLOOKUP(C55,'Consolidated Master Sheet'!B:H,3,0),"")</f>
        <v>20.14</v>
      </c>
      <c r="G55" s="564">
        <f t="shared" si="0"/>
        <v>0</v>
      </c>
      <c r="H55" s="1787">
        <f t="shared" si="1"/>
        <v>0</v>
      </c>
      <c r="I55" s="565">
        <f>IFERROR(VLOOKUP(C55,'Consolidated Master Sheet'!B:H,6,0),"")</f>
        <v>50</v>
      </c>
      <c r="J55" s="565">
        <f>IFERROR(VLOOKUP(C55,'Consolidated Master Sheet'!B:H,7,0),"")</f>
        <v>300</v>
      </c>
      <c r="K55" s="84"/>
      <c r="L55" s="1173">
        <f t="shared" si="2"/>
        <v>0</v>
      </c>
      <c r="M55" s="545"/>
      <c r="N55" s="1089"/>
    </row>
    <row r="56" spans="1:14" ht="50.25" customHeight="1" thickBot="1">
      <c r="A56" s="157" t="str">
        <f>IF(K56&gt;0,COUNT($K$4:K56)+MAX('MI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56" s="1890"/>
      <c r="C56" s="575" t="s">
        <v>3744</v>
      </c>
      <c r="D56" s="576" t="s">
        <v>2921</v>
      </c>
      <c r="E56" s="602" t="s">
        <v>9333</v>
      </c>
      <c r="F56" s="1045">
        <f>IFERROR(VLOOKUP(C56,'Consolidated Master Sheet'!B:H,3,0),"")</f>
        <v>44.73</v>
      </c>
      <c r="G56" s="578">
        <f t="shared" si="0"/>
        <v>0</v>
      </c>
      <c r="H56" s="1789">
        <f t="shared" si="1"/>
        <v>0</v>
      </c>
      <c r="I56" s="579">
        <f>IFERROR(VLOOKUP(C56,'Consolidated Master Sheet'!B:H,6,0),"")</f>
        <v>50</v>
      </c>
      <c r="J56" s="579">
        <f>IFERROR(VLOOKUP(C56,'Consolidated Master Sheet'!B:H,7,0),"")</f>
        <v>200</v>
      </c>
      <c r="K56" s="87"/>
      <c r="L56" s="1175">
        <f t="shared" si="2"/>
        <v>0</v>
      </c>
      <c r="M56" s="545"/>
      <c r="N56" s="1089"/>
    </row>
    <row r="57" spans="1:14" ht="50.25" customHeight="1">
      <c r="A57" s="157" t="str">
        <f>IF(K57&gt;0,COUNT($K$4:K57)+MAX('MI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57" s="555"/>
      <c r="C57" s="588" t="s">
        <v>4717</v>
      </c>
      <c r="D57" s="589" t="s">
        <v>2922</v>
      </c>
      <c r="E57" s="590" t="s">
        <v>9328</v>
      </c>
      <c r="F57" s="1047">
        <f>IFERROR(VLOOKUP(C57,'Consolidated Master Sheet'!B:H,3,0),"")</f>
        <v>24.490000000000002</v>
      </c>
      <c r="G57" s="591">
        <f t="shared" si="0"/>
        <v>0</v>
      </c>
      <c r="H57" s="1791">
        <f t="shared" si="1"/>
        <v>0</v>
      </c>
      <c r="I57" s="593">
        <f>IFERROR(VLOOKUP(C57,'Consolidated Master Sheet'!B:H,6,0),"")</f>
        <v>50</v>
      </c>
      <c r="J57" s="593">
        <f>IFERROR(VLOOKUP(C57,'Consolidated Master Sheet'!B:H,7,0),"")</f>
        <v>300</v>
      </c>
      <c r="K57" s="83"/>
      <c r="L57" s="1177">
        <f t="shared" si="2"/>
        <v>0</v>
      </c>
      <c r="M57" s="545"/>
      <c r="N57" s="1089"/>
    </row>
    <row r="58" spans="1:14" ht="45" customHeight="1">
      <c r="A58" s="157" t="str">
        <f>IF(K58&gt;0,COUNT($K$4:K58)+MAX('MI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58" s="603"/>
      <c r="C58" s="561" t="s">
        <v>2923</v>
      </c>
      <c r="D58" s="562" t="s">
        <v>2924</v>
      </c>
      <c r="E58" s="566" t="s">
        <v>9329</v>
      </c>
      <c r="F58" s="1043">
        <f>IFERROR(VLOOKUP(C58,'Consolidated Master Sheet'!B:H,3,0),"")</f>
        <v>19.360000000000003</v>
      </c>
      <c r="G58" s="564">
        <f t="shared" si="0"/>
        <v>0</v>
      </c>
      <c r="H58" s="1787">
        <f t="shared" si="1"/>
        <v>0</v>
      </c>
      <c r="I58" s="565">
        <f>IFERROR(VLOOKUP(C58,'Consolidated Master Sheet'!B:H,6,0),"")</f>
        <v>50</v>
      </c>
      <c r="J58" s="565">
        <f>IFERROR(VLOOKUP(C58,'Consolidated Master Sheet'!B:H,7,0),"")</f>
        <v>200</v>
      </c>
      <c r="K58" s="84"/>
      <c r="L58" s="1173">
        <f t="shared" si="2"/>
        <v>0</v>
      </c>
      <c r="M58" s="545"/>
      <c r="N58" s="1089"/>
    </row>
    <row r="59" spans="1:14" ht="45" customHeight="1">
      <c r="A59" s="157" t="str">
        <f>IF(K59&gt;0,COUNT($K$4:K59)+MAX('MI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59" s="555"/>
      <c r="C59" s="561" t="s">
        <v>4718</v>
      </c>
      <c r="D59" s="562" t="s">
        <v>2925</v>
      </c>
      <c r="E59" s="566" t="s">
        <v>9330</v>
      </c>
      <c r="F59" s="1043">
        <f>IFERROR(VLOOKUP(C59,'Consolidated Master Sheet'!B:H,3,0),"")</f>
        <v>41.449999999999996</v>
      </c>
      <c r="G59" s="564">
        <f t="shared" si="0"/>
        <v>0</v>
      </c>
      <c r="H59" s="1787">
        <f t="shared" si="1"/>
        <v>0</v>
      </c>
      <c r="I59" s="565">
        <f>IFERROR(VLOOKUP(C59,'Consolidated Master Sheet'!B:H,6,0),"")</f>
        <v>50</v>
      </c>
      <c r="J59" s="565">
        <f>IFERROR(VLOOKUP(C59,'Consolidated Master Sheet'!B:H,7,0),"")</f>
        <v>200</v>
      </c>
      <c r="K59" s="84"/>
      <c r="L59" s="1173">
        <f t="shared" si="2"/>
        <v>0</v>
      </c>
      <c r="M59" s="545"/>
      <c r="N59" s="1089"/>
    </row>
    <row r="60" spans="1:14" ht="45" customHeight="1" thickBot="1">
      <c r="A60" s="157" t="str">
        <f>IF(K60&gt;0,COUNT($K$4:K60)+MAX('MI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60" s="567"/>
      <c r="C60" s="568" t="s">
        <v>4719</v>
      </c>
      <c r="D60" s="569" t="s">
        <v>2926</v>
      </c>
      <c r="E60" s="570" t="s">
        <v>9342</v>
      </c>
      <c r="F60" s="1044">
        <f>IFERROR(VLOOKUP(C60,'Consolidated Master Sheet'!B:H,3,0),"")</f>
        <v>20.170000000000002</v>
      </c>
      <c r="G60" s="571">
        <f t="shared" si="0"/>
        <v>0</v>
      </c>
      <c r="H60" s="1788">
        <f t="shared" si="1"/>
        <v>0</v>
      </c>
      <c r="I60" s="572">
        <f>IFERROR(VLOOKUP(C60,'Consolidated Master Sheet'!B:H,6,0),"")</f>
        <v>50</v>
      </c>
      <c r="J60" s="572">
        <f>IFERROR(VLOOKUP(C60,'Consolidated Master Sheet'!B:H,7,0),"")</f>
        <v>300</v>
      </c>
      <c r="K60" s="85"/>
      <c r="L60" s="1174">
        <f t="shared" si="2"/>
        <v>0</v>
      </c>
      <c r="M60" s="545"/>
      <c r="N60" s="1089"/>
    </row>
    <row r="61" spans="1:14" ht="25.5" customHeight="1">
      <c r="A61" s="157" t="str">
        <f>IF(K61&gt;0,COUNT($K$4:K61)+MAX('MI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61" s="1880"/>
      <c r="C61" s="556" t="s">
        <v>4720</v>
      </c>
      <c r="D61" s="557" t="s">
        <v>2927</v>
      </c>
      <c r="E61" s="595" t="s">
        <v>9267</v>
      </c>
      <c r="F61" s="1042">
        <f>IFERROR(VLOOKUP(C61,'Consolidated Master Sheet'!B:H,3,0),"")</f>
        <v>20.37</v>
      </c>
      <c r="G61" s="559">
        <f t="shared" si="0"/>
        <v>0</v>
      </c>
      <c r="H61" s="1786">
        <f t="shared" si="1"/>
        <v>0</v>
      </c>
      <c r="I61" s="604">
        <f>IFERROR(VLOOKUP(C61,'Consolidated Master Sheet'!B:H,6,0),"")</f>
        <v>35</v>
      </c>
      <c r="J61" s="560">
        <f>IFERROR(VLOOKUP(C61,'Consolidated Master Sheet'!B:H,7,0),"")</f>
        <v>210</v>
      </c>
      <c r="K61" s="86"/>
      <c r="L61" s="1172">
        <f t="shared" si="2"/>
        <v>0</v>
      </c>
      <c r="M61" s="545"/>
      <c r="N61" s="1089"/>
    </row>
    <row r="62" spans="1:14" ht="25.5" customHeight="1">
      <c r="A62" s="157" t="str">
        <f>IF(K62&gt;0,COUNT($K$4:K62)+MAX('MI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62" s="1881"/>
      <c r="C62" s="561" t="s">
        <v>2928</v>
      </c>
      <c r="D62" s="562" t="s">
        <v>2929</v>
      </c>
      <c r="E62" s="566" t="s">
        <v>9268</v>
      </c>
      <c r="F62" s="1043">
        <f>IFERROR(VLOOKUP(C62,'Consolidated Master Sheet'!B:H,3,0),"")</f>
        <v>12.99</v>
      </c>
      <c r="G62" s="564">
        <f t="shared" si="0"/>
        <v>0</v>
      </c>
      <c r="H62" s="1787">
        <f t="shared" si="1"/>
        <v>0</v>
      </c>
      <c r="I62" s="565">
        <f>IFERROR(VLOOKUP(C62,'Consolidated Master Sheet'!B:H,6,0),"")</f>
        <v>50</v>
      </c>
      <c r="J62" s="565">
        <f>IFERROR(VLOOKUP(C62,'Consolidated Master Sheet'!B:H,7,0),"")</f>
        <v>200</v>
      </c>
      <c r="K62" s="84"/>
      <c r="L62" s="1173">
        <f t="shared" si="2"/>
        <v>0</v>
      </c>
      <c r="M62" s="545"/>
      <c r="N62" s="1089"/>
    </row>
    <row r="63" spans="1:14" ht="25.5" customHeight="1">
      <c r="A63" s="157" t="str">
        <f>IF(K63&gt;0,COUNT($K$4:K63)+MAX('MI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63" s="1881"/>
      <c r="C63" s="561" t="s">
        <v>2930</v>
      </c>
      <c r="D63" s="562" t="s">
        <v>2931</v>
      </c>
      <c r="E63" s="566" t="s">
        <v>9269</v>
      </c>
      <c r="F63" s="1043">
        <f>IFERROR(VLOOKUP(C63,'Consolidated Master Sheet'!B:H,3,0),"")</f>
        <v>16.630000000000003</v>
      </c>
      <c r="G63" s="564">
        <f t="shared" si="0"/>
        <v>0</v>
      </c>
      <c r="H63" s="1787">
        <f t="shared" si="1"/>
        <v>0</v>
      </c>
      <c r="I63" s="565">
        <f>IFERROR(VLOOKUP(C63,'Consolidated Master Sheet'!B:H,6,0),"")</f>
        <v>50</v>
      </c>
      <c r="J63" s="565">
        <f>IFERROR(VLOOKUP(C63,'Consolidated Master Sheet'!B:H,7,0),"")</f>
        <v>200</v>
      </c>
      <c r="K63" s="84"/>
      <c r="L63" s="1173">
        <f t="shared" si="2"/>
        <v>0</v>
      </c>
      <c r="M63" s="545"/>
      <c r="N63" s="1089"/>
    </row>
    <row r="64" spans="1:14" ht="25.5" customHeight="1">
      <c r="A64" s="157" t="str">
        <f>IF(K64&gt;0,COUNT($K$4:K64)+MAX('MI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64" s="1881"/>
      <c r="C64" s="561" t="s">
        <v>3745</v>
      </c>
      <c r="D64" s="562" t="s">
        <v>2932</v>
      </c>
      <c r="E64" s="566" t="s">
        <v>9270</v>
      </c>
      <c r="F64" s="1043">
        <f>IFERROR(VLOOKUP(C64,'Consolidated Master Sheet'!B:H,3,0),"")</f>
        <v>46.66</v>
      </c>
      <c r="G64" s="564">
        <f t="shared" si="0"/>
        <v>0</v>
      </c>
      <c r="H64" s="1787">
        <f t="shared" si="1"/>
        <v>0</v>
      </c>
      <c r="I64" s="565">
        <f>IFERROR(VLOOKUP(C64,'Consolidated Master Sheet'!B:H,6,0),"")</f>
        <v>20</v>
      </c>
      <c r="J64" s="565">
        <f>IFERROR(VLOOKUP(C64,'Consolidated Master Sheet'!B:H,7,0),"")</f>
        <v>80</v>
      </c>
      <c r="K64" s="84"/>
      <c r="L64" s="1173">
        <f t="shared" si="2"/>
        <v>0</v>
      </c>
      <c r="M64" s="545"/>
      <c r="N64" s="1089"/>
    </row>
    <row r="65" spans="1:14" ht="25.5" customHeight="1">
      <c r="A65" s="157" t="str">
        <f>IF(K65&gt;0,COUNT($K$4:K65)+MAX('MI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65" s="1881"/>
      <c r="C65" s="561" t="s">
        <v>2933</v>
      </c>
      <c r="D65" s="562" t="s">
        <v>2934</v>
      </c>
      <c r="E65" s="566" t="s">
        <v>9271</v>
      </c>
      <c r="F65" s="1043">
        <f>IFERROR(VLOOKUP(C65,'Consolidated Master Sheet'!B:H,3,0),"")</f>
        <v>76.680000000000007</v>
      </c>
      <c r="G65" s="564">
        <f t="shared" si="0"/>
        <v>0</v>
      </c>
      <c r="H65" s="1787">
        <f t="shared" si="1"/>
        <v>0</v>
      </c>
      <c r="I65" s="565">
        <f>IFERROR(VLOOKUP(C65,'Consolidated Master Sheet'!B:H,6,0),"")</f>
        <v>10</v>
      </c>
      <c r="J65" s="565">
        <f>IFERROR(VLOOKUP(C65,'Consolidated Master Sheet'!B:H,7,0),"")</f>
        <v>40</v>
      </c>
      <c r="K65" s="84"/>
      <c r="L65" s="1173">
        <f t="shared" si="2"/>
        <v>0</v>
      </c>
      <c r="M65" s="545"/>
      <c r="N65" s="1089"/>
    </row>
    <row r="66" spans="1:14" ht="25.5" customHeight="1" thickBot="1">
      <c r="A66" s="157" t="str">
        <f>IF(K66&gt;0,COUNT($K$4:K66)+MAX('MI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66" s="1882"/>
      <c r="C66" s="575" t="s">
        <v>4721</v>
      </c>
      <c r="D66" s="576" t="s">
        <v>2935</v>
      </c>
      <c r="E66" s="597" t="s">
        <v>9272</v>
      </c>
      <c r="F66" s="1045">
        <f>IFERROR(VLOOKUP(C66,'Consolidated Master Sheet'!B:H,3,0),"")</f>
        <v>218.28</v>
      </c>
      <c r="G66" s="578">
        <f t="shared" si="0"/>
        <v>0</v>
      </c>
      <c r="H66" s="1789">
        <f t="shared" si="1"/>
        <v>0</v>
      </c>
      <c r="I66" s="579">
        <f>IFERROR(VLOOKUP(C66,'Consolidated Master Sheet'!B:H,6,0),"")</f>
        <v>10</v>
      </c>
      <c r="J66" s="579">
        <f>IFERROR(VLOOKUP(C66,'Consolidated Master Sheet'!B:H,7,0),"")</f>
        <v>10</v>
      </c>
      <c r="K66" s="87"/>
      <c r="L66" s="1175">
        <f t="shared" si="2"/>
        <v>0</v>
      </c>
      <c r="M66" s="545"/>
      <c r="N66" s="1089"/>
    </row>
    <row r="67" spans="1:14" ht="31.5">
      <c r="A67" s="157" t="str">
        <f>IF(K67&gt;0,COUNT($K$4:K67)+MAX('MI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67" s="573"/>
      <c r="C67" s="588" t="s">
        <v>4722</v>
      </c>
      <c r="D67" s="589" t="s">
        <v>2936</v>
      </c>
      <c r="E67" s="590" t="s">
        <v>9683</v>
      </c>
      <c r="F67" s="1047">
        <f>IFERROR(VLOOKUP(C67,'Consolidated Master Sheet'!B:H,3,0),"")</f>
        <v>23.53</v>
      </c>
      <c r="G67" s="591">
        <f t="shared" si="0"/>
        <v>0</v>
      </c>
      <c r="H67" s="1791">
        <f t="shared" si="1"/>
        <v>0</v>
      </c>
      <c r="I67" s="593">
        <f>IFERROR(VLOOKUP(C67,'Consolidated Master Sheet'!B:H,6,0),"")</f>
        <v>50</v>
      </c>
      <c r="J67" s="593">
        <f>IFERROR(VLOOKUP(C67,'Consolidated Master Sheet'!B:H,7,0),"")</f>
        <v>200</v>
      </c>
      <c r="K67" s="83"/>
      <c r="L67" s="1177">
        <f t="shared" si="2"/>
        <v>0</v>
      </c>
      <c r="M67" s="545"/>
      <c r="N67" s="1089"/>
    </row>
    <row r="68" spans="1:14" ht="31.5">
      <c r="A68" s="157" t="str">
        <f>IF(K68&gt;0,COUNT($K$4:K68)+MAX('MI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68" s="603"/>
      <c r="C68" s="561" t="s">
        <v>2937</v>
      </c>
      <c r="D68" s="562" t="s">
        <v>2938</v>
      </c>
      <c r="E68" s="566" t="s">
        <v>9684</v>
      </c>
      <c r="F68" s="1043">
        <f>IFERROR(VLOOKUP(C68,'Consolidated Master Sheet'!B:H,3,0),"")</f>
        <v>22.46</v>
      </c>
      <c r="G68" s="564">
        <f t="shared" si="0"/>
        <v>0</v>
      </c>
      <c r="H68" s="1787">
        <f t="shared" si="1"/>
        <v>0</v>
      </c>
      <c r="I68" s="565">
        <f>IFERROR(VLOOKUP(C68,'Consolidated Master Sheet'!B:H,6,0),"")</f>
        <v>50</v>
      </c>
      <c r="J68" s="565">
        <f>IFERROR(VLOOKUP(C68,'Consolidated Master Sheet'!B:H,7,0),"")</f>
        <v>200</v>
      </c>
      <c r="K68" s="84"/>
      <c r="L68" s="1173">
        <f t="shared" si="2"/>
        <v>0</v>
      </c>
      <c r="M68" s="545"/>
      <c r="N68" s="1089"/>
    </row>
    <row r="69" spans="1:14" ht="31.5">
      <c r="A69" s="157" t="str">
        <f>IF(K69&gt;0,COUNT($K$4:K69)+MAX('MI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69" s="555"/>
      <c r="C69" s="561" t="s">
        <v>2939</v>
      </c>
      <c r="D69" s="562" t="s">
        <v>2940</v>
      </c>
      <c r="E69" s="566" t="s">
        <v>9685</v>
      </c>
      <c r="F69" s="1043">
        <f>IFERROR(VLOOKUP(C69,'Consolidated Master Sheet'!B:H,3,0),"")</f>
        <v>27.330000000000002</v>
      </c>
      <c r="G69" s="564">
        <f t="shared" ref="G69:G132" si="3">IF(F69=0,"NET",$G$2)</f>
        <v>0</v>
      </c>
      <c r="H69" s="1787">
        <f t="shared" ref="H69:H132" si="4">IFERROR(ROUND(F69*G69,2),0)</f>
        <v>0</v>
      </c>
      <c r="I69" s="565">
        <f>IFERROR(VLOOKUP(C69,'Consolidated Master Sheet'!B:H,6,0),"")</f>
        <v>50</v>
      </c>
      <c r="J69" s="565">
        <f>IFERROR(VLOOKUP(C69,'Consolidated Master Sheet'!B:H,7,0),"")</f>
        <v>200</v>
      </c>
      <c r="K69" s="84"/>
      <c r="L69" s="1173">
        <f t="shared" ref="L69:L130" si="5">IFERROR(K69*H69,0)</f>
        <v>0</v>
      </c>
      <c r="M69" s="545"/>
      <c r="N69" s="1089"/>
    </row>
    <row r="70" spans="1:14" ht="31.5">
      <c r="A70" s="157" t="str">
        <f>IF(K70&gt;0,COUNT($K$4:K70)+MAX('MI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70" s="555"/>
      <c r="C70" s="561" t="s">
        <v>2941</v>
      </c>
      <c r="D70" s="562" t="s">
        <v>2942</v>
      </c>
      <c r="E70" s="566" t="s">
        <v>9686</v>
      </c>
      <c r="F70" s="1043">
        <f>IFERROR(VLOOKUP(C70,'Consolidated Master Sheet'!B:H,3,0),"")</f>
        <v>65.88000000000001</v>
      </c>
      <c r="G70" s="564">
        <f t="shared" si="3"/>
        <v>0</v>
      </c>
      <c r="H70" s="1787">
        <f t="shared" si="4"/>
        <v>0</v>
      </c>
      <c r="I70" s="565">
        <f>IFERROR(VLOOKUP(C70,'Consolidated Master Sheet'!B:H,6,0),"")</f>
        <v>20</v>
      </c>
      <c r="J70" s="565">
        <f>IFERROR(VLOOKUP(C70,'Consolidated Master Sheet'!B:H,7,0),"")</f>
        <v>80</v>
      </c>
      <c r="K70" s="84"/>
      <c r="L70" s="1173">
        <f t="shared" si="5"/>
        <v>0</v>
      </c>
      <c r="M70" s="545"/>
      <c r="N70" s="1089"/>
    </row>
    <row r="71" spans="1:14" ht="31.5">
      <c r="A71" s="157" t="str">
        <f>IF(K71&gt;0,COUNT($K$4:K71)+MAX('MI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71" s="555"/>
      <c r="C71" s="561" t="s">
        <v>2943</v>
      </c>
      <c r="D71" s="562" t="s">
        <v>2944</v>
      </c>
      <c r="E71" s="566" t="s">
        <v>9687</v>
      </c>
      <c r="F71" s="1043">
        <f>IFERROR(VLOOKUP(C71,'Consolidated Master Sheet'!B:H,3,0),"")</f>
        <v>104.88000000000001</v>
      </c>
      <c r="G71" s="564">
        <f t="shared" si="3"/>
        <v>0</v>
      </c>
      <c r="H71" s="1787">
        <f t="shared" si="4"/>
        <v>0</v>
      </c>
      <c r="I71" s="565">
        <f>IFERROR(VLOOKUP(C71,'Consolidated Master Sheet'!B:H,6,0),"")</f>
        <v>10</v>
      </c>
      <c r="J71" s="565">
        <f>IFERROR(VLOOKUP(C71,'Consolidated Master Sheet'!B:H,7,0),"")</f>
        <v>40</v>
      </c>
      <c r="K71" s="84"/>
      <c r="L71" s="1173">
        <f t="shared" si="5"/>
        <v>0</v>
      </c>
      <c r="M71" s="545"/>
      <c r="N71" s="1089"/>
    </row>
    <row r="72" spans="1:14" ht="32.25" thickBot="1">
      <c r="A72" s="157" t="str">
        <f>IF(K72&gt;0,COUNT($K$4:K72)+MAX('MI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72" s="567"/>
      <c r="C72" s="568" t="s">
        <v>2945</v>
      </c>
      <c r="D72" s="569" t="s">
        <v>2946</v>
      </c>
      <c r="E72" s="570" t="s">
        <v>9688</v>
      </c>
      <c r="F72" s="1044">
        <f>IFERROR(VLOOKUP(C72,'Consolidated Master Sheet'!B:H,3,0),"")</f>
        <v>306.46999999999997</v>
      </c>
      <c r="G72" s="571">
        <f t="shared" si="3"/>
        <v>0</v>
      </c>
      <c r="H72" s="1788">
        <f t="shared" si="4"/>
        <v>0</v>
      </c>
      <c r="I72" s="572">
        <f>IFERROR(VLOOKUP(C72,'Consolidated Master Sheet'!B:H,6,0),"")</f>
        <v>6</v>
      </c>
      <c r="J72" s="572">
        <f>IFERROR(VLOOKUP(C72,'Consolidated Master Sheet'!B:H,7,0),"")</f>
        <v>6</v>
      </c>
      <c r="K72" s="85"/>
      <c r="L72" s="1174">
        <f t="shared" si="5"/>
        <v>0</v>
      </c>
      <c r="M72" s="545"/>
      <c r="N72" s="1089"/>
    </row>
    <row r="73" spans="1:14">
      <c r="A73" s="157" t="str">
        <f>IF(K73&gt;0,COUNT($K$4:K73)+MAX('MI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73" s="573"/>
      <c r="C73" s="556" t="s">
        <v>2947</v>
      </c>
      <c r="D73" s="557" t="s">
        <v>2948</v>
      </c>
      <c r="E73" s="574" t="s">
        <v>9273</v>
      </c>
      <c r="F73" s="1042">
        <f>IFERROR(VLOOKUP(C73,'Consolidated Master Sheet'!B:H,3,0),"")</f>
        <v>12.52</v>
      </c>
      <c r="G73" s="559">
        <f t="shared" si="3"/>
        <v>0</v>
      </c>
      <c r="H73" s="1786">
        <f t="shared" si="4"/>
        <v>0</v>
      </c>
      <c r="I73" s="560">
        <f>IFERROR(VLOOKUP(C73,'Consolidated Master Sheet'!B:H,6,0),"")</f>
        <v>50</v>
      </c>
      <c r="J73" s="560">
        <f>IFERROR(VLOOKUP(C73,'Consolidated Master Sheet'!B:H,7,0),"")</f>
        <v>600</v>
      </c>
      <c r="K73" s="86"/>
      <c r="L73" s="1172">
        <f t="shared" si="5"/>
        <v>0</v>
      </c>
      <c r="M73" s="545"/>
      <c r="N73" s="1089"/>
    </row>
    <row r="74" spans="1:14">
      <c r="A74" s="157" t="str">
        <f>IF(K74&gt;0,COUNT($K$4:K74)+MAX('MI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74" s="555"/>
      <c r="C74" s="561" t="s">
        <v>2949</v>
      </c>
      <c r="D74" s="562" t="s">
        <v>2950</v>
      </c>
      <c r="E74" s="566" t="s">
        <v>9274</v>
      </c>
      <c r="F74" s="1043">
        <f>IFERROR(VLOOKUP(C74,'Consolidated Master Sheet'!B:H,3,0),"")</f>
        <v>9.64</v>
      </c>
      <c r="G74" s="564">
        <f t="shared" si="3"/>
        <v>0</v>
      </c>
      <c r="H74" s="1787">
        <f t="shared" si="4"/>
        <v>0</v>
      </c>
      <c r="I74" s="565">
        <f>IFERROR(VLOOKUP(C74,'Consolidated Master Sheet'!B:H,6,0),"")</f>
        <v>50</v>
      </c>
      <c r="J74" s="565">
        <f>IFERROR(VLOOKUP(C74,'Consolidated Master Sheet'!B:H,7,0),"")</f>
        <v>300</v>
      </c>
      <c r="K74" s="84"/>
      <c r="L74" s="1173">
        <f t="shared" si="5"/>
        <v>0</v>
      </c>
      <c r="M74" s="545"/>
      <c r="N74" s="1089"/>
    </row>
    <row r="75" spans="1:14">
      <c r="A75" s="157" t="str">
        <f>IF(K75&gt;0,COUNT($K$4:K75)+MAX('MI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75" s="555"/>
      <c r="C75" s="561" t="s">
        <v>2951</v>
      </c>
      <c r="D75" s="562" t="s">
        <v>2952</v>
      </c>
      <c r="E75" s="566" t="s">
        <v>9275</v>
      </c>
      <c r="F75" s="1043">
        <f>IFERROR(VLOOKUP(C75,'Consolidated Master Sheet'!B:H,3,0),"")</f>
        <v>10.78</v>
      </c>
      <c r="G75" s="564">
        <f t="shared" si="3"/>
        <v>0</v>
      </c>
      <c r="H75" s="1787">
        <f t="shared" si="4"/>
        <v>0</v>
      </c>
      <c r="I75" s="565">
        <f>IFERROR(VLOOKUP(C75,'Consolidated Master Sheet'!B:H,6,0),"")</f>
        <v>50</v>
      </c>
      <c r="J75" s="565">
        <f>IFERROR(VLOOKUP(C75,'Consolidated Master Sheet'!B:H,7,0),"")</f>
        <v>200</v>
      </c>
      <c r="K75" s="84"/>
      <c r="L75" s="1173">
        <f t="shared" si="5"/>
        <v>0</v>
      </c>
      <c r="M75" s="545"/>
      <c r="N75" s="1089"/>
    </row>
    <row r="76" spans="1:14">
      <c r="A76" s="157" t="str">
        <f>IF(K76&gt;0,COUNT($K$4:K76)+MAX('MI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76" s="555"/>
      <c r="C76" s="561" t="s">
        <v>2953</v>
      </c>
      <c r="D76" s="562" t="s">
        <v>2954</v>
      </c>
      <c r="E76" s="566" t="s">
        <v>9276</v>
      </c>
      <c r="F76" s="1043">
        <f>IFERROR(VLOOKUP(C76,'Consolidated Master Sheet'!B:H,3,0),"")</f>
        <v>19.260000000000002</v>
      </c>
      <c r="G76" s="564">
        <f t="shared" si="3"/>
        <v>0</v>
      </c>
      <c r="H76" s="1787">
        <f t="shared" si="4"/>
        <v>0</v>
      </c>
      <c r="I76" s="565">
        <f>IFERROR(VLOOKUP(C76,'Consolidated Master Sheet'!B:H,6,0),"")</f>
        <v>25</v>
      </c>
      <c r="J76" s="565">
        <f>IFERROR(VLOOKUP(C76,'Consolidated Master Sheet'!B:H,7,0),"")</f>
        <v>150</v>
      </c>
      <c r="K76" s="84"/>
      <c r="L76" s="1173">
        <f t="shared" si="5"/>
        <v>0</v>
      </c>
      <c r="M76" s="545"/>
      <c r="N76" s="1089"/>
    </row>
    <row r="77" spans="1:14">
      <c r="A77" s="157" t="str">
        <f>IF(K77&gt;0,COUNT($K$4:K77)+MAX('MI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77" s="555"/>
      <c r="C77" s="561" t="s">
        <v>2955</v>
      </c>
      <c r="D77" s="562" t="s">
        <v>2956</v>
      </c>
      <c r="E77" s="566" t="s">
        <v>9277</v>
      </c>
      <c r="F77" s="1043">
        <f>IFERROR(VLOOKUP(C77,'Consolidated Master Sheet'!B:H,3,0),"")</f>
        <v>28.39</v>
      </c>
      <c r="G77" s="564">
        <f t="shared" si="3"/>
        <v>0</v>
      </c>
      <c r="H77" s="1787">
        <f t="shared" si="4"/>
        <v>0</v>
      </c>
      <c r="I77" s="565">
        <f>IFERROR(VLOOKUP(C77,'Consolidated Master Sheet'!B:H,6,0),"")</f>
        <v>30</v>
      </c>
      <c r="J77" s="565">
        <f>IFERROR(VLOOKUP(C77,'Consolidated Master Sheet'!B:H,7,0),"")</f>
        <v>120</v>
      </c>
      <c r="K77" s="84"/>
      <c r="L77" s="1173">
        <f t="shared" si="5"/>
        <v>0</v>
      </c>
      <c r="M77" s="545"/>
      <c r="N77" s="1089"/>
    </row>
    <row r="78" spans="1:14">
      <c r="A78" s="157" t="str">
        <f>IF(K78&gt;0,COUNT($K$4:K78)+MAX('MI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78" s="555"/>
      <c r="C78" s="561" t="s">
        <v>2957</v>
      </c>
      <c r="D78" s="562" t="s">
        <v>2958</v>
      </c>
      <c r="E78" s="566" t="s">
        <v>9278</v>
      </c>
      <c r="F78" s="1043">
        <f>IFERROR(VLOOKUP(C78,'Consolidated Master Sheet'!B:H,3,0),"")</f>
        <v>90.7</v>
      </c>
      <c r="G78" s="564">
        <f t="shared" si="3"/>
        <v>0</v>
      </c>
      <c r="H78" s="1787">
        <f t="shared" si="4"/>
        <v>0</v>
      </c>
      <c r="I78" s="565">
        <f>IFERROR(VLOOKUP(C78,'Consolidated Master Sheet'!B:H,6,0),"")</f>
        <v>10</v>
      </c>
      <c r="J78" s="565">
        <f>IFERROR(VLOOKUP(C78,'Consolidated Master Sheet'!B:H,7,0),"")</f>
        <v>40</v>
      </c>
      <c r="K78" s="84"/>
      <c r="L78" s="1173">
        <f t="shared" si="5"/>
        <v>0</v>
      </c>
      <c r="M78" s="545"/>
      <c r="N78" s="1089"/>
    </row>
    <row r="79" spans="1:14" ht="16.5" thickBot="1">
      <c r="A79" s="157" t="str">
        <f>IF(K79&gt;0,COUNT($K$4:K79)+MAX('MI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79" s="567"/>
      <c r="C79" s="575" t="s">
        <v>4723</v>
      </c>
      <c r="D79" s="576" t="s">
        <v>2959</v>
      </c>
      <c r="E79" s="577" t="s">
        <v>9279</v>
      </c>
      <c r="F79" s="1045">
        <f>IFERROR(VLOOKUP(C79,'Consolidated Master Sheet'!B:H,3,0),"")</f>
        <v>409.23</v>
      </c>
      <c r="G79" s="578">
        <f t="shared" si="3"/>
        <v>0</v>
      </c>
      <c r="H79" s="1789">
        <f t="shared" si="4"/>
        <v>0</v>
      </c>
      <c r="I79" s="579">
        <f>IFERROR(VLOOKUP(C79,'Consolidated Master Sheet'!B:H,6,0),"")</f>
        <v>5</v>
      </c>
      <c r="J79" s="579">
        <f>IFERROR(VLOOKUP(C79,'Consolidated Master Sheet'!B:H,7,0),"")</f>
        <v>20</v>
      </c>
      <c r="K79" s="87"/>
      <c r="L79" s="1175">
        <f t="shared" si="5"/>
        <v>0</v>
      </c>
      <c r="M79" s="545"/>
      <c r="N79" s="1089"/>
    </row>
    <row r="80" spans="1:14" ht="31.5">
      <c r="A80" s="157" t="str">
        <f>IF(K80&gt;0,COUNT($K$4:K80)+MAX('MI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80" s="573"/>
      <c r="C80" s="588" t="s">
        <v>4724</v>
      </c>
      <c r="D80" s="589" t="s">
        <v>2960</v>
      </c>
      <c r="E80" s="605" t="s">
        <v>9280</v>
      </c>
      <c r="F80" s="1047">
        <f>IFERROR(VLOOKUP(C80,'Consolidated Master Sheet'!B:H,3,0),"")</f>
        <v>14.549999999999999</v>
      </c>
      <c r="G80" s="591">
        <f t="shared" si="3"/>
        <v>0</v>
      </c>
      <c r="H80" s="1791">
        <f t="shared" si="4"/>
        <v>0</v>
      </c>
      <c r="I80" s="593">
        <f>IFERROR(VLOOKUP(C80,'Consolidated Master Sheet'!B:H,6,0),"")</f>
        <v>100</v>
      </c>
      <c r="J80" s="593">
        <f>IFERROR(VLOOKUP(C80,'Consolidated Master Sheet'!B:H,7,0),"")</f>
        <v>600</v>
      </c>
      <c r="K80" s="83"/>
      <c r="L80" s="1177">
        <f t="shared" si="5"/>
        <v>0</v>
      </c>
      <c r="M80" s="545"/>
      <c r="N80" s="1089"/>
    </row>
    <row r="81" spans="1:14">
      <c r="A81" s="157" t="str">
        <f>IF(K81&gt;0,COUNT($K$4:K81)+MAX('MI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81" s="555"/>
      <c r="C81" s="561" t="s">
        <v>4725</v>
      </c>
      <c r="D81" s="562" t="s">
        <v>2961</v>
      </c>
      <c r="E81" s="566" t="s">
        <v>9281</v>
      </c>
      <c r="F81" s="1043">
        <f>IFERROR(VLOOKUP(C81,'Consolidated Master Sheet'!B:H,3,0),"")</f>
        <v>16.14</v>
      </c>
      <c r="G81" s="564">
        <f t="shared" si="3"/>
        <v>0</v>
      </c>
      <c r="H81" s="1787">
        <f t="shared" si="4"/>
        <v>0</v>
      </c>
      <c r="I81" s="565">
        <f>IFERROR(VLOOKUP(C81,'Consolidated Master Sheet'!B:H,6,0),"")</f>
        <v>50</v>
      </c>
      <c r="J81" s="565">
        <f>IFERROR(VLOOKUP(C81,'Consolidated Master Sheet'!B:H,7,0),"")</f>
        <v>200</v>
      </c>
      <c r="K81" s="84"/>
      <c r="L81" s="1173">
        <f t="shared" si="5"/>
        <v>0</v>
      </c>
      <c r="M81" s="545"/>
      <c r="N81" s="1089"/>
    </row>
    <row r="82" spans="1:14">
      <c r="A82" s="157" t="str">
        <f>IF(K82&gt;0,COUNT($K$4:K82)+MAX('MI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82" s="555"/>
      <c r="C82" s="561" t="s">
        <v>4726</v>
      </c>
      <c r="D82" s="562" t="s">
        <v>2962</v>
      </c>
      <c r="E82" s="566" t="s">
        <v>9282</v>
      </c>
      <c r="F82" s="1043">
        <f>IFERROR(VLOOKUP(C82,'Consolidated Master Sheet'!B:H,3,0),"")</f>
        <v>28.89</v>
      </c>
      <c r="G82" s="564">
        <f t="shared" si="3"/>
        <v>0</v>
      </c>
      <c r="H82" s="1787">
        <f t="shared" si="4"/>
        <v>0</v>
      </c>
      <c r="I82" s="565">
        <f>IFERROR(VLOOKUP(C82,'Consolidated Master Sheet'!B:H,6,0),"")</f>
        <v>25</v>
      </c>
      <c r="J82" s="565">
        <f>IFERROR(VLOOKUP(C82,'Consolidated Master Sheet'!B:H,7,0),"")</f>
        <v>150</v>
      </c>
      <c r="K82" s="84"/>
      <c r="L82" s="1173">
        <f t="shared" si="5"/>
        <v>0</v>
      </c>
      <c r="M82" s="545"/>
      <c r="N82" s="1089"/>
    </row>
    <row r="83" spans="1:14">
      <c r="A83" s="157" t="str">
        <f>IF(K83&gt;0,COUNT($K$4:K83)+MAX('MI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83" s="555"/>
      <c r="C83" s="561" t="s">
        <v>4727</v>
      </c>
      <c r="D83" s="562" t="s">
        <v>2963</v>
      </c>
      <c r="E83" s="566" t="s">
        <v>9283</v>
      </c>
      <c r="F83" s="1043">
        <f>IFERROR(VLOOKUP(C83,'Consolidated Master Sheet'!B:H,3,0),"")</f>
        <v>42.57</v>
      </c>
      <c r="G83" s="564">
        <f t="shared" si="3"/>
        <v>0</v>
      </c>
      <c r="H83" s="1787">
        <f t="shared" si="4"/>
        <v>0</v>
      </c>
      <c r="I83" s="565">
        <f>IFERROR(VLOOKUP(C83,'Consolidated Master Sheet'!B:H,6,0),"")</f>
        <v>25</v>
      </c>
      <c r="J83" s="565">
        <f>IFERROR(VLOOKUP(C83,'Consolidated Master Sheet'!B:H,7,0),"")</f>
        <v>100</v>
      </c>
      <c r="K83" s="84"/>
      <c r="L83" s="1173">
        <f t="shared" si="5"/>
        <v>0</v>
      </c>
      <c r="M83" s="545"/>
      <c r="N83" s="1089"/>
    </row>
    <row r="84" spans="1:14" ht="16.5" thickBot="1">
      <c r="A84" s="157" t="str">
        <f>IF(K84&gt;0,COUNT($K$4:K84)+MAX('MI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84" s="567"/>
      <c r="C84" s="568" t="s">
        <v>4728</v>
      </c>
      <c r="D84" s="569" t="s">
        <v>2964</v>
      </c>
      <c r="E84" s="570" t="s">
        <v>9284</v>
      </c>
      <c r="F84" s="1044">
        <f>IFERROR(VLOOKUP(C84,'Consolidated Master Sheet'!B:H,3,0),"")</f>
        <v>141.57999999999998</v>
      </c>
      <c r="G84" s="571">
        <f t="shared" si="3"/>
        <v>0</v>
      </c>
      <c r="H84" s="1788">
        <f t="shared" si="4"/>
        <v>0</v>
      </c>
      <c r="I84" s="572">
        <f>IFERROR(VLOOKUP(C84,'Consolidated Master Sheet'!B:H,6,0),"")</f>
        <v>10</v>
      </c>
      <c r="J84" s="572">
        <f>IFERROR(VLOOKUP(C84,'Consolidated Master Sheet'!B:H,7,0),"")</f>
        <v>40</v>
      </c>
      <c r="K84" s="85"/>
      <c r="L84" s="1174">
        <f t="shared" si="5"/>
        <v>0</v>
      </c>
      <c r="M84" s="545"/>
      <c r="N84" s="1089"/>
    </row>
    <row r="85" spans="1:14" ht="31.5">
      <c r="A85" s="157" t="str">
        <f>IF(K85&gt;0,COUNT($K$4:K85)+MAX('MI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85" s="573"/>
      <c r="C85" s="556" t="s">
        <v>2965</v>
      </c>
      <c r="D85" s="557" t="s">
        <v>2966</v>
      </c>
      <c r="E85" s="574" t="s">
        <v>9343</v>
      </c>
      <c r="F85" s="1042">
        <f>IFERROR(VLOOKUP(C85,'Consolidated Master Sheet'!B:H,3,0),"")</f>
        <v>21.42</v>
      </c>
      <c r="G85" s="559">
        <f t="shared" si="3"/>
        <v>0</v>
      </c>
      <c r="H85" s="1786">
        <f t="shared" si="4"/>
        <v>0</v>
      </c>
      <c r="I85" s="560">
        <f>IFERROR(VLOOKUP(C85,'Consolidated Master Sheet'!B:H,6,0),"")</f>
        <v>100</v>
      </c>
      <c r="J85" s="560">
        <f>IFERROR(VLOOKUP(C85,'Consolidated Master Sheet'!B:H,7,0),"")</f>
        <v>400</v>
      </c>
      <c r="K85" s="86"/>
      <c r="L85" s="1172">
        <f t="shared" si="5"/>
        <v>0</v>
      </c>
      <c r="M85" s="545"/>
      <c r="N85" s="1089"/>
    </row>
    <row r="86" spans="1:14">
      <c r="A86" s="157" t="str">
        <f>IF(K86&gt;0,COUNT($K$4:K86)+MAX('MI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86" s="555"/>
      <c r="C86" s="561" t="s">
        <v>4729</v>
      </c>
      <c r="D86" s="562" t="s">
        <v>2967</v>
      </c>
      <c r="E86" s="566" t="s">
        <v>9344</v>
      </c>
      <c r="F86" s="1043">
        <f>IFERROR(VLOOKUP(C86,'Consolidated Master Sheet'!B:H,3,0),"")</f>
        <v>24.62</v>
      </c>
      <c r="G86" s="564">
        <f t="shared" si="3"/>
        <v>0</v>
      </c>
      <c r="H86" s="1787">
        <f t="shared" si="4"/>
        <v>0</v>
      </c>
      <c r="I86" s="565">
        <f>IFERROR(VLOOKUP(C86,'Consolidated Master Sheet'!B:H,6,0),"")</f>
        <v>50</v>
      </c>
      <c r="J86" s="565">
        <f>IFERROR(VLOOKUP(C86,'Consolidated Master Sheet'!B:H,7,0),"")</f>
        <v>200</v>
      </c>
      <c r="K86" s="84"/>
      <c r="L86" s="1173">
        <f t="shared" si="5"/>
        <v>0</v>
      </c>
      <c r="M86" s="545"/>
      <c r="N86" s="1089"/>
    </row>
    <row r="87" spans="1:14">
      <c r="A87" s="157" t="str">
        <f>IF(K87&gt;0,COUNT($K$4:K87)+MAX('MI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87" s="555"/>
      <c r="C87" s="561" t="s">
        <v>2968</v>
      </c>
      <c r="D87" s="562" t="s">
        <v>2969</v>
      </c>
      <c r="E87" s="566" t="s">
        <v>9345</v>
      </c>
      <c r="F87" s="1043">
        <f>IFERROR(VLOOKUP(C87,'Consolidated Master Sheet'!B:H,3,0),"")</f>
        <v>9.2999999999999989</v>
      </c>
      <c r="G87" s="564">
        <f t="shared" si="3"/>
        <v>0</v>
      </c>
      <c r="H87" s="1787">
        <f t="shared" si="4"/>
        <v>0</v>
      </c>
      <c r="I87" s="565">
        <f>IFERROR(VLOOKUP(C87,'Consolidated Master Sheet'!B:H,6,0),"")</f>
        <v>50</v>
      </c>
      <c r="J87" s="565">
        <f>IFERROR(VLOOKUP(C87,'Consolidated Master Sheet'!B:H,7,0),"")</f>
        <v>200</v>
      </c>
      <c r="K87" s="84"/>
      <c r="L87" s="1173">
        <f t="shared" si="5"/>
        <v>0</v>
      </c>
      <c r="M87" s="545"/>
      <c r="N87" s="1089"/>
    </row>
    <row r="88" spans="1:14">
      <c r="A88" s="157" t="str">
        <f>IF(K88&gt;0,COUNT($K$4:K88)+MAX('MI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88" s="555"/>
      <c r="C88" s="561" t="s">
        <v>2970</v>
      </c>
      <c r="D88" s="562" t="s">
        <v>2971</v>
      </c>
      <c r="E88" s="566" t="s">
        <v>9346</v>
      </c>
      <c r="F88" s="1043">
        <f>IFERROR(VLOOKUP(C88,'Consolidated Master Sheet'!B:H,3,0),"")</f>
        <v>44.89</v>
      </c>
      <c r="G88" s="564">
        <f t="shared" si="3"/>
        <v>0</v>
      </c>
      <c r="H88" s="1787">
        <f t="shared" si="4"/>
        <v>0</v>
      </c>
      <c r="I88" s="565">
        <f>IFERROR(VLOOKUP(C88,'Consolidated Master Sheet'!B:H,6,0),"")</f>
        <v>30</v>
      </c>
      <c r="J88" s="565">
        <f>IFERROR(VLOOKUP(C88,'Consolidated Master Sheet'!B:H,7,0),"")</f>
        <v>120</v>
      </c>
      <c r="K88" s="84"/>
      <c r="L88" s="1173">
        <f t="shared" si="5"/>
        <v>0</v>
      </c>
      <c r="M88" s="545"/>
      <c r="N88" s="1089"/>
    </row>
    <row r="89" spans="1:14">
      <c r="A89" s="157" t="str">
        <f>IF(K89&gt;0,COUNT($K$4:K89)+MAX('MI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89" s="555"/>
      <c r="C89" s="561" t="s">
        <v>2972</v>
      </c>
      <c r="D89" s="562" t="s">
        <v>2973</v>
      </c>
      <c r="E89" s="566" t="s">
        <v>9347</v>
      </c>
      <c r="F89" s="1043">
        <f>IFERROR(VLOOKUP(C89,'Consolidated Master Sheet'!B:H,3,0),"")</f>
        <v>23.5</v>
      </c>
      <c r="G89" s="564">
        <f t="shared" si="3"/>
        <v>0</v>
      </c>
      <c r="H89" s="1787">
        <f t="shared" si="4"/>
        <v>0</v>
      </c>
      <c r="I89" s="565">
        <f>IFERROR(VLOOKUP(C89,'Consolidated Master Sheet'!B:H,6,0),"")</f>
        <v>30</v>
      </c>
      <c r="J89" s="565">
        <f>IFERROR(VLOOKUP(C89,'Consolidated Master Sheet'!B:H,7,0),"")</f>
        <v>120</v>
      </c>
      <c r="K89" s="84"/>
      <c r="L89" s="1173">
        <f t="shared" si="5"/>
        <v>0</v>
      </c>
      <c r="M89" s="545"/>
      <c r="N89" s="1089"/>
    </row>
    <row r="90" spans="1:14">
      <c r="A90" s="157" t="str">
        <f>IF(K90&gt;0,COUNT($K$4:K90)+MAX('MI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90" s="555"/>
      <c r="C90" s="561" t="s">
        <v>2974</v>
      </c>
      <c r="D90" s="562" t="s">
        <v>2975</v>
      </c>
      <c r="E90" s="566" t="s">
        <v>9348</v>
      </c>
      <c r="F90" s="1043">
        <f>IFERROR(VLOOKUP(C90,'Consolidated Master Sheet'!B:H,3,0),"")</f>
        <v>78.03</v>
      </c>
      <c r="G90" s="564">
        <f t="shared" si="3"/>
        <v>0</v>
      </c>
      <c r="H90" s="1787">
        <f t="shared" si="4"/>
        <v>0</v>
      </c>
      <c r="I90" s="565">
        <f>IFERROR(VLOOKUP(C90,'Consolidated Master Sheet'!B:H,6,0),"")</f>
        <v>30</v>
      </c>
      <c r="J90" s="565">
        <f>IFERROR(VLOOKUP(C90,'Consolidated Master Sheet'!B:H,7,0),"")</f>
        <v>30</v>
      </c>
      <c r="K90" s="84"/>
      <c r="L90" s="1173">
        <f t="shared" si="5"/>
        <v>0</v>
      </c>
      <c r="M90" s="545"/>
      <c r="N90" s="1089"/>
    </row>
    <row r="91" spans="1:14">
      <c r="A91" s="157" t="str">
        <f>IF(K91&gt;0,COUNT($K$4:K91)+MAX('MI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91" s="555"/>
      <c r="C91" s="561" t="s">
        <v>2976</v>
      </c>
      <c r="D91" s="562" t="s">
        <v>2977</v>
      </c>
      <c r="E91" s="566" t="s">
        <v>9349</v>
      </c>
      <c r="F91" s="1043">
        <f>IFERROR(VLOOKUP(C91,'Consolidated Master Sheet'!B:H,3,0),"")</f>
        <v>40.08</v>
      </c>
      <c r="G91" s="564">
        <f t="shared" si="3"/>
        <v>0</v>
      </c>
      <c r="H91" s="1787">
        <f t="shared" si="4"/>
        <v>0</v>
      </c>
      <c r="I91" s="565">
        <f>IFERROR(VLOOKUP(C91,'Consolidated Master Sheet'!B:H,6,0),"")</f>
        <v>30</v>
      </c>
      <c r="J91" s="565">
        <f>IFERROR(VLOOKUP(C91,'Consolidated Master Sheet'!B:H,7,0),"")</f>
        <v>30</v>
      </c>
      <c r="K91" s="84"/>
      <c r="L91" s="1173">
        <f t="shared" si="5"/>
        <v>0</v>
      </c>
      <c r="M91" s="545"/>
      <c r="N91" s="1089"/>
    </row>
    <row r="92" spans="1:14">
      <c r="A92" s="157" t="str">
        <f>IF(K92&gt;0,COUNT($K$4:K92)+MAX('MI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92" s="555"/>
      <c r="C92" s="561" t="s">
        <v>3702</v>
      </c>
      <c r="D92" s="562" t="s">
        <v>2978</v>
      </c>
      <c r="E92" s="566" t="s">
        <v>9350</v>
      </c>
      <c r="F92" s="1043">
        <f>IFERROR(VLOOKUP(C92,'Consolidated Master Sheet'!B:H,3,0),"")</f>
        <v>189.07999999999998</v>
      </c>
      <c r="G92" s="564">
        <f t="shared" si="3"/>
        <v>0</v>
      </c>
      <c r="H92" s="1787">
        <f t="shared" si="4"/>
        <v>0</v>
      </c>
      <c r="I92" s="565">
        <f>IFERROR(VLOOKUP(C92,'Consolidated Master Sheet'!B:H,6,0),"")</f>
        <v>10</v>
      </c>
      <c r="J92" s="565">
        <f>IFERROR(VLOOKUP(C92,'Consolidated Master Sheet'!B:H,7,0),"")</f>
        <v>10</v>
      </c>
      <c r="K92" s="84"/>
      <c r="L92" s="1173">
        <f t="shared" si="5"/>
        <v>0</v>
      </c>
      <c r="M92" s="545"/>
      <c r="N92" s="1089"/>
    </row>
    <row r="93" spans="1:14">
      <c r="A93" s="157" t="str">
        <f>IF(K93&gt;0,COUNT($K$4:K93)+MAX('MI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93" s="555"/>
      <c r="C93" s="561" t="s">
        <v>3619</v>
      </c>
      <c r="D93" s="562" t="s">
        <v>2979</v>
      </c>
      <c r="E93" s="586" t="s">
        <v>9351</v>
      </c>
      <c r="F93" s="1043">
        <f>IFERROR(VLOOKUP(C93,'Consolidated Master Sheet'!B:H,3,0),"")</f>
        <v>200.4</v>
      </c>
      <c r="G93" s="564">
        <f t="shared" si="3"/>
        <v>0</v>
      </c>
      <c r="H93" s="1787">
        <f t="shared" si="4"/>
        <v>0</v>
      </c>
      <c r="I93" s="565">
        <f>IFERROR(VLOOKUP(C93,'Consolidated Master Sheet'!B:H,6,0),"")</f>
        <v>10</v>
      </c>
      <c r="J93" s="565">
        <f>IFERROR(VLOOKUP(C93,'Consolidated Master Sheet'!B:H,7,0),"")</f>
        <v>10</v>
      </c>
      <c r="K93" s="84"/>
      <c r="L93" s="1173">
        <f t="shared" si="5"/>
        <v>0</v>
      </c>
      <c r="M93" s="545"/>
      <c r="N93" s="1089"/>
    </row>
    <row r="94" spans="1:14">
      <c r="A94" s="157" t="str">
        <f>IF(K94&gt;0,COUNT($K$4:K94)+MAX('MI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94" s="555"/>
      <c r="C94" s="561" t="s">
        <v>4730</v>
      </c>
      <c r="D94" s="562" t="s">
        <v>2980</v>
      </c>
      <c r="E94" s="586" t="s">
        <v>9352</v>
      </c>
      <c r="F94" s="1043">
        <f>IFERROR(VLOOKUP(C94,'Consolidated Master Sheet'!B:H,3,0),"")</f>
        <v>361.57</v>
      </c>
      <c r="G94" s="564">
        <f t="shared" si="3"/>
        <v>0</v>
      </c>
      <c r="H94" s="1787">
        <f t="shared" si="4"/>
        <v>0</v>
      </c>
      <c r="I94" s="565">
        <f>IFERROR(VLOOKUP(C94,'Consolidated Master Sheet'!B:H,6,0),"")</f>
        <v>3</v>
      </c>
      <c r="J94" s="565">
        <f>IFERROR(VLOOKUP(C94,'Consolidated Master Sheet'!B:H,7,0),"")</f>
        <v>3</v>
      </c>
      <c r="K94" s="84"/>
      <c r="L94" s="1173">
        <f t="shared" si="5"/>
        <v>0</v>
      </c>
      <c r="M94" s="545"/>
      <c r="N94" s="1089"/>
    </row>
    <row r="95" spans="1:14">
      <c r="A95" s="157" t="str">
        <f>IF(K95&gt;0,COUNT($K$4:K95)+MAX('MI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95" s="555"/>
      <c r="C95" s="561" t="s">
        <v>4731</v>
      </c>
      <c r="D95" s="562" t="s">
        <v>2981</v>
      </c>
      <c r="E95" s="586" t="s">
        <v>9353</v>
      </c>
      <c r="F95" s="1043">
        <f>IFERROR(VLOOKUP(C95,'Consolidated Master Sheet'!B:H,3,0),"")</f>
        <v>392.32</v>
      </c>
      <c r="G95" s="564">
        <f t="shared" si="3"/>
        <v>0</v>
      </c>
      <c r="H95" s="1787">
        <f t="shared" si="4"/>
        <v>0</v>
      </c>
      <c r="I95" s="565">
        <f>IFERROR(VLOOKUP(C95,'Consolidated Master Sheet'!B:H,6,0),"")</f>
        <v>3</v>
      </c>
      <c r="J95" s="565">
        <f>IFERROR(VLOOKUP(C95,'Consolidated Master Sheet'!B:H,7,0),"")</f>
        <v>3</v>
      </c>
      <c r="K95" s="84"/>
      <c r="L95" s="1173">
        <f t="shared" si="5"/>
        <v>0</v>
      </c>
      <c r="M95" s="545"/>
      <c r="N95" s="1089"/>
    </row>
    <row r="96" spans="1:14">
      <c r="A96" s="157" t="str">
        <f>IF(K96&gt;0,COUNT($K$4:K96)+MAX('MI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96" s="555"/>
      <c r="C96" s="561" t="s">
        <v>4732</v>
      </c>
      <c r="D96" s="562" t="s">
        <v>2982</v>
      </c>
      <c r="E96" s="586" t="s">
        <v>9354</v>
      </c>
      <c r="F96" s="1043">
        <f>IFERROR(VLOOKUP(C96,'Consolidated Master Sheet'!B:H,3,0),"")</f>
        <v>709.29</v>
      </c>
      <c r="G96" s="564">
        <f t="shared" si="3"/>
        <v>0</v>
      </c>
      <c r="H96" s="1787">
        <f t="shared" si="4"/>
        <v>0</v>
      </c>
      <c r="I96" s="565">
        <f>IFERROR(VLOOKUP(C96,'Consolidated Master Sheet'!B:H,6,0),"")</f>
        <v>12</v>
      </c>
      <c r="J96" s="565">
        <f>IFERROR(VLOOKUP(C96,'Consolidated Master Sheet'!B:H,7,0),"")</f>
        <v>12</v>
      </c>
      <c r="K96" s="84"/>
      <c r="L96" s="1173">
        <f t="shared" si="5"/>
        <v>0</v>
      </c>
      <c r="M96" s="545"/>
      <c r="N96" s="1089"/>
    </row>
    <row r="97" spans="1:14">
      <c r="A97" s="157" t="str">
        <f>IF(K97&gt;0,COUNT($K$4:K97)+MAX('MI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97" s="555"/>
      <c r="C97" s="561" t="s">
        <v>4733</v>
      </c>
      <c r="D97" s="562" t="s">
        <v>2983</v>
      </c>
      <c r="E97" s="586" t="s">
        <v>9355</v>
      </c>
      <c r="F97" s="1043">
        <f>IFERROR(VLOOKUP(C97,'Consolidated Master Sheet'!B:H,3,0),"")</f>
        <v>730.96</v>
      </c>
      <c r="G97" s="564">
        <f t="shared" si="3"/>
        <v>0</v>
      </c>
      <c r="H97" s="1787">
        <f t="shared" si="4"/>
        <v>0</v>
      </c>
      <c r="I97" s="565">
        <f>IFERROR(VLOOKUP(C97,'Consolidated Master Sheet'!B:H,6,0),"")</f>
        <v>9</v>
      </c>
      <c r="J97" s="565">
        <f>IFERROR(VLOOKUP(C97,'Consolidated Master Sheet'!B:H,7,0),"")</f>
        <v>9</v>
      </c>
      <c r="K97" s="84"/>
      <c r="L97" s="1173">
        <f t="shared" si="5"/>
        <v>0</v>
      </c>
      <c r="M97" s="545"/>
      <c r="N97" s="1089"/>
    </row>
    <row r="98" spans="1:14">
      <c r="A98" s="157" t="str">
        <f>IF(K98&gt;0,COUNT($K$4:K98)+MAX('MI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98" s="555"/>
      <c r="C98" s="561" t="s">
        <v>4734</v>
      </c>
      <c r="D98" s="562" t="s">
        <v>2984</v>
      </c>
      <c r="E98" s="586" t="s">
        <v>9285</v>
      </c>
      <c r="F98" s="1043">
        <f>IFERROR(VLOOKUP(C98,'Consolidated Master Sheet'!B:H,3,0),"")</f>
        <v>1218.0899999999999</v>
      </c>
      <c r="G98" s="564">
        <f t="shared" si="3"/>
        <v>0</v>
      </c>
      <c r="H98" s="1787">
        <f t="shared" si="4"/>
        <v>0</v>
      </c>
      <c r="I98" s="565">
        <f>IFERROR(VLOOKUP(C98,'Consolidated Master Sheet'!B:H,6,0),"")</f>
        <v>4</v>
      </c>
      <c r="J98" s="565">
        <f>IFERROR(VLOOKUP(C98,'Consolidated Master Sheet'!B:H,7,0),"")</f>
        <v>4</v>
      </c>
      <c r="K98" s="84"/>
      <c r="L98" s="1173">
        <f t="shared" si="5"/>
        <v>0</v>
      </c>
      <c r="M98" s="545"/>
      <c r="N98" s="1089"/>
    </row>
    <row r="99" spans="1:14" ht="16.5" thickBot="1">
      <c r="A99" s="157" t="str">
        <f>IF(K99&gt;0,COUNT($K$4:K99)+MAX('MI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99" s="567"/>
      <c r="C99" s="575" t="s">
        <v>4735</v>
      </c>
      <c r="D99" s="576" t="s">
        <v>2985</v>
      </c>
      <c r="E99" s="577" t="s">
        <v>9356</v>
      </c>
      <c r="F99" s="1045">
        <f>IFERROR(VLOOKUP(C99,'Consolidated Master Sheet'!B:H,3,0),"")</f>
        <v>1278.99</v>
      </c>
      <c r="G99" s="578">
        <f t="shared" si="3"/>
        <v>0</v>
      </c>
      <c r="H99" s="1789">
        <f t="shared" si="4"/>
        <v>0</v>
      </c>
      <c r="I99" s="579">
        <f>IFERROR(VLOOKUP(C99,'Consolidated Master Sheet'!B:H,6,0),"")</f>
        <v>4</v>
      </c>
      <c r="J99" s="579">
        <f>IFERROR(VLOOKUP(C99,'Consolidated Master Sheet'!B:H,7,0),"")</f>
        <v>4</v>
      </c>
      <c r="K99" s="87"/>
      <c r="L99" s="1175">
        <f t="shared" si="5"/>
        <v>0</v>
      </c>
      <c r="M99" s="545"/>
      <c r="N99" s="1089"/>
    </row>
    <row r="100" spans="1:14" ht="31.5">
      <c r="A100" s="157" t="str">
        <f>IF(K100&gt;0,COUNT($K$4:K100)+MAX('MI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00" s="573"/>
      <c r="C100" s="588" t="s">
        <v>4736</v>
      </c>
      <c r="D100" s="589" t="s">
        <v>2986</v>
      </c>
      <c r="E100" s="605" t="s">
        <v>9357</v>
      </c>
      <c r="F100" s="1047">
        <f>IFERROR(VLOOKUP(C100,'Consolidated Master Sheet'!B:H,3,0),"")</f>
        <v>18.350000000000001</v>
      </c>
      <c r="G100" s="591">
        <f t="shared" si="3"/>
        <v>0</v>
      </c>
      <c r="H100" s="1791">
        <f t="shared" si="4"/>
        <v>0</v>
      </c>
      <c r="I100" s="593">
        <f>IFERROR(VLOOKUP(C100,'Consolidated Master Sheet'!B:H,6,0),"")</f>
        <v>50</v>
      </c>
      <c r="J100" s="593">
        <f>IFERROR(VLOOKUP(C100,'Consolidated Master Sheet'!B:H,7,0),"")</f>
        <v>300</v>
      </c>
      <c r="K100" s="83"/>
      <c r="L100" s="1177">
        <f t="shared" si="5"/>
        <v>0</v>
      </c>
      <c r="M100" s="545"/>
      <c r="N100" s="1089"/>
    </row>
    <row r="101" spans="1:14" ht="31.5">
      <c r="A101" s="157" t="str">
        <f>IF(K101&gt;0,COUNT($K$4:K101)+MAX('MI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01" s="555"/>
      <c r="C101" s="561" t="s">
        <v>4737</v>
      </c>
      <c r="D101" s="562" t="s">
        <v>2987</v>
      </c>
      <c r="E101" s="566" t="s">
        <v>9358</v>
      </c>
      <c r="F101" s="1043">
        <f>IFERROR(VLOOKUP(C101,'Consolidated Master Sheet'!B:H,3,0),"")</f>
        <v>24.44</v>
      </c>
      <c r="G101" s="564">
        <f t="shared" si="3"/>
        <v>0</v>
      </c>
      <c r="H101" s="1787">
        <f t="shared" si="4"/>
        <v>0</v>
      </c>
      <c r="I101" s="565">
        <f>IFERROR(VLOOKUP(C101,'Consolidated Master Sheet'!B:H,6,0),"")</f>
        <v>50</v>
      </c>
      <c r="J101" s="565">
        <f>IFERROR(VLOOKUP(C101,'Consolidated Master Sheet'!B:H,7,0),"")</f>
        <v>300</v>
      </c>
      <c r="K101" s="84"/>
      <c r="L101" s="1173">
        <f t="shared" si="5"/>
        <v>0</v>
      </c>
      <c r="M101" s="545"/>
      <c r="N101" s="1089"/>
    </row>
    <row r="102" spans="1:14" ht="31.5">
      <c r="A102" s="157" t="str">
        <f>IF(K102&gt;0,COUNT($K$4:K102)+MAX('MI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02" s="555"/>
      <c r="C102" s="561" t="s">
        <v>4738</v>
      </c>
      <c r="D102" s="562" t="s">
        <v>2988</v>
      </c>
      <c r="E102" s="606" t="s">
        <v>9359</v>
      </c>
      <c r="F102" s="1043">
        <f>IFERROR(VLOOKUP(C102,'Consolidated Master Sheet'!B:H,3,0),"")</f>
        <v>23.71</v>
      </c>
      <c r="G102" s="564">
        <f t="shared" si="3"/>
        <v>0</v>
      </c>
      <c r="H102" s="1787">
        <f t="shared" si="4"/>
        <v>0</v>
      </c>
      <c r="I102" s="565">
        <f>IFERROR(VLOOKUP(C102,'Consolidated Master Sheet'!B:H,6,0),"")</f>
        <v>50</v>
      </c>
      <c r="J102" s="565">
        <f>IFERROR(VLOOKUP(C102,'Consolidated Master Sheet'!B:H,7,0),"")</f>
        <v>400</v>
      </c>
      <c r="K102" s="84"/>
      <c r="L102" s="1173">
        <f t="shared" si="5"/>
        <v>0</v>
      </c>
      <c r="M102" s="545"/>
      <c r="N102" s="1089"/>
    </row>
    <row r="103" spans="1:14" ht="31.5">
      <c r="A103" s="157" t="str">
        <f>IF(K103&gt;0,COUNT($K$4:K103)+MAX('MI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03" s="555"/>
      <c r="C103" s="561" t="s">
        <v>4739</v>
      </c>
      <c r="D103" s="562" t="s">
        <v>2989</v>
      </c>
      <c r="E103" s="606" t="s">
        <v>9360</v>
      </c>
      <c r="F103" s="1043">
        <f>IFERROR(VLOOKUP(C103,'Consolidated Master Sheet'!B:H,3,0),"")</f>
        <v>57.46</v>
      </c>
      <c r="G103" s="564">
        <f t="shared" si="3"/>
        <v>0</v>
      </c>
      <c r="H103" s="1787">
        <f t="shared" si="4"/>
        <v>0</v>
      </c>
      <c r="I103" s="565">
        <f>IFERROR(VLOOKUP(C103,'Consolidated Master Sheet'!B:H,6,0),"")</f>
        <v>50</v>
      </c>
      <c r="J103" s="565">
        <f>IFERROR(VLOOKUP(C103,'Consolidated Master Sheet'!B:H,7,0),"")</f>
        <v>200</v>
      </c>
      <c r="K103" s="84"/>
      <c r="L103" s="1173">
        <f t="shared" si="5"/>
        <v>0</v>
      </c>
      <c r="M103" s="545"/>
      <c r="N103" s="1089"/>
    </row>
    <row r="104" spans="1:14" ht="31.5">
      <c r="A104" s="157" t="str">
        <f>IF(K104&gt;0,COUNT($K$4:K104)+MAX('MI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04" s="555"/>
      <c r="C104" s="561" t="s">
        <v>4740</v>
      </c>
      <c r="D104" s="562" t="s">
        <v>2990</v>
      </c>
      <c r="E104" s="566" t="s">
        <v>9361</v>
      </c>
      <c r="F104" s="1043">
        <f>IFERROR(VLOOKUP(C104,'Consolidated Master Sheet'!B:H,3,0),"")</f>
        <v>67.78</v>
      </c>
      <c r="G104" s="564">
        <f t="shared" si="3"/>
        <v>0</v>
      </c>
      <c r="H104" s="1787">
        <f t="shared" si="4"/>
        <v>0</v>
      </c>
      <c r="I104" s="565">
        <f>IFERROR(VLOOKUP(C104,'Consolidated Master Sheet'!B:H,6,0),"")</f>
        <v>10</v>
      </c>
      <c r="J104" s="565">
        <f>IFERROR(VLOOKUP(C104,'Consolidated Master Sheet'!B:H,7,0),"")</f>
        <v>60</v>
      </c>
      <c r="K104" s="84"/>
      <c r="L104" s="1173">
        <f t="shared" si="5"/>
        <v>0</v>
      </c>
      <c r="M104" s="545"/>
      <c r="N104" s="1089"/>
    </row>
    <row r="105" spans="1:14" ht="31.5">
      <c r="A105" s="157" t="str">
        <f>IF(K105&gt;0,COUNT($K$4:K105)+MAX('MI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05" s="555"/>
      <c r="C105" s="561" t="s">
        <v>4741</v>
      </c>
      <c r="D105" s="562" t="s">
        <v>2991</v>
      </c>
      <c r="E105" s="566" t="s">
        <v>9362</v>
      </c>
      <c r="F105" s="1043">
        <f>IFERROR(VLOOKUP(C105,'Consolidated Master Sheet'!B:H,3,0),"")</f>
        <v>67.78</v>
      </c>
      <c r="G105" s="564">
        <f t="shared" si="3"/>
        <v>0</v>
      </c>
      <c r="H105" s="1787">
        <f t="shared" si="4"/>
        <v>0</v>
      </c>
      <c r="I105" s="565">
        <f>IFERROR(VLOOKUP(C105,'Consolidated Master Sheet'!B:H,6,0),"")</f>
        <v>10</v>
      </c>
      <c r="J105" s="565">
        <f>IFERROR(VLOOKUP(C105,'Consolidated Master Sheet'!B:H,7,0),"")</f>
        <v>60</v>
      </c>
      <c r="K105" s="84"/>
      <c r="L105" s="1173">
        <f t="shared" si="5"/>
        <v>0</v>
      </c>
      <c r="M105" s="545"/>
      <c r="N105" s="1089"/>
    </row>
    <row r="106" spans="1:14" ht="31.5">
      <c r="A106" s="157" t="str">
        <f>IF(K106&gt;0,COUNT($K$4:K106)+MAX('MI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06" s="555"/>
      <c r="C106" s="561" t="s">
        <v>4742</v>
      </c>
      <c r="D106" s="562" t="s">
        <v>2992</v>
      </c>
      <c r="E106" s="566" t="s">
        <v>9363</v>
      </c>
      <c r="F106" s="1043">
        <f>IFERROR(VLOOKUP(C106,'Consolidated Master Sheet'!B:H,3,0),"")</f>
        <v>1851.67</v>
      </c>
      <c r="G106" s="564">
        <f t="shared" si="3"/>
        <v>0</v>
      </c>
      <c r="H106" s="1787">
        <f t="shared" si="4"/>
        <v>0</v>
      </c>
      <c r="I106" s="565">
        <f>IFERROR(VLOOKUP(C106,'Consolidated Master Sheet'!B:H,6,0),"")</f>
        <v>12</v>
      </c>
      <c r="J106" s="565">
        <f>IFERROR(VLOOKUP(C106,'Consolidated Master Sheet'!B:H,7,0),"")</f>
        <v>12</v>
      </c>
      <c r="K106" s="84"/>
      <c r="L106" s="1173">
        <f t="shared" si="5"/>
        <v>0</v>
      </c>
      <c r="M106" s="545"/>
      <c r="N106" s="1089"/>
    </row>
    <row r="107" spans="1:14" ht="32.25" thickBot="1">
      <c r="A107" s="157" t="str">
        <f>IF(K107&gt;0,COUNT($K$4:K107)+MAX('MI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07" s="567"/>
      <c r="C107" s="568" t="s">
        <v>4743</v>
      </c>
      <c r="D107" s="569" t="s">
        <v>2993</v>
      </c>
      <c r="E107" s="570" t="s">
        <v>9364</v>
      </c>
      <c r="F107" s="1044">
        <f>IFERROR(VLOOKUP(C107,'Consolidated Master Sheet'!B:H,3,0),"")</f>
        <v>2689.9500000000003</v>
      </c>
      <c r="G107" s="571">
        <f t="shared" si="3"/>
        <v>0</v>
      </c>
      <c r="H107" s="1788">
        <f t="shared" si="4"/>
        <v>0</v>
      </c>
      <c r="I107" s="572">
        <f>IFERROR(VLOOKUP(C107,'Consolidated Master Sheet'!B:H,6,0),"")</f>
        <v>4</v>
      </c>
      <c r="J107" s="572">
        <f>IFERROR(VLOOKUP(C107,'Consolidated Master Sheet'!B:H,7,0),"")</f>
        <v>4</v>
      </c>
      <c r="K107" s="85"/>
      <c r="L107" s="1174">
        <f t="shared" si="5"/>
        <v>0</v>
      </c>
      <c r="M107" s="545"/>
      <c r="N107" s="1089"/>
    </row>
    <row r="108" spans="1:14">
      <c r="A108" s="157" t="str">
        <f>IF(K108&gt;0,COUNT($K$4:K108)+MAX('MI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08" s="573"/>
      <c r="C108" s="556" t="s">
        <v>4744</v>
      </c>
      <c r="D108" s="557" t="s">
        <v>2994</v>
      </c>
      <c r="E108" s="574" t="s">
        <v>9689</v>
      </c>
      <c r="F108" s="1042">
        <f>IFERROR(VLOOKUP(C108,'Consolidated Master Sheet'!B:H,3,0),"")</f>
        <v>31.94</v>
      </c>
      <c r="G108" s="559">
        <f t="shared" si="3"/>
        <v>0</v>
      </c>
      <c r="H108" s="1786">
        <f t="shared" si="4"/>
        <v>0</v>
      </c>
      <c r="I108" s="560">
        <f>IFERROR(VLOOKUP(C108,'Consolidated Master Sheet'!B:H,6,0),"")</f>
        <v>50</v>
      </c>
      <c r="J108" s="560">
        <f>IFERROR(VLOOKUP(C108,'Consolidated Master Sheet'!B:H,7,0),"")</f>
        <v>200</v>
      </c>
      <c r="K108" s="86"/>
      <c r="L108" s="1172">
        <f t="shared" si="5"/>
        <v>0</v>
      </c>
      <c r="M108" s="545"/>
      <c r="N108" s="1089"/>
    </row>
    <row r="109" spans="1:14">
      <c r="A109" s="157" t="str">
        <f>IF(K109&gt;0,COUNT($K$4:K109)+MAX('MI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09" s="555"/>
      <c r="C109" s="561" t="s">
        <v>2995</v>
      </c>
      <c r="D109" s="562" t="s">
        <v>2996</v>
      </c>
      <c r="E109" s="566" t="s">
        <v>9690</v>
      </c>
      <c r="F109" s="1043">
        <f>IFERROR(VLOOKUP(C109,'Consolidated Master Sheet'!B:H,3,0),"")</f>
        <v>10.26</v>
      </c>
      <c r="G109" s="564">
        <f t="shared" si="3"/>
        <v>0</v>
      </c>
      <c r="H109" s="1787">
        <f t="shared" si="4"/>
        <v>0</v>
      </c>
      <c r="I109" s="565">
        <f>IFERROR(VLOOKUP(C109,'Consolidated Master Sheet'!B:H,6,0),"")</f>
        <v>50</v>
      </c>
      <c r="J109" s="565">
        <f>IFERROR(VLOOKUP(C109,'Consolidated Master Sheet'!B:H,7,0),"")</f>
        <v>300</v>
      </c>
      <c r="K109" s="84"/>
      <c r="L109" s="1173">
        <f t="shared" si="5"/>
        <v>0</v>
      </c>
      <c r="M109" s="545"/>
      <c r="N109" s="1089"/>
    </row>
    <row r="110" spans="1:14">
      <c r="A110" s="157" t="str">
        <f>IF(K110&gt;0,COUNT($K$4:K110)+MAX('MI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10" s="555"/>
      <c r="C110" s="561" t="s">
        <v>2997</v>
      </c>
      <c r="D110" s="562" t="s">
        <v>2998</v>
      </c>
      <c r="E110" s="566" t="s">
        <v>9691</v>
      </c>
      <c r="F110" s="1043">
        <f>IFERROR(VLOOKUP(C110,'Consolidated Master Sheet'!B:H,3,0),"")</f>
        <v>13.77</v>
      </c>
      <c r="G110" s="564">
        <f t="shared" si="3"/>
        <v>0</v>
      </c>
      <c r="H110" s="1787">
        <f t="shared" si="4"/>
        <v>0</v>
      </c>
      <c r="I110" s="565">
        <f>IFERROR(VLOOKUP(C110,'Consolidated Master Sheet'!B:H,6,0),"")</f>
        <v>50</v>
      </c>
      <c r="J110" s="565">
        <f>IFERROR(VLOOKUP(C110,'Consolidated Master Sheet'!B:H,7,0),"")</f>
        <v>200</v>
      </c>
      <c r="K110" s="84"/>
      <c r="L110" s="1173">
        <f t="shared" si="5"/>
        <v>0</v>
      </c>
      <c r="M110" s="545"/>
      <c r="N110" s="1089"/>
    </row>
    <row r="111" spans="1:14">
      <c r="A111" s="157" t="str">
        <f>IF(K111&gt;0,COUNT($K$4:K111)+MAX('MI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11" s="555"/>
      <c r="C111" s="561" t="s">
        <v>2999</v>
      </c>
      <c r="D111" s="562" t="s">
        <v>3000</v>
      </c>
      <c r="E111" s="566" t="s">
        <v>9692</v>
      </c>
      <c r="F111" s="1043">
        <f>IFERROR(VLOOKUP(C111,'Consolidated Master Sheet'!B:H,3,0),"")</f>
        <v>38.4</v>
      </c>
      <c r="G111" s="564">
        <f t="shared" si="3"/>
        <v>0</v>
      </c>
      <c r="H111" s="1787">
        <f t="shared" si="4"/>
        <v>0</v>
      </c>
      <c r="I111" s="565">
        <f>IFERROR(VLOOKUP(C111,'Consolidated Master Sheet'!B:H,6,0),"")</f>
        <v>25</v>
      </c>
      <c r="J111" s="565">
        <f>IFERROR(VLOOKUP(C111,'Consolidated Master Sheet'!B:H,7,0),"")</f>
        <v>25</v>
      </c>
      <c r="K111" s="84"/>
      <c r="L111" s="1173">
        <f t="shared" si="5"/>
        <v>0</v>
      </c>
      <c r="M111" s="545"/>
      <c r="N111" s="1089"/>
    </row>
    <row r="112" spans="1:14">
      <c r="A112" s="157" t="str">
        <f>IF(K112&gt;0,COUNT($K$4:K112)+MAX('MI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12" s="555"/>
      <c r="C112" s="561" t="s">
        <v>3001</v>
      </c>
      <c r="D112" s="562" t="s">
        <v>3002</v>
      </c>
      <c r="E112" s="566" t="s">
        <v>9693</v>
      </c>
      <c r="F112" s="1043">
        <f>IFERROR(VLOOKUP(C112,'Consolidated Master Sheet'!B:H,3,0),"")</f>
        <v>86.95</v>
      </c>
      <c r="G112" s="564">
        <f t="shared" si="3"/>
        <v>0</v>
      </c>
      <c r="H112" s="1787">
        <f t="shared" si="4"/>
        <v>0</v>
      </c>
      <c r="I112" s="565">
        <f>IFERROR(VLOOKUP(C112,'Consolidated Master Sheet'!B:H,6,0),"")</f>
        <v>25</v>
      </c>
      <c r="J112" s="565">
        <f>IFERROR(VLOOKUP(C112,'Consolidated Master Sheet'!B:H,7,0),"")</f>
        <v>25</v>
      </c>
      <c r="K112" s="84"/>
      <c r="L112" s="1173">
        <f t="shared" si="5"/>
        <v>0</v>
      </c>
      <c r="M112" s="545"/>
      <c r="N112" s="1089"/>
    </row>
    <row r="113" spans="1:14">
      <c r="A113" s="157" t="str">
        <f>IF(K113&gt;0,COUNT($K$4:K113)+MAX('MI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13" s="555"/>
      <c r="C113" s="561" t="s">
        <v>4745</v>
      </c>
      <c r="D113" s="562" t="s">
        <v>3003</v>
      </c>
      <c r="E113" s="566" t="s">
        <v>9694</v>
      </c>
      <c r="F113" s="1043">
        <f>IFERROR(VLOOKUP(C113,'Consolidated Master Sheet'!B:H,3,0),"")</f>
        <v>261.43</v>
      </c>
      <c r="G113" s="564">
        <f t="shared" si="3"/>
        <v>0</v>
      </c>
      <c r="H113" s="1787">
        <f t="shared" si="4"/>
        <v>0</v>
      </c>
      <c r="I113" s="565">
        <f>IFERROR(VLOOKUP(C113,'Consolidated Master Sheet'!B:H,6,0),"")</f>
        <v>7</v>
      </c>
      <c r="J113" s="565">
        <f>IFERROR(VLOOKUP(C113,'Consolidated Master Sheet'!B:H,7,0),"")</f>
        <v>7</v>
      </c>
      <c r="K113" s="84"/>
      <c r="L113" s="1173">
        <f t="shared" si="5"/>
        <v>0</v>
      </c>
      <c r="M113" s="545"/>
      <c r="N113" s="1089"/>
    </row>
    <row r="114" spans="1:14" ht="16.5" thickBot="1">
      <c r="A114" s="157" t="str">
        <f>IF(K114&gt;0,COUNT($K$4:K114)+MAX('MI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14" s="567"/>
      <c r="C114" s="575" t="s">
        <v>3703</v>
      </c>
      <c r="D114" s="576" t="s">
        <v>3004</v>
      </c>
      <c r="E114" s="597" t="s">
        <v>9695</v>
      </c>
      <c r="F114" s="1045">
        <f>IFERROR(VLOOKUP(C114,'Consolidated Master Sheet'!B:H,3,0),"")</f>
        <v>14.84</v>
      </c>
      <c r="G114" s="578">
        <f t="shared" si="3"/>
        <v>0</v>
      </c>
      <c r="H114" s="1789">
        <f t="shared" si="4"/>
        <v>0</v>
      </c>
      <c r="I114" s="579">
        <f>IFERROR(VLOOKUP(C114,'Consolidated Master Sheet'!B:H,6,0),"")</f>
        <v>25</v>
      </c>
      <c r="J114" s="579">
        <f>IFERROR(VLOOKUP(C114,'Consolidated Master Sheet'!B:H,7,0),"")</f>
        <v>150</v>
      </c>
      <c r="K114" s="87"/>
      <c r="L114" s="1175">
        <f t="shared" si="5"/>
        <v>0</v>
      </c>
      <c r="M114" s="545"/>
      <c r="N114" s="1089"/>
    </row>
    <row r="115" spans="1:14" ht="25.5" customHeight="1">
      <c r="A115" s="157" t="str">
        <f>IF(K115&gt;0,COUNT($K$4:K115)+MAX('MI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15" s="607"/>
      <c r="C115" s="588" t="s">
        <v>4746</v>
      </c>
      <c r="D115" s="589" t="s">
        <v>3005</v>
      </c>
      <c r="E115" s="605" t="s">
        <v>9286</v>
      </c>
      <c r="F115" s="1047">
        <f>IFERROR(VLOOKUP(C115,'Consolidated Master Sheet'!B:H,3,0),"")</f>
        <v>34.97</v>
      </c>
      <c r="G115" s="591">
        <f t="shared" si="3"/>
        <v>0</v>
      </c>
      <c r="H115" s="1791">
        <f t="shared" si="4"/>
        <v>0</v>
      </c>
      <c r="I115" s="593">
        <f>IFERROR(VLOOKUP(C115,'Consolidated Master Sheet'!B:H,6,0),"")</f>
        <v>50</v>
      </c>
      <c r="J115" s="593">
        <f>IFERROR(VLOOKUP(C115,'Consolidated Master Sheet'!B:H,7,0),"")</f>
        <v>400</v>
      </c>
      <c r="K115" s="83"/>
      <c r="L115" s="1177">
        <f t="shared" si="5"/>
        <v>0</v>
      </c>
      <c r="M115" s="545"/>
      <c r="N115" s="1089"/>
    </row>
    <row r="116" spans="1:14" ht="25.5" customHeight="1">
      <c r="A116" s="157" t="str">
        <f>IF(K116&gt;0,COUNT($K$4:K116)+MAX('MI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16" s="555"/>
      <c r="C116" s="561" t="s">
        <v>7826</v>
      </c>
      <c r="D116" s="562" t="s">
        <v>3006</v>
      </c>
      <c r="E116" s="566" t="s">
        <v>9287</v>
      </c>
      <c r="F116" s="1043">
        <f>IFERROR(VLOOKUP(C116,'Consolidated Master Sheet'!B:H,3,0),"")</f>
        <v>40.699999999999996</v>
      </c>
      <c r="G116" s="564">
        <f t="shared" si="3"/>
        <v>0</v>
      </c>
      <c r="H116" s="1787">
        <f t="shared" si="4"/>
        <v>0</v>
      </c>
      <c r="I116" s="565">
        <f>IFERROR(VLOOKUP(C116,'Consolidated Master Sheet'!B:H,6,0),"")</f>
        <v>25</v>
      </c>
      <c r="J116" s="565">
        <f>IFERROR(VLOOKUP(C116,'Consolidated Master Sheet'!B:H,7,0),"")</f>
        <v>150</v>
      </c>
      <c r="K116" s="84"/>
      <c r="L116" s="1173">
        <f t="shared" si="5"/>
        <v>0</v>
      </c>
      <c r="M116" s="545"/>
      <c r="N116" s="1089"/>
    </row>
    <row r="117" spans="1:14" ht="25.5" customHeight="1" thickBot="1">
      <c r="A117" s="157" t="str">
        <f>IF(K117&gt;0,COUNT($K$4:K117)+MAX('MI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17" s="567"/>
      <c r="C117" s="568" t="s">
        <v>7827</v>
      </c>
      <c r="D117" s="569" t="s">
        <v>3007</v>
      </c>
      <c r="E117" s="570" t="s">
        <v>9288</v>
      </c>
      <c r="F117" s="1044">
        <f>IFERROR(VLOOKUP(C117,'Consolidated Master Sheet'!B:H,3,0),"")</f>
        <v>47.19</v>
      </c>
      <c r="G117" s="571">
        <f t="shared" si="3"/>
        <v>0</v>
      </c>
      <c r="H117" s="1788">
        <f t="shared" si="4"/>
        <v>0</v>
      </c>
      <c r="I117" s="572">
        <f>IFERROR(VLOOKUP(C117,'Consolidated Master Sheet'!B:H,6,0),"")</f>
        <v>25</v>
      </c>
      <c r="J117" s="572">
        <f>IFERROR(VLOOKUP(C117,'Consolidated Master Sheet'!B:H,7,0),"")</f>
        <v>150</v>
      </c>
      <c r="K117" s="85"/>
      <c r="L117" s="1174">
        <f t="shared" si="5"/>
        <v>0</v>
      </c>
      <c r="M117" s="545"/>
      <c r="N117" s="1089"/>
    </row>
    <row r="118" spans="1:14" ht="25.5" customHeight="1">
      <c r="A118" s="157" t="str">
        <f>IF(K118&gt;0,COUNT($K$4:K118)+MAX('MI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18" s="573"/>
      <c r="C118" s="556" t="s">
        <v>4747</v>
      </c>
      <c r="D118" s="557" t="s">
        <v>3008</v>
      </c>
      <c r="E118" s="574" t="s">
        <v>9289</v>
      </c>
      <c r="F118" s="1042">
        <f>IFERROR(VLOOKUP(C118,'Consolidated Master Sheet'!B:H,3,0),"")</f>
        <v>47.129999999999995</v>
      </c>
      <c r="G118" s="559">
        <f t="shared" si="3"/>
        <v>0</v>
      </c>
      <c r="H118" s="1786">
        <f t="shared" si="4"/>
        <v>0</v>
      </c>
      <c r="I118" s="560">
        <f>IFERROR(VLOOKUP(C118,'Consolidated Master Sheet'!B:H,6,0),"")</f>
        <v>25</v>
      </c>
      <c r="J118" s="560">
        <f>IFERROR(VLOOKUP(C118,'Consolidated Master Sheet'!B:H,7,0),"")</f>
        <v>300</v>
      </c>
      <c r="K118" s="86"/>
      <c r="L118" s="1172">
        <f t="shared" si="5"/>
        <v>0</v>
      </c>
      <c r="M118" s="545"/>
      <c r="N118" s="1089"/>
    </row>
    <row r="119" spans="1:14" ht="25.5" customHeight="1" thickBot="1">
      <c r="A119" s="157" t="str">
        <f>IF(K119&gt;0,COUNT($K$4:K119)+MAX('MI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19" s="567"/>
      <c r="C119" s="575" t="s">
        <v>4748</v>
      </c>
      <c r="D119" s="576" t="s">
        <v>3009</v>
      </c>
      <c r="E119" s="597" t="s">
        <v>9290</v>
      </c>
      <c r="F119" s="1045">
        <f>IFERROR(VLOOKUP(C119,'Consolidated Master Sheet'!B:H,3,0),"")</f>
        <v>70.510000000000005</v>
      </c>
      <c r="G119" s="578">
        <f t="shared" si="3"/>
        <v>0</v>
      </c>
      <c r="H119" s="1789">
        <f t="shared" si="4"/>
        <v>0</v>
      </c>
      <c r="I119" s="579">
        <f>IFERROR(VLOOKUP(C119,'Consolidated Master Sheet'!B:H,6,0),"")</f>
        <v>50</v>
      </c>
      <c r="J119" s="579">
        <f>IFERROR(VLOOKUP(C119,'Consolidated Master Sheet'!B:H,7,0),"")</f>
        <v>200</v>
      </c>
      <c r="K119" s="87"/>
      <c r="L119" s="1175">
        <f t="shared" si="5"/>
        <v>0</v>
      </c>
      <c r="M119" s="545"/>
      <c r="N119" s="1089"/>
    </row>
    <row r="120" spans="1:14" ht="48.75" customHeight="1">
      <c r="A120" s="157" t="str">
        <f>IF(K120&gt;0,COUNT($K$4:K120)+MAX('MI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20" s="573"/>
      <c r="C120" s="588" t="s">
        <v>4749</v>
      </c>
      <c r="D120" s="589" t="s">
        <v>3010</v>
      </c>
      <c r="E120" s="605" t="s">
        <v>9291</v>
      </c>
      <c r="F120" s="1047">
        <f>IFERROR(VLOOKUP(C120,'Consolidated Master Sheet'!B:H,3,0),"")</f>
        <v>27.91</v>
      </c>
      <c r="G120" s="591">
        <f t="shared" si="3"/>
        <v>0</v>
      </c>
      <c r="H120" s="1791">
        <f t="shared" si="4"/>
        <v>0</v>
      </c>
      <c r="I120" s="593">
        <f>IFERROR(VLOOKUP(C120,'Consolidated Master Sheet'!B:H,6,0),"")</f>
        <v>50</v>
      </c>
      <c r="J120" s="593">
        <f>IFERROR(VLOOKUP(C120,'Consolidated Master Sheet'!B:H,7,0),"")</f>
        <v>200</v>
      </c>
      <c r="K120" s="83"/>
      <c r="L120" s="1177">
        <f t="shared" si="5"/>
        <v>0</v>
      </c>
      <c r="M120" s="545"/>
      <c r="N120" s="1089"/>
    </row>
    <row r="121" spans="1:14" ht="48.75" customHeight="1" thickBot="1">
      <c r="A121" s="157" t="str">
        <f>IF(K121&gt;0,COUNT($K$4:K121)+MAX('MI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21" s="567"/>
      <c r="C121" s="568" t="s">
        <v>4750</v>
      </c>
      <c r="D121" s="569" t="s">
        <v>3011</v>
      </c>
      <c r="E121" s="570" t="s">
        <v>9292</v>
      </c>
      <c r="F121" s="1044">
        <f>IFERROR(VLOOKUP(C121,'Consolidated Master Sheet'!B:H,3,0),"")</f>
        <v>22.48</v>
      </c>
      <c r="G121" s="571">
        <f t="shared" si="3"/>
        <v>0</v>
      </c>
      <c r="H121" s="1788">
        <f t="shared" si="4"/>
        <v>0</v>
      </c>
      <c r="I121" s="572">
        <f>IFERROR(VLOOKUP(C121,'Consolidated Master Sheet'!B:H,6,0),"")</f>
        <v>50</v>
      </c>
      <c r="J121" s="572">
        <f>IFERROR(VLOOKUP(C121,'Consolidated Master Sheet'!B:H,7,0),"")</f>
        <v>200</v>
      </c>
      <c r="K121" s="85"/>
      <c r="L121" s="1174">
        <f t="shared" si="5"/>
        <v>0</v>
      </c>
      <c r="M121" s="545"/>
      <c r="N121" s="1089"/>
    </row>
    <row r="122" spans="1:14">
      <c r="A122" s="157" t="str">
        <f>IF(K122&gt;0,COUNT($K$4:K122)+MAX('MI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22" s="573"/>
      <c r="C122" s="556" t="s">
        <v>3012</v>
      </c>
      <c r="D122" s="557" t="s">
        <v>3013</v>
      </c>
      <c r="E122" s="574" t="s">
        <v>9696</v>
      </c>
      <c r="F122" s="1042">
        <f>IFERROR(VLOOKUP(C122,'Consolidated Master Sheet'!B:H,3,0),"")</f>
        <v>21.680000000000003</v>
      </c>
      <c r="G122" s="559">
        <f t="shared" si="3"/>
        <v>0</v>
      </c>
      <c r="H122" s="1786">
        <f t="shared" si="4"/>
        <v>0</v>
      </c>
      <c r="I122" s="560">
        <f>IFERROR(VLOOKUP(C122,'Consolidated Master Sheet'!B:H,6,0),"")</f>
        <v>20</v>
      </c>
      <c r="J122" s="560">
        <f>IFERROR(VLOOKUP(C122,'Consolidated Master Sheet'!B:H,7,0),"")</f>
        <v>240</v>
      </c>
      <c r="K122" s="86"/>
      <c r="L122" s="1172">
        <f t="shared" si="5"/>
        <v>0</v>
      </c>
      <c r="M122" s="545"/>
      <c r="N122" s="1089"/>
    </row>
    <row r="123" spans="1:14">
      <c r="A123" s="157" t="str">
        <f>IF(K123&gt;0,COUNT($K$4:K123)+MAX('MI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23" s="555"/>
      <c r="C123" s="561" t="s">
        <v>3014</v>
      </c>
      <c r="D123" s="562" t="s">
        <v>3015</v>
      </c>
      <c r="E123" s="566" t="s">
        <v>9697</v>
      </c>
      <c r="F123" s="1043">
        <f>IFERROR(VLOOKUP(C123,'Consolidated Master Sheet'!B:H,3,0),"")</f>
        <v>36.169999999999995</v>
      </c>
      <c r="G123" s="564">
        <f t="shared" si="3"/>
        <v>0</v>
      </c>
      <c r="H123" s="1787">
        <f t="shared" si="4"/>
        <v>0</v>
      </c>
      <c r="I123" s="565">
        <f>IFERROR(VLOOKUP(C123,'Consolidated Master Sheet'!B:H,6,0),"")</f>
        <v>15</v>
      </c>
      <c r="J123" s="565">
        <f>IFERROR(VLOOKUP(C123,'Consolidated Master Sheet'!B:H,7,0),"")</f>
        <v>180</v>
      </c>
      <c r="K123" s="84"/>
      <c r="L123" s="1173">
        <f t="shared" si="5"/>
        <v>0</v>
      </c>
      <c r="M123" s="545"/>
      <c r="N123" s="1089"/>
    </row>
    <row r="124" spans="1:14">
      <c r="A124" s="157" t="str">
        <f>IF(K124&gt;0,COUNT($K$4:K124)+MAX('MI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24" s="555"/>
      <c r="C124" s="561" t="s">
        <v>3016</v>
      </c>
      <c r="D124" s="562" t="s">
        <v>3017</v>
      </c>
      <c r="E124" s="566" t="s">
        <v>9698</v>
      </c>
      <c r="F124" s="1043">
        <f>IFERROR(VLOOKUP(C124,'Consolidated Master Sheet'!B:H,3,0),"")</f>
        <v>60.5</v>
      </c>
      <c r="G124" s="564">
        <f t="shared" si="3"/>
        <v>0</v>
      </c>
      <c r="H124" s="1787">
        <f t="shared" si="4"/>
        <v>0</v>
      </c>
      <c r="I124" s="565">
        <f>IFERROR(VLOOKUP(C124,'Consolidated Master Sheet'!B:H,6,0),"")</f>
        <v>10</v>
      </c>
      <c r="J124" s="565">
        <f>IFERROR(VLOOKUP(C124,'Consolidated Master Sheet'!B:H,7,0),"")</f>
        <v>60</v>
      </c>
      <c r="K124" s="84"/>
      <c r="L124" s="1173">
        <f t="shared" si="5"/>
        <v>0</v>
      </c>
      <c r="M124" s="545"/>
      <c r="N124" s="1089"/>
    </row>
    <row r="125" spans="1:14">
      <c r="A125" s="157" t="str">
        <f>IF(K125&gt;0,COUNT($K$4:K125)+MAX('MI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25" s="555"/>
      <c r="C125" s="561" t="s">
        <v>3018</v>
      </c>
      <c r="D125" s="562" t="s">
        <v>3019</v>
      </c>
      <c r="E125" s="566" t="s">
        <v>9699</v>
      </c>
      <c r="F125" s="1043">
        <f>IFERROR(VLOOKUP(C125,'Consolidated Master Sheet'!B:H,3,0),"")</f>
        <v>86.350000000000009</v>
      </c>
      <c r="G125" s="564">
        <f t="shared" si="3"/>
        <v>0</v>
      </c>
      <c r="H125" s="1787">
        <f t="shared" si="4"/>
        <v>0</v>
      </c>
      <c r="I125" s="565">
        <f>IFERROR(VLOOKUP(C125,'Consolidated Master Sheet'!B:H,6,0),"")</f>
        <v>5</v>
      </c>
      <c r="J125" s="565">
        <f>IFERROR(VLOOKUP(C125,'Consolidated Master Sheet'!B:H,7,0),"")</f>
        <v>20</v>
      </c>
      <c r="K125" s="84"/>
      <c r="L125" s="1173">
        <f t="shared" si="5"/>
        <v>0</v>
      </c>
      <c r="M125" s="545"/>
      <c r="N125" s="1089"/>
    </row>
    <row r="126" spans="1:14">
      <c r="A126" s="157" t="str">
        <f>IF(K126&gt;0,COUNT($K$4:K126)+MAX('MI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26" s="555"/>
      <c r="C126" s="561" t="s">
        <v>3020</v>
      </c>
      <c r="D126" s="562" t="s">
        <v>3021</v>
      </c>
      <c r="E126" s="566" t="s">
        <v>9700</v>
      </c>
      <c r="F126" s="1043">
        <f>IFERROR(VLOOKUP(C126,'Consolidated Master Sheet'!B:H,3,0),"")</f>
        <v>218.04999999999998</v>
      </c>
      <c r="G126" s="564">
        <f t="shared" si="3"/>
        <v>0</v>
      </c>
      <c r="H126" s="1787">
        <f t="shared" si="4"/>
        <v>0</v>
      </c>
      <c r="I126" s="565">
        <f>IFERROR(VLOOKUP(C126,'Consolidated Master Sheet'!B:H,6,0),"")</f>
        <v>8</v>
      </c>
      <c r="J126" s="565">
        <f>IFERROR(VLOOKUP(C126,'Consolidated Master Sheet'!B:H,7,0),"")</f>
        <v>8</v>
      </c>
      <c r="K126" s="84"/>
      <c r="L126" s="1173">
        <f t="shared" si="5"/>
        <v>0</v>
      </c>
      <c r="M126" s="545"/>
      <c r="N126" s="1089"/>
    </row>
    <row r="127" spans="1:14">
      <c r="A127" s="157" t="str">
        <f>IF(K127&gt;0,COUNT($K$4:K127)+MAX('MI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27" s="555"/>
      <c r="C127" s="561" t="s">
        <v>4751</v>
      </c>
      <c r="D127" s="562" t="s">
        <v>3022</v>
      </c>
      <c r="E127" s="566" t="s">
        <v>9701</v>
      </c>
      <c r="F127" s="1043">
        <f>IFERROR(VLOOKUP(C127,'Consolidated Master Sheet'!B:H,3,0),"")</f>
        <v>586.13</v>
      </c>
      <c r="G127" s="564">
        <f t="shared" si="3"/>
        <v>0</v>
      </c>
      <c r="H127" s="1787">
        <f t="shared" si="4"/>
        <v>0</v>
      </c>
      <c r="I127" s="565">
        <f>IFERROR(VLOOKUP(C127,'Consolidated Master Sheet'!B:H,6,0),"")</f>
        <v>16</v>
      </c>
      <c r="J127" s="565">
        <f>IFERROR(VLOOKUP(C127,'Consolidated Master Sheet'!B:H,7,0),"")</f>
        <v>16</v>
      </c>
      <c r="K127" s="84"/>
      <c r="L127" s="1173">
        <f t="shared" si="5"/>
        <v>0</v>
      </c>
      <c r="M127" s="545"/>
      <c r="N127" s="1089"/>
    </row>
    <row r="128" spans="1:14">
      <c r="A128" s="157" t="str">
        <f>IF(K128&gt;0,COUNT($K$4:K128)+MAX('MI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28" s="555"/>
      <c r="C128" s="561" t="s">
        <v>4752</v>
      </c>
      <c r="D128" s="562" t="s">
        <v>3023</v>
      </c>
      <c r="E128" s="566" t="s">
        <v>9702</v>
      </c>
      <c r="F128" s="1043">
        <f>IFERROR(VLOOKUP(C128,'Consolidated Master Sheet'!B:H,3,0),"")</f>
        <v>732.95</v>
      </c>
      <c r="G128" s="564">
        <f t="shared" si="3"/>
        <v>0</v>
      </c>
      <c r="H128" s="1787">
        <f t="shared" si="4"/>
        <v>0</v>
      </c>
      <c r="I128" s="565">
        <f>IFERROR(VLOOKUP(C128,'Consolidated Master Sheet'!B:H,6,0),"")</f>
        <v>16</v>
      </c>
      <c r="J128" s="565">
        <f>IFERROR(VLOOKUP(C128,'Consolidated Master Sheet'!B:H,7,0),"")</f>
        <v>16</v>
      </c>
      <c r="K128" s="84"/>
      <c r="L128" s="1173">
        <f t="shared" si="5"/>
        <v>0</v>
      </c>
      <c r="M128" s="545"/>
      <c r="N128" s="1089"/>
    </row>
    <row r="129" spans="1:14" ht="16.5" thickBot="1">
      <c r="A129" s="157" t="str">
        <f>IF(K129&gt;0,COUNT($K$4:K129)+MAX('MI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29" s="567"/>
      <c r="C129" s="575" t="s">
        <v>4753</v>
      </c>
      <c r="D129" s="576" t="s">
        <v>3024</v>
      </c>
      <c r="E129" s="577" t="s">
        <v>9703</v>
      </c>
      <c r="F129" s="1045">
        <f>IFERROR(VLOOKUP(C129,'Consolidated Master Sheet'!B:H,3,0),"")</f>
        <v>927.23</v>
      </c>
      <c r="G129" s="578">
        <f t="shared" si="3"/>
        <v>0</v>
      </c>
      <c r="H129" s="1789">
        <f t="shared" si="4"/>
        <v>0</v>
      </c>
      <c r="I129" s="579">
        <f>IFERROR(VLOOKUP(C129,'Consolidated Master Sheet'!B:H,6,0),"")</f>
        <v>4</v>
      </c>
      <c r="J129" s="579">
        <f>IFERROR(VLOOKUP(C129,'Consolidated Master Sheet'!B:H,7,0),"")</f>
        <v>4</v>
      </c>
      <c r="K129" s="87"/>
      <c r="L129" s="1175">
        <f t="shared" si="5"/>
        <v>0</v>
      </c>
      <c r="M129" s="545"/>
      <c r="N129" s="1089"/>
    </row>
    <row r="130" spans="1:14" ht="50.1" customHeight="1" thickBot="1">
      <c r="A130" s="157" t="str">
        <f>IF(K130&gt;0,COUNT($K$4:K130)+MAX('MI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30" s="580"/>
      <c r="C130" s="581" t="s">
        <v>4754</v>
      </c>
      <c r="D130" s="582" t="s">
        <v>3025</v>
      </c>
      <c r="E130" s="616" t="s">
        <v>9417</v>
      </c>
      <c r="F130" s="1046">
        <f>IFERROR(VLOOKUP(C130,'Consolidated Master Sheet'!B:H,3,0),"")</f>
        <v>51.11</v>
      </c>
      <c r="G130" s="584">
        <f t="shared" si="3"/>
        <v>0</v>
      </c>
      <c r="H130" s="1790">
        <f t="shared" si="4"/>
        <v>0</v>
      </c>
      <c r="I130" s="585">
        <f>IFERROR(VLOOKUP(C130,'Consolidated Master Sheet'!B:H,6,0),"")</f>
        <v>35</v>
      </c>
      <c r="J130" s="585">
        <f>IFERROR(VLOOKUP(C130,'Consolidated Master Sheet'!B:H,7,0),"")</f>
        <v>35</v>
      </c>
      <c r="K130" s="88"/>
      <c r="L130" s="1176">
        <f t="shared" si="5"/>
        <v>0</v>
      </c>
      <c r="M130" s="545"/>
      <c r="N130" s="1089"/>
    </row>
    <row r="131" spans="1:14">
      <c r="A131" s="157" t="str">
        <f>IF(K131&gt;0,COUNT($K$4:K131)+MAX('MI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31" s="555"/>
      <c r="C131" s="556" t="s">
        <v>4755</v>
      </c>
      <c r="D131" s="557" t="s">
        <v>3026</v>
      </c>
      <c r="E131" s="574" t="s">
        <v>9293</v>
      </c>
      <c r="F131" s="1042">
        <f>IFERROR(VLOOKUP(C131,'Consolidated Master Sheet'!B:H,3,0),"")</f>
        <v>70.83</v>
      </c>
      <c r="G131" s="559">
        <f t="shared" si="3"/>
        <v>0</v>
      </c>
      <c r="H131" s="1786">
        <f t="shared" si="4"/>
        <v>0</v>
      </c>
      <c r="I131" s="560">
        <f>IFERROR(VLOOKUP(C131,'Consolidated Master Sheet'!B:H,6,0),"")</f>
        <v>25</v>
      </c>
      <c r="J131" s="560">
        <f>IFERROR(VLOOKUP(C131,'Consolidated Master Sheet'!B:H,7,0),"")</f>
        <v>100</v>
      </c>
      <c r="K131" s="86"/>
      <c r="L131" s="1172">
        <f t="shared" ref="L131:L189" si="6">IFERROR(K131*H131,0)</f>
        <v>0</v>
      </c>
      <c r="M131" s="545"/>
      <c r="N131" s="1089"/>
    </row>
    <row r="132" spans="1:14">
      <c r="A132" s="157" t="str">
        <f>IF(K132&gt;0,COUNT($K$4:K132)+MAX('MI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32" s="555"/>
      <c r="C132" s="561" t="s">
        <v>4756</v>
      </c>
      <c r="D132" s="562" t="s">
        <v>3027</v>
      </c>
      <c r="E132" s="566" t="s">
        <v>9294</v>
      </c>
      <c r="F132" s="1043">
        <f>IFERROR(VLOOKUP(C132,'Consolidated Master Sheet'!B:H,3,0),"")</f>
        <v>28.310000000000002</v>
      </c>
      <c r="G132" s="564">
        <f t="shared" si="3"/>
        <v>0</v>
      </c>
      <c r="H132" s="1787">
        <f t="shared" si="4"/>
        <v>0</v>
      </c>
      <c r="I132" s="565">
        <f>IFERROR(VLOOKUP(C132,'Consolidated Master Sheet'!B:H,6,0),"")</f>
        <v>25</v>
      </c>
      <c r="J132" s="565">
        <f>IFERROR(VLOOKUP(C132,'Consolidated Master Sheet'!B:H,7,0),"")</f>
        <v>100</v>
      </c>
      <c r="K132" s="84"/>
      <c r="L132" s="1173">
        <f t="shared" si="6"/>
        <v>0</v>
      </c>
      <c r="M132" s="545"/>
      <c r="N132" s="1089"/>
    </row>
    <row r="133" spans="1:14">
      <c r="A133" s="157" t="str">
        <f>IF(K133&gt;0,COUNT($K$4:K133)+MAX('MI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33" s="555"/>
      <c r="C133" s="561" t="s">
        <v>4757</v>
      </c>
      <c r="D133" s="562" t="s">
        <v>3028</v>
      </c>
      <c r="E133" s="566" t="s">
        <v>9295</v>
      </c>
      <c r="F133" s="1043">
        <f>IFERROR(VLOOKUP(C133,'Consolidated Master Sheet'!B:H,3,0),"")</f>
        <v>41.089999999999996</v>
      </c>
      <c r="G133" s="564">
        <f t="shared" ref="G133:G196" si="7">IF(F133=0,"NET",$G$2)</f>
        <v>0</v>
      </c>
      <c r="H133" s="1787">
        <f t="shared" ref="H133:H196" si="8">IFERROR(ROUND(F133*G133,2),0)</f>
        <v>0</v>
      </c>
      <c r="I133" s="565">
        <f>IFERROR(VLOOKUP(C133,'Consolidated Master Sheet'!B:H,6,0),"")</f>
        <v>20</v>
      </c>
      <c r="J133" s="565">
        <f>IFERROR(VLOOKUP(C133,'Consolidated Master Sheet'!B:H,7,0),"")</f>
        <v>80</v>
      </c>
      <c r="K133" s="84"/>
      <c r="L133" s="1173">
        <f t="shared" si="6"/>
        <v>0</v>
      </c>
      <c r="M133" s="545"/>
      <c r="N133" s="1089"/>
    </row>
    <row r="134" spans="1:14">
      <c r="A134" s="157" t="str">
        <f>IF(K134&gt;0,COUNT($K$4:K134)+MAX('MI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34" s="555"/>
      <c r="C134" s="561" t="s">
        <v>4758</v>
      </c>
      <c r="D134" s="562" t="s">
        <v>3029</v>
      </c>
      <c r="E134" s="566" t="s">
        <v>9296</v>
      </c>
      <c r="F134" s="1043">
        <f>IFERROR(VLOOKUP(C134,'Consolidated Master Sheet'!B:H,3,0),"")</f>
        <v>52.769999999999996</v>
      </c>
      <c r="G134" s="564">
        <f t="shared" si="7"/>
        <v>0</v>
      </c>
      <c r="H134" s="1787">
        <f t="shared" si="8"/>
        <v>0</v>
      </c>
      <c r="I134" s="565">
        <f>IFERROR(VLOOKUP(C134,'Consolidated Master Sheet'!B:H,6,0),"")</f>
        <v>14</v>
      </c>
      <c r="J134" s="565">
        <f>IFERROR(VLOOKUP(C134,'Consolidated Master Sheet'!B:H,7,0),"")</f>
        <v>56</v>
      </c>
      <c r="K134" s="84"/>
      <c r="L134" s="1173">
        <f t="shared" si="6"/>
        <v>0</v>
      </c>
      <c r="M134" s="545"/>
      <c r="N134" s="1089"/>
    </row>
    <row r="135" spans="1:14">
      <c r="A135" s="157" t="str">
        <f>IF(K135&gt;0,COUNT($K$4:K135)+MAX('MI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35" s="555"/>
      <c r="C135" s="561" t="s">
        <v>4759</v>
      </c>
      <c r="D135" s="562" t="s">
        <v>3030</v>
      </c>
      <c r="E135" s="566" t="s">
        <v>9365</v>
      </c>
      <c r="F135" s="1043">
        <f>IFERROR(VLOOKUP(C135,'Consolidated Master Sheet'!B:H,3,0),"")</f>
        <v>98.050000000000011</v>
      </c>
      <c r="G135" s="564">
        <f t="shared" si="7"/>
        <v>0</v>
      </c>
      <c r="H135" s="1787">
        <f t="shared" si="8"/>
        <v>0</v>
      </c>
      <c r="I135" s="565">
        <f>IFERROR(VLOOKUP(C135,'Consolidated Master Sheet'!B:H,6,0),"")</f>
        <v>25</v>
      </c>
      <c r="J135" s="565">
        <f>IFERROR(VLOOKUP(C135,'Consolidated Master Sheet'!B:H,7,0),"")</f>
        <v>100</v>
      </c>
      <c r="K135" s="84"/>
      <c r="L135" s="1173">
        <f t="shared" si="6"/>
        <v>0</v>
      </c>
      <c r="M135" s="545"/>
      <c r="N135" s="1089"/>
    </row>
    <row r="136" spans="1:14" ht="16.5" thickBot="1">
      <c r="A136" s="157" t="str">
        <f>IF(K136&gt;0,COUNT($K$4:K136)+MAX('MI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36" s="567"/>
      <c r="C136" s="575" t="s">
        <v>4760</v>
      </c>
      <c r="D136" s="576" t="s">
        <v>3031</v>
      </c>
      <c r="E136" s="597" t="s">
        <v>9366</v>
      </c>
      <c r="F136" s="1045">
        <f>IFERROR(VLOOKUP(C136,'Consolidated Master Sheet'!B:H,3,0),"")</f>
        <v>100.7</v>
      </c>
      <c r="G136" s="578">
        <f t="shared" si="7"/>
        <v>0</v>
      </c>
      <c r="H136" s="1789">
        <f t="shared" si="8"/>
        <v>0</v>
      </c>
      <c r="I136" s="579">
        <f>IFERROR(VLOOKUP(C136,'Consolidated Master Sheet'!B:H,6,0),"")</f>
        <v>8</v>
      </c>
      <c r="J136" s="579">
        <f>IFERROR(VLOOKUP(C136,'Consolidated Master Sheet'!B:H,7,0),"")</f>
        <v>48</v>
      </c>
      <c r="K136" s="87"/>
      <c r="L136" s="1175">
        <f t="shared" si="6"/>
        <v>0</v>
      </c>
      <c r="M136" s="545"/>
      <c r="N136" s="1089"/>
    </row>
    <row r="137" spans="1:14" ht="25.5" customHeight="1">
      <c r="A137" s="157" t="str">
        <f>IF(K137&gt;0,COUNT($K$4:K137)+MAX('MI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37" s="573"/>
      <c r="C137" s="588" t="s">
        <v>4761</v>
      </c>
      <c r="D137" s="589" t="s">
        <v>3032</v>
      </c>
      <c r="E137" s="605" t="s">
        <v>9297</v>
      </c>
      <c r="F137" s="1047">
        <f>IFERROR(VLOOKUP(C137,'Consolidated Master Sheet'!B:H,3,0),"")</f>
        <v>53.57</v>
      </c>
      <c r="G137" s="591">
        <f t="shared" si="7"/>
        <v>0</v>
      </c>
      <c r="H137" s="1791">
        <f t="shared" si="8"/>
        <v>0</v>
      </c>
      <c r="I137" s="593">
        <f>IFERROR(VLOOKUP(C137,'Consolidated Master Sheet'!B:H,6,0),"")</f>
        <v>20</v>
      </c>
      <c r="J137" s="593">
        <f>IFERROR(VLOOKUP(C137,'Consolidated Master Sheet'!B:H,7,0),"")</f>
        <v>80</v>
      </c>
      <c r="K137" s="83"/>
      <c r="L137" s="1177">
        <f t="shared" si="6"/>
        <v>0</v>
      </c>
      <c r="M137" s="545"/>
      <c r="N137" s="1089"/>
    </row>
    <row r="138" spans="1:14" ht="25.5" customHeight="1">
      <c r="A138" s="157" t="str">
        <f>IF(K138&gt;0,COUNT($K$4:K138)+MAX('MI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38" s="555"/>
      <c r="C138" s="561" t="s">
        <v>4762</v>
      </c>
      <c r="D138" s="562" t="s">
        <v>3033</v>
      </c>
      <c r="E138" s="566" t="s">
        <v>9298</v>
      </c>
      <c r="F138" s="1043">
        <f>IFERROR(VLOOKUP(C138,'Consolidated Master Sheet'!B:H,3,0),"")</f>
        <v>101.59</v>
      </c>
      <c r="G138" s="564">
        <f t="shared" si="7"/>
        <v>0</v>
      </c>
      <c r="H138" s="1787">
        <f t="shared" si="8"/>
        <v>0</v>
      </c>
      <c r="I138" s="565">
        <f>IFERROR(VLOOKUP(C138,'Consolidated Master Sheet'!B:H,6,0),"")</f>
        <v>20</v>
      </c>
      <c r="J138" s="565">
        <f>IFERROR(VLOOKUP(C138,'Consolidated Master Sheet'!B:H,7,0),"")</f>
        <v>20</v>
      </c>
      <c r="K138" s="84"/>
      <c r="L138" s="1173">
        <f t="shared" si="6"/>
        <v>0</v>
      </c>
      <c r="M138" s="545"/>
      <c r="N138" s="1089"/>
    </row>
    <row r="139" spans="1:14" ht="25.5" customHeight="1" thickBot="1">
      <c r="A139" s="157" t="str">
        <f>IF(K139&gt;0,COUNT($K$4:K139)+MAX('MI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39" s="567"/>
      <c r="C139" s="568" t="s">
        <v>3034</v>
      </c>
      <c r="D139" s="569" t="s">
        <v>3035</v>
      </c>
      <c r="E139" s="570" t="s">
        <v>9299</v>
      </c>
      <c r="F139" s="1044">
        <f>IFERROR(VLOOKUP(C139,'Consolidated Master Sheet'!B:H,3,0),"")</f>
        <v>152.82</v>
      </c>
      <c r="G139" s="571">
        <f t="shared" si="7"/>
        <v>0</v>
      </c>
      <c r="H139" s="1788">
        <f t="shared" si="8"/>
        <v>0</v>
      </c>
      <c r="I139" s="572">
        <f>IFERROR(VLOOKUP(C139,'Consolidated Master Sheet'!B:H,6,0),"")</f>
        <v>12</v>
      </c>
      <c r="J139" s="572">
        <f>IFERROR(VLOOKUP(C139,'Consolidated Master Sheet'!B:H,7,0),"")</f>
        <v>12</v>
      </c>
      <c r="K139" s="85"/>
      <c r="L139" s="1174">
        <f t="shared" si="6"/>
        <v>0</v>
      </c>
      <c r="M139" s="545"/>
      <c r="N139" s="1089"/>
    </row>
    <row r="140" spans="1:14" ht="76.5" customHeight="1" thickBot="1">
      <c r="A140" s="157" t="str">
        <f>IF(K140&gt;0,COUNT($K$4:K140)+MAX('MI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40" s="580"/>
      <c r="C140" s="609" t="s">
        <v>3704</v>
      </c>
      <c r="D140" s="614" t="s">
        <v>3036</v>
      </c>
      <c r="E140" s="615" t="s">
        <v>9334</v>
      </c>
      <c r="F140" s="1049">
        <f>IFERROR(VLOOKUP(C140,'Consolidated Master Sheet'!B:H,3,0),"")</f>
        <v>29.76</v>
      </c>
      <c r="G140" s="612">
        <f t="shared" si="7"/>
        <v>0</v>
      </c>
      <c r="H140" s="1792">
        <f t="shared" si="8"/>
        <v>0</v>
      </c>
      <c r="I140" s="613">
        <f>IFERROR(VLOOKUP(C140,'Consolidated Master Sheet'!B:H,6,0),"")</f>
        <v>20</v>
      </c>
      <c r="J140" s="613">
        <f>IFERROR(VLOOKUP(C140,'Consolidated Master Sheet'!B:H,7,0),"")</f>
        <v>80</v>
      </c>
      <c r="K140" s="89"/>
      <c r="L140" s="1178">
        <f t="shared" si="6"/>
        <v>0</v>
      </c>
      <c r="M140" s="545"/>
      <c r="N140" s="1089"/>
    </row>
    <row r="141" spans="1:14" ht="76.5" customHeight="1" thickBot="1">
      <c r="A141" s="157" t="str">
        <f>IF(K141&gt;0,COUNT($K$4:K141)+MAX('MI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41" s="580"/>
      <c r="C141" s="581" t="s">
        <v>4763</v>
      </c>
      <c r="D141" s="582" t="s">
        <v>3037</v>
      </c>
      <c r="E141" s="616" t="s">
        <v>9335</v>
      </c>
      <c r="F141" s="1046">
        <f>IFERROR(VLOOKUP(C141,'Consolidated Master Sheet'!B:H,3,0),"")</f>
        <v>33.11</v>
      </c>
      <c r="G141" s="584">
        <f t="shared" si="7"/>
        <v>0</v>
      </c>
      <c r="H141" s="1790">
        <f t="shared" si="8"/>
        <v>0</v>
      </c>
      <c r="I141" s="585">
        <f>IFERROR(VLOOKUP(C141,'Consolidated Master Sheet'!B:H,6,0),"")</f>
        <v>12</v>
      </c>
      <c r="J141" s="585">
        <f>IFERROR(VLOOKUP(C141,'Consolidated Master Sheet'!B:H,7,0),"")</f>
        <v>72</v>
      </c>
      <c r="K141" s="88"/>
      <c r="L141" s="1176">
        <f t="shared" si="6"/>
        <v>0</v>
      </c>
      <c r="M141" s="545"/>
      <c r="N141" s="1089"/>
    </row>
    <row r="142" spans="1:14">
      <c r="A142" s="157" t="str">
        <f>IF(K142&gt;0,COUNT($K$4:K142)+MAX('MI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42" s="573"/>
      <c r="C142" s="556" t="s">
        <v>3038</v>
      </c>
      <c r="D142" s="557" t="s">
        <v>3039</v>
      </c>
      <c r="E142" s="574" t="s">
        <v>9418</v>
      </c>
      <c r="F142" s="1042">
        <f>IFERROR(VLOOKUP(C142,'Consolidated Master Sheet'!B:H,3,0),"")</f>
        <v>29.540000000000003</v>
      </c>
      <c r="G142" s="559">
        <f t="shared" si="7"/>
        <v>0</v>
      </c>
      <c r="H142" s="1786">
        <f t="shared" si="8"/>
        <v>0</v>
      </c>
      <c r="I142" s="560">
        <f>IFERROR(VLOOKUP(C142,'Consolidated Master Sheet'!B:H,6,0),"")</f>
        <v>100</v>
      </c>
      <c r="J142" s="560">
        <f>IFERROR(VLOOKUP(C142,'Consolidated Master Sheet'!B:H,7,0),"")</f>
        <v>400</v>
      </c>
      <c r="K142" s="86"/>
      <c r="L142" s="1172">
        <f t="shared" si="6"/>
        <v>0</v>
      </c>
      <c r="M142" s="545"/>
      <c r="N142" s="1089"/>
    </row>
    <row r="143" spans="1:14">
      <c r="A143" s="157" t="str">
        <f>IF(K143&gt;0,COUNT($K$4:K143)+MAX('MI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43" s="555"/>
      <c r="C143" s="561" t="s">
        <v>3040</v>
      </c>
      <c r="D143" s="562" t="s">
        <v>3041</v>
      </c>
      <c r="E143" s="566" t="s">
        <v>9419</v>
      </c>
      <c r="F143" s="1043">
        <f>IFERROR(VLOOKUP(C143,'Consolidated Master Sheet'!B:H,3,0),"")</f>
        <v>20.62</v>
      </c>
      <c r="G143" s="564">
        <f t="shared" si="7"/>
        <v>0</v>
      </c>
      <c r="H143" s="1787">
        <f t="shared" si="8"/>
        <v>0</v>
      </c>
      <c r="I143" s="565">
        <f>IFERROR(VLOOKUP(C143,'Consolidated Master Sheet'!B:H,6,0),"")</f>
        <v>30</v>
      </c>
      <c r="J143" s="565">
        <f>IFERROR(VLOOKUP(C143,'Consolidated Master Sheet'!B:H,7,0),"")</f>
        <v>120</v>
      </c>
      <c r="K143" s="84"/>
      <c r="L143" s="1173">
        <f t="shared" si="6"/>
        <v>0</v>
      </c>
      <c r="M143" s="545"/>
      <c r="N143" s="1089"/>
    </row>
    <row r="144" spans="1:14">
      <c r="A144" s="157" t="str">
        <f>IF(K144&gt;0,COUNT($K$4:K144)+MAX('MI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44" s="555"/>
      <c r="C144" s="561" t="s">
        <v>3042</v>
      </c>
      <c r="D144" s="562" t="s">
        <v>3043</v>
      </c>
      <c r="E144" s="566" t="s">
        <v>9420</v>
      </c>
      <c r="F144" s="1043">
        <f>IFERROR(VLOOKUP(C144,'Consolidated Master Sheet'!B:H,3,0),"")</f>
        <v>52.14</v>
      </c>
      <c r="G144" s="564">
        <f t="shared" si="7"/>
        <v>0</v>
      </c>
      <c r="H144" s="1787">
        <f t="shared" si="8"/>
        <v>0</v>
      </c>
      <c r="I144" s="565">
        <f>IFERROR(VLOOKUP(C144,'Consolidated Master Sheet'!B:H,6,0),"")</f>
        <v>10</v>
      </c>
      <c r="J144" s="565">
        <f>IFERROR(VLOOKUP(C144,'Consolidated Master Sheet'!B:H,7,0),"")</f>
        <v>60</v>
      </c>
      <c r="K144" s="84"/>
      <c r="L144" s="1173">
        <f t="shared" si="6"/>
        <v>0</v>
      </c>
      <c r="M144" s="545"/>
      <c r="N144" s="1089"/>
    </row>
    <row r="145" spans="1:14">
      <c r="A145" s="157" t="str">
        <f>IF(K145&gt;0,COUNT($K$4:K145)+MAX('MI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45" s="555"/>
      <c r="C145" s="561" t="s">
        <v>3044</v>
      </c>
      <c r="D145" s="562" t="s">
        <v>3045</v>
      </c>
      <c r="E145" s="566" t="s">
        <v>9421</v>
      </c>
      <c r="F145" s="1043">
        <f>IFERROR(VLOOKUP(C145,'Consolidated Master Sheet'!B:H,3,0),"")</f>
        <v>100.27000000000001</v>
      </c>
      <c r="G145" s="564">
        <f t="shared" si="7"/>
        <v>0</v>
      </c>
      <c r="H145" s="1787">
        <f t="shared" si="8"/>
        <v>0</v>
      </c>
      <c r="I145" s="565">
        <f>IFERROR(VLOOKUP(C145,'Consolidated Master Sheet'!B:H,6,0),"")</f>
        <v>5</v>
      </c>
      <c r="J145" s="565">
        <f>IFERROR(VLOOKUP(C145,'Consolidated Master Sheet'!B:H,7,0),"")</f>
        <v>30</v>
      </c>
      <c r="K145" s="84"/>
      <c r="L145" s="1173">
        <f t="shared" si="6"/>
        <v>0</v>
      </c>
      <c r="M145" s="545"/>
      <c r="N145" s="1089"/>
    </row>
    <row r="146" spans="1:14" ht="16.5" thickBot="1">
      <c r="A146" s="157" t="str">
        <f>IF(K146&gt;0,COUNT($K$4:K146)+MAX('MI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46" s="567"/>
      <c r="C146" s="575" t="s">
        <v>4764</v>
      </c>
      <c r="D146" s="576" t="s">
        <v>3046</v>
      </c>
      <c r="E146" s="597" t="s">
        <v>9422</v>
      </c>
      <c r="F146" s="1045">
        <f>IFERROR(VLOOKUP(C146,'Consolidated Master Sheet'!B:H,3,0),"")</f>
        <v>448.3</v>
      </c>
      <c r="G146" s="578">
        <f t="shared" si="7"/>
        <v>0</v>
      </c>
      <c r="H146" s="1789">
        <f t="shared" si="8"/>
        <v>0</v>
      </c>
      <c r="I146" s="579">
        <f>IFERROR(VLOOKUP(C146,'Consolidated Master Sheet'!B:H,6,0),"")</f>
        <v>12</v>
      </c>
      <c r="J146" s="579">
        <f>IFERROR(VLOOKUP(C146,'Consolidated Master Sheet'!B:H,7,0),"")</f>
        <v>12</v>
      </c>
      <c r="K146" s="87"/>
      <c r="L146" s="1175">
        <f t="shared" si="6"/>
        <v>0</v>
      </c>
      <c r="M146" s="545"/>
      <c r="N146" s="1089"/>
    </row>
    <row r="147" spans="1:14">
      <c r="A147" s="157" t="str">
        <f>IF(K147&gt;0,COUNT($K$4:K147)+MAX('MI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47" s="1883"/>
      <c r="C147" s="588" t="s">
        <v>3746</v>
      </c>
      <c r="D147" s="589" t="s">
        <v>3047</v>
      </c>
      <c r="E147" s="617" t="s">
        <v>9300</v>
      </c>
      <c r="F147" s="1047">
        <f>IFERROR(VLOOKUP(C147,'Consolidated Master Sheet'!B:H,3,0),"")</f>
        <v>12.129999999999999</v>
      </c>
      <c r="G147" s="591">
        <f t="shared" si="7"/>
        <v>0</v>
      </c>
      <c r="H147" s="1791">
        <f t="shared" si="8"/>
        <v>0</v>
      </c>
      <c r="I147" s="593">
        <f>IFERROR(VLOOKUP(C147,'Consolidated Master Sheet'!B:H,6,0),"")</f>
        <v>100</v>
      </c>
      <c r="J147" s="593">
        <f>IFERROR(VLOOKUP(C147,'Consolidated Master Sheet'!B:H,7,0),"")</f>
        <v>600</v>
      </c>
      <c r="K147" s="83"/>
      <c r="L147" s="1177">
        <f t="shared" si="6"/>
        <v>0</v>
      </c>
      <c r="M147" s="545"/>
      <c r="N147" s="1089"/>
    </row>
    <row r="148" spans="1:14">
      <c r="A148" s="157" t="str">
        <f>IF(K148&gt;0,COUNT($K$4:K148)+MAX('MI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48" s="1888"/>
      <c r="C148" s="561" t="s">
        <v>3747</v>
      </c>
      <c r="D148" s="562" t="s">
        <v>3048</v>
      </c>
      <c r="E148" s="563" t="s">
        <v>9301</v>
      </c>
      <c r="F148" s="1043">
        <f>IFERROR(VLOOKUP(C148,'Consolidated Master Sheet'!B:H,3,0),"")</f>
        <v>12.78</v>
      </c>
      <c r="G148" s="564">
        <f t="shared" si="7"/>
        <v>0</v>
      </c>
      <c r="H148" s="1787">
        <f t="shared" si="8"/>
        <v>0</v>
      </c>
      <c r="I148" s="565">
        <f>IFERROR(VLOOKUP(C148,'Consolidated Master Sheet'!B:H,6,0),"")</f>
        <v>100</v>
      </c>
      <c r="J148" s="565">
        <f>IFERROR(VLOOKUP(C148,'Consolidated Master Sheet'!B:H,7,0),"")</f>
        <v>600</v>
      </c>
      <c r="K148" s="84"/>
      <c r="L148" s="1173">
        <f t="shared" si="6"/>
        <v>0</v>
      </c>
      <c r="M148" s="545"/>
      <c r="N148" s="1089"/>
    </row>
    <row r="149" spans="1:14">
      <c r="A149" s="157" t="str">
        <f>IF(K149&gt;0,COUNT($K$4:K149)+MAX('MI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49" s="1888"/>
      <c r="C149" s="561" t="s">
        <v>3748</v>
      </c>
      <c r="D149" s="562" t="s">
        <v>3049</v>
      </c>
      <c r="E149" s="563" t="s">
        <v>9302</v>
      </c>
      <c r="F149" s="1043">
        <f>IFERROR(VLOOKUP(C149,'Consolidated Master Sheet'!B:H,3,0),"")</f>
        <v>13.23</v>
      </c>
      <c r="G149" s="564">
        <f t="shared" si="7"/>
        <v>0</v>
      </c>
      <c r="H149" s="1787">
        <f t="shared" si="8"/>
        <v>0</v>
      </c>
      <c r="I149" s="565">
        <f>IFERROR(VLOOKUP(C149,'Consolidated Master Sheet'!B:H,6,0),"")</f>
        <v>50</v>
      </c>
      <c r="J149" s="565">
        <f>IFERROR(VLOOKUP(C149,'Consolidated Master Sheet'!B:H,7,0),"")</f>
        <v>200</v>
      </c>
      <c r="K149" s="84"/>
      <c r="L149" s="1173">
        <f t="shared" si="6"/>
        <v>0</v>
      </c>
      <c r="M149" s="545"/>
      <c r="N149" s="1089"/>
    </row>
    <row r="150" spans="1:14" ht="16.5" thickBot="1">
      <c r="A150" s="157" t="str">
        <f>IF(K150&gt;0,COUNT($K$4:K150)+MAX('MI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50" s="1884"/>
      <c r="C150" s="568" t="s">
        <v>3749</v>
      </c>
      <c r="D150" s="569" t="s">
        <v>3050</v>
      </c>
      <c r="E150" s="600" t="s">
        <v>9303</v>
      </c>
      <c r="F150" s="1044">
        <f>IFERROR(VLOOKUP(C150,'Consolidated Master Sheet'!B:H,3,0),"")</f>
        <v>16.55</v>
      </c>
      <c r="G150" s="571">
        <f t="shared" si="7"/>
        <v>0</v>
      </c>
      <c r="H150" s="1788">
        <f t="shared" si="8"/>
        <v>0</v>
      </c>
      <c r="I150" s="572">
        <f>IFERROR(VLOOKUP(C150,'Consolidated Master Sheet'!B:H,6,0),"")</f>
        <v>100</v>
      </c>
      <c r="J150" s="572">
        <f>IFERROR(VLOOKUP(C150,'Consolidated Master Sheet'!B:H,7,0),"")</f>
        <v>400</v>
      </c>
      <c r="K150" s="85"/>
      <c r="L150" s="1174">
        <f t="shared" si="6"/>
        <v>0</v>
      </c>
      <c r="M150" s="545"/>
      <c r="N150" s="1089"/>
    </row>
    <row r="151" spans="1:14">
      <c r="A151" s="157" t="str">
        <f>IF(K151&gt;0,COUNT($K$4:K151)+MAX('MI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51" s="594"/>
      <c r="C151" s="556" t="s">
        <v>4765</v>
      </c>
      <c r="D151" s="557" t="s">
        <v>3051</v>
      </c>
      <c r="E151" s="574" t="s">
        <v>9304</v>
      </c>
      <c r="F151" s="1042">
        <f>IFERROR(VLOOKUP(C151,'Consolidated Master Sheet'!B:H,3,0),"")</f>
        <v>23.55</v>
      </c>
      <c r="G151" s="559">
        <f t="shared" si="7"/>
        <v>0</v>
      </c>
      <c r="H151" s="1786">
        <f t="shared" si="8"/>
        <v>0</v>
      </c>
      <c r="I151" s="560">
        <f>IFERROR(VLOOKUP(C151,'Consolidated Master Sheet'!B:H,6,0),"")</f>
        <v>50</v>
      </c>
      <c r="J151" s="560">
        <f>IFERROR(VLOOKUP(C151,'Consolidated Master Sheet'!B:H,7,0),"")</f>
        <v>400</v>
      </c>
      <c r="K151" s="86"/>
      <c r="L151" s="1172">
        <f t="shared" si="6"/>
        <v>0</v>
      </c>
      <c r="M151" s="545"/>
      <c r="N151" s="1089"/>
    </row>
    <row r="152" spans="1:14">
      <c r="A152" s="157" t="str">
        <f>IF(K152&gt;0,COUNT($K$4:K152)+MAX('MI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52" s="594"/>
      <c r="C152" s="561" t="s">
        <v>4766</v>
      </c>
      <c r="D152" s="562" t="s">
        <v>3052</v>
      </c>
      <c r="E152" s="566" t="s">
        <v>9305</v>
      </c>
      <c r="F152" s="1043">
        <f>IFERROR(VLOOKUP(C152,'Consolidated Master Sheet'!B:H,3,0),"")</f>
        <v>32.75</v>
      </c>
      <c r="G152" s="564">
        <f t="shared" si="7"/>
        <v>0</v>
      </c>
      <c r="H152" s="1787">
        <f t="shared" si="8"/>
        <v>0</v>
      </c>
      <c r="I152" s="565">
        <f>IFERROR(VLOOKUP(C152,'Consolidated Master Sheet'!B:H,6,0),"")</f>
        <v>35</v>
      </c>
      <c r="J152" s="565">
        <f>IFERROR(VLOOKUP(C152,'Consolidated Master Sheet'!B:H,7,0),"")</f>
        <v>210</v>
      </c>
      <c r="K152" s="84"/>
      <c r="L152" s="1173">
        <f t="shared" si="6"/>
        <v>0</v>
      </c>
      <c r="M152" s="545"/>
      <c r="N152" s="1089"/>
    </row>
    <row r="153" spans="1:14" ht="16.5" thickBot="1">
      <c r="A153" s="157" t="str">
        <f>IF(K153&gt;0,COUNT($K$4:K153)+MAX('MI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53" s="618"/>
      <c r="C153" s="575" t="s">
        <v>4767</v>
      </c>
      <c r="D153" s="576" t="s">
        <v>3053</v>
      </c>
      <c r="E153" s="597" t="s">
        <v>9306</v>
      </c>
      <c r="F153" s="1045">
        <f>IFERROR(VLOOKUP(C153,'Consolidated Master Sheet'!B:H,3,0),"")</f>
        <v>157.47</v>
      </c>
      <c r="G153" s="578">
        <f t="shared" si="7"/>
        <v>0</v>
      </c>
      <c r="H153" s="1789">
        <f t="shared" si="8"/>
        <v>0</v>
      </c>
      <c r="I153" s="579">
        <f>IFERROR(VLOOKUP(C153,'Consolidated Master Sheet'!B:H,6,0),"")</f>
        <v>30</v>
      </c>
      <c r="J153" s="579">
        <f>IFERROR(VLOOKUP(C153,'Consolidated Master Sheet'!B:H,7,0),"")</f>
        <v>120</v>
      </c>
      <c r="K153" s="87"/>
      <c r="L153" s="1175">
        <f t="shared" si="6"/>
        <v>0</v>
      </c>
      <c r="M153" s="545"/>
      <c r="N153" s="1089"/>
    </row>
    <row r="154" spans="1:14">
      <c r="A154" s="157" t="str">
        <f>IF(K154&gt;0,COUNT($K$4:K154)+MAX('MI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54" s="573"/>
      <c r="C154" s="588" t="s">
        <v>3054</v>
      </c>
      <c r="D154" s="589" t="s">
        <v>3055</v>
      </c>
      <c r="E154" s="605" t="s">
        <v>9535</v>
      </c>
      <c r="F154" s="1047">
        <f>IFERROR(VLOOKUP(C154,'Consolidated Master Sheet'!B:H,3,0),"")</f>
        <v>39.869999999999997</v>
      </c>
      <c r="G154" s="591">
        <f t="shared" si="7"/>
        <v>0</v>
      </c>
      <c r="H154" s="1791">
        <f t="shared" si="8"/>
        <v>0</v>
      </c>
      <c r="I154" s="593">
        <f>IFERROR(VLOOKUP(C154,'Consolidated Master Sheet'!B:H,6,0),"")</f>
        <v>50</v>
      </c>
      <c r="J154" s="593">
        <f>IFERROR(VLOOKUP(C154,'Consolidated Master Sheet'!B:H,7,0),"")</f>
        <v>200</v>
      </c>
      <c r="K154" s="83"/>
      <c r="L154" s="1177">
        <f t="shared" si="6"/>
        <v>0</v>
      </c>
      <c r="M154" s="545"/>
      <c r="N154" s="1089"/>
    </row>
    <row r="155" spans="1:14">
      <c r="A155" s="157" t="str">
        <f>IF(K155&gt;0,COUNT($K$4:K155)+MAX('MI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55" s="555"/>
      <c r="C155" s="561" t="s">
        <v>3056</v>
      </c>
      <c r="D155" s="562" t="s">
        <v>3057</v>
      </c>
      <c r="E155" s="566" t="s">
        <v>9536</v>
      </c>
      <c r="F155" s="1043">
        <f>IFERROR(VLOOKUP(C155,'Consolidated Master Sheet'!B:H,3,0),"")</f>
        <v>11.4</v>
      </c>
      <c r="G155" s="564">
        <f t="shared" si="7"/>
        <v>0</v>
      </c>
      <c r="H155" s="1787">
        <f t="shared" si="8"/>
        <v>0</v>
      </c>
      <c r="I155" s="565">
        <f>IFERROR(VLOOKUP(C155,'Consolidated Master Sheet'!B:H,6,0),"")</f>
        <v>100</v>
      </c>
      <c r="J155" s="565">
        <f>IFERROR(VLOOKUP(C155,'Consolidated Master Sheet'!B:H,7,0),"")</f>
        <v>100</v>
      </c>
      <c r="K155" s="84"/>
      <c r="L155" s="1173">
        <f t="shared" si="6"/>
        <v>0</v>
      </c>
      <c r="M155" s="545"/>
      <c r="N155" s="1089"/>
    </row>
    <row r="156" spans="1:14">
      <c r="A156" s="157" t="str">
        <f>IF(K156&gt;0,COUNT($K$4:K156)+MAX('MI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56" s="555"/>
      <c r="C156" s="561" t="s">
        <v>3058</v>
      </c>
      <c r="D156" s="562" t="s">
        <v>3059</v>
      </c>
      <c r="E156" s="566" t="s">
        <v>9537</v>
      </c>
      <c r="F156" s="1043">
        <f>IFERROR(VLOOKUP(C156,'Consolidated Master Sheet'!B:H,3,0),"")</f>
        <v>17.91</v>
      </c>
      <c r="G156" s="564">
        <f t="shared" si="7"/>
        <v>0</v>
      </c>
      <c r="H156" s="1787">
        <f t="shared" si="8"/>
        <v>0</v>
      </c>
      <c r="I156" s="565">
        <f>IFERROR(VLOOKUP(C156,'Consolidated Master Sheet'!B:H,6,0),"")</f>
        <v>50</v>
      </c>
      <c r="J156" s="565">
        <f>IFERROR(VLOOKUP(C156,'Consolidated Master Sheet'!B:H,7,0),"")</f>
        <v>50</v>
      </c>
      <c r="K156" s="84"/>
      <c r="L156" s="1173">
        <f t="shared" si="6"/>
        <v>0</v>
      </c>
      <c r="M156" s="545"/>
      <c r="N156" s="1089"/>
    </row>
    <row r="157" spans="1:14">
      <c r="A157" s="157" t="str">
        <f>IF(K157&gt;0,COUNT($K$4:K157)+MAX('MI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57" s="555"/>
      <c r="C157" s="561" t="s">
        <v>3060</v>
      </c>
      <c r="D157" s="562" t="s">
        <v>3061</v>
      </c>
      <c r="E157" s="566" t="s">
        <v>9538</v>
      </c>
      <c r="F157" s="1043">
        <f>IFERROR(VLOOKUP(C157,'Consolidated Master Sheet'!B:H,3,0),"")</f>
        <v>52.669999999999995</v>
      </c>
      <c r="G157" s="564">
        <f t="shared" si="7"/>
        <v>0</v>
      </c>
      <c r="H157" s="1787">
        <f t="shared" si="8"/>
        <v>0</v>
      </c>
      <c r="I157" s="565">
        <f>IFERROR(VLOOKUP(C157,'Consolidated Master Sheet'!B:H,6,0),"")</f>
        <v>25</v>
      </c>
      <c r="J157" s="565">
        <f>IFERROR(VLOOKUP(C157,'Consolidated Master Sheet'!B:H,7,0),"")</f>
        <v>25</v>
      </c>
      <c r="K157" s="84"/>
      <c r="L157" s="1173">
        <f t="shared" si="6"/>
        <v>0</v>
      </c>
      <c r="M157" s="545"/>
      <c r="N157" s="1089"/>
    </row>
    <row r="158" spans="1:14">
      <c r="A158" s="157" t="str">
        <f>IF(K158&gt;0,COUNT($K$4:K158)+MAX('MI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58" s="555"/>
      <c r="C158" s="561" t="s">
        <v>3062</v>
      </c>
      <c r="D158" s="562" t="s">
        <v>3063</v>
      </c>
      <c r="E158" s="566" t="s">
        <v>9539</v>
      </c>
      <c r="F158" s="1043">
        <f>IFERROR(VLOOKUP(C158,'Consolidated Master Sheet'!B:H,3,0),"")</f>
        <v>103.96000000000001</v>
      </c>
      <c r="G158" s="564">
        <f t="shared" si="7"/>
        <v>0</v>
      </c>
      <c r="H158" s="1787">
        <f t="shared" si="8"/>
        <v>0</v>
      </c>
      <c r="I158" s="565">
        <f>IFERROR(VLOOKUP(C158,'Consolidated Master Sheet'!B:H,6,0),"")</f>
        <v>10</v>
      </c>
      <c r="J158" s="565">
        <f>IFERROR(VLOOKUP(C158,'Consolidated Master Sheet'!B:H,7,0),"")</f>
        <v>10</v>
      </c>
      <c r="K158" s="84"/>
      <c r="L158" s="1173">
        <f t="shared" si="6"/>
        <v>0</v>
      </c>
      <c r="M158" s="545"/>
      <c r="N158" s="1089"/>
    </row>
    <row r="159" spans="1:14">
      <c r="A159" s="157" t="str">
        <f>IF(K159&gt;0,COUNT($K$4:K159)+MAX('MI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59" s="555"/>
      <c r="C159" s="561" t="s">
        <v>3064</v>
      </c>
      <c r="D159" s="562" t="s">
        <v>3065</v>
      </c>
      <c r="E159" s="566" t="s">
        <v>9540</v>
      </c>
      <c r="F159" s="1043">
        <f>IFERROR(VLOOKUP(C159,'Consolidated Master Sheet'!B:H,3,0),"")</f>
        <v>350.95</v>
      </c>
      <c r="G159" s="564">
        <f t="shared" si="7"/>
        <v>0</v>
      </c>
      <c r="H159" s="1787">
        <f t="shared" si="8"/>
        <v>0</v>
      </c>
      <c r="I159" s="565">
        <f>IFERROR(VLOOKUP(C159,'Consolidated Master Sheet'!B:H,6,0),"")</f>
        <v>4</v>
      </c>
      <c r="J159" s="565">
        <f>IFERROR(VLOOKUP(C159,'Consolidated Master Sheet'!B:H,7,0),"")</f>
        <v>4</v>
      </c>
      <c r="K159" s="84"/>
      <c r="L159" s="1173">
        <f t="shared" si="6"/>
        <v>0</v>
      </c>
      <c r="M159" s="545"/>
      <c r="N159" s="1089"/>
    </row>
    <row r="160" spans="1:14" ht="16.5" thickBot="1">
      <c r="A160" s="157" t="str">
        <f>IF(K160&gt;0,COUNT($K$4:K160)+MAX('MI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60" s="567"/>
      <c r="C160" s="568" t="s">
        <v>3066</v>
      </c>
      <c r="D160" s="569" t="s">
        <v>3067</v>
      </c>
      <c r="E160" s="570" t="s">
        <v>9541</v>
      </c>
      <c r="F160" s="1044">
        <f>IFERROR(VLOOKUP(C160,'Consolidated Master Sheet'!B:H,3,0),"")</f>
        <v>474.15999999999997</v>
      </c>
      <c r="G160" s="571">
        <f t="shared" si="7"/>
        <v>0</v>
      </c>
      <c r="H160" s="1788">
        <f t="shared" si="8"/>
        <v>0</v>
      </c>
      <c r="I160" s="572">
        <f>IFERROR(VLOOKUP(C160,'Consolidated Master Sheet'!B:H,6,0),"")</f>
        <v>4</v>
      </c>
      <c r="J160" s="572">
        <f>IFERROR(VLOOKUP(C160,'Consolidated Master Sheet'!B:H,7,0),"")</f>
        <v>4</v>
      </c>
      <c r="K160" s="85"/>
      <c r="L160" s="1174">
        <f t="shared" si="6"/>
        <v>0</v>
      </c>
      <c r="M160" s="545"/>
      <c r="N160" s="1089"/>
    </row>
    <row r="161" spans="1:14" ht="31.5">
      <c r="A161" s="157" t="str">
        <f>IF(K161&gt;0,COUNT($K$4:K161)+MAX('MI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61" s="573"/>
      <c r="C161" s="556" t="s">
        <v>4768</v>
      </c>
      <c r="D161" s="557" t="s">
        <v>3068</v>
      </c>
      <c r="E161" s="574" t="s">
        <v>9542</v>
      </c>
      <c r="F161" s="1042">
        <f>IFERROR(VLOOKUP(C161,'Consolidated Master Sheet'!B:H,3,0),"")</f>
        <v>11.39</v>
      </c>
      <c r="G161" s="559">
        <f t="shared" si="7"/>
        <v>0</v>
      </c>
      <c r="H161" s="1786">
        <f t="shared" si="8"/>
        <v>0</v>
      </c>
      <c r="I161" s="560">
        <f>IFERROR(VLOOKUP(C161,'Consolidated Master Sheet'!B:H,6,0),"")</f>
        <v>100</v>
      </c>
      <c r="J161" s="560">
        <f>IFERROR(VLOOKUP(C161,'Consolidated Master Sheet'!B:H,7,0),"")</f>
        <v>100</v>
      </c>
      <c r="K161" s="86"/>
      <c r="L161" s="1172">
        <f t="shared" si="6"/>
        <v>0</v>
      </c>
      <c r="M161" s="545"/>
      <c r="N161" s="1089"/>
    </row>
    <row r="162" spans="1:14">
      <c r="A162" s="157" t="str">
        <f>IF(K162&gt;0,COUNT($K$4:K162)+MAX('MI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62" s="555"/>
      <c r="C162" s="561" t="s">
        <v>3069</v>
      </c>
      <c r="D162" s="562" t="s">
        <v>3070</v>
      </c>
      <c r="E162" s="566" t="s">
        <v>9543</v>
      </c>
      <c r="F162" s="1043">
        <f>IFERROR(VLOOKUP(C162,'Consolidated Master Sheet'!B:H,3,0),"")</f>
        <v>17.900000000000002</v>
      </c>
      <c r="G162" s="564">
        <f t="shared" si="7"/>
        <v>0</v>
      </c>
      <c r="H162" s="1787">
        <f t="shared" si="8"/>
        <v>0</v>
      </c>
      <c r="I162" s="565">
        <f>IFERROR(VLOOKUP(C162,'Consolidated Master Sheet'!B:H,6,0),"")</f>
        <v>25</v>
      </c>
      <c r="J162" s="565">
        <f>IFERROR(VLOOKUP(C162,'Consolidated Master Sheet'!B:H,7,0),"")</f>
        <v>100</v>
      </c>
      <c r="K162" s="84"/>
      <c r="L162" s="1173">
        <f t="shared" si="6"/>
        <v>0</v>
      </c>
      <c r="M162" s="545"/>
      <c r="N162" s="1089"/>
    </row>
    <row r="163" spans="1:14" ht="16.5" thickBot="1">
      <c r="A163" s="157" t="str">
        <f>IF(K163&gt;0,COUNT($K$4:K163)+MAX('MI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63" s="567"/>
      <c r="C163" s="575" t="s">
        <v>3071</v>
      </c>
      <c r="D163" s="576" t="s">
        <v>3072</v>
      </c>
      <c r="E163" s="597" t="s">
        <v>9544</v>
      </c>
      <c r="F163" s="1045">
        <f>IFERROR(VLOOKUP(C163,'Consolidated Master Sheet'!B:H,3,0),"")</f>
        <v>52.589999999999996</v>
      </c>
      <c r="G163" s="578">
        <f t="shared" si="7"/>
        <v>0</v>
      </c>
      <c r="H163" s="1789">
        <f t="shared" si="8"/>
        <v>0</v>
      </c>
      <c r="I163" s="579">
        <f>IFERROR(VLOOKUP(C163,'Consolidated Master Sheet'!B:H,6,0),"")</f>
        <v>25</v>
      </c>
      <c r="J163" s="579">
        <f>IFERROR(VLOOKUP(C163,'Consolidated Master Sheet'!B:H,7,0),"")</f>
        <v>25</v>
      </c>
      <c r="K163" s="87"/>
      <c r="L163" s="1175">
        <f t="shared" si="6"/>
        <v>0</v>
      </c>
      <c r="M163" s="545"/>
      <c r="N163" s="1089"/>
    </row>
    <row r="164" spans="1:14" ht="62.25" customHeight="1" thickBot="1">
      <c r="A164" s="157" t="str">
        <f>IF(K164&gt;0,COUNT($K$4:K164)+MAX('MI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64" s="580"/>
      <c r="C164" s="581" t="s">
        <v>3750</v>
      </c>
      <c r="D164" s="582" t="s">
        <v>3073</v>
      </c>
      <c r="E164" s="583" t="s">
        <v>9545</v>
      </c>
      <c r="F164" s="1046">
        <f>IFERROR(VLOOKUP(C164,'Consolidated Master Sheet'!B:H,3,0),"")</f>
        <v>65.8</v>
      </c>
      <c r="G164" s="584">
        <f t="shared" si="7"/>
        <v>0</v>
      </c>
      <c r="H164" s="1790">
        <f t="shared" si="8"/>
        <v>0</v>
      </c>
      <c r="I164" s="585">
        <f>IFERROR(VLOOKUP(C164,'Consolidated Master Sheet'!B:H,6,0),"")</f>
        <v>50</v>
      </c>
      <c r="J164" s="585">
        <f>IFERROR(VLOOKUP(C164,'Consolidated Master Sheet'!B:H,7,0),"")</f>
        <v>50</v>
      </c>
      <c r="K164" s="88"/>
      <c r="L164" s="1176">
        <f t="shared" si="6"/>
        <v>0</v>
      </c>
      <c r="M164" s="545"/>
      <c r="N164" s="1089"/>
    </row>
    <row r="165" spans="1:14" ht="46.5" customHeight="1">
      <c r="A165" s="157" t="str">
        <f>IF(K165&gt;0,COUNT($K$4:K165)+MAX('MI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65" s="573"/>
      <c r="C165" s="556" t="s">
        <v>4769</v>
      </c>
      <c r="D165" s="557" t="s">
        <v>3074</v>
      </c>
      <c r="E165" s="574" t="s">
        <v>9546</v>
      </c>
      <c r="F165" s="1042">
        <f>IFERROR(VLOOKUP(C165,'Consolidated Master Sheet'!B:H,3,0),"")</f>
        <v>153.04</v>
      </c>
      <c r="G165" s="559">
        <f t="shared" si="7"/>
        <v>0</v>
      </c>
      <c r="H165" s="1786">
        <f t="shared" si="8"/>
        <v>0</v>
      </c>
      <c r="I165" s="560">
        <f>IFERROR(VLOOKUP(C165,'Consolidated Master Sheet'!B:H,6,0),"")</f>
        <v>8</v>
      </c>
      <c r="J165" s="560">
        <f>IFERROR(VLOOKUP(C165,'Consolidated Master Sheet'!B:H,7,0),"")</f>
        <v>8</v>
      </c>
      <c r="K165" s="86"/>
      <c r="L165" s="1172">
        <f t="shared" si="6"/>
        <v>0</v>
      </c>
      <c r="M165" s="545"/>
      <c r="N165" s="1089"/>
    </row>
    <row r="166" spans="1:14" ht="45.75" customHeight="1" thickBot="1">
      <c r="A166" s="157" t="str">
        <f>IF(K166&gt;0,COUNT($K$4:K166)+MAX('MI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66" s="619"/>
      <c r="C166" s="575" t="s">
        <v>3075</v>
      </c>
      <c r="D166" s="576" t="s">
        <v>3076</v>
      </c>
      <c r="E166" s="597" t="s">
        <v>9547</v>
      </c>
      <c r="F166" s="1045">
        <f>IFERROR(VLOOKUP(C166,'Consolidated Master Sheet'!B:H,3,0),"")</f>
        <v>103.66000000000001</v>
      </c>
      <c r="G166" s="578">
        <f t="shared" si="7"/>
        <v>0</v>
      </c>
      <c r="H166" s="1789">
        <f t="shared" si="8"/>
        <v>0</v>
      </c>
      <c r="I166" s="579">
        <f>IFERROR(VLOOKUP(C166,'Consolidated Master Sheet'!B:H,6,0),"")</f>
        <v>10</v>
      </c>
      <c r="J166" s="579">
        <f>IFERROR(VLOOKUP(C166,'Consolidated Master Sheet'!B:H,7,0),"")</f>
        <v>10</v>
      </c>
      <c r="K166" s="87"/>
      <c r="L166" s="1175">
        <f t="shared" si="6"/>
        <v>0</v>
      </c>
      <c r="M166" s="545"/>
      <c r="N166" s="1089"/>
    </row>
    <row r="167" spans="1:14" ht="84.75" customHeight="1" thickBot="1">
      <c r="A167" s="157" t="str">
        <f>IF(K167&gt;0,COUNT($K$4:K167)+MAX('MI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67" s="580"/>
      <c r="C167" s="581" t="s">
        <v>4770</v>
      </c>
      <c r="D167" s="582" t="s">
        <v>3077</v>
      </c>
      <c r="E167" s="616" t="s">
        <v>9336</v>
      </c>
      <c r="F167" s="1046">
        <f>IFERROR(VLOOKUP(C167,'Consolidated Master Sheet'!B:H,3,0),"")</f>
        <v>144.82</v>
      </c>
      <c r="G167" s="584">
        <f t="shared" si="7"/>
        <v>0</v>
      </c>
      <c r="H167" s="1790">
        <f t="shared" si="8"/>
        <v>0</v>
      </c>
      <c r="I167" s="585">
        <f>IFERROR(VLOOKUP(C167,'Consolidated Master Sheet'!B:H,6,0),"")</f>
        <v>15</v>
      </c>
      <c r="J167" s="585">
        <f>IFERROR(VLOOKUP(C167,'Consolidated Master Sheet'!B:H,7,0),"")</f>
        <v>15</v>
      </c>
      <c r="K167" s="88"/>
      <c r="L167" s="1176">
        <f t="shared" si="6"/>
        <v>0</v>
      </c>
      <c r="M167" s="545"/>
      <c r="N167" s="1089"/>
    </row>
    <row r="168" spans="1:14" ht="31.5">
      <c r="A168" s="157" t="str">
        <f>IF(K168&gt;0,COUNT($K$4:K168)+MAX('MI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68" s="573"/>
      <c r="C168" s="556" t="s">
        <v>4771</v>
      </c>
      <c r="D168" s="557" t="s">
        <v>3078</v>
      </c>
      <c r="E168" s="574" t="s">
        <v>9556</v>
      </c>
      <c r="F168" s="1042">
        <f>IFERROR(VLOOKUP(C168,'Consolidated Master Sheet'!B:H,3,0),"")</f>
        <v>64.64</v>
      </c>
      <c r="G168" s="559">
        <f t="shared" si="7"/>
        <v>0</v>
      </c>
      <c r="H168" s="1786">
        <f t="shared" si="8"/>
        <v>0</v>
      </c>
      <c r="I168" s="560">
        <f>IFERROR(VLOOKUP(C168,'Consolidated Master Sheet'!B:H,6,0),"")</f>
        <v>50</v>
      </c>
      <c r="J168" s="560">
        <f>IFERROR(VLOOKUP(C168,'Consolidated Master Sheet'!B:H,7,0),"")</f>
        <v>200</v>
      </c>
      <c r="K168" s="86"/>
      <c r="L168" s="1172">
        <f t="shared" si="6"/>
        <v>0</v>
      </c>
      <c r="M168" s="545"/>
      <c r="N168" s="1089"/>
    </row>
    <row r="169" spans="1:14" ht="31.5">
      <c r="A169" s="157" t="str">
        <f>IF(K169&gt;0,COUNT($K$4:K169)+MAX('MI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69" s="555"/>
      <c r="C169" s="561" t="s">
        <v>3079</v>
      </c>
      <c r="D169" s="562" t="s">
        <v>3080</v>
      </c>
      <c r="E169" s="566" t="s">
        <v>9557</v>
      </c>
      <c r="F169" s="1043">
        <f>IFERROR(VLOOKUP(C169,'Consolidated Master Sheet'!B:H,3,0),"")</f>
        <v>14.73</v>
      </c>
      <c r="G169" s="564">
        <f t="shared" si="7"/>
        <v>0</v>
      </c>
      <c r="H169" s="1787">
        <f t="shared" si="8"/>
        <v>0</v>
      </c>
      <c r="I169" s="565">
        <f>IFERROR(VLOOKUP(C169,'Consolidated Master Sheet'!B:H,6,0),"")</f>
        <v>30</v>
      </c>
      <c r="J169" s="565">
        <f>IFERROR(VLOOKUP(C169,'Consolidated Master Sheet'!B:H,7,0),"")</f>
        <v>180</v>
      </c>
      <c r="K169" s="84"/>
      <c r="L169" s="1173">
        <f t="shared" si="6"/>
        <v>0</v>
      </c>
      <c r="M169" s="545"/>
      <c r="N169" s="1089"/>
    </row>
    <row r="170" spans="1:14">
      <c r="A170" s="157" t="str">
        <f>IF(K170&gt;0,COUNT($K$4:K170)+MAX('MI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70" s="555"/>
      <c r="C170" s="561" t="s">
        <v>3081</v>
      </c>
      <c r="D170" s="562" t="s">
        <v>3082</v>
      </c>
      <c r="E170" s="566" t="s">
        <v>9558</v>
      </c>
      <c r="F170" s="1043">
        <f>IFERROR(VLOOKUP(C170,'Consolidated Master Sheet'!B:H,3,0),"")</f>
        <v>22.59</v>
      </c>
      <c r="G170" s="564">
        <f t="shared" si="7"/>
        <v>0</v>
      </c>
      <c r="H170" s="1787">
        <f t="shared" si="8"/>
        <v>0</v>
      </c>
      <c r="I170" s="565">
        <f>IFERROR(VLOOKUP(C170,'Consolidated Master Sheet'!B:H,6,0),"")</f>
        <v>50</v>
      </c>
      <c r="J170" s="565">
        <f>IFERROR(VLOOKUP(C170,'Consolidated Master Sheet'!B:H,7,0),"")</f>
        <v>50</v>
      </c>
      <c r="K170" s="84"/>
      <c r="L170" s="1173">
        <f t="shared" si="6"/>
        <v>0</v>
      </c>
      <c r="M170" s="545"/>
      <c r="N170" s="1089"/>
    </row>
    <row r="171" spans="1:14">
      <c r="A171" s="157" t="str">
        <f>IF(K171&gt;0,COUNT($K$4:K171)+MAX('MI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71" s="555"/>
      <c r="C171" s="561" t="s">
        <v>3083</v>
      </c>
      <c r="D171" s="562" t="s">
        <v>3084</v>
      </c>
      <c r="E171" s="566" t="s">
        <v>9559</v>
      </c>
      <c r="F171" s="1043">
        <f>IFERROR(VLOOKUP(C171,'Consolidated Master Sheet'!B:H,3,0),"")</f>
        <v>62.839999999999996</v>
      </c>
      <c r="G171" s="564">
        <f t="shared" si="7"/>
        <v>0</v>
      </c>
      <c r="H171" s="1787">
        <f t="shared" si="8"/>
        <v>0</v>
      </c>
      <c r="I171" s="565">
        <f>IFERROR(VLOOKUP(C171,'Consolidated Master Sheet'!B:H,6,0),"")</f>
        <v>20</v>
      </c>
      <c r="J171" s="565">
        <f>IFERROR(VLOOKUP(C171,'Consolidated Master Sheet'!B:H,7,0),"")</f>
        <v>20</v>
      </c>
      <c r="K171" s="84"/>
      <c r="L171" s="1173">
        <f t="shared" si="6"/>
        <v>0</v>
      </c>
      <c r="M171" s="545"/>
      <c r="N171" s="1089"/>
    </row>
    <row r="172" spans="1:14">
      <c r="A172" s="157" t="str">
        <f>IF(K172&gt;0,COUNT($K$4:K172)+MAX('MI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72" s="555"/>
      <c r="C172" s="561" t="s">
        <v>3085</v>
      </c>
      <c r="D172" s="562" t="s">
        <v>3086</v>
      </c>
      <c r="E172" s="566" t="s">
        <v>9560</v>
      </c>
      <c r="F172" s="1043">
        <f>IFERROR(VLOOKUP(C172,'Consolidated Master Sheet'!B:H,3,0),"")</f>
        <v>105.84</v>
      </c>
      <c r="G172" s="564">
        <f t="shared" si="7"/>
        <v>0</v>
      </c>
      <c r="H172" s="1787">
        <f t="shared" si="8"/>
        <v>0</v>
      </c>
      <c r="I172" s="565">
        <f>IFERROR(VLOOKUP(C172,'Consolidated Master Sheet'!B:H,6,0),"")</f>
        <v>10</v>
      </c>
      <c r="J172" s="565">
        <f>IFERROR(VLOOKUP(C172,'Consolidated Master Sheet'!B:H,7,0),"")</f>
        <v>10</v>
      </c>
      <c r="K172" s="84"/>
      <c r="L172" s="1173">
        <f t="shared" si="6"/>
        <v>0</v>
      </c>
      <c r="M172" s="545"/>
      <c r="N172" s="1089"/>
    </row>
    <row r="173" spans="1:14">
      <c r="A173" s="157" t="str">
        <f>IF(K173&gt;0,COUNT($K$4:K173)+MAX('MI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73" s="555"/>
      <c r="C173" s="561" t="s">
        <v>3087</v>
      </c>
      <c r="D173" s="562" t="s">
        <v>3088</v>
      </c>
      <c r="E173" s="566" t="s">
        <v>9561</v>
      </c>
      <c r="F173" s="1043">
        <f>IFERROR(VLOOKUP(C173,'Consolidated Master Sheet'!B:H,3,0),"")</f>
        <v>473.34999999999997</v>
      </c>
      <c r="G173" s="564">
        <f t="shared" si="7"/>
        <v>0</v>
      </c>
      <c r="H173" s="1787">
        <f t="shared" si="8"/>
        <v>0</v>
      </c>
      <c r="I173" s="565">
        <f>IFERROR(VLOOKUP(C173,'Consolidated Master Sheet'!B:H,6,0),"")</f>
        <v>4</v>
      </c>
      <c r="J173" s="565">
        <f>IFERROR(VLOOKUP(C173,'Consolidated Master Sheet'!B:H,7,0),"")</f>
        <v>4</v>
      </c>
      <c r="K173" s="84"/>
      <c r="L173" s="1173">
        <f t="shared" si="6"/>
        <v>0</v>
      </c>
      <c r="M173" s="545"/>
      <c r="N173" s="1089"/>
    </row>
    <row r="174" spans="1:14" ht="16.5" thickBot="1">
      <c r="A174" s="157" t="str">
        <f>IF(K174&gt;0,COUNT($K$4:K174)+MAX('MI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74" s="567"/>
      <c r="C174" s="575" t="s">
        <v>4772</v>
      </c>
      <c r="D174" s="576" t="s">
        <v>3089</v>
      </c>
      <c r="E174" s="620" t="s">
        <v>9562</v>
      </c>
      <c r="F174" s="1045">
        <f>IFERROR(VLOOKUP(C174,'Consolidated Master Sheet'!B:H,3,0),"")</f>
        <v>886.66</v>
      </c>
      <c r="G174" s="578">
        <f t="shared" si="7"/>
        <v>0</v>
      </c>
      <c r="H174" s="1789">
        <f t="shared" si="8"/>
        <v>0</v>
      </c>
      <c r="I174" s="579">
        <f>IFERROR(VLOOKUP(C174,'Consolidated Master Sheet'!B:H,6,0),"")</f>
        <v>4</v>
      </c>
      <c r="J174" s="579">
        <f>IFERROR(VLOOKUP(C174,'Consolidated Master Sheet'!B:H,7,0),"")</f>
        <v>4</v>
      </c>
      <c r="K174" s="87"/>
      <c r="L174" s="1175">
        <f t="shared" si="6"/>
        <v>0</v>
      </c>
      <c r="M174" s="545"/>
      <c r="N174" s="1089"/>
    </row>
    <row r="175" spans="1:14" ht="75" customHeight="1" thickBot="1">
      <c r="A175" s="157" t="str">
        <f>IF(K175&gt;0,COUNT($K$4:K175)+MAX('MI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75" s="580"/>
      <c r="C175" s="581" t="s">
        <v>7828</v>
      </c>
      <c r="D175" s="582" t="s">
        <v>3090</v>
      </c>
      <c r="E175" s="583" t="s">
        <v>9563</v>
      </c>
      <c r="F175" s="1046">
        <f>IFERROR(VLOOKUP(C175,'Consolidated Master Sheet'!B:H,3,0),"")</f>
        <v>22.540000000000003</v>
      </c>
      <c r="G175" s="584">
        <f t="shared" si="7"/>
        <v>0</v>
      </c>
      <c r="H175" s="1790">
        <f t="shared" si="8"/>
        <v>0</v>
      </c>
      <c r="I175" s="585">
        <f>IFERROR(VLOOKUP(C175,'Consolidated Master Sheet'!B:H,6,0),"")</f>
        <v>70</v>
      </c>
      <c r="J175" s="585">
        <f>IFERROR(VLOOKUP(C175,'Consolidated Master Sheet'!B:H,7,0),"")</f>
        <v>70</v>
      </c>
      <c r="K175" s="88"/>
      <c r="L175" s="1176">
        <f t="shared" si="6"/>
        <v>0</v>
      </c>
      <c r="M175" s="545"/>
      <c r="N175" s="1089"/>
    </row>
    <row r="176" spans="1:14" ht="32.25" thickBot="1">
      <c r="A176" s="157" t="str">
        <f>IF(K176&gt;0,COUNT($K$4:K176)+MAX('MI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76" s="1880"/>
      <c r="C176" s="556" t="s">
        <v>4773</v>
      </c>
      <c r="D176" s="557" t="s">
        <v>3091</v>
      </c>
      <c r="E176" s="595" t="s">
        <v>9548</v>
      </c>
      <c r="F176" s="1042">
        <f>IFERROR(VLOOKUP(C176,'Consolidated Master Sheet'!B:H,3,0),"")</f>
        <v>113.21000000000001</v>
      </c>
      <c r="G176" s="559">
        <f t="shared" si="7"/>
        <v>0</v>
      </c>
      <c r="H176" s="1786">
        <f t="shared" si="8"/>
        <v>0</v>
      </c>
      <c r="I176" s="560">
        <f>IFERROR(VLOOKUP(C176,'Consolidated Master Sheet'!B:H,6,0),"")</f>
        <v>0</v>
      </c>
      <c r="J176" s="560">
        <f>IFERROR(VLOOKUP(C176,'Consolidated Master Sheet'!B:H,7,0),"")</f>
        <v>0</v>
      </c>
      <c r="K176" s="86"/>
      <c r="L176" s="1172">
        <f t="shared" si="6"/>
        <v>0</v>
      </c>
      <c r="M176" s="545"/>
      <c r="N176" s="1089"/>
    </row>
    <row r="177" spans="1:14" ht="32.25" thickBot="1">
      <c r="A177" s="157" t="str">
        <f>IF(K177&gt;0,COUNT($K$4:K177)+MAX('MI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77" s="1880"/>
      <c r="C177" s="561" t="s">
        <v>3092</v>
      </c>
      <c r="D177" s="562" t="s">
        <v>3093</v>
      </c>
      <c r="E177" s="566" t="s">
        <v>9549</v>
      </c>
      <c r="F177" s="1043">
        <f>IFERROR(VLOOKUP(C177,'Consolidated Master Sheet'!B:H,3,0),"")</f>
        <v>91.4</v>
      </c>
      <c r="G177" s="564">
        <f t="shared" si="7"/>
        <v>0</v>
      </c>
      <c r="H177" s="1787">
        <f t="shared" si="8"/>
        <v>0</v>
      </c>
      <c r="I177" s="565">
        <f>IFERROR(VLOOKUP(C177,'Consolidated Master Sheet'!B:H,6,0),"")</f>
        <v>25</v>
      </c>
      <c r="J177" s="565">
        <f>IFERROR(VLOOKUP(C177,'Consolidated Master Sheet'!B:H,7,0),"")</f>
        <v>25</v>
      </c>
      <c r="K177" s="84"/>
      <c r="L177" s="1173">
        <f t="shared" si="6"/>
        <v>0</v>
      </c>
      <c r="M177" s="545"/>
      <c r="N177" s="1089"/>
    </row>
    <row r="178" spans="1:14" ht="32.25" thickBot="1">
      <c r="A178" s="157" t="str">
        <f>IF(K178&gt;0,COUNT($K$4:K178)+MAX('MI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78" s="1887"/>
      <c r="C178" s="575" t="s">
        <v>3094</v>
      </c>
      <c r="D178" s="576" t="s">
        <v>3095</v>
      </c>
      <c r="E178" s="597" t="s">
        <v>9550</v>
      </c>
      <c r="F178" s="1045">
        <f>IFERROR(VLOOKUP(C178,'Consolidated Master Sheet'!B:H,3,0),"")</f>
        <v>180.42999999999998</v>
      </c>
      <c r="G178" s="578">
        <f t="shared" si="7"/>
        <v>0</v>
      </c>
      <c r="H178" s="1789">
        <f t="shared" si="8"/>
        <v>0</v>
      </c>
      <c r="I178" s="579">
        <f>IFERROR(VLOOKUP(C178,'Consolidated Master Sheet'!B:H,6,0),"")</f>
        <v>6</v>
      </c>
      <c r="J178" s="579">
        <f>IFERROR(VLOOKUP(C178,'Consolidated Master Sheet'!B:H,7,0),"")</f>
        <v>6</v>
      </c>
      <c r="K178" s="87"/>
      <c r="L178" s="1175">
        <f t="shared" si="6"/>
        <v>0</v>
      </c>
      <c r="M178" s="545"/>
      <c r="N178" s="1089"/>
    </row>
    <row r="179" spans="1:14" ht="31.5">
      <c r="A179" s="157" t="str">
        <f>IF(K179&gt;0,COUNT($K$4:K179)+MAX('MI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79" s="573"/>
      <c r="C179" s="588" t="s">
        <v>3620</v>
      </c>
      <c r="D179" s="589" t="s">
        <v>3096</v>
      </c>
      <c r="E179" s="605" t="s">
        <v>9551</v>
      </c>
      <c r="F179" s="1047">
        <f>IFERROR(VLOOKUP(C179,'Consolidated Master Sheet'!B:H,3,0),"")</f>
        <v>26.39</v>
      </c>
      <c r="G179" s="591">
        <f t="shared" si="7"/>
        <v>0</v>
      </c>
      <c r="H179" s="1791">
        <f t="shared" si="8"/>
        <v>0</v>
      </c>
      <c r="I179" s="593">
        <f>IFERROR(VLOOKUP(C179,'Consolidated Master Sheet'!B:H,6,0),"")</f>
        <v>30</v>
      </c>
      <c r="J179" s="593">
        <f>IFERROR(VLOOKUP(C179,'Consolidated Master Sheet'!B:H,7,0),"")</f>
        <v>120</v>
      </c>
      <c r="K179" s="83"/>
      <c r="L179" s="1177">
        <f t="shared" si="6"/>
        <v>0</v>
      </c>
      <c r="M179" s="545"/>
      <c r="N179" s="1089"/>
    </row>
    <row r="180" spans="1:14">
      <c r="A180" s="157" t="str">
        <f>IF(K180&gt;0,COUNT($K$4:K180)+MAX('MI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80" s="555"/>
      <c r="C180" s="561" t="s">
        <v>3097</v>
      </c>
      <c r="D180" s="562" t="s">
        <v>3098</v>
      </c>
      <c r="E180" s="566" t="s">
        <v>9552</v>
      </c>
      <c r="F180" s="1043">
        <f>IFERROR(VLOOKUP(C180,'Consolidated Master Sheet'!B:H,3,0),"")</f>
        <v>29.380000000000003</v>
      </c>
      <c r="G180" s="564">
        <f t="shared" si="7"/>
        <v>0</v>
      </c>
      <c r="H180" s="1787">
        <f t="shared" si="8"/>
        <v>0</v>
      </c>
      <c r="I180" s="565">
        <f>IFERROR(VLOOKUP(C180,'Consolidated Master Sheet'!B:H,6,0),"")</f>
        <v>15</v>
      </c>
      <c r="J180" s="565">
        <f>IFERROR(VLOOKUP(C180,'Consolidated Master Sheet'!B:H,7,0),"")</f>
        <v>60</v>
      </c>
      <c r="K180" s="84"/>
      <c r="L180" s="1173">
        <f t="shared" si="6"/>
        <v>0</v>
      </c>
      <c r="M180" s="545"/>
      <c r="N180" s="1089"/>
    </row>
    <row r="181" spans="1:14">
      <c r="A181" s="157" t="str">
        <f>IF(K181&gt;0,COUNT($K$4:K181)+MAX('MI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81" s="555"/>
      <c r="C181" s="561" t="s">
        <v>3099</v>
      </c>
      <c r="D181" s="562" t="s">
        <v>3100</v>
      </c>
      <c r="E181" s="566" t="s">
        <v>9553</v>
      </c>
      <c r="F181" s="1043">
        <f>IFERROR(VLOOKUP(C181,'Consolidated Master Sheet'!B:H,3,0),"")</f>
        <v>67.680000000000007</v>
      </c>
      <c r="G181" s="564">
        <f t="shared" si="7"/>
        <v>0</v>
      </c>
      <c r="H181" s="1787">
        <f t="shared" si="8"/>
        <v>0</v>
      </c>
      <c r="I181" s="565">
        <f>IFERROR(VLOOKUP(C181,'Consolidated Master Sheet'!B:H,6,0),"")</f>
        <v>10</v>
      </c>
      <c r="J181" s="565">
        <f>IFERROR(VLOOKUP(C181,'Consolidated Master Sheet'!B:H,7,0),"")</f>
        <v>10</v>
      </c>
      <c r="K181" s="84"/>
      <c r="L181" s="1173">
        <f t="shared" si="6"/>
        <v>0</v>
      </c>
      <c r="M181" s="545"/>
      <c r="N181" s="1089"/>
    </row>
    <row r="182" spans="1:14">
      <c r="A182" s="157" t="str">
        <f>IF(K182&gt;0,COUNT($K$4:K182)+MAX('MI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82" s="555"/>
      <c r="C182" s="561" t="s">
        <v>3101</v>
      </c>
      <c r="D182" s="562" t="s">
        <v>3102</v>
      </c>
      <c r="E182" s="566" t="s">
        <v>9554</v>
      </c>
      <c r="F182" s="1043">
        <f>IFERROR(VLOOKUP(C182,'Consolidated Master Sheet'!B:H,3,0),"")</f>
        <v>128.44999999999999</v>
      </c>
      <c r="G182" s="564">
        <f t="shared" si="7"/>
        <v>0</v>
      </c>
      <c r="H182" s="1787">
        <f t="shared" si="8"/>
        <v>0</v>
      </c>
      <c r="I182" s="565">
        <f>IFERROR(VLOOKUP(C182,'Consolidated Master Sheet'!B:H,6,0),"")</f>
        <v>5</v>
      </c>
      <c r="J182" s="565">
        <f>IFERROR(VLOOKUP(C182,'Consolidated Master Sheet'!B:H,7,0),"")</f>
        <v>5</v>
      </c>
      <c r="K182" s="84"/>
      <c r="L182" s="1173">
        <f t="shared" si="6"/>
        <v>0</v>
      </c>
      <c r="M182" s="545"/>
      <c r="N182" s="1089"/>
    </row>
    <row r="183" spans="1:14" ht="16.5" thickBot="1">
      <c r="A183" s="157" t="str">
        <f>IF(K183&gt;0,COUNT($K$4:K183)+MAX('MI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83" s="567"/>
      <c r="C183" s="568" t="s">
        <v>3751</v>
      </c>
      <c r="D183" s="569" t="s">
        <v>3103</v>
      </c>
      <c r="E183" s="570" t="s">
        <v>9555</v>
      </c>
      <c r="F183" s="1044">
        <f>IFERROR(VLOOKUP(C183,'Consolidated Master Sheet'!B:H,3,0),"")</f>
        <v>501.92</v>
      </c>
      <c r="G183" s="571">
        <f t="shared" si="7"/>
        <v>0</v>
      </c>
      <c r="H183" s="1788">
        <f t="shared" si="8"/>
        <v>0</v>
      </c>
      <c r="I183" s="572">
        <f>IFERROR(VLOOKUP(C183,'Consolidated Master Sheet'!B:H,6,0),"")</f>
        <v>4</v>
      </c>
      <c r="J183" s="572">
        <f>IFERROR(VLOOKUP(C183,'Consolidated Master Sheet'!B:H,7,0),"")</f>
        <v>4</v>
      </c>
      <c r="K183" s="85"/>
      <c r="L183" s="1174">
        <f t="shared" si="6"/>
        <v>0</v>
      </c>
      <c r="M183" s="545"/>
      <c r="N183" s="1089"/>
    </row>
    <row r="184" spans="1:14" ht="59.25" customHeight="1" thickBot="1">
      <c r="A184" s="157" t="str">
        <f>IF(K184&gt;0,COUNT($K$4:K184)+MAX('MI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84" s="580"/>
      <c r="C184" s="621" t="s">
        <v>7829</v>
      </c>
      <c r="D184" s="614" t="s">
        <v>3104</v>
      </c>
      <c r="E184" s="611" t="s">
        <v>9423</v>
      </c>
      <c r="F184" s="1049">
        <f>IFERROR(VLOOKUP(C184,'Consolidated Master Sheet'!B:H,3,0),"")</f>
        <v>464.78999999999996</v>
      </c>
      <c r="G184" s="612">
        <f t="shared" si="7"/>
        <v>0</v>
      </c>
      <c r="H184" s="1792">
        <f t="shared" si="8"/>
        <v>0</v>
      </c>
      <c r="I184" s="613">
        <f>IFERROR(VLOOKUP(C184,'Consolidated Master Sheet'!B:H,6,0),"")</f>
        <v>0</v>
      </c>
      <c r="J184" s="613">
        <f>IFERROR(VLOOKUP(C184,'Consolidated Master Sheet'!B:H,7,0),"")</f>
        <v>0</v>
      </c>
      <c r="K184" s="89"/>
      <c r="L184" s="1178">
        <f t="shared" si="6"/>
        <v>0</v>
      </c>
      <c r="M184" s="545"/>
      <c r="N184" s="1089"/>
    </row>
    <row r="185" spans="1:14" ht="57.75" customHeight="1" thickBot="1">
      <c r="A185" s="157" t="str">
        <f>IF(K185&gt;0,COUNT($K$4:K185)+MAX('MI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85" s="580"/>
      <c r="C185" s="581" t="s">
        <v>4904</v>
      </c>
      <c r="D185" s="582" t="s">
        <v>3105</v>
      </c>
      <c r="E185" s="583" t="s">
        <v>9377</v>
      </c>
      <c r="F185" s="1046">
        <f>IFERROR(VLOOKUP(C185,'Consolidated Master Sheet'!B:H,3,0),"")</f>
        <v>454.75</v>
      </c>
      <c r="G185" s="584">
        <f t="shared" si="7"/>
        <v>0</v>
      </c>
      <c r="H185" s="1790">
        <f t="shared" si="8"/>
        <v>0</v>
      </c>
      <c r="I185" s="585">
        <f>IFERROR(VLOOKUP(C185,'Consolidated Master Sheet'!B:H,6,0),"")</f>
        <v>5</v>
      </c>
      <c r="J185" s="585">
        <f>IFERROR(VLOOKUP(C185,'Consolidated Master Sheet'!B:H,7,0),"")</f>
        <v>5</v>
      </c>
      <c r="K185" s="88"/>
      <c r="L185" s="1176">
        <f t="shared" si="6"/>
        <v>0</v>
      </c>
      <c r="M185" s="545"/>
      <c r="N185" s="1089"/>
    </row>
    <row r="186" spans="1:14" ht="42" customHeight="1">
      <c r="A186" s="157" t="str">
        <f>IF(K186&gt;0,COUNT($K$4:K186)+MAX('MI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86" s="573"/>
      <c r="C186" s="556" t="s">
        <v>4774</v>
      </c>
      <c r="D186" s="557" t="s">
        <v>3106</v>
      </c>
      <c r="E186" s="574" t="s">
        <v>9465</v>
      </c>
      <c r="F186" s="1042">
        <f>IFERROR(VLOOKUP(C186,'Consolidated Master Sheet'!B:H,3,0),"")</f>
        <v>86.93</v>
      </c>
      <c r="G186" s="559">
        <f t="shared" si="7"/>
        <v>0</v>
      </c>
      <c r="H186" s="1786">
        <f t="shared" si="8"/>
        <v>0</v>
      </c>
      <c r="I186" s="560">
        <f>IFERROR(VLOOKUP(C186,'Consolidated Master Sheet'!B:H,6,0),"")</f>
        <v>10</v>
      </c>
      <c r="J186" s="560">
        <f>IFERROR(VLOOKUP(C186,'Consolidated Master Sheet'!B:H,7,0),"")</f>
        <v>10</v>
      </c>
      <c r="K186" s="86"/>
      <c r="L186" s="1172">
        <f t="shared" si="6"/>
        <v>0</v>
      </c>
      <c r="M186" s="545"/>
      <c r="N186" s="1089"/>
    </row>
    <row r="187" spans="1:14" ht="47.25" customHeight="1" thickBot="1">
      <c r="A187" s="157" t="str">
        <f>IF(K187&gt;0,COUNT($K$4:K187)+MAX('MI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87" s="567"/>
      <c r="C187" s="575" t="s">
        <v>4775</v>
      </c>
      <c r="D187" s="576" t="s">
        <v>3107</v>
      </c>
      <c r="E187" s="597" t="s">
        <v>9466</v>
      </c>
      <c r="F187" s="1045">
        <f>IFERROR(VLOOKUP(C187,'Consolidated Master Sheet'!B:H,3,0),"")</f>
        <v>204.59</v>
      </c>
      <c r="G187" s="578">
        <f t="shared" si="7"/>
        <v>0</v>
      </c>
      <c r="H187" s="1789">
        <f t="shared" si="8"/>
        <v>0</v>
      </c>
      <c r="I187" s="579">
        <f>IFERROR(VLOOKUP(C187,'Consolidated Master Sheet'!B:H,6,0),"")</f>
        <v>20</v>
      </c>
      <c r="J187" s="579">
        <f>IFERROR(VLOOKUP(C187,'Consolidated Master Sheet'!B:H,7,0),"")</f>
        <v>20</v>
      </c>
      <c r="K187" s="87"/>
      <c r="L187" s="1175">
        <f t="shared" si="6"/>
        <v>0</v>
      </c>
      <c r="M187" s="545"/>
      <c r="N187" s="1089"/>
    </row>
    <row r="188" spans="1:14" ht="65.25" customHeight="1" thickBot="1">
      <c r="A188" s="157" t="str">
        <f>IF(K188&gt;0,COUNT($K$4:K188)+MAX('MI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88" s="580"/>
      <c r="C188" s="581" t="s">
        <v>4776</v>
      </c>
      <c r="D188" s="582" t="s">
        <v>3108</v>
      </c>
      <c r="E188" s="583" t="s">
        <v>9467</v>
      </c>
      <c r="F188" s="1046">
        <f>IFERROR(VLOOKUP(C188,'Consolidated Master Sheet'!B:H,3,0),"")</f>
        <v>504.13</v>
      </c>
      <c r="G188" s="584">
        <f t="shared" si="7"/>
        <v>0</v>
      </c>
      <c r="H188" s="1790">
        <f t="shared" si="8"/>
        <v>0</v>
      </c>
      <c r="I188" s="585">
        <f>IFERROR(VLOOKUP(C188,'Consolidated Master Sheet'!B:H,6,0),"")</f>
        <v>20</v>
      </c>
      <c r="J188" s="585">
        <f>IFERROR(VLOOKUP(C188,'Consolidated Master Sheet'!B:H,7,0),"")</f>
        <v>20</v>
      </c>
      <c r="K188" s="88"/>
      <c r="L188" s="1176">
        <f t="shared" si="6"/>
        <v>0</v>
      </c>
      <c r="M188" s="545"/>
      <c r="N188" s="1089"/>
    </row>
    <row r="189" spans="1:14" ht="31.5">
      <c r="A189" s="157" t="str">
        <f>IF(K189&gt;0,COUNT($K$4:K189)+MAX('MI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89" s="573"/>
      <c r="C189" s="556" t="s">
        <v>4777</v>
      </c>
      <c r="D189" s="557" t="s">
        <v>3109</v>
      </c>
      <c r="E189" s="574" t="s">
        <v>9378</v>
      </c>
      <c r="F189" s="1042">
        <f>IFERROR(VLOOKUP(C189,'Consolidated Master Sheet'!B:H,3,0),"")</f>
        <v>40.699999999999996</v>
      </c>
      <c r="G189" s="559">
        <f t="shared" si="7"/>
        <v>0</v>
      </c>
      <c r="H189" s="1786">
        <f t="shared" si="8"/>
        <v>0</v>
      </c>
      <c r="I189" s="560">
        <f>IFERROR(VLOOKUP(C189,'Consolidated Master Sheet'!B:H,6,0),"")</f>
        <v>30</v>
      </c>
      <c r="J189" s="560">
        <f>IFERROR(VLOOKUP(C189,'Consolidated Master Sheet'!B:H,7,0),"")</f>
        <v>120</v>
      </c>
      <c r="K189" s="86"/>
      <c r="L189" s="1172">
        <f t="shared" si="6"/>
        <v>0</v>
      </c>
      <c r="M189" s="545"/>
      <c r="N189" s="1089"/>
    </row>
    <row r="190" spans="1:14" ht="31.5">
      <c r="A190" s="157" t="str">
        <f>IF(K190&gt;0,COUNT($K$4:K190)+MAX('MI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90" s="555"/>
      <c r="C190" s="561" t="s">
        <v>3621</v>
      </c>
      <c r="D190" s="562" t="s">
        <v>3110</v>
      </c>
      <c r="E190" s="566" t="s">
        <v>9379</v>
      </c>
      <c r="F190" s="1043">
        <f>IFERROR(VLOOKUP(C190,'Consolidated Master Sheet'!B:H,3,0),"")</f>
        <v>48.4</v>
      </c>
      <c r="G190" s="564">
        <f t="shared" si="7"/>
        <v>0</v>
      </c>
      <c r="H190" s="1787">
        <f t="shared" si="8"/>
        <v>0</v>
      </c>
      <c r="I190" s="565">
        <f>IFERROR(VLOOKUP(C190,'Consolidated Master Sheet'!B:H,6,0),"")</f>
        <v>15</v>
      </c>
      <c r="J190" s="565">
        <f>IFERROR(VLOOKUP(C190,'Consolidated Master Sheet'!B:H,7,0),"")</f>
        <v>60</v>
      </c>
      <c r="K190" s="84"/>
      <c r="L190" s="1173">
        <f t="shared" ref="L190:L253" si="9">IFERROR(K190*H190,0)</f>
        <v>0</v>
      </c>
      <c r="M190" s="545"/>
      <c r="N190" s="1089"/>
    </row>
    <row r="191" spans="1:14" ht="31.5">
      <c r="A191" s="157" t="str">
        <f>IF(K191&gt;0,COUNT($K$4:K191)+MAX('MI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91" s="555"/>
      <c r="C191" s="561" t="s">
        <v>3622</v>
      </c>
      <c r="D191" s="562" t="s">
        <v>3111</v>
      </c>
      <c r="E191" s="566" t="s">
        <v>9380</v>
      </c>
      <c r="F191" s="1043">
        <f>IFERROR(VLOOKUP(C191,'Consolidated Master Sheet'!B:H,3,0),"")</f>
        <v>121.29</v>
      </c>
      <c r="G191" s="564">
        <f t="shared" si="7"/>
        <v>0</v>
      </c>
      <c r="H191" s="1787">
        <f t="shared" si="8"/>
        <v>0</v>
      </c>
      <c r="I191" s="565">
        <f>IFERROR(VLOOKUP(C191,'Consolidated Master Sheet'!B:H,6,0),"")</f>
        <v>10</v>
      </c>
      <c r="J191" s="565">
        <f>IFERROR(VLOOKUP(C191,'Consolidated Master Sheet'!B:H,7,0),"")</f>
        <v>10</v>
      </c>
      <c r="K191" s="84"/>
      <c r="L191" s="1173">
        <f t="shared" si="9"/>
        <v>0</v>
      </c>
      <c r="M191" s="545"/>
      <c r="N191" s="1089"/>
    </row>
    <row r="192" spans="1:14" ht="32.25" thickBot="1">
      <c r="A192" s="157" t="str">
        <f>IF(K192&gt;0,COUNT($K$4:K192)+MAX('MI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92" s="567"/>
      <c r="C192" s="575" t="s">
        <v>3623</v>
      </c>
      <c r="D192" s="576" t="s">
        <v>3112</v>
      </c>
      <c r="E192" s="597" t="s">
        <v>9381</v>
      </c>
      <c r="F192" s="1045">
        <f>IFERROR(VLOOKUP(C192,'Consolidated Master Sheet'!B:H,3,0),"")</f>
        <v>186.85</v>
      </c>
      <c r="G192" s="578">
        <f t="shared" si="7"/>
        <v>0</v>
      </c>
      <c r="H192" s="1789">
        <f t="shared" si="8"/>
        <v>0</v>
      </c>
      <c r="I192" s="579">
        <f>IFERROR(VLOOKUP(C192,'Consolidated Master Sheet'!B:H,6,0),"")</f>
        <v>5</v>
      </c>
      <c r="J192" s="579">
        <f>IFERROR(VLOOKUP(C192,'Consolidated Master Sheet'!B:H,7,0),"")</f>
        <v>5</v>
      </c>
      <c r="K192" s="87"/>
      <c r="L192" s="1175">
        <f t="shared" si="9"/>
        <v>0</v>
      </c>
      <c r="M192" s="545"/>
      <c r="N192" s="1089"/>
    </row>
    <row r="193" spans="1:14" ht="64.5" customHeight="1" thickBot="1">
      <c r="A193" s="157" t="str">
        <f>IF(K193&gt;0,COUNT($K$4:K193)+MAX('MI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93" s="580"/>
      <c r="C193" s="581" t="s">
        <v>4778</v>
      </c>
      <c r="D193" s="582" t="s">
        <v>3113</v>
      </c>
      <c r="E193" s="583" t="s">
        <v>9382</v>
      </c>
      <c r="F193" s="1046">
        <f>IFERROR(VLOOKUP(C193,'Consolidated Master Sheet'!B:H,3,0),"")</f>
        <v>261.38</v>
      </c>
      <c r="G193" s="584">
        <f t="shared" si="7"/>
        <v>0</v>
      </c>
      <c r="H193" s="1790">
        <f t="shared" si="8"/>
        <v>0</v>
      </c>
      <c r="I193" s="585">
        <f>IFERROR(VLOOKUP(C193,'Consolidated Master Sheet'!B:H,6,0),"")</f>
        <v>15</v>
      </c>
      <c r="J193" s="585">
        <f>IFERROR(VLOOKUP(C193,'Consolidated Master Sheet'!B:H,7,0),"")</f>
        <v>15</v>
      </c>
      <c r="K193" s="88"/>
      <c r="L193" s="1176">
        <f t="shared" si="9"/>
        <v>0</v>
      </c>
      <c r="M193" s="545"/>
      <c r="N193" s="1089"/>
    </row>
    <row r="194" spans="1:14" ht="69.75" customHeight="1" thickBot="1">
      <c r="A194" s="157" t="str">
        <f>IF(K194&gt;0,COUNT($K$4:K194)+MAX('MI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94" s="580"/>
      <c r="C194" s="609" t="s">
        <v>4779</v>
      </c>
      <c r="D194" s="614" t="s">
        <v>3114</v>
      </c>
      <c r="E194" s="611" t="s">
        <v>9383</v>
      </c>
      <c r="F194" s="1049">
        <f>IFERROR(VLOOKUP(C194,'Consolidated Master Sheet'!B:H,3,0),"")</f>
        <v>294</v>
      </c>
      <c r="G194" s="612">
        <f t="shared" si="7"/>
        <v>0</v>
      </c>
      <c r="H194" s="1792">
        <f t="shared" si="8"/>
        <v>0</v>
      </c>
      <c r="I194" s="613">
        <f>IFERROR(VLOOKUP(C194,'Consolidated Master Sheet'!B:H,6,0),"")</f>
        <v>10</v>
      </c>
      <c r="J194" s="613">
        <f>IFERROR(VLOOKUP(C194,'Consolidated Master Sheet'!B:H,7,0),"")</f>
        <v>10</v>
      </c>
      <c r="K194" s="89"/>
      <c r="L194" s="1178">
        <f t="shared" si="9"/>
        <v>0</v>
      </c>
      <c r="M194" s="545"/>
      <c r="N194" s="1089"/>
    </row>
    <row r="195" spans="1:14" ht="25.5" customHeight="1">
      <c r="A195" s="157" t="str">
        <f>IF(K195&gt;0,COUNT($K$4:K195)+MAX('MI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95" s="573"/>
      <c r="C195" s="588" t="s">
        <v>4780</v>
      </c>
      <c r="D195" s="589" t="s">
        <v>3115</v>
      </c>
      <c r="E195" s="605" t="s">
        <v>9384</v>
      </c>
      <c r="F195" s="1047">
        <f>IFERROR(VLOOKUP(C195,'Consolidated Master Sheet'!B:H,3,0),"")</f>
        <v>26.470000000000002</v>
      </c>
      <c r="G195" s="591">
        <f t="shared" si="7"/>
        <v>0</v>
      </c>
      <c r="H195" s="1791">
        <f t="shared" si="8"/>
        <v>0</v>
      </c>
      <c r="I195" s="593">
        <f>IFERROR(VLOOKUP(C195,'Consolidated Master Sheet'!B:H,6,0),"")</f>
        <v>40</v>
      </c>
      <c r="J195" s="593">
        <f>IFERROR(VLOOKUP(C195,'Consolidated Master Sheet'!B:H,7,0),"")</f>
        <v>160</v>
      </c>
      <c r="K195" s="83"/>
      <c r="L195" s="1177">
        <f t="shared" si="9"/>
        <v>0</v>
      </c>
      <c r="M195" s="545"/>
      <c r="N195" s="1089"/>
    </row>
    <row r="196" spans="1:14" ht="25.5" customHeight="1">
      <c r="A196" s="157" t="str">
        <f>IF(K196&gt;0,COUNT($K$4:K196)+MAX('MI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96" s="555"/>
      <c r="C196" s="561" t="s">
        <v>4781</v>
      </c>
      <c r="D196" s="562" t="s">
        <v>3116</v>
      </c>
      <c r="E196" s="566" t="s">
        <v>9385</v>
      </c>
      <c r="F196" s="1043">
        <f>IFERROR(VLOOKUP(C196,'Consolidated Master Sheet'!B:H,3,0),"")</f>
        <v>31.020000000000003</v>
      </c>
      <c r="G196" s="564">
        <f t="shared" si="7"/>
        <v>0</v>
      </c>
      <c r="H196" s="1787">
        <f t="shared" si="8"/>
        <v>0</v>
      </c>
      <c r="I196" s="565">
        <f>IFERROR(VLOOKUP(C196,'Consolidated Master Sheet'!B:H,6,0),"")</f>
        <v>25</v>
      </c>
      <c r="J196" s="565">
        <f>IFERROR(VLOOKUP(C196,'Consolidated Master Sheet'!B:H,7,0),"")</f>
        <v>100</v>
      </c>
      <c r="K196" s="84"/>
      <c r="L196" s="1173">
        <f t="shared" si="9"/>
        <v>0</v>
      </c>
      <c r="M196" s="545"/>
      <c r="N196" s="1089"/>
    </row>
    <row r="197" spans="1:14" ht="25.5" customHeight="1">
      <c r="A197" s="157" t="str">
        <f>IF(K197&gt;0,COUNT($K$4:K197)+MAX('MI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97" s="555"/>
      <c r="C197" s="561" t="s">
        <v>3117</v>
      </c>
      <c r="D197" s="562" t="s">
        <v>3118</v>
      </c>
      <c r="E197" s="566" t="s">
        <v>9386</v>
      </c>
      <c r="F197" s="1043">
        <f>IFERROR(VLOOKUP(C197,'Consolidated Master Sheet'!B:H,3,0),"")</f>
        <v>113.7</v>
      </c>
      <c r="G197" s="564">
        <f t="shared" ref="G197:G260" si="10">IF(F197=0,"NET",$G$2)</f>
        <v>0</v>
      </c>
      <c r="H197" s="1787">
        <f t="shared" ref="H197:H260" si="11">IFERROR(ROUND(F197*G197,2),0)</f>
        <v>0</v>
      </c>
      <c r="I197" s="565">
        <f>IFERROR(VLOOKUP(C197,'Consolidated Master Sheet'!B:H,6,0),"")</f>
        <v>20</v>
      </c>
      <c r="J197" s="565">
        <f>IFERROR(VLOOKUP(C197,'Consolidated Master Sheet'!B:H,7,0),"")</f>
        <v>20</v>
      </c>
      <c r="K197" s="84"/>
      <c r="L197" s="1173">
        <f t="shared" si="9"/>
        <v>0</v>
      </c>
      <c r="M197" s="545"/>
      <c r="N197" s="1089"/>
    </row>
    <row r="198" spans="1:14" ht="25.5" customHeight="1">
      <c r="A198" s="157" t="str">
        <f>IF(K198&gt;0,COUNT($K$4:K198)+MAX('MI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98" s="555"/>
      <c r="C198" s="561" t="s">
        <v>3119</v>
      </c>
      <c r="D198" s="562" t="s">
        <v>3120</v>
      </c>
      <c r="E198" s="566" t="s">
        <v>9387</v>
      </c>
      <c r="F198" s="1043">
        <f>IFERROR(VLOOKUP(C198,'Consolidated Master Sheet'!B:H,3,0),"")</f>
        <v>152.66999999999999</v>
      </c>
      <c r="G198" s="564">
        <f t="shared" si="10"/>
        <v>0</v>
      </c>
      <c r="H198" s="1787">
        <f t="shared" si="11"/>
        <v>0</v>
      </c>
      <c r="I198" s="565">
        <f>IFERROR(VLOOKUP(C198,'Consolidated Master Sheet'!B:H,6,0),"")</f>
        <v>8</v>
      </c>
      <c r="J198" s="565">
        <f>IFERROR(VLOOKUP(C198,'Consolidated Master Sheet'!B:H,7,0),"")</f>
        <v>8</v>
      </c>
      <c r="K198" s="84"/>
      <c r="L198" s="1173">
        <f t="shared" si="9"/>
        <v>0</v>
      </c>
      <c r="M198" s="545"/>
      <c r="N198" s="1089"/>
    </row>
    <row r="199" spans="1:14" ht="25.5" customHeight="1" thickBot="1">
      <c r="A199" s="157" t="str">
        <f>IF(K199&gt;0,COUNT($K$4:K199)+MAX('MI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199" s="567"/>
      <c r="C199" s="568" t="s">
        <v>4782</v>
      </c>
      <c r="D199" s="569" t="s">
        <v>3121</v>
      </c>
      <c r="E199" s="570" t="s">
        <v>9388</v>
      </c>
      <c r="F199" s="1044">
        <f>IFERROR(VLOOKUP(C199,'Consolidated Master Sheet'!B:H,3,0),"")</f>
        <v>747.03</v>
      </c>
      <c r="G199" s="571">
        <f t="shared" si="10"/>
        <v>0</v>
      </c>
      <c r="H199" s="1788">
        <f t="shared" si="11"/>
        <v>0</v>
      </c>
      <c r="I199" s="572">
        <f>IFERROR(VLOOKUP(C199,'Consolidated Master Sheet'!B:H,6,0),"")</f>
        <v>2</v>
      </c>
      <c r="J199" s="572">
        <f>IFERROR(VLOOKUP(C199,'Consolidated Master Sheet'!B:H,7,0),"")</f>
        <v>2</v>
      </c>
      <c r="K199" s="85"/>
      <c r="L199" s="1174">
        <f t="shared" si="9"/>
        <v>0</v>
      </c>
      <c r="M199" s="545"/>
      <c r="N199" s="1089"/>
    </row>
    <row r="200" spans="1:14" ht="25.5" customHeight="1">
      <c r="A200" s="157" t="str">
        <f>IF(K200&gt;0,COUNT($K$4:K200)+MAX('MI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00" s="573"/>
      <c r="C200" s="556" t="s">
        <v>3752</v>
      </c>
      <c r="D200" s="557" t="s">
        <v>3122</v>
      </c>
      <c r="E200" s="574" t="s">
        <v>9391</v>
      </c>
      <c r="F200" s="1042">
        <f>IFERROR(VLOOKUP(C200,'Consolidated Master Sheet'!B:H,3,0),"")</f>
        <v>48.37</v>
      </c>
      <c r="G200" s="559">
        <f t="shared" si="10"/>
        <v>0</v>
      </c>
      <c r="H200" s="1786">
        <f t="shared" si="11"/>
        <v>0</v>
      </c>
      <c r="I200" s="560">
        <f>IFERROR(VLOOKUP(C200,'Consolidated Master Sheet'!B:H,6,0),"")</f>
        <v>40</v>
      </c>
      <c r="J200" s="560">
        <f>IFERROR(VLOOKUP(C200,'Consolidated Master Sheet'!B:H,7,0),"")</f>
        <v>160</v>
      </c>
      <c r="K200" s="86"/>
      <c r="L200" s="1172">
        <f t="shared" si="9"/>
        <v>0</v>
      </c>
      <c r="M200" s="545"/>
      <c r="N200" s="1089"/>
    </row>
    <row r="201" spans="1:14" ht="25.5" customHeight="1">
      <c r="A201" s="157" t="str">
        <f>IF(K201&gt;0,COUNT($K$4:K201)+MAX('MI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01" s="555"/>
      <c r="C201" s="561" t="s">
        <v>4783</v>
      </c>
      <c r="D201" s="562" t="s">
        <v>3123</v>
      </c>
      <c r="E201" s="566" t="s">
        <v>9390</v>
      </c>
      <c r="F201" s="1043">
        <f>IFERROR(VLOOKUP(C201,'Consolidated Master Sheet'!B:H,3,0),"")</f>
        <v>62.32</v>
      </c>
      <c r="G201" s="564">
        <f t="shared" si="10"/>
        <v>0</v>
      </c>
      <c r="H201" s="1787">
        <f t="shared" si="11"/>
        <v>0</v>
      </c>
      <c r="I201" s="565">
        <f>IFERROR(VLOOKUP(C201,'Consolidated Master Sheet'!B:H,6,0),"")</f>
        <v>25</v>
      </c>
      <c r="J201" s="565">
        <f>IFERROR(VLOOKUP(C201,'Consolidated Master Sheet'!B:H,7,0),"")</f>
        <v>100</v>
      </c>
      <c r="K201" s="84"/>
      <c r="L201" s="1173">
        <f t="shared" si="9"/>
        <v>0</v>
      </c>
      <c r="M201" s="545"/>
      <c r="N201" s="1089"/>
    </row>
    <row r="202" spans="1:14" ht="25.5" customHeight="1">
      <c r="A202" s="157" t="str">
        <f>IF(K202&gt;0,COUNT($K$4:K202)+MAX('MI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02" s="555"/>
      <c r="C202" s="561" t="s">
        <v>4784</v>
      </c>
      <c r="D202" s="562" t="s">
        <v>3124</v>
      </c>
      <c r="E202" s="566" t="s">
        <v>9389</v>
      </c>
      <c r="F202" s="1043">
        <f>IFERROR(VLOOKUP(C202,'Consolidated Master Sheet'!B:H,3,0),"")</f>
        <v>134.4</v>
      </c>
      <c r="G202" s="564">
        <f t="shared" si="10"/>
        <v>0</v>
      </c>
      <c r="H202" s="1787">
        <f t="shared" si="11"/>
        <v>0</v>
      </c>
      <c r="I202" s="565">
        <f>IFERROR(VLOOKUP(C202,'Consolidated Master Sheet'!B:H,6,0),"")</f>
        <v>20</v>
      </c>
      <c r="J202" s="565">
        <f>IFERROR(VLOOKUP(C202,'Consolidated Master Sheet'!B:H,7,0),"")</f>
        <v>20</v>
      </c>
      <c r="K202" s="84"/>
      <c r="L202" s="1173">
        <f t="shared" si="9"/>
        <v>0</v>
      </c>
      <c r="M202" s="545"/>
      <c r="N202" s="1089"/>
    </row>
    <row r="203" spans="1:14" ht="25.5" customHeight="1" thickBot="1">
      <c r="A203" s="157" t="str">
        <f>IF(K203&gt;0,COUNT($K$4:K203)+MAX('MI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03" s="567"/>
      <c r="C203" s="575" t="s">
        <v>3125</v>
      </c>
      <c r="D203" s="576" t="s">
        <v>3126</v>
      </c>
      <c r="E203" s="597" t="s">
        <v>9392</v>
      </c>
      <c r="F203" s="1045">
        <f>IFERROR(VLOOKUP(C203,'Consolidated Master Sheet'!B:H,3,0),"")</f>
        <v>209.01999999999998</v>
      </c>
      <c r="G203" s="578">
        <f t="shared" si="10"/>
        <v>0</v>
      </c>
      <c r="H203" s="1789">
        <f t="shared" si="11"/>
        <v>0</v>
      </c>
      <c r="I203" s="579">
        <f>IFERROR(VLOOKUP(C203,'Consolidated Master Sheet'!B:H,6,0),"")</f>
        <v>10</v>
      </c>
      <c r="J203" s="579">
        <f>IFERROR(VLOOKUP(C203,'Consolidated Master Sheet'!B:H,7,0),"")</f>
        <v>10</v>
      </c>
      <c r="K203" s="87"/>
      <c r="L203" s="1175">
        <f t="shared" si="9"/>
        <v>0</v>
      </c>
      <c r="M203" s="545"/>
      <c r="N203" s="1089"/>
    </row>
    <row r="204" spans="1:14" ht="25.5" customHeight="1">
      <c r="A204" s="157" t="str">
        <f>IF(K204&gt;0,COUNT($K$4:K204)+MAX('MI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04" s="1880"/>
      <c r="C204" s="588" t="s">
        <v>3127</v>
      </c>
      <c r="D204" s="589" t="s">
        <v>3128</v>
      </c>
      <c r="E204" s="617" t="s">
        <v>9424</v>
      </c>
      <c r="F204" s="1047">
        <f>IFERROR(VLOOKUP(C204,'Consolidated Master Sheet'!B:H,3,0),"")</f>
        <v>27.25</v>
      </c>
      <c r="G204" s="591">
        <f t="shared" si="10"/>
        <v>0</v>
      </c>
      <c r="H204" s="1791">
        <f t="shared" si="11"/>
        <v>0</v>
      </c>
      <c r="I204" s="593">
        <f>IFERROR(VLOOKUP(C204,'Consolidated Master Sheet'!B:H,6,0),"")</f>
        <v>50</v>
      </c>
      <c r="J204" s="593">
        <f>IFERROR(VLOOKUP(C204,'Consolidated Master Sheet'!B:H,7,0),"")</f>
        <v>200</v>
      </c>
      <c r="K204" s="83"/>
      <c r="L204" s="1177">
        <f t="shared" si="9"/>
        <v>0</v>
      </c>
      <c r="M204" s="545"/>
      <c r="N204" s="1089"/>
    </row>
    <row r="205" spans="1:14" ht="25.5" customHeight="1">
      <c r="A205" s="157" t="str">
        <f>IF(K205&gt;0,COUNT($K$4:K205)+MAX('MI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05" s="1881"/>
      <c r="C205" s="561" t="s">
        <v>3129</v>
      </c>
      <c r="D205" s="562" t="s">
        <v>3130</v>
      </c>
      <c r="E205" s="563" t="s">
        <v>9425</v>
      </c>
      <c r="F205" s="1043">
        <f>IFERROR(VLOOKUP(C205,'Consolidated Master Sheet'!B:H,3,0),"")</f>
        <v>11.14</v>
      </c>
      <c r="G205" s="564">
        <f t="shared" si="10"/>
        <v>0</v>
      </c>
      <c r="H205" s="1787">
        <f t="shared" si="11"/>
        <v>0</v>
      </c>
      <c r="I205" s="565">
        <f>IFERROR(VLOOKUP(C205,'Consolidated Master Sheet'!B:H,6,0),"")</f>
        <v>100</v>
      </c>
      <c r="J205" s="565">
        <f>IFERROR(VLOOKUP(C205,'Consolidated Master Sheet'!B:H,7,0),"")</f>
        <v>100</v>
      </c>
      <c r="K205" s="84"/>
      <c r="L205" s="1173">
        <f t="shared" si="9"/>
        <v>0</v>
      </c>
      <c r="M205" s="545"/>
      <c r="N205" s="1089"/>
    </row>
    <row r="206" spans="1:14" ht="25.5" customHeight="1">
      <c r="A206" s="157" t="str">
        <f>IF(K206&gt;0,COUNT($K$4:K206)+MAX('MI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06" s="1881"/>
      <c r="C206" s="561" t="s">
        <v>3131</v>
      </c>
      <c r="D206" s="562" t="s">
        <v>3132</v>
      </c>
      <c r="E206" s="563" t="s">
        <v>9426</v>
      </c>
      <c r="F206" s="1043">
        <f>IFERROR(VLOOKUP(C206,'Consolidated Master Sheet'!B:H,3,0),"")</f>
        <v>16.600000000000001</v>
      </c>
      <c r="G206" s="564">
        <f t="shared" si="10"/>
        <v>0</v>
      </c>
      <c r="H206" s="1787">
        <f t="shared" si="11"/>
        <v>0</v>
      </c>
      <c r="I206" s="565">
        <f>IFERROR(VLOOKUP(C206,'Consolidated Master Sheet'!B:H,6,0),"")</f>
        <v>50</v>
      </c>
      <c r="J206" s="565">
        <f>IFERROR(VLOOKUP(C206,'Consolidated Master Sheet'!B:H,7,0),"")</f>
        <v>50</v>
      </c>
      <c r="K206" s="84"/>
      <c r="L206" s="1173">
        <f t="shared" si="9"/>
        <v>0</v>
      </c>
      <c r="M206" s="545"/>
      <c r="N206" s="1089"/>
    </row>
    <row r="207" spans="1:14" ht="25.5" customHeight="1">
      <c r="A207" s="157" t="str">
        <f>IF(K207&gt;0,COUNT($K$4:K207)+MAX('MI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07" s="1881"/>
      <c r="C207" s="561" t="s">
        <v>3133</v>
      </c>
      <c r="D207" s="562" t="s">
        <v>3134</v>
      </c>
      <c r="E207" s="563" t="s">
        <v>9427</v>
      </c>
      <c r="F207" s="1043">
        <f>IFERROR(VLOOKUP(C207,'Consolidated Master Sheet'!B:H,3,0),"")</f>
        <v>47.15</v>
      </c>
      <c r="G207" s="564">
        <f t="shared" si="10"/>
        <v>0</v>
      </c>
      <c r="H207" s="1787">
        <f t="shared" si="11"/>
        <v>0</v>
      </c>
      <c r="I207" s="565">
        <f>IFERROR(VLOOKUP(C207,'Consolidated Master Sheet'!B:H,6,0),"")</f>
        <v>25</v>
      </c>
      <c r="J207" s="565">
        <f>IFERROR(VLOOKUP(C207,'Consolidated Master Sheet'!B:H,7,0),"")</f>
        <v>25</v>
      </c>
      <c r="K207" s="84"/>
      <c r="L207" s="1173">
        <f t="shared" si="9"/>
        <v>0</v>
      </c>
      <c r="M207" s="545"/>
      <c r="N207" s="1089"/>
    </row>
    <row r="208" spans="1:14" ht="25.5" customHeight="1">
      <c r="A208" s="157" t="str">
        <f>IF(K208&gt;0,COUNT($K$4:K208)+MAX('MI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08" s="1881"/>
      <c r="C208" s="561" t="s">
        <v>3135</v>
      </c>
      <c r="D208" s="562" t="s">
        <v>3136</v>
      </c>
      <c r="E208" s="563" t="s">
        <v>9428</v>
      </c>
      <c r="F208" s="1043">
        <f>IFERROR(VLOOKUP(C208,'Consolidated Master Sheet'!B:H,3,0),"")</f>
        <v>82.570000000000007</v>
      </c>
      <c r="G208" s="564">
        <f t="shared" si="10"/>
        <v>0</v>
      </c>
      <c r="H208" s="1787">
        <f t="shared" si="11"/>
        <v>0</v>
      </c>
      <c r="I208" s="565">
        <f>IFERROR(VLOOKUP(C208,'Consolidated Master Sheet'!B:H,6,0),"")</f>
        <v>15</v>
      </c>
      <c r="J208" s="565">
        <f>IFERROR(VLOOKUP(C208,'Consolidated Master Sheet'!B:H,7,0),"")</f>
        <v>15</v>
      </c>
      <c r="K208" s="84"/>
      <c r="L208" s="1173">
        <f t="shared" si="9"/>
        <v>0</v>
      </c>
      <c r="M208" s="545"/>
      <c r="N208" s="1089"/>
    </row>
    <row r="209" spans="1:14" ht="25.5" customHeight="1">
      <c r="A209" s="157" t="str">
        <f>IF(K209&gt;0,COUNT($K$4:K209)+MAX('MI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09" s="1881"/>
      <c r="C209" s="561" t="s">
        <v>3137</v>
      </c>
      <c r="D209" s="562" t="s">
        <v>3138</v>
      </c>
      <c r="E209" s="563" t="s">
        <v>9429</v>
      </c>
      <c r="F209" s="1043">
        <f>IFERROR(VLOOKUP(C209,'Consolidated Master Sheet'!B:H,3,0),"")</f>
        <v>321.60000000000002</v>
      </c>
      <c r="G209" s="564">
        <f t="shared" si="10"/>
        <v>0</v>
      </c>
      <c r="H209" s="1787">
        <f t="shared" si="11"/>
        <v>0</v>
      </c>
      <c r="I209" s="565">
        <f>IFERROR(VLOOKUP(C209,'Consolidated Master Sheet'!B:H,6,0),"")</f>
        <v>5</v>
      </c>
      <c r="J209" s="565">
        <f>IFERROR(VLOOKUP(C209,'Consolidated Master Sheet'!B:H,7,0),"")</f>
        <v>5</v>
      </c>
      <c r="K209" s="84"/>
      <c r="L209" s="1173">
        <f t="shared" si="9"/>
        <v>0</v>
      </c>
      <c r="M209" s="545"/>
      <c r="N209" s="1089"/>
    </row>
    <row r="210" spans="1:14" ht="25.5" customHeight="1" thickBot="1">
      <c r="A210" s="157" t="str">
        <f>IF(K210&gt;0,COUNT($K$4:K210)+MAX('MI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10" s="1882"/>
      <c r="C210" s="568" t="s">
        <v>7830</v>
      </c>
      <c r="D210" s="569" t="s">
        <v>3139</v>
      </c>
      <c r="E210" s="600" t="s">
        <v>9430</v>
      </c>
      <c r="F210" s="1044">
        <f>IFERROR(VLOOKUP(C210,'Consolidated Master Sheet'!B:H,3,0),"")</f>
        <v>465.65</v>
      </c>
      <c r="G210" s="571">
        <f t="shared" si="10"/>
        <v>0</v>
      </c>
      <c r="H210" s="1788">
        <f t="shared" si="11"/>
        <v>0</v>
      </c>
      <c r="I210" s="572">
        <f>IFERROR(VLOOKUP(C210,'Consolidated Master Sheet'!B:H,6,0),"")</f>
        <v>4</v>
      </c>
      <c r="J210" s="572">
        <f>IFERROR(VLOOKUP(C210,'Consolidated Master Sheet'!B:H,7,0),"")</f>
        <v>0</v>
      </c>
      <c r="K210" s="85"/>
      <c r="L210" s="1174">
        <f t="shared" si="9"/>
        <v>0</v>
      </c>
      <c r="M210" s="545"/>
      <c r="N210" s="1089"/>
    </row>
    <row r="211" spans="1:14" ht="76.5" customHeight="1" thickBot="1">
      <c r="A211" s="157" t="str">
        <f>IF(K211&gt;0,COUNT($K$4:K211)+MAX('MI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11" s="567"/>
      <c r="C211" s="609" t="s">
        <v>4785</v>
      </c>
      <c r="D211" s="614" t="s">
        <v>3140</v>
      </c>
      <c r="E211" s="611" t="s">
        <v>9458</v>
      </c>
      <c r="F211" s="1049">
        <f>IFERROR(VLOOKUP(C211,'Consolidated Master Sheet'!B:H,3,0),"")</f>
        <v>11.129999999999999</v>
      </c>
      <c r="G211" s="612">
        <f t="shared" si="10"/>
        <v>0</v>
      </c>
      <c r="H211" s="1792">
        <f t="shared" si="11"/>
        <v>0</v>
      </c>
      <c r="I211" s="613">
        <f>IFERROR(VLOOKUP(C211,'Consolidated Master Sheet'!B:H,6,0),"")</f>
        <v>60</v>
      </c>
      <c r="J211" s="613">
        <f>IFERROR(VLOOKUP(C211,'Consolidated Master Sheet'!B:H,7,0),"")</f>
        <v>240</v>
      </c>
      <c r="K211" s="89"/>
      <c r="L211" s="1178">
        <f t="shared" si="9"/>
        <v>0</v>
      </c>
      <c r="M211" s="545"/>
      <c r="N211" s="1089"/>
    </row>
    <row r="212" spans="1:14" ht="31.5">
      <c r="A212" s="157" t="str">
        <f>IF(K212&gt;0,COUNT($K$4:K212)+MAX('MI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12" s="573"/>
      <c r="C212" s="588" t="s">
        <v>3141</v>
      </c>
      <c r="D212" s="589" t="s">
        <v>3142</v>
      </c>
      <c r="E212" s="605" t="s">
        <v>9564</v>
      </c>
      <c r="F212" s="1047">
        <f>IFERROR(VLOOKUP(C212,'Consolidated Master Sheet'!B:H,3,0),"")</f>
        <v>37.239999999999995</v>
      </c>
      <c r="G212" s="591">
        <f t="shared" si="10"/>
        <v>0</v>
      </c>
      <c r="H212" s="1791">
        <f t="shared" si="11"/>
        <v>0</v>
      </c>
      <c r="I212" s="593">
        <f>IFERROR(VLOOKUP(C212,'Consolidated Master Sheet'!B:H,6,0),"")</f>
        <v>40</v>
      </c>
      <c r="J212" s="593">
        <f>IFERROR(VLOOKUP(C212,'Consolidated Master Sheet'!B:H,7,0),"")</f>
        <v>240</v>
      </c>
      <c r="K212" s="83"/>
      <c r="L212" s="1177">
        <f t="shared" si="9"/>
        <v>0</v>
      </c>
      <c r="M212" s="545"/>
      <c r="N212" s="1089"/>
    </row>
    <row r="213" spans="1:14" ht="31.5">
      <c r="A213" s="157" t="str">
        <f>IF(K213&gt;0,COUNT($K$4:K213)+MAX('MI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13" s="555"/>
      <c r="C213" s="561" t="s">
        <v>3143</v>
      </c>
      <c r="D213" s="562" t="s">
        <v>3144</v>
      </c>
      <c r="E213" s="566" t="s">
        <v>9565</v>
      </c>
      <c r="F213" s="1043">
        <f>IFERROR(VLOOKUP(C213,'Consolidated Master Sheet'!B:H,3,0),"")</f>
        <v>10.68</v>
      </c>
      <c r="G213" s="564">
        <f t="shared" si="10"/>
        <v>0</v>
      </c>
      <c r="H213" s="1787">
        <f t="shared" si="11"/>
        <v>0</v>
      </c>
      <c r="I213" s="565">
        <f>IFERROR(VLOOKUP(C213,'Consolidated Master Sheet'!B:H,6,0),"")</f>
        <v>100</v>
      </c>
      <c r="J213" s="565">
        <f>IFERROR(VLOOKUP(C213,'Consolidated Master Sheet'!B:H,7,0),"")</f>
        <v>100</v>
      </c>
      <c r="K213" s="84"/>
      <c r="L213" s="1173">
        <f t="shared" si="9"/>
        <v>0</v>
      </c>
      <c r="M213" s="545"/>
      <c r="N213" s="1089"/>
    </row>
    <row r="214" spans="1:14">
      <c r="A214" s="157" t="str">
        <f>IF(K214&gt;0,COUNT($K$4:K214)+MAX('MI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14" s="555"/>
      <c r="C214" s="561" t="s">
        <v>3145</v>
      </c>
      <c r="D214" s="562" t="s">
        <v>3146</v>
      </c>
      <c r="E214" s="566" t="s">
        <v>9566</v>
      </c>
      <c r="F214" s="1043">
        <f>IFERROR(VLOOKUP(C214,'Consolidated Master Sheet'!B:H,3,0),"")</f>
        <v>16.940000000000001</v>
      </c>
      <c r="G214" s="564">
        <f t="shared" si="10"/>
        <v>0</v>
      </c>
      <c r="H214" s="1787">
        <f t="shared" si="11"/>
        <v>0</v>
      </c>
      <c r="I214" s="565">
        <f>IFERROR(VLOOKUP(C214,'Consolidated Master Sheet'!B:H,6,0),"")</f>
        <v>50</v>
      </c>
      <c r="J214" s="565">
        <f>IFERROR(VLOOKUP(C214,'Consolidated Master Sheet'!B:H,7,0),"")</f>
        <v>50</v>
      </c>
      <c r="K214" s="84"/>
      <c r="L214" s="1173">
        <f t="shared" si="9"/>
        <v>0</v>
      </c>
      <c r="M214" s="545"/>
      <c r="N214" s="1089"/>
    </row>
    <row r="215" spans="1:14">
      <c r="A215" s="157" t="str">
        <f>IF(K215&gt;0,COUNT($K$4:K215)+MAX('MI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15" s="555"/>
      <c r="C215" s="561" t="s">
        <v>3147</v>
      </c>
      <c r="D215" s="562" t="s">
        <v>3148</v>
      </c>
      <c r="E215" s="566" t="s">
        <v>9567</v>
      </c>
      <c r="F215" s="1043">
        <f>IFERROR(VLOOKUP(C215,'Consolidated Master Sheet'!B:H,3,0),"")</f>
        <v>44.68</v>
      </c>
      <c r="G215" s="564">
        <f t="shared" si="10"/>
        <v>0</v>
      </c>
      <c r="H215" s="1787">
        <f t="shared" si="11"/>
        <v>0</v>
      </c>
      <c r="I215" s="565">
        <f>IFERROR(VLOOKUP(C215,'Consolidated Master Sheet'!B:H,6,0),"")</f>
        <v>25</v>
      </c>
      <c r="J215" s="565">
        <f>IFERROR(VLOOKUP(C215,'Consolidated Master Sheet'!B:H,7,0),"")</f>
        <v>25</v>
      </c>
      <c r="K215" s="84"/>
      <c r="L215" s="1173">
        <f t="shared" si="9"/>
        <v>0</v>
      </c>
      <c r="M215" s="545"/>
      <c r="N215" s="1089"/>
    </row>
    <row r="216" spans="1:14">
      <c r="A216" s="157" t="str">
        <f>IF(K216&gt;0,COUNT($K$4:K216)+MAX('MI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16" s="555"/>
      <c r="C216" s="561" t="s">
        <v>3149</v>
      </c>
      <c r="D216" s="562" t="s">
        <v>3150</v>
      </c>
      <c r="E216" s="566" t="s">
        <v>9568</v>
      </c>
      <c r="F216" s="1043">
        <f>IFERROR(VLOOKUP(C216,'Consolidated Master Sheet'!B:H,3,0),"")</f>
        <v>76.63000000000001</v>
      </c>
      <c r="G216" s="564">
        <f t="shared" si="10"/>
        <v>0</v>
      </c>
      <c r="H216" s="1787">
        <f t="shared" si="11"/>
        <v>0</v>
      </c>
      <c r="I216" s="565">
        <f>IFERROR(VLOOKUP(C216,'Consolidated Master Sheet'!B:H,6,0),"")</f>
        <v>9</v>
      </c>
      <c r="J216" s="565">
        <f>IFERROR(VLOOKUP(C216,'Consolidated Master Sheet'!B:H,7,0),"")</f>
        <v>9</v>
      </c>
      <c r="K216" s="84"/>
      <c r="L216" s="1173">
        <f t="shared" si="9"/>
        <v>0</v>
      </c>
      <c r="M216" s="545"/>
      <c r="N216" s="1089"/>
    </row>
    <row r="217" spans="1:14">
      <c r="A217" s="157" t="str">
        <f>IF(K217&gt;0,COUNT($K$4:K217)+MAX('MI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17" s="555"/>
      <c r="C217" s="561" t="s">
        <v>3151</v>
      </c>
      <c r="D217" s="562" t="s">
        <v>3152</v>
      </c>
      <c r="E217" s="597" t="s">
        <v>9569</v>
      </c>
      <c r="F217" s="1045">
        <f>IFERROR(VLOOKUP(C217,'Consolidated Master Sheet'!B:H,3,0),"")</f>
        <v>380.92</v>
      </c>
      <c r="G217" s="564">
        <f t="shared" si="10"/>
        <v>0</v>
      </c>
      <c r="H217" s="1787">
        <f t="shared" si="11"/>
        <v>0</v>
      </c>
      <c r="I217" s="565">
        <f>IFERROR(VLOOKUP(C217,'Consolidated Master Sheet'!B:H,6,0),"")</f>
        <v>5</v>
      </c>
      <c r="J217" s="565">
        <f>IFERROR(VLOOKUP(C217,'Consolidated Master Sheet'!B:H,7,0),"")</f>
        <v>5</v>
      </c>
      <c r="K217" s="84"/>
      <c r="L217" s="1173">
        <f t="shared" si="9"/>
        <v>0</v>
      </c>
      <c r="M217" s="545"/>
      <c r="N217" s="1089"/>
    </row>
    <row r="218" spans="1:14">
      <c r="A218" s="157" t="str">
        <f>IF(K218&gt;0,COUNT($K$4:K218)+MAX('MI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18" s="555"/>
      <c r="C218" s="561" t="s">
        <v>4786</v>
      </c>
      <c r="D218" s="562" t="s">
        <v>3153</v>
      </c>
      <c r="E218" s="566" t="s">
        <v>9570</v>
      </c>
      <c r="F218" s="1043">
        <f>IFERROR(VLOOKUP(C218,'Consolidated Master Sheet'!B:H,3,0),"")</f>
        <v>456.99</v>
      </c>
      <c r="G218" s="564">
        <f t="shared" si="10"/>
        <v>0</v>
      </c>
      <c r="H218" s="1787">
        <f t="shared" si="11"/>
        <v>0</v>
      </c>
      <c r="I218" s="565">
        <f>IFERROR(VLOOKUP(C218,'Consolidated Master Sheet'!B:H,6,0),"")</f>
        <v>4</v>
      </c>
      <c r="J218" s="565">
        <f>IFERROR(VLOOKUP(C218,'Consolidated Master Sheet'!B:H,7,0),"")</f>
        <v>4</v>
      </c>
      <c r="K218" s="84"/>
      <c r="L218" s="1173">
        <f t="shared" si="9"/>
        <v>0</v>
      </c>
      <c r="M218" s="545"/>
      <c r="N218" s="1089"/>
    </row>
    <row r="219" spans="1:14" ht="16.5" thickBot="1">
      <c r="A219" s="157" t="str">
        <f>IF(K219&gt;0,COUNT($K$4:K219)+MAX('MI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19" s="567"/>
      <c r="C219" s="568" t="s">
        <v>4787</v>
      </c>
      <c r="D219" s="569" t="s">
        <v>3154</v>
      </c>
      <c r="E219" s="622" t="s">
        <v>9571</v>
      </c>
      <c r="F219" s="1050">
        <f>IFERROR(VLOOKUP(C219,'Consolidated Master Sheet'!B:H,3,0),"")</f>
        <v>1142.83</v>
      </c>
      <c r="G219" s="571">
        <f t="shared" si="10"/>
        <v>0</v>
      </c>
      <c r="H219" s="1788">
        <f t="shared" si="11"/>
        <v>0</v>
      </c>
      <c r="I219" s="572">
        <f>IFERROR(VLOOKUP(C219,'Consolidated Master Sheet'!B:H,6,0),"")</f>
        <v>4</v>
      </c>
      <c r="J219" s="572">
        <f>IFERROR(VLOOKUP(C219,'Consolidated Master Sheet'!B:H,7,0),"")</f>
        <v>4</v>
      </c>
      <c r="K219" s="85"/>
      <c r="L219" s="1174">
        <f t="shared" si="9"/>
        <v>0</v>
      </c>
      <c r="M219" s="545"/>
      <c r="N219" s="1089"/>
    </row>
    <row r="220" spans="1:14" ht="65.25" customHeight="1" thickBot="1">
      <c r="A220" s="157" t="str">
        <f>IF(K220&gt;0,COUNT($K$4:K220)+MAX('MI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20" s="580"/>
      <c r="C220" s="609" t="s">
        <v>4788</v>
      </c>
      <c r="D220" s="614" t="s">
        <v>3155</v>
      </c>
      <c r="E220" s="611" t="s">
        <v>9572</v>
      </c>
      <c r="F220" s="1049">
        <f>IFERROR(VLOOKUP(C220,'Consolidated Master Sheet'!B:H,3,0),"")</f>
        <v>10.65</v>
      </c>
      <c r="G220" s="612">
        <f t="shared" si="10"/>
        <v>0</v>
      </c>
      <c r="H220" s="1792">
        <f t="shared" si="11"/>
        <v>0</v>
      </c>
      <c r="I220" s="613">
        <f>IFERROR(VLOOKUP(C220,'Consolidated Master Sheet'!B:H,6,0),"")</f>
        <v>80</v>
      </c>
      <c r="J220" s="613">
        <f>IFERROR(VLOOKUP(C220,'Consolidated Master Sheet'!B:H,7,0),"")</f>
        <v>320</v>
      </c>
      <c r="K220" s="89"/>
      <c r="L220" s="1178">
        <f t="shared" si="9"/>
        <v>0</v>
      </c>
      <c r="M220" s="545"/>
      <c r="N220" s="1089"/>
    </row>
    <row r="221" spans="1:14" ht="25.5" customHeight="1">
      <c r="A221" s="157" t="str">
        <f>IF(K221&gt;0,COUNT($K$4:K221)+MAX('MI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21" s="573"/>
      <c r="C221" s="588" t="s">
        <v>3156</v>
      </c>
      <c r="D221" s="589" t="s">
        <v>3157</v>
      </c>
      <c r="E221" s="605" t="s">
        <v>9573</v>
      </c>
      <c r="F221" s="1047">
        <f>IFERROR(VLOOKUP(C221,'Consolidated Master Sheet'!B:H,3,0),"")</f>
        <v>15.129999999999999</v>
      </c>
      <c r="G221" s="591">
        <f t="shared" si="10"/>
        <v>0</v>
      </c>
      <c r="H221" s="1791">
        <f t="shared" si="11"/>
        <v>0</v>
      </c>
      <c r="I221" s="593">
        <f>IFERROR(VLOOKUP(C221,'Consolidated Master Sheet'!B:H,6,0),"")</f>
        <v>50</v>
      </c>
      <c r="J221" s="593">
        <f>IFERROR(VLOOKUP(C221,'Consolidated Master Sheet'!B:H,7,0),"")</f>
        <v>200</v>
      </c>
      <c r="K221" s="83"/>
      <c r="L221" s="1177">
        <f t="shared" si="9"/>
        <v>0</v>
      </c>
      <c r="M221" s="545"/>
      <c r="N221" s="1089"/>
    </row>
    <row r="222" spans="1:14" ht="25.5" customHeight="1">
      <c r="A222" s="157" t="str">
        <f>IF(K222&gt;0,COUNT($K$4:K222)+MAX('MI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22" s="555"/>
      <c r="C222" s="561" t="s">
        <v>3158</v>
      </c>
      <c r="D222" s="562" t="s">
        <v>3159</v>
      </c>
      <c r="E222" s="566" t="s">
        <v>9574</v>
      </c>
      <c r="F222" s="1043">
        <f>IFERROR(VLOOKUP(C222,'Consolidated Master Sheet'!B:H,3,0),"")</f>
        <v>18.740000000000002</v>
      </c>
      <c r="G222" s="564">
        <f t="shared" si="10"/>
        <v>0</v>
      </c>
      <c r="H222" s="1787">
        <f t="shared" si="11"/>
        <v>0</v>
      </c>
      <c r="I222" s="565">
        <f>IFERROR(VLOOKUP(C222,'Consolidated Master Sheet'!B:H,6,0),"")</f>
        <v>25</v>
      </c>
      <c r="J222" s="565">
        <f>IFERROR(VLOOKUP(C222,'Consolidated Master Sheet'!B:H,7,0),"")</f>
        <v>100</v>
      </c>
      <c r="K222" s="84"/>
      <c r="L222" s="1173">
        <f t="shared" si="9"/>
        <v>0</v>
      </c>
      <c r="M222" s="545"/>
      <c r="N222" s="1089"/>
    </row>
    <row r="223" spans="1:14" ht="25.5" customHeight="1">
      <c r="A223" s="157" t="str">
        <f>IF(K223&gt;0,COUNT($K$4:K223)+MAX('MI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23" s="555"/>
      <c r="C223" s="561" t="s">
        <v>3160</v>
      </c>
      <c r="D223" s="562" t="s">
        <v>3161</v>
      </c>
      <c r="E223" s="566" t="s">
        <v>9575</v>
      </c>
      <c r="F223" s="1043">
        <f>IFERROR(VLOOKUP(C223,'Consolidated Master Sheet'!B:H,3,0),"")</f>
        <v>46.519999999999996</v>
      </c>
      <c r="G223" s="564">
        <f t="shared" si="10"/>
        <v>0</v>
      </c>
      <c r="H223" s="1787">
        <f t="shared" si="11"/>
        <v>0</v>
      </c>
      <c r="I223" s="565">
        <f>IFERROR(VLOOKUP(C223,'Consolidated Master Sheet'!B:H,6,0),"")</f>
        <v>25</v>
      </c>
      <c r="J223" s="565">
        <f>IFERROR(VLOOKUP(C223,'Consolidated Master Sheet'!B:H,7,0),"")</f>
        <v>25</v>
      </c>
      <c r="K223" s="84"/>
      <c r="L223" s="1173">
        <f t="shared" si="9"/>
        <v>0</v>
      </c>
      <c r="M223" s="545"/>
      <c r="N223" s="1089"/>
    </row>
    <row r="224" spans="1:14" ht="25.5" customHeight="1">
      <c r="A224" s="157" t="str">
        <f>IF(K224&gt;0,COUNT($K$4:K224)+MAX('MI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24" s="555"/>
      <c r="C224" s="561" t="s">
        <v>3162</v>
      </c>
      <c r="D224" s="562" t="s">
        <v>3163</v>
      </c>
      <c r="E224" s="566" t="s">
        <v>9576</v>
      </c>
      <c r="F224" s="1043">
        <f>IFERROR(VLOOKUP(C224,'Consolidated Master Sheet'!B:H,3,0),"")</f>
        <v>73.53</v>
      </c>
      <c r="G224" s="564">
        <f t="shared" si="10"/>
        <v>0</v>
      </c>
      <c r="H224" s="1787">
        <f t="shared" si="11"/>
        <v>0</v>
      </c>
      <c r="I224" s="565">
        <f>IFERROR(VLOOKUP(C224,'Consolidated Master Sheet'!B:H,6,0),"")</f>
        <v>15</v>
      </c>
      <c r="J224" s="565">
        <f>IFERROR(VLOOKUP(C224,'Consolidated Master Sheet'!B:H,7,0),"")</f>
        <v>15</v>
      </c>
      <c r="K224" s="84"/>
      <c r="L224" s="1173">
        <f t="shared" si="9"/>
        <v>0</v>
      </c>
      <c r="M224" s="545"/>
      <c r="N224" s="1089"/>
    </row>
    <row r="225" spans="1:14" ht="25.5" customHeight="1">
      <c r="A225" s="157" t="str">
        <f>IF(K225&gt;0,COUNT($K$4:K225)+MAX('MI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25" s="555"/>
      <c r="C225" s="561" t="s">
        <v>3705</v>
      </c>
      <c r="D225" s="562" t="s">
        <v>3164</v>
      </c>
      <c r="E225" s="566" t="s">
        <v>9577</v>
      </c>
      <c r="F225" s="1043">
        <f>IFERROR(VLOOKUP(C225,'Consolidated Master Sheet'!B:H,3,0),"")</f>
        <v>424.57</v>
      </c>
      <c r="G225" s="564">
        <f t="shared" si="10"/>
        <v>0</v>
      </c>
      <c r="H225" s="1787">
        <f t="shared" si="11"/>
        <v>0</v>
      </c>
      <c r="I225" s="565">
        <f>IFERROR(VLOOKUP(C225,'Consolidated Master Sheet'!B:H,6,0),"")</f>
        <v>3</v>
      </c>
      <c r="J225" s="565">
        <f>IFERROR(VLOOKUP(C225,'Consolidated Master Sheet'!B:H,7,0),"")</f>
        <v>3</v>
      </c>
      <c r="K225" s="84"/>
      <c r="L225" s="1173">
        <f t="shared" si="9"/>
        <v>0</v>
      </c>
      <c r="M225" s="545"/>
      <c r="N225" s="1089"/>
    </row>
    <row r="226" spans="1:14" ht="25.5" customHeight="1">
      <c r="A226" s="157" t="str">
        <f>IF(K226&gt;0,COUNT($K$4:K226)+MAX('MI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26" s="555"/>
      <c r="C226" s="561" t="s">
        <v>4789</v>
      </c>
      <c r="D226" s="562" t="s">
        <v>3165</v>
      </c>
      <c r="E226" s="566" t="s">
        <v>9578</v>
      </c>
      <c r="F226" s="1043">
        <f>IFERROR(VLOOKUP(C226,'Consolidated Master Sheet'!B:H,3,0),"")</f>
        <v>702.81999999999994</v>
      </c>
      <c r="G226" s="564">
        <f t="shared" si="10"/>
        <v>0</v>
      </c>
      <c r="H226" s="1787">
        <f t="shared" si="11"/>
        <v>0</v>
      </c>
      <c r="I226" s="565">
        <f>IFERROR(VLOOKUP(C226,'Consolidated Master Sheet'!B:H,6,0),"")</f>
        <v>6</v>
      </c>
      <c r="J226" s="565">
        <f>IFERROR(VLOOKUP(C226,'Consolidated Master Sheet'!B:H,7,0),"")</f>
        <v>6</v>
      </c>
      <c r="K226" s="84"/>
      <c r="L226" s="1173">
        <f t="shared" si="9"/>
        <v>0</v>
      </c>
      <c r="M226" s="545"/>
      <c r="N226" s="1089"/>
    </row>
    <row r="227" spans="1:14" ht="25.5" customHeight="1">
      <c r="A227" s="157" t="str">
        <f>IF(K227&gt;0,COUNT($K$4:K227)+MAX('MI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27" s="555"/>
      <c r="C227" s="561" t="s">
        <v>4790</v>
      </c>
      <c r="D227" s="562" t="s">
        <v>3166</v>
      </c>
      <c r="E227" s="566" t="s">
        <v>9579</v>
      </c>
      <c r="F227" s="1043">
        <f>IFERROR(VLOOKUP(C227,'Consolidated Master Sheet'!B:H,3,0),"")</f>
        <v>1094.05</v>
      </c>
      <c r="G227" s="564">
        <f t="shared" si="10"/>
        <v>0</v>
      </c>
      <c r="H227" s="1787">
        <f t="shared" si="11"/>
        <v>0</v>
      </c>
      <c r="I227" s="565">
        <f>IFERROR(VLOOKUP(C227,'Consolidated Master Sheet'!B:H,6,0),"")</f>
        <v>4</v>
      </c>
      <c r="J227" s="565">
        <f>IFERROR(VLOOKUP(C227,'Consolidated Master Sheet'!B:H,7,0),"")</f>
        <v>4</v>
      </c>
      <c r="K227" s="84"/>
      <c r="L227" s="1173">
        <f t="shared" si="9"/>
        <v>0</v>
      </c>
      <c r="M227" s="545"/>
      <c r="N227" s="1089"/>
    </row>
    <row r="228" spans="1:14" ht="25.5" customHeight="1" thickBot="1">
      <c r="A228" s="157" t="str">
        <f>IF(K228&gt;0,COUNT($K$4:K228)+MAX('MI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28" s="567"/>
      <c r="C228" s="568" t="s">
        <v>4791</v>
      </c>
      <c r="D228" s="569" t="s">
        <v>3167</v>
      </c>
      <c r="E228" s="622" t="s">
        <v>9580</v>
      </c>
      <c r="F228" s="1050">
        <f>IFERROR(VLOOKUP(C228,'Consolidated Master Sheet'!B:H,3,0),"")</f>
        <v>1750.51</v>
      </c>
      <c r="G228" s="571">
        <f t="shared" si="10"/>
        <v>0</v>
      </c>
      <c r="H228" s="1788">
        <f t="shared" si="11"/>
        <v>0</v>
      </c>
      <c r="I228" s="572">
        <f>IFERROR(VLOOKUP(C228,'Consolidated Master Sheet'!B:H,6,0),"")</f>
        <v>2</v>
      </c>
      <c r="J228" s="572">
        <f>IFERROR(VLOOKUP(C228,'Consolidated Master Sheet'!B:H,7,0),"")</f>
        <v>2</v>
      </c>
      <c r="K228" s="85"/>
      <c r="L228" s="1174">
        <f t="shared" si="9"/>
        <v>0</v>
      </c>
      <c r="M228" s="545"/>
      <c r="N228" s="1089"/>
    </row>
    <row r="229" spans="1:14" ht="74.25" customHeight="1" thickBot="1">
      <c r="A229" s="157" t="str">
        <f>IF(K229&gt;0,COUNT($K$4:K229)+MAX('MI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29" s="580"/>
      <c r="C229" s="609" t="s">
        <v>4792</v>
      </c>
      <c r="D229" s="614" t="s">
        <v>3168</v>
      </c>
      <c r="E229" s="611" t="s">
        <v>9581</v>
      </c>
      <c r="F229" s="1049">
        <f>IFERROR(VLOOKUP(C229,'Consolidated Master Sheet'!B:H,3,0),"")</f>
        <v>15.129999999999999</v>
      </c>
      <c r="G229" s="612">
        <f t="shared" si="10"/>
        <v>0</v>
      </c>
      <c r="H229" s="1792">
        <f t="shared" si="11"/>
        <v>0</v>
      </c>
      <c r="I229" s="613">
        <f>IFERROR(VLOOKUP(C229,'Consolidated Master Sheet'!B:H,6,0),"")</f>
        <v>50</v>
      </c>
      <c r="J229" s="613">
        <f>IFERROR(VLOOKUP(C229,'Consolidated Master Sheet'!B:H,7,0),"")</f>
        <v>200</v>
      </c>
      <c r="K229" s="89"/>
      <c r="L229" s="1178">
        <f t="shared" si="9"/>
        <v>0</v>
      </c>
      <c r="M229" s="545"/>
      <c r="N229" s="1089"/>
    </row>
    <row r="230" spans="1:14" ht="25.5" customHeight="1">
      <c r="A230" s="157" t="str">
        <f>IF(K230&gt;0,COUNT($K$4:K230)+MAX('MI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30" s="573"/>
      <c r="C230" s="588" t="s">
        <v>3169</v>
      </c>
      <c r="D230" s="589" t="s">
        <v>3170</v>
      </c>
      <c r="E230" s="605" t="s">
        <v>9582</v>
      </c>
      <c r="F230" s="1047">
        <f>IFERROR(VLOOKUP(C230,'Consolidated Master Sheet'!B:H,3,0),"")</f>
        <v>42.86</v>
      </c>
      <c r="G230" s="591">
        <f t="shared" si="10"/>
        <v>0</v>
      </c>
      <c r="H230" s="1791">
        <f t="shared" si="11"/>
        <v>0</v>
      </c>
      <c r="I230" s="593">
        <f>IFERROR(VLOOKUP(C230,'Consolidated Master Sheet'!B:H,6,0),"")</f>
        <v>50</v>
      </c>
      <c r="J230" s="593">
        <f>IFERROR(VLOOKUP(C230,'Consolidated Master Sheet'!B:H,7,0),"")</f>
        <v>200</v>
      </c>
      <c r="K230" s="83"/>
      <c r="L230" s="1177">
        <f t="shared" si="9"/>
        <v>0</v>
      </c>
      <c r="M230" s="545"/>
      <c r="N230" s="1089"/>
    </row>
    <row r="231" spans="1:14" ht="25.5" customHeight="1">
      <c r="A231" s="157" t="str">
        <f>IF(K231&gt;0,COUNT($K$4:K231)+MAX('MI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31" s="555"/>
      <c r="C231" s="561" t="s">
        <v>3171</v>
      </c>
      <c r="D231" s="562" t="s">
        <v>3172</v>
      </c>
      <c r="E231" s="566" t="s">
        <v>9583</v>
      </c>
      <c r="F231" s="1043">
        <f>IFERROR(VLOOKUP(C231,'Consolidated Master Sheet'!B:H,3,0),"")</f>
        <v>45.85</v>
      </c>
      <c r="G231" s="564">
        <f t="shared" si="10"/>
        <v>0</v>
      </c>
      <c r="H231" s="1787">
        <f t="shared" si="11"/>
        <v>0</v>
      </c>
      <c r="I231" s="565">
        <f>IFERROR(VLOOKUP(C231,'Consolidated Master Sheet'!B:H,6,0),"")</f>
        <v>25</v>
      </c>
      <c r="J231" s="565">
        <f>IFERROR(VLOOKUP(C231,'Consolidated Master Sheet'!B:H,7,0),"")</f>
        <v>100</v>
      </c>
      <c r="K231" s="84"/>
      <c r="L231" s="1173">
        <f t="shared" si="9"/>
        <v>0</v>
      </c>
      <c r="M231" s="545"/>
      <c r="N231" s="1089"/>
    </row>
    <row r="232" spans="1:14" ht="25.5" customHeight="1">
      <c r="A232" s="157" t="str">
        <f>IF(K232&gt;0,COUNT($K$4:K232)+MAX('MI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32" s="555"/>
      <c r="C232" s="561" t="s">
        <v>3173</v>
      </c>
      <c r="D232" s="562" t="s">
        <v>3174</v>
      </c>
      <c r="E232" s="566" t="s">
        <v>9584</v>
      </c>
      <c r="F232" s="1043">
        <f>IFERROR(VLOOKUP(C232,'Consolidated Master Sheet'!B:H,3,0),"")</f>
        <v>72.050000000000011</v>
      </c>
      <c r="G232" s="564">
        <f t="shared" si="10"/>
        <v>0</v>
      </c>
      <c r="H232" s="1787">
        <f t="shared" si="11"/>
        <v>0</v>
      </c>
      <c r="I232" s="565">
        <f>IFERROR(VLOOKUP(C232,'Consolidated Master Sheet'!B:H,6,0),"")</f>
        <v>25</v>
      </c>
      <c r="J232" s="565">
        <f>IFERROR(VLOOKUP(C232,'Consolidated Master Sheet'!B:H,7,0),"")</f>
        <v>25</v>
      </c>
      <c r="K232" s="84"/>
      <c r="L232" s="1173">
        <f t="shared" si="9"/>
        <v>0</v>
      </c>
      <c r="M232" s="545"/>
      <c r="N232" s="1089"/>
    </row>
    <row r="233" spans="1:14" ht="25.5" customHeight="1">
      <c r="A233" s="157" t="str">
        <f>IF(K233&gt;0,COUNT($K$4:K233)+MAX('MI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33" s="555"/>
      <c r="C233" s="561" t="s">
        <v>3175</v>
      </c>
      <c r="D233" s="562" t="s">
        <v>3176</v>
      </c>
      <c r="E233" s="566" t="s">
        <v>9585</v>
      </c>
      <c r="F233" s="1043">
        <f>IFERROR(VLOOKUP(C233,'Consolidated Master Sheet'!B:H,3,0),"")</f>
        <v>104.54</v>
      </c>
      <c r="G233" s="564">
        <f t="shared" si="10"/>
        <v>0</v>
      </c>
      <c r="H233" s="1787">
        <f t="shared" si="11"/>
        <v>0</v>
      </c>
      <c r="I233" s="565">
        <f>IFERROR(VLOOKUP(C233,'Consolidated Master Sheet'!B:H,6,0),"")</f>
        <v>10</v>
      </c>
      <c r="J233" s="565">
        <f>IFERROR(VLOOKUP(C233,'Consolidated Master Sheet'!B:H,7,0),"")</f>
        <v>10</v>
      </c>
      <c r="K233" s="84"/>
      <c r="L233" s="1173">
        <f t="shared" si="9"/>
        <v>0</v>
      </c>
      <c r="M233" s="545"/>
      <c r="N233" s="1089"/>
    </row>
    <row r="234" spans="1:14" ht="25.5" customHeight="1" thickBot="1">
      <c r="A234" s="157" t="str">
        <f>IF(K234&gt;0,COUNT($K$4:K234)+MAX('MI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34" s="567"/>
      <c r="C234" s="568" t="s">
        <v>3706</v>
      </c>
      <c r="D234" s="569" t="s">
        <v>3177</v>
      </c>
      <c r="E234" s="570" t="s">
        <v>9586</v>
      </c>
      <c r="F234" s="1044">
        <f>IFERROR(VLOOKUP(C234,'Consolidated Master Sheet'!B:H,3,0),"")</f>
        <v>411.36</v>
      </c>
      <c r="G234" s="571">
        <f t="shared" si="10"/>
        <v>0</v>
      </c>
      <c r="H234" s="1788">
        <f t="shared" si="11"/>
        <v>0</v>
      </c>
      <c r="I234" s="572">
        <f>IFERROR(VLOOKUP(C234,'Consolidated Master Sheet'!B:H,6,0),"")</f>
        <v>5</v>
      </c>
      <c r="J234" s="572">
        <f>IFERROR(VLOOKUP(C234,'Consolidated Master Sheet'!B:H,7,0),"")</f>
        <v>5</v>
      </c>
      <c r="K234" s="85"/>
      <c r="L234" s="1174">
        <f t="shared" si="9"/>
        <v>0</v>
      </c>
      <c r="M234" s="545"/>
      <c r="N234" s="1089"/>
    </row>
    <row r="235" spans="1:14" ht="31.5">
      <c r="A235" s="157" t="str">
        <f>IF(K235&gt;0,COUNT($K$4:K235)+MAX('MI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35" s="573"/>
      <c r="C235" s="556" t="s">
        <v>3707</v>
      </c>
      <c r="D235" s="557" t="s">
        <v>3178</v>
      </c>
      <c r="E235" s="574" t="s">
        <v>9459</v>
      </c>
      <c r="F235" s="1042">
        <f>IFERROR(VLOOKUP(C235,'Consolidated Master Sheet'!B:H,3,0),"")</f>
        <v>45.07</v>
      </c>
      <c r="G235" s="559">
        <f t="shared" si="10"/>
        <v>0</v>
      </c>
      <c r="H235" s="1786">
        <f t="shared" si="11"/>
        <v>0</v>
      </c>
      <c r="I235" s="560">
        <f>IFERROR(VLOOKUP(C235,'Consolidated Master Sheet'!B:H,6,0),"")</f>
        <v>20</v>
      </c>
      <c r="J235" s="560">
        <f>IFERROR(VLOOKUP(C235,'Consolidated Master Sheet'!B:H,7,0),"")</f>
        <v>80</v>
      </c>
      <c r="K235" s="86"/>
      <c r="L235" s="1172">
        <f t="shared" si="9"/>
        <v>0</v>
      </c>
      <c r="M235" s="545"/>
      <c r="N235" s="1089"/>
    </row>
    <row r="236" spans="1:14">
      <c r="A236" s="157" t="str">
        <f>IF(K236&gt;0,COUNT($K$4:K236)+MAX('MI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36" s="555"/>
      <c r="C236" s="561" t="s">
        <v>3179</v>
      </c>
      <c r="D236" s="562" t="s">
        <v>3180</v>
      </c>
      <c r="E236" s="566" t="s">
        <v>9460</v>
      </c>
      <c r="F236" s="1043">
        <f>IFERROR(VLOOKUP(C236,'Consolidated Master Sheet'!B:H,3,0),"")</f>
        <v>61.51</v>
      </c>
      <c r="G236" s="564">
        <f t="shared" si="10"/>
        <v>0</v>
      </c>
      <c r="H236" s="1787">
        <f t="shared" si="11"/>
        <v>0</v>
      </c>
      <c r="I236" s="565">
        <f>IFERROR(VLOOKUP(C236,'Consolidated Master Sheet'!B:H,6,0),"")</f>
        <v>25</v>
      </c>
      <c r="J236" s="565">
        <f>IFERROR(VLOOKUP(C236,'Consolidated Master Sheet'!B:H,7,0),"")</f>
        <v>25</v>
      </c>
      <c r="K236" s="84"/>
      <c r="L236" s="1173">
        <f t="shared" si="9"/>
        <v>0</v>
      </c>
      <c r="M236" s="545"/>
      <c r="N236" s="1089"/>
    </row>
    <row r="237" spans="1:14">
      <c r="A237" s="157" t="str">
        <f>IF(K237&gt;0,COUNT($K$4:K237)+MAX('MI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37" s="555"/>
      <c r="C237" s="561" t="s">
        <v>3708</v>
      </c>
      <c r="D237" s="562" t="s">
        <v>3181</v>
      </c>
      <c r="E237" s="566" t="s">
        <v>9461</v>
      </c>
      <c r="F237" s="1043">
        <f>IFERROR(VLOOKUP(C237,'Consolidated Master Sheet'!B:H,3,0),"")</f>
        <v>160.63</v>
      </c>
      <c r="G237" s="564">
        <f t="shared" si="10"/>
        <v>0</v>
      </c>
      <c r="H237" s="1787">
        <f t="shared" si="11"/>
        <v>0</v>
      </c>
      <c r="I237" s="565">
        <f>IFERROR(VLOOKUP(C237,'Consolidated Master Sheet'!B:H,6,0),"")</f>
        <v>15</v>
      </c>
      <c r="J237" s="565">
        <f>IFERROR(VLOOKUP(C237,'Consolidated Master Sheet'!B:H,7,0),"")</f>
        <v>15</v>
      </c>
      <c r="K237" s="84"/>
      <c r="L237" s="1173">
        <f t="shared" si="9"/>
        <v>0</v>
      </c>
      <c r="M237" s="545"/>
      <c r="N237" s="1089"/>
    </row>
    <row r="238" spans="1:14">
      <c r="A238" s="157" t="str">
        <f>IF(K238&gt;0,COUNT($K$4:K238)+MAX('MI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38" s="555"/>
      <c r="C238" s="561" t="s">
        <v>3709</v>
      </c>
      <c r="D238" s="562" t="s">
        <v>3182</v>
      </c>
      <c r="E238" s="566" t="s">
        <v>9462</v>
      </c>
      <c r="F238" s="1043">
        <f>IFERROR(VLOOKUP(C238,'Consolidated Master Sheet'!B:H,3,0),"")</f>
        <v>252.35999999999999</v>
      </c>
      <c r="G238" s="564">
        <f t="shared" si="10"/>
        <v>0</v>
      </c>
      <c r="H238" s="1787">
        <f t="shared" si="11"/>
        <v>0</v>
      </c>
      <c r="I238" s="565">
        <f>IFERROR(VLOOKUP(C238,'Consolidated Master Sheet'!B:H,6,0),"")</f>
        <v>6</v>
      </c>
      <c r="J238" s="565">
        <f>IFERROR(VLOOKUP(C238,'Consolidated Master Sheet'!B:H,7,0),"")</f>
        <v>6</v>
      </c>
      <c r="K238" s="84"/>
      <c r="L238" s="1173">
        <f t="shared" si="9"/>
        <v>0</v>
      </c>
      <c r="M238" s="545"/>
      <c r="N238" s="1089"/>
    </row>
    <row r="239" spans="1:14" ht="32.25" thickBot="1">
      <c r="A239" s="157" t="str">
        <f>IF(K239&gt;0,COUNT($K$4:K239)+MAX('MI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39" s="567"/>
      <c r="C239" s="575" t="s">
        <v>4793</v>
      </c>
      <c r="D239" s="576" t="s">
        <v>3183</v>
      </c>
      <c r="E239" s="597" t="s">
        <v>9463</v>
      </c>
      <c r="F239" s="1045">
        <f>IFERROR(VLOOKUP(C239,'Consolidated Master Sheet'!B:H,3,0),"")</f>
        <v>56.62</v>
      </c>
      <c r="G239" s="578">
        <f t="shared" si="10"/>
        <v>0</v>
      </c>
      <c r="H239" s="1789">
        <f t="shared" si="11"/>
        <v>0</v>
      </c>
      <c r="I239" s="579">
        <f>IFERROR(VLOOKUP(C239,'Consolidated Master Sheet'!B:H,6,0),"")</f>
        <v>15</v>
      </c>
      <c r="J239" s="579">
        <f>IFERROR(VLOOKUP(C239,'Consolidated Master Sheet'!B:H,7,0),"")</f>
        <v>60</v>
      </c>
      <c r="K239" s="87"/>
      <c r="L239" s="1175">
        <f t="shared" si="9"/>
        <v>0</v>
      </c>
      <c r="M239" s="545"/>
      <c r="N239" s="1089"/>
    </row>
    <row r="240" spans="1:14" ht="67.5" customHeight="1" thickBot="1">
      <c r="A240" s="157" t="str">
        <f>IF(K240&gt;0,COUNT($K$4:K240)+MAX('MI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40" s="580"/>
      <c r="C240" s="581" t="s">
        <v>3184</v>
      </c>
      <c r="D240" s="582" t="s">
        <v>3185</v>
      </c>
      <c r="E240" s="583" t="s">
        <v>9431</v>
      </c>
      <c r="F240" s="1046">
        <f>IFERROR(VLOOKUP(C240,'Consolidated Master Sheet'!B:H,3,0),"")</f>
        <v>84.67</v>
      </c>
      <c r="G240" s="584">
        <f t="shared" si="10"/>
        <v>0</v>
      </c>
      <c r="H240" s="1790">
        <f t="shared" si="11"/>
        <v>0</v>
      </c>
      <c r="I240" s="585">
        <f>IFERROR(VLOOKUP(C240,'Consolidated Master Sheet'!B:H,6,0),"")</f>
        <v>10</v>
      </c>
      <c r="J240" s="585">
        <f>IFERROR(VLOOKUP(C240,'Consolidated Master Sheet'!B:H,7,0),"")</f>
        <v>10</v>
      </c>
      <c r="K240" s="88"/>
      <c r="L240" s="1176">
        <f t="shared" si="9"/>
        <v>0</v>
      </c>
      <c r="M240" s="545"/>
      <c r="N240" s="1089"/>
    </row>
    <row r="241" spans="1:14" ht="67.5" customHeight="1">
      <c r="A241" s="157" t="str">
        <f>IF(K241&gt;0,COUNT($K$4:K241)+MAX('MI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41" s="573"/>
      <c r="C241" s="556" t="s">
        <v>4794</v>
      </c>
      <c r="D241" s="557" t="s">
        <v>3186</v>
      </c>
      <c r="E241" s="623" t="s">
        <v>9587</v>
      </c>
      <c r="F241" s="1042">
        <f>IFERROR(VLOOKUP(C241,'Consolidated Master Sheet'!B:H,3,0),"")</f>
        <v>77.22</v>
      </c>
      <c r="G241" s="559">
        <f t="shared" si="10"/>
        <v>0</v>
      </c>
      <c r="H241" s="1786">
        <f t="shared" si="11"/>
        <v>0</v>
      </c>
      <c r="I241" s="560">
        <f>IFERROR(VLOOKUP(C241,'Consolidated Master Sheet'!B:H,6,0),"")</f>
        <v>30</v>
      </c>
      <c r="J241" s="560">
        <f>IFERROR(VLOOKUP(C241,'Consolidated Master Sheet'!B:H,7,0),"")</f>
        <v>120</v>
      </c>
      <c r="K241" s="86"/>
      <c r="L241" s="1172">
        <f t="shared" si="9"/>
        <v>0</v>
      </c>
      <c r="M241" s="545"/>
      <c r="N241" s="1089"/>
    </row>
    <row r="242" spans="1:14" ht="25.5" customHeight="1">
      <c r="A242" s="157" t="str">
        <f>IF(K242&gt;0,COUNT($K$4:K242)+MAX('MI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42" s="555"/>
      <c r="C242" s="561" t="s">
        <v>3187</v>
      </c>
      <c r="D242" s="562" t="s">
        <v>3188</v>
      </c>
      <c r="E242" s="566" t="s">
        <v>9588</v>
      </c>
      <c r="F242" s="1043">
        <f>IFERROR(VLOOKUP(C242,'Consolidated Master Sheet'!B:H,3,0),"")</f>
        <v>23.55</v>
      </c>
      <c r="G242" s="564">
        <f t="shared" si="10"/>
        <v>0</v>
      </c>
      <c r="H242" s="1787">
        <f t="shared" si="11"/>
        <v>0</v>
      </c>
      <c r="I242" s="565">
        <f>IFERROR(VLOOKUP(C242,'Consolidated Master Sheet'!B:H,6,0),"")</f>
        <v>25</v>
      </c>
      <c r="J242" s="565">
        <f>IFERROR(VLOOKUP(C242,'Consolidated Master Sheet'!B:H,7,0),"")</f>
        <v>150</v>
      </c>
      <c r="K242" s="84"/>
      <c r="L242" s="1173">
        <f t="shared" si="9"/>
        <v>0</v>
      </c>
      <c r="M242" s="545"/>
      <c r="N242" s="1089"/>
    </row>
    <row r="243" spans="1:14" ht="25.5" customHeight="1">
      <c r="A243" s="157" t="str">
        <f>IF(K243&gt;0,COUNT($K$4:K243)+MAX('MI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43" s="555"/>
      <c r="C243" s="561" t="s">
        <v>3189</v>
      </c>
      <c r="D243" s="562" t="s">
        <v>3190</v>
      </c>
      <c r="E243" s="566" t="s">
        <v>9589</v>
      </c>
      <c r="F243" s="1043">
        <f>IFERROR(VLOOKUP(C243,'Consolidated Master Sheet'!B:H,3,0),"")</f>
        <v>30.57</v>
      </c>
      <c r="G243" s="564">
        <f t="shared" si="10"/>
        <v>0</v>
      </c>
      <c r="H243" s="1787">
        <f t="shared" si="11"/>
        <v>0</v>
      </c>
      <c r="I243" s="565">
        <f>IFERROR(VLOOKUP(C243,'Consolidated Master Sheet'!B:H,6,0),"")</f>
        <v>30</v>
      </c>
      <c r="J243" s="565">
        <f>IFERROR(VLOOKUP(C243,'Consolidated Master Sheet'!B:H,7,0),"")</f>
        <v>120</v>
      </c>
      <c r="K243" s="84"/>
      <c r="L243" s="1173">
        <f t="shared" si="9"/>
        <v>0</v>
      </c>
      <c r="M243" s="545"/>
      <c r="N243" s="1089"/>
    </row>
    <row r="244" spans="1:14" ht="25.5" customHeight="1">
      <c r="A244" s="157" t="str">
        <f>IF(K244&gt;0,COUNT($K$4:K244)+MAX('MI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44" s="555"/>
      <c r="C244" s="561" t="s">
        <v>3191</v>
      </c>
      <c r="D244" s="562" t="s">
        <v>3192</v>
      </c>
      <c r="E244" s="566" t="s">
        <v>9590</v>
      </c>
      <c r="F244" s="1043">
        <f>IFERROR(VLOOKUP(C244,'Consolidated Master Sheet'!B:H,3,0),"")</f>
        <v>79.23</v>
      </c>
      <c r="G244" s="564">
        <f t="shared" si="10"/>
        <v>0</v>
      </c>
      <c r="H244" s="1787">
        <f t="shared" si="11"/>
        <v>0</v>
      </c>
      <c r="I244" s="565">
        <f>IFERROR(VLOOKUP(C244,'Consolidated Master Sheet'!B:H,6,0),"")</f>
        <v>25</v>
      </c>
      <c r="J244" s="565">
        <f>IFERROR(VLOOKUP(C244,'Consolidated Master Sheet'!B:H,7,0),"")</f>
        <v>25</v>
      </c>
      <c r="K244" s="84"/>
      <c r="L244" s="1173">
        <f t="shared" si="9"/>
        <v>0</v>
      </c>
      <c r="M244" s="545"/>
      <c r="N244" s="1089"/>
    </row>
    <row r="245" spans="1:14" ht="25.5" customHeight="1">
      <c r="A245" s="157" t="str">
        <f>IF(K245&gt;0,COUNT($K$4:K245)+MAX('MI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45" s="555"/>
      <c r="C245" s="561" t="s">
        <v>3193</v>
      </c>
      <c r="D245" s="562" t="s">
        <v>3194</v>
      </c>
      <c r="E245" s="566" t="s">
        <v>9591</v>
      </c>
      <c r="F245" s="1043">
        <f>IFERROR(VLOOKUP(C245,'Consolidated Master Sheet'!B:H,3,0),"")</f>
        <v>201.76999999999998</v>
      </c>
      <c r="G245" s="564">
        <f t="shared" si="10"/>
        <v>0</v>
      </c>
      <c r="H245" s="1787">
        <f t="shared" si="11"/>
        <v>0</v>
      </c>
      <c r="I245" s="565">
        <f>IFERROR(VLOOKUP(C245,'Consolidated Master Sheet'!B:H,6,0),"")</f>
        <v>10</v>
      </c>
      <c r="J245" s="565">
        <f>IFERROR(VLOOKUP(C245,'Consolidated Master Sheet'!B:H,7,0),"")</f>
        <v>10</v>
      </c>
      <c r="K245" s="84"/>
      <c r="L245" s="1173">
        <f t="shared" si="9"/>
        <v>0</v>
      </c>
      <c r="M245" s="545"/>
      <c r="N245" s="1089"/>
    </row>
    <row r="246" spans="1:14" ht="25.5" customHeight="1" thickBot="1">
      <c r="A246" s="157" t="str">
        <f>IF(K246&gt;0,COUNT($K$4:K246)+MAX('MI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46" s="567"/>
      <c r="C246" s="575" t="s">
        <v>4795</v>
      </c>
      <c r="D246" s="576" t="s">
        <v>3195</v>
      </c>
      <c r="E246" s="597" t="s">
        <v>9592</v>
      </c>
      <c r="F246" s="1045">
        <f>IFERROR(VLOOKUP(C246,'Consolidated Master Sheet'!B:H,3,0),"")</f>
        <v>636.11</v>
      </c>
      <c r="G246" s="578">
        <f t="shared" si="10"/>
        <v>0</v>
      </c>
      <c r="H246" s="1789">
        <f t="shared" si="11"/>
        <v>0</v>
      </c>
      <c r="I246" s="579">
        <f>IFERROR(VLOOKUP(C246,'Consolidated Master Sheet'!B:H,6,0),"")</f>
        <v>4</v>
      </c>
      <c r="J246" s="579">
        <f>IFERROR(VLOOKUP(C246,'Consolidated Master Sheet'!B:H,7,0),"")</f>
        <v>4</v>
      </c>
      <c r="K246" s="87"/>
      <c r="L246" s="1175">
        <f t="shared" si="9"/>
        <v>0</v>
      </c>
      <c r="M246" s="545"/>
      <c r="N246" s="1089"/>
    </row>
    <row r="247" spans="1:14" ht="25.5" customHeight="1">
      <c r="A247" s="157" t="str">
        <f>IF(K247&gt;0,COUNT($K$4:K247)+MAX('MI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47" s="573"/>
      <c r="C247" s="588" t="s">
        <v>4796</v>
      </c>
      <c r="D247" s="589" t="s">
        <v>3196</v>
      </c>
      <c r="E247" s="608" t="s">
        <v>9593</v>
      </c>
      <c r="F247" s="1047">
        <f>IFERROR(VLOOKUP(C247,'Consolidated Master Sheet'!B:H,3,0),"")</f>
        <v>78.22</v>
      </c>
      <c r="G247" s="591">
        <f t="shared" si="10"/>
        <v>0</v>
      </c>
      <c r="H247" s="1791">
        <f t="shared" si="11"/>
        <v>0</v>
      </c>
      <c r="I247" s="593">
        <f>IFERROR(VLOOKUP(C247,'Consolidated Master Sheet'!B:H,6,0),"")</f>
        <v>30</v>
      </c>
      <c r="J247" s="593">
        <f>IFERROR(VLOOKUP(C247,'Consolidated Master Sheet'!B:H,7,0),"")</f>
        <v>120</v>
      </c>
      <c r="K247" s="83"/>
      <c r="L247" s="1177">
        <f t="shared" si="9"/>
        <v>0</v>
      </c>
      <c r="M247" s="545"/>
      <c r="N247" s="1089"/>
    </row>
    <row r="248" spans="1:14" ht="25.5" customHeight="1">
      <c r="A248" s="157" t="str">
        <f>IF(K248&gt;0,COUNT($K$4:K248)+MAX('MI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48" s="603"/>
      <c r="C248" s="561" t="s">
        <v>3197</v>
      </c>
      <c r="D248" s="562" t="s">
        <v>3198</v>
      </c>
      <c r="E248" s="566" t="s">
        <v>9594</v>
      </c>
      <c r="F248" s="1043">
        <f>IFERROR(VLOOKUP(C248,'Consolidated Master Sheet'!B:H,3,0),"")</f>
        <v>23.78</v>
      </c>
      <c r="G248" s="564">
        <f t="shared" si="10"/>
        <v>0</v>
      </c>
      <c r="H248" s="1787">
        <f t="shared" si="11"/>
        <v>0</v>
      </c>
      <c r="I248" s="565">
        <f>IFERROR(VLOOKUP(C248,'Consolidated Master Sheet'!B:H,6,0),"")</f>
        <v>25</v>
      </c>
      <c r="J248" s="565">
        <f>IFERROR(VLOOKUP(C248,'Consolidated Master Sheet'!B:H,7,0),"")</f>
        <v>150</v>
      </c>
      <c r="K248" s="84"/>
      <c r="L248" s="1173">
        <f t="shared" si="9"/>
        <v>0</v>
      </c>
      <c r="M248" s="545"/>
      <c r="N248" s="1089"/>
    </row>
    <row r="249" spans="1:14" ht="25.5" customHeight="1">
      <c r="A249" s="157" t="str">
        <f>IF(K249&gt;0,COUNT($K$4:K249)+MAX('MI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49" s="555"/>
      <c r="C249" s="561" t="s">
        <v>3199</v>
      </c>
      <c r="D249" s="562" t="s">
        <v>3200</v>
      </c>
      <c r="E249" s="566" t="s">
        <v>9595</v>
      </c>
      <c r="F249" s="1043">
        <f>IFERROR(VLOOKUP(C249,'Consolidated Master Sheet'!B:H,3,0),"")</f>
        <v>35.39</v>
      </c>
      <c r="G249" s="564">
        <f t="shared" si="10"/>
        <v>0</v>
      </c>
      <c r="H249" s="1787">
        <f t="shared" si="11"/>
        <v>0</v>
      </c>
      <c r="I249" s="565">
        <f>IFERROR(VLOOKUP(C249,'Consolidated Master Sheet'!B:H,6,0),"")</f>
        <v>20</v>
      </c>
      <c r="J249" s="565">
        <f>IFERROR(VLOOKUP(C249,'Consolidated Master Sheet'!B:H,7,0),"")</f>
        <v>80</v>
      </c>
      <c r="K249" s="84"/>
      <c r="L249" s="1173">
        <f t="shared" si="9"/>
        <v>0</v>
      </c>
      <c r="M249" s="545"/>
      <c r="N249" s="1089"/>
    </row>
    <row r="250" spans="1:14" ht="25.5" customHeight="1">
      <c r="A250" s="157" t="str">
        <f>IF(K250&gt;0,COUNT($K$4:K250)+MAX('MI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50" s="555"/>
      <c r="C250" s="561" t="s">
        <v>3201</v>
      </c>
      <c r="D250" s="562" t="s">
        <v>3202</v>
      </c>
      <c r="E250" s="566" t="s">
        <v>9596</v>
      </c>
      <c r="F250" s="1043">
        <f>IFERROR(VLOOKUP(C250,'Consolidated Master Sheet'!B:H,3,0),"")</f>
        <v>94.84</v>
      </c>
      <c r="G250" s="564">
        <f t="shared" si="10"/>
        <v>0</v>
      </c>
      <c r="H250" s="1787">
        <f t="shared" si="11"/>
        <v>0</v>
      </c>
      <c r="I250" s="565">
        <f>IFERROR(VLOOKUP(C250,'Consolidated Master Sheet'!B:H,6,0),"")</f>
        <v>25</v>
      </c>
      <c r="J250" s="565">
        <f>IFERROR(VLOOKUP(C250,'Consolidated Master Sheet'!B:H,7,0),"")</f>
        <v>25</v>
      </c>
      <c r="K250" s="84"/>
      <c r="L250" s="1173">
        <f t="shared" si="9"/>
        <v>0</v>
      </c>
      <c r="M250" s="545"/>
      <c r="N250" s="1089"/>
    </row>
    <row r="251" spans="1:14" ht="25.5" customHeight="1">
      <c r="A251" s="157" t="str">
        <f>IF(K251&gt;0,COUNT($K$4:K251)+MAX('MI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51" s="555"/>
      <c r="C251" s="561" t="s">
        <v>3203</v>
      </c>
      <c r="D251" s="562" t="s">
        <v>3204</v>
      </c>
      <c r="E251" s="566" t="s">
        <v>9597</v>
      </c>
      <c r="F251" s="1043">
        <f>IFERROR(VLOOKUP(C251,'Consolidated Master Sheet'!B:H,3,0),"")</f>
        <v>302.83999999999997</v>
      </c>
      <c r="G251" s="564">
        <f t="shared" si="10"/>
        <v>0</v>
      </c>
      <c r="H251" s="1787">
        <f t="shared" si="11"/>
        <v>0</v>
      </c>
      <c r="I251" s="565">
        <f>IFERROR(VLOOKUP(C251,'Consolidated Master Sheet'!B:H,6,0),"")</f>
        <v>10</v>
      </c>
      <c r="J251" s="565">
        <f>IFERROR(VLOOKUP(C251,'Consolidated Master Sheet'!B:H,7,0),"")</f>
        <v>10</v>
      </c>
      <c r="K251" s="84"/>
      <c r="L251" s="1173">
        <f t="shared" si="9"/>
        <v>0</v>
      </c>
      <c r="M251" s="545"/>
      <c r="N251" s="1089"/>
    </row>
    <row r="252" spans="1:14" ht="25.5" customHeight="1">
      <c r="A252" s="157" t="str">
        <f>IF(K252&gt;0,COUNT($K$4:K252)+MAX('MI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52" s="555"/>
      <c r="C252" s="561" t="s">
        <v>4797</v>
      </c>
      <c r="D252" s="562" t="s">
        <v>3205</v>
      </c>
      <c r="E252" s="566" t="s">
        <v>9598</v>
      </c>
      <c r="F252" s="1043">
        <f>IFERROR(VLOOKUP(C252,'Consolidated Master Sheet'!B:H,3,0),"")</f>
        <v>504.40999999999997</v>
      </c>
      <c r="G252" s="564">
        <f t="shared" si="10"/>
        <v>0</v>
      </c>
      <c r="H252" s="1787">
        <f t="shared" si="11"/>
        <v>0</v>
      </c>
      <c r="I252" s="565">
        <f>IFERROR(VLOOKUP(C252,'Consolidated Master Sheet'!B:H,6,0),"")</f>
        <v>4</v>
      </c>
      <c r="J252" s="565">
        <f>IFERROR(VLOOKUP(C252,'Consolidated Master Sheet'!B:H,7,0),"")</f>
        <v>4</v>
      </c>
      <c r="K252" s="84"/>
      <c r="L252" s="1173">
        <f t="shared" si="9"/>
        <v>0</v>
      </c>
      <c r="M252" s="545"/>
      <c r="N252" s="1089"/>
    </row>
    <row r="253" spans="1:14" ht="25.5" customHeight="1">
      <c r="A253" s="157" t="str">
        <f>IF(K253&gt;0,COUNT($K$4:K253)+MAX('MI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53" s="555"/>
      <c r="C253" s="575" t="s">
        <v>4798</v>
      </c>
      <c r="D253" s="562" t="s">
        <v>3206</v>
      </c>
      <c r="E253" s="597" t="s">
        <v>9599</v>
      </c>
      <c r="F253" s="1045">
        <f>IFERROR(VLOOKUP(C253,'Consolidated Master Sheet'!B:H,3,0),"")</f>
        <v>1760.96</v>
      </c>
      <c r="G253" s="564">
        <f t="shared" si="10"/>
        <v>0</v>
      </c>
      <c r="H253" s="1787">
        <f t="shared" si="11"/>
        <v>0</v>
      </c>
      <c r="I253" s="565">
        <f>IFERROR(VLOOKUP(C253,'Consolidated Master Sheet'!B:H,6,0),"")</f>
        <v>4</v>
      </c>
      <c r="J253" s="565">
        <f>IFERROR(VLOOKUP(C253,'Consolidated Master Sheet'!B:H,7,0),"")</f>
        <v>4</v>
      </c>
      <c r="K253" s="84"/>
      <c r="L253" s="1173">
        <f t="shared" si="9"/>
        <v>0</v>
      </c>
      <c r="M253" s="545"/>
      <c r="N253" s="1089"/>
    </row>
    <row r="254" spans="1:14" ht="25.5" customHeight="1" thickBot="1">
      <c r="A254" s="157" t="str">
        <f>IF(K254&gt;0,COUNT($K$4:K254)+MAX('MI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54" s="567"/>
      <c r="C254" s="568" t="s">
        <v>4799</v>
      </c>
      <c r="D254" s="569" t="s">
        <v>3207</v>
      </c>
      <c r="E254" s="570" t="s">
        <v>9600</v>
      </c>
      <c r="F254" s="1044">
        <f>IFERROR(VLOOKUP(C254,'Consolidated Master Sheet'!B:H,3,0),"")</f>
        <v>1903.4</v>
      </c>
      <c r="G254" s="571">
        <f t="shared" si="10"/>
        <v>0</v>
      </c>
      <c r="H254" s="1788">
        <f t="shared" si="11"/>
        <v>0</v>
      </c>
      <c r="I254" s="572">
        <f>IFERROR(VLOOKUP(C254,'Consolidated Master Sheet'!B:H,6,0),"")</f>
        <v>0</v>
      </c>
      <c r="J254" s="572">
        <f>IFERROR(VLOOKUP(C254,'Consolidated Master Sheet'!B:H,7,0),"")</f>
        <v>0</v>
      </c>
      <c r="K254" s="85"/>
      <c r="L254" s="1174">
        <f t="shared" ref="L254:L317" si="12">IFERROR(K254*H254,0)</f>
        <v>0</v>
      </c>
      <c r="M254" s="545"/>
      <c r="N254" s="1089"/>
    </row>
    <row r="255" spans="1:14" ht="39" customHeight="1">
      <c r="A255" s="157" t="str">
        <f>IF(K255&gt;0,COUNT($K$4:K255)+MAX('MI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55" s="573"/>
      <c r="C255" s="556" t="s">
        <v>4800</v>
      </c>
      <c r="D255" s="557" t="s">
        <v>3208</v>
      </c>
      <c r="E255" s="574" t="s">
        <v>9601</v>
      </c>
      <c r="F255" s="1042">
        <f>IFERROR(VLOOKUP(C255,'Consolidated Master Sheet'!B:H,3,0),"")</f>
        <v>84.5</v>
      </c>
      <c r="G255" s="559">
        <f t="shared" si="10"/>
        <v>0</v>
      </c>
      <c r="H255" s="1786">
        <f t="shared" si="11"/>
        <v>0</v>
      </c>
      <c r="I255" s="560">
        <f>IFERROR(VLOOKUP(C255,'Consolidated Master Sheet'!B:H,6,0),"")</f>
        <v>30</v>
      </c>
      <c r="J255" s="560">
        <f>IFERROR(VLOOKUP(C255,'Consolidated Master Sheet'!B:H,7,0),"")</f>
        <v>30</v>
      </c>
      <c r="K255" s="86"/>
      <c r="L255" s="1172">
        <f t="shared" si="12"/>
        <v>0</v>
      </c>
      <c r="M255" s="545"/>
      <c r="N255" s="1089"/>
    </row>
    <row r="256" spans="1:14" ht="32.25" customHeight="1" thickBot="1">
      <c r="A256" s="157" t="str">
        <f>IF(K256&gt;0,COUNT($K$4:K256)+MAX('MI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56" s="567"/>
      <c r="C256" s="575" t="s">
        <v>4801</v>
      </c>
      <c r="D256" s="576" t="s">
        <v>3209</v>
      </c>
      <c r="E256" s="597" t="s">
        <v>9602</v>
      </c>
      <c r="F256" s="1045">
        <f>IFERROR(VLOOKUP(C256,'Consolidated Master Sheet'!B:H,3,0),"")</f>
        <v>270.78999999999996</v>
      </c>
      <c r="G256" s="578">
        <f t="shared" si="10"/>
        <v>0</v>
      </c>
      <c r="H256" s="1789">
        <f t="shared" si="11"/>
        <v>0</v>
      </c>
      <c r="I256" s="579">
        <f>IFERROR(VLOOKUP(C256,'Consolidated Master Sheet'!B:H,6,0),"")</f>
        <v>20</v>
      </c>
      <c r="J256" s="579">
        <f>IFERROR(VLOOKUP(C256,'Consolidated Master Sheet'!B:H,7,0),"")</f>
        <v>20</v>
      </c>
      <c r="K256" s="87"/>
      <c r="L256" s="1175">
        <f t="shared" si="12"/>
        <v>0</v>
      </c>
      <c r="M256" s="545"/>
      <c r="N256" s="1089"/>
    </row>
    <row r="257" spans="1:14" ht="25.5" customHeight="1">
      <c r="A257" s="157" t="str">
        <f>IF(K257&gt;0,COUNT($K$4:K257)+MAX('MI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57" s="573"/>
      <c r="C257" s="588" t="s">
        <v>4802</v>
      </c>
      <c r="D257" s="589" t="s">
        <v>3210</v>
      </c>
      <c r="E257" s="605" t="s">
        <v>9468</v>
      </c>
      <c r="F257" s="1047">
        <f>IFERROR(VLOOKUP(C257,'Consolidated Master Sheet'!B:H,3,0),"")</f>
        <v>42.75</v>
      </c>
      <c r="G257" s="591">
        <f t="shared" si="10"/>
        <v>0</v>
      </c>
      <c r="H257" s="1791">
        <f t="shared" si="11"/>
        <v>0</v>
      </c>
      <c r="I257" s="593">
        <f>IFERROR(VLOOKUP(C257,'Consolidated Master Sheet'!B:H,6,0),"")</f>
        <v>50</v>
      </c>
      <c r="J257" s="593">
        <f>IFERROR(VLOOKUP(C257,'Consolidated Master Sheet'!B:H,7,0),"")</f>
        <v>50</v>
      </c>
      <c r="K257" s="83"/>
      <c r="L257" s="1177">
        <f t="shared" si="12"/>
        <v>0</v>
      </c>
      <c r="M257" s="545"/>
      <c r="N257" s="1089"/>
    </row>
    <row r="258" spans="1:14" ht="25.5" customHeight="1">
      <c r="A258" s="157" t="str">
        <f>IF(K258&gt;0,COUNT($K$4:K258)+MAX('MI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58" s="555"/>
      <c r="C258" s="561" t="s">
        <v>3211</v>
      </c>
      <c r="D258" s="562" t="s">
        <v>3212</v>
      </c>
      <c r="E258" s="566" t="s">
        <v>9469</v>
      </c>
      <c r="F258" s="1043">
        <f>IFERROR(VLOOKUP(C258,'Consolidated Master Sheet'!B:H,3,0),"")</f>
        <v>19.84</v>
      </c>
      <c r="G258" s="564">
        <f t="shared" si="10"/>
        <v>0</v>
      </c>
      <c r="H258" s="1787">
        <f t="shared" si="11"/>
        <v>0</v>
      </c>
      <c r="I258" s="565">
        <f>IFERROR(VLOOKUP(C258,'Consolidated Master Sheet'!B:H,6,0),"")</f>
        <v>60</v>
      </c>
      <c r="J258" s="565">
        <f>IFERROR(VLOOKUP(C258,'Consolidated Master Sheet'!B:H,7,0),"")</f>
        <v>60</v>
      </c>
      <c r="K258" s="84"/>
      <c r="L258" s="1173">
        <f t="shared" si="12"/>
        <v>0</v>
      </c>
      <c r="M258" s="545"/>
      <c r="N258" s="1089"/>
    </row>
    <row r="259" spans="1:14" ht="25.5" customHeight="1">
      <c r="A259" s="157" t="str">
        <f>IF(K259&gt;0,COUNT($K$4:K259)+MAX('MI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59" s="555"/>
      <c r="C259" s="561" t="s">
        <v>3213</v>
      </c>
      <c r="D259" s="562" t="s">
        <v>3214</v>
      </c>
      <c r="E259" s="566" t="s">
        <v>9470</v>
      </c>
      <c r="F259" s="1043">
        <f>IFERROR(VLOOKUP(C259,'Consolidated Master Sheet'!B:H,3,0),"")</f>
        <v>29.19</v>
      </c>
      <c r="G259" s="564">
        <f t="shared" si="10"/>
        <v>0</v>
      </c>
      <c r="H259" s="1787">
        <f t="shared" si="11"/>
        <v>0</v>
      </c>
      <c r="I259" s="565">
        <f>IFERROR(VLOOKUP(C259,'Consolidated Master Sheet'!B:H,6,0),"")</f>
        <v>35</v>
      </c>
      <c r="J259" s="565">
        <f>IFERROR(VLOOKUP(C259,'Consolidated Master Sheet'!B:H,7,0),"")</f>
        <v>35</v>
      </c>
      <c r="K259" s="84"/>
      <c r="L259" s="1173">
        <f t="shared" si="12"/>
        <v>0</v>
      </c>
      <c r="M259" s="545"/>
      <c r="N259" s="1089"/>
    </row>
    <row r="260" spans="1:14" ht="25.5" customHeight="1">
      <c r="A260" s="157" t="str">
        <f>IF(K260&gt;0,COUNT($K$4:K260)+MAX('MI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60" s="555"/>
      <c r="C260" s="561" t="s">
        <v>3215</v>
      </c>
      <c r="D260" s="562" t="s">
        <v>3216</v>
      </c>
      <c r="E260" s="566" t="s">
        <v>9471</v>
      </c>
      <c r="F260" s="1043">
        <f>IFERROR(VLOOKUP(C260,'Consolidated Master Sheet'!B:H,3,0),"")</f>
        <v>76.89</v>
      </c>
      <c r="G260" s="564">
        <f t="shared" si="10"/>
        <v>0</v>
      </c>
      <c r="H260" s="1787">
        <f t="shared" si="11"/>
        <v>0</v>
      </c>
      <c r="I260" s="565">
        <f>IFERROR(VLOOKUP(C260,'Consolidated Master Sheet'!B:H,6,0),"")</f>
        <v>15</v>
      </c>
      <c r="J260" s="565">
        <f>IFERROR(VLOOKUP(C260,'Consolidated Master Sheet'!B:H,7,0),"")</f>
        <v>15</v>
      </c>
      <c r="K260" s="84"/>
      <c r="L260" s="1173">
        <f t="shared" si="12"/>
        <v>0</v>
      </c>
      <c r="M260" s="545"/>
      <c r="N260" s="1089"/>
    </row>
    <row r="261" spans="1:14" ht="25.5" customHeight="1">
      <c r="A261" s="157" t="str">
        <f>IF(K261&gt;0,COUNT($K$4:K261)+MAX('MI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61" s="555"/>
      <c r="C261" s="561" t="s">
        <v>3217</v>
      </c>
      <c r="D261" s="562" t="s">
        <v>3218</v>
      </c>
      <c r="E261" s="566" t="s">
        <v>9472</v>
      </c>
      <c r="F261" s="1043">
        <f>IFERROR(VLOOKUP(C261,'Consolidated Master Sheet'!B:H,3,0),"")</f>
        <v>141.25</v>
      </c>
      <c r="G261" s="564">
        <f t="shared" ref="G261:G324" si="13">IF(F261=0,"NET",$G$2)</f>
        <v>0</v>
      </c>
      <c r="H261" s="1787">
        <f t="shared" ref="H261:H324" si="14">IFERROR(ROUND(F261*G261,2),0)</f>
        <v>0</v>
      </c>
      <c r="I261" s="565">
        <f>IFERROR(VLOOKUP(C261,'Consolidated Master Sheet'!B:H,6,0),"")</f>
        <v>5</v>
      </c>
      <c r="J261" s="565">
        <f>IFERROR(VLOOKUP(C261,'Consolidated Master Sheet'!B:H,7,0),"")</f>
        <v>5</v>
      </c>
      <c r="K261" s="84"/>
      <c r="L261" s="1173">
        <f t="shared" si="12"/>
        <v>0</v>
      </c>
      <c r="M261" s="545"/>
      <c r="N261" s="1089"/>
    </row>
    <row r="262" spans="1:14" ht="25.5" customHeight="1">
      <c r="A262" s="157" t="str">
        <f>IF(K262&gt;0,COUNT($K$4:K262)+MAX('MI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62" s="555"/>
      <c r="C262" s="561" t="s">
        <v>3710</v>
      </c>
      <c r="D262" s="562" t="s">
        <v>3219</v>
      </c>
      <c r="E262" s="566" t="s">
        <v>9473</v>
      </c>
      <c r="F262" s="1043">
        <f>IFERROR(VLOOKUP(C262,'Consolidated Master Sheet'!B:H,3,0),"")</f>
        <v>567.14</v>
      </c>
      <c r="G262" s="564">
        <f t="shared" si="13"/>
        <v>0</v>
      </c>
      <c r="H262" s="1787">
        <f t="shared" si="14"/>
        <v>0</v>
      </c>
      <c r="I262" s="565">
        <f>IFERROR(VLOOKUP(C262,'Consolidated Master Sheet'!B:H,6,0),"")</f>
        <v>3</v>
      </c>
      <c r="J262" s="565">
        <f>IFERROR(VLOOKUP(C262,'Consolidated Master Sheet'!B:H,7,0),"")</f>
        <v>3</v>
      </c>
      <c r="K262" s="84"/>
      <c r="L262" s="1173">
        <f t="shared" si="12"/>
        <v>0</v>
      </c>
      <c r="M262" s="545"/>
      <c r="N262" s="1089"/>
    </row>
    <row r="263" spans="1:14" ht="25.5" customHeight="1" thickBot="1">
      <c r="A263" s="157" t="str">
        <f>IF(K263&gt;0,COUNT($K$4:K263)+MAX('MI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63" s="567"/>
      <c r="C263" s="568" t="s">
        <v>4803</v>
      </c>
      <c r="D263" s="569" t="s">
        <v>3220</v>
      </c>
      <c r="E263" s="624" t="s">
        <v>9474</v>
      </c>
      <c r="F263" s="1044">
        <f>IFERROR(VLOOKUP(C263,'Consolidated Master Sheet'!B:H,3,0),"")</f>
        <v>1256.54</v>
      </c>
      <c r="G263" s="571">
        <f t="shared" si="13"/>
        <v>0</v>
      </c>
      <c r="H263" s="1788">
        <f t="shared" si="14"/>
        <v>0</v>
      </c>
      <c r="I263" s="572">
        <f>IFERROR(VLOOKUP(C263,'Consolidated Master Sheet'!B:H,6,0),"")</f>
        <v>2</v>
      </c>
      <c r="J263" s="572">
        <f>IFERROR(VLOOKUP(C263,'Consolidated Master Sheet'!B:H,7,0),"")</f>
        <v>2</v>
      </c>
      <c r="K263" s="85"/>
      <c r="L263" s="1174">
        <f t="shared" si="12"/>
        <v>0</v>
      </c>
      <c r="M263" s="545"/>
      <c r="N263" s="1089"/>
    </row>
    <row r="264" spans="1:14">
      <c r="A264" s="157" t="str">
        <f>IF(K264&gt;0,COUNT($K$4:K264)+MAX('MI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64" s="573"/>
      <c r="C264" s="556" t="s">
        <v>4804</v>
      </c>
      <c r="D264" s="614" t="s">
        <v>3221</v>
      </c>
      <c r="E264" s="574" t="s">
        <v>9872</v>
      </c>
      <c r="F264" s="1042">
        <f>IFERROR(VLOOKUP(C264,'Consolidated Master Sheet'!B:H,3,0),"")</f>
        <v>36.239999999999995</v>
      </c>
      <c r="G264" s="559">
        <f t="shared" si="13"/>
        <v>0</v>
      </c>
      <c r="H264" s="1786">
        <f t="shared" si="14"/>
        <v>0</v>
      </c>
      <c r="I264" s="560">
        <f>IFERROR(VLOOKUP(C264,'Consolidated Master Sheet'!B:H,6,0),"")</f>
        <v>10</v>
      </c>
      <c r="J264" s="560">
        <f>IFERROR(VLOOKUP(C264,'Consolidated Master Sheet'!B:H,7,0),"")</f>
        <v>40</v>
      </c>
      <c r="K264" s="86"/>
      <c r="L264" s="1172">
        <f t="shared" si="12"/>
        <v>0</v>
      </c>
      <c r="M264" s="545"/>
      <c r="N264" s="1089"/>
    </row>
    <row r="265" spans="1:14">
      <c r="A265" s="157" t="str">
        <f>IF(K265&gt;0,COUNT($K$4:K265)+MAX('MI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65" s="625"/>
      <c r="C265" s="561" t="s">
        <v>3222</v>
      </c>
      <c r="D265" s="562" t="s">
        <v>3223</v>
      </c>
      <c r="E265" s="566" t="s">
        <v>9873</v>
      </c>
      <c r="F265" s="1043">
        <f>IFERROR(VLOOKUP(C265,'Consolidated Master Sheet'!B:H,3,0),"")</f>
        <v>25.71</v>
      </c>
      <c r="G265" s="564">
        <f t="shared" si="13"/>
        <v>0</v>
      </c>
      <c r="H265" s="1787">
        <f t="shared" si="14"/>
        <v>0</v>
      </c>
      <c r="I265" s="565">
        <f>IFERROR(VLOOKUP(C265,'Consolidated Master Sheet'!B:H,6,0),"")</f>
        <v>15</v>
      </c>
      <c r="J265" s="565">
        <f>IFERROR(VLOOKUP(C265,'Consolidated Master Sheet'!B:H,7,0),"")</f>
        <v>60</v>
      </c>
      <c r="K265" s="84"/>
      <c r="L265" s="1173">
        <f t="shared" si="12"/>
        <v>0</v>
      </c>
      <c r="M265" s="545"/>
      <c r="N265" s="1089"/>
    </row>
    <row r="266" spans="1:14">
      <c r="A266" s="157" t="str">
        <f>IF(K266&gt;0,COUNT($K$4:K266)+MAX('MI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66" s="555"/>
      <c r="C266" s="561" t="s">
        <v>3224</v>
      </c>
      <c r="D266" s="562" t="s">
        <v>3225</v>
      </c>
      <c r="E266" s="566" t="s">
        <v>9874</v>
      </c>
      <c r="F266" s="1043">
        <f>IFERROR(VLOOKUP(C266,'Consolidated Master Sheet'!B:H,3,0),"")</f>
        <v>25.790000000000003</v>
      </c>
      <c r="G266" s="564">
        <f t="shared" si="13"/>
        <v>0</v>
      </c>
      <c r="H266" s="1787">
        <f t="shared" si="14"/>
        <v>0</v>
      </c>
      <c r="I266" s="565">
        <f>IFERROR(VLOOKUP(C266,'Consolidated Master Sheet'!B:H,6,0),"")</f>
        <v>50</v>
      </c>
      <c r="J266" s="565">
        <f>IFERROR(VLOOKUP(C266,'Consolidated Master Sheet'!B:H,7,0),"")</f>
        <v>50</v>
      </c>
      <c r="K266" s="84"/>
      <c r="L266" s="1173">
        <f t="shared" si="12"/>
        <v>0</v>
      </c>
      <c r="M266" s="545"/>
      <c r="N266" s="1089"/>
    </row>
    <row r="267" spans="1:14">
      <c r="A267" s="157" t="str">
        <f>IF(K267&gt;0,COUNT($K$4:K267)+MAX('MI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67" s="555"/>
      <c r="C267" s="561" t="s">
        <v>3226</v>
      </c>
      <c r="D267" s="562" t="s">
        <v>3227</v>
      </c>
      <c r="E267" s="566" t="s">
        <v>9875</v>
      </c>
      <c r="F267" s="1043">
        <f>IFERROR(VLOOKUP(C267,'Consolidated Master Sheet'!B:H,3,0),"")</f>
        <v>31.2</v>
      </c>
      <c r="G267" s="564">
        <f t="shared" si="13"/>
        <v>0</v>
      </c>
      <c r="H267" s="1787">
        <f t="shared" si="14"/>
        <v>0</v>
      </c>
      <c r="I267" s="565">
        <f>IFERROR(VLOOKUP(C267,'Consolidated Master Sheet'!B:H,6,0),"")</f>
        <v>15</v>
      </c>
      <c r="J267" s="565">
        <f>IFERROR(VLOOKUP(C267,'Consolidated Master Sheet'!B:H,7,0),"")</f>
        <v>60</v>
      </c>
      <c r="K267" s="84"/>
      <c r="L267" s="1173">
        <f t="shared" si="12"/>
        <v>0</v>
      </c>
      <c r="M267" s="545"/>
      <c r="N267" s="1089"/>
    </row>
    <row r="268" spans="1:14">
      <c r="A268" s="157" t="str">
        <f>IF(K268&gt;0,COUNT($K$4:K268)+MAX('MI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68" s="555"/>
      <c r="C268" s="561" t="s">
        <v>3228</v>
      </c>
      <c r="D268" s="562" t="s">
        <v>3229</v>
      </c>
      <c r="E268" s="566" t="s">
        <v>9876</v>
      </c>
      <c r="F268" s="1043">
        <f>IFERROR(VLOOKUP(C268,'Consolidated Master Sheet'!B:H,3,0),"")</f>
        <v>56.169999999999995</v>
      </c>
      <c r="G268" s="564">
        <f t="shared" si="13"/>
        <v>0</v>
      </c>
      <c r="H268" s="1787">
        <f t="shared" si="14"/>
        <v>0</v>
      </c>
      <c r="I268" s="565">
        <f>IFERROR(VLOOKUP(C268,'Consolidated Master Sheet'!B:H,6,0),"")</f>
        <v>8</v>
      </c>
      <c r="J268" s="565">
        <f>IFERROR(VLOOKUP(C268,'Consolidated Master Sheet'!B:H,7,0),"")</f>
        <v>32</v>
      </c>
      <c r="K268" s="84"/>
      <c r="L268" s="1173">
        <f t="shared" si="12"/>
        <v>0</v>
      </c>
      <c r="M268" s="545"/>
      <c r="N268" s="1089"/>
    </row>
    <row r="269" spans="1:14">
      <c r="A269" s="157" t="str">
        <f>IF(K269&gt;0,COUNT($K$4:K269)+MAX('MI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69" s="555"/>
      <c r="C269" s="561" t="s">
        <v>3230</v>
      </c>
      <c r="D269" s="562" t="s">
        <v>3231</v>
      </c>
      <c r="E269" s="566" t="s">
        <v>9877</v>
      </c>
      <c r="F269" s="1043">
        <f>IFERROR(VLOOKUP(C269,'Consolidated Master Sheet'!B:H,3,0),"")</f>
        <v>57.85</v>
      </c>
      <c r="G269" s="564">
        <f t="shared" si="13"/>
        <v>0</v>
      </c>
      <c r="H269" s="1787">
        <f t="shared" si="14"/>
        <v>0</v>
      </c>
      <c r="I269" s="565">
        <f>IFERROR(VLOOKUP(C269,'Consolidated Master Sheet'!B:H,6,0),"")</f>
        <v>15</v>
      </c>
      <c r="J269" s="565">
        <f>IFERROR(VLOOKUP(C269,'Consolidated Master Sheet'!B:H,7,0),"")</f>
        <v>15</v>
      </c>
      <c r="K269" s="84"/>
      <c r="L269" s="1173">
        <f t="shared" si="12"/>
        <v>0</v>
      </c>
      <c r="M269" s="545"/>
      <c r="N269" s="1089"/>
    </row>
    <row r="270" spans="1:14">
      <c r="A270" s="157" t="str">
        <f>IF(K270&gt;0,COUNT($K$4:K270)+MAX('MI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70" s="555"/>
      <c r="C270" s="561" t="s">
        <v>3624</v>
      </c>
      <c r="D270" s="562" t="s">
        <v>3232</v>
      </c>
      <c r="E270" s="566" t="s">
        <v>9878</v>
      </c>
      <c r="F270" s="1043">
        <f>IFERROR(VLOOKUP(C270,'Consolidated Master Sheet'!B:H,3,0),"")</f>
        <v>148.09</v>
      </c>
      <c r="G270" s="564">
        <f t="shared" si="13"/>
        <v>0</v>
      </c>
      <c r="H270" s="1787">
        <f t="shared" si="14"/>
        <v>0</v>
      </c>
      <c r="I270" s="565">
        <f>IFERROR(VLOOKUP(C270,'Consolidated Master Sheet'!B:H,6,0),"")</f>
        <v>10</v>
      </c>
      <c r="J270" s="565">
        <f>IFERROR(VLOOKUP(C270,'Consolidated Master Sheet'!B:H,7,0),"")</f>
        <v>10</v>
      </c>
      <c r="K270" s="84"/>
      <c r="L270" s="1173">
        <f t="shared" si="12"/>
        <v>0</v>
      </c>
      <c r="M270" s="545"/>
      <c r="N270" s="1089"/>
    </row>
    <row r="271" spans="1:14" ht="25.5" customHeight="1">
      <c r="A271" s="157" t="str">
        <f>IF(K271&gt;0,COUNT($K$4:K271)+MAX('MI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71" s="555"/>
      <c r="C271" s="561" t="s">
        <v>3233</v>
      </c>
      <c r="D271" s="562" t="s">
        <v>3234</v>
      </c>
      <c r="E271" s="566" t="s">
        <v>9879</v>
      </c>
      <c r="F271" s="1043">
        <f>IFERROR(VLOOKUP(C271,'Consolidated Master Sheet'!B:H,3,0),"")</f>
        <v>121.53</v>
      </c>
      <c r="G271" s="564">
        <f t="shared" si="13"/>
        <v>0</v>
      </c>
      <c r="H271" s="1787">
        <f t="shared" si="14"/>
        <v>0</v>
      </c>
      <c r="I271" s="565">
        <f>IFERROR(VLOOKUP(C271,'Consolidated Master Sheet'!B:H,6,0),"")</f>
        <v>10</v>
      </c>
      <c r="J271" s="565">
        <f>IFERROR(VLOOKUP(C271,'Consolidated Master Sheet'!B:H,7,0),"")</f>
        <v>10</v>
      </c>
      <c r="K271" s="84"/>
      <c r="L271" s="1173">
        <f t="shared" si="12"/>
        <v>0</v>
      </c>
      <c r="M271" s="545"/>
      <c r="N271" s="1089"/>
    </row>
    <row r="272" spans="1:14" ht="25.5" customHeight="1">
      <c r="A272" s="157" t="str">
        <f>IF(K272&gt;0,COUNT($K$4:K272)+MAX('MI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72" s="555"/>
      <c r="C272" s="561" t="s">
        <v>3235</v>
      </c>
      <c r="D272" s="562" t="s">
        <v>3236</v>
      </c>
      <c r="E272" s="566" t="s">
        <v>9880</v>
      </c>
      <c r="F272" s="1043">
        <f>IFERROR(VLOOKUP(C272,'Consolidated Master Sheet'!B:H,3,0),"")</f>
        <v>165.17999999999998</v>
      </c>
      <c r="G272" s="564">
        <f t="shared" si="13"/>
        <v>0</v>
      </c>
      <c r="H272" s="1787">
        <f t="shared" si="14"/>
        <v>0</v>
      </c>
      <c r="I272" s="565">
        <f>IFERROR(VLOOKUP(C272,'Consolidated Master Sheet'!B:H,6,0),"")</f>
        <v>10</v>
      </c>
      <c r="J272" s="565">
        <f>IFERROR(VLOOKUP(C272,'Consolidated Master Sheet'!B:H,7,0),"")</f>
        <v>10</v>
      </c>
      <c r="K272" s="84"/>
      <c r="L272" s="1173">
        <f t="shared" si="12"/>
        <v>0</v>
      </c>
      <c r="M272" s="545"/>
      <c r="N272" s="1089"/>
    </row>
    <row r="273" spans="1:14" ht="25.5" customHeight="1">
      <c r="A273" s="157" t="str">
        <f>IF(K273&gt;0,COUNT($K$4:K273)+MAX('MI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73" s="555"/>
      <c r="C273" s="561" t="s">
        <v>4805</v>
      </c>
      <c r="D273" s="562" t="s">
        <v>3237</v>
      </c>
      <c r="E273" s="566" t="s">
        <v>9881</v>
      </c>
      <c r="F273" s="1043">
        <f>IFERROR(VLOOKUP(C273,'Consolidated Master Sheet'!B:H,3,0),"")</f>
        <v>610.36</v>
      </c>
      <c r="G273" s="564">
        <f t="shared" si="13"/>
        <v>0</v>
      </c>
      <c r="H273" s="1787">
        <f t="shared" si="14"/>
        <v>0</v>
      </c>
      <c r="I273" s="565">
        <f>IFERROR(VLOOKUP(C273,'Consolidated Master Sheet'!B:H,6,0),"")</f>
        <v>5</v>
      </c>
      <c r="J273" s="565">
        <f>IFERROR(VLOOKUP(C273,'Consolidated Master Sheet'!B:H,7,0),"")</f>
        <v>5</v>
      </c>
      <c r="K273" s="84"/>
      <c r="L273" s="1173">
        <f t="shared" si="12"/>
        <v>0</v>
      </c>
      <c r="M273" s="545"/>
      <c r="N273" s="1089"/>
    </row>
    <row r="274" spans="1:14" ht="25.5" customHeight="1">
      <c r="A274" s="157" t="str">
        <f>IF(K274&gt;0,COUNT($K$4:K274)+MAX('MI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74" s="555"/>
      <c r="C274" s="561" t="s">
        <v>4806</v>
      </c>
      <c r="D274" s="562" t="s">
        <v>3238</v>
      </c>
      <c r="E274" s="566" t="s">
        <v>9882</v>
      </c>
      <c r="F274" s="1043">
        <f>IFERROR(VLOOKUP(C274,'Consolidated Master Sheet'!B:H,3,0),"")</f>
        <v>670.1</v>
      </c>
      <c r="G274" s="564">
        <f t="shared" si="13"/>
        <v>0</v>
      </c>
      <c r="H274" s="1787">
        <f t="shared" si="14"/>
        <v>0</v>
      </c>
      <c r="I274" s="565">
        <f>IFERROR(VLOOKUP(C274,'Consolidated Master Sheet'!B:H,6,0),"")</f>
        <v>4</v>
      </c>
      <c r="J274" s="565">
        <f>IFERROR(VLOOKUP(C274,'Consolidated Master Sheet'!B:H,7,0),"")</f>
        <v>4</v>
      </c>
      <c r="K274" s="84"/>
      <c r="L274" s="1173">
        <f t="shared" si="12"/>
        <v>0</v>
      </c>
      <c r="M274" s="545"/>
      <c r="N274" s="1089"/>
    </row>
    <row r="275" spans="1:14" ht="25.5" customHeight="1" thickBot="1">
      <c r="A275" s="157" t="str">
        <f>IF(K275&gt;0,COUNT($K$4:K275)+MAX('MI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75" s="567"/>
      <c r="C275" s="575" t="s">
        <v>4807</v>
      </c>
      <c r="D275" s="576" t="s">
        <v>3239</v>
      </c>
      <c r="E275" s="597" t="s">
        <v>9883</v>
      </c>
      <c r="F275" s="1045">
        <f>IFERROR(VLOOKUP(C275,'Consolidated Master Sheet'!B:H,3,0),"")</f>
        <v>548.49</v>
      </c>
      <c r="G275" s="578">
        <f t="shared" si="13"/>
        <v>0</v>
      </c>
      <c r="H275" s="1789">
        <f t="shared" si="14"/>
        <v>0</v>
      </c>
      <c r="I275" s="579">
        <f>IFERROR(VLOOKUP(C275,'Consolidated Master Sheet'!B:H,6,0),"")</f>
        <v>4</v>
      </c>
      <c r="J275" s="579">
        <f>IFERROR(VLOOKUP(C275,'Consolidated Master Sheet'!B:H,7,0),"")</f>
        <v>4</v>
      </c>
      <c r="K275" s="87"/>
      <c r="L275" s="1175">
        <f t="shared" si="12"/>
        <v>0</v>
      </c>
      <c r="M275" s="545"/>
      <c r="N275" s="1089"/>
    </row>
    <row r="276" spans="1:14" ht="25.5" customHeight="1">
      <c r="A276" s="157" t="str">
        <f>IF(K276&gt;0,COUNT($K$4:K276)+MAX('MI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76" s="573"/>
      <c r="C276" s="588" t="s">
        <v>3240</v>
      </c>
      <c r="D276" s="589" t="s">
        <v>3241</v>
      </c>
      <c r="E276" s="605" t="s">
        <v>9603</v>
      </c>
      <c r="F276" s="1047">
        <f>IFERROR(VLOOKUP(C276,'Consolidated Master Sheet'!B:H,3,0),"")</f>
        <v>59.85</v>
      </c>
      <c r="G276" s="591">
        <f t="shared" si="13"/>
        <v>0</v>
      </c>
      <c r="H276" s="1791">
        <f t="shared" si="14"/>
        <v>0</v>
      </c>
      <c r="I276" s="593">
        <f>IFERROR(VLOOKUP(C276,'Consolidated Master Sheet'!B:H,6,0),"")</f>
        <v>25</v>
      </c>
      <c r="J276" s="593">
        <f>IFERROR(VLOOKUP(C276,'Consolidated Master Sheet'!B:H,7,0),"")</f>
        <v>100</v>
      </c>
      <c r="K276" s="83"/>
      <c r="L276" s="1177">
        <f t="shared" si="12"/>
        <v>0</v>
      </c>
      <c r="M276" s="545"/>
      <c r="N276" s="1089"/>
    </row>
    <row r="277" spans="1:14" ht="25.5" customHeight="1">
      <c r="A277" s="157" t="str">
        <f>IF(K277&gt;0,COUNT($K$4:K277)+MAX('MI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77" s="555"/>
      <c r="C277" s="561" t="s">
        <v>3242</v>
      </c>
      <c r="D277" s="562" t="s">
        <v>3243</v>
      </c>
      <c r="E277" s="566" t="s">
        <v>9604</v>
      </c>
      <c r="F277" s="1043">
        <f>IFERROR(VLOOKUP(C277,'Consolidated Master Sheet'!B:H,3,0),"")</f>
        <v>58.05</v>
      </c>
      <c r="G277" s="564">
        <f t="shared" si="13"/>
        <v>0</v>
      </c>
      <c r="H277" s="1787">
        <f t="shared" si="14"/>
        <v>0</v>
      </c>
      <c r="I277" s="565">
        <f>IFERROR(VLOOKUP(C277,'Consolidated Master Sheet'!B:H,6,0),"")</f>
        <v>30</v>
      </c>
      <c r="J277" s="565">
        <f>IFERROR(VLOOKUP(C277,'Consolidated Master Sheet'!B:H,7,0),"")</f>
        <v>30</v>
      </c>
      <c r="K277" s="84"/>
      <c r="L277" s="1173">
        <f t="shared" si="12"/>
        <v>0</v>
      </c>
      <c r="M277" s="545"/>
      <c r="N277" s="1089"/>
    </row>
    <row r="278" spans="1:14" ht="25.5" customHeight="1">
      <c r="A278" s="157" t="str">
        <f>IF(K278&gt;0,COUNT($K$4:K278)+MAX('MI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78" s="555"/>
      <c r="C278" s="561" t="s">
        <v>3244</v>
      </c>
      <c r="D278" s="562" t="s">
        <v>3245</v>
      </c>
      <c r="E278" s="566" t="s">
        <v>9605</v>
      </c>
      <c r="F278" s="1043">
        <f>IFERROR(VLOOKUP(C278,'Consolidated Master Sheet'!B:H,3,0),"")</f>
        <v>96.76</v>
      </c>
      <c r="G278" s="564">
        <f t="shared" si="13"/>
        <v>0</v>
      </c>
      <c r="H278" s="1787">
        <f t="shared" si="14"/>
        <v>0</v>
      </c>
      <c r="I278" s="565">
        <f>IFERROR(VLOOKUP(C278,'Consolidated Master Sheet'!B:H,6,0),"")</f>
        <v>10</v>
      </c>
      <c r="J278" s="565">
        <f>IFERROR(VLOOKUP(C278,'Consolidated Master Sheet'!B:H,7,0),"")</f>
        <v>10</v>
      </c>
      <c r="K278" s="84"/>
      <c r="L278" s="1173">
        <f t="shared" si="12"/>
        <v>0</v>
      </c>
      <c r="M278" s="545"/>
      <c r="N278" s="1089"/>
    </row>
    <row r="279" spans="1:14" ht="25.5" customHeight="1" thickBot="1">
      <c r="A279" s="157" t="str">
        <f>IF(K279&gt;0,COUNT($K$4:K279)+MAX('MI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79" s="567"/>
      <c r="C279" s="568" t="s">
        <v>3246</v>
      </c>
      <c r="D279" s="569" t="s">
        <v>3247</v>
      </c>
      <c r="E279" s="570" t="s">
        <v>9606</v>
      </c>
      <c r="F279" s="1044">
        <f>IFERROR(VLOOKUP(C279,'Consolidated Master Sheet'!B:H,3,0),"")</f>
        <v>244.32</v>
      </c>
      <c r="G279" s="571">
        <f t="shared" si="13"/>
        <v>0</v>
      </c>
      <c r="H279" s="1788">
        <f t="shared" si="14"/>
        <v>0</v>
      </c>
      <c r="I279" s="572">
        <f>IFERROR(VLOOKUP(C279,'Consolidated Master Sheet'!B:H,6,0),"")</f>
        <v>10</v>
      </c>
      <c r="J279" s="572">
        <f>IFERROR(VLOOKUP(C279,'Consolidated Master Sheet'!B:H,7,0),"")</f>
        <v>10</v>
      </c>
      <c r="K279" s="85"/>
      <c r="L279" s="1174">
        <f t="shared" si="12"/>
        <v>0</v>
      </c>
      <c r="M279" s="545"/>
      <c r="N279" s="1089"/>
    </row>
    <row r="280" spans="1:14">
      <c r="A280" s="157" t="str">
        <f>IF(K280&gt;0,COUNT($K$4:K280)+MAX('MI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80" s="573"/>
      <c r="C280" s="556" t="s">
        <v>4808</v>
      </c>
      <c r="D280" s="557" t="s">
        <v>3248</v>
      </c>
      <c r="E280" s="574" t="s">
        <v>9884</v>
      </c>
      <c r="F280" s="1042">
        <f>IFERROR(VLOOKUP(C280,'Consolidated Master Sheet'!B:H,3,0),"")</f>
        <v>53.11</v>
      </c>
      <c r="G280" s="559">
        <f t="shared" si="13"/>
        <v>0</v>
      </c>
      <c r="H280" s="1786">
        <f t="shared" si="14"/>
        <v>0</v>
      </c>
      <c r="I280" s="560">
        <f>IFERROR(VLOOKUP(C280,'Consolidated Master Sheet'!B:H,6,0),"")</f>
        <v>50</v>
      </c>
      <c r="J280" s="560">
        <f>IFERROR(VLOOKUP(C280,'Consolidated Master Sheet'!B:H,7,0),"")</f>
        <v>50</v>
      </c>
      <c r="K280" s="86"/>
      <c r="L280" s="1172">
        <f t="shared" si="12"/>
        <v>0</v>
      </c>
      <c r="M280" s="545"/>
      <c r="N280" s="1089"/>
    </row>
    <row r="281" spans="1:14">
      <c r="A281" s="157" t="str">
        <f>IF(K281&gt;0,COUNT($K$4:K281)+MAX('MI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81" s="555"/>
      <c r="C281" s="561" t="s">
        <v>4809</v>
      </c>
      <c r="D281" s="562" t="s">
        <v>3249</v>
      </c>
      <c r="E281" s="566" t="s">
        <v>9885</v>
      </c>
      <c r="F281" s="1043">
        <f>IFERROR(VLOOKUP(C281,'Consolidated Master Sheet'!B:H,3,0),"")</f>
        <v>45.57</v>
      </c>
      <c r="G281" s="564">
        <f t="shared" si="13"/>
        <v>0</v>
      </c>
      <c r="H281" s="1787">
        <f t="shared" si="14"/>
        <v>0</v>
      </c>
      <c r="I281" s="565">
        <f>IFERROR(VLOOKUP(C281,'Consolidated Master Sheet'!B:H,6,0),"")</f>
        <v>15</v>
      </c>
      <c r="J281" s="565">
        <f>IFERROR(VLOOKUP(C281,'Consolidated Master Sheet'!B:H,7,0),"")</f>
        <v>60</v>
      </c>
      <c r="K281" s="84"/>
      <c r="L281" s="1173">
        <f t="shared" si="12"/>
        <v>0</v>
      </c>
      <c r="M281" s="545"/>
      <c r="N281" s="1089"/>
    </row>
    <row r="282" spans="1:14">
      <c r="A282" s="157" t="str">
        <f>IF(K282&gt;0,COUNT($K$4:K282)+MAX('MI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82" s="555"/>
      <c r="C282" s="561" t="s">
        <v>3753</v>
      </c>
      <c r="D282" s="562" t="s">
        <v>3250</v>
      </c>
      <c r="E282" s="566" t="s">
        <v>9886</v>
      </c>
      <c r="F282" s="1043">
        <f>IFERROR(VLOOKUP(C282,'Consolidated Master Sheet'!B:H,3,0),"")</f>
        <v>51.15</v>
      </c>
      <c r="G282" s="564">
        <f t="shared" si="13"/>
        <v>0</v>
      </c>
      <c r="H282" s="1787">
        <f t="shared" si="14"/>
        <v>0</v>
      </c>
      <c r="I282" s="565">
        <f>IFERROR(VLOOKUP(C282,'Consolidated Master Sheet'!B:H,6,0),"")</f>
        <v>15</v>
      </c>
      <c r="J282" s="565">
        <f>IFERROR(VLOOKUP(C282,'Consolidated Master Sheet'!B:H,7,0),"")</f>
        <v>60</v>
      </c>
      <c r="K282" s="84"/>
      <c r="L282" s="1173">
        <f t="shared" si="12"/>
        <v>0</v>
      </c>
      <c r="M282" s="545"/>
      <c r="N282" s="1089"/>
    </row>
    <row r="283" spans="1:14">
      <c r="A283" s="157" t="str">
        <f>IF(K283&gt;0,COUNT($K$4:K283)+MAX('MI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83" s="555"/>
      <c r="C283" s="561" t="s">
        <v>3754</v>
      </c>
      <c r="D283" s="562" t="s">
        <v>3251</v>
      </c>
      <c r="E283" s="566" t="s">
        <v>9887</v>
      </c>
      <c r="F283" s="1043">
        <f>IFERROR(VLOOKUP(C283,'Consolidated Master Sheet'!B:H,3,0),"")</f>
        <v>111.33</v>
      </c>
      <c r="G283" s="564">
        <f t="shared" si="13"/>
        <v>0</v>
      </c>
      <c r="H283" s="1787">
        <f t="shared" si="14"/>
        <v>0</v>
      </c>
      <c r="I283" s="565">
        <f>IFERROR(VLOOKUP(C283,'Consolidated Master Sheet'!B:H,6,0),"")</f>
        <v>9</v>
      </c>
      <c r="J283" s="565">
        <f>IFERROR(VLOOKUP(C283,'Consolidated Master Sheet'!B:H,7,0),"")</f>
        <v>36</v>
      </c>
      <c r="K283" s="84"/>
      <c r="L283" s="1173">
        <f t="shared" si="12"/>
        <v>0</v>
      </c>
      <c r="M283" s="545"/>
      <c r="N283" s="1089"/>
    </row>
    <row r="284" spans="1:14">
      <c r="A284" s="157" t="str">
        <f>IF(K284&gt;0,COUNT($K$4:K284)+MAX('MI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84" s="555"/>
      <c r="C284" s="561" t="s">
        <v>3755</v>
      </c>
      <c r="D284" s="562" t="s">
        <v>3252</v>
      </c>
      <c r="E284" s="566" t="s">
        <v>9888</v>
      </c>
      <c r="F284" s="1043">
        <f>IFERROR(VLOOKUP(C284,'Consolidated Master Sheet'!B:H,3,0),"")</f>
        <v>95.59</v>
      </c>
      <c r="G284" s="564">
        <f t="shared" si="13"/>
        <v>0</v>
      </c>
      <c r="H284" s="1787">
        <f t="shared" si="14"/>
        <v>0</v>
      </c>
      <c r="I284" s="565">
        <f>IFERROR(VLOOKUP(C284,'Consolidated Master Sheet'!B:H,6,0),"")</f>
        <v>15</v>
      </c>
      <c r="J284" s="565">
        <f>IFERROR(VLOOKUP(C284,'Consolidated Master Sheet'!B:H,7,0),"")</f>
        <v>15</v>
      </c>
      <c r="K284" s="84"/>
      <c r="L284" s="1173">
        <f t="shared" si="12"/>
        <v>0</v>
      </c>
      <c r="M284" s="545"/>
      <c r="N284" s="1089"/>
    </row>
    <row r="285" spans="1:14" ht="16.5" thickBot="1">
      <c r="A285" s="157" t="str">
        <f>IF(K285&gt;0,COUNT($K$4:K285)+MAX('MI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85" s="567"/>
      <c r="C285" s="575" t="s">
        <v>4810</v>
      </c>
      <c r="D285" s="576" t="s">
        <v>3253</v>
      </c>
      <c r="E285" s="597" t="s">
        <v>9889</v>
      </c>
      <c r="F285" s="1045">
        <f>IFERROR(VLOOKUP(C285,'Consolidated Master Sheet'!B:H,3,0),"")</f>
        <v>181.59</v>
      </c>
      <c r="G285" s="578">
        <f t="shared" si="13"/>
        <v>0</v>
      </c>
      <c r="H285" s="1789">
        <f t="shared" si="14"/>
        <v>0</v>
      </c>
      <c r="I285" s="579">
        <f>IFERROR(VLOOKUP(C285,'Consolidated Master Sheet'!B:H,6,0),"")</f>
        <v>10</v>
      </c>
      <c r="J285" s="579">
        <f>IFERROR(VLOOKUP(C285,'Consolidated Master Sheet'!B:H,7,0),"")</f>
        <v>10</v>
      </c>
      <c r="K285" s="87"/>
      <c r="L285" s="1175">
        <f t="shared" si="12"/>
        <v>0</v>
      </c>
      <c r="M285" s="545"/>
      <c r="N285" s="1089"/>
    </row>
    <row r="286" spans="1:14" ht="35.25" customHeight="1">
      <c r="A286" s="157" t="str">
        <f>IF(K286&gt;0,COUNT($K$4:K286)+MAX('MI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86" s="573"/>
      <c r="C286" s="588" t="s">
        <v>3756</v>
      </c>
      <c r="D286" s="589" t="s">
        <v>3254</v>
      </c>
      <c r="E286" s="605" t="s">
        <v>9475</v>
      </c>
      <c r="F286" s="1047">
        <f>IFERROR(VLOOKUP(C286,'Consolidated Master Sheet'!B:H,3,0),"")</f>
        <v>208.54999999999998</v>
      </c>
      <c r="G286" s="591">
        <f t="shared" si="13"/>
        <v>0</v>
      </c>
      <c r="H286" s="1791">
        <f t="shared" si="14"/>
        <v>0</v>
      </c>
      <c r="I286" s="593">
        <f>IFERROR(VLOOKUP(C286,'Consolidated Master Sheet'!B:H,6,0),"")</f>
        <v>8</v>
      </c>
      <c r="J286" s="593">
        <f>IFERROR(VLOOKUP(C286,'Consolidated Master Sheet'!B:H,7,0),"")</f>
        <v>8</v>
      </c>
      <c r="K286" s="83"/>
      <c r="L286" s="1177">
        <f t="shared" si="12"/>
        <v>0</v>
      </c>
      <c r="M286" s="545"/>
      <c r="N286" s="1089"/>
    </row>
    <row r="287" spans="1:14" ht="35.25" customHeight="1">
      <c r="A287" s="157" t="str">
        <f>IF(K287&gt;0,COUNT($K$4:K287)+MAX('MI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87" s="555"/>
      <c r="C287" s="561" t="s">
        <v>3757</v>
      </c>
      <c r="D287" s="562" t="s">
        <v>3255</v>
      </c>
      <c r="E287" s="566" t="s">
        <v>9476</v>
      </c>
      <c r="F287" s="1043">
        <f>IFERROR(VLOOKUP(C287,'Consolidated Master Sheet'!B:H,3,0),"")</f>
        <v>149.44999999999999</v>
      </c>
      <c r="G287" s="564">
        <f t="shared" si="13"/>
        <v>0</v>
      </c>
      <c r="H287" s="1787">
        <f t="shared" si="14"/>
        <v>0</v>
      </c>
      <c r="I287" s="565">
        <f>IFERROR(VLOOKUP(C287,'Consolidated Master Sheet'!B:H,6,0),"")</f>
        <v>10</v>
      </c>
      <c r="J287" s="565">
        <f>IFERROR(VLOOKUP(C287,'Consolidated Master Sheet'!B:H,7,0),"")</f>
        <v>10</v>
      </c>
      <c r="K287" s="84"/>
      <c r="L287" s="1173">
        <f t="shared" si="12"/>
        <v>0</v>
      </c>
      <c r="M287" s="545"/>
      <c r="N287" s="1089"/>
    </row>
    <row r="288" spans="1:14" ht="35.25" customHeight="1" thickBot="1">
      <c r="A288" s="157" t="str">
        <f>IF(K288&gt;0,COUNT($K$4:K288)+MAX('MI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88" s="567"/>
      <c r="C288" s="568" t="s">
        <v>4811</v>
      </c>
      <c r="D288" s="569" t="s">
        <v>3256</v>
      </c>
      <c r="E288" s="570" t="s">
        <v>9477</v>
      </c>
      <c r="F288" s="1044">
        <f>IFERROR(VLOOKUP(C288,'Consolidated Master Sheet'!B:H,3,0),"")</f>
        <v>335.55</v>
      </c>
      <c r="G288" s="571">
        <f t="shared" si="13"/>
        <v>0</v>
      </c>
      <c r="H288" s="1788">
        <f t="shared" si="14"/>
        <v>0</v>
      </c>
      <c r="I288" s="572">
        <f>IFERROR(VLOOKUP(C288,'Consolidated Master Sheet'!B:H,6,0),"")</f>
        <v>4</v>
      </c>
      <c r="J288" s="572">
        <f>IFERROR(VLOOKUP(C288,'Consolidated Master Sheet'!B:H,7,0),"")</f>
        <v>4</v>
      </c>
      <c r="K288" s="85"/>
      <c r="L288" s="1174">
        <f t="shared" si="12"/>
        <v>0</v>
      </c>
      <c r="M288" s="545"/>
      <c r="N288" s="1089"/>
    </row>
    <row r="289" spans="1:14" ht="36.75" customHeight="1">
      <c r="A289" s="157" t="str">
        <f>IF(K289&gt;0,COUNT($K$4:K289)+MAX('MI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89" s="573"/>
      <c r="C289" s="556" t="s">
        <v>4812</v>
      </c>
      <c r="D289" s="557" t="s">
        <v>3257</v>
      </c>
      <c r="E289" s="574" t="s">
        <v>9478</v>
      </c>
      <c r="F289" s="1042">
        <f>IFERROR(VLOOKUP(C289,'Consolidated Master Sheet'!B:H,3,0),"")</f>
        <v>216.41</v>
      </c>
      <c r="G289" s="559">
        <f t="shared" si="13"/>
        <v>0</v>
      </c>
      <c r="H289" s="1786">
        <f t="shared" si="14"/>
        <v>0</v>
      </c>
      <c r="I289" s="560">
        <f>IFERROR(VLOOKUP(C289,'Consolidated Master Sheet'!B:H,6,0),"")</f>
        <v>10</v>
      </c>
      <c r="J289" s="560">
        <f>IFERROR(VLOOKUP(C289,'Consolidated Master Sheet'!B:H,7,0),"")</f>
        <v>10</v>
      </c>
      <c r="K289" s="86"/>
      <c r="L289" s="1172">
        <f t="shared" si="12"/>
        <v>0</v>
      </c>
      <c r="M289" s="545"/>
      <c r="N289" s="1089"/>
    </row>
    <row r="290" spans="1:14" ht="36.75" customHeight="1">
      <c r="A290" s="157" t="str">
        <f>IF(K290&gt;0,COUNT($K$4:K290)+MAX('MI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90" s="555"/>
      <c r="C290" s="561" t="s">
        <v>3758</v>
      </c>
      <c r="D290" s="562" t="s">
        <v>3258</v>
      </c>
      <c r="E290" s="566" t="s">
        <v>9479</v>
      </c>
      <c r="F290" s="1043">
        <f>IFERROR(VLOOKUP(C290,'Consolidated Master Sheet'!B:H,3,0),"")</f>
        <v>149.44999999999999</v>
      </c>
      <c r="G290" s="564">
        <f t="shared" si="13"/>
        <v>0</v>
      </c>
      <c r="H290" s="1787">
        <f t="shared" si="14"/>
        <v>0</v>
      </c>
      <c r="I290" s="565">
        <f>IFERROR(VLOOKUP(C290,'Consolidated Master Sheet'!B:H,6,0),"")</f>
        <v>12</v>
      </c>
      <c r="J290" s="565">
        <f>IFERROR(VLOOKUP(C290,'Consolidated Master Sheet'!B:H,7,0),"")</f>
        <v>12</v>
      </c>
      <c r="K290" s="84"/>
      <c r="L290" s="1173">
        <f t="shared" si="12"/>
        <v>0</v>
      </c>
      <c r="M290" s="545"/>
      <c r="N290" s="1089"/>
    </row>
    <row r="291" spans="1:14" ht="36.75" customHeight="1" thickBot="1">
      <c r="A291" s="157" t="str">
        <f>IF(K291&gt;0,COUNT($K$4:K291)+MAX('MI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91" s="567"/>
      <c r="C291" s="575" t="s">
        <v>4813</v>
      </c>
      <c r="D291" s="576" t="s">
        <v>3259</v>
      </c>
      <c r="E291" s="597" t="s">
        <v>9480</v>
      </c>
      <c r="F291" s="1045">
        <f>IFERROR(VLOOKUP(C291,'Consolidated Master Sheet'!B:H,3,0),"")</f>
        <v>335.55</v>
      </c>
      <c r="G291" s="578">
        <f t="shared" si="13"/>
        <v>0</v>
      </c>
      <c r="H291" s="1789">
        <f t="shared" si="14"/>
        <v>0</v>
      </c>
      <c r="I291" s="579">
        <f>IFERROR(VLOOKUP(C291,'Consolidated Master Sheet'!B:H,6,0),"")</f>
        <v>8</v>
      </c>
      <c r="J291" s="579">
        <f>IFERROR(VLOOKUP(C291,'Consolidated Master Sheet'!B:H,7,0),"")</f>
        <v>8</v>
      </c>
      <c r="K291" s="87"/>
      <c r="L291" s="1175">
        <f t="shared" si="12"/>
        <v>0</v>
      </c>
      <c r="M291" s="545"/>
      <c r="N291" s="1089"/>
    </row>
    <row r="292" spans="1:14" ht="45" customHeight="1">
      <c r="A292" s="157" t="str">
        <f>IF(K292&gt;0,COUNT($K$4:K292)+MAX('MI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92" s="573"/>
      <c r="C292" s="588" t="s">
        <v>4814</v>
      </c>
      <c r="D292" s="589" t="s">
        <v>3260</v>
      </c>
      <c r="E292" s="605" t="s">
        <v>9607</v>
      </c>
      <c r="F292" s="1047">
        <f>IFERROR(VLOOKUP(C292,'Consolidated Master Sheet'!B:H,3,0),"")</f>
        <v>152.85</v>
      </c>
      <c r="G292" s="591">
        <f t="shared" si="13"/>
        <v>0</v>
      </c>
      <c r="H292" s="1791">
        <f t="shared" si="14"/>
        <v>0</v>
      </c>
      <c r="I292" s="593">
        <f>IFERROR(VLOOKUP(C292,'Consolidated Master Sheet'!B:H,6,0),"")</f>
        <v>6</v>
      </c>
      <c r="J292" s="593">
        <f>IFERROR(VLOOKUP(C292,'Consolidated Master Sheet'!B:H,7,0),"")</f>
        <v>6</v>
      </c>
      <c r="K292" s="83"/>
      <c r="L292" s="1177">
        <f t="shared" si="12"/>
        <v>0</v>
      </c>
      <c r="M292" s="545"/>
      <c r="N292" s="1089"/>
    </row>
    <row r="293" spans="1:14" ht="39" customHeight="1">
      <c r="A293" s="157" t="str">
        <f>IF(K293&gt;0,COUNT($K$4:K293)+MAX('MI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93" s="555"/>
      <c r="C293" s="561" t="s">
        <v>4815</v>
      </c>
      <c r="D293" s="562" t="s">
        <v>3261</v>
      </c>
      <c r="E293" s="566" t="s">
        <v>9608</v>
      </c>
      <c r="F293" s="1043">
        <f>IFERROR(VLOOKUP(C293,'Consolidated Master Sheet'!B:H,3,0),"")</f>
        <v>220.75</v>
      </c>
      <c r="G293" s="564">
        <f t="shared" si="13"/>
        <v>0</v>
      </c>
      <c r="H293" s="1787">
        <f t="shared" si="14"/>
        <v>0</v>
      </c>
      <c r="I293" s="565">
        <f>IFERROR(VLOOKUP(C293,'Consolidated Master Sheet'!B:H,6,0),"")</f>
        <v>6</v>
      </c>
      <c r="J293" s="565">
        <f>IFERROR(VLOOKUP(C293,'Consolidated Master Sheet'!B:H,7,0),"")</f>
        <v>6</v>
      </c>
      <c r="K293" s="84"/>
      <c r="L293" s="1173">
        <f t="shared" si="12"/>
        <v>0</v>
      </c>
      <c r="M293" s="545"/>
      <c r="N293" s="1089"/>
    </row>
    <row r="294" spans="1:14" ht="39" customHeight="1" thickBot="1">
      <c r="A294" s="157" t="str">
        <f>IF(K294&gt;0,COUNT($K$4:K294)+MAX('MI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94" s="567"/>
      <c r="C294" s="568" t="s">
        <v>4816</v>
      </c>
      <c r="D294" s="569" t="s">
        <v>3262</v>
      </c>
      <c r="E294" s="570" t="s">
        <v>9609</v>
      </c>
      <c r="F294" s="1044">
        <f>IFERROR(VLOOKUP(C294,'Consolidated Master Sheet'!B:H,3,0),"")</f>
        <v>456.14</v>
      </c>
      <c r="G294" s="571">
        <f t="shared" si="13"/>
        <v>0</v>
      </c>
      <c r="H294" s="1788">
        <f t="shared" si="14"/>
        <v>0</v>
      </c>
      <c r="I294" s="572">
        <f>IFERROR(VLOOKUP(C294,'Consolidated Master Sheet'!B:H,6,0),"")</f>
        <v>5</v>
      </c>
      <c r="J294" s="572">
        <f>IFERROR(VLOOKUP(C294,'Consolidated Master Sheet'!B:H,7,0),"")</f>
        <v>5</v>
      </c>
      <c r="K294" s="85"/>
      <c r="L294" s="1174">
        <f t="shared" si="12"/>
        <v>0</v>
      </c>
      <c r="M294" s="545"/>
      <c r="N294" s="1089"/>
    </row>
    <row r="295" spans="1:14">
      <c r="A295" s="157" t="str">
        <f>IF(K295&gt;0,COUNT($K$4:K295)+MAX('MI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95" s="573"/>
      <c r="C295" s="556" t="s">
        <v>3263</v>
      </c>
      <c r="D295" s="557" t="s">
        <v>3264</v>
      </c>
      <c r="E295" s="574" t="s">
        <v>9481</v>
      </c>
      <c r="F295" s="1042">
        <f>IFERROR(VLOOKUP(C295,'Consolidated Master Sheet'!B:H,3,0),"")</f>
        <v>43.97</v>
      </c>
      <c r="G295" s="559">
        <f t="shared" si="13"/>
        <v>0</v>
      </c>
      <c r="H295" s="1786">
        <f t="shared" si="14"/>
        <v>0</v>
      </c>
      <c r="I295" s="560">
        <f>IFERROR(VLOOKUP(C295,'Consolidated Master Sheet'!B:H,6,0),"")</f>
        <v>15</v>
      </c>
      <c r="J295" s="560">
        <f>IFERROR(VLOOKUP(C295,'Consolidated Master Sheet'!B:H,7,0),"")</f>
        <v>60</v>
      </c>
      <c r="K295" s="86"/>
      <c r="L295" s="1172">
        <f t="shared" si="12"/>
        <v>0</v>
      </c>
      <c r="M295" s="545"/>
      <c r="N295" s="1089"/>
    </row>
    <row r="296" spans="1:14" ht="25.5" customHeight="1">
      <c r="A296" s="157" t="str">
        <f>IF(K296&gt;0,COUNT($K$4:K296)+MAX('MI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96" s="555"/>
      <c r="C296" s="561" t="s">
        <v>3265</v>
      </c>
      <c r="D296" s="562" t="s">
        <v>3266</v>
      </c>
      <c r="E296" s="566" t="s">
        <v>9482</v>
      </c>
      <c r="F296" s="1043">
        <f>IFERROR(VLOOKUP(C296,'Consolidated Master Sheet'!B:H,3,0),"")</f>
        <v>59.43</v>
      </c>
      <c r="G296" s="564">
        <f t="shared" si="13"/>
        <v>0</v>
      </c>
      <c r="H296" s="1787">
        <f t="shared" si="14"/>
        <v>0</v>
      </c>
      <c r="I296" s="565">
        <f>IFERROR(VLOOKUP(C296,'Consolidated Master Sheet'!B:H,6,0),"")</f>
        <v>25</v>
      </c>
      <c r="J296" s="565">
        <f>IFERROR(VLOOKUP(C296,'Consolidated Master Sheet'!B:H,7,0),"")</f>
        <v>25</v>
      </c>
      <c r="K296" s="84"/>
      <c r="L296" s="1173">
        <f t="shared" si="12"/>
        <v>0</v>
      </c>
      <c r="M296" s="545"/>
      <c r="N296" s="1089"/>
    </row>
    <row r="297" spans="1:14" ht="25.5" customHeight="1">
      <c r="A297" s="157" t="str">
        <f>IF(K297&gt;0,COUNT($K$4:K297)+MAX('MI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97" s="555"/>
      <c r="C297" s="561" t="s">
        <v>3267</v>
      </c>
      <c r="D297" s="562" t="s">
        <v>3268</v>
      </c>
      <c r="E297" s="566" t="s">
        <v>9483</v>
      </c>
      <c r="F297" s="1043">
        <f>IFERROR(VLOOKUP(C297,'Consolidated Master Sheet'!B:H,3,0),"")</f>
        <v>166.14</v>
      </c>
      <c r="G297" s="564">
        <f t="shared" si="13"/>
        <v>0</v>
      </c>
      <c r="H297" s="1787">
        <f t="shared" si="14"/>
        <v>0</v>
      </c>
      <c r="I297" s="565">
        <f>IFERROR(VLOOKUP(C297,'Consolidated Master Sheet'!B:H,6,0),"")</f>
        <v>6</v>
      </c>
      <c r="J297" s="565">
        <f>IFERROR(VLOOKUP(C297,'Consolidated Master Sheet'!B:H,7,0),"")</f>
        <v>6</v>
      </c>
      <c r="K297" s="84"/>
      <c r="L297" s="1173">
        <f t="shared" si="12"/>
        <v>0</v>
      </c>
      <c r="M297" s="545"/>
      <c r="N297" s="1089"/>
    </row>
    <row r="298" spans="1:14" ht="25.5" customHeight="1">
      <c r="A298" s="157" t="str">
        <f>IF(K298&gt;0,COUNT($K$4:K298)+MAX('MI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98" s="555"/>
      <c r="C298" s="561" t="s">
        <v>3269</v>
      </c>
      <c r="D298" s="562" t="s">
        <v>3270</v>
      </c>
      <c r="E298" s="566" t="s">
        <v>9484</v>
      </c>
      <c r="F298" s="1043">
        <f>IFERROR(VLOOKUP(C298,'Consolidated Master Sheet'!B:H,3,0),"")</f>
        <v>267.21999999999997</v>
      </c>
      <c r="G298" s="564">
        <f t="shared" si="13"/>
        <v>0</v>
      </c>
      <c r="H298" s="1787">
        <f t="shared" si="14"/>
        <v>0</v>
      </c>
      <c r="I298" s="565">
        <f>IFERROR(VLOOKUP(C298,'Consolidated Master Sheet'!B:H,6,0),"")</f>
        <v>6</v>
      </c>
      <c r="J298" s="565">
        <f>IFERROR(VLOOKUP(C298,'Consolidated Master Sheet'!B:H,7,0),"")</f>
        <v>6</v>
      </c>
      <c r="K298" s="84"/>
      <c r="L298" s="1173">
        <f t="shared" si="12"/>
        <v>0</v>
      </c>
      <c r="M298" s="545"/>
      <c r="N298" s="1089"/>
    </row>
    <row r="299" spans="1:14" ht="25.5" customHeight="1" thickBot="1">
      <c r="A299" s="157" t="str">
        <f>IF(K299&gt;0,COUNT($K$4:K299)+MAX('MI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299" s="567"/>
      <c r="C299" s="575" t="s">
        <v>4817</v>
      </c>
      <c r="D299" s="576" t="s">
        <v>3271</v>
      </c>
      <c r="E299" s="597" t="s">
        <v>9485</v>
      </c>
      <c r="F299" s="1045">
        <f>IFERROR(VLOOKUP(C299,'Consolidated Master Sheet'!B:H,3,0),"")</f>
        <v>1224.97</v>
      </c>
      <c r="G299" s="578">
        <f t="shared" si="13"/>
        <v>0</v>
      </c>
      <c r="H299" s="1789">
        <f t="shared" si="14"/>
        <v>0</v>
      </c>
      <c r="I299" s="579">
        <f>IFERROR(VLOOKUP(C299,'Consolidated Master Sheet'!B:H,6,0),"")</f>
        <v>1</v>
      </c>
      <c r="J299" s="579">
        <f>IFERROR(VLOOKUP(C299,'Consolidated Master Sheet'!B:H,7,0),"")</f>
        <v>1</v>
      </c>
      <c r="K299" s="87"/>
      <c r="L299" s="1175">
        <f t="shared" si="12"/>
        <v>0</v>
      </c>
      <c r="M299" s="545"/>
      <c r="N299" s="1089"/>
    </row>
    <row r="300" spans="1:14" ht="31.5">
      <c r="A300" s="157" t="str">
        <f>IF(K300&gt;0,COUNT($K$4:K300)+MAX('MI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00" s="573"/>
      <c r="C300" s="588" t="s">
        <v>3272</v>
      </c>
      <c r="D300" s="589" t="s">
        <v>3273</v>
      </c>
      <c r="E300" s="605" t="s">
        <v>9890</v>
      </c>
      <c r="F300" s="1047">
        <f>IFERROR(VLOOKUP(C300,'Consolidated Master Sheet'!B:H,3,0),"")</f>
        <v>46.66</v>
      </c>
      <c r="G300" s="591">
        <f t="shared" si="13"/>
        <v>0</v>
      </c>
      <c r="H300" s="1791">
        <f t="shared" si="14"/>
        <v>0</v>
      </c>
      <c r="I300" s="593">
        <f>IFERROR(VLOOKUP(C300,'Consolidated Master Sheet'!B:H,6,0),"")</f>
        <v>25</v>
      </c>
      <c r="J300" s="593">
        <f>IFERROR(VLOOKUP(C300,'Consolidated Master Sheet'!B:H,7,0),"")</f>
        <v>25</v>
      </c>
      <c r="K300" s="83"/>
      <c r="L300" s="1177">
        <f t="shared" si="12"/>
        <v>0</v>
      </c>
      <c r="M300" s="545"/>
      <c r="N300" s="1089"/>
    </row>
    <row r="301" spans="1:14">
      <c r="A301" s="157" t="str">
        <f>IF(K301&gt;0,COUNT($K$4:K301)+MAX('MI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01" s="555"/>
      <c r="C301" s="561" t="s">
        <v>4818</v>
      </c>
      <c r="D301" s="562" t="s">
        <v>3274</v>
      </c>
      <c r="E301" s="566" t="s">
        <v>9891</v>
      </c>
      <c r="F301" s="1043">
        <f>IFERROR(VLOOKUP(C301,'Consolidated Master Sheet'!B:H,3,0),"")</f>
        <v>93.050000000000011</v>
      </c>
      <c r="G301" s="564">
        <f t="shared" si="13"/>
        <v>0</v>
      </c>
      <c r="H301" s="1787">
        <f t="shared" si="14"/>
        <v>0</v>
      </c>
      <c r="I301" s="565">
        <f>IFERROR(VLOOKUP(C301,'Consolidated Master Sheet'!B:H,6,0),"")</f>
        <v>25</v>
      </c>
      <c r="J301" s="565">
        <f>IFERROR(VLOOKUP(C301,'Consolidated Master Sheet'!B:H,7,0),"")</f>
        <v>25</v>
      </c>
      <c r="K301" s="84"/>
      <c r="L301" s="1173">
        <f t="shared" si="12"/>
        <v>0</v>
      </c>
      <c r="M301" s="545"/>
      <c r="N301" s="1089"/>
    </row>
    <row r="302" spans="1:14" ht="31.5">
      <c r="A302" s="157" t="str">
        <f>IF(K302&gt;0,COUNT($K$4:K302)+MAX('MI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02" s="555"/>
      <c r="C302" s="561" t="s">
        <v>4819</v>
      </c>
      <c r="D302" s="562" t="s">
        <v>3275</v>
      </c>
      <c r="E302" s="566" t="s">
        <v>9892</v>
      </c>
      <c r="F302" s="1043">
        <f>IFERROR(VLOOKUP(C302,'Consolidated Master Sheet'!B:H,3,0),"")</f>
        <v>107.38000000000001</v>
      </c>
      <c r="G302" s="564">
        <f t="shared" si="13"/>
        <v>0</v>
      </c>
      <c r="H302" s="1787">
        <f t="shared" si="14"/>
        <v>0</v>
      </c>
      <c r="I302" s="565">
        <f>IFERROR(VLOOKUP(C302,'Consolidated Master Sheet'!B:H,6,0),"")</f>
        <v>6</v>
      </c>
      <c r="J302" s="565">
        <f>IFERROR(VLOOKUP(C302,'Consolidated Master Sheet'!B:H,7,0),"")</f>
        <v>24</v>
      </c>
      <c r="K302" s="84"/>
      <c r="L302" s="1173">
        <f t="shared" si="12"/>
        <v>0</v>
      </c>
      <c r="M302" s="545"/>
      <c r="N302" s="1089"/>
    </row>
    <row r="303" spans="1:14">
      <c r="A303" s="157" t="str">
        <f>IF(K303&gt;0,COUNT($K$4:K303)+MAX('MI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03" s="555"/>
      <c r="C303" s="561" t="s">
        <v>3276</v>
      </c>
      <c r="D303" s="562" t="s">
        <v>3277</v>
      </c>
      <c r="E303" s="566" t="s">
        <v>9893</v>
      </c>
      <c r="F303" s="1043">
        <f>IFERROR(VLOOKUP(C303,'Consolidated Master Sheet'!B:H,3,0),"")</f>
        <v>116.75</v>
      </c>
      <c r="G303" s="564">
        <f t="shared" si="13"/>
        <v>0</v>
      </c>
      <c r="H303" s="1787">
        <f t="shared" si="14"/>
        <v>0</v>
      </c>
      <c r="I303" s="565">
        <f>IFERROR(VLOOKUP(C303,'Consolidated Master Sheet'!B:H,6,0),"")</f>
        <v>10</v>
      </c>
      <c r="J303" s="565">
        <f>IFERROR(VLOOKUP(C303,'Consolidated Master Sheet'!B:H,7,0),"")</f>
        <v>10</v>
      </c>
      <c r="K303" s="84"/>
      <c r="L303" s="1173">
        <f t="shared" si="12"/>
        <v>0</v>
      </c>
      <c r="M303" s="545"/>
      <c r="N303" s="1089"/>
    </row>
    <row r="304" spans="1:14" ht="31.5">
      <c r="A304" s="157" t="str">
        <f>IF(K304&gt;0,COUNT($K$4:K304)+MAX('MI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04" s="555"/>
      <c r="C304" s="561" t="s">
        <v>4820</v>
      </c>
      <c r="D304" s="562" t="s">
        <v>3278</v>
      </c>
      <c r="E304" s="566" t="s">
        <v>9894</v>
      </c>
      <c r="F304" s="1043">
        <f>IFERROR(VLOOKUP(C304,'Consolidated Master Sheet'!B:H,3,0),"")</f>
        <v>356.32</v>
      </c>
      <c r="G304" s="564">
        <f t="shared" si="13"/>
        <v>0</v>
      </c>
      <c r="H304" s="1787">
        <f t="shared" si="14"/>
        <v>0</v>
      </c>
      <c r="I304" s="565">
        <f>IFERROR(VLOOKUP(C304,'Consolidated Master Sheet'!B:H,6,0),"")</f>
        <v>7</v>
      </c>
      <c r="J304" s="565">
        <f>IFERROR(VLOOKUP(C304,'Consolidated Master Sheet'!B:H,7,0),"")</f>
        <v>7</v>
      </c>
      <c r="K304" s="84"/>
      <c r="L304" s="1173">
        <f t="shared" si="12"/>
        <v>0</v>
      </c>
      <c r="M304" s="545"/>
      <c r="N304" s="1089"/>
    </row>
    <row r="305" spans="1:14">
      <c r="A305" s="157" t="str">
        <f>IF(K305&gt;0,COUNT($K$4:K305)+MAX('MI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05" s="555"/>
      <c r="C305" s="561" t="s">
        <v>3279</v>
      </c>
      <c r="D305" s="562" t="s">
        <v>3280</v>
      </c>
      <c r="E305" s="566" t="s">
        <v>9895</v>
      </c>
      <c r="F305" s="1043">
        <f>IFERROR(VLOOKUP(C305,'Consolidated Master Sheet'!B:H,3,0),"")</f>
        <v>221</v>
      </c>
      <c r="G305" s="564">
        <f t="shared" si="13"/>
        <v>0</v>
      </c>
      <c r="H305" s="1787">
        <f t="shared" si="14"/>
        <v>0</v>
      </c>
      <c r="I305" s="565">
        <f>IFERROR(VLOOKUP(C305,'Consolidated Master Sheet'!B:H,6,0),"")</f>
        <v>5</v>
      </c>
      <c r="J305" s="565">
        <f>IFERROR(VLOOKUP(C305,'Consolidated Master Sheet'!B:H,7,0),"")</f>
        <v>5</v>
      </c>
      <c r="K305" s="84"/>
      <c r="L305" s="1173">
        <f t="shared" si="12"/>
        <v>0</v>
      </c>
      <c r="M305" s="545"/>
      <c r="N305" s="1089"/>
    </row>
    <row r="306" spans="1:14">
      <c r="A306" s="157" t="str">
        <f>IF(K306&gt;0,COUNT($K$4:K306)+MAX('MI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06" s="555"/>
      <c r="C306" s="561" t="s">
        <v>3281</v>
      </c>
      <c r="D306" s="562" t="s">
        <v>3282</v>
      </c>
      <c r="E306" s="566" t="s">
        <v>9896</v>
      </c>
      <c r="F306" s="1043">
        <f>IFERROR(VLOOKUP(C306,'Consolidated Master Sheet'!B:H,3,0),"")</f>
        <v>229.32999999999998</v>
      </c>
      <c r="G306" s="564">
        <f t="shared" si="13"/>
        <v>0</v>
      </c>
      <c r="H306" s="1787">
        <f t="shared" si="14"/>
        <v>0</v>
      </c>
      <c r="I306" s="565">
        <f>IFERROR(VLOOKUP(C306,'Consolidated Master Sheet'!B:H,6,0),"")</f>
        <v>5</v>
      </c>
      <c r="J306" s="565">
        <f>IFERROR(VLOOKUP(C306,'Consolidated Master Sheet'!B:H,7,0),"")</f>
        <v>5</v>
      </c>
      <c r="K306" s="84"/>
      <c r="L306" s="1173">
        <f t="shared" si="12"/>
        <v>0</v>
      </c>
      <c r="M306" s="545"/>
      <c r="N306" s="1089"/>
    </row>
    <row r="307" spans="1:14">
      <c r="A307" s="157" t="str">
        <f>IF(K307&gt;0,COUNT($K$4:K307)+MAX('MI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07" s="555"/>
      <c r="C307" s="561" t="s">
        <v>4821</v>
      </c>
      <c r="D307" s="562" t="s">
        <v>3283</v>
      </c>
      <c r="E307" s="566" t="s">
        <v>9897</v>
      </c>
      <c r="F307" s="1043">
        <f>IFERROR(VLOOKUP(C307,'Consolidated Master Sheet'!B:H,3,0),"")</f>
        <v>884.17</v>
      </c>
      <c r="G307" s="564">
        <f t="shared" si="13"/>
        <v>0</v>
      </c>
      <c r="H307" s="1787">
        <f t="shared" si="14"/>
        <v>0</v>
      </c>
      <c r="I307" s="565">
        <f>IFERROR(VLOOKUP(C307,'Consolidated Master Sheet'!B:H,6,0),"")</f>
        <v>4</v>
      </c>
      <c r="J307" s="565">
        <f>IFERROR(VLOOKUP(C307,'Consolidated Master Sheet'!B:H,7,0),"")</f>
        <v>4</v>
      </c>
      <c r="K307" s="84"/>
      <c r="L307" s="1173">
        <f t="shared" si="12"/>
        <v>0</v>
      </c>
      <c r="M307" s="545"/>
      <c r="N307" s="1089"/>
    </row>
    <row r="308" spans="1:14">
      <c r="A308" s="157" t="str">
        <f>IF(K308&gt;0,COUNT($K$4:K308)+MAX('MI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08" s="555"/>
      <c r="C308" s="561" t="s">
        <v>4822</v>
      </c>
      <c r="D308" s="562" t="s">
        <v>3284</v>
      </c>
      <c r="E308" s="566" t="s">
        <v>9898</v>
      </c>
      <c r="F308" s="1043">
        <f>IFERROR(VLOOKUP(C308,'Consolidated Master Sheet'!B:H,3,0),"")</f>
        <v>926.31</v>
      </c>
      <c r="G308" s="564">
        <f t="shared" si="13"/>
        <v>0</v>
      </c>
      <c r="H308" s="1787">
        <f t="shared" si="14"/>
        <v>0</v>
      </c>
      <c r="I308" s="565">
        <f>IFERROR(VLOOKUP(C308,'Consolidated Master Sheet'!B:H,6,0),"")</f>
        <v>4</v>
      </c>
      <c r="J308" s="565">
        <f>IFERROR(VLOOKUP(C308,'Consolidated Master Sheet'!B:H,7,0),"")</f>
        <v>4</v>
      </c>
      <c r="K308" s="84"/>
      <c r="L308" s="1173">
        <f t="shared" si="12"/>
        <v>0</v>
      </c>
      <c r="M308" s="545"/>
      <c r="N308" s="1089"/>
    </row>
    <row r="309" spans="1:14" ht="16.5" thickBot="1">
      <c r="A309" s="157" t="str">
        <f>IF(K309&gt;0,COUNT($K$4:K309)+MAX('MI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09" s="567"/>
      <c r="C309" s="568" t="s">
        <v>3625</v>
      </c>
      <c r="D309" s="569" t="s">
        <v>3285</v>
      </c>
      <c r="E309" s="570" t="s">
        <v>9899</v>
      </c>
      <c r="F309" s="1044">
        <f>IFERROR(VLOOKUP(C309,'Consolidated Master Sheet'!B:H,3,0),"")</f>
        <v>961.79</v>
      </c>
      <c r="G309" s="571">
        <f t="shared" si="13"/>
        <v>0</v>
      </c>
      <c r="H309" s="1788">
        <f t="shared" si="14"/>
        <v>0</v>
      </c>
      <c r="I309" s="572">
        <f>IFERROR(VLOOKUP(C309,'Consolidated Master Sheet'!B:H,6,0),"")</f>
        <v>3</v>
      </c>
      <c r="J309" s="572">
        <f>IFERROR(VLOOKUP(C309,'Consolidated Master Sheet'!B:H,7,0),"")</f>
        <v>3</v>
      </c>
      <c r="K309" s="85"/>
      <c r="L309" s="1174">
        <f t="shared" si="12"/>
        <v>0</v>
      </c>
      <c r="M309" s="545"/>
      <c r="N309" s="1089"/>
    </row>
    <row r="310" spans="1:14" ht="94.5" customHeight="1" thickBot="1">
      <c r="A310" s="157" t="str">
        <f>IF(K310&gt;0,COUNT($K$4:K310)+MAX('MI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10" s="580"/>
      <c r="C310" s="609" t="s">
        <v>4823</v>
      </c>
      <c r="D310" s="614" t="s">
        <v>3286</v>
      </c>
      <c r="E310" s="611" t="s">
        <v>9900</v>
      </c>
      <c r="F310" s="1049">
        <f>IFERROR(VLOOKUP(C310,'Consolidated Master Sheet'!B:H,3,0),"")</f>
        <v>399.5</v>
      </c>
      <c r="G310" s="612">
        <f t="shared" si="13"/>
        <v>0</v>
      </c>
      <c r="H310" s="1792">
        <f t="shared" si="14"/>
        <v>0</v>
      </c>
      <c r="I310" s="613">
        <f>IFERROR(VLOOKUP(C310,'Consolidated Master Sheet'!B:H,6,0),"")</f>
        <v>10</v>
      </c>
      <c r="J310" s="613">
        <f>IFERROR(VLOOKUP(C310,'Consolidated Master Sheet'!B:H,7,0),"")</f>
        <v>10</v>
      </c>
      <c r="K310" s="89"/>
      <c r="L310" s="1178">
        <f t="shared" si="12"/>
        <v>0</v>
      </c>
      <c r="M310" s="545"/>
      <c r="N310" s="1089"/>
    </row>
    <row r="311" spans="1:14" ht="61.5" customHeight="1">
      <c r="A311" s="157" t="str">
        <f>IF(K311&gt;0,COUNT($K$4:K311)+MAX('MI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11" s="573"/>
      <c r="C311" s="588" t="s">
        <v>4824</v>
      </c>
      <c r="D311" s="589" t="s">
        <v>3287</v>
      </c>
      <c r="E311" s="605" t="s">
        <v>9486</v>
      </c>
      <c r="F311" s="1047">
        <f>IFERROR(VLOOKUP(C311,'Consolidated Master Sheet'!B:H,3,0),"")</f>
        <v>233.59</v>
      </c>
      <c r="G311" s="591">
        <f t="shared" si="13"/>
        <v>0</v>
      </c>
      <c r="H311" s="1791">
        <f t="shared" si="14"/>
        <v>0</v>
      </c>
      <c r="I311" s="593">
        <f>IFERROR(VLOOKUP(C311,'Consolidated Master Sheet'!B:H,6,0),"")</f>
        <v>5</v>
      </c>
      <c r="J311" s="593">
        <f>IFERROR(VLOOKUP(C311,'Consolidated Master Sheet'!B:H,7,0),"")</f>
        <v>5</v>
      </c>
      <c r="K311" s="83"/>
      <c r="L311" s="1177">
        <f t="shared" si="12"/>
        <v>0</v>
      </c>
      <c r="M311" s="545"/>
      <c r="N311" s="1089"/>
    </row>
    <row r="312" spans="1:14" ht="51" customHeight="1">
      <c r="A312" s="157" t="str">
        <f>IF(K312&gt;0,COUNT($K$4:K312)+MAX('MI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12" s="626"/>
      <c r="C312" s="561" t="s">
        <v>4825</v>
      </c>
      <c r="D312" s="627" t="s">
        <v>3288</v>
      </c>
      <c r="E312" s="566" t="s">
        <v>9487</v>
      </c>
      <c r="F312" s="1043">
        <f>IFERROR(VLOOKUP(C312,'Consolidated Master Sheet'!B:H,3,0),"")</f>
        <v>233.89</v>
      </c>
      <c r="G312" s="564">
        <f t="shared" si="13"/>
        <v>0</v>
      </c>
      <c r="H312" s="1787">
        <f t="shared" si="14"/>
        <v>0</v>
      </c>
      <c r="I312" s="565">
        <f>IFERROR(VLOOKUP(C312,'Consolidated Master Sheet'!B:H,6,0),"")</f>
        <v>5</v>
      </c>
      <c r="J312" s="565">
        <f>IFERROR(VLOOKUP(C312,'Consolidated Master Sheet'!B:H,7,0),"")</f>
        <v>5</v>
      </c>
      <c r="K312" s="84"/>
      <c r="L312" s="1173">
        <f t="shared" si="12"/>
        <v>0</v>
      </c>
      <c r="M312" s="545"/>
      <c r="N312" s="1089"/>
    </row>
    <row r="313" spans="1:14" ht="36.75" customHeight="1" thickBot="1">
      <c r="A313" s="157" t="str">
        <f>IF(K313&gt;0,COUNT($K$4:K313)+MAX('MI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13" s="567"/>
      <c r="C313" s="568" t="s">
        <v>4826</v>
      </c>
      <c r="D313" s="569" t="s">
        <v>3289</v>
      </c>
      <c r="E313" s="570" t="s">
        <v>9488</v>
      </c>
      <c r="F313" s="1044">
        <f>IFERROR(VLOOKUP(C313,'Consolidated Master Sheet'!B:H,3,0),"")</f>
        <v>533.51</v>
      </c>
      <c r="G313" s="571">
        <f t="shared" si="13"/>
        <v>0</v>
      </c>
      <c r="H313" s="1788">
        <f t="shared" si="14"/>
        <v>0</v>
      </c>
      <c r="I313" s="572">
        <f>IFERROR(VLOOKUP(C313,'Consolidated Master Sheet'!B:H,6,0),"")</f>
        <v>4</v>
      </c>
      <c r="J313" s="572">
        <f>IFERROR(VLOOKUP(C313,'Consolidated Master Sheet'!B:H,7,0),"")</f>
        <v>4</v>
      </c>
      <c r="K313" s="85"/>
      <c r="L313" s="1174">
        <f t="shared" si="12"/>
        <v>0</v>
      </c>
      <c r="M313" s="545"/>
      <c r="N313" s="1089"/>
    </row>
    <row r="314" spans="1:14" ht="44.25" customHeight="1">
      <c r="A314" s="157" t="str">
        <f>IF(K314&gt;0,COUNT($K$4:K314)+MAX('MI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14" s="573"/>
      <c r="C314" s="556" t="s">
        <v>4827</v>
      </c>
      <c r="D314" s="557" t="s">
        <v>3290</v>
      </c>
      <c r="E314" s="595" t="s">
        <v>9610</v>
      </c>
      <c r="F314" s="1042">
        <f>IFERROR(VLOOKUP(C314,'Consolidated Master Sheet'!B:H,3,0),"")</f>
        <v>376.71</v>
      </c>
      <c r="G314" s="559">
        <f t="shared" si="13"/>
        <v>0</v>
      </c>
      <c r="H314" s="1786">
        <f t="shared" si="14"/>
        <v>0</v>
      </c>
      <c r="I314" s="560">
        <f>IFERROR(VLOOKUP(C314,'Consolidated Master Sheet'!B:H,6,0),"")</f>
        <v>4</v>
      </c>
      <c r="J314" s="560">
        <f>IFERROR(VLOOKUP(C314,'Consolidated Master Sheet'!B:H,7,0),"")</f>
        <v>4</v>
      </c>
      <c r="K314" s="86"/>
      <c r="L314" s="1172">
        <f t="shared" si="12"/>
        <v>0</v>
      </c>
      <c r="M314" s="545"/>
      <c r="N314" s="1089"/>
    </row>
    <row r="315" spans="1:14" ht="42" customHeight="1" thickBot="1">
      <c r="A315" s="157" t="str">
        <f>IF(K315&gt;0,COUNT($K$4:K315)+MAX('MI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15" s="619"/>
      <c r="C315" s="575" t="s">
        <v>4828</v>
      </c>
      <c r="D315" s="576" t="s">
        <v>3291</v>
      </c>
      <c r="E315" s="597" t="s">
        <v>9611</v>
      </c>
      <c r="F315" s="1045">
        <f>IFERROR(VLOOKUP(C315,'Consolidated Master Sheet'!B:H,3,0),"")</f>
        <v>611.96</v>
      </c>
      <c r="G315" s="578">
        <f t="shared" si="13"/>
        <v>0</v>
      </c>
      <c r="H315" s="1789">
        <f t="shared" si="14"/>
        <v>0</v>
      </c>
      <c r="I315" s="579">
        <f>IFERROR(VLOOKUP(C315,'Consolidated Master Sheet'!B:H,6,0),"")</f>
        <v>4</v>
      </c>
      <c r="J315" s="579">
        <f>IFERROR(VLOOKUP(C315,'Consolidated Master Sheet'!B:H,7,0),"")</f>
        <v>4</v>
      </c>
      <c r="K315" s="87"/>
      <c r="L315" s="1175">
        <f t="shared" si="12"/>
        <v>0</v>
      </c>
      <c r="M315" s="545"/>
      <c r="N315" s="1089"/>
    </row>
    <row r="316" spans="1:14" ht="25.5" customHeight="1">
      <c r="A316" s="157" t="str">
        <f>IF(K316&gt;0,COUNT($K$4:K316)+MAX('MI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16" s="573"/>
      <c r="C316" s="588" t="s">
        <v>4829</v>
      </c>
      <c r="D316" s="589" t="s">
        <v>3292</v>
      </c>
      <c r="E316" s="605" t="s">
        <v>9489</v>
      </c>
      <c r="F316" s="1047">
        <f>IFERROR(VLOOKUP(C316,'Consolidated Master Sheet'!B:H,3,0),"")</f>
        <v>84.28</v>
      </c>
      <c r="G316" s="591">
        <f t="shared" si="13"/>
        <v>0</v>
      </c>
      <c r="H316" s="1791">
        <f t="shared" si="14"/>
        <v>0</v>
      </c>
      <c r="I316" s="593">
        <f>IFERROR(VLOOKUP(C316,'Consolidated Master Sheet'!B:H,6,0),"")</f>
        <v>25</v>
      </c>
      <c r="J316" s="593">
        <f>IFERROR(VLOOKUP(C316,'Consolidated Master Sheet'!B:H,7,0),"")</f>
        <v>100</v>
      </c>
      <c r="K316" s="83"/>
      <c r="L316" s="1177">
        <f t="shared" si="12"/>
        <v>0</v>
      </c>
      <c r="M316" s="545"/>
      <c r="N316" s="1089"/>
    </row>
    <row r="317" spans="1:14" ht="25.5" customHeight="1">
      <c r="A317" s="157" t="str">
        <f>IF(K317&gt;0,COUNT($K$4:K317)+MAX('MI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17" s="555"/>
      <c r="C317" s="561" t="s">
        <v>3293</v>
      </c>
      <c r="D317" s="562" t="s">
        <v>3294</v>
      </c>
      <c r="E317" s="566" t="s">
        <v>9490</v>
      </c>
      <c r="F317" s="1043">
        <f>IFERROR(VLOOKUP(C317,'Consolidated Master Sheet'!B:H,3,0),"")</f>
        <v>60.839999999999996</v>
      </c>
      <c r="G317" s="564">
        <f t="shared" si="13"/>
        <v>0</v>
      </c>
      <c r="H317" s="1787">
        <f t="shared" si="14"/>
        <v>0</v>
      </c>
      <c r="I317" s="565">
        <f>IFERROR(VLOOKUP(C317,'Consolidated Master Sheet'!B:H,6,0),"")</f>
        <v>25</v>
      </c>
      <c r="J317" s="565">
        <f>IFERROR(VLOOKUP(C317,'Consolidated Master Sheet'!B:H,7,0),"")</f>
        <v>25</v>
      </c>
      <c r="K317" s="84"/>
      <c r="L317" s="1173">
        <f t="shared" si="12"/>
        <v>0</v>
      </c>
      <c r="M317" s="545"/>
      <c r="N317" s="1089"/>
    </row>
    <row r="318" spans="1:14" ht="25.5" customHeight="1">
      <c r="A318" s="157" t="str">
        <f>IF(K318&gt;0,COUNT($K$4:K318)+MAX('MI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18" s="555"/>
      <c r="C318" s="561" t="s">
        <v>4830</v>
      </c>
      <c r="D318" s="562" t="s">
        <v>3295</v>
      </c>
      <c r="E318" s="566" t="s">
        <v>9491</v>
      </c>
      <c r="F318" s="1043">
        <f>IFERROR(VLOOKUP(C318,'Consolidated Master Sheet'!B:H,3,0),"")</f>
        <v>190.04</v>
      </c>
      <c r="G318" s="564">
        <f t="shared" si="13"/>
        <v>0</v>
      </c>
      <c r="H318" s="1787">
        <f t="shared" si="14"/>
        <v>0</v>
      </c>
      <c r="I318" s="565">
        <f>IFERROR(VLOOKUP(C318,'Consolidated Master Sheet'!B:H,6,0),"")</f>
        <v>10</v>
      </c>
      <c r="J318" s="565">
        <f>IFERROR(VLOOKUP(C318,'Consolidated Master Sheet'!B:H,7,0),"")</f>
        <v>10</v>
      </c>
      <c r="K318" s="84"/>
      <c r="L318" s="1173">
        <f t="shared" ref="L318:L381" si="15">IFERROR(K318*H318,0)</f>
        <v>0</v>
      </c>
      <c r="M318" s="545"/>
      <c r="N318" s="1089"/>
    </row>
    <row r="319" spans="1:14" ht="25.5" customHeight="1">
      <c r="A319" s="157" t="str">
        <f>IF(K319&gt;0,COUNT($K$4:K319)+MAX('MI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19" s="555"/>
      <c r="C319" s="561" t="s">
        <v>4831</v>
      </c>
      <c r="D319" s="562" t="s">
        <v>3296</v>
      </c>
      <c r="E319" s="566" t="s">
        <v>9492</v>
      </c>
      <c r="F319" s="1043">
        <f>IFERROR(VLOOKUP(C319,'Consolidated Master Sheet'!B:H,3,0),"")</f>
        <v>271.89</v>
      </c>
      <c r="G319" s="564">
        <f t="shared" si="13"/>
        <v>0</v>
      </c>
      <c r="H319" s="1787">
        <f t="shared" si="14"/>
        <v>0</v>
      </c>
      <c r="I319" s="565">
        <f>IFERROR(VLOOKUP(C319,'Consolidated Master Sheet'!B:H,6,0),"")</f>
        <v>5</v>
      </c>
      <c r="J319" s="565">
        <f>IFERROR(VLOOKUP(C319,'Consolidated Master Sheet'!B:H,7,0),"")</f>
        <v>5</v>
      </c>
      <c r="K319" s="84"/>
      <c r="L319" s="1173">
        <f t="shared" si="15"/>
        <v>0</v>
      </c>
      <c r="M319" s="545"/>
      <c r="N319" s="1089"/>
    </row>
    <row r="320" spans="1:14" ht="25.5" customHeight="1">
      <c r="A320" s="157" t="str">
        <f>IF(K320&gt;0,COUNT($K$4:K320)+MAX('MI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20" s="555"/>
      <c r="C320" s="561" t="s">
        <v>4832</v>
      </c>
      <c r="D320" s="562" t="s">
        <v>3297</v>
      </c>
      <c r="E320" s="566" t="s">
        <v>9493</v>
      </c>
      <c r="F320" s="1043">
        <f>IFERROR(VLOOKUP(C320,'Consolidated Master Sheet'!B:H,3,0),"")</f>
        <v>520.81999999999994</v>
      </c>
      <c r="G320" s="564">
        <f t="shared" si="13"/>
        <v>0</v>
      </c>
      <c r="H320" s="1787">
        <f t="shared" si="14"/>
        <v>0</v>
      </c>
      <c r="I320" s="565">
        <f>IFERROR(VLOOKUP(C320,'Consolidated Master Sheet'!B:H,6,0),"")</f>
        <v>3</v>
      </c>
      <c r="J320" s="565">
        <f>IFERROR(VLOOKUP(C320,'Consolidated Master Sheet'!B:H,7,0),"")</f>
        <v>3</v>
      </c>
      <c r="K320" s="84"/>
      <c r="L320" s="1173">
        <f t="shared" si="15"/>
        <v>0</v>
      </c>
      <c r="M320" s="545"/>
      <c r="N320" s="1089"/>
    </row>
    <row r="321" spans="1:14" ht="25.5" customHeight="1" thickBot="1">
      <c r="A321" s="157" t="str">
        <f>IF(K321&gt;0,COUNT($K$4:K321)+MAX('MI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21" s="567"/>
      <c r="C321" s="568" t="s">
        <v>4833</v>
      </c>
      <c r="D321" s="569" t="s">
        <v>3298</v>
      </c>
      <c r="E321" s="570" t="s">
        <v>9494</v>
      </c>
      <c r="F321" s="1044">
        <f>IFERROR(VLOOKUP(C321,'Consolidated Master Sheet'!B:H,3,0),"")</f>
        <v>1318.5</v>
      </c>
      <c r="G321" s="571">
        <f t="shared" si="13"/>
        <v>0</v>
      </c>
      <c r="H321" s="1788">
        <f t="shared" si="14"/>
        <v>0</v>
      </c>
      <c r="I321" s="572">
        <f>IFERROR(VLOOKUP(C321,'Consolidated Master Sheet'!B:H,6,0),"")</f>
        <v>5</v>
      </c>
      <c r="J321" s="572">
        <f>IFERROR(VLOOKUP(C321,'Consolidated Master Sheet'!B:H,7,0),"")</f>
        <v>5</v>
      </c>
      <c r="K321" s="85"/>
      <c r="L321" s="1174">
        <f t="shared" si="15"/>
        <v>0</v>
      </c>
      <c r="M321" s="545"/>
      <c r="N321" s="1089"/>
    </row>
    <row r="322" spans="1:14" ht="25.5" customHeight="1">
      <c r="A322" s="157" t="str">
        <f>IF(K322&gt;0,COUNT($K$4:K322)+MAX('MI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22" s="573"/>
      <c r="C322" s="556" t="s">
        <v>3299</v>
      </c>
      <c r="D322" s="557" t="s">
        <v>3300</v>
      </c>
      <c r="E322" s="574" t="s">
        <v>9432</v>
      </c>
      <c r="F322" s="1042">
        <f>IFERROR(VLOOKUP(C322,'Consolidated Master Sheet'!B:H,3,0),"")</f>
        <v>50.07</v>
      </c>
      <c r="G322" s="559">
        <f t="shared" si="13"/>
        <v>0</v>
      </c>
      <c r="H322" s="1786">
        <f t="shared" si="14"/>
        <v>0</v>
      </c>
      <c r="I322" s="560">
        <f>IFERROR(VLOOKUP(C322,'Consolidated Master Sheet'!B:H,6,0),"")</f>
        <v>20</v>
      </c>
      <c r="J322" s="560">
        <f>IFERROR(VLOOKUP(C322,'Consolidated Master Sheet'!B:H,7,0),"")</f>
        <v>80</v>
      </c>
      <c r="K322" s="86"/>
      <c r="L322" s="1172">
        <f t="shared" si="15"/>
        <v>0</v>
      </c>
      <c r="M322" s="545"/>
      <c r="N322" s="1089"/>
    </row>
    <row r="323" spans="1:14" ht="25.5" customHeight="1">
      <c r="A323" s="157" t="str">
        <f>IF(K323&gt;0,COUNT($K$4:K323)+MAX('MI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23" s="555"/>
      <c r="C323" s="561" t="s">
        <v>3301</v>
      </c>
      <c r="D323" s="562" t="s">
        <v>3302</v>
      </c>
      <c r="E323" s="566" t="s">
        <v>9433</v>
      </c>
      <c r="F323" s="1043">
        <f>IFERROR(VLOOKUP(C323,'Consolidated Master Sheet'!B:H,3,0),"")</f>
        <v>58.05</v>
      </c>
      <c r="G323" s="564">
        <f t="shared" si="13"/>
        <v>0</v>
      </c>
      <c r="H323" s="1787">
        <f t="shared" si="14"/>
        <v>0</v>
      </c>
      <c r="I323" s="565">
        <f>IFERROR(VLOOKUP(C323,'Consolidated Master Sheet'!B:H,6,0),"")</f>
        <v>15</v>
      </c>
      <c r="J323" s="565">
        <f>IFERROR(VLOOKUP(C323,'Consolidated Master Sheet'!B:H,7,0),"")</f>
        <v>60</v>
      </c>
      <c r="K323" s="84"/>
      <c r="L323" s="1173">
        <f t="shared" si="15"/>
        <v>0</v>
      </c>
      <c r="M323" s="545"/>
      <c r="N323" s="1089"/>
    </row>
    <row r="324" spans="1:14" ht="25.5" customHeight="1">
      <c r="A324" s="157" t="str">
        <f>IF(K324&gt;0,COUNT($K$4:K324)+MAX('MI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24" s="555"/>
      <c r="C324" s="561" t="s">
        <v>3303</v>
      </c>
      <c r="D324" s="562" t="s">
        <v>3304</v>
      </c>
      <c r="E324" s="566" t="s">
        <v>9434</v>
      </c>
      <c r="F324" s="1043">
        <f>IFERROR(VLOOKUP(C324,'Consolidated Master Sheet'!B:H,3,0),"")</f>
        <v>111.10000000000001</v>
      </c>
      <c r="G324" s="564">
        <f t="shared" si="13"/>
        <v>0</v>
      </c>
      <c r="H324" s="1787">
        <f t="shared" si="14"/>
        <v>0</v>
      </c>
      <c r="I324" s="565">
        <f>IFERROR(VLOOKUP(C324,'Consolidated Master Sheet'!B:H,6,0),"")</f>
        <v>20</v>
      </c>
      <c r="J324" s="565">
        <f>IFERROR(VLOOKUP(C324,'Consolidated Master Sheet'!B:H,7,0),"")</f>
        <v>20</v>
      </c>
      <c r="K324" s="84"/>
      <c r="L324" s="1173">
        <f t="shared" si="15"/>
        <v>0</v>
      </c>
      <c r="M324" s="545"/>
      <c r="N324" s="1089"/>
    </row>
    <row r="325" spans="1:14" ht="25.5" customHeight="1">
      <c r="A325" s="157" t="str">
        <f>IF(K325&gt;0,COUNT($K$4:K325)+MAX('MI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25" s="555"/>
      <c r="C325" s="561" t="s">
        <v>3305</v>
      </c>
      <c r="D325" s="562" t="s">
        <v>3306</v>
      </c>
      <c r="E325" s="566" t="s">
        <v>9435</v>
      </c>
      <c r="F325" s="1043">
        <f>IFERROR(VLOOKUP(C325,'Consolidated Master Sheet'!B:H,3,0),"")</f>
        <v>192.07999999999998</v>
      </c>
      <c r="G325" s="564">
        <f t="shared" ref="G325:G388" si="16">IF(F325=0,"NET",$G$2)</f>
        <v>0</v>
      </c>
      <c r="H325" s="1787">
        <f t="shared" ref="H325:H388" si="17">IFERROR(ROUND(F325*G325,2),0)</f>
        <v>0</v>
      </c>
      <c r="I325" s="565">
        <f>IFERROR(VLOOKUP(C325,'Consolidated Master Sheet'!B:H,6,0),"")</f>
        <v>10</v>
      </c>
      <c r="J325" s="565">
        <f>IFERROR(VLOOKUP(C325,'Consolidated Master Sheet'!B:H,7,0),"")</f>
        <v>10</v>
      </c>
      <c r="K325" s="84"/>
      <c r="L325" s="1173">
        <f t="shared" si="15"/>
        <v>0</v>
      </c>
      <c r="M325" s="545"/>
      <c r="N325" s="1089"/>
    </row>
    <row r="326" spans="1:14" ht="25.5" customHeight="1">
      <c r="A326" s="157" t="str">
        <f>IF(K326&gt;0,COUNT($K$4:K326)+MAX('MI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26" s="555"/>
      <c r="C326" s="561" t="s">
        <v>7831</v>
      </c>
      <c r="D326" s="562" t="s">
        <v>3307</v>
      </c>
      <c r="E326" s="566" t="s">
        <v>9436</v>
      </c>
      <c r="F326" s="1043">
        <f>IFERROR(VLOOKUP(C326,'Consolidated Master Sheet'!B:H,3,0),"")</f>
        <v>918.25</v>
      </c>
      <c r="G326" s="564">
        <f t="shared" si="16"/>
        <v>0</v>
      </c>
      <c r="H326" s="1787">
        <f t="shared" si="17"/>
        <v>0</v>
      </c>
      <c r="I326" s="565">
        <f>IFERROR(VLOOKUP(C326,'Consolidated Master Sheet'!B:H,6,0),"")</f>
        <v>6</v>
      </c>
      <c r="J326" s="565">
        <f>IFERROR(VLOOKUP(C326,'Consolidated Master Sheet'!B:H,7,0),"")</f>
        <v>0</v>
      </c>
      <c r="K326" s="84"/>
      <c r="L326" s="1173">
        <f t="shared" si="15"/>
        <v>0</v>
      </c>
      <c r="M326" s="545"/>
      <c r="N326" s="1089"/>
    </row>
    <row r="327" spans="1:14" ht="25.5" customHeight="1" thickBot="1">
      <c r="A327" s="157" t="str">
        <f>IF(K327&gt;0,COUNT($K$4:K327)+MAX('MI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27" s="567"/>
      <c r="C327" s="575" t="s">
        <v>4834</v>
      </c>
      <c r="D327" s="576" t="s">
        <v>3308</v>
      </c>
      <c r="E327" s="597" t="s">
        <v>9437</v>
      </c>
      <c r="F327" s="1045">
        <f>IFERROR(VLOOKUP(C327,'Consolidated Master Sheet'!B:H,3,0),"")</f>
        <v>1821.15</v>
      </c>
      <c r="G327" s="578">
        <f t="shared" si="16"/>
        <v>0</v>
      </c>
      <c r="H327" s="1789">
        <f t="shared" si="17"/>
        <v>0</v>
      </c>
      <c r="I327" s="579">
        <f>IFERROR(VLOOKUP(C327,'Consolidated Master Sheet'!B:H,6,0),"")</f>
        <v>4</v>
      </c>
      <c r="J327" s="579">
        <f>IFERROR(VLOOKUP(C327,'Consolidated Master Sheet'!B:H,7,0),"")</f>
        <v>4</v>
      </c>
      <c r="K327" s="87"/>
      <c r="L327" s="1175">
        <f t="shared" si="15"/>
        <v>0</v>
      </c>
      <c r="M327" s="545"/>
      <c r="N327" s="1089"/>
    </row>
    <row r="328" spans="1:14" ht="25.5" customHeight="1">
      <c r="A328" s="157" t="str">
        <f>IF(K328&gt;0,COUNT($K$4:K328)+MAX('MI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28" s="573"/>
      <c r="C328" s="588" t="s">
        <v>4835</v>
      </c>
      <c r="D328" s="589" t="s">
        <v>3309</v>
      </c>
      <c r="E328" s="605" t="s">
        <v>9307</v>
      </c>
      <c r="F328" s="1047">
        <f>IFERROR(VLOOKUP(C328,'Consolidated Master Sheet'!B:H,3,0),"")</f>
        <v>40.44</v>
      </c>
      <c r="G328" s="591">
        <f t="shared" si="16"/>
        <v>0</v>
      </c>
      <c r="H328" s="1791">
        <f t="shared" si="17"/>
        <v>0</v>
      </c>
      <c r="I328" s="593">
        <f>IFERROR(VLOOKUP(C328,'Consolidated Master Sheet'!B:H,6,0),"")</f>
        <v>20</v>
      </c>
      <c r="J328" s="593">
        <f>IFERROR(VLOOKUP(C328,'Consolidated Master Sheet'!B:H,7,0),"")</f>
        <v>120</v>
      </c>
      <c r="K328" s="83"/>
      <c r="L328" s="1177">
        <f t="shared" si="15"/>
        <v>0</v>
      </c>
      <c r="M328" s="545"/>
      <c r="N328" s="1089"/>
    </row>
    <row r="329" spans="1:14" ht="25.5" customHeight="1">
      <c r="A329" s="157" t="str">
        <f>IF(K329&gt;0,COUNT($K$4:K329)+MAX('MI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29" s="555"/>
      <c r="C329" s="561" t="s">
        <v>7832</v>
      </c>
      <c r="D329" s="562" t="s">
        <v>3310</v>
      </c>
      <c r="E329" s="566" t="s">
        <v>9308</v>
      </c>
      <c r="F329" s="1043">
        <f>IFERROR(VLOOKUP(C329,'Consolidated Master Sheet'!B:H,3,0),"")</f>
        <v>47.36</v>
      </c>
      <c r="G329" s="564">
        <f t="shared" si="16"/>
        <v>0</v>
      </c>
      <c r="H329" s="1787">
        <f t="shared" si="17"/>
        <v>0</v>
      </c>
      <c r="I329" s="565">
        <f>IFERROR(VLOOKUP(C329,'Consolidated Master Sheet'!B:H,6,0),"")</f>
        <v>20</v>
      </c>
      <c r="J329" s="565">
        <f>IFERROR(VLOOKUP(C329,'Consolidated Master Sheet'!B:H,7,0),"")</f>
        <v>80</v>
      </c>
      <c r="K329" s="84"/>
      <c r="L329" s="1173">
        <f t="shared" si="15"/>
        <v>0</v>
      </c>
      <c r="M329" s="545"/>
      <c r="N329" s="1089"/>
    </row>
    <row r="330" spans="1:14" ht="25.5" customHeight="1">
      <c r="A330" s="157" t="str">
        <f>IF(K330&gt;0,COUNT($K$4:K330)+MAX('MI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30" s="555"/>
      <c r="C330" s="561" t="s">
        <v>4836</v>
      </c>
      <c r="D330" s="562" t="s">
        <v>3311</v>
      </c>
      <c r="E330" s="566" t="s">
        <v>9309</v>
      </c>
      <c r="F330" s="1043">
        <f>IFERROR(VLOOKUP(C330,'Consolidated Master Sheet'!B:H,3,0),"")</f>
        <v>91.820000000000007</v>
      </c>
      <c r="G330" s="564">
        <f t="shared" si="16"/>
        <v>0</v>
      </c>
      <c r="H330" s="1787">
        <f t="shared" si="17"/>
        <v>0</v>
      </c>
      <c r="I330" s="565">
        <f>IFERROR(VLOOKUP(C330,'Consolidated Master Sheet'!B:H,6,0),"")</f>
        <v>15</v>
      </c>
      <c r="J330" s="565">
        <f>IFERROR(VLOOKUP(C330,'Consolidated Master Sheet'!B:H,7,0),"")</f>
        <v>15</v>
      </c>
      <c r="K330" s="84"/>
      <c r="L330" s="1173">
        <f t="shared" si="15"/>
        <v>0</v>
      </c>
      <c r="M330" s="545"/>
      <c r="N330" s="1089"/>
    </row>
    <row r="331" spans="1:14" ht="25.5" customHeight="1">
      <c r="A331" s="157" t="str">
        <f>IF(K331&gt;0,COUNT($K$4:K331)+MAX('MI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31" s="555"/>
      <c r="C331" s="561" t="s">
        <v>3312</v>
      </c>
      <c r="D331" s="562" t="s">
        <v>3313</v>
      </c>
      <c r="E331" s="566" t="s">
        <v>9310</v>
      </c>
      <c r="F331" s="1043">
        <f>IFERROR(VLOOKUP(C331,'Consolidated Master Sheet'!B:H,3,0),"")</f>
        <v>163.85999999999999</v>
      </c>
      <c r="G331" s="564">
        <f t="shared" si="16"/>
        <v>0</v>
      </c>
      <c r="H331" s="1787">
        <f t="shared" si="17"/>
        <v>0</v>
      </c>
      <c r="I331" s="565">
        <f>IFERROR(VLOOKUP(C331,'Consolidated Master Sheet'!B:H,6,0),"")</f>
        <v>10</v>
      </c>
      <c r="J331" s="565">
        <f>IFERROR(VLOOKUP(C331,'Consolidated Master Sheet'!B:H,7,0),"")</f>
        <v>10</v>
      </c>
      <c r="K331" s="84"/>
      <c r="L331" s="1173">
        <f t="shared" si="15"/>
        <v>0</v>
      </c>
      <c r="M331" s="545"/>
      <c r="N331" s="1089"/>
    </row>
    <row r="332" spans="1:14" ht="25.5" customHeight="1">
      <c r="A332" s="157" t="str">
        <f>IF(K332&gt;0,COUNT($K$4:K332)+MAX('MI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32" s="555"/>
      <c r="C332" s="561" t="s">
        <v>4837</v>
      </c>
      <c r="D332" s="562" t="s">
        <v>3314</v>
      </c>
      <c r="E332" s="566" t="s">
        <v>9311</v>
      </c>
      <c r="F332" s="1043">
        <f>IFERROR(VLOOKUP(C332,'Consolidated Master Sheet'!B:H,3,0),"")</f>
        <v>823.89</v>
      </c>
      <c r="G332" s="564">
        <f t="shared" si="16"/>
        <v>0</v>
      </c>
      <c r="H332" s="1787">
        <f t="shared" si="17"/>
        <v>0</v>
      </c>
      <c r="I332" s="565">
        <f>IFERROR(VLOOKUP(C332,'Consolidated Master Sheet'!B:H,6,0),"")</f>
        <v>6</v>
      </c>
      <c r="J332" s="565">
        <f>IFERROR(VLOOKUP(C332,'Consolidated Master Sheet'!B:H,7,0),"")</f>
        <v>6</v>
      </c>
      <c r="K332" s="84"/>
      <c r="L332" s="1173">
        <f t="shared" si="15"/>
        <v>0</v>
      </c>
      <c r="M332" s="545"/>
      <c r="N332" s="1089"/>
    </row>
    <row r="333" spans="1:14" ht="25.5" customHeight="1" thickBot="1">
      <c r="A333" s="157" t="str">
        <f>IF(K333&gt;0,COUNT($K$4:K333)+MAX('MI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33" s="567"/>
      <c r="C333" s="568" t="s">
        <v>4838</v>
      </c>
      <c r="D333" s="569" t="s">
        <v>3315</v>
      </c>
      <c r="E333" s="570" t="s">
        <v>9312</v>
      </c>
      <c r="F333" s="1044">
        <f>IFERROR(VLOOKUP(C333,'Consolidated Master Sheet'!B:H,3,0),"")</f>
        <v>1351.71</v>
      </c>
      <c r="G333" s="571">
        <f t="shared" si="16"/>
        <v>0</v>
      </c>
      <c r="H333" s="1788">
        <f t="shared" si="17"/>
        <v>0</v>
      </c>
      <c r="I333" s="572">
        <f>IFERROR(VLOOKUP(C333,'Consolidated Master Sheet'!B:H,6,0),"")</f>
        <v>4</v>
      </c>
      <c r="J333" s="572">
        <f>IFERROR(VLOOKUP(C333,'Consolidated Master Sheet'!B:H,7,0),"")</f>
        <v>4</v>
      </c>
      <c r="K333" s="85"/>
      <c r="L333" s="1174">
        <f t="shared" si="15"/>
        <v>0</v>
      </c>
      <c r="M333" s="545"/>
      <c r="N333" s="1089"/>
    </row>
    <row r="334" spans="1:14" ht="45" customHeight="1">
      <c r="A334" s="157" t="str">
        <f>IF(K334&gt;0,COUNT($K$4:K334)+MAX('MI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34" s="573"/>
      <c r="C334" s="556" t="s">
        <v>8174</v>
      </c>
      <c r="D334" s="557" t="s">
        <v>3316</v>
      </c>
      <c r="E334" s="574" t="s">
        <v>9313</v>
      </c>
      <c r="F334" s="1042">
        <f>IFERROR(VLOOKUP(C334,'Consolidated Master Sheet'!B:H,3,0),"")</f>
        <v>80.37</v>
      </c>
      <c r="G334" s="559">
        <f t="shared" si="16"/>
        <v>0</v>
      </c>
      <c r="H334" s="1786">
        <f t="shared" si="17"/>
        <v>0</v>
      </c>
      <c r="I334" s="560">
        <f>IFERROR(VLOOKUP(C334,'Consolidated Master Sheet'!B:H,6,0),"")</f>
        <v>10</v>
      </c>
      <c r="J334" s="560">
        <f>IFERROR(VLOOKUP(C334,'Consolidated Master Sheet'!B:H,7,0),"")</f>
        <v>60</v>
      </c>
      <c r="K334" s="86"/>
      <c r="L334" s="1172">
        <f t="shared" si="15"/>
        <v>0</v>
      </c>
      <c r="M334" s="545"/>
      <c r="N334" s="1089"/>
    </row>
    <row r="335" spans="1:14" ht="47.25" customHeight="1">
      <c r="A335" s="157" t="str">
        <f>IF(K335&gt;0,COUNT($K$4:K335)+MAX('MI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35" s="555"/>
      <c r="C335" s="561" t="s">
        <v>7833</v>
      </c>
      <c r="D335" s="562" t="s">
        <v>3317</v>
      </c>
      <c r="E335" s="566" t="s">
        <v>9314</v>
      </c>
      <c r="F335" s="1043">
        <f>IFERROR(VLOOKUP(C335,'Consolidated Master Sheet'!B:H,3,0),"")</f>
        <v>128.94</v>
      </c>
      <c r="G335" s="564">
        <f t="shared" si="16"/>
        <v>0</v>
      </c>
      <c r="H335" s="1787">
        <f t="shared" si="17"/>
        <v>0</v>
      </c>
      <c r="I335" s="565">
        <f>IFERROR(VLOOKUP(C335,'Consolidated Master Sheet'!B:H,6,0),"")</f>
        <v>10</v>
      </c>
      <c r="J335" s="565">
        <f>IFERROR(VLOOKUP(C335,'Consolidated Master Sheet'!B:H,7,0),"")</f>
        <v>10</v>
      </c>
      <c r="K335" s="84"/>
      <c r="L335" s="1173">
        <f t="shared" si="15"/>
        <v>0</v>
      </c>
      <c r="M335" s="545"/>
      <c r="N335" s="1089"/>
    </row>
    <row r="336" spans="1:14" ht="49.5" customHeight="1" thickBot="1">
      <c r="A336" s="157" t="str">
        <f>IF(K336&gt;0,COUNT($K$4:K336)+MAX('MI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36" s="567"/>
      <c r="C336" s="575" t="s">
        <v>7834</v>
      </c>
      <c r="D336" s="576" t="s">
        <v>3318</v>
      </c>
      <c r="E336" s="597" t="s">
        <v>9315</v>
      </c>
      <c r="F336" s="1045">
        <f>IFERROR(VLOOKUP(C336,'Consolidated Master Sheet'!B:H,3,0),"")</f>
        <v>213.2</v>
      </c>
      <c r="G336" s="578">
        <f t="shared" si="16"/>
        <v>0</v>
      </c>
      <c r="H336" s="1789">
        <f t="shared" si="17"/>
        <v>0</v>
      </c>
      <c r="I336" s="579">
        <f>IFERROR(VLOOKUP(C336,'Consolidated Master Sheet'!B:H,6,0),"")</f>
        <v>10</v>
      </c>
      <c r="J336" s="579">
        <f>IFERROR(VLOOKUP(C336,'Consolidated Master Sheet'!B:H,7,0),"")</f>
        <v>0</v>
      </c>
      <c r="K336" s="87"/>
      <c r="L336" s="1175">
        <f t="shared" si="15"/>
        <v>0</v>
      </c>
      <c r="M336" s="545"/>
      <c r="N336" s="1089"/>
    </row>
    <row r="337" spans="1:14" ht="50.25" customHeight="1">
      <c r="A337" s="157" t="str">
        <f>IF(K337&gt;0,COUNT($K$4:K337)+MAX('MI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37" s="573"/>
      <c r="C337" s="588" t="s">
        <v>4839</v>
      </c>
      <c r="D337" s="589" t="s">
        <v>3319</v>
      </c>
      <c r="E337" s="605" t="s">
        <v>9495</v>
      </c>
      <c r="F337" s="1047">
        <f>IFERROR(VLOOKUP(C337,'Consolidated Master Sheet'!B:H,3,0),"")</f>
        <v>178</v>
      </c>
      <c r="G337" s="591">
        <f t="shared" si="16"/>
        <v>0</v>
      </c>
      <c r="H337" s="1791">
        <f t="shared" si="17"/>
        <v>0</v>
      </c>
      <c r="I337" s="593">
        <f>IFERROR(VLOOKUP(C337,'Consolidated Master Sheet'!B:H,6,0),"")</f>
        <v>10</v>
      </c>
      <c r="J337" s="593">
        <f>IFERROR(VLOOKUP(C337,'Consolidated Master Sheet'!B:H,7,0),"")</f>
        <v>10</v>
      </c>
      <c r="K337" s="83"/>
      <c r="L337" s="1177">
        <f t="shared" si="15"/>
        <v>0</v>
      </c>
      <c r="M337" s="545"/>
      <c r="N337" s="1089"/>
    </row>
    <row r="338" spans="1:14" ht="44.25" customHeight="1" thickBot="1">
      <c r="A338" s="157" t="str">
        <f>IF(K338&gt;0,COUNT($K$4:K338)+MAX('MI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38" s="567"/>
      <c r="C338" s="1001" t="s">
        <v>8175</v>
      </c>
      <c r="D338" s="569" t="s">
        <v>3320</v>
      </c>
      <c r="E338" s="570" t="s">
        <v>9496</v>
      </c>
      <c r="F338" s="1044">
        <f>IFERROR(VLOOKUP(C338,'Consolidated Master Sheet'!B:H,3,0),"")</f>
        <v>230.4</v>
      </c>
      <c r="G338" s="571">
        <f t="shared" si="16"/>
        <v>0</v>
      </c>
      <c r="H338" s="1788">
        <f t="shared" si="17"/>
        <v>0</v>
      </c>
      <c r="I338" s="572">
        <f>IFERROR(VLOOKUP(C338,'Consolidated Master Sheet'!B:H,6,0),"")</f>
        <v>4</v>
      </c>
      <c r="J338" s="572">
        <f>IFERROR(VLOOKUP(C338,'Consolidated Master Sheet'!B:H,7,0),"")</f>
        <v>4</v>
      </c>
      <c r="K338" s="85"/>
      <c r="L338" s="1174">
        <f t="shared" si="15"/>
        <v>0</v>
      </c>
      <c r="M338" s="545"/>
      <c r="N338" s="1089"/>
    </row>
    <row r="339" spans="1:14">
      <c r="A339" s="157" t="str">
        <f>IF(K339&gt;0,COUNT($K$4:K339)+MAX('MI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39" s="573"/>
      <c r="C339" s="556" t="s">
        <v>3321</v>
      </c>
      <c r="D339" s="557" t="s">
        <v>3322</v>
      </c>
      <c r="E339" s="574" t="s">
        <v>9497</v>
      </c>
      <c r="F339" s="1042">
        <f>IFERROR(VLOOKUP(C339,'Consolidated Master Sheet'!B:H,3,0),"")</f>
        <v>101.13000000000001</v>
      </c>
      <c r="G339" s="559">
        <f t="shared" si="16"/>
        <v>0</v>
      </c>
      <c r="H339" s="1786">
        <f t="shared" si="17"/>
        <v>0</v>
      </c>
      <c r="I339" s="560">
        <f>IFERROR(VLOOKUP(C339,'Consolidated Master Sheet'!B:H,6,0),"")</f>
        <v>15</v>
      </c>
      <c r="J339" s="560">
        <f>IFERROR(VLOOKUP(C339,'Consolidated Master Sheet'!B:H,7,0),"")</f>
        <v>15</v>
      </c>
      <c r="K339" s="86"/>
      <c r="L339" s="1172">
        <f t="shared" si="15"/>
        <v>0</v>
      </c>
      <c r="M339" s="545"/>
      <c r="N339" s="1089"/>
    </row>
    <row r="340" spans="1:14">
      <c r="A340" s="157" t="str">
        <f>IF(K340&gt;0,COUNT($K$4:K340)+MAX('MI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40" s="555"/>
      <c r="C340" s="561" t="s">
        <v>4840</v>
      </c>
      <c r="D340" s="562" t="s">
        <v>3323</v>
      </c>
      <c r="E340" s="566" t="s">
        <v>9498</v>
      </c>
      <c r="F340" s="1043">
        <f>IFERROR(VLOOKUP(C340,'Consolidated Master Sheet'!B:H,3,0),"")</f>
        <v>218.29999999999998</v>
      </c>
      <c r="G340" s="564">
        <f t="shared" si="16"/>
        <v>0</v>
      </c>
      <c r="H340" s="1787">
        <f t="shared" si="17"/>
        <v>0</v>
      </c>
      <c r="I340" s="565">
        <f>IFERROR(VLOOKUP(C340,'Consolidated Master Sheet'!B:H,6,0),"")</f>
        <v>10</v>
      </c>
      <c r="J340" s="565">
        <f>IFERROR(VLOOKUP(C340,'Consolidated Master Sheet'!B:H,7,0),"")</f>
        <v>10</v>
      </c>
      <c r="K340" s="84"/>
      <c r="L340" s="1173">
        <f t="shared" si="15"/>
        <v>0</v>
      </c>
      <c r="M340" s="545"/>
      <c r="N340" s="1089"/>
    </row>
    <row r="341" spans="1:14" ht="31.5">
      <c r="A341" s="157" t="str">
        <f>IF(K341&gt;0,COUNT($K$4:K341)+MAX('MI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41" s="555"/>
      <c r="C341" s="561" t="s">
        <v>4841</v>
      </c>
      <c r="D341" s="562" t="s">
        <v>3324</v>
      </c>
      <c r="E341" s="566" t="s">
        <v>9499</v>
      </c>
      <c r="F341" s="1043">
        <f>IFERROR(VLOOKUP(C341,'Consolidated Master Sheet'!B:H,3,0),"")</f>
        <v>124.47</v>
      </c>
      <c r="G341" s="564">
        <f t="shared" si="16"/>
        <v>0</v>
      </c>
      <c r="H341" s="1787">
        <f t="shared" si="17"/>
        <v>0</v>
      </c>
      <c r="I341" s="565">
        <f>IFERROR(VLOOKUP(C341,'Consolidated Master Sheet'!B:H,6,0),"")</f>
        <v>20</v>
      </c>
      <c r="J341" s="565">
        <f>IFERROR(VLOOKUP(C341,'Consolidated Master Sheet'!B:H,7,0),"")</f>
        <v>20</v>
      </c>
      <c r="K341" s="84"/>
      <c r="L341" s="1173">
        <f t="shared" si="15"/>
        <v>0</v>
      </c>
      <c r="M341" s="545"/>
      <c r="N341" s="1089"/>
    </row>
    <row r="342" spans="1:14" ht="31.5">
      <c r="A342" s="157" t="str">
        <f>IF(K342&gt;0,COUNT($K$4:K342)+MAX('MI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42" s="555"/>
      <c r="C342" s="561" t="s">
        <v>4842</v>
      </c>
      <c r="D342" s="562" t="s">
        <v>3325</v>
      </c>
      <c r="E342" s="566" t="s">
        <v>9500</v>
      </c>
      <c r="F342" s="1043">
        <f>IFERROR(VLOOKUP(C342,'Consolidated Master Sheet'!B:H,3,0),"")</f>
        <v>116.27000000000001</v>
      </c>
      <c r="G342" s="564">
        <f t="shared" si="16"/>
        <v>0</v>
      </c>
      <c r="H342" s="1787">
        <f t="shared" si="17"/>
        <v>0</v>
      </c>
      <c r="I342" s="565">
        <f>IFERROR(VLOOKUP(C342,'Consolidated Master Sheet'!B:H,6,0),"")</f>
        <v>20</v>
      </c>
      <c r="J342" s="565">
        <f>IFERROR(VLOOKUP(C342,'Consolidated Master Sheet'!B:H,7,0),"")</f>
        <v>20</v>
      </c>
      <c r="K342" s="84"/>
      <c r="L342" s="1173">
        <f t="shared" si="15"/>
        <v>0</v>
      </c>
      <c r="M342" s="545"/>
      <c r="N342" s="1089"/>
    </row>
    <row r="343" spans="1:14" ht="31.5">
      <c r="A343" s="157" t="str">
        <f>IF(K343&gt;0,COUNT($K$4:K343)+MAX('MI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43" s="555"/>
      <c r="C343" s="561" t="s">
        <v>4843</v>
      </c>
      <c r="D343" s="562" t="s">
        <v>3326</v>
      </c>
      <c r="E343" s="566" t="s">
        <v>9501</v>
      </c>
      <c r="F343" s="1043">
        <f>IFERROR(VLOOKUP(C343,'Consolidated Master Sheet'!B:H,3,0),"")</f>
        <v>80.7</v>
      </c>
      <c r="G343" s="564">
        <f t="shared" si="16"/>
        <v>0</v>
      </c>
      <c r="H343" s="1787">
        <f t="shared" si="17"/>
        <v>0</v>
      </c>
      <c r="I343" s="565">
        <f>IFERROR(VLOOKUP(C343,'Consolidated Master Sheet'!B:H,6,0),"")</f>
        <v>20</v>
      </c>
      <c r="J343" s="565">
        <f>IFERROR(VLOOKUP(C343,'Consolidated Master Sheet'!B:H,7,0),"")</f>
        <v>20</v>
      </c>
      <c r="K343" s="84"/>
      <c r="L343" s="1173">
        <f t="shared" si="15"/>
        <v>0</v>
      </c>
      <c r="M343" s="545"/>
      <c r="N343" s="1089"/>
    </row>
    <row r="344" spans="1:14" ht="16.5" thickBot="1">
      <c r="A344" s="157" t="str">
        <f>IF(K344&gt;0,COUNT($K$4:K344)+MAX('MI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44" s="567"/>
      <c r="C344" s="575" t="s">
        <v>4844</v>
      </c>
      <c r="D344" s="576" t="s">
        <v>3327</v>
      </c>
      <c r="E344" s="597" t="s">
        <v>9502</v>
      </c>
      <c r="F344" s="1045">
        <f>IFERROR(VLOOKUP(C344,'Consolidated Master Sheet'!B:H,3,0),"")</f>
        <v>242.31</v>
      </c>
      <c r="G344" s="578">
        <f t="shared" si="16"/>
        <v>0</v>
      </c>
      <c r="H344" s="1789">
        <f t="shared" si="17"/>
        <v>0</v>
      </c>
      <c r="I344" s="579">
        <f>IFERROR(VLOOKUP(C344,'Consolidated Master Sheet'!B:H,6,0),"")</f>
        <v>10</v>
      </c>
      <c r="J344" s="579">
        <f>IFERROR(VLOOKUP(C344,'Consolidated Master Sheet'!B:H,7,0),"")</f>
        <v>10</v>
      </c>
      <c r="K344" s="87"/>
      <c r="L344" s="1175">
        <f t="shared" si="15"/>
        <v>0</v>
      </c>
      <c r="M344" s="545"/>
      <c r="N344" s="1089"/>
    </row>
    <row r="345" spans="1:14" ht="31.5">
      <c r="A345" s="157" t="str">
        <f>IF(K345&gt;0,COUNT($K$4:K345)+MAX('MI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45" s="587"/>
      <c r="C345" s="588" t="s">
        <v>3759</v>
      </c>
      <c r="D345" s="589" t="s">
        <v>3328</v>
      </c>
      <c r="E345" s="605" t="s">
        <v>9503</v>
      </c>
      <c r="F345" s="1047">
        <f>IFERROR(VLOOKUP(C345,'Consolidated Master Sheet'!B:H,3,0),"")</f>
        <v>48.39</v>
      </c>
      <c r="G345" s="591">
        <f t="shared" si="16"/>
        <v>0</v>
      </c>
      <c r="H345" s="1791">
        <f t="shared" si="17"/>
        <v>0</v>
      </c>
      <c r="I345" s="593">
        <f>IFERROR(VLOOKUP(C345,'Consolidated Master Sheet'!B:H,6,0),"")</f>
        <v>10</v>
      </c>
      <c r="J345" s="593">
        <f>IFERROR(VLOOKUP(C345,'Consolidated Master Sheet'!B:H,7,0),"")</f>
        <v>40</v>
      </c>
      <c r="K345" s="83"/>
      <c r="L345" s="1177">
        <f t="shared" si="15"/>
        <v>0</v>
      </c>
      <c r="M345" s="545"/>
      <c r="N345" s="1089"/>
    </row>
    <row r="346" spans="1:14" ht="31.5">
      <c r="A346" s="157" t="str">
        <f>IF(K346&gt;0,COUNT($K$4:K346)+MAX('MI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46" s="603"/>
      <c r="C346" s="561" t="s">
        <v>3760</v>
      </c>
      <c r="D346" s="562" t="s">
        <v>3329</v>
      </c>
      <c r="E346" s="566" t="s">
        <v>9504</v>
      </c>
      <c r="F346" s="1043">
        <f>IFERROR(VLOOKUP(C346,'Consolidated Master Sheet'!B:H,3,0),"")</f>
        <v>59.97</v>
      </c>
      <c r="G346" s="564">
        <f t="shared" si="16"/>
        <v>0</v>
      </c>
      <c r="H346" s="1787">
        <f t="shared" si="17"/>
        <v>0</v>
      </c>
      <c r="I346" s="565">
        <f>IFERROR(VLOOKUP(C346,'Consolidated Master Sheet'!B:H,6,0),"")</f>
        <v>20</v>
      </c>
      <c r="J346" s="565">
        <f>IFERROR(VLOOKUP(C346,'Consolidated Master Sheet'!B:H,7,0),"")</f>
        <v>20</v>
      </c>
      <c r="K346" s="84"/>
      <c r="L346" s="1173">
        <f t="shared" si="15"/>
        <v>0</v>
      </c>
      <c r="M346" s="545"/>
      <c r="N346" s="1089"/>
    </row>
    <row r="347" spans="1:14" ht="31.5">
      <c r="A347" s="157" t="str">
        <f>IF(K347&gt;0,COUNT($K$4:K347)+MAX('MI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47" s="603"/>
      <c r="C347" s="561" t="s">
        <v>3761</v>
      </c>
      <c r="D347" s="562" t="s">
        <v>3330</v>
      </c>
      <c r="E347" s="566" t="s">
        <v>9505</v>
      </c>
      <c r="F347" s="1043">
        <f>IFERROR(VLOOKUP(C347,'Consolidated Master Sheet'!B:H,3,0),"")</f>
        <v>132.25</v>
      </c>
      <c r="G347" s="564">
        <f t="shared" si="16"/>
        <v>0</v>
      </c>
      <c r="H347" s="1787">
        <f t="shared" si="17"/>
        <v>0</v>
      </c>
      <c r="I347" s="565">
        <f>IFERROR(VLOOKUP(C347,'Consolidated Master Sheet'!B:H,6,0),"")</f>
        <v>10</v>
      </c>
      <c r="J347" s="565">
        <f>IFERROR(VLOOKUP(C347,'Consolidated Master Sheet'!B:H,7,0),"")</f>
        <v>10</v>
      </c>
      <c r="K347" s="84"/>
      <c r="L347" s="1173">
        <f t="shared" si="15"/>
        <v>0</v>
      </c>
      <c r="M347" s="545"/>
      <c r="N347" s="1089"/>
    </row>
    <row r="348" spans="1:14" ht="32.25" thickBot="1">
      <c r="A348" s="157" t="str">
        <f>IF(K348&gt;0,COUNT($K$4:K348)+MAX('MI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48" s="619"/>
      <c r="C348" s="568" t="s">
        <v>3762</v>
      </c>
      <c r="D348" s="569" t="s">
        <v>3331</v>
      </c>
      <c r="E348" s="570" t="s">
        <v>9506</v>
      </c>
      <c r="F348" s="1044">
        <f>IFERROR(VLOOKUP(C348,'Consolidated Master Sheet'!B:H,3,0),"")</f>
        <v>262.03999999999996</v>
      </c>
      <c r="G348" s="571">
        <f t="shared" si="16"/>
        <v>0</v>
      </c>
      <c r="H348" s="1788">
        <f t="shared" si="17"/>
        <v>0</v>
      </c>
      <c r="I348" s="572">
        <f>IFERROR(VLOOKUP(C348,'Consolidated Master Sheet'!B:H,6,0),"")</f>
        <v>4</v>
      </c>
      <c r="J348" s="572">
        <f>IFERROR(VLOOKUP(C348,'Consolidated Master Sheet'!B:H,7,0),"")</f>
        <v>4</v>
      </c>
      <c r="K348" s="85"/>
      <c r="L348" s="1174">
        <f t="shared" si="15"/>
        <v>0</v>
      </c>
      <c r="M348" s="545"/>
      <c r="N348" s="1089"/>
    </row>
    <row r="349" spans="1:14" ht="31.5">
      <c r="A349" s="157" t="str">
        <f>IF(K349&gt;0,COUNT($K$4:K349)+MAX('MI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49" s="1880"/>
      <c r="C349" s="556" t="s">
        <v>4845</v>
      </c>
      <c r="D349" s="557" t="s">
        <v>3332</v>
      </c>
      <c r="E349" s="574" t="s">
        <v>9612</v>
      </c>
      <c r="F349" s="1042">
        <f>IFERROR(VLOOKUP(C349,'Consolidated Master Sheet'!B:H,3,0),"")</f>
        <v>92.73</v>
      </c>
      <c r="G349" s="559">
        <f t="shared" si="16"/>
        <v>0</v>
      </c>
      <c r="H349" s="1786">
        <f t="shared" si="17"/>
        <v>0</v>
      </c>
      <c r="I349" s="560">
        <f>IFERROR(VLOOKUP(C349,'Consolidated Master Sheet'!B:H,6,0),"")</f>
        <v>10</v>
      </c>
      <c r="J349" s="560">
        <f>IFERROR(VLOOKUP(C349,'Consolidated Master Sheet'!B:H,7,0),"")</f>
        <v>40</v>
      </c>
      <c r="K349" s="86"/>
      <c r="L349" s="1172">
        <f t="shared" si="15"/>
        <v>0</v>
      </c>
      <c r="M349" s="545"/>
      <c r="N349" s="1089"/>
    </row>
    <row r="350" spans="1:14" ht="31.5">
      <c r="A350" s="157" t="str">
        <f>IF(K350&gt;0,COUNT($K$4:K350)+MAX('MI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50" s="1881"/>
      <c r="C350" s="561" t="s">
        <v>4846</v>
      </c>
      <c r="D350" s="562" t="s">
        <v>3333</v>
      </c>
      <c r="E350" s="566" t="s">
        <v>9613</v>
      </c>
      <c r="F350" s="1043">
        <f>IFERROR(VLOOKUP(C350,'Consolidated Master Sheet'!B:H,3,0),"")</f>
        <v>68.02000000000001</v>
      </c>
      <c r="G350" s="564">
        <f t="shared" si="16"/>
        <v>0</v>
      </c>
      <c r="H350" s="1787">
        <f t="shared" si="17"/>
        <v>0</v>
      </c>
      <c r="I350" s="565">
        <f>IFERROR(VLOOKUP(C350,'Consolidated Master Sheet'!B:H,6,0),"")</f>
        <v>10</v>
      </c>
      <c r="J350" s="565">
        <f>IFERROR(VLOOKUP(C350,'Consolidated Master Sheet'!B:H,7,0),"")</f>
        <v>40</v>
      </c>
      <c r="K350" s="84"/>
      <c r="L350" s="1173">
        <f t="shared" si="15"/>
        <v>0</v>
      </c>
      <c r="M350" s="545"/>
      <c r="N350" s="1089"/>
    </row>
    <row r="351" spans="1:14" ht="31.5">
      <c r="A351" s="157" t="str">
        <f>IF(K351&gt;0,COUNT($K$4:K351)+MAX('MI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51" s="1881"/>
      <c r="C351" s="561" t="s">
        <v>4847</v>
      </c>
      <c r="D351" s="562" t="s">
        <v>3334</v>
      </c>
      <c r="E351" s="566" t="s">
        <v>9614</v>
      </c>
      <c r="F351" s="1043">
        <f>IFERROR(VLOOKUP(C351,'Consolidated Master Sheet'!B:H,3,0),"")</f>
        <v>64.78</v>
      </c>
      <c r="G351" s="564">
        <f t="shared" si="16"/>
        <v>0</v>
      </c>
      <c r="H351" s="1787">
        <f t="shared" si="17"/>
        <v>0</v>
      </c>
      <c r="I351" s="565">
        <f>IFERROR(VLOOKUP(C351,'Consolidated Master Sheet'!B:H,6,0),"")</f>
        <v>20</v>
      </c>
      <c r="J351" s="565">
        <f>IFERROR(VLOOKUP(C351,'Consolidated Master Sheet'!B:H,7,0),"")</f>
        <v>20</v>
      </c>
      <c r="K351" s="84"/>
      <c r="L351" s="1173">
        <f t="shared" si="15"/>
        <v>0</v>
      </c>
      <c r="M351" s="545"/>
      <c r="N351" s="1089"/>
    </row>
    <row r="352" spans="1:14" ht="31.5">
      <c r="A352" s="157" t="str">
        <f>IF(K352&gt;0,COUNT($K$4:K352)+MAX('MI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52" s="1881"/>
      <c r="C352" s="561" t="s">
        <v>7835</v>
      </c>
      <c r="D352" s="562" t="s">
        <v>3335</v>
      </c>
      <c r="E352" s="566" t="s">
        <v>9615</v>
      </c>
      <c r="F352" s="1043">
        <f>IFERROR(VLOOKUP(C352,'Consolidated Master Sheet'!B:H,3,0),"")</f>
        <v>121.29</v>
      </c>
      <c r="G352" s="564">
        <f t="shared" si="16"/>
        <v>0</v>
      </c>
      <c r="H352" s="1787">
        <f t="shared" si="17"/>
        <v>0</v>
      </c>
      <c r="I352" s="565">
        <f>IFERROR(VLOOKUP(C352,'Consolidated Master Sheet'!B:H,6,0),"")</f>
        <v>0</v>
      </c>
      <c r="J352" s="565">
        <f>IFERROR(VLOOKUP(C352,'Consolidated Master Sheet'!B:H,7,0),"")</f>
        <v>0</v>
      </c>
      <c r="K352" s="84"/>
      <c r="L352" s="1173">
        <f t="shared" si="15"/>
        <v>0</v>
      </c>
      <c r="M352" s="545"/>
      <c r="N352" s="1089"/>
    </row>
    <row r="353" spans="1:14" ht="31.5">
      <c r="A353" s="157" t="str">
        <f>IF(K353&gt;0,COUNT($K$4:K353)+MAX('MI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53" s="1881"/>
      <c r="C353" s="561" t="s">
        <v>4848</v>
      </c>
      <c r="D353" s="562" t="s">
        <v>3336</v>
      </c>
      <c r="E353" s="566" t="s">
        <v>9616</v>
      </c>
      <c r="F353" s="1043">
        <f>IFERROR(VLOOKUP(C353,'Consolidated Master Sheet'!B:H,3,0),"")</f>
        <v>90.36</v>
      </c>
      <c r="G353" s="564">
        <f t="shared" si="16"/>
        <v>0</v>
      </c>
      <c r="H353" s="1787">
        <f t="shared" si="17"/>
        <v>0</v>
      </c>
      <c r="I353" s="565">
        <f>IFERROR(VLOOKUP(C353,'Consolidated Master Sheet'!B:H,6,0),"")</f>
        <v>12</v>
      </c>
      <c r="J353" s="565">
        <f>IFERROR(VLOOKUP(C353,'Consolidated Master Sheet'!B:H,7,0),"")</f>
        <v>12</v>
      </c>
      <c r="K353" s="84"/>
      <c r="L353" s="1173">
        <f t="shared" si="15"/>
        <v>0</v>
      </c>
      <c r="M353" s="545"/>
      <c r="N353" s="1089"/>
    </row>
    <row r="354" spans="1:14" ht="31.5">
      <c r="A354" s="157" t="str">
        <f>IF(K354&gt;0,COUNT($K$4:K354)+MAX('MI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54" s="1881"/>
      <c r="C354" s="561" t="s">
        <v>3763</v>
      </c>
      <c r="D354" s="562" t="s">
        <v>3337</v>
      </c>
      <c r="E354" s="566" t="s">
        <v>9617</v>
      </c>
      <c r="F354" s="1043">
        <f>IFERROR(VLOOKUP(C354,'Consolidated Master Sheet'!B:H,3,0),"")</f>
        <v>136.89999999999998</v>
      </c>
      <c r="G354" s="564">
        <f t="shared" si="16"/>
        <v>0</v>
      </c>
      <c r="H354" s="1787">
        <f t="shared" si="17"/>
        <v>0</v>
      </c>
      <c r="I354" s="565">
        <f>IFERROR(VLOOKUP(C354,'Consolidated Master Sheet'!B:H,6,0),"")</f>
        <v>6</v>
      </c>
      <c r="J354" s="565">
        <f>IFERROR(VLOOKUP(C354,'Consolidated Master Sheet'!B:H,7,0),"")</f>
        <v>6</v>
      </c>
      <c r="K354" s="84"/>
      <c r="L354" s="1173">
        <f t="shared" si="15"/>
        <v>0</v>
      </c>
      <c r="M354" s="545"/>
      <c r="N354" s="1089"/>
    </row>
    <row r="355" spans="1:14" ht="32.25" thickBot="1">
      <c r="A355" s="157" t="str">
        <f>IF(K355&gt;0,COUNT($K$4:K355)+MAX('MI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55" s="1882"/>
      <c r="C355" s="575" t="s">
        <v>4849</v>
      </c>
      <c r="D355" s="576" t="s">
        <v>3338</v>
      </c>
      <c r="E355" s="597" t="s">
        <v>9618</v>
      </c>
      <c r="F355" s="1045">
        <f>IFERROR(VLOOKUP(C355,'Consolidated Master Sheet'!B:H,3,0),"")</f>
        <v>176.6</v>
      </c>
      <c r="G355" s="578">
        <f t="shared" si="16"/>
        <v>0</v>
      </c>
      <c r="H355" s="1789">
        <f t="shared" si="17"/>
        <v>0</v>
      </c>
      <c r="I355" s="579">
        <f>IFERROR(VLOOKUP(C355,'Consolidated Master Sheet'!B:H,6,0),"")</f>
        <v>4</v>
      </c>
      <c r="J355" s="579">
        <f>IFERROR(VLOOKUP(C355,'Consolidated Master Sheet'!B:H,7,0),"")</f>
        <v>4</v>
      </c>
      <c r="K355" s="87"/>
      <c r="L355" s="1175">
        <f t="shared" si="15"/>
        <v>0</v>
      </c>
      <c r="M355" s="545"/>
      <c r="N355" s="1089"/>
    </row>
    <row r="356" spans="1:14" ht="31.5">
      <c r="A356" s="157" t="str">
        <f>IF(K356&gt;0,COUNT($K$4:K356)+MAX('MI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56" s="573"/>
      <c r="C356" s="588" t="s">
        <v>4850</v>
      </c>
      <c r="D356" s="589" t="s">
        <v>3339</v>
      </c>
      <c r="E356" s="590" t="s">
        <v>9507</v>
      </c>
      <c r="F356" s="1047">
        <f>IFERROR(VLOOKUP(C356,'Consolidated Master Sheet'!B:H,3,0),"")</f>
        <v>43.39</v>
      </c>
      <c r="G356" s="591">
        <f t="shared" si="16"/>
        <v>0</v>
      </c>
      <c r="H356" s="1791">
        <f t="shared" si="17"/>
        <v>0</v>
      </c>
      <c r="I356" s="593">
        <f>IFERROR(VLOOKUP(C356,'Consolidated Master Sheet'!B:H,6,0),"")</f>
        <v>0</v>
      </c>
      <c r="J356" s="593">
        <f>IFERROR(VLOOKUP(C356,'Consolidated Master Sheet'!B:H,7,0),"")</f>
        <v>0</v>
      </c>
      <c r="K356" s="83"/>
      <c r="L356" s="1177">
        <f t="shared" si="15"/>
        <v>0</v>
      </c>
      <c r="M356" s="545"/>
      <c r="N356" s="1089"/>
    </row>
    <row r="357" spans="1:14" ht="31.5">
      <c r="A357" s="157" t="str">
        <f>IF(K357&gt;0,COUNT($K$4:K357)+MAX('MI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57" s="555"/>
      <c r="C357" s="561" t="s">
        <v>4851</v>
      </c>
      <c r="D357" s="562" t="s">
        <v>3340</v>
      </c>
      <c r="E357" s="628" t="s">
        <v>9508</v>
      </c>
      <c r="F357" s="1043">
        <f>IFERROR(VLOOKUP(C357,'Consolidated Master Sheet'!B:H,3,0),"")</f>
        <v>52.89</v>
      </c>
      <c r="G357" s="564">
        <f t="shared" si="16"/>
        <v>0</v>
      </c>
      <c r="H357" s="1787">
        <f t="shared" si="17"/>
        <v>0</v>
      </c>
      <c r="I357" s="565">
        <f>IFERROR(VLOOKUP(C357,'Consolidated Master Sheet'!B:H,6,0),"")</f>
        <v>0</v>
      </c>
      <c r="J357" s="565">
        <f>IFERROR(VLOOKUP(C357,'Consolidated Master Sheet'!B:H,7,0),"")</f>
        <v>0</v>
      </c>
      <c r="K357" s="84"/>
      <c r="L357" s="1173">
        <f t="shared" si="15"/>
        <v>0</v>
      </c>
      <c r="M357" s="545"/>
      <c r="N357" s="1089"/>
    </row>
    <row r="358" spans="1:14" ht="31.5">
      <c r="A358" s="157" t="str">
        <f>IF(K358&gt;0,COUNT($K$4:K358)+MAX('MI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58" s="555"/>
      <c r="C358" s="561" t="s">
        <v>4852</v>
      </c>
      <c r="D358" s="562" t="s">
        <v>3341</v>
      </c>
      <c r="E358" s="566" t="s">
        <v>9509</v>
      </c>
      <c r="F358" s="1043">
        <f>IFERROR(VLOOKUP(C358,'Consolidated Master Sheet'!B:H,3,0),"")</f>
        <v>139.80000000000001</v>
      </c>
      <c r="G358" s="564">
        <f t="shared" si="16"/>
        <v>0</v>
      </c>
      <c r="H358" s="1787">
        <f t="shared" si="17"/>
        <v>0</v>
      </c>
      <c r="I358" s="565">
        <f>IFERROR(VLOOKUP(C358,'Consolidated Master Sheet'!B:H,6,0),"")</f>
        <v>10</v>
      </c>
      <c r="J358" s="565">
        <f>IFERROR(VLOOKUP(C358,'Consolidated Master Sheet'!B:H,7,0),"")</f>
        <v>10</v>
      </c>
      <c r="K358" s="84"/>
      <c r="L358" s="1173">
        <f t="shared" si="15"/>
        <v>0</v>
      </c>
      <c r="M358" s="545"/>
      <c r="N358" s="1089"/>
    </row>
    <row r="359" spans="1:14" ht="31.5">
      <c r="A359" s="157" t="str">
        <f>IF(K359&gt;0,COUNT($K$4:K359)+MAX('MI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59" s="555"/>
      <c r="C359" s="561" t="s">
        <v>4853</v>
      </c>
      <c r="D359" s="562" t="s">
        <v>3342</v>
      </c>
      <c r="E359" s="566" t="s">
        <v>9510</v>
      </c>
      <c r="F359" s="1043">
        <f>IFERROR(VLOOKUP(C359,'Consolidated Master Sheet'!B:H,3,0),"")</f>
        <v>350.42</v>
      </c>
      <c r="G359" s="564">
        <f t="shared" si="16"/>
        <v>0</v>
      </c>
      <c r="H359" s="1787">
        <f t="shared" si="17"/>
        <v>0</v>
      </c>
      <c r="I359" s="565">
        <f>IFERROR(VLOOKUP(C359,'Consolidated Master Sheet'!B:H,6,0),"")</f>
        <v>5</v>
      </c>
      <c r="J359" s="565">
        <f>IFERROR(VLOOKUP(C359,'Consolidated Master Sheet'!B:H,7,0),"")</f>
        <v>5</v>
      </c>
      <c r="K359" s="84"/>
      <c r="L359" s="1173">
        <f t="shared" si="15"/>
        <v>0</v>
      </c>
      <c r="M359" s="545"/>
      <c r="N359" s="1089"/>
    </row>
    <row r="360" spans="1:14" ht="31.5">
      <c r="A360" s="157" t="str">
        <f>IF(K360&gt;0,COUNT($K$4:K360)+MAX('MI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60" s="555"/>
      <c r="C360" s="561" t="s">
        <v>4854</v>
      </c>
      <c r="D360" s="562" t="s">
        <v>3343</v>
      </c>
      <c r="E360" s="597" t="s">
        <v>9511</v>
      </c>
      <c r="F360" s="1043">
        <f>IFERROR(VLOOKUP(C360,'Consolidated Master Sheet'!B:H,3,0),"")</f>
        <v>1008.96</v>
      </c>
      <c r="G360" s="564">
        <f t="shared" si="16"/>
        <v>0</v>
      </c>
      <c r="H360" s="1787">
        <f t="shared" si="17"/>
        <v>0</v>
      </c>
      <c r="I360" s="565">
        <f>IFERROR(VLOOKUP(C360,'Consolidated Master Sheet'!B:H,6,0),"")</f>
        <v>1</v>
      </c>
      <c r="J360" s="565">
        <f>IFERROR(VLOOKUP(C360,'Consolidated Master Sheet'!B:H,7,0),"")</f>
        <v>1</v>
      </c>
      <c r="K360" s="84"/>
      <c r="L360" s="1173">
        <f t="shared" si="15"/>
        <v>0</v>
      </c>
      <c r="M360" s="545"/>
      <c r="N360" s="1089"/>
    </row>
    <row r="361" spans="1:14" ht="32.25" thickBot="1">
      <c r="A361" s="157" t="str">
        <f>IF(K361&gt;0,COUNT($K$4:K361)+MAX('MI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61" s="567"/>
      <c r="C361" s="568" t="s">
        <v>4855</v>
      </c>
      <c r="D361" s="569" t="s">
        <v>3344</v>
      </c>
      <c r="E361" s="570" t="s">
        <v>9512</v>
      </c>
      <c r="F361" s="1050">
        <f>IFERROR(VLOOKUP(C361,'Consolidated Master Sheet'!B:H,3,0),"")</f>
        <v>1469.99</v>
      </c>
      <c r="G361" s="571">
        <f t="shared" si="16"/>
        <v>0</v>
      </c>
      <c r="H361" s="1788">
        <f t="shared" si="17"/>
        <v>0</v>
      </c>
      <c r="I361" s="572">
        <f>IFERROR(VLOOKUP(C361,'Consolidated Master Sheet'!B:H,6,0),"")</f>
        <v>0</v>
      </c>
      <c r="J361" s="572">
        <f>IFERROR(VLOOKUP(C361,'Consolidated Master Sheet'!B:H,7,0),"")</f>
        <v>0</v>
      </c>
      <c r="K361" s="85"/>
      <c r="L361" s="1174">
        <f t="shared" si="15"/>
        <v>0</v>
      </c>
      <c r="M361" s="545"/>
      <c r="N361" s="1089"/>
    </row>
    <row r="362" spans="1:14" ht="31.5">
      <c r="A362" s="157" t="str">
        <f>IF(K362&gt;0,COUNT($K$4:K362)+MAX('MI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62" s="1880"/>
      <c r="C362" s="556" t="s">
        <v>4856</v>
      </c>
      <c r="D362" s="557" t="s">
        <v>3345</v>
      </c>
      <c r="E362" s="623" t="s">
        <v>9619</v>
      </c>
      <c r="F362" s="1042">
        <f>IFERROR(VLOOKUP(C362,'Consolidated Master Sheet'!B:H,3,0),"")</f>
        <v>141.37</v>
      </c>
      <c r="G362" s="559">
        <f t="shared" si="16"/>
        <v>0</v>
      </c>
      <c r="H362" s="1786">
        <f t="shared" si="17"/>
        <v>0</v>
      </c>
      <c r="I362" s="560">
        <f>IFERROR(VLOOKUP(C362,'Consolidated Master Sheet'!B:H,6,0),"")</f>
        <v>0</v>
      </c>
      <c r="J362" s="560">
        <f>IFERROR(VLOOKUP(C362,'Consolidated Master Sheet'!B:H,7,0),"")</f>
        <v>0</v>
      </c>
      <c r="K362" s="86"/>
      <c r="L362" s="1172">
        <f t="shared" si="15"/>
        <v>0</v>
      </c>
      <c r="M362" s="545"/>
      <c r="N362" s="1089"/>
    </row>
    <row r="363" spans="1:14" ht="31.5">
      <c r="A363" s="157" t="str">
        <f>IF(K363&gt;0,COUNT($K$4:K363)+MAX('MI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63" s="1881"/>
      <c r="C363" s="561" t="s">
        <v>4857</v>
      </c>
      <c r="D363" s="562" t="s">
        <v>3346</v>
      </c>
      <c r="E363" s="606" t="s">
        <v>9620</v>
      </c>
      <c r="F363" s="1043">
        <f>IFERROR(VLOOKUP(C363,'Consolidated Master Sheet'!B:H,3,0),"")</f>
        <v>261.69</v>
      </c>
      <c r="G363" s="564">
        <f t="shared" si="16"/>
        <v>0</v>
      </c>
      <c r="H363" s="1787">
        <f t="shared" si="17"/>
        <v>0</v>
      </c>
      <c r="I363" s="565">
        <f>IFERROR(VLOOKUP(C363,'Consolidated Master Sheet'!B:H,6,0),"")</f>
        <v>0</v>
      </c>
      <c r="J363" s="565">
        <f>IFERROR(VLOOKUP(C363,'Consolidated Master Sheet'!B:H,7,0),"")</f>
        <v>0</v>
      </c>
      <c r="K363" s="84"/>
      <c r="L363" s="1173">
        <f t="shared" si="15"/>
        <v>0</v>
      </c>
      <c r="M363" s="545"/>
      <c r="N363" s="1089"/>
    </row>
    <row r="364" spans="1:14" ht="31.5">
      <c r="A364" s="157" t="str">
        <f>IF(K364&gt;0,COUNT($K$4:K364)+MAX('MI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64" s="1881"/>
      <c r="C364" s="561" t="s">
        <v>4858</v>
      </c>
      <c r="D364" s="562" t="s">
        <v>3347</v>
      </c>
      <c r="E364" s="566" t="s">
        <v>9621</v>
      </c>
      <c r="F364" s="1043">
        <f>IFERROR(VLOOKUP(C364,'Consolidated Master Sheet'!B:H,3,0),"")</f>
        <v>907.47</v>
      </c>
      <c r="G364" s="564">
        <f t="shared" si="16"/>
        <v>0</v>
      </c>
      <c r="H364" s="1787">
        <f t="shared" si="17"/>
        <v>0</v>
      </c>
      <c r="I364" s="565">
        <f>IFERROR(VLOOKUP(C364,'Consolidated Master Sheet'!B:H,6,0),"")</f>
        <v>3</v>
      </c>
      <c r="J364" s="565">
        <f>IFERROR(VLOOKUP(C364,'Consolidated Master Sheet'!B:H,7,0),"")</f>
        <v>3</v>
      </c>
      <c r="K364" s="84"/>
      <c r="L364" s="1173">
        <f t="shared" si="15"/>
        <v>0</v>
      </c>
      <c r="M364" s="545"/>
      <c r="N364" s="1089"/>
    </row>
    <row r="365" spans="1:14" ht="31.5">
      <c r="A365" s="157" t="str">
        <f>IF(K365&gt;0,COUNT($K$4:K365)+MAX('MI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65" s="555"/>
      <c r="C365" s="561" t="s">
        <v>4859</v>
      </c>
      <c r="D365" s="562" t="s">
        <v>3348</v>
      </c>
      <c r="E365" s="566" t="s">
        <v>9622</v>
      </c>
      <c r="F365" s="1043">
        <f>IFERROR(VLOOKUP(C365,'Consolidated Master Sheet'!B:H,3,0),"")</f>
        <v>913.36</v>
      </c>
      <c r="G365" s="564">
        <f t="shared" si="16"/>
        <v>0</v>
      </c>
      <c r="H365" s="1787">
        <f t="shared" si="17"/>
        <v>0</v>
      </c>
      <c r="I365" s="565">
        <f>IFERROR(VLOOKUP(C365,'Consolidated Master Sheet'!B:H,6,0),"")</f>
        <v>2</v>
      </c>
      <c r="J365" s="565">
        <f>IFERROR(VLOOKUP(C365,'Consolidated Master Sheet'!B:H,7,0),"")</f>
        <v>2</v>
      </c>
      <c r="K365" s="84"/>
      <c r="L365" s="1173">
        <f t="shared" si="15"/>
        <v>0</v>
      </c>
      <c r="M365" s="545"/>
      <c r="N365" s="1089"/>
    </row>
    <row r="366" spans="1:14" ht="31.5">
      <c r="A366" s="157" t="str">
        <f>IF(K366&gt;0,COUNT($K$4:K366)+MAX('MI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66" s="555"/>
      <c r="C366" s="561" t="s">
        <v>4860</v>
      </c>
      <c r="D366" s="562" t="s">
        <v>3349</v>
      </c>
      <c r="E366" s="566" t="s">
        <v>9623</v>
      </c>
      <c r="F366" s="1043">
        <f>IFERROR(VLOOKUP(C366,'Consolidated Master Sheet'!B:H,3,0),"")</f>
        <v>1457.6</v>
      </c>
      <c r="G366" s="564">
        <f t="shared" si="16"/>
        <v>0</v>
      </c>
      <c r="H366" s="1787">
        <f t="shared" si="17"/>
        <v>0</v>
      </c>
      <c r="I366" s="565">
        <f>IFERROR(VLOOKUP(C366,'Consolidated Master Sheet'!B:H,6,0),"")</f>
        <v>0</v>
      </c>
      <c r="J366" s="565">
        <f>IFERROR(VLOOKUP(C366,'Consolidated Master Sheet'!B:H,7,0),"")</f>
        <v>0</v>
      </c>
      <c r="K366" s="84"/>
      <c r="L366" s="1173">
        <f t="shared" si="15"/>
        <v>0</v>
      </c>
      <c r="M366" s="545"/>
      <c r="N366" s="1089"/>
    </row>
    <row r="367" spans="1:14" ht="32.25" thickBot="1">
      <c r="A367" s="157" t="str">
        <f>IF(K367&gt;0,COUNT($K$4:K367)+MAX('MI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67" s="567"/>
      <c r="C367" s="575" t="s">
        <v>4861</v>
      </c>
      <c r="D367" s="576" t="s">
        <v>3350</v>
      </c>
      <c r="E367" s="597" t="s">
        <v>9624</v>
      </c>
      <c r="F367" s="1045">
        <f>IFERROR(VLOOKUP(C367,'Consolidated Master Sheet'!B:H,3,0),"")</f>
        <v>1472.83</v>
      </c>
      <c r="G367" s="578">
        <f t="shared" si="16"/>
        <v>0</v>
      </c>
      <c r="H367" s="1789">
        <f t="shared" si="17"/>
        <v>0</v>
      </c>
      <c r="I367" s="579">
        <f>IFERROR(VLOOKUP(C367,'Consolidated Master Sheet'!B:H,6,0),"")</f>
        <v>0</v>
      </c>
      <c r="J367" s="579">
        <f>IFERROR(VLOOKUP(C367,'Consolidated Master Sheet'!B:H,7,0),"")</f>
        <v>0</v>
      </c>
      <c r="K367" s="87"/>
      <c r="L367" s="1175">
        <f t="shared" si="15"/>
        <v>0</v>
      </c>
      <c r="M367" s="545"/>
      <c r="N367" s="1089"/>
    </row>
    <row r="368" spans="1:14" ht="31.5">
      <c r="A368" s="157" t="str">
        <f>IF(K368&gt;0,COUNT($K$4:K368)+MAX('MI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68" s="587"/>
      <c r="C368" s="588" t="s">
        <v>4862</v>
      </c>
      <c r="D368" s="589" t="s">
        <v>3351</v>
      </c>
      <c r="E368" s="605" t="s">
        <v>9513</v>
      </c>
      <c r="F368" s="1047">
        <f>IFERROR(VLOOKUP(C368,'Consolidated Master Sheet'!B:H,3,0),"")</f>
        <v>153.47</v>
      </c>
      <c r="G368" s="591">
        <f t="shared" si="16"/>
        <v>0</v>
      </c>
      <c r="H368" s="1791">
        <f t="shared" si="17"/>
        <v>0</v>
      </c>
      <c r="I368" s="593">
        <f>IFERROR(VLOOKUP(C368,'Consolidated Master Sheet'!B:H,6,0),"")</f>
        <v>10</v>
      </c>
      <c r="J368" s="593">
        <f>IFERROR(VLOOKUP(C368,'Consolidated Master Sheet'!B:H,7,0),"")</f>
        <v>10</v>
      </c>
      <c r="K368" s="83"/>
      <c r="L368" s="1177">
        <f t="shared" si="15"/>
        <v>0</v>
      </c>
      <c r="M368" s="545"/>
      <c r="N368" s="1089"/>
    </row>
    <row r="369" spans="1:14" ht="31.5">
      <c r="A369" s="157" t="str">
        <f>IF(K369&gt;0,COUNT($K$4:K369)+MAX('MI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69" s="555"/>
      <c r="C369" s="561" t="s">
        <v>4863</v>
      </c>
      <c r="D369" s="562" t="s">
        <v>3352</v>
      </c>
      <c r="E369" s="566" t="s">
        <v>9514</v>
      </c>
      <c r="F369" s="1043">
        <f>IFERROR(VLOOKUP(C369,'Consolidated Master Sheet'!B:H,3,0),"")</f>
        <v>237.82999999999998</v>
      </c>
      <c r="G369" s="564">
        <f t="shared" si="16"/>
        <v>0</v>
      </c>
      <c r="H369" s="1787">
        <f t="shared" si="17"/>
        <v>0</v>
      </c>
      <c r="I369" s="565">
        <f>IFERROR(VLOOKUP(C369,'Consolidated Master Sheet'!B:H,6,0),"")</f>
        <v>10</v>
      </c>
      <c r="J369" s="565">
        <f>IFERROR(VLOOKUP(C369,'Consolidated Master Sheet'!B:H,7,0),"")</f>
        <v>10</v>
      </c>
      <c r="K369" s="84"/>
      <c r="L369" s="1173">
        <f t="shared" si="15"/>
        <v>0</v>
      </c>
      <c r="M369" s="545"/>
      <c r="N369" s="1089"/>
    </row>
    <row r="370" spans="1:14" ht="31.5">
      <c r="A370" s="157" t="str">
        <f>IF(K370&gt;0,COUNT($K$4:K370)+MAX('MI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70" s="626"/>
      <c r="C370" s="561" t="s">
        <v>4864</v>
      </c>
      <c r="D370" s="562" t="s">
        <v>3353</v>
      </c>
      <c r="E370" s="566" t="s">
        <v>9515</v>
      </c>
      <c r="F370" s="1043">
        <f>IFERROR(VLOOKUP(C370,'Consolidated Master Sheet'!B:H,3,0),"")</f>
        <v>373.03</v>
      </c>
      <c r="G370" s="564">
        <f t="shared" si="16"/>
        <v>0</v>
      </c>
      <c r="H370" s="1787">
        <f t="shared" si="17"/>
        <v>0</v>
      </c>
      <c r="I370" s="565">
        <f>IFERROR(VLOOKUP(C370,'Consolidated Master Sheet'!B:H,6,0),"")</f>
        <v>6</v>
      </c>
      <c r="J370" s="565">
        <f>IFERROR(VLOOKUP(C370,'Consolidated Master Sheet'!B:H,7,0),"")</f>
        <v>6</v>
      </c>
      <c r="K370" s="84"/>
      <c r="L370" s="1173">
        <f t="shared" si="15"/>
        <v>0</v>
      </c>
      <c r="M370" s="545"/>
      <c r="N370" s="1089"/>
    </row>
    <row r="371" spans="1:14" ht="31.5">
      <c r="A371" s="157" t="str">
        <f>IF(K371&gt;0,COUNT($K$4:K371)+MAX('MI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71" s="555"/>
      <c r="C371" s="561" t="s">
        <v>4865</v>
      </c>
      <c r="D371" s="562" t="s">
        <v>3354</v>
      </c>
      <c r="E371" s="566" t="s">
        <v>9516</v>
      </c>
      <c r="F371" s="1043">
        <f>IFERROR(VLOOKUP(C371,'Consolidated Master Sheet'!B:H,3,0),"")</f>
        <v>686.39</v>
      </c>
      <c r="G371" s="564">
        <f t="shared" si="16"/>
        <v>0</v>
      </c>
      <c r="H371" s="1787">
        <f t="shared" si="17"/>
        <v>0</v>
      </c>
      <c r="I371" s="565">
        <f>IFERROR(VLOOKUP(C371,'Consolidated Master Sheet'!B:H,6,0),"")</f>
        <v>3</v>
      </c>
      <c r="J371" s="565">
        <f>IFERROR(VLOOKUP(C371,'Consolidated Master Sheet'!B:H,7,0),"")</f>
        <v>3</v>
      </c>
      <c r="K371" s="84"/>
      <c r="L371" s="1173">
        <f t="shared" si="15"/>
        <v>0</v>
      </c>
      <c r="M371" s="545"/>
      <c r="N371" s="1089"/>
    </row>
    <row r="372" spans="1:14" ht="31.5">
      <c r="A372" s="157" t="str">
        <f>IF(K372&gt;0,COUNT($K$4:K372)+MAX('MI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72" s="555"/>
      <c r="C372" s="561" t="s">
        <v>4866</v>
      </c>
      <c r="D372" s="562" t="s">
        <v>3355</v>
      </c>
      <c r="E372" s="566" t="s">
        <v>9517</v>
      </c>
      <c r="F372" s="1043">
        <f>IFERROR(VLOOKUP(C372,'Consolidated Master Sheet'!B:H,3,0),"")</f>
        <v>228.94</v>
      </c>
      <c r="G372" s="564">
        <f t="shared" si="16"/>
        <v>0</v>
      </c>
      <c r="H372" s="1787">
        <f t="shared" si="17"/>
        <v>0</v>
      </c>
      <c r="I372" s="565">
        <f>IFERROR(VLOOKUP(C372,'Consolidated Master Sheet'!B:H,6,0),"")</f>
        <v>30</v>
      </c>
      <c r="J372" s="565">
        <f>IFERROR(VLOOKUP(C372,'Consolidated Master Sheet'!B:H,7,0),"")</f>
        <v>30</v>
      </c>
      <c r="K372" s="84"/>
      <c r="L372" s="1173">
        <f t="shared" si="15"/>
        <v>0</v>
      </c>
      <c r="M372" s="545"/>
      <c r="N372" s="1089"/>
    </row>
    <row r="373" spans="1:14" ht="31.5">
      <c r="A373" s="157" t="str">
        <f>IF(K373&gt;0,COUNT($K$4:K373)+MAX('MI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73" s="555"/>
      <c r="C373" s="561" t="s">
        <v>3356</v>
      </c>
      <c r="D373" s="562" t="s">
        <v>3357</v>
      </c>
      <c r="E373" s="566" t="s">
        <v>9518</v>
      </c>
      <c r="F373" s="1043">
        <f>IFERROR(VLOOKUP(C373,'Consolidated Master Sheet'!B:H,3,0),"")</f>
        <v>388.2</v>
      </c>
      <c r="G373" s="564">
        <f t="shared" si="16"/>
        <v>0</v>
      </c>
      <c r="H373" s="1787">
        <f t="shared" si="17"/>
        <v>0</v>
      </c>
      <c r="I373" s="565">
        <f>IFERROR(VLOOKUP(C373,'Consolidated Master Sheet'!B:H,6,0),"")</f>
        <v>10</v>
      </c>
      <c r="J373" s="565">
        <f>IFERROR(VLOOKUP(C373,'Consolidated Master Sheet'!B:H,7,0),"")</f>
        <v>10</v>
      </c>
      <c r="K373" s="84"/>
      <c r="L373" s="1173">
        <f t="shared" si="15"/>
        <v>0</v>
      </c>
      <c r="M373" s="545"/>
      <c r="N373" s="1089"/>
    </row>
    <row r="374" spans="1:14" ht="31.5">
      <c r="A374" s="157" t="str">
        <f>IF(K374&gt;0,COUNT($K$4:K374)+MAX('MI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74" s="555"/>
      <c r="C374" s="561" t="s">
        <v>4867</v>
      </c>
      <c r="D374" s="562" t="s">
        <v>3358</v>
      </c>
      <c r="E374" s="566" t="s">
        <v>9519</v>
      </c>
      <c r="F374" s="1043">
        <f>IFERROR(VLOOKUP(C374,'Consolidated Master Sheet'!B:H,3,0),"")</f>
        <v>723.65</v>
      </c>
      <c r="G374" s="564">
        <f t="shared" si="16"/>
        <v>0</v>
      </c>
      <c r="H374" s="1787">
        <f t="shared" si="17"/>
        <v>0</v>
      </c>
      <c r="I374" s="565">
        <f>IFERROR(VLOOKUP(C374,'Consolidated Master Sheet'!B:H,6,0),"")</f>
        <v>5</v>
      </c>
      <c r="J374" s="565">
        <f>IFERROR(VLOOKUP(C374,'Consolidated Master Sheet'!B:H,7,0),"")</f>
        <v>5</v>
      </c>
      <c r="K374" s="84"/>
      <c r="L374" s="1173">
        <f t="shared" si="15"/>
        <v>0</v>
      </c>
      <c r="M374" s="545"/>
      <c r="N374" s="1089"/>
    </row>
    <row r="375" spans="1:14" ht="32.25" thickBot="1">
      <c r="A375" s="157" t="str">
        <f>IF(K375&gt;0,COUNT($K$4:K375)+MAX('MI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75" s="567"/>
      <c r="C375" s="568" t="s">
        <v>4868</v>
      </c>
      <c r="D375" s="569" t="s">
        <v>3359</v>
      </c>
      <c r="E375" s="570" t="s">
        <v>9520</v>
      </c>
      <c r="F375" s="1044">
        <f>IFERROR(VLOOKUP(C375,'Consolidated Master Sheet'!B:H,3,0),"")</f>
        <v>633.29999999999995</v>
      </c>
      <c r="G375" s="571">
        <f t="shared" si="16"/>
        <v>0</v>
      </c>
      <c r="H375" s="1788">
        <f t="shared" si="17"/>
        <v>0</v>
      </c>
      <c r="I375" s="572">
        <f>IFERROR(VLOOKUP(C375,'Consolidated Master Sheet'!B:H,6,0),"")</f>
        <v>5</v>
      </c>
      <c r="J375" s="572">
        <f>IFERROR(VLOOKUP(C375,'Consolidated Master Sheet'!B:H,7,0),"")</f>
        <v>5</v>
      </c>
      <c r="K375" s="85"/>
      <c r="L375" s="1174">
        <f t="shared" si="15"/>
        <v>0</v>
      </c>
      <c r="M375" s="545"/>
      <c r="N375" s="1089"/>
    </row>
    <row r="376" spans="1:14" ht="84.75" customHeight="1" thickBot="1">
      <c r="A376" s="157" t="str">
        <f>IF(K376&gt;0,COUNT($K$4:K376)+MAX('MI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76" s="580"/>
      <c r="C376" s="609" t="s">
        <v>4869</v>
      </c>
      <c r="D376" s="614" t="s">
        <v>3360</v>
      </c>
      <c r="E376" s="611" t="s">
        <v>9521</v>
      </c>
      <c r="F376" s="1049">
        <f>IFERROR(VLOOKUP(C376,'Consolidated Master Sheet'!B:H,3,0),"")</f>
        <v>392.43</v>
      </c>
      <c r="G376" s="612">
        <f t="shared" si="16"/>
        <v>0</v>
      </c>
      <c r="H376" s="1792">
        <f t="shared" si="17"/>
        <v>0</v>
      </c>
      <c r="I376" s="613">
        <f>IFERROR(VLOOKUP(C376,'Consolidated Master Sheet'!B:H,6,0),"")</f>
        <v>8</v>
      </c>
      <c r="J376" s="613">
        <f>IFERROR(VLOOKUP(C376,'Consolidated Master Sheet'!B:H,7,0),"")</f>
        <v>8</v>
      </c>
      <c r="K376" s="89"/>
      <c r="L376" s="1178">
        <f t="shared" si="15"/>
        <v>0</v>
      </c>
      <c r="M376" s="545"/>
      <c r="N376" s="1089"/>
    </row>
    <row r="377" spans="1:14" ht="95.25" customHeight="1" thickBot="1">
      <c r="A377" s="157" t="str">
        <f>IF(K377&gt;0,COUNT($K$4:K377)+MAX('MI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77" s="580"/>
      <c r="C377" s="581" t="s">
        <v>4870</v>
      </c>
      <c r="D377" s="582" t="s">
        <v>3361</v>
      </c>
      <c r="E377" s="583" t="s">
        <v>9522</v>
      </c>
      <c r="F377" s="1046">
        <f>IFERROR(VLOOKUP(C377,'Consolidated Master Sheet'!B:H,3,0),"")</f>
        <v>392.43</v>
      </c>
      <c r="G377" s="584">
        <f t="shared" si="16"/>
        <v>0</v>
      </c>
      <c r="H377" s="1790">
        <f t="shared" si="17"/>
        <v>0</v>
      </c>
      <c r="I377" s="585">
        <f>IFERROR(VLOOKUP(C377,'Consolidated Master Sheet'!B:H,6,0),"")</f>
        <v>8</v>
      </c>
      <c r="J377" s="585">
        <f>IFERROR(VLOOKUP(C377,'Consolidated Master Sheet'!B:H,7,0),"")</f>
        <v>8</v>
      </c>
      <c r="K377" s="88"/>
      <c r="L377" s="1176">
        <f t="shared" si="15"/>
        <v>0</v>
      </c>
      <c r="M377" s="545"/>
      <c r="N377" s="1089"/>
    </row>
    <row r="378" spans="1:14" ht="25.5" customHeight="1">
      <c r="A378" s="157" t="str">
        <f>IF(K378&gt;0,COUNT($K$4:K378)+MAX('MI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78" s="573"/>
      <c r="C378" s="556" t="s">
        <v>4871</v>
      </c>
      <c r="D378" s="557" t="s">
        <v>3362</v>
      </c>
      <c r="E378" s="574" t="s">
        <v>9523</v>
      </c>
      <c r="F378" s="1042">
        <f>IFERROR(VLOOKUP(C378,'Consolidated Master Sheet'!B:H,3,0),"")</f>
        <v>54.589999999999996</v>
      </c>
      <c r="G378" s="559">
        <f t="shared" si="16"/>
        <v>0</v>
      </c>
      <c r="H378" s="1786">
        <f t="shared" si="17"/>
        <v>0</v>
      </c>
      <c r="I378" s="560">
        <f>IFERROR(VLOOKUP(C378,'Consolidated Master Sheet'!B:H,6,0),"")</f>
        <v>25</v>
      </c>
      <c r="J378" s="560">
        <f>IFERROR(VLOOKUP(C378,'Consolidated Master Sheet'!B:H,7,0),"")</f>
        <v>100</v>
      </c>
      <c r="K378" s="86"/>
      <c r="L378" s="1172">
        <f t="shared" si="15"/>
        <v>0</v>
      </c>
      <c r="M378" s="545"/>
      <c r="N378" s="1089"/>
    </row>
    <row r="379" spans="1:14" ht="25.5" customHeight="1">
      <c r="A379" s="157" t="str">
        <f>IF(K379&gt;0,COUNT($K$4:K379)+MAX('MI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79" s="555"/>
      <c r="C379" s="561" t="s">
        <v>3363</v>
      </c>
      <c r="D379" s="562" t="s">
        <v>3364</v>
      </c>
      <c r="E379" s="566" t="s">
        <v>9524</v>
      </c>
      <c r="F379" s="1043">
        <f>IFERROR(VLOOKUP(C379,'Consolidated Master Sheet'!B:H,3,0),"")</f>
        <v>36.35</v>
      </c>
      <c r="G379" s="564">
        <f t="shared" si="16"/>
        <v>0</v>
      </c>
      <c r="H379" s="1787">
        <f t="shared" si="17"/>
        <v>0</v>
      </c>
      <c r="I379" s="565">
        <f>IFERROR(VLOOKUP(C379,'Consolidated Master Sheet'!B:H,6,0),"")</f>
        <v>50</v>
      </c>
      <c r="J379" s="565">
        <f>IFERROR(VLOOKUP(C379,'Consolidated Master Sheet'!B:H,7,0),"")</f>
        <v>50</v>
      </c>
      <c r="K379" s="84"/>
      <c r="L379" s="1173">
        <f t="shared" si="15"/>
        <v>0</v>
      </c>
      <c r="M379" s="545"/>
      <c r="N379" s="1089"/>
    </row>
    <row r="380" spans="1:14" ht="25.5" customHeight="1">
      <c r="A380" s="157" t="str">
        <f>IF(K380&gt;0,COUNT($K$4:K380)+MAX('MI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80" s="555"/>
      <c r="C380" s="561" t="s">
        <v>3365</v>
      </c>
      <c r="D380" s="562" t="s">
        <v>3366</v>
      </c>
      <c r="E380" s="566" t="s">
        <v>9525</v>
      </c>
      <c r="F380" s="1043">
        <f>IFERROR(VLOOKUP(C380,'Consolidated Master Sheet'!B:H,3,0),"")</f>
        <v>35.589999999999996</v>
      </c>
      <c r="G380" s="564">
        <f t="shared" si="16"/>
        <v>0</v>
      </c>
      <c r="H380" s="1787">
        <f t="shared" si="17"/>
        <v>0</v>
      </c>
      <c r="I380" s="565">
        <f>IFERROR(VLOOKUP(C380,'Consolidated Master Sheet'!B:H,6,0),"")</f>
        <v>25</v>
      </c>
      <c r="J380" s="565">
        <f>IFERROR(VLOOKUP(C380,'Consolidated Master Sheet'!B:H,7,0),"")</f>
        <v>25</v>
      </c>
      <c r="K380" s="84"/>
      <c r="L380" s="1173">
        <f t="shared" si="15"/>
        <v>0</v>
      </c>
      <c r="M380" s="545"/>
      <c r="N380" s="1089"/>
    </row>
    <row r="381" spans="1:14" ht="25.5" customHeight="1">
      <c r="A381" s="157" t="str">
        <f>IF(K381&gt;0,COUNT($K$4:K381)+MAX('MI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81" s="555"/>
      <c r="C381" s="561" t="s">
        <v>3367</v>
      </c>
      <c r="D381" s="562" t="s">
        <v>3368</v>
      </c>
      <c r="E381" s="566" t="s">
        <v>9526</v>
      </c>
      <c r="F381" s="1043">
        <f>IFERROR(VLOOKUP(C381,'Consolidated Master Sheet'!B:H,3,0),"")</f>
        <v>96.04</v>
      </c>
      <c r="G381" s="564">
        <f t="shared" si="16"/>
        <v>0</v>
      </c>
      <c r="H381" s="1787">
        <f t="shared" si="17"/>
        <v>0</v>
      </c>
      <c r="I381" s="565">
        <f>IFERROR(VLOOKUP(C381,'Consolidated Master Sheet'!B:H,6,0),"")</f>
        <v>15</v>
      </c>
      <c r="J381" s="565">
        <f>IFERROR(VLOOKUP(C381,'Consolidated Master Sheet'!B:H,7,0),"")</f>
        <v>15</v>
      </c>
      <c r="K381" s="84"/>
      <c r="L381" s="1173">
        <f t="shared" si="15"/>
        <v>0</v>
      </c>
      <c r="M381" s="545"/>
      <c r="N381" s="1089"/>
    </row>
    <row r="382" spans="1:14" ht="25.5" customHeight="1">
      <c r="A382" s="157" t="str">
        <f>IF(K382&gt;0,COUNT($K$4:K382)+MAX('MI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82" s="555"/>
      <c r="C382" s="561" t="s">
        <v>3369</v>
      </c>
      <c r="D382" s="562" t="s">
        <v>3370</v>
      </c>
      <c r="E382" s="566" t="s">
        <v>9527</v>
      </c>
      <c r="F382" s="1043">
        <f>IFERROR(VLOOKUP(C382,'Consolidated Master Sheet'!B:H,3,0),"")</f>
        <v>174.67999999999998</v>
      </c>
      <c r="G382" s="564">
        <f t="shared" si="16"/>
        <v>0</v>
      </c>
      <c r="H382" s="1787">
        <f t="shared" si="17"/>
        <v>0</v>
      </c>
      <c r="I382" s="565">
        <f>IFERROR(VLOOKUP(C382,'Consolidated Master Sheet'!B:H,6,0),"")</f>
        <v>8</v>
      </c>
      <c r="J382" s="565">
        <f>IFERROR(VLOOKUP(C382,'Consolidated Master Sheet'!B:H,7,0),"")</f>
        <v>8</v>
      </c>
      <c r="K382" s="84"/>
      <c r="L382" s="1173">
        <f t="shared" ref="L382:L445" si="18">IFERROR(K382*H382,0)</f>
        <v>0</v>
      </c>
      <c r="M382" s="545"/>
      <c r="N382" s="1089"/>
    </row>
    <row r="383" spans="1:14" ht="25.5" customHeight="1">
      <c r="A383" s="157" t="str">
        <f>IF(K383&gt;0,COUNT($K$4:K383)+MAX('MI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83" s="555"/>
      <c r="C383" s="561" t="s">
        <v>3371</v>
      </c>
      <c r="D383" s="562" t="s">
        <v>3372</v>
      </c>
      <c r="E383" s="566" t="s">
        <v>9528</v>
      </c>
      <c r="F383" s="1043">
        <f>IFERROR(VLOOKUP(C383,'Consolidated Master Sheet'!B:H,3,0),"")</f>
        <v>507.17</v>
      </c>
      <c r="G383" s="564">
        <f t="shared" si="16"/>
        <v>0</v>
      </c>
      <c r="H383" s="1787">
        <f t="shared" si="17"/>
        <v>0</v>
      </c>
      <c r="I383" s="565">
        <f>IFERROR(VLOOKUP(C383,'Consolidated Master Sheet'!B:H,6,0),"")</f>
        <v>2</v>
      </c>
      <c r="J383" s="565">
        <f>IFERROR(VLOOKUP(C383,'Consolidated Master Sheet'!B:H,7,0),"")</f>
        <v>2</v>
      </c>
      <c r="K383" s="84"/>
      <c r="L383" s="1173">
        <f t="shared" si="18"/>
        <v>0</v>
      </c>
      <c r="M383" s="545"/>
      <c r="N383" s="1089"/>
    </row>
    <row r="384" spans="1:14" ht="25.5" customHeight="1" thickBot="1">
      <c r="A384" s="157" t="str">
        <f>IF(K384&gt;0,COUNT($K$4:K384)+MAX('MI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84" s="567"/>
      <c r="C384" s="575" t="s">
        <v>4872</v>
      </c>
      <c r="D384" s="576" t="s">
        <v>3373</v>
      </c>
      <c r="E384" s="597" t="s">
        <v>9529</v>
      </c>
      <c r="F384" s="1045">
        <f>IFERROR(VLOOKUP(C384,'Consolidated Master Sheet'!B:H,3,0),"")</f>
        <v>894.17</v>
      </c>
      <c r="G384" s="578">
        <f t="shared" si="16"/>
        <v>0</v>
      </c>
      <c r="H384" s="1789">
        <f t="shared" si="17"/>
        <v>0</v>
      </c>
      <c r="I384" s="579">
        <f>IFERROR(VLOOKUP(C384,'Consolidated Master Sheet'!B:H,6,0),"")</f>
        <v>2</v>
      </c>
      <c r="J384" s="579">
        <f>IFERROR(VLOOKUP(C384,'Consolidated Master Sheet'!B:H,7,0),"")</f>
        <v>2</v>
      </c>
      <c r="K384" s="87"/>
      <c r="L384" s="1175">
        <f t="shared" si="18"/>
        <v>0</v>
      </c>
      <c r="M384" s="545"/>
      <c r="N384" s="1089"/>
    </row>
    <row r="385" spans="1:15" ht="92.25" customHeight="1" thickBot="1">
      <c r="A385" s="157" t="str">
        <f>IF(K385&gt;0,COUNT($K$4:K385)+MAX('MI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85" s="580"/>
      <c r="C385" s="581" t="s">
        <v>3374</v>
      </c>
      <c r="D385" s="582" t="s">
        <v>3375</v>
      </c>
      <c r="E385" s="583" t="s">
        <v>9648</v>
      </c>
      <c r="F385" s="1046">
        <f>IFERROR(VLOOKUP(C385,'Consolidated Master Sheet'!B:H,3,0),"")</f>
        <v>9.6</v>
      </c>
      <c r="G385" s="584">
        <f t="shared" si="16"/>
        <v>0</v>
      </c>
      <c r="H385" s="1790">
        <f t="shared" si="17"/>
        <v>0</v>
      </c>
      <c r="I385" s="585">
        <f>IFERROR(VLOOKUP(C385,'Consolidated Master Sheet'!B:H,6,0),"")</f>
        <v>40</v>
      </c>
      <c r="J385" s="585">
        <f>IFERROR(VLOOKUP(C385,'Consolidated Master Sheet'!B:H,7,0),"")</f>
        <v>160</v>
      </c>
      <c r="K385" s="88"/>
      <c r="L385" s="1176">
        <f t="shared" si="18"/>
        <v>0</v>
      </c>
      <c r="M385" s="545"/>
      <c r="N385" s="1089"/>
    </row>
    <row r="386" spans="1:15">
      <c r="A386" s="157" t="str">
        <f>IF(K386&gt;0,COUNT($K$4:K386)+MAX('MI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86" s="607"/>
      <c r="C386" s="556" t="s">
        <v>7824</v>
      </c>
      <c r="D386" s="557" t="s">
        <v>3376</v>
      </c>
      <c r="E386" s="574" t="s">
        <v>9625</v>
      </c>
      <c r="F386" s="1042">
        <f>IFERROR(VLOOKUP(C386,'Consolidated Master Sheet'!B:H,3,0),"")</f>
        <v>50.059999999999995</v>
      </c>
      <c r="G386" s="559">
        <f t="shared" si="16"/>
        <v>0</v>
      </c>
      <c r="H386" s="1786">
        <f t="shared" si="17"/>
        <v>0</v>
      </c>
      <c r="I386" s="560">
        <f>IFERROR(VLOOKUP(C386,'Consolidated Master Sheet'!B:H,6,0),"")</f>
        <v>15</v>
      </c>
      <c r="J386" s="560">
        <f>IFERROR(VLOOKUP(C386,'Consolidated Master Sheet'!B:H,7,0),"")</f>
        <v>60</v>
      </c>
      <c r="K386" s="86"/>
      <c r="L386" s="1172">
        <f t="shared" si="18"/>
        <v>0</v>
      </c>
      <c r="M386" s="545"/>
      <c r="N386" s="1089"/>
      <c r="O386" s="335"/>
    </row>
    <row r="387" spans="1:15">
      <c r="A387" s="157" t="str">
        <f>IF(K387&gt;0,COUNT($K$4:K387)+MAX('MI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87" s="555"/>
      <c r="C387" s="561" t="s">
        <v>3377</v>
      </c>
      <c r="D387" s="562" t="s">
        <v>3378</v>
      </c>
      <c r="E387" s="566" t="s">
        <v>9626</v>
      </c>
      <c r="F387" s="1043">
        <f>IFERROR(VLOOKUP(C387,'Consolidated Master Sheet'!B:H,3,0),"")</f>
        <v>43.79</v>
      </c>
      <c r="G387" s="564">
        <f t="shared" si="16"/>
        <v>0</v>
      </c>
      <c r="H387" s="1787">
        <f t="shared" si="17"/>
        <v>0</v>
      </c>
      <c r="I387" s="565">
        <f>IFERROR(VLOOKUP(C387,'Consolidated Master Sheet'!B:H,6,0),"")</f>
        <v>15</v>
      </c>
      <c r="J387" s="565">
        <f>IFERROR(VLOOKUP(C387,'Consolidated Master Sheet'!B:H,7,0),"")</f>
        <v>60</v>
      </c>
      <c r="K387" s="84"/>
      <c r="L387" s="1173">
        <f t="shared" si="18"/>
        <v>0</v>
      </c>
      <c r="M387" s="545"/>
      <c r="N387" s="1089"/>
    </row>
    <row r="388" spans="1:15">
      <c r="A388" s="157" t="str">
        <f>IF(K388&gt;0,COUNT($K$4:K388)+MAX('MI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88" s="555"/>
      <c r="C388" s="561" t="s">
        <v>3379</v>
      </c>
      <c r="D388" s="562" t="s">
        <v>3380</v>
      </c>
      <c r="E388" s="566" t="s">
        <v>9627</v>
      </c>
      <c r="F388" s="1043">
        <f>IFERROR(VLOOKUP(C388,'Consolidated Master Sheet'!B:H,3,0),"")</f>
        <v>77.53</v>
      </c>
      <c r="G388" s="564">
        <f t="shared" si="16"/>
        <v>0</v>
      </c>
      <c r="H388" s="1787">
        <f t="shared" si="17"/>
        <v>0</v>
      </c>
      <c r="I388" s="565">
        <f>IFERROR(VLOOKUP(C388,'Consolidated Master Sheet'!B:H,6,0),"")</f>
        <v>10</v>
      </c>
      <c r="J388" s="565">
        <f>IFERROR(VLOOKUP(C388,'Consolidated Master Sheet'!B:H,7,0),"")</f>
        <v>40</v>
      </c>
      <c r="K388" s="84"/>
      <c r="L388" s="1173">
        <f t="shared" si="18"/>
        <v>0</v>
      </c>
      <c r="M388" s="545"/>
      <c r="N388" s="1089"/>
    </row>
    <row r="389" spans="1:15">
      <c r="A389" s="157" t="str">
        <f>IF(K389&gt;0,COUNT($K$4:K389)+MAX('MI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89" s="555"/>
      <c r="C389" s="561" t="s">
        <v>3381</v>
      </c>
      <c r="D389" s="562" t="s">
        <v>3382</v>
      </c>
      <c r="E389" s="566" t="s">
        <v>9628</v>
      </c>
      <c r="F389" s="1043">
        <f>IFERROR(VLOOKUP(C389,'Consolidated Master Sheet'!B:H,3,0),"")</f>
        <v>64.760000000000005</v>
      </c>
      <c r="G389" s="564">
        <f t="shared" ref="G389:G452" si="19">IF(F389=0,"NET",$G$2)</f>
        <v>0</v>
      </c>
      <c r="H389" s="1787">
        <f t="shared" ref="H389:H452" si="20">IFERROR(ROUND(F389*G389,2),0)</f>
        <v>0</v>
      </c>
      <c r="I389" s="565">
        <f>IFERROR(VLOOKUP(C389,'Consolidated Master Sheet'!B:H,6,0),"")</f>
        <v>15</v>
      </c>
      <c r="J389" s="565">
        <f>IFERROR(VLOOKUP(C389,'Consolidated Master Sheet'!B:H,7,0),"")</f>
        <v>15</v>
      </c>
      <c r="K389" s="84"/>
      <c r="L389" s="1173">
        <f t="shared" si="18"/>
        <v>0</v>
      </c>
      <c r="M389" s="545"/>
      <c r="N389" s="1089"/>
    </row>
    <row r="390" spans="1:15">
      <c r="A390" s="157" t="str">
        <f>IF(K390&gt;0,COUNT($K$4:K390)+MAX('MI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90" s="555"/>
      <c r="C390" s="561" t="s">
        <v>3383</v>
      </c>
      <c r="D390" s="562" t="s">
        <v>3384</v>
      </c>
      <c r="E390" s="566" t="s">
        <v>9629</v>
      </c>
      <c r="F390" s="1043">
        <f>IFERROR(VLOOKUP(C390,'Consolidated Master Sheet'!B:H,3,0),"")</f>
        <v>71.06</v>
      </c>
      <c r="G390" s="564">
        <f t="shared" si="19"/>
        <v>0</v>
      </c>
      <c r="H390" s="1787">
        <f t="shared" si="20"/>
        <v>0</v>
      </c>
      <c r="I390" s="565">
        <f>IFERROR(VLOOKUP(C390,'Consolidated Master Sheet'!B:H,6,0),"")</f>
        <v>12</v>
      </c>
      <c r="J390" s="565">
        <f>IFERROR(VLOOKUP(C390,'Consolidated Master Sheet'!B:H,7,0),"")</f>
        <v>12</v>
      </c>
      <c r="K390" s="84"/>
      <c r="L390" s="1173">
        <f t="shared" si="18"/>
        <v>0</v>
      </c>
      <c r="M390" s="545"/>
      <c r="N390" s="1089"/>
    </row>
    <row r="391" spans="1:15">
      <c r="A391" s="157" t="str">
        <f>IF(K391&gt;0,COUNT($K$4:K391)+MAX('MI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91" s="555"/>
      <c r="C391" s="561" t="s">
        <v>3385</v>
      </c>
      <c r="D391" s="562" t="s">
        <v>3386</v>
      </c>
      <c r="E391" s="566" t="s">
        <v>9630</v>
      </c>
      <c r="F391" s="1043">
        <f>IFERROR(VLOOKUP(C391,'Consolidated Master Sheet'!B:H,3,0),"")</f>
        <v>224</v>
      </c>
      <c r="G391" s="564">
        <f t="shared" si="19"/>
        <v>0</v>
      </c>
      <c r="H391" s="1787">
        <f t="shared" si="20"/>
        <v>0</v>
      </c>
      <c r="I391" s="565">
        <f>IFERROR(VLOOKUP(C391,'Consolidated Master Sheet'!B:H,6,0),"")</f>
        <v>10</v>
      </c>
      <c r="J391" s="565">
        <f>IFERROR(VLOOKUP(C391,'Consolidated Master Sheet'!B:H,7,0),"")</f>
        <v>10</v>
      </c>
      <c r="K391" s="84"/>
      <c r="L391" s="1173">
        <f t="shared" si="18"/>
        <v>0</v>
      </c>
      <c r="M391" s="545"/>
      <c r="N391" s="1089"/>
    </row>
    <row r="392" spans="1:15">
      <c r="A392" s="157" t="str">
        <f>IF(K392&gt;0,COUNT($K$4:K392)+MAX('MI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92" s="555"/>
      <c r="C392" s="561" t="s">
        <v>3387</v>
      </c>
      <c r="D392" s="562" t="s">
        <v>3388</v>
      </c>
      <c r="E392" s="566" t="s">
        <v>9631</v>
      </c>
      <c r="F392" s="1043">
        <f>IFERROR(VLOOKUP(C392,'Consolidated Master Sheet'!B:H,3,0),"")</f>
        <v>105.16000000000001</v>
      </c>
      <c r="G392" s="564">
        <f t="shared" si="19"/>
        <v>0</v>
      </c>
      <c r="H392" s="1787">
        <f t="shared" si="20"/>
        <v>0</v>
      </c>
      <c r="I392" s="565">
        <f>IFERROR(VLOOKUP(C392,'Consolidated Master Sheet'!B:H,6,0),"")</f>
        <v>10</v>
      </c>
      <c r="J392" s="565">
        <f>IFERROR(VLOOKUP(C392,'Consolidated Master Sheet'!B:H,7,0),"")</f>
        <v>10</v>
      </c>
      <c r="K392" s="84"/>
      <c r="L392" s="1173">
        <f t="shared" si="18"/>
        <v>0</v>
      </c>
      <c r="M392" s="545"/>
      <c r="N392" s="1089"/>
    </row>
    <row r="393" spans="1:15">
      <c r="A393" s="157" t="str">
        <f>IF(K393&gt;0,COUNT($K$4:K393)+MAX('MI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93" s="555"/>
      <c r="C393" s="561" t="s">
        <v>3389</v>
      </c>
      <c r="D393" s="562" t="s">
        <v>3390</v>
      </c>
      <c r="E393" s="566" t="s">
        <v>9632</v>
      </c>
      <c r="F393" s="1043">
        <f>IFERROR(VLOOKUP(C393,'Consolidated Master Sheet'!B:H,3,0),"")</f>
        <v>141.79</v>
      </c>
      <c r="G393" s="564">
        <f t="shared" si="19"/>
        <v>0</v>
      </c>
      <c r="H393" s="1787">
        <f t="shared" si="20"/>
        <v>0</v>
      </c>
      <c r="I393" s="565">
        <f>IFERROR(VLOOKUP(C393,'Consolidated Master Sheet'!B:H,6,0),"")</f>
        <v>10</v>
      </c>
      <c r="J393" s="565">
        <f>IFERROR(VLOOKUP(C393,'Consolidated Master Sheet'!B:H,7,0),"")</f>
        <v>10</v>
      </c>
      <c r="K393" s="84"/>
      <c r="L393" s="1173">
        <f t="shared" si="18"/>
        <v>0</v>
      </c>
      <c r="M393" s="545"/>
      <c r="N393" s="1089"/>
    </row>
    <row r="394" spans="1:15">
      <c r="A394" s="157" t="str">
        <f>IF(K394&gt;0,COUNT($K$4:K394)+MAX('MI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94" s="555"/>
      <c r="C394" s="561" t="s">
        <v>4873</v>
      </c>
      <c r="D394" s="562" t="s">
        <v>3391</v>
      </c>
      <c r="E394" s="566" t="s">
        <v>9633</v>
      </c>
      <c r="F394" s="1043">
        <f>IFERROR(VLOOKUP(C394,'Consolidated Master Sheet'!B:H,3,0),"")</f>
        <v>532.38</v>
      </c>
      <c r="G394" s="564">
        <f t="shared" si="19"/>
        <v>0</v>
      </c>
      <c r="H394" s="1787">
        <f t="shared" si="20"/>
        <v>0</v>
      </c>
      <c r="I394" s="565">
        <f>IFERROR(VLOOKUP(C394,'Consolidated Master Sheet'!B:H,6,0),"")</f>
        <v>5</v>
      </c>
      <c r="J394" s="565">
        <f>IFERROR(VLOOKUP(C394,'Consolidated Master Sheet'!B:H,7,0),"")</f>
        <v>5</v>
      </c>
      <c r="K394" s="84"/>
      <c r="L394" s="1173">
        <f t="shared" si="18"/>
        <v>0</v>
      </c>
      <c r="M394" s="545"/>
      <c r="N394" s="1089"/>
    </row>
    <row r="395" spans="1:15">
      <c r="A395" s="157" t="str">
        <f>IF(K395&gt;0,COUNT($K$4:K395)+MAX('MI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95" s="555"/>
      <c r="C395" s="561" t="s">
        <v>3711</v>
      </c>
      <c r="D395" s="562" t="s">
        <v>3392</v>
      </c>
      <c r="E395" s="566" t="s">
        <v>9634</v>
      </c>
      <c r="F395" s="1043">
        <f>IFERROR(VLOOKUP(C395,'Consolidated Master Sheet'!B:H,3,0),"")</f>
        <v>492.74</v>
      </c>
      <c r="G395" s="564">
        <f t="shared" si="19"/>
        <v>0</v>
      </c>
      <c r="H395" s="1787">
        <f t="shared" si="20"/>
        <v>0</v>
      </c>
      <c r="I395" s="565">
        <f>IFERROR(VLOOKUP(C395,'Consolidated Master Sheet'!B:H,6,0),"")</f>
        <v>3</v>
      </c>
      <c r="J395" s="565">
        <f>IFERROR(VLOOKUP(C395,'Consolidated Master Sheet'!B:H,7,0),"")</f>
        <v>3</v>
      </c>
      <c r="K395" s="84"/>
      <c r="L395" s="1173">
        <f t="shared" si="18"/>
        <v>0</v>
      </c>
      <c r="M395" s="545"/>
      <c r="N395" s="1089"/>
    </row>
    <row r="396" spans="1:15">
      <c r="A396" s="157" t="str">
        <f>IF(K396&gt;0,COUNT($K$4:K396)+MAX('MI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96" s="555"/>
      <c r="C396" s="561" t="s">
        <v>3393</v>
      </c>
      <c r="D396" s="562" t="s">
        <v>3394</v>
      </c>
      <c r="E396" s="566" t="s">
        <v>9635</v>
      </c>
      <c r="F396" s="1043">
        <f>IFERROR(VLOOKUP(C396,'Consolidated Master Sheet'!B:H,3,0),"")</f>
        <v>406.45</v>
      </c>
      <c r="G396" s="564">
        <f t="shared" si="19"/>
        <v>0</v>
      </c>
      <c r="H396" s="1787">
        <f t="shared" si="20"/>
        <v>0</v>
      </c>
      <c r="I396" s="565">
        <f>IFERROR(VLOOKUP(C396,'Consolidated Master Sheet'!B:H,6,0),"")</f>
        <v>4</v>
      </c>
      <c r="J396" s="565">
        <f>IFERROR(VLOOKUP(C396,'Consolidated Master Sheet'!B:H,7,0),"")</f>
        <v>4</v>
      </c>
      <c r="K396" s="84"/>
      <c r="L396" s="1173">
        <f t="shared" si="18"/>
        <v>0</v>
      </c>
      <c r="M396" s="545"/>
      <c r="N396" s="1089"/>
    </row>
    <row r="397" spans="1:15">
      <c r="A397" s="157" t="str">
        <f>IF(K397&gt;0,COUNT($K$4:K397)+MAX('MI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97" s="555"/>
      <c r="C397" s="561" t="s">
        <v>4874</v>
      </c>
      <c r="D397" s="562" t="s">
        <v>3395</v>
      </c>
      <c r="E397" s="566" t="s">
        <v>9636</v>
      </c>
      <c r="F397" s="1043">
        <f>IFERROR(VLOOKUP(C397,'Consolidated Master Sheet'!B:H,3,0),"")</f>
        <v>857.02</v>
      </c>
      <c r="G397" s="564">
        <f t="shared" si="19"/>
        <v>0</v>
      </c>
      <c r="H397" s="1787">
        <f t="shared" si="20"/>
        <v>0</v>
      </c>
      <c r="I397" s="565">
        <f>IFERROR(VLOOKUP(C397,'Consolidated Master Sheet'!B:H,6,0),"")</f>
        <v>4</v>
      </c>
      <c r="J397" s="565">
        <f>IFERROR(VLOOKUP(C397,'Consolidated Master Sheet'!B:H,7,0),"")</f>
        <v>4</v>
      </c>
      <c r="K397" s="84"/>
      <c r="L397" s="1173">
        <f t="shared" si="18"/>
        <v>0</v>
      </c>
      <c r="M397" s="545"/>
      <c r="N397" s="1089"/>
    </row>
    <row r="398" spans="1:15">
      <c r="A398" s="157" t="str">
        <f>IF(K398&gt;0,COUNT($K$4:K398)+MAX('MI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98" s="555"/>
      <c r="C398" s="561" t="s">
        <v>4875</v>
      </c>
      <c r="D398" s="562" t="s">
        <v>3396</v>
      </c>
      <c r="E398" s="606" t="s">
        <v>9637</v>
      </c>
      <c r="F398" s="1043">
        <f>IFERROR(VLOOKUP(C398,'Consolidated Master Sheet'!B:H,3,0),"")</f>
        <v>839.48</v>
      </c>
      <c r="G398" s="564">
        <f t="shared" si="19"/>
        <v>0</v>
      </c>
      <c r="H398" s="1787">
        <f t="shared" si="20"/>
        <v>0</v>
      </c>
      <c r="I398" s="565">
        <f>IFERROR(VLOOKUP(C398,'Consolidated Master Sheet'!B:H,6,0),"")</f>
        <v>2</v>
      </c>
      <c r="J398" s="565">
        <f>IFERROR(VLOOKUP(C398,'Consolidated Master Sheet'!B:H,7,0),"")</f>
        <v>2</v>
      </c>
      <c r="K398" s="84"/>
      <c r="L398" s="1173">
        <f t="shared" si="18"/>
        <v>0</v>
      </c>
      <c r="M398" s="545"/>
      <c r="N398" s="1089"/>
    </row>
    <row r="399" spans="1:15" ht="16.5" thickBot="1">
      <c r="A399" s="157" t="str">
        <f>IF(K399&gt;0,COUNT($K$4:K399)+MAX('MI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399" s="567"/>
      <c r="C399" s="575" t="s">
        <v>4876</v>
      </c>
      <c r="D399" s="576" t="s">
        <v>3397</v>
      </c>
      <c r="E399" s="620" t="s">
        <v>9638</v>
      </c>
      <c r="F399" s="1045">
        <f>IFERROR(VLOOKUP(C399,'Consolidated Master Sheet'!B:H,3,0),"")</f>
        <v>1123.51</v>
      </c>
      <c r="G399" s="578">
        <f t="shared" si="19"/>
        <v>0</v>
      </c>
      <c r="H399" s="1789">
        <f t="shared" si="20"/>
        <v>0</v>
      </c>
      <c r="I399" s="579">
        <f>IFERROR(VLOOKUP(C399,'Consolidated Master Sheet'!B:H,6,0),"")</f>
        <v>4</v>
      </c>
      <c r="J399" s="579">
        <f>IFERROR(VLOOKUP(C399,'Consolidated Master Sheet'!B:H,7,0),"")</f>
        <v>4</v>
      </c>
      <c r="K399" s="87"/>
      <c r="L399" s="1175">
        <f t="shared" si="18"/>
        <v>0</v>
      </c>
      <c r="M399" s="545"/>
      <c r="N399" s="1089"/>
    </row>
    <row r="400" spans="1:15">
      <c r="A400" s="157" t="str">
        <f>IF(K400&gt;0,COUNT($K$4:K400)+MAX('MI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00" s="573"/>
      <c r="C400" s="588" t="s">
        <v>4877</v>
      </c>
      <c r="D400" s="589" t="s">
        <v>3398</v>
      </c>
      <c r="E400" s="590" t="s">
        <v>9639</v>
      </c>
      <c r="F400" s="1047">
        <f>IFERROR(VLOOKUP(C400,'Consolidated Master Sheet'!B:H,3,0),"")</f>
        <v>67.42</v>
      </c>
      <c r="G400" s="591">
        <f t="shared" si="19"/>
        <v>0</v>
      </c>
      <c r="H400" s="1791">
        <f t="shared" si="20"/>
        <v>0</v>
      </c>
      <c r="I400" s="593">
        <f>IFERROR(VLOOKUP(C400,'Consolidated Master Sheet'!B:H,6,0),"")</f>
        <v>50</v>
      </c>
      <c r="J400" s="593">
        <f>IFERROR(VLOOKUP(C400,'Consolidated Master Sheet'!B:H,7,0),"")</f>
        <v>50</v>
      </c>
      <c r="K400" s="83"/>
      <c r="L400" s="1177">
        <f t="shared" si="18"/>
        <v>0</v>
      </c>
      <c r="M400" s="545"/>
      <c r="N400" s="1089"/>
    </row>
    <row r="401" spans="1:14">
      <c r="A401" s="157" t="str">
        <f>IF(K401&gt;0,COUNT($K$4:K401)+MAX('MI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01" s="603"/>
      <c r="C401" s="561" t="s">
        <v>4878</v>
      </c>
      <c r="D401" s="562" t="s">
        <v>3399</v>
      </c>
      <c r="E401" s="566" t="s">
        <v>9640</v>
      </c>
      <c r="F401" s="1043">
        <f>IFERROR(VLOOKUP(C401,'Consolidated Master Sheet'!B:H,3,0),"")</f>
        <v>64.660000000000011</v>
      </c>
      <c r="G401" s="564">
        <f t="shared" si="19"/>
        <v>0</v>
      </c>
      <c r="H401" s="1787">
        <f t="shared" si="20"/>
        <v>0</v>
      </c>
      <c r="I401" s="565">
        <f>IFERROR(VLOOKUP(C401,'Consolidated Master Sheet'!B:H,6,0),"")</f>
        <v>10</v>
      </c>
      <c r="J401" s="565">
        <f>IFERROR(VLOOKUP(C401,'Consolidated Master Sheet'!B:H,7,0),"")</f>
        <v>40</v>
      </c>
      <c r="K401" s="84"/>
      <c r="L401" s="1173">
        <f t="shared" si="18"/>
        <v>0</v>
      </c>
      <c r="M401" s="545"/>
      <c r="N401" s="1089"/>
    </row>
    <row r="402" spans="1:14">
      <c r="A402" s="157" t="str">
        <f>IF(K402&gt;0,COUNT($K$4:K402)+MAX('MI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02" s="555"/>
      <c r="C402" s="561" t="s">
        <v>3764</v>
      </c>
      <c r="D402" s="562" t="s">
        <v>3400</v>
      </c>
      <c r="E402" s="566" t="s">
        <v>9641</v>
      </c>
      <c r="F402" s="1043">
        <f>IFERROR(VLOOKUP(C402,'Consolidated Master Sheet'!B:H,3,0),"")</f>
        <v>140.67999999999998</v>
      </c>
      <c r="G402" s="564">
        <f t="shared" si="19"/>
        <v>0</v>
      </c>
      <c r="H402" s="1787">
        <f t="shared" si="20"/>
        <v>0</v>
      </c>
      <c r="I402" s="565">
        <f>IFERROR(VLOOKUP(C402,'Consolidated Master Sheet'!B:H,6,0),"")</f>
        <v>10</v>
      </c>
      <c r="J402" s="565">
        <f>IFERROR(VLOOKUP(C402,'Consolidated Master Sheet'!B:H,7,0),"")</f>
        <v>10</v>
      </c>
      <c r="K402" s="84"/>
      <c r="L402" s="1173">
        <f t="shared" si="18"/>
        <v>0</v>
      </c>
      <c r="M402" s="545"/>
      <c r="N402" s="1089"/>
    </row>
    <row r="403" spans="1:14" ht="16.5" thickBot="1">
      <c r="A403" s="157" t="str">
        <f>IF(K403&gt;0,COUNT($K$4:K403)+MAX('MI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03" s="567"/>
      <c r="C403" s="568" t="s">
        <v>7836</v>
      </c>
      <c r="D403" s="569" t="s">
        <v>3401</v>
      </c>
      <c r="E403" s="570" t="s">
        <v>9642</v>
      </c>
      <c r="F403" s="1044">
        <f>IFERROR(VLOOKUP(C403,'Consolidated Master Sheet'!B:H,3,0),"")</f>
        <v>288.05</v>
      </c>
      <c r="G403" s="571">
        <f t="shared" si="19"/>
        <v>0</v>
      </c>
      <c r="H403" s="1788">
        <f t="shared" si="20"/>
        <v>0</v>
      </c>
      <c r="I403" s="572">
        <f>IFERROR(VLOOKUP(C403,'Consolidated Master Sheet'!B:H,6,0),"")</f>
        <v>8</v>
      </c>
      <c r="J403" s="572">
        <f>IFERROR(VLOOKUP(C403,'Consolidated Master Sheet'!B:H,7,0),"")</f>
        <v>0</v>
      </c>
      <c r="K403" s="85"/>
      <c r="L403" s="1174">
        <f t="shared" si="18"/>
        <v>0</v>
      </c>
      <c r="M403" s="545"/>
      <c r="N403" s="1089"/>
    </row>
    <row r="404" spans="1:14">
      <c r="A404" s="157" t="str">
        <f>IF(K404&gt;0,COUNT($K$4:K404)+MAX('MI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EPPSU'!A:A,Accessories!A:A),"")</f>
        <v/>
      </c>
      <c r="B404" s="1880"/>
      <c r="C404" s="556" t="s">
        <v>7837</v>
      </c>
      <c r="D404" s="557" t="s">
        <v>3402</v>
      </c>
      <c r="E404" s="595" t="s">
        <v>9643</v>
      </c>
      <c r="F404" s="1042">
        <f>IFERROR(VLOOKUP(C404,'Consolidated Master Sheet'!B:H,3,0),"")</f>
        <v>82.93</v>
      </c>
      <c r="G404" s="559">
        <f t="shared" si="19"/>
        <v>0</v>
      </c>
      <c r="H404" s="1786">
        <f t="shared" si="20"/>
        <v>0</v>
      </c>
      <c r="I404" s="560">
        <f>IFERROR(VLOOKUP(C404,'Consolidated Master Sheet'!B:H,6,0),"")</f>
        <v>15</v>
      </c>
      <c r="J404" s="560">
        <f>IFERROR(VLOOKUP(C404,'Consolidated Master Sheet'!B:H,7,0),"")</f>
        <v>60</v>
      </c>
      <c r="K404" s="86"/>
      <c r="L404" s="1172">
        <f t="shared" si="18"/>
        <v>0</v>
      </c>
      <c r="M404" s="545"/>
      <c r="N404" s="1089"/>
    </row>
    <row r="405" spans="1:14">
      <c r="B405" s="1881"/>
      <c r="C405" s="561" t="s">
        <v>3626</v>
      </c>
      <c r="D405" s="562" t="s">
        <v>3403</v>
      </c>
      <c r="E405" s="566" t="s">
        <v>9644</v>
      </c>
      <c r="F405" s="1043">
        <f>IFERROR(VLOOKUP(C405,'Consolidated Master Sheet'!B:H,3,0),"")</f>
        <v>157.89999999999998</v>
      </c>
      <c r="G405" s="564">
        <f t="shared" si="19"/>
        <v>0</v>
      </c>
      <c r="H405" s="1787">
        <f t="shared" si="20"/>
        <v>0</v>
      </c>
      <c r="I405" s="565">
        <f>IFERROR(VLOOKUP(C405,'Consolidated Master Sheet'!B:H,6,0),"")</f>
        <v>15</v>
      </c>
      <c r="J405" s="565">
        <f>IFERROR(VLOOKUP(C405,'Consolidated Master Sheet'!B:H,7,0),"")</f>
        <v>15</v>
      </c>
      <c r="K405" s="84"/>
      <c r="L405" s="1173">
        <f t="shared" si="18"/>
        <v>0</v>
      </c>
      <c r="M405" s="545"/>
      <c r="N405" s="1089"/>
    </row>
    <row r="406" spans="1:14">
      <c r="B406" s="1881"/>
      <c r="C406" s="561" t="s">
        <v>3627</v>
      </c>
      <c r="D406" s="562" t="s">
        <v>3404</v>
      </c>
      <c r="E406" s="566" t="s">
        <v>9645</v>
      </c>
      <c r="F406" s="1043">
        <f>IFERROR(VLOOKUP(C406,'Consolidated Master Sheet'!B:H,3,0),"")</f>
        <v>110.57000000000001</v>
      </c>
      <c r="G406" s="564">
        <f t="shared" si="19"/>
        <v>0</v>
      </c>
      <c r="H406" s="1787">
        <f t="shared" si="20"/>
        <v>0</v>
      </c>
      <c r="I406" s="565">
        <f>IFERROR(VLOOKUP(C406,'Consolidated Master Sheet'!B:H,6,0),"")</f>
        <v>8</v>
      </c>
      <c r="J406" s="565">
        <f>IFERROR(VLOOKUP(C406,'Consolidated Master Sheet'!B:H,7,0),"")</f>
        <v>8</v>
      </c>
      <c r="K406" s="84"/>
      <c r="L406" s="1173">
        <f t="shared" si="18"/>
        <v>0</v>
      </c>
      <c r="M406" s="545"/>
      <c r="N406" s="1089"/>
    </row>
    <row r="407" spans="1:14">
      <c r="B407" s="1881"/>
      <c r="C407" s="561" t="s">
        <v>3628</v>
      </c>
      <c r="D407" s="562" t="s">
        <v>3405</v>
      </c>
      <c r="E407" s="566" t="s">
        <v>9646</v>
      </c>
      <c r="F407" s="1043">
        <f>IFERROR(VLOOKUP(C407,'Consolidated Master Sheet'!B:H,3,0),"")</f>
        <v>328.82</v>
      </c>
      <c r="G407" s="564">
        <f t="shared" si="19"/>
        <v>0</v>
      </c>
      <c r="H407" s="1787">
        <f t="shared" si="20"/>
        <v>0</v>
      </c>
      <c r="I407" s="565">
        <f>IFERROR(VLOOKUP(C407,'Consolidated Master Sheet'!B:H,6,0),"")</f>
        <v>5</v>
      </c>
      <c r="J407" s="565">
        <f>IFERROR(VLOOKUP(C407,'Consolidated Master Sheet'!B:H,7,0),"")</f>
        <v>5</v>
      </c>
      <c r="K407" s="84"/>
      <c r="L407" s="1173">
        <f t="shared" si="18"/>
        <v>0</v>
      </c>
      <c r="M407" s="545"/>
      <c r="N407" s="1089"/>
    </row>
    <row r="408" spans="1:14" ht="16.5" thickBot="1">
      <c r="B408" s="1882"/>
      <c r="C408" s="575" t="s">
        <v>3629</v>
      </c>
      <c r="D408" s="576" t="s">
        <v>3406</v>
      </c>
      <c r="E408" s="597" t="s">
        <v>9647</v>
      </c>
      <c r="F408" s="1045">
        <f>IFERROR(VLOOKUP(C408,'Consolidated Master Sheet'!B:H,3,0),"")</f>
        <v>306.42</v>
      </c>
      <c r="G408" s="578">
        <f t="shared" si="19"/>
        <v>0</v>
      </c>
      <c r="H408" s="1789">
        <f t="shared" si="20"/>
        <v>0</v>
      </c>
      <c r="I408" s="579">
        <f>IFERROR(VLOOKUP(C408,'Consolidated Master Sheet'!B:H,6,0),"")</f>
        <v>5</v>
      </c>
      <c r="J408" s="579">
        <f>IFERROR(VLOOKUP(C408,'Consolidated Master Sheet'!B:H,7,0),"")</f>
        <v>5</v>
      </c>
      <c r="K408" s="87"/>
      <c r="L408" s="1175">
        <f t="shared" si="18"/>
        <v>0</v>
      </c>
      <c r="M408" s="545"/>
      <c r="N408" s="1089"/>
    </row>
    <row r="409" spans="1:14">
      <c r="B409" s="573"/>
      <c r="C409" s="588" t="s">
        <v>3407</v>
      </c>
      <c r="D409" s="589" t="s">
        <v>3408</v>
      </c>
      <c r="E409" s="605" t="s">
        <v>9530</v>
      </c>
      <c r="F409" s="1047">
        <f>IFERROR(VLOOKUP(C409,'Consolidated Master Sheet'!B:H,3,0),"")</f>
        <v>81.83</v>
      </c>
      <c r="G409" s="591">
        <f t="shared" si="19"/>
        <v>0</v>
      </c>
      <c r="H409" s="1791">
        <f t="shared" si="20"/>
        <v>0</v>
      </c>
      <c r="I409" s="593">
        <f>IFERROR(VLOOKUP(C409,'Consolidated Master Sheet'!B:H,6,0),"")</f>
        <v>40</v>
      </c>
      <c r="J409" s="593">
        <f>IFERROR(VLOOKUP(C409,'Consolidated Master Sheet'!B:H,7,0),"")</f>
        <v>40</v>
      </c>
      <c r="K409" s="83"/>
      <c r="L409" s="1177">
        <f t="shared" si="18"/>
        <v>0</v>
      </c>
      <c r="M409" s="545"/>
      <c r="N409" s="1089"/>
    </row>
    <row r="410" spans="1:14">
      <c r="B410" s="555"/>
      <c r="C410" s="561" t="s">
        <v>3409</v>
      </c>
      <c r="D410" s="562" t="s">
        <v>3410</v>
      </c>
      <c r="E410" s="566" t="s">
        <v>9531</v>
      </c>
      <c r="F410" s="1043">
        <f>IFERROR(VLOOKUP(C410,'Consolidated Master Sheet'!B:H,3,0),"")</f>
        <v>96.39</v>
      </c>
      <c r="G410" s="564">
        <f t="shared" si="19"/>
        <v>0</v>
      </c>
      <c r="H410" s="1787">
        <f t="shared" si="20"/>
        <v>0</v>
      </c>
      <c r="I410" s="565">
        <f>IFERROR(VLOOKUP(C410,'Consolidated Master Sheet'!B:H,6,0),"")</f>
        <v>20</v>
      </c>
      <c r="J410" s="565">
        <f>IFERROR(VLOOKUP(C410,'Consolidated Master Sheet'!B:H,7,0),"")</f>
        <v>20</v>
      </c>
      <c r="K410" s="84"/>
      <c r="L410" s="1173">
        <f t="shared" si="18"/>
        <v>0</v>
      </c>
      <c r="M410" s="545"/>
      <c r="N410" s="1089"/>
    </row>
    <row r="411" spans="1:14">
      <c r="B411" s="555"/>
      <c r="C411" s="561" t="s">
        <v>3411</v>
      </c>
      <c r="D411" s="562" t="s">
        <v>3412</v>
      </c>
      <c r="E411" s="566" t="s">
        <v>9532</v>
      </c>
      <c r="F411" s="1043">
        <f>IFERROR(VLOOKUP(C411,'Consolidated Master Sheet'!B:H,3,0),"")</f>
        <v>189.89999999999998</v>
      </c>
      <c r="G411" s="564">
        <f t="shared" si="19"/>
        <v>0</v>
      </c>
      <c r="H411" s="1787">
        <f t="shared" si="20"/>
        <v>0</v>
      </c>
      <c r="I411" s="565">
        <f>IFERROR(VLOOKUP(C411,'Consolidated Master Sheet'!B:H,6,0),"")</f>
        <v>8</v>
      </c>
      <c r="J411" s="565">
        <f>IFERROR(VLOOKUP(C411,'Consolidated Master Sheet'!B:H,7,0),"")</f>
        <v>8</v>
      </c>
      <c r="K411" s="84"/>
      <c r="L411" s="1173">
        <f t="shared" si="18"/>
        <v>0</v>
      </c>
      <c r="M411" s="545"/>
      <c r="N411" s="1089"/>
    </row>
    <row r="412" spans="1:14">
      <c r="B412" s="555"/>
      <c r="C412" s="561" t="s">
        <v>3413</v>
      </c>
      <c r="D412" s="562" t="s">
        <v>3414</v>
      </c>
      <c r="E412" s="566" t="s">
        <v>9533</v>
      </c>
      <c r="F412" s="1043">
        <f>IFERROR(VLOOKUP(C412,'Consolidated Master Sheet'!B:H,3,0),"")</f>
        <v>406.21999999999997</v>
      </c>
      <c r="G412" s="564">
        <f t="shared" si="19"/>
        <v>0</v>
      </c>
      <c r="H412" s="1787">
        <f t="shared" si="20"/>
        <v>0</v>
      </c>
      <c r="I412" s="565">
        <f>IFERROR(VLOOKUP(C412,'Consolidated Master Sheet'!B:H,6,0),"")</f>
        <v>5</v>
      </c>
      <c r="J412" s="565">
        <f>IFERROR(VLOOKUP(C412,'Consolidated Master Sheet'!B:H,7,0),"")</f>
        <v>5</v>
      </c>
      <c r="K412" s="84"/>
      <c r="L412" s="1173">
        <f t="shared" si="18"/>
        <v>0</v>
      </c>
      <c r="M412" s="545"/>
      <c r="N412" s="1089"/>
    </row>
    <row r="413" spans="1:14" ht="16.5" thickBot="1">
      <c r="B413" s="567"/>
      <c r="C413" s="568" t="s">
        <v>4879</v>
      </c>
      <c r="D413" s="569" t="s">
        <v>3415</v>
      </c>
      <c r="E413" s="570" t="s">
        <v>9534</v>
      </c>
      <c r="F413" s="1044">
        <f>IFERROR(VLOOKUP(C413,'Consolidated Master Sheet'!B:H,3,0),"")</f>
        <v>765.04</v>
      </c>
      <c r="G413" s="571">
        <f t="shared" si="19"/>
        <v>0</v>
      </c>
      <c r="H413" s="1788">
        <f t="shared" si="20"/>
        <v>0</v>
      </c>
      <c r="I413" s="572">
        <f>IFERROR(VLOOKUP(C413,'Consolidated Master Sheet'!B:H,6,0),"")</f>
        <v>1</v>
      </c>
      <c r="J413" s="572">
        <f>IFERROR(VLOOKUP(C413,'Consolidated Master Sheet'!B:H,7,0),"")</f>
        <v>1</v>
      </c>
      <c r="K413" s="85"/>
      <c r="L413" s="1174">
        <f t="shared" si="18"/>
        <v>0</v>
      </c>
      <c r="M413" s="545"/>
      <c r="N413" s="1089"/>
    </row>
    <row r="414" spans="1:14" ht="53.25" customHeight="1" thickBot="1">
      <c r="B414" s="555"/>
      <c r="C414" s="609" t="s">
        <v>4880</v>
      </c>
      <c r="D414" s="614" t="s">
        <v>3416</v>
      </c>
      <c r="E414" s="611" t="s">
        <v>9649</v>
      </c>
      <c r="F414" s="1049">
        <f>IFERROR(VLOOKUP(C414,'Consolidated Master Sheet'!B:H,3,0),"")</f>
        <v>1157.44</v>
      </c>
      <c r="G414" s="612">
        <f t="shared" si="19"/>
        <v>0</v>
      </c>
      <c r="H414" s="1792">
        <f t="shared" si="20"/>
        <v>0</v>
      </c>
      <c r="I414" s="613">
        <f>IFERROR(VLOOKUP(C414,'Consolidated Master Sheet'!B:H,6,0),"")</f>
        <v>10</v>
      </c>
      <c r="J414" s="613">
        <f>IFERROR(VLOOKUP(C414,'Consolidated Master Sheet'!B:H,7,0),"")</f>
        <v>10</v>
      </c>
      <c r="K414" s="89"/>
      <c r="L414" s="1178">
        <f t="shared" si="18"/>
        <v>0</v>
      </c>
      <c r="M414" s="545"/>
      <c r="N414" s="1089"/>
    </row>
    <row r="415" spans="1:14">
      <c r="B415" s="573"/>
      <c r="C415" s="588" t="s">
        <v>3417</v>
      </c>
      <c r="D415" s="589" t="s">
        <v>3418</v>
      </c>
      <c r="E415" s="605" t="s">
        <v>9650</v>
      </c>
      <c r="F415" s="1047">
        <f>IFERROR(VLOOKUP(C415,'Consolidated Master Sheet'!B:H,3,0),"")</f>
        <v>83.42</v>
      </c>
      <c r="G415" s="591">
        <f t="shared" si="19"/>
        <v>0</v>
      </c>
      <c r="H415" s="1791">
        <f t="shared" si="20"/>
        <v>0</v>
      </c>
      <c r="I415" s="593">
        <f>IFERROR(VLOOKUP(C415,'Consolidated Master Sheet'!B:H,6,0),"")</f>
        <v>10</v>
      </c>
      <c r="J415" s="593">
        <f>IFERROR(VLOOKUP(C415,'Consolidated Master Sheet'!B:H,7,0),"")</f>
        <v>40</v>
      </c>
      <c r="K415" s="83"/>
      <c r="L415" s="1177">
        <f t="shared" si="18"/>
        <v>0</v>
      </c>
      <c r="M415" s="545"/>
      <c r="N415" s="1089"/>
    </row>
    <row r="416" spans="1:14">
      <c r="B416" s="555"/>
      <c r="C416" s="561" t="s">
        <v>3765</v>
      </c>
      <c r="D416" s="562" t="s">
        <v>3419</v>
      </c>
      <c r="E416" s="566" t="s">
        <v>9651</v>
      </c>
      <c r="F416" s="1043">
        <f>IFERROR(VLOOKUP(C416,'Consolidated Master Sheet'!B:H,3,0),"")</f>
        <v>166.29999999999998</v>
      </c>
      <c r="G416" s="564">
        <f t="shared" si="19"/>
        <v>0</v>
      </c>
      <c r="H416" s="1787">
        <f t="shared" si="20"/>
        <v>0</v>
      </c>
      <c r="I416" s="565">
        <f>IFERROR(VLOOKUP(C416,'Consolidated Master Sheet'!B:H,6,0),"")</f>
        <v>10</v>
      </c>
      <c r="J416" s="565">
        <f>IFERROR(VLOOKUP(C416,'Consolidated Master Sheet'!B:H,7,0),"")</f>
        <v>10</v>
      </c>
      <c r="K416" s="84"/>
      <c r="L416" s="1173">
        <f t="shared" si="18"/>
        <v>0</v>
      </c>
      <c r="M416" s="545"/>
      <c r="N416" s="1089"/>
    </row>
    <row r="417" spans="2:14">
      <c r="B417" s="555"/>
      <c r="C417" s="561" t="s">
        <v>3420</v>
      </c>
      <c r="D417" s="562" t="s">
        <v>3421</v>
      </c>
      <c r="E417" s="566" t="s">
        <v>9652</v>
      </c>
      <c r="F417" s="1043">
        <f>IFERROR(VLOOKUP(C417,'Consolidated Master Sheet'!B:H,3,0),"")</f>
        <v>141.53</v>
      </c>
      <c r="G417" s="564">
        <f t="shared" si="19"/>
        <v>0</v>
      </c>
      <c r="H417" s="1787">
        <f t="shared" si="20"/>
        <v>0</v>
      </c>
      <c r="I417" s="565">
        <f>IFERROR(VLOOKUP(C417,'Consolidated Master Sheet'!B:H,6,0),"")</f>
        <v>15</v>
      </c>
      <c r="J417" s="565">
        <f>IFERROR(VLOOKUP(C417,'Consolidated Master Sheet'!B:H,7,0),"")</f>
        <v>15</v>
      </c>
      <c r="K417" s="84"/>
      <c r="L417" s="1173">
        <f t="shared" si="18"/>
        <v>0</v>
      </c>
      <c r="M417" s="545"/>
      <c r="N417" s="1089"/>
    </row>
    <row r="418" spans="2:14">
      <c r="B418" s="555"/>
      <c r="C418" s="561" t="s">
        <v>3422</v>
      </c>
      <c r="D418" s="562" t="s">
        <v>3423</v>
      </c>
      <c r="E418" s="566" t="s">
        <v>9653</v>
      </c>
      <c r="F418" s="1043">
        <f>IFERROR(VLOOKUP(C418,'Consolidated Master Sheet'!B:H,3,0),"")</f>
        <v>230.98999999999998</v>
      </c>
      <c r="G418" s="564">
        <f t="shared" si="19"/>
        <v>0</v>
      </c>
      <c r="H418" s="1787">
        <f t="shared" si="20"/>
        <v>0</v>
      </c>
      <c r="I418" s="565">
        <f>IFERROR(VLOOKUP(C418,'Consolidated Master Sheet'!B:H,6,0),"")</f>
        <v>6</v>
      </c>
      <c r="J418" s="565">
        <f>IFERROR(VLOOKUP(C418,'Consolidated Master Sheet'!B:H,7,0),"")</f>
        <v>6</v>
      </c>
      <c r="K418" s="84"/>
      <c r="L418" s="1173">
        <f t="shared" si="18"/>
        <v>0</v>
      </c>
      <c r="M418" s="545"/>
      <c r="N418" s="1089"/>
    </row>
    <row r="419" spans="2:14">
      <c r="B419" s="555"/>
      <c r="C419" s="561" t="s">
        <v>3424</v>
      </c>
      <c r="D419" s="562" t="s">
        <v>3425</v>
      </c>
      <c r="E419" s="566" t="s">
        <v>9654</v>
      </c>
      <c r="F419" s="1043">
        <f>IFERROR(VLOOKUP(C419,'Consolidated Master Sheet'!B:H,3,0),"")</f>
        <v>305.07</v>
      </c>
      <c r="G419" s="564">
        <f t="shared" si="19"/>
        <v>0</v>
      </c>
      <c r="H419" s="1787">
        <f t="shared" si="20"/>
        <v>0</v>
      </c>
      <c r="I419" s="565">
        <f>IFERROR(VLOOKUP(C419,'Consolidated Master Sheet'!B:H,6,0),"")</f>
        <v>5</v>
      </c>
      <c r="J419" s="565">
        <f>IFERROR(VLOOKUP(C419,'Consolidated Master Sheet'!B:H,7,0),"")</f>
        <v>5</v>
      </c>
      <c r="K419" s="84"/>
      <c r="L419" s="1173">
        <f t="shared" si="18"/>
        <v>0</v>
      </c>
      <c r="M419" s="545"/>
      <c r="N419" s="1089"/>
    </row>
    <row r="420" spans="2:14">
      <c r="B420" s="555"/>
      <c r="C420" s="561" t="s">
        <v>4881</v>
      </c>
      <c r="D420" s="562" t="s">
        <v>3426</v>
      </c>
      <c r="E420" s="566" t="s">
        <v>9655</v>
      </c>
      <c r="F420" s="1043">
        <f>IFERROR(VLOOKUP(C420,'Consolidated Master Sheet'!B:H,3,0),"")</f>
        <v>724.43999999999994</v>
      </c>
      <c r="G420" s="564">
        <f t="shared" si="19"/>
        <v>0</v>
      </c>
      <c r="H420" s="1787">
        <f t="shared" si="20"/>
        <v>0</v>
      </c>
      <c r="I420" s="565">
        <f>IFERROR(VLOOKUP(C420,'Consolidated Master Sheet'!B:H,6,0),"")</f>
        <v>4</v>
      </c>
      <c r="J420" s="565">
        <f>IFERROR(VLOOKUP(C420,'Consolidated Master Sheet'!B:H,7,0),"")</f>
        <v>4</v>
      </c>
      <c r="K420" s="84"/>
      <c r="L420" s="1173">
        <f t="shared" si="18"/>
        <v>0</v>
      </c>
      <c r="M420" s="545"/>
      <c r="N420" s="1089"/>
    </row>
    <row r="421" spans="2:14">
      <c r="B421" s="555"/>
      <c r="C421" s="561" t="s">
        <v>4882</v>
      </c>
      <c r="D421" s="562" t="s">
        <v>3427</v>
      </c>
      <c r="E421" s="566" t="s">
        <v>9656</v>
      </c>
      <c r="F421" s="1043">
        <f>IFERROR(VLOOKUP(C421,'Consolidated Master Sheet'!B:H,3,0),"")</f>
        <v>749.87</v>
      </c>
      <c r="G421" s="564">
        <f t="shared" si="19"/>
        <v>0</v>
      </c>
      <c r="H421" s="1787">
        <f t="shared" si="20"/>
        <v>0</v>
      </c>
      <c r="I421" s="565">
        <f>IFERROR(VLOOKUP(C421,'Consolidated Master Sheet'!B:H,6,0),"")</f>
        <v>3</v>
      </c>
      <c r="J421" s="565">
        <f>IFERROR(VLOOKUP(C421,'Consolidated Master Sheet'!B:H,7,0),"")</f>
        <v>3</v>
      </c>
      <c r="K421" s="84"/>
      <c r="L421" s="1173">
        <f t="shared" si="18"/>
        <v>0</v>
      </c>
      <c r="M421" s="545"/>
      <c r="N421" s="1089"/>
    </row>
    <row r="422" spans="2:14" ht="16.5" thickBot="1">
      <c r="B422" s="567"/>
      <c r="C422" s="568" t="s">
        <v>4883</v>
      </c>
      <c r="D422" s="569" t="s">
        <v>3428</v>
      </c>
      <c r="E422" s="570" t="s">
        <v>9657</v>
      </c>
      <c r="F422" s="1044">
        <f>IFERROR(VLOOKUP(C422,'Consolidated Master Sheet'!B:H,3,0),"")</f>
        <v>1070.46</v>
      </c>
      <c r="G422" s="571">
        <f t="shared" si="19"/>
        <v>0</v>
      </c>
      <c r="H422" s="1788">
        <f t="shared" si="20"/>
        <v>0</v>
      </c>
      <c r="I422" s="572">
        <f>IFERROR(VLOOKUP(C422,'Consolidated Master Sheet'!B:H,6,0),"")</f>
        <v>3</v>
      </c>
      <c r="J422" s="572">
        <f>IFERROR(VLOOKUP(C422,'Consolidated Master Sheet'!B:H,7,0),"")</f>
        <v>3</v>
      </c>
      <c r="K422" s="85"/>
      <c r="L422" s="1174">
        <f t="shared" si="18"/>
        <v>0</v>
      </c>
      <c r="M422" s="545"/>
      <c r="N422" s="1089"/>
    </row>
    <row r="423" spans="2:14" ht="48" customHeight="1">
      <c r="B423" s="573"/>
      <c r="C423" s="556" t="s">
        <v>4884</v>
      </c>
      <c r="D423" s="557" t="s">
        <v>3429</v>
      </c>
      <c r="E423" s="574" t="s">
        <v>9658</v>
      </c>
      <c r="F423" s="1042">
        <f>IFERROR(VLOOKUP(C423,'Consolidated Master Sheet'!B:H,3,0),"")</f>
        <v>476.09999999999997</v>
      </c>
      <c r="G423" s="559">
        <f t="shared" si="19"/>
        <v>0</v>
      </c>
      <c r="H423" s="1786">
        <f t="shared" si="20"/>
        <v>0</v>
      </c>
      <c r="I423" s="560">
        <f>IFERROR(VLOOKUP(C423,'Consolidated Master Sheet'!B:H,6,0),"")</f>
        <v>18</v>
      </c>
      <c r="J423" s="560">
        <f>IFERROR(VLOOKUP(C423,'Consolidated Master Sheet'!B:H,7,0),"")</f>
        <v>18</v>
      </c>
      <c r="K423" s="86"/>
      <c r="L423" s="1172">
        <f t="shared" si="18"/>
        <v>0</v>
      </c>
      <c r="M423" s="545"/>
      <c r="N423" s="1089"/>
    </row>
    <row r="424" spans="2:14" ht="66" customHeight="1" thickBot="1">
      <c r="B424" s="618"/>
      <c r="C424" s="575" t="s">
        <v>4885</v>
      </c>
      <c r="D424" s="576" t="s">
        <v>3430</v>
      </c>
      <c r="E424" s="597" t="s">
        <v>9659</v>
      </c>
      <c r="F424" s="1045">
        <f>IFERROR(VLOOKUP(C424,'Consolidated Master Sheet'!B:H,3,0),"")</f>
        <v>616.04</v>
      </c>
      <c r="G424" s="578">
        <f t="shared" si="19"/>
        <v>0</v>
      </c>
      <c r="H424" s="1789">
        <f t="shared" si="20"/>
        <v>0</v>
      </c>
      <c r="I424" s="579">
        <f>IFERROR(VLOOKUP(C424,'Consolidated Master Sheet'!B:H,6,0),"")</f>
        <v>4</v>
      </c>
      <c r="J424" s="579">
        <f>IFERROR(VLOOKUP(C424,'Consolidated Master Sheet'!B:H,7,0),"")</f>
        <v>4</v>
      </c>
      <c r="K424" s="87"/>
      <c r="L424" s="1175">
        <f t="shared" si="18"/>
        <v>0</v>
      </c>
      <c r="M424" s="545"/>
      <c r="N424" s="1089"/>
    </row>
    <row r="425" spans="2:14" ht="50.25" customHeight="1">
      <c r="B425" s="573"/>
      <c r="C425" s="588" t="s">
        <v>4886</v>
      </c>
      <c r="D425" s="589" t="s">
        <v>3431</v>
      </c>
      <c r="E425" s="605" t="s">
        <v>9660</v>
      </c>
      <c r="F425" s="1047">
        <f>IFERROR(VLOOKUP(C425,'Consolidated Master Sheet'!B:H,3,0),"")</f>
        <v>476.09999999999997</v>
      </c>
      <c r="G425" s="591">
        <f t="shared" si="19"/>
        <v>0</v>
      </c>
      <c r="H425" s="1791">
        <f t="shared" si="20"/>
        <v>0</v>
      </c>
      <c r="I425" s="593">
        <f>IFERROR(VLOOKUP(C425,'Consolidated Master Sheet'!B:H,6,0),"")</f>
        <v>6</v>
      </c>
      <c r="J425" s="593">
        <f>IFERROR(VLOOKUP(C425,'Consolidated Master Sheet'!B:H,7,0),"")</f>
        <v>6</v>
      </c>
      <c r="K425" s="83"/>
      <c r="L425" s="1177">
        <f t="shared" si="18"/>
        <v>0</v>
      </c>
      <c r="M425" s="545"/>
      <c r="N425" s="1089"/>
    </row>
    <row r="426" spans="2:14" ht="48.75" customHeight="1" thickBot="1">
      <c r="B426" s="618"/>
      <c r="C426" s="568" t="s">
        <v>4887</v>
      </c>
      <c r="D426" s="569" t="s">
        <v>3432</v>
      </c>
      <c r="E426" s="570" t="s">
        <v>9661</v>
      </c>
      <c r="F426" s="1044">
        <f>IFERROR(VLOOKUP(C426,'Consolidated Master Sheet'!B:H,3,0),"")</f>
        <v>616.04</v>
      </c>
      <c r="G426" s="571">
        <f t="shared" si="19"/>
        <v>0</v>
      </c>
      <c r="H426" s="1788">
        <f t="shared" si="20"/>
        <v>0</v>
      </c>
      <c r="I426" s="572">
        <f>IFERROR(VLOOKUP(C426,'Consolidated Master Sheet'!B:H,6,0),"")</f>
        <v>3</v>
      </c>
      <c r="J426" s="572">
        <f>IFERROR(VLOOKUP(C426,'Consolidated Master Sheet'!B:H,7,0),"")</f>
        <v>3</v>
      </c>
      <c r="K426" s="85"/>
      <c r="L426" s="1174">
        <f t="shared" si="18"/>
        <v>0</v>
      </c>
      <c r="M426" s="545"/>
      <c r="N426" s="1089"/>
    </row>
    <row r="427" spans="2:14" ht="88.5" customHeight="1" thickBot="1">
      <c r="B427" s="629"/>
      <c r="C427" s="609" t="s">
        <v>4888</v>
      </c>
      <c r="D427" s="614" t="s">
        <v>3433</v>
      </c>
      <c r="E427" s="630" t="s">
        <v>9662</v>
      </c>
      <c r="F427" s="1049">
        <f>IFERROR(VLOOKUP(C427,'Consolidated Master Sheet'!B:H,3,0),"")</f>
        <v>16.220000000000002</v>
      </c>
      <c r="G427" s="612">
        <f t="shared" si="19"/>
        <v>0</v>
      </c>
      <c r="H427" s="1792">
        <f t="shared" si="20"/>
        <v>0</v>
      </c>
      <c r="I427" s="613">
        <f>IFERROR(VLOOKUP(C427,'Consolidated Master Sheet'!B:H,6,0),"")</f>
        <v>24</v>
      </c>
      <c r="J427" s="613">
        <f>IFERROR(VLOOKUP(C427,'Consolidated Master Sheet'!B:H,7,0),"")</f>
        <v>144</v>
      </c>
      <c r="K427" s="89"/>
      <c r="L427" s="1178">
        <f t="shared" si="18"/>
        <v>0</v>
      </c>
      <c r="M427" s="545"/>
      <c r="N427" s="1089"/>
    </row>
    <row r="428" spans="2:14" ht="48.75" customHeight="1" thickBot="1">
      <c r="B428" s="1880"/>
      <c r="C428" s="588" t="s">
        <v>4889</v>
      </c>
      <c r="D428" s="589" t="s">
        <v>3434</v>
      </c>
      <c r="E428" s="605" t="s">
        <v>9663</v>
      </c>
      <c r="F428" s="1047">
        <f>IFERROR(VLOOKUP(C428,'Consolidated Master Sheet'!B:H,3,0),"")</f>
        <v>21.64</v>
      </c>
      <c r="G428" s="591">
        <f t="shared" si="19"/>
        <v>0</v>
      </c>
      <c r="H428" s="1791">
        <f t="shared" si="20"/>
        <v>0</v>
      </c>
      <c r="I428" s="593">
        <f>IFERROR(VLOOKUP(C428,'Consolidated Master Sheet'!B:H,6,0),"")</f>
        <v>24</v>
      </c>
      <c r="J428" s="593">
        <f>IFERROR(VLOOKUP(C428,'Consolidated Master Sheet'!B:H,7,0),"")</f>
        <v>144</v>
      </c>
      <c r="K428" s="83"/>
      <c r="L428" s="1177">
        <f t="shared" si="18"/>
        <v>0</v>
      </c>
      <c r="M428" s="545"/>
      <c r="N428" s="1089"/>
    </row>
    <row r="429" spans="2:14" ht="48.75" customHeight="1" thickBot="1">
      <c r="B429" s="1887"/>
      <c r="C429" s="568" t="s">
        <v>4890</v>
      </c>
      <c r="D429" s="569" t="s">
        <v>3435</v>
      </c>
      <c r="E429" s="622" t="s">
        <v>9664</v>
      </c>
      <c r="F429" s="1050">
        <f>IFERROR(VLOOKUP(C429,'Consolidated Master Sheet'!B:H,3,0),"")</f>
        <v>21.64</v>
      </c>
      <c r="G429" s="571">
        <f t="shared" si="19"/>
        <v>0</v>
      </c>
      <c r="H429" s="1788">
        <f t="shared" si="20"/>
        <v>0</v>
      </c>
      <c r="I429" s="572">
        <f>IFERROR(VLOOKUP(C429,'Consolidated Master Sheet'!B:H,6,0),"")</f>
        <v>20</v>
      </c>
      <c r="J429" s="572">
        <f>IFERROR(VLOOKUP(C429,'Consolidated Master Sheet'!B:H,7,0),"")</f>
        <v>120</v>
      </c>
      <c r="K429" s="85"/>
      <c r="L429" s="1174">
        <f t="shared" si="18"/>
        <v>0</v>
      </c>
      <c r="M429" s="545"/>
      <c r="N429" s="1089"/>
    </row>
    <row r="430" spans="2:14" ht="25.5" customHeight="1">
      <c r="B430" s="573"/>
      <c r="C430" s="556" t="s">
        <v>3436</v>
      </c>
      <c r="D430" s="557" t="s">
        <v>3437</v>
      </c>
      <c r="E430" s="574" t="s">
        <v>9438</v>
      </c>
      <c r="F430" s="1042">
        <f>IFERROR(VLOOKUP(C430,'Consolidated Master Sheet'!B:H,3,0),"")</f>
        <v>36.019999999999996</v>
      </c>
      <c r="G430" s="559">
        <f t="shared" si="19"/>
        <v>0</v>
      </c>
      <c r="H430" s="1786">
        <f t="shared" si="20"/>
        <v>0</v>
      </c>
      <c r="I430" s="560">
        <f>IFERROR(VLOOKUP(C430,'Consolidated Master Sheet'!B:H,6,0),"")</f>
        <v>20</v>
      </c>
      <c r="J430" s="560">
        <f>IFERROR(VLOOKUP(C430,'Consolidated Master Sheet'!B:H,7,0),"")</f>
        <v>80</v>
      </c>
      <c r="K430" s="86"/>
      <c r="L430" s="1172">
        <f t="shared" si="18"/>
        <v>0</v>
      </c>
      <c r="M430" s="545"/>
      <c r="N430" s="1089"/>
    </row>
    <row r="431" spans="2:14" ht="25.5" customHeight="1">
      <c r="B431" s="555"/>
      <c r="C431" s="561" t="s">
        <v>3438</v>
      </c>
      <c r="D431" s="562" t="s">
        <v>3439</v>
      </c>
      <c r="E431" s="566" t="s">
        <v>9439</v>
      </c>
      <c r="F431" s="1043">
        <f>IFERROR(VLOOKUP(C431,'Consolidated Master Sheet'!B:H,3,0),"")</f>
        <v>68.45</v>
      </c>
      <c r="G431" s="564">
        <f t="shared" si="19"/>
        <v>0</v>
      </c>
      <c r="H431" s="1787">
        <f t="shared" si="20"/>
        <v>0</v>
      </c>
      <c r="I431" s="565">
        <f>IFERROR(VLOOKUP(C431,'Consolidated Master Sheet'!B:H,6,0),"")</f>
        <v>25</v>
      </c>
      <c r="J431" s="565">
        <f>IFERROR(VLOOKUP(C431,'Consolidated Master Sheet'!B:H,7,0),"")</f>
        <v>25</v>
      </c>
      <c r="K431" s="84"/>
      <c r="L431" s="1173">
        <f t="shared" si="18"/>
        <v>0</v>
      </c>
      <c r="M431" s="545"/>
      <c r="N431" s="1089"/>
    </row>
    <row r="432" spans="2:14" ht="25.5" customHeight="1">
      <c r="B432" s="555"/>
      <c r="C432" s="561" t="s">
        <v>3440</v>
      </c>
      <c r="D432" s="562" t="s">
        <v>3441</v>
      </c>
      <c r="E432" s="566" t="s">
        <v>9440</v>
      </c>
      <c r="F432" s="1043">
        <f>IFERROR(VLOOKUP(C432,'Consolidated Master Sheet'!B:H,3,0),"")</f>
        <v>192.06</v>
      </c>
      <c r="G432" s="564">
        <f t="shared" si="19"/>
        <v>0</v>
      </c>
      <c r="H432" s="1787">
        <f t="shared" si="20"/>
        <v>0</v>
      </c>
      <c r="I432" s="565">
        <f>IFERROR(VLOOKUP(C432,'Consolidated Master Sheet'!B:H,6,0),"")</f>
        <v>8</v>
      </c>
      <c r="J432" s="565">
        <f>IFERROR(VLOOKUP(C432,'Consolidated Master Sheet'!B:H,7,0),"")</f>
        <v>8</v>
      </c>
      <c r="K432" s="84"/>
      <c r="L432" s="1173">
        <f t="shared" si="18"/>
        <v>0</v>
      </c>
      <c r="M432" s="545"/>
      <c r="N432" s="1089"/>
    </row>
    <row r="433" spans="1:14" ht="25.5" customHeight="1">
      <c r="B433" s="555"/>
      <c r="C433" s="561" t="s">
        <v>3442</v>
      </c>
      <c r="D433" s="562" t="s">
        <v>3443</v>
      </c>
      <c r="E433" s="566" t="s">
        <v>9441</v>
      </c>
      <c r="F433" s="1043">
        <f>IFERROR(VLOOKUP(C433,'Consolidated Master Sheet'!B:H,3,0),"")</f>
        <v>348.81</v>
      </c>
      <c r="G433" s="564">
        <f t="shared" si="19"/>
        <v>0</v>
      </c>
      <c r="H433" s="1787">
        <f t="shared" si="20"/>
        <v>0</v>
      </c>
      <c r="I433" s="565">
        <f>IFERROR(VLOOKUP(C433,'Consolidated Master Sheet'!B:H,6,0),"")</f>
        <v>6</v>
      </c>
      <c r="J433" s="565">
        <f>IFERROR(VLOOKUP(C433,'Consolidated Master Sheet'!B:H,7,0),"")</f>
        <v>6</v>
      </c>
      <c r="K433" s="84"/>
      <c r="L433" s="1173">
        <f t="shared" si="18"/>
        <v>0</v>
      </c>
      <c r="M433" s="545"/>
      <c r="N433" s="1089"/>
    </row>
    <row r="434" spans="1:14" ht="25.5" customHeight="1" thickBot="1">
      <c r="B434" s="567"/>
      <c r="C434" s="575" t="s">
        <v>4891</v>
      </c>
      <c r="D434" s="576" t="s">
        <v>3444</v>
      </c>
      <c r="E434" s="597" t="s">
        <v>9442</v>
      </c>
      <c r="F434" s="1045">
        <f>IFERROR(VLOOKUP(C434,'Consolidated Master Sheet'!B:H,3,0),"")</f>
        <v>709.74</v>
      </c>
      <c r="G434" s="578">
        <f t="shared" si="19"/>
        <v>0</v>
      </c>
      <c r="H434" s="1789">
        <f t="shared" si="20"/>
        <v>0</v>
      </c>
      <c r="I434" s="579">
        <f>IFERROR(VLOOKUP(C434,'Consolidated Master Sheet'!B:H,6,0),"")</f>
        <v>2</v>
      </c>
      <c r="J434" s="579">
        <f>IFERROR(VLOOKUP(C434,'Consolidated Master Sheet'!B:H,7,0),"")</f>
        <v>2</v>
      </c>
      <c r="K434" s="87"/>
      <c r="L434" s="1175">
        <f t="shared" si="18"/>
        <v>0</v>
      </c>
      <c r="M434" s="545"/>
      <c r="N434" s="1089"/>
    </row>
    <row r="435" spans="1:14" ht="25.5" customHeight="1">
      <c r="B435" s="573"/>
      <c r="C435" s="588" t="s">
        <v>3445</v>
      </c>
      <c r="D435" s="589" t="s">
        <v>3446</v>
      </c>
      <c r="E435" s="605" t="s">
        <v>9443</v>
      </c>
      <c r="F435" s="1047">
        <f>IFERROR(VLOOKUP(C435,'Consolidated Master Sheet'!B:H,3,0),"")</f>
        <v>42.12</v>
      </c>
      <c r="G435" s="591">
        <f t="shared" si="19"/>
        <v>0</v>
      </c>
      <c r="H435" s="1791">
        <f t="shared" si="20"/>
        <v>0</v>
      </c>
      <c r="I435" s="593">
        <f>IFERROR(VLOOKUP(C435,'Consolidated Master Sheet'!B:H,6,0),"")</f>
        <v>25</v>
      </c>
      <c r="J435" s="593">
        <f>IFERROR(VLOOKUP(C435,'Consolidated Master Sheet'!B:H,7,0),"")</f>
        <v>25</v>
      </c>
      <c r="K435" s="83"/>
      <c r="L435" s="1177">
        <f t="shared" si="18"/>
        <v>0</v>
      </c>
      <c r="M435" s="545"/>
      <c r="N435" s="1089"/>
    </row>
    <row r="436" spans="1:14" ht="25.5" customHeight="1">
      <c r="B436" s="555"/>
      <c r="C436" s="561" t="s">
        <v>3447</v>
      </c>
      <c r="D436" s="562" t="s">
        <v>3448</v>
      </c>
      <c r="E436" s="566" t="s">
        <v>9444</v>
      </c>
      <c r="F436" s="1043">
        <f>IFERROR(VLOOKUP(C436,'Consolidated Master Sheet'!B:H,3,0),"")</f>
        <v>51.339999999999996</v>
      </c>
      <c r="G436" s="564">
        <f t="shared" si="19"/>
        <v>0</v>
      </c>
      <c r="H436" s="1787">
        <f t="shared" si="20"/>
        <v>0</v>
      </c>
      <c r="I436" s="565">
        <f>IFERROR(VLOOKUP(C436,'Consolidated Master Sheet'!B:H,6,0),"")</f>
        <v>15</v>
      </c>
      <c r="J436" s="565">
        <f>IFERROR(VLOOKUP(C436,'Consolidated Master Sheet'!B:H,7,0),"")</f>
        <v>15</v>
      </c>
      <c r="K436" s="84"/>
      <c r="L436" s="1173">
        <f t="shared" si="18"/>
        <v>0</v>
      </c>
      <c r="M436" s="545"/>
      <c r="N436" s="1089"/>
    </row>
    <row r="437" spans="1:14" ht="25.5" customHeight="1">
      <c r="B437" s="555"/>
      <c r="C437" s="561" t="s">
        <v>3449</v>
      </c>
      <c r="D437" s="562" t="s">
        <v>3450</v>
      </c>
      <c r="E437" s="566" t="s">
        <v>9445</v>
      </c>
      <c r="F437" s="1043">
        <f>IFERROR(VLOOKUP(C437,'Consolidated Master Sheet'!B:H,3,0),"")</f>
        <v>174.57</v>
      </c>
      <c r="G437" s="564">
        <f t="shared" si="19"/>
        <v>0</v>
      </c>
      <c r="H437" s="1787">
        <f t="shared" si="20"/>
        <v>0</v>
      </c>
      <c r="I437" s="565">
        <f>IFERROR(VLOOKUP(C437,'Consolidated Master Sheet'!B:H,6,0),"")</f>
        <v>10</v>
      </c>
      <c r="J437" s="565">
        <f>IFERROR(VLOOKUP(C437,'Consolidated Master Sheet'!B:H,7,0),"")</f>
        <v>10</v>
      </c>
      <c r="K437" s="84"/>
      <c r="L437" s="1173">
        <f t="shared" si="18"/>
        <v>0</v>
      </c>
      <c r="M437" s="545"/>
      <c r="N437" s="1089"/>
    </row>
    <row r="438" spans="1:14" ht="25.5" customHeight="1">
      <c r="B438" s="555"/>
      <c r="C438" s="561" t="s">
        <v>3451</v>
      </c>
      <c r="D438" s="562" t="s">
        <v>3452</v>
      </c>
      <c r="E438" s="566" t="s">
        <v>9446</v>
      </c>
      <c r="F438" s="1043">
        <f>IFERROR(VLOOKUP(C438,'Consolidated Master Sheet'!B:H,3,0),"")</f>
        <v>417.3</v>
      </c>
      <c r="G438" s="564">
        <f t="shared" si="19"/>
        <v>0</v>
      </c>
      <c r="H438" s="1787">
        <f t="shared" si="20"/>
        <v>0</v>
      </c>
      <c r="I438" s="565">
        <f>IFERROR(VLOOKUP(C438,'Consolidated Master Sheet'!B:H,6,0),"")</f>
        <v>4</v>
      </c>
      <c r="J438" s="565">
        <f>IFERROR(VLOOKUP(C438,'Consolidated Master Sheet'!B:H,7,0),"")</f>
        <v>4</v>
      </c>
      <c r="K438" s="84"/>
      <c r="L438" s="1173">
        <f t="shared" si="18"/>
        <v>0</v>
      </c>
      <c r="M438" s="545"/>
      <c r="N438" s="1089"/>
    </row>
    <row r="439" spans="1:14" ht="25.5" customHeight="1" thickBot="1">
      <c r="B439" s="567"/>
      <c r="C439" s="568" t="s">
        <v>3766</v>
      </c>
      <c r="D439" s="569" t="s">
        <v>3453</v>
      </c>
      <c r="E439" s="570" t="s">
        <v>9447</v>
      </c>
      <c r="F439" s="1044">
        <f>IFERROR(VLOOKUP(C439,'Consolidated Master Sheet'!B:H,3,0),"")</f>
        <v>1228.06</v>
      </c>
      <c r="G439" s="571">
        <f t="shared" si="19"/>
        <v>0</v>
      </c>
      <c r="H439" s="1788">
        <f t="shared" si="20"/>
        <v>0</v>
      </c>
      <c r="I439" s="572">
        <f>IFERROR(VLOOKUP(C439,'Consolidated Master Sheet'!B:H,6,0),"")</f>
        <v>1</v>
      </c>
      <c r="J439" s="572">
        <f>IFERROR(VLOOKUP(C439,'Consolidated Master Sheet'!B:H,7,0),"")</f>
        <v>1</v>
      </c>
      <c r="K439" s="85"/>
      <c r="L439" s="1174">
        <f t="shared" si="18"/>
        <v>0</v>
      </c>
      <c r="M439" s="545"/>
      <c r="N439" s="1089"/>
    </row>
    <row r="440" spans="1:14" ht="37.5" customHeight="1">
      <c r="B440" s="573"/>
      <c r="C440" s="556" t="s">
        <v>3454</v>
      </c>
      <c r="D440" s="557" t="s">
        <v>3455</v>
      </c>
      <c r="E440" s="574" t="s">
        <v>9448</v>
      </c>
      <c r="F440" s="1042">
        <f>IFERROR(VLOOKUP(C440,'Consolidated Master Sheet'!B:H,3,0),"")</f>
        <v>64.87</v>
      </c>
      <c r="G440" s="559">
        <f t="shared" si="19"/>
        <v>0</v>
      </c>
      <c r="H440" s="1786">
        <f t="shared" si="20"/>
        <v>0</v>
      </c>
      <c r="I440" s="560">
        <f>IFERROR(VLOOKUP(C440,'Consolidated Master Sheet'!B:H,6,0),"")</f>
        <v>30</v>
      </c>
      <c r="J440" s="560">
        <f>IFERROR(VLOOKUP(C440,'Consolidated Master Sheet'!B:H,7,0),"")</f>
        <v>30</v>
      </c>
      <c r="K440" s="86"/>
      <c r="L440" s="1172">
        <f t="shared" si="18"/>
        <v>0</v>
      </c>
      <c r="M440" s="545"/>
      <c r="N440" s="1089"/>
    </row>
    <row r="441" spans="1:14" s="548" customFormat="1" ht="47.25" customHeight="1" thickBot="1">
      <c r="A441" s="157"/>
      <c r="B441" s="567"/>
      <c r="C441" s="575" t="s">
        <v>3456</v>
      </c>
      <c r="D441" s="576" t="s">
        <v>3457</v>
      </c>
      <c r="E441" s="597" t="s">
        <v>9449</v>
      </c>
      <c r="F441" s="1045">
        <f>IFERROR(VLOOKUP(C441,'Consolidated Master Sheet'!B:H,3,0),"")</f>
        <v>112.09</v>
      </c>
      <c r="G441" s="578">
        <f t="shared" si="19"/>
        <v>0</v>
      </c>
      <c r="H441" s="1789">
        <f t="shared" si="20"/>
        <v>0</v>
      </c>
      <c r="I441" s="579">
        <f>IFERROR(VLOOKUP(C441,'Consolidated Master Sheet'!B:H,6,0),"")</f>
        <v>20</v>
      </c>
      <c r="J441" s="579">
        <f>IFERROR(VLOOKUP(C441,'Consolidated Master Sheet'!B:H,7,0),"")</f>
        <v>20</v>
      </c>
      <c r="K441" s="87"/>
      <c r="L441" s="1175">
        <f t="shared" si="18"/>
        <v>0</v>
      </c>
      <c r="M441" s="547"/>
      <c r="N441" s="1171"/>
    </row>
    <row r="442" spans="1:14" s="548" customFormat="1" ht="47.25" customHeight="1">
      <c r="A442" s="157"/>
      <c r="B442" s="573"/>
      <c r="C442" s="631" t="s">
        <v>4892</v>
      </c>
      <c r="D442" s="589" t="s">
        <v>3458</v>
      </c>
      <c r="E442" s="605" t="s">
        <v>9450</v>
      </c>
      <c r="F442" s="1047">
        <f>IFERROR(VLOOKUP(C442,'Consolidated Master Sheet'!B:H,3,0),"")</f>
        <v>279.70999999999998</v>
      </c>
      <c r="G442" s="591">
        <f t="shared" si="19"/>
        <v>0</v>
      </c>
      <c r="H442" s="1791">
        <f t="shared" si="20"/>
        <v>0</v>
      </c>
      <c r="I442" s="593">
        <f>IFERROR(VLOOKUP(C442,'Consolidated Master Sheet'!B:H,6,0),"")</f>
        <v>30</v>
      </c>
      <c r="J442" s="593">
        <f>IFERROR(VLOOKUP(C442,'Consolidated Master Sheet'!B:H,7,0),"")</f>
        <v>30</v>
      </c>
      <c r="K442" s="83"/>
      <c r="L442" s="1177">
        <f t="shared" si="18"/>
        <v>0</v>
      </c>
      <c r="M442" s="547"/>
      <c r="N442" s="1171"/>
    </row>
    <row r="443" spans="1:14" ht="44.25" customHeight="1">
      <c r="B443" s="603"/>
      <c r="C443" s="632" t="s">
        <v>3459</v>
      </c>
      <c r="D443" s="562" t="s">
        <v>3460</v>
      </c>
      <c r="E443" s="566" t="s">
        <v>9451</v>
      </c>
      <c r="F443" s="1043">
        <f>IFERROR(VLOOKUP(C443,'Consolidated Master Sheet'!B:H,3,0),"")</f>
        <v>50.48</v>
      </c>
      <c r="G443" s="564">
        <f t="shared" si="19"/>
        <v>0</v>
      </c>
      <c r="H443" s="1787">
        <f t="shared" si="20"/>
        <v>0</v>
      </c>
      <c r="I443" s="565">
        <f>IFERROR(VLOOKUP(C443,'Consolidated Master Sheet'!B:H,6,0),"")</f>
        <v>30</v>
      </c>
      <c r="J443" s="565">
        <f>IFERROR(VLOOKUP(C443,'Consolidated Master Sheet'!B:H,7,0),"")</f>
        <v>30</v>
      </c>
      <c r="K443" s="84"/>
      <c r="L443" s="1173">
        <f t="shared" si="18"/>
        <v>0</v>
      </c>
      <c r="M443" s="545"/>
      <c r="N443" s="1089"/>
    </row>
    <row r="444" spans="1:14" ht="36" customHeight="1" thickBot="1">
      <c r="B444" s="567"/>
      <c r="C444" s="568" t="s">
        <v>3461</v>
      </c>
      <c r="D444" s="569" t="s">
        <v>3462</v>
      </c>
      <c r="E444" s="570" t="s">
        <v>9452</v>
      </c>
      <c r="F444" s="1044">
        <f>IFERROR(VLOOKUP(C444,'Consolidated Master Sheet'!B:H,3,0),"")</f>
        <v>105.2</v>
      </c>
      <c r="G444" s="571">
        <f t="shared" si="19"/>
        <v>0</v>
      </c>
      <c r="H444" s="1788">
        <f t="shared" si="20"/>
        <v>0</v>
      </c>
      <c r="I444" s="572">
        <f>IFERROR(VLOOKUP(C444,'Consolidated Master Sheet'!B:H,6,0),"")</f>
        <v>20</v>
      </c>
      <c r="J444" s="572">
        <f>IFERROR(VLOOKUP(C444,'Consolidated Master Sheet'!B:H,7,0),"")</f>
        <v>20</v>
      </c>
      <c r="K444" s="85"/>
      <c r="L444" s="1174">
        <f t="shared" si="18"/>
        <v>0</v>
      </c>
      <c r="M444" s="545"/>
      <c r="N444" s="1089"/>
    </row>
    <row r="445" spans="1:14" ht="90.75" customHeight="1" thickBot="1">
      <c r="B445" s="580"/>
      <c r="C445" s="609" t="s">
        <v>4893</v>
      </c>
      <c r="D445" s="614" t="s">
        <v>3463</v>
      </c>
      <c r="E445" s="611" t="s">
        <v>9316</v>
      </c>
      <c r="F445" s="1049">
        <f>IFERROR(VLOOKUP(C445,'Consolidated Master Sheet'!B:H,3,0),"")</f>
        <v>53.78</v>
      </c>
      <c r="G445" s="612">
        <f t="shared" si="19"/>
        <v>0</v>
      </c>
      <c r="H445" s="1792">
        <f t="shared" si="20"/>
        <v>0</v>
      </c>
      <c r="I445" s="613">
        <f>IFERROR(VLOOKUP(C445,'Consolidated Master Sheet'!B:H,6,0),"")</f>
        <v>30</v>
      </c>
      <c r="J445" s="613">
        <f>IFERROR(VLOOKUP(C445,'Consolidated Master Sheet'!B:H,7,0),"")</f>
        <v>30</v>
      </c>
      <c r="K445" s="89"/>
      <c r="L445" s="1178">
        <f t="shared" si="18"/>
        <v>0</v>
      </c>
      <c r="M445" s="545"/>
      <c r="N445" s="1089"/>
    </row>
    <row r="446" spans="1:14" ht="25.5" customHeight="1">
      <c r="B446" s="1880"/>
      <c r="C446" s="588" t="s">
        <v>3630</v>
      </c>
      <c r="D446" s="589" t="s">
        <v>3464</v>
      </c>
      <c r="E446" s="605" t="s">
        <v>9453</v>
      </c>
      <c r="F446" s="1047">
        <f>IFERROR(VLOOKUP(C446,'Consolidated Master Sheet'!B:H,3,0),"")</f>
        <v>24.240000000000002</v>
      </c>
      <c r="G446" s="591">
        <f t="shared" si="19"/>
        <v>0</v>
      </c>
      <c r="H446" s="1791">
        <f t="shared" si="20"/>
        <v>0</v>
      </c>
      <c r="I446" s="633">
        <f>IFERROR(VLOOKUP(C446,'Consolidated Master Sheet'!B:H,6,0),"")</f>
        <v>25</v>
      </c>
      <c r="J446" s="593">
        <f>IFERROR(VLOOKUP(C446,'Consolidated Master Sheet'!B:H,7,0),"")</f>
        <v>25</v>
      </c>
      <c r="K446" s="83"/>
      <c r="L446" s="1177">
        <f t="shared" ref="L446:L472" si="21">IFERROR(K446*H446,0)</f>
        <v>0</v>
      </c>
      <c r="M446" s="545"/>
      <c r="N446" s="1089"/>
    </row>
    <row r="447" spans="1:14" ht="25.5" customHeight="1">
      <c r="B447" s="1881"/>
      <c r="C447" s="561" t="s">
        <v>3631</v>
      </c>
      <c r="D447" s="562" t="s">
        <v>3465</v>
      </c>
      <c r="E447" s="566" t="s">
        <v>9454</v>
      </c>
      <c r="F447" s="1043">
        <f>IFERROR(VLOOKUP(C447,'Consolidated Master Sheet'!B:H,3,0),"")</f>
        <v>60.69</v>
      </c>
      <c r="G447" s="564">
        <f t="shared" si="19"/>
        <v>0</v>
      </c>
      <c r="H447" s="1787">
        <f t="shared" si="20"/>
        <v>0</v>
      </c>
      <c r="I447" s="634">
        <f>IFERROR(VLOOKUP(C447,'Consolidated Master Sheet'!B:H,6,0),"")</f>
        <v>15</v>
      </c>
      <c r="J447" s="565">
        <f>IFERROR(VLOOKUP(C447,'Consolidated Master Sheet'!B:H,7,0),"")</f>
        <v>15</v>
      </c>
      <c r="K447" s="84"/>
      <c r="L447" s="1173">
        <f t="shared" si="21"/>
        <v>0</v>
      </c>
      <c r="M447" s="545"/>
      <c r="N447" s="1089"/>
    </row>
    <row r="448" spans="1:14" ht="25.5" customHeight="1">
      <c r="B448" s="1881"/>
      <c r="C448" s="561" t="s">
        <v>7838</v>
      </c>
      <c r="D448" s="562" t="s">
        <v>3466</v>
      </c>
      <c r="E448" s="566" t="s">
        <v>9455</v>
      </c>
      <c r="F448" s="1043">
        <f>IFERROR(VLOOKUP(C448,'Consolidated Master Sheet'!B:H,3,0),"")</f>
        <v>174.6</v>
      </c>
      <c r="G448" s="564">
        <f t="shared" si="19"/>
        <v>0</v>
      </c>
      <c r="H448" s="1787">
        <f t="shared" si="20"/>
        <v>0</v>
      </c>
      <c r="I448" s="635">
        <f>IFERROR(VLOOKUP(C448,'Consolidated Master Sheet'!B:H,6,0),"")</f>
        <v>0</v>
      </c>
      <c r="J448" s="565">
        <f>IFERROR(VLOOKUP(C448,'Consolidated Master Sheet'!B:H,7,0),"")</f>
        <v>0</v>
      </c>
      <c r="K448" s="84"/>
      <c r="L448" s="1173">
        <f t="shared" si="21"/>
        <v>0</v>
      </c>
      <c r="M448" s="545"/>
      <c r="N448" s="1089"/>
    </row>
    <row r="449" spans="2:14" ht="25.5" customHeight="1">
      <c r="B449" s="1881"/>
      <c r="C449" s="561" t="s">
        <v>3632</v>
      </c>
      <c r="D449" s="562" t="s">
        <v>3467</v>
      </c>
      <c r="E449" s="566" t="s">
        <v>9456</v>
      </c>
      <c r="F449" s="1043">
        <f>IFERROR(VLOOKUP(C449,'Consolidated Master Sheet'!B:H,3,0),"")</f>
        <v>398.27</v>
      </c>
      <c r="G449" s="564">
        <f t="shared" si="19"/>
        <v>0</v>
      </c>
      <c r="H449" s="1787">
        <f t="shared" si="20"/>
        <v>0</v>
      </c>
      <c r="I449" s="635">
        <f>IFERROR(VLOOKUP(C449,'Consolidated Master Sheet'!B:H,6,0),"")</f>
        <v>4</v>
      </c>
      <c r="J449" s="565">
        <f>IFERROR(VLOOKUP(C449,'Consolidated Master Sheet'!B:H,7,0),"")</f>
        <v>4</v>
      </c>
      <c r="K449" s="84"/>
      <c r="L449" s="1173">
        <f t="shared" si="21"/>
        <v>0</v>
      </c>
      <c r="M449" s="545"/>
      <c r="N449" s="1089"/>
    </row>
    <row r="450" spans="2:14" ht="25.5" customHeight="1" thickBot="1">
      <c r="B450" s="1882"/>
      <c r="C450" s="568" t="s">
        <v>4894</v>
      </c>
      <c r="D450" s="569" t="s">
        <v>3468</v>
      </c>
      <c r="E450" s="636" t="s">
        <v>9457</v>
      </c>
      <c r="F450" s="1044">
        <f>IFERROR(VLOOKUP(C450,'Consolidated Master Sheet'!B:H,3,0),"")</f>
        <v>1228.06</v>
      </c>
      <c r="G450" s="571">
        <f t="shared" si="19"/>
        <v>0</v>
      </c>
      <c r="H450" s="1788">
        <f t="shared" si="20"/>
        <v>0</v>
      </c>
      <c r="I450" s="572">
        <f>IFERROR(VLOOKUP(C450,'Consolidated Master Sheet'!B:H,6,0),"")</f>
        <v>1</v>
      </c>
      <c r="J450" s="572">
        <f>IFERROR(VLOOKUP(C450,'Consolidated Master Sheet'!B:H,7,0),"")</f>
        <v>1</v>
      </c>
      <c r="K450" s="85"/>
      <c r="L450" s="1174">
        <f t="shared" si="21"/>
        <v>0</v>
      </c>
      <c r="M450" s="545"/>
      <c r="N450" s="1089"/>
    </row>
    <row r="451" spans="2:14" ht="31.5">
      <c r="B451" s="1883"/>
      <c r="C451" s="556" t="s">
        <v>3469</v>
      </c>
      <c r="D451" s="557" t="s">
        <v>3470</v>
      </c>
      <c r="E451" s="595" t="s">
        <v>9665</v>
      </c>
      <c r="F451" s="1042">
        <f>IFERROR(VLOOKUP(C451,'Consolidated Master Sheet'!B:H,3,0),"")</f>
        <v>85.08</v>
      </c>
      <c r="G451" s="559">
        <f t="shared" si="19"/>
        <v>0</v>
      </c>
      <c r="H451" s="1786">
        <f t="shared" si="20"/>
        <v>0</v>
      </c>
      <c r="I451" s="560">
        <f>IFERROR(VLOOKUP(C451,'Consolidated Master Sheet'!B:H,6,0),"")</f>
        <v>30</v>
      </c>
      <c r="J451" s="560">
        <f>IFERROR(VLOOKUP(C451,'Consolidated Master Sheet'!B:H,7,0),"")</f>
        <v>30</v>
      </c>
      <c r="K451" s="86"/>
      <c r="L451" s="1172">
        <f t="shared" si="21"/>
        <v>0</v>
      </c>
      <c r="M451" s="545"/>
      <c r="N451" s="1089"/>
    </row>
    <row r="452" spans="2:14" ht="16.5" thickBot="1">
      <c r="B452" s="1884"/>
      <c r="C452" s="575" t="s">
        <v>3471</v>
      </c>
      <c r="D452" s="576" t="s">
        <v>3472</v>
      </c>
      <c r="E452" s="598" t="s">
        <v>9666</v>
      </c>
      <c r="F452" s="1045">
        <f>IFERROR(VLOOKUP(C452,'Consolidated Master Sheet'!B:H,3,0),"")</f>
        <v>98.59</v>
      </c>
      <c r="G452" s="578">
        <f t="shared" si="19"/>
        <v>0</v>
      </c>
      <c r="H452" s="1789">
        <f t="shared" si="20"/>
        <v>0</v>
      </c>
      <c r="I452" s="579">
        <f>IFERROR(VLOOKUP(C452,'Consolidated Master Sheet'!B:H,6,0),"")</f>
        <v>30</v>
      </c>
      <c r="J452" s="579">
        <f>IFERROR(VLOOKUP(C452,'Consolidated Master Sheet'!B:H,7,0),"")</f>
        <v>30</v>
      </c>
      <c r="K452" s="87"/>
      <c r="L452" s="1175">
        <f t="shared" si="21"/>
        <v>0</v>
      </c>
      <c r="M452" s="545"/>
      <c r="N452" s="1089"/>
    </row>
    <row r="453" spans="2:14" ht="46.5" customHeight="1" thickBot="1">
      <c r="B453" s="580"/>
      <c r="C453" s="581" t="s">
        <v>4895</v>
      </c>
      <c r="D453" s="582" t="s">
        <v>3473</v>
      </c>
      <c r="E453" s="616" t="s">
        <v>9324</v>
      </c>
      <c r="F453" s="1046">
        <f>IFERROR(VLOOKUP(C453,'Consolidated Master Sheet'!B:H,3,0),"")</f>
        <v>77.86</v>
      </c>
      <c r="G453" s="584">
        <f t="shared" ref="G453:G472" si="22">IF(F453=0,"NET",$G$2)</f>
        <v>0</v>
      </c>
      <c r="H453" s="1790">
        <f t="shared" ref="H453:H472" si="23">IFERROR(ROUND(F453*G453,2),0)</f>
        <v>0</v>
      </c>
      <c r="I453" s="585">
        <f>IFERROR(VLOOKUP(C453,'Consolidated Master Sheet'!B:H,6,0),"")</f>
        <v>25</v>
      </c>
      <c r="J453" s="585">
        <f>IFERROR(VLOOKUP(C453,'Consolidated Master Sheet'!B:H,7,0),"")</f>
        <v>25</v>
      </c>
      <c r="K453" s="88"/>
      <c r="L453" s="1176">
        <f t="shared" si="21"/>
        <v>0</v>
      </c>
      <c r="M453" s="545"/>
      <c r="N453" s="1089"/>
    </row>
    <row r="454" spans="2:14" ht="79.5" customHeight="1" thickBot="1">
      <c r="B454" s="580"/>
      <c r="C454" s="609" t="s">
        <v>4896</v>
      </c>
      <c r="D454" s="614" t="s">
        <v>3474</v>
      </c>
      <c r="E454" s="611" t="s">
        <v>9464</v>
      </c>
      <c r="F454" s="1049">
        <f>IFERROR(VLOOKUP(C454,'Consolidated Master Sheet'!B:H,3,0),"")</f>
        <v>50.35</v>
      </c>
      <c r="G454" s="612">
        <f t="shared" si="22"/>
        <v>0</v>
      </c>
      <c r="H454" s="1792">
        <f t="shared" si="23"/>
        <v>0</v>
      </c>
      <c r="I454" s="613">
        <f>IFERROR(VLOOKUP(C454,'Consolidated Master Sheet'!B:H,6,0),"")</f>
        <v>20</v>
      </c>
      <c r="J454" s="613">
        <f>IFERROR(VLOOKUP(C454,'Consolidated Master Sheet'!B:H,7,0),"")</f>
        <v>20</v>
      </c>
      <c r="K454" s="89"/>
      <c r="L454" s="1178">
        <f t="shared" si="21"/>
        <v>0</v>
      </c>
      <c r="M454" s="545"/>
      <c r="N454" s="1089"/>
    </row>
    <row r="455" spans="2:14" ht="47.25" customHeight="1">
      <c r="B455" s="573"/>
      <c r="C455" s="588" t="s">
        <v>3475</v>
      </c>
      <c r="D455" s="589" t="s">
        <v>3476</v>
      </c>
      <c r="E455" s="605" t="s">
        <v>9667</v>
      </c>
      <c r="F455" s="1047">
        <f>IFERROR(VLOOKUP(C455,'Consolidated Master Sheet'!B:H,3,0),"")</f>
        <v>47.85</v>
      </c>
      <c r="G455" s="591">
        <f t="shared" si="22"/>
        <v>0</v>
      </c>
      <c r="H455" s="1791">
        <f t="shared" si="23"/>
        <v>0</v>
      </c>
      <c r="I455" s="593">
        <f>IFERROR(VLOOKUP(C455,'Consolidated Master Sheet'!B:H,6,0),"")</f>
        <v>30</v>
      </c>
      <c r="J455" s="593">
        <f>IFERROR(VLOOKUP(C455,'Consolidated Master Sheet'!B:H,7,0),"")</f>
        <v>30</v>
      </c>
      <c r="K455" s="83"/>
      <c r="L455" s="1177">
        <f t="shared" si="21"/>
        <v>0</v>
      </c>
      <c r="M455" s="545"/>
      <c r="N455" s="1089"/>
    </row>
    <row r="456" spans="2:14" ht="51" customHeight="1" thickBot="1">
      <c r="B456" s="567"/>
      <c r="C456" s="568" t="s">
        <v>3477</v>
      </c>
      <c r="D456" s="569" t="s">
        <v>3478</v>
      </c>
      <c r="E456" s="570" t="s">
        <v>9668</v>
      </c>
      <c r="F456" s="1044">
        <f>IFERROR(VLOOKUP(C456,'Consolidated Master Sheet'!B:H,3,0),"")</f>
        <v>66.7</v>
      </c>
      <c r="G456" s="571">
        <f t="shared" si="22"/>
        <v>0</v>
      </c>
      <c r="H456" s="1788">
        <f t="shared" si="23"/>
        <v>0</v>
      </c>
      <c r="I456" s="572">
        <f>IFERROR(VLOOKUP(C456,'Consolidated Master Sheet'!B:H,6,0),"")</f>
        <v>25</v>
      </c>
      <c r="J456" s="572">
        <f>IFERROR(VLOOKUP(C456,'Consolidated Master Sheet'!B:H,7,0),"")</f>
        <v>25</v>
      </c>
      <c r="K456" s="85"/>
      <c r="L456" s="1174">
        <f t="shared" si="21"/>
        <v>0</v>
      </c>
      <c r="M456" s="545"/>
      <c r="N456" s="1089"/>
    </row>
    <row r="457" spans="2:14" ht="71.25" customHeight="1" thickBot="1">
      <c r="B457" s="580"/>
      <c r="C457" s="609" t="s">
        <v>4897</v>
      </c>
      <c r="D457" s="614" t="s">
        <v>3479</v>
      </c>
      <c r="E457" s="611" t="s">
        <v>9669</v>
      </c>
      <c r="F457" s="1049">
        <f>IFERROR(VLOOKUP(C457,'Consolidated Master Sheet'!B:H,3,0),"")</f>
        <v>51.75</v>
      </c>
      <c r="G457" s="612">
        <f t="shared" si="22"/>
        <v>0</v>
      </c>
      <c r="H457" s="1792">
        <f t="shared" si="23"/>
        <v>0</v>
      </c>
      <c r="I457" s="613">
        <f>IFERROR(VLOOKUP(C457,'Consolidated Master Sheet'!B:H,6,0),"")</f>
        <v>20</v>
      </c>
      <c r="J457" s="613">
        <f>IFERROR(VLOOKUP(C457,'Consolidated Master Sheet'!B:H,7,0),"")</f>
        <v>20</v>
      </c>
      <c r="K457" s="89"/>
      <c r="L457" s="1178">
        <f t="shared" si="21"/>
        <v>0</v>
      </c>
      <c r="M457" s="545"/>
      <c r="N457" s="1089"/>
    </row>
    <row r="458" spans="2:14" ht="88.5" customHeight="1" thickBot="1">
      <c r="B458" s="580"/>
      <c r="C458" s="581" t="s">
        <v>3480</v>
      </c>
      <c r="D458" s="582" t="s">
        <v>3481</v>
      </c>
      <c r="E458" s="583" t="s">
        <v>9670</v>
      </c>
      <c r="F458" s="1046">
        <f>IFERROR(VLOOKUP(C458,'Consolidated Master Sheet'!B:H,3,0),"")</f>
        <v>64.23</v>
      </c>
      <c r="G458" s="584">
        <f t="shared" si="22"/>
        <v>0</v>
      </c>
      <c r="H458" s="1790">
        <f t="shared" si="23"/>
        <v>0</v>
      </c>
      <c r="I458" s="585">
        <f>IFERROR(VLOOKUP(C458,'Consolidated Master Sheet'!B:H,6,0),"")</f>
        <v>25</v>
      </c>
      <c r="J458" s="585">
        <f>IFERROR(VLOOKUP(C458,'Consolidated Master Sheet'!B:H,7,0),"")</f>
        <v>25</v>
      </c>
      <c r="K458" s="88"/>
      <c r="L458" s="1176">
        <f t="shared" si="21"/>
        <v>0</v>
      </c>
      <c r="M458" s="545"/>
      <c r="N458" s="1089"/>
    </row>
    <row r="459" spans="2:14" ht="42" customHeight="1" thickBot="1">
      <c r="B459" s="637"/>
      <c r="C459" s="609" t="s">
        <v>4898</v>
      </c>
      <c r="D459" s="610" t="s">
        <v>3482</v>
      </c>
      <c r="E459" s="611" t="s">
        <v>9367</v>
      </c>
      <c r="F459" s="1049">
        <f>IFERROR(VLOOKUP(C459,'Consolidated Master Sheet'!B:H,3,0),"")</f>
        <v>207.39999999999998</v>
      </c>
      <c r="G459" s="612">
        <f t="shared" si="22"/>
        <v>0</v>
      </c>
      <c r="H459" s="1792">
        <f t="shared" si="23"/>
        <v>0</v>
      </c>
      <c r="I459" s="613">
        <f>IFERROR(VLOOKUP(C459,'Consolidated Master Sheet'!B:H,6,0),"")</f>
        <v>25</v>
      </c>
      <c r="J459" s="613">
        <f>IFERROR(VLOOKUP(C459,'Consolidated Master Sheet'!B:H,7,0),"")</f>
        <v>25</v>
      </c>
      <c r="K459" s="89"/>
      <c r="L459" s="1178">
        <f t="shared" si="21"/>
        <v>0</v>
      </c>
      <c r="M459" s="545"/>
      <c r="N459" s="1089"/>
    </row>
    <row r="460" spans="2:14" ht="72.75" customHeight="1" thickBot="1">
      <c r="B460" s="573"/>
      <c r="C460" s="581" t="s">
        <v>4899</v>
      </c>
      <c r="D460" s="582" t="s">
        <v>3483</v>
      </c>
      <c r="E460" s="583" t="s">
        <v>9368</v>
      </c>
      <c r="F460" s="1046">
        <f>IFERROR(VLOOKUP(C460,'Consolidated Master Sheet'!B:H,3,0),"")</f>
        <v>72.660000000000011</v>
      </c>
      <c r="G460" s="584">
        <f t="shared" si="22"/>
        <v>0</v>
      </c>
      <c r="H460" s="1790">
        <f t="shared" si="23"/>
        <v>0</v>
      </c>
      <c r="I460" s="585">
        <f>IFERROR(VLOOKUP(C460,'Consolidated Master Sheet'!B:H,6,0),"")</f>
        <v>20</v>
      </c>
      <c r="J460" s="585">
        <f>IFERROR(VLOOKUP(C460,'Consolidated Master Sheet'!B:H,7,0),"")</f>
        <v>20</v>
      </c>
      <c r="K460" s="88"/>
      <c r="L460" s="1176">
        <f t="shared" si="21"/>
        <v>0</v>
      </c>
      <c r="M460" s="545"/>
      <c r="N460" s="1089"/>
    </row>
    <row r="461" spans="2:14" ht="44.25" customHeight="1" thickBot="1">
      <c r="B461" s="580"/>
      <c r="C461" s="609" t="s">
        <v>4900</v>
      </c>
      <c r="D461" s="614" t="s">
        <v>3484</v>
      </c>
      <c r="E461" s="611" t="s">
        <v>9369</v>
      </c>
      <c r="F461" s="1049">
        <f>IFERROR(VLOOKUP(C461,'Consolidated Master Sheet'!B:H,3,0),"")</f>
        <v>55.71</v>
      </c>
      <c r="G461" s="612">
        <f t="shared" si="22"/>
        <v>0</v>
      </c>
      <c r="H461" s="1792">
        <f t="shared" si="23"/>
        <v>0</v>
      </c>
      <c r="I461" s="613">
        <f>IFERROR(VLOOKUP(C461,'Consolidated Master Sheet'!B:H,6,0),"")</f>
        <v>25</v>
      </c>
      <c r="J461" s="613">
        <f>IFERROR(VLOOKUP(C461,'Consolidated Master Sheet'!B:H,7,0),"")</f>
        <v>25</v>
      </c>
      <c r="K461" s="89"/>
      <c r="L461" s="1178">
        <f t="shared" si="21"/>
        <v>0</v>
      </c>
      <c r="M461" s="545"/>
      <c r="N461" s="1089"/>
    </row>
    <row r="462" spans="2:14" ht="31.5">
      <c r="B462" s="573"/>
      <c r="C462" s="588" t="s">
        <v>4901</v>
      </c>
      <c r="D462" s="589" t="s">
        <v>3485</v>
      </c>
      <c r="E462" s="605" t="s">
        <v>9671</v>
      </c>
      <c r="F462" s="1047">
        <f>IFERROR(VLOOKUP(C462,'Consolidated Master Sheet'!B:H,3,0),"")</f>
        <v>19.100000000000001</v>
      </c>
      <c r="G462" s="591">
        <f t="shared" si="22"/>
        <v>0</v>
      </c>
      <c r="H462" s="1791">
        <f t="shared" si="23"/>
        <v>0</v>
      </c>
      <c r="I462" s="593">
        <f>IFERROR(VLOOKUP(C462,'Consolidated Master Sheet'!B:H,6,0),"")</f>
        <v>25</v>
      </c>
      <c r="J462" s="593">
        <f>IFERROR(VLOOKUP(C462,'Consolidated Master Sheet'!B:H,7,0),"")</f>
        <v>150</v>
      </c>
      <c r="K462" s="83"/>
      <c r="L462" s="1177">
        <f t="shared" si="21"/>
        <v>0</v>
      </c>
      <c r="M462" s="545"/>
      <c r="N462" s="1089"/>
    </row>
    <row r="463" spans="2:14" ht="31.5">
      <c r="B463" s="555"/>
      <c r="C463" s="561" t="s">
        <v>4902</v>
      </c>
      <c r="D463" s="562" t="s">
        <v>3486</v>
      </c>
      <c r="E463" s="566" t="s">
        <v>9672</v>
      </c>
      <c r="F463" s="1043">
        <f>IFERROR(VLOOKUP(C463,'Consolidated Master Sheet'!B:H,3,0),"")</f>
        <v>26.8</v>
      </c>
      <c r="G463" s="564">
        <f t="shared" si="22"/>
        <v>0</v>
      </c>
      <c r="H463" s="1787">
        <f t="shared" si="23"/>
        <v>0</v>
      </c>
      <c r="I463" s="565">
        <f>IFERROR(VLOOKUP(C463,'Consolidated Master Sheet'!B:H,6,0),"")</f>
        <v>25</v>
      </c>
      <c r="J463" s="565">
        <f>IFERROR(VLOOKUP(C463,'Consolidated Master Sheet'!B:H,7,0),"")</f>
        <v>100</v>
      </c>
      <c r="K463" s="84"/>
      <c r="L463" s="1173">
        <f t="shared" si="21"/>
        <v>0</v>
      </c>
      <c r="M463" s="545"/>
      <c r="N463" s="1089"/>
    </row>
    <row r="464" spans="2:14" ht="31.5">
      <c r="B464" s="555"/>
      <c r="C464" s="561" t="s">
        <v>4903</v>
      </c>
      <c r="D464" s="562" t="s">
        <v>3487</v>
      </c>
      <c r="E464" s="566" t="s">
        <v>9673</v>
      </c>
      <c r="F464" s="1043">
        <f>IFERROR(VLOOKUP(C464,'Consolidated Master Sheet'!B:H,3,0),"")</f>
        <v>49.4</v>
      </c>
      <c r="G464" s="564">
        <f t="shared" si="22"/>
        <v>0</v>
      </c>
      <c r="H464" s="1787">
        <f t="shared" si="23"/>
        <v>0</v>
      </c>
      <c r="I464" s="565">
        <f>IFERROR(VLOOKUP(C464,'Consolidated Master Sheet'!B:H,6,0),"")</f>
        <v>20</v>
      </c>
      <c r="J464" s="565">
        <f>IFERROR(VLOOKUP(C464,'Consolidated Master Sheet'!B:H,7,0),"")</f>
        <v>80</v>
      </c>
      <c r="K464" s="84"/>
      <c r="L464" s="1173">
        <f t="shared" si="21"/>
        <v>0</v>
      </c>
      <c r="M464" s="545"/>
      <c r="N464" s="1089"/>
    </row>
    <row r="465" spans="2:14" ht="32.25" thickBot="1">
      <c r="B465" s="555"/>
      <c r="C465" s="568" t="s">
        <v>3767</v>
      </c>
      <c r="D465" s="569" t="s">
        <v>3488</v>
      </c>
      <c r="E465" s="570" t="s">
        <v>9674</v>
      </c>
      <c r="F465" s="1044">
        <f>IFERROR(VLOOKUP(C465,'Consolidated Master Sheet'!B:H,3,0),"")</f>
        <v>102.67</v>
      </c>
      <c r="G465" s="571">
        <f t="shared" si="22"/>
        <v>0</v>
      </c>
      <c r="H465" s="1788">
        <f t="shared" si="23"/>
        <v>0</v>
      </c>
      <c r="I465" s="572">
        <f>IFERROR(VLOOKUP(C465,'Consolidated Master Sheet'!B:H,6,0),"")</f>
        <v>24</v>
      </c>
      <c r="J465" s="572">
        <f>IFERROR(VLOOKUP(C465,'Consolidated Master Sheet'!B:H,7,0),"")</f>
        <v>24</v>
      </c>
      <c r="K465" s="85"/>
      <c r="L465" s="1174">
        <f t="shared" si="21"/>
        <v>0</v>
      </c>
      <c r="M465" s="545"/>
      <c r="N465" s="1089"/>
    </row>
    <row r="466" spans="2:14" ht="60" customHeight="1">
      <c r="B466" s="1883"/>
      <c r="C466" s="556" t="s">
        <v>3712</v>
      </c>
      <c r="D466" s="557" t="s">
        <v>3489</v>
      </c>
      <c r="E466" s="638" t="s">
        <v>9370</v>
      </c>
      <c r="F466" s="1042">
        <f>IFERROR(VLOOKUP(C466,'Consolidated Master Sheet'!B:H,3,0),"")</f>
        <v>147.69999999999999</v>
      </c>
      <c r="G466" s="559">
        <f t="shared" si="22"/>
        <v>0</v>
      </c>
      <c r="H466" s="1786">
        <f t="shared" si="23"/>
        <v>0</v>
      </c>
      <c r="I466" s="560">
        <f>IFERROR(VLOOKUP(C466,'Consolidated Master Sheet'!B:H,6,0),"")</f>
        <v>20</v>
      </c>
      <c r="J466" s="560">
        <f>IFERROR(VLOOKUP(C466,'Consolidated Master Sheet'!B:H,7,0),"")</f>
        <v>20</v>
      </c>
      <c r="K466" s="86"/>
      <c r="L466" s="1172">
        <f t="shared" si="21"/>
        <v>0</v>
      </c>
      <c r="M466" s="545"/>
      <c r="N466" s="1089"/>
    </row>
    <row r="467" spans="2:14" ht="52.5" customHeight="1" thickBot="1">
      <c r="B467" s="1884"/>
      <c r="C467" s="575" t="s">
        <v>3713</v>
      </c>
      <c r="D467" s="576" t="s">
        <v>3490</v>
      </c>
      <c r="E467" s="639" t="s">
        <v>9371</v>
      </c>
      <c r="F467" s="1045">
        <f>IFERROR(VLOOKUP(C467,'Consolidated Master Sheet'!B:H,3,0),"")</f>
        <v>154.44</v>
      </c>
      <c r="G467" s="578">
        <f t="shared" si="22"/>
        <v>0</v>
      </c>
      <c r="H467" s="1789">
        <f t="shared" si="23"/>
        <v>0</v>
      </c>
      <c r="I467" s="579">
        <f>IFERROR(VLOOKUP(C467,'Consolidated Master Sheet'!B:H,6,0),"")</f>
        <v>20</v>
      </c>
      <c r="J467" s="579">
        <f>IFERROR(VLOOKUP(C467,'Consolidated Master Sheet'!B:H,7,0),"")</f>
        <v>20</v>
      </c>
      <c r="K467" s="87"/>
      <c r="L467" s="1175">
        <f t="shared" si="21"/>
        <v>0</v>
      </c>
      <c r="M467" s="545"/>
      <c r="N467" s="1089"/>
    </row>
    <row r="468" spans="2:14" ht="50.25" customHeight="1">
      <c r="B468" s="1885"/>
      <c r="C468" s="588" t="s">
        <v>3633</v>
      </c>
      <c r="D468" s="589" t="s">
        <v>3491</v>
      </c>
      <c r="E468" s="640" t="s">
        <v>9372</v>
      </c>
      <c r="F468" s="1047">
        <f>IFERROR(VLOOKUP(C468,'Consolidated Master Sheet'!B:H,3,0),"")</f>
        <v>123.82000000000001</v>
      </c>
      <c r="G468" s="591">
        <f t="shared" si="22"/>
        <v>0</v>
      </c>
      <c r="H468" s="1791">
        <f t="shared" si="23"/>
        <v>0</v>
      </c>
      <c r="I468" s="593">
        <f>IFERROR(VLOOKUP(C468,'Consolidated Master Sheet'!B:H,6,0),"")</f>
        <v>36</v>
      </c>
      <c r="J468" s="593">
        <f>IFERROR(VLOOKUP(C468,'Consolidated Master Sheet'!B:H,7,0),"")</f>
        <v>36</v>
      </c>
      <c r="K468" s="83"/>
      <c r="L468" s="1177">
        <f t="shared" si="21"/>
        <v>0</v>
      </c>
      <c r="M468" s="545"/>
      <c r="N468" s="1089"/>
    </row>
    <row r="469" spans="2:14" ht="53.25" customHeight="1" thickBot="1">
      <c r="B469" s="1886"/>
      <c r="C469" s="568" t="s">
        <v>3714</v>
      </c>
      <c r="D469" s="569" t="s">
        <v>3492</v>
      </c>
      <c r="E469" s="641" t="s">
        <v>9373</v>
      </c>
      <c r="F469" s="1044">
        <f>IFERROR(VLOOKUP(C469,'Consolidated Master Sheet'!B:H,3,0),"")</f>
        <v>172.28</v>
      </c>
      <c r="G469" s="571">
        <f t="shared" si="22"/>
        <v>0</v>
      </c>
      <c r="H469" s="1788">
        <f t="shared" si="23"/>
        <v>0</v>
      </c>
      <c r="I469" s="572">
        <f>IFERROR(VLOOKUP(C469,'Consolidated Master Sheet'!B:H,6,0),"")</f>
        <v>30</v>
      </c>
      <c r="J469" s="572">
        <f>IFERROR(VLOOKUP(C469,'Consolidated Master Sheet'!B:H,7,0),"")</f>
        <v>30</v>
      </c>
      <c r="K469" s="85"/>
      <c r="L469" s="1174">
        <f t="shared" si="21"/>
        <v>0</v>
      </c>
      <c r="M469" s="545"/>
      <c r="N469" s="1089"/>
    </row>
    <row r="470" spans="2:14" ht="61.5" customHeight="1">
      <c r="B470" s="1883"/>
      <c r="C470" s="556" t="s">
        <v>3768</v>
      </c>
      <c r="D470" s="557" t="s">
        <v>3493</v>
      </c>
      <c r="E470" s="638" t="s">
        <v>9374</v>
      </c>
      <c r="F470" s="1042">
        <f>IFERROR(VLOOKUP(C470,'Consolidated Master Sheet'!B:H,3,0),"")</f>
        <v>177.29999999999998</v>
      </c>
      <c r="G470" s="559">
        <f t="shared" si="22"/>
        <v>0</v>
      </c>
      <c r="H470" s="1786">
        <f t="shared" si="23"/>
        <v>0</v>
      </c>
      <c r="I470" s="560">
        <f>IFERROR(VLOOKUP(C470,'Consolidated Master Sheet'!B:H,6,0),"")</f>
        <v>24</v>
      </c>
      <c r="J470" s="560">
        <f>IFERROR(VLOOKUP(C470,'Consolidated Master Sheet'!B:H,7,0),"")</f>
        <v>24</v>
      </c>
      <c r="K470" s="86"/>
      <c r="L470" s="1172">
        <f t="shared" si="21"/>
        <v>0</v>
      </c>
      <c r="M470" s="545"/>
      <c r="N470" s="1089"/>
    </row>
    <row r="471" spans="2:14" ht="51" customHeight="1" thickBot="1">
      <c r="B471" s="1884"/>
      <c r="C471" s="575" t="s">
        <v>3769</v>
      </c>
      <c r="D471" s="576" t="s">
        <v>3494</v>
      </c>
      <c r="E471" s="639" t="s">
        <v>9375</v>
      </c>
      <c r="F471" s="1045">
        <f>IFERROR(VLOOKUP(C471,'Consolidated Master Sheet'!B:H,3,0),"")</f>
        <v>212.16</v>
      </c>
      <c r="G471" s="578">
        <f t="shared" si="22"/>
        <v>0</v>
      </c>
      <c r="H471" s="1789">
        <f t="shared" si="23"/>
        <v>0</v>
      </c>
      <c r="I471" s="579">
        <f>IFERROR(VLOOKUP(C471,'Consolidated Master Sheet'!B:H,6,0),"")</f>
        <v>16</v>
      </c>
      <c r="J471" s="579">
        <f>IFERROR(VLOOKUP(C471,'Consolidated Master Sheet'!B:H,7,0),"")</f>
        <v>16</v>
      </c>
      <c r="K471" s="87"/>
      <c r="L471" s="1175">
        <f t="shared" si="21"/>
        <v>0</v>
      </c>
      <c r="M471" s="545"/>
      <c r="N471" s="1089"/>
    </row>
    <row r="472" spans="2:14" ht="90" customHeight="1" thickBot="1">
      <c r="B472" s="642"/>
      <c r="C472" s="581" t="s">
        <v>3634</v>
      </c>
      <c r="D472" s="582" t="s">
        <v>3495</v>
      </c>
      <c r="E472" s="643" t="s">
        <v>9376</v>
      </c>
      <c r="F472" s="1046">
        <f>IFERROR(VLOOKUP(C472,'Consolidated Master Sheet'!B:H,3,0),"")</f>
        <v>241.53</v>
      </c>
      <c r="G472" s="584">
        <f t="shared" si="22"/>
        <v>0</v>
      </c>
      <c r="H472" s="1790">
        <f t="shared" si="23"/>
        <v>0</v>
      </c>
      <c r="I472" s="585">
        <f>IFERROR(VLOOKUP(C472,'Consolidated Master Sheet'!B:H,6,0),"")</f>
        <v>24</v>
      </c>
      <c r="J472" s="585">
        <f>IFERROR(VLOOKUP(C472,'Consolidated Master Sheet'!B:H,7,0),"")</f>
        <v>24</v>
      </c>
      <c r="K472" s="88"/>
      <c r="L472" s="1176">
        <f t="shared" si="21"/>
        <v>0</v>
      </c>
      <c r="M472" s="545"/>
      <c r="N472" s="1089"/>
    </row>
    <row r="473" spans="2:14">
      <c r="B473" s="644"/>
      <c r="C473" s="645"/>
      <c r="D473" s="646"/>
      <c r="E473" s="647"/>
      <c r="F473" s="1051"/>
      <c r="G473" s="648"/>
      <c r="H473" s="1793"/>
      <c r="I473" s="545"/>
      <c r="J473" s="649"/>
      <c r="K473" s="90"/>
      <c r="L473" s="1179"/>
      <c r="M473" s="545"/>
      <c r="N473" s="1089"/>
    </row>
    <row r="474" spans="2:14" hidden="1">
      <c r="B474" s="644"/>
      <c r="C474" s="645"/>
      <c r="D474" s="646"/>
      <c r="E474" s="647"/>
      <c r="F474" s="1051"/>
      <c r="G474" s="648"/>
      <c r="H474" s="1793"/>
      <c r="I474" s="545"/>
      <c r="J474" s="649"/>
      <c r="K474" s="90"/>
      <c r="L474" s="1179"/>
      <c r="M474" s="545"/>
      <c r="N474" s="1089"/>
    </row>
    <row r="475" spans="2:14" hidden="1">
      <c r="B475" s="644"/>
      <c r="C475" s="645"/>
      <c r="D475" s="646"/>
      <c r="E475" s="647"/>
      <c r="F475" s="1051"/>
      <c r="G475" s="648"/>
      <c r="H475" s="1793"/>
      <c r="I475" s="545"/>
      <c r="J475" s="649"/>
      <c r="K475" s="90"/>
      <c r="L475" s="1179"/>
      <c r="M475" s="545"/>
      <c r="N475" s="1089"/>
    </row>
    <row r="476" spans="2:14" hidden="1">
      <c r="B476" s="644"/>
      <c r="C476" s="645"/>
      <c r="D476" s="646"/>
      <c r="E476" s="647"/>
      <c r="F476" s="1051"/>
      <c r="G476" s="648"/>
      <c r="H476" s="1793"/>
      <c r="I476" s="545"/>
      <c r="J476" s="649"/>
      <c r="K476" s="90"/>
      <c r="L476" s="1179"/>
      <c r="M476" s="545"/>
      <c r="N476" s="1089"/>
    </row>
    <row r="477" spans="2:14" hidden="1">
      <c r="B477" s="644"/>
      <c r="C477" s="645"/>
      <c r="D477" s="646"/>
      <c r="E477" s="647"/>
      <c r="F477" s="1051"/>
      <c r="G477" s="648"/>
      <c r="H477" s="1793"/>
      <c r="I477" s="545"/>
      <c r="J477" s="649"/>
      <c r="K477" s="90"/>
      <c r="L477" s="1179"/>
      <c r="M477" s="545"/>
      <c r="N477" s="1089"/>
    </row>
    <row r="478" spans="2:14" hidden="1">
      <c r="B478" s="644"/>
      <c r="C478" s="645"/>
      <c r="D478" s="646"/>
      <c r="E478" s="647"/>
      <c r="F478" s="1051"/>
      <c r="G478" s="648"/>
      <c r="H478" s="1793"/>
      <c r="I478" s="545"/>
      <c r="J478" s="649"/>
      <c r="K478" s="90"/>
      <c r="L478" s="1179"/>
      <c r="M478" s="545"/>
      <c r="N478" s="1089"/>
    </row>
    <row r="479" spans="2:14" hidden="1">
      <c r="B479" s="644"/>
      <c r="C479" s="645"/>
      <c r="D479" s="646"/>
      <c r="E479" s="647"/>
      <c r="F479" s="1051"/>
      <c r="G479" s="648"/>
      <c r="H479" s="1793"/>
      <c r="I479" s="545"/>
      <c r="J479" s="649"/>
      <c r="K479" s="90"/>
      <c r="L479" s="1179"/>
      <c r="M479" s="545"/>
      <c r="N479" s="1089"/>
    </row>
    <row r="480" spans="2:14" hidden="1">
      <c r="B480" s="644"/>
      <c r="C480" s="645"/>
      <c r="D480" s="646"/>
      <c r="E480" s="647"/>
      <c r="F480" s="1051"/>
      <c r="G480" s="648"/>
      <c r="H480" s="1793"/>
      <c r="I480" s="545"/>
      <c r="J480" s="649"/>
      <c r="K480" s="90"/>
      <c r="L480" s="1179"/>
      <c r="M480" s="545"/>
      <c r="N480" s="1089"/>
    </row>
    <row r="481" spans="2:14" hidden="1">
      <c r="B481" s="644"/>
      <c r="C481" s="645"/>
      <c r="D481" s="646"/>
      <c r="E481" s="647"/>
      <c r="F481" s="1051"/>
      <c r="G481" s="648"/>
      <c r="H481" s="1793"/>
      <c r="I481" s="545"/>
      <c r="J481" s="649"/>
      <c r="K481" s="90"/>
      <c r="L481" s="1179"/>
      <c r="M481" s="545"/>
      <c r="N481" s="1089"/>
    </row>
    <row r="482" spans="2:14" hidden="1">
      <c r="B482" s="644"/>
      <c r="C482" s="645"/>
      <c r="D482" s="646"/>
      <c r="E482" s="647"/>
      <c r="F482" s="1051"/>
      <c r="G482" s="648"/>
      <c r="H482" s="1793"/>
      <c r="I482" s="545"/>
      <c r="J482" s="649"/>
      <c r="K482" s="90"/>
      <c r="L482" s="1179"/>
      <c r="M482" s="545"/>
      <c r="N482" s="1089"/>
    </row>
    <row r="483" spans="2:14" hidden="1">
      <c r="B483" s="644"/>
      <c r="C483" s="645"/>
      <c r="D483" s="646"/>
      <c r="E483" s="647"/>
      <c r="F483" s="1051"/>
      <c r="G483" s="648"/>
      <c r="H483" s="1793"/>
      <c r="I483" s="545"/>
      <c r="J483" s="649"/>
      <c r="K483" s="90"/>
      <c r="L483" s="1179"/>
      <c r="M483" s="545"/>
      <c r="N483" s="1089"/>
    </row>
    <row r="484" spans="2:14" hidden="1">
      <c r="B484" s="644"/>
      <c r="C484" s="645"/>
      <c r="D484" s="646"/>
      <c r="E484" s="647"/>
      <c r="F484" s="1051"/>
      <c r="G484" s="648"/>
      <c r="H484" s="1793"/>
      <c r="I484" s="545"/>
      <c r="J484" s="649"/>
      <c r="K484" s="90"/>
      <c r="L484" s="1179"/>
      <c r="M484" s="545"/>
      <c r="N484" s="1089"/>
    </row>
    <row r="485" spans="2:14" hidden="1">
      <c r="B485" s="644"/>
      <c r="C485" s="645"/>
      <c r="D485" s="646"/>
      <c r="E485" s="647"/>
      <c r="F485" s="1051"/>
      <c r="G485" s="648"/>
      <c r="H485" s="1793"/>
      <c r="I485" s="545"/>
      <c r="J485" s="649"/>
      <c r="K485" s="90"/>
      <c r="L485" s="1179"/>
      <c r="M485" s="545"/>
      <c r="N485" s="1089"/>
    </row>
    <row r="486" spans="2:14" hidden="1">
      <c r="B486" s="644"/>
      <c r="C486" s="645"/>
      <c r="D486" s="646"/>
      <c r="E486" s="647"/>
      <c r="F486" s="1051"/>
      <c r="G486" s="648"/>
      <c r="H486" s="1793"/>
      <c r="I486" s="545"/>
      <c r="J486" s="649"/>
      <c r="K486" s="90"/>
      <c r="L486" s="1179"/>
      <c r="M486" s="545"/>
      <c r="N486" s="1089"/>
    </row>
    <row r="487" spans="2:14" hidden="1">
      <c r="B487" s="644"/>
      <c r="C487" s="645"/>
      <c r="D487" s="646"/>
      <c r="E487" s="647"/>
      <c r="F487" s="1051"/>
      <c r="G487" s="648"/>
      <c r="H487" s="1793"/>
      <c r="I487" s="545"/>
      <c r="J487" s="649"/>
      <c r="K487" s="90"/>
      <c r="L487" s="1179"/>
      <c r="M487" s="545"/>
      <c r="N487" s="1089"/>
    </row>
    <row r="488" spans="2:14" hidden="1">
      <c r="B488" s="644"/>
      <c r="C488" s="645"/>
      <c r="D488" s="646"/>
      <c r="E488" s="647"/>
      <c r="F488" s="1051"/>
      <c r="G488" s="648"/>
      <c r="H488" s="1793"/>
      <c r="I488" s="545"/>
      <c r="J488" s="649"/>
      <c r="K488" s="90"/>
      <c r="L488" s="1179"/>
      <c r="M488" s="545"/>
      <c r="N488" s="1089"/>
    </row>
    <row r="489" spans="2:14" hidden="1">
      <c r="B489" s="644"/>
      <c r="C489" s="645"/>
      <c r="D489" s="646"/>
      <c r="E489" s="647"/>
      <c r="F489" s="1051"/>
      <c r="G489" s="648"/>
      <c r="H489" s="1793"/>
      <c r="I489" s="545"/>
      <c r="J489" s="649"/>
      <c r="K489" s="90"/>
      <c r="L489" s="1179"/>
      <c r="M489" s="545"/>
      <c r="N489" s="1089"/>
    </row>
    <row r="490" spans="2:14" hidden="1">
      <c r="B490" s="644"/>
      <c r="C490" s="645"/>
      <c r="D490" s="646"/>
      <c r="E490" s="647"/>
      <c r="F490" s="1051"/>
      <c r="G490" s="648"/>
      <c r="H490" s="1793"/>
      <c r="I490" s="545"/>
      <c r="J490" s="649"/>
      <c r="K490" s="90"/>
      <c r="L490" s="1179"/>
      <c r="M490" s="545"/>
      <c r="N490" s="1089"/>
    </row>
    <row r="491" spans="2:14" hidden="1">
      <c r="B491" s="644"/>
      <c r="C491" s="645"/>
      <c r="D491" s="646"/>
      <c r="E491" s="647"/>
      <c r="F491" s="1051"/>
      <c r="G491" s="648"/>
      <c r="H491" s="1793"/>
      <c r="I491" s="545"/>
      <c r="J491" s="649"/>
      <c r="K491" s="90"/>
      <c r="L491" s="1179"/>
      <c r="M491" s="545"/>
      <c r="N491" s="1089"/>
    </row>
    <row r="492" spans="2:14" hidden="1">
      <c r="B492" s="644"/>
      <c r="C492" s="645"/>
      <c r="D492" s="646"/>
      <c r="E492" s="647"/>
      <c r="F492" s="1051"/>
      <c r="G492" s="648"/>
      <c r="H492" s="1793"/>
      <c r="I492" s="545"/>
      <c r="J492" s="649"/>
      <c r="K492" s="90"/>
      <c r="L492" s="1179"/>
      <c r="M492" s="545"/>
      <c r="N492" s="1089"/>
    </row>
    <row r="493" spans="2:14" hidden="1">
      <c r="B493" s="644"/>
      <c r="C493" s="645"/>
      <c r="D493" s="646"/>
      <c r="E493" s="647"/>
      <c r="F493" s="1051"/>
      <c r="G493" s="648"/>
      <c r="H493" s="1793"/>
      <c r="I493" s="545"/>
      <c r="J493" s="649"/>
      <c r="K493" s="90"/>
      <c r="L493" s="1179"/>
      <c r="M493" s="545"/>
      <c r="N493" s="1089"/>
    </row>
    <row r="494" spans="2:14"/>
    <row r="495" spans="2:14"/>
    <row r="496" spans="2:14"/>
    <row r="497"/>
    <row r="498"/>
    <row r="499"/>
    <row r="500"/>
  </sheetData>
  <sheetProtection algorithmName="SHA-512" hashValue="hXWVDpNbPIPx48AoMf9XhiUVwzQAF1v2bMtYXB6hk++6Xg2IcYdgozecD/smJCBAFV/m1LSh0JTyL0V3GCaY8g==" saltValue="YHKCUS9D89lxPpKwnKjEIg==" spinCount="100000" sheet="1" formatColumns="0" autoFilter="0"/>
  <protectedRanges>
    <protectedRange sqref="G4:H472" name="Range2"/>
    <protectedRange sqref="K4:K472" name="Range1"/>
  </protectedRanges>
  <autoFilter ref="K3:K472" xr:uid="{A08085C9-86C9-4CF0-B4D2-3CAF56C08CCF}"/>
  <mergeCells count="19">
    <mergeCell ref="L1:L2"/>
    <mergeCell ref="B2:C2"/>
    <mergeCell ref="B428:B429"/>
    <mergeCell ref="B40:B43"/>
    <mergeCell ref="B45:B48"/>
    <mergeCell ref="B49:B52"/>
    <mergeCell ref="B53:B56"/>
    <mergeCell ref="B61:B66"/>
    <mergeCell ref="B147:B150"/>
    <mergeCell ref="B176:B178"/>
    <mergeCell ref="B204:B210"/>
    <mergeCell ref="B349:B355"/>
    <mergeCell ref="B362:B364"/>
    <mergeCell ref="B404:B408"/>
    <mergeCell ref="B446:B450"/>
    <mergeCell ref="B451:B452"/>
    <mergeCell ref="B466:B467"/>
    <mergeCell ref="B468:B469"/>
    <mergeCell ref="B470:B471"/>
  </mergeCells>
  <conditionalFormatting sqref="G4:G472">
    <cfRule type="cellIs" dxfId="32" priority="2" operator="notEqual">
      <formula>$G$2</formula>
    </cfRule>
  </conditionalFormatting>
  <conditionalFormatting sqref="H4:H472">
    <cfRule type="cellIs" dxfId="31" priority="1" operator="notEqual">
      <formula>ROUND($F4*$E4,2)</formula>
    </cfRule>
  </conditionalFormatting>
  <dataValidations disablePrompts="1" count="1">
    <dataValidation allowBlank="1" showInputMessage="1" showErrorMessage="1" sqref="E362:F363" xr:uid="{4F5EA5D0-8E75-4521-B3A1-FBD83B8D970B}"/>
  </dataValidations>
  <hyperlinks>
    <hyperlink ref="L1" location="'Lead Sheet'!A1" display="CLICK TO RETURN TO LEAD SHEET" xr:uid="{6DA7B2D4-3B75-433B-A475-DFEA575EDC4A}"/>
  </hyperlinks>
  <pageMargins left="0.25" right="0.25" top="0.75" bottom="0.75" header="0.3" footer="0.3"/>
  <pageSetup paperSize="9" scale="48" fitToHeight="0" orientation="portrait" horizontalDpi="300" verticalDpi="300" r:id="rId1"/>
  <headerFooter alignWithMargins="0">
    <oddHeader>&amp;LPVC DWV FITTINGS
Subject to change without notice&amp;RPVC DWV FITTINGS
&amp;P of &amp;N</oddHeader>
    <oddFooter>&amp;L&amp;"-,Regular"Alro Products International
sales@alroproducts.com&amp;C&amp;"-,Regular" 2348 Linden Blvd, Brooklyn, NY 11208
www.alroproducts.com&amp;R&amp;"-,Regular"Tel: (718) 566-1000
Fax: (718) 566-1799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F42E2-4185-4D3C-8585-BE72D3530A0A}">
  <sheetPr codeName="Sheet14">
    <pageSetUpPr fitToPage="1"/>
  </sheetPr>
  <dimension ref="A1:I46"/>
  <sheetViews>
    <sheetView showGridLines="0" tabSelected="1" zoomScale="145" zoomScaleNormal="145" workbookViewId="0"/>
  </sheetViews>
  <sheetFormatPr defaultColWidth="0" defaultRowHeight="15" zeroHeight="1"/>
  <cols>
    <col min="1" max="1" width="24.140625" bestFit="1" customWidth="1"/>
    <col min="2" max="2" width="13" style="10" customWidth="1"/>
    <col min="3" max="3" width="2.28515625" customWidth="1"/>
    <col min="4" max="4" width="20.140625" bestFit="1" customWidth="1"/>
    <col min="5" max="5" width="8.85546875" customWidth="1"/>
    <col min="6" max="6" width="8.85546875" hidden="1" customWidth="1"/>
    <col min="7" max="9" width="18.5703125" hidden="1" customWidth="1"/>
    <col min="10" max="16384" width="8.85546875" hidden="1"/>
  </cols>
  <sheetData>
    <row r="1" spans="1:4" ht="65.25" customHeight="1" thickBot="1">
      <c r="A1" s="946" t="s">
        <v>7823</v>
      </c>
      <c r="B1" s="930"/>
    </row>
    <row r="2" spans="1:4" ht="15.75" thickBot="1">
      <c r="A2" s="944" t="s">
        <v>2830</v>
      </c>
      <c r="B2" s="945" t="s">
        <v>0</v>
      </c>
      <c r="D2" s="948" t="s">
        <v>7882</v>
      </c>
    </row>
    <row r="3" spans="1:4">
      <c r="A3" s="1651" t="s">
        <v>2833</v>
      </c>
      <c r="B3" s="947">
        <v>0</v>
      </c>
      <c r="D3" s="949">
        <f>'MI Fittings'!M3</f>
        <v>0</v>
      </c>
    </row>
    <row r="4" spans="1:4">
      <c r="A4" s="1651" t="s">
        <v>10683</v>
      </c>
      <c r="B4" s="947">
        <v>0</v>
      </c>
      <c r="D4" s="950">
        <f>'CS Press Fittings'!N3</f>
        <v>0</v>
      </c>
    </row>
    <row r="5" spans="1:4">
      <c r="A5" s="1651" t="s">
        <v>2831</v>
      </c>
      <c r="B5" s="932">
        <v>0</v>
      </c>
      <c r="D5" s="950">
        <f>'Steel Nipples'!M3</f>
        <v>0</v>
      </c>
    </row>
    <row r="6" spans="1:4">
      <c r="A6" s="1651" t="s">
        <v>2832</v>
      </c>
      <c r="B6" s="931">
        <v>0</v>
      </c>
      <c r="D6" s="950">
        <f>'Steel Cut Lengths'!M3</f>
        <v>0</v>
      </c>
    </row>
    <row r="7" spans="1:4">
      <c r="A7" s="1651" t="s">
        <v>4660</v>
      </c>
      <c r="B7" s="931">
        <v>0</v>
      </c>
      <c r="D7" s="950">
        <f>'Pipe Hangers'!M3</f>
        <v>0</v>
      </c>
    </row>
    <row r="8" spans="1:4">
      <c r="A8" s="1651" t="s">
        <v>2837</v>
      </c>
      <c r="B8" s="931">
        <v>0</v>
      </c>
      <c r="D8" s="950">
        <f>'Brass Nipples '!M3</f>
        <v>0</v>
      </c>
    </row>
    <row r="9" spans="1:4">
      <c r="A9" s="1651" t="s">
        <v>2838</v>
      </c>
      <c r="B9" s="931">
        <v>0</v>
      </c>
      <c r="D9" s="950">
        <f>'Brass Fittings '!M3</f>
        <v>0</v>
      </c>
    </row>
    <row r="10" spans="1:4">
      <c r="A10" s="1651" t="s">
        <v>3686</v>
      </c>
      <c r="B10" s="931">
        <v>0</v>
      </c>
      <c r="D10" s="950">
        <f>Valves!M3</f>
        <v>0</v>
      </c>
    </row>
    <row r="11" spans="1:4">
      <c r="A11" s="1651" t="s">
        <v>3496</v>
      </c>
      <c r="B11" s="931">
        <v>0</v>
      </c>
      <c r="D11" s="950">
        <f>'PEX Tubing'!L3</f>
        <v>0</v>
      </c>
    </row>
    <row r="12" spans="1:4">
      <c r="A12" s="1651" t="s">
        <v>3743</v>
      </c>
      <c r="B12" s="931">
        <v>0</v>
      </c>
      <c r="D12" s="950">
        <f>'PEX Fittings - Brass'!M3</f>
        <v>0</v>
      </c>
    </row>
    <row r="13" spans="1:4">
      <c r="A13" s="1651" t="s">
        <v>10987</v>
      </c>
      <c r="B13" s="931">
        <v>0</v>
      </c>
      <c r="D13" s="950">
        <f>'PEX Fittings - Brass'!M4</f>
        <v>0</v>
      </c>
    </row>
    <row r="14" spans="1:4">
      <c r="A14" s="1651" t="s">
        <v>3742</v>
      </c>
      <c r="B14" s="931">
        <v>0</v>
      </c>
      <c r="D14" s="950">
        <f>'PEX Fittings - F1807 PPSU '!M3</f>
        <v>0</v>
      </c>
    </row>
    <row r="15" spans="1:4">
      <c r="A15" s="1651" t="s">
        <v>3741</v>
      </c>
      <c r="B15" s="931">
        <v>0</v>
      </c>
      <c r="D15" s="950">
        <f>'PEX Fittings - F1960 EPPSU'!M3</f>
        <v>0</v>
      </c>
    </row>
    <row r="16" spans="1:4">
      <c r="A16" s="1651" t="s">
        <v>12918</v>
      </c>
      <c r="B16" s="11" t="s">
        <v>4678</v>
      </c>
      <c r="D16" s="950">
        <f>Accessories!M3</f>
        <v>0</v>
      </c>
    </row>
    <row r="17" spans="1:4">
      <c r="A17" s="1651" t="s">
        <v>7822</v>
      </c>
      <c r="B17" s="931">
        <v>0</v>
      </c>
      <c r="D17" s="950">
        <f>'PVC DWV'!N3</f>
        <v>0</v>
      </c>
    </row>
    <row r="18" spans="1:4">
      <c r="A18" s="1651" t="s">
        <v>7821</v>
      </c>
      <c r="B18" s="931">
        <v>0</v>
      </c>
      <c r="D18" s="950">
        <f>'PVC SCH 40'!N3</f>
        <v>0</v>
      </c>
    </row>
    <row r="19" spans="1:4">
      <c r="A19" s="1651" t="s">
        <v>4506</v>
      </c>
      <c r="B19" s="931">
        <v>0</v>
      </c>
      <c r="D19" s="950">
        <f>'Push Fittings'!M3</f>
        <v>0</v>
      </c>
    </row>
    <row r="20" spans="1:4">
      <c r="A20" s="1651" t="s">
        <v>5278</v>
      </c>
      <c r="B20" s="931">
        <v>0</v>
      </c>
      <c r="D20" s="950">
        <f>'Copper Wrot'!O3</f>
        <v>0</v>
      </c>
    </row>
    <row r="21" spans="1:4">
      <c r="A21" s="1651" t="s">
        <v>11412</v>
      </c>
      <c r="B21" s="931">
        <v>0</v>
      </c>
      <c r="D21" s="950">
        <f>'Cast Copper'!M3</f>
        <v>0</v>
      </c>
    </row>
    <row r="22" spans="1:4">
      <c r="A22" s="1651" t="s">
        <v>2839</v>
      </c>
      <c r="B22" s="931">
        <v>0</v>
      </c>
      <c r="D22" s="950">
        <f>'Press Copper Fittings'!M3</f>
        <v>0</v>
      </c>
    </row>
    <row r="23" spans="1:4">
      <c r="A23" s="1651" t="s">
        <v>10836</v>
      </c>
      <c r="B23" s="931">
        <v>0</v>
      </c>
      <c r="D23" s="950">
        <f>'Supply Stops'!M3</f>
        <v>0</v>
      </c>
    </row>
    <row r="24" spans="1:4">
      <c r="A24" s="1651" t="s">
        <v>10837</v>
      </c>
      <c r="B24" s="931">
        <v>0</v>
      </c>
      <c r="D24" s="950">
        <f>'Supply Lines'!M3</f>
        <v>0</v>
      </c>
    </row>
    <row r="25" spans="1:4">
      <c r="A25" s="1651" t="s">
        <v>11600</v>
      </c>
      <c r="B25" s="931">
        <v>0</v>
      </c>
      <c r="D25" s="950">
        <f>'Gas Connectors'!M3</f>
        <v>0</v>
      </c>
    </row>
    <row r="26" spans="1:4">
      <c r="A26" s="1651" t="s">
        <v>2835</v>
      </c>
      <c r="B26" s="931">
        <v>0</v>
      </c>
      <c r="D26" s="950">
        <f>'CI Fittings'!M3</f>
        <v>0</v>
      </c>
    </row>
    <row r="27" spans="1:4">
      <c r="A27" s="1651" t="s">
        <v>2834</v>
      </c>
      <c r="B27" s="931">
        <v>0</v>
      </c>
      <c r="D27" s="950">
        <f>'MI Fittings - XH'!M3</f>
        <v>0</v>
      </c>
    </row>
    <row r="28" spans="1:4">
      <c r="A28" s="1651" t="s">
        <v>2836</v>
      </c>
      <c r="B28" s="931">
        <v>0</v>
      </c>
      <c r="D28" s="950">
        <f>'Steel Couplings'!M3</f>
        <v>0</v>
      </c>
    </row>
    <row r="29" spans="1:4">
      <c r="A29" s="1651" t="s">
        <v>3647</v>
      </c>
      <c r="B29" s="11">
        <v>0</v>
      </c>
      <c r="D29" s="950">
        <f>NHC!M3</f>
        <v>0</v>
      </c>
    </row>
    <row r="30" spans="1:4">
      <c r="A30" s="1651" t="s">
        <v>3699</v>
      </c>
      <c r="B30" s="931">
        <v>0</v>
      </c>
      <c r="D30" s="950">
        <f>'Dielectric Unions'!M3</f>
        <v>0</v>
      </c>
    </row>
    <row r="31" spans="1:4">
      <c r="A31" s="1651" t="s">
        <v>10456</v>
      </c>
      <c r="B31" s="931">
        <v>0</v>
      </c>
      <c r="D31" s="950">
        <f>'Steel Nipples - XH'!M3</f>
        <v>0</v>
      </c>
    </row>
    <row r="32" spans="1:4" ht="15.75" thickBot="1">
      <c r="A32" s="1651" t="s">
        <v>12627</v>
      </c>
      <c r="B32" s="931">
        <v>0</v>
      </c>
      <c r="D32" s="1669">
        <f>'Steel Nipples - XH'!M4</f>
        <v>0</v>
      </c>
    </row>
    <row r="33" spans="4:4" ht="16.5" thickBot="1">
      <c r="D33" s="1670">
        <f>SUM(D3:D32)</f>
        <v>0</v>
      </c>
    </row>
    <row r="34" spans="4:4"/>
    <row r="35" spans="4:4"/>
    <row r="36" spans="4:4"/>
    <row r="37" spans="4:4"/>
    <row r="38" spans="4:4"/>
    <row r="39" spans="4:4"/>
    <row r="40" spans="4:4"/>
    <row r="41" spans="4:4"/>
    <row r="42" spans="4:4"/>
    <row r="43" spans="4:4"/>
    <row r="44" spans="4:4"/>
    <row r="45" spans="4:4"/>
    <row r="46" spans="4:4"/>
  </sheetData>
  <sheetProtection algorithmName="SHA-512" hashValue="O6+ljL9qNORi36thZbET3/HEHF03I3Hdkvc84J6ZeiOOevR8Y1aSmCb/7KAf3G1FgfNVRshWhIEPGcNTKXOzgg==" saltValue="QrTsD0d5WfnF3YEs7MkaFA==" spinCount="100000" sheet="1" formatColumns="0" formatRows="0" autoFilter="0"/>
  <protectedRanges>
    <protectedRange sqref="B3:B32" name="Range1"/>
  </protectedRanges>
  <autoFilter ref="A2:B31" xr:uid="{1FBF42E2-4185-4D3C-8585-BE72D3530A0A}"/>
  <conditionalFormatting sqref="B3:B32">
    <cfRule type="cellIs" dxfId="62" priority="1" operator="equal">
      <formula>0</formula>
    </cfRule>
  </conditionalFormatting>
  <hyperlinks>
    <hyperlink ref="A5" location="'Steel Nipples'!F2" display="Steel Nipples" xr:uid="{DD9BA065-6EF0-4DC1-9CB2-0193AEEEAD62}"/>
    <hyperlink ref="A6" location="'Steel Cut Lengths'!F2" display="Steel Cut Lengths" xr:uid="{31DAB4CC-AF69-4596-A8A8-06F2C88C33F0}"/>
    <hyperlink ref="A3" location="'MI Fittings'!F2" display="Malleable Iron Fittings" xr:uid="{8B483CD5-854C-479E-80DA-2914841AB70F}"/>
    <hyperlink ref="A27" location="'MI Fittings - XH'!F2" display="Malleable Iron XH" xr:uid="{B238382F-29D3-4F71-BDA4-64A3113FDEB6}"/>
    <hyperlink ref="A26" location="'CI Fittings'!F2" display="Cast Iron Fittings" xr:uid="{4BDC222D-D111-42FC-834B-CBE0A08846ED}"/>
    <hyperlink ref="A28" location="'Steel Couplings'!F2" display="Steel Couplings" xr:uid="{1436DDB1-FCA1-4416-971E-38DF6C094CF7}"/>
    <hyperlink ref="A8" location="'Brass Nipples '!F2" display="Brass Nipples" xr:uid="{7D368D0E-DEC0-4008-A503-B127D480CDC0}"/>
    <hyperlink ref="A9" location="'Brass Fittings '!F2" display="Brass Fittings" xr:uid="{8000917F-1EE5-4DDB-A696-8CE43AC662C1}"/>
    <hyperlink ref="A11" location="'PEX Tubing'!F2" display="Pex Tubing A &amp; B " xr:uid="{5F389B52-CF12-4A47-AD99-E0188D474E2F}"/>
    <hyperlink ref="A12" location="'PEX Fittings - Brass'!F2" display="Pex Fittings - Brass " xr:uid="{317C49DA-23EB-4B35-A6CA-25352CC00EE4}"/>
    <hyperlink ref="A22" location="'Press Copper Fittings'!F2" display="Press Copper Fittings" xr:uid="{FA414CCF-D0B5-4622-8656-AF2A57C2A9C5}"/>
    <hyperlink ref="A20" location="'Copper Wrot'!H2" display="Copper Wrot Fittings" xr:uid="{C0A8A6E7-7C95-4D41-A242-6CCDA0832C9D}"/>
    <hyperlink ref="A14" location="'PEX Fittings - F1807 PPSU '!F2" display="Pex Fittings - PPSU (F1807)" xr:uid="{88A2BE04-5D36-44EC-A53B-EB6F580EDEE7}"/>
    <hyperlink ref="A17" location="'PVC DWV'!G2" display="PVC DWV Fittings" xr:uid="{5FAF6D16-DF4B-4DD4-AC91-09431301C4DD}"/>
    <hyperlink ref="A29" location="NHC!F2" display="No Hub Couplings" xr:uid="{C7504883-3EC6-4031-BF6F-4EA132257CB0}"/>
    <hyperlink ref="A10" location="Valves!F2" display="Valves" xr:uid="{BE63285A-5FB0-40AA-8ECB-B0B81606694E}"/>
    <hyperlink ref="A30" location="'Dielectric Unions'!F2" display="Dielectric Unions" xr:uid="{0C38D9A5-A17B-473C-91C7-BAC4428A4EE5}"/>
    <hyperlink ref="A15" location="'PEX Fittings - F1960 EPPSU'!F2" display="Pex Fittings - EPPSU (EXPN F1960)" xr:uid="{154B4AD1-37F6-4A34-AF28-3A78A9DFA38A}"/>
    <hyperlink ref="A19" location="'Push Fittings'!F2" display="Push Fittings" xr:uid="{38C23E5C-F978-486D-B177-6015545EFD0C}"/>
    <hyperlink ref="A16" location="Accessories!F2" display="Accessories" xr:uid="{AEA915BC-3570-4B8E-A6A2-3E220C1C1C1B}"/>
    <hyperlink ref="A7" location="'Pipe Hangers'!F2" display="Pipe Hangers" xr:uid="{6343DDA6-1039-4DEF-92D2-CED4D2A1072F}"/>
    <hyperlink ref="A18" location="'PVC SCH 40'!G2" display="PVC SCH 40 Fittings" xr:uid="{DBF45596-65C5-4D57-BD2C-6BCAE5709B19}"/>
    <hyperlink ref="A31" location="'Steel Nipples - XH'!F2" display="Steel Nipples XH" xr:uid="{89F94BA6-37E0-4564-A7DB-403ED3259B88}"/>
    <hyperlink ref="A4" location="'CS Press Fittings'!G2" display="Carbon Steel Press Fittings" xr:uid="{98A71CDE-ED90-48B1-A11F-46A7F92A07CC}"/>
    <hyperlink ref="A23" location="'Supply Stops'!F2" display="Supply Stops" xr:uid="{2FE813B7-00C6-47C1-9BF5-7B64857480B0}"/>
    <hyperlink ref="A24" location="'Supply Lines'!F2" display="Supply Lines" xr:uid="{9D9407C2-A810-464F-B322-8E638E3F923D}"/>
    <hyperlink ref="A13" location="'PEX Fittings - EXPN Brass'!F2" display="Pex Fittings - Expansion Brass" xr:uid="{FB595568-A03B-47A2-901E-874F2153277B}"/>
    <hyperlink ref="A21" location="'Cast Copper'!H2" display="Cast Copper Fittings" xr:uid="{408FF33C-A409-453F-89A7-B4BD49E442A9}"/>
    <hyperlink ref="A25" location="'Gas Connectors'!F2" display="Gas Connectors" xr:uid="{93CDF0BB-420F-4ABE-825E-BD31B7DE1443}"/>
    <hyperlink ref="A32" location="'CPVC Adapters'!F2" display="CPVC Adapters" xr:uid="{9C098F2E-D0A4-43D8-B11D-3AFF8AB85210}"/>
  </hyperlinks>
  <pageMargins left="0.7" right="0.7" top="0.75" bottom="0.75" header="0.3" footer="0.3"/>
  <pageSetup fitToHeight="0" orientation="portrait" horizontalDpi="1200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F214-5C6B-4417-B3F6-F436FA028429}">
  <sheetPr codeName="Sheet16">
    <tabColor theme="8" tint="0.39997558519241921"/>
    <pageSetUpPr fitToPage="1"/>
  </sheetPr>
  <dimension ref="A1:GE684"/>
  <sheetViews>
    <sheetView topLeftCell="B1" zoomScaleNormal="100" zoomScaleSheetLayoutView="85" zoomScalePageLayoutView="85" workbookViewId="0">
      <pane xSplit="1" ySplit="3" topLeftCell="C4" activePane="bottomRight" state="frozen"/>
      <selection activeCell="F2" sqref="F2"/>
      <selection pane="topRight" activeCell="F2" sqref="F2"/>
      <selection pane="bottomLeft" activeCell="F2" sqref="F2"/>
      <selection pane="bottomRight" activeCell="G2" sqref="G2"/>
    </sheetView>
  </sheetViews>
  <sheetFormatPr defaultColWidth="0" defaultRowHeight="15.75" zeroHeight="1"/>
  <cols>
    <col min="1" max="1" width="8.7109375" style="157" hidden="1" customWidth="1"/>
    <col min="2" max="2" width="20.7109375" style="704" customWidth="1"/>
    <col min="3" max="3" width="9.85546875" style="705" customWidth="1"/>
    <col min="4" max="4" width="9.85546875" style="706" customWidth="1"/>
    <col min="5" max="5" width="40.7109375" style="707" customWidth="1"/>
    <col min="6" max="6" width="12.140625" style="1198" bestFit="1" customWidth="1"/>
    <col min="7" max="7" width="12.28515625" style="708" customWidth="1"/>
    <col min="8" max="8" width="11.28515625" style="1808" bestFit="1" customWidth="1"/>
    <col min="9" max="9" width="9.85546875" style="709" customWidth="1"/>
    <col min="10" max="10" width="9.85546875" style="657" customWidth="1"/>
    <col min="11" max="11" width="9.85546875" style="25" customWidth="1"/>
    <col min="12" max="12" width="9.85546875" style="1192" customWidth="1"/>
    <col min="13" max="13" width="15.7109375" style="546" customWidth="1"/>
    <col min="14" max="14" width="15.7109375" style="1090" customWidth="1"/>
    <col min="15" max="15" width="9.140625" style="657" customWidth="1"/>
    <col min="16" max="126" width="0" style="657" hidden="1" customWidth="1"/>
    <col min="127" max="187" width="0" style="546" hidden="1" customWidth="1"/>
    <col min="188" max="16384" width="9.140625" style="546" hidden="1"/>
  </cols>
  <sheetData>
    <row r="1" spans="1:14" s="13" customFormat="1" ht="72.75" customHeight="1" thickBot="1">
      <c r="A1" s="157"/>
      <c r="B1" s="659"/>
      <c r="C1" s="660"/>
      <c r="D1" s="549"/>
      <c r="E1" s="661"/>
      <c r="F1" s="1193"/>
      <c r="G1" s="148"/>
      <c r="H1" s="1783"/>
      <c r="I1" s="551"/>
      <c r="J1" s="438"/>
      <c r="K1" s="710" t="s">
        <v>4681</v>
      </c>
      <c r="L1" s="1867" t="s">
        <v>3648</v>
      </c>
      <c r="M1" s="157"/>
      <c r="N1" s="1029"/>
    </row>
    <row r="2" spans="1:14" s="13" customFormat="1" ht="16.5" thickBot="1">
      <c r="A2" s="157"/>
      <c r="B2" s="1900" t="s">
        <v>12962</v>
      </c>
      <c r="C2" s="1901"/>
      <c r="D2" s="552"/>
      <c r="E2" s="662"/>
      <c r="F2" s="1194"/>
      <c r="G2" s="941">
        <f>'Lead Sheet'!B18</f>
        <v>0</v>
      </c>
      <c r="H2" s="1784"/>
      <c r="I2" s="177"/>
      <c r="J2" s="178"/>
      <c r="K2" s="711"/>
      <c r="L2" s="1868"/>
      <c r="M2" s="157"/>
      <c r="N2" s="1029"/>
    </row>
    <row r="3" spans="1:14" s="160" customFormat="1" ht="32.25" thickBot="1">
      <c r="A3" s="158"/>
      <c r="B3" s="179"/>
      <c r="C3" s="180" t="s">
        <v>5072</v>
      </c>
      <c r="D3" s="554" t="s">
        <v>5068</v>
      </c>
      <c r="E3" s="478" t="s">
        <v>8176</v>
      </c>
      <c r="F3" s="1014" t="s">
        <v>487</v>
      </c>
      <c r="G3" s="182" t="s">
        <v>0</v>
      </c>
      <c r="H3" s="182" t="s">
        <v>1</v>
      </c>
      <c r="I3" s="183" t="s">
        <v>3</v>
      </c>
      <c r="J3" s="184" t="s">
        <v>4</v>
      </c>
      <c r="K3" s="182" t="s">
        <v>2</v>
      </c>
      <c r="L3" s="1160" t="s">
        <v>360</v>
      </c>
      <c r="M3" s="302" t="s">
        <v>5065</v>
      </c>
      <c r="N3" s="1111">
        <f>SUM(L:L)</f>
        <v>0</v>
      </c>
    </row>
    <row r="4" spans="1:14" s="656" customFormat="1">
      <c r="A4" s="157" t="str">
        <f>IF(K4&gt;0,COUNT($K$4:K4)+MAX('MI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" s="1892"/>
      <c r="C4" s="667" t="s">
        <v>6651</v>
      </c>
      <c r="D4" s="681" t="s">
        <v>4449</v>
      </c>
      <c r="E4" s="676" t="s">
        <v>9704</v>
      </c>
      <c r="F4" s="1186">
        <f>IFERROR(VLOOKUP(C4,'Consolidated Master Sheet'!B:H,3,0),"")</f>
        <v>5.95</v>
      </c>
      <c r="G4" s="1435">
        <f>IF(F4=0,"NET",$G$2)</f>
        <v>0</v>
      </c>
      <c r="H4" s="1804">
        <f>IFERROR(ROUND(G4*F4,2),0)</f>
        <v>0</v>
      </c>
      <c r="I4" s="677">
        <f>IFERROR(VLOOKUP(C4,'Consolidated Master Sheet'!B:H,6,0),"")</f>
        <v>50</v>
      </c>
      <c r="J4" s="677">
        <f>IFERROR(VLOOKUP(C4,'Consolidated Master Sheet'!B:H,7,0),"")</f>
        <v>400</v>
      </c>
      <c r="K4" s="81"/>
      <c r="L4" s="1188">
        <f>IFERROR(H4*K4,0)</f>
        <v>0</v>
      </c>
      <c r="M4" s="545"/>
      <c r="N4" s="1089"/>
    </row>
    <row r="5" spans="1:14" s="656" customFormat="1">
      <c r="A5" s="157" t="str">
        <f>IF(K5&gt;0,COUNT($K$4:K5)+MAX('MI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5" s="1892"/>
      <c r="C5" s="667" t="s">
        <v>7181</v>
      </c>
      <c r="D5" s="668" t="s">
        <v>4448</v>
      </c>
      <c r="E5" s="669" t="s">
        <v>9705</v>
      </c>
      <c r="F5" s="1195">
        <f>IFERROR(VLOOKUP(C5,'Consolidated Master Sheet'!B:H,3,0),"")</f>
        <v>1.91</v>
      </c>
      <c r="G5" s="1436">
        <f t="shared" ref="G5:G68" si="0">IF(F5=0,"NET",$G$2)</f>
        <v>0</v>
      </c>
      <c r="H5" s="1804">
        <f t="shared" ref="H5:H68" si="1">IFERROR(ROUND(G5*F5,2),0)</f>
        <v>0</v>
      </c>
      <c r="I5" s="670">
        <f>IFERROR(VLOOKUP(C5,'Consolidated Master Sheet'!B:H,6,0),"")</f>
        <v>50</v>
      </c>
      <c r="J5" s="670">
        <f>IFERROR(VLOOKUP(C5,'Consolidated Master Sheet'!B:H,7,0),"")</f>
        <v>300</v>
      </c>
      <c r="K5" s="79"/>
      <c r="L5" s="1188">
        <f>IFERROR(H5*K5,0)</f>
        <v>0</v>
      </c>
      <c r="M5" s="545"/>
      <c r="N5" s="1089"/>
    </row>
    <row r="6" spans="1:14" s="656" customFormat="1">
      <c r="A6" s="157" t="str">
        <f>IF(K6&gt;0,COUNT($K$4:K6)+MAX('MI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6" s="1892"/>
      <c r="C6" s="667" t="s">
        <v>7182</v>
      </c>
      <c r="D6" s="668" t="s">
        <v>4447</v>
      </c>
      <c r="E6" s="669" t="s">
        <v>9706</v>
      </c>
      <c r="F6" s="1195">
        <f>IFERROR(VLOOKUP(C6,'Consolidated Master Sheet'!B:H,3,0),"")</f>
        <v>2.2199999999999998</v>
      </c>
      <c r="G6" s="1436">
        <f t="shared" si="0"/>
        <v>0</v>
      </c>
      <c r="H6" s="1804">
        <f t="shared" si="1"/>
        <v>0</v>
      </c>
      <c r="I6" s="670">
        <f>IFERROR(VLOOKUP(C6,'Consolidated Master Sheet'!B:H,6,0),"")</f>
        <v>50</v>
      </c>
      <c r="J6" s="670">
        <f>IFERROR(VLOOKUP(C6,'Consolidated Master Sheet'!B:H,7,0),"")</f>
        <v>300</v>
      </c>
      <c r="K6" s="79"/>
      <c r="L6" s="1188">
        <f t="shared" ref="L6:L69" si="2">IFERROR(H6*K6,0)</f>
        <v>0</v>
      </c>
      <c r="M6" s="545"/>
      <c r="N6" s="1089"/>
    </row>
    <row r="7" spans="1:14" s="656" customFormat="1">
      <c r="A7" s="157" t="str">
        <f>IF(K7&gt;0,COUNT($K$4:K7)+MAX('MI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7" s="1892"/>
      <c r="C7" s="667" t="s">
        <v>7183</v>
      </c>
      <c r="D7" s="668" t="s">
        <v>4446</v>
      </c>
      <c r="E7" s="669" t="s">
        <v>9707</v>
      </c>
      <c r="F7" s="1195">
        <f>IFERROR(VLOOKUP(C7,'Consolidated Master Sheet'!B:H,3,0),"")</f>
        <v>4.1399999999999997</v>
      </c>
      <c r="G7" s="1436">
        <f t="shared" si="0"/>
        <v>0</v>
      </c>
      <c r="H7" s="1804">
        <f t="shared" si="1"/>
        <v>0</v>
      </c>
      <c r="I7" s="670">
        <f>IFERROR(VLOOKUP(C7,'Consolidated Master Sheet'!B:H,6,0),"")</f>
        <v>50</v>
      </c>
      <c r="J7" s="670">
        <f>IFERROR(VLOOKUP(C7,'Consolidated Master Sheet'!B:H,7,0),"")</f>
        <v>200</v>
      </c>
      <c r="K7" s="79"/>
      <c r="L7" s="1188">
        <f t="shared" si="2"/>
        <v>0</v>
      </c>
      <c r="M7" s="545"/>
      <c r="N7" s="1089"/>
    </row>
    <row r="8" spans="1:14" s="656" customFormat="1">
      <c r="A8" s="157" t="str">
        <f>IF(K8&gt;0,COUNT($K$4:K8)+MAX('MI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8" s="1892"/>
      <c r="C8" s="667" t="s">
        <v>7184</v>
      </c>
      <c r="D8" s="668" t="s">
        <v>4445</v>
      </c>
      <c r="E8" s="669" t="s">
        <v>9708</v>
      </c>
      <c r="F8" s="1195">
        <f>IFERROR(VLOOKUP(C8,'Consolidated Master Sheet'!B:H,3,0),"")</f>
        <v>6.4399999999999995</v>
      </c>
      <c r="G8" s="1436">
        <f t="shared" si="0"/>
        <v>0</v>
      </c>
      <c r="H8" s="1804">
        <f t="shared" si="1"/>
        <v>0</v>
      </c>
      <c r="I8" s="670">
        <f>IFERROR(VLOOKUP(C8,'Consolidated Master Sheet'!B:H,6,0),"")</f>
        <v>25</v>
      </c>
      <c r="J8" s="670">
        <f>IFERROR(VLOOKUP(C8,'Consolidated Master Sheet'!B:H,7,0),"")</f>
        <v>100</v>
      </c>
      <c r="K8" s="79"/>
      <c r="L8" s="1188">
        <f t="shared" si="2"/>
        <v>0</v>
      </c>
      <c r="M8" s="545"/>
      <c r="N8" s="1089"/>
    </row>
    <row r="9" spans="1:14" s="656" customFormat="1">
      <c r="A9" s="157" t="str">
        <f>IF(K9&gt;0,COUNT($K$4:K9)+MAX('MI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9" s="1892"/>
      <c r="C9" s="667" t="s">
        <v>7185</v>
      </c>
      <c r="D9" s="668" t="s">
        <v>4444</v>
      </c>
      <c r="E9" s="669" t="s">
        <v>9709</v>
      </c>
      <c r="F9" s="1195">
        <f>IFERROR(VLOOKUP(C9,'Consolidated Master Sheet'!B:H,3,0),"")</f>
        <v>7.83</v>
      </c>
      <c r="G9" s="1436">
        <f t="shared" si="0"/>
        <v>0</v>
      </c>
      <c r="H9" s="1804">
        <f t="shared" si="1"/>
        <v>0</v>
      </c>
      <c r="I9" s="670">
        <f>IFERROR(VLOOKUP(C9,'Consolidated Master Sheet'!B:H,6,0),"")</f>
        <v>25</v>
      </c>
      <c r="J9" s="670">
        <f>IFERROR(VLOOKUP(C9,'Consolidated Master Sheet'!B:H,7,0),"")</f>
        <v>100</v>
      </c>
      <c r="K9" s="79"/>
      <c r="L9" s="1188">
        <f t="shared" si="2"/>
        <v>0</v>
      </c>
      <c r="M9" s="545"/>
      <c r="N9" s="1089"/>
    </row>
    <row r="10" spans="1:14" s="656" customFormat="1">
      <c r="A10" s="157" t="str">
        <f>IF(K10&gt;0,COUNT($K$4:K10)+MAX('MI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0" s="1892"/>
      <c r="C10" s="667" t="s">
        <v>7186</v>
      </c>
      <c r="D10" s="668" t="s">
        <v>4443</v>
      </c>
      <c r="E10" s="669" t="s">
        <v>9710</v>
      </c>
      <c r="F10" s="1195">
        <f>IFERROR(VLOOKUP(C10,'Consolidated Master Sheet'!B:H,3,0),"")</f>
        <v>11.39</v>
      </c>
      <c r="G10" s="1436">
        <f t="shared" si="0"/>
        <v>0</v>
      </c>
      <c r="H10" s="1804">
        <f t="shared" si="1"/>
        <v>0</v>
      </c>
      <c r="I10" s="670">
        <f>IFERROR(VLOOKUP(C10,'Consolidated Master Sheet'!B:H,6,0),"")</f>
        <v>25</v>
      </c>
      <c r="J10" s="670">
        <f>IFERROR(VLOOKUP(C10,'Consolidated Master Sheet'!B:H,7,0),"")</f>
        <v>25</v>
      </c>
      <c r="K10" s="79"/>
      <c r="L10" s="1188">
        <f t="shared" si="2"/>
        <v>0</v>
      </c>
      <c r="M10" s="545"/>
      <c r="N10" s="1089"/>
    </row>
    <row r="11" spans="1:14" s="656" customFormat="1">
      <c r="A11" s="157" t="str">
        <f>IF(K11&gt;0,COUNT($K$4:K11)+MAX('MI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1" s="1892"/>
      <c r="C11" s="667" t="s">
        <v>6652</v>
      </c>
      <c r="D11" s="668" t="s">
        <v>4442</v>
      </c>
      <c r="E11" s="669" t="s">
        <v>9711</v>
      </c>
      <c r="F11" s="1195">
        <f>IFERROR(VLOOKUP(C11,'Consolidated Master Sheet'!B:H,3,0),"")</f>
        <v>37.559999999999995</v>
      </c>
      <c r="G11" s="1436">
        <f t="shared" si="0"/>
        <v>0</v>
      </c>
      <c r="H11" s="1804">
        <f t="shared" si="1"/>
        <v>0</v>
      </c>
      <c r="I11" s="670">
        <f>IFERROR(VLOOKUP(C11,'Consolidated Master Sheet'!B:H,6,0),"")</f>
        <v>10</v>
      </c>
      <c r="J11" s="670">
        <f>IFERROR(VLOOKUP(C11,'Consolidated Master Sheet'!B:H,7,0),"")</f>
        <v>10</v>
      </c>
      <c r="K11" s="79"/>
      <c r="L11" s="1188">
        <f t="shared" si="2"/>
        <v>0</v>
      </c>
      <c r="M11" s="545"/>
      <c r="N11" s="1089"/>
    </row>
    <row r="12" spans="1:14" s="656" customFormat="1">
      <c r="A12" s="157" t="str">
        <f>IF(K12&gt;0,COUNT($K$4:K12)+MAX('MI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2" s="1892"/>
      <c r="C12" s="667" t="s">
        <v>7839</v>
      </c>
      <c r="D12" s="668" t="s">
        <v>4441</v>
      </c>
      <c r="E12" s="669" t="s">
        <v>9712</v>
      </c>
      <c r="F12" s="1195">
        <f>IFERROR(VLOOKUP(C12,'Consolidated Master Sheet'!B:H,3,0),"")</f>
        <v>49.36</v>
      </c>
      <c r="G12" s="1436">
        <f t="shared" si="0"/>
        <v>0</v>
      </c>
      <c r="H12" s="1804">
        <f t="shared" si="1"/>
        <v>0</v>
      </c>
      <c r="I12" s="670">
        <f>IFERROR(VLOOKUP(C12,'Consolidated Master Sheet'!B:H,6,0),"")</f>
        <v>10</v>
      </c>
      <c r="J12" s="670">
        <f>IFERROR(VLOOKUP(C12,'Consolidated Master Sheet'!B:H,7,0),"")</f>
        <v>10</v>
      </c>
      <c r="K12" s="79"/>
      <c r="L12" s="1188">
        <f t="shared" si="2"/>
        <v>0</v>
      </c>
      <c r="M12" s="545"/>
      <c r="N12" s="1089"/>
    </row>
    <row r="13" spans="1:14" s="656" customFormat="1">
      <c r="A13" s="157" t="str">
        <f>IF(K13&gt;0,COUNT($K$4:K13)+MAX('MI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3" s="1892"/>
      <c r="C13" s="667" t="s">
        <v>6653</v>
      </c>
      <c r="D13" s="668" t="s">
        <v>4440</v>
      </c>
      <c r="E13" s="669" t="s">
        <v>9713</v>
      </c>
      <c r="F13" s="1195">
        <f>IFERROR(VLOOKUP(C13,'Consolidated Master Sheet'!B:H,3,0),"")</f>
        <v>89.300000000000011</v>
      </c>
      <c r="G13" s="1436">
        <f t="shared" si="0"/>
        <v>0</v>
      </c>
      <c r="H13" s="1804">
        <f t="shared" si="1"/>
        <v>0</v>
      </c>
      <c r="I13" s="670">
        <f>IFERROR(VLOOKUP(C13,'Consolidated Master Sheet'!B:H,6,0),"")</f>
        <v>6</v>
      </c>
      <c r="J13" s="670">
        <f>IFERROR(VLOOKUP(C13,'Consolidated Master Sheet'!B:H,7,0),"")</f>
        <v>6</v>
      </c>
      <c r="K13" s="79"/>
      <c r="L13" s="1188">
        <f t="shared" si="2"/>
        <v>0</v>
      </c>
      <c r="M13" s="545"/>
      <c r="N13" s="1089"/>
    </row>
    <row r="14" spans="1:14" s="656" customFormat="1">
      <c r="A14" s="157" t="str">
        <f>IF(K14&gt;0,COUNT($K$4:K14)+MAX('MI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4" s="1892"/>
      <c r="C14" s="667" t="s">
        <v>6654</v>
      </c>
      <c r="D14" s="668" t="s">
        <v>4439</v>
      </c>
      <c r="E14" s="669" t="s">
        <v>9714</v>
      </c>
      <c r="F14" s="1195">
        <f>IFERROR(VLOOKUP(C14,'Consolidated Master Sheet'!B:H,3,0),"")</f>
        <v>215.67</v>
      </c>
      <c r="G14" s="1436">
        <f t="shared" si="0"/>
        <v>0</v>
      </c>
      <c r="H14" s="1804">
        <f t="shared" si="1"/>
        <v>0</v>
      </c>
      <c r="I14" s="670">
        <f>IFERROR(VLOOKUP(C14,'Consolidated Master Sheet'!B:H,6,0),"")</f>
        <v>5</v>
      </c>
      <c r="J14" s="670">
        <f>IFERROR(VLOOKUP(C14,'Consolidated Master Sheet'!B:H,7,0),"")</f>
        <v>5</v>
      </c>
      <c r="K14" s="79"/>
      <c r="L14" s="1188">
        <f t="shared" si="2"/>
        <v>0</v>
      </c>
      <c r="M14" s="545"/>
      <c r="N14" s="1089"/>
    </row>
    <row r="15" spans="1:14" s="656" customFormat="1">
      <c r="A15" s="157" t="str">
        <f>IF(K15&gt;0,COUNT($K$4:K15)+MAX('MI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5" s="1892"/>
      <c r="C15" s="667" t="s">
        <v>6655</v>
      </c>
      <c r="D15" s="668" t="s">
        <v>4438</v>
      </c>
      <c r="E15" s="669" t="s">
        <v>9715</v>
      </c>
      <c r="F15" s="1195">
        <f>IFERROR(VLOOKUP(C15,'Consolidated Master Sheet'!B:H,3,0),"")</f>
        <v>300.58999999999997</v>
      </c>
      <c r="G15" s="1436">
        <f t="shared" si="0"/>
        <v>0</v>
      </c>
      <c r="H15" s="1804">
        <f t="shared" si="1"/>
        <v>0</v>
      </c>
      <c r="I15" s="670">
        <f>IFERROR(VLOOKUP(C15,'Consolidated Master Sheet'!B:H,6,0),"")</f>
        <v>2</v>
      </c>
      <c r="J15" s="670">
        <f>IFERROR(VLOOKUP(C15,'Consolidated Master Sheet'!B:H,7,0),"")</f>
        <v>2</v>
      </c>
      <c r="K15" s="79"/>
      <c r="L15" s="1188">
        <f t="shared" si="2"/>
        <v>0</v>
      </c>
      <c r="M15" s="545"/>
      <c r="N15" s="1089"/>
    </row>
    <row r="16" spans="1:14" s="656" customFormat="1" ht="16.5" thickBot="1">
      <c r="A16" s="157" t="str">
        <f>IF(K16&gt;0,COUNT($K$4:K16)+MAX('MI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6" s="1893"/>
      <c r="C16" s="671" t="s">
        <v>6656</v>
      </c>
      <c r="D16" s="672" t="s">
        <v>4437</v>
      </c>
      <c r="E16" s="673" t="s">
        <v>9716</v>
      </c>
      <c r="F16" s="1196">
        <f>IFERROR(VLOOKUP(C16,'Consolidated Master Sheet'!B:H,3,0),"")</f>
        <v>697.1</v>
      </c>
      <c r="G16" s="1437">
        <f t="shared" si="0"/>
        <v>0</v>
      </c>
      <c r="H16" s="1805">
        <f t="shared" si="1"/>
        <v>0</v>
      </c>
      <c r="I16" s="674">
        <f>IFERROR(VLOOKUP(C16,'Consolidated Master Sheet'!B:H,6,0),"")</f>
        <v>5</v>
      </c>
      <c r="J16" s="674">
        <f>IFERROR(VLOOKUP(C16,'Consolidated Master Sheet'!B:H,7,0),"")</f>
        <v>5</v>
      </c>
      <c r="K16" s="80"/>
      <c r="L16" s="1189">
        <f t="shared" si="2"/>
        <v>0</v>
      </c>
      <c r="M16" s="545"/>
      <c r="N16" s="1089"/>
    </row>
    <row r="17" spans="1:14" s="656" customFormat="1">
      <c r="A17" s="157" t="str">
        <f>IF(K17&gt;0,COUNT($K$4:K17)+MAX('MI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7" s="1891"/>
      <c r="C17" s="667" t="s">
        <v>6657</v>
      </c>
      <c r="D17" s="675" t="s">
        <v>4436</v>
      </c>
      <c r="E17" s="676" t="s">
        <v>9989</v>
      </c>
      <c r="F17" s="1186">
        <f>IFERROR(VLOOKUP(C17,'Consolidated Master Sheet'!B:H,3,0),"")</f>
        <v>5.29</v>
      </c>
      <c r="G17" s="1435">
        <f t="shared" si="0"/>
        <v>0</v>
      </c>
      <c r="H17" s="1804">
        <f t="shared" si="1"/>
        <v>0</v>
      </c>
      <c r="I17" s="677">
        <f>IFERROR(VLOOKUP(C17,'Consolidated Master Sheet'!B:H,6,0),"")</f>
        <v>50</v>
      </c>
      <c r="J17" s="677">
        <f>IFERROR(VLOOKUP(C17,'Consolidated Master Sheet'!B:H,7,0),"")</f>
        <v>400</v>
      </c>
      <c r="K17" s="81"/>
      <c r="L17" s="1188">
        <f t="shared" si="2"/>
        <v>0</v>
      </c>
      <c r="M17" s="545"/>
      <c r="N17" s="1089"/>
    </row>
    <row r="18" spans="1:14" s="656" customFormat="1">
      <c r="A18" s="157" t="str">
        <f>IF(K18&gt;0,COUNT($K$4:K18)+MAX('MI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8" s="1892"/>
      <c r="C18" s="667" t="s">
        <v>6658</v>
      </c>
      <c r="D18" s="668" t="s">
        <v>4435</v>
      </c>
      <c r="E18" s="669" t="s">
        <v>9990</v>
      </c>
      <c r="F18" s="1195">
        <f>IFERROR(VLOOKUP(C18,'Consolidated Master Sheet'!B:H,3,0),"")</f>
        <v>4.09</v>
      </c>
      <c r="G18" s="1436">
        <f t="shared" si="0"/>
        <v>0</v>
      </c>
      <c r="H18" s="1804">
        <f t="shared" si="1"/>
        <v>0</v>
      </c>
      <c r="I18" s="670">
        <f>IFERROR(VLOOKUP(C18,'Consolidated Master Sheet'!B:H,6,0),"")</f>
        <v>50</v>
      </c>
      <c r="J18" s="670">
        <f>IFERROR(VLOOKUP(C18,'Consolidated Master Sheet'!B:H,7,0),"")</f>
        <v>200</v>
      </c>
      <c r="K18" s="79"/>
      <c r="L18" s="1188">
        <f t="shared" si="2"/>
        <v>0</v>
      </c>
      <c r="M18" s="545"/>
      <c r="N18" s="1089"/>
    </row>
    <row r="19" spans="1:14" s="656" customFormat="1">
      <c r="A19" s="157" t="str">
        <f>IF(K19&gt;0,COUNT($K$4:K19)+MAX('MI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9" s="1892"/>
      <c r="C19" s="667" t="s">
        <v>6659</v>
      </c>
      <c r="D19" s="668" t="s">
        <v>4434</v>
      </c>
      <c r="E19" s="669" t="s">
        <v>9991</v>
      </c>
      <c r="F19" s="1195">
        <f>IFERROR(VLOOKUP(C19,'Consolidated Master Sheet'!B:H,3,0),"")</f>
        <v>7.63</v>
      </c>
      <c r="G19" s="1436">
        <f t="shared" si="0"/>
        <v>0</v>
      </c>
      <c r="H19" s="1804">
        <f t="shared" si="1"/>
        <v>0</v>
      </c>
      <c r="I19" s="670">
        <f>IFERROR(VLOOKUP(C19,'Consolidated Master Sheet'!B:H,6,0),"")</f>
        <v>50</v>
      </c>
      <c r="J19" s="670">
        <f>IFERROR(VLOOKUP(C19,'Consolidated Master Sheet'!B:H,7,0),"")</f>
        <v>200</v>
      </c>
      <c r="K19" s="79"/>
      <c r="L19" s="1188">
        <f t="shared" si="2"/>
        <v>0</v>
      </c>
      <c r="M19" s="545"/>
      <c r="N19" s="1089"/>
    </row>
    <row r="20" spans="1:14" s="656" customFormat="1">
      <c r="A20" s="157" t="str">
        <f>IF(K20&gt;0,COUNT($K$4:K20)+MAX('MI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0" s="1892"/>
      <c r="C20" s="667" t="s">
        <v>6660</v>
      </c>
      <c r="D20" s="668" t="s">
        <v>4433</v>
      </c>
      <c r="E20" s="669" t="s">
        <v>9992</v>
      </c>
      <c r="F20" s="1195">
        <f>IFERROR(VLOOKUP(C20,'Consolidated Master Sheet'!B:H,3,0),"")</f>
        <v>3.73</v>
      </c>
      <c r="G20" s="1436">
        <f t="shared" si="0"/>
        <v>0</v>
      </c>
      <c r="H20" s="1804">
        <f t="shared" si="1"/>
        <v>0</v>
      </c>
      <c r="I20" s="670">
        <f>IFERROR(VLOOKUP(C20,'Consolidated Master Sheet'!B:H,6,0),"")</f>
        <v>50</v>
      </c>
      <c r="J20" s="670">
        <f>IFERROR(VLOOKUP(C20,'Consolidated Master Sheet'!B:H,7,0),"")</f>
        <v>200</v>
      </c>
      <c r="K20" s="79"/>
      <c r="L20" s="1188">
        <f t="shared" si="2"/>
        <v>0</v>
      </c>
      <c r="M20" s="545"/>
      <c r="N20" s="1089"/>
    </row>
    <row r="21" spans="1:14" s="656" customFormat="1">
      <c r="A21" s="157" t="str">
        <f>IF(K21&gt;0,COUNT($K$4:K21)+MAX('MI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1" s="1892"/>
      <c r="C21" s="667" t="s">
        <v>6661</v>
      </c>
      <c r="D21" s="668" t="s">
        <v>4432</v>
      </c>
      <c r="E21" s="669" t="s">
        <v>9993</v>
      </c>
      <c r="F21" s="1195">
        <f>IFERROR(VLOOKUP(C21,'Consolidated Master Sheet'!B:H,3,0),"")</f>
        <v>3.73</v>
      </c>
      <c r="G21" s="1436">
        <f t="shared" si="0"/>
        <v>0</v>
      </c>
      <c r="H21" s="1804">
        <f t="shared" si="1"/>
        <v>0</v>
      </c>
      <c r="I21" s="670">
        <f>IFERROR(VLOOKUP(C21,'Consolidated Master Sheet'!B:H,6,0),"")</f>
        <v>50</v>
      </c>
      <c r="J21" s="670">
        <f>IFERROR(VLOOKUP(C21,'Consolidated Master Sheet'!B:H,7,0),"")</f>
        <v>300</v>
      </c>
      <c r="K21" s="79"/>
      <c r="L21" s="1188">
        <f t="shared" si="2"/>
        <v>0</v>
      </c>
      <c r="M21" s="545"/>
      <c r="N21" s="1089"/>
    </row>
    <row r="22" spans="1:14" s="656" customFormat="1">
      <c r="A22" s="157" t="str">
        <f>IF(K22&gt;0,COUNT($K$4:K22)+MAX('MI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2" s="1892"/>
      <c r="C22" s="667" t="s">
        <v>7187</v>
      </c>
      <c r="D22" s="668" t="s">
        <v>4431</v>
      </c>
      <c r="E22" s="669" t="s">
        <v>9994</v>
      </c>
      <c r="F22" s="1195">
        <f>IFERROR(VLOOKUP(C22,'Consolidated Master Sheet'!B:H,3,0),"")</f>
        <v>2.5599999999999996</v>
      </c>
      <c r="G22" s="1436">
        <f t="shared" si="0"/>
        <v>0</v>
      </c>
      <c r="H22" s="1804">
        <f t="shared" si="1"/>
        <v>0</v>
      </c>
      <c r="I22" s="670">
        <f>IFERROR(VLOOKUP(C22,'Consolidated Master Sheet'!B:H,6,0),"")</f>
        <v>50</v>
      </c>
      <c r="J22" s="670">
        <f>IFERROR(VLOOKUP(C22,'Consolidated Master Sheet'!B:H,7,0),"")</f>
        <v>200</v>
      </c>
      <c r="K22" s="79"/>
      <c r="L22" s="1188">
        <f t="shared" si="2"/>
        <v>0</v>
      </c>
      <c r="M22" s="545"/>
      <c r="N22" s="1089"/>
    </row>
    <row r="23" spans="1:14" s="656" customFormat="1">
      <c r="A23" s="157" t="str">
        <f>IF(K23&gt;0,COUNT($K$4:K23)+MAX('MI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3" s="1892"/>
      <c r="C23" s="667" t="s">
        <v>6662</v>
      </c>
      <c r="D23" s="668" t="s">
        <v>4430</v>
      </c>
      <c r="E23" s="669" t="s">
        <v>9995</v>
      </c>
      <c r="F23" s="1195">
        <f>IFERROR(VLOOKUP(C23,'Consolidated Master Sheet'!B:H,3,0),"")</f>
        <v>7.3</v>
      </c>
      <c r="G23" s="1436">
        <f t="shared" si="0"/>
        <v>0</v>
      </c>
      <c r="H23" s="1804">
        <f t="shared" si="1"/>
        <v>0</v>
      </c>
      <c r="I23" s="670">
        <f>IFERROR(VLOOKUP(C23,'Consolidated Master Sheet'!B:H,6,0),"")</f>
        <v>50</v>
      </c>
      <c r="J23" s="670">
        <f>IFERROR(VLOOKUP(C23,'Consolidated Master Sheet'!B:H,7,0),"")</f>
        <v>200</v>
      </c>
      <c r="K23" s="79"/>
      <c r="L23" s="1188">
        <f t="shared" si="2"/>
        <v>0</v>
      </c>
      <c r="M23" s="545"/>
      <c r="N23" s="1089"/>
    </row>
    <row r="24" spans="1:14" s="656" customFormat="1">
      <c r="A24" s="157" t="str">
        <f>IF(K24&gt;0,COUNT($K$4:K24)+MAX('MI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4" s="1892"/>
      <c r="C24" s="667" t="s">
        <v>6663</v>
      </c>
      <c r="D24" s="668" t="s">
        <v>4429</v>
      </c>
      <c r="E24" s="669" t="s">
        <v>9996</v>
      </c>
      <c r="F24" s="1195">
        <f>IFERROR(VLOOKUP(C24,'Consolidated Master Sheet'!B:H,3,0),"")</f>
        <v>7.3</v>
      </c>
      <c r="G24" s="1436">
        <f t="shared" si="0"/>
        <v>0</v>
      </c>
      <c r="H24" s="1804">
        <f t="shared" si="1"/>
        <v>0</v>
      </c>
      <c r="I24" s="670">
        <f>IFERROR(VLOOKUP(C24,'Consolidated Master Sheet'!B:H,6,0),"")</f>
        <v>50</v>
      </c>
      <c r="J24" s="670">
        <f>IFERROR(VLOOKUP(C24,'Consolidated Master Sheet'!B:H,7,0),"")</f>
        <v>200</v>
      </c>
      <c r="K24" s="79"/>
      <c r="L24" s="1188">
        <f t="shared" si="2"/>
        <v>0</v>
      </c>
      <c r="M24" s="545"/>
      <c r="N24" s="1089"/>
    </row>
    <row r="25" spans="1:14" s="656" customFormat="1">
      <c r="A25" s="157" t="str">
        <f>IF(K25&gt;0,COUNT($K$4:K25)+MAX('MI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5" s="1892"/>
      <c r="C25" s="667" t="s">
        <v>6664</v>
      </c>
      <c r="D25" s="668" t="s">
        <v>4428</v>
      </c>
      <c r="E25" s="669" t="s">
        <v>9997</v>
      </c>
      <c r="F25" s="1195">
        <f>IFERROR(VLOOKUP(C25,'Consolidated Master Sheet'!B:H,3,0),"")</f>
        <v>7.3</v>
      </c>
      <c r="G25" s="1436">
        <f t="shared" si="0"/>
        <v>0</v>
      </c>
      <c r="H25" s="1804">
        <f t="shared" si="1"/>
        <v>0</v>
      </c>
      <c r="I25" s="670">
        <f>IFERROR(VLOOKUP(C25,'Consolidated Master Sheet'!B:H,6,0),"")</f>
        <v>50</v>
      </c>
      <c r="J25" s="670">
        <f>IFERROR(VLOOKUP(C25,'Consolidated Master Sheet'!B:H,7,0),"")</f>
        <v>300</v>
      </c>
      <c r="K25" s="79"/>
      <c r="L25" s="1188">
        <f t="shared" si="2"/>
        <v>0</v>
      </c>
      <c r="M25" s="545"/>
      <c r="N25" s="1089"/>
    </row>
    <row r="26" spans="1:14" s="656" customFormat="1">
      <c r="A26" s="157" t="str">
        <f>IF(K26&gt;0,COUNT($K$4:K26)+MAX('MI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6" s="1892"/>
      <c r="C26" s="667" t="s">
        <v>7188</v>
      </c>
      <c r="D26" s="668" t="s">
        <v>4427</v>
      </c>
      <c r="E26" s="669" t="s">
        <v>9998</v>
      </c>
      <c r="F26" s="1195">
        <f>IFERROR(VLOOKUP(C26,'Consolidated Master Sheet'!B:H,3,0),"")</f>
        <v>7.3</v>
      </c>
      <c r="G26" s="1436">
        <f t="shared" si="0"/>
        <v>0</v>
      </c>
      <c r="H26" s="1804">
        <f t="shared" si="1"/>
        <v>0</v>
      </c>
      <c r="I26" s="670">
        <f>IFERROR(VLOOKUP(C26,'Consolidated Master Sheet'!B:H,6,0),"")</f>
        <v>50</v>
      </c>
      <c r="J26" s="670">
        <f>IFERROR(VLOOKUP(C26,'Consolidated Master Sheet'!B:H,7,0),"")</f>
        <v>200</v>
      </c>
      <c r="K26" s="79"/>
      <c r="L26" s="1188">
        <f t="shared" si="2"/>
        <v>0</v>
      </c>
      <c r="M26" s="545"/>
      <c r="N26" s="1089"/>
    </row>
    <row r="27" spans="1:14" s="656" customFormat="1">
      <c r="A27" s="157" t="str">
        <f>IF(K27&gt;0,COUNT($K$4:K27)+MAX('MI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7" s="1892"/>
      <c r="C27" s="667" t="s">
        <v>6665</v>
      </c>
      <c r="D27" s="668" t="s">
        <v>4426</v>
      </c>
      <c r="E27" s="669" t="s">
        <v>9999</v>
      </c>
      <c r="F27" s="1195">
        <f>IFERROR(VLOOKUP(C27,'Consolidated Master Sheet'!B:H,3,0),"")</f>
        <v>7.3</v>
      </c>
      <c r="G27" s="1436">
        <f t="shared" si="0"/>
        <v>0</v>
      </c>
      <c r="H27" s="1804">
        <f t="shared" si="1"/>
        <v>0</v>
      </c>
      <c r="I27" s="670">
        <f>IFERROR(VLOOKUP(C27,'Consolidated Master Sheet'!B:H,6,0),"")</f>
        <v>50</v>
      </c>
      <c r="J27" s="670">
        <f>IFERROR(VLOOKUP(C27,'Consolidated Master Sheet'!B:H,7,0),"")</f>
        <v>200</v>
      </c>
      <c r="K27" s="79"/>
      <c r="L27" s="1188">
        <f t="shared" si="2"/>
        <v>0</v>
      </c>
      <c r="M27" s="545"/>
      <c r="N27" s="1089"/>
    </row>
    <row r="28" spans="1:14" s="656" customFormat="1">
      <c r="A28" s="157" t="str">
        <f>IF(K28&gt;0,COUNT($K$4:K28)+MAX('MI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8" s="1892"/>
      <c r="C28" s="667" t="s">
        <v>6666</v>
      </c>
      <c r="D28" s="668" t="s">
        <v>4425</v>
      </c>
      <c r="E28" s="669" t="s">
        <v>10000</v>
      </c>
      <c r="F28" s="1195">
        <f>IFERROR(VLOOKUP(C28,'Consolidated Master Sheet'!B:H,3,0),"")</f>
        <v>4.3499999999999996</v>
      </c>
      <c r="G28" s="1436">
        <f t="shared" si="0"/>
        <v>0</v>
      </c>
      <c r="H28" s="1804">
        <f t="shared" si="1"/>
        <v>0</v>
      </c>
      <c r="I28" s="670">
        <f>IFERROR(VLOOKUP(C28,'Consolidated Master Sheet'!B:H,6,0),"")</f>
        <v>50</v>
      </c>
      <c r="J28" s="670">
        <f>IFERROR(VLOOKUP(C28,'Consolidated Master Sheet'!B:H,7,0),"")</f>
        <v>200</v>
      </c>
      <c r="K28" s="79"/>
      <c r="L28" s="1188">
        <f t="shared" si="2"/>
        <v>0</v>
      </c>
      <c r="M28" s="545"/>
      <c r="N28" s="1089"/>
    </row>
    <row r="29" spans="1:14" s="656" customFormat="1">
      <c r="A29" s="157" t="str">
        <f>IF(K29&gt;0,COUNT($K$4:K29)+MAX('MI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9" s="1892"/>
      <c r="C29" s="667" t="s">
        <v>7189</v>
      </c>
      <c r="D29" s="668" t="s">
        <v>4424</v>
      </c>
      <c r="E29" s="669" t="s">
        <v>10001</v>
      </c>
      <c r="F29" s="1195">
        <f>IFERROR(VLOOKUP(C29,'Consolidated Master Sheet'!B:H,3,0),"")</f>
        <v>4.75</v>
      </c>
      <c r="G29" s="1436">
        <f t="shared" si="0"/>
        <v>0</v>
      </c>
      <c r="H29" s="1804">
        <f t="shared" si="1"/>
        <v>0</v>
      </c>
      <c r="I29" s="670">
        <f>IFERROR(VLOOKUP(C29,'Consolidated Master Sheet'!B:H,6,0),"")</f>
        <v>50</v>
      </c>
      <c r="J29" s="670">
        <f>IFERROR(VLOOKUP(C29,'Consolidated Master Sheet'!B:H,7,0),"")</f>
        <v>200</v>
      </c>
      <c r="K29" s="79"/>
      <c r="L29" s="1188">
        <f t="shared" si="2"/>
        <v>0</v>
      </c>
      <c r="M29" s="545"/>
      <c r="N29" s="1089"/>
    </row>
    <row r="30" spans="1:14" s="656" customFormat="1">
      <c r="A30" s="157" t="str">
        <f>IF(K30&gt;0,COUNT($K$4:K30)+MAX('MI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0" s="1892"/>
      <c r="C30" s="667" t="s">
        <v>6667</v>
      </c>
      <c r="D30" s="668" t="s">
        <v>4423</v>
      </c>
      <c r="E30" s="669" t="s">
        <v>10002</v>
      </c>
      <c r="F30" s="1195">
        <f>IFERROR(VLOOKUP(C30,'Consolidated Master Sheet'!B:H,3,0),"")</f>
        <v>9.76</v>
      </c>
      <c r="G30" s="1436">
        <f t="shared" si="0"/>
        <v>0</v>
      </c>
      <c r="H30" s="1804">
        <f t="shared" si="1"/>
        <v>0</v>
      </c>
      <c r="I30" s="670">
        <f>IFERROR(VLOOKUP(C30,'Consolidated Master Sheet'!B:H,6,0),"")</f>
        <v>25</v>
      </c>
      <c r="J30" s="670">
        <f>IFERROR(VLOOKUP(C30,'Consolidated Master Sheet'!B:H,7,0),"")</f>
        <v>150</v>
      </c>
      <c r="K30" s="79"/>
      <c r="L30" s="1188">
        <f t="shared" si="2"/>
        <v>0</v>
      </c>
      <c r="M30" s="545"/>
      <c r="N30" s="1089"/>
    </row>
    <row r="31" spans="1:14" s="656" customFormat="1">
      <c r="A31" s="157" t="str">
        <f>IF(K31&gt;0,COUNT($K$4:K31)+MAX('MI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1" s="1892"/>
      <c r="C31" s="667" t="s">
        <v>6668</v>
      </c>
      <c r="D31" s="668" t="s">
        <v>4422</v>
      </c>
      <c r="E31" s="669" t="s">
        <v>10003</v>
      </c>
      <c r="F31" s="1195">
        <f>IFERROR(VLOOKUP(C31,'Consolidated Master Sheet'!B:H,3,0),"")</f>
        <v>12.62</v>
      </c>
      <c r="G31" s="1436">
        <f t="shared" si="0"/>
        <v>0</v>
      </c>
      <c r="H31" s="1804">
        <f t="shared" si="1"/>
        <v>0</v>
      </c>
      <c r="I31" s="670">
        <f>IFERROR(VLOOKUP(C31,'Consolidated Master Sheet'!B:H,6,0),"")</f>
        <v>25</v>
      </c>
      <c r="J31" s="670">
        <f>IFERROR(VLOOKUP(C31,'Consolidated Master Sheet'!B:H,7,0),"")</f>
        <v>100</v>
      </c>
      <c r="K31" s="79"/>
      <c r="L31" s="1188">
        <f t="shared" si="2"/>
        <v>0</v>
      </c>
      <c r="M31" s="545"/>
      <c r="N31" s="1089"/>
    </row>
    <row r="32" spans="1:14" s="656" customFormat="1">
      <c r="A32" s="157" t="str">
        <f>IF(K32&gt;0,COUNT($K$4:K32)+MAX('MI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2" s="1892"/>
      <c r="C32" s="667" t="s">
        <v>6669</v>
      </c>
      <c r="D32" s="668" t="s">
        <v>4421</v>
      </c>
      <c r="E32" s="669" t="s">
        <v>10004</v>
      </c>
      <c r="F32" s="1195">
        <f>IFERROR(VLOOKUP(C32,'Consolidated Master Sheet'!B:H,3,0),"")</f>
        <v>17.720000000000002</v>
      </c>
      <c r="G32" s="1436">
        <f t="shared" si="0"/>
        <v>0</v>
      </c>
      <c r="H32" s="1804">
        <f t="shared" si="1"/>
        <v>0</v>
      </c>
      <c r="I32" s="670">
        <f>IFERROR(VLOOKUP(C32,'Consolidated Master Sheet'!B:H,6,0),"")</f>
        <v>25</v>
      </c>
      <c r="J32" s="670">
        <f>IFERROR(VLOOKUP(C32,'Consolidated Master Sheet'!B:H,7,0),"")</f>
        <v>100</v>
      </c>
      <c r="K32" s="79"/>
      <c r="L32" s="1188">
        <f t="shared" si="2"/>
        <v>0</v>
      </c>
      <c r="M32" s="545"/>
      <c r="N32" s="1089"/>
    </row>
    <row r="33" spans="1:14" s="656" customFormat="1">
      <c r="A33" s="157" t="str">
        <f>IF(K33&gt;0,COUNT($K$4:K33)+MAX('MI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3" s="1892"/>
      <c r="C33" s="667" t="s">
        <v>6670</v>
      </c>
      <c r="D33" s="668" t="s">
        <v>4420</v>
      </c>
      <c r="E33" s="669" t="s">
        <v>10005</v>
      </c>
      <c r="F33" s="1195">
        <f>IFERROR(VLOOKUP(C33,'Consolidated Master Sheet'!B:H,3,0),"")</f>
        <v>9.9599999999999991</v>
      </c>
      <c r="G33" s="1436">
        <f t="shared" si="0"/>
        <v>0</v>
      </c>
      <c r="H33" s="1804">
        <f t="shared" si="1"/>
        <v>0</v>
      </c>
      <c r="I33" s="670">
        <f>IFERROR(VLOOKUP(C33,'Consolidated Master Sheet'!B:H,6,0),"")</f>
        <v>25</v>
      </c>
      <c r="J33" s="670">
        <f>IFERROR(VLOOKUP(C33,'Consolidated Master Sheet'!B:H,7,0),"")</f>
        <v>150</v>
      </c>
      <c r="K33" s="79"/>
      <c r="L33" s="1188">
        <f t="shared" si="2"/>
        <v>0</v>
      </c>
      <c r="M33" s="545"/>
      <c r="N33" s="1089"/>
    </row>
    <row r="34" spans="1:14" s="656" customFormat="1">
      <c r="A34" s="157" t="str">
        <f>IF(K34&gt;0,COUNT($K$4:K34)+MAX('MI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4" s="1892"/>
      <c r="C34" s="667" t="s">
        <v>6671</v>
      </c>
      <c r="D34" s="668" t="s">
        <v>4419</v>
      </c>
      <c r="E34" s="669" t="s">
        <v>10006</v>
      </c>
      <c r="F34" s="1195">
        <f>IFERROR(VLOOKUP(C34,'Consolidated Master Sheet'!B:H,3,0),"")</f>
        <v>9.9599999999999991</v>
      </c>
      <c r="G34" s="1436">
        <f t="shared" si="0"/>
        <v>0</v>
      </c>
      <c r="H34" s="1804">
        <f t="shared" si="1"/>
        <v>0</v>
      </c>
      <c r="I34" s="670">
        <f>IFERROR(VLOOKUP(C34,'Consolidated Master Sheet'!B:H,6,0),"")</f>
        <v>25</v>
      </c>
      <c r="J34" s="670">
        <f>IFERROR(VLOOKUP(C34,'Consolidated Master Sheet'!B:H,7,0),"")</f>
        <v>150</v>
      </c>
      <c r="K34" s="79"/>
      <c r="L34" s="1188">
        <f t="shared" si="2"/>
        <v>0</v>
      </c>
      <c r="M34" s="545"/>
      <c r="N34" s="1089"/>
    </row>
    <row r="35" spans="1:14" s="656" customFormat="1">
      <c r="A35" s="157" t="str">
        <f>IF(K35&gt;0,COUNT($K$4:K35)+MAX('MI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5" s="1892"/>
      <c r="C35" s="667" t="s">
        <v>6672</v>
      </c>
      <c r="D35" s="668" t="s">
        <v>4418</v>
      </c>
      <c r="E35" s="669" t="s">
        <v>10007</v>
      </c>
      <c r="F35" s="1195">
        <f>IFERROR(VLOOKUP(C35,'Consolidated Master Sheet'!B:H,3,0),"")</f>
        <v>9.9599999999999991</v>
      </c>
      <c r="G35" s="1436">
        <f t="shared" si="0"/>
        <v>0</v>
      </c>
      <c r="H35" s="1804">
        <f t="shared" si="1"/>
        <v>0</v>
      </c>
      <c r="I35" s="670">
        <f>IFERROR(VLOOKUP(C35,'Consolidated Master Sheet'!B:H,6,0),"")</f>
        <v>25</v>
      </c>
      <c r="J35" s="670">
        <f>IFERROR(VLOOKUP(C35,'Consolidated Master Sheet'!B:H,7,0),"")</f>
        <v>150</v>
      </c>
      <c r="K35" s="79"/>
      <c r="L35" s="1188">
        <f t="shared" si="2"/>
        <v>0</v>
      </c>
      <c r="M35" s="545"/>
      <c r="N35" s="1089"/>
    </row>
    <row r="36" spans="1:14" s="656" customFormat="1">
      <c r="A36" s="157" t="str">
        <f>IF(K36&gt;0,COUNT($K$4:K36)+MAX('MI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6" s="1892"/>
      <c r="C36" s="667" t="s">
        <v>6673</v>
      </c>
      <c r="D36" s="668" t="s">
        <v>4417</v>
      </c>
      <c r="E36" s="669" t="s">
        <v>10008</v>
      </c>
      <c r="F36" s="1195">
        <f>IFERROR(VLOOKUP(C36,'Consolidated Master Sheet'!B:H,3,0),"")</f>
        <v>7.08</v>
      </c>
      <c r="G36" s="1436">
        <f t="shared" si="0"/>
        <v>0</v>
      </c>
      <c r="H36" s="1804">
        <f t="shared" si="1"/>
        <v>0</v>
      </c>
      <c r="I36" s="670">
        <f>IFERROR(VLOOKUP(C36,'Consolidated Master Sheet'!B:H,6,0),"")</f>
        <v>25</v>
      </c>
      <c r="J36" s="670">
        <f>IFERROR(VLOOKUP(C36,'Consolidated Master Sheet'!B:H,7,0),"")</f>
        <v>150</v>
      </c>
      <c r="K36" s="79"/>
      <c r="L36" s="1188">
        <f t="shared" si="2"/>
        <v>0</v>
      </c>
      <c r="M36" s="545"/>
      <c r="N36" s="1089"/>
    </row>
    <row r="37" spans="1:14" s="656" customFormat="1">
      <c r="A37" s="157" t="str">
        <f>IF(K37&gt;0,COUNT($K$4:K37)+MAX('MI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7" s="1892"/>
      <c r="C37" s="667" t="s">
        <v>6674</v>
      </c>
      <c r="D37" s="668" t="s">
        <v>4416</v>
      </c>
      <c r="E37" s="669" t="s">
        <v>10009</v>
      </c>
      <c r="F37" s="1195">
        <f>IFERROR(VLOOKUP(C37,'Consolidated Master Sheet'!B:H,3,0),"")</f>
        <v>7.08</v>
      </c>
      <c r="G37" s="1436">
        <f t="shared" si="0"/>
        <v>0</v>
      </c>
      <c r="H37" s="1804">
        <f t="shared" si="1"/>
        <v>0</v>
      </c>
      <c r="I37" s="670">
        <f>IFERROR(VLOOKUP(C37,'Consolidated Master Sheet'!B:H,6,0),"")</f>
        <v>25</v>
      </c>
      <c r="J37" s="670">
        <f>IFERROR(VLOOKUP(C37,'Consolidated Master Sheet'!B:H,7,0),"")</f>
        <v>100</v>
      </c>
      <c r="K37" s="79"/>
      <c r="L37" s="1188">
        <f t="shared" si="2"/>
        <v>0</v>
      </c>
      <c r="M37" s="545"/>
      <c r="N37" s="1089"/>
    </row>
    <row r="38" spans="1:14" s="656" customFormat="1">
      <c r="A38" s="157" t="str">
        <f>IF(K38&gt;0,COUNT($K$4:K38)+MAX('MI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8" s="1892"/>
      <c r="C38" s="667" t="s">
        <v>6675</v>
      </c>
      <c r="D38" s="668" t="s">
        <v>4415</v>
      </c>
      <c r="E38" s="669" t="s">
        <v>10010</v>
      </c>
      <c r="F38" s="1195">
        <f>IFERROR(VLOOKUP(C38,'Consolidated Master Sheet'!B:H,3,0),"")</f>
        <v>7.08</v>
      </c>
      <c r="G38" s="1436">
        <f t="shared" si="0"/>
        <v>0</v>
      </c>
      <c r="H38" s="1804">
        <f t="shared" si="1"/>
        <v>0</v>
      </c>
      <c r="I38" s="670">
        <f>IFERROR(VLOOKUP(C38,'Consolidated Master Sheet'!B:H,6,0),"")</f>
        <v>25</v>
      </c>
      <c r="J38" s="670">
        <f>IFERROR(VLOOKUP(C38,'Consolidated Master Sheet'!B:H,7,0),"")</f>
        <v>100</v>
      </c>
      <c r="K38" s="79"/>
      <c r="L38" s="1188">
        <f t="shared" si="2"/>
        <v>0</v>
      </c>
      <c r="M38" s="545"/>
      <c r="N38" s="1089"/>
    </row>
    <row r="39" spans="1:14" s="656" customFormat="1">
      <c r="A39" s="157" t="str">
        <f>IF(K39&gt;0,COUNT($K$4:K39)+MAX('MI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9" s="1892"/>
      <c r="C39" s="667" t="s">
        <v>6676</v>
      </c>
      <c r="D39" s="668" t="s">
        <v>4414</v>
      </c>
      <c r="E39" s="669" t="s">
        <v>10011</v>
      </c>
      <c r="F39" s="1195">
        <f>IFERROR(VLOOKUP(C39,'Consolidated Master Sheet'!B:H,3,0),"")</f>
        <v>12.92</v>
      </c>
      <c r="G39" s="1436">
        <f t="shared" si="0"/>
        <v>0</v>
      </c>
      <c r="H39" s="1804">
        <f t="shared" si="1"/>
        <v>0</v>
      </c>
      <c r="I39" s="670">
        <f>IFERROR(VLOOKUP(C39,'Consolidated Master Sheet'!B:H,6,0),"")</f>
        <v>25</v>
      </c>
      <c r="J39" s="670">
        <f>IFERROR(VLOOKUP(C39,'Consolidated Master Sheet'!B:H,7,0),"")</f>
        <v>100</v>
      </c>
      <c r="K39" s="79"/>
      <c r="L39" s="1188">
        <f t="shared" si="2"/>
        <v>0</v>
      </c>
      <c r="M39" s="545"/>
      <c r="N39" s="1089"/>
    </row>
    <row r="40" spans="1:14" s="656" customFormat="1">
      <c r="A40" s="157" t="str">
        <f>IF(K40&gt;0,COUNT($K$4:K40)+MAX('MI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0" s="1892"/>
      <c r="C40" s="667" t="s">
        <v>6677</v>
      </c>
      <c r="D40" s="668" t="s">
        <v>4413</v>
      </c>
      <c r="E40" s="669" t="s">
        <v>10012</v>
      </c>
      <c r="F40" s="1195">
        <f>IFERROR(VLOOKUP(C40,'Consolidated Master Sheet'!B:H,3,0),"")</f>
        <v>12.4</v>
      </c>
      <c r="G40" s="1436">
        <f t="shared" si="0"/>
        <v>0</v>
      </c>
      <c r="H40" s="1804">
        <f t="shared" si="1"/>
        <v>0</v>
      </c>
      <c r="I40" s="670">
        <f>IFERROR(VLOOKUP(C40,'Consolidated Master Sheet'!B:H,6,0),"")</f>
        <v>25</v>
      </c>
      <c r="J40" s="670">
        <f>IFERROR(VLOOKUP(C40,'Consolidated Master Sheet'!B:H,7,0),"")</f>
        <v>150</v>
      </c>
      <c r="K40" s="79"/>
      <c r="L40" s="1188">
        <f t="shared" si="2"/>
        <v>0</v>
      </c>
      <c r="M40" s="545"/>
      <c r="N40" s="1089"/>
    </row>
    <row r="41" spans="1:14" s="656" customFormat="1">
      <c r="A41" s="157" t="str">
        <f>IF(K41&gt;0,COUNT($K$4:K41)+MAX('MI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1" s="1892"/>
      <c r="C41" s="667" t="s">
        <v>6678</v>
      </c>
      <c r="D41" s="668" t="s">
        <v>4412</v>
      </c>
      <c r="E41" s="669" t="s">
        <v>10013</v>
      </c>
      <c r="F41" s="1195">
        <f>IFERROR(VLOOKUP(C41,'Consolidated Master Sheet'!B:H,3,0),"")</f>
        <v>12.4</v>
      </c>
      <c r="G41" s="1436">
        <f t="shared" si="0"/>
        <v>0</v>
      </c>
      <c r="H41" s="1804">
        <f t="shared" si="1"/>
        <v>0</v>
      </c>
      <c r="I41" s="670">
        <f>IFERROR(VLOOKUP(C41,'Consolidated Master Sheet'!B:H,6,0),"")</f>
        <v>25</v>
      </c>
      <c r="J41" s="670">
        <f>IFERROR(VLOOKUP(C41,'Consolidated Master Sheet'!B:H,7,0),"")</f>
        <v>150</v>
      </c>
      <c r="K41" s="79"/>
      <c r="L41" s="1188">
        <f t="shared" si="2"/>
        <v>0</v>
      </c>
      <c r="M41" s="545"/>
      <c r="N41" s="1089"/>
    </row>
    <row r="42" spans="1:14" s="656" customFormat="1">
      <c r="A42" s="157" t="str">
        <f>IF(K42&gt;0,COUNT($K$4:K42)+MAX('MI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2" s="1892"/>
      <c r="C42" s="667" t="s">
        <v>6679</v>
      </c>
      <c r="D42" s="668" t="s">
        <v>4411</v>
      </c>
      <c r="E42" s="669" t="s">
        <v>10014</v>
      </c>
      <c r="F42" s="1195">
        <f>IFERROR(VLOOKUP(C42,'Consolidated Master Sheet'!B:H,3,0),"")</f>
        <v>12.4</v>
      </c>
      <c r="G42" s="1436">
        <f t="shared" si="0"/>
        <v>0</v>
      </c>
      <c r="H42" s="1804">
        <f t="shared" si="1"/>
        <v>0</v>
      </c>
      <c r="I42" s="670">
        <f>IFERROR(VLOOKUP(C42,'Consolidated Master Sheet'!B:H,6,0),"")</f>
        <v>25</v>
      </c>
      <c r="J42" s="670">
        <f>IFERROR(VLOOKUP(C42,'Consolidated Master Sheet'!B:H,7,0),"")</f>
        <v>100</v>
      </c>
      <c r="K42" s="79"/>
      <c r="L42" s="1188">
        <f t="shared" si="2"/>
        <v>0</v>
      </c>
      <c r="M42" s="545"/>
      <c r="N42" s="1089"/>
    </row>
    <row r="43" spans="1:14" s="656" customFormat="1">
      <c r="A43" s="157" t="str">
        <f>IF(K43&gt;0,COUNT($K$4:K43)+MAX('MI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3" s="1892"/>
      <c r="C43" s="667" t="s">
        <v>6680</v>
      </c>
      <c r="D43" s="668" t="s">
        <v>4410</v>
      </c>
      <c r="E43" s="669" t="s">
        <v>10015</v>
      </c>
      <c r="F43" s="1195">
        <f>IFERROR(VLOOKUP(C43,'Consolidated Master Sheet'!B:H,3,0),"")</f>
        <v>12.4</v>
      </c>
      <c r="G43" s="1436">
        <f t="shared" si="0"/>
        <v>0</v>
      </c>
      <c r="H43" s="1804">
        <f t="shared" si="1"/>
        <v>0</v>
      </c>
      <c r="I43" s="670">
        <f>IFERROR(VLOOKUP(C43,'Consolidated Master Sheet'!B:H,6,0),"")</f>
        <v>25</v>
      </c>
      <c r="J43" s="670">
        <f>IFERROR(VLOOKUP(C43,'Consolidated Master Sheet'!B:H,7,0),"")</f>
        <v>100</v>
      </c>
      <c r="K43" s="79"/>
      <c r="L43" s="1188">
        <f t="shared" si="2"/>
        <v>0</v>
      </c>
      <c r="M43" s="545"/>
      <c r="N43" s="1089"/>
    </row>
    <row r="44" spans="1:14" s="656" customFormat="1">
      <c r="A44" s="157" t="str">
        <f>IF(K44&gt;0,COUNT($K$4:K44)+MAX('MI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4" s="1892"/>
      <c r="C44" s="667" t="s">
        <v>7190</v>
      </c>
      <c r="D44" s="668" t="s">
        <v>4409</v>
      </c>
      <c r="E44" s="669" t="s">
        <v>10016</v>
      </c>
      <c r="F44" s="1195">
        <f>IFERROR(VLOOKUP(C44,'Consolidated Master Sheet'!B:H,3,0),"")</f>
        <v>12.4</v>
      </c>
      <c r="G44" s="1436">
        <f t="shared" si="0"/>
        <v>0</v>
      </c>
      <c r="H44" s="1804">
        <f t="shared" si="1"/>
        <v>0</v>
      </c>
      <c r="I44" s="670">
        <f>IFERROR(VLOOKUP(C44,'Consolidated Master Sheet'!B:H,6,0),"")</f>
        <v>25</v>
      </c>
      <c r="J44" s="670">
        <f>IFERROR(VLOOKUP(C44,'Consolidated Master Sheet'!B:H,7,0),"")</f>
        <v>100</v>
      </c>
      <c r="K44" s="79"/>
      <c r="L44" s="1188">
        <f t="shared" si="2"/>
        <v>0</v>
      </c>
      <c r="M44" s="545"/>
      <c r="N44" s="1089"/>
    </row>
    <row r="45" spans="1:14" s="656" customFormat="1">
      <c r="A45" s="157" t="str">
        <f>IF(K45&gt;0,COUNT($K$4:K45)+MAX('MI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5" s="1892"/>
      <c r="C45" s="667" t="s">
        <v>7191</v>
      </c>
      <c r="D45" s="668" t="s">
        <v>4408</v>
      </c>
      <c r="E45" s="669" t="s">
        <v>10017</v>
      </c>
      <c r="F45" s="1195">
        <f>IFERROR(VLOOKUP(C45,'Consolidated Master Sheet'!B:H,3,0),"")</f>
        <v>12.4</v>
      </c>
      <c r="G45" s="1436">
        <f t="shared" si="0"/>
        <v>0</v>
      </c>
      <c r="H45" s="1804">
        <f t="shared" si="1"/>
        <v>0</v>
      </c>
      <c r="I45" s="670">
        <f>IFERROR(VLOOKUP(C45,'Consolidated Master Sheet'!B:H,6,0),"")</f>
        <v>25</v>
      </c>
      <c r="J45" s="670">
        <f>IFERROR(VLOOKUP(C45,'Consolidated Master Sheet'!B:H,7,0),"")</f>
        <v>100</v>
      </c>
      <c r="K45" s="79"/>
      <c r="L45" s="1188">
        <f t="shared" si="2"/>
        <v>0</v>
      </c>
      <c r="M45" s="545"/>
      <c r="N45" s="1089"/>
    </row>
    <row r="46" spans="1:14" s="656" customFormat="1">
      <c r="A46" s="157" t="str">
        <f>IF(K46&gt;0,COUNT($K$4:K46)+MAX('MI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6" s="1892"/>
      <c r="C46" s="667" t="s">
        <v>7192</v>
      </c>
      <c r="D46" s="668" t="s">
        <v>4407</v>
      </c>
      <c r="E46" s="669" t="s">
        <v>10018</v>
      </c>
      <c r="F46" s="1195">
        <f>IFERROR(VLOOKUP(C46,'Consolidated Master Sheet'!B:H,3,0),"")</f>
        <v>12.4</v>
      </c>
      <c r="G46" s="1436">
        <f t="shared" si="0"/>
        <v>0</v>
      </c>
      <c r="H46" s="1804">
        <f t="shared" si="1"/>
        <v>0</v>
      </c>
      <c r="I46" s="670">
        <f>IFERROR(VLOOKUP(C46,'Consolidated Master Sheet'!B:H,6,0),"")</f>
        <v>25</v>
      </c>
      <c r="J46" s="670">
        <f>IFERROR(VLOOKUP(C46,'Consolidated Master Sheet'!B:H,7,0),"")</f>
        <v>100</v>
      </c>
      <c r="K46" s="79"/>
      <c r="L46" s="1188">
        <f t="shared" si="2"/>
        <v>0</v>
      </c>
      <c r="M46" s="545"/>
      <c r="N46" s="1089"/>
    </row>
    <row r="47" spans="1:14" s="656" customFormat="1">
      <c r="A47" s="157" t="str">
        <f>IF(K47&gt;0,COUNT($K$4:K47)+MAX('MI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7" s="1892"/>
      <c r="C47" s="667" t="s">
        <v>6681</v>
      </c>
      <c r="D47" s="668" t="s">
        <v>4406</v>
      </c>
      <c r="E47" s="669" t="s">
        <v>10019</v>
      </c>
      <c r="F47" s="1195">
        <f>IFERROR(VLOOKUP(C47,'Consolidated Master Sheet'!B:H,3,0),"")</f>
        <v>12.4</v>
      </c>
      <c r="G47" s="1436">
        <f t="shared" si="0"/>
        <v>0</v>
      </c>
      <c r="H47" s="1804">
        <f t="shared" si="1"/>
        <v>0</v>
      </c>
      <c r="I47" s="670">
        <f>IFERROR(VLOOKUP(C47,'Consolidated Master Sheet'!B:H,6,0),"")</f>
        <v>25</v>
      </c>
      <c r="J47" s="670">
        <f>IFERROR(VLOOKUP(C47,'Consolidated Master Sheet'!B:H,7,0),"")</f>
        <v>100</v>
      </c>
      <c r="K47" s="79"/>
      <c r="L47" s="1188">
        <f t="shared" si="2"/>
        <v>0</v>
      </c>
      <c r="M47" s="545"/>
      <c r="N47" s="1089"/>
    </row>
    <row r="48" spans="1:14" s="656" customFormat="1">
      <c r="A48" s="157" t="str">
        <f>IF(K48&gt;0,COUNT($K$4:K48)+MAX('MI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8" s="1892"/>
      <c r="C48" s="667" t="s">
        <v>6682</v>
      </c>
      <c r="D48" s="668" t="s">
        <v>4405</v>
      </c>
      <c r="E48" s="669" t="s">
        <v>10020</v>
      </c>
      <c r="F48" s="1195">
        <f>IFERROR(VLOOKUP(C48,'Consolidated Master Sheet'!B:H,3,0),"")</f>
        <v>17.720000000000002</v>
      </c>
      <c r="G48" s="1436">
        <f t="shared" si="0"/>
        <v>0</v>
      </c>
      <c r="H48" s="1804">
        <f t="shared" si="1"/>
        <v>0</v>
      </c>
      <c r="I48" s="670">
        <f>IFERROR(VLOOKUP(C48,'Consolidated Master Sheet'!B:H,6,0),"")</f>
        <v>10</v>
      </c>
      <c r="J48" s="670">
        <f>IFERROR(VLOOKUP(C48,'Consolidated Master Sheet'!B:H,7,0),"")</f>
        <v>60</v>
      </c>
      <c r="K48" s="79"/>
      <c r="L48" s="1188">
        <f t="shared" si="2"/>
        <v>0</v>
      </c>
      <c r="M48" s="545"/>
      <c r="N48" s="1089"/>
    </row>
    <row r="49" spans="1:14" s="656" customFormat="1">
      <c r="A49" s="157" t="str">
        <f>IF(K49&gt;0,COUNT($K$4:K49)+MAX('MI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9" s="1892"/>
      <c r="C49" s="667" t="s">
        <v>6683</v>
      </c>
      <c r="D49" s="668" t="s">
        <v>4404</v>
      </c>
      <c r="E49" s="669" t="s">
        <v>10021</v>
      </c>
      <c r="F49" s="1195">
        <f>IFERROR(VLOOKUP(C49,'Consolidated Master Sheet'!B:H,3,0),"")</f>
        <v>17.720000000000002</v>
      </c>
      <c r="G49" s="1436">
        <f t="shared" si="0"/>
        <v>0</v>
      </c>
      <c r="H49" s="1804">
        <f t="shared" si="1"/>
        <v>0</v>
      </c>
      <c r="I49" s="670">
        <f>IFERROR(VLOOKUP(C49,'Consolidated Master Sheet'!B:H,6,0),"")</f>
        <v>10</v>
      </c>
      <c r="J49" s="670">
        <f>IFERROR(VLOOKUP(C49,'Consolidated Master Sheet'!B:H,7,0),"")</f>
        <v>40</v>
      </c>
      <c r="K49" s="79"/>
      <c r="L49" s="1188">
        <f t="shared" si="2"/>
        <v>0</v>
      </c>
      <c r="M49" s="545"/>
      <c r="N49" s="1089"/>
    </row>
    <row r="50" spans="1:14" s="656" customFormat="1">
      <c r="A50" s="157" t="str">
        <f>IF(K50&gt;0,COUNT($K$4:K50)+MAX('MI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50" s="1892"/>
      <c r="C50" s="667" t="s">
        <v>6684</v>
      </c>
      <c r="D50" s="668" t="s">
        <v>4403</v>
      </c>
      <c r="E50" s="669" t="s">
        <v>10022</v>
      </c>
      <c r="F50" s="1195">
        <f>IFERROR(VLOOKUP(C50,'Consolidated Master Sheet'!B:H,3,0),"")</f>
        <v>17.720000000000002</v>
      </c>
      <c r="G50" s="1436">
        <f t="shared" si="0"/>
        <v>0</v>
      </c>
      <c r="H50" s="1804">
        <f t="shared" si="1"/>
        <v>0</v>
      </c>
      <c r="I50" s="670">
        <f>IFERROR(VLOOKUP(C50,'Consolidated Master Sheet'!B:H,6,0),"")</f>
        <v>10</v>
      </c>
      <c r="J50" s="670">
        <f>IFERROR(VLOOKUP(C50,'Consolidated Master Sheet'!B:H,7,0),"")</f>
        <v>40</v>
      </c>
      <c r="K50" s="79"/>
      <c r="L50" s="1188">
        <f t="shared" si="2"/>
        <v>0</v>
      </c>
      <c r="M50" s="545"/>
      <c r="N50" s="1089"/>
    </row>
    <row r="51" spans="1:14" s="656" customFormat="1">
      <c r="A51" s="157" t="str">
        <f>IF(K51&gt;0,COUNT($K$4:K51)+MAX('MI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51" s="1892"/>
      <c r="C51" s="667" t="s">
        <v>6685</v>
      </c>
      <c r="D51" s="668" t="s">
        <v>4402</v>
      </c>
      <c r="E51" s="669" t="s">
        <v>10023</v>
      </c>
      <c r="F51" s="1195">
        <f>IFERROR(VLOOKUP(C51,'Consolidated Master Sheet'!B:H,3,0),"")</f>
        <v>17.720000000000002</v>
      </c>
      <c r="G51" s="1436">
        <f t="shared" si="0"/>
        <v>0</v>
      </c>
      <c r="H51" s="1804">
        <f t="shared" si="1"/>
        <v>0</v>
      </c>
      <c r="I51" s="670">
        <f>IFERROR(VLOOKUP(C51,'Consolidated Master Sheet'!B:H,6,0),"")</f>
        <v>10</v>
      </c>
      <c r="J51" s="670">
        <f>IFERROR(VLOOKUP(C51,'Consolidated Master Sheet'!B:H,7,0),"")</f>
        <v>60</v>
      </c>
      <c r="K51" s="79"/>
      <c r="L51" s="1188">
        <f t="shared" si="2"/>
        <v>0</v>
      </c>
      <c r="M51" s="545"/>
      <c r="N51" s="1089"/>
    </row>
    <row r="52" spans="1:14" s="656" customFormat="1">
      <c r="A52" s="157" t="str">
        <f>IF(K52&gt;0,COUNT($K$4:K52)+MAX('MI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52" s="1892"/>
      <c r="C52" s="667" t="s">
        <v>7840</v>
      </c>
      <c r="D52" s="668" t="s">
        <v>4401</v>
      </c>
      <c r="E52" s="669" t="s">
        <v>10024</v>
      </c>
      <c r="F52" s="1195">
        <f>IFERROR(VLOOKUP(C52,'Consolidated Master Sheet'!B:H,3,0),"")</f>
        <v>17.73</v>
      </c>
      <c r="G52" s="1436">
        <f t="shared" si="0"/>
        <v>0</v>
      </c>
      <c r="H52" s="1804">
        <f t="shared" si="1"/>
        <v>0</v>
      </c>
      <c r="I52" s="670">
        <f>IFERROR(VLOOKUP(C52,'Consolidated Master Sheet'!B:H,6,0),"")</f>
        <v>10</v>
      </c>
      <c r="J52" s="670">
        <f>IFERROR(VLOOKUP(C52,'Consolidated Master Sheet'!B:H,7,0),"")</f>
        <v>80</v>
      </c>
      <c r="K52" s="79"/>
      <c r="L52" s="1188">
        <f t="shared" si="2"/>
        <v>0</v>
      </c>
      <c r="M52" s="545"/>
      <c r="N52" s="1089"/>
    </row>
    <row r="53" spans="1:14" s="656" customFormat="1">
      <c r="A53" s="157" t="str">
        <f>IF(K53&gt;0,COUNT($K$4:K53)+MAX('MI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53" s="1892"/>
      <c r="C53" s="667" t="s">
        <v>6686</v>
      </c>
      <c r="D53" s="668" t="s">
        <v>4400</v>
      </c>
      <c r="E53" s="669" t="s">
        <v>10025</v>
      </c>
      <c r="F53" s="1195">
        <f>IFERROR(VLOOKUP(C53,'Consolidated Master Sheet'!B:H,3,0),"")</f>
        <v>12.18</v>
      </c>
      <c r="G53" s="1436">
        <f t="shared" si="0"/>
        <v>0</v>
      </c>
      <c r="H53" s="1804">
        <f t="shared" si="1"/>
        <v>0</v>
      </c>
      <c r="I53" s="670">
        <f>IFERROR(VLOOKUP(C53,'Consolidated Master Sheet'!B:H,6,0),"")</f>
        <v>10</v>
      </c>
      <c r="J53" s="670">
        <f>IFERROR(VLOOKUP(C53,'Consolidated Master Sheet'!B:H,7,0),"")</f>
        <v>40</v>
      </c>
      <c r="K53" s="79"/>
      <c r="L53" s="1188">
        <f t="shared" si="2"/>
        <v>0</v>
      </c>
      <c r="M53" s="545"/>
      <c r="N53" s="1089"/>
    </row>
    <row r="54" spans="1:14" s="656" customFormat="1">
      <c r="A54" s="157" t="str">
        <f>IF(K54&gt;0,COUNT($K$4:K54)+MAX('MI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54" s="1892"/>
      <c r="C54" s="667" t="s">
        <v>6687</v>
      </c>
      <c r="D54" s="668" t="s">
        <v>4399</v>
      </c>
      <c r="E54" s="669" t="s">
        <v>10026</v>
      </c>
      <c r="F54" s="1195">
        <f>IFERROR(VLOOKUP(C54,'Consolidated Master Sheet'!B:H,3,0),"")</f>
        <v>12.18</v>
      </c>
      <c r="G54" s="1436">
        <f t="shared" si="0"/>
        <v>0</v>
      </c>
      <c r="H54" s="1804">
        <f t="shared" si="1"/>
        <v>0</v>
      </c>
      <c r="I54" s="670">
        <f>IFERROR(VLOOKUP(C54,'Consolidated Master Sheet'!B:H,6,0),"")</f>
        <v>10</v>
      </c>
      <c r="J54" s="670">
        <f>IFERROR(VLOOKUP(C54,'Consolidated Master Sheet'!B:H,7,0),"")</f>
        <v>40</v>
      </c>
      <c r="K54" s="79"/>
      <c r="L54" s="1188">
        <f t="shared" si="2"/>
        <v>0</v>
      </c>
      <c r="M54" s="545"/>
      <c r="N54" s="1089"/>
    </row>
    <row r="55" spans="1:14" s="656" customFormat="1">
      <c r="A55" s="157" t="str">
        <f>IF(K55&gt;0,COUNT($K$4:K55)+MAX('MI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55" s="1892"/>
      <c r="C55" s="667" t="s">
        <v>6688</v>
      </c>
      <c r="D55" s="668" t="s">
        <v>4398</v>
      </c>
      <c r="E55" s="669" t="s">
        <v>10027</v>
      </c>
      <c r="F55" s="1195">
        <f>IFERROR(VLOOKUP(C55,'Consolidated Master Sheet'!B:H,3,0),"")</f>
        <v>12.18</v>
      </c>
      <c r="G55" s="1436">
        <f t="shared" si="0"/>
        <v>0</v>
      </c>
      <c r="H55" s="1804">
        <f t="shared" si="1"/>
        <v>0</v>
      </c>
      <c r="I55" s="670">
        <f>IFERROR(VLOOKUP(C55,'Consolidated Master Sheet'!B:H,6,0),"")</f>
        <v>10</v>
      </c>
      <c r="J55" s="670">
        <f>IFERROR(VLOOKUP(C55,'Consolidated Master Sheet'!B:H,7,0),"")</f>
        <v>60</v>
      </c>
      <c r="K55" s="79"/>
      <c r="L55" s="1188">
        <f t="shared" si="2"/>
        <v>0</v>
      </c>
      <c r="M55" s="545"/>
      <c r="N55" s="1089"/>
    </row>
    <row r="56" spans="1:14" s="656" customFormat="1">
      <c r="A56" s="157" t="str">
        <f>IF(K56&gt;0,COUNT($K$4:K56)+MAX('MI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56" s="1892"/>
      <c r="C56" s="667" t="s">
        <v>6689</v>
      </c>
      <c r="D56" s="668" t="s">
        <v>4397</v>
      </c>
      <c r="E56" s="669" t="s">
        <v>10028</v>
      </c>
      <c r="F56" s="1195">
        <f>IFERROR(VLOOKUP(C56,'Consolidated Master Sheet'!B:H,3,0),"")</f>
        <v>12.18</v>
      </c>
      <c r="G56" s="1436">
        <f t="shared" si="0"/>
        <v>0</v>
      </c>
      <c r="H56" s="1804">
        <f t="shared" si="1"/>
        <v>0</v>
      </c>
      <c r="I56" s="670">
        <f>IFERROR(VLOOKUP(C56,'Consolidated Master Sheet'!B:H,6,0),"")</f>
        <v>10</v>
      </c>
      <c r="J56" s="670">
        <f>IFERROR(VLOOKUP(C56,'Consolidated Master Sheet'!B:H,7,0),"")</f>
        <v>60</v>
      </c>
      <c r="K56" s="79"/>
      <c r="L56" s="1188">
        <f t="shared" si="2"/>
        <v>0</v>
      </c>
      <c r="M56" s="545"/>
      <c r="N56" s="1089"/>
    </row>
    <row r="57" spans="1:14" s="656" customFormat="1">
      <c r="A57" s="157" t="str">
        <f>IF(K57&gt;0,COUNT($K$4:K57)+MAX('MI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57" s="1892"/>
      <c r="C57" s="667" t="s">
        <v>7841</v>
      </c>
      <c r="D57" s="668" t="s">
        <v>4396</v>
      </c>
      <c r="E57" s="669" t="s">
        <v>10029</v>
      </c>
      <c r="F57" s="1195">
        <f>IFERROR(VLOOKUP(C57,'Consolidated Master Sheet'!B:H,3,0),"")</f>
        <v>12.19</v>
      </c>
      <c r="G57" s="1436">
        <f t="shared" si="0"/>
        <v>0</v>
      </c>
      <c r="H57" s="1804">
        <f t="shared" si="1"/>
        <v>0</v>
      </c>
      <c r="I57" s="670">
        <f>IFERROR(VLOOKUP(C57,'Consolidated Master Sheet'!B:H,6,0),"")</f>
        <v>10</v>
      </c>
      <c r="J57" s="670">
        <f>IFERROR(VLOOKUP(C57,'Consolidated Master Sheet'!B:H,7,0),"")</f>
        <v>80</v>
      </c>
      <c r="K57" s="79"/>
      <c r="L57" s="1188">
        <f t="shared" si="2"/>
        <v>0</v>
      </c>
      <c r="M57" s="545"/>
      <c r="N57" s="1089"/>
    </row>
    <row r="58" spans="1:14" s="656" customFormat="1">
      <c r="A58" s="157" t="str">
        <f>IF(K58&gt;0,COUNT($K$4:K58)+MAX('MI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58" s="1892"/>
      <c r="C58" s="667" t="s">
        <v>6690</v>
      </c>
      <c r="D58" s="668" t="s">
        <v>4395</v>
      </c>
      <c r="E58" s="669" t="s">
        <v>10030</v>
      </c>
      <c r="F58" s="1195">
        <f>IFERROR(VLOOKUP(C58,'Consolidated Master Sheet'!B:H,3,0),"")</f>
        <v>37.479999999999997</v>
      </c>
      <c r="G58" s="1436">
        <f t="shared" si="0"/>
        <v>0</v>
      </c>
      <c r="H58" s="1804">
        <f t="shared" si="1"/>
        <v>0</v>
      </c>
      <c r="I58" s="670">
        <f>IFERROR(VLOOKUP(C58,'Consolidated Master Sheet'!B:H,6,0),"")</f>
        <v>10</v>
      </c>
      <c r="J58" s="670">
        <f>IFERROR(VLOOKUP(C58,'Consolidated Master Sheet'!B:H,7,0),"")</f>
        <v>40</v>
      </c>
      <c r="K58" s="79"/>
      <c r="L58" s="1188">
        <f t="shared" si="2"/>
        <v>0</v>
      </c>
      <c r="M58" s="545"/>
      <c r="N58" s="1089"/>
    </row>
    <row r="59" spans="1:14" s="656" customFormat="1">
      <c r="A59" s="157" t="str">
        <f>IF(K59&gt;0,COUNT($K$4:K59)+MAX('MI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59" s="1892"/>
      <c r="C59" s="667" t="s">
        <v>6691</v>
      </c>
      <c r="D59" s="668" t="s">
        <v>4394</v>
      </c>
      <c r="E59" s="669" t="s">
        <v>10031</v>
      </c>
      <c r="F59" s="1195">
        <f>IFERROR(VLOOKUP(C59,'Consolidated Master Sheet'!B:H,3,0),"")</f>
        <v>37.479999999999997</v>
      </c>
      <c r="G59" s="1436">
        <f t="shared" si="0"/>
        <v>0</v>
      </c>
      <c r="H59" s="1804">
        <f t="shared" si="1"/>
        <v>0</v>
      </c>
      <c r="I59" s="670">
        <f>IFERROR(VLOOKUP(C59,'Consolidated Master Sheet'!B:H,6,0),"")</f>
        <v>10</v>
      </c>
      <c r="J59" s="670">
        <f>IFERROR(VLOOKUP(C59,'Consolidated Master Sheet'!B:H,7,0),"")</f>
        <v>40</v>
      </c>
      <c r="K59" s="79"/>
      <c r="L59" s="1188">
        <f t="shared" si="2"/>
        <v>0</v>
      </c>
      <c r="M59" s="545"/>
      <c r="N59" s="1089"/>
    </row>
    <row r="60" spans="1:14" s="656" customFormat="1">
      <c r="A60" s="157" t="str">
        <f>IF(K60&gt;0,COUNT($K$4:K60)+MAX('MI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60" s="1892"/>
      <c r="C60" s="667" t="s">
        <v>6692</v>
      </c>
      <c r="D60" s="668" t="s">
        <v>4393</v>
      </c>
      <c r="E60" s="669" t="s">
        <v>10032</v>
      </c>
      <c r="F60" s="1195">
        <f>IFERROR(VLOOKUP(C60,'Consolidated Master Sheet'!B:H,3,0),"")</f>
        <v>37.479999999999997</v>
      </c>
      <c r="G60" s="1436">
        <f t="shared" si="0"/>
        <v>0</v>
      </c>
      <c r="H60" s="1804">
        <f t="shared" si="1"/>
        <v>0</v>
      </c>
      <c r="I60" s="670">
        <f>IFERROR(VLOOKUP(C60,'Consolidated Master Sheet'!B:H,6,0),"")</f>
        <v>10</v>
      </c>
      <c r="J60" s="670">
        <f>IFERROR(VLOOKUP(C60,'Consolidated Master Sheet'!B:H,7,0),"")</f>
        <v>40</v>
      </c>
      <c r="K60" s="79"/>
      <c r="L60" s="1188">
        <f t="shared" si="2"/>
        <v>0</v>
      </c>
      <c r="M60" s="545"/>
      <c r="N60" s="1089"/>
    </row>
    <row r="61" spans="1:14" s="656" customFormat="1">
      <c r="A61" s="157" t="str">
        <f>IF(K61&gt;0,COUNT($K$4:K61)+MAX('MI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61" s="1892"/>
      <c r="C61" s="667" t="s">
        <v>6693</v>
      </c>
      <c r="D61" s="668" t="s">
        <v>4392</v>
      </c>
      <c r="E61" s="669" t="s">
        <v>10033</v>
      </c>
      <c r="F61" s="1195">
        <f>IFERROR(VLOOKUP(C61,'Consolidated Master Sheet'!B:H,3,0),"")</f>
        <v>37.479999999999997</v>
      </c>
      <c r="G61" s="1436">
        <f t="shared" si="0"/>
        <v>0</v>
      </c>
      <c r="H61" s="1804">
        <f t="shared" si="1"/>
        <v>0</v>
      </c>
      <c r="I61" s="670">
        <f>IFERROR(VLOOKUP(C61,'Consolidated Master Sheet'!B:H,6,0),"")</f>
        <v>10</v>
      </c>
      <c r="J61" s="670">
        <f>IFERROR(VLOOKUP(C61,'Consolidated Master Sheet'!B:H,7,0),"")</f>
        <v>40</v>
      </c>
      <c r="K61" s="79"/>
      <c r="L61" s="1188">
        <f t="shared" si="2"/>
        <v>0</v>
      </c>
      <c r="M61" s="545"/>
      <c r="N61" s="1089"/>
    </row>
    <row r="62" spans="1:14" s="656" customFormat="1">
      <c r="A62" s="157" t="str">
        <f>IF(K62&gt;0,COUNT($K$4:K62)+MAX('MI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62" s="1892"/>
      <c r="C62" s="667" t="s">
        <v>6694</v>
      </c>
      <c r="D62" s="668" t="s">
        <v>4391</v>
      </c>
      <c r="E62" s="669" t="s">
        <v>10034</v>
      </c>
      <c r="F62" s="1195">
        <f>IFERROR(VLOOKUP(C62,'Consolidated Master Sheet'!B:H,3,0),"")</f>
        <v>37.479999999999997</v>
      </c>
      <c r="G62" s="1436">
        <f t="shared" si="0"/>
        <v>0</v>
      </c>
      <c r="H62" s="1804">
        <f t="shared" si="1"/>
        <v>0</v>
      </c>
      <c r="I62" s="670">
        <f>IFERROR(VLOOKUP(C62,'Consolidated Master Sheet'!B:H,6,0),"")</f>
        <v>10</v>
      </c>
      <c r="J62" s="670">
        <f>IFERROR(VLOOKUP(C62,'Consolidated Master Sheet'!B:H,7,0),"")</f>
        <v>40</v>
      </c>
      <c r="K62" s="79"/>
      <c r="L62" s="1188">
        <f t="shared" si="2"/>
        <v>0</v>
      </c>
      <c r="M62" s="545"/>
      <c r="N62" s="1089"/>
    </row>
    <row r="63" spans="1:14" s="656" customFormat="1">
      <c r="A63" s="157" t="str">
        <f>IF(K63&gt;0,COUNT($K$4:K63)+MAX('MI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63" s="1892"/>
      <c r="C63" s="667" t="s">
        <v>6695</v>
      </c>
      <c r="D63" s="668" t="s">
        <v>4390</v>
      </c>
      <c r="E63" s="669" t="s">
        <v>10035</v>
      </c>
      <c r="F63" s="1195">
        <f>IFERROR(VLOOKUP(C63,'Consolidated Master Sheet'!B:H,3,0),"")</f>
        <v>37.479999999999997</v>
      </c>
      <c r="G63" s="1436">
        <f t="shared" si="0"/>
        <v>0</v>
      </c>
      <c r="H63" s="1804">
        <f t="shared" si="1"/>
        <v>0</v>
      </c>
      <c r="I63" s="670">
        <f>IFERROR(VLOOKUP(C63,'Consolidated Master Sheet'!B:H,6,0),"")</f>
        <v>8</v>
      </c>
      <c r="J63" s="670">
        <f>IFERROR(VLOOKUP(C63,'Consolidated Master Sheet'!B:H,7,0),"")</f>
        <v>32</v>
      </c>
      <c r="K63" s="79"/>
      <c r="L63" s="1188">
        <f t="shared" si="2"/>
        <v>0</v>
      </c>
      <c r="M63" s="545"/>
      <c r="N63" s="1089"/>
    </row>
    <row r="64" spans="1:14" s="656" customFormat="1">
      <c r="A64" s="157" t="str">
        <f>IF(K64&gt;0,COUNT($K$4:K64)+MAX('MI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64" s="1892"/>
      <c r="C64" s="667" t="s">
        <v>6696</v>
      </c>
      <c r="D64" s="668" t="s">
        <v>4389</v>
      </c>
      <c r="E64" s="669" t="s">
        <v>10036</v>
      </c>
      <c r="F64" s="1195">
        <f>IFERROR(VLOOKUP(C64,'Consolidated Master Sheet'!B:H,3,0),"")</f>
        <v>53.71</v>
      </c>
      <c r="G64" s="1436">
        <f t="shared" si="0"/>
        <v>0</v>
      </c>
      <c r="H64" s="1804">
        <f t="shared" si="1"/>
        <v>0</v>
      </c>
      <c r="I64" s="670">
        <f>IFERROR(VLOOKUP(C64,'Consolidated Master Sheet'!B:H,6,0),"")</f>
        <v>8</v>
      </c>
      <c r="J64" s="670">
        <f>IFERROR(VLOOKUP(C64,'Consolidated Master Sheet'!B:H,7,0),"")</f>
        <v>32</v>
      </c>
      <c r="K64" s="79"/>
      <c r="L64" s="1188">
        <f t="shared" si="2"/>
        <v>0</v>
      </c>
      <c r="M64" s="545"/>
      <c r="N64" s="1089"/>
    </row>
    <row r="65" spans="1:14" s="656" customFormat="1">
      <c r="A65" s="157" t="str">
        <f>IF(K65&gt;0,COUNT($K$4:K65)+MAX('MI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65" s="1892"/>
      <c r="C65" s="667" t="s">
        <v>6697</v>
      </c>
      <c r="D65" s="668" t="s">
        <v>4388</v>
      </c>
      <c r="E65" s="669" t="s">
        <v>10037</v>
      </c>
      <c r="F65" s="1195">
        <f>IFERROR(VLOOKUP(C65,'Consolidated Master Sheet'!B:H,3,0),"")</f>
        <v>53.71</v>
      </c>
      <c r="G65" s="1436">
        <f t="shared" si="0"/>
        <v>0</v>
      </c>
      <c r="H65" s="1804">
        <f t="shared" si="1"/>
        <v>0</v>
      </c>
      <c r="I65" s="670">
        <f>IFERROR(VLOOKUP(C65,'Consolidated Master Sheet'!B:H,6,0),"")</f>
        <v>10</v>
      </c>
      <c r="J65" s="670">
        <f>IFERROR(VLOOKUP(C65,'Consolidated Master Sheet'!B:H,7,0),"")</f>
        <v>10</v>
      </c>
      <c r="K65" s="79"/>
      <c r="L65" s="1188">
        <f t="shared" si="2"/>
        <v>0</v>
      </c>
      <c r="M65" s="545"/>
      <c r="N65" s="1089"/>
    </row>
    <row r="66" spans="1:14" s="656" customFormat="1">
      <c r="A66" s="157" t="str">
        <f>IF(K66&gt;0,COUNT($K$4:K66)+MAX('MI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66" s="1892"/>
      <c r="C66" s="667" t="s">
        <v>6698</v>
      </c>
      <c r="D66" s="668" t="s">
        <v>4387</v>
      </c>
      <c r="E66" s="669" t="s">
        <v>10038</v>
      </c>
      <c r="F66" s="1195">
        <f>IFERROR(VLOOKUP(C66,'Consolidated Master Sheet'!B:H,3,0),"")</f>
        <v>53.71</v>
      </c>
      <c r="G66" s="1436">
        <f t="shared" si="0"/>
        <v>0</v>
      </c>
      <c r="H66" s="1804">
        <f t="shared" si="1"/>
        <v>0</v>
      </c>
      <c r="I66" s="670">
        <f>IFERROR(VLOOKUP(C66,'Consolidated Master Sheet'!B:H,6,0),"")</f>
        <v>10</v>
      </c>
      <c r="J66" s="670">
        <f>IFERROR(VLOOKUP(C66,'Consolidated Master Sheet'!B:H,7,0),"")</f>
        <v>10</v>
      </c>
      <c r="K66" s="79"/>
      <c r="L66" s="1188">
        <f t="shared" si="2"/>
        <v>0</v>
      </c>
      <c r="M66" s="545"/>
      <c r="N66" s="1089"/>
    </row>
    <row r="67" spans="1:14" s="656" customFormat="1">
      <c r="A67" s="157" t="str">
        <f>IF(K67&gt;0,COUNT($K$4:K67)+MAX('MI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67" s="1892"/>
      <c r="C67" s="667" t="s">
        <v>6699</v>
      </c>
      <c r="D67" s="668" t="s">
        <v>4386</v>
      </c>
      <c r="E67" s="669" t="s">
        <v>10039</v>
      </c>
      <c r="F67" s="1195">
        <f>IFERROR(VLOOKUP(C67,'Consolidated Master Sheet'!B:H,3,0),"")</f>
        <v>53.71</v>
      </c>
      <c r="G67" s="1436">
        <f t="shared" si="0"/>
        <v>0</v>
      </c>
      <c r="H67" s="1804">
        <f t="shared" si="1"/>
        <v>0</v>
      </c>
      <c r="I67" s="670">
        <f>IFERROR(VLOOKUP(C67,'Consolidated Master Sheet'!B:H,6,0),"")</f>
        <v>8</v>
      </c>
      <c r="J67" s="670">
        <f>IFERROR(VLOOKUP(C67,'Consolidated Master Sheet'!B:H,7,0),"")</f>
        <v>32</v>
      </c>
      <c r="K67" s="79"/>
      <c r="L67" s="1188">
        <f t="shared" si="2"/>
        <v>0</v>
      </c>
      <c r="M67" s="545"/>
      <c r="N67" s="1089"/>
    </row>
    <row r="68" spans="1:14" s="656" customFormat="1">
      <c r="A68" s="157" t="str">
        <f>IF(K68&gt;0,COUNT($K$4:K68)+MAX('MI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68" s="1892"/>
      <c r="C68" s="667" t="s">
        <v>7842</v>
      </c>
      <c r="D68" s="668" t="s">
        <v>4385</v>
      </c>
      <c r="E68" s="669" t="s">
        <v>10040</v>
      </c>
      <c r="F68" s="1195">
        <f>IFERROR(VLOOKUP(C68,'Consolidated Master Sheet'!B:H,3,0),"")</f>
        <v>53.71</v>
      </c>
      <c r="G68" s="1436">
        <f t="shared" si="0"/>
        <v>0</v>
      </c>
      <c r="H68" s="1804">
        <f t="shared" si="1"/>
        <v>0</v>
      </c>
      <c r="I68" s="670">
        <f>IFERROR(VLOOKUP(C68,'Consolidated Master Sheet'!B:H,6,0),"")</f>
        <v>15</v>
      </c>
      <c r="J68" s="670">
        <f>IFERROR(VLOOKUP(C68,'Consolidated Master Sheet'!B:H,7,0),"")</f>
        <v>15</v>
      </c>
      <c r="K68" s="79"/>
      <c r="L68" s="1188">
        <f t="shared" si="2"/>
        <v>0</v>
      </c>
      <c r="M68" s="545"/>
      <c r="N68" s="1089"/>
    </row>
    <row r="69" spans="1:14" s="656" customFormat="1">
      <c r="A69" s="157" t="str">
        <f>IF(K69&gt;0,COUNT($K$4:K69)+MAX('MI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69" s="1892"/>
      <c r="C69" s="667" t="s">
        <v>7843</v>
      </c>
      <c r="D69" s="668" t="s">
        <v>4384</v>
      </c>
      <c r="E69" s="669" t="s">
        <v>10041</v>
      </c>
      <c r="F69" s="1195">
        <f>IFERROR(VLOOKUP(C69,'Consolidated Master Sheet'!B:H,3,0),"")</f>
        <v>53.62</v>
      </c>
      <c r="G69" s="1436">
        <f t="shared" ref="G69:G132" si="3">IF(F69=0,"NET",$G$2)</f>
        <v>0</v>
      </c>
      <c r="H69" s="1804">
        <f t="shared" ref="H69:H132" si="4">IFERROR(ROUND(G69*F69,2),0)</f>
        <v>0</v>
      </c>
      <c r="I69" s="670">
        <f>IFERROR(VLOOKUP(C69,'Consolidated Master Sheet'!B:H,6,0),"")</f>
        <v>10</v>
      </c>
      <c r="J69" s="670">
        <f>IFERROR(VLOOKUP(C69,'Consolidated Master Sheet'!B:H,7,0),"")</f>
        <v>80</v>
      </c>
      <c r="K69" s="79"/>
      <c r="L69" s="1188">
        <f t="shared" si="2"/>
        <v>0</v>
      </c>
      <c r="M69" s="545"/>
      <c r="N69" s="1089"/>
    </row>
    <row r="70" spans="1:14" s="656" customFormat="1">
      <c r="A70" s="157" t="str">
        <f>IF(K70&gt;0,COUNT($K$4:K70)+MAX('MI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70" s="1892"/>
      <c r="C70" s="667" t="s">
        <v>6700</v>
      </c>
      <c r="D70" s="668" t="s">
        <v>4383</v>
      </c>
      <c r="E70" s="669" t="s">
        <v>10042</v>
      </c>
      <c r="F70" s="1195">
        <f>IFERROR(VLOOKUP(C70,'Consolidated Master Sheet'!B:H,3,0),"")</f>
        <v>67.06</v>
      </c>
      <c r="G70" s="1436">
        <f t="shared" si="3"/>
        <v>0</v>
      </c>
      <c r="H70" s="1804">
        <f t="shared" si="4"/>
        <v>0</v>
      </c>
      <c r="I70" s="670">
        <f>IFERROR(VLOOKUP(C70,'Consolidated Master Sheet'!B:H,6,0),"")</f>
        <v>10</v>
      </c>
      <c r="J70" s="670">
        <f>IFERROR(VLOOKUP(C70,'Consolidated Master Sheet'!B:H,7,0),"")</f>
        <v>10</v>
      </c>
      <c r="K70" s="79"/>
      <c r="L70" s="1188">
        <f t="shared" ref="L70:L133" si="5">IFERROR(H70*K70,0)</f>
        <v>0</v>
      </c>
      <c r="M70" s="545"/>
      <c r="N70" s="1089"/>
    </row>
    <row r="71" spans="1:14" s="656" customFormat="1">
      <c r="A71" s="157" t="str">
        <f>IF(K71&gt;0,COUNT($K$4:K71)+MAX('MI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71" s="1892"/>
      <c r="C71" s="667" t="s">
        <v>6701</v>
      </c>
      <c r="D71" s="668" t="s">
        <v>4382</v>
      </c>
      <c r="E71" s="669" t="s">
        <v>10043</v>
      </c>
      <c r="F71" s="1195">
        <f>IFERROR(VLOOKUP(C71,'Consolidated Master Sheet'!B:H,3,0),"")</f>
        <v>89.300000000000011</v>
      </c>
      <c r="G71" s="1436">
        <f t="shared" si="3"/>
        <v>0</v>
      </c>
      <c r="H71" s="1804">
        <f t="shared" si="4"/>
        <v>0</v>
      </c>
      <c r="I71" s="670">
        <f>IFERROR(VLOOKUP(C71,'Consolidated Master Sheet'!B:H,6,0),"")</f>
        <v>6</v>
      </c>
      <c r="J71" s="670">
        <f>IFERROR(VLOOKUP(C71,'Consolidated Master Sheet'!B:H,7,0),"")</f>
        <v>24</v>
      </c>
      <c r="K71" s="79"/>
      <c r="L71" s="1188">
        <f t="shared" si="5"/>
        <v>0</v>
      </c>
      <c r="M71" s="545"/>
      <c r="N71" s="1089"/>
    </row>
    <row r="72" spans="1:14" s="656" customFormat="1">
      <c r="A72" s="157" t="str">
        <f>IF(K72&gt;0,COUNT($K$4:K72)+MAX('MI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72" s="1892"/>
      <c r="C72" s="667" t="s">
        <v>6702</v>
      </c>
      <c r="D72" s="668" t="s">
        <v>4381</v>
      </c>
      <c r="E72" s="669" t="s">
        <v>10044</v>
      </c>
      <c r="F72" s="1195">
        <f>IFERROR(VLOOKUP(C72,'Consolidated Master Sheet'!B:H,3,0),"")</f>
        <v>89.300000000000011</v>
      </c>
      <c r="G72" s="1436">
        <f t="shared" si="3"/>
        <v>0</v>
      </c>
      <c r="H72" s="1804">
        <f t="shared" si="4"/>
        <v>0</v>
      </c>
      <c r="I72" s="670">
        <f>IFERROR(VLOOKUP(C72,'Consolidated Master Sheet'!B:H,6,0),"")</f>
        <v>6</v>
      </c>
      <c r="J72" s="670">
        <f>IFERROR(VLOOKUP(C72,'Consolidated Master Sheet'!B:H,7,0),"")</f>
        <v>24</v>
      </c>
      <c r="K72" s="79"/>
      <c r="L72" s="1188">
        <f t="shared" si="5"/>
        <v>0</v>
      </c>
      <c r="M72" s="545"/>
      <c r="N72" s="1089"/>
    </row>
    <row r="73" spans="1:14" s="656" customFormat="1">
      <c r="A73" s="157" t="str">
        <f>IF(K73&gt;0,COUNT($K$4:K73)+MAX('MI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73" s="1892"/>
      <c r="C73" s="667" t="s">
        <v>6703</v>
      </c>
      <c r="D73" s="668" t="s">
        <v>4380</v>
      </c>
      <c r="E73" s="669" t="s">
        <v>10045</v>
      </c>
      <c r="F73" s="1195">
        <f>IFERROR(VLOOKUP(C73,'Consolidated Master Sheet'!B:H,3,0),"")</f>
        <v>89.300000000000011</v>
      </c>
      <c r="G73" s="1436">
        <f t="shared" si="3"/>
        <v>0</v>
      </c>
      <c r="H73" s="1804">
        <f t="shared" si="4"/>
        <v>0</v>
      </c>
      <c r="I73" s="670">
        <f>IFERROR(VLOOKUP(C73,'Consolidated Master Sheet'!B:H,6,0),"")</f>
        <v>10</v>
      </c>
      <c r="J73" s="670">
        <f>IFERROR(VLOOKUP(C73,'Consolidated Master Sheet'!B:H,7,0),"")</f>
        <v>10</v>
      </c>
      <c r="K73" s="79"/>
      <c r="L73" s="1188">
        <f t="shared" si="5"/>
        <v>0</v>
      </c>
      <c r="M73" s="545"/>
      <c r="N73" s="1089"/>
    </row>
    <row r="74" spans="1:14" s="656" customFormat="1">
      <c r="A74" s="157" t="str">
        <f>IF(K74&gt;0,COUNT($K$4:K74)+MAX('MI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74" s="1892"/>
      <c r="C74" s="667" t="s">
        <v>7844</v>
      </c>
      <c r="D74" s="668" t="s">
        <v>4379</v>
      </c>
      <c r="E74" s="669" t="s">
        <v>10046</v>
      </c>
      <c r="F74" s="1195">
        <f>IFERROR(VLOOKUP(C74,'Consolidated Master Sheet'!B:H,3,0),"")</f>
        <v>89.300000000000011</v>
      </c>
      <c r="G74" s="1436">
        <f t="shared" si="3"/>
        <v>0</v>
      </c>
      <c r="H74" s="1804">
        <f t="shared" si="4"/>
        <v>0</v>
      </c>
      <c r="I74" s="670">
        <f>IFERROR(VLOOKUP(C74,'Consolidated Master Sheet'!B:H,6,0),"")</f>
        <v>10</v>
      </c>
      <c r="J74" s="670">
        <f>IFERROR(VLOOKUP(C74,'Consolidated Master Sheet'!B:H,7,0),"")</f>
        <v>10</v>
      </c>
      <c r="K74" s="79"/>
      <c r="L74" s="1188">
        <f t="shared" si="5"/>
        <v>0</v>
      </c>
      <c r="M74" s="545"/>
      <c r="N74" s="1089"/>
    </row>
    <row r="75" spans="1:14" s="656" customFormat="1">
      <c r="A75" s="157" t="str">
        <f>IF(K75&gt;0,COUNT($K$4:K75)+MAX('MI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75" s="1892"/>
      <c r="C75" s="667" t="s">
        <v>7845</v>
      </c>
      <c r="D75" s="668" t="s">
        <v>4378</v>
      </c>
      <c r="E75" s="669" t="s">
        <v>10047</v>
      </c>
      <c r="F75" s="1195">
        <f>IFERROR(VLOOKUP(C75,'Consolidated Master Sheet'!B:H,3,0),"")</f>
        <v>89.300000000000011</v>
      </c>
      <c r="G75" s="1436">
        <f t="shared" si="3"/>
        <v>0</v>
      </c>
      <c r="H75" s="1804">
        <f t="shared" si="4"/>
        <v>0</v>
      </c>
      <c r="I75" s="670">
        <f>IFERROR(VLOOKUP(C75,'Consolidated Master Sheet'!B:H,6,0),"")</f>
        <v>10</v>
      </c>
      <c r="J75" s="670">
        <f>IFERROR(VLOOKUP(C75,'Consolidated Master Sheet'!B:H,7,0),"")</f>
        <v>10</v>
      </c>
      <c r="K75" s="79"/>
      <c r="L75" s="1188">
        <f t="shared" si="5"/>
        <v>0</v>
      </c>
      <c r="M75" s="545"/>
      <c r="N75" s="1089"/>
    </row>
    <row r="76" spans="1:14" s="656" customFormat="1">
      <c r="A76" s="157" t="str">
        <f>IF(K76&gt;0,COUNT($K$4:K76)+MAX('MI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76" s="1892"/>
      <c r="C76" s="667" t="s">
        <v>7846</v>
      </c>
      <c r="D76" s="668" t="s">
        <v>4377</v>
      </c>
      <c r="E76" s="669" t="s">
        <v>10048</v>
      </c>
      <c r="F76" s="1195">
        <f>IFERROR(VLOOKUP(C76,'Consolidated Master Sheet'!B:H,3,0),"")</f>
        <v>89.300000000000011</v>
      </c>
      <c r="G76" s="1436">
        <f t="shared" si="3"/>
        <v>0</v>
      </c>
      <c r="H76" s="1804">
        <f t="shared" si="4"/>
        <v>0</v>
      </c>
      <c r="I76" s="670">
        <f>IFERROR(VLOOKUP(C76,'Consolidated Master Sheet'!B:H,6,0),"")</f>
        <v>6</v>
      </c>
      <c r="J76" s="670">
        <f>IFERROR(VLOOKUP(C76,'Consolidated Master Sheet'!B:H,7,0),"")</f>
        <v>6</v>
      </c>
      <c r="K76" s="79"/>
      <c r="L76" s="1188">
        <f t="shared" si="5"/>
        <v>0</v>
      </c>
      <c r="M76" s="545"/>
      <c r="N76" s="1089"/>
    </row>
    <row r="77" spans="1:14">
      <c r="A77" s="157" t="str">
        <f>IF(K77&gt;0,COUNT($K$4:K77)+MAX('MI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77" s="1892"/>
      <c r="C77" s="667" t="s">
        <v>6704</v>
      </c>
      <c r="D77" s="668" t="s">
        <v>4376</v>
      </c>
      <c r="E77" s="669" t="s">
        <v>10049</v>
      </c>
      <c r="F77" s="1195">
        <f>IFERROR(VLOOKUP(C77,'Consolidated Master Sheet'!B:H,3,0),"")</f>
        <v>209.42</v>
      </c>
      <c r="G77" s="1436">
        <f t="shared" si="3"/>
        <v>0</v>
      </c>
      <c r="H77" s="1804">
        <f t="shared" si="4"/>
        <v>0</v>
      </c>
      <c r="I77" s="670">
        <f>IFERROR(VLOOKUP(C77,'Consolidated Master Sheet'!B:H,6,0),"")</f>
        <v>5</v>
      </c>
      <c r="J77" s="670">
        <f>IFERROR(VLOOKUP(C77,'Consolidated Master Sheet'!B:H,7,0),"")</f>
        <v>5</v>
      </c>
      <c r="K77" s="79"/>
      <c r="L77" s="1188">
        <f t="shared" si="5"/>
        <v>0</v>
      </c>
      <c r="M77" s="545"/>
      <c r="N77" s="1089"/>
    </row>
    <row r="78" spans="1:14" s="656" customFormat="1">
      <c r="A78" s="157" t="str">
        <f>IF(K78&gt;0,COUNT($K$4:K78)+MAX('MI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78" s="1892"/>
      <c r="C78" s="667" t="s">
        <v>6705</v>
      </c>
      <c r="D78" s="668" t="s">
        <v>4375</v>
      </c>
      <c r="E78" s="669" t="s">
        <v>10050</v>
      </c>
      <c r="F78" s="1195">
        <f>IFERROR(VLOOKUP(C78,'Consolidated Master Sheet'!B:H,3,0),"")</f>
        <v>209.42</v>
      </c>
      <c r="G78" s="1436">
        <f t="shared" si="3"/>
        <v>0</v>
      </c>
      <c r="H78" s="1804">
        <f t="shared" si="4"/>
        <v>0</v>
      </c>
      <c r="I78" s="670">
        <f>IFERROR(VLOOKUP(C78,'Consolidated Master Sheet'!B:H,6,0),"")</f>
        <v>8</v>
      </c>
      <c r="J78" s="670">
        <f>IFERROR(VLOOKUP(C78,'Consolidated Master Sheet'!B:H,7,0),"")</f>
        <v>8</v>
      </c>
      <c r="K78" s="79"/>
      <c r="L78" s="1188">
        <f t="shared" si="5"/>
        <v>0</v>
      </c>
      <c r="M78" s="545"/>
      <c r="N78" s="1089"/>
    </row>
    <row r="79" spans="1:14" s="656" customFormat="1">
      <c r="A79" s="157" t="str">
        <f>IF(K79&gt;0,COUNT($K$4:K79)+MAX('MI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79" s="1892"/>
      <c r="C79" s="667" t="s">
        <v>6706</v>
      </c>
      <c r="D79" s="668" t="s">
        <v>4374</v>
      </c>
      <c r="E79" s="669" t="s">
        <v>10051</v>
      </c>
      <c r="F79" s="1195">
        <f>IFERROR(VLOOKUP(C79,'Consolidated Master Sheet'!B:H,3,0),"")</f>
        <v>209.42</v>
      </c>
      <c r="G79" s="1436">
        <f t="shared" si="3"/>
        <v>0</v>
      </c>
      <c r="H79" s="1804">
        <f t="shared" si="4"/>
        <v>0</v>
      </c>
      <c r="I79" s="670">
        <f>IFERROR(VLOOKUP(C79,'Consolidated Master Sheet'!B:H,6,0),"")</f>
        <v>6</v>
      </c>
      <c r="J79" s="670">
        <f>IFERROR(VLOOKUP(C79,'Consolidated Master Sheet'!B:H,7,0),"")</f>
        <v>6</v>
      </c>
      <c r="K79" s="79"/>
      <c r="L79" s="1188">
        <f t="shared" si="5"/>
        <v>0</v>
      </c>
      <c r="M79" s="545"/>
      <c r="N79" s="1089"/>
    </row>
    <row r="80" spans="1:14" s="656" customFormat="1">
      <c r="A80" s="157" t="str">
        <f>IF(K80&gt;0,COUNT($K$4:K80)+MAX('MI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80" s="1892"/>
      <c r="C80" s="667" t="s">
        <v>6707</v>
      </c>
      <c r="D80" s="668" t="s">
        <v>4373</v>
      </c>
      <c r="E80" s="669" t="s">
        <v>10052</v>
      </c>
      <c r="F80" s="1195">
        <f>IFERROR(VLOOKUP(C80,'Consolidated Master Sheet'!B:H,3,0),"")</f>
        <v>300.58999999999997</v>
      </c>
      <c r="G80" s="1436">
        <f t="shared" si="3"/>
        <v>0</v>
      </c>
      <c r="H80" s="1804">
        <f t="shared" si="4"/>
        <v>0</v>
      </c>
      <c r="I80" s="670">
        <f>IFERROR(VLOOKUP(C80,'Consolidated Master Sheet'!B:H,6,0),"")</f>
        <v>6</v>
      </c>
      <c r="J80" s="670">
        <f>IFERROR(VLOOKUP(C80,'Consolidated Master Sheet'!B:H,7,0),"")</f>
        <v>6</v>
      </c>
      <c r="K80" s="79"/>
      <c r="L80" s="1188">
        <f t="shared" si="5"/>
        <v>0</v>
      </c>
      <c r="M80" s="545"/>
      <c r="N80" s="1089"/>
    </row>
    <row r="81" spans="1:187" s="656" customFormat="1">
      <c r="A81" s="157" t="str">
        <f>IF(K81&gt;0,COUNT($K$4:K81)+MAX('MI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81" s="1892"/>
      <c r="C81" s="667" t="s">
        <v>6708</v>
      </c>
      <c r="D81" s="668" t="s">
        <v>4372</v>
      </c>
      <c r="E81" s="669" t="s">
        <v>10053</v>
      </c>
      <c r="F81" s="1195">
        <f>IFERROR(VLOOKUP(C81,'Consolidated Master Sheet'!B:H,3,0),"")</f>
        <v>300.58999999999997</v>
      </c>
      <c r="G81" s="1436">
        <f t="shared" si="3"/>
        <v>0</v>
      </c>
      <c r="H81" s="1804">
        <f t="shared" si="4"/>
        <v>0</v>
      </c>
      <c r="I81" s="670">
        <f>IFERROR(VLOOKUP(C81,'Consolidated Master Sheet'!B:H,6,0),"")</f>
        <v>5</v>
      </c>
      <c r="J81" s="670">
        <f>IFERROR(VLOOKUP(C81,'Consolidated Master Sheet'!B:H,7,0),"")</f>
        <v>5</v>
      </c>
      <c r="K81" s="79"/>
      <c r="L81" s="1188">
        <f t="shared" si="5"/>
        <v>0</v>
      </c>
      <c r="M81" s="545"/>
      <c r="N81" s="1089"/>
    </row>
    <row r="82" spans="1:187" s="656" customFormat="1">
      <c r="A82" s="157" t="str">
        <f>IF(K82&gt;0,COUNT($K$4:K82)+MAX('MI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82" s="1892"/>
      <c r="C82" s="667" t="s">
        <v>6709</v>
      </c>
      <c r="D82" s="668" t="s">
        <v>4371</v>
      </c>
      <c r="E82" s="669" t="s">
        <v>10054</v>
      </c>
      <c r="F82" s="1195">
        <f>IFERROR(VLOOKUP(C82,'Consolidated Master Sheet'!B:H,3,0),"")</f>
        <v>300.58999999999997</v>
      </c>
      <c r="G82" s="1436">
        <f t="shared" si="3"/>
        <v>0</v>
      </c>
      <c r="H82" s="1804">
        <f t="shared" si="4"/>
        <v>0</v>
      </c>
      <c r="I82" s="670">
        <f>IFERROR(VLOOKUP(C82,'Consolidated Master Sheet'!B:H,6,0),"")</f>
        <v>5</v>
      </c>
      <c r="J82" s="670">
        <f>IFERROR(VLOOKUP(C82,'Consolidated Master Sheet'!B:H,7,0),"")</f>
        <v>5</v>
      </c>
      <c r="K82" s="79"/>
      <c r="L82" s="1188">
        <f t="shared" si="5"/>
        <v>0</v>
      </c>
      <c r="M82" s="545"/>
      <c r="N82" s="1089"/>
    </row>
    <row r="83" spans="1:187" s="656" customFormat="1">
      <c r="A83" s="157" t="str">
        <f>IF(K83&gt;0,COUNT($K$4:K83)+MAX('MI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83" s="1892"/>
      <c r="C83" s="667" t="s">
        <v>6710</v>
      </c>
      <c r="D83" s="668" t="s">
        <v>4370</v>
      </c>
      <c r="E83" s="669" t="s">
        <v>10055</v>
      </c>
      <c r="F83" s="1195">
        <f>IFERROR(VLOOKUP(C83,'Consolidated Master Sheet'!B:H,3,0),"")</f>
        <v>697.1</v>
      </c>
      <c r="G83" s="1436">
        <f t="shared" si="3"/>
        <v>0</v>
      </c>
      <c r="H83" s="1804">
        <f t="shared" si="4"/>
        <v>0</v>
      </c>
      <c r="I83" s="670">
        <f>IFERROR(VLOOKUP(C83,'Consolidated Master Sheet'!B:H,6,0),"")</f>
        <v>8</v>
      </c>
      <c r="J83" s="670">
        <f>IFERROR(VLOOKUP(C83,'Consolidated Master Sheet'!B:H,7,0),"")</f>
        <v>8</v>
      </c>
      <c r="K83" s="79"/>
      <c r="L83" s="1188">
        <f t="shared" si="5"/>
        <v>0</v>
      </c>
      <c r="M83" s="545"/>
      <c r="N83" s="1089"/>
    </row>
    <row r="84" spans="1:187" s="656" customFormat="1">
      <c r="A84" s="157" t="str">
        <f>IF(K84&gt;0,COUNT($K$4:K84)+MAX('MI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84" s="1892"/>
      <c r="C84" s="667" t="s">
        <v>6711</v>
      </c>
      <c r="D84" s="668" t="s">
        <v>4369</v>
      </c>
      <c r="E84" s="669" t="s">
        <v>10056</v>
      </c>
      <c r="F84" s="1195">
        <f>IFERROR(VLOOKUP(C84,'Consolidated Master Sheet'!B:H,3,0),"")</f>
        <v>697.1</v>
      </c>
      <c r="G84" s="1436">
        <f t="shared" si="3"/>
        <v>0</v>
      </c>
      <c r="H84" s="1804">
        <f t="shared" si="4"/>
        <v>0</v>
      </c>
      <c r="I84" s="670">
        <f>IFERROR(VLOOKUP(C84,'Consolidated Master Sheet'!B:H,6,0),"")</f>
        <v>5</v>
      </c>
      <c r="J84" s="670">
        <f>IFERROR(VLOOKUP(C84,'Consolidated Master Sheet'!B:H,7,0),"")</f>
        <v>5</v>
      </c>
      <c r="K84" s="79"/>
      <c r="L84" s="1188">
        <f t="shared" si="5"/>
        <v>0</v>
      </c>
      <c r="M84" s="545"/>
      <c r="N84" s="1089"/>
    </row>
    <row r="85" spans="1:187" s="656" customFormat="1">
      <c r="A85" s="157" t="str">
        <f>IF(K85&gt;0,COUNT($K$4:K85)+MAX('MI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85" s="1892"/>
      <c r="C85" s="667" t="s">
        <v>6712</v>
      </c>
      <c r="D85" s="668" t="s">
        <v>4368</v>
      </c>
      <c r="E85" s="669" t="s">
        <v>10057</v>
      </c>
      <c r="F85" s="1195">
        <f>IFERROR(VLOOKUP(C85,'Consolidated Master Sheet'!B:H,3,0),"")</f>
        <v>2069.88</v>
      </c>
      <c r="G85" s="1436">
        <f t="shared" si="3"/>
        <v>0</v>
      </c>
      <c r="H85" s="1804">
        <f t="shared" si="4"/>
        <v>0</v>
      </c>
      <c r="I85" s="670">
        <f>IFERROR(VLOOKUP(C85,'Consolidated Master Sheet'!B:H,6,0),"")</f>
        <v>12</v>
      </c>
      <c r="J85" s="670">
        <f>IFERROR(VLOOKUP(C85,'Consolidated Master Sheet'!B:H,7,0),"")</f>
        <v>12</v>
      </c>
      <c r="K85" s="79"/>
      <c r="L85" s="1188">
        <f t="shared" si="5"/>
        <v>0</v>
      </c>
      <c r="M85" s="545"/>
      <c r="N85" s="1089"/>
      <c r="FI85" s="546"/>
      <c r="FJ85" s="546"/>
      <c r="FK85" s="546"/>
      <c r="FL85" s="546"/>
      <c r="FM85" s="546"/>
      <c r="FN85" s="546"/>
      <c r="FO85" s="546"/>
      <c r="FP85" s="546"/>
      <c r="FQ85" s="546"/>
      <c r="FR85" s="546"/>
      <c r="FS85" s="546"/>
      <c r="FT85" s="546"/>
      <c r="FU85" s="546"/>
      <c r="FV85" s="546"/>
      <c r="FW85" s="546"/>
      <c r="FX85" s="546"/>
      <c r="FY85" s="546"/>
      <c r="FZ85" s="546"/>
      <c r="GA85" s="546"/>
      <c r="GB85" s="546"/>
      <c r="GC85" s="546"/>
      <c r="GD85" s="546"/>
      <c r="GE85" s="546"/>
    </row>
    <row r="86" spans="1:187" s="656" customFormat="1" ht="16.5" thickBot="1">
      <c r="A86" s="157" t="str">
        <f>IF(K86&gt;0,COUNT($K$4:K86)+MAX('MI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86" s="1893"/>
      <c r="C86" s="667" t="s">
        <v>6713</v>
      </c>
      <c r="D86" s="678" t="s">
        <v>4367</v>
      </c>
      <c r="E86" s="679" t="s">
        <v>10058</v>
      </c>
      <c r="F86" s="1197">
        <f>IFERROR(VLOOKUP(C86,'Consolidated Master Sheet'!B:H,3,0),"")</f>
        <v>1979.42</v>
      </c>
      <c r="G86" s="1438">
        <f t="shared" si="3"/>
        <v>0</v>
      </c>
      <c r="H86" s="1806">
        <f t="shared" si="4"/>
        <v>0</v>
      </c>
      <c r="I86" s="680">
        <f>IFERROR(VLOOKUP(C86,'Consolidated Master Sheet'!B:H,6,0),"")</f>
        <v>12</v>
      </c>
      <c r="J86" s="680">
        <f>IFERROR(VLOOKUP(C86,'Consolidated Master Sheet'!B:H,7,0),"")</f>
        <v>12</v>
      </c>
      <c r="K86" s="82"/>
      <c r="L86" s="1190">
        <f t="shared" si="5"/>
        <v>0</v>
      </c>
      <c r="M86" s="545"/>
      <c r="N86" s="1089"/>
      <c r="FI86" s="546"/>
      <c r="FJ86" s="546"/>
      <c r="FK86" s="546"/>
      <c r="FL86" s="546"/>
      <c r="FM86" s="546"/>
      <c r="FN86" s="546"/>
      <c r="FO86" s="546"/>
      <c r="FP86" s="546"/>
      <c r="FQ86" s="546"/>
      <c r="FR86" s="546"/>
      <c r="FS86" s="546"/>
      <c r="FT86" s="546"/>
      <c r="FU86" s="546"/>
      <c r="FV86" s="546"/>
      <c r="FW86" s="546"/>
      <c r="FX86" s="546"/>
      <c r="FY86" s="546"/>
      <c r="FZ86" s="546"/>
      <c r="GA86" s="546"/>
      <c r="GB86" s="546"/>
      <c r="GC86" s="546"/>
      <c r="GD86" s="546"/>
      <c r="GE86" s="546"/>
    </row>
    <row r="87" spans="1:187" s="656" customFormat="1">
      <c r="A87" s="157" t="str">
        <f>IF(K87&gt;0,COUNT($K$4:K87)+MAX('MI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87" s="1891"/>
      <c r="C87" s="663" t="s">
        <v>6714</v>
      </c>
      <c r="D87" s="664" t="s">
        <v>4366</v>
      </c>
      <c r="E87" s="665" t="s">
        <v>9717</v>
      </c>
      <c r="F87" s="1187">
        <f>IFERROR(VLOOKUP(C87,'Consolidated Master Sheet'!B:H,3,0),"")</f>
        <v>2.5599999999999996</v>
      </c>
      <c r="G87" s="1439">
        <f t="shared" si="3"/>
        <v>0</v>
      </c>
      <c r="H87" s="1807">
        <f t="shared" si="4"/>
        <v>0</v>
      </c>
      <c r="I87" s="666">
        <f>IFERROR(VLOOKUP(C87,'Consolidated Master Sheet'!B:H,6,0),"")</f>
        <v>50</v>
      </c>
      <c r="J87" s="666">
        <f>IFERROR(VLOOKUP(C87,'Consolidated Master Sheet'!B:H,7,0),"")</f>
        <v>300</v>
      </c>
      <c r="K87" s="77"/>
      <c r="L87" s="1191">
        <f t="shared" si="5"/>
        <v>0</v>
      </c>
      <c r="M87" s="545"/>
      <c r="N87" s="1089"/>
    </row>
    <row r="88" spans="1:187" s="656" customFormat="1">
      <c r="A88" s="157" t="str">
        <f>IF(K88&gt;0,COUNT($K$4:K88)+MAX('MI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88" s="1892"/>
      <c r="C88" s="667" t="s">
        <v>7193</v>
      </c>
      <c r="D88" s="668" t="s">
        <v>4365</v>
      </c>
      <c r="E88" s="669" t="s">
        <v>9718</v>
      </c>
      <c r="F88" s="1195">
        <f>IFERROR(VLOOKUP(C88,'Consolidated Master Sheet'!B:H,3,0),"")</f>
        <v>3.9499999999999997</v>
      </c>
      <c r="G88" s="1436">
        <f t="shared" si="3"/>
        <v>0</v>
      </c>
      <c r="H88" s="1804">
        <f t="shared" si="4"/>
        <v>0</v>
      </c>
      <c r="I88" s="670">
        <f>IFERROR(VLOOKUP(C88,'Consolidated Master Sheet'!B:H,6,0),"")</f>
        <v>50</v>
      </c>
      <c r="J88" s="670">
        <f>IFERROR(VLOOKUP(C88,'Consolidated Master Sheet'!B:H,7,0),"")</f>
        <v>300</v>
      </c>
      <c r="K88" s="79"/>
      <c r="L88" s="1188">
        <f t="shared" si="5"/>
        <v>0</v>
      </c>
      <c r="M88" s="545"/>
      <c r="N88" s="1089"/>
    </row>
    <row r="89" spans="1:187" s="656" customFormat="1">
      <c r="A89" s="157" t="str">
        <f>IF(K89&gt;0,COUNT($K$4:K89)+MAX('MI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89" s="1892"/>
      <c r="C89" s="667" t="s">
        <v>6715</v>
      </c>
      <c r="D89" s="668" t="s">
        <v>4364</v>
      </c>
      <c r="E89" s="669" t="s">
        <v>9719</v>
      </c>
      <c r="F89" s="1195">
        <f>IFERROR(VLOOKUP(C89,'Consolidated Master Sheet'!B:H,3,0),"")</f>
        <v>7.3</v>
      </c>
      <c r="G89" s="1436">
        <f t="shared" si="3"/>
        <v>0</v>
      </c>
      <c r="H89" s="1804">
        <f t="shared" si="4"/>
        <v>0</v>
      </c>
      <c r="I89" s="670">
        <f>IFERROR(VLOOKUP(C89,'Consolidated Master Sheet'!B:H,6,0),"")</f>
        <v>50</v>
      </c>
      <c r="J89" s="670">
        <f>IFERROR(VLOOKUP(C89,'Consolidated Master Sheet'!B:H,7,0),"")</f>
        <v>200</v>
      </c>
      <c r="K89" s="79"/>
      <c r="L89" s="1188">
        <f t="shared" si="5"/>
        <v>0</v>
      </c>
      <c r="M89" s="545"/>
      <c r="N89" s="1089"/>
    </row>
    <row r="90" spans="1:187" s="656" customFormat="1">
      <c r="A90" s="157" t="str">
        <f>IF(K90&gt;0,COUNT($K$4:K90)+MAX('MI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90" s="1892"/>
      <c r="C90" s="667" t="s">
        <v>6716</v>
      </c>
      <c r="D90" s="668" t="s">
        <v>4363</v>
      </c>
      <c r="E90" s="669" t="s">
        <v>9720</v>
      </c>
      <c r="F90" s="1195">
        <f>IFERROR(VLOOKUP(C90,'Consolidated Master Sheet'!B:H,3,0),"")</f>
        <v>11.65</v>
      </c>
      <c r="G90" s="1436">
        <f t="shared" si="3"/>
        <v>0</v>
      </c>
      <c r="H90" s="1804">
        <f t="shared" si="4"/>
        <v>0</v>
      </c>
      <c r="I90" s="670">
        <f>IFERROR(VLOOKUP(C90,'Consolidated Master Sheet'!B:H,6,0),"")</f>
        <v>25</v>
      </c>
      <c r="J90" s="670">
        <f>IFERROR(VLOOKUP(C90,'Consolidated Master Sheet'!B:H,7,0),"")</f>
        <v>100</v>
      </c>
      <c r="K90" s="79"/>
      <c r="L90" s="1188">
        <f t="shared" si="5"/>
        <v>0</v>
      </c>
      <c r="M90" s="545"/>
      <c r="N90" s="1089"/>
    </row>
    <row r="91" spans="1:187" s="656" customFormat="1">
      <c r="A91" s="157" t="str">
        <f>IF(K91&gt;0,COUNT($K$4:K91)+MAX('MI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91" s="1892"/>
      <c r="C91" s="667" t="s">
        <v>6717</v>
      </c>
      <c r="D91" s="668" t="s">
        <v>4362</v>
      </c>
      <c r="E91" s="669" t="s">
        <v>9721</v>
      </c>
      <c r="F91" s="1195">
        <f>IFERROR(VLOOKUP(C91,'Consolidated Master Sheet'!B:H,3,0),"")</f>
        <v>15.129999999999999</v>
      </c>
      <c r="G91" s="1436">
        <f t="shared" si="3"/>
        <v>0</v>
      </c>
      <c r="H91" s="1804">
        <f t="shared" si="4"/>
        <v>0</v>
      </c>
      <c r="I91" s="670">
        <f>IFERROR(VLOOKUP(C91,'Consolidated Master Sheet'!B:H,6,0),"")</f>
        <v>25</v>
      </c>
      <c r="J91" s="670">
        <f>IFERROR(VLOOKUP(C91,'Consolidated Master Sheet'!B:H,7,0),"")</f>
        <v>100</v>
      </c>
      <c r="K91" s="79"/>
      <c r="L91" s="1188">
        <f t="shared" si="5"/>
        <v>0</v>
      </c>
      <c r="M91" s="545"/>
      <c r="N91" s="1089"/>
    </row>
    <row r="92" spans="1:187" s="656" customFormat="1">
      <c r="A92" s="157" t="str">
        <f>IF(K92&gt;0,COUNT($K$4:K92)+MAX('MI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92" s="1892"/>
      <c r="C92" s="667" t="s">
        <v>6718</v>
      </c>
      <c r="D92" s="668" t="s">
        <v>4361</v>
      </c>
      <c r="E92" s="669" t="s">
        <v>9722</v>
      </c>
      <c r="F92" s="1195">
        <f>IFERROR(VLOOKUP(C92,'Consolidated Master Sheet'!B:H,3,0),"")</f>
        <v>19.170000000000002</v>
      </c>
      <c r="G92" s="1436">
        <f t="shared" si="3"/>
        <v>0</v>
      </c>
      <c r="H92" s="1804">
        <f t="shared" si="4"/>
        <v>0</v>
      </c>
      <c r="I92" s="670">
        <f>IFERROR(VLOOKUP(C92,'Consolidated Master Sheet'!B:H,6,0),"")</f>
        <v>10</v>
      </c>
      <c r="J92" s="670">
        <f>IFERROR(VLOOKUP(C92,'Consolidated Master Sheet'!B:H,7,0),"")</f>
        <v>60</v>
      </c>
      <c r="K92" s="79"/>
      <c r="L92" s="1188">
        <f t="shared" si="5"/>
        <v>0</v>
      </c>
      <c r="M92" s="545"/>
      <c r="N92" s="1089"/>
    </row>
    <row r="93" spans="1:187" s="656" customFormat="1">
      <c r="A93" s="157" t="str">
        <f>IF(K93&gt;0,COUNT($K$4:K93)+MAX('MI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93" s="1892"/>
      <c r="C93" s="667" t="s">
        <v>6719</v>
      </c>
      <c r="D93" s="668" t="s">
        <v>4360</v>
      </c>
      <c r="E93" s="669" t="s">
        <v>9723</v>
      </c>
      <c r="F93" s="1195">
        <f>IFERROR(VLOOKUP(C93,'Consolidated Master Sheet'!B:H,3,0),"")</f>
        <v>58.32</v>
      </c>
      <c r="G93" s="1436">
        <f t="shared" si="3"/>
        <v>0</v>
      </c>
      <c r="H93" s="1804">
        <f t="shared" si="4"/>
        <v>0</v>
      </c>
      <c r="I93" s="670">
        <f>IFERROR(VLOOKUP(C93,'Consolidated Master Sheet'!B:H,6,0),"")</f>
        <v>15</v>
      </c>
      <c r="J93" s="670">
        <f>IFERROR(VLOOKUP(C93,'Consolidated Master Sheet'!B:H,7,0),"")</f>
        <v>15</v>
      </c>
      <c r="K93" s="79"/>
      <c r="L93" s="1188">
        <f t="shared" si="5"/>
        <v>0</v>
      </c>
      <c r="M93" s="545"/>
      <c r="N93" s="1089"/>
    </row>
    <row r="94" spans="1:187" s="656" customFormat="1">
      <c r="A94" s="157" t="str">
        <f>IF(K94&gt;0,COUNT($K$4:K94)+MAX('MI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94" s="1892"/>
      <c r="C94" s="667" t="s">
        <v>6720</v>
      </c>
      <c r="D94" s="668" t="s">
        <v>4359</v>
      </c>
      <c r="E94" s="669" t="s">
        <v>9724</v>
      </c>
      <c r="F94" s="1195">
        <f>IFERROR(VLOOKUP(C94,'Consolidated Master Sheet'!B:H,3,0),"")</f>
        <v>74.31</v>
      </c>
      <c r="G94" s="1436">
        <f t="shared" si="3"/>
        <v>0</v>
      </c>
      <c r="H94" s="1804">
        <f t="shared" si="4"/>
        <v>0</v>
      </c>
      <c r="I94" s="670">
        <f>IFERROR(VLOOKUP(C94,'Consolidated Master Sheet'!B:H,6,0),"")</f>
        <v>10</v>
      </c>
      <c r="J94" s="670">
        <f>IFERROR(VLOOKUP(C94,'Consolidated Master Sheet'!B:H,7,0),"")</f>
        <v>10</v>
      </c>
      <c r="K94" s="79"/>
      <c r="L94" s="1188">
        <f t="shared" si="5"/>
        <v>0</v>
      </c>
      <c r="M94" s="545"/>
      <c r="N94" s="1089"/>
    </row>
    <row r="95" spans="1:187" s="656" customFormat="1" ht="16.5" thickBot="1">
      <c r="A95" s="157" t="str">
        <f>IF(K95&gt;0,COUNT($K$4:K95)+MAX('MI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95" s="1893"/>
      <c r="C95" s="671" t="s">
        <v>6721</v>
      </c>
      <c r="D95" s="672" t="s">
        <v>4358</v>
      </c>
      <c r="E95" s="673" t="s">
        <v>9725</v>
      </c>
      <c r="F95" s="1196">
        <f>IFERROR(VLOOKUP(C95,'Consolidated Master Sheet'!B:H,3,0),"")</f>
        <v>113.56</v>
      </c>
      <c r="G95" s="1437">
        <f t="shared" si="3"/>
        <v>0</v>
      </c>
      <c r="H95" s="1805">
        <f t="shared" si="4"/>
        <v>0</v>
      </c>
      <c r="I95" s="674">
        <f>IFERROR(VLOOKUP(C95,'Consolidated Master Sheet'!B:H,6,0),"")</f>
        <v>6</v>
      </c>
      <c r="J95" s="674">
        <f>IFERROR(VLOOKUP(C95,'Consolidated Master Sheet'!B:H,7,0),"")</f>
        <v>6</v>
      </c>
      <c r="K95" s="80"/>
      <c r="L95" s="1189">
        <f t="shared" si="5"/>
        <v>0</v>
      </c>
      <c r="M95" s="545"/>
      <c r="N95" s="1089"/>
    </row>
    <row r="96" spans="1:187" s="656" customFormat="1" ht="31.5">
      <c r="A96" s="157" t="str">
        <f>IF(K96&gt;0,COUNT($K$4:K96)+MAX('MI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96" s="1891"/>
      <c r="C96" s="667" t="s">
        <v>6722</v>
      </c>
      <c r="D96" s="681" t="s">
        <v>4357</v>
      </c>
      <c r="E96" s="676" t="s">
        <v>9901</v>
      </c>
      <c r="F96" s="1186">
        <f>IFERROR(VLOOKUP(C96,'Consolidated Master Sheet'!B:H,3,0),"")</f>
        <v>5.4799999999999995</v>
      </c>
      <c r="G96" s="1435">
        <f t="shared" si="3"/>
        <v>0</v>
      </c>
      <c r="H96" s="1804">
        <f t="shared" si="4"/>
        <v>0</v>
      </c>
      <c r="I96" s="677">
        <f>IFERROR(VLOOKUP(C96,'Consolidated Master Sheet'!B:H,6,0),"")</f>
        <v>50</v>
      </c>
      <c r="J96" s="677">
        <f>IFERROR(VLOOKUP(C96,'Consolidated Master Sheet'!B:H,7,0),"")</f>
        <v>200</v>
      </c>
      <c r="K96" s="81"/>
      <c r="L96" s="1188">
        <f t="shared" si="5"/>
        <v>0</v>
      </c>
      <c r="M96" s="545"/>
      <c r="N96" s="1089"/>
    </row>
    <row r="97" spans="1:14" s="656" customFormat="1" ht="31.5">
      <c r="A97" s="157" t="str">
        <f>IF(K97&gt;0,COUNT($K$4:K97)+MAX('MI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97" s="1892"/>
      <c r="C97" s="667" t="s">
        <v>6723</v>
      </c>
      <c r="D97" s="668" t="s">
        <v>4356</v>
      </c>
      <c r="E97" s="669" t="s">
        <v>9902</v>
      </c>
      <c r="F97" s="1195">
        <f>IFERROR(VLOOKUP(C97,'Consolidated Master Sheet'!B:H,3,0),"")</f>
        <v>5.4799999999999995</v>
      </c>
      <c r="G97" s="1436">
        <f t="shared" si="3"/>
        <v>0</v>
      </c>
      <c r="H97" s="1804">
        <f t="shared" si="4"/>
        <v>0</v>
      </c>
      <c r="I97" s="670">
        <f>IFERROR(VLOOKUP(C97,'Consolidated Master Sheet'!B:H,6,0),"")</f>
        <v>50</v>
      </c>
      <c r="J97" s="670">
        <f>IFERROR(VLOOKUP(C97,'Consolidated Master Sheet'!B:H,7,0),"")</f>
        <v>400</v>
      </c>
      <c r="K97" s="79"/>
      <c r="L97" s="1188">
        <f t="shared" si="5"/>
        <v>0</v>
      </c>
      <c r="M97" s="545"/>
      <c r="N97" s="1089"/>
    </row>
    <row r="98" spans="1:14" s="656" customFormat="1" ht="31.5">
      <c r="A98" s="157" t="str">
        <f>IF(K98&gt;0,COUNT($K$4:K98)+MAX('MI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98" s="1892"/>
      <c r="C98" s="667" t="s">
        <v>6724</v>
      </c>
      <c r="D98" s="668" t="s">
        <v>4355</v>
      </c>
      <c r="E98" s="669" t="s">
        <v>9903</v>
      </c>
      <c r="F98" s="1195">
        <f>IFERROR(VLOOKUP(C98,'Consolidated Master Sheet'!B:H,3,0),"")</f>
        <v>5.4799999999999995</v>
      </c>
      <c r="G98" s="1436">
        <f t="shared" si="3"/>
        <v>0</v>
      </c>
      <c r="H98" s="1804">
        <f t="shared" si="4"/>
        <v>0</v>
      </c>
      <c r="I98" s="670">
        <f>IFERROR(VLOOKUP(C98,'Consolidated Master Sheet'!B:H,6,0),"")</f>
        <v>50</v>
      </c>
      <c r="J98" s="670">
        <f>IFERROR(VLOOKUP(C98,'Consolidated Master Sheet'!B:H,7,0),"")</f>
        <v>200</v>
      </c>
      <c r="K98" s="79"/>
      <c r="L98" s="1188">
        <f t="shared" si="5"/>
        <v>0</v>
      </c>
      <c r="M98" s="545"/>
      <c r="N98" s="1089"/>
    </row>
    <row r="99" spans="1:14" s="656" customFormat="1" ht="31.5">
      <c r="A99" s="157" t="str">
        <f>IF(K99&gt;0,COUNT($K$4:K99)+MAX('MI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99" s="1892"/>
      <c r="C99" s="667" t="s">
        <v>6725</v>
      </c>
      <c r="D99" s="668" t="s">
        <v>4354</v>
      </c>
      <c r="E99" s="669" t="s">
        <v>9904</v>
      </c>
      <c r="F99" s="1195">
        <f>IFERROR(VLOOKUP(C99,'Consolidated Master Sheet'!B:H,3,0),"")</f>
        <v>3.84</v>
      </c>
      <c r="G99" s="1436">
        <f t="shared" si="3"/>
        <v>0</v>
      </c>
      <c r="H99" s="1804">
        <f t="shared" si="4"/>
        <v>0</v>
      </c>
      <c r="I99" s="670">
        <f>IFERROR(VLOOKUP(C99,'Consolidated Master Sheet'!B:H,6,0),"")</f>
        <v>50</v>
      </c>
      <c r="J99" s="670">
        <f>IFERROR(VLOOKUP(C99,'Consolidated Master Sheet'!B:H,7,0),"")</f>
        <v>200</v>
      </c>
      <c r="K99" s="79"/>
      <c r="L99" s="1188">
        <f t="shared" si="5"/>
        <v>0</v>
      </c>
      <c r="M99" s="545"/>
      <c r="N99" s="1089"/>
    </row>
    <row r="100" spans="1:14" s="656" customFormat="1" ht="31.5">
      <c r="A100" s="157" t="str">
        <f>IF(K100&gt;0,COUNT($K$4:K100)+MAX('MI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00" s="1892"/>
      <c r="C100" s="667" t="s">
        <v>6726</v>
      </c>
      <c r="D100" s="668" t="s">
        <v>4353</v>
      </c>
      <c r="E100" s="669" t="s">
        <v>9905</v>
      </c>
      <c r="F100" s="1195">
        <f>IFERROR(VLOOKUP(C100,'Consolidated Master Sheet'!B:H,3,0),"")</f>
        <v>3.84</v>
      </c>
      <c r="G100" s="1436">
        <f t="shared" si="3"/>
        <v>0</v>
      </c>
      <c r="H100" s="1804">
        <f t="shared" si="4"/>
        <v>0</v>
      </c>
      <c r="I100" s="670">
        <f>IFERROR(VLOOKUP(C100,'Consolidated Master Sheet'!B:H,6,0),"")</f>
        <v>50</v>
      </c>
      <c r="J100" s="670">
        <f>IFERROR(VLOOKUP(C100,'Consolidated Master Sheet'!B:H,7,0),"")</f>
        <v>300</v>
      </c>
      <c r="K100" s="79"/>
      <c r="L100" s="1188">
        <f t="shared" si="5"/>
        <v>0</v>
      </c>
      <c r="M100" s="545"/>
      <c r="N100" s="1089"/>
    </row>
    <row r="101" spans="1:14" s="656" customFormat="1" ht="31.5">
      <c r="A101" s="157" t="str">
        <f>IF(K101&gt;0,COUNT($K$4:K101)+MAX('MI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01" s="1892"/>
      <c r="C101" s="667" t="s">
        <v>6727</v>
      </c>
      <c r="D101" s="668" t="s">
        <v>4352</v>
      </c>
      <c r="E101" s="669" t="s">
        <v>9906</v>
      </c>
      <c r="F101" s="1195">
        <f>IFERROR(VLOOKUP(C101,'Consolidated Master Sheet'!B:H,3,0),"")</f>
        <v>3.38</v>
      </c>
      <c r="G101" s="1436">
        <f t="shared" si="3"/>
        <v>0</v>
      </c>
      <c r="H101" s="1804">
        <f t="shared" si="4"/>
        <v>0</v>
      </c>
      <c r="I101" s="670">
        <f>IFERROR(VLOOKUP(C101,'Consolidated Master Sheet'!B:H,6,0),"")</f>
        <v>50</v>
      </c>
      <c r="J101" s="670">
        <f>IFERROR(VLOOKUP(C101,'Consolidated Master Sheet'!B:H,7,0),"")</f>
        <v>200</v>
      </c>
      <c r="K101" s="79"/>
      <c r="L101" s="1188">
        <f t="shared" si="5"/>
        <v>0</v>
      </c>
      <c r="M101" s="545"/>
      <c r="N101" s="1089"/>
    </row>
    <row r="102" spans="1:14" s="656" customFormat="1" ht="31.5">
      <c r="A102" s="157" t="str">
        <f>IF(K102&gt;0,COUNT($K$4:K102)+MAX('MI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02" s="1892"/>
      <c r="C102" s="667" t="s">
        <v>6728</v>
      </c>
      <c r="D102" s="668" t="s">
        <v>4351</v>
      </c>
      <c r="E102" s="669" t="s">
        <v>9907</v>
      </c>
      <c r="F102" s="1195">
        <f>IFERROR(VLOOKUP(C102,'Consolidated Master Sheet'!B:H,3,0),"")</f>
        <v>7.3</v>
      </c>
      <c r="G102" s="1436">
        <f t="shared" si="3"/>
        <v>0</v>
      </c>
      <c r="H102" s="1804">
        <f t="shared" si="4"/>
        <v>0</v>
      </c>
      <c r="I102" s="670">
        <f>IFERROR(VLOOKUP(C102,'Consolidated Master Sheet'!B:H,6,0),"")</f>
        <v>50</v>
      </c>
      <c r="J102" s="670">
        <f>IFERROR(VLOOKUP(C102,'Consolidated Master Sheet'!B:H,7,0),"")</f>
        <v>300</v>
      </c>
      <c r="K102" s="79"/>
      <c r="L102" s="1188">
        <f t="shared" si="5"/>
        <v>0</v>
      </c>
      <c r="M102" s="545"/>
      <c r="N102" s="1089"/>
    </row>
    <row r="103" spans="1:14" s="656" customFormat="1" ht="31.5">
      <c r="A103" s="157" t="str">
        <f>IF(K103&gt;0,COUNT($K$4:K103)+MAX('MI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03" s="1892"/>
      <c r="C103" s="667" t="s">
        <v>6729</v>
      </c>
      <c r="D103" s="668" t="s">
        <v>4350</v>
      </c>
      <c r="E103" s="669" t="s">
        <v>9908</v>
      </c>
      <c r="F103" s="1195">
        <f>IFERROR(VLOOKUP(C103,'Consolidated Master Sheet'!B:H,3,0),"")</f>
        <v>7.3</v>
      </c>
      <c r="G103" s="1436">
        <f t="shared" si="3"/>
        <v>0</v>
      </c>
      <c r="H103" s="1804">
        <f t="shared" si="4"/>
        <v>0</v>
      </c>
      <c r="I103" s="670">
        <f>IFERROR(VLOOKUP(C103,'Consolidated Master Sheet'!B:H,6,0),"")</f>
        <v>40</v>
      </c>
      <c r="J103" s="670">
        <f>IFERROR(VLOOKUP(C103,'Consolidated Master Sheet'!B:H,7,0),"")</f>
        <v>240</v>
      </c>
      <c r="K103" s="79"/>
      <c r="L103" s="1188">
        <f t="shared" si="5"/>
        <v>0</v>
      </c>
      <c r="M103" s="545"/>
      <c r="N103" s="1089"/>
    </row>
    <row r="104" spans="1:14" s="656" customFormat="1">
      <c r="A104" s="157" t="str">
        <f>IF(K104&gt;0,COUNT($K$4:K104)+MAX('MI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04" s="1892"/>
      <c r="C104" s="667" t="s">
        <v>6730</v>
      </c>
      <c r="D104" s="668" t="s">
        <v>4349</v>
      </c>
      <c r="E104" s="669" t="s">
        <v>9909</v>
      </c>
      <c r="F104" s="1195">
        <f>IFERROR(VLOOKUP(C104,'Consolidated Master Sheet'!B:H,3,0),"")</f>
        <v>5.1099999999999994</v>
      </c>
      <c r="G104" s="1436">
        <f t="shared" si="3"/>
        <v>0</v>
      </c>
      <c r="H104" s="1804">
        <f t="shared" si="4"/>
        <v>0</v>
      </c>
      <c r="I104" s="670">
        <f>IFERROR(VLOOKUP(C104,'Consolidated Master Sheet'!B:H,6,0),"")</f>
        <v>50</v>
      </c>
      <c r="J104" s="670">
        <f>IFERROR(VLOOKUP(C104,'Consolidated Master Sheet'!B:H,7,0),"")</f>
        <v>200</v>
      </c>
      <c r="K104" s="79"/>
      <c r="L104" s="1188">
        <f t="shared" si="5"/>
        <v>0</v>
      </c>
      <c r="M104" s="545"/>
      <c r="N104" s="1089"/>
    </row>
    <row r="105" spans="1:14" s="656" customFormat="1">
      <c r="A105" s="157" t="str">
        <f>IF(K105&gt;0,COUNT($K$4:K105)+MAX('MI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05" s="1892"/>
      <c r="C105" s="667" t="s">
        <v>6731</v>
      </c>
      <c r="D105" s="668" t="s">
        <v>4348</v>
      </c>
      <c r="E105" s="669" t="s">
        <v>9910</v>
      </c>
      <c r="F105" s="1195">
        <f>IFERROR(VLOOKUP(C105,'Consolidated Master Sheet'!B:H,3,0),"")</f>
        <v>7.3</v>
      </c>
      <c r="G105" s="1436">
        <f t="shared" si="3"/>
        <v>0</v>
      </c>
      <c r="H105" s="1804">
        <f t="shared" si="4"/>
        <v>0</v>
      </c>
      <c r="I105" s="670">
        <f>IFERROR(VLOOKUP(C105,'Consolidated Master Sheet'!B:H,6,0),"")</f>
        <v>50</v>
      </c>
      <c r="J105" s="670">
        <f>IFERROR(VLOOKUP(C105,'Consolidated Master Sheet'!B:H,7,0),"")</f>
        <v>200</v>
      </c>
      <c r="K105" s="79"/>
      <c r="L105" s="1188">
        <f t="shared" si="5"/>
        <v>0</v>
      </c>
      <c r="M105" s="545"/>
      <c r="N105" s="1089"/>
    </row>
    <row r="106" spans="1:14" s="656" customFormat="1" ht="31.5">
      <c r="A106" s="157" t="str">
        <f>IF(K106&gt;0,COUNT($K$4:K106)+MAX('MI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06" s="1892"/>
      <c r="C106" s="667" t="s">
        <v>6732</v>
      </c>
      <c r="D106" s="668" t="s">
        <v>4347</v>
      </c>
      <c r="E106" s="669" t="s">
        <v>9911</v>
      </c>
      <c r="F106" s="1195">
        <f>IFERROR(VLOOKUP(C106,'Consolidated Master Sheet'!B:H,3,0),"")</f>
        <v>11.65</v>
      </c>
      <c r="G106" s="1436">
        <f t="shared" si="3"/>
        <v>0</v>
      </c>
      <c r="H106" s="1804">
        <f t="shared" si="4"/>
        <v>0</v>
      </c>
      <c r="I106" s="670">
        <f>IFERROR(VLOOKUP(C106,'Consolidated Master Sheet'!B:H,6,0),"")</f>
        <v>25</v>
      </c>
      <c r="J106" s="670">
        <f>IFERROR(VLOOKUP(C106,'Consolidated Master Sheet'!B:H,7,0),"")</f>
        <v>100</v>
      </c>
      <c r="K106" s="79"/>
      <c r="L106" s="1188">
        <f t="shared" si="5"/>
        <v>0</v>
      </c>
      <c r="M106" s="545"/>
      <c r="N106" s="1089"/>
    </row>
    <row r="107" spans="1:14" s="656" customFormat="1" ht="31.5">
      <c r="A107" s="157" t="str">
        <f>IF(K107&gt;0,COUNT($K$4:K107)+MAX('MI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07" s="1892"/>
      <c r="C107" s="667" t="s">
        <v>6733</v>
      </c>
      <c r="D107" s="668" t="s">
        <v>4346</v>
      </c>
      <c r="E107" s="669" t="s">
        <v>9912</v>
      </c>
      <c r="F107" s="1195">
        <f>IFERROR(VLOOKUP(C107,'Consolidated Master Sheet'!B:H,3,0),"")</f>
        <v>11.65</v>
      </c>
      <c r="G107" s="1436">
        <f t="shared" si="3"/>
        <v>0</v>
      </c>
      <c r="H107" s="1804">
        <f t="shared" si="4"/>
        <v>0</v>
      </c>
      <c r="I107" s="670">
        <f>IFERROR(VLOOKUP(C107,'Consolidated Master Sheet'!B:H,6,0),"")</f>
        <v>25</v>
      </c>
      <c r="J107" s="670">
        <f>IFERROR(VLOOKUP(C107,'Consolidated Master Sheet'!B:H,7,0),"")</f>
        <v>150</v>
      </c>
      <c r="K107" s="79"/>
      <c r="L107" s="1188">
        <f t="shared" si="5"/>
        <v>0</v>
      </c>
      <c r="M107" s="545"/>
      <c r="N107" s="1089"/>
    </row>
    <row r="108" spans="1:14" s="656" customFormat="1" ht="31.5">
      <c r="A108" s="157" t="str">
        <f>IF(K108&gt;0,COUNT($K$4:K108)+MAX('MI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08" s="1892"/>
      <c r="C108" s="667" t="s">
        <v>6734</v>
      </c>
      <c r="D108" s="668" t="s">
        <v>4345</v>
      </c>
      <c r="E108" s="669" t="s">
        <v>9913</v>
      </c>
      <c r="F108" s="1195">
        <f>IFERROR(VLOOKUP(C108,'Consolidated Master Sheet'!B:H,3,0),"")</f>
        <v>11.65</v>
      </c>
      <c r="G108" s="1436">
        <f t="shared" si="3"/>
        <v>0</v>
      </c>
      <c r="H108" s="1804">
        <f t="shared" si="4"/>
        <v>0</v>
      </c>
      <c r="I108" s="670">
        <f>IFERROR(VLOOKUP(C108,'Consolidated Master Sheet'!B:H,6,0),"")</f>
        <v>25</v>
      </c>
      <c r="J108" s="670">
        <f>IFERROR(VLOOKUP(C108,'Consolidated Master Sheet'!B:H,7,0),"")</f>
        <v>150</v>
      </c>
      <c r="K108" s="79"/>
      <c r="L108" s="1188">
        <f t="shared" si="5"/>
        <v>0</v>
      </c>
      <c r="M108" s="545"/>
      <c r="N108" s="1089"/>
    </row>
    <row r="109" spans="1:14" s="656" customFormat="1" ht="31.5">
      <c r="A109" s="157" t="str">
        <f>IF(K109&gt;0,COUNT($K$4:K109)+MAX('MI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09" s="1892"/>
      <c r="C109" s="667" t="s">
        <v>6735</v>
      </c>
      <c r="D109" s="668" t="s">
        <v>4344</v>
      </c>
      <c r="E109" s="669" t="s">
        <v>9914</v>
      </c>
      <c r="F109" s="1195">
        <f>IFERROR(VLOOKUP(C109,'Consolidated Master Sheet'!B:H,3,0),"")</f>
        <v>12.18</v>
      </c>
      <c r="G109" s="1436">
        <f t="shared" si="3"/>
        <v>0</v>
      </c>
      <c r="H109" s="1804">
        <f t="shared" si="4"/>
        <v>0</v>
      </c>
      <c r="I109" s="670">
        <f>IFERROR(VLOOKUP(C109,'Consolidated Master Sheet'!B:H,6,0),"")</f>
        <v>25</v>
      </c>
      <c r="J109" s="670">
        <f>IFERROR(VLOOKUP(C109,'Consolidated Master Sheet'!B:H,7,0),"")</f>
        <v>150</v>
      </c>
      <c r="K109" s="79"/>
      <c r="L109" s="1188">
        <f t="shared" si="5"/>
        <v>0</v>
      </c>
      <c r="M109" s="545"/>
      <c r="N109" s="1089"/>
    </row>
    <row r="110" spans="1:14" s="656" customFormat="1" ht="31.5">
      <c r="A110" s="157" t="str">
        <f>IF(K110&gt;0,COUNT($K$4:K110)+MAX('MI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10" s="1892"/>
      <c r="C110" s="667" t="s">
        <v>6736</v>
      </c>
      <c r="D110" s="668" t="s">
        <v>4343</v>
      </c>
      <c r="E110" s="669" t="s">
        <v>9915</v>
      </c>
      <c r="F110" s="1195">
        <f>IFERROR(VLOOKUP(C110,'Consolidated Master Sheet'!B:H,3,0),"")</f>
        <v>12.18</v>
      </c>
      <c r="G110" s="1436">
        <f t="shared" si="3"/>
        <v>0</v>
      </c>
      <c r="H110" s="1804">
        <f t="shared" si="4"/>
        <v>0</v>
      </c>
      <c r="I110" s="670">
        <f>IFERROR(VLOOKUP(C110,'Consolidated Master Sheet'!B:H,6,0),"")</f>
        <v>25</v>
      </c>
      <c r="J110" s="670">
        <f>IFERROR(VLOOKUP(C110,'Consolidated Master Sheet'!B:H,7,0),"")</f>
        <v>150</v>
      </c>
      <c r="K110" s="79"/>
      <c r="L110" s="1188">
        <f t="shared" si="5"/>
        <v>0</v>
      </c>
      <c r="M110" s="545"/>
      <c r="N110" s="1089"/>
    </row>
    <row r="111" spans="1:14" s="656" customFormat="1" ht="31.5">
      <c r="A111" s="157" t="str">
        <f>IF(K111&gt;0,COUNT($K$4:K111)+MAX('MI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11" s="1892"/>
      <c r="C111" s="667" t="s">
        <v>6737</v>
      </c>
      <c r="D111" s="668" t="s">
        <v>4342</v>
      </c>
      <c r="E111" s="669" t="s">
        <v>9916</v>
      </c>
      <c r="F111" s="1195">
        <f>IFERROR(VLOOKUP(C111,'Consolidated Master Sheet'!B:H,3,0),"")</f>
        <v>12.18</v>
      </c>
      <c r="G111" s="1436">
        <f t="shared" si="3"/>
        <v>0</v>
      </c>
      <c r="H111" s="1804">
        <f t="shared" si="4"/>
        <v>0</v>
      </c>
      <c r="I111" s="670">
        <f>IFERROR(VLOOKUP(C111,'Consolidated Master Sheet'!B:H,6,0),"")</f>
        <v>25</v>
      </c>
      <c r="J111" s="670">
        <f>IFERROR(VLOOKUP(C111,'Consolidated Master Sheet'!B:H,7,0),"")</f>
        <v>150</v>
      </c>
      <c r="K111" s="79"/>
      <c r="L111" s="1188">
        <f t="shared" si="5"/>
        <v>0</v>
      </c>
      <c r="M111" s="545"/>
      <c r="N111" s="1089"/>
    </row>
    <row r="112" spans="1:14" s="656" customFormat="1" ht="31.5">
      <c r="A112" s="157" t="str">
        <f>IF(K112&gt;0,COUNT($K$4:K112)+MAX('MI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12" s="1892"/>
      <c r="C112" s="667" t="s">
        <v>6738</v>
      </c>
      <c r="D112" s="668" t="s">
        <v>4341</v>
      </c>
      <c r="E112" s="669" t="s">
        <v>9917</v>
      </c>
      <c r="F112" s="1195">
        <f>IFERROR(VLOOKUP(C112,'Consolidated Master Sheet'!B:H,3,0),"")</f>
        <v>15.129999999999999</v>
      </c>
      <c r="G112" s="1436">
        <f t="shared" si="3"/>
        <v>0</v>
      </c>
      <c r="H112" s="1804">
        <f t="shared" si="4"/>
        <v>0</v>
      </c>
      <c r="I112" s="670">
        <f>IFERROR(VLOOKUP(C112,'Consolidated Master Sheet'!B:H,6,0),"")</f>
        <v>25</v>
      </c>
      <c r="J112" s="670">
        <f>IFERROR(VLOOKUP(C112,'Consolidated Master Sheet'!B:H,7,0),"")</f>
        <v>150</v>
      </c>
      <c r="K112" s="79"/>
      <c r="L112" s="1188">
        <f t="shared" si="5"/>
        <v>0</v>
      </c>
      <c r="M112" s="545"/>
      <c r="N112" s="1089"/>
    </row>
    <row r="113" spans="1:14" s="656" customFormat="1" ht="31.5">
      <c r="A113" s="157" t="str">
        <f>IF(K113&gt;0,COUNT($K$4:K113)+MAX('MI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13" s="1892"/>
      <c r="C113" s="667" t="s">
        <v>6739</v>
      </c>
      <c r="D113" s="668" t="s">
        <v>4340</v>
      </c>
      <c r="E113" s="669" t="s">
        <v>9918</v>
      </c>
      <c r="F113" s="1195">
        <f>IFERROR(VLOOKUP(C113,'Consolidated Master Sheet'!B:H,3,0),"")</f>
        <v>15.129999999999999</v>
      </c>
      <c r="G113" s="1436">
        <f t="shared" si="3"/>
        <v>0</v>
      </c>
      <c r="H113" s="1804">
        <f t="shared" si="4"/>
        <v>0</v>
      </c>
      <c r="I113" s="670">
        <f>IFERROR(VLOOKUP(C113,'Consolidated Master Sheet'!B:H,6,0),"")</f>
        <v>25</v>
      </c>
      <c r="J113" s="670">
        <f>IFERROR(VLOOKUP(C113,'Consolidated Master Sheet'!B:H,7,0),"")</f>
        <v>150</v>
      </c>
      <c r="K113" s="79"/>
      <c r="L113" s="1188">
        <f t="shared" si="5"/>
        <v>0</v>
      </c>
      <c r="M113" s="545"/>
      <c r="N113" s="1089"/>
    </row>
    <row r="114" spans="1:14" s="656" customFormat="1" ht="31.5">
      <c r="A114" s="157" t="str">
        <f>IF(K114&gt;0,COUNT($K$4:K114)+MAX('MI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14" s="1892"/>
      <c r="C114" s="667" t="s">
        <v>6740</v>
      </c>
      <c r="D114" s="668" t="s">
        <v>4339</v>
      </c>
      <c r="E114" s="669" t="s">
        <v>9919</v>
      </c>
      <c r="F114" s="1195">
        <f>IFERROR(VLOOKUP(C114,'Consolidated Master Sheet'!B:H,3,0),"")</f>
        <v>15.129999999999999</v>
      </c>
      <c r="G114" s="1436">
        <f t="shared" si="3"/>
        <v>0</v>
      </c>
      <c r="H114" s="1804">
        <f t="shared" si="4"/>
        <v>0</v>
      </c>
      <c r="I114" s="670">
        <f>IFERROR(VLOOKUP(C114,'Consolidated Master Sheet'!B:H,6,0),"")</f>
        <v>25</v>
      </c>
      <c r="J114" s="670">
        <f>IFERROR(VLOOKUP(C114,'Consolidated Master Sheet'!B:H,7,0),"")</f>
        <v>150</v>
      </c>
      <c r="K114" s="79"/>
      <c r="L114" s="1188">
        <f t="shared" si="5"/>
        <v>0</v>
      </c>
      <c r="M114" s="545"/>
      <c r="N114" s="1089"/>
    </row>
    <row r="115" spans="1:14" s="656" customFormat="1" ht="31.5">
      <c r="A115" s="157" t="str">
        <f>IF(K115&gt;0,COUNT($K$4:K115)+MAX('MI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15" s="1892"/>
      <c r="C115" s="667" t="s">
        <v>6741</v>
      </c>
      <c r="D115" s="668" t="s">
        <v>4338</v>
      </c>
      <c r="E115" s="669" t="s">
        <v>9920</v>
      </c>
      <c r="F115" s="1195">
        <f>IFERROR(VLOOKUP(C115,'Consolidated Master Sheet'!B:H,3,0),"")</f>
        <v>15.129999999999999</v>
      </c>
      <c r="G115" s="1436">
        <f t="shared" si="3"/>
        <v>0</v>
      </c>
      <c r="H115" s="1804">
        <f t="shared" si="4"/>
        <v>0</v>
      </c>
      <c r="I115" s="670">
        <f>IFERROR(VLOOKUP(C115,'Consolidated Master Sheet'!B:H,6,0),"")</f>
        <v>25</v>
      </c>
      <c r="J115" s="670">
        <f>IFERROR(VLOOKUP(C115,'Consolidated Master Sheet'!B:H,7,0),"")</f>
        <v>150</v>
      </c>
      <c r="K115" s="79"/>
      <c r="L115" s="1188">
        <f t="shared" si="5"/>
        <v>0</v>
      </c>
      <c r="M115" s="545"/>
      <c r="N115" s="1089"/>
    </row>
    <row r="116" spans="1:14" s="656" customFormat="1" ht="31.5">
      <c r="A116" s="157" t="str">
        <f>IF(K116&gt;0,COUNT($K$4:K116)+MAX('MI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16" s="1892"/>
      <c r="C116" s="667" t="s">
        <v>6742</v>
      </c>
      <c r="D116" s="668" t="s">
        <v>4337</v>
      </c>
      <c r="E116" s="669" t="s">
        <v>9921</v>
      </c>
      <c r="F116" s="1195">
        <f>IFERROR(VLOOKUP(C116,'Consolidated Master Sheet'!B:H,3,0),"")</f>
        <v>15.129999999999999</v>
      </c>
      <c r="G116" s="1436">
        <f t="shared" si="3"/>
        <v>0</v>
      </c>
      <c r="H116" s="1804">
        <f t="shared" si="4"/>
        <v>0</v>
      </c>
      <c r="I116" s="670">
        <f>IFERROR(VLOOKUP(C116,'Consolidated Master Sheet'!B:H,6,0),"")</f>
        <v>25</v>
      </c>
      <c r="J116" s="670">
        <f>IFERROR(VLOOKUP(C116,'Consolidated Master Sheet'!B:H,7,0),"")</f>
        <v>100</v>
      </c>
      <c r="K116" s="79"/>
      <c r="L116" s="1188">
        <f t="shared" si="5"/>
        <v>0</v>
      </c>
      <c r="M116" s="545"/>
      <c r="N116" s="1089"/>
    </row>
    <row r="117" spans="1:14" s="656" customFormat="1" ht="31.5">
      <c r="A117" s="157" t="str">
        <f>IF(K117&gt;0,COUNT($K$4:K117)+MAX('MI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17" s="1892"/>
      <c r="C117" s="667" t="s">
        <v>6743</v>
      </c>
      <c r="D117" s="668" t="s">
        <v>4336</v>
      </c>
      <c r="E117" s="669" t="s">
        <v>9922</v>
      </c>
      <c r="F117" s="1195">
        <f>IFERROR(VLOOKUP(C117,'Consolidated Master Sheet'!B:H,3,0),"")</f>
        <v>15.129999999999999</v>
      </c>
      <c r="G117" s="1436">
        <f t="shared" si="3"/>
        <v>0</v>
      </c>
      <c r="H117" s="1804">
        <f t="shared" si="4"/>
        <v>0</v>
      </c>
      <c r="I117" s="670">
        <f>IFERROR(VLOOKUP(C117,'Consolidated Master Sheet'!B:H,6,0),"")</f>
        <v>25</v>
      </c>
      <c r="J117" s="670">
        <f>IFERROR(VLOOKUP(C117,'Consolidated Master Sheet'!B:H,7,0),"")</f>
        <v>100</v>
      </c>
      <c r="K117" s="79"/>
      <c r="L117" s="1188">
        <f t="shared" si="5"/>
        <v>0</v>
      </c>
      <c r="M117" s="545"/>
      <c r="N117" s="1089"/>
    </row>
    <row r="118" spans="1:14" s="656" customFormat="1" ht="31.5">
      <c r="A118" s="157" t="str">
        <f>IF(K118&gt;0,COUNT($K$4:K118)+MAX('MI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18" s="1892"/>
      <c r="C118" s="667" t="s">
        <v>6744</v>
      </c>
      <c r="D118" s="668" t="s">
        <v>4335</v>
      </c>
      <c r="E118" s="669" t="s">
        <v>9923</v>
      </c>
      <c r="F118" s="1195">
        <f>IFERROR(VLOOKUP(C118,'Consolidated Master Sheet'!B:H,3,0),"")</f>
        <v>15.129999999999999</v>
      </c>
      <c r="G118" s="1436">
        <f t="shared" si="3"/>
        <v>0</v>
      </c>
      <c r="H118" s="1804">
        <f t="shared" si="4"/>
        <v>0</v>
      </c>
      <c r="I118" s="670">
        <f>IFERROR(VLOOKUP(C118,'Consolidated Master Sheet'!B:H,6,0),"")</f>
        <v>25</v>
      </c>
      <c r="J118" s="670">
        <f>IFERROR(VLOOKUP(C118,'Consolidated Master Sheet'!B:H,7,0),"")</f>
        <v>100</v>
      </c>
      <c r="K118" s="79"/>
      <c r="L118" s="1188">
        <f t="shared" si="5"/>
        <v>0</v>
      </c>
      <c r="M118" s="545"/>
      <c r="N118" s="1089"/>
    </row>
    <row r="119" spans="1:14" s="656" customFormat="1" ht="31.5">
      <c r="A119" s="157" t="str">
        <f>IF(K119&gt;0,COUNT($K$4:K119)+MAX('MI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19" s="1892"/>
      <c r="C119" s="667" t="s">
        <v>6745</v>
      </c>
      <c r="D119" s="668" t="s">
        <v>4334</v>
      </c>
      <c r="E119" s="669" t="s">
        <v>9924</v>
      </c>
      <c r="F119" s="1195">
        <f>IFERROR(VLOOKUP(C119,'Consolidated Master Sheet'!B:H,3,0),"")</f>
        <v>19.05</v>
      </c>
      <c r="G119" s="1436">
        <f t="shared" si="3"/>
        <v>0</v>
      </c>
      <c r="H119" s="1804">
        <f t="shared" si="4"/>
        <v>0</v>
      </c>
      <c r="I119" s="670">
        <f>IFERROR(VLOOKUP(C119,'Consolidated Master Sheet'!B:H,6,0),"")</f>
        <v>10</v>
      </c>
      <c r="J119" s="670">
        <f>IFERROR(VLOOKUP(C119,'Consolidated Master Sheet'!B:H,7,0),"")</f>
        <v>40</v>
      </c>
      <c r="K119" s="79"/>
      <c r="L119" s="1188">
        <f t="shared" si="5"/>
        <v>0</v>
      </c>
      <c r="M119" s="545"/>
      <c r="N119" s="1089"/>
    </row>
    <row r="120" spans="1:14" s="656" customFormat="1">
      <c r="A120" s="157" t="str">
        <f>IF(K120&gt;0,COUNT($K$4:K120)+MAX('MI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20" s="1892"/>
      <c r="C120" s="667" t="s">
        <v>6746</v>
      </c>
      <c r="D120" s="668" t="s">
        <v>4333</v>
      </c>
      <c r="E120" s="669" t="s">
        <v>9925</v>
      </c>
      <c r="F120" s="1195">
        <f>IFERROR(VLOOKUP(C120,'Consolidated Master Sheet'!B:H,3,0),"")</f>
        <v>19.05</v>
      </c>
      <c r="G120" s="1436">
        <f t="shared" si="3"/>
        <v>0</v>
      </c>
      <c r="H120" s="1804">
        <f t="shared" si="4"/>
        <v>0</v>
      </c>
      <c r="I120" s="670">
        <f>IFERROR(VLOOKUP(C120,'Consolidated Master Sheet'!B:H,6,0),"")</f>
        <v>10</v>
      </c>
      <c r="J120" s="670">
        <f>IFERROR(VLOOKUP(C120,'Consolidated Master Sheet'!B:H,7,0),"")</f>
        <v>40</v>
      </c>
      <c r="K120" s="79"/>
      <c r="L120" s="1188">
        <f t="shared" si="5"/>
        <v>0</v>
      </c>
      <c r="M120" s="545"/>
      <c r="N120" s="1089"/>
    </row>
    <row r="121" spans="1:14" s="656" customFormat="1">
      <c r="A121" s="157" t="str">
        <f>IF(K121&gt;0,COUNT($K$4:K121)+MAX('MI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21" s="1892"/>
      <c r="C121" s="667" t="s">
        <v>6747</v>
      </c>
      <c r="D121" s="668" t="s">
        <v>4332</v>
      </c>
      <c r="E121" s="669" t="s">
        <v>9926</v>
      </c>
      <c r="F121" s="1195">
        <f>IFERROR(VLOOKUP(C121,'Consolidated Master Sheet'!B:H,3,0),"")</f>
        <v>19.05</v>
      </c>
      <c r="G121" s="1436">
        <f t="shared" si="3"/>
        <v>0</v>
      </c>
      <c r="H121" s="1804">
        <f t="shared" si="4"/>
        <v>0</v>
      </c>
      <c r="I121" s="670">
        <f>IFERROR(VLOOKUP(C121,'Consolidated Master Sheet'!B:H,6,0),"")</f>
        <v>10</v>
      </c>
      <c r="J121" s="670">
        <f>IFERROR(VLOOKUP(C121,'Consolidated Master Sheet'!B:H,7,0),"")</f>
        <v>60</v>
      </c>
      <c r="K121" s="79"/>
      <c r="L121" s="1188">
        <f t="shared" si="5"/>
        <v>0</v>
      </c>
      <c r="M121" s="545"/>
      <c r="N121" s="1089"/>
    </row>
    <row r="122" spans="1:14" s="656" customFormat="1">
      <c r="A122" s="157" t="str">
        <f>IF(K122&gt;0,COUNT($K$4:K122)+MAX('MI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22" s="1892"/>
      <c r="C122" s="667" t="s">
        <v>6748</v>
      </c>
      <c r="D122" s="668" t="s">
        <v>4331</v>
      </c>
      <c r="E122" s="669" t="s">
        <v>9927</v>
      </c>
      <c r="F122" s="1195">
        <f>IFERROR(VLOOKUP(C122,'Consolidated Master Sheet'!B:H,3,0),"")</f>
        <v>19.05</v>
      </c>
      <c r="G122" s="1436">
        <f t="shared" si="3"/>
        <v>0</v>
      </c>
      <c r="H122" s="1804">
        <f t="shared" si="4"/>
        <v>0</v>
      </c>
      <c r="I122" s="670">
        <f>IFERROR(VLOOKUP(C122,'Consolidated Master Sheet'!B:H,6,0),"")</f>
        <v>10</v>
      </c>
      <c r="J122" s="670">
        <f>IFERROR(VLOOKUP(C122,'Consolidated Master Sheet'!B:H,7,0),"")</f>
        <v>40</v>
      </c>
      <c r="K122" s="79"/>
      <c r="L122" s="1188">
        <f t="shared" si="5"/>
        <v>0</v>
      </c>
      <c r="M122" s="545"/>
      <c r="N122" s="1089"/>
    </row>
    <row r="123" spans="1:14" s="656" customFormat="1" ht="31.5">
      <c r="A123" s="157" t="str">
        <f>IF(K123&gt;0,COUNT($K$4:K123)+MAX('MI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23" s="1892"/>
      <c r="C123" s="667" t="s">
        <v>6749</v>
      </c>
      <c r="D123" s="668" t="s">
        <v>4330</v>
      </c>
      <c r="E123" s="669" t="s">
        <v>9928</v>
      </c>
      <c r="F123" s="1195">
        <f>IFERROR(VLOOKUP(C123,'Consolidated Master Sheet'!B:H,3,0),"")</f>
        <v>19.05</v>
      </c>
      <c r="G123" s="1436">
        <f t="shared" si="3"/>
        <v>0</v>
      </c>
      <c r="H123" s="1804">
        <f t="shared" si="4"/>
        <v>0</v>
      </c>
      <c r="I123" s="670">
        <f>IFERROR(VLOOKUP(C123,'Consolidated Master Sheet'!B:H,6,0),"")</f>
        <v>10</v>
      </c>
      <c r="J123" s="670">
        <f>IFERROR(VLOOKUP(C123,'Consolidated Master Sheet'!B:H,7,0),"")</f>
        <v>60</v>
      </c>
      <c r="K123" s="79"/>
      <c r="L123" s="1188">
        <f t="shared" si="5"/>
        <v>0</v>
      </c>
      <c r="M123" s="545"/>
      <c r="N123" s="1089"/>
    </row>
    <row r="124" spans="1:14" s="656" customFormat="1" ht="31.5">
      <c r="A124" s="157" t="str">
        <f>IF(K124&gt;0,COUNT($K$4:K124)+MAX('MI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24" s="1892"/>
      <c r="C124" s="667" t="s">
        <v>6750</v>
      </c>
      <c r="D124" s="668" t="s">
        <v>4329</v>
      </c>
      <c r="E124" s="669" t="s">
        <v>9929</v>
      </c>
      <c r="F124" s="1195">
        <f>IFERROR(VLOOKUP(C124,'Consolidated Master Sheet'!B:H,3,0),"")</f>
        <v>19.05</v>
      </c>
      <c r="G124" s="1436">
        <f t="shared" si="3"/>
        <v>0</v>
      </c>
      <c r="H124" s="1804">
        <f t="shared" si="4"/>
        <v>0</v>
      </c>
      <c r="I124" s="670">
        <f>IFERROR(VLOOKUP(C124,'Consolidated Master Sheet'!B:H,6,0),"")</f>
        <v>10</v>
      </c>
      <c r="J124" s="670">
        <f>IFERROR(VLOOKUP(C124,'Consolidated Master Sheet'!B:H,7,0),"")</f>
        <v>60</v>
      </c>
      <c r="K124" s="79"/>
      <c r="L124" s="1188">
        <f t="shared" si="5"/>
        <v>0</v>
      </c>
      <c r="M124" s="545"/>
      <c r="N124" s="1089"/>
    </row>
    <row r="125" spans="1:14" s="656" customFormat="1" ht="31.5">
      <c r="A125" s="157" t="str">
        <f>IF(K125&gt;0,COUNT($K$4:K125)+MAX('MI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25" s="1892"/>
      <c r="C125" s="667" t="s">
        <v>6751</v>
      </c>
      <c r="D125" s="668" t="s">
        <v>4328</v>
      </c>
      <c r="E125" s="669" t="s">
        <v>9930</v>
      </c>
      <c r="F125" s="1195">
        <f>IFERROR(VLOOKUP(C125,'Consolidated Master Sheet'!B:H,3,0),"")</f>
        <v>41.18</v>
      </c>
      <c r="G125" s="1436">
        <f t="shared" si="3"/>
        <v>0</v>
      </c>
      <c r="H125" s="1804">
        <f t="shared" si="4"/>
        <v>0</v>
      </c>
      <c r="I125" s="670">
        <f>IFERROR(VLOOKUP(C125,'Consolidated Master Sheet'!B:H,6,0),"")</f>
        <v>10</v>
      </c>
      <c r="J125" s="670">
        <f>IFERROR(VLOOKUP(C125,'Consolidated Master Sheet'!B:H,7,0),"")</f>
        <v>40</v>
      </c>
      <c r="K125" s="79"/>
      <c r="L125" s="1188">
        <f t="shared" si="5"/>
        <v>0</v>
      </c>
      <c r="M125" s="545"/>
      <c r="N125" s="1089"/>
    </row>
    <row r="126" spans="1:14" s="656" customFormat="1" ht="31.5">
      <c r="A126" s="157" t="str">
        <f>IF(K126&gt;0,COUNT($K$4:K126)+MAX('MI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26" s="1892"/>
      <c r="C126" s="667" t="s">
        <v>6752</v>
      </c>
      <c r="D126" s="668" t="s">
        <v>4327</v>
      </c>
      <c r="E126" s="669" t="s">
        <v>9931</v>
      </c>
      <c r="F126" s="1195">
        <f>IFERROR(VLOOKUP(C126,'Consolidated Master Sheet'!B:H,3,0),"")</f>
        <v>41.18</v>
      </c>
      <c r="G126" s="1436">
        <f t="shared" si="3"/>
        <v>0</v>
      </c>
      <c r="H126" s="1804">
        <f t="shared" si="4"/>
        <v>0</v>
      </c>
      <c r="I126" s="670">
        <f>IFERROR(VLOOKUP(C126,'Consolidated Master Sheet'!B:H,6,0),"")</f>
        <v>10</v>
      </c>
      <c r="J126" s="670">
        <f>IFERROR(VLOOKUP(C126,'Consolidated Master Sheet'!B:H,7,0),"")</f>
        <v>40</v>
      </c>
      <c r="K126" s="79"/>
      <c r="L126" s="1188">
        <f t="shared" si="5"/>
        <v>0</v>
      </c>
      <c r="M126" s="545"/>
      <c r="N126" s="1089"/>
    </row>
    <row r="127" spans="1:14" s="656" customFormat="1" ht="31.5">
      <c r="A127" s="157" t="str">
        <f>IF(K127&gt;0,COUNT($K$4:K127)+MAX('MI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27" s="1892"/>
      <c r="C127" s="667" t="s">
        <v>6753</v>
      </c>
      <c r="D127" s="668" t="s">
        <v>4326</v>
      </c>
      <c r="E127" s="669" t="s">
        <v>9932</v>
      </c>
      <c r="F127" s="1195">
        <f>IFERROR(VLOOKUP(C127,'Consolidated Master Sheet'!B:H,3,0),"")</f>
        <v>41.18</v>
      </c>
      <c r="G127" s="1436">
        <f t="shared" si="3"/>
        <v>0</v>
      </c>
      <c r="H127" s="1804">
        <f t="shared" si="4"/>
        <v>0</v>
      </c>
      <c r="I127" s="670">
        <f>IFERROR(VLOOKUP(C127,'Consolidated Master Sheet'!B:H,6,0),"")</f>
        <v>10</v>
      </c>
      <c r="J127" s="670">
        <f>IFERROR(VLOOKUP(C127,'Consolidated Master Sheet'!B:H,7,0),"")</f>
        <v>40</v>
      </c>
      <c r="K127" s="79"/>
      <c r="L127" s="1188">
        <f t="shared" si="5"/>
        <v>0</v>
      </c>
      <c r="M127" s="545"/>
      <c r="N127" s="1089"/>
    </row>
    <row r="128" spans="1:14" s="656" customFormat="1" ht="31.5">
      <c r="A128" s="157" t="str">
        <f>IF(K128&gt;0,COUNT($K$4:K128)+MAX('MI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28" s="1892"/>
      <c r="C128" s="667" t="s">
        <v>6754</v>
      </c>
      <c r="D128" s="668" t="s">
        <v>4325</v>
      </c>
      <c r="E128" s="669" t="s">
        <v>9933</v>
      </c>
      <c r="F128" s="1195">
        <f>IFERROR(VLOOKUP(C128,'Consolidated Master Sheet'!B:H,3,0),"")</f>
        <v>41.18</v>
      </c>
      <c r="G128" s="1436">
        <f t="shared" si="3"/>
        <v>0</v>
      </c>
      <c r="H128" s="1804">
        <f t="shared" si="4"/>
        <v>0</v>
      </c>
      <c r="I128" s="670">
        <f>IFERROR(VLOOKUP(C128,'Consolidated Master Sheet'!B:H,6,0),"")</f>
        <v>10</v>
      </c>
      <c r="J128" s="670">
        <f>IFERROR(VLOOKUP(C128,'Consolidated Master Sheet'!B:H,7,0),"")</f>
        <v>40</v>
      </c>
      <c r="K128" s="79"/>
      <c r="L128" s="1188">
        <f t="shared" si="5"/>
        <v>0</v>
      </c>
      <c r="M128" s="545"/>
      <c r="N128" s="1089"/>
    </row>
    <row r="129" spans="1:14" s="656" customFormat="1" ht="31.5">
      <c r="A129" s="157" t="str">
        <f>IF(K129&gt;0,COUNT($K$4:K129)+MAX('MI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29" s="1892"/>
      <c r="C129" s="667" t="s">
        <v>6755</v>
      </c>
      <c r="D129" s="668" t="s">
        <v>4324</v>
      </c>
      <c r="E129" s="669" t="s">
        <v>9934</v>
      </c>
      <c r="F129" s="1195">
        <f>IFERROR(VLOOKUP(C129,'Consolidated Master Sheet'!B:H,3,0),"")</f>
        <v>41.18</v>
      </c>
      <c r="G129" s="1436">
        <f t="shared" si="3"/>
        <v>0</v>
      </c>
      <c r="H129" s="1804">
        <f t="shared" si="4"/>
        <v>0</v>
      </c>
      <c r="I129" s="670">
        <f>IFERROR(VLOOKUP(C129,'Consolidated Master Sheet'!B:H,6,0),"")</f>
        <v>10</v>
      </c>
      <c r="J129" s="670">
        <f>IFERROR(VLOOKUP(C129,'Consolidated Master Sheet'!B:H,7,0),"")</f>
        <v>40</v>
      </c>
      <c r="K129" s="79"/>
      <c r="L129" s="1188">
        <f t="shared" si="5"/>
        <v>0</v>
      </c>
      <c r="M129" s="545"/>
      <c r="N129" s="1089"/>
    </row>
    <row r="130" spans="1:14" s="656" customFormat="1" ht="31.5">
      <c r="A130" s="157" t="str">
        <f>IF(K130&gt;0,COUNT($K$4:K130)+MAX('MI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30" s="1892"/>
      <c r="C130" s="667" t="s">
        <v>6756</v>
      </c>
      <c r="D130" s="668" t="s">
        <v>4323</v>
      </c>
      <c r="E130" s="669" t="s">
        <v>9935</v>
      </c>
      <c r="F130" s="1195">
        <f>IFERROR(VLOOKUP(C130,'Consolidated Master Sheet'!B:H,3,0),"")</f>
        <v>41.18</v>
      </c>
      <c r="G130" s="1436">
        <f t="shared" si="3"/>
        <v>0</v>
      </c>
      <c r="H130" s="1804">
        <f t="shared" si="4"/>
        <v>0</v>
      </c>
      <c r="I130" s="670">
        <f>IFERROR(VLOOKUP(C130,'Consolidated Master Sheet'!B:H,6,0),"")</f>
        <v>8</v>
      </c>
      <c r="J130" s="670">
        <f>IFERROR(VLOOKUP(C130,'Consolidated Master Sheet'!B:H,7,0),"")</f>
        <v>32</v>
      </c>
      <c r="K130" s="79"/>
      <c r="L130" s="1188">
        <f t="shared" si="5"/>
        <v>0</v>
      </c>
      <c r="M130" s="545"/>
      <c r="N130" s="1089"/>
    </row>
    <row r="131" spans="1:14" s="656" customFormat="1">
      <c r="A131" s="157" t="str">
        <f>IF(K131&gt;0,COUNT($K$4:K131)+MAX('MI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31" s="1892"/>
      <c r="C131" s="667" t="s">
        <v>6757</v>
      </c>
      <c r="D131" s="668" t="s">
        <v>4322</v>
      </c>
      <c r="E131" s="669" t="s">
        <v>9936</v>
      </c>
      <c r="F131" s="1195">
        <f>IFERROR(VLOOKUP(C131,'Consolidated Master Sheet'!B:H,3,0),"")</f>
        <v>58.839999999999996</v>
      </c>
      <c r="G131" s="1436">
        <f t="shared" si="3"/>
        <v>0</v>
      </c>
      <c r="H131" s="1804">
        <f t="shared" si="4"/>
        <v>0</v>
      </c>
      <c r="I131" s="670">
        <f>IFERROR(VLOOKUP(C131,'Consolidated Master Sheet'!B:H,6,0),"")</f>
        <v>8</v>
      </c>
      <c r="J131" s="670">
        <f>IFERROR(VLOOKUP(C131,'Consolidated Master Sheet'!B:H,7,0),"")</f>
        <v>32</v>
      </c>
      <c r="K131" s="79"/>
      <c r="L131" s="1188">
        <f t="shared" si="5"/>
        <v>0</v>
      </c>
      <c r="M131" s="545"/>
      <c r="N131" s="1089"/>
    </row>
    <row r="132" spans="1:14" s="656" customFormat="1">
      <c r="A132" s="157" t="str">
        <f>IF(K132&gt;0,COUNT($K$4:K132)+MAX('MI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32" s="1892"/>
      <c r="C132" s="667" t="s">
        <v>6758</v>
      </c>
      <c r="D132" s="668" t="s">
        <v>4321</v>
      </c>
      <c r="E132" s="669" t="s">
        <v>9937</v>
      </c>
      <c r="F132" s="1195">
        <f>IFERROR(VLOOKUP(C132,'Consolidated Master Sheet'!B:H,3,0),"")</f>
        <v>58.839999999999996</v>
      </c>
      <c r="G132" s="1436">
        <f t="shared" si="3"/>
        <v>0</v>
      </c>
      <c r="H132" s="1804">
        <f t="shared" si="4"/>
        <v>0</v>
      </c>
      <c r="I132" s="670">
        <f>IFERROR(VLOOKUP(C132,'Consolidated Master Sheet'!B:H,6,0),"")</f>
        <v>8</v>
      </c>
      <c r="J132" s="670">
        <f>IFERROR(VLOOKUP(C132,'Consolidated Master Sheet'!B:H,7,0),"")</f>
        <v>32</v>
      </c>
      <c r="K132" s="79"/>
      <c r="L132" s="1188">
        <f t="shared" si="5"/>
        <v>0</v>
      </c>
      <c r="M132" s="545"/>
      <c r="N132" s="1089"/>
    </row>
    <row r="133" spans="1:14" s="656" customFormat="1">
      <c r="A133" s="157" t="str">
        <f>IF(K133&gt;0,COUNT($K$4:K133)+MAX('MI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33" s="1892"/>
      <c r="C133" s="667" t="s">
        <v>6759</v>
      </c>
      <c r="D133" s="668" t="s">
        <v>4320</v>
      </c>
      <c r="E133" s="669" t="s">
        <v>9938</v>
      </c>
      <c r="F133" s="1195">
        <f>IFERROR(VLOOKUP(C133,'Consolidated Master Sheet'!B:H,3,0),"")</f>
        <v>58.839999999999996</v>
      </c>
      <c r="G133" s="1436">
        <f t="shared" ref="G133:G196" si="6">IF(F133=0,"NET",$G$2)</f>
        <v>0</v>
      </c>
      <c r="H133" s="1804">
        <f t="shared" ref="H133:H196" si="7">IFERROR(ROUND(G133*F133,2),0)</f>
        <v>0</v>
      </c>
      <c r="I133" s="670">
        <f>IFERROR(VLOOKUP(C133,'Consolidated Master Sheet'!B:H,6,0),"")</f>
        <v>8</v>
      </c>
      <c r="J133" s="670">
        <f>IFERROR(VLOOKUP(C133,'Consolidated Master Sheet'!B:H,7,0),"")</f>
        <v>32</v>
      </c>
      <c r="K133" s="79"/>
      <c r="L133" s="1188">
        <f t="shared" si="5"/>
        <v>0</v>
      </c>
      <c r="M133" s="545"/>
      <c r="N133" s="1089"/>
    </row>
    <row r="134" spans="1:14" s="656" customFormat="1" ht="31.5">
      <c r="A134" s="157" t="str">
        <f>IF(K134&gt;0,COUNT($K$4:K134)+MAX('MI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34" s="1892"/>
      <c r="C134" s="667" t="s">
        <v>6760</v>
      </c>
      <c r="D134" s="668" t="s">
        <v>4319</v>
      </c>
      <c r="E134" s="669" t="s">
        <v>9939</v>
      </c>
      <c r="F134" s="1195">
        <f>IFERROR(VLOOKUP(C134,'Consolidated Master Sheet'!B:H,3,0),"")</f>
        <v>58.839999999999996</v>
      </c>
      <c r="G134" s="1436">
        <f t="shared" si="6"/>
        <v>0</v>
      </c>
      <c r="H134" s="1804">
        <f t="shared" si="7"/>
        <v>0</v>
      </c>
      <c r="I134" s="670">
        <f>IFERROR(VLOOKUP(C134,'Consolidated Master Sheet'!B:H,6,0),"")</f>
        <v>8</v>
      </c>
      <c r="J134" s="670">
        <f>IFERROR(VLOOKUP(C134,'Consolidated Master Sheet'!B:H,7,0),"")</f>
        <v>32</v>
      </c>
      <c r="K134" s="79"/>
      <c r="L134" s="1188">
        <f t="shared" ref="L134:L197" si="8">IFERROR(H134*K134,0)</f>
        <v>0</v>
      </c>
      <c r="M134" s="545"/>
      <c r="N134" s="1089"/>
    </row>
    <row r="135" spans="1:14" s="656" customFormat="1" ht="31.5">
      <c r="A135" s="157" t="str">
        <f>IF(K135&gt;0,COUNT($K$4:K135)+MAX('MI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35" s="1892"/>
      <c r="C135" s="667" t="s">
        <v>6761</v>
      </c>
      <c r="D135" s="668" t="s">
        <v>4318</v>
      </c>
      <c r="E135" s="669" t="s">
        <v>9940</v>
      </c>
      <c r="F135" s="1195">
        <f>IFERROR(VLOOKUP(C135,'Consolidated Master Sheet'!B:H,3,0),"")</f>
        <v>58.839999999999996</v>
      </c>
      <c r="G135" s="1436">
        <f t="shared" si="6"/>
        <v>0</v>
      </c>
      <c r="H135" s="1804">
        <f t="shared" si="7"/>
        <v>0</v>
      </c>
      <c r="I135" s="670">
        <f>IFERROR(VLOOKUP(C135,'Consolidated Master Sheet'!B:H,6,0),"")</f>
        <v>10</v>
      </c>
      <c r="J135" s="670">
        <f>IFERROR(VLOOKUP(C135,'Consolidated Master Sheet'!B:H,7,0),"")</f>
        <v>10</v>
      </c>
      <c r="K135" s="79"/>
      <c r="L135" s="1188">
        <f t="shared" si="8"/>
        <v>0</v>
      </c>
      <c r="M135" s="545"/>
      <c r="N135" s="1089"/>
    </row>
    <row r="136" spans="1:14" s="656" customFormat="1">
      <c r="A136" s="157" t="str">
        <f>IF(K136&gt;0,COUNT($K$4:K136)+MAX('MI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36" s="1892"/>
      <c r="C136" s="667" t="s">
        <v>6762</v>
      </c>
      <c r="D136" s="668" t="s">
        <v>4317</v>
      </c>
      <c r="E136" s="669" t="s">
        <v>9941</v>
      </c>
      <c r="F136" s="1195">
        <f>IFERROR(VLOOKUP(C136,'Consolidated Master Sheet'!B:H,3,0),"")</f>
        <v>58.839999999999996</v>
      </c>
      <c r="G136" s="1436">
        <f t="shared" si="6"/>
        <v>0</v>
      </c>
      <c r="H136" s="1804">
        <f t="shared" si="7"/>
        <v>0</v>
      </c>
      <c r="I136" s="670">
        <f>IFERROR(VLOOKUP(C136,'Consolidated Master Sheet'!B:H,6,0),"")</f>
        <v>6</v>
      </c>
      <c r="J136" s="670">
        <f>IFERROR(VLOOKUP(C136,'Consolidated Master Sheet'!B:H,7,0),"")</f>
        <v>24</v>
      </c>
      <c r="K136" s="79"/>
      <c r="L136" s="1188">
        <f t="shared" si="8"/>
        <v>0</v>
      </c>
      <c r="M136" s="545"/>
      <c r="N136" s="1089"/>
    </row>
    <row r="137" spans="1:14" s="656" customFormat="1">
      <c r="A137" s="157" t="str">
        <f>IF(K137&gt;0,COUNT($K$4:K137)+MAX('MI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37" s="1892"/>
      <c r="C137" s="667" t="s">
        <v>6763</v>
      </c>
      <c r="D137" s="668" t="s">
        <v>4316</v>
      </c>
      <c r="E137" s="669" t="s">
        <v>9942</v>
      </c>
      <c r="F137" s="1195">
        <f>IFERROR(VLOOKUP(C137,'Consolidated Master Sheet'!B:H,3,0),"")</f>
        <v>98.320000000000007</v>
      </c>
      <c r="G137" s="1436">
        <f t="shared" si="6"/>
        <v>0</v>
      </c>
      <c r="H137" s="1804">
        <f t="shared" si="7"/>
        <v>0</v>
      </c>
      <c r="I137" s="670">
        <f>IFERROR(VLOOKUP(C137,'Consolidated Master Sheet'!B:H,6,0),"")</f>
        <v>6</v>
      </c>
      <c r="J137" s="670">
        <f>IFERROR(VLOOKUP(C137,'Consolidated Master Sheet'!B:H,7,0),"")</f>
        <v>24</v>
      </c>
      <c r="K137" s="79"/>
      <c r="L137" s="1188">
        <f t="shared" si="8"/>
        <v>0</v>
      </c>
      <c r="M137" s="545"/>
      <c r="N137" s="1089"/>
    </row>
    <row r="138" spans="1:14" s="656" customFormat="1">
      <c r="A138" s="157" t="str">
        <f>IF(K138&gt;0,COUNT($K$4:K138)+MAX('MI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38" s="1892"/>
      <c r="C138" s="667" t="s">
        <v>6764</v>
      </c>
      <c r="D138" s="668" t="s">
        <v>4315</v>
      </c>
      <c r="E138" s="669" t="s">
        <v>9943</v>
      </c>
      <c r="F138" s="1195">
        <f>IFERROR(VLOOKUP(C138,'Consolidated Master Sheet'!B:H,3,0),"")</f>
        <v>98.320000000000007</v>
      </c>
      <c r="G138" s="1436">
        <f t="shared" si="6"/>
        <v>0</v>
      </c>
      <c r="H138" s="1804">
        <f t="shared" si="7"/>
        <v>0</v>
      </c>
      <c r="I138" s="670">
        <f>IFERROR(VLOOKUP(C138,'Consolidated Master Sheet'!B:H,6,0),"")</f>
        <v>6</v>
      </c>
      <c r="J138" s="670">
        <f>IFERROR(VLOOKUP(C138,'Consolidated Master Sheet'!B:H,7,0),"")</f>
        <v>24</v>
      </c>
      <c r="K138" s="79"/>
      <c r="L138" s="1188">
        <f t="shared" si="8"/>
        <v>0</v>
      </c>
      <c r="M138" s="545"/>
      <c r="N138" s="1089"/>
    </row>
    <row r="139" spans="1:14" s="656" customFormat="1" ht="31.5">
      <c r="A139" s="157" t="str">
        <f>IF(K139&gt;0,COUNT($K$4:K139)+MAX('MI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39" s="1892"/>
      <c r="C139" s="667" t="s">
        <v>6765</v>
      </c>
      <c r="D139" s="668" t="s">
        <v>4314</v>
      </c>
      <c r="E139" s="669" t="s">
        <v>9944</v>
      </c>
      <c r="F139" s="1195">
        <f>IFERROR(VLOOKUP(C139,'Consolidated Master Sheet'!B:H,3,0),"")</f>
        <v>98.320000000000007</v>
      </c>
      <c r="G139" s="1436">
        <f t="shared" si="6"/>
        <v>0</v>
      </c>
      <c r="H139" s="1804">
        <f t="shared" si="7"/>
        <v>0</v>
      </c>
      <c r="I139" s="670">
        <f>IFERROR(VLOOKUP(C139,'Consolidated Master Sheet'!B:H,6,0),"")</f>
        <v>10</v>
      </c>
      <c r="J139" s="670">
        <f>IFERROR(VLOOKUP(C139,'Consolidated Master Sheet'!B:H,7,0),"")</f>
        <v>10</v>
      </c>
      <c r="K139" s="79"/>
      <c r="L139" s="1188">
        <f t="shared" si="8"/>
        <v>0</v>
      </c>
      <c r="M139" s="545"/>
      <c r="N139" s="1089"/>
    </row>
    <row r="140" spans="1:14" s="656" customFormat="1" ht="31.5">
      <c r="A140" s="157" t="str">
        <f>IF(K140&gt;0,COUNT($K$4:K140)+MAX('MI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40" s="1892"/>
      <c r="C140" s="667" t="s">
        <v>6766</v>
      </c>
      <c r="D140" s="668" t="s">
        <v>4313</v>
      </c>
      <c r="E140" s="669" t="s">
        <v>9945</v>
      </c>
      <c r="F140" s="1195">
        <f>IFERROR(VLOOKUP(C140,'Consolidated Master Sheet'!B:H,3,0),"")</f>
        <v>98.320000000000007</v>
      </c>
      <c r="G140" s="1436">
        <f t="shared" si="6"/>
        <v>0</v>
      </c>
      <c r="H140" s="1804">
        <f t="shared" si="7"/>
        <v>0</v>
      </c>
      <c r="I140" s="670">
        <f>IFERROR(VLOOKUP(C140,'Consolidated Master Sheet'!B:H,6,0),"")</f>
        <v>10</v>
      </c>
      <c r="J140" s="670">
        <f>IFERROR(VLOOKUP(C140,'Consolidated Master Sheet'!B:H,7,0),"")</f>
        <v>10</v>
      </c>
      <c r="K140" s="79"/>
      <c r="L140" s="1188">
        <f t="shared" si="8"/>
        <v>0</v>
      </c>
      <c r="M140" s="545"/>
      <c r="N140" s="1089"/>
    </row>
    <row r="141" spans="1:14" s="656" customFormat="1">
      <c r="A141" s="157" t="str">
        <f>IF(K141&gt;0,COUNT($K$4:K141)+MAX('MI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41" s="1892"/>
      <c r="C141" s="667" t="s">
        <v>6767</v>
      </c>
      <c r="D141" s="668" t="s">
        <v>4312</v>
      </c>
      <c r="E141" s="669" t="s">
        <v>9946</v>
      </c>
      <c r="F141" s="1195">
        <f>IFERROR(VLOOKUP(C141,'Consolidated Master Sheet'!B:H,3,0),"")</f>
        <v>98.320000000000007</v>
      </c>
      <c r="G141" s="1436">
        <f t="shared" si="6"/>
        <v>0</v>
      </c>
      <c r="H141" s="1804">
        <f t="shared" si="7"/>
        <v>0</v>
      </c>
      <c r="I141" s="670">
        <f>IFERROR(VLOOKUP(C141,'Consolidated Master Sheet'!B:H,6,0),"")</f>
        <v>10</v>
      </c>
      <c r="J141" s="670">
        <f>IFERROR(VLOOKUP(C141,'Consolidated Master Sheet'!B:H,7,0),"")</f>
        <v>10</v>
      </c>
      <c r="K141" s="79"/>
      <c r="L141" s="1188">
        <f t="shared" si="8"/>
        <v>0</v>
      </c>
      <c r="M141" s="545"/>
      <c r="N141" s="1089"/>
    </row>
    <row r="142" spans="1:14" s="656" customFormat="1">
      <c r="A142" s="157" t="str">
        <f>IF(K142&gt;0,COUNT($K$4:K142)+MAX('MI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42" s="1892"/>
      <c r="C142" s="667" t="s">
        <v>6768</v>
      </c>
      <c r="D142" s="668" t="s">
        <v>4311</v>
      </c>
      <c r="E142" s="669" t="s">
        <v>9947</v>
      </c>
      <c r="F142" s="1195">
        <f>IFERROR(VLOOKUP(C142,'Consolidated Master Sheet'!B:H,3,0),"")</f>
        <v>98.320000000000007</v>
      </c>
      <c r="G142" s="1436">
        <f t="shared" si="6"/>
        <v>0</v>
      </c>
      <c r="H142" s="1804">
        <f t="shared" si="7"/>
        <v>0</v>
      </c>
      <c r="I142" s="670">
        <f>IFERROR(VLOOKUP(C142,'Consolidated Master Sheet'!B:H,6,0),"")</f>
        <v>6</v>
      </c>
      <c r="J142" s="670">
        <f>IFERROR(VLOOKUP(C142,'Consolidated Master Sheet'!B:H,7,0),"")</f>
        <v>6</v>
      </c>
      <c r="K142" s="79"/>
      <c r="L142" s="1188">
        <f t="shared" si="8"/>
        <v>0</v>
      </c>
      <c r="M142" s="545"/>
      <c r="N142" s="1089"/>
    </row>
    <row r="143" spans="1:14" s="656" customFormat="1">
      <c r="A143" s="157" t="str">
        <f>IF(K143&gt;0,COUNT($K$4:K143)+MAX('MI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43" s="1892"/>
      <c r="C143" s="667" t="s">
        <v>6769</v>
      </c>
      <c r="D143" s="668" t="s">
        <v>4310</v>
      </c>
      <c r="E143" s="669" t="s">
        <v>9948</v>
      </c>
      <c r="F143" s="1195">
        <f>IFERROR(VLOOKUP(C143,'Consolidated Master Sheet'!B:H,3,0),"")</f>
        <v>256.86</v>
      </c>
      <c r="G143" s="1436">
        <f t="shared" si="6"/>
        <v>0</v>
      </c>
      <c r="H143" s="1804">
        <f t="shared" si="7"/>
        <v>0</v>
      </c>
      <c r="I143" s="670">
        <f>IFERROR(VLOOKUP(C143,'Consolidated Master Sheet'!B:H,6,0),"")</f>
        <v>6</v>
      </c>
      <c r="J143" s="670">
        <f>IFERROR(VLOOKUP(C143,'Consolidated Master Sheet'!B:H,7,0),"")</f>
        <v>6</v>
      </c>
      <c r="K143" s="79"/>
      <c r="L143" s="1188">
        <f t="shared" si="8"/>
        <v>0</v>
      </c>
      <c r="M143" s="545"/>
      <c r="N143" s="1089"/>
    </row>
    <row r="144" spans="1:14" s="656" customFormat="1">
      <c r="A144" s="157" t="str">
        <f>IF(K144&gt;0,COUNT($K$4:K144)+MAX('MI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44" s="1892"/>
      <c r="C144" s="667" t="s">
        <v>6770</v>
      </c>
      <c r="D144" s="668" t="s">
        <v>4309</v>
      </c>
      <c r="E144" s="669" t="s">
        <v>9949</v>
      </c>
      <c r="F144" s="1195">
        <f>IFERROR(VLOOKUP(C144,'Consolidated Master Sheet'!B:H,3,0),"")</f>
        <v>333.27</v>
      </c>
      <c r="G144" s="1436">
        <f t="shared" si="6"/>
        <v>0</v>
      </c>
      <c r="H144" s="1804">
        <f t="shared" si="7"/>
        <v>0</v>
      </c>
      <c r="I144" s="670">
        <f>IFERROR(VLOOKUP(C144,'Consolidated Master Sheet'!B:H,6,0),"")</f>
        <v>6</v>
      </c>
      <c r="J144" s="670">
        <f>IFERROR(VLOOKUP(C144,'Consolidated Master Sheet'!B:H,7,0),"")</f>
        <v>6</v>
      </c>
      <c r="K144" s="79"/>
      <c r="L144" s="1188">
        <f t="shared" si="8"/>
        <v>0</v>
      </c>
      <c r="M144" s="545"/>
      <c r="N144" s="1089"/>
    </row>
    <row r="145" spans="1:14" s="656" customFormat="1">
      <c r="A145" s="157" t="str">
        <f>IF(K145&gt;0,COUNT($K$4:K145)+MAX('MI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45" s="1892"/>
      <c r="C145" s="667" t="s">
        <v>6771</v>
      </c>
      <c r="D145" s="668" t="s">
        <v>4308</v>
      </c>
      <c r="E145" s="669" t="s">
        <v>9950</v>
      </c>
      <c r="F145" s="1195">
        <f>IFERROR(VLOOKUP(C145,'Consolidated Master Sheet'!B:H,3,0),"")</f>
        <v>333.27</v>
      </c>
      <c r="G145" s="1436">
        <f t="shared" si="6"/>
        <v>0</v>
      </c>
      <c r="H145" s="1804">
        <f t="shared" si="7"/>
        <v>0</v>
      </c>
      <c r="I145" s="670">
        <f>IFERROR(VLOOKUP(C145,'Consolidated Master Sheet'!B:H,6,0),"")</f>
        <v>4</v>
      </c>
      <c r="J145" s="670">
        <f>IFERROR(VLOOKUP(C145,'Consolidated Master Sheet'!B:H,7,0),"")</f>
        <v>4</v>
      </c>
      <c r="K145" s="79"/>
      <c r="L145" s="1188">
        <f t="shared" si="8"/>
        <v>0</v>
      </c>
      <c r="M145" s="545"/>
      <c r="N145" s="1089"/>
    </row>
    <row r="146" spans="1:14" s="656" customFormat="1">
      <c r="A146" s="157" t="str">
        <f>IF(K146&gt;0,COUNT($K$4:K146)+MAX('MI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46" s="1892"/>
      <c r="C146" s="667" t="s">
        <v>6772</v>
      </c>
      <c r="D146" s="668" t="s">
        <v>4307</v>
      </c>
      <c r="E146" s="669" t="s">
        <v>9951</v>
      </c>
      <c r="F146" s="1195">
        <f>IFERROR(VLOOKUP(C146,'Consolidated Master Sheet'!B:H,3,0),"")</f>
        <v>333.27</v>
      </c>
      <c r="G146" s="1436">
        <f t="shared" si="6"/>
        <v>0</v>
      </c>
      <c r="H146" s="1804">
        <f t="shared" si="7"/>
        <v>0</v>
      </c>
      <c r="I146" s="670">
        <f>IFERROR(VLOOKUP(C146,'Consolidated Master Sheet'!B:H,6,0),"")</f>
        <v>4</v>
      </c>
      <c r="J146" s="670">
        <f>IFERROR(VLOOKUP(C146,'Consolidated Master Sheet'!B:H,7,0),"")</f>
        <v>4</v>
      </c>
      <c r="K146" s="79"/>
      <c r="L146" s="1188">
        <f t="shared" si="8"/>
        <v>0</v>
      </c>
      <c r="M146" s="545"/>
      <c r="N146" s="1089"/>
    </row>
    <row r="147" spans="1:14" s="656" customFormat="1" ht="16.5" thickBot="1">
      <c r="A147" s="157" t="str">
        <f>IF(K147&gt;0,COUNT($K$4:K147)+MAX('MI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47" s="1893"/>
      <c r="C147" s="667" t="s">
        <v>6773</v>
      </c>
      <c r="D147" s="678" t="s">
        <v>4306</v>
      </c>
      <c r="E147" s="679" t="s">
        <v>9952</v>
      </c>
      <c r="F147" s="1197">
        <f>IFERROR(VLOOKUP(C147,'Consolidated Master Sheet'!B:H,3,0),"")</f>
        <v>333.27</v>
      </c>
      <c r="G147" s="1438">
        <f t="shared" si="6"/>
        <v>0</v>
      </c>
      <c r="H147" s="1806">
        <f t="shared" si="7"/>
        <v>0</v>
      </c>
      <c r="I147" s="680">
        <f>IFERROR(VLOOKUP(C147,'Consolidated Master Sheet'!B:H,6,0),"")</f>
        <v>2</v>
      </c>
      <c r="J147" s="680">
        <f>IFERROR(VLOOKUP(C147,'Consolidated Master Sheet'!B:H,7,0),"")</f>
        <v>2</v>
      </c>
      <c r="K147" s="82"/>
      <c r="L147" s="1190">
        <f t="shared" si="8"/>
        <v>0</v>
      </c>
      <c r="M147" s="545"/>
      <c r="N147" s="1089"/>
    </row>
    <row r="148" spans="1:14" s="656" customFormat="1" ht="30" customHeight="1">
      <c r="A148" s="157" t="str">
        <f>IF(K148&gt;0,COUNT($K$4:K148)+MAX('MI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48" s="1891"/>
      <c r="C148" s="663" t="s">
        <v>6774</v>
      </c>
      <c r="D148" s="664" t="s">
        <v>4305</v>
      </c>
      <c r="E148" s="665" t="s">
        <v>5070</v>
      </c>
      <c r="F148" s="1187">
        <f>IFERROR(VLOOKUP(C148,'Consolidated Master Sheet'!B:H,3,0),"")</f>
        <v>5.46</v>
      </c>
      <c r="G148" s="1439">
        <f t="shared" si="6"/>
        <v>0</v>
      </c>
      <c r="H148" s="1807">
        <f t="shared" si="7"/>
        <v>0</v>
      </c>
      <c r="I148" s="666">
        <f>IFERROR(VLOOKUP(C148,'Consolidated Master Sheet'!B:H,6,0),"")</f>
        <v>50</v>
      </c>
      <c r="J148" s="666">
        <f>IFERROR(VLOOKUP(C148,'Consolidated Master Sheet'!B:H,7,0),"")</f>
        <v>300</v>
      </c>
      <c r="K148" s="77"/>
      <c r="L148" s="1191">
        <f t="shared" si="8"/>
        <v>0</v>
      </c>
      <c r="M148" s="545"/>
      <c r="N148" s="1089"/>
    </row>
    <row r="149" spans="1:14" s="656" customFormat="1" ht="30" customHeight="1" thickBot="1">
      <c r="A149" s="157" t="str">
        <f>IF(K149&gt;0,COUNT($K$4:K149)+MAX('MI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49" s="1893"/>
      <c r="C149" s="671" t="s">
        <v>6775</v>
      </c>
      <c r="D149" s="672" t="s">
        <v>4304</v>
      </c>
      <c r="E149" s="673" t="s">
        <v>5071</v>
      </c>
      <c r="F149" s="1196">
        <f>IFERROR(VLOOKUP(C149,'Consolidated Master Sheet'!B:H,3,0),"")</f>
        <v>4.3099999999999996</v>
      </c>
      <c r="G149" s="1437">
        <f t="shared" si="6"/>
        <v>0</v>
      </c>
      <c r="H149" s="1805">
        <f t="shared" si="7"/>
        <v>0</v>
      </c>
      <c r="I149" s="674">
        <f>IFERROR(VLOOKUP(C149,'Consolidated Master Sheet'!B:H,6,0),"")</f>
        <v>50</v>
      </c>
      <c r="J149" s="674">
        <f>IFERROR(VLOOKUP(C149,'Consolidated Master Sheet'!B:H,7,0),"")</f>
        <v>300</v>
      </c>
      <c r="K149" s="80"/>
      <c r="L149" s="1189">
        <f t="shared" si="8"/>
        <v>0</v>
      </c>
      <c r="M149" s="545"/>
      <c r="N149" s="1089"/>
    </row>
    <row r="150" spans="1:14" s="656" customFormat="1" ht="31.5">
      <c r="A150" s="157" t="str">
        <f>IF(K150&gt;0,COUNT($K$4:K150)+MAX('MI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50" s="1891"/>
      <c r="C150" s="667" t="s">
        <v>6776</v>
      </c>
      <c r="D150" s="682" t="s">
        <v>4303</v>
      </c>
      <c r="E150" s="676" t="s">
        <v>9953</v>
      </c>
      <c r="F150" s="1186">
        <f>IFERROR(VLOOKUP(C150,'Consolidated Master Sheet'!B:H,3,0),"")</f>
        <v>4.18</v>
      </c>
      <c r="G150" s="1435">
        <f t="shared" si="6"/>
        <v>0</v>
      </c>
      <c r="H150" s="1804">
        <f t="shared" si="7"/>
        <v>0</v>
      </c>
      <c r="I150" s="677">
        <f>IFERROR(VLOOKUP(C150,'Consolidated Master Sheet'!B:H,6,0),"")</f>
        <v>50</v>
      </c>
      <c r="J150" s="677">
        <f>IFERROR(VLOOKUP(C150,'Consolidated Master Sheet'!B:H,7,0),"")</f>
        <v>400</v>
      </c>
      <c r="K150" s="81"/>
      <c r="L150" s="1188">
        <f t="shared" si="8"/>
        <v>0</v>
      </c>
      <c r="M150" s="545"/>
      <c r="N150" s="1089"/>
    </row>
    <row r="151" spans="1:14" s="656" customFormat="1" ht="32.25" thickBot="1">
      <c r="A151" s="157" t="str">
        <f>IF(K151&gt;0,COUNT($K$4:K151)+MAX('MI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51" s="1893"/>
      <c r="C151" s="667" t="s">
        <v>6777</v>
      </c>
      <c r="D151" s="683" t="s">
        <v>4302</v>
      </c>
      <c r="E151" s="679" t="s">
        <v>9954</v>
      </c>
      <c r="F151" s="1197">
        <f>IFERROR(VLOOKUP(C151,'Consolidated Master Sheet'!B:H,3,0),"")</f>
        <v>5.05</v>
      </c>
      <c r="G151" s="1438">
        <f t="shared" si="6"/>
        <v>0</v>
      </c>
      <c r="H151" s="1806">
        <f t="shared" si="7"/>
        <v>0</v>
      </c>
      <c r="I151" s="680">
        <f>IFERROR(VLOOKUP(C151,'Consolidated Master Sheet'!B:H,6,0),"")</f>
        <v>50</v>
      </c>
      <c r="J151" s="680">
        <f>IFERROR(VLOOKUP(C151,'Consolidated Master Sheet'!B:H,7,0),"")</f>
        <v>300</v>
      </c>
      <c r="K151" s="82"/>
      <c r="L151" s="1190">
        <f t="shared" si="8"/>
        <v>0</v>
      </c>
      <c r="M151" s="545"/>
      <c r="N151" s="1089"/>
    </row>
    <row r="152" spans="1:14" s="656" customFormat="1">
      <c r="A152" s="157" t="str">
        <f>IF(K152&gt;0,COUNT($K$4:K152)+MAX('MI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52" s="1891"/>
      <c r="C152" s="663" t="s">
        <v>6778</v>
      </c>
      <c r="D152" s="664" t="s">
        <v>4301</v>
      </c>
      <c r="E152" s="665" t="s">
        <v>9726</v>
      </c>
      <c r="F152" s="1187">
        <f>IFERROR(VLOOKUP(C152,'Consolidated Master Sheet'!B:H,3,0),"")</f>
        <v>7.04</v>
      </c>
      <c r="G152" s="1439">
        <f t="shared" si="6"/>
        <v>0</v>
      </c>
      <c r="H152" s="1807">
        <f t="shared" si="7"/>
        <v>0</v>
      </c>
      <c r="I152" s="666">
        <f>IFERROR(VLOOKUP(C152,'Consolidated Master Sheet'!B:H,6,0),"")</f>
        <v>50</v>
      </c>
      <c r="J152" s="666">
        <f>IFERROR(VLOOKUP(C152,'Consolidated Master Sheet'!B:H,7,0),"")</f>
        <v>300</v>
      </c>
      <c r="K152" s="77"/>
      <c r="L152" s="1191">
        <f t="shared" si="8"/>
        <v>0</v>
      </c>
      <c r="M152" s="545"/>
      <c r="N152" s="1089"/>
    </row>
    <row r="153" spans="1:14" s="656" customFormat="1">
      <c r="A153" s="157" t="str">
        <f>IF(K153&gt;0,COUNT($K$4:K153)+MAX('MI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53" s="1892"/>
      <c r="C153" s="667" t="s">
        <v>6779</v>
      </c>
      <c r="D153" s="668" t="s">
        <v>4300</v>
      </c>
      <c r="E153" s="669" t="s">
        <v>9727</v>
      </c>
      <c r="F153" s="1195">
        <f>IFERROR(VLOOKUP(C153,'Consolidated Master Sheet'!B:H,3,0),"")</f>
        <v>11.06</v>
      </c>
      <c r="G153" s="1436">
        <f t="shared" si="6"/>
        <v>0</v>
      </c>
      <c r="H153" s="1804">
        <f t="shared" si="7"/>
        <v>0</v>
      </c>
      <c r="I153" s="670">
        <f>IFERROR(VLOOKUP(C153,'Consolidated Master Sheet'!B:H,6,0),"")</f>
        <v>50</v>
      </c>
      <c r="J153" s="670">
        <f>IFERROR(VLOOKUP(C153,'Consolidated Master Sheet'!B:H,7,0),"")</f>
        <v>200</v>
      </c>
      <c r="K153" s="79"/>
      <c r="L153" s="1188">
        <f t="shared" si="8"/>
        <v>0</v>
      </c>
      <c r="M153" s="545"/>
      <c r="N153" s="1089"/>
    </row>
    <row r="154" spans="1:14" s="656" customFormat="1">
      <c r="A154" s="157" t="str">
        <f>IF(K154&gt;0,COUNT($K$4:K154)+MAX('MI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54" s="1892"/>
      <c r="C154" s="667" t="s">
        <v>6780</v>
      </c>
      <c r="D154" s="668" t="s">
        <v>4299</v>
      </c>
      <c r="E154" s="669" t="s">
        <v>9728</v>
      </c>
      <c r="F154" s="1195">
        <f>IFERROR(VLOOKUP(C154,'Consolidated Master Sheet'!B:H,3,0),"")</f>
        <v>15.299999999999999</v>
      </c>
      <c r="G154" s="1436">
        <f t="shared" si="6"/>
        <v>0</v>
      </c>
      <c r="H154" s="1804">
        <f t="shared" si="7"/>
        <v>0</v>
      </c>
      <c r="I154" s="670">
        <f>IFERROR(VLOOKUP(C154,'Consolidated Master Sheet'!B:H,6,0),"")</f>
        <v>50</v>
      </c>
      <c r="J154" s="670">
        <f>IFERROR(VLOOKUP(C154,'Consolidated Master Sheet'!B:H,7,0),"")</f>
        <v>200</v>
      </c>
      <c r="K154" s="79"/>
      <c r="L154" s="1188">
        <f t="shared" si="8"/>
        <v>0</v>
      </c>
      <c r="M154" s="545"/>
      <c r="N154" s="1089"/>
    </row>
    <row r="155" spans="1:14" s="656" customFormat="1">
      <c r="A155" s="157" t="str">
        <f>IF(K155&gt;0,COUNT($K$4:K155)+MAX('MI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55" s="1892"/>
      <c r="C155" s="667" t="s">
        <v>6781</v>
      </c>
      <c r="D155" s="668" t="s">
        <v>4298</v>
      </c>
      <c r="E155" s="669" t="s">
        <v>9729</v>
      </c>
      <c r="F155" s="1195">
        <f>IFERROR(VLOOKUP(C155,'Consolidated Master Sheet'!B:H,3,0),"")</f>
        <v>21.16</v>
      </c>
      <c r="G155" s="1436">
        <f t="shared" si="6"/>
        <v>0</v>
      </c>
      <c r="H155" s="1804">
        <f t="shared" si="7"/>
        <v>0</v>
      </c>
      <c r="I155" s="670">
        <f>IFERROR(VLOOKUP(C155,'Consolidated Master Sheet'!B:H,6,0),"")</f>
        <v>25</v>
      </c>
      <c r="J155" s="670">
        <f>IFERROR(VLOOKUP(C155,'Consolidated Master Sheet'!B:H,7,0),"")</f>
        <v>150</v>
      </c>
      <c r="K155" s="79"/>
      <c r="L155" s="1188">
        <f t="shared" si="8"/>
        <v>0</v>
      </c>
      <c r="M155" s="545"/>
      <c r="N155" s="1089"/>
    </row>
    <row r="156" spans="1:14" s="656" customFormat="1">
      <c r="A156" s="157" t="str">
        <f>IF(K156&gt;0,COUNT($K$4:K156)+MAX('MI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56" s="1892"/>
      <c r="C156" s="667" t="s">
        <v>6782</v>
      </c>
      <c r="D156" s="668" t="s">
        <v>4297</v>
      </c>
      <c r="E156" s="669" t="s">
        <v>9730</v>
      </c>
      <c r="F156" s="1195">
        <f>IFERROR(VLOOKUP(C156,'Consolidated Master Sheet'!B:H,3,0),"")</f>
        <v>21.84</v>
      </c>
      <c r="G156" s="1436">
        <f t="shared" si="6"/>
        <v>0</v>
      </c>
      <c r="H156" s="1804">
        <f t="shared" si="7"/>
        <v>0</v>
      </c>
      <c r="I156" s="670">
        <f>IFERROR(VLOOKUP(C156,'Consolidated Master Sheet'!B:H,6,0),"")</f>
        <v>25</v>
      </c>
      <c r="J156" s="670">
        <f>IFERROR(VLOOKUP(C156,'Consolidated Master Sheet'!B:H,7,0),"")</f>
        <v>100</v>
      </c>
      <c r="K156" s="79"/>
      <c r="L156" s="1188">
        <f t="shared" si="8"/>
        <v>0</v>
      </c>
      <c r="M156" s="545"/>
      <c r="N156" s="1089"/>
    </row>
    <row r="157" spans="1:14" s="656" customFormat="1" ht="16.5" thickBot="1">
      <c r="A157" s="157" t="str">
        <f>IF(K157&gt;0,COUNT($K$4:K157)+MAX('MI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57" s="1893"/>
      <c r="C157" s="671" t="s">
        <v>6783</v>
      </c>
      <c r="D157" s="672" t="s">
        <v>4296</v>
      </c>
      <c r="E157" s="673" t="s">
        <v>9731</v>
      </c>
      <c r="F157" s="1196">
        <f>IFERROR(VLOOKUP(C157,'Consolidated Master Sheet'!B:H,3,0),"")</f>
        <v>28.91</v>
      </c>
      <c r="G157" s="1437">
        <f t="shared" si="6"/>
        <v>0</v>
      </c>
      <c r="H157" s="1805">
        <f t="shared" si="7"/>
        <v>0</v>
      </c>
      <c r="I157" s="674">
        <f>IFERROR(VLOOKUP(C157,'Consolidated Master Sheet'!B:H,6,0),"")</f>
        <v>10</v>
      </c>
      <c r="J157" s="674">
        <f>IFERROR(VLOOKUP(C157,'Consolidated Master Sheet'!B:H,7,0),"")</f>
        <v>60</v>
      </c>
      <c r="K157" s="80"/>
      <c r="L157" s="1189">
        <f t="shared" si="8"/>
        <v>0</v>
      </c>
      <c r="M157" s="545"/>
      <c r="N157" s="1089"/>
    </row>
    <row r="158" spans="1:14" s="656" customFormat="1">
      <c r="A158" s="157" t="str">
        <f>IF(K158&gt;0,COUNT($K$4:K158)+MAX('MI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58" s="1891"/>
      <c r="C158" s="667" t="s">
        <v>6784</v>
      </c>
      <c r="D158" s="681" t="s">
        <v>4295</v>
      </c>
      <c r="E158" s="676" t="s">
        <v>10059</v>
      </c>
      <c r="F158" s="1186">
        <f>IFERROR(VLOOKUP(C158,'Consolidated Master Sheet'!B:H,3,0),"")</f>
        <v>7.75</v>
      </c>
      <c r="G158" s="1435">
        <f t="shared" si="6"/>
        <v>0</v>
      </c>
      <c r="H158" s="1804">
        <f t="shared" si="7"/>
        <v>0</v>
      </c>
      <c r="I158" s="677">
        <f>IFERROR(VLOOKUP(C158,'Consolidated Master Sheet'!B:H,6,0),"")</f>
        <v>50</v>
      </c>
      <c r="J158" s="677">
        <f>IFERROR(VLOOKUP(C158,'Consolidated Master Sheet'!B:H,7,0),"")</f>
        <v>600</v>
      </c>
      <c r="K158" s="81"/>
      <c r="L158" s="1188">
        <f t="shared" si="8"/>
        <v>0</v>
      </c>
      <c r="M158" s="545"/>
      <c r="N158" s="1089"/>
    </row>
    <row r="159" spans="1:14" s="656" customFormat="1">
      <c r="A159" s="157" t="str">
        <f>IF(K159&gt;0,COUNT($K$4:K159)+MAX('MI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59" s="1892"/>
      <c r="C159" s="667" t="s">
        <v>7194</v>
      </c>
      <c r="D159" s="668" t="s">
        <v>4294</v>
      </c>
      <c r="E159" s="669" t="s">
        <v>9967</v>
      </c>
      <c r="F159" s="1195">
        <f>IFERROR(VLOOKUP(C159,'Consolidated Master Sheet'!B:H,3,0),"")</f>
        <v>1.54</v>
      </c>
      <c r="G159" s="1436">
        <f t="shared" si="6"/>
        <v>0</v>
      </c>
      <c r="H159" s="1804">
        <f t="shared" si="7"/>
        <v>0</v>
      </c>
      <c r="I159" s="670">
        <f>IFERROR(VLOOKUP(C159,'Consolidated Master Sheet'!B:H,6,0),"")</f>
        <v>50</v>
      </c>
      <c r="J159" s="670">
        <f>IFERROR(VLOOKUP(C159,'Consolidated Master Sheet'!B:H,7,0),"")</f>
        <v>400</v>
      </c>
      <c r="K159" s="79"/>
      <c r="L159" s="1188">
        <f t="shared" si="8"/>
        <v>0</v>
      </c>
      <c r="M159" s="545"/>
      <c r="N159" s="1089"/>
    </row>
    <row r="160" spans="1:14" s="656" customFormat="1">
      <c r="A160" s="157" t="str">
        <f>IF(K160&gt;0,COUNT($K$4:K160)+MAX('MI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60" s="1892"/>
      <c r="C160" s="667" t="s">
        <v>7195</v>
      </c>
      <c r="D160" s="668" t="s">
        <v>4293</v>
      </c>
      <c r="E160" s="669" t="s">
        <v>9968</v>
      </c>
      <c r="F160" s="1195">
        <f>IFERROR(VLOOKUP(C160,'Consolidated Master Sheet'!B:H,3,0),"")</f>
        <v>1.74</v>
      </c>
      <c r="G160" s="1436">
        <f t="shared" si="6"/>
        <v>0</v>
      </c>
      <c r="H160" s="1804">
        <f t="shared" si="7"/>
        <v>0</v>
      </c>
      <c r="I160" s="670">
        <f>IFERROR(VLOOKUP(C160,'Consolidated Master Sheet'!B:H,6,0),"")</f>
        <v>50</v>
      </c>
      <c r="J160" s="670">
        <f>IFERROR(VLOOKUP(C160,'Consolidated Master Sheet'!B:H,7,0),"")</f>
        <v>200</v>
      </c>
      <c r="K160" s="79"/>
      <c r="L160" s="1188">
        <f t="shared" si="8"/>
        <v>0</v>
      </c>
      <c r="M160" s="545"/>
      <c r="N160" s="1089"/>
    </row>
    <row r="161" spans="1:187" s="656" customFormat="1">
      <c r="A161" s="157" t="str">
        <f>IF(K161&gt;0,COUNT($K$4:K161)+MAX('MI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61" s="1892"/>
      <c r="C161" s="667" t="s">
        <v>7196</v>
      </c>
      <c r="D161" s="668" t="s">
        <v>4292</v>
      </c>
      <c r="E161" s="669" t="s">
        <v>9969</v>
      </c>
      <c r="F161" s="1195">
        <f>IFERROR(VLOOKUP(C161,'Consolidated Master Sheet'!B:H,3,0),"")</f>
        <v>3.0999999999999996</v>
      </c>
      <c r="G161" s="1436">
        <f t="shared" si="6"/>
        <v>0</v>
      </c>
      <c r="H161" s="1804">
        <f t="shared" si="7"/>
        <v>0</v>
      </c>
      <c r="I161" s="670">
        <f>IFERROR(VLOOKUP(C161,'Consolidated Master Sheet'!B:H,6,0),"")</f>
        <v>50</v>
      </c>
      <c r="J161" s="670">
        <f>IFERROR(VLOOKUP(C161,'Consolidated Master Sheet'!B:H,7,0),"")</f>
        <v>300</v>
      </c>
      <c r="K161" s="79"/>
      <c r="L161" s="1188">
        <f t="shared" si="8"/>
        <v>0</v>
      </c>
      <c r="M161" s="545"/>
      <c r="N161" s="1089"/>
    </row>
    <row r="162" spans="1:187" s="656" customFormat="1">
      <c r="A162" s="157" t="str">
        <f>IF(K162&gt;0,COUNT($K$4:K162)+MAX('MI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62" s="1892"/>
      <c r="C162" s="667" t="s">
        <v>7197</v>
      </c>
      <c r="D162" s="668" t="s">
        <v>4291</v>
      </c>
      <c r="E162" s="669" t="s">
        <v>9970</v>
      </c>
      <c r="F162" s="1195">
        <f>IFERROR(VLOOKUP(C162,'Consolidated Master Sheet'!B:H,3,0),"")</f>
        <v>5.49</v>
      </c>
      <c r="G162" s="1436">
        <f t="shared" si="6"/>
        <v>0</v>
      </c>
      <c r="H162" s="1804">
        <f t="shared" si="7"/>
        <v>0</v>
      </c>
      <c r="I162" s="670">
        <f>IFERROR(VLOOKUP(C162,'Consolidated Master Sheet'!B:H,6,0),"")</f>
        <v>25</v>
      </c>
      <c r="J162" s="670">
        <f>IFERROR(VLOOKUP(C162,'Consolidated Master Sheet'!B:H,7,0),"")</f>
        <v>150</v>
      </c>
      <c r="K162" s="79"/>
      <c r="L162" s="1188">
        <f t="shared" si="8"/>
        <v>0</v>
      </c>
      <c r="M162" s="545"/>
      <c r="N162" s="1089"/>
    </row>
    <row r="163" spans="1:187" s="656" customFormat="1">
      <c r="A163" s="157" t="str">
        <f>IF(K163&gt;0,COUNT($K$4:K163)+MAX('MI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63" s="1892"/>
      <c r="C163" s="667" t="s">
        <v>7198</v>
      </c>
      <c r="D163" s="668" t="s">
        <v>4290</v>
      </c>
      <c r="E163" s="669" t="s">
        <v>9971</v>
      </c>
      <c r="F163" s="1195">
        <f>IFERROR(VLOOKUP(C163,'Consolidated Master Sheet'!B:H,3,0),"")</f>
        <v>5.92</v>
      </c>
      <c r="G163" s="1436">
        <f t="shared" si="6"/>
        <v>0</v>
      </c>
      <c r="H163" s="1804">
        <f t="shared" si="7"/>
        <v>0</v>
      </c>
      <c r="I163" s="670">
        <f>IFERROR(VLOOKUP(C163,'Consolidated Master Sheet'!B:H,6,0),"")</f>
        <v>25</v>
      </c>
      <c r="J163" s="670">
        <f>IFERROR(VLOOKUP(C163,'Consolidated Master Sheet'!B:H,7,0),"")</f>
        <v>100</v>
      </c>
      <c r="K163" s="79"/>
      <c r="L163" s="1188">
        <f t="shared" si="8"/>
        <v>0</v>
      </c>
      <c r="M163" s="545"/>
      <c r="N163" s="1089"/>
    </row>
    <row r="164" spans="1:187" s="656" customFormat="1">
      <c r="A164" s="157" t="str">
        <f>IF(K164&gt;0,COUNT($K$4:K164)+MAX('MI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64" s="1892"/>
      <c r="C164" s="667" t="s">
        <v>7199</v>
      </c>
      <c r="D164" s="668" t="s">
        <v>4289</v>
      </c>
      <c r="E164" s="669" t="s">
        <v>9972</v>
      </c>
      <c r="F164" s="1195">
        <f>IFERROR(VLOOKUP(C164,'Consolidated Master Sheet'!B:H,3,0),"")</f>
        <v>9.23</v>
      </c>
      <c r="G164" s="1436">
        <f t="shared" si="6"/>
        <v>0</v>
      </c>
      <c r="H164" s="1804">
        <f t="shared" si="7"/>
        <v>0</v>
      </c>
      <c r="I164" s="670">
        <f>IFERROR(VLOOKUP(C164,'Consolidated Master Sheet'!B:H,6,0),"")</f>
        <v>20</v>
      </c>
      <c r="J164" s="670">
        <f>IFERROR(VLOOKUP(C164,'Consolidated Master Sheet'!B:H,7,0),"")</f>
        <v>80</v>
      </c>
      <c r="K164" s="79"/>
      <c r="L164" s="1188">
        <f t="shared" si="8"/>
        <v>0</v>
      </c>
      <c r="M164" s="545"/>
      <c r="N164" s="1089"/>
    </row>
    <row r="165" spans="1:187" s="656" customFormat="1">
      <c r="A165" s="157" t="str">
        <f>IF(K165&gt;0,COUNT($K$4:K165)+MAX('MI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65" s="1892"/>
      <c r="C165" s="667" t="s">
        <v>6785</v>
      </c>
      <c r="D165" s="668" t="s">
        <v>4288</v>
      </c>
      <c r="E165" s="669" t="s">
        <v>9973</v>
      </c>
      <c r="F165" s="1195">
        <f>IFERROR(VLOOKUP(C165,'Consolidated Master Sheet'!B:H,3,0),"")</f>
        <v>28.130000000000003</v>
      </c>
      <c r="G165" s="1436">
        <f t="shared" si="6"/>
        <v>0</v>
      </c>
      <c r="H165" s="1804">
        <f t="shared" si="7"/>
        <v>0</v>
      </c>
      <c r="I165" s="670">
        <f>IFERROR(VLOOKUP(C165,'Consolidated Master Sheet'!B:H,6,0),"")</f>
        <v>10</v>
      </c>
      <c r="J165" s="670">
        <f>IFERROR(VLOOKUP(C165,'Consolidated Master Sheet'!B:H,7,0),"")</f>
        <v>40</v>
      </c>
      <c r="K165" s="79"/>
      <c r="L165" s="1188">
        <f t="shared" si="8"/>
        <v>0</v>
      </c>
      <c r="M165" s="545"/>
      <c r="N165" s="1089"/>
    </row>
    <row r="166" spans="1:187" s="656" customFormat="1">
      <c r="A166" s="157" t="str">
        <f>IF(K166&gt;0,COUNT($K$4:K166)+MAX('MI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66" s="1892"/>
      <c r="C166" s="667" t="s">
        <v>7200</v>
      </c>
      <c r="D166" s="668" t="s">
        <v>4287</v>
      </c>
      <c r="E166" s="669" t="s">
        <v>9974</v>
      </c>
      <c r="F166" s="1195">
        <f>IFERROR(VLOOKUP(C166,'Consolidated Master Sheet'!B:H,3,0),"")</f>
        <v>33.659999999999997</v>
      </c>
      <c r="G166" s="1436">
        <f t="shared" si="6"/>
        <v>0</v>
      </c>
      <c r="H166" s="1804">
        <f t="shared" si="7"/>
        <v>0</v>
      </c>
      <c r="I166" s="670">
        <f>IFERROR(VLOOKUP(C166,'Consolidated Master Sheet'!B:H,6,0),"")</f>
        <v>10</v>
      </c>
      <c r="J166" s="670">
        <f>IFERROR(VLOOKUP(C166,'Consolidated Master Sheet'!B:H,7,0),"")</f>
        <v>10</v>
      </c>
      <c r="K166" s="79"/>
      <c r="L166" s="1188">
        <f t="shared" si="8"/>
        <v>0</v>
      </c>
      <c r="M166" s="545"/>
      <c r="N166" s="1089"/>
    </row>
    <row r="167" spans="1:187" s="656" customFormat="1">
      <c r="A167" s="157" t="str">
        <f>IF(K167&gt;0,COUNT($K$4:K167)+MAX('MI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67" s="1892"/>
      <c r="C167" s="667" t="s">
        <v>6786</v>
      </c>
      <c r="D167" s="668" t="s">
        <v>4286</v>
      </c>
      <c r="E167" s="669" t="s">
        <v>9975</v>
      </c>
      <c r="F167" s="1195">
        <f>IFERROR(VLOOKUP(C167,'Consolidated Master Sheet'!B:H,3,0),"")</f>
        <v>60.15</v>
      </c>
      <c r="G167" s="1436">
        <f t="shared" si="6"/>
        <v>0</v>
      </c>
      <c r="H167" s="1804">
        <f t="shared" si="7"/>
        <v>0</v>
      </c>
      <c r="I167" s="670">
        <f>IFERROR(VLOOKUP(C167,'Consolidated Master Sheet'!B:H,6,0),"")</f>
        <v>8</v>
      </c>
      <c r="J167" s="670">
        <f>IFERROR(VLOOKUP(C167,'Consolidated Master Sheet'!B:H,7,0),"")</f>
        <v>8</v>
      </c>
      <c r="K167" s="79"/>
      <c r="L167" s="1188">
        <f t="shared" si="8"/>
        <v>0</v>
      </c>
      <c r="M167" s="545"/>
      <c r="N167" s="1089"/>
    </row>
    <row r="168" spans="1:187" s="656" customFormat="1">
      <c r="A168" s="157" t="str">
        <f>IF(K168&gt;0,COUNT($K$4:K168)+MAX('MI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68" s="1892"/>
      <c r="C168" s="667" t="s">
        <v>6787</v>
      </c>
      <c r="D168" s="684" t="s">
        <v>4285</v>
      </c>
      <c r="E168" s="669" t="s">
        <v>9976</v>
      </c>
      <c r="F168" s="1195">
        <f>IFERROR(VLOOKUP(C168,'Consolidated Master Sheet'!B:H,3,0),"")</f>
        <v>155.44999999999999</v>
      </c>
      <c r="G168" s="1436">
        <f t="shared" si="6"/>
        <v>0</v>
      </c>
      <c r="H168" s="1804">
        <f t="shared" si="7"/>
        <v>0</v>
      </c>
      <c r="I168" s="670">
        <f>IFERROR(VLOOKUP(C168,'Consolidated Master Sheet'!B:H,6,0),"")</f>
        <v>4</v>
      </c>
      <c r="J168" s="670">
        <f>IFERROR(VLOOKUP(C168,'Consolidated Master Sheet'!B:H,7,0),"")</f>
        <v>4</v>
      </c>
      <c r="K168" s="79"/>
      <c r="L168" s="1188">
        <f t="shared" si="8"/>
        <v>0</v>
      </c>
      <c r="M168" s="545"/>
      <c r="N168" s="1089"/>
    </row>
    <row r="169" spans="1:187" s="656" customFormat="1">
      <c r="A169" s="157" t="str">
        <f>IF(K169&gt;0,COUNT($K$4:K169)+MAX('MI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69" s="1892"/>
      <c r="C169" s="667" t="s">
        <v>6788</v>
      </c>
      <c r="D169" s="668" t="s">
        <v>4284</v>
      </c>
      <c r="E169" s="669" t="s">
        <v>9977</v>
      </c>
      <c r="F169" s="1195">
        <f>IFERROR(VLOOKUP(C169,'Consolidated Master Sheet'!B:H,3,0),"")</f>
        <v>191.32</v>
      </c>
      <c r="G169" s="1436">
        <f t="shared" si="6"/>
        <v>0</v>
      </c>
      <c r="H169" s="1804">
        <f t="shared" si="7"/>
        <v>0</v>
      </c>
      <c r="I169" s="670">
        <f>IFERROR(VLOOKUP(C169,'Consolidated Master Sheet'!B:H,6,0),"")</f>
        <v>3</v>
      </c>
      <c r="J169" s="670">
        <f>IFERROR(VLOOKUP(C169,'Consolidated Master Sheet'!B:H,7,0),"")</f>
        <v>3</v>
      </c>
      <c r="K169" s="79"/>
      <c r="L169" s="1188">
        <f t="shared" si="8"/>
        <v>0</v>
      </c>
      <c r="M169" s="545"/>
      <c r="N169" s="1089"/>
    </row>
    <row r="170" spans="1:187" s="656" customFormat="1" ht="16.5" thickBot="1">
      <c r="A170" s="157" t="str">
        <f>IF(K170&gt;0,COUNT($K$4:K170)+MAX('MI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70" s="1893"/>
      <c r="C170" s="667" t="s">
        <v>6789</v>
      </c>
      <c r="D170" s="678" t="s">
        <v>4283</v>
      </c>
      <c r="E170" s="679" t="s">
        <v>9978</v>
      </c>
      <c r="F170" s="1197">
        <f>IFERROR(VLOOKUP(C170,'Consolidated Master Sheet'!B:H,3,0),"")</f>
        <v>492.6</v>
      </c>
      <c r="G170" s="1438">
        <f t="shared" si="6"/>
        <v>0</v>
      </c>
      <c r="H170" s="1806">
        <f t="shared" si="7"/>
        <v>0</v>
      </c>
      <c r="I170" s="680">
        <f>IFERROR(VLOOKUP(C170,'Consolidated Master Sheet'!B:H,6,0),"")</f>
        <v>4</v>
      </c>
      <c r="J170" s="680">
        <f>IFERROR(VLOOKUP(C170,'Consolidated Master Sheet'!B:H,7,0),"")</f>
        <v>4</v>
      </c>
      <c r="K170" s="82"/>
      <c r="L170" s="1190">
        <f t="shared" si="8"/>
        <v>0</v>
      </c>
      <c r="M170" s="545"/>
      <c r="N170" s="1089"/>
    </row>
    <row r="171" spans="1:187" s="656" customFormat="1" ht="31.5">
      <c r="A171" s="157" t="str">
        <f>IF(K171&gt;0,COUNT($K$4:K171)+MAX('MI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71" s="1891"/>
      <c r="C171" s="663" t="s">
        <v>7847</v>
      </c>
      <c r="D171" s="664" t="s">
        <v>4282</v>
      </c>
      <c r="E171" s="665" t="s">
        <v>10060</v>
      </c>
      <c r="F171" s="1187">
        <f>IFERROR(VLOOKUP(C171,'Consolidated Master Sheet'!B:H,3,0),"")</f>
        <v>9.9599999999999991</v>
      </c>
      <c r="G171" s="1439">
        <f t="shared" si="6"/>
        <v>0</v>
      </c>
      <c r="H171" s="1807">
        <f t="shared" si="7"/>
        <v>0</v>
      </c>
      <c r="I171" s="666">
        <f>IFERROR(VLOOKUP(C171,'Consolidated Master Sheet'!B:H,6,0),"")</f>
        <v>25</v>
      </c>
      <c r="J171" s="666">
        <f>IFERROR(VLOOKUP(C171,'Consolidated Master Sheet'!B:H,7,0),"")</f>
        <v>100</v>
      </c>
      <c r="K171" s="77"/>
      <c r="L171" s="1191">
        <f t="shared" si="8"/>
        <v>0</v>
      </c>
      <c r="M171" s="545"/>
      <c r="N171" s="1089"/>
    </row>
    <row r="172" spans="1:187" s="656" customFormat="1">
      <c r="A172" s="157" t="str">
        <f>IF(K172&gt;0,COUNT($K$4:K172)+MAX('MI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72" s="1892"/>
      <c r="C172" s="667" t="s">
        <v>6790</v>
      </c>
      <c r="D172" s="668" t="s">
        <v>4281</v>
      </c>
      <c r="E172" s="669" t="s">
        <v>10061</v>
      </c>
      <c r="F172" s="1195">
        <f>IFERROR(VLOOKUP(C172,'Consolidated Master Sheet'!B:H,3,0),"")</f>
        <v>13.03</v>
      </c>
      <c r="G172" s="1436">
        <f t="shared" si="6"/>
        <v>0</v>
      </c>
      <c r="H172" s="1804">
        <f t="shared" si="7"/>
        <v>0</v>
      </c>
      <c r="I172" s="670">
        <f>IFERROR(VLOOKUP(C172,'Consolidated Master Sheet'!B:H,6,0),"")</f>
        <v>15</v>
      </c>
      <c r="J172" s="670">
        <f>IFERROR(VLOOKUP(C172,'Consolidated Master Sheet'!B:H,7,0),"")</f>
        <v>60</v>
      </c>
      <c r="K172" s="79"/>
      <c r="L172" s="1188">
        <f t="shared" si="8"/>
        <v>0</v>
      </c>
      <c r="M172" s="545"/>
      <c r="N172" s="1089"/>
    </row>
    <row r="173" spans="1:187" s="656" customFormat="1" ht="31.5">
      <c r="A173" s="157" t="str">
        <f>IF(K173&gt;0,COUNT($K$4:K173)+MAX('MI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73" s="1892"/>
      <c r="C173" s="667" t="s">
        <v>6791</v>
      </c>
      <c r="D173" s="668" t="s">
        <v>4280</v>
      </c>
      <c r="E173" s="669" t="s">
        <v>10062</v>
      </c>
      <c r="F173" s="1195">
        <f>IFERROR(VLOOKUP(C173,'Consolidated Master Sheet'!B:H,3,0),"")</f>
        <v>44.449999999999996</v>
      </c>
      <c r="G173" s="1436">
        <f t="shared" si="6"/>
        <v>0</v>
      </c>
      <c r="H173" s="1804">
        <f t="shared" si="7"/>
        <v>0</v>
      </c>
      <c r="I173" s="670">
        <f>IFERROR(VLOOKUP(C173,'Consolidated Master Sheet'!B:H,6,0),"")</f>
        <v>15</v>
      </c>
      <c r="J173" s="670">
        <f>IFERROR(VLOOKUP(C173,'Consolidated Master Sheet'!B:H,7,0),"")</f>
        <v>15</v>
      </c>
      <c r="K173" s="79"/>
      <c r="L173" s="1188">
        <f t="shared" si="8"/>
        <v>0</v>
      </c>
      <c r="M173" s="545"/>
      <c r="N173" s="1089"/>
      <c r="FI173" s="546"/>
      <c r="FJ173" s="546"/>
      <c r="FK173" s="546"/>
      <c r="FL173" s="546"/>
      <c r="FM173" s="546"/>
      <c r="FN173" s="546"/>
      <c r="FO173" s="546"/>
      <c r="FP173" s="546"/>
      <c r="FQ173" s="546"/>
      <c r="FR173" s="546"/>
      <c r="FS173" s="546"/>
      <c r="FT173" s="546"/>
      <c r="FU173" s="546"/>
      <c r="FV173" s="546"/>
      <c r="FW173" s="546"/>
      <c r="FX173" s="546"/>
      <c r="FY173" s="546"/>
      <c r="FZ173" s="546"/>
      <c r="GA173" s="546"/>
      <c r="GB173" s="546"/>
      <c r="GC173" s="546"/>
      <c r="GD173" s="546"/>
      <c r="GE173" s="546"/>
    </row>
    <row r="174" spans="1:187" s="656" customFormat="1" ht="16.5" thickBot="1">
      <c r="A174" s="157" t="str">
        <f>IF(K174&gt;0,COUNT($K$4:K174)+MAX('MI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74" s="1893"/>
      <c r="C174" s="671" t="s">
        <v>6792</v>
      </c>
      <c r="D174" s="672" t="s">
        <v>4279</v>
      </c>
      <c r="E174" s="673" t="s">
        <v>10063</v>
      </c>
      <c r="F174" s="1196">
        <f>IFERROR(VLOOKUP(C174,'Consolidated Master Sheet'!B:H,3,0),"")</f>
        <v>52.379999999999995</v>
      </c>
      <c r="G174" s="1437">
        <f t="shared" si="6"/>
        <v>0</v>
      </c>
      <c r="H174" s="1805">
        <f t="shared" si="7"/>
        <v>0</v>
      </c>
      <c r="I174" s="674">
        <f>IFERROR(VLOOKUP(C174,'Consolidated Master Sheet'!B:H,6,0),"")</f>
        <v>25</v>
      </c>
      <c r="J174" s="674">
        <f>IFERROR(VLOOKUP(C174,'Consolidated Master Sheet'!B:H,7,0),"")</f>
        <v>25</v>
      </c>
      <c r="K174" s="80"/>
      <c r="L174" s="1189">
        <f t="shared" si="8"/>
        <v>0</v>
      </c>
      <c r="M174" s="545"/>
      <c r="N174" s="1089"/>
    </row>
    <row r="175" spans="1:187" s="656" customFormat="1">
      <c r="A175" s="157" t="str">
        <f>IF(K175&gt;0,COUNT($K$4:K175)+MAX('MI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75" s="1891"/>
      <c r="C175" s="667" t="s">
        <v>6793</v>
      </c>
      <c r="D175" s="681" t="s">
        <v>4278</v>
      </c>
      <c r="E175" s="676" t="s">
        <v>10064</v>
      </c>
      <c r="F175" s="1186">
        <f>IFERROR(VLOOKUP(C175,'Consolidated Master Sheet'!B:H,3,0),"")</f>
        <v>4.51</v>
      </c>
      <c r="G175" s="1435">
        <f t="shared" si="6"/>
        <v>0</v>
      </c>
      <c r="H175" s="1804">
        <f t="shared" si="7"/>
        <v>0</v>
      </c>
      <c r="I175" s="677">
        <f>IFERROR(VLOOKUP(C175,'Consolidated Master Sheet'!B:H,6,0),"")</f>
        <v>50</v>
      </c>
      <c r="J175" s="677">
        <f>IFERROR(VLOOKUP(C175,'Consolidated Master Sheet'!B:H,7,0),"")</f>
        <v>400</v>
      </c>
      <c r="K175" s="81"/>
      <c r="L175" s="1188">
        <f t="shared" si="8"/>
        <v>0</v>
      </c>
      <c r="M175" s="545"/>
      <c r="N175" s="1089"/>
    </row>
    <row r="176" spans="1:187" s="656" customFormat="1">
      <c r="A176" s="157" t="str">
        <f>IF(K176&gt;0,COUNT($K$4:K176)+MAX('MI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76" s="1892"/>
      <c r="C176" s="667" t="s">
        <v>6794</v>
      </c>
      <c r="D176" s="668" t="s">
        <v>4277</v>
      </c>
      <c r="E176" s="669" t="s">
        <v>10065</v>
      </c>
      <c r="F176" s="1195">
        <f>IFERROR(VLOOKUP(C176,'Consolidated Master Sheet'!B:H,3,0),"")</f>
        <v>3.0999999999999996</v>
      </c>
      <c r="G176" s="1436">
        <f t="shared" si="6"/>
        <v>0</v>
      </c>
      <c r="H176" s="1804">
        <f t="shared" si="7"/>
        <v>0</v>
      </c>
      <c r="I176" s="670">
        <f>IFERROR(VLOOKUP(C176,'Consolidated Master Sheet'!B:H,6,0),"")</f>
        <v>50</v>
      </c>
      <c r="J176" s="670">
        <f>IFERROR(VLOOKUP(C176,'Consolidated Master Sheet'!B:H,7,0),"")</f>
        <v>300</v>
      </c>
      <c r="K176" s="79"/>
      <c r="L176" s="1188">
        <f t="shared" si="8"/>
        <v>0</v>
      </c>
      <c r="M176" s="545"/>
      <c r="N176" s="1089"/>
    </row>
    <row r="177" spans="1:14" s="656" customFormat="1">
      <c r="A177" s="157" t="str">
        <f>IF(K177&gt;0,COUNT($K$4:K177)+MAX('MI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77" s="1892"/>
      <c r="C177" s="667" t="s">
        <v>6795</v>
      </c>
      <c r="D177" s="668" t="s">
        <v>4276</v>
      </c>
      <c r="E177" s="669" t="s">
        <v>10066</v>
      </c>
      <c r="F177" s="1195">
        <f>IFERROR(VLOOKUP(C177,'Consolidated Master Sheet'!B:H,3,0),"")</f>
        <v>4.6399999999999997</v>
      </c>
      <c r="G177" s="1436">
        <f t="shared" si="6"/>
        <v>0</v>
      </c>
      <c r="H177" s="1804">
        <f t="shared" si="7"/>
        <v>0</v>
      </c>
      <c r="I177" s="670">
        <f>IFERROR(VLOOKUP(C177,'Consolidated Master Sheet'!B:H,6,0),"")</f>
        <v>50</v>
      </c>
      <c r="J177" s="670">
        <f>IFERROR(VLOOKUP(C177,'Consolidated Master Sheet'!B:H,7,0),"")</f>
        <v>300</v>
      </c>
      <c r="K177" s="79"/>
      <c r="L177" s="1188">
        <f t="shared" si="8"/>
        <v>0</v>
      </c>
      <c r="M177" s="545"/>
      <c r="N177" s="1089"/>
    </row>
    <row r="178" spans="1:14" s="656" customFormat="1">
      <c r="A178" s="157" t="str">
        <f>IF(K178&gt;0,COUNT($K$4:K178)+MAX('MI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78" s="1892"/>
      <c r="C178" s="667" t="s">
        <v>6796</v>
      </c>
      <c r="D178" s="668" t="s">
        <v>4275</v>
      </c>
      <c r="E178" s="669" t="s">
        <v>10067</v>
      </c>
      <c r="F178" s="1195">
        <f>IFERROR(VLOOKUP(C178,'Consolidated Master Sheet'!B:H,3,0),"")</f>
        <v>5.5</v>
      </c>
      <c r="G178" s="1436">
        <f t="shared" si="6"/>
        <v>0</v>
      </c>
      <c r="H178" s="1804">
        <f t="shared" si="7"/>
        <v>0</v>
      </c>
      <c r="I178" s="670">
        <f>IFERROR(VLOOKUP(C178,'Consolidated Master Sheet'!B:H,6,0),"")</f>
        <v>50</v>
      </c>
      <c r="J178" s="670">
        <f>IFERROR(VLOOKUP(C178,'Consolidated Master Sheet'!B:H,7,0),"")</f>
        <v>300</v>
      </c>
      <c r="K178" s="79"/>
      <c r="L178" s="1188">
        <f t="shared" si="8"/>
        <v>0</v>
      </c>
      <c r="M178" s="545"/>
      <c r="N178" s="1089"/>
    </row>
    <row r="179" spans="1:14" s="656" customFormat="1" ht="31.5">
      <c r="A179" s="157" t="str">
        <f>IF(K179&gt;0,COUNT($K$4:K179)+MAX('MI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79" s="1892"/>
      <c r="C179" s="667" t="s">
        <v>6797</v>
      </c>
      <c r="D179" s="668" t="s">
        <v>4274</v>
      </c>
      <c r="E179" s="669" t="s">
        <v>10068</v>
      </c>
      <c r="F179" s="1195">
        <f>IFERROR(VLOOKUP(C179,'Consolidated Master Sheet'!B:H,3,0),"")</f>
        <v>8.7899999999999991</v>
      </c>
      <c r="G179" s="1436">
        <f t="shared" si="6"/>
        <v>0</v>
      </c>
      <c r="H179" s="1804">
        <f t="shared" si="7"/>
        <v>0</v>
      </c>
      <c r="I179" s="670">
        <f>IFERROR(VLOOKUP(C179,'Consolidated Master Sheet'!B:H,6,0),"")</f>
        <v>25</v>
      </c>
      <c r="J179" s="670">
        <f>IFERROR(VLOOKUP(C179,'Consolidated Master Sheet'!B:H,7,0),"")</f>
        <v>150</v>
      </c>
      <c r="K179" s="79"/>
      <c r="L179" s="1188">
        <f t="shared" si="8"/>
        <v>0</v>
      </c>
      <c r="M179" s="545"/>
      <c r="N179" s="1089"/>
    </row>
    <row r="180" spans="1:14" s="656" customFormat="1" ht="31.5">
      <c r="A180" s="157" t="str">
        <f>IF(K180&gt;0,COUNT($K$4:K180)+MAX('MI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80" s="1892"/>
      <c r="C180" s="667" t="s">
        <v>6798</v>
      </c>
      <c r="D180" s="668" t="s">
        <v>4273</v>
      </c>
      <c r="E180" s="669" t="s">
        <v>10069</v>
      </c>
      <c r="F180" s="1195">
        <f>IFERROR(VLOOKUP(C180,'Consolidated Master Sheet'!B:H,3,0),"")</f>
        <v>8.7899999999999991</v>
      </c>
      <c r="G180" s="1436">
        <f t="shared" si="6"/>
        <v>0</v>
      </c>
      <c r="H180" s="1804">
        <f t="shared" si="7"/>
        <v>0</v>
      </c>
      <c r="I180" s="670">
        <f>IFERROR(VLOOKUP(C180,'Consolidated Master Sheet'!B:H,6,0),"")</f>
        <v>25</v>
      </c>
      <c r="J180" s="670">
        <f>IFERROR(VLOOKUP(C180,'Consolidated Master Sheet'!B:H,7,0),"")</f>
        <v>150</v>
      </c>
      <c r="K180" s="79"/>
      <c r="L180" s="1188">
        <f t="shared" si="8"/>
        <v>0</v>
      </c>
      <c r="M180" s="545"/>
      <c r="N180" s="1089"/>
    </row>
    <row r="181" spans="1:14" s="656" customFormat="1">
      <c r="A181" s="157" t="str">
        <f>IF(K181&gt;0,COUNT($K$4:K181)+MAX('MI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81" s="1892"/>
      <c r="C181" s="667" t="s">
        <v>6799</v>
      </c>
      <c r="D181" s="668" t="s">
        <v>4272</v>
      </c>
      <c r="E181" s="669" t="s">
        <v>10070</v>
      </c>
      <c r="F181" s="1195">
        <f>IFERROR(VLOOKUP(C181,'Consolidated Master Sheet'!B:H,3,0),"")</f>
        <v>8.7899999999999991</v>
      </c>
      <c r="G181" s="1436">
        <f t="shared" si="6"/>
        <v>0</v>
      </c>
      <c r="H181" s="1804">
        <f t="shared" si="7"/>
        <v>0</v>
      </c>
      <c r="I181" s="670">
        <f>IFERROR(VLOOKUP(C181,'Consolidated Master Sheet'!B:H,6,0),"")</f>
        <v>25</v>
      </c>
      <c r="J181" s="670">
        <f>IFERROR(VLOOKUP(C181,'Consolidated Master Sheet'!B:H,7,0),"")</f>
        <v>150</v>
      </c>
      <c r="K181" s="79"/>
      <c r="L181" s="1188">
        <f t="shared" si="8"/>
        <v>0</v>
      </c>
      <c r="M181" s="545"/>
      <c r="N181" s="1089"/>
    </row>
    <row r="182" spans="1:14" s="656" customFormat="1" ht="31.5">
      <c r="A182" s="157" t="str">
        <f>IF(K182&gt;0,COUNT($K$4:K182)+MAX('MI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82" s="1892"/>
      <c r="C182" s="667" t="s">
        <v>6800</v>
      </c>
      <c r="D182" s="668" t="s">
        <v>4271</v>
      </c>
      <c r="E182" s="669" t="s">
        <v>10071</v>
      </c>
      <c r="F182" s="1195">
        <f>IFERROR(VLOOKUP(C182,'Consolidated Master Sheet'!B:H,3,0),"")</f>
        <v>13.92</v>
      </c>
      <c r="G182" s="1436">
        <f t="shared" si="6"/>
        <v>0</v>
      </c>
      <c r="H182" s="1804">
        <f t="shared" si="7"/>
        <v>0</v>
      </c>
      <c r="I182" s="670">
        <f>IFERROR(VLOOKUP(C182,'Consolidated Master Sheet'!B:H,6,0),"")</f>
        <v>25</v>
      </c>
      <c r="J182" s="670">
        <f>IFERROR(VLOOKUP(C182,'Consolidated Master Sheet'!B:H,7,0),"")</f>
        <v>100</v>
      </c>
      <c r="K182" s="79"/>
      <c r="L182" s="1188">
        <f t="shared" si="8"/>
        <v>0</v>
      </c>
      <c r="M182" s="545"/>
      <c r="N182" s="1089"/>
    </row>
    <row r="183" spans="1:14" s="656" customFormat="1">
      <c r="A183" s="157" t="str">
        <f>IF(K183&gt;0,COUNT($K$4:K183)+MAX('MI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83" s="1892"/>
      <c r="C183" s="667" t="s">
        <v>6801</v>
      </c>
      <c r="D183" s="668" t="s">
        <v>4270</v>
      </c>
      <c r="E183" s="669" t="s">
        <v>10072</v>
      </c>
      <c r="F183" s="1195">
        <f>IFERROR(VLOOKUP(C183,'Consolidated Master Sheet'!B:H,3,0),"")</f>
        <v>13.92</v>
      </c>
      <c r="G183" s="1436">
        <f t="shared" si="6"/>
        <v>0</v>
      </c>
      <c r="H183" s="1804">
        <f t="shared" si="7"/>
        <v>0</v>
      </c>
      <c r="I183" s="670">
        <f>IFERROR(VLOOKUP(C183,'Consolidated Master Sheet'!B:H,6,0),"")</f>
        <v>25</v>
      </c>
      <c r="J183" s="670">
        <f>IFERROR(VLOOKUP(C183,'Consolidated Master Sheet'!B:H,7,0),"")</f>
        <v>100</v>
      </c>
      <c r="K183" s="79"/>
      <c r="L183" s="1188">
        <f t="shared" si="8"/>
        <v>0</v>
      </c>
      <c r="M183" s="545"/>
      <c r="N183" s="1089"/>
    </row>
    <row r="184" spans="1:14" s="656" customFormat="1" ht="31.5">
      <c r="A184" s="157" t="str">
        <f>IF(K184&gt;0,COUNT($K$4:K184)+MAX('MI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84" s="1892"/>
      <c r="C184" s="667" t="s">
        <v>6802</v>
      </c>
      <c r="D184" s="668" t="s">
        <v>4269</v>
      </c>
      <c r="E184" s="669" t="s">
        <v>10073</v>
      </c>
      <c r="F184" s="1195">
        <f>IFERROR(VLOOKUP(C184,'Consolidated Master Sheet'!B:H,3,0),"")</f>
        <v>13.92</v>
      </c>
      <c r="G184" s="1436">
        <f t="shared" si="6"/>
        <v>0</v>
      </c>
      <c r="H184" s="1804">
        <f t="shared" si="7"/>
        <v>0</v>
      </c>
      <c r="I184" s="670">
        <f>IFERROR(VLOOKUP(C184,'Consolidated Master Sheet'!B:H,6,0),"")</f>
        <v>25</v>
      </c>
      <c r="J184" s="670">
        <f>IFERROR(VLOOKUP(C184,'Consolidated Master Sheet'!B:H,7,0),"")</f>
        <v>100</v>
      </c>
      <c r="K184" s="79"/>
      <c r="L184" s="1188">
        <f t="shared" si="8"/>
        <v>0</v>
      </c>
      <c r="M184" s="545"/>
      <c r="N184" s="1089"/>
    </row>
    <row r="185" spans="1:14" s="656" customFormat="1">
      <c r="A185" s="157" t="str">
        <f>IF(K185&gt;0,COUNT($K$4:K185)+MAX('MI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85" s="1892"/>
      <c r="C185" s="667" t="s">
        <v>6803</v>
      </c>
      <c r="D185" s="668" t="s">
        <v>4268</v>
      </c>
      <c r="E185" s="669" t="s">
        <v>10074</v>
      </c>
      <c r="F185" s="1195">
        <f>IFERROR(VLOOKUP(C185,'Consolidated Master Sheet'!B:H,3,0),"")</f>
        <v>17.16</v>
      </c>
      <c r="G185" s="1436">
        <f t="shared" si="6"/>
        <v>0</v>
      </c>
      <c r="H185" s="1804">
        <f t="shared" si="7"/>
        <v>0</v>
      </c>
      <c r="I185" s="670">
        <f>IFERROR(VLOOKUP(C185,'Consolidated Master Sheet'!B:H,6,0),"")</f>
        <v>10</v>
      </c>
      <c r="J185" s="670">
        <f>IFERROR(VLOOKUP(C185,'Consolidated Master Sheet'!B:H,7,0),"")</f>
        <v>40</v>
      </c>
      <c r="K185" s="79"/>
      <c r="L185" s="1188">
        <f t="shared" si="8"/>
        <v>0</v>
      </c>
      <c r="M185" s="545"/>
      <c r="N185" s="1089"/>
    </row>
    <row r="186" spans="1:14" s="656" customFormat="1">
      <c r="A186" s="157" t="str">
        <f>IF(K186&gt;0,COUNT($K$4:K186)+MAX('MI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86" s="1892"/>
      <c r="C186" s="667" t="s">
        <v>6804</v>
      </c>
      <c r="D186" s="668" t="s">
        <v>4267</v>
      </c>
      <c r="E186" s="669" t="s">
        <v>10075</v>
      </c>
      <c r="F186" s="1195">
        <f>IFERROR(VLOOKUP(C186,'Consolidated Master Sheet'!B:H,3,0),"")</f>
        <v>17.16</v>
      </c>
      <c r="G186" s="1436">
        <f t="shared" si="6"/>
        <v>0</v>
      </c>
      <c r="H186" s="1804">
        <f t="shared" si="7"/>
        <v>0</v>
      </c>
      <c r="I186" s="670">
        <f>IFERROR(VLOOKUP(C186,'Consolidated Master Sheet'!B:H,6,0),"")</f>
        <v>10</v>
      </c>
      <c r="J186" s="670">
        <f>IFERROR(VLOOKUP(C186,'Consolidated Master Sheet'!B:H,7,0),"")</f>
        <v>40</v>
      </c>
      <c r="K186" s="79"/>
      <c r="L186" s="1188">
        <f t="shared" si="8"/>
        <v>0</v>
      </c>
      <c r="M186" s="545"/>
      <c r="N186" s="1089"/>
    </row>
    <row r="187" spans="1:14" s="656" customFormat="1">
      <c r="A187" s="157" t="str">
        <f>IF(K187&gt;0,COUNT($K$4:K187)+MAX('MI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87" s="1892"/>
      <c r="C187" s="667" t="s">
        <v>6805</v>
      </c>
      <c r="D187" s="668" t="s">
        <v>4266</v>
      </c>
      <c r="E187" s="669" t="s">
        <v>10076</v>
      </c>
      <c r="F187" s="1195">
        <f>IFERROR(VLOOKUP(C187,'Consolidated Master Sheet'!B:H,3,0),"")</f>
        <v>23.720000000000002</v>
      </c>
      <c r="G187" s="1436">
        <f t="shared" si="6"/>
        <v>0</v>
      </c>
      <c r="H187" s="1804">
        <f t="shared" si="7"/>
        <v>0</v>
      </c>
      <c r="I187" s="670">
        <f>IFERROR(VLOOKUP(C187,'Consolidated Master Sheet'!B:H,6,0),"")</f>
        <v>10</v>
      </c>
      <c r="J187" s="670">
        <f>IFERROR(VLOOKUP(C187,'Consolidated Master Sheet'!B:H,7,0),"")</f>
        <v>40</v>
      </c>
      <c r="K187" s="79"/>
      <c r="L187" s="1188">
        <f t="shared" si="8"/>
        <v>0</v>
      </c>
      <c r="M187" s="545"/>
      <c r="N187" s="1089"/>
    </row>
    <row r="188" spans="1:14" s="656" customFormat="1" ht="16.5" thickBot="1">
      <c r="A188" s="157" t="str">
        <f>IF(K188&gt;0,COUNT($K$4:K188)+MAX('MI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88" s="1893"/>
      <c r="C188" s="667" t="s">
        <v>6806</v>
      </c>
      <c r="D188" s="678" t="s">
        <v>4265</v>
      </c>
      <c r="E188" s="679" t="s">
        <v>10077</v>
      </c>
      <c r="F188" s="1197">
        <f>IFERROR(VLOOKUP(C188,'Consolidated Master Sheet'!B:H,3,0),"")</f>
        <v>27.78</v>
      </c>
      <c r="G188" s="1438">
        <f t="shared" si="6"/>
        <v>0</v>
      </c>
      <c r="H188" s="1806">
        <f t="shared" si="7"/>
        <v>0</v>
      </c>
      <c r="I188" s="680">
        <f>IFERROR(VLOOKUP(C188,'Consolidated Master Sheet'!B:H,6,0),"")</f>
        <v>10</v>
      </c>
      <c r="J188" s="680">
        <f>IFERROR(VLOOKUP(C188,'Consolidated Master Sheet'!B:H,7,0),"")</f>
        <v>40</v>
      </c>
      <c r="K188" s="82"/>
      <c r="L188" s="1190">
        <f t="shared" si="8"/>
        <v>0</v>
      </c>
      <c r="M188" s="545"/>
      <c r="N188" s="1089"/>
    </row>
    <row r="189" spans="1:14" s="656" customFormat="1" ht="31.5">
      <c r="A189" s="157" t="str">
        <f>IF(K189&gt;0,COUNT($K$4:K189)+MAX('MI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89" s="1891"/>
      <c r="C189" s="663" t="s">
        <v>6807</v>
      </c>
      <c r="D189" s="664" t="s">
        <v>4264</v>
      </c>
      <c r="E189" s="665" t="s">
        <v>10078</v>
      </c>
      <c r="F189" s="1187">
        <f>IFERROR(VLOOKUP(C189,'Consolidated Master Sheet'!B:H,3,0),"")</f>
        <v>1.91</v>
      </c>
      <c r="G189" s="1439">
        <f t="shared" si="6"/>
        <v>0</v>
      </c>
      <c r="H189" s="1807">
        <f t="shared" si="7"/>
        <v>0</v>
      </c>
      <c r="I189" s="666">
        <f>IFERROR(VLOOKUP(C189,'Consolidated Master Sheet'!B:H,6,0),"")</f>
        <v>50</v>
      </c>
      <c r="J189" s="666">
        <f>IFERROR(VLOOKUP(C189,'Consolidated Master Sheet'!B:H,7,0),"")</f>
        <v>400</v>
      </c>
      <c r="K189" s="77"/>
      <c r="L189" s="1191">
        <f t="shared" si="8"/>
        <v>0</v>
      </c>
      <c r="M189" s="545"/>
      <c r="N189" s="1089"/>
    </row>
    <row r="190" spans="1:14" s="656" customFormat="1" ht="31.5">
      <c r="A190" s="157" t="str">
        <f>IF(K190&gt;0,COUNT($K$4:K190)+MAX('MI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90" s="1892"/>
      <c r="C190" s="667" t="s">
        <v>7201</v>
      </c>
      <c r="D190" s="668" t="s">
        <v>4263</v>
      </c>
      <c r="E190" s="669" t="s">
        <v>10079</v>
      </c>
      <c r="F190" s="1195">
        <f>IFERROR(VLOOKUP(C190,'Consolidated Master Sheet'!B:H,3,0),"")</f>
        <v>2.2199999999999998</v>
      </c>
      <c r="G190" s="1436">
        <f t="shared" si="6"/>
        <v>0</v>
      </c>
      <c r="H190" s="1804">
        <f t="shared" si="7"/>
        <v>0</v>
      </c>
      <c r="I190" s="670">
        <f>IFERROR(VLOOKUP(C190,'Consolidated Master Sheet'!B:H,6,0),"")</f>
        <v>50</v>
      </c>
      <c r="J190" s="670">
        <f>IFERROR(VLOOKUP(C190,'Consolidated Master Sheet'!B:H,7,0),"")</f>
        <v>200</v>
      </c>
      <c r="K190" s="79"/>
      <c r="L190" s="1188">
        <f t="shared" si="8"/>
        <v>0</v>
      </c>
      <c r="M190" s="545"/>
      <c r="N190" s="1089"/>
    </row>
    <row r="191" spans="1:14" s="656" customFormat="1" ht="31.5">
      <c r="A191" s="157" t="str">
        <f>IF(K191&gt;0,COUNT($K$4:K191)+MAX('MI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91" s="1892"/>
      <c r="C191" s="667" t="s">
        <v>8172</v>
      </c>
      <c r="D191" s="668" t="s">
        <v>4262</v>
      </c>
      <c r="E191" s="669" t="s">
        <v>10080</v>
      </c>
      <c r="F191" s="1195">
        <f>IFERROR(VLOOKUP(C191,'Consolidated Master Sheet'!B:H,3,0),"")</f>
        <v>4.1399999999999997</v>
      </c>
      <c r="G191" s="1436">
        <f t="shared" si="6"/>
        <v>0</v>
      </c>
      <c r="H191" s="1804">
        <f t="shared" si="7"/>
        <v>0</v>
      </c>
      <c r="I191" s="670">
        <f>IFERROR(VLOOKUP(C191,'Consolidated Master Sheet'!B:H,6,0),"")</f>
        <v>50</v>
      </c>
      <c r="J191" s="670">
        <f>IFERROR(VLOOKUP(C191,'Consolidated Master Sheet'!B:H,7,0),"")</f>
        <v>300</v>
      </c>
      <c r="K191" s="79"/>
      <c r="L191" s="1188">
        <f t="shared" si="8"/>
        <v>0</v>
      </c>
      <c r="M191" s="545"/>
      <c r="N191" s="1089"/>
    </row>
    <row r="192" spans="1:14" s="656" customFormat="1" ht="31.5">
      <c r="A192" s="157" t="str">
        <f>IF(K192&gt;0,COUNT($K$4:K192)+MAX('MI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92" s="1892"/>
      <c r="C192" s="667" t="s">
        <v>6808</v>
      </c>
      <c r="D192" s="668" t="s">
        <v>4261</v>
      </c>
      <c r="E192" s="669" t="s">
        <v>10081</v>
      </c>
      <c r="F192" s="1195">
        <f>IFERROR(VLOOKUP(C192,'Consolidated Master Sheet'!B:H,3,0),"")</f>
        <v>6.89</v>
      </c>
      <c r="G192" s="1436">
        <f t="shared" si="6"/>
        <v>0</v>
      </c>
      <c r="H192" s="1804">
        <f t="shared" si="7"/>
        <v>0</v>
      </c>
      <c r="I192" s="670">
        <f>IFERROR(VLOOKUP(C192,'Consolidated Master Sheet'!B:H,6,0),"")</f>
        <v>25</v>
      </c>
      <c r="J192" s="670">
        <f>IFERROR(VLOOKUP(C192,'Consolidated Master Sheet'!B:H,7,0),"")</f>
        <v>150</v>
      </c>
      <c r="K192" s="79"/>
      <c r="L192" s="1188">
        <f t="shared" si="8"/>
        <v>0</v>
      </c>
      <c r="M192" s="545"/>
      <c r="N192" s="1089"/>
    </row>
    <row r="193" spans="1:14" s="656" customFormat="1" ht="31.5">
      <c r="A193" s="157" t="str">
        <f>IF(K193&gt;0,COUNT($K$4:K193)+MAX('MI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93" s="1892"/>
      <c r="C193" s="667" t="s">
        <v>7202</v>
      </c>
      <c r="D193" s="668" t="s">
        <v>4260</v>
      </c>
      <c r="E193" s="669" t="s">
        <v>10082</v>
      </c>
      <c r="F193" s="1195">
        <f>IFERROR(VLOOKUP(C193,'Consolidated Master Sheet'!B:H,3,0),"")</f>
        <v>7.67</v>
      </c>
      <c r="G193" s="1436">
        <f t="shared" si="6"/>
        <v>0</v>
      </c>
      <c r="H193" s="1804">
        <f t="shared" si="7"/>
        <v>0</v>
      </c>
      <c r="I193" s="670">
        <f>IFERROR(VLOOKUP(C193,'Consolidated Master Sheet'!B:H,6,0),"")</f>
        <v>25</v>
      </c>
      <c r="J193" s="670">
        <f>IFERROR(VLOOKUP(C193,'Consolidated Master Sheet'!B:H,7,0),"")</f>
        <v>100</v>
      </c>
      <c r="K193" s="79"/>
      <c r="L193" s="1188">
        <f t="shared" si="8"/>
        <v>0</v>
      </c>
      <c r="M193" s="545"/>
      <c r="N193" s="1089"/>
    </row>
    <row r="194" spans="1:14" s="656" customFormat="1" ht="31.5">
      <c r="A194" s="157" t="str">
        <f>IF(K194&gt;0,COUNT($K$4:K194)+MAX('MI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94" s="1892"/>
      <c r="C194" s="667" t="s">
        <v>7203</v>
      </c>
      <c r="D194" s="668" t="s">
        <v>4259</v>
      </c>
      <c r="E194" s="669" t="s">
        <v>10083</v>
      </c>
      <c r="F194" s="1195">
        <f>IFERROR(VLOOKUP(C194,'Consolidated Master Sheet'!B:H,3,0),"")</f>
        <v>19.760000000000002</v>
      </c>
      <c r="G194" s="1436">
        <f t="shared" si="6"/>
        <v>0</v>
      </c>
      <c r="H194" s="1804">
        <f t="shared" si="7"/>
        <v>0</v>
      </c>
      <c r="I194" s="670">
        <f>IFERROR(VLOOKUP(C194,'Consolidated Master Sheet'!B:H,6,0),"")</f>
        <v>10</v>
      </c>
      <c r="J194" s="670">
        <f>IFERROR(VLOOKUP(C194,'Consolidated Master Sheet'!B:H,7,0),"")</f>
        <v>40</v>
      </c>
      <c r="K194" s="79"/>
      <c r="L194" s="1188">
        <f t="shared" si="8"/>
        <v>0</v>
      </c>
      <c r="M194" s="545"/>
      <c r="N194" s="1089"/>
    </row>
    <row r="195" spans="1:14" s="656" customFormat="1" ht="31.5">
      <c r="A195" s="157" t="str">
        <f>IF(K195&gt;0,COUNT($K$4:K195)+MAX('MI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95" s="1892"/>
      <c r="C195" s="667" t="s">
        <v>6809</v>
      </c>
      <c r="D195" s="668" t="s">
        <v>4258</v>
      </c>
      <c r="E195" s="669" t="s">
        <v>10084</v>
      </c>
      <c r="F195" s="1195">
        <f>IFERROR(VLOOKUP(C195,'Consolidated Master Sheet'!B:H,3,0),"")</f>
        <v>48.839999999999996</v>
      </c>
      <c r="G195" s="1436">
        <f t="shared" si="6"/>
        <v>0</v>
      </c>
      <c r="H195" s="1804">
        <f t="shared" si="7"/>
        <v>0</v>
      </c>
      <c r="I195" s="670">
        <f>IFERROR(VLOOKUP(C195,'Consolidated Master Sheet'!B:H,6,0),"")</f>
        <v>9</v>
      </c>
      <c r="J195" s="670">
        <f>IFERROR(VLOOKUP(C195,'Consolidated Master Sheet'!B:H,7,0),"")</f>
        <v>36</v>
      </c>
      <c r="K195" s="79"/>
      <c r="L195" s="1188">
        <f t="shared" si="8"/>
        <v>0</v>
      </c>
      <c r="M195" s="545"/>
      <c r="N195" s="1089"/>
    </row>
    <row r="196" spans="1:14" s="656" customFormat="1" ht="31.5">
      <c r="A196" s="157" t="str">
        <f>IF(K196&gt;0,COUNT($K$4:K196)+MAX('MI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96" s="1892"/>
      <c r="C196" s="667" t="s">
        <v>6810</v>
      </c>
      <c r="D196" s="668" t="s">
        <v>4257</v>
      </c>
      <c r="E196" s="669" t="s">
        <v>10085</v>
      </c>
      <c r="F196" s="1195">
        <f>IFERROR(VLOOKUP(C196,'Consolidated Master Sheet'!B:H,3,0),"")</f>
        <v>73.23</v>
      </c>
      <c r="G196" s="1436">
        <f t="shared" si="6"/>
        <v>0</v>
      </c>
      <c r="H196" s="1804">
        <f t="shared" si="7"/>
        <v>0</v>
      </c>
      <c r="I196" s="670">
        <f>IFERROR(VLOOKUP(C196,'Consolidated Master Sheet'!B:H,6,0),"")</f>
        <v>6</v>
      </c>
      <c r="J196" s="670">
        <f>IFERROR(VLOOKUP(C196,'Consolidated Master Sheet'!B:H,7,0),"")</f>
        <v>24</v>
      </c>
      <c r="K196" s="79"/>
      <c r="L196" s="1188">
        <f t="shared" si="8"/>
        <v>0</v>
      </c>
      <c r="M196" s="545"/>
      <c r="N196" s="1089"/>
    </row>
    <row r="197" spans="1:14" s="656" customFormat="1" ht="32.25" thickBot="1">
      <c r="A197" s="157" t="str">
        <f>IF(K197&gt;0,COUNT($K$4:K197)+MAX('MI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97" s="1893"/>
      <c r="C197" s="671" t="s">
        <v>6811</v>
      </c>
      <c r="D197" s="672" t="s">
        <v>4256</v>
      </c>
      <c r="E197" s="673" t="s">
        <v>10086</v>
      </c>
      <c r="F197" s="1196">
        <f>IFERROR(VLOOKUP(C197,'Consolidated Master Sheet'!B:H,3,0),"")</f>
        <v>110.98</v>
      </c>
      <c r="G197" s="1437">
        <f t="shared" ref="G197:G260" si="9">IF(F197=0,"NET",$G$2)</f>
        <v>0</v>
      </c>
      <c r="H197" s="1805">
        <f t="shared" ref="H197:H260" si="10">IFERROR(ROUND(G197*F197,2),0)</f>
        <v>0</v>
      </c>
      <c r="I197" s="674">
        <f>IFERROR(VLOOKUP(C197,'Consolidated Master Sheet'!B:H,6,0),"")</f>
        <v>7</v>
      </c>
      <c r="J197" s="674">
        <f>IFERROR(VLOOKUP(C197,'Consolidated Master Sheet'!B:H,7,0),"")</f>
        <v>7</v>
      </c>
      <c r="K197" s="80"/>
      <c r="L197" s="1189">
        <f t="shared" si="8"/>
        <v>0</v>
      </c>
      <c r="M197" s="545"/>
      <c r="N197" s="1089"/>
    </row>
    <row r="198" spans="1:14" s="656" customFormat="1" ht="31.5">
      <c r="A198" s="157" t="str">
        <f>IF(K198&gt;0,COUNT($K$4:K198)+MAX('MI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98" s="1891"/>
      <c r="C198" s="667" t="s">
        <v>6812</v>
      </c>
      <c r="D198" s="681" t="s">
        <v>4255</v>
      </c>
      <c r="E198" s="676" t="s">
        <v>10093</v>
      </c>
      <c r="F198" s="1186">
        <f>IFERROR(VLOOKUP(C198,'Consolidated Master Sheet'!B:H,3,0),"")</f>
        <v>5.29</v>
      </c>
      <c r="G198" s="1435">
        <f t="shared" si="9"/>
        <v>0</v>
      </c>
      <c r="H198" s="1804">
        <f t="shared" si="10"/>
        <v>0</v>
      </c>
      <c r="I198" s="677">
        <f>IFERROR(VLOOKUP(C198,'Consolidated Master Sheet'!B:H,6,0),"")</f>
        <v>50</v>
      </c>
      <c r="J198" s="677">
        <f>IFERROR(VLOOKUP(C198,'Consolidated Master Sheet'!B:H,7,0),"")</f>
        <v>400</v>
      </c>
      <c r="K198" s="81"/>
      <c r="L198" s="1188">
        <f t="shared" ref="L198:L261" si="11">IFERROR(H198*K198,0)</f>
        <v>0</v>
      </c>
      <c r="M198" s="545"/>
      <c r="N198" s="1089"/>
    </row>
    <row r="199" spans="1:14" s="656" customFormat="1" ht="31.5">
      <c r="A199" s="157" t="str">
        <f>IF(K199&gt;0,COUNT($K$4:K199)+MAX('MI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199" s="1892"/>
      <c r="C199" s="667" t="s">
        <v>6813</v>
      </c>
      <c r="D199" s="668" t="s">
        <v>4254</v>
      </c>
      <c r="E199" s="669" t="s">
        <v>10094</v>
      </c>
      <c r="F199" s="1195">
        <f>IFERROR(VLOOKUP(C199,'Consolidated Master Sheet'!B:H,3,0),"")</f>
        <v>4.1399999999999997</v>
      </c>
      <c r="G199" s="1436">
        <f t="shared" si="9"/>
        <v>0</v>
      </c>
      <c r="H199" s="1804">
        <f t="shared" si="10"/>
        <v>0</v>
      </c>
      <c r="I199" s="670">
        <f>IFERROR(VLOOKUP(C199,'Consolidated Master Sheet'!B:H,6,0),"")</f>
        <v>50</v>
      </c>
      <c r="J199" s="670">
        <f>IFERROR(VLOOKUP(C199,'Consolidated Master Sheet'!B:H,7,0),"")</f>
        <v>300</v>
      </c>
      <c r="K199" s="79"/>
      <c r="L199" s="1188">
        <f t="shared" si="11"/>
        <v>0</v>
      </c>
      <c r="M199" s="545"/>
      <c r="N199" s="1089"/>
    </row>
    <row r="200" spans="1:14" s="656" customFormat="1" ht="31.5">
      <c r="A200" s="157" t="str">
        <f>IF(K200&gt;0,COUNT($K$4:K200)+MAX('MI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00" s="1892"/>
      <c r="C200" s="667" t="s">
        <v>6814</v>
      </c>
      <c r="D200" s="668" t="s">
        <v>4253</v>
      </c>
      <c r="E200" s="669" t="s">
        <v>10095</v>
      </c>
      <c r="F200" s="1195">
        <f>IFERROR(VLOOKUP(C200,'Consolidated Master Sheet'!B:H,3,0),"")</f>
        <v>2.2799999999999998</v>
      </c>
      <c r="G200" s="1436">
        <f t="shared" si="9"/>
        <v>0</v>
      </c>
      <c r="H200" s="1804">
        <f t="shared" si="10"/>
        <v>0</v>
      </c>
      <c r="I200" s="670">
        <f>IFERROR(VLOOKUP(C200,'Consolidated Master Sheet'!B:H,6,0),"")</f>
        <v>50</v>
      </c>
      <c r="J200" s="670">
        <f>IFERROR(VLOOKUP(C200,'Consolidated Master Sheet'!B:H,7,0),"")</f>
        <v>300</v>
      </c>
      <c r="K200" s="79"/>
      <c r="L200" s="1188">
        <f t="shared" si="11"/>
        <v>0</v>
      </c>
      <c r="M200" s="545"/>
      <c r="N200" s="1089"/>
    </row>
    <row r="201" spans="1:14" s="656" customFormat="1" ht="31.5">
      <c r="A201" s="157" t="str">
        <f>IF(K201&gt;0,COUNT($K$4:K201)+MAX('MI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01" s="1892"/>
      <c r="C201" s="667" t="s">
        <v>6815</v>
      </c>
      <c r="D201" s="668" t="s">
        <v>4252</v>
      </c>
      <c r="E201" s="669" t="s">
        <v>10096</v>
      </c>
      <c r="F201" s="1195">
        <f>IFERROR(VLOOKUP(C201,'Consolidated Master Sheet'!B:H,3,0),"")</f>
        <v>6.34</v>
      </c>
      <c r="G201" s="1436">
        <f t="shared" si="9"/>
        <v>0</v>
      </c>
      <c r="H201" s="1804">
        <f t="shared" si="10"/>
        <v>0</v>
      </c>
      <c r="I201" s="670">
        <f>IFERROR(VLOOKUP(C201,'Consolidated Master Sheet'!B:H,6,0),"")</f>
        <v>50</v>
      </c>
      <c r="J201" s="670">
        <f>IFERROR(VLOOKUP(C201,'Consolidated Master Sheet'!B:H,7,0),"")</f>
        <v>200</v>
      </c>
      <c r="K201" s="79"/>
      <c r="L201" s="1188">
        <f t="shared" si="11"/>
        <v>0</v>
      </c>
      <c r="M201" s="545"/>
      <c r="N201" s="1089"/>
    </row>
    <row r="202" spans="1:14" s="656" customFormat="1" ht="31.5">
      <c r="A202" s="157" t="str">
        <f>IF(K202&gt;0,COUNT($K$4:K202)+MAX('MI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02" s="1892"/>
      <c r="C202" s="667" t="s">
        <v>6816</v>
      </c>
      <c r="D202" s="668" t="s">
        <v>4251</v>
      </c>
      <c r="E202" s="669" t="s">
        <v>10097</v>
      </c>
      <c r="F202" s="1195">
        <f>IFERROR(VLOOKUP(C202,'Consolidated Master Sheet'!B:H,3,0),"")</f>
        <v>6.34</v>
      </c>
      <c r="G202" s="1436">
        <f t="shared" si="9"/>
        <v>0</v>
      </c>
      <c r="H202" s="1804">
        <f t="shared" si="10"/>
        <v>0</v>
      </c>
      <c r="I202" s="670">
        <f>IFERROR(VLOOKUP(C202,'Consolidated Master Sheet'!B:H,6,0),"")</f>
        <v>50</v>
      </c>
      <c r="J202" s="670">
        <f>IFERROR(VLOOKUP(C202,'Consolidated Master Sheet'!B:H,7,0),"")</f>
        <v>300</v>
      </c>
      <c r="K202" s="79"/>
      <c r="L202" s="1188">
        <f t="shared" si="11"/>
        <v>0</v>
      </c>
      <c r="M202" s="545"/>
      <c r="N202" s="1089"/>
    </row>
    <row r="203" spans="1:14" s="656" customFormat="1" ht="31.5">
      <c r="A203" s="157" t="str">
        <f>IF(K203&gt;0,COUNT($K$4:K203)+MAX('MI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03" s="1892"/>
      <c r="C203" s="667" t="s">
        <v>6817</v>
      </c>
      <c r="D203" s="668" t="s">
        <v>4250</v>
      </c>
      <c r="E203" s="669" t="s">
        <v>10098</v>
      </c>
      <c r="F203" s="1195">
        <f>IFERROR(VLOOKUP(C203,'Consolidated Master Sheet'!B:H,3,0),"")</f>
        <v>9.23</v>
      </c>
      <c r="G203" s="1436">
        <f t="shared" si="9"/>
        <v>0</v>
      </c>
      <c r="H203" s="1804">
        <f t="shared" si="10"/>
        <v>0</v>
      </c>
      <c r="I203" s="670">
        <f>IFERROR(VLOOKUP(C203,'Consolidated Master Sheet'!B:H,6,0),"")</f>
        <v>25</v>
      </c>
      <c r="J203" s="670">
        <f>IFERROR(VLOOKUP(C203,'Consolidated Master Sheet'!B:H,7,0),"")</f>
        <v>100</v>
      </c>
      <c r="K203" s="79"/>
      <c r="L203" s="1188">
        <f t="shared" si="11"/>
        <v>0</v>
      </c>
      <c r="M203" s="545"/>
      <c r="N203" s="1089"/>
    </row>
    <row r="204" spans="1:14" s="656" customFormat="1" ht="31.5">
      <c r="A204" s="157" t="str">
        <f>IF(K204&gt;0,COUNT($K$4:K204)+MAX('MI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04" s="1892"/>
      <c r="C204" s="667" t="s">
        <v>6818</v>
      </c>
      <c r="D204" s="668" t="s">
        <v>4249</v>
      </c>
      <c r="E204" s="669" t="s">
        <v>10099</v>
      </c>
      <c r="F204" s="1195">
        <f>IFERROR(VLOOKUP(C204,'Consolidated Master Sheet'!B:H,3,0),"")</f>
        <v>15.32</v>
      </c>
      <c r="G204" s="1436">
        <f t="shared" si="9"/>
        <v>0</v>
      </c>
      <c r="H204" s="1804">
        <f t="shared" si="10"/>
        <v>0</v>
      </c>
      <c r="I204" s="670">
        <f>IFERROR(VLOOKUP(C204,'Consolidated Master Sheet'!B:H,6,0),"")</f>
        <v>25</v>
      </c>
      <c r="J204" s="670">
        <f>IFERROR(VLOOKUP(C204,'Consolidated Master Sheet'!B:H,7,0),"")</f>
        <v>100</v>
      </c>
      <c r="K204" s="79"/>
      <c r="L204" s="1188">
        <f t="shared" si="11"/>
        <v>0</v>
      </c>
      <c r="M204" s="545"/>
      <c r="N204" s="1089"/>
    </row>
    <row r="205" spans="1:14" s="656" customFormat="1" ht="31.5">
      <c r="A205" s="157" t="str">
        <f>IF(K205&gt;0,COUNT($K$4:K205)+MAX('MI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05" s="1892"/>
      <c r="C205" s="667" t="s">
        <v>6819</v>
      </c>
      <c r="D205" s="668" t="s">
        <v>4248</v>
      </c>
      <c r="E205" s="669" t="s">
        <v>10100</v>
      </c>
      <c r="F205" s="1195">
        <f>IFERROR(VLOOKUP(C205,'Consolidated Master Sheet'!B:H,3,0),"")</f>
        <v>15.95</v>
      </c>
      <c r="G205" s="1436">
        <f t="shared" si="9"/>
        <v>0</v>
      </c>
      <c r="H205" s="1804">
        <f t="shared" si="10"/>
        <v>0</v>
      </c>
      <c r="I205" s="670">
        <f>IFERROR(VLOOKUP(C205,'Consolidated Master Sheet'!B:H,6,0),"")</f>
        <v>15</v>
      </c>
      <c r="J205" s="670">
        <f>IFERROR(VLOOKUP(C205,'Consolidated Master Sheet'!B:H,7,0),"")</f>
        <v>60</v>
      </c>
      <c r="K205" s="79"/>
      <c r="L205" s="1188">
        <f t="shared" si="11"/>
        <v>0</v>
      </c>
      <c r="M205" s="545"/>
      <c r="N205" s="1089"/>
    </row>
    <row r="206" spans="1:14" s="656" customFormat="1" ht="31.5">
      <c r="A206" s="157" t="str">
        <f>IF(K206&gt;0,COUNT($K$4:K206)+MAX('MI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06" s="1892"/>
      <c r="C206" s="667" t="s">
        <v>6820</v>
      </c>
      <c r="D206" s="668" t="s">
        <v>4247</v>
      </c>
      <c r="E206" s="669" t="s">
        <v>10101</v>
      </c>
      <c r="F206" s="1195">
        <f>IFERROR(VLOOKUP(C206,'Consolidated Master Sheet'!B:H,3,0),"")</f>
        <v>26.51</v>
      </c>
      <c r="G206" s="1436">
        <f t="shared" si="9"/>
        <v>0</v>
      </c>
      <c r="H206" s="1804">
        <f t="shared" si="10"/>
        <v>0</v>
      </c>
      <c r="I206" s="670">
        <f>IFERROR(VLOOKUP(C206,'Consolidated Master Sheet'!B:H,6,0),"")</f>
        <v>10</v>
      </c>
      <c r="J206" s="670">
        <f>IFERROR(VLOOKUP(C206,'Consolidated Master Sheet'!B:H,7,0),"")</f>
        <v>40</v>
      </c>
      <c r="K206" s="79"/>
      <c r="L206" s="1188">
        <f t="shared" si="11"/>
        <v>0</v>
      </c>
      <c r="M206" s="545"/>
      <c r="N206" s="1089"/>
    </row>
    <row r="207" spans="1:14" s="656" customFormat="1" ht="31.5">
      <c r="A207" s="157" t="str">
        <f>IF(K207&gt;0,COUNT($K$4:K207)+MAX('MI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07" s="1892"/>
      <c r="C207" s="667" t="s">
        <v>6821</v>
      </c>
      <c r="D207" s="668" t="s">
        <v>4246</v>
      </c>
      <c r="E207" s="669" t="s">
        <v>10102</v>
      </c>
      <c r="F207" s="1195">
        <f>IFERROR(VLOOKUP(C207,'Consolidated Master Sheet'!B:H,3,0),"")</f>
        <v>26.51</v>
      </c>
      <c r="G207" s="1436">
        <f t="shared" si="9"/>
        <v>0</v>
      </c>
      <c r="H207" s="1804">
        <f t="shared" si="10"/>
        <v>0</v>
      </c>
      <c r="I207" s="670">
        <f>IFERROR(VLOOKUP(C207,'Consolidated Master Sheet'!B:H,6,0),"")</f>
        <v>10</v>
      </c>
      <c r="J207" s="670">
        <f>IFERROR(VLOOKUP(C207,'Consolidated Master Sheet'!B:H,7,0),"")</f>
        <v>40</v>
      </c>
      <c r="K207" s="79"/>
      <c r="L207" s="1188">
        <f t="shared" si="11"/>
        <v>0</v>
      </c>
      <c r="M207" s="545"/>
      <c r="N207" s="1089"/>
    </row>
    <row r="208" spans="1:14" s="656" customFormat="1" ht="32.25" thickBot="1">
      <c r="A208" s="157" t="str">
        <f>IF(K208&gt;0,COUNT($K$4:K208)+MAX('MI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08" s="1893"/>
      <c r="C208" s="667" t="s">
        <v>6822</v>
      </c>
      <c r="D208" s="678" t="s">
        <v>4245</v>
      </c>
      <c r="E208" s="679" t="s">
        <v>10103</v>
      </c>
      <c r="F208" s="1197">
        <f>IFERROR(VLOOKUP(C208,'Consolidated Master Sheet'!B:H,3,0),"")</f>
        <v>26.51</v>
      </c>
      <c r="G208" s="1438">
        <f t="shared" si="9"/>
        <v>0</v>
      </c>
      <c r="H208" s="1806">
        <f t="shared" si="10"/>
        <v>0</v>
      </c>
      <c r="I208" s="680">
        <f>IFERROR(VLOOKUP(C208,'Consolidated Master Sheet'!B:H,6,0),"")</f>
        <v>10</v>
      </c>
      <c r="J208" s="680">
        <f>IFERROR(VLOOKUP(C208,'Consolidated Master Sheet'!B:H,7,0),"")</f>
        <v>40</v>
      </c>
      <c r="K208" s="82"/>
      <c r="L208" s="1190">
        <f t="shared" si="11"/>
        <v>0</v>
      </c>
      <c r="M208" s="545"/>
      <c r="N208" s="1089"/>
    </row>
    <row r="209" spans="1:14" s="656" customFormat="1" ht="31.5">
      <c r="A209" s="157" t="str">
        <f>IF(K209&gt;0,COUNT($K$4:K209)+MAX('MI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09" s="1891"/>
      <c r="C209" s="663" t="s">
        <v>6823</v>
      </c>
      <c r="D209" s="664" t="s">
        <v>4244</v>
      </c>
      <c r="E209" s="665" t="s">
        <v>10087</v>
      </c>
      <c r="F209" s="1187">
        <f>IFERROR(VLOOKUP(C209,'Consolidated Master Sheet'!B:H,3,0),"")</f>
        <v>3.73</v>
      </c>
      <c r="G209" s="1439">
        <f t="shared" si="9"/>
        <v>0</v>
      </c>
      <c r="H209" s="1807">
        <f t="shared" si="10"/>
        <v>0</v>
      </c>
      <c r="I209" s="666">
        <f>IFERROR(VLOOKUP(C209,'Consolidated Master Sheet'!B:H,6,0),"")</f>
        <v>50</v>
      </c>
      <c r="J209" s="666">
        <f>IFERROR(VLOOKUP(C209,'Consolidated Master Sheet'!B:H,7,0),"")</f>
        <v>400</v>
      </c>
      <c r="K209" s="77"/>
      <c r="L209" s="1191">
        <f t="shared" si="11"/>
        <v>0</v>
      </c>
      <c r="M209" s="545"/>
      <c r="N209" s="1089"/>
    </row>
    <row r="210" spans="1:14" s="656" customFormat="1" ht="31.5">
      <c r="A210" s="157" t="str">
        <f>IF(K210&gt;0,COUNT($K$4:K210)+MAX('MI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10" s="1892"/>
      <c r="C210" s="667" t="s">
        <v>6824</v>
      </c>
      <c r="D210" s="668" t="s">
        <v>4243</v>
      </c>
      <c r="E210" s="669" t="s">
        <v>10088</v>
      </c>
      <c r="F210" s="1195">
        <f>IFERROR(VLOOKUP(C210,'Consolidated Master Sheet'!B:H,3,0),"")</f>
        <v>5.5</v>
      </c>
      <c r="G210" s="1436">
        <f t="shared" si="9"/>
        <v>0</v>
      </c>
      <c r="H210" s="1804">
        <f t="shared" si="10"/>
        <v>0</v>
      </c>
      <c r="I210" s="670">
        <f>IFERROR(VLOOKUP(C210,'Consolidated Master Sheet'!B:H,6,0),"")</f>
        <v>50</v>
      </c>
      <c r="J210" s="670">
        <f>IFERROR(VLOOKUP(C210,'Consolidated Master Sheet'!B:H,7,0),"")</f>
        <v>300</v>
      </c>
      <c r="K210" s="79"/>
      <c r="L210" s="1188">
        <f t="shared" si="11"/>
        <v>0</v>
      </c>
      <c r="M210" s="545"/>
      <c r="N210" s="1089"/>
    </row>
    <row r="211" spans="1:14" s="656" customFormat="1" ht="31.5">
      <c r="A211" s="157" t="str">
        <f>IF(K211&gt;0,COUNT($K$4:K211)+MAX('MI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11" s="1892"/>
      <c r="C211" s="667" t="s">
        <v>6825</v>
      </c>
      <c r="D211" s="668" t="s">
        <v>4242</v>
      </c>
      <c r="E211" s="669" t="s">
        <v>10089</v>
      </c>
      <c r="F211" s="1195">
        <f>IFERROR(VLOOKUP(C211,'Consolidated Master Sheet'!B:H,3,0),"")</f>
        <v>11.77</v>
      </c>
      <c r="G211" s="1436">
        <f t="shared" si="9"/>
        <v>0</v>
      </c>
      <c r="H211" s="1804">
        <f t="shared" si="10"/>
        <v>0</v>
      </c>
      <c r="I211" s="670">
        <f>IFERROR(VLOOKUP(C211,'Consolidated Master Sheet'!B:H,6,0),"")</f>
        <v>50</v>
      </c>
      <c r="J211" s="670">
        <f>IFERROR(VLOOKUP(C211,'Consolidated Master Sheet'!B:H,7,0),"")</f>
        <v>300</v>
      </c>
      <c r="K211" s="79"/>
      <c r="L211" s="1188">
        <f t="shared" si="11"/>
        <v>0</v>
      </c>
      <c r="M211" s="545"/>
      <c r="N211" s="1089"/>
    </row>
    <row r="212" spans="1:14" s="656" customFormat="1" ht="31.5">
      <c r="A212" s="157" t="str">
        <f>IF(K212&gt;0,COUNT($K$4:K212)+MAX('MI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12" s="1892"/>
      <c r="C212" s="667" t="s">
        <v>6826</v>
      </c>
      <c r="D212" s="668" t="s">
        <v>4241</v>
      </c>
      <c r="E212" s="669" t="s">
        <v>10090</v>
      </c>
      <c r="F212" s="1195">
        <f>IFERROR(VLOOKUP(C212,'Consolidated Master Sheet'!B:H,3,0),"")</f>
        <v>12.59</v>
      </c>
      <c r="G212" s="1436">
        <f t="shared" si="9"/>
        <v>0</v>
      </c>
      <c r="H212" s="1804">
        <f t="shared" si="10"/>
        <v>0</v>
      </c>
      <c r="I212" s="670">
        <f>IFERROR(VLOOKUP(C212,'Consolidated Master Sheet'!B:H,6,0),"")</f>
        <v>25</v>
      </c>
      <c r="J212" s="670">
        <f>IFERROR(VLOOKUP(C212,'Consolidated Master Sheet'!B:H,7,0),"")</f>
        <v>150</v>
      </c>
      <c r="K212" s="79"/>
      <c r="L212" s="1188">
        <f t="shared" si="11"/>
        <v>0</v>
      </c>
      <c r="M212" s="545"/>
      <c r="N212" s="1089"/>
    </row>
    <row r="213" spans="1:14" s="656" customFormat="1" ht="31.5">
      <c r="A213" s="157" t="str">
        <f>IF(K213&gt;0,COUNT($K$4:K213)+MAX('MI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13" s="1892"/>
      <c r="C213" s="667" t="s">
        <v>6827</v>
      </c>
      <c r="D213" s="668" t="s">
        <v>4240</v>
      </c>
      <c r="E213" s="669" t="s">
        <v>10091</v>
      </c>
      <c r="F213" s="1195">
        <f>IFERROR(VLOOKUP(C213,'Consolidated Master Sheet'!B:H,3,0),"")</f>
        <v>15.93</v>
      </c>
      <c r="G213" s="1436">
        <f t="shared" si="9"/>
        <v>0</v>
      </c>
      <c r="H213" s="1804">
        <f t="shared" si="10"/>
        <v>0</v>
      </c>
      <c r="I213" s="670">
        <f>IFERROR(VLOOKUP(C213,'Consolidated Master Sheet'!B:H,6,0),"")</f>
        <v>35</v>
      </c>
      <c r="J213" s="670">
        <f>IFERROR(VLOOKUP(C213,'Consolidated Master Sheet'!B:H,7,0),"")</f>
        <v>140</v>
      </c>
      <c r="K213" s="79"/>
      <c r="L213" s="1188">
        <f t="shared" si="11"/>
        <v>0</v>
      </c>
      <c r="M213" s="545"/>
      <c r="N213" s="1089"/>
    </row>
    <row r="214" spans="1:14" s="656" customFormat="1" ht="32.25" thickBot="1">
      <c r="A214" s="157" t="str">
        <f>IF(K214&gt;0,COUNT($K$4:K214)+MAX('MI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14" s="1893"/>
      <c r="C214" s="671" t="s">
        <v>6828</v>
      </c>
      <c r="D214" s="672" t="s">
        <v>4239</v>
      </c>
      <c r="E214" s="673" t="s">
        <v>10092</v>
      </c>
      <c r="F214" s="1196">
        <f>IFERROR(VLOOKUP(C214,'Consolidated Master Sheet'!B:H,3,0),"")</f>
        <v>24.150000000000002</v>
      </c>
      <c r="G214" s="1437">
        <f t="shared" si="9"/>
        <v>0</v>
      </c>
      <c r="H214" s="1805">
        <f t="shared" si="10"/>
        <v>0</v>
      </c>
      <c r="I214" s="674">
        <f>IFERROR(VLOOKUP(C214,'Consolidated Master Sheet'!B:H,6,0),"")</f>
        <v>10</v>
      </c>
      <c r="J214" s="674">
        <f>IFERROR(VLOOKUP(C214,'Consolidated Master Sheet'!B:H,7,0),"")</f>
        <v>60</v>
      </c>
      <c r="K214" s="80"/>
      <c r="L214" s="1189">
        <f t="shared" si="11"/>
        <v>0</v>
      </c>
      <c r="M214" s="545"/>
      <c r="N214" s="1089"/>
    </row>
    <row r="215" spans="1:14" s="656" customFormat="1" ht="31.5">
      <c r="A215" s="157" t="str">
        <f>IF(K215&gt;0,COUNT($K$4:K215)+MAX('MI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15" s="1891"/>
      <c r="C215" s="667" t="s">
        <v>7204</v>
      </c>
      <c r="D215" s="681" t="s">
        <v>4238</v>
      </c>
      <c r="E215" s="676" t="s">
        <v>9979</v>
      </c>
      <c r="F215" s="1186">
        <f>IFERROR(VLOOKUP(C215,'Consolidated Master Sheet'!B:H,3,0),"")</f>
        <v>4.3599999999999994</v>
      </c>
      <c r="G215" s="1435">
        <f t="shared" si="9"/>
        <v>0</v>
      </c>
      <c r="H215" s="1804">
        <f t="shared" si="10"/>
        <v>0</v>
      </c>
      <c r="I215" s="677">
        <f>IFERROR(VLOOKUP(C215,'Consolidated Master Sheet'!B:H,6,0),"")</f>
        <v>50</v>
      </c>
      <c r="J215" s="677">
        <f>IFERROR(VLOOKUP(C215,'Consolidated Master Sheet'!B:H,7,0),"")</f>
        <v>400</v>
      </c>
      <c r="K215" s="81"/>
      <c r="L215" s="1188">
        <f t="shared" si="11"/>
        <v>0</v>
      </c>
      <c r="M215" s="545"/>
      <c r="N215" s="1089"/>
    </row>
    <row r="216" spans="1:14" s="656" customFormat="1" ht="31.5">
      <c r="A216" s="157" t="str">
        <f>IF(K216&gt;0,COUNT($K$4:K216)+MAX('MI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16" s="1892"/>
      <c r="C216" s="667" t="s">
        <v>7205</v>
      </c>
      <c r="D216" s="668" t="s">
        <v>4237</v>
      </c>
      <c r="E216" s="669" t="s">
        <v>9980</v>
      </c>
      <c r="F216" s="1195">
        <f>IFERROR(VLOOKUP(C216,'Consolidated Master Sheet'!B:H,3,0),"")</f>
        <v>5.35</v>
      </c>
      <c r="G216" s="1436">
        <f t="shared" si="9"/>
        <v>0</v>
      </c>
      <c r="H216" s="1804">
        <f t="shared" si="10"/>
        <v>0</v>
      </c>
      <c r="I216" s="670">
        <f>IFERROR(VLOOKUP(C216,'Consolidated Master Sheet'!B:H,6,0),"")</f>
        <v>50</v>
      </c>
      <c r="J216" s="670">
        <f>IFERROR(VLOOKUP(C216,'Consolidated Master Sheet'!B:H,7,0),"")</f>
        <v>200</v>
      </c>
      <c r="K216" s="79"/>
      <c r="L216" s="1188">
        <f t="shared" si="11"/>
        <v>0</v>
      </c>
      <c r="M216" s="545"/>
      <c r="N216" s="1089"/>
    </row>
    <row r="217" spans="1:14" s="656" customFormat="1" ht="31.5">
      <c r="A217" s="157" t="str">
        <f>IF(K217&gt;0,COUNT($K$4:K217)+MAX('MI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17" s="1892"/>
      <c r="C217" s="667" t="s">
        <v>7206</v>
      </c>
      <c r="D217" s="668" t="s">
        <v>4236</v>
      </c>
      <c r="E217" s="669" t="s">
        <v>9981</v>
      </c>
      <c r="F217" s="1195">
        <f>IFERROR(VLOOKUP(C217,'Consolidated Master Sheet'!B:H,3,0),"")</f>
        <v>9.23</v>
      </c>
      <c r="G217" s="1436">
        <f t="shared" si="9"/>
        <v>0</v>
      </c>
      <c r="H217" s="1804">
        <f t="shared" si="10"/>
        <v>0</v>
      </c>
      <c r="I217" s="670">
        <f>IFERROR(VLOOKUP(C217,'Consolidated Master Sheet'!B:H,6,0),"")</f>
        <v>50</v>
      </c>
      <c r="J217" s="670">
        <f>IFERROR(VLOOKUP(C217,'Consolidated Master Sheet'!B:H,7,0),"")</f>
        <v>300</v>
      </c>
      <c r="K217" s="79"/>
      <c r="L217" s="1188">
        <f t="shared" si="11"/>
        <v>0</v>
      </c>
      <c r="M217" s="545"/>
      <c r="N217" s="1089"/>
    </row>
    <row r="218" spans="1:14" s="656" customFormat="1" ht="31.5">
      <c r="A218" s="157" t="str">
        <f>IF(K218&gt;0,COUNT($K$4:K218)+MAX('MI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18" s="1892"/>
      <c r="C218" s="667" t="s">
        <v>6829</v>
      </c>
      <c r="D218" s="668" t="s">
        <v>4235</v>
      </c>
      <c r="E218" s="669" t="s">
        <v>9982</v>
      </c>
      <c r="F218" s="1195">
        <f>IFERROR(VLOOKUP(C218,'Consolidated Master Sheet'!B:H,3,0),"")</f>
        <v>11.06</v>
      </c>
      <c r="G218" s="1436">
        <f t="shared" si="9"/>
        <v>0</v>
      </c>
      <c r="H218" s="1804">
        <f t="shared" si="10"/>
        <v>0</v>
      </c>
      <c r="I218" s="670">
        <f>IFERROR(VLOOKUP(C218,'Consolidated Master Sheet'!B:H,6,0),"")</f>
        <v>25</v>
      </c>
      <c r="J218" s="670">
        <f>IFERROR(VLOOKUP(C218,'Consolidated Master Sheet'!B:H,7,0),"")</f>
        <v>150</v>
      </c>
      <c r="K218" s="79"/>
      <c r="L218" s="1188">
        <f t="shared" si="11"/>
        <v>0</v>
      </c>
      <c r="M218" s="545"/>
      <c r="N218" s="1089"/>
    </row>
    <row r="219" spans="1:14" s="656" customFormat="1" ht="31.5">
      <c r="A219" s="157" t="str">
        <f>IF(K219&gt;0,COUNT($K$4:K219)+MAX('MI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19" s="1892"/>
      <c r="C219" s="667" t="s">
        <v>7207</v>
      </c>
      <c r="D219" s="668" t="s">
        <v>4234</v>
      </c>
      <c r="E219" s="669" t="s">
        <v>9983</v>
      </c>
      <c r="F219" s="1195">
        <f>IFERROR(VLOOKUP(C219,'Consolidated Master Sheet'!B:H,3,0),"")</f>
        <v>12.19</v>
      </c>
      <c r="G219" s="1436">
        <f t="shared" si="9"/>
        <v>0</v>
      </c>
      <c r="H219" s="1804">
        <f t="shared" si="10"/>
        <v>0</v>
      </c>
      <c r="I219" s="670">
        <f>IFERROR(VLOOKUP(C219,'Consolidated Master Sheet'!B:H,6,0),"")</f>
        <v>25</v>
      </c>
      <c r="J219" s="670">
        <f>IFERROR(VLOOKUP(C219,'Consolidated Master Sheet'!B:H,7,0),"")</f>
        <v>100</v>
      </c>
      <c r="K219" s="79"/>
      <c r="L219" s="1188">
        <f t="shared" si="11"/>
        <v>0</v>
      </c>
      <c r="M219" s="545"/>
      <c r="N219" s="1089"/>
    </row>
    <row r="220" spans="1:14" s="656" customFormat="1" ht="31.5">
      <c r="A220" s="157" t="str">
        <f>IF(K220&gt;0,COUNT($K$4:K220)+MAX('MI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20" s="1892"/>
      <c r="C220" s="667" t="s">
        <v>7208</v>
      </c>
      <c r="D220" s="668" t="s">
        <v>4233</v>
      </c>
      <c r="E220" s="669" t="s">
        <v>9984</v>
      </c>
      <c r="F220" s="1195">
        <f>IFERROR(VLOOKUP(C220,'Consolidated Master Sheet'!B:H,3,0),"")</f>
        <v>23.53</v>
      </c>
      <c r="G220" s="1436">
        <f t="shared" si="9"/>
        <v>0</v>
      </c>
      <c r="H220" s="1804">
        <f t="shared" si="10"/>
        <v>0</v>
      </c>
      <c r="I220" s="670">
        <f>IFERROR(VLOOKUP(C220,'Consolidated Master Sheet'!B:H,6,0),"")</f>
        <v>10</v>
      </c>
      <c r="J220" s="670">
        <f>IFERROR(VLOOKUP(C220,'Consolidated Master Sheet'!B:H,7,0),"")</f>
        <v>60</v>
      </c>
      <c r="K220" s="79"/>
      <c r="L220" s="1188">
        <f t="shared" si="11"/>
        <v>0</v>
      </c>
      <c r="M220" s="545"/>
      <c r="N220" s="1089"/>
    </row>
    <row r="221" spans="1:14" s="656" customFormat="1" ht="31.5">
      <c r="A221" s="157" t="str">
        <f>IF(K221&gt;0,COUNT($K$4:K221)+MAX('MI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21" s="1892"/>
      <c r="C221" s="667" t="s">
        <v>6830</v>
      </c>
      <c r="D221" s="668" t="s">
        <v>4232</v>
      </c>
      <c r="E221" s="669" t="s">
        <v>9985</v>
      </c>
      <c r="F221" s="1195">
        <f>IFERROR(VLOOKUP(C221,'Consolidated Master Sheet'!B:H,3,0),"")</f>
        <v>42.169999999999995</v>
      </c>
      <c r="G221" s="1436">
        <f t="shared" si="9"/>
        <v>0</v>
      </c>
      <c r="H221" s="1804">
        <f t="shared" si="10"/>
        <v>0</v>
      </c>
      <c r="I221" s="670">
        <f>IFERROR(VLOOKUP(C221,'Consolidated Master Sheet'!B:H,6,0),"")</f>
        <v>10</v>
      </c>
      <c r="J221" s="670">
        <f>IFERROR(VLOOKUP(C221,'Consolidated Master Sheet'!B:H,7,0),"")</f>
        <v>40</v>
      </c>
      <c r="K221" s="79"/>
      <c r="L221" s="1188">
        <f t="shared" si="11"/>
        <v>0</v>
      </c>
      <c r="M221" s="545"/>
      <c r="N221" s="1089"/>
    </row>
    <row r="222" spans="1:14" s="656" customFormat="1" ht="31.5">
      <c r="A222" s="157" t="str">
        <f>IF(K222&gt;0,COUNT($K$4:K222)+MAX('MI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22" s="1892"/>
      <c r="C222" s="667" t="s">
        <v>6831</v>
      </c>
      <c r="D222" s="668" t="s">
        <v>4231</v>
      </c>
      <c r="E222" s="669" t="s">
        <v>9986</v>
      </c>
      <c r="F222" s="1195">
        <f>IFERROR(VLOOKUP(C222,'Consolidated Master Sheet'!B:H,3,0),"")</f>
        <v>52.07</v>
      </c>
      <c r="G222" s="1436">
        <f t="shared" si="9"/>
        <v>0</v>
      </c>
      <c r="H222" s="1804">
        <f t="shared" si="10"/>
        <v>0</v>
      </c>
      <c r="I222" s="670">
        <f>IFERROR(VLOOKUP(C222,'Consolidated Master Sheet'!B:H,6,0),"")</f>
        <v>15</v>
      </c>
      <c r="J222" s="670">
        <f>IFERROR(VLOOKUP(C222,'Consolidated Master Sheet'!B:H,7,0),"")</f>
        <v>15</v>
      </c>
      <c r="K222" s="79"/>
      <c r="L222" s="1188">
        <f t="shared" si="11"/>
        <v>0</v>
      </c>
      <c r="M222" s="545"/>
      <c r="N222" s="1089"/>
    </row>
    <row r="223" spans="1:14" s="656" customFormat="1" ht="31.5">
      <c r="A223" s="157" t="str">
        <f>IF(K223&gt;0,COUNT($K$4:K223)+MAX('MI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23" s="1892"/>
      <c r="C223" s="667" t="s">
        <v>6832</v>
      </c>
      <c r="D223" s="668" t="s">
        <v>4230</v>
      </c>
      <c r="E223" s="669" t="s">
        <v>9987</v>
      </c>
      <c r="F223" s="1195">
        <f>IFERROR(VLOOKUP(C223,'Consolidated Master Sheet'!B:H,3,0),"")</f>
        <v>96.86</v>
      </c>
      <c r="G223" s="1436">
        <f t="shared" si="9"/>
        <v>0</v>
      </c>
      <c r="H223" s="1804">
        <f t="shared" si="10"/>
        <v>0</v>
      </c>
      <c r="I223" s="670">
        <f>IFERROR(VLOOKUP(C223,'Consolidated Master Sheet'!B:H,6,0),"")</f>
        <v>10</v>
      </c>
      <c r="J223" s="670">
        <f>IFERROR(VLOOKUP(C223,'Consolidated Master Sheet'!B:H,7,0),"")</f>
        <v>10</v>
      </c>
      <c r="K223" s="79"/>
      <c r="L223" s="1188">
        <f t="shared" si="11"/>
        <v>0</v>
      </c>
      <c r="M223" s="545"/>
      <c r="N223" s="1089"/>
    </row>
    <row r="224" spans="1:14" s="656" customFormat="1" ht="32.25" thickBot="1">
      <c r="A224" s="157" t="str">
        <f>IF(K224&gt;0,COUNT($K$4:K224)+MAX('MI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24" s="1893"/>
      <c r="C224" s="667" t="s">
        <v>6833</v>
      </c>
      <c r="D224" s="678" t="s">
        <v>4229</v>
      </c>
      <c r="E224" s="679" t="s">
        <v>9988</v>
      </c>
      <c r="F224" s="1197">
        <f>IFERROR(VLOOKUP(C224,'Consolidated Master Sheet'!B:H,3,0),"")</f>
        <v>292.71999999999997</v>
      </c>
      <c r="G224" s="1438">
        <f t="shared" si="9"/>
        <v>0</v>
      </c>
      <c r="H224" s="1806">
        <f t="shared" si="10"/>
        <v>0</v>
      </c>
      <c r="I224" s="680">
        <f>IFERROR(VLOOKUP(C224,'Consolidated Master Sheet'!B:H,6,0),"")</f>
        <v>5</v>
      </c>
      <c r="J224" s="680">
        <f>IFERROR(VLOOKUP(C224,'Consolidated Master Sheet'!B:H,7,0),"")</f>
        <v>5</v>
      </c>
      <c r="K224" s="82"/>
      <c r="L224" s="1190">
        <f t="shared" si="11"/>
        <v>0</v>
      </c>
      <c r="M224" s="545"/>
      <c r="N224" s="1089"/>
    </row>
    <row r="225" spans="1:187" s="656" customFormat="1" ht="31.5">
      <c r="A225" s="157" t="str">
        <f>IF(K225&gt;0,COUNT($K$4:K225)+MAX('MI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25" s="1891"/>
      <c r="C225" s="663" t="s">
        <v>6834</v>
      </c>
      <c r="D225" s="664" t="s">
        <v>4228</v>
      </c>
      <c r="E225" s="665" t="s">
        <v>9955</v>
      </c>
      <c r="F225" s="1187">
        <f>IFERROR(VLOOKUP(C225,'Consolidated Master Sheet'!B:H,3,0),"")</f>
        <v>3.38</v>
      </c>
      <c r="G225" s="1439">
        <f t="shared" si="9"/>
        <v>0</v>
      </c>
      <c r="H225" s="1807">
        <f t="shared" si="10"/>
        <v>0</v>
      </c>
      <c r="I225" s="666">
        <f>IFERROR(VLOOKUP(C225,'Consolidated Master Sheet'!B:H,6,0),"")</f>
        <v>50</v>
      </c>
      <c r="J225" s="666">
        <f>IFERROR(VLOOKUP(C225,'Consolidated Master Sheet'!B:H,7,0),"")</f>
        <v>400</v>
      </c>
      <c r="K225" s="77"/>
      <c r="L225" s="1191">
        <f t="shared" si="11"/>
        <v>0</v>
      </c>
      <c r="M225" s="545"/>
      <c r="N225" s="1089"/>
    </row>
    <row r="226" spans="1:187" s="656" customFormat="1" ht="31.5">
      <c r="A226" s="157" t="str">
        <f>IF(K226&gt;0,COUNT($K$4:K226)+MAX('MI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26" s="1892"/>
      <c r="C226" s="667" t="s">
        <v>6835</v>
      </c>
      <c r="D226" s="668" t="s">
        <v>4227</v>
      </c>
      <c r="E226" s="669" t="s">
        <v>9956</v>
      </c>
      <c r="F226" s="1195">
        <f>IFERROR(VLOOKUP(C226,'Consolidated Master Sheet'!B:H,3,0),"")</f>
        <v>3.94</v>
      </c>
      <c r="G226" s="1436">
        <f t="shared" si="9"/>
        <v>0</v>
      </c>
      <c r="H226" s="1804">
        <f t="shared" si="10"/>
        <v>0</v>
      </c>
      <c r="I226" s="670">
        <f>IFERROR(VLOOKUP(C226,'Consolidated Master Sheet'!B:H,6,0),"")</f>
        <v>50</v>
      </c>
      <c r="J226" s="670">
        <f>IFERROR(VLOOKUP(C226,'Consolidated Master Sheet'!B:H,7,0),"")</f>
        <v>200</v>
      </c>
      <c r="K226" s="79"/>
      <c r="L226" s="1188">
        <f t="shared" si="11"/>
        <v>0</v>
      </c>
      <c r="M226" s="545"/>
      <c r="N226" s="1089"/>
    </row>
    <row r="227" spans="1:187" s="656" customFormat="1" ht="31.5">
      <c r="A227" s="157" t="str">
        <f>IF(K227&gt;0,COUNT($K$4:K227)+MAX('MI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27" s="1892"/>
      <c r="C227" s="667" t="s">
        <v>7209</v>
      </c>
      <c r="D227" s="668" t="s">
        <v>4226</v>
      </c>
      <c r="E227" s="669" t="s">
        <v>9957</v>
      </c>
      <c r="F227" s="1195">
        <f>IFERROR(VLOOKUP(C227,'Consolidated Master Sheet'!B:H,3,0),"")</f>
        <v>6.63</v>
      </c>
      <c r="G227" s="1436">
        <f t="shared" si="9"/>
        <v>0</v>
      </c>
      <c r="H227" s="1804">
        <f t="shared" si="10"/>
        <v>0</v>
      </c>
      <c r="I227" s="670">
        <f>IFERROR(VLOOKUP(C227,'Consolidated Master Sheet'!B:H,6,0),"")</f>
        <v>50</v>
      </c>
      <c r="J227" s="670">
        <f>IFERROR(VLOOKUP(C227,'Consolidated Master Sheet'!B:H,7,0),"")</f>
        <v>300</v>
      </c>
      <c r="K227" s="79"/>
      <c r="L227" s="1188">
        <f t="shared" si="11"/>
        <v>0</v>
      </c>
      <c r="M227" s="545"/>
      <c r="N227" s="1089"/>
    </row>
    <row r="228" spans="1:187" s="656" customFormat="1" ht="31.5">
      <c r="A228" s="157" t="str">
        <f>IF(K228&gt;0,COUNT($K$4:K228)+MAX('MI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28" s="1892"/>
      <c r="C228" s="667" t="s">
        <v>6836</v>
      </c>
      <c r="D228" s="668" t="s">
        <v>4225</v>
      </c>
      <c r="E228" s="669" t="s">
        <v>9958</v>
      </c>
      <c r="F228" s="1195">
        <f>IFERROR(VLOOKUP(C228,'Consolidated Master Sheet'!B:H,3,0),"")</f>
        <v>9.23</v>
      </c>
      <c r="G228" s="1436">
        <f t="shared" si="9"/>
        <v>0</v>
      </c>
      <c r="H228" s="1804">
        <f t="shared" si="10"/>
        <v>0</v>
      </c>
      <c r="I228" s="670">
        <f>IFERROR(VLOOKUP(C228,'Consolidated Master Sheet'!B:H,6,0),"")</f>
        <v>25</v>
      </c>
      <c r="J228" s="670">
        <f>IFERROR(VLOOKUP(C228,'Consolidated Master Sheet'!B:H,7,0),"")</f>
        <v>100</v>
      </c>
      <c r="K228" s="79"/>
      <c r="L228" s="1188">
        <f t="shared" si="11"/>
        <v>0</v>
      </c>
      <c r="M228" s="545"/>
      <c r="N228" s="1089"/>
    </row>
    <row r="229" spans="1:187" s="656" customFormat="1" ht="31.5">
      <c r="A229" s="157" t="str">
        <f>IF(K229&gt;0,COUNT($K$4:K229)+MAX('MI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29" s="1892"/>
      <c r="C229" s="667" t="s">
        <v>7848</v>
      </c>
      <c r="D229" s="668" t="s">
        <v>4224</v>
      </c>
      <c r="E229" s="669" t="s">
        <v>9959</v>
      </c>
      <c r="F229" s="1195">
        <f>IFERROR(VLOOKUP(C229,'Consolidated Master Sheet'!B:H,3,0),"")</f>
        <v>9.66</v>
      </c>
      <c r="G229" s="1436">
        <f t="shared" si="9"/>
        <v>0</v>
      </c>
      <c r="H229" s="1804">
        <f t="shared" si="10"/>
        <v>0</v>
      </c>
      <c r="I229" s="670">
        <f>IFERROR(VLOOKUP(C229,'Consolidated Master Sheet'!B:H,6,0),"")</f>
        <v>25</v>
      </c>
      <c r="J229" s="670">
        <f>IFERROR(VLOOKUP(C229,'Consolidated Master Sheet'!B:H,7,0),"")</f>
        <v>100</v>
      </c>
      <c r="K229" s="79"/>
      <c r="L229" s="1188">
        <f t="shared" si="11"/>
        <v>0</v>
      </c>
      <c r="M229" s="545"/>
      <c r="N229" s="1089"/>
    </row>
    <row r="230" spans="1:187" s="656" customFormat="1" ht="32.25" thickBot="1">
      <c r="A230" s="157" t="str">
        <f>IF(K230&gt;0,COUNT($K$4:K230)+MAX('MI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30" s="1893"/>
      <c r="C230" s="671" t="s">
        <v>7849</v>
      </c>
      <c r="D230" s="672" t="s">
        <v>4223</v>
      </c>
      <c r="E230" s="673" t="s">
        <v>9960</v>
      </c>
      <c r="F230" s="1196">
        <f>IFERROR(VLOOKUP(C230,'Consolidated Master Sheet'!B:H,3,0),"")</f>
        <v>23.76</v>
      </c>
      <c r="G230" s="1437">
        <f t="shared" si="9"/>
        <v>0</v>
      </c>
      <c r="H230" s="1805">
        <f t="shared" si="10"/>
        <v>0</v>
      </c>
      <c r="I230" s="674">
        <f>IFERROR(VLOOKUP(C230,'Consolidated Master Sheet'!B:H,6,0),"")</f>
        <v>10</v>
      </c>
      <c r="J230" s="674">
        <f>IFERROR(VLOOKUP(C230,'Consolidated Master Sheet'!B:H,7,0),"")</f>
        <v>40</v>
      </c>
      <c r="K230" s="80"/>
      <c r="L230" s="1189">
        <f t="shared" si="11"/>
        <v>0</v>
      </c>
      <c r="M230" s="545"/>
      <c r="N230" s="1089"/>
    </row>
    <row r="231" spans="1:187" s="656" customFormat="1" ht="31.5">
      <c r="A231" s="157" t="str">
        <f>IF(K231&gt;0,COUNT($K$4:K231)+MAX('MI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31" s="1891"/>
      <c r="C231" s="667" t="s">
        <v>6837</v>
      </c>
      <c r="D231" s="681" t="s">
        <v>4222</v>
      </c>
      <c r="E231" s="676" t="s">
        <v>10104</v>
      </c>
      <c r="F231" s="1186">
        <f>IFERROR(VLOOKUP(C231,'Consolidated Master Sheet'!B:H,3,0),"")</f>
        <v>4.83</v>
      </c>
      <c r="G231" s="1435">
        <f t="shared" si="9"/>
        <v>0</v>
      </c>
      <c r="H231" s="1804">
        <f t="shared" si="10"/>
        <v>0</v>
      </c>
      <c r="I231" s="677">
        <f>IFERROR(VLOOKUP(C231,'Consolidated Master Sheet'!B:H,6,0),"")</f>
        <v>50</v>
      </c>
      <c r="J231" s="677">
        <f>IFERROR(VLOOKUP(C231,'Consolidated Master Sheet'!B:H,7,0),"")</f>
        <v>300</v>
      </c>
      <c r="K231" s="81"/>
      <c r="L231" s="1188">
        <f t="shared" si="11"/>
        <v>0</v>
      </c>
      <c r="M231" s="545"/>
      <c r="N231" s="1089"/>
    </row>
    <row r="232" spans="1:187" s="656" customFormat="1" ht="32.25" thickBot="1">
      <c r="A232" s="157" t="str">
        <f>IF(K232&gt;0,COUNT($K$4:K232)+MAX('MI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32" s="1893"/>
      <c r="C232" s="667" t="s">
        <v>6838</v>
      </c>
      <c r="D232" s="678" t="s">
        <v>4221</v>
      </c>
      <c r="E232" s="679" t="s">
        <v>10105</v>
      </c>
      <c r="F232" s="1197">
        <f>IFERROR(VLOOKUP(C232,'Consolidated Master Sheet'!B:H,3,0),"")</f>
        <v>8.18</v>
      </c>
      <c r="G232" s="1438">
        <f t="shared" si="9"/>
        <v>0</v>
      </c>
      <c r="H232" s="1806">
        <f t="shared" si="10"/>
        <v>0</v>
      </c>
      <c r="I232" s="680">
        <f>IFERROR(VLOOKUP(C232,'Consolidated Master Sheet'!B:H,6,0),"")</f>
        <v>50</v>
      </c>
      <c r="J232" s="680">
        <f>IFERROR(VLOOKUP(C232,'Consolidated Master Sheet'!B:H,7,0),"")</f>
        <v>200</v>
      </c>
      <c r="K232" s="82"/>
      <c r="L232" s="1190">
        <f t="shared" si="11"/>
        <v>0</v>
      </c>
      <c r="M232" s="545"/>
      <c r="N232" s="1089"/>
    </row>
    <row r="233" spans="1:187" s="656" customFormat="1" ht="30" customHeight="1">
      <c r="A233" s="157" t="str">
        <f>IF(K233&gt;0,COUNT($K$4:K233)+MAX('MI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33" s="1891"/>
      <c r="C233" s="663" t="s">
        <v>6839</v>
      </c>
      <c r="D233" s="664" t="s">
        <v>4220</v>
      </c>
      <c r="E233" s="665" t="s">
        <v>10106</v>
      </c>
      <c r="F233" s="1187">
        <f>IFERROR(VLOOKUP(C233,'Consolidated Master Sheet'!B:H,3,0),"")</f>
        <v>404.08</v>
      </c>
      <c r="G233" s="1439">
        <f t="shared" si="9"/>
        <v>0</v>
      </c>
      <c r="H233" s="1807">
        <f t="shared" si="10"/>
        <v>0</v>
      </c>
      <c r="I233" s="666">
        <f>IFERROR(VLOOKUP(C233,'Consolidated Master Sheet'!B:H,6,0),"")</f>
        <v>0</v>
      </c>
      <c r="J233" s="666">
        <f>IFERROR(VLOOKUP(C233,'Consolidated Master Sheet'!B:H,7,0),"")</f>
        <v>0</v>
      </c>
      <c r="K233" s="77"/>
      <c r="L233" s="1191">
        <f t="shared" si="11"/>
        <v>0</v>
      </c>
      <c r="M233" s="545"/>
      <c r="N233" s="1089"/>
    </row>
    <row r="234" spans="1:187" s="656" customFormat="1" ht="30" customHeight="1" thickBot="1">
      <c r="A234" s="157" t="str">
        <f>IF(K234&gt;0,COUNT($K$4:K234)+MAX('MI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34" s="1893"/>
      <c r="C234" s="671" t="s">
        <v>6840</v>
      </c>
      <c r="D234" s="672" t="s">
        <v>4219</v>
      </c>
      <c r="E234" s="673" t="s">
        <v>10107</v>
      </c>
      <c r="F234" s="1196">
        <f>IFERROR(VLOOKUP(C234,'Consolidated Master Sheet'!B:H,3,0),"")</f>
        <v>639.22</v>
      </c>
      <c r="G234" s="1437">
        <f t="shared" si="9"/>
        <v>0</v>
      </c>
      <c r="H234" s="1805">
        <f t="shared" si="10"/>
        <v>0</v>
      </c>
      <c r="I234" s="674">
        <f>IFERROR(VLOOKUP(C234,'Consolidated Master Sheet'!B:H,6,0),"")</f>
        <v>2</v>
      </c>
      <c r="J234" s="674">
        <f>IFERROR(VLOOKUP(C234,'Consolidated Master Sheet'!B:H,7,0),"")</f>
        <v>2</v>
      </c>
      <c r="K234" s="80"/>
      <c r="L234" s="1189">
        <f t="shared" si="11"/>
        <v>0</v>
      </c>
      <c r="M234" s="545"/>
      <c r="N234" s="1089"/>
      <c r="FI234" s="546"/>
      <c r="FJ234" s="546"/>
      <c r="FK234" s="546"/>
      <c r="FL234" s="546"/>
      <c r="FM234" s="546"/>
      <c r="FN234" s="546"/>
      <c r="FO234" s="546"/>
      <c r="FP234" s="546"/>
      <c r="FQ234" s="546"/>
      <c r="FR234" s="546"/>
      <c r="FS234" s="546"/>
      <c r="FT234" s="546"/>
      <c r="FU234" s="546"/>
      <c r="FV234" s="546"/>
      <c r="FW234" s="546"/>
      <c r="FX234" s="546"/>
      <c r="FY234" s="546"/>
      <c r="FZ234" s="546"/>
      <c r="GA234" s="546"/>
      <c r="GB234" s="546"/>
      <c r="GC234" s="546"/>
      <c r="GD234" s="546"/>
      <c r="GE234" s="546"/>
    </row>
    <row r="235" spans="1:187" s="656" customFormat="1" ht="31.5">
      <c r="A235" s="157" t="str">
        <f>IF(K235&gt;0,COUNT($K$4:K235)+MAX('MI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35" s="1891"/>
      <c r="C235" s="667" t="s">
        <v>6841</v>
      </c>
      <c r="D235" s="681" t="s">
        <v>4218</v>
      </c>
      <c r="E235" s="676" t="s">
        <v>9961</v>
      </c>
      <c r="F235" s="1186">
        <f>IFERROR(VLOOKUP(C235,'Consolidated Master Sheet'!B:H,3,0),"")</f>
        <v>4.51</v>
      </c>
      <c r="G235" s="1435">
        <f t="shared" si="9"/>
        <v>0</v>
      </c>
      <c r="H235" s="1804">
        <f t="shared" si="10"/>
        <v>0</v>
      </c>
      <c r="I235" s="677">
        <f>IFERROR(VLOOKUP(C235,'Consolidated Master Sheet'!B:H,6,0),"")</f>
        <v>50</v>
      </c>
      <c r="J235" s="677">
        <f>IFERROR(VLOOKUP(C235,'Consolidated Master Sheet'!B:H,7,0),"")</f>
        <v>400</v>
      </c>
      <c r="K235" s="81"/>
      <c r="L235" s="1188">
        <f t="shared" si="11"/>
        <v>0</v>
      </c>
      <c r="M235" s="545"/>
      <c r="N235" s="1089"/>
    </row>
    <row r="236" spans="1:187" s="656" customFormat="1" ht="31.5">
      <c r="A236" s="157" t="str">
        <f>IF(K236&gt;0,COUNT($K$4:K236)+MAX('MI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36" s="1892"/>
      <c r="C236" s="667" t="s">
        <v>6842</v>
      </c>
      <c r="D236" s="668" t="s">
        <v>4217</v>
      </c>
      <c r="E236" s="669" t="s">
        <v>9962</v>
      </c>
      <c r="F236" s="1195">
        <f>IFERROR(VLOOKUP(C236,'Consolidated Master Sheet'!B:H,3,0),"")</f>
        <v>5.5</v>
      </c>
      <c r="G236" s="1436">
        <f t="shared" si="9"/>
        <v>0</v>
      </c>
      <c r="H236" s="1804">
        <f t="shared" si="10"/>
        <v>0</v>
      </c>
      <c r="I236" s="670">
        <f>IFERROR(VLOOKUP(C236,'Consolidated Master Sheet'!B:H,6,0),"")</f>
        <v>50</v>
      </c>
      <c r="J236" s="670">
        <f>IFERROR(VLOOKUP(C236,'Consolidated Master Sheet'!B:H,7,0),"")</f>
        <v>300</v>
      </c>
      <c r="K236" s="79"/>
      <c r="L236" s="1188">
        <f t="shared" si="11"/>
        <v>0</v>
      </c>
      <c r="M236" s="545"/>
      <c r="N236" s="1089"/>
    </row>
    <row r="237" spans="1:187" s="656" customFormat="1" ht="31.5">
      <c r="A237" s="157" t="str">
        <f>IF(K237&gt;0,COUNT($K$4:K237)+MAX('MI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37" s="1892"/>
      <c r="C237" s="667" t="s">
        <v>6843</v>
      </c>
      <c r="D237" s="668" t="s">
        <v>4216</v>
      </c>
      <c r="E237" s="669" t="s">
        <v>9963</v>
      </c>
      <c r="F237" s="1195">
        <f>IFERROR(VLOOKUP(C237,'Consolidated Master Sheet'!B:H,3,0),"")</f>
        <v>9.5</v>
      </c>
      <c r="G237" s="1436">
        <f t="shared" si="9"/>
        <v>0</v>
      </c>
      <c r="H237" s="1804">
        <f t="shared" si="10"/>
        <v>0</v>
      </c>
      <c r="I237" s="670">
        <f>IFERROR(VLOOKUP(C237,'Consolidated Master Sheet'!B:H,6,0),"")</f>
        <v>50</v>
      </c>
      <c r="J237" s="670">
        <f>IFERROR(VLOOKUP(C237,'Consolidated Master Sheet'!B:H,7,0),"")</f>
        <v>300</v>
      </c>
      <c r="K237" s="79"/>
      <c r="L237" s="1188">
        <f t="shared" si="11"/>
        <v>0</v>
      </c>
      <c r="M237" s="545"/>
      <c r="N237" s="1089"/>
    </row>
    <row r="238" spans="1:187" s="656" customFormat="1" ht="31.5">
      <c r="A238" s="157" t="str">
        <f>IF(K238&gt;0,COUNT($K$4:K238)+MAX('MI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38" s="1892"/>
      <c r="C238" s="667" t="s">
        <v>6844</v>
      </c>
      <c r="D238" s="668" t="s">
        <v>4215</v>
      </c>
      <c r="E238" s="669" t="s">
        <v>9964</v>
      </c>
      <c r="F238" s="1195">
        <f>IFERROR(VLOOKUP(C238,'Consolidated Master Sheet'!B:H,3,0),"")</f>
        <v>11.77</v>
      </c>
      <c r="G238" s="1436">
        <f t="shared" si="9"/>
        <v>0</v>
      </c>
      <c r="H238" s="1804">
        <f t="shared" si="10"/>
        <v>0</v>
      </c>
      <c r="I238" s="670">
        <f>IFERROR(VLOOKUP(C238,'Consolidated Master Sheet'!B:H,6,0),"")</f>
        <v>25</v>
      </c>
      <c r="J238" s="670">
        <f>IFERROR(VLOOKUP(C238,'Consolidated Master Sheet'!B:H,7,0),"")</f>
        <v>100</v>
      </c>
      <c r="K238" s="79"/>
      <c r="L238" s="1188">
        <f t="shared" si="11"/>
        <v>0</v>
      </c>
      <c r="M238" s="545"/>
      <c r="N238" s="1089"/>
    </row>
    <row r="239" spans="1:187" s="656" customFormat="1" ht="31.5">
      <c r="A239" s="157" t="str">
        <f>IF(K239&gt;0,COUNT($K$4:K239)+MAX('MI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39" s="1892"/>
      <c r="C239" s="667" t="s">
        <v>6845</v>
      </c>
      <c r="D239" s="668" t="s">
        <v>4214</v>
      </c>
      <c r="E239" s="669" t="s">
        <v>9965</v>
      </c>
      <c r="F239" s="1195">
        <f>IFERROR(VLOOKUP(C239,'Consolidated Master Sheet'!B:H,3,0),"")</f>
        <v>12.79</v>
      </c>
      <c r="G239" s="1436">
        <f t="shared" si="9"/>
        <v>0</v>
      </c>
      <c r="H239" s="1804">
        <f t="shared" si="10"/>
        <v>0</v>
      </c>
      <c r="I239" s="670">
        <f>IFERROR(VLOOKUP(C239,'Consolidated Master Sheet'!B:H,6,0),"")</f>
        <v>25</v>
      </c>
      <c r="J239" s="670">
        <f>IFERROR(VLOOKUP(C239,'Consolidated Master Sheet'!B:H,7,0),"")</f>
        <v>150</v>
      </c>
      <c r="K239" s="79"/>
      <c r="L239" s="1188">
        <f t="shared" si="11"/>
        <v>0</v>
      </c>
      <c r="M239" s="545"/>
      <c r="N239" s="1089"/>
    </row>
    <row r="240" spans="1:187" s="656" customFormat="1" ht="32.25" thickBot="1">
      <c r="A240" s="157" t="str">
        <f>IF(K240&gt;0,COUNT($K$4:K240)+MAX('MI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40" s="1893"/>
      <c r="C240" s="667" t="s">
        <v>6846</v>
      </c>
      <c r="D240" s="678" t="s">
        <v>4213</v>
      </c>
      <c r="E240" s="679" t="s">
        <v>9966</v>
      </c>
      <c r="F240" s="1197">
        <f>IFERROR(VLOOKUP(C240,'Consolidated Master Sheet'!B:H,3,0),"")</f>
        <v>24.34</v>
      </c>
      <c r="G240" s="1438">
        <f t="shared" si="9"/>
        <v>0</v>
      </c>
      <c r="H240" s="1806">
        <f t="shared" si="10"/>
        <v>0</v>
      </c>
      <c r="I240" s="680">
        <f>IFERROR(VLOOKUP(C240,'Consolidated Master Sheet'!B:H,6,0),"")</f>
        <v>10</v>
      </c>
      <c r="J240" s="680">
        <f>IFERROR(VLOOKUP(C240,'Consolidated Master Sheet'!B:H,7,0),"")</f>
        <v>40</v>
      </c>
      <c r="K240" s="82"/>
      <c r="L240" s="1190">
        <f t="shared" si="11"/>
        <v>0</v>
      </c>
      <c r="M240" s="545"/>
      <c r="N240" s="1089"/>
    </row>
    <row r="241" spans="1:187" s="656" customFormat="1">
      <c r="A241" s="157" t="str">
        <f>IF(K241&gt;0,COUNT($K$4:K241)+MAX('MI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41" s="1891"/>
      <c r="C241" s="663" t="s">
        <v>6847</v>
      </c>
      <c r="D241" s="664" t="s">
        <v>4212</v>
      </c>
      <c r="E241" s="665" t="s">
        <v>10108</v>
      </c>
      <c r="F241" s="1187">
        <f>IFERROR(VLOOKUP(C241,'Consolidated Master Sheet'!B:H,3,0),"")</f>
        <v>8.35</v>
      </c>
      <c r="G241" s="1439">
        <f t="shared" si="9"/>
        <v>0</v>
      </c>
      <c r="H241" s="1807">
        <f t="shared" si="10"/>
        <v>0</v>
      </c>
      <c r="I241" s="666">
        <f>IFERROR(VLOOKUP(C241,'Consolidated Master Sheet'!B:H,6,0),"")</f>
        <v>50</v>
      </c>
      <c r="J241" s="666">
        <f>IFERROR(VLOOKUP(C241,'Consolidated Master Sheet'!B:H,7,0),"")</f>
        <v>300</v>
      </c>
      <c r="K241" s="77"/>
      <c r="L241" s="1191">
        <f t="shared" si="11"/>
        <v>0</v>
      </c>
      <c r="M241" s="545"/>
      <c r="N241" s="1089"/>
    </row>
    <row r="242" spans="1:187" s="656" customFormat="1">
      <c r="A242" s="157" t="str">
        <f>IF(K242&gt;0,COUNT($K$4:K242)+MAX('MI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42" s="1892"/>
      <c r="C242" s="667" t="s">
        <v>6848</v>
      </c>
      <c r="D242" s="668" t="s">
        <v>4211</v>
      </c>
      <c r="E242" s="669" t="s">
        <v>10109</v>
      </c>
      <c r="F242" s="1195">
        <f>IFERROR(VLOOKUP(C242,'Consolidated Master Sheet'!B:H,3,0),"")</f>
        <v>11.379999999999999</v>
      </c>
      <c r="G242" s="1436">
        <f t="shared" si="9"/>
        <v>0</v>
      </c>
      <c r="H242" s="1804">
        <f t="shared" si="10"/>
        <v>0</v>
      </c>
      <c r="I242" s="670">
        <f>IFERROR(VLOOKUP(C242,'Consolidated Master Sheet'!B:H,6,0),"")</f>
        <v>50</v>
      </c>
      <c r="J242" s="670">
        <f>IFERROR(VLOOKUP(C242,'Consolidated Master Sheet'!B:H,7,0),"")</f>
        <v>300</v>
      </c>
      <c r="K242" s="79"/>
      <c r="L242" s="1188">
        <f t="shared" si="11"/>
        <v>0</v>
      </c>
      <c r="M242" s="545"/>
      <c r="N242" s="1089"/>
    </row>
    <row r="243" spans="1:187" s="656" customFormat="1">
      <c r="A243" s="157" t="str">
        <f>IF(K243&gt;0,COUNT($K$4:K243)+MAX('MI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43" s="1892"/>
      <c r="C243" s="667" t="s">
        <v>6849</v>
      </c>
      <c r="D243" s="668" t="s">
        <v>4210</v>
      </c>
      <c r="E243" s="669" t="s">
        <v>10110</v>
      </c>
      <c r="F243" s="1195">
        <f>IFERROR(VLOOKUP(C243,'Consolidated Master Sheet'!B:H,3,0),"")</f>
        <v>14.58</v>
      </c>
      <c r="G243" s="1436">
        <f t="shared" si="9"/>
        <v>0</v>
      </c>
      <c r="H243" s="1804">
        <f t="shared" si="10"/>
        <v>0</v>
      </c>
      <c r="I243" s="670">
        <f>IFERROR(VLOOKUP(C243,'Consolidated Master Sheet'!B:H,6,0),"")</f>
        <v>25</v>
      </c>
      <c r="J243" s="670">
        <f>IFERROR(VLOOKUP(C243,'Consolidated Master Sheet'!B:H,7,0),"")</f>
        <v>150</v>
      </c>
      <c r="K243" s="79"/>
      <c r="L243" s="1188">
        <f t="shared" si="11"/>
        <v>0</v>
      </c>
      <c r="M243" s="545"/>
      <c r="N243" s="1089"/>
    </row>
    <row r="244" spans="1:187" s="656" customFormat="1">
      <c r="A244" s="157" t="str">
        <f>IF(K244&gt;0,COUNT($K$4:K244)+MAX('MI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44" s="1892"/>
      <c r="C244" s="667" t="s">
        <v>6850</v>
      </c>
      <c r="D244" s="668" t="s">
        <v>4209</v>
      </c>
      <c r="E244" s="669" t="s">
        <v>10111</v>
      </c>
      <c r="F244" s="1195">
        <f>IFERROR(VLOOKUP(C244,'Consolidated Master Sheet'!B:H,3,0),"")</f>
        <v>15.99</v>
      </c>
      <c r="G244" s="1436">
        <f t="shared" si="9"/>
        <v>0</v>
      </c>
      <c r="H244" s="1804">
        <f t="shared" si="10"/>
        <v>0</v>
      </c>
      <c r="I244" s="670">
        <f>IFERROR(VLOOKUP(C244,'Consolidated Master Sheet'!B:H,6,0),"")</f>
        <v>10</v>
      </c>
      <c r="J244" s="670">
        <f>IFERROR(VLOOKUP(C244,'Consolidated Master Sheet'!B:H,7,0),"")</f>
        <v>60</v>
      </c>
      <c r="K244" s="79"/>
      <c r="L244" s="1188">
        <f t="shared" si="11"/>
        <v>0</v>
      </c>
      <c r="M244" s="545"/>
      <c r="N244" s="1089"/>
      <c r="FI244" s="546"/>
      <c r="FJ244" s="546"/>
      <c r="FK244" s="546"/>
      <c r="FL244" s="546"/>
      <c r="FM244" s="546"/>
      <c r="FN244" s="546"/>
      <c r="FO244" s="546"/>
      <c r="FP244" s="546"/>
      <c r="FQ244" s="546"/>
      <c r="FR244" s="546"/>
      <c r="FS244" s="546"/>
      <c r="FT244" s="546"/>
      <c r="FU244" s="546"/>
      <c r="FV244" s="546"/>
      <c r="FW244" s="546"/>
      <c r="FX244" s="546"/>
      <c r="FY244" s="546"/>
      <c r="FZ244" s="546"/>
      <c r="GA244" s="546"/>
      <c r="GB244" s="546"/>
      <c r="GC244" s="546"/>
      <c r="GD244" s="546"/>
      <c r="GE244" s="546"/>
    </row>
    <row r="245" spans="1:187" s="656" customFormat="1" ht="16.5" thickBot="1">
      <c r="A245" s="157" t="str">
        <f>IF(K245&gt;0,COUNT($K$4:K245)+MAX('MI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45" s="1893"/>
      <c r="C245" s="671" t="s">
        <v>6851</v>
      </c>
      <c r="D245" s="672" t="s">
        <v>4208</v>
      </c>
      <c r="E245" s="673" t="s">
        <v>10112</v>
      </c>
      <c r="F245" s="1196">
        <f>IFERROR(VLOOKUP(C245,'Consolidated Master Sheet'!B:H,3,0),"")</f>
        <v>22.2</v>
      </c>
      <c r="G245" s="1437">
        <f t="shared" si="9"/>
        <v>0</v>
      </c>
      <c r="H245" s="1805">
        <f t="shared" si="10"/>
        <v>0</v>
      </c>
      <c r="I245" s="674">
        <f>IFERROR(VLOOKUP(C245,'Consolidated Master Sheet'!B:H,6,0),"")</f>
        <v>10</v>
      </c>
      <c r="J245" s="674">
        <f>IFERROR(VLOOKUP(C245,'Consolidated Master Sheet'!B:H,7,0),"")</f>
        <v>40</v>
      </c>
      <c r="K245" s="80"/>
      <c r="L245" s="1189">
        <f t="shared" si="11"/>
        <v>0</v>
      </c>
      <c r="M245" s="545"/>
      <c r="N245" s="1089"/>
      <c r="FI245" s="546"/>
      <c r="FJ245" s="546"/>
      <c r="FK245" s="546"/>
      <c r="FL245" s="546"/>
      <c r="FM245" s="546"/>
      <c r="FN245" s="546"/>
      <c r="FO245" s="546"/>
      <c r="FP245" s="546"/>
      <c r="FQ245" s="546"/>
      <c r="FR245" s="546"/>
      <c r="FS245" s="546"/>
      <c r="FT245" s="546"/>
      <c r="FU245" s="546"/>
      <c r="FV245" s="546"/>
      <c r="FW245" s="546"/>
      <c r="FX245" s="546"/>
      <c r="FY245" s="546"/>
      <c r="FZ245" s="546"/>
      <c r="GA245" s="546"/>
      <c r="GB245" s="546"/>
      <c r="GC245" s="546"/>
      <c r="GD245" s="546"/>
      <c r="GE245" s="546"/>
    </row>
    <row r="246" spans="1:187" s="656" customFormat="1">
      <c r="A246" s="157" t="str">
        <f>IF(K246&gt;0,COUNT($K$4:K246)+MAX('MI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46" s="1891"/>
      <c r="C246" s="667" t="s">
        <v>6852</v>
      </c>
      <c r="D246" s="685" t="s">
        <v>4207</v>
      </c>
      <c r="E246" s="676" t="s">
        <v>10108</v>
      </c>
      <c r="F246" s="1186">
        <f>IFERROR(VLOOKUP(C246,'Consolidated Master Sheet'!B:H,3,0),"")</f>
        <v>8.16</v>
      </c>
      <c r="G246" s="1435">
        <f t="shared" si="9"/>
        <v>0</v>
      </c>
      <c r="H246" s="1804">
        <f t="shared" si="10"/>
        <v>0</v>
      </c>
      <c r="I246" s="677">
        <f>IFERROR(VLOOKUP(C246,'Consolidated Master Sheet'!B:H,6,0),"")</f>
        <v>50</v>
      </c>
      <c r="J246" s="677">
        <f>IFERROR(VLOOKUP(C246,'Consolidated Master Sheet'!B:H,7,0),"")</f>
        <v>300</v>
      </c>
      <c r="K246" s="81"/>
      <c r="L246" s="1188">
        <f t="shared" si="11"/>
        <v>0</v>
      </c>
      <c r="M246" s="545"/>
      <c r="N246" s="1089"/>
    </row>
    <row r="247" spans="1:187" s="656" customFormat="1">
      <c r="A247" s="157" t="str">
        <f>IF(K247&gt;0,COUNT($K$4:K247)+MAX('MI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47" s="1892"/>
      <c r="C247" s="667" t="s">
        <v>6853</v>
      </c>
      <c r="D247" s="686" t="s">
        <v>4206</v>
      </c>
      <c r="E247" s="669" t="s">
        <v>10109</v>
      </c>
      <c r="F247" s="1195">
        <f>IFERROR(VLOOKUP(C247,'Consolidated Master Sheet'!B:H,3,0),"")</f>
        <v>12.51</v>
      </c>
      <c r="G247" s="1436">
        <f t="shared" si="9"/>
        <v>0</v>
      </c>
      <c r="H247" s="1804">
        <f t="shared" si="10"/>
        <v>0</v>
      </c>
      <c r="I247" s="670">
        <f>IFERROR(VLOOKUP(C247,'Consolidated Master Sheet'!B:H,6,0),"")</f>
        <v>50</v>
      </c>
      <c r="J247" s="670">
        <f>IFERROR(VLOOKUP(C247,'Consolidated Master Sheet'!B:H,7,0),"")</f>
        <v>300</v>
      </c>
      <c r="K247" s="79"/>
      <c r="L247" s="1188">
        <f t="shared" si="11"/>
        <v>0</v>
      </c>
      <c r="M247" s="545"/>
      <c r="N247" s="1089"/>
    </row>
    <row r="248" spans="1:187" s="656" customFormat="1">
      <c r="A248" s="157" t="str">
        <f>IF(K248&gt;0,COUNT($K$4:K248)+MAX('MI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48" s="1892"/>
      <c r="C248" s="667" t="s">
        <v>6854</v>
      </c>
      <c r="D248" s="686" t="s">
        <v>4205</v>
      </c>
      <c r="E248" s="669" t="s">
        <v>10113</v>
      </c>
      <c r="F248" s="1195">
        <f>IFERROR(VLOOKUP(C248,'Consolidated Master Sheet'!B:H,3,0),"")</f>
        <v>10.54</v>
      </c>
      <c r="G248" s="1436">
        <f t="shared" si="9"/>
        <v>0</v>
      </c>
      <c r="H248" s="1804">
        <f t="shared" si="10"/>
        <v>0</v>
      </c>
      <c r="I248" s="670">
        <f>IFERROR(VLOOKUP(C248,'Consolidated Master Sheet'!B:H,6,0),"")</f>
        <v>50</v>
      </c>
      <c r="J248" s="670">
        <f>IFERROR(VLOOKUP(C248,'Consolidated Master Sheet'!B:H,7,0),"")</f>
        <v>200</v>
      </c>
      <c r="K248" s="79"/>
      <c r="L248" s="1188">
        <f t="shared" si="11"/>
        <v>0</v>
      </c>
      <c r="M248" s="545"/>
      <c r="N248" s="1089"/>
    </row>
    <row r="249" spans="1:187" s="656" customFormat="1">
      <c r="A249" s="157" t="str">
        <f>IF(K249&gt;0,COUNT($K$4:K249)+MAX('MI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49" s="1892"/>
      <c r="C249" s="667" t="s">
        <v>6855</v>
      </c>
      <c r="D249" s="686" t="s">
        <v>4204</v>
      </c>
      <c r="E249" s="669" t="s">
        <v>10110</v>
      </c>
      <c r="F249" s="1195">
        <f>IFERROR(VLOOKUP(C249,'Consolidated Master Sheet'!B:H,3,0),"")</f>
        <v>14.56</v>
      </c>
      <c r="G249" s="1436">
        <f t="shared" si="9"/>
        <v>0</v>
      </c>
      <c r="H249" s="1804">
        <f t="shared" si="10"/>
        <v>0</v>
      </c>
      <c r="I249" s="670">
        <f>IFERROR(VLOOKUP(C249,'Consolidated Master Sheet'!B:H,6,0),"")</f>
        <v>20</v>
      </c>
      <c r="J249" s="670">
        <f>IFERROR(VLOOKUP(C249,'Consolidated Master Sheet'!B:H,7,0),"")</f>
        <v>80</v>
      </c>
      <c r="K249" s="79"/>
      <c r="L249" s="1188">
        <f t="shared" si="11"/>
        <v>0</v>
      </c>
      <c r="M249" s="545"/>
      <c r="N249" s="1089"/>
    </row>
    <row r="250" spans="1:187" s="656" customFormat="1" ht="16.5" thickBot="1">
      <c r="A250" s="157" t="str">
        <f>IF(K250&gt;0,COUNT($K$4:K250)+MAX('MI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50" s="1893"/>
      <c r="C250" s="667" t="s">
        <v>6856</v>
      </c>
      <c r="D250" s="678" t="s">
        <v>4203</v>
      </c>
      <c r="E250" s="679" t="s">
        <v>10114</v>
      </c>
      <c r="F250" s="1197">
        <f>IFERROR(VLOOKUP(C250,'Consolidated Master Sheet'!B:H,3,0),"")</f>
        <v>13.83</v>
      </c>
      <c r="G250" s="1438">
        <f t="shared" si="9"/>
        <v>0</v>
      </c>
      <c r="H250" s="1806">
        <f t="shared" si="10"/>
        <v>0</v>
      </c>
      <c r="I250" s="680">
        <f>IFERROR(VLOOKUP(C250,'Consolidated Master Sheet'!B:H,6,0),"")</f>
        <v>50</v>
      </c>
      <c r="J250" s="680">
        <f>IFERROR(VLOOKUP(C250,'Consolidated Master Sheet'!B:H,7,0),"")</f>
        <v>200</v>
      </c>
      <c r="K250" s="82"/>
      <c r="L250" s="1190">
        <f t="shared" si="11"/>
        <v>0</v>
      </c>
      <c r="M250" s="545"/>
      <c r="N250" s="1089"/>
    </row>
    <row r="251" spans="1:187" s="656" customFormat="1">
      <c r="A251" s="157" t="str">
        <f>IF(K251&gt;0,COUNT($K$4:K251)+MAX('MI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51" s="1891"/>
      <c r="C251" s="663" t="s">
        <v>6857</v>
      </c>
      <c r="D251" s="664" t="s">
        <v>4202</v>
      </c>
      <c r="E251" s="665" t="s">
        <v>10115</v>
      </c>
      <c r="F251" s="1187">
        <f>IFERROR(VLOOKUP(C251,'Consolidated Master Sheet'!B:H,3,0),"")</f>
        <v>11.82</v>
      </c>
      <c r="G251" s="1439">
        <f t="shared" si="9"/>
        <v>0</v>
      </c>
      <c r="H251" s="1807">
        <f t="shared" si="10"/>
        <v>0</v>
      </c>
      <c r="I251" s="666">
        <f>IFERROR(VLOOKUP(C251,'Consolidated Master Sheet'!B:H,6,0),"")</f>
        <v>20</v>
      </c>
      <c r="J251" s="666">
        <f>IFERROR(VLOOKUP(C251,'Consolidated Master Sheet'!B:H,7,0),"")</f>
        <v>80</v>
      </c>
      <c r="K251" s="77"/>
      <c r="L251" s="1191">
        <f t="shared" si="11"/>
        <v>0</v>
      </c>
      <c r="M251" s="545"/>
      <c r="N251" s="1089"/>
    </row>
    <row r="252" spans="1:187" s="656" customFormat="1">
      <c r="A252" s="157" t="str">
        <f>IF(K252&gt;0,COUNT($K$4:K252)+MAX('MI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52" s="1892"/>
      <c r="C252" s="667" t="s">
        <v>6858</v>
      </c>
      <c r="D252" s="668" t="s">
        <v>4201</v>
      </c>
      <c r="E252" s="669" t="s">
        <v>10116</v>
      </c>
      <c r="F252" s="1195">
        <f>IFERROR(VLOOKUP(C252,'Consolidated Master Sheet'!B:H,3,0),"")</f>
        <v>15.48</v>
      </c>
      <c r="G252" s="1436">
        <f t="shared" si="9"/>
        <v>0</v>
      </c>
      <c r="H252" s="1804">
        <f t="shared" si="10"/>
        <v>0</v>
      </c>
      <c r="I252" s="670">
        <f>IFERROR(VLOOKUP(C252,'Consolidated Master Sheet'!B:H,6,0),"")</f>
        <v>20</v>
      </c>
      <c r="J252" s="670">
        <f>IFERROR(VLOOKUP(C252,'Consolidated Master Sheet'!B:H,7,0),"")</f>
        <v>120</v>
      </c>
      <c r="K252" s="79"/>
      <c r="L252" s="1188">
        <f t="shared" si="11"/>
        <v>0</v>
      </c>
      <c r="M252" s="545"/>
      <c r="N252" s="1089"/>
    </row>
    <row r="253" spans="1:187" s="656" customFormat="1">
      <c r="A253" s="157" t="str">
        <f>IF(K253&gt;0,COUNT($K$4:K253)+MAX('MI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53" s="1892"/>
      <c r="C253" s="667" t="s">
        <v>6859</v>
      </c>
      <c r="D253" s="668" t="s">
        <v>4200</v>
      </c>
      <c r="E253" s="669" t="s">
        <v>10117</v>
      </c>
      <c r="F253" s="1195">
        <f>IFERROR(VLOOKUP(C253,'Consolidated Master Sheet'!B:H,3,0),"")</f>
        <v>40.200000000000003</v>
      </c>
      <c r="G253" s="1436">
        <f t="shared" si="9"/>
        <v>0</v>
      </c>
      <c r="H253" s="1804">
        <f t="shared" si="10"/>
        <v>0</v>
      </c>
      <c r="I253" s="670">
        <f>IFERROR(VLOOKUP(C253,'Consolidated Master Sheet'!B:H,6,0),"")</f>
        <v>10</v>
      </c>
      <c r="J253" s="670">
        <f>IFERROR(VLOOKUP(C253,'Consolidated Master Sheet'!B:H,7,0),"")</f>
        <v>60</v>
      </c>
      <c r="K253" s="79"/>
      <c r="L253" s="1188">
        <f t="shared" si="11"/>
        <v>0</v>
      </c>
      <c r="M253" s="545"/>
      <c r="N253" s="1089"/>
    </row>
    <row r="254" spans="1:187" s="656" customFormat="1">
      <c r="A254" s="157" t="str">
        <f>IF(K254&gt;0,COUNT($K$4:K254)+MAX('MI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54" s="1892"/>
      <c r="C254" s="667" t="s">
        <v>6860</v>
      </c>
      <c r="D254" s="668" t="s">
        <v>4199</v>
      </c>
      <c r="E254" s="669" t="s">
        <v>10118</v>
      </c>
      <c r="F254" s="1195">
        <f>IFERROR(VLOOKUP(C254,'Consolidated Master Sheet'!B:H,3,0),"")</f>
        <v>62.36</v>
      </c>
      <c r="G254" s="1436">
        <f t="shared" si="9"/>
        <v>0</v>
      </c>
      <c r="H254" s="1804">
        <f t="shared" si="10"/>
        <v>0</v>
      </c>
      <c r="I254" s="670">
        <f>IFERROR(VLOOKUP(C254,'Consolidated Master Sheet'!B:H,6,0),"")</f>
        <v>20</v>
      </c>
      <c r="J254" s="670">
        <f>IFERROR(VLOOKUP(C254,'Consolidated Master Sheet'!B:H,7,0),"")</f>
        <v>20</v>
      </c>
      <c r="K254" s="79"/>
      <c r="L254" s="1188">
        <f t="shared" si="11"/>
        <v>0</v>
      </c>
      <c r="M254" s="545"/>
      <c r="N254" s="1089"/>
    </row>
    <row r="255" spans="1:187" s="656" customFormat="1">
      <c r="A255" s="157" t="str">
        <f>IF(K255&gt;0,COUNT($K$4:K255)+MAX('MI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55" s="1892"/>
      <c r="C255" s="667" t="s">
        <v>6861</v>
      </c>
      <c r="D255" s="668" t="s">
        <v>4198</v>
      </c>
      <c r="E255" s="669" t="s">
        <v>10119</v>
      </c>
      <c r="F255" s="1195">
        <f>IFERROR(VLOOKUP(C255,'Consolidated Master Sheet'!B:H,3,0),"")</f>
        <v>112.03</v>
      </c>
      <c r="G255" s="1436">
        <f t="shared" si="9"/>
        <v>0</v>
      </c>
      <c r="H255" s="1804">
        <f t="shared" si="10"/>
        <v>0</v>
      </c>
      <c r="I255" s="670">
        <f>IFERROR(VLOOKUP(C255,'Consolidated Master Sheet'!B:H,6,0),"")</f>
        <v>12</v>
      </c>
      <c r="J255" s="670">
        <f>IFERROR(VLOOKUP(C255,'Consolidated Master Sheet'!B:H,7,0),"")</f>
        <v>12</v>
      </c>
      <c r="K255" s="79"/>
      <c r="L255" s="1188">
        <f t="shared" si="11"/>
        <v>0</v>
      </c>
      <c r="M255" s="545"/>
      <c r="N255" s="1089"/>
    </row>
    <row r="256" spans="1:187" s="656" customFormat="1">
      <c r="A256" s="157" t="str">
        <f>IF(K256&gt;0,COUNT($K$4:K256)+MAX('MI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56" s="1892"/>
      <c r="C256" s="667" t="s">
        <v>6862</v>
      </c>
      <c r="D256" s="668" t="s">
        <v>4197</v>
      </c>
      <c r="E256" s="669" t="s">
        <v>10120</v>
      </c>
      <c r="F256" s="1195">
        <f>IFERROR(VLOOKUP(C256,'Consolidated Master Sheet'!B:H,3,0),"")</f>
        <v>276.52999999999997</v>
      </c>
      <c r="G256" s="1436">
        <f t="shared" si="9"/>
        <v>0</v>
      </c>
      <c r="H256" s="1804">
        <f t="shared" si="10"/>
        <v>0</v>
      </c>
      <c r="I256" s="670">
        <f>IFERROR(VLOOKUP(C256,'Consolidated Master Sheet'!B:H,6,0),"")</f>
        <v>4</v>
      </c>
      <c r="J256" s="670">
        <f>IFERROR(VLOOKUP(C256,'Consolidated Master Sheet'!B:H,7,0),"")</f>
        <v>4</v>
      </c>
      <c r="K256" s="79"/>
      <c r="L256" s="1188">
        <f t="shared" si="11"/>
        <v>0</v>
      </c>
      <c r="M256" s="545"/>
      <c r="N256" s="1089"/>
    </row>
    <row r="257" spans="1:187" s="656" customFormat="1" ht="16.5" thickBot="1">
      <c r="A257" s="157" t="str">
        <f>IF(K257&gt;0,COUNT($K$4:K257)+MAX('MI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57" s="1893"/>
      <c r="C257" s="671" t="s">
        <v>6863</v>
      </c>
      <c r="D257" s="672" t="s">
        <v>4196</v>
      </c>
      <c r="E257" s="673" t="s">
        <v>10121</v>
      </c>
      <c r="F257" s="1196">
        <f>IFERROR(VLOOKUP(C257,'Consolidated Master Sheet'!B:H,3,0),"")</f>
        <v>404.08</v>
      </c>
      <c r="G257" s="1437">
        <f t="shared" si="9"/>
        <v>0</v>
      </c>
      <c r="H257" s="1805">
        <f t="shared" si="10"/>
        <v>0</v>
      </c>
      <c r="I257" s="674">
        <f>IFERROR(VLOOKUP(C257,'Consolidated Master Sheet'!B:H,6,0),"")</f>
        <v>0</v>
      </c>
      <c r="J257" s="674">
        <f>IFERROR(VLOOKUP(C257,'Consolidated Master Sheet'!B:H,7,0),"")</f>
        <v>0</v>
      </c>
      <c r="K257" s="80"/>
      <c r="L257" s="1189">
        <f t="shared" si="11"/>
        <v>0</v>
      </c>
      <c r="M257" s="545"/>
      <c r="N257" s="1089"/>
    </row>
    <row r="258" spans="1:187" s="656" customFormat="1">
      <c r="A258" s="157" t="str">
        <f>IF(K258&gt;0,COUNT($K$4:K258)+MAX('MI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58" s="1891"/>
      <c r="C258" s="667" t="s">
        <v>7210</v>
      </c>
      <c r="D258" s="681" t="s">
        <v>4195</v>
      </c>
      <c r="E258" s="676" t="s">
        <v>10122</v>
      </c>
      <c r="F258" s="1186">
        <f>IFERROR(VLOOKUP(C258,'Consolidated Master Sheet'!B:H,3,0),"")</f>
        <v>2.5599999999999996</v>
      </c>
      <c r="G258" s="1435">
        <f t="shared" si="9"/>
        <v>0</v>
      </c>
      <c r="H258" s="1804">
        <f t="shared" si="10"/>
        <v>0</v>
      </c>
      <c r="I258" s="677">
        <f>IFERROR(VLOOKUP(C258,'Consolidated Master Sheet'!B:H,6,0),"")</f>
        <v>50</v>
      </c>
      <c r="J258" s="677">
        <f>IFERROR(VLOOKUP(C258,'Consolidated Master Sheet'!B:H,7,0),"")</f>
        <v>400</v>
      </c>
      <c r="K258" s="81"/>
      <c r="L258" s="1188">
        <f t="shared" si="11"/>
        <v>0</v>
      </c>
      <c r="M258" s="545"/>
      <c r="N258" s="1089"/>
    </row>
    <row r="259" spans="1:187" s="656" customFormat="1">
      <c r="A259" s="157" t="str">
        <f>IF(K259&gt;0,COUNT($K$4:K259)+MAX('MI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59" s="1892"/>
      <c r="C259" s="667" t="s">
        <v>7211</v>
      </c>
      <c r="D259" s="668" t="s">
        <v>4194</v>
      </c>
      <c r="E259" s="669" t="s">
        <v>10123</v>
      </c>
      <c r="F259" s="1195">
        <f>IFERROR(VLOOKUP(C259,'Consolidated Master Sheet'!B:H,3,0),"")</f>
        <v>3.9499999999999997</v>
      </c>
      <c r="G259" s="1436">
        <f t="shared" si="9"/>
        <v>0</v>
      </c>
      <c r="H259" s="1804">
        <f t="shared" si="10"/>
        <v>0</v>
      </c>
      <c r="I259" s="670">
        <f>IFERROR(VLOOKUP(C259,'Consolidated Master Sheet'!B:H,6,0),"")</f>
        <v>50</v>
      </c>
      <c r="J259" s="670">
        <f>IFERROR(VLOOKUP(C259,'Consolidated Master Sheet'!B:H,7,0),"")</f>
        <v>200</v>
      </c>
      <c r="K259" s="79"/>
      <c r="L259" s="1188">
        <f t="shared" si="11"/>
        <v>0</v>
      </c>
      <c r="M259" s="545"/>
      <c r="N259" s="1089"/>
    </row>
    <row r="260" spans="1:187" s="656" customFormat="1">
      <c r="A260" s="157" t="str">
        <f>IF(K260&gt;0,COUNT($K$4:K260)+MAX('MI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60" s="1892"/>
      <c r="C260" s="667" t="s">
        <v>7212</v>
      </c>
      <c r="D260" s="668" t="s">
        <v>4193</v>
      </c>
      <c r="E260" s="669" t="s">
        <v>10124</v>
      </c>
      <c r="F260" s="1195">
        <f>IFERROR(VLOOKUP(C260,'Consolidated Master Sheet'!B:H,3,0),"")</f>
        <v>4.75</v>
      </c>
      <c r="G260" s="1436">
        <f t="shared" si="9"/>
        <v>0</v>
      </c>
      <c r="H260" s="1804">
        <f t="shared" si="10"/>
        <v>0</v>
      </c>
      <c r="I260" s="670">
        <f>IFERROR(VLOOKUP(C260,'Consolidated Master Sheet'!B:H,6,0),"")</f>
        <v>50</v>
      </c>
      <c r="J260" s="670">
        <f>IFERROR(VLOOKUP(C260,'Consolidated Master Sheet'!B:H,7,0),"")</f>
        <v>300</v>
      </c>
      <c r="K260" s="79"/>
      <c r="L260" s="1188">
        <f t="shared" si="11"/>
        <v>0</v>
      </c>
      <c r="M260" s="545"/>
      <c r="N260" s="1089"/>
    </row>
    <row r="261" spans="1:187" s="656" customFormat="1">
      <c r="A261" s="157" t="str">
        <f>IF(K261&gt;0,COUNT($K$4:K261)+MAX('MI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61" s="1892"/>
      <c r="C261" s="667" t="s">
        <v>7213</v>
      </c>
      <c r="D261" s="668" t="s">
        <v>4192</v>
      </c>
      <c r="E261" s="669" t="s">
        <v>10125</v>
      </c>
      <c r="F261" s="1195">
        <f>IFERROR(VLOOKUP(C261,'Consolidated Master Sheet'!B:H,3,0),"")</f>
        <v>6.63</v>
      </c>
      <c r="G261" s="1436">
        <f t="shared" ref="G261:G324" si="12">IF(F261=0,"NET",$G$2)</f>
        <v>0</v>
      </c>
      <c r="H261" s="1804">
        <f t="shared" ref="H261:H324" si="13">IFERROR(ROUND(G261*F261,2),0)</f>
        <v>0</v>
      </c>
      <c r="I261" s="670">
        <f>IFERROR(VLOOKUP(C261,'Consolidated Master Sheet'!B:H,6,0),"")</f>
        <v>25</v>
      </c>
      <c r="J261" s="670">
        <f>IFERROR(VLOOKUP(C261,'Consolidated Master Sheet'!B:H,7,0),"")</f>
        <v>150</v>
      </c>
      <c r="K261" s="79"/>
      <c r="L261" s="1188">
        <f t="shared" si="11"/>
        <v>0</v>
      </c>
      <c r="M261" s="545"/>
      <c r="N261" s="1089"/>
    </row>
    <row r="262" spans="1:187" s="656" customFormat="1">
      <c r="A262" s="157" t="str">
        <f>IF(K262&gt;0,COUNT($K$4:K262)+MAX('MI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62" s="1892"/>
      <c r="C262" s="667" t="s">
        <v>7214</v>
      </c>
      <c r="D262" s="668" t="s">
        <v>4191</v>
      </c>
      <c r="E262" s="669" t="s">
        <v>10126</v>
      </c>
      <c r="F262" s="1195">
        <f>IFERROR(VLOOKUP(C262,'Consolidated Master Sheet'!B:H,3,0),"")</f>
        <v>8.2999999999999989</v>
      </c>
      <c r="G262" s="1436">
        <f t="shared" si="12"/>
        <v>0</v>
      </c>
      <c r="H262" s="1804">
        <f t="shared" si="13"/>
        <v>0</v>
      </c>
      <c r="I262" s="670">
        <f>IFERROR(VLOOKUP(C262,'Consolidated Master Sheet'!B:H,6,0),"")</f>
        <v>25</v>
      </c>
      <c r="J262" s="670">
        <f>IFERROR(VLOOKUP(C262,'Consolidated Master Sheet'!B:H,7,0),"")</f>
        <v>100</v>
      </c>
      <c r="K262" s="79"/>
      <c r="L262" s="1188">
        <f t="shared" ref="L262:L325" si="14">IFERROR(H262*K262,0)</f>
        <v>0</v>
      </c>
      <c r="M262" s="545"/>
      <c r="N262" s="1089"/>
    </row>
    <row r="263" spans="1:187" s="656" customFormat="1">
      <c r="A263" s="157" t="str">
        <f>IF(K263&gt;0,COUNT($K$4:K263)+MAX('MI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63" s="1892"/>
      <c r="C263" s="667" t="s">
        <v>7215</v>
      </c>
      <c r="D263" s="668" t="s">
        <v>4190</v>
      </c>
      <c r="E263" s="669" t="s">
        <v>10127</v>
      </c>
      <c r="F263" s="1195">
        <f>IFERROR(VLOOKUP(C263,'Consolidated Master Sheet'!B:H,3,0),"")</f>
        <v>10.83</v>
      </c>
      <c r="G263" s="1436">
        <f t="shared" si="12"/>
        <v>0</v>
      </c>
      <c r="H263" s="1804">
        <f t="shared" si="13"/>
        <v>0</v>
      </c>
      <c r="I263" s="670">
        <f>IFERROR(VLOOKUP(C263,'Consolidated Master Sheet'!B:H,6,0),"")</f>
        <v>25</v>
      </c>
      <c r="J263" s="670">
        <f>IFERROR(VLOOKUP(C263,'Consolidated Master Sheet'!B:H,7,0),"")</f>
        <v>100</v>
      </c>
      <c r="K263" s="79"/>
      <c r="L263" s="1188">
        <f t="shared" si="14"/>
        <v>0</v>
      </c>
      <c r="M263" s="545"/>
      <c r="N263" s="1089"/>
    </row>
    <row r="264" spans="1:187" s="656" customFormat="1">
      <c r="A264" s="157" t="str">
        <f>IF(K264&gt;0,COUNT($K$4:K264)+MAX('MI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64" s="1892"/>
      <c r="C264" s="667" t="s">
        <v>6864</v>
      </c>
      <c r="D264" s="668" t="s">
        <v>4189</v>
      </c>
      <c r="E264" s="669" t="s">
        <v>10128</v>
      </c>
      <c r="F264" s="1195">
        <f>IFERROR(VLOOKUP(C264,'Consolidated Master Sheet'!B:H,3,0),"")</f>
        <v>28.17</v>
      </c>
      <c r="G264" s="1436">
        <f t="shared" si="12"/>
        <v>0</v>
      </c>
      <c r="H264" s="1804">
        <f t="shared" si="13"/>
        <v>0</v>
      </c>
      <c r="I264" s="670">
        <f>IFERROR(VLOOKUP(C264,'Consolidated Master Sheet'!B:H,6,0),"")</f>
        <v>10</v>
      </c>
      <c r="J264" s="670">
        <f>IFERROR(VLOOKUP(C264,'Consolidated Master Sheet'!B:H,7,0),"")</f>
        <v>40</v>
      </c>
      <c r="K264" s="79"/>
      <c r="L264" s="1188">
        <f t="shared" si="14"/>
        <v>0</v>
      </c>
      <c r="M264" s="545"/>
      <c r="N264" s="1089"/>
    </row>
    <row r="265" spans="1:187" s="656" customFormat="1">
      <c r="A265" s="157" t="str">
        <f>IF(K265&gt;0,COUNT($K$4:K265)+MAX('MI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65" s="1892"/>
      <c r="C265" s="667" t="s">
        <v>7216</v>
      </c>
      <c r="D265" s="668" t="s">
        <v>4188</v>
      </c>
      <c r="E265" s="669" t="s">
        <v>10129</v>
      </c>
      <c r="F265" s="1195">
        <f>IFERROR(VLOOKUP(C265,'Consolidated Master Sheet'!B:H,3,0),"")</f>
        <v>43.72</v>
      </c>
      <c r="G265" s="1436">
        <f t="shared" si="12"/>
        <v>0</v>
      </c>
      <c r="H265" s="1804">
        <f t="shared" si="13"/>
        <v>0</v>
      </c>
      <c r="I265" s="670">
        <f>IFERROR(VLOOKUP(C265,'Consolidated Master Sheet'!B:H,6,0),"")</f>
        <v>15</v>
      </c>
      <c r="J265" s="670">
        <f>IFERROR(VLOOKUP(C265,'Consolidated Master Sheet'!B:H,7,0),"")</f>
        <v>15</v>
      </c>
      <c r="K265" s="79"/>
      <c r="L265" s="1188">
        <f t="shared" si="14"/>
        <v>0</v>
      </c>
      <c r="M265" s="545"/>
      <c r="N265" s="1089"/>
    </row>
    <row r="266" spans="1:187" s="656" customFormat="1">
      <c r="A266" s="157" t="str">
        <f>IF(K266&gt;0,COUNT($K$4:K266)+MAX('MI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66" s="1892"/>
      <c r="C266" s="667" t="s">
        <v>7217</v>
      </c>
      <c r="D266" s="668" t="s">
        <v>4187</v>
      </c>
      <c r="E266" s="669" t="s">
        <v>10130</v>
      </c>
      <c r="F266" s="1195">
        <f>IFERROR(VLOOKUP(C266,'Consolidated Master Sheet'!B:H,3,0),"")</f>
        <v>78.36</v>
      </c>
      <c r="G266" s="1436">
        <f t="shared" si="12"/>
        <v>0</v>
      </c>
      <c r="H266" s="1804">
        <f t="shared" si="13"/>
        <v>0</v>
      </c>
      <c r="I266" s="670">
        <f>IFERROR(VLOOKUP(C266,'Consolidated Master Sheet'!B:H,6,0),"")</f>
        <v>4</v>
      </c>
      <c r="J266" s="670">
        <f>IFERROR(VLOOKUP(C266,'Consolidated Master Sheet'!B:H,7,0),"")</f>
        <v>16</v>
      </c>
      <c r="K266" s="79"/>
      <c r="L266" s="1188">
        <f t="shared" si="14"/>
        <v>0</v>
      </c>
      <c r="M266" s="545"/>
      <c r="N266" s="1089"/>
    </row>
    <row r="267" spans="1:187" s="656" customFormat="1">
      <c r="A267" s="157" t="str">
        <f>IF(K267&gt;0,COUNT($K$4:K267)+MAX('MI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67" s="1892"/>
      <c r="C267" s="667" t="s">
        <v>6865</v>
      </c>
      <c r="D267" s="668" t="s">
        <v>4186</v>
      </c>
      <c r="E267" s="669" t="s">
        <v>10131</v>
      </c>
      <c r="F267" s="1195">
        <f>IFERROR(VLOOKUP(C267,'Consolidated Master Sheet'!B:H,3,0),"")</f>
        <v>155.44999999999999</v>
      </c>
      <c r="G267" s="1436">
        <f t="shared" si="12"/>
        <v>0</v>
      </c>
      <c r="H267" s="1804">
        <f t="shared" si="13"/>
        <v>0</v>
      </c>
      <c r="I267" s="670">
        <f>IFERROR(VLOOKUP(C267,'Consolidated Master Sheet'!B:H,6,0),"")</f>
        <v>10</v>
      </c>
      <c r="J267" s="670">
        <f>IFERROR(VLOOKUP(C267,'Consolidated Master Sheet'!B:H,7,0),"")</f>
        <v>10</v>
      </c>
      <c r="K267" s="79"/>
      <c r="L267" s="1188">
        <f t="shared" si="14"/>
        <v>0</v>
      </c>
      <c r="M267" s="545"/>
      <c r="N267" s="1089"/>
    </row>
    <row r="268" spans="1:187" s="656" customFormat="1">
      <c r="A268" s="157" t="str">
        <f>IF(K268&gt;0,COUNT($K$4:K268)+MAX('MI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68" s="1892"/>
      <c r="C268" s="667" t="s">
        <v>6866</v>
      </c>
      <c r="D268" s="668" t="s">
        <v>4185</v>
      </c>
      <c r="E268" s="669" t="s">
        <v>10132</v>
      </c>
      <c r="F268" s="1195">
        <f>IFERROR(VLOOKUP(C268,'Consolidated Master Sheet'!B:H,3,0),"")</f>
        <v>193.62</v>
      </c>
      <c r="G268" s="1436">
        <f t="shared" si="12"/>
        <v>0</v>
      </c>
      <c r="H268" s="1804">
        <f t="shared" si="13"/>
        <v>0</v>
      </c>
      <c r="I268" s="670">
        <f>IFERROR(VLOOKUP(C268,'Consolidated Master Sheet'!B:H,6,0),"")</f>
        <v>5</v>
      </c>
      <c r="J268" s="670">
        <f>IFERROR(VLOOKUP(C268,'Consolidated Master Sheet'!B:H,7,0),"")</f>
        <v>5</v>
      </c>
      <c r="K268" s="79"/>
      <c r="L268" s="1188">
        <f t="shared" si="14"/>
        <v>0</v>
      </c>
      <c r="M268" s="545"/>
      <c r="N268" s="1089"/>
    </row>
    <row r="269" spans="1:187" s="656" customFormat="1">
      <c r="A269" s="157" t="str">
        <f>IF(K269&gt;0,COUNT($K$4:K269)+MAX('MI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69" s="1892"/>
      <c r="C269" s="667" t="s">
        <v>6867</v>
      </c>
      <c r="D269" s="668" t="s">
        <v>4184</v>
      </c>
      <c r="E269" s="669" t="s">
        <v>10133</v>
      </c>
      <c r="F269" s="1195">
        <f>IFERROR(VLOOKUP(C269,'Consolidated Master Sheet'!B:H,3,0),"")</f>
        <v>465.65</v>
      </c>
      <c r="G269" s="1436">
        <f t="shared" si="12"/>
        <v>0</v>
      </c>
      <c r="H269" s="1804">
        <f t="shared" si="13"/>
        <v>0</v>
      </c>
      <c r="I269" s="670">
        <f>IFERROR(VLOOKUP(C269,'Consolidated Master Sheet'!B:H,6,0),"")</f>
        <v>6</v>
      </c>
      <c r="J269" s="670">
        <f>IFERROR(VLOOKUP(C269,'Consolidated Master Sheet'!B:H,7,0),"")</f>
        <v>6</v>
      </c>
      <c r="K269" s="79"/>
      <c r="L269" s="1188">
        <f t="shared" si="14"/>
        <v>0</v>
      </c>
      <c r="M269" s="545"/>
      <c r="N269" s="1089"/>
    </row>
    <row r="270" spans="1:187" s="656" customFormat="1" ht="16.5" thickBot="1">
      <c r="A270" s="157" t="str">
        <f>IF(K270&gt;0,COUNT($K$4:K270)+MAX('MI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70" s="1893"/>
      <c r="C270" s="667" t="s">
        <v>6868</v>
      </c>
      <c r="D270" s="678" t="s">
        <v>4183</v>
      </c>
      <c r="E270" s="679" t="s">
        <v>10134</v>
      </c>
      <c r="F270" s="1197">
        <f>IFERROR(VLOOKUP(C270,'Consolidated Master Sheet'!B:H,3,0),"")</f>
        <v>1212.17</v>
      </c>
      <c r="G270" s="1438">
        <f t="shared" si="12"/>
        <v>0</v>
      </c>
      <c r="H270" s="1806">
        <f t="shared" si="13"/>
        <v>0</v>
      </c>
      <c r="I270" s="680">
        <f>IFERROR(VLOOKUP(C270,'Consolidated Master Sheet'!B:H,6,0),"")</f>
        <v>4</v>
      </c>
      <c r="J270" s="680">
        <f>IFERROR(VLOOKUP(C270,'Consolidated Master Sheet'!B:H,7,0),"")</f>
        <v>4</v>
      </c>
      <c r="K270" s="82"/>
      <c r="L270" s="1190">
        <f t="shared" si="14"/>
        <v>0</v>
      </c>
      <c r="M270" s="545"/>
      <c r="N270" s="1089"/>
    </row>
    <row r="271" spans="1:187" s="656" customFormat="1" ht="31.5">
      <c r="A271" s="157" t="str">
        <f>IF(K271&gt;0,COUNT($K$4:K271)+MAX('MI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71" s="1891"/>
      <c r="C271" s="663" t="s">
        <v>6869</v>
      </c>
      <c r="D271" s="664" t="s">
        <v>4182</v>
      </c>
      <c r="E271" s="665" t="s">
        <v>10135</v>
      </c>
      <c r="F271" s="1187">
        <f>IFERROR(VLOOKUP(C271,'Consolidated Master Sheet'!B:H,3,0),"")</f>
        <v>17.310000000000002</v>
      </c>
      <c r="G271" s="1439">
        <f t="shared" si="12"/>
        <v>0</v>
      </c>
      <c r="H271" s="1807">
        <f t="shared" si="13"/>
        <v>0</v>
      </c>
      <c r="I271" s="666">
        <f>IFERROR(VLOOKUP(C271,'Consolidated Master Sheet'!B:H,6,0),"")</f>
        <v>20</v>
      </c>
      <c r="J271" s="666">
        <f>IFERROR(VLOOKUP(C271,'Consolidated Master Sheet'!B:H,7,0),"")</f>
        <v>80</v>
      </c>
      <c r="K271" s="77"/>
      <c r="L271" s="1191">
        <f t="shared" si="14"/>
        <v>0</v>
      </c>
      <c r="M271" s="545"/>
      <c r="N271" s="1089"/>
      <c r="FI271" s="546"/>
      <c r="FJ271" s="546"/>
      <c r="FK271" s="546"/>
      <c r="FL271" s="546"/>
      <c r="FM271" s="546"/>
      <c r="FN271" s="546"/>
      <c r="FO271" s="546"/>
      <c r="FP271" s="546"/>
      <c r="FQ271" s="546"/>
      <c r="FR271" s="546"/>
      <c r="FS271" s="546"/>
      <c r="FT271" s="546"/>
      <c r="FU271" s="546"/>
      <c r="FV271" s="546"/>
      <c r="FW271" s="546"/>
      <c r="FX271" s="546"/>
      <c r="FY271" s="546"/>
      <c r="FZ271" s="546"/>
      <c r="GA271" s="546"/>
      <c r="GB271" s="546"/>
      <c r="GC271" s="546"/>
      <c r="GD271" s="546"/>
      <c r="GE271" s="546"/>
    </row>
    <row r="272" spans="1:187" s="656" customFormat="1" ht="31.5">
      <c r="A272" s="157" t="str">
        <f>IF(K272&gt;0,COUNT($K$4:K272)+MAX('MI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72" s="1892"/>
      <c r="C272" s="667" t="s">
        <v>6870</v>
      </c>
      <c r="D272" s="668" t="s">
        <v>4181</v>
      </c>
      <c r="E272" s="669" t="s">
        <v>10136</v>
      </c>
      <c r="F272" s="1195">
        <f>IFERROR(VLOOKUP(C272,'Consolidated Master Sheet'!B:H,3,0),"")</f>
        <v>45.08</v>
      </c>
      <c r="G272" s="1436">
        <f t="shared" si="12"/>
        <v>0</v>
      </c>
      <c r="H272" s="1804">
        <f t="shared" si="13"/>
        <v>0</v>
      </c>
      <c r="I272" s="670">
        <f>IFERROR(VLOOKUP(C272,'Consolidated Master Sheet'!B:H,6,0),"")</f>
        <v>0</v>
      </c>
      <c r="J272" s="670">
        <f>IFERROR(VLOOKUP(C272,'Consolidated Master Sheet'!B:H,7,0),"")</f>
        <v>0</v>
      </c>
      <c r="K272" s="79"/>
      <c r="L272" s="1188">
        <f t="shared" si="14"/>
        <v>0</v>
      </c>
      <c r="M272" s="545"/>
      <c r="N272" s="1089"/>
      <c r="FI272" s="546"/>
      <c r="FJ272" s="546"/>
      <c r="FK272" s="546"/>
      <c r="FL272" s="546"/>
      <c r="FM272" s="546"/>
      <c r="FN272" s="546"/>
      <c r="FO272" s="546"/>
      <c r="FP272" s="546"/>
      <c r="FQ272" s="546"/>
      <c r="FR272" s="546"/>
      <c r="FS272" s="546"/>
      <c r="FT272" s="546"/>
      <c r="FU272" s="546"/>
      <c r="FV272" s="546"/>
      <c r="FW272" s="546"/>
      <c r="FX272" s="546"/>
      <c r="FY272" s="546"/>
      <c r="FZ272" s="546"/>
      <c r="GA272" s="546"/>
      <c r="GB272" s="546"/>
      <c r="GC272" s="546"/>
      <c r="GD272" s="546"/>
      <c r="GE272" s="546"/>
    </row>
    <row r="273" spans="1:187" s="656" customFormat="1" ht="32.25" thickBot="1">
      <c r="A273" s="157" t="str">
        <f>IF(K273&gt;0,COUNT($K$4:K273)+MAX('MI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73" s="1893"/>
      <c r="C273" s="671" t="s">
        <v>6871</v>
      </c>
      <c r="D273" s="672" t="s">
        <v>4180</v>
      </c>
      <c r="E273" s="673" t="s">
        <v>10137</v>
      </c>
      <c r="F273" s="1196">
        <f>IFERROR(VLOOKUP(C273,'Consolidated Master Sheet'!B:H,3,0),"")</f>
        <v>69.940000000000012</v>
      </c>
      <c r="G273" s="1437">
        <f t="shared" si="12"/>
        <v>0</v>
      </c>
      <c r="H273" s="1805">
        <f t="shared" si="13"/>
        <v>0</v>
      </c>
      <c r="I273" s="674">
        <f>IFERROR(VLOOKUP(C273,'Consolidated Master Sheet'!B:H,6,0),"")</f>
        <v>25</v>
      </c>
      <c r="J273" s="674">
        <f>IFERROR(VLOOKUP(C273,'Consolidated Master Sheet'!B:H,7,0),"")</f>
        <v>25</v>
      </c>
      <c r="K273" s="80"/>
      <c r="L273" s="1189">
        <f t="shared" si="14"/>
        <v>0</v>
      </c>
      <c r="M273" s="545"/>
      <c r="N273" s="1089"/>
      <c r="FI273" s="546"/>
      <c r="FJ273" s="546"/>
      <c r="FK273" s="546"/>
      <c r="FL273" s="546"/>
      <c r="FM273" s="546"/>
      <c r="FN273" s="546"/>
      <c r="FO273" s="546"/>
      <c r="FP273" s="546"/>
      <c r="FQ273" s="546"/>
      <c r="FR273" s="546"/>
      <c r="FS273" s="546"/>
      <c r="FT273" s="546"/>
      <c r="FU273" s="546"/>
      <c r="FV273" s="546"/>
      <c r="FW273" s="546"/>
      <c r="FX273" s="546"/>
      <c r="FY273" s="546"/>
      <c r="FZ273" s="546"/>
      <c r="GA273" s="546"/>
      <c r="GB273" s="546"/>
      <c r="GC273" s="546"/>
      <c r="GD273" s="546"/>
      <c r="GE273" s="546"/>
    </row>
    <row r="274" spans="1:187" s="656" customFormat="1">
      <c r="A274" s="157" t="str">
        <f>IF(K274&gt;0,COUNT($K$4:K274)+MAX('MI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74" s="1891"/>
      <c r="C274" s="667" t="s">
        <v>6872</v>
      </c>
      <c r="D274" s="681" t="s">
        <v>4179</v>
      </c>
      <c r="E274" s="676" t="s">
        <v>10175</v>
      </c>
      <c r="F274" s="1186">
        <f>IFERROR(VLOOKUP(C274,'Consolidated Master Sheet'!B:H,3,0),"")</f>
        <v>5.91</v>
      </c>
      <c r="G274" s="1435">
        <f t="shared" si="12"/>
        <v>0</v>
      </c>
      <c r="H274" s="1804">
        <f t="shared" si="13"/>
        <v>0</v>
      </c>
      <c r="I274" s="677">
        <f>IFERROR(VLOOKUP(C274,'Consolidated Master Sheet'!B:H,6,0),"")</f>
        <v>50</v>
      </c>
      <c r="J274" s="677">
        <f>IFERROR(VLOOKUP(C274,'Consolidated Master Sheet'!B:H,7,0),"")</f>
        <v>200</v>
      </c>
      <c r="K274" s="81"/>
      <c r="L274" s="1188">
        <f t="shared" si="14"/>
        <v>0</v>
      </c>
      <c r="M274" s="545"/>
      <c r="N274" s="1089"/>
    </row>
    <row r="275" spans="1:187" s="656" customFormat="1">
      <c r="A275" s="157" t="str">
        <f>IF(K275&gt;0,COUNT($K$4:K275)+MAX('MI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75" s="1892"/>
      <c r="C275" s="667" t="s">
        <v>6873</v>
      </c>
      <c r="D275" s="668" t="s">
        <v>4178</v>
      </c>
      <c r="E275" s="669" t="s">
        <v>10176</v>
      </c>
      <c r="F275" s="1195">
        <f>IFERROR(VLOOKUP(C275,'Consolidated Master Sheet'!B:H,3,0),"")</f>
        <v>9.7799999999999994</v>
      </c>
      <c r="G275" s="1436">
        <f t="shared" si="12"/>
        <v>0</v>
      </c>
      <c r="H275" s="1804">
        <f t="shared" si="13"/>
        <v>0</v>
      </c>
      <c r="I275" s="670">
        <f>IFERROR(VLOOKUP(C275,'Consolidated Master Sheet'!B:H,6,0),"")</f>
        <v>50</v>
      </c>
      <c r="J275" s="670">
        <f>IFERROR(VLOOKUP(C275,'Consolidated Master Sheet'!B:H,7,0),"")</f>
        <v>200</v>
      </c>
      <c r="K275" s="79"/>
      <c r="L275" s="1188">
        <f t="shared" si="14"/>
        <v>0</v>
      </c>
      <c r="M275" s="545"/>
      <c r="N275" s="1089"/>
    </row>
    <row r="276" spans="1:187" s="656" customFormat="1">
      <c r="A276" s="157" t="str">
        <f>IF(K276&gt;0,COUNT($K$4:K276)+MAX('MI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76" s="1892"/>
      <c r="C276" s="667" t="s">
        <v>6874</v>
      </c>
      <c r="D276" s="668" t="s">
        <v>4177</v>
      </c>
      <c r="E276" s="669" t="s">
        <v>10177</v>
      </c>
      <c r="F276" s="1195">
        <f>IFERROR(VLOOKUP(C276,'Consolidated Master Sheet'!B:H,3,0),"")</f>
        <v>12.18</v>
      </c>
      <c r="G276" s="1436">
        <f t="shared" si="12"/>
        <v>0</v>
      </c>
      <c r="H276" s="1804">
        <f t="shared" si="13"/>
        <v>0</v>
      </c>
      <c r="I276" s="670">
        <f>IFERROR(VLOOKUP(C276,'Consolidated Master Sheet'!B:H,6,0),"")</f>
        <v>25</v>
      </c>
      <c r="J276" s="670">
        <f>IFERROR(VLOOKUP(C276,'Consolidated Master Sheet'!B:H,7,0),"")</f>
        <v>100</v>
      </c>
      <c r="K276" s="79"/>
      <c r="L276" s="1188">
        <f t="shared" si="14"/>
        <v>0</v>
      </c>
      <c r="M276" s="545"/>
      <c r="N276" s="1089"/>
    </row>
    <row r="277" spans="1:187" s="656" customFormat="1">
      <c r="A277" s="157" t="str">
        <f>IF(K277&gt;0,COUNT($K$4:K277)+MAX('MI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77" s="1892"/>
      <c r="C277" s="667" t="s">
        <v>6875</v>
      </c>
      <c r="D277" s="668" t="s">
        <v>4176</v>
      </c>
      <c r="E277" s="669" t="s">
        <v>10178</v>
      </c>
      <c r="F277" s="1195">
        <f>IFERROR(VLOOKUP(C277,'Consolidated Master Sheet'!B:H,3,0),"")</f>
        <v>16.100000000000001</v>
      </c>
      <c r="G277" s="1436">
        <f t="shared" si="12"/>
        <v>0</v>
      </c>
      <c r="H277" s="1804">
        <f t="shared" si="13"/>
        <v>0</v>
      </c>
      <c r="I277" s="670">
        <f>IFERROR(VLOOKUP(C277,'Consolidated Master Sheet'!B:H,6,0),"")</f>
        <v>50</v>
      </c>
      <c r="J277" s="670">
        <f>IFERROR(VLOOKUP(C277,'Consolidated Master Sheet'!B:H,7,0),"")</f>
        <v>50</v>
      </c>
      <c r="K277" s="79"/>
      <c r="L277" s="1188">
        <f t="shared" si="14"/>
        <v>0</v>
      </c>
      <c r="M277" s="545"/>
      <c r="N277" s="1089"/>
    </row>
    <row r="278" spans="1:187" s="656" customFormat="1">
      <c r="A278" s="157" t="str">
        <f>IF(K278&gt;0,COUNT($K$4:K278)+MAX('MI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78" s="1892"/>
      <c r="C278" s="667" t="s">
        <v>6876</v>
      </c>
      <c r="D278" s="668" t="s">
        <v>4175</v>
      </c>
      <c r="E278" s="669" t="s">
        <v>10179</v>
      </c>
      <c r="F278" s="1195">
        <f>IFERROR(VLOOKUP(C278,'Consolidated Master Sheet'!B:H,3,0),"")</f>
        <v>18.270000000000003</v>
      </c>
      <c r="G278" s="1436">
        <f t="shared" si="12"/>
        <v>0</v>
      </c>
      <c r="H278" s="1804">
        <f t="shared" si="13"/>
        <v>0</v>
      </c>
      <c r="I278" s="670">
        <f>IFERROR(VLOOKUP(C278,'Consolidated Master Sheet'!B:H,6,0),"")</f>
        <v>25</v>
      </c>
      <c r="J278" s="670">
        <f>IFERROR(VLOOKUP(C278,'Consolidated Master Sheet'!B:H,7,0),"")</f>
        <v>25</v>
      </c>
      <c r="K278" s="79"/>
      <c r="L278" s="1188">
        <f t="shared" si="14"/>
        <v>0</v>
      </c>
      <c r="M278" s="545"/>
      <c r="N278" s="1089"/>
    </row>
    <row r="279" spans="1:187" s="656" customFormat="1">
      <c r="A279" s="157" t="str">
        <f>IF(K279&gt;0,COUNT($K$4:K279)+MAX('MI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79" s="1892"/>
      <c r="C279" s="667" t="s">
        <v>6877</v>
      </c>
      <c r="D279" s="668" t="s">
        <v>4174</v>
      </c>
      <c r="E279" s="669" t="s">
        <v>10180</v>
      </c>
      <c r="F279" s="1195">
        <f>IFERROR(VLOOKUP(C279,'Consolidated Master Sheet'!B:H,3,0),"")</f>
        <v>26.92</v>
      </c>
      <c r="G279" s="1436">
        <f t="shared" si="12"/>
        <v>0</v>
      </c>
      <c r="H279" s="1804">
        <f t="shared" si="13"/>
        <v>0</v>
      </c>
      <c r="I279" s="670">
        <f>IFERROR(VLOOKUP(C279,'Consolidated Master Sheet'!B:H,6,0),"")</f>
        <v>8</v>
      </c>
      <c r="J279" s="670">
        <f>IFERROR(VLOOKUP(C279,'Consolidated Master Sheet'!B:H,7,0),"")</f>
        <v>32</v>
      </c>
      <c r="K279" s="79"/>
      <c r="L279" s="1188">
        <f t="shared" si="14"/>
        <v>0</v>
      </c>
      <c r="M279" s="545"/>
      <c r="N279" s="1089"/>
    </row>
    <row r="280" spans="1:187" s="656" customFormat="1">
      <c r="A280" s="157" t="str">
        <f>IF(K280&gt;0,COUNT($K$4:K280)+MAX('MI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80" s="1892"/>
      <c r="C280" s="667" t="s">
        <v>6878</v>
      </c>
      <c r="D280" s="668" t="s">
        <v>4173</v>
      </c>
      <c r="E280" s="669" t="s">
        <v>10181</v>
      </c>
      <c r="F280" s="1195">
        <f>IFERROR(VLOOKUP(C280,'Consolidated Master Sheet'!B:H,3,0),"")</f>
        <v>57.11</v>
      </c>
      <c r="G280" s="1436">
        <f t="shared" si="12"/>
        <v>0</v>
      </c>
      <c r="H280" s="1804">
        <f t="shared" si="13"/>
        <v>0</v>
      </c>
      <c r="I280" s="670">
        <f>IFERROR(VLOOKUP(C280,'Consolidated Master Sheet'!B:H,6,0),"")</f>
        <v>10</v>
      </c>
      <c r="J280" s="670">
        <f>IFERROR(VLOOKUP(C280,'Consolidated Master Sheet'!B:H,7,0),"")</f>
        <v>10</v>
      </c>
      <c r="K280" s="79"/>
      <c r="L280" s="1188">
        <f t="shared" si="14"/>
        <v>0</v>
      </c>
      <c r="M280" s="545"/>
      <c r="N280" s="1089"/>
    </row>
    <row r="281" spans="1:187" s="656" customFormat="1">
      <c r="A281" s="157" t="str">
        <f>IF(K281&gt;0,COUNT($K$4:K281)+MAX('MI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81" s="1892"/>
      <c r="C281" s="667" t="s">
        <v>6879</v>
      </c>
      <c r="D281" s="668" t="s">
        <v>4172</v>
      </c>
      <c r="E281" s="669" t="s">
        <v>10182</v>
      </c>
      <c r="F281" s="1195">
        <f>IFERROR(VLOOKUP(C281,'Consolidated Master Sheet'!B:H,3,0),"")</f>
        <v>70.070000000000007</v>
      </c>
      <c r="G281" s="1436">
        <f t="shared" si="12"/>
        <v>0</v>
      </c>
      <c r="H281" s="1804">
        <f t="shared" si="13"/>
        <v>0</v>
      </c>
      <c r="I281" s="670">
        <f>IFERROR(VLOOKUP(C281,'Consolidated Master Sheet'!B:H,6,0),"")</f>
        <v>6</v>
      </c>
      <c r="J281" s="670">
        <f>IFERROR(VLOOKUP(C281,'Consolidated Master Sheet'!B:H,7,0),"")</f>
        <v>6</v>
      </c>
      <c r="K281" s="79"/>
      <c r="L281" s="1188">
        <f t="shared" si="14"/>
        <v>0</v>
      </c>
      <c r="M281" s="545"/>
      <c r="N281" s="1089"/>
    </row>
    <row r="282" spans="1:187" s="656" customFormat="1">
      <c r="A282" s="157" t="str">
        <f>IF(K282&gt;0,COUNT($K$4:K282)+MAX('MI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82" s="1892"/>
      <c r="C282" s="667" t="s">
        <v>6880</v>
      </c>
      <c r="D282" s="668" t="s">
        <v>4171</v>
      </c>
      <c r="E282" s="669" t="s">
        <v>10183</v>
      </c>
      <c r="F282" s="1195">
        <f>IFERROR(VLOOKUP(C282,'Consolidated Master Sheet'!B:H,3,0),"")</f>
        <v>103.77000000000001</v>
      </c>
      <c r="G282" s="1436">
        <f t="shared" si="12"/>
        <v>0</v>
      </c>
      <c r="H282" s="1804">
        <f t="shared" si="13"/>
        <v>0</v>
      </c>
      <c r="I282" s="670">
        <f>IFERROR(VLOOKUP(C282,'Consolidated Master Sheet'!B:H,6,0),"")</f>
        <v>6</v>
      </c>
      <c r="J282" s="670">
        <f>IFERROR(VLOOKUP(C282,'Consolidated Master Sheet'!B:H,7,0),"")</f>
        <v>6</v>
      </c>
      <c r="K282" s="79"/>
      <c r="L282" s="1188">
        <f t="shared" si="14"/>
        <v>0</v>
      </c>
      <c r="M282" s="545"/>
      <c r="N282" s="1089"/>
    </row>
    <row r="283" spans="1:187" s="656" customFormat="1" ht="16.5" thickBot="1">
      <c r="A283" s="157" t="str">
        <f>IF(K283&gt;0,COUNT($K$4:K283)+MAX('MI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83" s="1893"/>
      <c r="C283" s="667" t="s">
        <v>6881</v>
      </c>
      <c r="D283" s="678" t="s">
        <v>4170</v>
      </c>
      <c r="E283" s="679" t="s">
        <v>10184</v>
      </c>
      <c r="F283" s="1197">
        <f>IFERROR(VLOOKUP(C283,'Consolidated Master Sheet'!B:H,3,0),"")</f>
        <v>1461.33</v>
      </c>
      <c r="G283" s="1438">
        <f t="shared" si="12"/>
        <v>0</v>
      </c>
      <c r="H283" s="1806">
        <f t="shared" si="13"/>
        <v>0</v>
      </c>
      <c r="I283" s="680">
        <f>IFERROR(VLOOKUP(C283,'Consolidated Master Sheet'!B:H,6,0),"")</f>
        <v>2</v>
      </c>
      <c r="J283" s="680">
        <f>IFERROR(VLOOKUP(C283,'Consolidated Master Sheet'!B:H,7,0),"")</f>
        <v>2</v>
      </c>
      <c r="K283" s="82"/>
      <c r="L283" s="1190">
        <f t="shared" si="14"/>
        <v>0</v>
      </c>
      <c r="M283" s="545"/>
      <c r="N283" s="1089"/>
    </row>
    <row r="284" spans="1:187" s="656" customFormat="1">
      <c r="A284" s="157" t="str">
        <f>IF(K284&gt;0,COUNT($K$4:K284)+MAX('MI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84" s="1891"/>
      <c r="C284" s="663" t="s">
        <v>6882</v>
      </c>
      <c r="D284" s="664" t="s">
        <v>4169</v>
      </c>
      <c r="E284" s="665" t="s">
        <v>10185</v>
      </c>
      <c r="F284" s="1187">
        <f>IFERROR(VLOOKUP(C284,'Consolidated Master Sheet'!B:H,3,0),"")</f>
        <v>22.740000000000002</v>
      </c>
      <c r="G284" s="1439">
        <f t="shared" si="12"/>
        <v>0</v>
      </c>
      <c r="H284" s="1807">
        <f t="shared" si="13"/>
        <v>0</v>
      </c>
      <c r="I284" s="666">
        <f>IFERROR(VLOOKUP(C284,'Consolidated Master Sheet'!B:H,6,0),"")</f>
        <v>50</v>
      </c>
      <c r="J284" s="666">
        <f>IFERROR(VLOOKUP(C284,'Consolidated Master Sheet'!B:H,7,0),"")</f>
        <v>300</v>
      </c>
      <c r="K284" s="77"/>
      <c r="L284" s="1191">
        <f t="shared" si="14"/>
        <v>0</v>
      </c>
      <c r="M284" s="545"/>
      <c r="N284" s="1089"/>
    </row>
    <row r="285" spans="1:187" s="656" customFormat="1">
      <c r="A285" s="157" t="str">
        <f>IF(K285&gt;0,COUNT($K$4:K285)+MAX('MI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85" s="1892"/>
      <c r="C285" s="667" t="s">
        <v>6883</v>
      </c>
      <c r="D285" s="668" t="s">
        <v>4168</v>
      </c>
      <c r="E285" s="669" t="s">
        <v>10186</v>
      </c>
      <c r="F285" s="1195">
        <f>IFERROR(VLOOKUP(C285,'Consolidated Master Sheet'!B:H,3,0),"")</f>
        <v>41.55</v>
      </c>
      <c r="G285" s="1436">
        <f t="shared" si="12"/>
        <v>0</v>
      </c>
      <c r="H285" s="1804">
        <f t="shared" si="13"/>
        <v>0</v>
      </c>
      <c r="I285" s="670">
        <f>IFERROR(VLOOKUP(C285,'Consolidated Master Sheet'!B:H,6,0),"")</f>
        <v>10</v>
      </c>
      <c r="J285" s="670">
        <f>IFERROR(VLOOKUP(C285,'Consolidated Master Sheet'!B:H,7,0),"")</f>
        <v>40</v>
      </c>
      <c r="K285" s="79"/>
      <c r="L285" s="1188">
        <f t="shared" si="14"/>
        <v>0</v>
      </c>
      <c r="M285" s="545"/>
      <c r="N285" s="1089"/>
    </row>
    <row r="286" spans="1:187" s="656" customFormat="1">
      <c r="A286" s="157" t="str">
        <f>IF(K286&gt;0,COUNT($K$4:K286)+MAX('MI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86" s="1892"/>
      <c r="C286" s="667" t="s">
        <v>6884</v>
      </c>
      <c r="D286" s="668" t="s">
        <v>4167</v>
      </c>
      <c r="E286" s="669" t="s">
        <v>10187</v>
      </c>
      <c r="F286" s="1195">
        <f>IFERROR(VLOOKUP(C286,'Consolidated Master Sheet'!B:H,3,0),"")</f>
        <v>41.55</v>
      </c>
      <c r="G286" s="1436">
        <f t="shared" si="12"/>
        <v>0</v>
      </c>
      <c r="H286" s="1804">
        <f t="shared" si="13"/>
        <v>0</v>
      </c>
      <c r="I286" s="670">
        <f>IFERROR(VLOOKUP(C286,'Consolidated Master Sheet'!B:H,6,0),"")</f>
        <v>10</v>
      </c>
      <c r="J286" s="670">
        <f>IFERROR(VLOOKUP(C286,'Consolidated Master Sheet'!B:H,7,0),"")</f>
        <v>40</v>
      </c>
      <c r="K286" s="79"/>
      <c r="L286" s="1188">
        <f t="shared" si="14"/>
        <v>0</v>
      </c>
      <c r="M286" s="545"/>
      <c r="N286" s="1089"/>
    </row>
    <row r="287" spans="1:187" s="656" customFormat="1">
      <c r="A287" s="157" t="str">
        <f>IF(K287&gt;0,COUNT($K$4:K287)+MAX('MI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87" s="1892"/>
      <c r="C287" s="667" t="s">
        <v>6885</v>
      </c>
      <c r="D287" s="668" t="s">
        <v>4166</v>
      </c>
      <c r="E287" s="669" t="s">
        <v>10188</v>
      </c>
      <c r="F287" s="1195">
        <f>IFERROR(VLOOKUP(C287,'Consolidated Master Sheet'!B:H,3,0),"")</f>
        <v>104.79</v>
      </c>
      <c r="G287" s="1436">
        <f t="shared" si="12"/>
        <v>0</v>
      </c>
      <c r="H287" s="1804">
        <f t="shared" si="13"/>
        <v>0</v>
      </c>
      <c r="I287" s="670">
        <f>IFERROR(VLOOKUP(C287,'Consolidated Master Sheet'!B:H,6,0),"")</f>
        <v>18</v>
      </c>
      <c r="J287" s="670">
        <f>IFERROR(VLOOKUP(C287,'Consolidated Master Sheet'!B:H,7,0),"")</f>
        <v>18</v>
      </c>
      <c r="K287" s="79"/>
      <c r="L287" s="1188">
        <f t="shared" si="14"/>
        <v>0</v>
      </c>
      <c r="M287" s="545"/>
      <c r="N287" s="1089"/>
    </row>
    <row r="288" spans="1:187" s="656" customFormat="1">
      <c r="A288" s="157" t="str">
        <f>IF(K288&gt;0,COUNT($K$4:K288)+MAX('MI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88" s="1892"/>
      <c r="C288" s="667" t="s">
        <v>6886</v>
      </c>
      <c r="D288" s="668" t="s">
        <v>4165</v>
      </c>
      <c r="E288" s="669" t="s">
        <v>10189</v>
      </c>
      <c r="F288" s="1195">
        <f>IFERROR(VLOOKUP(C288,'Consolidated Master Sheet'!B:H,3,0),"")</f>
        <v>104.79</v>
      </c>
      <c r="G288" s="1436">
        <f t="shared" si="12"/>
        <v>0</v>
      </c>
      <c r="H288" s="1804">
        <f t="shared" si="13"/>
        <v>0</v>
      </c>
      <c r="I288" s="670">
        <f>IFERROR(VLOOKUP(C288,'Consolidated Master Sheet'!B:H,6,0),"")</f>
        <v>15</v>
      </c>
      <c r="J288" s="670">
        <f>IFERROR(VLOOKUP(C288,'Consolidated Master Sheet'!B:H,7,0),"")</f>
        <v>15</v>
      </c>
      <c r="K288" s="79"/>
      <c r="L288" s="1188">
        <f t="shared" si="14"/>
        <v>0</v>
      </c>
      <c r="M288" s="545"/>
      <c r="N288" s="1089"/>
    </row>
    <row r="289" spans="1:14" s="656" customFormat="1">
      <c r="A289" s="157" t="str">
        <f>IF(K289&gt;0,COUNT($K$4:K289)+MAX('MI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89" s="1892"/>
      <c r="C289" s="667" t="s">
        <v>6887</v>
      </c>
      <c r="D289" s="668" t="s">
        <v>4164</v>
      </c>
      <c r="E289" s="669" t="s">
        <v>10190</v>
      </c>
      <c r="F289" s="1195">
        <f>IFERROR(VLOOKUP(C289,'Consolidated Master Sheet'!B:H,3,0),"")</f>
        <v>104.79</v>
      </c>
      <c r="G289" s="1436">
        <f t="shared" si="12"/>
        <v>0</v>
      </c>
      <c r="H289" s="1804">
        <f t="shared" si="13"/>
        <v>0</v>
      </c>
      <c r="I289" s="670">
        <f>IFERROR(VLOOKUP(C289,'Consolidated Master Sheet'!B:H,6,0),"")</f>
        <v>12</v>
      </c>
      <c r="J289" s="670">
        <f>IFERROR(VLOOKUP(C289,'Consolidated Master Sheet'!B:H,7,0),"")</f>
        <v>12</v>
      </c>
      <c r="K289" s="79"/>
      <c r="L289" s="1188">
        <f t="shared" si="14"/>
        <v>0</v>
      </c>
      <c r="M289" s="545"/>
      <c r="N289" s="1089"/>
    </row>
    <row r="290" spans="1:14" s="656" customFormat="1">
      <c r="A290" s="157" t="str">
        <f>IF(K290&gt;0,COUNT($K$4:K290)+MAX('MI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90" s="1892"/>
      <c r="C290" s="667" t="s">
        <v>6888</v>
      </c>
      <c r="D290" s="668" t="s">
        <v>4163</v>
      </c>
      <c r="E290" s="669" t="s">
        <v>10191</v>
      </c>
      <c r="F290" s="1195">
        <f>IFERROR(VLOOKUP(C290,'Consolidated Master Sheet'!B:H,3,0),"")</f>
        <v>102.05000000000001</v>
      </c>
      <c r="G290" s="1436">
        <f t="shared" si="12"/>
        <v>0</v>
      </c>
      <c r="H290" s="1804">
        <f t="shared" si="13"/>
        <v>0</v>
      </c>
      <c r="I290" s="670">
        <f>IFERROR(VLOOKUP(C290,'Consolidated Master Sheet'!B:H,6,0),"")</f>
        <v>8</v>
      </c>
      <c r="J290" s="670">
        <f>IFERROR(VLOOKUP(C290,'Consolidated Master Sheet'!B:H,7,0),"")</f>
        <v>8</v>
      </c>
      <c r="K290" s="79"/>
      <c r="L290" s="1188">
        <f t="shared" si="14"/>
        <v>0</v>
      </c>
      <c r="M290" s="545"/>
      <c r="N290" s="1089"/>
    </row>
    <row r="291" spans="1:14" s="656" customFormat="1">
      <c r="A291" s="157" t="str">
        <f>IF(K291&gt;0,COUNT($K$4:K291)+MAX('MI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91" s="1892"/>
      <c r="C291" s="667" t="s">
        <v>6889</v>
      </c>
      <c r="D291" s="668" t="s">
        <v>4162</v>
      </c>
      <c r="E291" s="669" t="s">
        <v>10192</v>
      </c>
      <c r="F291" s="1195">
        <f>IFERROR(VLOOKUP(C291,'Consolidated Master Sheet'!B:H,3,0),"")</f>
        <v>180.35</v>
      </c>
      <c r="G291" s="1436">
        <f t="shared" si="12"/>
        <v>0</v>
      </c>
      <c r="H291" s="1804">
        <f t="shared" si="13"/>
        <v>0</v>
      </c>
      <c r="I291" s="670">
        <f>IFERROR(VLOOKUP(C291,'Consolidated Master Sheet'!B:H,6,0),"")</f>
        <v>6</v>
      </c>
      <c r="J291" s="670">
        <f>IFERROR(VLOOKUP(C291,'Consolidated Master Sheet'!B:H,7,0),"")</f>
        <v>6</v>
      </c>
      <c r="K291" s="79"/>
      <c r="L291" s="1188">
        <f t="shared" si="14"/>
        <v>0</v>
      </c>
      <c r="M291" s="545"/>
      <c r="N291" s="1089"/>
    </row>
    <row r="292" spans="1:14" s="656" customFormat="1">
      <c r="A292" s="157" t="str">
        <f>IF(K292&gt;0,COUNT($K$4:K292)+MAX('MI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92" s="1892"/>
      <c r="C292" s="667" t="s">
        <v>6890</v>
      </c>
      <c r="D292" s="668" t="s">
        <v>4161</v>
      </c>
      <c r="E292" s="669" t="s">
        <v>10193</v>
      </c>
      <c r="F292" s="1195">
        <f>IFERROR(VLOOKUP(C292,'Consolidated Master Sheet'!B:H,3,0),"")</f>
        <v>180.35</v>
      </c>
      <c r="G292" s="1436">
        <f t="shared" si="12"/>
        <v>0</v>
      </c>
      <c r="H292" s="1804">
        <f t="shared" si="13"/>
        <v>0</v>
      </c>
      <c r="I292" s="670">
        <f>IFERROR(VLOOKUP(C292,'Consolidated Master Sheet'!B:H,6,0),"")</f>
        <v>5</v>
      </c>
      <c r="J292" s="670">
        <f>IFERROR(VLOOKUP(C292,'Consolidated Master Sheet'!B:H,7,0),"")</f>
        <v>5</v>
      </c>
      <c r="K292" s="79"/>
      <c r="L292" s="1188">
        <f t="shared" si="14"/>
        <v>0</v>
      </c>
      <c r="M292" s="545"/>
      <c r="N292" s="1089"/>
    </row>
    <row r="293" spans="1:14" s="656" customFormat="1">
      <c r="A293" s="157" t="str">
        <f>IF(K293&gt;0,COUNT($K$4:K293)+MAX('MI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93" s="1892"/>
      <c r="C293" s="667" t="s">
        <v>6891</v>
      </c>
      <c r="D293" s="668" t="s">
        <v>4160</v>
      </c>
      <c r="E293" s="669" t="s">
        <v>10194</v>
      </c>
      <c r="F293" s="1195">
        <f>IFERROR(VLOOKUP(C293,'Consolidated Master Sheet'!B:H,3,0),"")</f>
        <v>965.56999999999994</v>
      </c>
      <c r="G293" s="1436">
        <f t="shared" si="12"/>
        <v>0</v>
      </c>
      <c r="H293" s="1804">
        <f t="shared" si="13"/>
        <v>0</v>
      </c>
      <c r="I293" s="670">
        <f>IFERROR(VLOOKUP(C293,'Consolidated Master Sheet'!B:H,6,0),"")</f>
        <v>3</v>
      </c>
      <c r="J293" s="670">
        <f>IFERROR(VLOOKUP(C293,'Consolidated Master Sheet'!B:H,7,0),"")</f>
        <v>3</v>
      </c>
      <c r="K293" s="79"/>
      <c r="L293" s="1188">
        <f t="shared" si="14"/>
        <v>0</v>
      </c>
      <c r="M293" s="545"/>
      <c r="N293" s="1089"/>
    </row>
    <row r="294" spans="1:14" s="656" customFormat="1" ht="16.5" thickBot="1">
      <c r="A294" s="157" t="str">
        <f>IF(K294&gt;0,COUNT($K$4:K294)+MAX('MI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94" s="1893"/>
      <c r="C294" s="671" t="s">
        <v>6892</v>
      </c>
      <c r="D294" s="672" t="s">
        <v>4159</v>
      </c>
      <c r="E294" s="673" t="s">
        <v>10195</v>
      </c>
      <c r="F294" s="1196">
        <f>IFERROR(VLOOKUP(C294,'Consolidated Master Sheet'!B:H,3,0),"")</f>
        <v>1153.04</v>
      </c>
      <c r="G294" s="1437">
        <f t="shared" si="12"/>
        <v>0</v>
      </c>
      <c r="H294" s="1805">
        <f t="shared" si="13"/>
        <v>0</v>
      </c>
      <c r="I294" s="674">
        <f>IFERROR(VLOOKUP(C294,'Consolidated Master Sheet'!B:H,6,0),"")</f>
        <v>2</v>
      </c>
      <c r="J294" s="674">
        <f>IFERROR(VLOOKUP(C294,'Consolidated Master Sheet'!B:H,7,0),"")</f>
        <v>2</v>
      </c>
      <c r="K294" s="80"/>
      <c r="L294" s="1189">
        <f t="shared" si="14"/>
        <v>0</v>
      </c>
      <c r="M294" s="545"/>
      <c r="N294" s="1089"/>
    </row>
    <row r="295" spans="1:14" s="656" customFormat="1" ht="31.5">
      <c r="A295" s="157" t="str">
        <f>IF(K295&gt;0,COUNT($K$4:K295)+MAX('MI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95" s="1891"/>
      <c r="C295" s="667" t="s">
        <v>7218</v>
      </c>
      <c r="D295" s="681" t="s">
        <v>4158</v>
      </c>
      <c r="E295" s="676" t="s">
        <v>10196</v>
      </c>
      <c r="F295" s="1186">
        <f>IFERROR(VLOOKUP(C295,'Consolidated Master Sheet'!B:H,3,0),"")</f>
        <v>2.5599999999999996</v>
      </c>
      <c r="G295" s="1435">
        <f t="shared" si="12"/>
        <v>0</v>
      </c>
      <c r="H295" s="1804">
        <f t="shared" si="13"/>
        <v>0</v>
      </c>
      <c r="I295" s="677">
        <f>IFERROR(VLOOKUP(C295,'Consolidated Master Sheet'!B:H,6,0),"")</f>
        <v>50</v>
      </c>
      <c r="J295" s="677">
        <f>IFERROR(VLOOKUP(C295,'Consolidated Master Sheet'!B:H,7,0),"")</f>
        <v>600</v>
      </c>
      <c r="K295" s="81"/>
      <c r="L295" s="1188">
        <f t="shared" si="14"/>
        <v>0</v>
      </c>
      <c r="M295" s="545"/>
      <c r="N295" s="1089"/>
    </row>
    <row r="296" spans="1:14" s="656" customFormat="1" ht="31.5">
      <c r="A296" s="157" t="str">
        <f>IF(K296&gt;0,COUNT($K$4:K296)+MAX('MI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96" s="1892"/>
      <c r="C296" s="667" t="s">
        <v>7850</v>
      </c>
      <c r="D296" s="668" t="s">
        <v>4157</v>
      </c>
      <c r="E296" s="669" t="s">
        <v>10197</v>
      </c>
      <c r="F296" s="1195">
        <f>IFERROR(VLOOKUP(C296,'Consolidated Master Sheet'!B:H,3,0),"")</f>
        <v>3.9499999999999997</v>
      </c>
      <c r="G296" s="1436">
        <f t="shared" si="12"/>
        <v>0</v>
      </c>
      <c r="H296" s="1804">
        <f t="shared" si="13"/>
        <v>0</v>
      </c>
      <c r="I296" s="670">
        <f>IFERROR(VLOOKUP(C296,'Consolidated Master Sheet'!B:H,6,0),"")</f>
        <v>50</v>
      </c>
      <c r="J296" s="670">
        <f>IFERROR(VLOOKUP(C296,'Consolidated Master Sheet'!B:H,7,0),"")</f>
        <v>200</v>
      </c>
      <c r="K296" s="79"/>
      <c r="L296" s="1188">
        <f t="shared" si="14"/>
        <v>0</v>
      </c>
      <c r="M296" s="545"/>
      <c r="N296" s="1089"/>
    </row>
    <row r="297" spans="1:14" s="656" customFormat="1">
      <c r="A297" s="157" t="str">
        <f>IF(K297&gt;0,COUNT($K$4:K297)+MAX('MI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97" s="1892"/>
      <c r="C297" s="667" t="s">
        <v>7219</v>
      </c>
      <c r="D297" s="668" t="s">
        <v>4156</v>
      </c>
      <c r="E297" s="669" t="s">
        <v>10198</v>
      </c>
      <c r="F297" s="1195">
        <f>IFERROR(VLOOKUP(C297,'Consolidated Master Sheet'!B:H,3,0),"")</f>
        <v>4.75</v>
      </c>
      <c r="G297" s="1436">
        <f t="shared" si="12"/>
        <v>0</v>
      </c>
      <c r="H297" s="1804">
        <f t="shared" si="13"/>
        <v>0</v>
      </c>
      <c r="I297" s="670">
        <f>IFERROR(VLOOKUP(C297,'Consolidated Master Sheet'!B:H,6,0),"")</f>
        <v>50</v>
      </c>
      <c r="J297" s="670">
        <f>IFERROR(VLOOKUP(C297,'Consolidated Master Sheet'!B:H,7,0),"")</f>
        <v>200</v>
      </c>
      <c r="K297" s="79"/>
      <c r="L297" s="1188">
        <f t="shared" si="14"/>
        <v>0</v>
      </c>
      <c r="M297" s="545"/>
      <c r="N297" s="1089"/>
    </row>
    <row r="298" spans="1:14" s="656" customFormat="1" ht="31.5">
      <c r="A298" s="157" t="str">
        <f>IF(K298&gt;0,COUNT($K$4:K298)+MAX('MI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98" s="1892"/>
      <c r="C298" s="667" t="s">
        <v>6893</v>
      </c>
      <c r="D298" s="668" t="s">
        <v>4155</v>
      </c>
      <c r="E298" s="669" t="s">
        <v>10199</v>
      </c>
      <c r="F298" s="1195">
        <f>IFERROR(VLOOKUP(C298,'Consolidated Master Sheet'!B:H,3,0),"")</f>
        <v>6.63</v>
      </c>
      <c r="G298" s="1436">
        <f t="shared" si="12"/>
        <v>0</v>
      </c>
      <c r="H298" s="1804">
        <f t="shared" si="13"/>
        <v>0</v>
      </c>
      <c r="I298" s="670">
        <f>IFERROR(VLOOKUP(C298,'Consolidated Master Sheet'!B:H,6,0),"")</f>
        <v>25</v>
      </c>
      <c r="J298" s="670">
        <f>IFERROR(VLOOKUP(C298,'Consolidated Master Sheet'!B:H,7,0),"")</f>
        <v>100</v>
      </c>
      <c r="K298" s="79"/>
      <c r="L298" s="1188">
        <f t="shared" si="14"/>
        <v>0</v>
      </c>
      <c r="M298" s="545"/>
      <c r="N298" s="1089"/>
    </row>
    <row r="299" spans="1:14" s="656" customFormat="1" ht="31.5">
      <c r="A299" s="157" t="str">
        <f>IF(K299&gt;0,COUNT($K$4:K299)+MAX('MI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299" s="1892"/>
      <c r="C299" s="667" t="s">
        <v>7220</v>
      </c>
      <c r="D299" s="668" t="s">
        <v>4154</v>
      </c>
      <c r="E299" s="669" t="s">
        <v>10200</v>
      </c>
      <c r="F299" s="1195">
        <f>IFERROR(VLOOKUP(C299,'Consolidated Master Sheet'!B:H,3,0),"")</f>
        <v>8.2999999999999989</v>
      </c>
      <c r="G299" s="1436">
        <f t="shared" si="12"/>
        <v>0</v>
      </c>
      <c r="H299" s="1804">
        <f t="shared" si="13"/>
        <v>0</v>
      </c>
      <c r="I299" s="670">
        <f>IFERROR(VLOOKUP(C299,'Consolidated Master Sheet'!B:H,6,0),"")</f>
        <v>25</v>
      </c>
      <c r="J299" s="670">
        <f>IFERROR(VLOOKUP(C299,'Consolidated Master Sheet'!B:H,7,0),"")</f>
        <v>150</v>
      </c>
      <c r="K299" s="79"/>
      <c r="L299" s="1188">
        <f t="shared" si="14"/>
        <v>0</v>
      </c>
      <c r="M299" s="545"/>
      <c r="N299" s="1089"/>
    </row>
    <row r="300" spans="1:14" s="656" customFormat="1">
      <c r="A300" s="157" t="str">
        <f>IF(K300&gt;0,COUNT($K$4:K300)+MAX('MI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00" s="1892"/>
      <c r="C300" s="667" t="s">
        <v>7221</v>
      </c>
      <c r="D300" s="668" t="s">
        <v>4153</v>
      </c>
      <c r="E300" s="669" t="s">
        <v>10201</v>
      </c>
      <c r="F300" s="1195">
        <f>IFERROR(VLOOKUP(C300,'Consolidated Master Sheet'!B:H,3,0),"")</f>
        <v>10.83</v>
      </c>
      <c r="G300" s="1436">
        <f t="shared" si="12"/>
        <v>0</v>
      </c>
      <c r="H300" s="1804">
        <f t="shared" si="13"/>
        <v>0</v>
      </c>
      <c r="I300" s="670">
        <f>IFERROR(VLOOKUP(C300,'Consolidated Master Sheet'!B:H,6,0),"")</f>
        <v>25</v>
      </c>
      <c r="J300" s="670">
        <f>IFERROR(VLOOKUP(C300,'Consolidated Master Sheet'!B:H,7,0),"")</f>
        <v>100</v>
      </c>
      <c r="K300" s="79"/>
      <c r="L300" s="1188">
        <f t="shared" si="14"/>
        <v>0</v>
      </c>
      <c r="M300" s="545"/>
      <c r="N300" s="1089"/>
    </row>
    <row r="301" spans="1:14" s="656" customFormat="1" ht="31.5">
      <c r="A301" s="157" t="str">
        <f>IF(K301&gt;0,COUNT($K$4:K301)+MAX('MI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01" s="1892"/>
      <c r="C301" s="667" t="s">
        <v>6894</v>
      </c>
      <c r="D301" s="668" t="s">
        <v>4152</v>
      </c>
      <c r="E301" s="669" t="s">
        <v>10202</v>
      </c>
      <c r="F301" s="1195">
        <f>IFERROR(VLOOKUP(C301,'Consolidated Master Sheet'!B:H,3,0),"")</f>
        <v>35.18</v>
      </c>
      <c r="G301" s="1436">
        <f t="shared" si="12"/>
        <v>0</v>
      </c>
      <c r="H301" s="1804">
        <f t="shared" si="13"/>
        <v>0</v>
      </c>
      <c r="I301" s="670">
        <f>IFERROR(VLOOKUP(C301,'Consolidated Master Sheet'!B:H,6,0),"")</f>
        <v>10</v>
      </c>
      <c r="J301" s="670">
        <f>IFERROR(VLOOKUP(C301,'Consolidated Master Sheet'!B:H,7,0),"")</f>
        <v>40</v>
      </c>
      <c r="K301" s="79"/>
      <c r="L301" s="1188">
        <f t="shared" si="14"/>
        <v>0</v>
      </c>
      <c r="M301" s="545"/>
      <c r="N301" s="1089"/>
    </row>
    <row r="302" spans="1:14" s="656" customFormat="1">
      <c r="A302" s="157" t="str">
        <f>IF(K302&gt;0,COUNT($K$4:K302)+MAX('MI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02" s="1892"/>
      <c r="C302" s="667" t="s">
        <v>6895</v>
      </c>
      <c r="D302" s="668" t="s">
        <v>4151</v>
      </c>
      <c r="E302" s="669" t="s">
        <v>10203</v>
      </c>
      <c r="F302" s="1195">
        <f>IFERROR(VLOOKUP(C302,'Consolidated Master Sheet'!B:H,3,0),"")</f>
        <v>43.71</v>
      </c>
      <c r="G302" s="1436">
        <f t="shared" si="12"/>
        <v>0</v>
      </c>
      <c r="H302" s="1804">
        <f t="shared" si="13"/>
        <v>0</v>
      </c>
      <c r="I302" s="670">
        <f>IFERROR(VLOOKUP(C302,'Consolidated Master Sheet'!B:H,6,0),"")</f>
        <v>5</v>
      </c>
      <c r="J302" s="670">
        <f>IFERROR(VLOOKUP(C302,'Consolidated Master Sheet'!B:H,7,0),"")</f>
        <v>30</v>
      </c>
      <c r="K302" s="79"/>
      <c r="L302" s="1188">
        <f t="shared" si="14"/>
        <v>0</v>
      </c>
      <c r="M302" s="545"/>
      <c r="N302" s="1089"/>
    </row>
    <row r="303" spans="1:14" s="656" customFormat="1">
      <c r="A303" s="157" t="str">
        <f>IF(K303&gt;0,COUNT($K$4:K303)+MAX('MI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03" s="1892"/>
      <c r="C303" s="667" t="s">
        <v>6896</v>
      </c>
      <c r="D303" s="668" t="s">
        <v>4150</v>
      </c>
      <c r="E303" s="669" t="s">
        <v>10204</v>
      </c>
      <c r="F303" s="1195">
        <f>IFERROR(VLOOKUP(C303,'Consolidated Master Sheet'!B:H,3,0),"")</f>
        <v>78.350000000000009</v>
      </c>
      <c r="G303" s="1436">
        <f t="shared" si="12"/>
        <v>0</v>
      </c>
      <c r="H303" s="1804">
        <f t="shared" si="13"/>
        <v>0</v>
      </c>
      <c r="I303" s="670">
        <f>IFERROR(VLOOKUP(C303,'Consolidated Master Sheet'!B:H,6,0),"")</f>
        <v>20</v>
      </c>
      <c r="J303" s="670">
        <f>IFERROR(VLOOKUP(C303,'Consolidated Master Sheet'!B:H,7,0),"")</f>
        <v>20</v>
      </c>
      <c r="K303" s="79"/>
      <c r="L303" s="1188">
        <f t="shared" si="14"/>
        <v>0</v>
      </c>
      <c r="M303" s="545"/>
      <c r="N303" s="1089"/>
    </row>
    <row r="304" spans="1:14" s="656" customFormat="1">
      <c r="A304" s="157" t="str">
        <f>IF(K304&gt;0,COUNT($K$4:K304)+MAX('MI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04" s="1892"/>
      <c r="C304" s="667" t="s">
        <v>6897</v>
      </c>
      <c r="D304" s="668" t="s">
        <v>4149</v>
      </c>
      <c r="E304" s="669" t="s">
        <v>10205</v>
      </c>
      <c r="F304" s="1195">
        <f>IFERROR(VLOOKUP(C304,'Consolidated Master Sheet'!B:H,3,0),"")</f>
        <v>241.98999999999998</v>
      </c>
      <c r="G304" s="1436">
        <f t="shared" si="12"/>
        <v>0</v>
      </c>
      <c r="H304" s="1804">
        <f t="shared" si="13"/>
        <v>0</v>
      </c>
      <c r="I304" s="670">
        <f>IFERROR(VLOOKUP(C304,'Consolidated Master Sheet'!B:H,6,0),"")</f>
        <v>8</v>
      </c>
      <c r="J304" s="670">
        <f>IFERROR(VLOOKUP(C304,'Consolidated Master Sheet'!B:H,7,0),"")</f>
        <v>8</v>
      </c>
      <c r="K304" s="79"/>
      <c r="L304" s="1188">
        <f t="shared" si="14"/>
        <v>0</v>
      </c>
      <c r="M304" s="545"/>
      <c r="N304" s="1089"/>
    </row>
    <row r="305" spans="1:14" s="656" customFormat="1">
      <c r="A305" s="157" t="str">
        <f>IF(K305&gt;0,COUNT($K$4:K305)+MAX('MI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05" s="1892"/>
      <c r="C305" s="667" t="s">
        <v>6898</v>
      </c>
      <c r="D305" s="668" t="s">
        <v>4148</v>
      </c>
      <c r="E305" s="669" t="s">
        <v>10206</v>
      </c>
      <c r="F305" s="1195">
        <f>IFERROR(VLOOKUP(C305,'Consolidated Master Sheet'!B:H,3,0),"")</f>
        <v>582.06999999999994</v>
      </c>
      <c r="G305" s="1436">
        <f t="shared" si="12"/>
        <v>0</v>
      </c>
      <c r="H305" s="1804">
        <f t="shared" si="13"/>
        <v>0</v>
      </c>
      <c r="I305" s="670">
        <f>IFERROR(VLOOKUP(C305,'Consolidated Master Sheet'!B:H,6,0),"")</f>
        <v>0</v>
      </c>
      <c r="J305" s="670">
        <f>IFERROR(VLOOKUP(C305,'Consolidated Master Sheet'!B:H,7,0),"")</f>
        <v>0</v>
      </c>
      <c r="K305" s="79"/>
      <c r="L305" s="1188">
        <f t="shared" si="14"/>
        <v>0</v>
      </c>
      <c r="M305" s="545"/>
      <c r="N305" s="1089"/>
    </row>
    <row r="306" spans="1:14" s="656" customFormat="1" ht="16.5" thickBot="1">
      <c r="A306" s="157" t="str">
        <f>IF(K306&gt;0,COUNT($K$4:K306)+MAX('MI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06" s="1893"/>
      <c r="C306" s="667" t="s">
        <v>6899</v>
      </c>
      <c r="D306" s="678" t="s">
        <v>4147</v>
      </c>
      <c r="E306" s="679" t="s">
        <v>10207</v>
      </c>
      <c r="F306" s="1197">
        <f>IFERROR(VLOOKUP(C306,'Consolidated Master Sheet'!B:H,3,0),"")</f>
        <v>1531.56</v>
      </c>
      <c r="G306" s="1438">
        <f t="shared" si="12"/>
        <v>0</v>
      </c>
      <c r="H306" s="1806">
        <f t="shared" si="13"/>
        <v>0</v>
      </c>
      <c r="I306" s="680">
        <f>IFERROR(VLOOKUP(C306,'Consolidated Master Sheet'!B:H,6,0),"")</f>
        <v>4</v>
      </c>
      <c r="J306" s="680">
        <f>IFERROR(VLOOKUP(C306,'Consolidated Master Sheet'!B:H,7,0),"")</f>
        <v>4</v>
      </c>
      <c r="K306" s="82"/>
      <c r="L306" s="1190">
        <f t="shared" si="14"/>
        <v>0</v>
      </c>
      <c r="M306" s="545"/>
      <c r="N306" s="1089"/>
    </row>
    <row r="307" spans="1:14" s="656" customFormat="1">
      <c r="A307" s="157" t="str">
        <f>IF(K307&gt;0,COUNT($K$4:K307)+MAX('MI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07" s="1891"/>
      <c r="C307" s="663" t="s">
        <v>6900</v>
      </c>
      <c r="D307" s="664" t="s">
        <v>4146</v>
      </c>
      <c r="E307" s="665" t="s">
        <v>10208</v>
      </c>
      <c r="F307" s="1187">
        <f>IFERROR(VLOOKUP(C307,'Consolidated Master Sheet'!B:H,3,0),"")</f>
        <v>2.7699999999999996</v>
      </c>
      <c r="G307" s="1439">
        <f t="shared" si="12"/>
        <v>0</v>
      </c>
      <c r="H307" s="1807">
        <f t="shared" si="13"/>
        <v>0</v>
      </c>
      <c r="I307" s="666">
        <f>IFERROR(VLOOKUP(C307,'Consolidated Master Sheet'!B:H,6,0),"")</f>
        <v>50</v>
      </c>
      <c r="J307" s="666">
        <f>IFERROR(VLOOKUP(C307,'Consolidated Master Sheet'!B:H,7,0),"")</f>
        <v>600</v>
      </c>
      <c r="K307" s="77"/>
      <c r="L307" s="1191">
        <f t="shared" si="14"/>
        <v>0</v>
      </c>
      <c r="M307" s="545"/>
      <c r="N307" s="1089"/>
    </row>
    <row r="308" spans="1:14" s="656" customFormat="1">
      <c r="A308" s="157" t="str">
        <f>IF(K308&gt;0,COUNT($K$4:K308)+MAX('MI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08" s="1892"/>
      <c r="C308" s="667" t="s">
        <v>7222</v>
      </c>
      <c r="D308" s="668" t="s">
        <v>4145</v>
      </c>
      <c r="E308" s="669" t="s">
        <v>10209</v>
      </c>
      <c r="F308" s="1195">
        <f>IFERROR(VLOOKUP(C308,'Consolidated Master Sheet'!B:H,3,0),"")</f>
        <v>1</v>
      </c>
      <c r="G308" s="1436">
        <f t="shared" si="12"/>
        <v>0</v>
      </c>
      <c r="H308" s="1804">
        <f t="shared" si="13"/>
        <v>0</v>
      </c>
      <c r="I308" s="670">
        <f>IFERROR(VLOOKUP(C308,'Consolidated Master Sheet'!B:H,6,0),"")</f>
        <v>50</v>
      </c>
      <c r="J308" s="670">
        <f>IFERROR(VLOOKUP(C308,'Consolidated Master Sheet'!B:H,7,0),"")</f>
        <v>600</v>
      </c>
      <c r="K308" s="79"/>
      <c r="L308" s="1188">
        <f t="shared" si="14"/>
        <v>0</v>
      </c>
      <c r="M308" s="545"/>
      <c r="N308" s="1089"/>
    </row>
    <row r="309" spans="1:14" s="656" customFormat="1">
      <c r="A309" s="157" t="str">
        <f>IF(K309&gt;0,COUNT($K$4:K309)+MAX('MI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09" s="1892"/>
      <c r="C309" s="667" t="s">
        <v>7223</v>
      </c>
      <c r="D309" s="668" t="s">
        <v>4144</v>
      </c>
      <c r="E309" s="669" t="s">
        <v>10210</v>
      </c>
      <c r="F309" s="1195">
        <f>IFERROR(VLOOKUP(C309,'Consolidated Master Sheet'!B:H,3,0),"")</f>
        <v>1.39</v>
      </c>
      <c r="G309" s="1436">
        <f t="shared" si="12"/>
        <v>0</v>
      </c>
      <c r="H309" s="1804">
        <f t="shared" si="13"/>
        <v>0</v>
      </c>
      <c r="I309" s="670">
        <f>IFERROR(VLOOKUP(C309,'Consolidated Master Sheet'!B:H,6,0),"")</f>
        <v>100</v>
      </c>
      <c r="J309" s="670">
        <f>IFERROR(VLOOKUP(C309,'Consolidated Master Sheet'!B:H,7,0),"")</f>
        <v>400</v>
      </c>
      <c r="K309" s="79"/>
      <c r="L309" s="1188">
        <f t="shared" si="14"/>
        <v>0</v>
      </c>
      <c r="M309" s="545"/>
      <c r="N309" s="1089"/>
    </row>
    <row r="310" spans="1:14" s="656" customFormat="1">
      <c r="A310" s="157" t="str">
        <f>IF(K310&gt;0,COUNT($K$4:K310)+MAX('MI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10" s="1892"/>
      <c r="C310" s="667" t="s">
        <v>7224</v>
      </c>
      <c r="D310" s="668" t="s">
        <v>4143</v>
      </c>
      <c r="E310" s="669" t="s">
        <v>10211</v>
      </c>
      <c r="F310" s="1195">
        <f>IFERROR(VLOOKUP(C310,'Consolidated Master Sheet'!B:H,3,0),"")</f>
        <v>2.46</v>
      </c>
      <c r="G310" s="1436">
        <f t="shared" si="12"/>
        <v>0</v>
      </c>
      <c r="H310" s="1804">
        <f t="shared" si="13"/>
        <v>0</v>
      </c>
      <c r="I310" s="670">
        <f>IFERROR(VLOOKUP(C310,'Consolidated Master Sheet'!B:H,6,0),"")</f>
        <v>50</v>
      </c>
      <c r="J310" s="670">
        <f>IFERROR(VLOOKUP(C310,'Consolidated Master Sheet'!B:H,7,0),"")</f>
        <v>200</v>
      </c>
      <c r="K310" s="79"/>
      <c r="L310" s="1188">
        <f t="shared" si="14"/>
        <v>0</v>
      </c>
      <c r="M310" s="545"/>
      <c r="N310" s="1089"/>
    </row>
    <row r="311" spans="1:14" s="656" customFormat="1">
      <c r="A311" s="157" t="str">
        <f>IF(K311&gt;0,COUNT($K$4:K311)+MAX('MI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11" s="1892"/>
      <c r="C311" s="667" t="s">
        <v>7225</v>
      </c>
      <c r="D311" s="668" t="s">
        <v>4142</v>
      </c>
      <c r="E311" s="669" t="s">
        <v>10212</v>
      </c>
      <c r="F311" s="1195">
        <f>IFERROR(VLOOKUP(C311,'Consolidated Master Sheet'!B:H,3,0),"")</f>
        <v>3.38</v>
      </c>
      <c r="G311" s="1436">
        <f t="shared" si="12"/>
        <v>0</v>
      </c>
      <c r="H311" s="1804">
        <f t="shared" si="13"/>
        <v>0</v>
      </c>
      <c r="I311" s="670">
        <f>IFERROR(VLOOKUP(C311,'Consolidated Master Sheet'!B:H,6,0),"")</f>
        <v>25</v>
      </c>
      <c r="J311" s="670">
        <f>IFERROR(VLOOKUP(C311,'Consolidated Master Sheet'!B:H,7,0),"")</f>
        <v>150</v>
      </c>
      <c r="K311" s="79"/>
      <c r="L311" s="1188">
        <f t="shared" si="14"/>
        <v>0</v>
      </c>
      <c r="M311" s="545"/>
      <c r="N311" s="1089"/>
    </row>
    <row r="312" spans="1:14" s="656" customFormat="1">
      <c r="A312" s="157" t="str">
        <f>IF(K312&gt;0,COUNT($K$4:K312)+MAX('MI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12" s="1892"/>
      <c r="C312" s="667" t="s">
        <v>7226</v>
      </c>
      <c r="D312" s="668" t="s">
        <v>4141</v>
      </c>
      <c r="E312" s="669" t="s">
        <v>10213</v>
      </c>
      <c r="F312" s="1195">
        <f>IFERROR(VLOOKUP(C312,'Consolidated Master Sheet'!B:H,3,0),"")</f>
        <v>3.63</v>
      </c>
      <c r="G312" s="1436">
        <f t="shared" si="12"/>
        <v>0</v>
      </c>
      <c r="H312" s="1804">
        <f t="shared" si="13"/>
        <v>0</v>
      </c>
      <c r="I312" s="670">
        <f>IFERROR(VLOOKUP(C312,'Consolidated Master Sheet'!B:H,6,0),"")</f>
        <v>25</v>
      </c>
      <c r="J312" s="670">
        <f>IFERROR(VLOOKUP(C312,'Consolidated Master Sheet'!B:H,7,0),"")</f>
        <v>100</v>
      </c>
      <c r="K312" s="79"/>
      <c r="L312" s="1188">
        <f t="shared" si="14"/>
        <v>0</v>
      </c>
      <c r="M312" s="545"/>
      <c r="N312" s="1089"/>
    </row>
    <row r="313" spans="1:14" s="656" customFormat="1">
      <c r="A313" s="157" t="str">
        <f>IF(K313&gt;0,COUNT($K$4:K313)+MAX('MI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13" s="1892"/>
      <c r="C313" s="667" t="s">
        <v>7227</v>
      </c>
      <c r="D313" s="668" t="s">
        <v>4140</v>
      </c>
      <c r="E313" s="669" t="s">
        <v>10214</v>
      </c>
      <c r="F313" s="1195">
        <f>IFERROR(VLOOKUP(C313,'Consolidated Master Sheet'!B:H,3,0),"")</f>
        <v>5.51</v>
      </c>
      <c r="G313" s="1436">
        <f t="shared" si="12"/>
        <v>0</v>
      </c>
      <c r="H313" s="1804">
        <f t="shared" si="13"/>
        <v>0</v>
      </c>
      <c r="I313" s="670">
        <f>IFERROR(VLOOKUP(C313,'Consolidated Master Sheet'!B:H,6,0),"")</f>
        <v>25</v>
      </c>
      <c r="J313" s="670">
        <f>IFERROR(VLOOKUP(C313,'Consolidated Master Sheet'!B:H,7,0),"")</f>
        <v>100</v>
      </c>
      <c r="K313" s="79"/>
      <c r="L313" s="1188">
        <f t="shared" si="14"/>
        <v>0</v>
      </c>
      <c r="M313" s="545"/>
      <c r="N313" s="1089"/>
    </row>
    <row r="314" spans="1:14" s="656" customFormat="1">
      <c r="A314" s="157" t="str">
        <f>IF(K314&gt;0,COUNT($K$4:K314)+MAX('MI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14" s="1892"/>
      <c r="C314" s="667" t="s">
        <v>6901</v>
      </c>
      <c r="D314" s="668" t="s">
        <v>4139</v>
      </c>
      <c r="E314" s="669" t="s">
        <v>10215</v>
      </c>
      <c r="F314" s="1195">
        <f>IFERROR(VLOOKUP(C314,'Consolidated Master Sheet'!B:H,3,0),"")</f>
        <v>12.18</v>
      </c>
      <c r="G314" s="1436">
        <f t="shared" si="12"/>
        <v>0</v>
      </c>
      <c r="H314" s="1804">
        <f t="shared" si="13"/>
        <v>0</v>
      </c>
      <c r="I314" s="670">
        <f>IFERROR(VLOOKUP(C314,'Consolidated Master Sheet'!B:H,6,0),"")</f>
        <v>12</v>
      </c>
      <c r="J314" s="670">
        <f>IFERROR(VLOOKUP(C314,'Consolidated Master Sheet'!B:H,7,0),"")</f>
        <v>72</v>
      </c>
      <c r="K314" s="79"/>
      <c r="L314" s="1188">
        <f t="shared" si="14"/>
        <v>0</v>
      </c>
      <c r="M314" s="545"/>
      <c r="N314" s="1089"/>
    </row>
    <row r="315" spans="1:14" s="656" customFormat="1">
      <c r="A315" s="157" t="str">
        <f>IF(K315&gt;0,COUNT($K$4:K315)+MAX('MI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15" s="1892"/>
      <c r="C315" s="667" t="s">
        <v>7228</v>
      </c>
      <c r="D315" s="668" t="s">
        <v>4138</v>
      </c>
      <c r="E315" s="669" t="s">
        <v>10216</v>
      </c>
      <c r="F315" s="1195">
        <f>IFERROR(VLOOKUP(C315,'Consolidated Master Sheet'!B:H,3,0),"")</f>
        <v>19.09</v>
      </c>
      <c r="G315" s="1436">
        <f t="shared" si="12"/>
        <v>0</v>
      </c>
      <c r="H315" s="1804">
        <f t="shared" si="13"/>
        <v>0</v>
      </c>
      <c r="I315" s="670">
        <f>IFERROR(VLOOKUP(C315,'Consolidated Master Sheet'!B:H,6,0),"")</f>
        <v>10</v>
      </c>
      <c r="J315" s="670">
        <f>IFERROR(VLOOKUP(C315,'Consolidated Master Sheet'!B:H,7,0),"")</f>
        <v>40</v>
      </c>
      <c r="K315" s="79"/>
      <c r="L315" s="1188">
        <f t="shared" si="14"/>
        <v>0</v>
      </c>
      <c r="M315" s="545"/>
      <c r="N315" s="1089"/>
    </row>
    <row r="316" spans="1:14" s="656" customFormat="1">
      <c r="A316" s="157" t="str">
        <f>IF(K316&gt;0,COUNT($K$4:K316)+MAX('MI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16" s="1892"/>
      <c r="C316" s="667" t="s">
        <v>7229</v>
      </c>
      <c r="D316" s="668" t="s">
        <v>4137</v>
      </c>
      <c r="E316" s="669" t="s">
        <v>10217</v>
      </c>
      <c r="F316" s="1195">
        <f>IFERROR(VLOOKUP(C316,'Consolidated Master Sheet'!B:H,3,0),"")</f>
        <v>27.64</v>
      </c>
      <c r="G316" s="1436">
        <f t="shared" si="12"/>
        <v>0</v>
      </c>
      <c r="H316" s="1804">
        <f t="shared" si="13"/>
        <v>0</v>
      </c>
      <c r="I316" s="670">
        <f>IFERROR(VLOOKUP(C316,'Consolidated Master Sheet'!B:H,6,0),"")</f>
        <v>6</v>
      </c>
      <c r="J316" s="670">
        <f>IFERROR(VLOOKUP(C316,'Consolidated Master Sheet'!B:H,7,0),"")</f>
        <v>24</v>
      </c>
      <c r="K316" s="79"/>
      <c r="L316" s="1188">
        <f t="shared" si="14"/>
        <v>0</v>
      </c>
      <c r="M316" s="545"/>
      <c r="N316" s="1089"/>
    </row>
    <row r="317" spans="1:14" s="656" customFormat="1">
      <c r="A317" s="157" t="str">
        <f>IF(K317&gt;0,COUNT($K$4:K317)+MAX('MI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17" s="1892"/>
      <c r="C317" s="667" t="s">
        <v>10684</v>
      </c>
      <c r="D317" s="668" t="s">
        <v>4136</v>
      </c>
      <c r="E317" s="669" t="s">
        <v>10218</v>
      </c>
      <c r="F317" s="1195">
        <f>IFERROR(VLOOKUP(C317,'Consolidated Master Sheet'!B:H,3,0),"")</f>
        <v>50.55</v>
      </c>
      <c r="G317" s="1436">
        <f t="shared" si="12"/>
        <v>0</v>
      </c>
      <c r="H317" s="1804">
        <f t="shared" si="13"/>
        <v>0</v>
      </c>
      <c r="I317" s="670">
        <f>IFERROR(VLOOKUP(C317,'Consolidated Master Sheet'!B:H,6,0),"")</f>
        <v>15</v>
      </c>
      <c r="J317" s="670">
        <f>IFERROR(VLOOKUP(C317,'Consolidated Master Sheet'!B:H,7,0),"")</f>
        <v>15</v>
      </c>
      <c r="K317" s="79"/>
      <c r="L317" s="1188">
        <f t="shared" si="14"/>
        <v>0</v>
      </c>
      <c r="M317" s="545"/>
      <c r="N317" s="1089"/>
    </row>
    <row r="318" spans="1:14" s="656" customFormat="1">
      <c r="A318" s="157" t="str">
        <f>IF(K318&gt;0,COUNT($K$4:K318)+MAX('MI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18" s="1892"/>
      <c r="C318" s="667" t="s">
        <v>7230</v>
      </c>
      <c r="D318" s="668" t="s">
        <v>4135</v>
      </c>
      <c r="E318" s="669" t="s">
        <v>10219</v>
      </c>
      <c r="F318" s="1195">
        <f>IFERROR(VLOOKUP(C318,'Consolidated Master Sheet'!B:H,3,0),"")</f>
        <v>87.320000000000007</v>
      </c>
      <c r="G318" s="1436">
        <f t="shared" si="12"/>
        <v>0</v>
      </c>
      <c r="H318" s="1804">
        <f t="shared" si="13"/>
        <v>0</v>
      </c>
      <c r="I318" s="670">
        <f>IFERROR(VLOOKUP(C318,'Consolidated Master Sheet'!B:H,6,0),"")</f>
        <v>6</v>
      </c>
      <c r="J318" s="670">
        <f>IFERROR(VLOOKUP(C318,'Consolidated Master Sheet'!B:H,7,0),"")</f>
        <v>6</v>
      </c>
      <c r="K318" s="79"/>
      <c r="L318" s="1188">
        <f t="shared" si="14"/>
        <v>0</v>
      </c>
      <c r="M318" s="545"/>
      <c r="N318" s="1089"/>
    </row>
    <row r="319" spans="1:14" s="656" customFormat="1">
      <c r="A319" s="157" t="str">
        <f>IF(K319&gt;0,COUNT($K$4:K319)+MAX('MI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19" s="1892"/>
      <c r="C319" s="667" t="s">
        <v>6902</v>
      </c>
      <c r="D319" s="687" t="s">
        <v>4134</v>
      </c>
      <c r="E319" s="669" t="s">
        <v>10220</v>
      </c>
      <c r="F319" s="1195">
        <f>IFERROR(VLOOKUP(C319,'Consolidated Master Sheet'!B:H,3,0),"")</f>
        <v>163.03</v>
      </c>
      <c r="G319" s="1436">
        <f t="shared" si="12"/>
        <v>0</v>
      </c>
      <c r="H319" s="1804">
        <f t="shared" si="13"/>
        <v>0</v>
      </c>
      <c r="I319" s="670">
        <f>IFERROR(VLOOKUP(C319,'Consolidated Master Sheet'!B:H,6,0),"")</f>
        <v>8</v>
      </c>
      <c r="J319" s="670">
        <f>IFERROR(VLOOKUP(C319,'Consolidated Master Sheet'!B:H,7,0),"")</f>
        <v>8</v>
      </c>
      <c r="K319" s="79"/>
      <c r="L319" s="1188">
        <f t="shared" si="14"/>
        <v>0</v>
      </c>
      <c r="M319" s="545"/>
      <c r="N319" s="1089"/>
    </row>
    <row r="320" spans="1:14" s="656" customFormat="1">
      <c r="A320" s="157" t="str">
        <f>IF(K320&gt;0,COUNT($K$4:K320)+MAX('MI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20" s="1892"/>
      <c r="C320" s="667" t="s">
        <v>6903</v>
      </c>
      <c r="D320" s="687" t="s">
        <v>4133</v>
      </c>
      <c r="E320" s="669" t="s">
        <v>10221</v>
      </c>
      <c r="F320" s="1195">
        <f>IFERROR(VLOOKUP(C320,'Consolidated Master Sheet'!B:H,3,0),"")</f>
        <v>475.08</v>
      </c>
      <c r="G320" s="1436">
        <f t="shared" si="12"/>
        <v>0</v>
      </c>
      <c r="H320" s="1804">
        <f t="shared" si="13"/>
        <v>0</v>
      </c>
      <c r="I320" s="670">
        <f>IFERROR(VLOOKUP(C320,'Consolidated Master Sheet'!B:H,6,0),"")</f>
        <v>8</v>
      </c>
      <c r="J320" s="670">
        <f>IFERROR(VLOOKUP(C320,'Consolidated Master Sheet'!B:H,7,0),"")</f>
        <v>8</v>
      </c>
      <c r="K320" s="79"/>
      <c r="L320" s="1188">
        <f t="shared" si="14"/>
        <v>0</v>
      </c>
      <c r="M320" s="545"/>
      <c r="N320" s="1089"/>
    </row>
    <row r="321" spans="1:14" s="656" customFormat="1" ht="16.5" thickBot="1">
      <c r="A321" s="157" t="str">
        <f>IF(K321&gt;0,COUNT($K$4:K321)+MAX('MI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21" s="1893"/>
      <c r="C321" s="671" t="s">
        <v>6904</v>
      </c>
      <c r="D321" s="672" t="s">
        <v>4132</v>
      </c>
      <c r="E321" s="673" t="s">
        <v>10222</v>
      </c>
      <c r="F321" s="1196">
        <f>IFERROR(VLOOKUP(C321,'Consolidated Master Sheet'!B:H,3,0),"")</f>
        <v>946.51</v>
      </c>
      <c r="G321" s="1437">
        <f t="shared" si="12"/>
        <v>0</v>
      </c>
      <c r="H321" s="1805">
        <f t="shared" si="13"/>
        <v>0</v>
      </c>
      <c r="I321" s="674">
        <f>IFERROR(VLOOKUP(C321,'Consolidated Master Sheet'!B:H,6,0),"")</f>
        <v>2</v>
      </c>
      <c r="J321" s="674">
        <f>IFERROR(VLOOKUP(C321,'Consolidated Master Sheet'!B:H,7,0),"")</f>
        <v>2</v>
      </c>
      <c r="K321" s="80"/>
      <c r="L321" s="1189">
        <f t="shared" si="14"/>
        <v>0</v>
      </c>
      <c r="M321" s="545"/>
      <c r="N321" s="1089"/>
    </row>
    <row r="322" spans="1:14" s="656" customFormat="1">
      <c r="A322" s="157" t="str">
        <f>IF(K322&gt;0,COUNT($K$4:K322)+MAX('MI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22" s="1891"/>
      <c r="C322" s="667" t="s">
        <v>7231</v>
      </c>
      <c r="D322" s="681" t="s">
        <v>4131</v>
      </c>
      <c r="E322" s="676" t="s">
        <v>10138</v>
      </c>
      <c r="F322" s="1186">
        <f>IFERROR(VLOOKUP(C322,'Consolidated Master Sheet'!B:H,3,0),"")</f>
        <v>2.5599999999999996</v>
      </c>
      <c r="G322" s="1435">
        <f t="shared" si="12"/>
        <v>0</v>
      </c>
      <c r="H322" s="1804">
        <f t="shared" si="13"/>
        <v>0</v>
      </c>
      <c r="I322" s="677">
        <f>IFERROR(VLOOKUP(C322,'Consolidated Master Sheet'!B:H,6,0),"")</f>
        <v>50</v>
      </c>
      <c r="J322" s="677">
        <f>IFERROR(VLOOKUP(C322,'Consolidated Master Sheet'!B:H,7,0),"")</f>
        <v>400</v>
      </c>
      <c r="K322" s="81"/>
      <c r="L322" s="1188">
        <f t="shared" si="14"/>
        <v>0</v>
      </c>
      <c r="M322" s="545"/>
      <c r="N322" s="1089"/>
    </row>
    <row r="323" spans="1:14" s="656" customFormat="1">
      <c r="A323" s="157" t="str">
        <f>IF(K323&gt;0,COUNT($K$4:K323)+MAX('MI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23" s="1892"/>
      <c r="C323" s="667" t="s">
        <v>7851</v>
      </c>
      <c r="D323" s="668" t="s">
        <v>4130</v>
      </c>
      <c r="E323" s="669" t="s">
        <v>10139</v>
      </c>
      <c r="F323" s="1195">
        <f>IFERROR(VLOOKUP(C323,'Consolidated Master Sheet'!B:H,3,0),"")</f>
        <v>6.0699999999999994</v>
      </c>
      <c r="G323" s="1436">
        <f t="shared" si="12"/>
        <v>0</v>
      </c>
      <c r="H323" s="1804">
        <f t="shared" si="13"/>
        <v>0</v>
      </c>
      <c r="I323" s="670">
        <f>IFERROR(VLOOKUP(C323,'Consolidated Master Sheet'!B:H,6,0),"")</f>
        <v>25</v>
      </c>
      <c r="J323" s="670">
        <f>IFERROR(VLOOKUP(C323,'Consolidated Master Sheet'!B:H,7,0),"")</f>
        <v>300</v>
      </c>
      <c r="K323" s="79"/>
      <c r="L323" s="1188">
        <f t="shared" si="14"/>
        <v>0</v>
      </c>
      <c r="M323" s="545"/>
      <c r="N323" s="1089"/>
    </row>
    <row r="324" spans="1:14" s="656" customFormat="1">
      <c r="A324" s="157" t="str">
        <f>IF(K324&gt;0,COUNT($K$4:K324)+MAX('MI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24" s="1892"/>
      <c r="C324" s="667" t="s">
        <v>7232</v>
      </c>
      <c r="D324" s="668" t="s">
        <v>4129</v>
      </c>
      <c r="E324" s="669" t="s">
        <v>10140</v>
      </c>
      <c r="F324" s="1195">
        <f>IFERROR(VLOOKUP(C324,'Consolidated Master Sheet'!B:H,3,0),"")</f>
        <v>4.3599999999999994</v>
      </c>
      <c r="G324" s="1436">
        <f t="shared" si="12"/>
        <v>0</v>
      </c>
      <c r="H324" s="1804">
        <f t="shared" si="13"/>
        <v>0</v>
      </c>
      <c r="I324" s="670">
        <f>IFERROR(VLOOKUP(C324,'Consolidated Master Sheet'!B:H,6,0),"")</f>
        <v>50</v>
      </c>
      <c r="J324" s="670">
        <f>IFERROR(VLOOKUP(C324,'Consolidated Master Sheet'!B:H,7,0),"")</f>
        <v>300</v>
      </c>
      <c r="K324" s="79"/>
      <c r="L324" s="1188">
        <f t="shared" si="14"/>
        <v>0</v>
      </c>
      <c r="M324" s="545"/>
      <c r="N324" s="1089"/>
    </row>
    <row r="325" spans="1:14" s="656" customFormat="1">
      <c r="A325" s="157" t="str">
        <f>IF(K325&gt;0,COUNT($K$4:K325)+MAX('MI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25" s="1892"/>
      <c r="C325" s="667" t="s">
        <v>7852</v>
      </c>
      <c r="D325" s="668" t="s">
        <v>4128</v>
      </c>
      <c r="E325" s="669" t="s">
        <v>10141</v>
      </c>
      <c r="F325" s="1195">
        <f>IFERROR(VLOOKUP(C325,'Consolidated Master Sheet'!B:H,3,0),"")</f>
        <v>11.459999999999999</v>
      </c>
      <c r="G325" s="1436">
        <f t="shared" ref="G325:G388" si="15">IF(F325=0,"NET",$G$2)</f>
        <v>0</v>
      </c>
      <c r="H325" s="1804">
        <f t="shared" ref="H325:H388" si="16">IFERROR(ROUND(G325*F325,2),0)</f>
        <v>0</v>
      </c>
      <c r="I325" s="670">
        <f>IFERROR(VLOOKUP(C325,'Consolidated Master Sheet'!B:H,6,0),"")</f>
        <v>25</v>
      </c>
      <c r="J325" s="670">
        <f>IFERROR(VLOOKUP(C325,'Consolidated Master Sheet'!B:H,7,0),"")</f>
        <v>150</v>
      </c>
      <c r="K325" s="79"/>
      <c r="L325" s="1188">
        <f t="shared" si="14"/>
        <v>0</v>
      </c>
      <c r="M325" s="545"/>
      <c r="N325" s="1089"/>
    </row>
    <row r="326" spans="1:14" s="656" customFormat="1">
      <c r="A326" s="157" t="str">
        <f>IF(K326&gt;0,COUNT($K$4:K326)+MAX('MI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26" s="1892"/>
      <c r="C326" s="667" t="s">
        <v>6905</v>
      </c>
      <c r="D326" s="668" t="s">
        <v>4127</v>
      </c>
      <c r="E326" s="669" t="s">
        <v>10142</v>
      </c>
      <c r="F326" s="1195">
        <f>IFERROR(VLOOKUP(C326,'Consolidated Master Sheet'!B:H,3,0),"")</f>
        <v>11.45</v>
      </c>
      <c r="G326" s="1436">
        <f t="shared" si="15"/>
        <v>0</v>
      </c>
      <c r="H326" s="1804">
        <f t="shared" si="16"/>
        <v>0</v>
      </c>
      <c r="I326" s="670">
        <f>IFERROR(VLOOKUP(C326,'Consolidated Master Sheet'!B:H,6,0),"")</f>
        <v>25</v>
      </c>
      <c r="J326" s="670">
        <f>IFERROR(VLOOKUP(C326,'Consolidated Master Sheet'!B:H,7,0),"")</f>
        <v>150</v>
      </c>
      <c r="K326" s="79"/>
      <c r="L326" s="1188">
        <f t="shared" ref="L326:L389" si="17">IFERROR(H326*K326,0)</f>
        <v>0</v>
      </c>
      <c r="M326" s="545"/>
      <c r="N326" s="1089"/>
    </row>
    <row r="327" spans="1:14" s="656" customFormat="1">
      <c r="A327" s="157" t="str">
        <f>IF(K327&gt;0,COUNT($K$4:K327)+MAX('MI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27" s="1892"/>
      <c r="C327" s="667" t="s">
        <v>6906</v>
      </c>
      <c r="D327" s="668" t="s">
        <v>4126</v>
      </c>
      <c r="E327" s="669" t="s">
        <v>10143</v>
      </c>
      <c r="F327" s="1195">
        <f>IFERROR(VLOOKUP(C327,'Consolidated Master Sheet'!B:H,3,0),"")</f>
        <v>7.3</v>
      </c>
      <c r="G327" s="1436">
        <f t="shared" si="15"/>
        <v>0</v>
      </c>
      <c r="H327" s="1804">
        <f t="shared" si="16"/>
        <v>0</v>
      </c>
      <c r="I327" s="670">
        <f>IFERROR(VLOOKUP(C327,'Consolidated Master Sheet'!B:H,6,0),"")</f>
        <v>25</v>
      </c>
      <c r="J327" s="670">
        <f>IFERROR(VLOOKUP(C327,'Consolidated Master Sheet'!B:H,7,0),"")</f>
        <v>150</v>
      </c>
      <c r="K327" s="79"/>
      <c r="L327" s="1188">
        <f t="shared" si="17"/>
        <v>0</v>
      </c>
      <c r="M327" s="545"/>
      <c r="N327" s="1089"/>
    </row>
    <row r="328" spans="1:14" s="656" customFormat="1">
      <c r="A328" s="157" t="str">
        <f>IF(K328&gt;0,COUNT($K$4:K328)+MAX('MI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28" s="1892"/>
      <c r="C328" s="667" t="s">
        <v>7853</v>
      </c>
      <c r="D328" s="668" t="s">
        <v>4125</v>
      </c>
      <c r="E328" s="669" t="s">
        <v>10144</v>
      </c>
      <c r="F328" s="1195">
        <f>IFERROR(VLOOKUP(C328,'Consolidated Master Sheet'!B:H,3,0),"")</f>
        <v>9.5499999999999989</v>
      </c>
      <c r="G328" s="1436">
        <f t="shared" si="15"/>
        <v>0</v>
      </c>
      <c r="H328" s="1804">
        <f t="shared" si="16"/>
        <v>0</v>
      </c>
      <c r="I328" s="670">
        <f>IFERROR(VLOOKUP(C328,'Consolidated Master Sheet'!B:H,6,0),"")</f>
        <v>25</v>
      </c>
      <c r="J328" s="670">
        <f>IFERROR(VLOOKUP(C328,'Consolidated Master Sheet'!B:H,7,0),"")</f>
        <v>150</v>
      </c>
      <c r="K328" s="79"/>
      <c r="L328" s="1188">
        <f t="shared" si="17"/>
        <v>0</v>
      </c>
      <c r="M328" s="545"/>
      <c r="N328" s="1089"/>
    </row>
    <row r="329" spans="1:14" s="656" customFormat="1">
      <c r="A329" s="157" t="str">
        <f>IF(K329&gt;0,COUNT($K$4:K329)+MAX('MI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29" s="1892"/>
      <c r="C329" s="667" t="s">
        <v>7854</v>
      </c>
      <c r="D329" s="668" t="s">
        <v>4124</v>
      </c>
      <c r="E329" s="669" t="s">
        <v>10145</v>
      </c>
      <c r="F329" s="1195">
        <f>IFERROR(VLOOKUP(C329,'Consolidated Master Sheet'!B:H,3,0),"")</f>
        <v>7.7299999999999995</v>
      </c>
      <c r="G329" s="1436">
        <f t="shared" si="15"/>
        <v>0</v>
      </c>
      <c r="H329" s="1804">
        <f t="shared" si="16"/>
        <v>0</v>
      </c>
      <c r="I329" s="670">
        <f>IFERROR(VLOOKUP(C329,'Consolidated Master Sheet'!B:H,6,0),"")</f>
        <v>25</v>
      </c>
      <c r="J329" s="670">
        <f>IFERROR(VLOOKUP(C329,'Consolidated Master Sheet'!B:H,7,0),"")</f>
        <v>150</v>
      </c>
      <c r="K329" s="79"/>
      <c r="L329" s="1188">
        <f t="shared" si="17"/>
        <v>0</v>
      </c>
      <c r="M329" s="545"/>
      <c r="N329" s="1089"/>
    </row>
    <row r="330" spans="1:14" s="656" customFormat="1">
      <c r="A330" s="157" t="str">
        <f>IF(K330&gt;0,COUNT($K$4:K330)+MAX('MI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30" s="1892"/>
      <c r="C330" s="667" t="s">
        <v>7855</v>
      </c>
      <c r="D330" s="668" t="s">
        <v>4123</v>
      </c>
      <c r="E330" s="669" t="s">
        <v>10146</v>
      </c>
      <c r="F330" s="1195">
        <f>IFERROR(VLOOKUP(C330,'Consolidated Master Sheet'!B:H,3,0),"")</f>
        <v>11.95</v>
      </c>
      <c r="G330" s="1436">
        <f t="shared" si="15"/>
        <v>0</v>
      </c>
      <c r="H330" s="1804">
        <f t="shared" si="16"/>
        <v>0</v>
      </c>
      <c r="I330" s="670">
        <f>IFERROR(VLOOKUP(C330,'Consolidated Master Sheet'!B:H,6,0),"")</f>
        <v>25</v>
      </c>
      <c r="J330" s="670">
        <f>IFERROR(VLOOKUP(C330,'Consolidated Master Sheet'!B:H,7,0),"")</f>
        <v>100</v>
      </c>
      <c r="K330" s="79"/>
      <c r="L330" s="1188">
        <f t="shared" si="17"/>
        <v>0</v>
      </c>
      <c r="M330" s="545"/>
      <c r="N330" s="1089"/>
    </row>
    <row r="331" spans="1:14" s="656" customFormat="1">
      <c r="A331" s="157" t="str">
        <f>IF(K331&gt;0,COUNT($K$4:K331)+MAX('MI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31" s="1892"/>
      <c r="C331" s="667" t="s">
        <v>6907</v>
      </c>
      <c r="D331" s="668" t="s">
        <v>4122</v>
      </c>
      <c r="E331" s="669" t="s">
        <v>10147</v>
      </c>
      <c r="F331" s="1195">
        <f>IFERROR(VLOOKUP(C331,'Consolidated Master Sheet'!B:H,3,0),"")</f>
        <v>7.7299999999999995</v>
      </c>
      <c r="G331" s="1436">
        <f t="shared" si="15"/>
        <v>0</v>
      </c>
      <c r="H331" s="1804">
        <f t="shared" si="16"/>
        <v>0</v>
      </c>
      <c r="I331" s="670">
        <f>IFERROR(VLOOKUP(C331,'Consolidated Master Sheet'!B:H,6,0),"")</f>
        <v>25</v>
      </c>
      <c r="J331" s="670">
        <f>IFERROR(VLOOKUP(C331,'Consolidated Master Sheet'!B:H,7,0),"")</f>
        <v>100</v>
      </c>
      <c r="K331" s="79"/>
      <c r="L331" s="1188">
        <f t="shared" si="17"/>
        <v>0</v>
      </c>
      <c r="M331" s="545"/>
      <c r="N331" s="1089"/>
    </row>
    <row r="332" spans="1:14" s="656" customFormat="1">
      <c r="A332" s="157" t="str">
        <f>IF(K332&gt;0,COUNT($K$4:K332)+MAX('MI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32" s="1892"/>
      <c r="C332" s="667" t="s">
        <v>10686</v>
      </c>
      <c r="D332" s="668" t="s">
        <v>4121</v>
      </c>
      <c r="E332" s="669" t="s">
        <v>10148</v>
      </c>
      <c r="F332" s="1195">
        <f>IFERROR(VLOOKUP(C332,'Consolidated Master Sheet'!B:H,3,0),"")</f>
        <v>16.84</v>
      </c>
      <c r="G332" s="1436">
        <f t="shared" si="15"/>
        <v>0</v>
      </c>
      <c r="H332" s="1804">
        <f t="shared" si="16"/>
        <v>0</v>
      </c>
      <c r="I332" s="670">
        <f>IFERROR(VLOOKUP(C332,'Consolidated Master Sheet'!B:H,6,0),"")</f>
        <v>10</v>
      </c>
      <c r="J332" s="670">
        <f>IFERROR(VLOOKUP(C332,'Consolidated Master Sheet'!B:H,7,0),"")</f>
        <v>80</v>
      </c>
      <c r="K332" s="79"/>
      <c r="L332" s="1188">
        <f t="shared" si="17"/>
        <v>0</v>
      </c>
      <c r="M332" s="545"/>
      <c r="N332" s="1089"/>
    </row>
    <row r="333" spans="1:14" s="656" customFormat="1">
      <c r="A333" s="157" t="str">
        <f>IF(K333&gt;0,COUNT($K$4:K333)+MAX('MI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33" s="1892"/>
      <c r="C333" s="667" t="s">
        <v>10687</v>
      </c>
      <c r="D333" s="668" t="s">
        <v>4120</v>
      </c>
      <c r="E333" s="669" t="s">
        <v>10149</v>
      </c>
      <c r="F333" s="1195">
        <f>IFERROR(VLOOKUP(C333,'Consolidated Master Sheet'!B:H,3,0),"")</f>
        <v>16.84</v>
      </c>
      <c r="G333" s="1436">
        <f t="shared" si="15"/>
        <v>0</v>
      </c>
      <c r="H333" s="1804">
        <f t="shared" si="16"/>
        <v>0</v>
      </c>
      <c r="I333" s="670">
        <f>IFERROR(VLOOKUP(C333,'Consolidated Master Sheet'!B:H,6,0),"")</f>
        <v>10</v>
      </c>
      <c r="J333" s="670">
        <f>IFERROR(VLOOKUP(C333,'Consolidated Master Sheet'!B:H,7,0),"")</f>
        <v>80</v>
      </c>
      <c r="K333" s="79"/>
      <c r="L333" s="1188">
        <f t="shared" si="17"/>
        <v>0</v>
      </c>
      <c r="M333" s="545"/>
      <c r="N333" s="1089"/>
    </row>
    <row r="334" spans="1:14" s="656" customFormat="1">
      <c r="A334" s="157" t="str">
        <f>IF(K334&gt;0,COUNT($K$4:K334)+MAX('MI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34" s="1892"/>
      <c r="C334" s="667" t="s">
        <v>7860</v>
      </c>
      <c r="D334" s="668" t="s">
        <v>4119</v>
      </c>
      <c r="E334" s="669" t="s">
        <v>10150</v>
      </c>
      <c r="F334" s="1195">
        <f>IFERROR(VLOOKUP(C334,'Consolidated Master Sheet'!B:H,3,0),"")</f>
        <v>17.73</v>
      </c>
      <c r="G334" s="1436">
        <f t="shared" si="15"/>
        <v>0</v>
      </c>
      <c r="H334" s="1804">
        <f t="shared" si="16"/>
        <v>0</v>
      </c>
      <c r="I334" s="670">
        <f>IFERROR(VLOOKUP(C334,'Consolidated Master Sheet'!B:H,6,0),"")</f>
        <v>25</v>
      </c>
      <c r="J334" s="670">
        <f>IFERROR(VLOOKUP(C334,'Consolidated Master Sheet'!B:H,7,0),"")</f>
        <v>150</v>
      </c>
      <c r="K334" s="79"/>
      <c r="L334" s="1188">
        <f t="shared" si="17"/>
        <v>0</v>
      </c>
      <c r="M334" s="545"/>
      <c r="N334" s="1089"/>
    </row>
    <row r="335" spans="1:14" s="656" customFormat="1">
      <c r="A335" s="157" t="str">
        <f>IF(K335&gt;0,COUNT($K$4:K335)+MAX('MI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35" s="1892"/>
      <c r="C335" s="667" t="s">
        <v>10685</v>
      </c>
      <c r="D335" s="668" t="s">
        <v>4118</v>
      </c>
      <c r="E335" s="669" t="s">
        <v>10151</v>
      </c>
      <c r="F335" s="1195">
        <f>IFERROR(VLOOKUP(C335,'Consolidated Master Sheet'!B:H,3,0),"")</f>
        <v>16.84</v>
      </c>
      <c r="G335" s="1436">
        <f t="shared" si="15"/>
        <v>0</v>
      </c>
      <c r="H335" s="1804">
        <f t="shared" si="16"/>
        <v>0</v>
      </c>
      <c r="I335" s="670">
        <f>IFERROR(VLOOKUP(C335,'Consolidated Master Sheet'!B:H,6,0),"")</f>
        <v>10</v>
      </c>
      <c r="J335" s="670">
        <f>IFERROR(VLOOKUP(C335,'Consolidated Master Sheet'!B:H,7,0),"")</f>
        <v>80</v>
      </c>
      <c r="K335" s="79"/>
      <c r="L335" s="1188">
        <f t="shared" si="17"/>
        <v>0</v>
      </c>
      <c r="M335" s="545"/>
      <c r="N335" s="1089"/>
    </row>
    <row r="336" spans="1:14" s="656" customFormat="1">
      <c r="A336" s="157" t="str">
        <f>IF(K336&gt;0,COUNT($K$4:K336)+MAX('MI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36" s="1892"/>
      <c r="C336" s="667" t="s">
        <v>7856</v>
      </c>
      <c r="D336" s="668" t="s">
        <v>4117</v>
      </c>
      <c r="E336" s="669" t="s">
        <v>10152</v>
      </c>
      <c r="F336" s="1195">
        <f>IFERROR(VLOOKUP(C336,'Consolidated Master Sheet'!B:H,3,0),"")</f>
        <v>12.32</v>
      </c>
      <c r="G336" s="1436">
        <f t="shared" si="15"/>
        <v>0</v>
      </c>
      <c r="H336" s="1804">
        <f t="shared" si="16"/>
        <v>0</v>
      </c>
      <c r="I336" s="670">
        <f>IFERROR(VLOOKUP(C336,'Consolidated Master Sheet'!B:H,6,0),"")</f>
        <v>10</v>
      </c>
      <c r="J336" s="670">
        <f>IFERROR(VLOOKUP(C336,'Consolidated Master Sheet'!B:H,7,0),"")</f>
        <v>80</v>
      </c>
      <c r="K336" s="79"/>
      <c r="L336" s="1188">
        <f t="shared" si="17"/>
        <v>0</v>
      </c>
      <c r="M336" s="545"/>
      <c r="N336" s="1089"/>
    </row>
    <row r="337" spans="1:187" s="656" customFormat="1">
      <c r="A337" s="157" t="str">
        <f>IF(K337&gt;0,COUNT($K$4:K337)+MAX('MI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37" s="1892"/>
      <c r="C337" s="667" t="s">
        <v>6908</v>
      </c>
      <c r="D337" s="668" t="s">
        <v>4116</v>
      </c>
      <c r="E337" s="669" t="s">
        <v>10153</v>
      </c>
      <c r="F337" s="1195">
        <f>IFERROR(VLOOKUP(C337,'Consolidated Master Sheet'!B:H,3,0),"")</f>
        <v>32.909999999999997</v>
      </c>
      <c r="G337" s="1436">
        <f t="shared" si="15"/>
        <v>0</v>
      </c>
      <c r="H337" s="1804">
        <f t="shared" si="16"/>
        <v>0</v>
      </c>
      <c r="I337" s="670">
        <f>IFERROR(VLOOKUP(C337,'Consolidated Master Sheet'!B:H,6,0),"")</f>
        <v>10</v>
      </c>
      <c r="J337" s="670">
        <f>IFERROR(VLOOKUP(C337,'Consolidated Master Sheet'!B:H,7,0),"")</f>
        <v>40</v>
      </c>
      <c r="K337" s="79"/>
      <c r="L337" s="1188">
        <f t="shared" si="17"/>
        <v>0</v>
      </c>
      <c r="M337" s="545"/>
      <c r="N337" s="1089"/>
    </row>
    <row r="338" spans="1:187" s="656" customFormat="1">
      <c r="A338" s="157" t="str">
        <f>IF(K338&gt;0,COUNT($K$4:K338)+MAX('MI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38" s="1892"/>
      <c r="C338" s="667" t="s">
        <v>6909</v>
      </c>
      <c r="D338" s="668" t="s">
        <v>4115</v>
      </c>
      <c r="E338" s="669" t="s">
        <v>10154</v>
      </c>
      <c r="F338" s="1195">
        <f>IFERROR(VLOOKUP(C338,'Consolidated Master Sheet'!B:H,3,0),"")</f>
        <v>25.360000000000003</v>
      </c>
      <c r="G338" s="1436">
        <f t="shared" si="15"/>
        <v>0</v>
      </c>
      <c r="H338" s="1804">
        <f t="shared" si="16"/>
        <v>0</v>
      </c>
      <c r="I338" s="670">
        <f>IFERROR(VLOOKUP(C338,'Consolidated Master Sheet'!B:H,6,0),"")</f>
        <v>10</v>
      </c>
      <c r="J338" s="670">
        <f>IFERROR(VLOOKUP(C338,'Consolidated Master Sheet'!B:H,7,0),"")</f>
        <v>40</v>
      </c>
      <c r="K338" s="79"/>
      <c r="L338" s="1188">
        <f t="shared" si="17"/>
        <v>0</v>
      </c>
      <c r="M338" s="545"/>
      <c r="N338" s="1089"/>
    </row>
    <row r="339" spans="1:187" s="656" customFormat="1">
      <c r="A339" s="157" t="str">
        <f>IF(K339&gt;0,COUNT($K$4:K339)+MAX('MI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39" s="1892"/>
      <c r="C339" s="667" t="s">
        <v>7857</v>
      </c>
      <c r="D339" s="668" t="s">
        <v>4114</v>
      </c>
      <c r="E339" s="669" t="s">
        <v>10155</v>
      </c>
      <c r="F339" s="1195">
        <f>IFERROR(VLOOKUP(C339,'Consolidated Master Sheet'!B:H,3,0),"")</f>
        <v>66.22</v>
      </c>
      <c r="G339" s="1436">
        <f t="shared" si="15"/>
        <v>0</v>
      </c>
      <c r="H339" s="1804">
        <f t="shared" si="16"/>
        <v>0</v>
      </c>
      <c r="I339" s="670">
        <f>IFERROR(VLOOKUP(C339,'Consolidated Master Sheet'!B:H,6,0),"")</f>
        <v>8</v>
      </c>
      <c r="J339" s="670">
        <f>IFERROR(VLOOKUP(C339,'Consolidated Master Sheet'!B:H,7,0),"")</f>
        <v>32</v>
      </c>
      <c r="K339" s="79"/>
      <c r="L339" s="1188">
        <f t="shared" si="17"/>
        <v>0</v>
      </c>
      <c r="M339" s="545"/>
      <c r="N339" s="1089"/>
    </row>
    <row r="340" spans="1:187" s="656" customFormat="1">
      <c r="A340" s="157" t="str">
        <f>IF(K340&gt;0,COUNT($K$4:K340)+MAX('MI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40" s="1892"/>
      <c r="C340" s="667" t="s">
        <v>6910</v>
      </c>
      <c r="D340" s="668" t="s">
        <v>4113</v>
      </c>
      <c r="E340" s="669" t="s">
        <v>10156</v>
      </c>
      <c r="F340" s="1195">
        <f>IFERROR(VLOOKUP(C340,'Consolidated Master Sheet'!B:H,3,0),"")</f>
        <v>70.83</v>
      </c>
      <c r="G340" s="1436">
        <f t="shared" si="15"/>
        <v>0</v>
      </c>
      <c r="H340" s="1804">
        <f t="shared" si="16"/>
        <v>0</v>
      </c>
      <c r="I340" s="670">
        <f>IFERROR(VLOOKUP(C340,'Consolidated Master Sheet'!B:H,6,0),"")</f>
        <v>8</v>
      </c>
      <c r="J340" s="670">
        <f>IFERROR(VLOOKUP(C340,'Consolidated Master Sheet'!B:H,7,0),"")</f>
        <v>32</v>
      </c>
      <c r="K340" s="79"/>
      <c r="L340" s="1188">
        <f t="shared" si="17"/>
        <v>0</v>
      </c>
      <c r="M340" s="545"/>
      <c r="N340" s="1089"/>
    </row>
    <row r="341" spans="1:187" s="656" customFormat="1">
      <c r="A341" s="157" t="str">
        <f>IF(K341&gt;0,COUNT($K$4:K341)+MAX('MI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41" s="1892"/>
      <c r="C341" s="667" t="s">
        <v>7858</v>
      </c>
      <c r="D341" s="668" t="s">
        <v>4112</v>
      </c>
      <c r="E341" s="669" t="s">
        <v>10157</v>
      </c>
      <c r="F341" s="1195">
        <f>IFERROR(VLOOKUP(C341,'Consolidated Master Sheet'!B:H,3,0),"")</f>
        <v>80.190000000000012</v>
      </c>
      <c r="G341" s="1436">
        <f t="shared" si="15"/>
        <v>0</v>
      </c>
      <c r="H341" s="1804">
        <f t="shared" si="16"/>
        <v>0</v>
      </c>
      <c r="I341" s="670">
        <f>IFERROR(VLOOKUP(C341,'Consolidated Master Sheet'!B:H,6,0),"")</f>
        <v>4</v>
      </c>
      <c r="J341" s="670">
        <f>IFERROR(VLOOKUP(C341,'Consolidated Master Sheet'!B:H,7,0),"")</f>
        <v>16</v>
      </c>
      <c r="K341" s="79"/>
      <c r="L341" s="1188">
        <f t="shared" si="17"/>
        <v>0</v>
      </c>
      <c r="M341" s="545"/>
      <c r="N341" s="1089"/>
    </row>
    <row r="342" spans="1:187" s="656" customFormat="1">
      <c r="A342" s="157" t="str">
        <f>IF(K342&gt;0,COUNT($K$4:K342)+MAX('MI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42" s="1892"/>
      <c r="C342" s="667" t="s">
        <v>6911</v>
      </c>
      <c r="D342" s="668" t="s">
        <v>4111</v>
      </c>
      <c r="E342" s="669" t="s">
        <v>10158</v>
      </c>
      <c r="F342" s="1195">
        <f>IFERROR(VLOOKUP(C342,'Consolidated Master Sheet'!B:H,3,0),"")</f>
        <v>101.03</v>
      </c>
      <c r="G342" s="1436">
        <f t="shared" si="15"/>
        <v>0</v>
      </c>
      <c r="H342" s="1804">
        <f t="shared" si="16"/>
        <v>0</v>
      </c>
      <c r="I342" s="670">
        <f>IFERROR(VLOOKUP(C342,'Consolidated Master Sheet'!B:H,6,0),"")</f>
        <v>6</v>
      </c>
      <c r="J342" s="670">
        <f>IFERROR(VLOOKUP(C342,'Consolidated Master Sheet'!B:H,7,0),"")</f>
        <v>24</v>
      </c>
      <c r="K342" s="79"/>
      <c r="L342" s="1188">
        <f t="shared" si="17"/>
        <v>0</v>
      </c>
      <c r="M342" s="545"/>
      <c r="N342" s="1089"/>
    </row>
    <row r="343" spans="1:187" s="656" customFormat="1">
      <c r="A343" s="157" t="str">
        <f>IF(K343&gt;0,COUNT($K$4:K343)+MAX('MI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43" s="1892"/>
      <c r="C343" s="667" t="s">
        <v>7859</v>
      </c>
      <c r="D343" s="668" t="s">
        <v>4110</v>
      </c>
      <c r="E343" s="669" t="s">
        <v>10159</v>
      </c>
      <c r="F343" s="1195">
        <f>IFERROR(VLOOKUP(C343,'Consolidated Master Sheet'!B:H,3,0),"")</f>
        <v>82.75</v>
      </c>
      <c r="G343" s="1436">
        <f t="shared" si="15"/>
        <v>0</v>
      </c>
      <c r="H343" s="1804">
        <f t="shared" si="16"/>
        <v>0</v>
      </c>
      <c r="I343" s="670">
        <f>IFERROR(VLOOKUP(C343,'Consolidated Master Sheet'!B:H,6,0),"")</f>
        <v>4</v>
      </c>
      <c r="J343" s="670">
        <f>IFERROR(VLOOKUP(C343,'Consolidated Master Sheet'!B:H,7,0),"")</f>
        <v>16</v>
      </c>
      <c r="K343" s="79"/>
      <c r="L343" s="1188">
        <f t="shared" si="17"/>
        <v>0</v>
      </c>
      <c r="M343" s="545"/>
      <c r="N343" s="1089"/>
    </row>
    <row r="344" spans="1:187" s="656" customFormat="1">
      <c r="A344" s="157" t="str">
        <f>IF(K344&gt;0,COUNT($K$4:K344)+MAX('MI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44" s="1892"/>
      <c r="C344" s="667" t="s">
        <v>6912</v>
      </c>
      <c r="D344" s="668" t="s">
        <v>4109</v>
      </c>
      <c r="E344" s="669" t="s">
        <v>10160</v>
      </c>
      <c r="F344" s="1195">
        <f>IFERROR(VLOOKUP(C344,'Consolidated Master Sheet'!B:H,3,0),"")</f>
        <v>215.42999999999998</v>
      </c>
      <c r="G344" s="1436">
        <f t="shared" si="15"/>
        <v>0</v>
      </c>
      <c r="H344" s="1804">
        <f t="shared" si="16"/>
        <v>0</v>
      </c>
      <c r="I344" s="670">
        <f>IFERROR(VLOOKUP(C344,'Consolidated Master Sheet'!B:H,6,0),"")</f>
        <v>10</v>
      </c>
      <c r="J344" s="670">
        <f>IFERROR(VLOOKUP(C344,'Consolidated Master Sheet'!B:H,7,0),"")</f>
        <v>10</v>
      </c>
      <c r="K344" s="79"/>
      <c r="L344" s="1188">
        <f t="shared" si="17"/>
        <v>0</v>
      </c>
      <c r="M344" s="545"/>
      <c r="N344" s="1089"/>
    </row>
    <row r="345" spans="1:187" s="656" customFormat="1">
      <c r="A345" s="157" t="str">
        <f>IF(K345&gt;0,COUNT($K$4:K345)+MAX('MI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45" s="1892"/>
      <c r="C345" s="667" t="s">
        <v>6913</v>
      </c>
      <c r="D345" s="668" t="s">
        <v>4108</v>
      </c>
      <c r="E345" s="669" t="s">
        <v>10161</v>
      </c>
      <c r="F345" s="1195">
        <f>IFERROR(VLOOKUP(C345,'Consolidated Master Sheet'!B:H,3,0),"")</f>
        <v>188.88</v>
      </c>
      <c r="G345" s="1436">
        <f t="shared" si="15"/>
        <v>0</v>
      </c>
      <c r="H345" s="1804">
        <f t="shared" si="16"/>
        <v>0</v>
      </c>
      <c r="I345" s="670">
        <f>IFERROR(VLOOKUP(C345,'Consolidated Master Sheet'!B:H,6,0),"")</f>
        <v>15</v>
      </c>
      <c r="J345" s="670">
        <f>IFERROR(VLOOKUP(C345,'Consolidated Master Sheet'!B:H,7,0),"")</f>
        <v>15</v>
      </c>
      <c r="K345" s="79"/>
      <c r="L345" s="1188">
        <f t="shared" si="17"/>
        <v>0</v>
      </c>
      <c r="M345" s="545"/>
      <c r="N345" s="1089"/>
    </row>
    <row r="346" spans="1:187" s="656" customFormat="1">
      <c r="A346" s="157" t="str">
        <f>IF(K346&gt;0,COUNT($K$4:K346)+MAX('MI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46" s="1892"/>
      <c r="C346" s="667" t="s">
        <v>6914</v>
      </c>
      <c r="D346" s="668" t="s">
        <v>4107</v>
      </c>
      <c r="E346" s="669" t="s">
        <v>10162</v>
      </c>
      <c r="F346" s="1195">
        <f>IFERROR(VLOOKUP(C346,'Consolidated Master Sheet'!B:H,3,0),"")</f>
        <v>109.18</v>
      </c>
      <c r="G346" s="1436">
        <f t="shared" si="15"/>
        <v>0</v>
      </c>
      <c r="H346" s="1804">
        <f t="shared" si="16"/>
        <v>0</v>
      </c>
      <c r="I346" s="670">
        <f>IFERROR(VLOOKUP(C346,'Consolidated Master Sheet'!B:H,6,0),"")</f>
        <v>5</v>
      </c>
      <c r="J346" s="670">
        <f>IFERROR(VLOOKUP(C346,'Consolidated Master Sheet'!B:H,7,0),"")</f>
        <v>5</v>
      </c>
      <c r="K346" s="79"/>
      <c r="L346" s="1188">
        <f t="shared" si="17"/>
        <v>0</v>
      </c>
      <c r="M346" s="545"/>
      <c r="N346" s="1089"/>
    </row>
    <row r="347" spans="1:187" s="656" customFormat="1">
      <c r="A347" s="157" t="str">
        <f>IF(K347&gt;0,COUNT($K$4:K347)+MAX('MI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47" s="1892"/>
      <c r="C347" s="667" t="s">
        <v>6915</v>
      </c>
      <c r="D347" s="687" t="s">
        <v>4106</v>
      </c>
      <c r="E347" s="669" t="s">
        <v>10163</v>
      </c>
      <c r="F347" s="1195">
        <f>IFERROR(VLOOKUP(C347,'Consolidated Master Sheet'!B:H,3,0),"")</f>
        <v>253.17999999999998</v>
      </c>
      <c r="G347" s="1436">
        <f t="shared" si="15"/>
        <v>0</v>
      </c>
      <c r="H347" s="1804">
        <f t="shared" si="16"/>
        <v>0</v>
      </c>
      <c r="I347" s="670">
        <f>IFERROR(VLOOKUP(C347,'Consolidated Master Sheet'!B:H,6,0),"")</f>
        <v>12</v>
      </c>
      <c r="J347" s="670">
        <f>IFERROR(VLOOKUP(C347,'Consolidated Master Sheet'!B:H,7,0),"")</f>
        <v>12</v>
      </c>
      <c r="K347" s="79"/>
      <c r="L347" s="1188">
        <f t="shared" si="17"/>
        <v>0</v>
      </c>
      <c r="M347" s="545"/>
      <c r="N347" s="1089"/>
    </row>
    <row r="348" spans="1:187" s="656" customFormat="1">
      <c r="A348" s="157" t="str">
        <f>IF(K348&gt;0,COUNT($K$4:K348)+MAX('MI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48" s="1892"/>
      <c r="C348" s="667" t="s">
        <v>6916</v>
      </c>
      <c r="D348" s="687" t="s">
        <v>4105</v>
      </c>
      <c r="E348" s="669" t="s">
        <v>10164</v>
      </c>
      <c r="F348" s="1195">
        <f>IFERROR(VLOOKUP(C348,'Consolidated Master Sheet'!B:H,3,0),"")</f>
        <v>279.60000000000002</v>
      </c>
      <c r="G348" s="1436">
        <f t="shared" si="15"/>
        <v>0</v>
      </c>
      <c r="H348" s="1804">
        <f t="shared" si="16"/>
        <v>0</v>
      </c>
      <c r="I348" s="670">
        <f>IFERROR(VLOOKUP(C348,'Consolidated Master Sheet'!B:H,6,0),"")</f>
        <v>12</v>
      </c>
      <c r="J348" s="670">
        <f>IFERROR(VLOOKUP(C348,'Consolidated Master Sheet'!B:H,7,0),"")</f>
        <v>12</v>
      </c>
      <c r="K348" s="79"/>
      <c r="L348" s="1188">
        <f t="shared" si="17"/>
        <v>0</v>
      </c>
      <c r="M348" s="545"/>
      <c r="N348" s="1089"/>
    </row>
    <row r="349" spans="1:187" s="656" customFormat="1">
      <c r="A349" s="157" t="str">
        <f>IF(K349&gt;0,COUNT($K$4:K349)+MAX('MI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49" s="1892"/>
      <c r="C349" s="667" t="s">
        <v>6917</v>
      </c>
      <c r="D349" s="687" t="s">
        <v>4104</v>
      </c>
      <c r="E349" s="669" t="s">
        <v>10165</v>
      </c>
      <c r="F349" s="1195">
        <f>IFERROR(VLOOKUP(C349,'Consolidated Master Sheet'!B:H,3,0),"")</f>
        <v>1341.03</v>
      </c>
      <c r="G349" s="1436">
        <f t="shared" si="15"/>
        <v>0</v>
      </c>
      <c r="H349" s="1804">
        <f t="shared" si="16"/>
        <v>0</v>
      </c>
      <c r="I349" s="670">
        <f>IFERROR(VLOOKUP(C349,'Consolidated Master Sheet'!B:H,6,0),"")</f>
        <v>8</v>
      </c>
      <c r="J349" s="670">
        <f>IFERROR(VLOOKUP(C349,'Consolidated Master Sheet'!B:H,7,0),"")</f>
        <v>8</v>
      </c>
      <c r="K349" s="79"/>
      <c r="L349" s="1188">
        <f t="shared" si="17"/>
        <v>0</v>
      </c>
      <c r="M349" s="545"/>
      <c r="N349" s="1089"/>
    </row>
    <row r="350" spans="1:187" s="656" customFormat="1">
      <c r="A350" s="157" t="str">
        <f>IF(K350&gt;0,COUNT($K$4:K350)+MAX('MI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50" s="1892"/>
      <c r="C350" s="667" t="s">
        <v>6918</v>
      </c>
      <c r="D350" s="687" t="s">
        <v>4103</v>
      </c>
      <c r="E350" s="669" t="s">
        <v>10166</v>
      </c>
      <c r="F350" s="1195">
        <f>IFERROR(VLOOKUP(C350,'Consolidated Master Sheet'!B:H,3,0),"")</f>
        <v>1341.03</v>
      </c>
      <c r="G350" s="1436">
        <f t="shared" si="15"/>
        <v>0</v>
      </c>
      <c r="H350" s="1804">
        <f t="shared" si="16"/>
        <v>0</v>
      </c>
      <c r="I350" s="670">
        <f>IFERROR(VLOOKUP(C350,'Consolidated Master Sheet'!B:H,6,0),"")</f>
        <v>8</v>
      </c>
      <c r="J350" s="670">
        <f>IFERROR(VLOOKUP(C350,'Consolidated Master Sheet'!B:H,7,0),"")</f>
        <v>8</v>
      </c>
      <c r="K350" s="79"/>
      <c r="L350" s="1188">
        <f t="shared" si="17"/>
        <v>0</v>
      </c>
      <c r="M350" s="545"/>
      <c r="N350" s="1089"/>
    </row>
    <row r="351" spans="1:187" s="656" customFormat="1">
      <c r="A351" s="157" t="str">
        <f>IF(K351&gt;0,COUNT($K$4:K351)+MAX('MI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51" s="1892"/>
      <c r="C351" s="667" t="s">
        <v>6919</v>
      </c>
      <c r="D351" s="687" t="s">
        <v>4102</v>
      </c>
      <c r="E351" s="669" t="s">
        <v>10167</v>
      </c>
      <c r="F351" s="1195">
        <f>IFERROR(VLOOKUP(C351,'Consolidated Master Sheet'!B:H,3,0),"")</f>
        <v>1526.87</v>
      </c>
      <c r="G351" s="1436">
        <f t="shared" si="15"/>
        <v>0</v>
      </c>
      <c r="H351" s="1804">
        <f t="shared" si="16"/>
        <v>0</v>
      </c>
      <c r="I351" s="670">
        <f>IFERROR(VLOOKUP(C351,'Consolidated Master Sheet'!B:H,6,0),"")</f>
        <v>3</v>
      </c>
      <c r="J351" s="670">
        <f>IFERROR(VLOOKUP(C351,'Consolidated Master Sheet'!B:H,7,0),"")</f>
        <v>3</v>
      </c>
      <c r="K351" s="79"/>
      <c r="L351" s="1188">
        <f t="shared" si="17"/>
        <v>0</v>
      </c>
      <c r="M351" s="545"/>
      <c r="N351" s="1089"/>
      <c r="O351" s="657"/>
      <c r="P351" s="657"/>
      <c r="Q351" s="657"/>
      <c r="R351" s="657"/>
      <c r="S351" s="657"/>
      <c r="T351" s="657"/>
      <c r="U351" s="657"/>
      <c r="V351" s="657"/>
      <c r="W351" s="657"/>
      <c r="X351" s="657"/>
      <c r="Y351" s="657"/>
      <c r="Z351" s="657"/>
      <c r="AA351" s="657"/>
      <c r="AB351" s="657"/>
      <c r="AC351" s="657"/>
      <c r="AD351" s="657"/>
      <c r="AE351" s="657"/>
      <c r="AF351" s="657"/>
      <c r="AG351" s="657"/>
      <c r="AH351" s="657"/>
      <c r="AI351" s="657"/>
      <c r="AJ351" s="657"/>
      <c r="AK351" s="657"/>
      <c r="AL351" s="657"/>
      <c r="AM351" s="657"/>
      <c r="AN351" s="657"/>
      <c r="AO351" s="657"/>
      <c r="AP351" s="657"/>
      <c r="AQ351" s="657"/>
      <c r="AR351" s="657"/>
      <c r="AS351" s="657"/>
      <c r="AT351" s="657"/>
      <c r="AU351" s="657"/>
      <c r="AV351" s="657"/>
      <c r="AW351" s="657"/>
      <c r="AX351" s="657"/>
      <c r="AY351" s="657"/>
      <c r="AZ351" s="657"/>
      <c r="BA351" s="657"/>
      <c r="BB351" s="657"/>
      <c r="BC351" s="657"/>
      <c r="BD351" s="657"/>
      <c r="BE351" s="657"/>
      <c r="BF351" s="657"/>
      <c r="BG351" s="657"/>
      <c r="BH351" s="657"/>
      <c r="BI351" s="657"/>
      <c r="BJ351" s="657"/>
      <c r="BK351" s="657"/>
      <c r="BL351" s="657"/>
      <c r="BM351" s="657"/>
      <c r="BN351" s="657"/>
      <c r="BO351" s="657"/>
      <c r="BP351" s="657"/>
      <c r="BQ351" s="657"/>
      <c r="BR351" s="657"/>
      <c r="BS351" s="657"/>
      <c r="BT351" s="657"/>
      <c r="BU351" s="657"/>
      <c r="BV351" s="657"/>
      <c r="BW351" s="657"/>
      <c r="BX351" s="657"/>
      <c r="BY351" s="657"/>
      <c r="BZ351" s="657"/>
      <c r="CA351" s="657"/>
      <c r="CB351" s="657"/>
      <c r="CC351" s="657"/>
      <c r="CD351" s="657"/>
      <c r="CE351" s="657"/>
      <c r="CF351" s="657"/>
      <c r="CG351" s="657"/>
      <c r="CH351" s="657"/>
      <c r="CI351" s="657"/>
      <c r="CJ351" s="657"/>
      <c r="CK351" s="657"/>
      <c r="CL351" s="657"/>
      <c r="CM351" s="657"/>
      <c r="CN351" s="657"/>
      <c r="CO351" s="657"/>
      <c r="CP351" s="657"/>
      <c r="CQ351" s="657"/>
      <c r="CR351" s="657"/>
      <c r="CS351" s="657"/>
      <c r="CT351" s="657"/>
      <c r="CU351" s="657"/>
      <c r="CV351" s="657"/>
      <c r="CW351" s="657"/>
      <c r="CX351" s="657"/>
      <c r="CY351" s="657"/>
      <c r="CZ351" s="657"/>
      <c r="DA351" s="657"/>
      <c r="DB351" s="657"/>
      <c r="DC351" s="657"/>
      <c r="DD351" s="657"/>
      <c r="DE351" s="657"/>
      <c r="DF351" s="657"/>
      <c r="DG351" s="657"/>
      <c r="DH351" s="657"/>
      <c r="DI351" s="657"/>
      <c r="DJ351" s="657"/>
      <c r="DK351" s="657"/>
      <c r="DL351" s="657"/>
      <c r="DM351" s="657"/>
      <c r="DN351" s="657"/>
      <c r="DO351" s="657"/>
      <c r="DP351" s="657"/>
      <c r="DQ351" s="657"/>
      <c r="DR351" s="657"/>
      <c r="DS351" s="657"/>
      <c r="DT351" s="657"/>
      <c r="DU351" s="657"/>
      <c r="DV351" s="657"/>
      <c r="DW351" s="546"/>
      <c r="DX351" s="546"/>
      <c r="DY351" s="546"/>
      <c r="DZ351" s="546"/>
      <c r="EA351" s="546"/>
      <c r="EB351" s="546"/>
      <c r="EC351" s="546"/>
      <c r="ED351" s="546"/>
      <c r="EE351" s="546"/>
      <c r="EF351" s="546"/>
      <c r="EG351" s="546"/>
      <c r="EH351" s="546"/>
      <c r="EI351" s="546"/>
      <c r="EJ351" s="546"/>
      <c r="EK351" s="546"/>
      <c r="EL351" s="546"/>
      <c r="EM351" s="546"/>
      <c r="EN351" s="546"/>
      <c r="EO351" s="546"/>
      <c r="EP351" s="546"/>
      <c r="EQ351" s="546"/>
      <c r="ER351" s="546"/>
      <c r="ES351" s="546"/>
      <c r="ET351" s="546"/>
      <c r="EU351" s="546"/>
      <c r="EV351" s="546"/>
      <c r="EW351" s="546"/>
      <c r="EX351" s="546"/>
      <c r="EY351" s="546"/>
      <c r="EZ351" s="546"/>
      <c r="FA351" s="546"/>
      <c r="FB351" s="546"/>
      <c r="FC351" s="546"/>
      <c r="FD351" s="546"/>
      <c r="FE351" s="546"/>
      <c r="FF351" s="546"/>
      <c r="FG351" s="546"/>
      <c r="FH351" s="546"/>
      <c r="FI351" s="546"/>
      <c r="FJ351" s="546"/>
      <c r="FK351" s="546"/>
      <c r="FL351" s="546"/>
      <c r="FM351" s="546"/>
      <c r="FN351" s="546"/>
      <c r="FO351" s="546"/>
      <c r="FP351" s="546"/>
      <c r="FQ351" s="546"/>
      <c r="FR351" s="546"/>
      <c r="FS351" s="546"/>
      <c r="FT351" s="546"/>
      <c r="FU351" s="546"/>
      <c r="FV351" s="546"/>
      <c r="FW351" s="546"/>
      <c r="FX351" s="546"/>
      <c r="FY351" s="546"/>
      <c r="FZ351" s="546"/>
      <c r="GA351" s="546"/>
      <c r="GB351" s="546"/>
      <c r="GC351" s="546"/>
      <c r="GD351" s="546"/>
      <c r="GE351" s="546"/>
    </row>
    <row r="352" spans="1:187" s="656" customFormat="1" ht="16.5" thickBot="1">
      <c r="A352" s="157" t="str">
        <f>IF(K352&gt;0,COUNT($K$4:K352)+MAX('MI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52" s="1893"/>
      <c r="C352" s="667" t="s">
        <v>6920</v>
      </c>
      <c r="D352" s="688" t="s">
        <v>4101</v>
      </c>
      <c r="E352" s="679" t="s">
        <v>10168</v>
      </c>
      <c r="F352" s="1197">
        <f>IFERROR(VLOOKUP(C352,'Consolidated Master Sheet'!B:H,3,0),"")</f>
        <v>1526.87</v>
      </c>
      <c r="G352" s="1438">
        <f t="shared" si="15"/>
        <v>0</v>
      </c>
      <c r="H352" s="1806">
        <f t="shared" si="16"/>
        <v>0</v>
      </c>
      <c r="I352" s="680">
        <f>IFERROR(VLOOKUP(C352,'Consolidated Master Sheet'!B:H,6,0),"")</f>
        <v>3</v>
      </c>
      <c r="J352" s="680">
        <f>IFERROR(VLOOKUP(C352,'Consolidated Master Sheet'!B:H,7,0),"")</f>
        <v>3</v>
      </c>
      <c r="K352" s="82"/>
      <c r="L352" s="1190">
        <f t="shared" si="17"/>
        <v>0</v>
      </c>
      <c r="M352" s="545"/>
      <c r="N352" s="1089"/>
    </row>
    <row r="353" spans="1:14" s="656" customFormat="1">
      <c r="A353" s="157" t="str">
        <f>IF(K353&gt;0,COUNT($K$4:K353)+MAX('MI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53" s="1891"/>
      <c r="C353" s="663" t="s">
        <v>6921</v>
      </c>
      <c r="D353" s="664" t="s">
        <v>4100</v>
      </c>
      <c r="E353" s="665" t="s">
        <v>10223</v>
      </c>
      <c r="F353" s="1187">
        <f>IFERROR(VLOOKUP(C353,'Consolidated Master Sheet'!B:H,3,0),"")</f>
        <v>64.290000000000006</v>
      </c>
      <c r="G353" s="1439">
        <f t="shared" si="15"/>
        <v>0</v>
      </c>
      <c r="H353" s="1807">
        <f t="shared" si="16"/>
        <v>0</v>
      </c>
      <c r="I353" s="666">
        <f>IFERROR(VLOOKUP(C353,'Consolidated Master Sheet'!B:H,6,0),"")</f>
        <v>25</v>
      </c>
      <c r="J353" s="666">
        <f>IFERROR(VLOOKUP(C353,'Consolidated Master Sheet'!B:H,7,0),"")</f>
        <v>150</v>
      </c>
      <c r="K353" s="77"/>
      <c r="L353" s="1191">
        <f t="shared" si="17"/>
        <v>0</v>
      </c>
      <c r="M353" s="545"/>
      <c r="N353" s="1089"/>
    </row>
    <row r="354" spans="1:14" s="656" customFormat="1" ht="31.5">
      <c r="A354" s="157" t="str">
        <f>IF(K354&gt;0,COUNT($K$4:K354)+MAX('MI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54" s="1892"/>
      <c r="C354" s="667" t="s">
        <v>6922</v>
      </c>
      <c r="D354" s="668" t="s">
        <v>4099</v>
      </c>
      <c r="E354" s="669" t="s">
        <v>10224</v>
      </c>
      <c r="F354" s="1195">
        <f>IFERROR(VLOOKUP(C354,'Consolidated Master Sheet'!B:H,3,0),"")</f>
        <v>66.599999999999994</v>
      </c>
      <c r="G354" s="1436">
        <f t="shared" si="15"/>
        <v>0</v>
      </c>
      <c r="H354" s="1804">
        <f t="shared" si="16"/>
        <v>0</v>
      </c>
      <c r="I354" s="670">
        <f>IFERROR(VLOOKUP(C354,'Consolidated Master Sheet'!B:H,6,0),"")</f>
        <v>25</v>
      </c>
      <c r="J354" s="670">
        <f>IFERROR(VLOOKUP(C354,'Consolidated Master Sheet'!B:H,7,0),"")</f>
        <v>100</v>
      </c>
      <c r="K354" s="79"/>
      <c r="L354" s="1188">
        <f t="shared" si="17"/>
        <v>0</v>
      </c>
      <c r="M354" s="545"/>
      <c r="N354" s="1089"/>
    </row>
    <row r="355" spans="1:14" s="656" customFormat="1">
      <c r="A355" s="157" t="str">
        <f>IF(K355&gt;0,COUNT($K$4:K355)+MAX('MI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55" s="1892"/>
      <c r="C355" s="667" t="s">
        <v>6923</v>
      </c>
      <c r="D355" s="668" t="s">
        <v>4098</v>
      </c>
      <c r="E355" s="669" t="s">
        <v>10225</v>
      </c>
      <c r="F355" s="1195">
        <f>IFERROR(VLOOKUP(C355,'Consolidated Master Sheet'!B:H,3,0),"")</f>
        <v>88.440000000000012</v>
      </c>
      <c r="G355" s="1436">
        <f t="shared" si="15"/>
        <v>0</v>
      </c>
      <c r="H355" s="1804">
        <f t="shared" si="16"/>
        <v>0</v>
      </c>
      <c r="I355" s="670">
        <f>IFERROR(VLOOKUP(C355,'Consolidated Master Sheet'!B:H,6,0),"")</f>
        <v>10</v>
      </c>
      <c r="J355" s="670">
        <f>IFERROR(VLOOKUP(C355,'Consolidated Master Sheet'!B:H,7,0),"")</f>
        <v>80</v>
      </c>
      <c r="K355" s="79"/>
      <c r="L355" s="1188">
        <f t="shared" si="17"/>
        <v>0</v>
      </c>
      <c r="M355" s="545"/>
      <c r="N355" s="1089"/>
    </row>
    <row r="356" spans="1:14" s="656" customFormat="1">
      <c r="A356" s="157" t="str">
        <f>IF(K356&gt;0,COUNT($K$4:K356)+MAX('MI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56" s="1892"/>
      <c r="C356" s="667" t="s">
        <v>6924</v>
      </c>
      <c r="D356" s="668" t="s">
        <v>4097</v>
      </c>
      <c r="E356" s="669" t="s">
        <v>10226</v>
      </c>
      <c r="F356" s="1195">
        <f>IFERROR(VLOOKUP(C356,'Consolidated Master Sheet'!B:H,3,0),"")</f>
        <v>104.6</v>
      </c>
      <c r="G356" s="1436">
        <f t="shared" si="15"/>
        <v>0</v>
      </c>
      <c r="H356" s="1804">
        <f t="shared" si="16"/>
        <v>0</v>
      </c>
      <c r="I356" s="670">
        <f>IFERROR(VLOOKUP(C356,'Consolidated Master Sheet'!B:H,6,0),"")</f>
        <v>10</v>
      </c>
      <c r="J356" s="670">
        <f>IFERROR(VLOOKUP(C356,'Consolidated Master Sheet'!B:H,7,0),"")</f>
        <v>60</v>
      </c>
      <c r="K356" s="79"/>
      <c r="L356" s="1188">
        <f t="shared" si="17"/>
        <v>0</v>
      </c>
      <c r="M356" s="545"/>
      <c r="N356" s="1089"/>
    </row>
    <row r="357" spans="1:14" s="656" customFormat="1">
      <c r="A357" s="157" t="str">
        <f>IF(K357&gt;0,COUNT($K$4:K357)+MAX('MI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57" s="1892"/>
      <c r="C357" s="667" t="s">
        <v>6925</v>
      </c>
      <c r="D357" s="668" t="s">
        <v>4096</v>
      </c>
      <c r="E357" s="669" t="s">
        <v>10227</v>
      </c>
      <c r="F357" s="1195">
        <f>IFERROR(VLOOKUP(C357,'Consolidated Master Sheet'!B:H,3,0),"")</f>
        <v>84.03</v>
      </c>
      <c r="G357" s="1436">
        <f t="shared" si="15"/>
        <v>0</v>
      </c>
      <c r="H357" s="1804">
        <f t="shared" si="16"/>
        <v>0</v>
      </c>
      <c r="I357" s="670">
        <f>IFERROR(VLOOKUP(C357,'Consolidated Master Sheet'!B:H,6,0),"")</f>
        <v>9</v>
      </c>
      <c r="J357" s="670">
        <f>IFERROR(VLOOKUP(C357,'Consolidated Master Sheet'!B:H,7,0),"")</f>
        <v>36</v>
      </c>
      <c r="K357" s="79"/>
      <c r="L357" s="1188">
        <f t="shared" si="17"/>
        <v>0</v>
      </c>
      <c r="M357" s="545"/>
      <c r="N357" s="1089"/>
    </row>
    <row r="358" spans="1:14" s="656" customFormat="1">
      <c r="A358" s="157" t="str">
        <f>IF(K358&gt;0,COUNT($K$4:K358)+MAX('MI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58" s="1892"/>
      <c r="C358" s="667" t="s">
        <v>6926</v>
      </c>
      <c r="D358" s="668" t="s">
        <v>4095</v>
      </c>
      <c r="E358" s="669" t="s">
        <v>10228</v>
      </c>
      <c r="F358" s="1195">
        <f>IFERROR(VLOOKUP(C358,'Consolidated Master Sheet'!B:H,3,0),"")</f>
        <v>121.89</v>
      </c>
      <c r="G358" s="1436">
        <f t="shared" si="15"/>
        <v>0</v>
      </c>
      <c r="H358" s="1804">
        <f t="shared" si="16"/>
        <v>0</v>
      </c>
      <c r="I358" s="670">
        <f>IFERROR(VLOOKUP(C358,'Consolidated Master Sheet'!B:H,6,0),"")</f>
        <v>15</v>
      </c>
      <c r="J358" s="670">
        <f>IFERROR(VLOOKUP(C358,'Consolidated Master Sheet'!B:H,7,0),"")</f>
        <v>15</v>
      </c>
      <c r="K358" s="79"/>
      <c r="L358" s="1188">
        <f t="shared" si="17"/>
        <v>0</v>
      </c>
      <c r="M358" s="545"/>
      <c r="N358" s="1089"/>
    </row>
    <row r="359" spans="1:14" s="656" customFormat="1">
      <c r="A359" s="157" t="str">
        <f>IF(K359&gt;0,COUNT($K$4:K359)+MAX('MI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59" s="1892"/>
      <c r="C359" s="667" t="s">
        <v>6927</v>
      </c>
      <c r="D359" s="668" t="s">
        <v>4094</v>
      </c>
      <c r="E359" s="669" t="s">
        <v>10229</v>
      </c>
      <c r="F359" s="1195">
        <f>IFERROR(VLOOKUP(C359,'Consolidated Master Sheet'!B:H,3,0),"")</f>
        <v>107.72</v>
      </c>
      <c r="G359" s="1436">
        <f t="shared" si="15"/>
        <v>0</v>
      </c>
      <c r="H359" s="1804">
        <f t="shared" si="16"/>
        <v>0</v>
      </c>
      <c r="I359" s="670">
        <f>IFERROR(VLOOKUP(C359,'Consolidated Master Sheet'!B:H,6,0),"")</f>
        <v>6</v>
      </c>
      <c r="J359" s="670">
        <f>IFERROR(VLOOKUP(C359,'Consolidated Master Sheet'!B:H,7,0),"")</f>
        <v>24</v>
      </c>
      <c r="K359" s="79"/>
      <c r="L359" s="1188">
        <f t="shared" si="17"/>
        <v>0</v>
      </c>
      <c r="M359" s="545"/>
      <c r="N359" s="1089"/>
    </row>
    <row r="360" spans="1:14" s="656" customFormat="1">
      <c r="A360" s="157" t="str">
        <f>IF(K360&gt;0,COUNT($K$4:K360)+MAX('MI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60" s="1892"/>
      <c r="C360" s="667" t="s">
        <v>6928</v>
      </c>
      <c r="D360" s="668" t="s">
        <v>4093</v>
      </c>
      <c r="E360" s="669" t="s">
        <v>10230</v>
      </c>
      <c r="F360" s="1195">
        <f>IFERROR(VLOOKUP(C360,'Consolidated Master Sheet'!B:H,3,0),"")</f>
        <v>101.2</v>
      </c>
      <c r="G360" s="1436">
        <f t="shared" si="15"/>
        <v>0</v>
      </c>
      <c r="H360" s="1804">
        <f t="shared" si="16"/>
        <v>0</v>
      </c>
      <c r="I360" s="670">
        <f>IFERROR(VLOOKUP(C360,'Consolidated Master Sheet'!B:H,6,0),"")</f>
        <v>12</v>
      </c>
      <c r="J360" s="670">
        <f>IFERROR(VLOOKUP(C360,'Consolidated Master Sheet'!B:H,7,0),"")</f>
        <v>12</v>
      </c>
      <c r="K360" s="79"/>
      <c r="L360" s="1188">
        <f t="shared" si="17"/>
        <v>0</v>
      </c>
      <c r="M360" s="545"/>
      <c r="N360" s="1089"/>
    </row>
    <row r="361" spans="1:14" s="656" customFormat="1">
      <c r="A361" s="157" t="str">
        <f>IF(K361&gt;0,COUNT($K$4:K361)+MAX('MI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61" s="1892"/>
      <c r="C361" s="667" t="s">
        <v>6929</v>
      </c>
      <c r="D361" s="668" t="s">
        <v>4092</v>
      </c>
      <c r="E361" s="669" t="s">
        <v>10231</v>
      </c>
      <c r="F361" s="1195">
        <f>IFERROR(VLOOKUP(C361,'Consolidated Master Sheet'!B:H,3,0),"")</f>
        <v>356.11</v>
      </c>
      <c r="G361" s="1436">
        <f t="shared" si="15"/>
        <v>0</v>
      </c>
      <c r="H361" s="1804">
        <f t="shared" si="16"/>
        <v>0</v>
      </c>
      <c r="I361" s="670">
        <f>IFERROR(VLOOKUP(C361,'Consolidated Master Sheet'!B:H,6,0),"")</f>
        <v>3</v>
      </c>
      <c r="J361" s="670">
        <f>IFERROR(VLOOKUP(C361,'Consolidated Master Sheet'!B:H,7,0),"")</f>
        <v>3</v>
      </c>
      <c r="K361" s="79"/>
      <c r="L361" s="1188">
        <f t="shared" si="17"/>
        <v>0</v>
      </c>
      <c r="M361" s="545"/>
      <c r="N361" s="1089"/>
    </row>
    <row r="362" spans="1:14" s="656" customFormat="1">
      <c r="A362" s="157" t="str">
        <f>IF(K362&gt;0,COUNT($K$4:K362)+MAX('MI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62" s="1892"/>
      <c r="C362" s="667" t="s">
        <v>6930</v>
      </c>
      <c r="D362" s="668" t="s">
        <v>4091</v>
      </c>
      <c r="E362" s="669" t="s">
        <v>10232</v>
      </c>
      <c r="F362" s="1195">
        <f>IFERROR(VLOOKUP(C362,'Consolidated Master Sheet'!B:H,3,0),"")</f>
        <v>227.67999999999998</v>
      </c>
      <c r="G362" s="1436">
        <f t="shared" si="15"/>
        <v>0</v>
      </c>
      <c r="H362" s="1804">
        <f t="shared" si="16"/>
        <v>0</v>
      </c>
      <c r="I362" s="670">
        <f>IFERROR(VLOOKUP(C362,'Consolidated Master Sheet'!B:H,6,0),"")</f>
        <v>3</v>
      </c>
      <c r="J362" s="670">
        <f>IFERROR(VLOOKUP(C362,'Consolidated Master Sheet'!B:H,7,0),"")</f>
        <v>3</v>
      </c>
      <c r="K362" s="79"/>
      <c r="L362" s="1188">
        <f t="shared" si="17"/>
        <v>0</v>
      </c>
      <c r="M362" s="545"/>
      <c r="N362" s="1089"/>
    </row>
    <row r="363" spans="1:14" s="656" customFormat="1" ht="16.5" thickBot="1">
      <c r="A363" s="157" t="str">
        <f>IF(K363&gt;0,COUNT($K$4:K363)+MAX('MI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63" s="1893"/>
      <c r="C363" s="671" t="s">
        <v>6931</v>
      </c>
      <c r="D363" s="672" t="s">
        <v>4090</v>
      </c>
      <c r="E363" s="673" t="s">
        <v>10233</v>
      </c>
      <c r="F363" s="1196">
        <f>IFERROR(VLOOKUP(C363,'Consolidated Master Sheet'!B:H,3,0),"")</f>
        <v>145.13</v>
      </c>
      <c r="G363" s="1437">
        <f t="shared" si="15"/>
        <v>0</v>
      </c>
      <c r="H363" s="1805">
        <f t="shared" si="16"/>
        <v>0</v>
      </c>
      <c r="I363" s="674">
        <f>IFERROR(VLOOKUP(C363,'Consolidated Master Sheet'!B:H,6,0),"")</f>
        <v>5</v>
      </c>
      <c r="J363" s="674">
        <f>IFERROR(VLOOKUP(C363,'Consolidated Master Sheet'!B:H,7,0),"")</f>
        <v>5</v>
      </c>
      <c r="K363" s="80"/>
      <c r="L363" s="1189">
        <f t="shared" si="17"/>
        <v>0</v>
      </c>
      <c r="M363" s="545"/>
      <c r="N363" s="1089"/>
    </row>
    <row r="364" spans="1:14" s="656" customFormat="1">
      <c r="A364" s="157" t="str">
        <f>IF(K364&gt;0,COUNT($K$4:K364)+MAX('MI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64" s="1891"/>
      <c r="C364" s="667" t="s">
        <v>6932</v>
      </c>
      <c r="D364" s="681" t="s">
        <v>4089</v>
      </c>
      <c r="E364" s="676" t="s">
        <v>9732</v>
      </c>
      <c r="F364" s="1186">
        <f>IFERROR(VLOOKUP(C364,'Consolidated Master Sheet'!B:H,3,0),"")</f>
        <v>1.93</v>
      </c>
      <c r="G364" s="1435">
        <f t="shared" si="15"/>
        <v>0</v>
      </c>
      <c r="H364" s="1804">
        <f t="shared" si="16"/>
        <v>0</v>
      </c>
      <c r="I364" s="677">
        <f>IFERROR(VLOOKUP(C364,'Consolidated Master Sheet'!B:H,6,0),"")</f>
        <v>50</v>
      </c>
      <c r="J364" s="677">
        <f>IFERROR(VLOOKUP(C364,'Consolidated Master Sheet'!B:H,7,0),"")</f>
        <v>600</v>
      </c>
      <c r="K364" s="81"/>
      <c r="L364" s="1188">
        <f t="shared" si="17"/>
        <v>0</v>
      </c>
      <c r="M364" s="545"/>
      <c r="N364" s="1089"/>
    </row>
    <row r="365" spans="1:14" s="656" customFormat="1">
      <c r="A365" s="157" t="str">
        <f>IF(K365&gt;0,COUNT($K$4:K365)+MAX('MI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65" s="1892"/>
      <c r="C365" s="667" t="s">
        <v>6933</v>
      </c>
      <c r="D365" s="668" t="s">
        <v>4088</v>
      </c>
      <c r="E365" s="669" t="s">
        <v>9733</v>
      </c>
      <c r="F365" s="1195">
        <f>IFERROR(VLOOKUP(C365,'Consolidated Master Sheet'!B:H,3,0),"")</f>
        <v>3.6199999999999997</v>
      </c>
      <c r="G365" s="1436">
        <f t="shared" si="15"/>
        <v>0</v>
      </c>
      <c r="H365" s="1804">
        <f t="shared" si="16"/>
        <v>0</v>
      </c>
      <c r="I365" s="670">
        <f>IFERROR(VLOOKUP(C365,'Consolidated Master Sheet'!B:H,6,0),"")</f>
        <v>50</v>
      </c>
      <c r="J365" s="670">
        <f>IFERROR(VLOOKUP(C365,'Consolidated Master Sheet'!B:H,7,0),"")</f>
        <v>400</v>
      </c>
      <c r="K365" s="79"/>
      <c r="L365" s="1188">
        <f t="shared" si="17"/>
        <v>0</v>
      </c>
      <c r="M365" s="545"/>
      <c r="N365" s="1089"/>
    </row>
    <row r="366" spans="1:14" s="656" customFormat="1">
      <c r="A366" s="157" t="str">
        <f>IF(K366&gt;0,COUNT($K$4:K366)+MAX('MI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66" s="1892"/>
      <c r="C366" s="667" t="s">
        <v>6934</v>
      </c>
      <c r="D366" s="668" t="s">
        <v>4087</v>
      </c>
      <c r="E366" s="669" t="s">
        <v>9734</v>
      </c>
      <c r="F366" s="1195">
        <f>IFERROR(VLOOKUP(C366,'Consolidated Master Sheet'!B:H,3,0),"")</f>
        <v>4.74</v>
      </c>
      <c r="G366" s="1436">
        <f t="shared" si="15"/>
        <v>0</v>
      </c>
      <c r="H366" s="1804">
        <f t="shared" si="16"/>
        <v>0</v>
      </c>
      <c r="I366" s="670">
        <f>IFERROR(VLOOKUP(C366,'Consolidated Master Sheet'!B:H,6,0),"")</f>
        <v>50</v>
      </c>
      <c r="J366" s="670">
        <f>IFERROR(VLOOKUP(C366,'Consolidated Master Sheet'!B:H,7,0),"")</f>
        <v>200</v>
      </c>
      <c r="K366" s="79"/>
      <c r="L366" s="1188">
        <f t="shared" si="17"/>
        <v>0</v>
      </c>
      <c r="M366" s="545"/>
      <c r="N366" s="1089"/>
    </row>
    <row r="367" spans="1:14" s="656" customFormat="1">
      <c r="A367" s="157" t="str">
        <f>IF(K367&gt;0,COUNT($K$4:K367)+MAX('MI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67" s="1892"/>
      <c r="C367" s="667" t="s">
        <v>6935</v>
      </c>
      <c r="D367" s="668" t="s">
        <v>4086</v>
      </c>
      <c r="E367" s="669" t="s">
        <v>9735</v>
      </c>
      <c r="F367" s="1195">
        <f>IFERROR(VLOOKUP(C367,'Consolidated Master Sheet'!B:H,3,0),"")</f>
        <v>15.97</v>
      </c>
      <c r="G367" s="1436">
        <f t="shared" si="15"/>
        <v>0</v>
      </c>
      <c r="H367" s="1804">
        <f t="shared" si="16"/>
        <v>0</v>
      </c>
      <c r="I367" s="670">
        <f>IFERROR(VLOOKUP(C367,'Consolidated Master Sheet'!B:H,6,0),"")</f>
        <v>10</v>
      </c>
      <c r="J367" s="670">
        <f>IFERROR(VLOOKUP(C367,'Consolidated Master Sheet'!B:H,7,0),"")</f>
        <v>120</v>
      </c>
      <c r="K367" s="79"/>
      <c r="L367" s="1188">
        <f t="shared" si="17"/>
        <v>0</v>
      </c>
      <c r="M367" s="545"/>
      <c r="N367" s="1089"/>
    </row>
    <row r="368" spans="1:14" s="656" customFormat="1" ht="16.5" thickBot="1">
      <c r="A368" s="157" t="str">
        <f>IF(K368&gt;0,COUNT($K$4:K368)+MAX('MI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68" s="1893"/>
      <c r="C368" s="667" t="s">
        <v>6936</v>
      </c>
      <c r="D368" s="678" t="s">
        <v>4085</v>
      </c>
      <c r="E368" s="679" t="s">
        <v>9736</v>
      </c>
      <c r="F368" s="1197">
        <f>IFERROR(VLOOKUP(C368,'Consolidated Master Sheet'!B:H,3,0),"")</f>
        <v>37.909999999999997</v>
      </c>
      <c r="G368" s="1438">
        <f t="shared" si="15"/>
        <v>0</v>
      </c>
      <c r="H368" s="1806">
        <f t="shared" si="16"/>
        <v>0</v>
      </c>
      <c r="I368" s="680">
        <f>IFERROR(VLOOKUP(C368,'Consolidated Master Sheet'!B:H,6,0),"")</f>
        <v>10</v>
      </c>
      <c r="J368" s="680">
        <f>IFERROR(VLOOKUP(C368,'Consolidated Master Sheet'!B:H,7,0),"")</f>
        <v>80</v>
      </c>
      <c r="K368" s="82"/>
      <c r="L368" s="1190">
        <f t="shared" si="17"/>
        <v>0</v>
      </c>
      <c r="M368" s="545"/>
      <c r="N368" s="1089"/>
    </row>
    <row r="369" spans="1:14" s="656" customFormat="1" ht="32.25" customHeight="1">
      <c r="A369" s="157" t="str">
        <f>IF(K369&gt;0,COUNT($K$4:K369)+MAX('MI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69" s="1891"/>
      <c r="C369" s="663" t="s">
        <v>7233</v>
      </c>
      <c r="D369" s="664" t="s">
        <v>4084</v>
      </c>
      <c r="E369" s="665" t="s">
        <v>9846</v>
      </c>
      <c r="F369" s="1187">
        <f>IFERROR(VLOOKUP(C369,'Consolidated Master Sheet'!B:H,3,0),"")</f>
        <v>4.68</v>
      </c>
      <c r="G369" s="1439">
        <f t="shared" si="15"/>
        <v>0</v>
      </c>
      <c r="H369" s="1807">
        <f t="shared" si="16"/>
        <v>0</v>
      </c>
      <c r="I369" s="666">
        <f>IFERROR(VLOOKUP(C369,'Consolidated Master Sheet'!B:H,6,0),"")</f>
        <v>50</v>
      </c>
      <c r="J369" s="666">
        <f>IFERROR(VLOOKUP(C369,'Consolidated Master Sheet'!B:H,7,0),"")</f>
        <v>400</v>
      </c>
      <c r="K369" s="77"/>
      <c r="L369" s="1191">
        <f t="shared" si="17"/>
        <v>0</v>
      </c>
      <c r="M369" s="545"/>
      <c r="N369" s="1089"/>
    </row>
    <row r="370" spans="1:14" s="656" customFormat="1" ht="32.25" customHeight="1" thickBot="1">
      <c r="A370" s="157" t="str">
        <f>IF(K370&gt;0,COUNT($K$4:K370)+MAX('MI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70" s="1893"/>
      <c r="C370" s="671" t="s">
        <v>6937</v>
      </c>
      <c r="D370" s="672" t="s">
        <v>4083</v>
      </c>
      <c r="E370" s="673" t="s">
        <v>9847</v>
      </c>
      <c r="F370" s="1196">
        <f>IFERROR(VLOOKUP(C370,'Consolidated Master Sheet'!B:H,3,0),"")</f>
        <v>8.06</v>
      </c>
      <c r="G370" s="1437">
        <f t="shared" si="15"/>
        <v>0</v>
      </c>
      <c r="H370" s="1805">
        <f t="shared" si="16"/>
        <v>0</v>
      </c>
      <c r="I370" s="674">
        <f>IFERROR(VLOOKUP(C370,'Consolidated Master Sheet'!B:H,6,0),"")</f>
        <v>50</v>
      </c>
      <c r="J370" s="674">
        <f>IFERROR(VLOOKUP(C370,'Consolidated Master Sheet'!B:H,7,0),"")</f>
        <v>300</v>
      </c>
      <c r="K370" s="80"/>
      <c r="L370" s="1189">
        <f t="shared" si="17"/>
        <v>0</v>
      </c>
      <c r="M370" s="545"/>
      <c r="N370" s="1089"/>
    </row>
    <row r="371" spans="1:14" s="656" customFormat="1" ht="32.25" customHeight="1">
      <c r="A371" s="157" t="str">
        <f>IF(K371&gt;0,COUNT($K$4:K371)+MAX('MI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71" s="1891"/>
      <c r="C371" s="667" t="s">
        <v>6938</v>
      </c>
      <c r="D371" s="689" t="s">
        <v>4082</v>
      </c>
      <c r="E371" s="676" t="s">
        <v>9848</v>
      </c>
      <c r="F371" s="1186">
        <f>IFERROR(VLOOKUP(C371,'Consolidated Master Sheet'!B:H,3,0),"")</f>
        <v>2.84</v>
      </c>
      <c r="G371" s="1435">
        <f t="shared" si="15"/>
        <v>0</v>
      </c>
      <c r="H371" s="1804">
        <f t="shared" si="16"/>
        <v>0</v>
      </c>
      <c r="I371" s="677">
        <f>IFERROR(VLOOKUP(C371,'Consolidated Master Sheet'!B:H,6,0),"")</f>
        <v>50</v>
      </c>
      <c r="J371" s="677">
        <f>IFERROR(VLOOKUP(C371,'Consolidated Master Sheet'!B:H,7,0),"")</f>
        <v>600</v>
      </c>
      <c r="K371" s="81"/>
      <c r="L371" s="1188">
        <f t="shared" si="17"/>
        <v>0</v>
      </c>
      <c r="M371" s="545"/>
      <c r="N371" s="1089"/>
    </row>
    <row r="372" spans="1:14" s="656" customFormat="1" ht="32.25" customHeight="1" thickBot="1">
      <c r="A372" s="157" t="str">
        <f>IF(K372&gt;0,COUNT($K$4:K372)+MAX('MI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72" s="1893"/>
      <c r="C372" s="667" t="s">
        <v>6939</v>
      </c>
      <c r="D372" s="690" t="s">
        <v>4081</v>
      </c>
      <c r="E372" s="679" t="s">
        <v>9849</v>
      </c>
      <c r="F372" s="1197">
        <f>IFERROR(VLOOKUP(C372,'Consolidated Master Sheet'!B:H,3,0),"")</f>
        <v>4.74</v>
      </c>
      <c r="G372" s="1438">
        <f t="shared" si="15"/>
        <v>0</v>
      </c>
      <c r="H372" s="1806">
        <f t="shared" si="16"/>
        <v>0</v>
      </c>
      <c r="I372" s="680">
        <f>IFERROR(VLOOKUP(C372,'Consolidated Master Sheet'!B:H,6,0),"")</f>
        <v>50</v>
      </c>
      <c r="J372" s="680">
        <f>IFERROR(VLOOKUP(C372,'Consolidated Master Sheet'!B:H,7,0),"")</f>
        <v>400</v>
      </c>
      <c r="K372" s="82"/>
      <c r="L372" s="1190">
        <f t="shared" si="17"/>
        <v>0</v>
      </c>
      <c r="M372" s="545"/>
      <c r="N372" s="1089"/>
    </row>
    <row r="373" spans="1:14" s="656" customFormat="1">
      <c r="A373" s="157" t="str">
        <f>IF(K373&gt;0,COUNT($K$4:K373)+MAX('MI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73" s="1891"/>
      <c r="C373" s="663" t="s">
        <v>6940</v>
      </c>
      <c r="D373" s="691" t="s">
        <v>4080</v>
      </c>
      <c r="E373" s="665" t="s">
        <v>9737</v>
      </c>
      <c r="F373" s="1187">
        <f>IFERROR(VLOOKUP(C373,'Consolidated Master Sheet'!B:H,3,0),"")</f>
        <v>5.6499999999999995</v>
      </c>
      <c r="G373" s="1439">
        <f t="shared" si="15"/>
        <v>0</v>
      </c>
      <c r="H373" s="1807">
        <f t="shared" si="16"/>
        <v>0</v>
      </c>
      <c r="I373" s="666">
        <f>IFERROR(VLOOKUP(C373,'Consolidated Master Sheet'!B:H,6,0),"")</f>
        <v>100</v>
      </c>
      <c r="J373" s="666">
        <f>IFERROR(VLOOKUP(C373,'Consolidated Master Sheet'!B:H,7,0),"")</f>
        <v>1200</v>
      </c>
      <c r="K373" s="77"/>
      <c r="L373" s="1191">
        <f t="shared" si="17"/>
        <v>0</v>
      </c>
      <c r="M373" s="545"/>
      <c r="N373" s="1089"/>
    </row>
    <row r="374" spans="1:14" s="656" customFormat="1">
      <c r="A374" s="157" t="str">
        <f>IF(K374&gt;0,COUNT($K$4:K374)+MAX('MI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74" s="1892"/>
      <c r="C374" s="667" t="s">
        <v>7234</v>
      </c>
      <c r="D374" s="668" t="s">
        <v>4079</v>
      </c>
      <c r="E374" s="669" t="s">
        <v>9738</v>
      </c>
      <c r="F374" s="1195">
        <f>IFERROR(VLOOKUP(C374,'Consolidated Master Sheet'!B:H,3,0),"")</f>
        <v>1.74</v>
      </c>
      <c r="G374" s="1436">
        <f t="shared" si="15"/>
        <v>0</v>
      </c>
      <c r="H374" s="1804">
        <f t="shared" si="16"/>
        <v>0</v>
      </c>
      <c r="I374" s="670">
        <f>IFERROR(VLOOKUP(C374,'Consolidated Master Sheet'!B:H,6,0),"")</f>
        <v>50</v>
      </c>
      <c r="J374" s="670">
        <f>IFERROR(VLOOKUP(C374,'Consolidated Master Sheet'!B:H,7,0),"")</f>
        <v>600</v>
      </c>
      <c r="K374" s="79"/>
      <c r="L374" s="1188">
        <f t="shared" si="17"/>
        <v>0</v>
      </c>
      <c r="M374" s="545"/>
      <c r="N374" s="1089"/>
    </row>
    <row r="375" spans="1:14" s="656" customFormat="1">
      <c r="A375" s="157" t="str">
        <f>IF(K375&gt;0,COUNT($K$4:K375)+MAX('MI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75" s="1892"/>
      <c r="C375" s="667" t="s">
        <v>7235</v>
      </c>
      <c r="D375" s="668" t="s">
        <v>4078</v>
      </c>
      <c r="E375" s="669" t="s">
        <v>9739</v>
      </c>
      <c r="F375" s="1195">
        <f>IFERROR(VLOOKUP(C375,'Consolidated Master Sheet'!B:H,3,0),"")</f>
        <v>2.2199999999999998</v>
      </c>
      <c r="G375" s="1436">
        <f t="shared" si="15"/>
        <v>0</v>
      </c>
      <c r="H375" s="1804">
        <f t="shared" si="16"/>
        <v>0</v>
      </c>
      <c r="I375" s="670">
        <f>IFERROR(VLOOKUP(C375,'Consolidated Master Sheet'!B:H,6,0),"")</f>
        <v>50</v>
      </c>
      <c r="J375" s="670">
        <f>IFERROR(VLOOKUP(C375,'Consolidated Master Sheet'!B:H,7,0),"")</f>
        <v>400</v>
      </c>
      <c r="K375" s="79"/>
      <c r="L375" s="1188">
        <f t="shared" si="17"/>
        <v>0</v>
      </c>
      <c r="M375" s="545"/>
      <c r="N375" s="1089"/>
    </row>
    <row r="376" spans="1:14" s="656" customFormat="1">
      <c r="A376" s="157" t="str">
        <f>IF(K376&gt;0,COUNT($K$4:K376)+MAX('MI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76" s="1892"/>
      <c r="C376" s="667" t="s">
        <v>7236</v>
      </c>
      <c r="D376" s="668" t="s">
        <v>4077</v>
      </c>
      <c r="E376" s="669" t="s">
        <v>9740</v>
      </c>
      <c r="F376" s="1195">
        <f>IFERROR(VLOOKUP(C376,'Consolidated Master Sheet'!B:H,3,0),"")</f>
        <v>2.5599999999999996</v>
      </c>
      <c r="G376" s="1436">
        <f t="shared" si="15"/>
        <v>0</v>
      </c>
      <c r="H376" s="1804">
        <f t="shared" si="16"/>
        <v>0</v>
      </c>
      <c r="I376" s="670">
        <f>IFERROR(VLOOKUP(C376,'Consolidated Master Sheet'!B:H,6,0),"")</f>
        <v>50</v>
      </c>
      <c r="J376" s="670">
        <f>IFERROR(VLOOKUP(C376,'Consolidated Master Sheet'!B:H,7,0),"")</f>
        <v>200</v>
      </c>
      <c r="K376" s="79"/>
      <c r="L376" s="1188">
        <f t="shared" si="17"/>
        <v>0</v>
      </c>
      <c r="M376" s="545"/>
      <c r="N376" s="1089"/>
    </row>
    <row r="377" spans="1:14" s="656" customFormat="1" ht="31.5">
      <c r="A377" s="157" t="str">
        <f>IF(K377&gt;0,COUNT($K$4:K377)+MAX('MI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77" s="1892"/>
      <c r="C377" s="667" t="s">
        <v>6941</v>
      </c>
      <c r="D377" s="668" t="s">
        <v>4076</v>
      </c>
      <c r="E377" s="669" t="s">
        <v>9741</v>
      </c>
      <c r="F377" s="1195">
        <f>IFERROR(VLOOKUP(C377,'Consolidated Master Sheet'!B:H,3,0),"")</f>
        <v>3.94</v>
      </c>
      <c r="G377" s="1436">
        <f t="shared" si="15"/>
        <v>0</v>
      </c>
      <c r="H377" s="1804">
        <f t="shared" si="16"/>
        <v>0</v>
      </c>
      <c r="I377" s="670">
        <f>IFERROR(VLOOKUP(C377,'Consolidated Master Sheet'!B:H,6,0),"")</f>
        <v>25</v>
      </c>
      <c r="J377" s="670">
        <f>IFERROR(VLOOKUP(C377,'Consolidated Master Sheet'!B:H,7,0),"")</f>
        <v>100</v>
      </c>
      <c r="K377" s="79"/>
      <c r="L377" s="1188">
        <f t="shared" si="17"/>
        <v>0</v>
      </c>
      <c r="M377" s="545"/>
      <c r="N377" s="1089"/>
    </row>
    <row r="378" spans="1:14" s="656" customFormat="1" ht="31.5">
      <c r="A378" s="157" t="str">
        <f>IF(K378&gt;0,COUNT($K$4:K378)+MAX('MI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78" s="1892"/>
      <c r="C378" s="667" t="s">
        <v>7237</v>
      </c>
      <c r="D378" s="668" t="s">
        <v>4075</v>
      </c>
      <c r="E378" s="669" t="s">
        <v>9742</v>
      </c>
      <c r="F378" s="1195">
        <f>IFERROR(VLOOKUP(C378,'Consolidated Master Sheet'!B:H,3,0),"")</f>
        <v>4.51</v>
      </c>
      <c r="G378" s="1436">
        <f t="shared" si="15"/>
        <v>0</v>
      </c>
      <c r="H378" s="1804">
        <f t="shared" si="16"/>
        <v>0</v>
      </c>
      <c r="I378" s="670">
        <f>IFERROR(VLOOKUP(C378,'Consolidated Master Sheet'!B:H,6,0),"")</f>
        <v>25</v>
      </c>
      <c r="J378" s="670">
        <f>IFERROR(VLOOKUP(C378,'Consolidated Master Sheet'!B:H,7,0),"")</f>
        <v>100</v>
      </c>
      <c r="K378" s="79"/>
      <c r="L378" s="1188">
        <f t="shared" si="17"/>
        <v>0</v>
      </c>
      <c r="M378" s="545"/>
      <c r="N378" s="1089"/>
    </row>
    <row r="379" spans="1:14" s="656" customFormat="1">
      <c r="A379" s="157" t="str">
        <f>IF(K379&gt;0,COUNT($K$4:K379)+MAX('MI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79" s="1892"/>
      <c r="C379" s="667" t="s">
        <v>7238</v>
      </c>
      <c r="D379" s="668" t="s">
        <v>4074</v>
      </c>
      <c r="E379" s="669" t="s">
        <v>9743</v>
      </c>
      <c r="F379" s="1195">
        <f>IFERROR(VLOOKUP(C379,'Consolidated Master Sheet'!B:H,3,0),"")</f>
        <v>6.0699999999999994</v>
      </c>
      <c r="G379" s="1436">
        <f t="shared" si="15"/>
        <v>0</v>
      </c>
      <c r="H379" s="1804">
        <f t="shared" si="16"/>
        <v>0</v>
      </c>
      <c r="I379" s="670">
        <f>IFERROR(VLOOKUP(C379,'Consolidated Master Sheet'!B:H,6,0),"")</f>
        <v>10</v>
      </c>
      <c r="J379" s="670">
        <f>IFERROR(VLOOKUP(C379,'Consolidated Master Sheet'!B:H,7,0),"")</f>
        <v>80</v>
      </c>
      <c r="K379" s="79"/>
      <c r="L379" s="1188">
        <f t="shared" si="17"/>
        <v>0</v>
      </c>
      <c r="M379" s="545"/>
      <c r="N379" s="1089"/>
    </row>
    <row r="380" spans="1:14" s="656" customFormat="1" ht="31.5">
      <c r="A380" s="157" t="str">
        <f>IF(K380&gt;0,COUNT($K$4:K380)+MAX('MI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80" s="1892"/>
      <c r="C380" s="667" t="s">
        <v>6942</v>
      </c>
      <c r="D380" s="668" t="s">
        <v>4073</v>
      </c>
      <c r="E380" s="669" t="s">
        <v>9744</v>
      </c>
      <c r="F380" s="1195">
        <f>IFERROR(VLOOKUP(C380,'Consolidated Master Sheet'!B:H,3,0),"")</f>
        <v>15.32</v>
      </c>
      <c r="G380" s="1436">
        <f t="shared" si="15"/>
        <v>0</v>
      </c>
      <c r="H380" s="1804">
        <f t="shared" si="16"/>
        <v>0</v>
      </c>
      <c r="I380" s="670">
        <f>IFERROR(VLOOKUP(C380,'Consolidated Master Sheet'!B:H,6,0),"")</f>
        <v>10</v>
      </c>
      <c r="J380" s="670">
        <f>IFERROR(VLOOKUP(C380,'Consolidated Master Sheet'!B:H,7,0),"")</f>
        <v>40</v>
      </c>
      <c r="K380" s="79"/>
      <c r="L380" s="1188">
        <f t="shared" si="17"/>
        <v>0</v>
      </c>
      <c r="M380" s="545"/>
      <c r="N380" s="1089"/>
    </row>
    <row r="381" spans="1:14" s="656" customFormat="1">
      <c r="A381" s="157" t="str">
        <f>IF(K381&gt;0,COUNT($K$4:K381)+MAX('MI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81" s="1892"/>
      <c r="C381" s="667" t="s">
        <v>6943</v>
      </c>
      <c r="D381" s="668" t="s">
        <v>4072</v>
      </c>
      <c r="E381" s="669" t="s">
        <v>9745</v>
      </c>
      <c r="F381" s="1195">
        <f>IFERROR(VLOOKUP(C381,'Consolidated Master Sheet'!B:H,3,0),"")</f>
        <v>20.630000000000003</v>
      </c>
      <c r="G381" s="1436">
        <f t="shared" si="15"/>
        <v>0</v>
      </c>
      <c r="H381" s="1804">
        <f t="shared" si="16"/>
        <v>0</v>
      </c>
      <c r="I381" s="670">
        <f>IFERROR(VLOOKUP(C381,'Consolidated Master Sheet'!B:H,6,0),"")</f>
        <v>10</v>
      </c>
      <c r="J381" s="670">
        <f>IFERROR(VLOOKUP(C381,'Consolidated Master Sheet'!B:H,7,0),"")</f>
        <v>40</v>
      </c>
      <c r="K381" s="79"/>
      <c r="L381" s="1188">
        <f t="shared" si="17"/>
        <v>0</v>
      </c>
      <c r="M381" s="545"/>
      <c r="N381" s="1089"/>
    </row>
    <row r="382" spans="1:14" s="656" customFormat="1" ht="16.5" thickBot="1">
      <c r="A382" s="157" t="str">
        <f>IF(K382&gt;0,COUNT($K$4:K382)+MAX('MI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82" s="1893"/>
      <c r="C382" s="671" t="s">
        <v>6944</v>
      </c>
      <c r="D382" s="672" t="s">
        <v>4071</v>
      </c>
      <c r="E382" s="673" t="s">
        <v>9746</v>
      </c>
      <c r="F382" s="1196">
        <f>IFERROR(VLOOKUP(C382,'Consolidated Master Sheet'!B:H,3,0),"")</f>
        <v>34.169999999999995</v>
      </c>
      <c r="G382" s="1437">
        <f t="shared" si="15"/>
        <v>0</v>
      </c>
      <c r="H382" s="1805">
        <f t="shared" si="16"/>
        <v>0</v>
      </c>
      <c r="I382" s="674">
        <f>IFERROR(VLOOKUP(C382,'Consolidated Master Sheet'!B:H,6,0),"")</f>
        <v>6</v>
      </c>
      <c r="J382" s="674">
        <f>IFERROR(VLOOKUP(C382,'Consolidated Master Sheet'!B:H,7,0),"")</f>
        <v>36</v>
      </c>
      <c r="K382" s="80"/>
      <c r="L382" s="1189">
        <f t="shared" si="17"/>
        <v>0</v>
      </c>
      <c r="M382" s="545"/>
      <c r="N382" s="1089"/>
    </row>
    <row r="383" spans="1:14" s="656" customFormat="1" ht="31.5">
      <c r="A383" s="157" t="str">
        <f>IF(K383&gt;0,COUNT($K$4:K383)+MAX('MI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83" s="1891"/>
      <c r="C383" s="667" t="s">
        <v>6945</v>
      </c>
      <c r="D383" s="681" t="s">
        <v>4070</v>
      </c>
      <c r="E383" s="676" t="s">
        <v>10244</v>
      </c>
      <c r="F383" s="1186">
        <f>IFERROR(VLOOKUP(C383,'Consolidated Master Sheet'!B:H,3,0),"")</f>
        <v>3.0999999999999996</v>
      </c>
      <c r="G383" s="1435">
        <f t="shared" si="15"/>
        <v>0</v>
      </c>
      <c r="H383" s="1804">
        <f t="shared" si="16"/>
        <v>0</v>
      </c>
      <c r="I383" s="677">
        <f>IFERROR(VLOOKUP(C383,'Consolidated Master Sheet'!B:H,6,0),"")</f>
        <v>50</v>
      </c>
      <c r="J383" s="677">
        <f>IFERROR(VLOOKUP(C383,'Consolidated Master Sheet'!B:H,7,0),"")</f>
        <v>600</v>
      </c>
      <c r="K383" s="81"/>
      <c r="L383" s="1188">
        <f t="shared" si="17"/>
        <v>0</v>
      </c>
      <c r="M383" s="545"/>
      <c r="N383" s="1089"/>
    </row>
    <row r="384" spans="1:14" s="656" customFormat="1" ht="31.5">
      <c r="A384" s="157" t="str">
        <f>IF(K384&gt;0,COUNT($K$4:K384)+MAX('MI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84" s="1892"/>
      <c r="C384" s="667" t="s">
        <v>6946</v>
      </c>
      <c r="D384" s="668" t="s">
        <v>4069</v>
      </c>
      <c r="E384" s="669" t="s">
        <v>10245</v>
      </c>
      <c r="F384" s="1195">
        <f>IFERROR(VLOOKUP(C384,'Consolidated Master Sheet'!B:H,3,0),"")</f>
        <v>3.0999999999999996</v>
      </c>
      <c r="G384" s="1436">
        <f t="shared" si="15"/>
        <v>0</v>
      </c>
      <c r="H384" s="1804">
        <f t="shared" si="16"/>
        <v>0</v>
      </c>
      <c r="I384" s="670">
        <f>IFERROR(VLOOKUP(C384,'Consolidated Master Sheet'!B:H,6,0),"")</f>
        <v>50</v>
      </c>
      <c r="J384" s="670">
        <f>IFERROR(VLOOKUP(C384,'Consolidated Master Sheet'!B:H,7,0),"")</f>
        <v>600</v>
      </c>
      <c r="K384" s="79"/>
      <c r="L384" s="1188">
        <f t="shared" si="17"/>
        <v>0</v>
      </c>
      <c r="M384" s="545"/>
      <c r="N384" s="1089"/>
    </row>
    <row r="385" spans="1:14" s="656" customFormat="1" ht="31.5">
      <c r="A385" s="157" t="str">
        <f>IF(K385&gt;0,COUNT($K$4:K385)+MAX('MI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85" s="1892"/>
      <c r="C385" s="667" t="s">
        <v>6947</v>
      </c>
      <c r="D385" s="668" t="s">
        <v>4068</v>
      </c>
      <c r="E385" s="669" t="s">
        <v>10246</v>
      </c>
      <c r="F385" s="1195">
        <f>IFERROR(VLOOKUP(C385,'Consolidated Master Sheet'!B:H,3,0),"")</f>
        <v>3.0999999999999996</v>
      </c>
      <c r="G385" s="1436">
        <f t="shared" si="15"/>
        <v>0</v>
      </c>
      <c r="H385" s="1804">
        <f t="shared" si="16"/>
        <v>0</v>
      </c>
      <c r="I385" s="670">
        <f>IFERROR(VLOOKUP(C385,'Consolidated Master Sheet'!B:H,6,0),"")</f>
        <v>100</v>
      </c>
      <c r="J385" s="670">
        <f>IFERROR(VLOOKUP(C385,'Consolidated Master Sheet'!B:H,7,0),"")</f>
        <v>600</v>
      </c>
      <c r="K385" s="79"/>
      <c r="L385" s="1188">
        <f t="shared" si="17"/>
        <v>0</v>
      </c>
      <c r="M385" s="545"/>
      <c r="N385" s="1089"/>
    </row>
    <row r="386" spans="1:14" s="656" customFormat="1" ht="31.5">
      <c r="A386" s="157" t="str">
        <f>IF(K386&gt;0,COUNT($K$4:K386)+MAX('MI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86" s="1892"/>
      <c r="C386" s="667" t="s">
        <v>7239</v>
      </c>
      <c r="D386" s="668" t="s">
        <v>4067</v>
      </c>
      <c r="E386" s="669" t="s">
        <v>10247</v>
      </c>
      <c r="F386" s="1195">
        <f>IFERROR(VLOOKUP(C386,'Consolidated Master Sheet'!B:H,3,0),"")</f>
        <v>3.0999999999999996</v>
      </c>
      <c r="G386" s="1436">
        <f t="shared" si="15"/>
        <v>0</v>
      </c>
      <c r="H386" s="1804">
        <f t="shared" si="16"/>
        <v>0</v>
      </c>
      <c r="I386" s="670">
        <f>IFERROR(VLOOKUP(C386,'Consolidated Master Sheet'!B:H,6,0),"")</f>
        <v>50</v>
      </c>
      <c r="J386" s="670">
        <f>IFERROR(VLOOKUP(C386,'Consolidated Master Sheet'!B:H,7,0),"")</f>
        <v>400</v>
      </c>
      <c r="K386" s="79"/>
      <c r="L386" s="1188">
        <f t="shared" si="17"/>
        <v>0</v>
      </c>
      <c r="M386" s="545"/>
      <c r="N386" s="1089"/>
    </row>
    <row r="387" spans="1:14" s="656" customFormat="1" ht="31.5">
      <c r="A387" s="157" t="str">
        <f>IF(K387&gt;0,COUNT($K$4:K387)+MAX('MI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87" s="1892"/>
      <c r="C387" s="667" t="s">
        <v>6948</v>
      </c>
      <c r="D387" s="668" t="s">
        <v>4066</v>
      </c>
      <c r="E387" s="669" t="s">
        <v>10248</v>
      </c>
      <c r="F387" s="1195">
        <f>IFERROR(VLOOKUP(C387,'Consolidated Master Sheet'!B:H,3,0),"")</f>
        <v>4.1399999999999997</v>
      </c>
      <c r="G387" s="1436">
        <f t="shared" si="15"/>
        <v>0</v>
      </c>
      <c r="H387" s="1804">
        <f t="shared" si="16"/>
        <v>0</v>
      </c>
      <c r="I387" s="670">
        <f>IFERROR(VLOOKUP(C387,'Consolidated Master Sheet'!B:H,6,0),"")</f>
        <v>25</v>
      </c>
      <c r="J387" s="670">
        <f>IFERROR(VLOOKUP(C387,'Consolidated Master Sheet'!B:H,7,0),"")</f>
        <v>200</v>
      </c>
      <c r="K387" s="79"/>
      <c r="L387" s="1188">
        <f t="shared" si="17"/>
        <v>0</v>
      </c>
      <c r="M387" s="545"/>
      <c r="N387" s="1089"/>
    </row>
    <row r="388" spans="1:14" s="656" customFormat="1" ht="31.5">
      <c r="A388" s="157" t="str">
        <f>IF(K388&gt;0,COUNT($K$4:K388)+MAX('MI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88" s="1892"/>
      <c r="C388" s="667" t="s">
        <v>6949</v>
      </c>
      <c r="D388" s="668" t="s">
        <v>4065</v>
      </c>
      <c r="E388" s="669" t="s">
        <v>10249</v>
      </c>
      <c r="F388" s="1195">
        <f>IFERROR(VLOOKUP(C388,'Consolidated Master Sheet'!B:H,3,0),"")</f>
        <v>4.1399999999999997</v>
      </c>
      <c r="G388" s="1436">
        <f t="shared" si="15"/>
        <v>0</v>
      </c>
      <c r="H388" s="1804">
        <f t="shared" si="16"/>
        <v>0</v>
      </c>
      <c r="I388" s="670">
        <f>IFERROR(VLOOKUP(C388,'Consolidated Master Sheet'!B:H,6,0),"")</f>
        <v>50</v>
      </c>
      <c r="J388" s="670">
        <f>IFERROR(VLOOKUP(C388,'Consolidated Master Sheet'!B:H,7,0),"")</f>
        <v>200</v>
      </c>
      <c r="K388" s="79"/>
      <c r="L388" s="1188">
        <f t="shared" si="17"/>
        <v>0</v>
      </c>
      <c r="M388" s="545"/>
      <c r="N388" s="1089"/>
    </row>
    <row r="389" spans="1:14" s="656" customFormat="1" ht="31.5">
      <c r="A389" s="157" t="str">
        <f>IF(K389&gt;0,COUNT($K$4:K389)+MAX('MI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89" s="1892"/>
      <c r="C389" s="667" t="s">
        <v>8173</v>
      </c>
      <c r="D389" s="668" t="s">
        <v>4064</v>
      </c>
      <c r="E389" s="669" t="s">
        <v>10250</v>
      </c>
      <c r="F389" s="1195">
        <f>IFERROR(VLOOKUP(C389,'Consolidated Master Sheet'!B:H,3,0),"")</f>
        <v>4.1399999999999997</v>
      </c>
      <c r="G389" s="1436">
        <f t="shared" ref="G389:G452" si="18">IF(F389=0,"NET",$G$2)</f>
        <v>0</v>
      </c>
      <c r="H389" s="1804">
        <f t="shared" ref="H389:H452" si="19">IFERROR(ROUND(G389*F389,2),0)</f>
        <v>0</v>
      </c>
      <c r="I389" s="670">
        <f>IFERROR(VLOOKUP(C389,'Consolidated Master Sheet'!B:H,6,0),"")</f>
        <v>50</v>
      </c>
      <c r="J389" s="670">
        <f>IFERROR(VLOOKUP(C389,'Consolidated Master Sheet'!B:H,7,0),"")</f>
        <v>200</v>
      </c>
      <c r="K389" s="79"/>
      <c r="L389" s="1188">
        <f t="shared" si="17"/>
        <v>0</v>
      </c>
      <c r="M389" s="545"/>
      <c r="N389" s="1089"/>
    </row>
    <row r="390" spans="1:14" s="656" customFormat="1" ht="31.5">
      <c r="A390" s="157" t="str">
        <f>IF(K390&gt;0,COUNT($K$4:K390)+MAX('MI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90" s="1892"/>
      <c r="C390" s="667" t="s">
        <v>6950</v>
      </c>
      <c r="D390" s="668" t="s">
        <v>4063</v>
      </c>
      <c r="E390" s="669" t="s">
        <v>10251</v>
      </c>
      <c r="F390" s="1195">
        <f>IFERROR(VLOOKUP(C390,'Consolidated Master Sheet'!B:H,3,0),"")</f>
        <v>8.2899999999999991</v>
      </c>
      <c r="G390" s="1436">
        <f t="shared" si="18"/>
        <v>0</v>
      </c>
      <c r="H390" s="1804">
        <f t="shared" si="19"/>
        <v>0</v>
      </c>
      <c r="I390" s="670">
        <f>IFERROR(VLOOKUP(C390,'Consolidated Master Sheet'!B:H,6,0),"")</f>
        <v>25</v>
      </c>
      <c r="J390" s="670">
        <f>IFERROR(VLOOKUP(C390,'Consolidated Master Sheet'!B:H,7,0),"")</f>
        <v>150</v>
      </c>
      <c r="K390" s="79"/>
      <c r="L390" s="1188">
        <f t="shared" ref="L390:L453" si="20">IFERROR(H390*K390,0)</f>
        <v>0</v>
      </c>
      <c r="M390" s="545"/>
      <c r="N390" s="1089"/>
    </row>
    <row r="391" spans="1:14" s="656" customFormat="1" ht="32.25" thickBot="1">
      <c r="A391" s="157" t="str">
        <f>IF(K391&gt;0,COUNT($K$4:K391)+MAX('MI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91" s="1893"/>
      <c r="C391" s="667" t="s">
        <v>6951</v>
      </c>
      <c r="D391" s="678" t="s">
        <v>4062</v>
      </c>
      <c r="E391" s="679" t="s">
        <v>10252</v>
      </c>
      <c r="F391" s="1197">
        <f>IFERROR(VLOOKUP(C391,'Consolidated Master Sheet'!B:H,3,0),"")</f>
        <v>10.65</v>
      </c>
      <c r="G391" s="1438">
        <f t="shared" si="18"/>
        <v>0</v>
      </c>
      <c r="H391" s="1806">
        <f t="shared" si="19"/>
        <v>0</v>
      </c>
      <c r="I391" s="680">
        <f>IFERROR(VLOOKUP(C391,'Consolidated Master Sheet'!B:H,6,0),"")</f>
        <v>25</v>
      </c>
      <c r="J391" s="680">
        <f>IFERROR(VLOOKUP(C391,'Consolidated Master Sheet'!B:H,7,0),"")</f>
        <v>100</v>
      </c>
      <c r="K391" s="82"/>
      <c r="L391" s="1190">
        <f t="shared" si="20"/>
        <v>0</v>
      </c>
      <c r="M391" s="545"/>
      <c r="N391" s="1089"/>
    </row>
    <row r="392" spans="1:14" s="656" customFormat="1">
      <c r="A392" s="157" t="str">
        <f>IF(K392&gt;0,COUNT($K$4:K392)+MAX('MI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92" s="1891"/>
      <c r="C392" s="663" t="s">
        <v>6952</v>
      </c>
      <c r="D392" s="664" t="s">
        <v>4061</v>
      </c>
      <c r="E392" s="665" t="s">
        <v>9747</v>
      </c>
      <c r="F392" s="1187">
        <f>IFERROR(VLOOKUP(C392,'Consolidated Master Sheet'!B:H,3,0),"")</f>
        <v>5.29</v>
      </c>
      <c r="G392" s="1439">
        <f t="shared" si="18"/>
        <v>0</v>
      </c>
      <c r="H392" s="1807">
        <f t="shared" si="19"/>
        <v>0</v>
      </c>
      <c r="I392" s="666">
        <f>IFERROR(VLOOKUP(C392,'Consolidated Master Sheet'!B:H,6,0),"")</f>
        <v>50</v>
      </c>
      <c r="J392" s="666">
        <f>IFERROR(VLOOKUP(C392,'Consolidated Master Sheet'!B:H,7,0),"")</f>
        <v>600</v>
      </c>
      <c r="K392" s="77"/>
      <c r="L392" s="1191">
        <f t="shared" si="20"/>
        <v>0</v>
      </c>
      <c r="M392" s="545"/>
      <c r="N392" s="1089"/>
    </row>
    <row r="393" spans="1:14" s="656" customFormat="1">
      <c r="A393" s="157" t="str">
        <f>IF(K393&gt;0,COUNT($K$4:K393)+MAX('MI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93" s="1892"/>
      <c r="C393" s="667" t="s">
        <v>7240</v>
      </c>
      <c r="D393" s="668" t="s">
        <v>4060</v>
      </c>
      <c r="E393" s="669" t="s">
        <v>9748</v>
      </c>
      <c r="F393" s="1195">
        <f>IFERROR(VLOOKUP(C393,'Consolidated Master Sheet'!B:H,3,0),"")</f>
        <v>1.39</v>
      </c>
      <c r="G393" s="1436">
        <f t="shared" si="18"/>
        <v>0</v>
      </c>
      <c r="H393" s="1804">
        <f t="shared" si="19"/>
        <v>0</v>
      </c>
      <c r="I393" s="670">
        <f>IFERROR(VLOOKUP(C393,'Consolidated Master Sheet'!B:H,6,0),"")</f>
        <v>50</v>
      </c>
      <c r="J393" s="670">
        <f>IFERROR(VLOOKUP(C393,'Consolidated Master Sheet'!B:H,7,0),"")</f>
        <v>600</v>
      </c>
      <c r="K393" s="79"/>
      <c r="L393" s="1188">
        <f t="shared" si="20"/>
        <v>0</v>
      </c>
      <c r="M393" s="545"/>
      <c r="N393" s="1089"/>
    </row>
    <row r="394" spans="1:14" s="656" customFormat="1">
      <c r="A394" s="157" t="str">
        <f>IF(K394&gt;0,COUNT($K$4:K394)+MAX('MI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94" s="1892"/>
      <c r="C394" s="667" t="s">
        <v>7241</v>
      </c>
      <c r="D394" s="668" t="s">
        <v>4059</v>
      </c>
      <c r="E394" s="669" t="s">
        <v>9749</v>
      </c>
      <c r="F394" s="1195">
        <f>IFERROR(VLOOKUP(C394,'Consolidated Master Sheet'!B:H,3,0),"")</f>
        <v>1.54</v>
      </c>
      <c r="G394" s="1436">
        <f t="shared" si="18"/>
        <v>0</v>
      </c>
      <c r="H394" s="1804">
        <f t="shared" si="19"/>
        <v>0</v>
      </c>
      <c r="I394" s="670">
        <f>IFERROR(VLOOKUP(C394,'Consolidated Master Sheet'!B:H,6,0),"")</f>
        <v>50</v>
      </c>
      <c r="J394" s="670">
        <f>IFERROR(VLOOKUP(C394,'Consolidated Master Sheet'!B:H,7,0),"")</f>
        <v>400</v>
      </c>
      <c r="K394" s="79"/>
      <c r="L394" s="1188">
        <f t="shared" si="20"/>
        <v>0</v>
      </c>
      <c r="M394" s="545"/>
      <c r="N394" s="1089"/>
    </row>
    <row r="395" spans="1:14" s="656" customFormat="1">
      <c r="A395" s="157" t="str">
        <f>IF(K395&gt;0,COUNT($K$4:K395)+MAX('MI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95" s="1892"/>
      <c r="C395" s="667" t="s">
        <v>7242</v>
      </c>
      <c r="D395" s="668" t="s">
        <v>4058</v>
      </c>
      <c r="E395" s="669" t="s">
        <v>9750</v>
      </c>
      <c r="F395" s="1195">
        <f>IFERROR(VLOOKUP(C395,'Consolidated Master Sheet'!B:H,3,0),"")</f>
        <v>2.78</v>
      </c>
      <c r="G395" s="1436">
        <f t="shared" si="18"/>
        <v>0</v>
      </c>
      <c r="H395" s="1804">
        <f t="shared" si="19"/>
        <v>0</v>
      </c>
      <c r="I395" s="670">
        <f>IFERROR(VLOOKUP(C395,'Consolidated Master Sheet'!B:H,6,0),"")</f>
        <v>50</v>
      </c>
      <c r="J395" s="670">
        <f>IFERROR(VLOOKUP(C395,'Consolidated Master Sheet'!B:H,7,0),"")</f>
        <v>200</v>
      </c>
      <c r="K395" s="79"/>
      <c r="L395" s="1188">
        <f t="shared" si="20"/>
        <v>0</v>
      </c>
      <c r="M395" s="545"/>
      <c r="N395" s="1089"/>
    </row>
    <row r="396" spans="1:14" s="656" customFormat="1">
      <c r="A396" s="157" t="str">
        <f>IF(K396&gt;0,COUNT($K$4:K396)+MAX('MI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96" s="1892"/>
      <c r="C396" s="667" t="s">
        <v>7243</v>
      </c>
      <c r="D396" s="668" t="s">
        <v>4057</v>
      </c>
      <c r="E396" s="669" t="s">
        <v>9751</v>
      </c>
      <c r="F396" s="1195">
        <f>IFERROR(VLOOKUP(C396,'Consolidated Master Sheet'!B:H,3,0),"")</f>
        <v>4.51</v>
      </c>
      <c r="G396" s="1436">
        <f t="shared" si="18"/>
        <v>0</v>
      </c>
      <c r="H396" s="1804">
        <f t="shared" si="19"/>
        <v>0</v>
      </c>
      <c r="I396" s="670">
        <f>IFERROR(VLOOKUP(C396,'Consolidated Master Sheet'!B:H,6,0),"")</f>
        <v>25</v>
      </c>
      <c r="J396" s="670">
        <f>IFERROR(VLOOKUP(C396,'Consolidated Master Sheet'!B:H,7,0),"")</f>
        <v>150</v>
      </c>
      <c r="K396" s="79"/>
      <c r="L396" s="1188">
        <f t="shared" si="20"/>
        <v>0</v>
      </c>
      <c r="M396" s="545"/>
      <c r="N396" s="1089"/>
    </row>
    <row r="397" spans="1:14" s="656" customFormat="1">
      <c r="A397" s="157" t="str">
        <f>IF(K397&gt;0,COUNT($K$4:K397)+MAX('MI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97" s="1892"/>
      <c r="C397" s="667" t="s">
        <v>7244</v>
      </c>
      <c r="D397" s="668" t="s">
        <v>4056</v>
      </c>
      <c r="E397" s="669" t="s">
        <v>9752</v>
      </c>
      <c r="F397" s="1195">
        <f>IFERROR(VLOOKUP(C397,'Consolidated Master Sheet'!B:H,3,0),"")</f>
        <v>4.51</v>
      </c>
      <c r="G397" s="1436">
        <f t="shared" si="18"/>
        <v>0</v>
      </c>
      <c r="H397" s="1804">
        <f t="shared" si="19"/>
        <v>0</v>
      </c>
      <c r="I397" s="670">
        <f>IFERROR(VLOOKUP(C397,'Consolidated Master Sheet'!B:H,6,0),"")</f>
        <v>25</v>
      </c>
      <c r="J397" s="670">
        <f>IFERROR(VLOOKUP(C397,'Consolidated Master Sheet'!B:H,7,0),"")</f>
        <v>100</v>
      </c>
      <c r="K397" s="79"/>
      <c r="L397" s="1188">
        <f t="shared" si="20"/>
        <v>0</v>
      </c>
      <c r="M397" s="545"/>
      <c r="N397" s="1089"/>
    </row>
    <row r="398" spans="1:14" s="656" customFormat="1">
      <c r="A398" s="157" t="str">
        <f>IF(K398&gt;0,COUNT($K$4:K398)+MAX('MI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98" s="1892"/>
      <c r="C398" s="667" t="s">
        <v>7245</v>
      </c>
      <c r="D398" s="668" t="s">
        <v>4055</v>
      </c>
      <c r="E398" s="669" t="s">
        <v>9753</v>
      </c>
      <c r="F398" s="1195">
        <f>IFERROR(VLOOKUP(C398,'Consolidated Master Sheet'!B:H,3,0),"")</f>
        <v>5.93</v>
      </c>
      <c r="G398" s="1436">
        <f t="shared" si="18"/>
        <v>0</v>
      </c>
      <c r="H398" s="1804">
        <f t="shared" si="19"/>
        <v>0</v>
      </c>
      <c r="I398" s="670">
        <f>IFERROR(VLOOKUP(C398,'Consolidated Master Sheet'!B:H,6,0),"")</f>
        <v>25</v>
      </c>
      <c r="J398" s="670">
        <f>IFERROR(VLOOKUP(C398,'Consolidated Master Sheet'!B:H,7,0),"")</f>
        <v>100</v>
      </c>
      <c r="K398" s="79"/>
      <c r="L398" s="1188">
        <f t="shared" si="20"/>
        <v>0</v>
      </c>
      <c r="M398" s="545"/>
      <c r="N398" s="1089"/>
    </row>
    <row r="399" spans="1:14" s="656" customFormat="1">
      <c r="A399" s="157" t="str">
        <f>IF(K399&gt;0,COUNT($K$4:K399)+MAX('MI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399" s="1892"/>
      <c r="C399" s="667" t="s">
        <v>6953</v>
      </c>
      <c r="D399" s="668" t="s">
        <v>4054</v>
      </c>
      <c r="E399" s="669" t="s">
        <v>9754</v>
      </c>
      <c r="F399" s="1195">
        <f>IFERROR(VLOOKUP(C399,'Consolidated Master Sheet'!B:H,3,0),"")</f>
        <v>17.470000000000002</v>
      </c>
      <c r="G399" s="1436">
        <f t="shared" si="18"/>
        <v>0</v>
      </c>
      <c r="H399" s="1804">
        <f t="shared" si="19"/>
        <v>0</v>
      </c>
      <c r="I399" s="670">
        <f>IFERROR(VLOOKUP(C399,'Consolidated Master Sheet'!B:H,6,0),"")</f>
        <v>10</v>
      </c>
      <c r="J399" s="670">
        <f>IFERROR(VLOOKUP(C399,'Consolidated Master Sheet'!B:H,7,0),"")</f>
        <v>40</v>
      </c>
      <c r="K399" s="79"/>
      <c r="L399" s="1188">
        <f t="shared" si="20"/>
        <v>0</v>
      </c>
      <c r="M399" s="545"/>
      <c r="N399" s="1089"/>
    </row>
    <row r="400" spans="1:14" s="656" customFormat="1">
      <c r="A400" s="157" t="str">
        <f>IF(K400&gt;0,COUNT($K$4:K400)+MAX('MI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00" s="1892"/>
      <c r="C400" s="667" t="s">
        <v>6954</v>
      </c>
      <c r="D400" s="668" t="s">
        <v>4053</v>
      </c>
      <c r="E400" s="669" t="s">
        <v>9755</v>
      </c>
      <c r="F400" s="1195">
        <f>IFERROR(VLOOKUP(C400,'Consolidated Master Sheet'!B:H,3,0),"")</f>
        <v>25.580000000000002</v>
      </c>
      <c r="G400" s="1436">
        <f t="shared" si="18"/>
        <v>0</v>
      </c>
      <c r="H400" s="1804">
        <f t="shared" si="19"/>
        <v>0</v>
      </c>
      <c r="I400" s="670">
        <f>IFERROR(VLOOKUP(C400,'Consolidated Master Sheet'!B:H,6,0),"")</f>
        <v>10</v>
      </c>
      <c r="J400" s="670">
        <f>IFERROR(VLOOKUP(C400,'Consolidated Master Sheet'!B:H,7,0),"")</f>
        <v>60</v>
      </c>
      <c r="K400" s="79"/>
      <c r="L400" s="1188">
        <f t="shared" si="20"/>
        <v>0</v>
      </c>
      <c r="M400" s="545"/>
      <c r="N400" s="1089"/>
    </row>
    <row r="401" spans="1:14" s="656" customFormat="1">
      <c r="A401" s="157" t="str">
        <f>IF(K401&gt;0,COUNT($K$4:K401)+MAX('MI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01" s="1892"/>
      <c r="C401" s="667" t="s">
        <v>7246</v>
      </c>
      <c r="D401" s="668" t="s">
        <v>4052</v>
      </c>
      <c r="E401" s="669" t="s">
        <v>9756</v>
      </c>
      <c r="F401" s="1195">
        <f>IFERROR(VLOOKUP(C401,'Consolidated Master Sheet'!B:H,3,0),"")</f>
        <v>32.64</v>
      </c>
      <c r="G401" s="1436">
        <f t="shared" si="18"/>
        <v>0</v>
      </c>
      <c r="H401" s="1804">
        <f t="shared" si="19"/>
        <v>0</v>
      </c>
      <c r="I401" s="670">
        <f>IFERROR(VLOOKUP(C401,'Consolidated Master Sheet'!B:H,6,0),"")</f>
        <v>4</v>
      </c>
      <c r="J401" s="670">
        <f>IFERROR(VLOOKUP(C401,'Consolidated Master Sheet'!B:H,7,0),"")</f>
        <v>16</v>
      </c>
      <c r="K401" s="79"/>
      <c r="L401" s="1188">
        <f t="shared" si="20"/>
        <v>0</v>
      </c>
      <c r="M401" s="545"/>
      <c r="N401" s="1089"/>
    </row>
    <row r="402" spans="1:14" s="656" customFormat="1" ht="16.5" thickBot="1">
      <c r="A402" s="157" t="str">
        <f>IF(K402&gt;0,COUNT($K$4:K402)+MAX('MI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02" s="1893"/>
      <c r="C402" s="671" t="s">
        <v>7247</v>
      </c>
      <c r="D402" s="672" t="s">
        <v>4051</v>
      </c>
      <c r="E402" s="673" t="s">
        <v>9757</v>
      </c>
      <c r="F402" s="1196">
        <f>IFERROR(VLOOKUP(C402,'Consolidated Master Sheet'!B:H,3,0),"")</f>
        <v>85.08</v>
      </c>
      <c r="G402" s="1437">
        <f t="shared" si="18"/>
        <v>0</v>
      </c>
      <c r="H402" s="1805">
        <f t="shared" si="19"/>
        <v>0</v>
      </c>
      <c r="I402" s="674">
        <f>IFERROR(VLOOKUP(C402,'Consolidated Master Sheet'!B:H,6,0),"")</f>
        <v>6</v>
      </c>
      <c r="J402" s="674">
        <f>IFERROR(VLOOKUP(C402,'Consolidated Master Sheet'!B:H,7,0),"")</f>
        <v>6</v>
      </c>
      <c r="K402" s="80"/>
      <c r="L402" s="1189">
        <f t="shared" si="20"/>
        <v>0</v>
      </c>
      <c r="M402" s="545"/>
      <c r="N402" s="1089"/>
    </row>
    <row r="403" spans="1:14" s="656" customFormat="1" ht="31.5">
      <c r="A403" s="157" t="str">
        <f>IF(K403&gt;0,COUNT($K$4:K403)+MAX('MI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03" s="1891"/>
      <c r="C403" s="667" t="s">
        <v>6955</v>
      </c>
      <c r="D403" s="681" t="s">
        <v>4050</v>
      </c>
      <c r="E403" s="676" t="s">
        <v>9850</v>
      </c>
      <c r="F403" s="1186">
        <f>IFERROR(VLOOKUP(C403,'Consolidated Master Sheet'!B:H,3,0),"")</f>
        <v>2.7699999999999996</v>
      </c>
      <c r="G403" s="1435">
        <f t="shared" si="18"/>
        <v>0</v>
      </c>
      <c r="H403" s="1804">
        <f t="shared" si="19"/>
        <v>0</v>
      </c>
      <c r="I403" s="677">
        <f>IFERROR(VLOOKUP(C403,'Consolidated Master Sheet'!B:H,6,0),"")</f>
        <v>50</v>
      </c>
      <c r="J403" s="677">
        <f>IFERROR(VLOOKUP(C403,'Consolidated Master Sheet'!B:H,7,0),"")</f>
        <v>600</v>
      </c>
      <c r="K403" s="81"/>
      <c r="L403" s="1188">
        <f t="shared" si="20"/>
        <v>0</v>
      </c>
      <c r="M403" s="545"/>
      <c r="N403" s="1089"/>
    </row>
    <row r="404" spans="1:14" s="656" customFormat="1" ht="31.5">
      <c r="A404" s="157" t="str">
        <f>IF(K404&gt;0,COUNT($K$4:K404)+MAX('MI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04" s="1892"/>
      <c r="C404" s="667" t="s">
        <v>6956</v>
      </c>
      <c r="D404" s="668" t="s">
        <v>4049</v>
      </c>
      <c r="E404" s="669" t="s">
        <v>9851</v>
      </c>
      <c r="F404" s="1195">
        <f>IFERROR(VLOOKUP(C404,'Consolidated Master Sheet'!B:H,3,0),"")</f>
        <v>2.7699999999999996</v>
      </c>
      <c r="G404" s="1436">
        <f t="shared" si="18"/>
        <v>0</v>
      </c>
      <c r="H404" s="1804">
        <f t="shared" si="19"/>
        <v>0</v>
      </c>
      <c r="I404" s="670">
        <f>IFERROR(VLOOKUP(C404,'Consolidated Master Sheet'!B:H,6,0),"")</f>
        <v>50</v>
      </c>
      <c r="J404" s="670">
        <f>IFERROR(VLOOKUP(C404,'Consolidated Master Sheet'!B:H,7,0),"")</f>
        <v>600</v>
      </c>
      <c r="K404" s="79"/>
      <c r="L404" s="1188">
        <f t="shared" si="20"/>
        <v>0</v>
      </c>
      <c r="M404" s="545"/>
      <c r="N404" s="1089"/>
    </row>
    <row r="405" spans="1:14" s="656" customFormat="1" ht="31.5">
      <c r="A405" s="157" t="str">
        <f>IF(K405&gt;0,COUNT($K$4:K405)+MAX('MI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05" s="1892"/>
      <c r="C405" s="667" t="s">
        <v>6957</v>
      </c>
      <c r="D405" s="668" t="s">
        <v>4048</v>
      </c>
      <c r="E405" s="669" t="s">
        <v>9852</v>
      </c>
      <c r="F405" s="1195">
        <f>IFERROR(VLOOKUP(C405,'Consolidated Master Sheet'!B:H,3,0),"")</f>
        <v>2.7699999999999996</v>
      </c>
      <c r="G405" s="1436">
        <f t="shared" si="18"/>
        <v>0</v>
      </c>
      <c r="H405" s="1804">
        <f t="shared" si="19"/>
        <v>0</v>
      </c>
      <c r="I405" s="670">
        <f>IFERROR(VLOOKUP(C405,'Consolidated Master Sheet'!B:H,6,0),"")</f>
        <v>50</v>
      </c>
      <c r="J405" s="670">
        <f>IFERROR(VLOOKUP(C405,'Consolidated Master Sheet'!B:H,7,0),"")</f>
        <v>400</v>
      </c>
      <c r="K405" s="79"/>
      <c r="L405" s="1188">
        <f t="shared" si="20"/>
        <v>0</v>
      </c>
      <c r="M405" s="545"/>
      <c r="N405" s="1089"/>
    </row>
    <row r="406" spans="1:14" s="656" customFormat="1" ht="31.5">
      <c r="A406" s="157" t="str">
        <f>IF(K406&gt;0,COUNT($K$4:K406)+MAX('MI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06" s="1892"/>
      <c r="C406" s="667" t="s">
        <v>6958</v>
      </c>
      <c r="D406" s="668" t="s">
        <v>4047</v>
      </c>
      <c r="E406" s="669" t="s">
        <v>9853</v>
      </c>
      <c r="F406" s="1195">
        <f>IFERROR(VLOOKUP(C406,'Consolidated Master Sheet'!B:H,3,0),"")</f>
        <v>3.75</v>
      </c>
      <c r="G406" s="1436">
        <f t="shared" si="18"/>
        <v>0</v>
      </c>
      <c r="H406" s="1804">
        <f t="shared" si="19"/>
        <v>0</v>
      </c>
      <c r="I406" s="670">
        <f>IFERROR(VLOOKUP(C406,'Consolidated Master Sheet'!B:H,6,0),"")</f>
        <v>40</v>
      </c>
      <c r="J406" s="670">
        <f>IFERROR(VLOOKUP(C406,'Consolidated Master Sheet'!B:H,7,0),"")</f>
        <v>240</v>
      </c>
      <c r="K406" s="79"/>
      <c r="L406" s="1188">
        <f t="shared" si="20"/>
        <v>0</v>
      </c>
      <c r="M406" s="545"/>
      <c r="N406" s="1089"/>
    </row>
    <row r="407" spans="1:14" s="656" customFormat="1" ht="31.5">
      <c r="A407" s="157" t="str">
        <f>IF(K407&gt;0,COUNT($K$4:K407)+MAX('MI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07" s="1892"/>
      <c r="C407" s="667" t="s">
        <v>7248</v>
      </c>
      <c r="D407" s="668" t="s">
        <v>4046</v>
      </c>
      <c r="E407" s="669" t="s">
        <v>9854</v>
      </c>
      <c r="F407" s="1195">
        <f>IFERROR(VLOOKUP(C407,'Consolidated Master Sheet'!B:H,3,0),"")</f>
        <v>2.5599999999999996</v>
      </c>
      <c r="G407" s="1436">
        <f t="shared" si="18"/>
        <v>0</v>
      </c>
      <c r="H407" s="1804">
        <f t="shared" si="19"/>
        <v>0</v>
      </c>
      <c r="I407" s="670">
        <f>IFERROR(VLOOKUP(C407,'Consolidated Master Sheet'!B:H,6,0),"")</f>
        <v>50</v>
      </c>
      <c r="J407" s="670">
        <f>IFERROR(VLOOKUP(C407,'Consolidated Master Sheet'!B:H,7,0),"")</f>
        <v>600</v>
      </c>
      <c r="K407" s="79"/>
      <c r="L407" s="1188">
        <f t="shared" si="20"/>
        <v>0</v>
      </c>
      <c r="M407" s="545"/>
      <c r="N407" s="1089"/>
    </row>
    <row r="408" spans="1:14" s="656" customFormat="1" ht="31.5">
      <c r="A408" s="157" t="str">
        <f>IF(K408&gt;0,COUNT($K$4:K408)+MAX('MI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08" s="1892"/>
      <c r="C408" s="667" t="s">
        <v>7249</v>
      </c>
      <c r="D408" s="668" t="s">
        <v>4045</v>
      </c>
      <c r="E408" s="669" t="s">
        <v>9855</v>
      </c>
      <c r="F408" s="1195">
        <f>IFERROR(VLOOKUP(C408,'Consolidated Master Sheet'!B:H,3,0),"")</f>
        <v>3.9499999999999997</v>
      </c>
      <c r="G408" s="1436">
        <f t="shared" si="18"/>
        <v>0</v>
      </c>
      <c r="H408" s="1804">
        <f t="shared" si="19"/>
        <v>0</v>
      </c>
      <c r="I408" s="670">
        <f>IFERROR(VLOOKUP(C408,'Consolidated Master Sheet'!B:H,6,0),"")</f>
        <v>50</v>
      </c>
      <c r="J408" s="670">
        <f>IFERROR(VLOOKUP(C408,'Consolidated Master Sheet'!B:H,7,0),"")</f>
        <v>300</v>
      </c>
      <c r="K408" s="79"/>
      <c r="L408" s="1188">
        <f t="shared" si="20"/>
        <v>0</v>
      </c>
      <c r="M408" s="545"/>
      <c r="N408" s="1089"/>
    </row>
    <row r="409" spans="1:14" s="656" customFormat="1" ht="31.5">
      <c r="A409" s="157" t="str">
        <f>IF(K409&gt;0,COUNT($K$4:K409)+MAX('MI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09" s="1892"/>
      <c r="C409" s="667" t="s">
        <v>7250</v>
      </c>
      <c r="D409" s="668" t="s">
        <v>4044</v>
      </c>
      <c r="E409" s="669" t="s">
        <v>9856</v>
      </c>
      <c r="F409" s="1195">
        <f>IFERROR(VLOOKUP(C409,'Consolidated Master Sheet'!B:H,3,0),"")</f>
        <v>8.51</v>
      </c>
      <c r="G409" s="1436">
        <f t="shared" si="18"/>
        <v>0</v>
      </c>
      <c r="H409" s="1804">
        <f t="shared" si="19"/>
        <v>0</v>
      </c>
      <c r="I409" s="670">
        <f>IFERROR(VLOOKUP(C409,'Consolidated Master Sheet'!B:H,6,0),"")</f>
        <v>50</v>
      </c>
      <c r="J409" s="670">
        <f>IFERROR(VLOOKUP(C409,'Consolidated Master Sheet'!B:H,7,0),"")</f>
        <v>400</v>
      </c>
      <c r="K409" s="79"/>
      <c r="L409" s="1188">
        <f t="shared" si="20"/>
        <v>0</v>
      </c>
      <c r="M409" s="545"/>
      <c r="N409" s="1089"/>
    </row>
    <row r="410" spans="1:14" s="656" customFormat="1" ht="31.5">
      <c r="A410" s="157" t="str">
        <f>IF(K410&gt;0,COUNT($K$4:K410)+MAX('MI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10" s="1892"/>
      <c r="C410" s="667" t="s">
        <v>6959</v>
      </c>
      <c r="D410" s="668" t="s">
        <v>4043</v>
      </c>
      <c r="E410" s="669" t="s">
        <v>9857</v>
      </c>
      <c r="F410" s="1195">
        <f>IFERROR(VLOOKUP(C410,'Consolidated Master Sheet'!B:H,3,0),"")</f>
        <v>9.23</v>
      </c>
      <c r="G410" s="1436">
        <f t="shared" si="18"/>
        <v>0</v>
      </c>
      <c r="H410" s="1804">
        <f t="shared" si="19"/>
        <v>0</v>
      </c>
      <c r="I410" s="670">
        <f>IFERROR(VLOOKUP(C410,'Consolidated Master Sheet'!B:H,6,0),"")</f>
        <v>50</v>
      </c>
      <c r="J410" s="670">
        <f>IFERROR(VLOOKUP(C410,'Consolidated Master Sheet'!B:H,7,0),"")</f>
        <v>300</v>
      </c>
      <c r="K410" s="79"/>
      <c r="L410" s="1188">
        <f t="shared" si="20"/>
        <v>0</v>
      </c>
      <c r="M410" s="545"/>
      <c r="N410" s="1089"/>
    </row>
    <row r="411" spans="1:14" s="656" customFormat="1" ht="31.5">
      <c r="A411" s="157" t="str">
        <f>IF(K411&gt;0,COUNT($K$4:K411)+MAX('MI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DWV'!A:A),"")</f>
        <v/>
      </c>
      <c r="B411" s="1892"/>
      <c r="C411" s="667" t="s">
        <v>6960</v>
      </c>
      <c r="D411" s="668" t="s">
        <v>4042</v>
      </c>
      <c r="E411" s="669" t="s">
        <v>9858</v>
      </c>
      <c r="F411" s="1195">
        <f>IFERROR(VLOOKUP(C411,'Consolidated Master Sheet'!B:H,3,0),"")</f>
        <v>10.42</v>
      </c>
      <c r="G411" s="1436">
        <f t="shared" si="18"/>
        <v>0</v>
      </c>
      <c r="H411" s="1804">
        <f t="shared" si="19"/>
        <v>0</v>
      </c>
      <c r="I411" s="670">
        <f>IFERROR(VLOOKUP(C411,'Consolidated Master Sheet'!B:H,6,0),"")</f>
        <v>50</v>
      </c>
      <c r="J411" s="670">
        <f>IFERROR(VLOOKUP(C411,'Consolidated Master Sheet'!B:H,7,0),"")</f>
        <v>300</v>
      </c>
      <c r="K411" s="79"/>
      <c r="L411" s="1188">
        <f t="shared" si="20"/>
        <v>0</v>
      </c>
      <c r="M411" s="545"/>
      <c r="N411" s="1089"/>
    </row>
    <row r="412" spans="1:14" s="656" customFormat="1" ht="31.5">
      <c r="A412" s="157"/>
      <c r="B412" s="1892"/>
      <c r="C412" s="667" t="s">
        <v>6961</v>
      </c>
      <c r="D412" s="668" t="s">
        <v>4041</v>
      </c>
      <c r="E412" s="669" t="s">
        <v>9859</v>
      </c>
      <c r="F412" s="1195">
        <f>IFERROR(VLOOKUP(C412,'Consolidated Master Sheet'!B:H,3,0),"")</f>
        <v>10.42</v>
      </c>
      <c r="G412" s="1436">
        <f t="shared" si="18"/>
        <v>0</v>
      </c>
      <c r="H412" s="1804">
        <f t="shared" si="19"/>
        <v>0</v>
      </c>
      <c r="I412" s="670">
        <f>IFERROR(VLOOKUP(C412,'Consolidated Master Sheet'!B:H,6,0),"")</f>
        <v>25</v>
      </c>
      <c r="J412" s="670">
        <f>IFERROR(VLOOKUP(C412,'Consolidated Master Sheet'!B:H,7,0),"")</f>
        <v>200</v>
      </c>
      <c r="K412" s="79"/>
      <c r="L412" s="1188">
        <f t="shared" si="20"/>
        <v>0</v>
      </c>
      <c r="M412" s="545"/>
      <c r="N412" s="1089"/>
    </row>
    <row r="413" spans="1:14" s="656" customFormat="1" ht="31.5">
      <c r="A413" s="157"/>
      <c r="B413" s="1892"/>
      <c r="C413" s="667" t="s">
        <v>6962</v>
      </c>
      <c r="D413" s="668" t="s">
        <v>4040</v>
      </c>
      <c r="E413" s="669" t="s">
        <v>9860</v>
      </c>
      <c r="F413" s="1195">
        <f>IFERROR(VLOOKUP(C413,'Consolidated Master Sheet'!B:H,3,0),"")</f>
        <v>10.42</v>
      </c>
      <c r="G413" s="1436">
        <f t="shared" si="18"/>
        <v>0</v>
      </c>
      <c r="H413" s="1804">
        <f t="shared" si="19"/>
        <v>0</v>
      </c>
      <c r="I413" s="670">
        <f>IFERROR(VLOOKUP(C413,'Consolidated Master Sheet'!B:H,6,0),"")</f>
        <v>25</v>
      </c>
      <c r="J413" s="670">
        <f>IFERROR(VLOOKUP(C413,'Consolidated Master Sheet'!B:H,7,0),"")</f>
        <v>150</v>
      </c>
      <c r="K413" s="79"/>
      <c r="L413" s="1188">
        <f t="shared" si="20"/>
        <v>0</v>
      </c>
      <c r="M413" s="545"/>
      <c r="N413" s="1089"/>
    </row>
    <row r="414" spans="1:14" s="656" customFormat="1" ht="31.5">
      <c r="A414" s="157"/>
      <c r="B414" s="1892"/>
      <c r="C414" s="667" t="s">
        <v>6963</v>
      </c>
      <c r="D414" s="668" t="s">
        <v>4039</v>
      </c>
      <c r="E414" s="669" t="s">
        <v>9861</v>
      </c>
      <c r="F414" s="1195">
        <f>IFERROR(VLOOKUP(C414,'Consolidated Master Sheet'!B:H,3,0),"")</f>
        <v>12.57</v>
      </c>
      <c r="G414" s="1436">
        <f t="shared" si="18"/>
        <v>0</v>
      </c>
      <c r="H414" s="1804">
        <f t="shared" si="19"/>
        <v>0</v>
      </c>
      <c r="I414" s="670">
        <f>IFERROR(VLOOKUP(C414,'Consolidated Master Sheet'!B:H,6,0),"")</f>
        <v>25</v>
      </c>
      <c r="J414" s="670">
        <f>IFERROR(VLOOKUP(C414,'Consolidated Master Sheet'!B:H,7,0),"")</f>
        <v>100</v>
      </c>
      <c r="K414" s="79"/>
      <c r="L414" s="1188">
        <f t="shared" si="20"/>
        <v>0</v>
      </c>
      <c r="M414" s="545"/>
      <c r="N414" s="1089"/>
    </row>
    <row r="415" spans="1:14" s="656" customFormat="1" ht="31.5">
      <c r="A415" s="157"/>
      <c r="B415" s="1892"/>
      <c r="C415" s="667" t="s">
        <v>6964</v>
      </c>
      <c r="D415" s="668" t="s">
        <v>4038</v>
      </c>
      <c r="E415" s="669" t="s">
        <v>9862</v>
      </c>
      <c r="F415" s="1195">
        <f>IFERROR(VLOOKUP(C415,'Consolidated Master Sheet'!B:H,3,0),"")</f>
        <v>12.57</v>
      </c>
      <c r="G415" s="1436">
        <f t="shared" si="18"/>
        <v>0</v>
      </c>
      <c r="H415" s="1804">
        <f t="shared" si="19"/>
        <v>0</v>
      </c>
      <c r="I415" s="670">
        <f>IFERROR(VLOOKUP(C415,'Consolidated Master Sheet'!B:H,6,0),"")</f>
        <v>25</v>
      </c>
      <c r="J415" s="670">
        <f>IFERROR(VLOOKUP(C415,'Consolidated Master Sheet'!B:H,7,0),"")</f>
        <v>100</v>
      </c>
      <c r="K415" s="79"/>
      <c r="L415" s="1188">
        <f t="shared" si="20"/>
        <v>0</v>
      </c>
      <c r="M415" s="545"/>
      <c r="N415" s="1089"/>
    </row>
    <row r="416" spans="1:14" s="656" customFormat="1" ht="31.5">
      <c r="A416" s="157"/>
      <c r="B416" s="1892"/>
      <c r="C416" s="667" t="s">
        <v>6965</v>
      </c>
      <c r="D416" s="668" t="s">
        <v>4037</v>
      </c>
      <c r="E416" s="669" t="s">
        <v>9863</v>
      </c>
      <c r="F416" s="1195">
        <f>IFERROR(VLOOKUP(C416,'Consolidated Master Sheet'!B:H,3,0),"")</f>
        <v>14.33</v>
      </c>
      <c r="G416" s="1436">
        <f t="shared" si="18"/>
        <v>0</v>
      </c>
      <c r="H416" s="1804">
        <f t="shared" si="19"/>
        <v>0</v>
      </c>
      <c r="I416" s="670">
        <f>IFERROR(VLOOKUP(C416,'Consolidated Master Sheet'!B:H,6,0),"")</f>
        <v>10</v>
      </c>
      <c r="J416" s="670">
        <f>IFERROR(VLOOKUP(C416,'Consolidated Master Sheet'!B:H,7,0),"")</f>
        <v>80</v>
      </c>
      <c r="K416" s="79"/>
      <c r="L416" s="1188">
        <f t="shared" si="20"/>
        <v>0</v>
      </c>
      <c r="M416" s="545"/>
      <c r="N416" s="1089"/>
    </row>
    <row r="417" spans="1:14" s="656" customFormat="1" ht="31.5">
      <c r="A417" s="157"/>
      <c r="B417" s="1892"/>
      <c r="C417" s="667" t="s">
        <v>7251</v>
      </c>
      <c r="D417" s="668" t="s">
        <v>4036</v>
      </c>
      <c r="E417" s="669" t="s">
        <v>9864</v>
      </c>
      <c r="F417" s="1195">
        <f>IFERROR(VLOOKUP(C417,'Consolidated Master Sheet'!B:H,3,0),"")</f>
        <v>22.34</v>
      </c>
      <c r="G417" s="1436">
        <f t="shared" si="18"/>
        <v>0</v>
      </c>
      <c r="H417" s="1804">
        <f t="shared" si="19"/>
        <v>0</v>
      </c>
      <c r="I417" s="670">
        <f>IFERROR(VLOOKUP(C417,'Consolidated Master Sheet'!B:H,6,0),"")</f>
        <v>10</v>
      </c>
      <c r="J417" s="670">
        <f>IFERROR(VLOOKUP(C417,'Consolidated Master Sheet'!B:H,7,0),"")</f>
        <v>40</v>
      </c>
      <c r="K417" s="79"/>
      <c r="L417" s="1188">
        <f t="shared" si="20"/>
        <v>0</v>
      </c>
      <c r="M417" s="545"/>
      <c r="N417" s="1089"/>
    </row>
    <row r="418" spans="1:14" s="656" customFormat="1" ht="31.5">
      <c r="A418" s="157"/>
      <c r="B418" s="1892"/>
      <c r="C418" s="667" t="s">
        <v>6966</v>
      </c>
      <c r="D418" s="668" t="s">
        <v>4035</v>
      </c>
      <c r="E418" s="669" t="s">
        <v>9865</v>
      </c>
      <c r="F418" s="1195">
        <f>IFERROR(VLOOKUP(C418,'Consolidated Master Sheet'!B:H,3,0),"")</f>
        <v>25.080000000000002</v>
      </c>
      <c r="G418" s="1436">
        <f t="shared" si="18"/>
        <v>0</v>
      </c>
      <c r="H418" s="1804">
        <f t="shared" si="19"/>
        <v>0</v>
      </c>
      <c r="I418" s="670">
        <f>IFERROR(VLOOKUP(C418,'Consolidated Master Sheet'!B:H,6,0),"")</f>
        <v>10</v>
      </c>
      <c r="J418" s="670">
        <f>IFERROR(VLOOKUP(C418,'Consolidated Master Sheet'!B:H,7,0),"")</f>
        <v>60</v>
      </c>
      <c r="K418" s="79"/>
      <c r="L418" s="1188">
        <f t="shared" si="20"/>
        <v>0</v>
      </c>
      <c r="M418" s="545"/>
      <c r="N418" s="1089"/>
    </row>
    <row r="419" spans="1:14" s="656" customFormat="1" ht="32.25" thickBot="1">
      <c r="A419" s="157"/>
      <c r="B419" s="1893"/>
      <c r="C419" s="667" t="s">
        <v>6967</v>
      </c>
      <c r="D419" s="678" t="s">
        <v>4034</v>
      </c>
      <c r="E419" s="679" t="s">
        <v>9866</v>
      </c>
      <c r="F419" s="1197">
        <f>IFERROR(VLOOKUP(C419,'Consolidated Master Sheet'!B:H,3,0),"")</f>
        <v>43.22</v>
      </c>
      <c r="G419" s="1438">
        <f t="shared" si="18"/>
        <v>0</v>
      </c>
      <c r="H419" s="1806">
        <f t="shared" si="19"/>
        <v>0</v>
      </c>
      <c r="I419" s="680">
        <f>IFERROR(VLOOKUP(C419,'Consolidated Master Sheet'!B:H,6,0),"")</f>
        <v>5</v>
      </c>
      <c r="J419" s="680">
        <f>IFERROR(VLOOKUP(C419,'Consolidated Master Sheet'!B:H,7,0),"")</f>
        <v>30</v>
      </c>
      <c r="K419" s="82"/>
      <c r="L419" s="1190">
        <f t="shared" si="20"/>
        <v>0</v>
      </c>
      <c r="M419" s="545"/>
      <c r="N419" s="1089"/>
    </row>
    <row r="420" spans="1:14" s="656" customFormat="1" ht="31.5">
      <c r="A420" s="157"/>
      <c r="B420" s="1891"/>
      <c r="C420" s="663" t="s">
        <v>6968</v>
      </c>
      <c r="D420" s="664" t="s">
        <v>4033</v>
      </c>
      <c r="E420" s="665" t="s">
        <v>10253</v>
      </c>
      <c r="F420" s="1187">
        <f>IFERROR(VLOOKUP(C420,'Consolidated Master Sheet'!B:H,3,0),"")</f>
        <v>2.92</v>
      </c>
      <c r="G420" s="1439">
        <f t="shared" si="18"/>
        <v>0</v>
      </c>
      <c r="H420" s="1807">
        <f t="shared" si="19"/>
        <v>0</v>
      </c>
      <c r="I420" s="666">
        <f>IFERROR(VLOOKUP(C420,'Consolidated Master Sheet'!B:H,6,0),"")</f>
        <v>50</v>
      </c>
      <c r="J420" s="666">
        <f>IFERROR(VLOOKUP(C420,'Consolidated Master Sheet'!B:H,7,0),"")</f>
        <v>600</v>
      </c>
      <c r="K420" s="77"/>
      <c r="L420" s="1191">
        <f t="shared" si="20"/>
        <v>0</v>
      </c>
      <c r="M420" s="545"/>
      <c r="N420" s="1089"/>
    </row>
    <row r="421" spans="1:14" s="656" customFormat="1" ht="31.5">
      <c r="A421" s="157"/>
      <c r="B421" s="1892"/>
      <c r="C421" s="667" t="s">
        <v>6969</v>
      </c>
      <c r="D421" s="668" t="s">
        <v>4032</v>
      </c>
      <c r="E421" s="669" t="s">
        <v>10254</v>
      </c>
      <c r="F421" s="1195">
        <f>IFERROR(VLOOKUP(C421,'Consolidated Master Sheet'!B:H,3,0),"")</f>
        <v>2.92</v>
      </c>
      <c r="G421" s="1436">
        <f t="shared" si="18"/>
        <v>0</v>
      </c>
      <c r="H421" s="1804">
        <f t="shared" si="19"/>
        <v>0</v>
      </c>
      <c r="I421" s="670">
        <f>IFERROR(VLOOKUP(C421,'Consolidated Master Sheet'!B:H,6,0),"")</f>
        <v>50</v>
      </c>
      <c r="J421" s="670">
        <f>IFERROR(VLOOKUP(C421,'Consolidated Master Sheet'!B:H,7,0),"")</f>
        <v>600</v>
      </c>
      <c r="K421" s="79"/>
      <c r="L421" s="1188">
        <f t="shared" si="20"/>
        <v>0</v>
      </c>
      <c r="M421" s="545"/>
      <c r="N421" s="1089"/>
    </row>
    <row r="422" spans="1:14" s="656" customFormat="1" ht="31.5">
      <c r="A422" s="157"/>
      <c r="B422" s="1892"/>
      <c r="C422" s="667" t="s">
        <v>7252</v>
      </c>
      <c r="D422" s="668" t="s">
        <v>4031</v>
      </c>
      <c r="E422" s="669" t="s">
        <v>10255</v>
      </c>
      <c r="F422" s="1195">
        <f>IFERROR(VLOOKUP(C422,'Consolidated Master Sheet'!B:H,3,0),"")</f>
        <v>1.64</v>
      </c>
      <c r="G422" s="1436">
        <f t="shared" si="18"/>
        <v>0</v>
      </c>
      <c r="H422" s="1804">
        <f t="shared" si="19"/>
        <v>0</v>
      </c>
      <c r="I422" s="670">
        <f>IFERROR(VLOOKUP(C422,'Consolidated Master Sheet'!B:H,6,0),"")</f>
        <v>50</v>
      </c>
      <c r="J422" s="670">
        <f>IFERROR(VLOOKUP(C422,'Consolidated Master Sheet'!B:H,7,0),"")</f>
        <v>600</v>
      </c>
      <c r="K422" s="79"/>
      <c r="L422" s="1188">
        <f t="shared" si="20"/>
        <v>0</v>
      </c>
      <c r="M422" s="545"/>
      <c r="N422" s="1089"/>
    </row>
    <row r="423" spans="1:14" s="656" customFormat="1" ht="31.5">
      <c r="A423" s="157"/>
      <c r="B423" s="1892"/>
      <c r="C423" s="667" t="s">
        <v>7253</v>
      </c>
      <c r="D423" s="668" t="s">
        <v>4030</v>
      </c>
      <c r="E423" s="669" t="s">
        <v>10256</v>
      </c>
      <c r="F423" s="1195">
        <f>IFERROR(VLOOKUP(C423,'Consolidated Master Sheet'!B:H,3,0),"")</f>
        <v>2.9299999999999997</v>
      </c>
      <c r="G423" s="1436">
        <f t="shared" si="18"/>
        <v>0</v>
      </c>
      <c r="H423" s="1804">
        <f t="shared" si="19"/>
        <v>0</v>
      </c>
      <c r="I423" s="670">
        <f>IFERROR(VLOOKUP(C423,'Consolidated Master Sheet'!B:H,6,0),"")</f>
        <v>50</v>
      </c>
      <c r="J423" s="670">
        <f>IFERROR(VLOOKUP(C423,'Consolidated Master Sheet'!B:H,7,0),"")</f>
        <v>400</v>
      </c>
      <c r="K423" s="79"/>
      <c r="L423" s="1188">
        <f t="shared" si="20"/>
        <v>0</v>
      </c>
      <c r="M423" s="545"/>
      <c r="N423" s="1089"/>
    </row>
    <row r="424" spans="1:14" s="656" customFormat="1" ht="31.5">
      <c r="A424" s="157"/>
      <c r="B424" s="1892"/>
      <c r="C424" s="667" t="s">
        <v>7254</v>
      </c>
      <c r="D424" s="668" t="s">
        <v>4029</v>
      </c>
      <c r="E424" s="669" t="s">
        <v>10257</v>
      </c>
      <c r="F424" s="1195">
        <f>IFERROR(VLOOKUP(C424,'Consolidated Master Sheet'!B:H,3,0),"")</f>
        <v>2.9299999999999997</v>
      </c>
      <c r="G424" s="1436">
        <f t="shared" si="18"/>
        <v>0</v>
      </c>
      <c r="H424" s="1804">
        <f t="shared" si="19"/>
        <v>0</v>
      </c>
      <c r="I424" s="670">
        <f>IFERROR(VLOOKUP(C424,'Consolidated Master Sheet'!B:H,6,0),"")</f>
        <v>50</v>
      </c>
      <c r="J424" s="670">
        <f>IFERROR(VLOOKUP(C424,'Consolidated Master Sheet'!B:H,7,0),"")</f>
        <v>400</v>
      </c>
      <c r="K424" s="79"/>
      <c r="L424" s="1188">
        <f t="shared" si="20"/>
        <v>0</v>
      </c>
      <c r="M424" s="545"/>
      <c r="N424" s="1089"/>
    </row>
    <row r="425" spans="1:14" s="656" customFormat="1" ht="31.5">
      <c r="A425" s="157"/>
      <c r="B425" s="1892"/>
      <c r="C425" s="667" t="s">
        <v>6970</v>
      </c>
      <c r="D425" s="668" t="s">
        <v>4028</v>
      </c>
      <c r="E425" s="669" t="s">
        <v>10258</v>
      </c>
      <c r="F425" s="1195">
        <f>IFERROR(VLOOKUP(C425,'Consolidated Master Sheet'!B:H,3,0),"")</f>
        <v>3.94</v>
      </c>
      <c r="G425" s="1436">
        <f t="shared" si="18"/>
        <v>0</v>
      </c>
      <c r="H425" s="1804">
        <f t="shared" si="19"/>
        <v>0</v>
      </c>
      <c r="I425" s="670">
        <f>IFERROR(VLOOKUP(C425,'Consolidated Master Sheet'!B:H,6,0),"")</f>
        <v>25</v>
      </c>
      <c r="J425" s="670">
        <f>IFERROR(VLOOKUP(C425,'Consolidated Master Sheet'!B:H,7,0),"")</f>
        <v>300</v>
      </c>
      <c r="K425" s="79"/>
      <c r="L425" s="1188">
        <f t="shared" si="20"/>
        <v>0</v>
      </c>
      <c r="M425" s="545"/>
      <c r="N425" s="1089"/>
    </row>
    <row r="426" spans="1:14" s="656" customFormat="1" ht="31.5">
      <c r="A426" s="157"/>
      <c r="B426" s="1892"/>
      <c r="C426" s="667" t="s">
        <v>7861</v>
      </c>
      <c r="D426" s="668" t="s">
        <v>4027</v>
      </c>
      <c r="E426" s="669" t="s">
        <v>10259</v>
      </c>
      <c r="F426" s="1195">
        <f>IFERROR(VLOOKUP(C426,'Consolidated Master Sheet'!B:H,3,0),"")</f>
        <v>3.9499999999999997</v>
      </c>
      <c r="G426" s="1436">
        <f t="shared" si="18"/>
        <v>0</v>
      </c>
      <c r="H426" s="1804">
        <f t="shared" si="19"/>
        <v>0</v>
      </c>
      <c r="I426" s="670">
        <f>IFERROR(VLOOKUP(C426,'Consolidated Master Sheet'!B:H,6,0),"")</f>
        <v>25</v>
      </c>
      <c r="J426" s="670">
        <f>IFERROR(VLOOKUP(C426,'Consolidated Master Sheet'!B:H,7,0),"")</f>
        <v>300</v>
      </c>
      <c r="K426" s="79"/>
      <c r="L426" s="1188">
        <f t="shared" si="20"/>
        <v>0</v>
      </c>
      <c r="M426" s="545"/>
      <c r="N426" s="1089"/>
    </row>
    <row r="427" spans="1:14" s="656" customFormat="1" ht="31.5">
      <c r="A427" s="157"/>
      <c r="B427" s="1892"/>
      <c r="C427" s="667" t="s">
        <v>7255</v>
      </c>
      <c r="D427" s="668" t="s">
        <v>4026</v>
      </c>
      <c r="E427" s="669" t="s">
        <v>10260</v>
      </c>
      <c r="F427" s="1195">
        <f>IFERROR(VLOOKUP(C427,'Consolidated Master Sheet'!B:H,3,0),"")</f>
        <v>3.9499999999999997</v>
      </c>
      <c r="G427" s="1436">
        <f t="shared" si="18"/>
        <v>0</v>
      </c>
      <c r="H427" s="1804">
        <f t="shared" si="19"/>
        <v>0</v>
      </c>
      <c r="I427" s="670">
        <f>IFERROR(VLOOKUP(C427,'Consolidated Master Sheet'!B:H,6,0),"")</f>
        <v>25</v>
      </c>
      <c r="J427" s="670">
        <f>IFERROR(VLOOKUP(C427,'Consolidated Master Sheet'!B:H,7,0),"")</f>
        <v>300</v>
      </c>
      <c r="K427" s="79"/>
      <c r="L427" s="1188">
        <f t="shared" si="20"/>
        <v>0</v>
      </c>
      <c r="M427" s="545"/>
      <c r="N427" s="1089"/>
    </row>
    <row r="428" spans="1:14" s="656" customFormat="1" ht="31.5">
      <c r="A428" s="157"/>
      <c r="B428" s="1892"/>
      <c r="C428" s="667" t="s">
        <v>6971</v>
      </c>
      <c r="D428" s="668" t="s">
        <v>4025</v>
      </c>
      <c r="E428" s="669" t="s">
        <v>10261</v>
      </c>
      <c r="F428" s="1195">
        <f>IFERROR(VLOOKUP(C428,'Consolidated Master Sheet'!B:H,3,0),"")</f>
        <v>4.18</v>
      </c>
      <c r="G428" s="1436">
        <f t="shared" si="18"/>
        <v>0</v>
      </c>
      <c r="H428" s="1804">
        <f t="shared" si="19"/>
        <v>0</v>
      </c>
      <c r="I428" s="670">
        <f>IFERROR(VLOOKUP(C428,'Consolidated Master Sheet'!B:H,6,0),"")</f>
        <v>25</v>
      </c>
      <c r="J428" s="670">
        <f>IFERROR(VLOOKUP(C428,'Consolidated Master Sheet'!B:H,7,0),"")</f>
        <v>150</v>
      </c>
      <c r="K428" s="79"/>
      <c r="L428" s="1188">
        <f t="shared" si="20"/>
        <v>0</v>
      </c>
      <c r="M428" s="545"/>
      <c r="N428" s="1089"/>
    </row>
    <row r="429" spans="1:14" s="656" customFormat="1" ht="31.5">
      <c r="A429" s="157"/>
      <c r="B429" s="1892"/>
      <c r="C429" s="667" t="s">
        <v>7256</v>
      </c>
      <c r="D429" s="668" t="s">
        <v>4024</v>
      </c>
      <c r="E429" s="669" t="s">
        <v>10262</v>
      </c>
      <c r="F429" s="1195">
        <f>IFERROR(VLOOKUP(C429,'Consolidated Master Sheet'!B:H,3,0),"")</f>
        <v>4.18</v>
      </c>
      <c r="G429" s="1436">
        <f t="shared" si="18"/>
        <v>0</v>
      </c>
      <c r="H429" s="1804">
        <f t="shared" si="19"/>
        <v>0</v>
      </c>
      <c r="I429" s="670">
        <f>IFERROR(VLOOKUP(C429,'Consolidated Master Sheet'!B:H,6,0),"")</f>
        <v>25</v>
      </c>
      <c r="J429" s="670">
        <f>IFERROR(VLOOKUP(C429,'Consolidated Master Sheet'!B:H,7,0),"")</f>
        <v>150</v>
      </c>
      <c r="K429" s="79"/>
      <c r="L429" s="1188">
        <f t="shared" si="20"/>
        <v>0</v>
      </c>
      <c r="M429" s="545"/>
      <c r="N429" s="1089"/>
    </row>
    <row r="430" spans="1:14" s="656" customFormat="1" ht="31.5">
      <c r="A430" s="157"/>
      <c r="B430" s="1892"/>
      <c r="C430" s="667" t="s">
        <v>7862</v>
      </c>
      <c r="D430" s="668" t="s">
        <v>4023</v>
      </c>
      <c r="E430" s="669" t="s">
        <v>10263</v>
      </c>
      <c r="F430" s="1195">
        <f>IFERROR(VLOOKUP(C430,'Consolidated Master Sheet'!B:H,3,0),"")</f>
        <v>4.18</v>
      </c>
      <c r="G430" s="1436">
        <f t="shared" si="18"/>
        <v>0</v>
      </c>
      <c r="H430" s="1804">
        <f t="shared" si="19"/>
        <v>0</v>
      </c>
      <c r="I430" s="670">
        <f>IFERROR(VLOOKUP(C430,'Consolidated Master Sheet'!B:H,6,0),"")</f>
        <v>25</v>
      </c>
      <c r="J430" s="670">
        <f>IFERROR(VLOOKUP(C430,'Consolidated Master Sheet'!B:H,7,0),"")</f>
        <v>150</v>
      </c>
      <c r="K430" s="79"/>
      <c r="L430" s="1188">
        <f t="shared" si="20"/>
        <v>0</v>
      </c>
      <c r="M430" s="545"/>
      <c r="N430" s="1089"/>
    </row>
    <row r="431" spans="1:14" s="656" customFormat="1" ht="31.5">
      <c r="A431" s="157"/>
      <c r="B431" s="1892"/>
      <c r="C431" s="667" t="s">
        <v>7257</v>
      </c>
      <c r="D431" s="668" t="s">
        <v>4022</v>
      </c>
      <c r="E431" s="669" t="s">
        <v>10264</v>
      </c>
      <c r="F431" s="1195">
        <f>IFERROR(VLOOKUP(C431,'Consolidated Master Sheet'!B:H,3,0),"")</f>
        <v>4.18</v>
      </c>
      <c r="G431" s="1436">
        <f t="shared" si="18"/>
        <v>0</v>
      </c>
      <c r="H431" s="1804">
        <f t="shared" si="19"/>
        <v>0</v>
      </c>
      <c r="I431" s="670">
        <f>IFERROR(VLOOKUP(C431,'Consolidated Master Sheet'!B:H,6,0),"")</f>
        <v>25</v>
      </c>
      <c r="J431" s="670">
        <f>IFERROR(VLOOKUP(C431,'Consolidated Master Sheet'!B:H,7,0),"")</f>
        <v>150</v>
      </c>
      <c r="K431" s="79"/>
      <c r="L431" s="1188">
        <f t="shared" si="20"/>
        <v>0</v>
      </c>
      <c r="M431" s="545"/>
      <c r="N431" s="1089"/>
    </row>
    <row r="432" spans="1:14" s="656" customFormat="1" ht="31.5">
      <c r="A432" s="157"/>
      <c r="B432" s="1892"/>
      <c r="C432" s="667" t="s">
        <v>7258</v>
      </c>
      <c r="D432" s="668" t="s">
        <v>4021</v>
      </c>
      <c r="E432" s="669" t="s">
        <v>10265</v>
      </c>
      <c r="F432" s="1195">
        <f>IFERROR(VLOOKUP(C432,'Consolidated Master Sheet'!B:H,3,0),"")</f>
        <v>6.89</v>
      </c>
      <c r="G432" s="1436">
        <f t="shared" si="18"/>
        <v>0</v>
      </c>
      <c r="H432" s="1804">
        <f t="shared" si="19"/>
        <v>0</v>
      </c>
      <c r="I432" s="670">
        <f>IFERROR(VLOOKUP(C432,'Consolidated Master Sheet'!B:H,6,0),"")</f>
        <v>10</v>
      </c>
      <c r="J432" s="670">
        <f>IFERROR(VLOOKUP(C432,'Consolidated Master Sheet'!B:H,7,0),"")</f>
        <v>80</v>
      </c>
      <c r="K432" s="79"/>
      <c r="L432" s="1188">
        <f t="shared" si="20"/>
        <v>0</v>
      </c>
      <c r="M432" s="545"/>
      <c r="N432" s="1089"/>
    </row>
    <row r="433" spans="1:14" s="656" customFormat="1" ht="31.5">
      <c r="A433" s="157"/>
      <c r="B433" s="1892"/>
      <c r="C433" s="667" t="s">
        <v>7259</v>
      </c>
      <c r="D433" s="668" t="s">
        <v>4020</v>
      </c>
      <c r="E433" s="669" t="s">
        <v>10266</v>
      </c>
      <c r="F433" s="1195">
        <f>IFERROR(VLOOKUP(C433,'Consolidated Master Sheet'!B:H,3,0),"")</f>
        <v>6.89</v>
      </c>
      <c r="G433" s="1436">
        <f t="shared" si="18"/>
        <v>0</v>
      </c>
      <c r="H433" s="1804">
        <f t="shared" si="19"/>
        <v>0</v>
      </c>
      <c r="I433" s="670">
        <f>IFERROR(VLOOKUP(C433,'Consolidated Master Sheet'!B:H,6,0),"")</f>
        <v>10</v>
      </c>
      <c r="J433" s="670">
        <f>IFERROR(VLOOKUP(C433,'Consolidated Master Sheet'!B:H,7,0),"")</f>
        <v>60</v>
      </c>
      <c r="K433" s="79"/>
      <c r="L433" s="1188">
        <f t="shared" si="20"/>
        <v>0</v>
      </c>
      <c r="M433" s="545"/>
      <c r="N433" s="1089"/>
    </row>
    <row r="434" spans="1:14" s="656" customFormat="1">
      <c r="A434" s="157"/>
      <c r="B434" s="1892"/>
      <c r="C434" s="667" t="s">
        <v>7260</v>
      </c>
      <c r="D434" s="668" t="s">
        <v>4019</v>
      </c>
      <c r="E434" s="669" t="s">
        <v>10267</v>
      </c>
      <c r="F434" s="1195">
        <f>IFERROR(VLOOKUP(C434,'Consolidated Master Sheet'!B:H,3,0),"")</f>
        <v>6.89</v>
      </c>
      <c r="G434" s="1436">
        <f t="shared" si="18"/>
        <v>0</v>
      </c>
      <c r="H434" s="1804">
        <f t="shared" si="19"/>
        <v>0</v>
      </c>
      <c r="I434" s="670">
        <f>IFERROR(VLOOKUP(C434,'Consolidated Master Sheet'!B:H,6,0),"")</f>
        <v>10</v>
      </c>
      <c r="J434" s="670">
        <f>IFERROR(VLOOKUP(C434,'Consolidated Master Sheet'!B:H,7,0),"")</f>
        <v>80</v>
      </c>
      <c r="K434" s="79"/>
      <c r="L434" s="1188">
        <f t="shared" si="20"/>
        <v>0</v>
      </c>
      <c r="M434" s="545"/>
      <c r="N434" s="1089"/>
    </row>
    <row r="435" spans="1:14" s="656" customFormat="1" ht="31.5">
      <c r="A435" s="157"/>
      <c r="B435" s="1892"/>
      <c r="C435" s="667" t="s">
        <v>6972</v>
      </c>
      <c r="D435" s="668" t="s">
        <v>4018</v>
      </c>
      <c r="E435" s="669" t="s">
        <v>10268</v>
      </c>
      <c r="F435" s="1195">
        <f>IFERROR(VLOOKUP(C435,'Consolidated Master Sheet'!B:H,3,0),"")</f>
        <v>6.89</v>
      </c>
      <c r="G435" s="1436">
        <f t="shared" si="18"/>
        <v>0</v>
      </c>
      <c r="H435" s="1804">
        <f t="shared" si="19"/>
        <v>0</v>
      </c>
      <c r="I435" s="670">
        <f>IFERROR(VLOOKUP(C435,'Consolidated Master Sheet'!B:H,6,0),"")</f>
        <v>10</v>
      </c>
      <c r="J435" s="670">
        <f>IFERROR(VLOOKUP(C435,'Consolidated Master Sheet'!B:H,7,0),"")</f>
        <v>80</v>
      </c>
      <c r="K435" s="79"/>
      <c r="L435" s="1188">
        <f t="shared" si="20"/>
        <v>0</v>
      </c>
      <c r="M435" s="545"/>
      <c r="N435" s="1089"/>
    </row>
    <row r="436" spans="1:14" s="656" customFormat="1" ht="31.5">
      <c r="A436" s="157"/>
      <c r="B436" s="1892"/>
      <c r="C436" s="667" t="s">
        <v>7261</v>
      </c>
      <c r="D436" s="668" t="s">
        <v>4017</v>
      </c>
      <c r="E436" s="669" t="s">
        <v>10269</v>
      </c>
      <c r="F436" s="1195">
        <f>IFERROR(VLOOKUP(C436,'Consolidated Master Sheet'!B:H,3,0),"")</f>
        <v>6.89</v>
      </c>
      <c r="G436" s="1436">
        <f t="shared" si="18"/>
        <v>0</v>
      </c>
      <c r="H436" s="1804">
        <f t="shared" si="19"/>
        <v>0</v>
      </c>
      <c r="I436" s="670">
        <f>IFERROR(VLOOKUP(C436,'Consolidated Master Sheet'!B:H,6,0),"")</f>
        <v>10</v>
      </c>
      <c r="J436" s="670">
        <f>IFERROR(VLOOKUP(C436,'Consolidated Master Sheet'!B:H,7,0),"")</f>
        <v>80</v>
      </c>
      <c r="K436" s="79"/>
      <c r="L436" s="1188">
        <f t="shared" si="20"/>
        <v>0</v>
      </c>
      <c r="M436" s="545"/>
      <c r="N436" s="1089"/>
    </row>
    <row r="437" spans="1:14" s="656" customFormat="1" ht="31.5">
      <c r="A437" s="157"/>
      <c r="B437" s="1892"/>
      <c r="C437" s="667" t="s">
        <v>6973</v>
      </c>
      <c r="D437" s="668" t="s">
        <v>4016</v>
      </c>
      <c r="E437" s="669" t="s">
        <v>10270</v>
      </c>
      <c r="F437" s="1195">
        <f>IFERROR(VLOOKUP(C437,'Consolidated Master Sheet'!B:H,3,0),"")</f>
        <v>11.08</v>
      </c>
      <c r="G437" s="1436">
        <f t="shared" si="18"/>
        <v>0</v>
      </c>
      <c r="H437" s="1804">
        <f t="shared" si="19"/>
        <v>0</v>
      </c>
      <c r="I437" s="670">
        <f>IFERROR(VLOOKUP(C437,'Consolidated Master Sheet'!B:H,6,0),"")</f>
        <v>10</v>
      </c>
      <c r="J437" s="670">
        <f>IFERROR(VLOOKUP(C437,'Consolidated Master Sheet'!B:H,7,0),"")</f>
        <v>60</v>
      </c>
      <c r="K437" s="79"/>
      <c r="L437" s="1188">
        <f t="shared" si="20"/>
        <v>0</v>
      </c>
      <c r="M437" s="545"/>
      <c r="N437" s="1089"/>
    </row>
    <row r="438" spans="1:14" s="656" customFormat="1" ht="31.5">
      <c r="A438" s="157"/>
      <c r="B438" s="1892"/>
      <c r="C438" s="667" t="s">
        <v>6974</v>
      </c>
      <c r="D438" s="668" t="s">
        <v>4015</v>
      </c>
      <c r="E438" s="669" t="s">
        <v>10271</v>
      </c>
      <c r="F438" s="1195">
        <f>IFERROR(VLOOKUP(C438,'Consolidated Master Sheet'!B:H,3,0),"")</f>
        <v>11.08</v>
      </c>
      <c r="G438" s="1436">
        <f t="shared" si="18"/>
        <v>0</v>
      </c>
      <c r="H438" s="1804">
        <f t="shared" si="19"/>
        <v>0</v>
      </c>
      <c r="I438" s="670">
        <f>IFERROR(VLOOKUP(C438,'Consolidated Master Sheet'!B:H,6,0),"")</f>
        <v>10</v>
      </c>
      <c r="J438" s="670">
        <f>IFERROR(VLOOKUP(C438,'Consolidated Master Sheet'!B:H,7,0),"")</f>
        <v>60</v>
      </c>
      <c r="K438" s="79"/>
      <c r="L438" s="1188">
        <f t="shared" si="20"/>
        <v>0</v>
      </c>
      <c r="M438" s="545"/>
      <c r="N438" s="1089"/>
    </row>
    <row r="439" spans="1:14" s="656" customFormat="1" ht="31.5">
      <c r="A439" s="157"/>
      <c r="B439" s="1892"/>
      <c r="C439" s="667" t="s">
        <v>6975</v>
      </c>
      <c r="D439" s="668" t="s">
        <v>4014</v>
      </c>
      <c r="E439" s="669" t="s">
        <v>10272</v>
      </c>
      <c r="F439" s="1195">
        <f>IFERROR(VLOOKUP(C439,'Consolidated Master Sheet'!B:H,3,0),"")</f>
        <v>11.08</v>
      </c>
      <c r="G439" s="1436">
        <f t="shared" si="18"/>
        <v>0</v>
      </c>
      <c r="H439" s="1804">
        <f t="shared" si="19"/>
        <v>0</v>
      </c>
      <c r="I439" s="670">
        <f>IFERROR(VLOOKUP(C439,'Consolidated Master Sheet'!B:H,6,0),"")</f>
        <v>10</v>
      </c>
      <c r="J439" s="670">
        <f>IFERROR(VLOOKUP(C439,'Consolidated Master Sheet'!B:H,7,0),"")</f>
        <v>60</v>
      </c>
      <c r="K439" s="79"/>
      <c r="L439" s="1188">
        <f t="shared" si="20"/>
        <v>0</v>
      </c>
      <c r="M439" s="545"/>
      <c r="N439" s="1089"/>
    </row>
    <row r="440" spans="1:14" s="656" customFormat="1" ht="31.5">
      <c r="A440" s="157"/>
      <c r="B440" s="1892"/>
      <c r="C440" s="667" t="s">
        <v>6976</v>
      </c>
      <c r="D440" s="668" t="s">
        <v>4013</v>
      </c>
      <c r="E440" s="669" t="s">
        <v>10273</v>
      </c>
      <c r="F440" s="1195">
        <f>IFERROR(VLOOKUP(C440,'Consolidated Master Sheet'!B:H,3,0),"")</f>
        <v>11.08</v>
      </c>
      <c r="G440" s="1436">
        <f t="shared" si="18"/>
        <v>0</v>
      </c>
      <c r="H440" s="1804">
        <f t="shared" si="19"/>
        <v>0</v>
      </c>
      <c r="I440" s="670">
        <f>IFERROR(VLOOKUP(C440,'Consolidated Master Sheet'!B:H,6,0),"")</f>
        <v>10</v>
      </c>
      <c r="J440" s="670">
        <f>IFERROR(VLOOKUP(C440,'Consolidated Master Sheet'!B:H,7,0),"")</f>
        <v>60</v>
      </c>
      <c r="K440" s="79"/>
      <c r="L440" s="1188">
        <f t="shared" si="20"/>
        <v>0</v>
      </c>
      <c r="M440" s="545"/>
      <c r="N440" s="1089"/>
    </row>
    <row r="441" spans="1:14" s="656" customFormat="1" ht="31.5">
      <c r="A441" s="157"/>
      <c r="B441" s="1892"/>
      <c r="C441" s="667" t="s">
        <v>6977</v>
      </c>
      <c r="D441" s="668" t="s">
        <v>4012</v>
      </c>
      <c r="E441" s="669" t="s">
        <v>10274</v>
      </c>
      <c r="F441" s="1195">
        <f>IFERROR(VLOOKUP(C441,'Consolidated Master Sheet'!B:H,3,0),"")</f>
        <v>11.08</v>
      </c>
      <c r="G441" s="1436">
        <f t="shared" si="18"/>
        <v>0</v>
      </c>
      <c r="H441" s="1804">
        <f t="shared" si="19"/>
        <v>0</v>
      </c>
      <c r="I441" s="670">
        <f>IFERROR(VLOOKUP(C441,'Consolidated Master Sheet'!B:H,6,0),"")</f>
        <v>10</v>
      </c>
      <c r="J441" s="670">
        <f>IFERROR(VLOOKUP(C441,'Consolidated Master Sheet'!B:H,7,0),"")</f>
        <v>60</v>
      </c>
      <c r="K441" s="79"/>
      <c r="L441" s="1188">
        <f t="shared" si="20"/>
        <v>0</v>
      </c>
      <c r="M441" s="545"/>
      <c r="N441" s="1089"/>
    </row>
    <row r="442" spans="1:14" s="656" customFormat="1" ht="31.5">
      <c r="A442" s="157"/>
      <c r="B442" s="1892"/>
      <c r="C442" s="667" t="s">
        <v>7262</v>
      </c>
      <c r="D442" s="668" t="s">
        <v>4011</v>
      </c>
      <c r="E442" s="669" t="s">
        <v>10275</v>
      </c>
      <c r="F442" s="1195">
        <f>IFERROR(VLOOKUP(C442,'Consolidated Master Sheet'!B:H,3,0),"")</f>
        <v>11.09</v>
      </c>
      <c r="G442" s="1436">
        <f t="shared" si="18"/>
        <v>0</v>
      </c>
      <c r="H442" s="1804">
        <f t="shared" si="19"/>
        <v>0</v>
      </c>
      <c r="I442" s="670">
        <f>IFERROR(VLOOKUP(C442,'Consolidated Master Sheet'!B:H,6,0),"")</f>
        <v>10</v>
      </c>
      <c r="J442" s="670">
        <f>IFERROR(VLOOKUP(C442,'Consolidated Master Sheet'!B:H,7,0),"")</f>
        <v>60</v>
      </c>
      <c r="K442" s="79"/>
      <c r="L442" s="1188">
        <f t="shared" si="20"/>
        <v>0</v>
      </c>
      <c r="M442" s="545"/>
      <c r="N442" s="1089"/>
    </row>
    <row r="443" spans="1:14" s="656" customFormat="1" ht="31.5">
      <c r="A443" s="157"/>
      <c r="B443" s="1892"/>
      <c r="C443" s="667" t="s">
        <v>6978</v>
      </c>
      <c r="D443" s="668" t="s">
        <v>4010</v>
      </c>
      <c r="E443" s="669" t="s">
        <v>10276</v>
      </c>
      <c r="F443" s="1195">
        <f>IFERROR(VLOOKUP(C443,'Consolidated Master Sheet'!B:H,3,0),"")</f>
        <v>16.32</v>
      </c>
      <c r="G443" s="1436">
        <f t="shared" si="18"/>
        <v>0</v>
      </c>
      <c r="H443" s="1804">
        <f t="shared" si="19"/>
        <v>0</v>
      </c>
      <c r="I443" s="670">
        <f>IFERROR(VLOOKUP(C443,'Consolidated Master Sheet'!B:H,6,0),"")</f>
        <v>10</v>
      </c>
      <c r="J443" s="670">
        <f>IFERROR(VLOOKUP(C443,'Consolidated Master Sheet'!B:H,7,0),"")</f>
        <v>40</v>
      </c>
      <c r="K443" s="79"/>
      <c r="L443" s="1188">
        <f t="shared" si="20"/>
        <v>0</v>
      </c>
      <c r="M443" s="545"/>
      <c r="N443" s="1089"/>
    </row>
    <row r="444" spans="1:14" s="656" customFormat="1">
      <c r="A444" s="157"/>
      <c r="B444" s="1892"/>
      <c r="C444" s="667" t="s">
        <v>6979</v>
      </c>
      <c r="D444" s="668" t="s">
        <v>4009</v>
      </c>
      <c r="E444" s="669" t="s">
        <v>10277</v>
      </c>
      <c r="F444" s="1195">
        <f>IFERROR(VLOOKUP(C444,'Consolidated Master Sheet'!B:H,3,0),"")</f>
        <v>16.32</v>
      </c>
      <c r="G444" s="1436">
        <f t="shared" si="18"/>
        <v>0</v>
      </c>
      <c r="H444" s="1804">
        <f t="shared" si="19"/>
        <v>0</v>
      </c>
      <c r="I444" s="670">
        <f>IFERROR(VLOOKUP(C444,'Consolidated Master Sheet'!B:H,6,0),"")</f>
        <v>10</v>
      </c>
      <c r="J444" s="670">
        <f>IFERROR(VLOOKUP(C444,'Consolidated Master Sheet'!B:H,7,0),"")</f>
        <v>40</v>
      </c>
      <c r="K444" s="79"/>
      <c r="L444" s="1188">
        <f t="shared" si="20"/>
        <v>0</v>
      </c>
      <c r="M444" s="545"/>
      <c r="N444" s="1089"/>
    </row>
    <row r="445" spans="1:14" s="656" customFormat="1" ht="31.5">
      <c r="A445" s="157"/>
      <c r="B445" s="1892"/>
      <c r="C445" s="667" t="s">
        <v>6980</v>
      </c>
      <c r="D445" s="668" t="s">
        <v>4008</v>
      </c>
      <c r="E445" s="669" t="s">
        <v>10278</v>
      </c>
      <c r="F445" s="1195">
        <f>IFERROR(VLOOKUP(C445,'Consolidated Master Sheet'!B:H,3,0),"")</f>
        <v>16.32</v>
      </c>
      <c r="G445" s="1436">
        <f t="shared" si="18"/>
        <v>0</v>
      </c>
      <c r="H445" s="1804">
        <f t="shared" si="19"/>
        <v>0</v>
      </c>
      <c r="I445" s="670">
        <f>IFERROR(VLOOKUP(C445,'Consolidated Master Sheet'!B:H,6,0),"")</f>
        <v>10</v>
      </c>
      <c r="J445" s="670">
        <f>IFERROR(VLOOKUP(C445,'Consolidated Master Sheet'!B:H,7,0),"")</f>
        <v>40</v>
      </c>
      <c r="K445" s="79"/>
      <c r="L445" s="1188">
        <f t="shared" si="20"/>
        <v>0</v>
      </c>
      <c r="M445" s="545"/>
      <c r="N445" s="1089"/>
    </row>
    <row r="446" spans="1:14" s="656" customFormat="1" ht="31.5">
      <c r="A446" s="157"/>
      <c r="B446" s="1892"/>
      <c r="C446" s="667" t="s">
        <v>6981</v>
      </c>
      <c r="D446" s="668" t="s">
        <v>4007</v>
      </c>
      <c r="E446" s="669" t="s">
        <v>10279</v>
      </c>
      <c r="F446" s="1195">
        <f>IFERROR(VLOOKUP(C446,'Consolidated Master Sheet'!B:H,3,0),"")</f>
        <v>16.32</v>
      </c>
      <c r="G446" s="1436">
        <f t="shared" si="18"/>
        <v>0</v>
      </c>
      <c r="H446" s="1804">
        <f t="shared" si="19"/>
        <v>0</v>
      </c>
      <c r="I446" s="670">
        <f>IFERROR(VLOOKUP(C446,'Consolidated Master Sheet'!B:H,6,0),"")</f>
        <v>10</v>
      </c>
      <c r="J446" s="670">
        <f>IFERROR(VLOOKUP(C446,'Consolidated Master Sheet'!B:H,7,0),"")</f>
        <v>40</v>
      </c>
      <c r="K446" s="79"/>
      <c r="L446" s="1188">
        <f t="shared" si="20"/>
        <v>0</v>
      </c>
      <c r="M446" s="545"/>
      <c r="N446" s="1089"/>
    </row>
    <row r="447" spans="1:14" s="656" customFormat="1">
      <c r="A447" s="157"/>
      <c r="B447" s="1892"/>
      <c r="C447" s="667" t="s">
        <v>7863</v>
      </c>
      <c r="D447" s="668" t="s">
        <v>4006</v>
      </c>
      <c r="E447" s="669" t="s">
        <v>10280</v>
      </c>
      <c r="F447" s="1195">
        <f>IFERROR(VLOOKUP(C447,'Consolidated Master Sheet'!B:H,3,0),"")</f>
        <v>16.32</v>
      </c>
      <c r="G447" s="1436">
        <f t="shared" si="18"/>
        <v>0</v>
      </c>
      <c r="H447" s="1804">
        <f t="shared" si="19"/>
        <v>0</v>
      </c>
      <c r="I447" s="670">
        <f>IFERROR(VLOOKUP(C447,'Consolidated Master Sheet'!B:H,6,0),"")</f>
        <v>10</v>
      </c>
      <c r="J447" s="670">
        <f>IFERROR(VLOOKUP(C447,'Consolidated Master Sheet'!B:H,7,0),"")</f>
        <v>40</v>
      </c>
      <c r="K447" s="79"/>
      <c r="L447" s="1188">
        <f t="shared" si="20"/>
        <v>0</v>
      </c>
      <c r="M447" s="545"/>
      <c r="N447" s="1089"/>
    </row>
    <row r="448" spans="1:14" s="656" customFormat="1" ht="31.5">
      <c r="A448" s="157"/>
      <c r="B448" s="1892"/>
      <c r="C448" s="667" t="s">
        <v>6982</v>
      </c>
      <c r="D448" s="668" t="s">
        <v>4005</v>
      </c>
      <c r="E448" s="669" t="s">
        <v>10281</v>
      </c>
      <c r="F448" s="1195">
        <f>IFERROR(VLOOKUP(C448,'Consolidated Master Sheet'!B:H,3,0),"")</f>
        <v>16.32</v>
      </c>
      <c r="G448" s="1436">
        <f t="shared" si="18"/>
        <v>0</v>
      </c>
      <c r="H448" s="1804">
        <f t="shared" si="19"/>
        <v>0</v>
      </c>
      <c r="I448" s="670">
        <f>IFERROR(VLOOKUP(C448,'Consolidated Master Sheet'!B:H,6,0),"")</f>
        <v>15</v>
      </c>
      <c r="J448" s="670">
        <f>IFERROR(VLOOKUP(C448,'Consolidated Master Sheet'!B:H,7,0),"")</f>
        <v>90</v>
      </c>
      <c r="K448" s="79"/>
      <c r="L448" s="1188">
        <f t="shared" si="20"/>
        <v>0</v>
      </c>
      <c r="M448" s="547"/>
      <c r="N448" s="1171"/>
    </row>
    <row r="449" spans="1:187" s="656" customFormat="1">
      <c r="A449" s="157"/>
      <c r="B449" s="1892"/>
      <c r="C449" s="667" t="s">
        <v>7263</v>
      </c>
      <c r="D449" s="668" t="s">
        <v>4004</v>
      </c>
      <c r="E449" s="669" t="s">
        <v>10282</v>
      </c>
      <c r="F449" s="1195">
        <f>IFERROR(VLOOKUP(C449,'Consolidated Master Sheet'!B:H,3,0),"")</f>
        <v>36.51</v>
      </c>
      <c r="G449" s="1436">
        <f t="shared" si="18"/>
        <v>0</v>
      </c>
      <c r="H449" s="1804">
        <f t="shared" si="19"/>
        <v>0</v>
      </c>
      <c r="I449" s="670">
        <f>IFERROR(VLOOKUP(C449,'Consolidated Master Sheet'!B:H,6,0),"")</f>
        <v>6</v>
      </c>
      <c r="J449" s="670">
        <f>IFERROR(VLOOKUP(C449,'Consolidated Master Sheet'!B:H,7,0),"")</f>
        <v>24</v>
      </c>
      <c r="K449" s="79"/>
      <c r="L449" s="1188">
        <f t="shared" si="20"/>
        <v>0</v>
      </c>
      <c r="M449" s="547"/>
      <c r="N449" s="1171"/>
    </row>
    <row r="450" spans="1:187" s="656" customFormat="1" ht="31.5">
      <c r="A450" s="157"/>
      <c r="B450" s="1892"/>
      <c r="C450" s="667" t="s">
        <v>6983</v>
      </c>
      <c r="D450" s="668" t="s">
        <v>4003</v>
      </c>
      <c r="E450" s="669" t="s">
        <v>10283</v>
      </c>
      <c r="F450" s="1195">
        <f>IFERROR(VLOOKUP(C450,'Consolidated Master Sheet'!B:H,3,0),"")</f>
        <v>36.51</v>
      </c>
      <c r="G450" s="1436">
        <f t="shared" si="18"/>
        <v>0</v>
      </c>
      <c r="H450" s="1804">
        <f t="shared" si="19"/>
        <v>0</v>
      </c>
      <c r="I450" s="670">
        <f>IFERROR(VLOOKUP(C450,'Consolidated Master Sheet'!B:H,6,0),"")</f>
        <v>6</v>
      </c>
      <c r="J450" s="670">
        <f>IFERROR(VLOOKUP(C450,'Consolidated Master Sheet'!B:H,7,0),"")</f>
        <v>24</v>
      </c>
      <c r="K450" s="79"/>
      <c r="L450" s="1188">
        <f t="shared" si="20"/>
        <v>0</v>
      </c>
      <c r="M450" s="545"/>
      <c r="N450" s="1089"/>
    </row>
    <row r="451" spans="1:187" s="656" customFormat="1">
      <c r="A451" s="157"/>
      <c r="B451" s="1892"/>
      <c r="C451" s="667" t="s">
        <v>7264</v>
      </c>
      <c r="D451" s="668" t="s">
        <v>4002</v>
      </c>
      <c r="E451" s="669" t="s">
        <v>10284</v>
      </c>
      <c r="F451" s="1195">
        <f>IFERROR(VLOOKUP(C451,'Consolidated Master Sheet'!B:H,3,0),"")</f>
        <v>36.51</v>
      </c>
      <c r="G451" s="1436">
        <f t="shared" si="18"/>
        <v>0</v>
      </c>
      <c r="H451" s="1804">
        <f t="shared" si="19"/>
        <v>0</v>
      </c>
      <c r="I451" s="670">
        <f>IFERROR(VLOOKUP(C451,'Consolidated Master Sheet'!B:H,6,0),"")</f>
        <v>6</v>
      </c>
      <c r="J451" s="670">
        <f>IFERROR(VLOOKUP(C451,'Consolidated Master Sheet'!B:H,7,0),"")</f>
        <v>24</v>
      </c>
      <c r="K451" s="79"/>
      <c r="L451" s="1188">
        <f t="shared" si="20"/>
        <v>0</v>
      </c>
      <c r="M451" s="545"/>
      <c r="N451" s="1089"/>
    </row>
    <row r="452" spans="1:187" s="656" customFormat="1">
      <c r="A452" s="157"/>
      <c r="B452" s="1892"/>
      <c r="C452" s="667" t="s">
        <v>6984</v>
      </c>
      <c r="D452" s="684" t="s">
        <v>4001</v>
      </c>
      <c r="E452" s="669" t="s">
        <v>10285</v>
      </c>
      <c r="F452" s="1195">
        <f>IFERROR(VLOOKUP(C452,'Consolidated Master Sheet'!B:H,3,0),"")</f>
        <v>51.35</v>
      </c>
      <c r="G452" s="1436">
        <f t="shared" si="18"/>
        <v>0</v>
      </c>
      <c r="H452" s="1804">
        <f t="shared" si="19"/>
        <v>0</v>
      </c>
      <c r="I452" s="670">
        <f>IFERROR(VLOOKUP(C452,'Consolidated Master Sheet'!B:H,6,0),"")</f>
        <v>15</v>
      </c>
      <c r="J452" s="670">
        <f>IFERROR(VLOOKUP(C452,'Consolidated Master Sheet'!B:H,7,0),"")</f>
        <v>15</v>
      </c>
      <c r="K452" s="79"/>
      <c r="L452" s="1188">
        <f t="shared" si="20"/>
        <v>0</v>
      </c>
      <c r="M452" s="545"/>
      <c r="N452" s="1089"/>
    </row>
    <row r="453" spans="1:187" s="656" customFormat="1">
      <c r="A453" s="157"/>
      <c r="B453" s="1892"/>
      <c r="C453" s="667" t="s">
        <v>6985</v>
      </c>
      <c r="D453" s="684" t="s">
        <v>4000</v>
      </c>
      <c r="E453" s="669" t="s">
        <v>10286</v>
      </c>
      <c r="F453" s="1195">
        <f>IFERROR(VLOOKUP(C453,'Consolidated Master Sheet'!B:H,3,0),"")</f>
        <v>51.35</v>
      </c>
      <c r="G453" s="1436">
        <f t="shared" ref="G453:G516" si="21">IF(F453=0,"NET",$G$2)</f>
        <v>0</v>
      </c>
      <c r="H453" s="1804">
        <f t="shared" ref="H453:H516" si="22">IFERROR(ROUND(G453*F453,2),0)</f>
        <v>0</v>
      </c>
      <c r="I453" s="670">
        <f>IFERROR(VLOOKUP(C453,'Consolidated Master Sheet'!B:H,6,0),"")</f>
        <v>15</v>
      </c>
      <c r="J453" s="670">
        <f>IFERROR(VLOOKUP(C453,'Consolidated Master Sheet'!B:H,7,0),"")</f>
        <v>15</v>
      </c>
      <c r="K453" s="79"/>
      <c r="L453" s="1188">
        <f t="shared" si="20"/>
        <v>0</v>
      </c>
      <c r="M453" s="545"/>
      <c r="N453" s="1089"/>
      <c r="FI453" s="546"/>
      <c r="FJ453" s="546"/>
      <c r="FK453" s="546"/>
      <c r="FL453" s="546"/>
      <c r="FM453" s="546"/>
      <c r="FN453" s="546"/>
      <c r="FO453" s="546"/>
      <c r="FP453" s="546"/>
      <c r="FQ453" s="546"/>
      <c r="FR453" s="546"/>
      <c r="FS453" s="546"/>
      <c r="FT453" s="546"/>
      <c r="FU453" s="546"/>
      <c r="FV453" s="546"/>
      <c r="FW453" s="546"/>
      <c r="FX453" s="546"/>
      <c r="FY453" s="546"/>
      <c r="FZ453" s="546"/>
      <c r="GA453" s="546"/>
      <c r="GB453" s="546"/>
      <c r="GC453" s="546"/>
      <c r="GD453" s="546"/>
      <c r="GE453" s="546"/>
    </row>
    <row r="454" spans="1:187" s="656" customFormat="1">
      <c r="A454" s="157"/>
      <c r="B454" s="1892"/>
      <c r="C454" s="667" t="s">
        <v>6986</v>
      </c>
      <c r="D454" s="668" t="s">
        <v>3999</v>
      </c>
      <c r="E454" s="669" t="s">
        <v>10287</v>
      </c>
      <c r="F454" s="1195">
        <f>IFERROR(VLOOKUP(C454,'Consolidated Master Sheet'!B:H,3,0),"")</f>
        <v>90.45</v>
      </c>
      <c r="G454" s="1436">
        <f t="shared" si="21"/>
        <v>0</v>
      </c>
      <c r="H454" s="1804">
        <f t="shared" si="22"/>
        <v>0</v>
      </c>
      <c r="I454" s="670">
        <f>IFERROR(VLOOKUP(C454,'Consolidated Master Sheet'!B:H,6,0),"")</f>
        <v>9</v>
      </c>
      <c r="J454" s="670">
        <f>IFERROR(VLOOKUP(C454,'Consolidated Master Sheet'!B:H,7,0),"")</f>
        <v>9</v>
      </c>
      <c r="K454" s="79"/>
      <c r="L454" s="1188">
        <f t="shared" ref="L454:L517" si="23">IFERROR(H454*K454,0)</f>
        <v>0</v>
      </c>
      <c r="M454" s="545"/>
      <c r="N454" s="1089"/>
    </row>
    <row r="455" spans="1:187" s="656" customFormat="1">
      <c r="A455" s="157"/>
      <c r="B455" s="1892"/>
      <c r="C455" s="667" t="s">
        <v>6987</v>
      </c>
      <c r="D455" s="668" t="s">
        <v>3998</v>
      </c>
      <c r="E455" s="669" t="s">
        <v>10288</v>
      </c>
      <c r="F455" s="1195">
        <f>IFERROR(VLOOKUP(C455,'Consolidated Master Sheet'!B:H,3,0),"")</f>
        <v>90.45</v>
      </c>
      <c r="G455" s="1436">
        <f t="shared" si="21"/>
        <v>0</v>
      </c>
      <c r="H455" s="1804">
        <f t="shared" si="22"/>
        <v>0</v>
      </c>
      <c r="I455" s="670">
        <f>IFERROR(VLOOKUP(C455,'Consolidated Master Sheet'!B:H,6,0),"")</f>
        <v>9</v>
      </c>
      <c r="J455" s="670">
        <f>IFERROR(VLOOKUP(C455,'Consolidated Master Sheet'!B:H,7,0),"")</f>
        <v>9</v>
      </c>
      <c r="K455" s="79"/>
      <c r="L455" s="1188">
        <f t="shared" si="23"/>
        <v>0</v>
      </c>
      <c r="M455" s="545"/>
      <c r="N455" s="1089"/>
    </row>
    <row r="456" spans="1:187" s="656" customFormat="1">
      <c r="A456" s="157"/>
      <c r="B456" s="1892"/>
      <c r="C456" s="667" t="s">
        <v>6988</v>
      </c>
      <c r="D456" s="668" t="s">
        <v>3997</v>
      </c>
      <c r="E456" s="669" t="s">
        <v>10289</v>
      </c>
      <c r="F456" s="1195">
        <f>IFERROR(VLOOKUP(C456,'Consolidated Master Sheet'!B:H,3,0),"")</f>
        <v>90.45</v>
      </c>
      <c r="G456" s="1436">
        <f t="shared" si="21"/>
        <v>0</v>
      </c>
      <c r="H456" s="1804">
        <f t="shared" si="22"/>
        <v>0</v>
      </c>
      <c r="I456" s="670">
        <f>IFERROR(VLOOKUP(C456,'Consolidated Master Sheet'!B:H,6,0),"")</f>
        <v>9</v>
      </c>
      <c r="J456" s="670">
        <f>IFERROR(VLOOKUP(C456,'Consolidated Master Sheet'!B:H,7,0),"")</f>
        <v>9</v>
      </c>
      <c r="K456" s="79"/>
      <c r="L456" s="1188">
        <f t="shared" si="23"/>
        <v>0</v>
      </c>
      <c r="M456" s="545"/>
      <c r="N456" s="1089"/>
    </row>
    <row r="457" spans="1:187" s="656" customFormat="1">
      <c r="A457" s="157"/>
      <c r="B457" s="1892"/>
      <c r="C457" s="667" t="s">
        <v>6989</v>
      </c>
      <c r="D457" s="668" t="s">
        <v>3996</v>
      </c>
      <c r="E457" s="669" t="s">
        <v>10290</v>
      </c>
      <c r="F457" s="1195">
        <f>IFERROR(VLOOKUP(C457,'Consolidated Master Sheet'!B:H,3,0),"")</f>
        <v>90.45</v>
      </c>
      <c r="G457" s="1436">
        <f t="shared" si="21"/>
        <v>0</v>
      </c>
      <c r="H457" s="1804">
        <f t="shared" si="22"/>
        <v>0</v>
      </c>
      <c r="I457" s="670">
        <f>IFERROR(VLOOKUP(C457,'Consolidated Master Sheet'!B:H,6,0),"")</f>
        <v>20</v>
      </c>
      <c r="J457" s="670">
        <f>IFERROR(VLOOKUP(C457,'Consolidated Master Sheet'!B:H,7,0),"")</f>
        <v>20</v>
      </c>
      <c r="K457" s="79"/>
      <c r="L457" s="1188">
        <f t="shared" si="23"/>
        <v>0</v>
      </c>
      <c r="M457" s="545"/>
      <c r="N457" s="1089"/>
    </row>
    <row r="458" spans="1:187" s="656" customFormat="1">
      <c r="A458" s="157"/>
      <c r="B458" s="1892"/>
      <c r="C458" s="667" t="s">
        <v>6990</v>
      </c>
      <c r="D458" s="668" t="s">
        <v>3995</v>
      </c>
      <c r="E458" s="669" t="s">
        <v>10291</v>
      </c>
      <c r="F458" s="1195">
        <f>IFERROR(VLOOKUP(C458,'Consolidated Master Sheet'!B:H,3,0),"")</f>
        <v>315.19</v>
      </c>
      <c r="G458" s="1436">
        <f t="shared" si="21"/>
        <v>0</v>
      </c>
      <c r="H458" s="1804">
        <f t="shared" si="22"/>
        <v>0</v>
      </c>
      <c r="I458" s="670">
        <f>IFERROR(VLOOKUP(C458,'Consolidated Master Sheet'!B:H,6,0),"")</f>
        <v>3</v>
      </c>
      <c r="J458" s="670">
        <f>IFERROR(VLOOKUP(C458,'Consolidated Master Sheet'!B:H,7,0),"")</f>
        <v>3</v>
      </c>
      <c r="K458" s="79"/>
      <c r="L458" s="1188">
        <f t="shared" si="23"/>
        <v>0</v>
      </c>
      <c r="M458" s="545"/>
      <c r="N458" s="1089"/>
    </row>
    <row r="459" spans="1:187" s="656" customFormat="1">
      <c r="A459" s="157"/>
      <c r="B459" s="1892"/>
      <c r="C459" s="667" t="s">
        <v>6991</v>
      </c>
      <c r="D459" s="668" t="s">
        <v>3994</v>
      </c>
      <c r="E459" s="669" t="s">
        <v>10292</v>
      </c>
      <c r="F459" s="1195">
        <f>IFERROR(VLOOKUP(C459,'Consolidated Master Sheet'!B:H,3,0),"")</f>
        <v>315.19</v>
      </c>
      <c r="G459" s="1436">
        <f t="shared" si="21"/>
        <v>0</v>
      </c>
      <c r="H459" s="1804">
        <f t="shared" si="22"/>
        <v>0</v>
      </c>
      <c r="I459" s="670">
        <f>IFERROR(VLOOKUP(C459,'Consolidated Master Sheet'!B:H,6,0),"")</f>
        <v>3</v>
      </c>
      <c r="J459" s="670">
        <f>IFERROR(VLOOKUP(C459,'Consolidated Master Sheet'!B:H,7,0),"")</f>
        <v>3</v>
      </c>
      <c r="K459" s="79"/>
      <c r="L459" s="1188">
        <f t="shared" si="23"/>
        <v>0</v>
      </c>
      <c r="M459" s="545"/>
      <c r="N459" s="1089"/>
    </row>
    <row r="460" spans="1:187" s="656" customFormat="1" ht="31.5">
      <c r="A460" s="157"/>
      <c r="B460" s="1892"/>
      <c r="C460" s="667" t="s">
        <v>6992</v>
      </c>
      <c r="D460" s="668" t="s">
        <v>3993</v>
      </c>
      <c r="E460" s="669" t="s">
        <v>10293</v>
      </c>
      <c r="F460" s="1195">
        <f>IFERROR(VLOOKUP(C460,'Consolidated Master Sheet'!B:H,3,0),"")</f>
        <v>945.97</v>
      </c>
      <c r="G460" s="1436">
        <f t="shared" si="21"/>
        <v>0</v>
      </c>
      <c r="H460" s="1804">
        <f t="shared" si="22"/>
        <v>0</v>
      </c>
      <c r="I460" s="670">
        <f>IFERROR(VLOOKUP(C460,'Consolidated Master Sheet'!B:H,6,0),"")</f>
        <v>12</v>
      </c>
      <c r="J460" s="670">
        <f>IFERROR(VLOOKUP(C460,'Consolidated Master Sheet'!B:H,7,0),"")</f>
        <v>12</v>
      </c>
      <c r="K460" s="79"/>
      <c r="L460" s="1188">
        <f t="shared" si="23"/>
        <v>0</v>
      </c>
      <c r="M460" s="545"/>
      <c r="N460" s="1089"/>
    </row>
    <row r="461" spans="1:187" s="656" customFormat="1" ht="31.5">
      <c r="A461" s="157"/>
      <c r="B461" s="1892"/>
      <c r="C461" s="667" t="s">
        <v>6993</v>
      </c>
      <c r="D461" s="668" t="s">
        <v>3992</v>
      </c>
      <c r="E461" s="669" t="s">
        <v>10294</v>
      </c>
      <c r="F461" s="1195">
        <f>IFERROR(VLOOKUP(C461,'Consolidated Master Sheet'!B:H,3,0),"")</f>
        <v>945.97</v>
      </c>
      <c r="G461" s="1436">
        <f t="shared" si="21"/>
        <v>0</v>
      </c>
      <c r="H461" s="1804">
        <f t="shared" si="22"/>
        <v>0</v>
      </c>
      <c r="I461" s="670">
        <f>IFERROR(VLOOKUP(C461,'Consolidated Master Sheet'!B:H,6,0),"")</f>
        <v>12</v>
      </c>
      <c r="J461" s="670">
        <f>IFERROR(VLOOKUP(C461,'Consolidated Master Sheet'!B:H,7,0),"")</f>
        <v>12</v>
      </c>
      <c r="K461" s="79"/>
      <c r="L461" s="1188">
        <f t="shared" si="23"/>
        <v>0</v>
      </c>
      <c r="M461" s="545"/>
      <c r="N461" s="1089"/>
    </row>
    <row r="462" spans="1:187" s="656" customFormat="1" ht="31.5">
      <c r="A462" s="157"/>
      <c r="B462" s="1892"/>
      <c r="C462" s="667" t="s">
        <v>6994</v>
      </c>
      <c r="D462" s="668" t="s">
        <v>3991</v>
      </c>
      <c r="E462" s="669" t="s">
        <v>10295</v>
      </c>
      <c r="F462" s="1195">
        <f>IFERROR(VLOOKUP(C462,'Consolidated Master Sheet'!B:H,3,0),"")</f>
        <v>858.06</v>
      </c>
      <c r="G462" s="1436">
        <f t="shared" si="21"/>
        <v>0</v>
      </c>
      <c r="H462" s="1804">
        <f t="shared" si="22"/>
        <v>0</v>
      </c>
      <c r="I462" s="670">
        <f>IFERROR(VLOOKUP(C462,'Consolidated Master Sheet'!B:H,6,0),"")</f>
        <v>12</v>
      </c>
      <c r="J462" s="670">
        <f>IFERROR(VLOOKUP(C462,'Consolidated Master Sheet'!B:H,7,0),"")</f>
        <v>12</v>
      </c>
      <c r="K462" s="79"/>
      <c r="L462" s="1188">
        <f t="shared" si="23"/>
        <v>0</v>
      </c>
      <c r="M462" s="545"/>
      <c r="N462" s="1089"/>
    </row>
    <row r="463" spans="1:187" s="656" customFormat="1" ht="31.5">
      <c r="A463" s="157"/>
      <c r="B463" s="1892"/>
      <c r="C463" s="667" t="s">
        <v>6995</v>
      </c>
      <c r="D463" s="668" t="s">
        <v>3990</v>
      </c>
      <c r="E463" s="669" t="s">
        <v>10296</v>
      </c>
      <c r="F463" s="1195">
        <f>IFERROR(VLOOKUP(C463,'Consolidated Master Sheet'!B:H,3,0),"")</f>
        <v>858.06</v>
      </c>
      <c r="G463" s="1436">
        <f t="shared" si="21"/>
        <v>0</v>
      </c>
      <c r="H463" s="1804">
        <f t="shared" si="22"/>
        <v>0</v>
      </c>
      <c r="I463" s="670">
        <f>IFERROR(VLOOKUP(C463,'Consolidated Master Sheet'!B:H,6,0),"")</f>
        <v>16</v>
      </c>
      <c r="J463" s="670">
        <f>IFERROR(VLOOKUP(C463,'Consolidated Master Sheet'!B:H,7,0),"")</f>
        <v>16</v>
      </c>
      <c r="K463" s="79"/>
      <c r="L463" s="1188">
        <f t="shared" si="23"/>
        <v>0</v>
      </c>
      <c r="M463" s="545"/>
      <c r="N463" s="1089"/>
      <c r="DW463" s="546"/>
      <c r="DX463" s="546"/>
      <c r="DY463" s="546"/>
      <c r="DZ463" s="546"/>
      <c r="EA463" s="546"/>
      <c r="EB463" s="546"/>
      <c r="EC463" s="546"/>
      <c r="ED463" s="546"/>
      <c r="EE463" s="546"/>
      <c r="EF463" s="546"/>
      <c r="EG463" s="546"/>
      <c r="EH463" s="546"/>
      <c r="EI463" s="546"/>
      <c r="EJ463" s="546"/>
      <c r="EK463" s="546"/>
      <c r="EL463" s="546"/>
      <c r="EM463" s="546"/>
      <c r="EN463" s="546"/>
      <c r="EO463" s="546"/>
      <c r="EP463" s="546"/>
      <c r="EQ463" s="546"/>
      <c r="ER463" s="546"/>
      <c r="ES463" s="546"/>
      <c r="ET463" s="546"/>
      <c r="EU463" s="546"/>
      <c r="EV463" s="546"/>
      <c r="EW463" s="546"/>
      <c r="EX463" s="546"/>
      <c r="EY463" s="546"/>
      <c r="EZ463" s="546"/>
      <c r="FA463" s="546"/>
      <c r="FB463" s="546"/>
      <c r="FC463" s="546"/>
      <c r="FD463" s="546"/>
      <c r="FE463" s="546"/>
      <c r="FF463" s="546"/>
      <c r="FG463" s="546"/>
      <c r="FH463" s="546"/>
      <c r="FI463" s="546"/>
      <c r="FJ463" s="546"/>
      <c r="FK463" s="546"/>
      <c r="FL463" s="546"/>
      <c r="FM463" s="546"/>
      <c r="FN463" s="546"/>
      <c r="FO463" s="546"/>
      <c r="FP463" s="546"/>
      <c r="FQ463" s="546"/>
      <c r="FR463" s="546"/>
      <c r="FS463" s="546"/>
      <c r="FT463" s="546"/>
      <c r="FU463" s="546"/>
      <c r="FV463" s="546"/>
      <c r="FW463" s="546"/>
      <c r="FX463" s="546"/>
      <c r="FY463" s="546"/>
      <c r="FZ463" s="546"/>
      <c r="GA463" s="546"/>
      <c r="GB463" s="546"/>
      <c r="GC463" s="546"/>
      <c r="GD463" s="546"/>
      <c r="GE463" s="546"/>
    </row>
    <row r="464" spans="1:187" s="656" customFormat="1" ht="32.25" thickBot="1">
      <c r="A464" s="157"/>
      <c r="B464" s="692"/>
      <c r="C464" s="693" t="s">
        <v>6996</v>
      </c>
      <c r="D464" s="672" t="s">
        <v>3989</v>
      </c>
      <c r="E464" s="673" t="s">
        <v>10297</v>
      </c>
      <c r="F464" s="1196">
        <f>IFERROR(VLOOKUP(C464,'Consolidated Master Sheet'!B:H,3,0),"")</f>
        <v>954.26</v>
      </c>
      <c r="G464" s="1437">
        <f t="shared" si="21"/>
        <v>0</v>
      </c>
      <c r="H464" s="1805">
        <f t="shared" si="22"/>
        <v>0</v>
      </c>
      <c r="I464" s="674">
        <f>IFERROR(VLOOKUP(C464,'Consolidated Master Sheet'!B:H,6,0),"")</f>
        <v>1</v>
      </c>
      <c r="J464" s="674">
        <f>IFERROR(VLOOKUP(C464,'Consolidated Master Sheet'!B:H,7,0),"")</f>
        <v>1</v>
      </c>
      <c r="K464" s="80"/>
      <c r="L464" s="1189">
        <f t="shared" si="23"/>
        <v>0</v>
      </c>
      <c r="M464" s="545"/>
      <c r="N464" s="1089"/>
      <c r="DW464" s="546"/>
      <c r="DX464" s="546"/>
      <c r="DY464" s="546"/>
      <c r="DZ464" s="546"/>
      <c r="EA464" s="546"/>
      <c r="EB464" s="546"/>
      <c r="EC464" s="546"/>
      <c r="ED464" s="546"/>
      <c r="EE464" s="546"/>
      <c r="EF464" s="546"/>
      <c r="EG464" s="546"/>
      <c r="EH464" s="546"/>
      <c r="EI464" s="546"/>
      <c r="EJ464" s="546"/>
      <c r="EK464" s="546"/>
      <c r="EL464" s="546"/>
      <c r="EM464" s="546"/>
      <c r="EN464" s="546"/>
      <c r="EO464" s="546"/>
      <c r="EP464" s="546"/>
      <c r="EQ464" s="546"/>
      <c r="ER464" s="546"/>
      <c r="ES464" s="546"/>
      <c r="ET464" s="546"/>
      <c r="EU464" s="546"/>
      <c r="EV464" s="546"/>
      <c r="EW464" s="546"/>
      <c r="EX464" s="546"/>
      <c r="EY464" s="546"/>
      <c r="EZ464" s="546"/>
      <c r="FA464" s="546"/>
      <c r="FB464" s="546"/>
      <c r="FC464" s="546"/>
      <c r="FD464" s="546"/>
      <c r="FE464" s="546"/>
      <c r="FF464" s="546"/>
      <c r="FG464" s="546"/>
      <c r="FH464" s="546"/>
      <c r="FI464" s="546"/>
      <c r="FJ464" s="546"/>
      <c r="FK464" s="546"/>
      <c r="FL464" s="546"/>
      <c r="FM464" s="546"/>
      <c r="FN464" s="546"/>
      <c r="FO464" s="546"/>
      <c r="FP464" s="546"/>
      <c r="FQ464" s="546"/>
      <c r="FR464" s="546"/>
      <c r="FS464" s="546"/>
      <c r="FT464" s="546"/>
      <c r="FU464" s="546"/>
      <c r="FV464" s="546"/>
      <c r="FW464" s="546"/>
      <c r="FX464" s="546"/>
      <c r="FY464" s="546"/>
      <c r="FZ464" s="546"/>
      <c r="GA464" s="546"/>
      <c r="GB464" s="546"/>
      <c r="GC464" s="546"/>
      <c r="GD464" s="546"/>
      <c r="GE464" s="546"/>
    </row>
    <row r="465" spans="1:14" s="656" customFormat="1" ht="31.5">
      <c r="A465" s="157"/>
      <c r="B465" s="1891"/>
      <c r="C465" s="667" t="s">
        <v>6997</v>
      </c>
      <c r="D465" s="681" t="s">
        <v>3988</v>
      </c>
      <c r="E465" s="676" t="s">
        <v>10298</v>
      </c>
      <c r="F465" s="1186">
        <f>IFERROR(VLOOKUP(C465,'Consolidated Master Sheet'!B:H,3,0),"")</f>
        <v>3.38</v>
      </c>
      <c r="G465" s="1435">
        <f t="shared" si="21"/>
        <v>0</v>
      </c>
      <c r="H465" s="1804">
        <f t="shared" si="22"/>
        <v>0</v>
      </c>
      <c r="I465" s="677">
        <f>IFERROR(VLOOKUP(C465,'Consolidated Master Sheet'!B:H,6,0),"")</f>
        <v>50</v>
      </c>
      <c r="J465" s="677">
        <f>IFERROR(VLOOKUP(C465,'Consolidated Master Sheet'!B:H,7,0),"")</f>
        <v>600</v>
      </c>
      <c r="K465" s="81"/>
      <c r="L465" s="1188">
        <f t="shared" si="23"/>
        <v>0</v>
      </c>
      <c r="M465" s="545"/>
      <c r="N465" s="1089"/>
    </row>
    <row r="466" spans="1:14" s="656" customFormat="1" ht="31.5">
      <c r="A466" s="157"/>
      <c r="B466" s="1892"/>
      <c r="C466" s="667" t="s">
        <v>6998</v>
      </c>
      <c r="D466" s="668" t="s">
        <v>3987</v>
      </c>
      <c r="E466" s="669" t="s">
        <v>10299</v>
      </c>
      <c r="F466" s="1195">
        <f>IFERROR(VLOOKUP(C466,'Consolidated Master Sheet'!B:H,3,0),"")</f>
        <v>3.38</v>
      </c>
      <c r="G466" s="1436">
        <f t="shared" si="21"/>
        <v>0</v>
      </c>
      <c r="H466" s="1804">
        <f t="shared" si="22"/>
        <v>0</v>
      </c>
      <c r="I466" s="670">
        <f>IFERROR(VLOOKUP(C466,'Consolidated Master Sheet'!B:H,6,0),"")</f>
        <v>50</v>
      </c>
      <c r="J466" s="670">
        <f>IFERROR(VLOOKUP(C466,'Consolidated Master Sheet'!B:H,7,0),"")</f>
        <v>600</v>
      </c>
      <c r="K466" s="79"/>
      <c r="L466" s="1188">
        <f t="shared" si="23"/>
        <v>0</v>
      </c>
      <c r="M466" s="545"/>
      <c r="N466" s="1089"/>
    </row>
    <row r="467" spans="1:14" s="656" customFormat="1" ht="31.5">
      <c r="A467" s="157"/>
      <c r="B467" s="1892"/>
      <c r="C467" s="667" t="s">
        <v>7265</v>
      </c>
      <c r="D467" s="668" t="s">
        <v>3986</v>
      </c>
      <c r="E467" s="669" t="s">
        <v>10300</v>
      </c>
      <c r="F467" s="1195">
        <f>IFERROR(VLOOKUP(C467,'Consolidated Master Sheet'!B:H,3,0),"")</f>
        <v>3.38</v>
      </c>
      <c r="G467" s="1436">
        <f t="shared" si="21"/>
        <v>0</v>
      </c>
      <c r="H467" s="1804">
        <f t="shared" si="22"/>
        <v>0</v>
      </c>
      <c r="I467" s="670">
        <f>IFERROR(VLOOKUP(C467,'Consolidated Master Sheet'!B:H,6,0),"")</f>
        <v>50</v>
      </c>
      <c r="J467" s="670">
        <f>IFERROR(VLOOKUP(C467,'Consolidated Master Sheet'!B:H,7,0),"")</f>
        <v>600</v>
      </c>
      <c r="K467" s="79"/>
      <c r="L467" s="1188">
        <f t="shared" si="23"/>
        <v>0</v>
      </c>
      <c r="M467" s="545"/>
      <c r="N467" s="1089"/>
    </row>
    <row r="468" spans="1:14" s="656" customFormat="1" ht="31.5">
      <c r="A468" s="157"/>
      <c r="B468" s="1892"/>
      <c r="C468" s="667" t="s">
        <v>6999</v>
      </c>
      <c r="D468" s="668" t="s">
        <v>3985</v>
      </c>
      <c r="E468" s="669" t="s">
        <v>10301</v>
      </c>
      <c r="F468" s="1195">
        <f>IFERROR(VLOOKUP(C468,'Consolidated Master Sheet'!B:H,3,0),"")</f>
        <v>3.38</v>
      </c>
      <c r="G468" s="1436">
        <f t="shared" si="21"/>
        <v>0</v>
      </c>
      <c r="H468" s="1804">
        <f t="shared" si="22"/>
        <v>0</v>
      </c>
      <c r="I468" s="670">
        <f>IFERROR(VLOOKUP(C468,'Consolidated Master Sheet'!B:H,6,0),"")</f>
        <v>50</v>
      </c>
      <c r="J468" s="670">
        <f>IFERROR(VLOOKUP(C468,'Consolidated Master Sheet'!B:H,7,0),"")</f>
        <v>600</v>
      </c>
      <c r="K468" s="79"/>
      <c r="L468" s="1188">
        <f t="shared" si="23"/>
        <v>0</v>
      </c>
      <c r="M468" s="545"/>
      <c r="N468" s="1089"/>
    </row>
    <row r="469" spans="1:14" s="656" customFormat="1" ht="31.5">
      <c r="A469" s="157"/>
      <c r="B469" s="1892"/>
      <c r="C469" s="667" t="s">
        <v>7000</v>
      </c>
      <c r="D469" s="668" t="s">
        <v>3984</v>
      </c>
      <c r="E469" s="669" t="s">
        <v>10302</v>
      </c>
      <c r="F469" s="1195">
        <f>IFERROR(VLOOKUP(C469,'Consolidated Master Sheet'!B:H,3,0),"")</f>
        <v>3.38</v>
      </c>
      <c r="G469" s="1436">
        <f t="shared" si="21"/>
        <v>0</v>
      </c>
      <c r="H469" s="1804">
        <f t="shared" si="22"/>
        <v>0</v>
      </c>
      <c r="I469" s="670">
        <f>IFERROR(VLOOKUP(C469,'Consolidated Master Sheet'!B:H,6,0),"")</f>
        <v>50</v>
      </c>
      <c r="J469" s="670">
        <f>IFERROR(VLOOKUP(C469,'Consolidated Master Sheet'!B:H,7,0),"")</f>
        <v>600</v>
      </c>
      <c r="K469" s="79"/>
      <c r="L469" s="1188">
        <f t="shared" si="23"/>
        <v>0</v>
      </c>
      <c r="M469" s="545"/>
      <c r="N469" s="1089"/>
    </row>
    <row r="470" spans="1:14" s="656" customFormat="1" ht="31.5">
      <c r="A470" s="157"/>
      <c r="B470" s="1892"/>
      <c r="C470" s="667" t="s">
        <v>7266</v>
      </c>
      <c r="D470" s="668" t="s">
        <v>3983</v>
      </c>
      <c r="E470" s="669" t="s">
        <v>10303</v>
      </c>
      <c r="F470" s="1195">
        <f>IFERROR(VLOOKUP(C470,'Consolidated Master Sheet'!B:H,3,0),"")</f>
        <v>2.5599999999999996</v>
      </c>
      <c r="G470" s="1436">
        <f t="shared" si="21"/>
        <v>0</v>
      </c>
      <c r="H470" s="1804">
        <f t="shared" si="22"/>
        <v>0</v>
      </c>
      <c r="I470" s="670">
        <f>IFERROR(VLOOKUP(C470,'Consolidated Master Sheet'!B:H,6,0),"")</f>
        <v>100</v>
      </c>
      <c r="J470" s="670">
        <f>IFERROR(VLOOKUP(C470,'Consolidated Master Sheet'!B:H,7,0),"")</f>
        <v>800</v>
      </c>
      <c r="K470" s="79"/>
      <c r="L470" s="1188">
        <f t="shared" si="23"/>
        <v>0</v>
      </c>
      <c r="M470" s="545"/>
      <c r="N470" s="1089"/>
    </row>
    <row r="471" spans="1:14" s="656" customFormat="1" ht="31.5">
      <c r="A471" s="157"/>
      <c r="B471" s="1892"/>
      <c r="C471" s="667" t="s">
        <v>7001</v>
      </c>
      <c r="D471" s="668" t="s">
        <v>3982</v>
      </c>
      <c r="E471" s="669" t="s">
        <v>10304</v>
      </c>
      <c r="F471" s="1195">
        <f>IFERROR(VLOOKUP(C471,'Consolidated Master Sheet'!B:H,3,0),"")</f>
        <v>4.1399999999999997</v>
      </c>
      <c r="G471" s="1436">
        <f t="shared" si="21"/>
        <v>0</v>
      </c>
      <c r="H471" s="1804">
        <f t="shared" si="22"/>
        <v>0</v>
      </c>
      <c r="I471" s="670">
        <f>IFERROR(VLOOKUP(C471,'Consolidated Master Sheet'!B:H,6,0),"")</f>
        <v>50</v>
      </c>
      <c r="J471" s="670">
        <f>IFERROR(VLOOKUP(C471,'Consolidated Master Sheet'!B:H,7,0),"")</f>
        <v>400</v>
      </c>
      <c r="K471" s="79"/>
      <c r="L471" s="1188">
        <f t="shared" si="23"/>
        <v>0</v>
      </c>
      <c r="M471" s="545"/>
      <c r="N471" s="1089"/>
    </row>
    <row r="472" spans="1:14" s="656" customFormat="1" ht="31.5">
      <c r="A472" s="157"/>
      <c r="B472" s="1892"/>
      <c r="C472" s="667" t="s">
        <v>7002</v>
      </c>
      <c r="D472" s="668" t="s">
        <v>3981</v>
      </c>
      <c r="E472" s="669" t="s">
        <v>10305</v>
      </c>
      <c r="F472" s="1195">
        <f>IFERROR(VLOOKUP(C472,'Consolidated Master Sheet'!B:H,3,0),"")</f>
        <v>4.1399999999999997</v>
      </c>
      <c r="G472" s="1436">
        <f t="shared" si="21"/>
        <v>0</v>
      </c>
      <c r="H472" s="1804">
        <f t="shared" si="22"/>
        <v>0</v>
      </c>
      <c r="I472" s="670">
        <f>IFERROR(VLOOKUP(C472,'Consolidated Master Sheet'!B:H,6,0),"")</f>
        <v>50</v>
      </c>
      <c r="J472" s="670">
        <f>IFERROR(VLOOKUP(C472,'Consolidated Master Sheet'!B:H,7,0),"")</f>
        <v>400</v>
      </c>
      <c r="K472" s="79"/>
      <c r="L472" s="1188">
        <f t="shared" si="23"/>
        <v>0</v>
      </c>
      <c r="M472" s="545"/>
      <c r="N472" s="1089"/>
    </row>
    <row r="473" spans="1:14" s="656" customFormat="1" ht="31.5">
      <c r="A473" s="157"/>
      <c r="B473" s="1892"/>
      <c r="C473" s="667" t="s">
        <v>7003</v>
      </c>
      <c r="D473" s="668" t="s">
        <v>3980</v>
      </c>
      <c r="E473" s="669" t="s">
        <v>10306</v>
      </c>
      <c r="F473" s="1195">
        <f>IFERROR(VLOOKUP(C473,'Consolidated Master Sheet'!B:H,3,0),"")</f>
        <v>4.1399999999999997</v>
      </c>
      <c r="G473" s="1436">
        <f t="shared" si="21"/>
        <v>0</v>
      </c>
      <c r="H473" s="1804">
        <f t="shared" si="22"/>
        <v>0</v>
      </c>
      <c r="I473" s="670">
        <f>IFERROR(VLOOKUP(C473,'Consolidated Master Sheet'!B:H,6,0),"")</f>
        <v>50</v>
      </c>
      <c r="J473" s="670">
        <f>IFERROR(VLOOKUP(C473,'Consolidated Master Sheet'!B:H,7,0),"")</f>
        <v>400</v>
      </c>
      <c r="K473" s="79"/>
      <c r="L473" s="1188">
        <f t="shared" si="23"/>
        <v>0</v>
      </c>
      <c r="M473" s="545"/>
      <c r="N473" s="1089"/>
    </row>
    <row r="474" spans="1:14" s="656" customFormat="1" ht="31.5">
      <c r="A474" s="157"/>
      <c r="B474" s="1892"/>
      <c r="C474" s="667" t="s">
        <v>7267</v>
      </c>
      <c r="D474" s="668" t="s">
        <v>3979</v>
      </c>
      <c r="E474" s="669" t="s">
        <v>10307</v>
      </c>
      <c r="F474" s="1195">
        <f>IFERROR(VLOOKUP(C474,'Consolidated Master Sheet'!B:H,3,0),"")</f>
        <v>4.1399999999999997</v>
      </c>
      <c r="G474" s="1436">
        <f t="shared" si="21"/>
        <v>0</v>
      </c>
      <c r="H474" s="1804">
        <f t="shared" si="22"/>
        <v>0</v>
      </c>
      <c r="I474" s="670">
        <f>IFERROR(VLOOKUP(C474,'Consolidated Master Sheet'!B:H,6,0),"")</f>
        <v>50</v>
      </c>
      <c r="J474" s="670">
        <f>IFERROR(VLOOKUP(C474,'Consolidated Master Sheet'!B:H,7,0),"")</f>
        <v>400</v>
      </c>
      <c r="K474" s="79"/>
      <c r="L474" s="1188">
        <f t="shared" si="23"/>
        <v>0</v>
      </c>
      <c r="M474" s="545"/>
      <c r="N474" s="1089"/>
    </row>
    <row r="475" spans="1:14" s="656" customFormat="1" ht="31.5">
      <c r="A475" s="157"/>
      <c r="B475" s="1892"/>
      <c r="C475" s="667" t="s">
        <v>7004</v>
      </c>
      <c r="D475" s="668" t="s">
        <v>3978</v>
      </c>
      <c r="E475" s="669" t="s">
        <v>10308</v>
      </c>
      <c r="F475" s="1195">
        <f>IFERROR(VLOOKUP(C475,'Consolidated Master Sheet'!B:H,3,0),"")</f>
        <v>6.34</v>
      </c>
      <c r="G475" s="1436">
        <f t="shared" si="21"/>
        <v>0</v>
      </c>
      <c r="H475" s="1804">
        <f t="shared" si="22"/>
        <v>0</v>
      </c>
      <c r="I475" s="670">
        <f>IFERROR(VLOOKUP(C475,'Consolidated Master Sheet'!B:H,6,0),"")</f>
        <v>25</v>
      </c>
      <c r="J475" s="670">
        <f>IFERROR(VLOOKUP(C475,'Consolidated Master Sheet'!B:H,7,0),"")</f>
        <v>200</v>
      </c>
      <c r="K475" s="79"/>
      <c r="L475" s="1188">
        <f t="shared" si="23"/>
        <v>0</v>
      </c>
      <c r="M475" s="545"/>
      <c r="N475" s="1089"/>
    </row>
    <row r="476" spans="1:14" s="656" customFormat="1" ht="31.5">
      <c r="A476" s="157"/>
      <c r="B476" s="1892"/>
      <c r="C476" s="667" t="s">
        <v>7005</v>
      </c>
      <c r="D476" s="668" t="s">
        <v>3977</v>
      </c>
      <c r="E476" s="669" t="s">
        <v>10309</v>
      </c>
      <c r="F476" s="1195">
        <f>IFERROR(VLOOKUP(C476,'Consolidated Master Sheet'!B:H,3,0),"")</f>
        <v>6.34</v>
      </c>
      <c r="G476" s="1436">
        <f t="shared" si="21"/>
        <v>0</v>
      </c>
      <c r="H476" s="1804">
        <f t="shared" si="22"/>
        <v>0</v>
      </c>
      <c r="I476" s="670">
        <f>IFERROR(VLOOKUP(C476,'Consolidated Master Sheet'!B:H,6,0),"")</f>
        <v>25</v>
      </c>
      <c r="J476" s="670">
        <f>IFERROR(VLOOKUP(C476,'Consolidated Master Sheet'!B:H,7,0),"")</f>
        <v>200</v>
      </c>
      <c r="K476" s="79"/>
      <c r="L476" s="1188">
        <f t="shared" si="23"/>
        <v>0</v>
      </c>
      <c r="M476" s="545"/>
      <c r="N476" s="1089"/>
    </row>
    <row r="477" spans="1:14" s="656" customFormat="1" ht="31.5">
      <c r="A477" s="157"/>
      <c r="B477" s="1892"/>
      <c r="C477" s="667" t="s">
        <v>7006</v>
      </c>
      <c r="D477" s="668" t="s">
        <v>3976</v>
      </c>
      <c r="E477" s="669" t="s">
        <v>10310</v>
      </c>
      <c r="F477" s="1195">
        <f>IFERROR(VLOOKUP(C477,'Consolidated Master Sheet'!B:H,3,0),"")</f>
        <v>6.34</v>
      </c>
      <c r="G477" s="1436">
        <f t="shared" si="21"/>
        <v>0</v>
      </c>
      <c r="H477" s="1804">
        <f t="shared" si="22"/>
        <v>0</v>
      </c>
      <c r="I477" s="670">
        <f>IFERROR(VLOOKUP(C477,'Consolidated Master Sheet'!B:H,6,0),"")</f>
        <v>25</v>
      </c>
      <c r="J477" s="670">
        <f>IFERROR(VLOOKUP(C477,'Consolidated Master Sheet'!B:H,7,0),"")</f>
        <v>100</v>
      </c>
      <c r="K477" s="79"/>
      <c r="L477" s="1188">
        <f t="shared" si="23"/>
        <v>0</v>
      </c>
      <c r="M477" s="545"/>
      <c r="N477" s="1089"/>
    </row>
    <row r="478" spans="1:14" s="656" customFormat="1" ht="31.5">
      <c r="A478" s="157"/>
      <c r="B478" s="1892"/>
      <c r="C478" s="667" t="s">
        <v>7007</v>
      </c>
      <c r="D478" s="668" t="s">
        <v>3975</v>
      </c>
      <c r="E478" s="669" t="s">
        <v>10311</v>
      </c>
      <c r="F478" s="1195">
        <f>IFERROR(VLOOKUP(C478,'Consolidated Master Sheet'!B:H,3,0),"")</f>
        <v>7.3</v>
      </c>
      <c r="G478" s="1436">
        <f t="shared" si="21"/>
        <v>0</v>
      </c>
      <c r="H478" s="1804">
        <f t="shared" si="22"/>
        <v>0</v>
      </c>
      <c r="I478" s="670">
        <f>IFERROR(VLOOKUP(C478,'Consolidated Master Sheet'!B:H,6,0),"")</f>
        <v>25</v>
      </c>
      <c r="J478" s="670">
        <f>IFERROR(VLOOKUP(C478,'Consolidated Master Sheet'!B:H,7,0),"")</f>
        <v>200</v>
      </c>
      <c r="K478" s="79"/>
      <c r="L478" s="1188">
        <f t="shared" si="23"/>
        <v>0</v>
      </c>
      <c r="M478" s="545"/>
      <c r="N478" s="1089"/>
    </row>
    <row r="479" spans="1:14" s="656" customFormat="1" ht="31.5">
      <c r="A479" s="157"/>
      <c r="B479" s="1892"/>
      <c r="C479" s="667" t="s">
        <v>7864</v>
      </c>
      <c r="D479" s="668" t="s">
        <v>3974</v>
      </c>
      <c r="E479" s="669" t="s">
        <v>10312</v>
      </c>
      <c r="F479" s="1195">
        <f>IFERROR(VLOOKUP(C479,'Consolidated Master Sheet'!B:H,3,0),"")</f>
        <v>7.3</v>
      </c>
      <c r="G479" s="1436">
        <f t="shared" si="21"/>
        <v>0</v>
      </c>
      <c r="H479" s="1804">
        <f t="shared" si="22"/>
        <v>0</v>
      </c>
      <c r="I479" s="670">
        <f>IFERROR(VLOOKUP(C479,'Consolidated Master Sheet'!B:H,6,0),"")</f>
        <v>25</v>
      </c>
      <c r="J479" s="670">
        <f>IFERROR(VLOOKUP(C479,'Consolidated Master Sheet'!B:H,7,0),"")</f>
        <v>150</v>
      </c>
      <c r="K479" s="79"/>
      <c r="L479" s="1188">
        <f t="shared" si="23"/>
        <v>0</v>
      </c>
      <c r="M479" s="545"/>
      <c r="N479" s="1089"/>
    </row>
    <row r="480" spans="1:14" s="656" customFormat="1" ht="31.5">
      <c r="A480" s="157"/>
      <c r="B480" s="1892"/>
      <c r="C480" s="667" t="s">
        <v>7268</v>
      </c>
      <c r="D480" s="668" t="s">
        <v>3973</v>
      </c>
      <c r="E480" s="669" t="s">
        <v>10313</v>
      </c>
      <c r="F480" s="1195">
        <f>IFERROR(VLOOKUP(C480,'Consolidated Master Sheet'!B:H,3,0),"")</f>
        <v>7.3</v>
      </c>
      <c r="G480" s="1436">
        <f t="shared" si="21"/>
        <v>0</v>
      </c>
      <c r="H480" s="1804">
        <f t="shared" si="22"/>
        <v>0</v>
      </c>
      <c r="I480" s="670">
        <f>IFERROR(VLOOKUP(C480,'Consolidated Master Sheet'!B:H,6,0),"")</f>
        <v>25</v>
      </c>
      <c r="J480" s="670">
        <f>IFERROR(VLOOKUP(C480,'Consolidated Master Sheet'!B:H,7,0),"")</f>
        <v>100</v>
      </c>
      <c r="K480" s="79"/>
      <c r="L480" s="1188">
        <f t="shared" si="23"/>
        <v>0</v>
      </c>
      <c r="M480" s="545"/>
      <c r="N480" s="1089"/>
    </row>
    <row r="481" spans="1:14" s="656" customFormat="1" ht="31.5">
      <c r="A481" s="157"/>
      <c r="B481" s="1892"/>
      <c r="C481" s="667" t="s">
        <v>7008</v>
      </c>
      <c r="D481" s="668" t="s">
        <v>3972</v>
      </c>
      <c r="E481" s="669" t="s">
        <v>10314</v>
      </c>
      <c r="F481" s="1195">
        <f>IFERROR(VLOOKUP(C481,'Consolidated Master Sheet'!B:H,3,0),"")</f>
        <v>7.3</v>
      </c>
      <c r="G481" s="1436">
        <f t="shared" si="21"/>
        <v>0</v>
      </c>
      <c r="H481" s="1804">
        <f t="shared" si="22"/>
        <v>0</v>
      </c>
      <c r="I481" s="670">
        <f>IFERROR(VLOOKUP(C481,'Consolidated Master Sheet'!B:H,6,0),"")</f>
        <v>25</v>
      </c>
      <c r="J481" s="670">
        <f>IFERROR(VLOOKUP(C481,'Consolidated Master Sheet'!B:H,7,0),"")</f>
        <v>150</v>
      </c>
      <c r="K481" s="79"/>
      <c r="L481" s="1188">
        <f t="shared" si="23"/>
        <v>0</v>
      </c>
      <c r="M481" s="545"/>
      <c r="N481" s="1089"/>
    </row>
    <row r="482" spans="1:14" s="656" customFormat="1" ht="31.5">
      <c r="A482" s="157"/>
      <c r="B482" s="1892"/>
      <c r="C482" s="667" t="s">
        <v>7269</v>
      </c>
      <c r="D482" s="668" t="s">
        <v>3971</v>
      </c>
      <c r="E482" s="669" t="s">
        <v>10315</v>
      </c>
      <c r="F482" s="1195">
        <f>IFERROR(VLOOKUP(C482,'Consolidated Master Sheet'!B:H,3,0),"")</f>
        <v>7.3</v>
      </c>
      <c r="G482" s="1436">
        <f t="shared" si="21"/>
        <v>0</v>
      </c>
      <c r="H482" s="1804">
        <f t="shared" si="22"/>
        <v>0</v>
      </c>
      <c r="I482" s="670">
        <f>IFERROR(VLOOKUP(C482,'Consolidated Master Sheet'!B:H,6,0),"")</f>
        <v>25</v>
      </c>
      <c r="J482" s="670">
        <f>IFERROR(VLOOKUP(C482,'Consolidated Master Sheet'!B:H,7,0),"")</f>
        <v>150</v>
      </c>
      <c r="K482" s="79"/>
      <c r="L482" s="1188">
        <f t="shared" si="23"/>
        <v>0</v>
      </c>
      <c r="M482" s="545"/>
      <c r="N482" s="1089"/>
    </row>
    <row r="483" spans="1:14" s="656" customFormat="1" ht="31.5">
      <c r="A483" s="157"/>
      <c r="B483" s="1892"/>
      <c r="C483" s="667" t="s">
        <v>7009</v>
      </c>
      <c r="D483" s="668" t="s">
        <v>3970</v>
      </c>
      <c r="E483" s="669" t="s">
        <v>10316</v>
      </c>
      <c r="F483" s="1195">
        <f>IFERROR(VLOOKUP(C483,'Consolidated Master Sheet'!B:H,3,0),"")</f>
        <v>9.7799999999999994</v>
      </c>
      <c r="G483" s="1436">
        <f t="shared" si="21"/>
        <v>0</v>
      </c>
      <c r="H483" s="1804">
        <f t="shared" si="22"/>
        <v>0</v>
      </c>
      <c r="I483" s="670">
        <f>IFERROR(VLOOKUP(C483,'Consolidated Master Sheet'!B:H,6,0),"")</f>
        <v>10</v>
      </c>
      <c r="J483" s="670">
        <f>IFERROR(VLOOKUP(C483,'Consolidated Master Sheet'!B:H,7,0),"")</f>
        <v>120</v>
      </c>
      <c r="K483" s="79"/>
      <c r="L483" s="1188">
        <f t="shared" si="23"/>
        <v>0</v>
      </c>
      <c r="M483" s="545"/>
      <c r="N483" s="1089"/>
    </row>
    <row r="484" spans="1:14" s="656" customFormat="1" ht="31.5">
      <c r="A484" s="157"/>
      <c r="B484" s="1892"/>
      <c r="C484" s="667" t="s">
        <v>7010</v>
      </c>
      <c r="D484" s="668" t="s">
        <v>3969</v>
      </c>
      <c r="E484" s="669" t="s">
        <v>10317</v>
      </c>
      <c r="F484" s="1195">
        <f>IFERROR(VLOOKUP(C484,'Consolidated Master Sheet'!B:H,3,0),"")</f>
        <v>9.7799999999999994</v>
      </c>
      <c r="G484" s="1436">
        <f t="shared" si="21"/>
        <v>0</v>
      </c>
      <c r="H484" s="1804">
        <f t="shared" si="22"/>
        <v>0</v>
      </c>
      <c r="I484" s="670">
        <f>IFERROR(VLOOKUP(C484,'Consolidated Master Sheet'!B:H,6,0),"")</f>
        <v>10</v>
      </c>
      <c r="J484" s="670">
        <f>IFERROR(VLOOKUP(C484,'Consolidated Master Sheet'!B:H,7,0),"")</f>
        <v>120</v>
      </c>
      <c r="K484" s="79"/>
      <c r="L484" s="1188">
        <f t="shared" si="23"/>
        <v>0</v>
      </c>
      <c r="M484" s="545"/>
      <c r="N484" s="1089"/>
    </row>
    <row r="485" spans="1:14" s="656" customFormat="1" ht="31.5">
      <c r="A485" s="157"/>
      <c r="B485" s="1892"/>
      <c r="C485" s="667" t="s">
        <v>7865</v>
      </c>
      <c r="D485" s="668" t="s">
        <v>3968</v>
      </c>
      <c r="E485" s="669" t="s">
        <v>10318</v>
      </c>
      <c r="F485" s="1195">
        <f>IFERROR(VLOOKUP(C485,'Consolidated Master Sheet'!B:H,3,0),"")</f>
        <v>9.7799999999999994</v>
      </c>
      <c r="G485" s="1436">
        <f t="shared" si="21"/>
        <v>0</v>
      </c>
      <c r="H485" s="1804">
        <f t="shared" si="22"/>
        <v>0</v>
      </c>
      <c r="I485" s="670">
        <f>IFERROR(VLOOKUP(C485,'Consolidated Master Sheet'!B:H,6,0),"")</f>
        <v>10</v>
      </c>
      <c r="J485" s="670">
        <f>IFERROR(VLOOKUP(C485,'Consolidated Master Sheet'!B:H,7,0),"")</f>
        <v>120</v>
      </c>
      <c r="K485" s="79"/>
      <c r="L485" s="1188">
        <f t="shared" si="23"/>
        <v>0</v>
      </c>
      <c r="M485" s="545"/>
      <c r="N485" s="1089"/>
    </row>
    <row r="486" spans="1:14" s="656" customFormat="1">
      <c r="A486" s="157"/>
      <c r="B486" s="1892"/>
      <c r="C486" s="667" t="s">
        <v>7011</v>
      </c>
      <c r="D486" s="668" t="s">
        <v>3967</v>
      </c>
      <c r="E486" s="669" t="s">
        <v>10319</v>
      </c>
      <c r="F486" s="1195">
        <f>IFERROR(VLOOKUP(C486,'Consolidated Master Sheet'!B:H,3,0),"")</f>
        <v>9.7799999999999994</v>
      </c>
      <c r="G486" s="1436">
        <f t="shared" si="21"/>
        <v>0</v>
      </c>
      <c r="H486" s="1804">
        <f t="shared" si="22"/>
        <v>0</v>
      </c>
      <c r="I486" s="670">
        <f>IFERROR(VLOOKUP(C486,'Consolidated Master Sheet'!B:H,6,0),"")</f>
        <v>10</v>
      </c>
      <c r="J486" s="670">
        <f>IFERROR(VLOOKUP(C486,'Consolidated Master Sheet'!B:H,7,0),"")</f>
        <v>120</v>
      </c>
      <c r="K486" s="79"/>
      <c r="L486" s="1188">
        <f t="shared" si="23"/>
        <v>0</v>
      </c>
      <c r="M486" s="545"/>
      <c r="N486" s="1089"/>
    </row>
    <row r="487" spans="1:14" s="656" customFormat="1" ht="31.5">
      <c r="A487" s="157"/>
      <c r="B487" s="1892"/>
      <c r="C487" s="667" t="s">
        <v>7012</v>
      </c>
      <c r="D487" s="668" t="s">
        <v>3966</v>
      </c>
      <c r="E487" s="669" t="s">
        <v>10320</v>
      </c>
      <c r="F487" s="1195">
        <f>IFERROR(VLOOKUP(C487,'Consolidated Master Sheet'!B:H,3,0),"")</f>
        <v>9.7799999999999994</v>
      </c>
      <c r="G487" s="1436">
        <f t="shared" si="21"/>
        <v>0</v>
      </c>
      <c r="H487" s="1804">
        <f t="shared" si="22"/>
        <v>0</v>
      </c>
      <c r="I487" s="670">
        <f>IFERROR(VLOOKUP(C487,'Consolidated Master Sheet'!B:H,6,0),"")</f>
        <v>10</v>
      </c>
      <c r="J487" s="670">
        <f>IFERROR(VLOOKUP(C487,'Consolidated Master Sheet'!B:H,7,0),"")</f>
        <v>120</v>
      </c>
      <c r="K487" s="79"/>
      <c r="L487" s="1188">
        <f t="shared" si="23"/>
        <v>0</v>
      </c>
      <c r="M487" s="545"/>
      <c r="N487" s="1089"/>
    </row>
    <row r="488" spans="1:14" s="656" customFormat="1" ht="31.5">
      <c r="A488" s="157"/>
      <c r="B488" s="1892"/>
      <c r="C488" s="667" t="s">
        <v>7013</v>
      </c>
      <c r="D488" s="668" t="s">
        <v>3965</v>
      </c>
      <c r="E488" s="669" t="s">
        <v>10321</v>
      </c>
      <c r="F488" s="1195">
        <f>IFERROR(VLOOKUP(C488,'Consolidated Master Sheet'!B:H,3,0),"")</f>
        <v>9.7799999999999994</v>
      </c>
      <c r="G488" s="1436">
        <f t="shared" si="21"/>
        <v>0</v>
      </c>
      <c r="H488" s="1804">
        <f t="shared" si="22"/>
        <v>0</v>
      </c>
      <c r="I488" s="670">
        <f>IFERROR(VLOOKUP(C488,'Consolidated Master Sheet'!B:H,6,0),"")</f>
        <v>10</v>
      </c>
      <c r="J488" s="670">
        <f>IFERROR(VLOOKUP(C488,'Consolidated Master Sheet'!B:H,7,0),"")</f>
        <v>120</v>
      </c>
      <c r="K488" s="79"/>
      <c r="L488" s="1188">
        <f t="shared" si="23"/>
        <v>0</v>
      </c>
      <c r="M488" s="545"/>
      <c r="N488" s="1089"/>
    </row>
    <row r="489" spans="1:14" s="656" customFormat="1" ht="31.5">
      <c r="A489" s="157"/>
      <c r="B489" s="1892"/>
      <c r="C489" s="667" t="s">
        <v>7014</v>
      </c>
      <c r="D489" s="668" t="s">
        <v>3964</v>
      </c>
      <c r="E489" s="669" t="s">
        <v>10322</v>
      </c>
      <c r="F489" s="1195">
        <f>IFERROR(VLOOKUP(C489,'Consolidated Master Sheet'!B:H,3,0),"")</f>
        <v>14.19</v>
      </c>
      <c r="G489" s="1436">
        <f t="shared" si="21"/>
        <v>0</v>
      </c>
      <c r="H489" s="1804">
        <f t="shared" si="22"/>
        <v>0</v>
      </c>
      <c r="I489" s="670">
        <f>IFERROR(VLOOKUP(C489,'Consolidated Master Sheet'!B:H,6,0),"")</f>
        <v>10</v>
      </c>
      <c r="J489" s="670">
        <f>IFERROR(VLOOKUP(C489,'Consolidated Master Sheet'!B:H,7,0),"")</f>
        <v>60</v>
      </c>
      <c r="K489" s="79"/>
      <c r="L489" s="1188">
        <f t="shared" si="23"/>
        <v>0</v>
      </c>
      <c r="M489" s="545"/>
      <c r="N489" s="1089"/>
    </row>
    <row r="490" spans="1:14" s="656" customFormat="1" ht="31.5">
      <c r="A490" s="157"/>
      <c r="B490" s="1892"/>
      <c r="C490" s="667" t="s">
        <v>7866</v>
      </c>
      <c r="D490" s="668" t="s">
        <v>3963</v>
      </c>
      <c r="E490" s="669" t="s">
        <v>10323</v>
      </c>
      <c r="F490" s="1195">
        <f>IFERROR(VLOOKUP(C490,'Consolidated Master Sheet'!B:H,3,0),"")</f>
        <v>14.19</v>
      </c>
      <c r="G490" s="1436">
        <f t="shared" si="21"/>
        <v>0</v>
      </c>
      <c r="H490" s="1804">
        <f t="shared" si="22"/>
        <v>0</v>
      </c>
      <c r="I490" s="670">
        <f>IFERROR(VLOOKUP(C490,'Consolidated Master Sheet'!B:H,6,0),"")</f>
        <v>10</v>
      </c>
      <c r="J490" s="670">
        <f>IFERROR(VLOOKUP(C490,'Consolidated Master Sheet'!B:H,7,0),"")</f>
        <v>60</v>
      </c>
      <c r="K490" s="79"/>
      <c r="L490" s="1188">
        <f t="shared" si="23"/>
        <v>0</v>
      </c>
      <c r="M490" s="545"/>
      <c r="N490" s="1089"/>
    </row>
    <row r="491" spans="1:14" s="656" customFormat="1" ht="31.5">
      <c r="A491" s="157"/>
      <c r="B491" s="1892"/>
      <c r="C491" s="667" t="s">
        <v>7015</v>
      </c>
      <c r="D491" s="668" t="s">
        <v>3962</v>
      </c>
      <c r="E491" s="669" t="s">
        <v>10324</v>
      </c>
      <c r="F491" s="1195">
        <f>IFERROR(VLOOKUP(C491,'Consolidated Master Sheet'!B:H,3,0),"")</f>
        <v>14.19</v>
      </c>
      <c r="G491" s="1436">
        <f t="shared" si="21"/>
        <v>0</v>
      </c>
      <c r="H491" s="1804">
        <f t="shared" si="22"/>
        <v>0</v>
      </c>
      <c r="I491" s="670">
        <f>IFERROR(VLOOKUP(C491,'Consolidated Master Sheet'!B:H,6,0),"")</f>
        <v>10</v>
      </c>
      <c r="J491" s="670">
        <f>IFERROR(VLOOKUP(C491,'Consolidated Master Sheet'!B:H,7,0),"")</f>
        <v>60</v>
      </c>
      <c r="K491" s="79"/>
      <c r="L491" s="1188">
        <f t="shared" si="23"/>
        <v>0</v>
      </c>
      <c r="M491" s="545"/>
      <c r="N491" s="1089"/>
    </row>
    <row r="492" spans="1:14" s="656" customFormat="1" ht="31.5">
      <c r="A492" s="157"/>
      <c r="B492" s="1892"/>
      <c r="C492" s="667" t="s">
        <v>7016</v>
      </c>
      <c r="D492" s="668" t="s">
        <v>3961</v>
      </c>
      <c r="E492" s="669" t="s">
        <v>10325</v>
      </c>
      <c r="F492" s="1195">
        <f>IFERROR(VLOOKUP(C492,'Consolidated Master Sheet'!B:H,3,0),"")</f>
        <v>14.19</v>
      </c>
      <c r="G492" s="1436">
        <f t="shared" si="21"/>
        <v>0</v>
      </c>
      <c r="H492" s="1804">
        <f t="shared" si="22"/>
        <v>0</v>
      </c>
      <c r="I492" s="670">
        <f>IFERROR(VLOOKUP(C492,'Consolidated Master Sheet'!B:H,6,0),"")</f>
        <v>10</v>
      </c>
      <c r="J492" s="670">
        <f>IFERROR(VLOOKUP(C492,'Consolidated Master Sheet'!B:H,7,0),"")</f>
        <v>60</v>
      </c>
      <c r="K492" s="79"/>
      <c r="L492" s="1188">
        <f t="shared" si="23"/>
        <v>0</v>
      </c>
      <c r="M492" s="545"/>
      <c r="N492" s="1089"/>
    </row>
    <row r="493" spans="1:14" s="656" customFormat="1" ht="31.5">
      <c r="A493" s="157"/>
      <c r="B493" s="1892"/>
      <c r="C493" s="667" t="s">
        <v>7017</v>
      </c>
      <c r="D493" s="668" t="s">
        <v>3960</v>
      </c>
      <c r="E493" s="669" t="s">
        <v>10326</v>
      </c>
      <c r="F493" s="1195">
        <f>IFERROR(VLOOKUP(C493,'Consolidated Master Sheet'!B:H,3,0),"")</f>
        <v>14.19</v>
      </c>
      <c r="G493" s="1436">
        <f t="shared" si="21"/>
        <v>0</v>
      </c>
      <c r="H493" s="1804">
        <f t="shared" si="22"/>
        <v>0</v>
      </c>
      <c r="I493" s="670">
        <f>IFERROR(VLOOKUP(C493,'Consolidated Master Sheet'!B:H,6,0),"")</f>
        <v>10</v>
      </c>
      <c r="J493" s="670">
        <f>IFERROR(VLOOKUP(C493,'Consolidated Master Sheet'!B:H,7,0),"")</f>
        <v>60</v>
      </c>
      <c r="K493" s="79"/>
      <c r="L493" s="1188">
        <f t="shared" si="23"/>
        <v>0</v>
      </c>
      <c r="M493" s="545"/>
      <c r="N493" s="1089"/>
    </row>
    <row r="494" spans="1:14" s="656" customFormat="1">
      <c r="A494" s="157"/>
      <c r="B494" s="1892"/>
      <c r="C494" s="667" t="s">
        <v>7018</v>
      </c>
      <c r="D494" s="668" t="s">
        <v>3959</v>
      </c>
      <c r="E494" s="669" t="s">
        <v>10327</v>
      </c>
      <c r="F494" s="1195">
        <f>IFERROR(VLOOKUP(C494,'Consolidated Master Sheet'!B:H,3,0),"")</f>
        <v>16.32</v>
      </c>
      <c r="G494" s="1436">
        <f t="shared" si="21"/>
        <v>0</v>
      </c>
      <c r="H494" s="1804">
        <f t="shared" si="22"/>
        <v>0</v>
      </c>
      <c r="I494" s="670">
        <f>IFERROR(VLOOKUP(C494,'Consolidated Master Sheet'!B:H,6,0),"")</f>
        <v>10</v>
      </c>
      <c r="J494" s="670">
        <f>IFERROR(VLOOKUP(C494,'Consolidated Master Sheet'!B:H,7,0),"")</f>
        <v>40</v>
      </c>
      <c r="K494" s="79"/>
      <c r="L494" s="1188">
        <f t="shared" si="23"/>
        <v>0</v>
      </c>
      <c r="M494" s="545"/>
      <c r="N494" s="1089"/>
    </row>
    <row r="495" spans="1:14" s="656" customFormat="1" ht="31.5">
      <c r="A495" s="157"/>
      <c r="B495" s="1892"/>
      <c r="C495" s="667" t="s">
        <v>7019</v>
      </c>
      <c r="D495" s="668" t="s">
        <v>3958</v>
      </c>
      <c r="E495" s="669" t="s">
        <v>10328</v>
      </c>
      <c r="F495" s="1195">
        <f>IFERROR(VLOOKUP(C495,'Consolidated Master Sheet'!B:H,3,0),"")</f>
        <v>16.32</v>
      </c>
      <c r="G495" s="1436">
        <f t="shared" si="21"/>
        <v>0</v>
      </c>
      <c r="H495" s="1804">
        <f t="shared" si="22"/>
        <v>0</v>
      </c>
      <c r="I495" s="670">
        <f>IFERROR(VLOOKUP(C495,'Consolidated Master Sheet'!B:H,6,0),"")</f>
        <v>10</v>
      </c>
      <c r="J495" s="670">
        <f>IFERROR(VLOOKUP(C495,'Consolidated Master Sheet'!B:H,7,0),"")</f>
        <v>40</v>
      </c>
      <c r="K495" s="79"/>
      <c r="L495" s="1188">
        <f t="shared" si="23"/>
        <v>0</v>
      </c>
      <c r="M495" s="545"/>
      <c r="N495" s="1089"/>
    </row>
    <row r="496" spans="1:14" s="656" customFormat="1" ht="31.5">
      <c r="A496" s="157"/>
      <c r="B496" s="1892"/>
      <c r="C496" s="667" t="s">
        <v>7020</v>
      </c>
      <c r="D496" s="668" t="s">
        <v>3957</v>
      </c>
      <c r="E496" s="669" t="s">
        <v>10329</v>
      </c>
      <c r="F496" s="1195">
        <f>IFERROR(VLOOKUP(C496,'Consolidated Master Sheet'!B:H,3,0),"")</f>
        <v>16.32</v>
      </c>
      <c r="G496" s="1436">
        <f t="shared" si="21"/>
        <v>0</v>
      </c>
      <c r="H496" s="1804">
        <f t="shared" si="22"/>
        <v>0</v>
      </c>
      <c r="I496" s="670">
        <f>IFERROR(VLOOKUP(C496,'Consolidated Master Sheet'!B:H,6,0),"")</f>
        <v>10</v>
      </c>
      <c r="J496" s="670">
        <f>IFERROR(VLOOKUP(C496,'Consolidated Master Sheet'!B:H,7,0),"")</f>
        <v>40</v>
      </c>
      <c r="K496" s="79"/>
      <c r="L496" s="1188">
        <f t="shared" si="23"/>
        <v>0</v>
      </c>
      <c r="M496" s="545"/>
      <c r="N496" s="1089"/>
    </row>
    <row r="497" spans="1:14" s="656" customFormat="1">
      <c r="A497" s="157"/>
      <c r="B497" s="1892"/>
      <c r="C497" s="667" t="s">
        <v>7021</v>
      </c>
      <c r="D497" s="668" t="s">
        <v>3956</v>
      </c>
      <c r="E497" s="669" t="s">
        <v>10330</v>
      </c>
      <c r="F497" s="1195">
        <f>IFERROR(VLOOKUP(C497,'Consolidated Master Sheet'!B:H,3,0),"")</f>
        <v>16.32</v>
      </c>
      <c r="G497" s="1436">
        <f t="shared" si="21"/>
        <v>0</v>
      </c>
      <c r="H497" s="1804">
        <f t="shared" si="22"/>
        <v>0</v>
      </c>
      <c r="I497" s="670">
        <f>IFERROR(VLOOKUP(C497,'Consolidated Master Sheet'!B:H,6,0),"")</f>
        <v>10</v>
      </c>
      <c r="J497" s="670">
        <f>IFERROR(VLOOKUP(C497,'Consolidated Master Sheet'!B:H,7,0),"")</f>
        <v>40</v>
      </c>
      <c r="K497" s="79"/>
      <c r="L497" s="1188">
        <f t="shared" si="23"/>
        <v>0</v>
      </c>
      <c r="M497" s="545"/>
      <c r="N497" s="1089"/>
    </row>
    <row r="498" spans="1:14" s="656" customFormat="1" ht="31.5">
      <c r="A498" s="157"/>
      <c r="B498" s="1892"/>
      <c r="C498" s="667" t="s">
        <v>7022</v>
      </c>
      <c r="D498" s="668" t="s">
        <v>3955</v>
      </c>
      <c r="E498" s="669" t="s">
        <v>10331</v>
      </c>
      <c r="F498" s="1195">
        <f>IFERROR(VLOOKUP(C498,'Consolidated Master Sheet'!B:H,3,0),"")</f>
        <v>16.32</v>
      </c>
      <c r="G498" s="1436">
        <f t="shared" si="21"/>
        <v>0</v>
      </c>
      <c r="H498" s="1804">
        <f t="shared" si="22"/>
        <v>0</v>
      </c>
      <c r="I498" s="670">
        <f>IFERROR(VLOOKUP(C498,'Consolidated Master Sheet'!B:H,6,0),"")</f>
        <v>10</v>
      </c>
      <c r="J498" s="670">
        <f>IFERROR(VLOOKUP(C498,'Consolidated Master Sheet'!B:H,7,0),"")</f>
        <v>40</v>
      </c>
      <c r="K498" s="79"/>
      <c r="L498" s="1188">
        <f t="shared" si="23"/>
        <v>0</v>
      </c>
      <c r="M498" s="545"/>
      <c r="N498" s="1089"/>
    </row>
    <row r="499" spans="1:14" s="656" customFormat="1">
      <c r="A499" s="157"/>
      <c r="B499" s="1892"/>
      <c r="C499" s="667" t="s">
        <v>7023</v>
      </c>
      <c r="D499" s="668" t="s">
        <v>3954</v>
      </c>
      <c r="E499" s="669" t="s">
        <v>10332</v>
      </c>
      <c r="F499" s="1195">
        <f>IFERROR(VLOOKUP(C499,'Consolidated Master Sheet'!B:H,3,0),"")</f>
        <v>36.449999999999996</v>
      </c>
      <c r="G499" s="1436">
        <f t="shared" si="21"/>
        <v>0</v>
      </c>
      <c r="H499" s="1804">
        <f t="shared" si="22"/>
        <v>0</v>
      </c>
      <c r="I499" s="670">
        <f>IFERROR(VLOOKUP(C499,'Consolidated Master Sheet'!B:H,6,0),"")</f>
        <v>6</v>
      </c>
      <c r="J499" s="670">
        <f>IFERROR(VLOOKUP(C499,'Consolidated Master Sheet'!B:H,7,0),"")</f>
        <v>24</v>
      </c>
      <c r="K499" s="79"/>
      <c r="L499" s="1188">
        <f t="shared" si="23"/>
        <v>0</v>
      </c>
      <c r="M499" s="545"/>
      <c r="N499" s="1089"/>
    </row>
    <row r="500" spans="1:14" s="656" customFormat="1" ht="31.5">
      <c r="A500" s="157"/>
      <c r="B500" s="1892"/>
      <c r="C500" s="667" t="s">
        <v>7024</v>
      </c>
      <c r="D500" s="668" t="s">
        <v>3953</v>
      </c>
      <c r="E500" s="669" t="s">
        <v>10333</v>
      </c>
      <c r="F500" s="1195">
        <f>IFERROR(VLOOKUP(C500,'Consolidated Master Sheet'!B:H,3,0),"")</f>
        <v>36.449999999999996</v>
      </c>
      <c r="G500" s="1436">
        <f t="shared" si="21"/>
        <v>0</v>
      </c>
      <c r="H500" s="1804">
        <f t="shared" si="22"/>
        <v>0</v>
      </c>
      <c r="I500" s="670">
        <f>IFERROR(VLOOKUP(C500,'Consolidated Master Sheet'!B:H,6,0),"")</f>
        <v>6</v>
      </c>
      <c r="J500" s="670">
        <f>IFERROR(VLOOKUP(C500,'Consolidated Master Sheet'!B:H,7,0),"")</f>
        <v>24</v>
      </c>
      <c r="K500" s="79"/>
      <c r="L500" s="1188">
        <f t="shared" si="23"/>
        <v>0</v>
      </c>
      <c r="M500" s="545"/>
      <c r="N500" s="1089"/>
    </row>
    <row r="501" spans="1:14" s="656" customFormat="1">
      <c r="A501" s="157"/>
      <c r="B501" s="1892"/>
      <c r="C501" s="667" t="s">
        <v>7025</v>
      </c>
      <c r="D501" s="668" t="s">
        <v>3952</v>
      </c>
      <c r="E501" s="669" t="s">
        <v>10334</v>
      </c>
      <c r="F501" s="1195">
        <f>IFERROR(VLOOKUP(C501,'Consolidated Master Sheet'!B:H,3,0),"")</f>
        <v>36.449999999999996</v>
      </c>
      <c r="G501" s="1436">
        <f t="shared" si="21"/>
        <v>0</v>
      </c>
      <c r="H501" s="1804">
        <f t="shared" si="22"/>
        <v>0</v>
      </c>
      <c r="I501" s="670">
        <f>IFERROR(VLOOKUP(C501,'Consolidated Master Sheet'!B:H,6,0),"")</f>
        <v>6</v>
      </c>
      <c r="J501" s="670">
        <f>IFERROR(VLOOKUP(C501,'Consolidated Master Sheet'!B:H,7,0),"")</f>
        <v>24</v>
      </c>
      <c r="K501" s="79"/>
      <c r="L501" s="1188">
        <f t="shared" si="23"/>
        <v>0</v>
      </c>
      <c r="M501" s="545"/>
      <c r="N501" s="1089"/>
    </row>
    <row r="502" spans="1:14" s="656" customFormat="1">
      <c r="A502" s="157"/>
      <c r="B502" s="1892"/>
      <c r="C502" s="667" t="s">
        <v>7026</v>
      </c>
      <c r="D502" s="668" t="s">
        <v>3951</v>
      </c>
      <c r="E502" s="669" t="s">
        <v>10335</v>
      </c>
      <c r="F502" s="1195">
        <f>IFERROR(VLOOKUP(C502,'Consolidated Master Sheet'!B:H,3,0),"")</f>
        <v>71.06</v>
      </c>
      <c r="G502" s="1436">
        <f t="shared" si="21"/>
        <v>0</v>
      </c>
      <c r="H502" s="1804">
        <f t="shared" si="22"/>
        <v>0</v>
      </c>
      <c r="I502" s="670">
        <f>IFERROR(VLOOKUP(C502,'Consolidated Master Sheet'!B:H,6,0),"")</f>
        <v>6</v>
      </c>
      <c r="J502" s="670">
        <f>IFERROR(VLOOKUP(C502,'Consolidated Master Sheet'!B:H,7,0),"")</f>
        <v>24</v>
      </c>
      <c r="K502" s="79"/>
      <c r="L502" s="1188">
        <f t="shared" si="23"/>
        <v>0</v>
      </c>
      <c r="M502" s="545"/>
      <c r="N502" s="1089"/>
    </row>
    <row r="503" spans="1:14" s="656" customFormat="1">
      <c r="A503" s="157"/>
      <c r="B503" s="1892"/>
      <c r="C503" s="667" t="s">
        <v>7027</v>
      </c>
      <c r="D503" s="668" t="s">
        <v>3950</v>
      </c>
      <c r="E503" s="669" t="s">
        <v>10336</v>
      </c>
      <c r="F503" s="1195">
        <f>IFERROR(VLOOKUP(C503,'Consolidated Master Sheet'!B:H,3,0),"")</f>
        <v>133.37</v>
      </c>
      <c r="G503" s="1436">
        <f t="shared" si="21"/>
        <v>0</v>
      </c>
      <c r="H503" s="1804">
        <f t="shared" si="22"/>
        <v>0</v>
      </c>
      <c r="I503" s="670">
        <f>IFERROR(VLOOKUP(C503,'Consolidated Master Sheet'!B:H,6,0),"")</f>
        <v>9</v>
      </c>
      <c r="J503" s="670">
        <f>IFERROR(VLOOKUP(C503,'Consolidated Master Sheet'!B:H,7,0),"")</f>
        <v>9</v>
      </c>
      <c r="K503" s="79"/>
      <c r="L503" s="1188">
        <f t="shared" si="23"/>
        <v>0</v>
      </c>
      <c r="M503" s="545"/>
      <c r="N503" s="1089"/>
    </row>
    <row r="504" spans="1:14" s="656" customFormat="1">
      <c r="A504" s="157"/>
      <c r="B504" s="1892"/>
      <c r="C504" s="667" t="s">
        <v>7028</v>
      </c>
      <c r="D504" s="668" t="s">
        <v>3949</v>
      </c>
      <c r="E504" s="669" t="s">
        <v>10337</v>
      </c>
      <c r="F504" s="1195">
        <f>IFERROR(VLOOKUP(C504,'Consolidated Master Sheet'!B:H,3,0),"")</f>
        <v>133.37</v>
      </c>
      <c r="G504" s="1436">
        <f t="shared" si="21"/>
        <v>0</v>
      </c>
      <c r="H504" s="1804">
        <f t="shared" si="22"/>
        <v>0</v>
      </c>
      <c r="I504" s="670">
        <f>IFERROR(VLOOKUP(C504,'Consolidated Master Sheet'!B:H,6,0),"")</f>
        <v>9</v>
      </c>
      <c r="J504" s="670">
        <f>IFERROR(VLOOKUP(C504,'Consolidated Master Sheet'!B:H,7,0),"")</f>
        <v>9</v>
      </c>
      <c r="K504" s="79"/>
      <c r="L504" s="1188">
        <f t="shared" si="23"/>
        <v>0</v>
      </c>
      <c r="M504" s="545"/>
      <c r="N504" s="1089"/>
    </row>
    <row r="505" spans="1:14" s="656" customFormat="1" ht="16.5" thickBot="1">
      <c r="A505" s="157"/>
      <c r="B505" s="1893"/>
      <c r="C505" s="667" t="s">
        <v>7029</v>
      </c>
      <c r="D505" s="678" t="s">
        <v>3948</v>
      </c>
      <c r="E505" s="679" t="s">
        <v>10338</v>
      </c>
      <c r="F505" s="1197">
        <f>IFERROR(VLOOKUP(C505,'Consolidated Master Sheet'!B:H,3,0),"")</f>
        <v>133.37</v>
      </c>
      <c r="G505" s="1438">
        <f t="shared" si="21"/>
        <v>0</v>
      </c>
      <c r="H505" s="1806">
        <f t="shared" si="22"/>
        <v>0</v>
      </c>
      <c r="I505" s="680">
        <f>IFERROR(VLOOKUP(C505,'Consolidated Master Sheet'!B:H,6,0),"")</f>
        <v>9</v>
      </c>
      <c r="J505" s="680">
        <f>IFERROR(VLOOKUP(C505,'Consolidated Master Sheet'!B:H,7,0),"")</f>
        <v>9</v>
      </c>
      <c r="K505" s="82"/>
      <c r="L505" s="1190">
        <f t="shared" si="23"/>
        <v>0</v>
      </c>
      <c r="M505" s="545"/>
      <c r="N505" s="1089"/>
    </row>
    <row r="506" spans="1:14" s="656" customFormat="1" ht="31.5">
      <c r="A506" s="157"/>
      <c r="B506" s="1891"/>
      <c r="C506" s="663" t="s">
        <v>7030</v>
      </c>
      <c r="D506" s="664" t="s">
        <v>3947</v>
      </c>
      <c r="E506" s="665" t="s">
        <v>10339</v>
      </c>
      <c r="F506" s="1187">
        <f>IFERROR(VLOOKUP(C506,'Consolidated Master Sheet'!B:H,3,0),"")</f>
        <v>7.3</v>
      </c>
      <c r="G506" s="1439">
        <f t="shared" si="21"/>
        <v>0</v>
      </c>
      <c r="H506" s="1807">
        <f t="shared" si="22"/>
        <v>0</v>
      </c>
      <c r="I506" s="666">
        <f>IFERROR(VLOOKUP(C506,'Consolidated Master Sheet'!B:H,6,0),"")</f>
        <v>50</v>
      </c>
      <c r="J506" s="666">
        <f>IFERROR(VLOOKUP(C506,'Consolidated Master Sheet'!B:H,7,0),"")</f>
        <v>600</v>
      </c>
      <c r="K506" s="77"/>
      <c r="L506" s="1191">
        <f t="shared" si="23"/>
        <v>0</v>
      </c>
      <c r="M506" s="545"/>
      <c r="N506" s="1089"/>
    </row>
    <row r="507" spans="1:14" s="656" customFormat="1" ht="31.5">
      <c r="A507" s="157"/>
      <c r="B507" s="1892"/>
      <c r="C507" s="667" t="s">
        <v>7031</v>
      </c>
      <c r="D507" s="668" t="s">
        <v>3946</v>
      </c>
      <c r="E507" s="669" t="s">
        <v>10340</v>
      </c>
      <c r="F507" s="1195">
        <f>IFERROR(VLOOKUP(C507,'Consolidated Master Sheet'!B:H,3,0),"")</f>
        <v>7.3</v>
      </c>
      <c r="G507" s="1436">
        <f t="shared" si="21"/>
        <v>0</v>
      </c>
      <c r="H507" s="1804">
        <f t="shared" si="22"/>
        <v>0</v>
      </c>
      <c r="I507" s="670">
        <f>IFERROR(VLOOKUP(C507,'Consolidated Master Sheet'!B:H,6,0),"")</f>
        <v>150</v>
      </c>
      <c r="J507" s="670">
        <f>IFERROR(VLOOKUP(C507,'Consolidated Master Sheet'!B:H,7,0),"")</f>
        <v>1800</v>
      </c>
      <c r="K507" s="79"/>
      <c r="L507" s="1188">
        <f t="shared" si="23"/>
        <v>0</v>
      </c>
      <c r="M507" s="545"/>
      <c r="N507" s="1089"/>
    </row>
    <row r="508" spans="1:14" s="656" customFormat="1" ht="31.5">
      <c r="A508" s="157"/>
      <c r="B508" s="1892"/>
      <c r="C508" s="667" t="s">
        <v>7032</v>
      </c>
      <c r="D508" s="668" t="s">
        <v>3945</v>
      </c>
      <c r="E508" s="669" t="s">
        <v>10341</v>
      </c>
      <c r="F508" s="1195">
        <f>IFERROR(VLOOKUP(C508,'Consolidated Master Sheet'!B:H,3,0),"")</f>
        <v>7.3</v>
      </c>
      <c r="G508" s="1436">
        <f t="shared" si="21"/>
        <v>0</v>
      </c>
      <c r="H508" s="1804">
        <f t="shared" si="22"/>
        <v>0</v>
      </c>
      <c r="I508" s="670">
        <f>IFERROR(VLOOKUP(C508,'Consolidated Master Sheet'!B:H,6,0),"")</f>
        <v>50</v>
      </c>
      <c r="J508" s="670">
        <f>IFERROR(VLOOKUP(C508,'Consolidated Master Sheet'!B:H,7,0),"")</f>
        <v>600</v>
      </c>
      <c r="K508" s="79"/>
      <c r="L508" s="1188">
        <f t="shared" si="23"/>
        <v>0</v>
      </c>
      <c r="M508" s="545"/>
      <c r="N508" s="1089"/>
    </row>
    <row r="509" spans="1:14" s="656" customFormat="1" ht="31.5">
      <c r="A509" s="157"/>
      <c r="B509" s="1892"/>
      <c r="C509" s="667" t="s">
        <v>7033</v>
      </c>
      <c r="D509" s="668" t="s">
        <v>3944</v>
      </c>
      <c r="E509" s="669" t="s">
        <v>10342</v>
      </c>
      <c r="F509" s="1195">
        <f>IFERROR(VLOOKUP(C509,'Consolidated Master Sheet'!B:H,3,0),"")</f>
        <v>4.51</v>
      </c>
      <c r="G509" s="1436">
        <f t="shared" si="21"/>
        <v>0</v>
      </c>
      <c r="H509" s="1804">
        <f t="shared" si="22"/>
        <v>0</v>
      </c>
      <c r="I509" s="670">
        <f>IFERROR(VLOOKUP(C509,'Consolidated Master Sheet'!B:H,6,0),"")</f>
        <v>50</v>
      </c>
      <c r="J509" s="670">
        <f>IFERROR(VLOOKUP(C509,'Consolidated Master Sheet'!B:H,7,0),"")</f>
        <v>600</v>
      </c>
      <c r="K509" s="79"/>
      <c r="L509" s="1188">
        <f t="shared" si="23"/>
        <v>0</v>
      </c>
      <c r="M509" s="545"/>
      <c r="N509" s="1089"/>
    </row>
    <row r="510" spans="1:14" s="656" customFormat="1" ht="31.5">
      <c r="A510" s="157"/>
      <c r="B510" s="1892"/>
      <c r="C510" s="667" t="s">
        <v>7270</v>
      </c>
      <c r="D510" s="668" t="s">
        <v>3943</v>
      </c>
      <c r="E510" s="669" t="s">
        <v>10343</v>
      </c>
      <c r="F510" s="1195">
        <f>IFERROR(VLOOKUP(C510,'Consolidated Master Sheet'!B:H,3,0),"")</f>
        <v>4.51</v>
      </c>
      <c r="G510" s="1436">
        <f t="shared" si="21"/>
        <v>0</v>
      </c>
      <c r="H510" s="1804">
        <f t="shared" si="22"/>
        <v>0</v>
      </c>
      <c r="I510" s="670">
        <f>IFERROR(VLOOKUP(C510,'Consolidated Master Sheet'!B:H,6,0),"")</f>
        <v>50</v>
      </c>
      <c r="J510" s="670">
        <f>IFERROR(VLOOKUP(C510,'Consolidated Master Sheet'!B:H,7,0),"")</f>
        <v>600</v>
      </c>
      <c r="K510" s="79"/>
      <c r="L510" s="1188">
        <f t="shared" si="23"/>
        <v>0</v>
      </c>
      <c r="M510" s="545"/>
      <c r="N510" s="1089"/>
    </row>
    <row r="511" spans="1:14" s="656" customFormat="1" ht="31.5">
      <c r="A511" s="157"/>
      <c r="B511" s="1892"/>
      <c r="C511" s="667" t="s">
        <v>7271</v>
      </c>
      <c r="D511" s="668" t="s">
        <v>3942</v>
      </c>
      <c r="E511" s="669" t="s">
        <v>10344</v>
      </c>
      <c r="F511" s="1195">
        <f>IFERROR(VLOOKUP(C511,'Consolidated Master Sheet'!B:H,3,0),"")</f>
        <v>4.51</v>
      </c>
      <c r="G511" s="1436">
        <f t="shared" si="21"/>
        <v>0</v>
      </c>
      <c r="H511" s="1804">
        <f t="shared" si="22"/>
        <v>0</v>
      </c>
      <c r="I511" s="670">
        <f>IFERROR(VLOOKUP(C511,'Consolidated Master Sheet'!B:H,6,0),"")</f>
        <v>50</v>
      </c>
      <c r="J511" s="670">
        <f>IFERROR(VLOOKUP(C511,'Consolidated Master Sheet'!B:H,7,0),"")</f>
        <v>600</v>
      </c>
      <c r="K511" s="79"/>
      <c r="L511" s="1188">
        <f t="shared" si="23"/>
        <v>0</v>
      </c>
      <c r="M511" s="545"/>
      <c r="N511" s="1089"/>
    </row>
    <row r="512" spans="1:14" s="656" customFormat="1" ht="31.5">
      <c r="A512" s="157"/>
      <c r="B512" s="1892"/>
      <c r="C512" s="667" t="s">
        <v>7034</v>
      </c>
      <c r="D512" s="668" t="s">
        <v>3941</v>
      </c>
      <c r="E512" s="669" t="s">
        <v>10345</v>
      </c>
      <c r="F512" s="1195">
        <f>IFERROR(VLOOKUP(C512,'Consolidated Master Sheet'!B:H,3,0),"")</f>
        <v>6.34</v>
      </c>
      <c r="G512" s="1436">
        <f t="shared" si="21"/>
        <v>0</v>
      </c>
      <c r="H512" s="1804">
        <f t="shared" si="22"/>
        <v>0</v>
      </c>
      <c r="I512" s="670">
        <f>IFERROR(VLOOKUP(C512,'Consolidated Master Sheet'!B:H,6,0),"")</f>
        <v>25</v>
      </c>
      <c r="J512" s="670">
        <f>IFERROR(VLOOKUP(C512,'Consolidated Master Sheet'!B:H,7,0),"")</f>
        <v>300</v>
      </c>
      <c r="K512" s="79"/>
      <c r="L512" s="1188">
        <f t="shared" si="23"/>
        <v>0</v>
      </c>
      <c r="M512" s="545"/>
      <c r="N512" s="1089"/>
    </row>
    <row r="513" spans="1:14" s="656" customFormat="1" ht="31.5">
      <c r="A513" s="157"/>
      <c r="B513" s="1892"/>
      <c r="C513" s="667" t="s">
        <v>7035</v>
      </c>
      <c r="D513" s="668" t="s">
        <v>3940</v>
      </c>
      <c r="E513" s="669" t="s">
        <v>10346</v>
      </c>
      <c r="F513" s="1195">
        <f>IFERROR(VLOOKUP(C513,'Consolidated Master Sheet'!B:H,3,0),"")</f>
        <v>6.34</v>
      </c>
      <c r="G513" s="1436">
        <f t="shared" si="21"/>
        <v>0</v>
      </c>
      <c r="H513" s="1804">
        <f t="shared" si="22"/>
        <v>0</v>
      </c>
      <c r="I513" s="670">
        <f>IFERROR(VLOOKUP(C513,'Consolidated Master Sheet'!B:H,6,0),"")</f>
        <v>50</v>
      </c>
      <c r="J513" s="670">
        <f>IFERROR(VLOOKUP(C513,'Consolidated Master Sheet'!B:H,7,0),"")</f>
        <v>600</v>
      </c>
      <c r="K513" s="79"/>
      <c r="L513" s="1188">
        <f t="shared" si="23"/>
        <v>0</v>
      </c>
      <c r="M513" s="545"/>
      <c r="N513" s="1089"/>
    </row>
    <row r="514" spans="1:14" s="656" customFormat="1" ht="31.5">
      <c r="A514" s="157"/>
      <c r="B514" s="1892"/>
      <c r="C514" s="667" t="s">
        <v>7036</v>
      </c>
      <c r="D514" s="668" t="s">
        <v>3939</v>
      </c>
      <c r="E514" s="669" t="s">
        <v>10347</v>
      </c>
      <c r="F514" s="1195">
        <f>IFERROR(VLOOKUP(C514,'Consolidated Master Sheet'!B:H,3,0),"")</f>
        <v>6.34</v>
      </c>
      <c r="G514" s="1436">
        <f t="shared" si="21"/>
        <v>0</v>
      </c>
      <c r="H514" s="1804">
        <f t="shared" si="22"/>
        <v>0</v>
      </c>
      <c r="I514" s="670">
        <f>IFERROR(VLOOKUP(C514,'Consolidated Master Sheet'!B:H,6,0),"")</f>
        <v>50</v>
      </c>
      <c r="J514" s="670">
        <f>IFERROR(VLOOKUP(C514,'Consolidated Master Sheet'!B:H,7,0),"")</f>
        <v>600</v>
      </c>
      <c r="K514" s="79"/>
      <c r="L514" s="1188">
        <f t="shared" si="23"/>
        <v>0</v>
      </c>
      <c r="M514" s="545"/>
      <c r="N514" s="1089"/>
    </row>
    <row r="515" spans="1:14" s="656" customFormat="1" ht="31.5">
      <c r="A515" s="157"/>
      <c r="B515" s="1892"/>
      <c r="C515" s="667" t="s">
        <v>7037</v>
      </c>
      <c r="D515" s="668" t="s">
        <v>3938</v>
      </c>
      <c r="E515" s="669" t="s">
        <v>10348</v>
      </c>
      <c r="F515" s="1195">
        <f>IFERROR(VLOOKUP(C515,'Consolidated Master Sheet'!B:H,3,0),"")</f>
        <v>9.44</v>
      </c>
      <c r="G515" s="1436">
        <f t="shared" si="21"/>
        <v>0</v>
      </c>
      <c r="H515" s="1804">
        <f t="shared" si="22"/>
        <v>0</v>
      </c>
      <c r="I515" s="670">
        <f>IFERROR(VLOOKUP(C515,'Consolidated Master Sheet'!B:H,6,0),"")</f>
        <v>25</v>
      </c>
      <c r="J515" s="670">
        <f>IFERROR(VLOOKUP(C515,'Consolidated Master Sheet'!B:H,7,0),"")</f>
        <v>300</v>
      </c>
      <c r="K515" s="79"/>
      <c r="L515" s="1188">
        <f t="shared" si="23"/>
        <v>0</v>
      </c>
      <c r="M515" s="545"/>
      <c r="N515" s="1089"/>
    </row>
    <row r="516" spans="1:14" s="656" customFormat="1" ht="31.5">
      <c r="A516" s="157"/>
      <c r="B516" s="1892"/>
      <c r="C516" s="667" t="s">
        <v>7038</v>
      </c>
      <c r="D516" s="668" t="s">
        <v>3937</v>
      </c>
      <c r="E516" s="669" t="s">
        <v>10349</v>
      </c>
      <c r="F516" s="1195">
        <f>IFERROR(VLOOKUP(C516,'Consolidated Master Sheet'!B:H,3,0),"")</f>
        <v>9.44</v>
      </c>
      <c r="G516" s="1436">
        <f t="shared" si="21"/>
        <v>0</v>
      </c>
      <c r="H516" s="1804">
        <f t="shared" si="22"/>
        <v>0</v>
      </c>
      <c r="I516" s="670">
        <f>IFERROR(VLOOKUP(C516,'Consolidated Master Sheet'!B:H,6,0),"")</f>
        <v>25</v>
      </c>
      <c r="J516" s="670">
        <f>IFERROR(VLOOKUP(C516,'Consolidated Master Sheet'!B:H,7,0),"")</f>
        <v>300</v>
      </c>
      <c r="K516" s="79"/>
      <c r="L516" s="1188">
        <f t="shared" si="23"/>
        <v>0</v>
      </c>
      <c r="M516" s="545"/>
      <c r="N516" s="1089"/>
    </row>
    <row r="517" spans="1:14" s="656" customFormat="1" ht="31.5">
      <c r="A517" s="157"/>
      <c r="B517" s="1892"/>
      <c r="C517" s="667" t="s">
        <v>7039</v>
      </c>
      <c r="D517" s="668" t="s">
        <v>3936</v>
      </c>
      <c r="E517" s="669" t="s">
        <v>10350</v>
      </c>
      <c r="F517" s="1195">
        <f>IFERROR(VLOOKUP(C517,'Consolidated Master Sheet'!B:H,3,0),"")</f>
        <v>9.44</v>
      </c>
      <c r="G517" s="1436">
        <f t="shared" ref="G517:G580" si="24">IF(F517=0,"NET",$G$2)</f>
        <v>0</v>
      </c>
      <c r="H517" s="1804">
        <f t="shared" ref="H517:H580" si="25">IFERROR(ROUND(G517*F517,2),0)</f>
        <v>0</v>
      </c>
      <c r="I517" s="670">
        <f>IFERROR(VLOOKUP(C517,'Consolidated Master Sheet'!B:H,6,0),"")</f>
        <v>25</v>
      </c>
      <c r="J517" s="670">
        <f>IFERROR(VLOOKUP(C517,'Consolidated Master Sheet'!B:H,7,0),"")</f>
        <v>300</v>
      </c>
      <c r="K517" s="79"/>
      <c r="L517" s="1188">
        <f t="shared" si="23"/>
        <v>0</v>
      </c>
      <c r="M517" s="545"/>
      <c r="N517" s="1089"/>
    </row>
    <row r="518" spans="1:14" s="656" customFormat="1" ht="31.5">
      <c r="A518" s="157"/>
      <c r="B518" s="1892"/>
      <c r="C518" s="667" t="s">
        <v>7040</v>
      </c>
      <c r="D518" s="668" t="s">
        <v>3935</v>
      </c>
      <c r="E518" s="669" t="s">
        <v>10351</v>
      </c>
      <c r="F518" s="1195">
        <f>IFERROR(VLOOKUP(C518,'Consolidated Master Sheet'!B:H,3,0),"")</f>
        <v>14.89</v>
      </c>
      <c r="G518" s="1436">
        <f t="shared" si="24"/>
        <v>0</v>
      </c>
      <c r="H518" s="1804">
        <f t="shared" si="25"/>
        <v>0</v>
      </c>
      <c r="I518" s="670">
        <f>IFERROR(VLOOKUP(C518,'Consolidated Master Sheet'!B:H,6,0),"")</f>
        <v>40</v>
      </c>
      <c r="J518" s="670">
        <f>IFERROR(VLOOKUP(C518,'Consolidated Master Sheet'!B:H,7,0),"")</f>
        <v>240</v>
      </c>
      <c r="K518" s="79"/>
      <c r="L518" s="1188">
        <f t="shared" ref="L518:L581" si="26">IFERROR(H518*K518,0)</f>
        <v>0</v>
      </c>
      <c r="M518" s="545"/>
      <c r="N518" s="1089"/>
    </row>
    <row r="519" spans="1:14" s="656" customFormat="1" ht="31.5">
      <c r="A519" s="157"/>
      <c r="B519" s="1892"/>
      <c r="C519" s="667" t="s">
        <v>7041</v>
      </c>
      <c r="D519" s="668" t="s">
        <v>3934</v>
      </c>
      <c r="E519" s="669" t="s">
        <v>10352</v>
      </c>
      <c r="F519" s="1195">
        <f>IFERROR(VLOOKUP(C519,'Consolidated Master Sheet'!B:H,3,0),"")</f>
        <v>11.379999999999999</v>
      </c>
      <c r="G519" s="1436">
        <f t="shared" si="24"/>
        <v>0</v>
      </c>
      <c r="H519" s="1804">
        <f t="shared" si="25"/>
        <v>0</v>
      </c>
      <c r="I519" s="670">
        <f>IFERROR(VLOOKUP(C519,'Consolidated Master Sheet'!B:H,6,0),"")</f>
        <v>25</v>
      </c>
      <c r="J519" s="670">
        <f>IFERROR(VLOOKUP(C519,'Consolidated Master Sheet'!B:H,7,0),"")</f>
        <v>200</v>
      </c>
      <c r="K519" s="79"/>
      <c r="L519" s="1188">
        <f t="shared" si="26"/>
        <v>0</v>
      </c>
      <c r="M519" s="545"/>
      <c r="N519" s="1089"/>
    </row>
    <row r="520" spans="1:14" s="656" customFormat="1" ht="31.5">
      <c r="A520" s="157"/>
      <c r="B520" s="1892"/>
      <c r="C520" s="667" t="s">
        <v>7042</v>
      </c>
      <c r="D520" s="668" t="s">
        <v>3933</v>
      </c>
      <c r="E520" s="669" t="s">
        <v>10353</v>
      </c>
      <c r="F520" s="1195">
        <f>IFERROR(VLOOKUP(C520,'Consolidated Master Sheet'!B:H,3,0),"")</f>
        <v>11.379999999999999</v>
      </c>
      <c r="G520" s="1436">
        <f t="shared" si="24"/>
        <v>0</v>
      </c>
      <c r="H520" s="1804">
        <f t="shared" si="25"/>
        <v>0</v>
      </c>
      <c r="I520" s="670">
        <f>IFERROR(VLOOKUP(C520,'Consolidated Master Sheet'!B:H,6,0),"")</f>
        <v>25</v>
      </c>
      <c r="J520" s="670">
        <f>IFERROR(VLOOKUP(C520,'Consolidated Master Sheet'!B:H,7,0),"")</f>
        <v>200</v>
      </c>
      <c r="K520" s="79"/>
      <c r="L520" s="1188">
        <f t="shared" si="26"/>
        <v>0</v>
      </c>
      <c r="M520" s="545"/>
      <c r="N520" s="1089"/>
    </row>
    <row r="521" spans="1:14" s="656" customFormat="1" ht="31.5">
      <c r="A521" s="157"/>
      <c r="B521" s="1892"/>
      <c r="C521" s="667" t="s">
        <v>7043</v>
      </c>
      <c r="D521" s="668" t="s">
        <v>3932</v>
      </c>
      <c r="E521" s="669" t="s">
        <v>10354</v>
      </c>
      <c r="F521" s="1195">
        <f>IFERROR(VLOOKUP(C521,'Consolidated Master Sheet'!B:H,3,0),"")</f>
        <v>11.379999999999999</v>
      </c>
      <c r="G521" s="1436">
        <f t="shared" si="24"/>
        <v>0</v>
      </c>
      <c r="H521" s="1804">
        <f t="shared" si="25"/>
        <v>0</v>
      </c>
      <c r="I521" s="670">
        <f>IFERROR(VLOOKUP(C521,'Consolidated Master Sheet'!B:H,6,0),"")</f>
        <v>25</v>
      </c>
      <c r="J521" s="670">
        <f>IFERROR(VLOOKUP(C521,'Consolidated Master Sheet'!B:H,7,0),"")</f>
        <v>200</v>
      </c>
      <c r="K521" s="79"/>
      <c r="L521" s="1188">
        <f t="shared" si="26"/>
        <v>0</v>
      </c>
      <c r="M521" s="545"/>
      <c r="N521" s="1089"/>
    </row>
    <row r="522" spans="1:14" s="656" customFormat="1" ht="31.5">
      <c r="A522" s="157"/>
      <c r="B522" s="1892"/>
      <c r="C522" s="667" t="s">
        <v>7867</v>
      </c>
      <c r="D522" s="668" t="s">
        <v>3931</v>
      </c>
      <c r="E522" s="669" t="s">
        <v>10355</v>
      </c>
      <c r="F522" s="1195">
        <f>IFERROR(VLOOKUP(C522,'Consolidated Master Sheet'!B:H,3,0),"")</f>
        <v>11.39</v>
      </c>
      <c r="G522" s="1436">
        <f t="shared" si="24"/>
        <v>0</v>
      </c>
      <c r="H522" s="1804">
        <f t="shared" si="25"/>
        <v>0</v>
      </c>
      <c r="I522" s="670">
        <f>IFERROR(VLOOKUP(C522,'Consolidated Master Sheet'!B:H,6,0),"")</f>
        <v>25</v>
      </c>
      <c r="J522" s="670">
        <f>IFERROR(VLOOKUP(C522,'Consolidated Master Sheet'!B:H,7,0),"")</f>
        <v>200</v>
      </c>
      <c r="K522" s="79"/>
      <c r="L522" s="1188">
        <f t="shared" si="26"/>
        <v>0</v>
      </c>
      <c r="M522" s="545"/>
      <c r="N522" s="1089"/>
    </row>
    <row r="523" spans="1:14" s="656" customFormat="1" ht="31.5">
      <c r="A523" s="157"/>
      <c r="B523" s="1892"/>
      <c r="C523" s="667" t="s">
        <v>7044</v>
      </c>
      <c r="D523" s="668" t="s">
        <v>3930</v>
      </c>
      <c r="E523" s="669" t="s">
        <v>10356</v>
      </c>
      <c r="F523" s="1195">
        <f>IFERROR(VLOOKUP(C523,'Consolidated Master Sheet'!B:H,3,0),"")</f>
        <v>12.18</v>
      </c>
      <c r="G523" s="1436">
        <f t="shared" si="24"/>
        <v>0</v>
      </c>
      <c r="H523" s="1804">
        <f t="shared" si="25"/>
        <v>0</v>
      </c>
      <c r="I523" s="670">
        <f>IFERROR(VLOOKUP(C523,'Consolidated Master Sheet'!B:H,6,0),"")</f>
        <v>10</v>
      </c>
      <c r="J523" s="670">
        <f>IFERROR(VLOOKUP(C523,'Consolidated Master Sheet'!B:H,7,0),"")</f>
        <v>120</v>
      </c>
      <c r="K523" s="79"/>
      <c r="L523" s="1188">
        <f t="shared" si="26"/>
        <v>0</v>
      </c>
      <c r="M523" s="545"/>
      <c r="N523" s="1089"/>
    </row>
    <row r="524" spans="1:14" s="656" customFormat="1" ht="31.5">
      <c r="A524" s="157"/>
      <c r="B524" s="1892"/>
      <c r="C524" s="667" t="s">
        <v>7045</v>
      </c>
      <c r="D524" s="668" t="s">
        <v>3929</v>
      </c>
      <c r="E524" s="669" t="s">
        <v>10357</v>
      </c>
      <c r="F524" s="1195">
        <f>IFERROR(VLOOKUP(C524,'Consolidated Master Sheet'!B:H,3,0),"")</f>
        <v>12.18</v>
      </c>
      <c r="G524" s="1436">
        <f t="shared" si="24"/>
        <v>0</v>
      </c>
      <c r="H524" s="1804">
        <f t="shared" si="25"/>
        <v>0</v>
      </c>
      <c r="I524" s="670">
        <f>IFERROR(VLOOKUP(C524,'Consolidated Master Sheet'!B:H,6,0),"")</f>
        <v>10</v>
      </c>
      <c r="J524" s="670">
        <f>IFERROR(VLOOKUP(C524,'Consolidated Master Sheet'!B:H,7,0),"")</f>
        <v>120</v>
      </c>
      <c r="K524" s="79"/>
      <c r="L524" s="1188">
        <f t="shared" si="26"/>
        <v>0</v>
      </c>
      <c r="M524" s="545"/>
      <c r="N524" s="1089"/>
    </row>
    <row r="525" spans="1:14" s="656" customFormat="1" ht="31.5">
      <c r="A525" s="157"/>
      <c r="B525" s="1892"/>
      <c r="C525" s="667" t="s">
        <v>7046</v>
      </c>
      <c r="D525" s="668" t="s">
        <v>3928</v>
      </c>
      <c r="E525" s="669" t="s">
        <v>10358</v>
      </c>
      <c r="F525" s="1195">
        <f>IFERROR(VLOOKUP(C525,'Consolidated Master Sheet'!B:H,3,0),"")</f>
        <v>12.18</v>
      </c>
      <c r="G525" s="1436">
        <f t="shared" si="24"/>
        <v>0</v>
      </c>
      <c r="H525" s="1804">
        <f t="shared" si="25"/>
        <v>0</v>
      </c>
      <c r="I525" s="670">
        <f>IFERROR(VLOOKUP(C525,'Consolidated Master Sheet'!B:H,6,0),"")</f>
        <v>10</v>
      </c>
      <c r="J525" s="670">
        <f>IFERROR(VLOOKUP(C525,'Consolidated Master Sheet'!B:H,7,0),"")</f>
        <v>120</v>
      </c>
      <c r="K525" s="79"/>
      <c r="L525" s="1188">
        <f t="shared" si="26"/>
        <v>0</v>
      </c>
      <c r="M525" s="545"/>
      <c r="N525" s="1089"/>
    </row>
    <row r="526" spans="1:14" s="656" customFormat="1" ht="31.5">
      <c r="A526" s="157"/>
      <c r="B526" s="1892"/>
      <c r="C526" s="667" t="s">
        <v>7047</v>
      </c>
      <c r="D526" s="668" t="s">
        <v>3927</v>
      </c>
      <c r="E526" s="669" t="s">
        <v>10359</v>
      </c>
      <c r="F526" s="1195">
        <f>IFERROR(VLOOKUP(C526,'Consolidated Master Sheet'!B:H,3,0),"")</f>
        <v>12.18</v>
      </c>
      <c r="G526" s="1436">
        <f t="shared" si="24"/>
        <v>0</v>
      </c>
      <c r="H526" s="1804">
        <f t="shared" si="25"/>
        <v>0</v>
      </c>
      <c r="I526" s="670">
        <f>IFERROR(VLOOKUP(C526,'Consolidated Master Sheet'!B:H,6,0),"")</f>
        <v>10</v>
      </c>
      <c r="J526" s="670">
        <f>IFERROR(VLOOKUP(C526,'Consolidated Master Sheet'!B:H,7,0),"")</f>
        <v>120</v>
      </c>
      <c r="K526" s="79"/>
      <c r="L526" s="1188">
        <f t="shared" si="26"/>
        <v>0</v>
      </c>
      <c r="M526" s="545"/>
      <c r="N526" s="1089"/>
    </row>
    <row r="527" spans="1:14" s="656" customFormat="1" ht="31.5">
      <c r="A527" s="157"/>
      <c r="B527" s="1892"/>
      <c r="C527" s="667" t="s">
        <v>7048</v>
      </c>
      <c r="D527" s="668" t="s">
        <v>3926</v>
      </c>
      <c r="E527" s="669" t="s">
        <v>10360</v>
      </c>
      <c r="F527" s="1195">
        <f>IFERROR(VLOOKUP(C527,'Consolidated Master Sheet'!B:H,3,0),"")</f>
        <v>42.6</v>
      </c>
      <c r="G527" s="1436">
        <f t="shared" si="24"/>
        <v>0</v>
      </c>
      <c r="H527" s="1804">
        <f t="shared" si="25"/>
        <v>0</v>
      </c>
      <c r="I527" s="670">
        <f>IFERROR(VLOOKUP(C527,'Consolidated Master Sheet'!B:H,6,0),"")</f>
        <v>10</v>
      </c>
      <c r="J527" s="670">
        <f>IFERROR(VLOOKUP(C527,'Consolidated Master Sheet'!B:H,7,0),"")</f>
        <v>60</v>
      </c>
      <c r="K527" s="79"/>
      <c r="L527" s="1188">
        <f t="shared" si="26"/>
        <v>0</v>
      </c>
      <c r="M527" s="545"/>
      <c r="N527" s="1089"/>
    </row>
    <row r="528" spans="1:14" s="656" customFormat="1" ht="31.5">
      <c r="A528" s="157"/>
      <c r="B528" s="1892"/>
      <c r="C528" s="667" t="s">
        <v>7049</v>
      </c>
      <c r="D528" s="668" t="s">
        <v>3925</v>
      </c>
      <c r="E528" s="669" t="s">
        <v>10361</v>
      </c>
      <c r="F528" s="1195">
        <f>IFERROR(VLOOKUP(C528,'Consolidated Master Sheet'!B:H,3,0),"")</f>
        <v>50.39</v>
      </c>
      <c r="G528" s="1436">
        <f t="shared" si="24"/>
        <v>0</v>
      </c>
      <c r="H528" s="1804">
        <f t="shared" si="25"/>
        <v>0</v>
      </c>
      <c r="I528" s="670">
        <f>IFERROR(VLOOKUP(C528,'Consolidated Master Sheet'!B:H,6,0),"")</f>
        <v>10</v>
      </c>
      <c r="J528" s="670">
        <f>IFERROR(VLOOKUP(C528,'Consolidated Master Sheet'!B:H,7,0),"")</f>
        <v>60</v>
      </c>
      <c r="K528" s="79"/>
      <c r="L528" s="1188">
        <f t="shared" si="26"/>
        <v>0</v>
      </c>
      <c r="M528" s="545"/>
      <c r="N528" s="1089"/>
    </row>
    <row r="529" spans="1:14" s="656" customFormat="1" ht="32.25" thickBot="1">
      <c r="A529" s="157"/>
      <c r="B529" s="1893"/>
      <c r="C529" s="671" t="s">
        <v>7050</v>
      </c>
      <c r="D529" s="672" t="s">
        <v>3924</v>
      </c>
      <c r="E529" s="673" t="s">
        <v>10362</v>
      </c>
      <c r="F529" s="1196">
        <f>IFERROR(VLOOKUP(C529,'Consolidated Master Sheet'!B:H,3,0),"")</f>
        <v>116.5</v>
      </c>
      <c r="G529" s="1437">
        <f t="shared" si="24"/>
        <v>0</v>
      </c>
      <c r="H529" s="1805">
        <f t="shared" si="25"/>
        <v>0</v>
      </c>
      <c r="I529" s="674">
        <f>IFERROR(VLOOKUP(C529,'Consolidated Master Sheet'!B:H,6,0),"")</f>
        <v>6</v>
      </c>
      <c r="J529" s="674">
        <f>IFERROR(VLOOKUP(C529,'Consolidated Master Sheet'!B:H,7,0),"")</f>
        <v>24</v>
      </c>
      <c r="K529" s="80"/>
      <c r="L529" s="1189">
        <f t="shared" si="26"/>
        <v>0</v>
      </c>
      <c r="M529" s="545"/>
      <c r="N529" s="1089"/>
    </row>
    <row r="530" spans="1:14" s="656" customFormat="1" ht="31.5">
      <c r="A530" s="157"/>
      <c r="B530" s="1891"/>
      <c r="C530" s="667" t="s">
        <v>7051</v>
      </c>
      <c r="D530" s="682" t="s">
        <v>3923</v>
      </c>
      <c r="E530" s="676" t="s">
        <v>10363</v>
      </c>
      <c r="F530" s="1186">
        <f>IFERROR(VLOOKUP(C530,'Consolidated Master Sheet'!B:H,3,0),"")</f>
        <v>3.6199999999999997</v>
      </c>
      <c r="G530" s="1435">
        <f t="shared" si="24"/>
        <v>0</v>
      </c>
      <c r="H530" s="1804">
        <f t="shared" si="25"/>
        <v>0</v>
      </c>
      <c r="I530" s="677">
        <f>IFERROR(VLOOKUP(C530,'Consolidated Master Sheet'!B:H,6,0),"")</f>
        <v>50</v>
      </c>
      <c r="J530" s="677">
        <f>IFERROR(VLOOKUP(C530,'Consolidated Master Sheet'!B:H,7,0),"")</f>
        <v>600</v>
      </c>
      <c r="K530" s="81"/>
      <c r="L530" s="1188">
        <f t="shared" si="26"/>
        <v>0</v>
      </c>
      <c r="M530" s="545"/>
      <c r="N530" s="1089"/>
    </row>
    <row r="531" spans="1:14" s="656" customFormat="1" ht="31.5">
      <c r="A531" s="157"/>
      <c r="B531" s="1892"/>
      <c r="C531" s="667" t="s">
        <v>7052</v>
      </c>
      <c r="D531" s="694" t="s">
        <v>3922</v>
      </c>
      <c r="E531" s="669" t="s">
        <v>10364</v>
      </c>
      <c r="F531" s="1195">
        <f>IFERROR(VLOOKUP(C531,'Consolidated Master Sheet'!B:H,3,0),"")</f>
        <v>5.63</v>
      </c>
      <c r="G531" s="1436">
        <f t="shared" si="24"/>
        <v>0</v>
      </c>
      <c r="H531" s="1804">
        <f t="shared" si="25"/>
        <v>0</v>
      </c>
      <c r="I531" s="670">
        <f>IFERROR(VLOOKUP(C531,'Consolidated Master Sheet'!B:H,6,0),"")</f>
        <v>50</v>
      </c>
      <c r="J531" s="670">
        <f>IFERROR(VLOOKUP(C531,'Consolidated Master Sheet'!B:H,7,0),"")</f>
        <v>300</v>
      </c>
      <c r="K531" s="79"/>
      <c r="L531" s="1188">
        <f t="shared" si="26"/>
        <v>0</v>
      </c>
      <c r="M531" s="545"/>
      <c r="N531" s="1089"/>
    </row>
    <row r="532" spans="1:14" s="656" customFormat="1">
      <c r="A532" s="157"/>
      <c r="B532" s="1892"/>
      <c r="C532" s="667" t="s">
        <v>7053</v>
      </c>
      <c r="D532" s="694" t="s">
        <v>3921</v>
      </c>
      <c r="E532" s="669" t="s">
        <v>10365</v>
      </c>
      <c r="F532" s="1195">
        <f>IFERROR(VLOOKUP(C532,'Consolidated Master Sheet'!B:H,3,0),"")</f>
        <v>6.75</v>
      </c>
      <c r="G532" s="1436">
        <f t="shared" si="24"/>
        <v>0</v>
      </c>
      <c r="H532" s="1804">
        <f t="shared" si="25"/>
        <v>0</v>
      </c>
      <c r="I532" s="670">
        <f>IFERROR(VLOOKUP(C532,'Consolidated Master Sheet'!B:H,6,0),"")</f>
        <v>50</v>
      </c>
      <c r="J532" s="670">
        <f>IFERROR(VLOOKUP(C532,'Consolidated Master Sheet'!B:H,7,0),"")</f>
        <v>200</v>
      </c>
      <c r="K532" s="79"/>
      <c r="L532" s="1188">
        <f t="shared" si="26"/>
        <v>0</v>
      </c>
      <c r="M532" s="545"/>
      <c r="N532" s="1089"/>
    </row>
    <row r="533" spans="1:14" s="656" customFormat="1" ht="31.5">
      <c r="A533" s="157"/>
      <c r="B533" s="1892"/>
      <c r="C533" s="667" t="s">
        <v>7054</v>
      </c>
      <c r="D533" s="694" t="s">
        <v>3920</v>
      </c>
      <c r="E533" s="669" t="s">
        <v>10366</v>
      </c>
      <c r="F533" s="1195">
        <f>IFERROR(VLOOKUP(C533,'Consolidated Master Sheet'!B:H,3,0),"")</f>
        <v>9.44</v>
      </c>
      <c r="G533" s="1436">
        <f t="shared" si="24"/>
        <v>0</v>
      </c>
      <c r="H533" s="1804">
        <f t="shared" si="25"/>
        <v>0</v>
      </c>
      <c r="I533" s="670">
        <f>IFERROR(VLOOKUP(C533,'Consolidated Master Sheet'!B:H,6,0),"")</f>
        <v>25</v>
      </c>
      <c r="J533" s="670">
        <f>IFERROR(VLOOKUP(C533,'Consolidated Master Sheet'!B:H,7,0),"")</f>
        <v>100</v>
      </c>
      <c r="K533" s="79"/>
      <c r="L533" s="1188">
        <f t="shared" si="26"/>
        <v>0</v>
      </c>
      <c r="M533" s="545"/>
      <c r="N533" s="1089"/>
    </row>
    <row r="534" spans="1:14" s="656" customFormat="1" ht="31.5">
      <c r="A534" s="157"/>
      <c r="B534" s="1892"/>
      <c r="C534" s="667" t="s">
        <v>7055</v>
      </c>
      <c r="D534" s="694" t="s">
        <v>3919</v>
      </c>
      <c r="E534" s="669" t="s">
        <v>10367</v>
      </c>
      <c r="F534" s="1195">
        <f>IFERROR(VLOOKUP(C534,'Consolidated Master Sheet'!B:H,3,0),"")</f>
        <v>11.82</v>
      </c>
      <c r="G534" s="1436">
        <f t="shared" si="24"/>
        <v>0</v>
      </c>
      <c r="H534" s="1804">
        <f t="shared" si="25"/>
        <v>0</v>
      </c>
      <c r="I534" s="670">
        <f>IFERROR(VLOOKUP(C534,'Consolidated Master Sheet'!B:H,6,0),"")</f>
        <v>30</v>
      </c>
      <c r="J534" s="670">
        <f>IFERROR(VLOOKUP(C534,'Consolidated Master Sheet'!B:H,7,0),"")</f>
        <v>120</v>
      </c>
      <c r="K534" s="79"/>
      <c r="L534" s="1188">
        <f t="shared" si="26"/>
        <v>0</v>
      </c>
      <c r="M534" s="545"/>
      <c r="N534" s="1089"/>
    </row>
    <row r="535" spans="1:14" s="656" customFormat="1">
      <c r="A535" s="157"/>
      <c r="B535" s="1892"/>
      <c r="C535" s="667" t="s">
        <v>7056</v>
      </c>
      <c r="D535" s="694" t="s">
        <v>3918</v>
      </c>
      <c r="E535" s="669" t="s">
        <v>10368</v>
      </c>
      <c r="F535" s="1195">
        <f>IFERROR(VLOOKUP(C535,'Consolidated Master Sheet'!B:H,3,0),"")</f>
        <v>15.48</v>
      </c>
      <c r="G535" s="1436">
        <f t="shared" si="24"/>
        <v>0</v>
      </c>
      <c r="H535" s="1804">
        <f t="shared" si="25"/>
        <v>0</v>
      </c>
      <c r="I535" s="670">
        <f>IFERROR(VLOOKUP(C535,'Consolidated Master Sheet'!B:H,6,0),"")</f>
        <v>20</v>
      </c>
      <c r="J535" s="670">
        <f>IFERROR(VLOOKUP(C535,'Consolidated Master Sheet'!B:H,7,0),"")</f>
        <v>80</v>
      </c>
      <c r="K535" s="79"/>
      <c r="L535" s="1188">
        <f t="shared" si="26"/>
        <v>0</v>
      </c>
      <c r="M535" s="545"/>
      <c r="N535" s="1089"/>
    </row>
    <row r="536" spans="1:14" s="656" customFormat="1" ht="31.5">
      <c r="A536" s="157"/>
      <c r="B536" s="1892"/>
      <c r="C536" s="667" t="s">
        <v>7057</v>
      </c>
      <c r="D536" s="694" t="s">
        <v>3917</v>
      </c>
      <c r="E536" s="669" t="s">
        <v>10369</v>
      </c>
      <c r="F536" s="1195">
        <f>IFERROR(VLOOKUP(C536,'Consolidated Master Sheet'!B:H,3,0),"")</f>
        <v>58.379999999999995</v>
      </c>
      <c r="G536" s="1436">
        <f t="shared" si="24"/>
        <v>0</v>
      </c>
      <c r="H536" s="1804">
        <f t="shared" si="25"/>
        <v>0</v>
      </c>
      <c r="I536" s="670">
        <f>IFERROR(VLOOKUP(C536,'Consolidated Master Sheet'!B:H,6,0),"")</f>
        <v>10</v>
      </c>
      <c r="J536" s="670">
        <f>IFERROR(VLOOKUP(C536,'Consolidated Master Sheet'!B:H,7,0),"")</f>
        <v>60</v>
      </c>
      <c r="K536" s="79"/>
      <c r="L536" s="1188">
        <f t="shared" si="26"/>
        <v>0</v>
      </c>
      <c r="M536" s="545"/>
      <c r="N536" s="1089"/>
    </row>
    <row r="537" spans="1:14" s="656" customFormat="1">
      <c r="A537" s="157"/>
      <c r="B537" s="1892"/>
      <c r="C537" s="667" t="s">
        <v>7058</v>
      </c>
      <c r="D537" s="694" t="s">
        <v>3916</v>
      </c>
      <c r="E537" s="669" t="s">
        <v>10370</v>
      </c>
      <c r="F537" s="1195">
        <f>IFERROR(VLOOKUP(C537,'Consolidated Master Sheet'!B:H,3,0),"")</f>
        <v>90.34</v>
      </c>
      <c r="G537" s="1436">
        <f t="shared" si="24"/>
        <v>0</v>
      </c>
      <c r="H537" s="1804">
        <f t="shared" si="25"/>
        <v>0</v>
      </c>
      <c r="I537" s="670">
        <f>IFERROR(VLOOKUP(C537,'Consolidated Master Sheet'!B:H,6,0),"")</f>
        <v>5</v>
      </c>
      <c r="J537" s="670">
        <f>IFERROR(VLOOKUP(C537,'Consolidated Master Sheet'!B:H,7,0),"")</f>
        <v>30</v>
      </c>
      <c r="K537" s="79"/>
      <c r="L537" s="1188">
        <f t="shared" si="26"/>
        <v>0</v>
      </c>
      <c r="M537" s="545"/>
      <c r="N537" s="1089"/>
    </row>
    <row r="538" spans="1:14" s="656" customFormat="1">
      <c r="A538" s="157"/>
      <c r="B538" s="1892"/>
      <c r="C538" s="667" t="s">
        <v>7059</v>
      </c>
      <c r="D538" s="694" t="s">
        <v>3915</v>
      </c>
      <c r="E538" s="669" t="s">
        <v>10371</v>
      </c>
      <c r="F538" s="1195">
        <f>IFERROR(VLOOKUP(C538,'Consolidated Master Sheet'!B:H,3,0),"")</f>
        <v>139.41999999999999</v>
      </c>
      <c r="G538" s="1436">
        <f t="shared" si="24"/>
        <v>0</v>
      </c>
      <c r="H538" s="1804">
        <f t="shared" si="25"/>
        <v>0</v>
      </c>
      <c r="I538" s="670">
        <f>IFERROR(VLOOKUP(C538,'Consolidated Master Sheet'!B:H,6,0),"")</f>
        <v>4</v>
      </c>
      <c r="J538" s="670">
        <f>IFERROR(VLOOKUP(C538,'Consolidated Master Sheet'!B:H,7,0),"")</f>
        <v>16</v>
      </c>
      <c r="K538" s="79"/>
      <c r="L538" s="1188">
        <f t="shared" si="26"/>
        <v>0</v>
      </c>
      <c r="M538" s="545"/>
      <c r="N538" s="1089"/>
    </row>
    <row r="539" spans="1:14" s="656" customFormat="1" ht="16.5" thickBot="1">
      <c r="A539" s="157"/>
      <c r="B539" s="1893"/>
      <c r="C539" s="667" t="s">
        <v>7060</v>
      </c>
      <c r="D539" s="683" t="s">
        <v>3914</v>
      </c>
      <c r="E539" s="679" t="s">
        <v>10372</v>
      </c>
      <c r="F539" s="1197">
        <f>IFERROR(VLOOKUP(C539,'Consolidated Master Sheet'!B:H,3,0),"")</f>
        <v>344.19</v>
      </c>
      <c r="G539" s="1438">
        <f t="shared" si="24"/>
        <v>0</v>
      </c>
      <c r="H539" s="1806">
        <f t="shared" si="25"/>
        <v>0</v>
      </c>
      <c r="I539" s="680">
        <f>IFERROR(VLOOKUP(C539,'Consolidated Master Sheet'!B:H,6,0),"")</f>
        <v>5</v>
      </c>
      <c r="J539" s="680">
        <f>IFERROR(VLOOKUP(C539,'Consolidated Master Sheet'!B:H,7,0),"")</f>
        <v>5</v>
      </c>
      <c r="K539" s="82"/>
      <c r="L539" s="1190">
        <f t="shared" si="26"/>
        <v>0</v>
      </c>
      <c r="M539" s="545"/>
      <c r="N539" s="1089"/>
    </row>
    <row r="540" spans="1:14" s="656" customFormat="1" ht="31.5">
      <c r="A540" s="157"/>
      <c r="B540" s="1891"/>
      <c r="C540" s="663" t="s">
        <v>7061</v>
      </c>
      <c r="D540" s="664" t="s">
        <v>3913</v>
      </c>
      <c r="E540" s="665" t="s">
        <v>9758</v>
      </c>
      <c r="F540" s="1187">
        <f>IFERROR(VLOOKUP(C540,'Consolidated Master Sheet'!B:H,3,0),"")</f>
        <v>9.93</v>
      </c>
      <c r="G540" s="1439">
        <f t="shared" si="24"/>
        <v>0</v>
      </c>
      <c r="H540" s="1807">
        <f t="shared" si="25"/>
        <v>0</v>
      </c>
      <c r="I540" s="666">
        <f>IFERROR(VLOOKUP(C540,'Consolidated Master Sheet'!B:H,6,0),"")</f>
        <v>25</v>
      </c>
      <c r="J540" s="666">
        <f>IFERROR(VLOOKUP(C540,'Consolidated Master Sheet'!B:H,7,0),"")</f>
        <v>200</v>
      </c>
      <c r="K540" s="77"/>
      <c r="L540" s="1191">
        <f t="shared" si="26"/>
        <v>0</v>
      </c>
      <c r="M540" s="545"/>
      <c r="N540" s="1089"/>
    </row>
    <row r="541" spans="1:14" s="656" customFormat="1" ht="31.5">
      <c r="A541" s="157"/>
      <c r="B541" s="1892"/>
      <c r="C541" s="667" t="s">
        <v>7062</v>
      </c>
      <c r="D541" s="668" t="s">
        <v>3912</v>
      </c>
      <c r="E541" s="669" t="s">
        <v>9759</v>
      </c>
      <c r="F541" s="1195">
        <f>IFERROR(VLOOKUP(C541,'Consolidated Master Sheet'!B:H,3,0),"")</f>
        <v>13.25</v>
      </c>
      <c r="G541" s="1436">
        <f t="shared" si="24"/>
        <v>0</v>
      </c>
      <c r="H541" s="1804">
        <f t="shared" si="25"/>
        <v>0</v>
      </c>
      <c r="I541" s="670">
        <f>IFERROR(VLOOKUP(C541,'Consolidated Master Sheet'!B:H,6,0),"")</f>
        <v>15</v>
      </c>
      <c r="J541" s="670">
        <f>IFERROR(VLOOKUP(C541,'Consolidated Master Sheet'!B:H,7,0),"")</f>
        <v>120</v>
      </c>
      <c r="K541" s="79"/>
      <c r="L541" s="1188">
        <f t="shared" si="26"/>
        <v>0</v>
      </c>
      <c r="M541" s="545"/>
      <c r="N541" s="1089"/>
    </row>
    <row r="542" spans="1:14" s="656" customFormat="1">
      <c r="A542" s="157"/>
      <c r="B542" s="1892"/>
      <c r="C542" s="667" t="s">
        <v>7063</v>
      </c>
      <c r="D542" s="668" t="s">
        <v>3911</v>
      </c>
      <c r="E542" s="669" t="s">
        <v>9760</v>
      </c>
      <c r="F542" s="1195">
        <f>IFERROR(VLOOKUP(C542,'Consolidated Master Sheet'!B:H,3,0),"")</f>
        <v>17.12</v>
      </c>
      <c r="G542" s="1436">
        <f t="shared" si="24"/>
        <v>0</v>
      </c>
      <c r="H542" s="1804">
        <f t="shared" si="25"/>
        <v>0</v>
      </c>
      <c r="I542" s="670">
        <f>IFERROR(VLOOKUP(C542,'Consolidated Master Sheet'!B:H,6,0),"")</f>
        <v>15</v>
      </c>
      <c r="J542" s="670">
        <f>IFERROR(VLOOKUP(C542,'Consolidated Master Sheet'!B:H,7,0),"")</f>
        <v>90</v>
      </c>
      <c r="K542" s="79"/>
      <c r="L542" s="1188">
        <f t="shared" si="26"/>
        <v>0</v>
      </c>
      <c r="M542" s="545"/>
      <c r="N542" s="1089"/>
    </row>
    <row r="543" spans="1:14" s="656" customFormat="1" ht="31.5">
      <c r="A543" s="157"/>
      <c r="B543" s="1892"/>
      <c r="C543" s="667" t="s">
        <v>7064</v>
      </c>
      <c r="D543" s="668" t="s">
        <v>3910</v>
      </c>
      <c r="E543" s="669" t="s">
        <v>9761</v>
      </c>
      <c r="F543" s="1195">
        <f>IFERROR(VLOOKUP(C543,'Consolidated Master Sheet'!B:H,3,0),"")</f>
        <v>27.46</v>
      </c>
      <c r="G543" s="1436">
        <f t="shared" si="24"/>
        <v>0</v>
      </c>
      <c r="H543" s="1804">
        <f t="shared" si="25"/>
        <v>0</v>
      </c>
      <c r="I543" s="670">
        <f>IFERROR(VLOOKUP(C543,'Consolidated Master Sheet'!B:H,6,0),"")</f>
        <v>10</v>
      </c>
      <c r="J543" s="670">
        <f>IFERROR(VLOOKUP(C543,'Consolidated Master Sheet'!B:H,7,0),"")</f>
        <v>40</v>
      </c>
      <c r="K543" s="79"/>
      <c r="L543" s="1188">
        <f t="shared" si="26"/>
        <v>0</v>
      </c>
      <c r="M543" s="545"/>
      <c r="N543" s="1089"/>
    </row>
    <row r="544" spans="1:14" s="656" customFormat="1" ht="31.5">
      <c r="A544" s="157"/>
      <c r="B544" s="1892"/>
      <c r="C544" s="667" t="s">
        <v>7065</v>
      </c>
      <c r="D544" s="668" t="s">
        <v>3909</v>
      </c>
      <c r="E544" s="669" t="s">
        <v>9762</v>
      </c>
      <c r="F544" s="1195">
        <f>IFERROR(VLOOKUP(C544,'Consolidated Master Sheet'!B:H,3,0),"")</f>
        <v>37.949999999999996</v>
      </c>
      <c r="G544" s="1436">
        <f t="shared" si="24"/>
        <v>0</v>
      </c>
      <c r="H544" s="1804">
        <f t="shared" si="25"/>
        <v>0</v>
      </c>
      <c r="I544" s="670">
        <f>IFERROR(VLOOKUP(C544,'Consolidated Master Sheet'!B:H,6,0),"")</f>
        <v>10</v>
      </c>
      <c r="J544" s="670">
        <f>IFERROR(VLOOKUP(C544,'Consolidated Master Sheet'!B:H,7,0),"")</f>
        <v>40</v>
      </c>
      <c r="K544" s="79"/>
      <c r="L544" s="1188">
        <f t="shared" si="26"/>
        <v>0</v>
      </c>
      <c r="M544" s="545"/>
      <c r="N544" s="1089"/>
    </row>
    <row r="545" spans="1:14" s="656" customFormat="1" ht="16.5" thickBot="1">
      <c r="A545" s="157"/>
      <c r="B545" s="1893"/>
      <c r="C545" s="671" t="s">
        <v>7066</v>
      </c>
      <c r="D545" s="672" t="s">
        <v>3908</v>
      </c>
      <c r="E545" s="673" t="s">
        <v>9763</v>
      </c>
      <c r="F545" s="1196">
        <f>IFERROR(VLOOKUP(C545,'Consolidated Master Sheet'!B:H,3,0),"")</f>
        <v>66.050000000000011</v>
      </c>
      <c r="G545" s="1437">
        <f t="shared" si="24"/>
        <v>0</v>
      </c>
      <c r="H545" s="1805">
        <f t="shared" si="25"/>
        <v>0</v>
      </c>
      <c r="I545" s="674">
        <f>IFERROR(VLOOKUP(C545,'Consolidated Master Sheet'!B:H,6,0),"")</f>
        <v>10</v>
      </c>
      <c r="J545" s="674">
        <f>IFERROR(VLOOKUP(C545,'Consolidated Master Sheet'!B:H,7,0),"")</f>
        <v>40</v>
      </c>
      <c r="K545" s="80"/>
      <c r="L545" s="1189">
        <f t="shared" si="26"/>
        <v>0</v>
      </c>
      <c r="M545" s="545"/>
      <c r="N545" s="1089"/>
    </row>
    <row r="546" spans="1:14" s="656" customFormat="1">
      <c r="A546" s="157"/>
      <c r="B546" s="1891"/>
      <c r="C546" s="667" t="s">
        <v>7067</v>
      </c>
      <c r="D546" s="681" t="s">
        <v>3907</v>
      </c>
      <c r="E546" s="676" t="s">
        <v>10373</v>
      </c>
      <c r="F546" s="1186">
        <f>IFERROR(VLOOKUP(C546,'Consolidated Master Sheet'!B:H,3,0),"")</f>
        <v>3.94</v>
      </c>
      <c r="G546" s="1435">
        <f t="shared" si="24"/>
        <v>0</v>
      </c>
      <c r="H546" s="1804">
        <f t="shared" si="25"/>
        <v>0</v>
      </c>
      <c r="I546" s="677">
        <f>IFERROR(VLOOKUP(C546,'Consolidated Master Sheet'!B:H,6,0),"")</f>
        <v>100</v>
      </c>
      <c r="J546" s="677">
        <f>IFERROR(VLOOKUP(C546,'Consolidated Master Sheet'!B:H,7,0),"")</f>
        <v>1200</v>
      </c>
      <c r="K546" s="81"/>
      <c r="L546" s="1188">
        <f t="shared" si="26"/>
        <v>0</v>
      </c>
      <c r="M546" s="545"/>
      <c r="N546" s="1089"/>
    </row>
    <row r="547" spans="1:14" s="656" customFormat="1">
      <c r="A547" s="157"/>
      <c r="B547" s="1892"/>
      <c r="C547" s="667" t="s">
        <v>7272</v>
      </c>
      <c r="D547" s="668" t="s">
        <v>3906</v>
      </c>
      <c r="E547" s="669" t="s">
        <v>10374</v>
      </c>
      <c r="F547" s="1195">
        <f>IFERROR(VLOOKUP(C547,'Consolidated Master Sheet'!B:H,3,0),"")</f>
        <v>1.39</v>
      </c>
      <c r="G547" s="1436">
        <f t="shared" si="24"/>
        <v>0</v>
      </c>
      <c r="H547" s="1804">
        <f t="shared" si="25"/>
        <v>0</v>
      </c>
      <c r="I547" s="670">
        <f>IFERROR(VLOOKUP(C547,'Consolidated Master Sheet'!B:H,6,0),"")</f>
        <v>100</v>
      </c>
      <c r="J547" s="670">
        <f>IFERROR(VLOOKUP(C547,'Consolidated Master Sheet'!B:H,7,0),"")</f>
        <v>1200</v>
      </c>
      <c r="K547" s="79"/>
      <c r="L547" s="1188">
        <f t="shared" si="26"/>
        <v>0</v>
      </c>
      <c r="M547" s="545"/>
      <c r="N547" s="1089"/>
    </row>
    <row r="548" spans="1:14" s="656" customFormat="1">
      <c r="A548" s="157"/>
      <c r="B548" s="1892"/>
      <c r="C548" s="667" t="s">
        <v>7273</v>
      </c>
      <c r="D548" s="668" t="s">
        <v>3905</v>
      </c>
      <c r="E548" s="669" t="s">
        <v>10375</v>
      </c>
      <c r="F548" s="1195">
        <f>IFERROR(VLOOKUP(C548,'Consolidated Master Sheet'!B:H,3,0),"")</f>
        <v>1.64</v>
      </c>
      <c r="G548" s="1436">
        <f t="shared" si="24"/>
        <v>0</v>
      </c>
      <c r="H548" s="1804">
        <f t="shared" si="25"/>
        <v>0</v>
      </c>
      <c r="I548" s="670">
        <f>IFERROR(VLOOKUP(C548,'Consolidated Master Sheet'!B:H,6,0),"")</f>
        <v>50</v>
      </c>
      <c r="J548" s="670">
        <f>IFERROR(VLOOKUP(C548,'Consolidated Master Sheet'!B:H,7,0),"")</f>
        <v>600</v>
      </c>
      <c r="K548" s="79"/>
      <c r="L548" s="1188">
        <f t="shared" si="26"/>
        <v>0</v>
      </c>
      <c r="M548" s="545"/>
      <c r="N548" s="1089"/>
    </row>
    <row r="549" spans="1:14" s="656" customFormat="1">
      <c r="A549" s="157"/>
      <c r="B549" s="1892"/>
      <c r="C549" s="667" t="s">
        <v>7274</v>
      </c>
      <c r="D549" s="668" t="s">
        <v>3904</v>
      </c>
      <c r="E549" s="669" t="s">
        <v>10376</v>
      </c>
      <c r="F549" s="1195">
        <f>IFERROR(VLOOKUP(C549,'Consolidated Master Sheet'!B:H,3,0),"")</f>
        <v>2.5599999999999996</v>
      </c>
      <c r="G549" s="1436">
        <f t="shared" si="24"/>
        <v>0</v>
      </c>
      <c r="H549" s="1804">
        <f t="shared" si="25"/>
        <v>0</v>
      </c>
      <c r="I549" s="670">
        <f>IFERROR(VLOOKUP(C549,'Consolidated Master Sheet'!B:H,6,0),"")</f>
        <v>50</v>
      </c>
      <c r="J549" s="670">
        <f>IFERROR(VLOOKUP(C549,'Consolidated Master Sheet'!B:H,7,0),"")</f>
        <v>300</v>
      </c>
      <c r="K549" s="79"/>
      <c r="L549" s="1188">
        <f t="shared" si="26"/>
        <v>0</v>
      </c>
      <c r="M549" s="545"/>
      <c r="N549" s="1089"/>
    </row>
    <row r="550" spans="1:14" s="656" customFormat="1">
      <c r="A550" s="157"/>
      <c r="B550" s="1892"/>
      <c r="C550" s="667" t="s">
        <v>7068</v>
      </c>
      <c r="D550" s="668" t="s">
        <v>3903</v>
      </c>
      <c r="E550" s="669" t="s">
        <v>10377</v>
      </c>
      <c r="F550" s="1195">
        <f>IFERROR(VLOOKUP(C550,'Consolidated Master Sheet'!B:H,3,0),"")</f>
        <v>3.6199999999999997</v>
      </c>
      <c r="G550" s="1436">
        <f t="shared" si="24"/>
        <v>0</v>
      </c>
      <c r="H550" s="1804">
        <f t="shared" si="25"/>
        <v>0</v>
      </c>
      <c r="I550" s="670">
        <f>IFERROR(VLOOKUP(C550,'Consolidated Master Sheet'!B:H,6,0),"")</f>
        <v>25</v>
      </c>
      <c r="J550" s="670">
        <f>IFERROR(VLOOKUP(C550,'Consolidated Master Sheet'!B:H,7,0),"")</f>
        <v>150</v>
      </c>
      <c r="K550" s="79"/>
      <c r="L550" s="1188">
        <f t="shared" si="26"/>
        <v>0</v>
      </c>
      <c r="M550" s="545"/>
      <c r="N550" s="1089"/>
    </row>
    <row r="551" spans="1:14" s="656" customFormat="1">
      <c r="A551" s="157"/>
      <c r="B551" s="1892"/>
      <c r="C551" s="667" t="s">
        <v>7275</v>
      </c>
      <c r="D551" s="668" t="s">
        <v>3902</v>
      </c>
      <c r="E551" s="669" t="s">
        <v>10378</v>
      </c>
      <c r="F551" s="1195">
        <f>IFERROR(VLOOKUP(C551,'Consolidated Master Sheet'!B:H,3,0),"")</f>
        <v>3.94</v>
      </c>
      <c r="G551" s="1436">
        <f t="shared" si="24"/>
        <v>0</v>
      </c>
      <c r="H551" s="1804">
        <f t="shared" si="25"/>
        <v>0</v>
      </c>
      <c r="I551" s="670">
        <f>IFERROR(VLOOKUP(C551,'Consolidated Master Sheet'!B:H,6,0),"")</f>
        <v>25</v>
      </c>
      <c r="J551" s="670">
        <f>IFERROR(VLOOKUP(C551,'Consolidated Master Sheet'!B:H,7,0),"")</f>
        <v>150</v>
      </c>
      <c r="K551" s="79"/>
      <c r="L551" s="1188">
        <f t="shared" si="26"/>
        <v>0</v>
      </c>
      <c r="M551" s="545"/>
      <c r="N551" s="1089"/>
    </row>
    <row r="552" spans="1:14" s="656" customFormat="1">
      <c r="A552" s="157"/>
      <c r="B552" s="1892"/>
      <c r="C552" s="667" t="s">
        <v>7276</v>
      </c>
      <c r="D552" s="668" t="s">
        <v>3901</v>
      </c>
      <c r="E552" s="669" t="s">
        <v>10379</v>
      </c>
      <c r="F552" s="1195">
        <f>IFERROR(VLOOKUP(C552,'Consolidated Master Sheet'!B:H,3,0),"")</f>
        <v>4.74</v>
      </c>
      <c r="G552" s="1436">
        <f t="shared" si="24"/>
        <v>0</v>
      </c>
      <c r="H552" s="1804">
        <f t="shared" si="25"/>
        <v>0</v>
      </c>
      <c r="I552" s="670">
        <f>IFERROR(VLOOKUP(C552,'Consolidated Master Sheet'!B:H,6,0),"")</f>
        <v>10</v>
      </c>
      <c r="J552" s="670">
        <f>IFERROR(VLOOKUP(C552,'Consolidated Master Sheet'!B:H,7,0),"")</f>
        <v>80</v>
      </c>
      <c r="K552" s="79"/>
      <c r="L552" s="1188">
        <f t="shared" si="26"/>
        <v>0</v>
      </c>
      <c r="M552" s="545"/>
      <c r="N552" s="1089"/>
    </row>
    <row r="553" spans="1:14" s="656" customFormat="1">
      <c r="A553" s="157"/>
      <c r="B553" s="1892"/>
      <c r="C553" s="667" t="s">
        <v>7069</v>
      </c>
      <c r="D553" s="668" t="s">
        <v>3900</v>
      </c>
      <c r="E553" s="669" t="s">
        <v>10380</v>
      </c>
      <c r="F553" s="1195">
        <f>IFERROR(VLOOKUP(C553,'Consolidated Master Sheet'!B:H,3,0),"")</f>
        <v>15.129999999999999</v>
      </c>
      <c r="G553" s="1436">
        <f t="shared" si="24"/>
        <v>0</v>
      </c>
      <c r="H553" s="1804">
        <f t="shared" si="25"/>
        <v>0</v>
      </c>
      <c r="I553" s="670">
        <f>IFERROR(VLOOKUP(C553,'Consolidated Master Sheet'!B:H,6,0),"")</f>
        <v>10</v>
      </c>
      <c r="J553" s="670">
        <f>IFERROR(VLOOKUP(C553,'Consolidated Master Sheet'!B:H,7,0),"")</f>
        <v>60</v>
      </c>
      <c r="K553" s="79"/>
      <c r="L553" s="1188">
        <f t="shared" si="26"/>
        <v>0</v>
      </c>
      <c r="M553" s="545"/>
      <c r="N553" s="1089"/>
    </row>
    <row r="554" spans="1:14" s="656" customFormat="1">
      <c r="A554" s="157"/>
      <c r="B554" s="1892"/>
      <c r="C554" s="667" t="s">
        <v>7277</v>
      </c>
      <c r="D554" s="668" t="s">
        <v>3899</v>
      </c>
      <c r="E554" s="669" t="s">
        <v>10381</v>
      </c>
      <c r="F554" s="1195">
        <f>IFERROR(VLOOKUP(C554,'Consolidated Master Sheet'!B:H,3,0),"")</f>
        <v>16.520000000000003</v>
      </c>
      <c r="G554" s="1436">
        <f t="shared" si="24"/>
        <v>0</v>
      </c>
      <c r="H554" s="1804">
        <f t="shared" si="25"/>
        <v>0</v>
      </c>
      <c r="I554" s="670">
        <f>IFERROR(VLOOKUP(C554,'Consolidated Master Sheet'!B:H,6,0),"")</f>
        <v>10</v>
      </c>
      <c r="J554" s="670">
        <f>IFERROR(VLOOKUP(C554,'Consolidated Master Sheet'!B:H,7,0),"")</f>
        <v>40</v>
      </c>
      <c r="K554" s="79"/>
      <c r="L554" s="1188">
        <f t="shared" si="26"/>
        <v>0</v>
      </c>
      <c r="M554" s="545"/>
      <c r="N554" s="1089"/>
    </row>
    <row r="555" spans="1:14" s="656" customFormat="1">
      <c r="A555" s="157"/>
      <c r="B555" s="1892"/>
      <c r="C555" s="667" t="s">
        <v>7278</v>
      </c>
      <c r="D555" s="668" t="s">
        <v>3898</v>
      </c>
      <c r="E555" s="669" t="s">
        <v>10382</v>
      </c>
      <c r="F555" s="1195">
        <f>IFERROR(VLOOKUP(C555,'Consolidated Master Sheet'!B:H,3,0),"")</f>
        <v>37.57</v>
      </c>
      <c r="G555" s="1436">
        <f t="shared" si="24"/>
        <v>0</v>
      </c>
      <c r="H555" s="1804">
        <f t="shared" si="25"/>
        <v>0</v>
      </c>
      <c r="I555" s="670">
        <f>IFERROR(VLOOKUP(C555,'Consolidated Master Sheet'!B:H,6,0),"")</f>
        <v>6</v>
      </c>
      <c r="J555" s="670">
        <f>IFERROR(VLOOKUP(C555,'Consolidated Master Sheet'!B:H,7,0),"")</f>
        <v>24</v>
      </c>
      <c r="K555" s="79"/>
      <c r="L555" s="1188">
        <f t="shared" si="26"/>
        <v>0</v>
      </c>
      <c r="M555" s="545"/>
      <c r="N555" s="1089"/>
    </row>
    <row r="556" spans="1:14" s="656" customFormat="1">
      <c r="A556" s="157"/>
      <c r="B556" s="1892"/>
      <c r="C556" s="667" t="s">
        <v>7070</v>
      </c>
      <c r="D556" s="668" t="s">
        <v>3897</v>
      </c>
      <c r="E556" s="669" t="s">
        <v>10383</v>
      </c>
      <c r="F556" s="1195">
        <f>IFERROR(VLOOKUP(C556,'Consolidated Master Sheet'!B:H,3,0),"")</f>
        <v>63.12</v>
      </c>
      <c r="G556" s="1436">
        <f t="shared" si="24"/>
        <v>0</v>
      </c>
      <c r="H556" s="1804">
        <f t="shared" si="25"/>
        <v>0</v>
      </c>
      <c r="I556" s="670">
        <f>IFERROR(VLOOKUP(C556,'Consolidated Master Sheet'!B:H,6,0),"")</f>
        <v>6</v>
      </c>
      <c r="J556" s="670">
        <f>IFERROR(VLOOKUP(C556,'Consolidated Master Sheet'!B:H,7,0),"")</f>
        <v>24</v>
      </c>
      <c r="K556" s="79"/>
      <c r="L556" s="1188">
        <f t="shared" si="26"/>
        <v>0</v>
      </c>
      <c r="M556" s="545"/>
      <c r="N556" s="1089"/>
    </row>
    <row r="557" spans="1:14" s="656" customFormat="1">
      <c r="A557" s="157"/>
      <c r="B557" s="1892"/>
      <c r="C557" s="667" t="s">
        <v>7071</v>
      </c>
      <c r="D557" s="668" t="s">
        <v>3896</v>
      </c>
      <c r="E557" s="669" t="s">
        <v>10384</v>
      </c>
      <c r="F557" s="1195">
        <f>IFERROR(VLOOKUP(C557,'Consolidated Master Sheet'!B:H,3,0),"")</f>
        <v>90.08</v>
      </c>
      <c r="G557" s="1436">
        <f t="shared" si="24"/>
        <v>0</v>
      </c>
      <c r="H557" s="1804">
        <f t="shared" si="25"/>
        <v>0</v>
      </c>
      <c r="I557" s="670">
        <f>IFERROR(VLOOKUP(C557,'Consolidated Master Sheet'!B:H,6,0),"")</f>
        <v>8</v>
      </c>
      <c r="J557" s="670">
        <f>IFERROR(VLOOKUP(C557,'Consolidated Master Sheet'!B:H,7,0),"")</f>
        <v>8</v>
      </c>
      <c r="K557" s="79"/>
      <c r="L557" s="1188">
        <f t="shared" si="26"/>
        <v>0</v>
      </c>
      <c r="M557" s="545"/>
      <c r="N557" s="1089"/>
    </row>
    <row r="558" spans="1:14" s="656" customFormat="1">
      <c r="A558" s="157"/>
      <c r="B558" s="1892"/>
      <c r="C558" s="667" t="s">
        <v>7072</v>
      </c>
      <c r="D558" s="668" t="s">
        <v>3895</v>
      </c>
      <c r="E558" s="669" t="s">
        <v>10385</v>
      </c>
      <c r="F558" s="1195">
        <f>IFERROR(VLOOKUP(C558,'Consolidated Master Sheet'!B:H,3,0),"")</f>
        <v>226.29</v>
      </c>
      <c r="G558" s="1436">
        <f t="shared" si="24"/>
        <v>0</v>
      </c>
      <c r="H558" s="1804">
        <f t="shared" si="25"/>
        <v>0</v>
      </c>
      <c r="I558" s="670">
        <f>IFERROR(VLOOKUP(C558,'Consolidated Master Sheet'!B:H,6,0),"")</f>
        <v>12</v>
      </c>
      <c r="J558" s="670">
        <f>IFERROR(VLOOKUP(C558,'Consolidated Master Sheet'!B:H,7,0),"")</f>
        <v>12</v>
      </c>
      <c r="K558" s="79"/>
      <c r="L558" s="1188">
        <f t="shared" si="26"/>
        <v>0</v>
      </c>
      <c r="M558" s="545"/>
      <c r="N558" s="1089"/>
    </row>
    <row r="559" spans="1:14" s="656" customFormat="1">
      <c r="A559" s="157"/>
      <c r="B559" s="1892"/>
      <c r="C559" s="667" t="s">
        <v>7073</v>
      </c>
      <c r="D559" s="668" t="s">
        <v>3894</v>
      </c>
      <c r="E559" s="669" t="s">
        <v>10386</v>
      </c>
      <c r="F559" s="1195">
        <f>IFERROR(VLOOKUP(C559,'Consolidated Master Sheet'!B:H,3,0),"")</f>
        <v>504.42</v>
      </c>
      <c r="G559" s="1436">
        <f t="shared" si="24"/>
        <v>0</v>
      </c>
      <c r="H559" s="1804">
        <f t="shared" si="25"/>
        <v>0</v>
      </c>
      <c r="I559" s="670">
        <f>IFERROR(VLOOKUP(C559,'Consolidated Master Sheet'!B:H,6,0),"")</f>
        <v>12</v>
      </c>
      <c r="J559" s="670">
        <f>IFERROR(VLOOKUP(C559,'Consolidated Master Sheet'!B:H,7,0),"")</f>
        <v>12</v>
      </c>
      <c r="K559" s="79"/>
      <c r="L559" s="1188">
        <f t="shared" si="26"/>
        <v>0</v>
      </c>
      <c r="M559" s="545"/>
      <c r="N559" s="1089"/>
    </row>
    <row r="560" spans="1:14" s="656" customFormat="1" ht="16.5" thickBot="1">
      <c r="A560" s="157"/>
      <c r="B560" s="1893"/>
      <c r="C560" s="667" t="s">
        <v>7074</v>
      </c>
      <c r="D560" s="688" t="s">
        <v>3893</v>
      </c>
      <c r="E560" s="679" t="s">
        <v>10387</v>
      </c>
      <c r="F560" s="1197">
        <f>IFERROR(VLOOKUP(C560,'Consolidated Master Sheet'!B:H,3,0),"")</f>
        <v>732.81999999999994</v>
      </c>
      <c r="G560" s="1438">
        <f t="shared" si="24"/>
        <v>0</v>
      </c>
      <c r="H560" s="1806">
        <f t="shared" si="25"/>
        <v>0</v>
      </c>
      <c r="I560" s="680">
        <f>IFERROR(VLOOKUP(C560,'Consolidated Master Sheet'!B:H,6,0),"")</f>
        <v>6</v>
      </c>
      <c r="J560" s="680">
        <f>IFERROR(VLOOKUP(C560,'Consolidated Master Sheet'!B:H,7,0),"")</f>
        <v>6</v>
      </c>
      <c r="K560" s="82"/>
      <c r="L560" s="1190">
        <f t="shared" si="26"/>
        <v>0</v>
      </c>
      <c r="M560" s="545"/>
      <c r="N560" s="1089"/>
    </row>
    <row r="561" spans="1:14" s="656" customFormat="1">
      <c r="A561" s="157"/>
      <c r="B561" s="1891"/>
      <c r="C561" s="663" t="s">
        <v>7075</v>
      </c>
      <c r="D561" s="664" t="s">
        <v>3892</v>
      </c>
      <c r="E561" s="665" t="s">
        <v>9764</v>
      </c>
      <c r="F561" s="1187">
        <f>IFERROR(VLOOKUP(C561,'Consolidated Master Sheet'!B:H,3,0),"")</f>
        <v>5.31</v>
      </c>
      <c r="G561" s="1439">
        <f t="shared" si="24"/>
        <v>0</v>
      </c>
      <c r="H561" s="1807">
        <f t="shared" si="25"/>
        <v>0</v>
      </c>
      <c r="I561" s="666">
        <f>IFERROR(VLOOKUP(C561,'Consolidated Master Sheet'!B:H,6,0),"")</f>
        <v>100</v>
      </c>
      <c r="J561" s="666">
        <f>IFERROR(VLOOKUP(C561,'Consolidated Master Sheet'!B:H,7,0),"")</f>
        <v>1200</v>
      </c>
      <c r="K561" s="77"/>
      <c r="L561" s="1191">
        <f t="shared" si="26"/>
        <v>0</v>
      </c>
      <c r="M561" s="545"/>
      <c r="N561" s="1089"/>
    </row>
    <row r="562" spans="1:14" s="656" customFormat="1">
      <c r="A562" s="157"/>
      <c r="B562" s="1892"/>
      <c r="C562" s="667" t="s">
        <v>7076</v>
      </c>
      <c r="D562" s="668" t="s">
        <v>3891</v>
      </c>
      <c r="E562" s="669" t="s">
        <v>9765</v>
      </c>
      <c r="F562" s="1195">
        <f>IFERROR(VLOOKUP(C562,'Consolidated Master Sheet'!B:H,3,0),"")</f>
        <v>2.92</v>
      </c>
      <c r="G562" s="1436">
        <f t="shared" si="24"/>
        <v>0</v>
      </c>
      <c r="H562" s="1804">
        <f t="shared" si="25"/>
        <v>0</v>
      </c>
      <c r="I562" s="670">
        <f>IFERROR(VLOOKUP(C562,'Consolidated Master Sheet'!B:H,6,0),"")</f>
        <v>100</v>
      </c>
      <c r="J562" s="670">
        <f>IFERROR(VLOOKUP(C562,'Consolidated Master Sheet'!B:H,7,0),"")</f>
        <v>1200</v>
      </c>
      <c r="K562" s="79"/>
      <c r="L562" s="1188">
        <f t="shared" si="26"/>
        <v>0</v>
      </c>
      <c r="M562" s="545"/>
      <c r="N562" s="1089"/>
    </row>
    <row r="563" spans="1:14" s="656" customFormat="1">
      <c r="A563" s="157"/>
      <c r="B563" s="1892"/>
      <c r="C563" s="667" t="s">
        <v>7279</v>
      </c>
      <c r="D563" s="668" t="s">
        <v>3890</v>
      </c>
      <c r="E563" s="669" t="s">
        <v>9766</v>
      </c>
      <c r="F563" s="1195">
        <f>IFERROR(VLOOKUP(C563,'Consolidated Master Sheet'!B:H,3,0),"")</f>
        <v>3.38</v>
      </c>
      <c r="G563" s="1436">
        <f t="shared" si="24"/>
        <v>0</v>
      </c>
      <c r="H563" s="1804">
        <f t="shared" si="25"/>
        <v>0</v>
      </c>
      <c r="I563" s="670">
        <f>IFERROR(VLOOKUP(C563,'Consolidated Master Sheet'!B:H,6,0),"")</f>
        <v>50</v>
      </c>
      <c r="J563" s="670">
        <f>IFERROR(VLOOKUP(C563,'Consolidated Master Sheet'!B:H,7,0),"")</f>
        <v>600</v>
      </c>
      <c r="K563" s="79"/>
      <c r="L563" s="1188">
        <f t="shared" si="26"/>
        <v>0</v>
      </c>
      <c r="M563" s="545"/>
      <c r="N563" s="1089"/>
    </row>
    <row r="564" spans="1:14" s="656" customFormat="1">
      <c r="A564" s="157"/>
      <c r="B564" s="1892"/>
      <c r="C564" s="667" t="s">
        <v>7280</v>
      </c>
      <c r="D564" s="668" t="s">
        <v>3889</v>
      </c>
      <c r="E564" s="669" t="s">
        <v>9767</v>
      </c>
      <c r="F564" s="1195">
        <f>IFERROR(VLOOKUP(C564,'Consolidated Master Sheet'!B:H,3,0),"")</f>
        <v>5.12</v>
      </c>
      <c r="G564" s="1436">
        <f t="shared" si="24"/>
        <v>0</v>
      </c>
      <c r="H564" s="1804">
        <f t="shared" si="25"/>
        <v>0</v>
      </c>
      <c r="I564" s="670">
        <f>IFERROR(VLOOKUP(C564,'Consolidated Master Sheet'!B:H,6,0),"")</f>
        <v>50</v>
      </c>
      <c r="J564" s="670">
        <f>IFERROR(VLOOKUP(C564,'Consolidated Master Sheet'!B:H,7,0),"")</f>
        <v>400</v>
      </c>
      <c r="K564" s="79"/>
      <c r="L564" s="1188">
        <f t="shared" si="26"/>
        <v>0</v>
      </c>
      <c r="M564" s="545"/>
      <c r="N564" s="1089"/>
    </row>
    <row r="565" spans="1:14" s="656" customFormat="1">
      <c r="A565" s="157"/>
      <c r="B565" s="1892"/>
      <c r="C565" s="667" t="s">
        <v>7077</v>
      </c>
      <c r="D565" s="668" t="s">
        <v>3888</v>
      </c>
      <c r="E565" s="669" t="s">
        <v>9768</v>
      </c>
      <c r="F565" s="1195">
        <f>IFERROR(VLOOKUP(C565,'Consolidated Master Sheet'!B:H,3,0),"")</f>
        <v>6.0699999999999994</v>
      </c>
      <c r="G565" s="1436">
        <f t="shared" si="24"/>
        <v>0</v>
      </c>
      <c r="H565" s="1804">
        <f t="shared" si="25"/>
        <v>0</v>
      </c>
      <c r="I565" s="670">
        <f>IFERROR(VLOOKUP(C565,'Consolidated Master Sheet'!B:H,6,0),"")</f>
        <v>25</v>
      </c>
      <c r="J565" s="670">
        <f>IFERROR(VLOOKUP(C565,'Consolidated Master Sheet'!B:H,7,0),"")</f>
        <v>200</v>
      </c>
      <c r="K565" s="79"/>
      <c r="L565" s="1188">
        <f t="shared" si="26"/>
        <v>0</v>
      </c>
      <c r="M565" s="545"/>
      <c r="N565" s="1089"/>
    </row>
    <row r="566" spans="1:14" s="656" customFormat="1">
      <c r="A566" s="157"/>
      <c r="B566" s="1892"/>
      <c r="C566" s="667" t="s">
        <v>7078</v>
      </c>
      <c r="D566" s="668" t="s">
        <v>3887</v>
      </c>
      <c r="E566" s="669" t="s">
        <v>9769</v>
      </c>
      <c r="F566" s="1195">
        <f>IFERROR(VLOOKUP(C566,'Consolidated Master Sheet'!B:H,3,0),"")</f>
        <v>6.34</v>
      </c>
      <c r="G566" s="1436">
        <f t="shared" si="24"/>
        <v>0</v>
      </c>
      <c r="H566" s="1804">
        <f t="shared" si="25"/>
        <v>0</v>
      </c>
      <c r="I566" s="670">
        <f>IFERROR(VLOOKUP(C566,'Consolidated Master Sheet'!B:H,6,0),"")</f>
        <v>25</v>
      </c>
      <c r="J566" s="670">
        <f>IFERROR(VLOOKUP(C566,'Consolidated Master Sheet'!B:H,7,0),"")</f>
        <v>150</v>
      </c>
      <c r="K566" s="79"/>
      <c r="L566" s="1188">
        <f t="shared" si="26"/>
        <v>0</v>
      </c>
      <c r="M566" s="545"/>
      <c r="N566" s="1089"/>
    </row>
    <row r="567" spans="1:14" s="656" customFormat="1">
      <c r="A567" s="157"/>
      <c r="B567" s="1892"/>
      <c r="C567" s="667" t="s">
        <v>7079</v>
      </c>
      <c r="D567" s="668" t="s">
        <v>3886</v>
      </c>
      <c r="E567" s="669" t="s">
        <v>9770</v>
      </c>
      <c r="F567" s="1195">
        <f>IFERROR(VLOOKUP(C567,'Consolidated Master Sheet'!B:H,3,0),"")</f>
        <v>11.22</v>
      </c>
      <c r="G567" s="1436">
        <f t="shared" si="24"/>
        <v>0</v>
      </c>
      <c r="H567" s="1804">
        <f t="shared" si="25"/>
        <v>0</v>
      </c>
      <c r="I567" s="670">
        <f>IFERROR(VLOOKUP(C567,'Consolidated Master Sheet'!B:H,6,0),"")</f>
        <v>10</v>
      </c>
      <c r="J567" s="670">
        <f>IFERROR(VLOOKUP(C567,'Consolidated Master Sheet'!B:H,7,0),"")</f>
        <v>120</v>
      </c>
      <c r="K567" s="79"/>
      <c r="L567" s="1188">
        <f t="shared" si="26"/>
        <v>0</v>
      </c>
      <c r="M567" s="545"/>
      <c r="N567" s="1089"/>
    </row>
    <row r="568" spans="1:14" s="656" customFormat="1">
      <c r="A568" s="157"/>
      <c r="B568" s="1892"/>
      <c r="C568" s="667" t="s">
        <v>7080</v>
      </c>
      <c r="D568" s="668" t="s">
        <v>3885</v>
      </c>
      <c r="E568" s="669" t="s">
        <v>9771</v>
      </c>
      <c r="F568" s="1195">
        <f>IFERROR(VLOOKUP(C568,'Consolidated Master Sheet'!B:H,3,0),"")</f>
        <v>16.510000000000002</v>
      </c>
      <c r="G568" s="1436">
        <f t="shared" si="24"/>
        <v>0</v>
      </c>
      <c r="H568" s="1804">
        <f t="shared" si="25"/>
        <v>0</v>
      </c>
      <c r="I568" s="670">
        <f>IFERROR(VLOOKUP(C568,'Consolidated Master Sheet'!B:H,6,0),"")</f>
        <v>10</v>
      </c>
      <c r="J568" s="670">
        <f>IFERROR(VLOOKUP(C568,'Consolidated Master Sheet'!B:H,7,0),"")</f>
        <v>60</v>
      </c>
      <c r="K568" s="79"/>
      <c r="L568" s="1188">
        <f t="shared" si="26"/>
        <v>0</v>
      </c>
      <c r="M568" s="545"/>
      <c r="N568" s="1089"/>
    </row>
    <row r="569" spans="1:14" s="656" customFormat="1">
      <c r="A569" s="157"/>
      <c r="B569" s="1892"/>
      <c r="C569" s="667" t="s">
        <v>7081</v>
      </c>
      <c r="D569" s="668" t="s">
        <v>3884</v>
      </c>
      <c r="E569" s="669" t="s">
        <v>9772</v>
      </c>
      <c r="F569" s="1195">
        <f>IFERROR(VLOOKUP(C569,'Consolidated Master Sheet'!B:H,3,0),"")</f>
        <v>21.59</v>
      </c>
      <c r="G569" s="1436">
        <f t="shared" si="24"/>
        <v>0</v>
      </c>
      <c r="H569" s="1804">
        <f t="shared" si="25"/>
        <v>0</v>
      </c>
      <c r="I569" s="670">
        <f>IFERROR(VLOOKUP(C569,'Consolidated Master Sheet'!B:H,6,0),"")</f>
        <v>10</v>
      </c>
      <c r="J569" s="670">
        <f>IFERROR(VLOOKUP(C569,'Consolidated Master Sheet'!B:H,7,0),"")</f>
        <v>40</v>
      </c>
      <c r="K569" s="79"/>
      <c r="L569" s="1188">
        <f t="shared" si="26"/>
        <v>0</v>
      </c>
      <c r="M569" s="545"/>
      <c r="N569" s="1089"/>
    </row>
    <row r="570" spans="1:14" s="656" customFormat="1">
      <c r="A570" s="157"/>
      <c r="B570" s="1892"/>
      <c r="C570" s="667" t="s">
        <v>7868</v>
      </c>
      <c r="D570" s="668" t="s">
        <v>3883</v>
      </c>
      <c r="E570" s="669" t="s">
        <v>9773</v>
      </c>
      <c r="F570" s="1195">
        <f>IFERROR(VLOOKUP(C570,'Consolidated Master Sheet'!B:H,3,0),"")</f>
        <v>37.909999999999997</v>
      </c>
      <c r="G570" s="1436">
        <f t="shared" si="24"/>
        <v>0</v>
      </c>
      <c r="H570" s="1804">
        <f t="shared" si="25"/>
        <v>0</v>
      </c>
      <c r="I570" s="670">
        <f>IFERROR(VLOOKUP(C570,'Consolidated Master Sheet'!B:H,6,0),"")</f>
        <v>6</v>
      </c>
      <c r="J570" s="670">
        <f>IFERROR(VLOOKUP(C570,'Consolidated Master Sheet'!B:H,7,0),"")</f>
        <v>36</v>
      </c>
      <c r="K570" s="79"/>
      <c r="L570" s="1188">
        <f t="shared" si="26"/>
        <v>0</v>
      </c>
      <c r="M570" s="545"/>
      <c r="N570" s="1089"/>
    </row>
    <row r="571" spans="1:14" s="656" customFormat="1" ht="16.5" thickBot="1">
      <c r="A571" s="157"/>
      <c r="B571" s="1893"/>
      <c r="C571" s="671" t="s">
        <v>7082</v>
      </c>
      <c r="D571" s="672" t="s">
        <v>3882</v>
      </c>
      <c r="E571" s="673" t="s">
        <v>9774</v>
      </c>
      <c r="F571" s="1196">
        <f>IFERROR(VLOOKUP(C571,'Consolidated Master Sheet'!B:H,3,0),"")</f>
        <v>89.6</v>
      </c>
      <c r="G571" s="1437">
        <f t="shared" si="24"/>
        <v>0</v>
      </c>
      <c r="H571" s="1805">
        <f t="shared" si="25"/>
        <v>0</v>
      </c>
      <c r="I571" s="674">
        <f>IFERROR(VLOOKUP(C571,'Consolidated Master Sheet'!B:H,6,0),"")</f>
        <v>13</v>
      </c>
      <c r="J571" s="674">
        <f>IFERROR(VLOOKUP(C571,'Consolidated Master Sheet'!B:H,7,0),"")</f>
        <v>13</v>
      </c>
      <c r="K571" s="80"/>
      <c r="L571" s="1189">
        <f t="shared" si="26"/>
        <v>0</v>
      </c>
      <c r="M571" s="545"/>
      <c r="N571" s="1089"/>
    </row>
    <row r="572" spans="1:14" s="656" customFormat="1">
      <c r="A572" s="157"/>
      <c r="B572" s="1891"/>
      <c r="C572" s="667" t="s">
        <v>7083</v>
      </c>
      <c r="D572" s="681" t="s">
        <v>3881</v>
      </c>
      <c r="E572" s="676" t="s">
        <v>9775</v>
      </c>
      <c r="F572" s="1186">
        <f>IFERROR(VLOOKUP(C572,'Consolidated Master Sheet'!B:H,3,0),"")</f>
        <v>4.18</v>
      </c>
      <c r="G572" s="1435">
        <f t="shared" si="24"/>
        <v>0</v>
      </c>
      <c r="H572" s="1804">
        <f t="shared" si="25"/>
        <v>0</v>
      </c>
      <c r="I572" s="677">
        <f>IFERROR(VLOOKUP(C572,'Consolidated Master Sheet'!B:H,6,0),"")</f>
        <v>150</v>
      </c>
      <c r="J572" s="677">
        <f>IFERROR(VLOOKUP(C572,'Consolidated Master Sheet'!B:H,7,0),"")</f>
        <v>1800</v>
      </c>
      <c r="K572" s="81"/>
      <c r="L572" s="1188">
        <f t="shared" si="26"/>
        <v>0</v>
      </c>
      <c r="M572" s="545"/>
      <c r="N572" s="1089"/>
    </row>
    <row r="573" spans="1:14" s="656" customFormat="1">
      <c r="A573" s="157"/>
      <c r="B573" s="1892"/>
      <c r="C573" s="667" t="s">
        <v>7281</v>
      </c>
      <c r="D573" s="668" t="s">
        <v>3880</v>
      </c>
      <c r="E573" s="669" t="s">
        <v>9776</v>
      </c>
      <c r="F573" s="1195">
        <f>IFERROR(VLOOKUP(C573,'Consolidated Master Sheet'!B:H,3,0),"")</f>
        <v>3.38</v>
      </c>
      <c r="G573" s="1436">
        <f t="shared" si="24"/>
        <v>0</v>
      </c>
      <c r="H573" s="1804">
        <f t="shared" si="25"/>
        <v>0</v>
      </c>
      <c r="I573" s="670">
        <f>IFERROR(VLOOKUP(C573,'Consolidated Master Sheet'!B:H,6,0),"")</f>
        <v>100</v>
      </c>
      <c r="J573" s="670">
        <f>IFERROR(VLOOKUP(C573,'Consolidated Master Sheet'!B:H,7,0),"")</f>
        <v>1200</v>
      </c>
      <c r="K573" s="79"/>
      <c r="L573" s="1188">
        <f t="shared" si="26"/>
        <v>0</v>
      </c>
      <c r="M573" s="545"/>
      <c r="N573" s="1089"/>
    </row>
    <row r="574" spans="1:14" s="656" customFormat="1">
      <c r="A574" s="157"/>
      <c r="B574" s="1892"/>
      <c r="C574" s="667" t="s">
        <v>7282</v>
      </c>
      <c r="D574" s="668" t="s">
        <v>3879</v>
      </c>
      <c r="E574" s="669" t="s">
        <v>9777</v>
      </c>
      <c r="F574" s="1195">
        <f>IFERROR(VLOOKUP(C574,'Consolidated Master Sheet'!B:H,3,0),"")</f>
        <v>3.9499999999999997</v>
      </c>
      <c r="G574" s="1436">
        <f t="shared" si="24"/>
        <v>0</v>
      </c>
      <c r="H574" s="1804">
        <f t="shared" si="25"/>
        <v>0</v>
      </c>
      <c r="I574" s="670">
        <f>IFERROR(VLOOKUP(C574,'Consolidated Master Sheet'!B:H,6,0),"")</f>
        <v>50</v>
      </c>
      <c r="J574" s="670">
        <f>IFERROR(VLOOKUP(C574,'Consolidated Master Sheet'!B:H,7,0),"")</f>
        <v>600</v>
      </c>
      <c r="K574" s="79"/>
      <c r="L574" s="1188">
        <f t="shared" si="26"/>
        <v>0</v>
      </c>
      <c r="M574" s="545"/>
      <c r="N574" s="1089"/>
    </row>
    <row r="575" spans="1:14" s="656" customFormat="1">
      <c r="A575" s="157"/>
      <c r="B575" s="1892"/>
      <c r="C575" s="667" t="s">
        <v>7084</v>
      </c>
      <c r="D575" s="668" t="s">
        <v>3878</v>
      </c>
      <c r="E575" s="669" t="s">
        <v>9778</v>
      </c>
      <c r="F575" s="1195">
        <f>IFERROR(VLOOKUP(C575,'Consolidated Master Sheet'!B:H,3,0),"")</f>
        <v>4.74</v>
      </c>
      <c r="G575" s="1436">
        <f t="shared" si="24"/>
        <v>0</v>
      </c>
      <c r="H575" s="1804">
        <f t="shared" si="25"/>
        <v>0</v>
      </c>
      <c r="I575" s="670">
        <f>IFERROR(VLOOKUP(C575,'Consolidated Master Sheet'!B:H,6,0),"")</f>
        <v>50</v>
      </c>
      <c r="J575" s="670">
        <f>IFERROR(VLOOKUP(C575,'Consolidated Master Sheet'!B:H,7,0),"")</f>
        <v>400</v>
      </c>
      <c r="K575" s="79"/>
      <c r="L575" s="1188">
        <f t="shared" si="26"/>
        <v>0</v>
      </c>
      <c r="M575" s="545"/>
      <c r="N575" s="1089"/>
    </row>
    <row r="576" spans="1:14" s="656" customFormat="1">
      <c r="A576" s="157"/>
      <c r="B576" s="1892"/>
      <c r="C576" s="667" t="s">
        <v>7085</v>
      </c>
      <c r="D576" s="668" t="s">
        <v>3877</v>
      </c>
      <c r="E576" s="669" t="s">
        <v>9779</v>
      </c>
      <c r="F576" s="1195">
        <f>IFERROR(VLOOKUP(C576,'Consolidated Master Sheet'!B:H,3,0),"")</f>
        <v>6.34</v>
      </c>
      <c r="G576" s="1436">
        <f t="shared" si="24"/>
        <v>0</v>
      </c>
      <c r="H576" s="1804">
        <f t="shared" si="25"/>
        <v>0</v>
      </c>
      <c r="I576" s="670">
        <f>IFERROR(VLOOKUP(C576,'Consolidated Master Sheet'!B:H,6,0),"")</f>
        <v>25</v>
      </c>
      <c r="J576" s="670">
        <f>IFERROR(VLOOKUP(C576,'Consolidated Master Sheet'!B:H,7,0),"")</f>
        <v>200</v>
      </c>
      <c r="K576" s="79"/>
      <c r="L576" s="1188">
        <f t="shared" si="26"/>
        <v>0</v>
      </c>
      <c r="M576" s="545"/>
      <c r="N576" s="1089"/>
    </row>
    <row r="577" spans="1:14" s="656" customFormat="1">
      <c r="A577" s="157"/>
      <c r="B577" s="1892"/>
      <c r="C577" s="667" t="s">
        <v>7086</v>
      </c>
      <c r="D577" s="668" t="s">
        <v>3876</v>
      </c>
      <c r="E577" s="669" t="s">
        <v>9780</v>
      </c>
      <c r="F577" s="1195">
        <f>IFERROR(VLOOKUP(C577,'Consolidated Master Sheet'!B:H,3,0),"")</f>
        <v>8.08</v>
      </c>
      <c r="G577" s="1436">
        <f t="shared" si="24"/>
        <v>0</v>
      </c>
      <c r="H577" s="1804">
        <f t="shared" si="25"/>
        <v>0</v>
      </c>
      <c r="I577" s="670">
        <f>IFERROR(VLOOKUP(C577,'Consolidated Master Sheet'!B:H,6,0),"")</f>
        <v>25</v>
      </c>
      <c r="J577" s="670">
        <f>IFERROR(VLOOKUP(C577,'Consolidated Master Sheet'!B:H,7,0),"")</f>
        <v>150</v>
      </c>
      <c r="K577" s="79"/>
      <c r="L577" s="1188">
        <f t="shared" si="26"/>
        <v>0</v>
      </c>
      <c r="M577" s="545"/>
      <c r="N577" s="1089"/>
    </row>
    <row r="578" spans="1:14" s="656" customFormat="1">
      <c r="A578" s="157"/>
      <c r="B578" s="1892"/>
      <c r="C578" s="667" t="s">
        <v>7087</v>
      </c>
      <c r="D578" s="668" t="s">
        <v>3875</v>
      </c>
      <c r="E578" s="669" t="s">
        <v>9781</v>
      </c>
      <c r="F578" s="1195">
        <f>IFERROR(VLOOKUP(C578,'Consolidated Master Sheet'!B:H,3,0),"")</f>
        <v>9.98</v>
      </c>
      <c r="G578" s="1436">
        <f t="shared" si="24"/>
        <v>0</v>
      </c>
      <c r="H578" s="1804">
        <f t="shared" si="25"/>
        <v>0</v>
      </c>
      <c r="I578" s="670">
        <f>IFERROR(VLOOKUP(C578,'Consolidated Master Sheet'!B:H,6,0),"")</f>
        <v>10</v>
      </c>
      <c r="J578" s="670">
        <f>IFERROR(VLOOKUP(C578,'Consolidated Master Sheet'!B:H,7,0),"")</f>
        <v>120</v>
      </c>
      <c r="K578" s="79"/>
      <c r="L578" s="1188">
        <f t="shared" si="26"/>
        <v>0</v>
      </c>
      <c r="M578" s="545"/>
      <c r="N578" s="1089"/>
    </row>
    <row r="579" spans="1:14" s="656" customFormat="1">
      <c r="A579" s="157"/>
      <c r="B579" s="1892"/>
      <c r="C579" s="667" t="s">
        <v>7088</v>
      </c>
      <c r="D579" s="668" t="s">
        <v>3874</v>
      </c>
      <c r="E579" s="669" t="s">
        <v>9782</v>
      </c>
      <c r="F579" s="1195">
        <f>IFERROR(VLOOKUP(C579,'Consolidated Master Sheet'!B:H,3,0),"")</f>
        <v>17.12</v>
      </c>
      <c r="G579" s="1436">
        <f t="shared" si="24"/>
        <v>0</v>
      </c>
      <c r="H579" s="1804">
        <f t="shared" si="25"/>
        <v>0</v>
      </c>
      <c r="I579" s="670">
        <f>IFERROR(VLOOKUP(C579,'Consolidated Master Sheet'!B:H,6,0),"")</f>
        <v>10</v>
      </c>
      <c r="J579" s="670">
        <f>IFERROR(VLOOKUP(C579,'Consolidated Master Sheet'!B:H,7,0),"")</f>
        <v>60</v>
      </c>
      <c r="K579" s="79"/>
      <c r="L579" s="1188">
        <f t="shared" si="26"/>
        <v>0</v>
      </c>
      <c r="M579" s="545"/>
      <c r="N579" s="1089"/>
    </row>
    <row r="580" spans="1:14" s="656" customFormat="1">
      <c r="A580" s="157"/>
      <c r="B580" s="1892"/>
      <c r="C580" s="667" t="s">
        <v>7089</v>
      </c>
      <c r="D580" s="668" t="s">
        <v>3873</v>
      </c>
      <c r="E580" s="669" t="s">
        <v>9783</v>
      </c>
      <c r="F580" s="1195">
        <f>IFERROR(VLOOKUP(C580,'Consolidated Master Sheet'!B:H,3,0),"")</f>
        <v>22.57</v>
      </c>
      <c r="G580" s="1436">
        <f t="shared" si="24"/>
        <v>0</v>
      </c>
      <c r="H580" s="1804">
        <f t="shared" si="25"/>
        <v>0</v>
      </c>
      <c r="I580" s="670">
        <f>IFERROR(VLOOKUP(C580,'Consolidated Master Sheet'!B:H,6,0),"")</f>
        <v>10</v>
      </c>
      <c r="J580" s="670">
        <f>IFERROR(VLOOKUP(C580,'Consolidated Master Sheet'!B:H,7,0),"")</f>
        <v>40</v>
      </c>
      <c r="K580" s="79"/>
      <c r="L580" s="1188">
        <f t="shared" si="26"/>
        <v>0</v>
      </c>
      <c r="M580" s="545"/>
      <c r="N580" s="1089"/>
    </row>
    <row r="581" spans="1:14" s="656" customFormat="1">
      <c r="A581" s="157"/>
      <c r="B581" s="1892"/>
      <c r="C581" s="667" t="s">
        <v>7090</v>
      </c>
      <c r="D581" s="668" t="s">
        <v>3872</v>
      </c>
      <c r="E581" s="669" t="s">
        <v>9784</v>
      </c>
      <c r="F581" s="1195">
        <f>IFERROR(VLOOKUP(C581,'Consolidated Master Sheet'!B:H,3,0),"")</f>
        <v>51.089999999999996</v>
      </c>
      <c r="G581" s="1436">
        <f t="shared" ref="G581:G644" si="27">IF(F581=0,"NET",$G$2)</f>
        <v>0</v>
      </c>
      <c r="H581" s="1804">
        <f t="shared" ref="H581:H644" si="28">IFERROR(ROUND(G581*F581,2),0)</f>
        <v>0</v>
      </c>
      <c r="I581" s="670">
        <f>IFERROR(VLOOKUP(C581,'Consolidated Master Sheet'!B:H,6,0),"")</f>
        <v>6</v>
      </c>
      <c r="J581" s="670">
        <f>IFERROR(VLOOKUP(C581,'Consolidated Master Sheet'!B:H,7,0),"")</f>
        <v>24</v>
      </c>
      <c r="K581" s="79"/>
      <c r="L581" s="1188">
        <f t="shared" si="26"/>
        <v>0</v>
      </c>
      <c r="M581" s="545"/>
      <c r="N581" s="1089"/>
    </row>
    <row r="582" spans="1:14" s="656" customFormat="1" ht="16.5" thickBot="1">
      <c r="A582" s="157"/>
      <c r="B582" s="1893"/>
      <c r="C582" s="667" t="s">
        <v>7091</v>
      </c>
      <c r="D582" s="678" t="s">
        <v>3871</v>
      </c>
      <c r="E582" s="679" t="s">
        <v>9785</v>
      </c>
      <c r="F582" s="1197">
        <f>IFERROR(VLOOKUP(C582,'Consolidated Master Sheet'!B:H,3,0),"")</f>
        <v>69.180000000000007</v>
      </c>
      <c r="G582" s="1438">
        <f t="shared" si="27"/>
        <v>0</v>
      </c>
      <c r="H582" s="1806">
        <f t="shared" si="28"/>
        <v>0</v>
      </c>
      <c r="I582" s="680">
        <f>IFERROR(VLOOKUP(C582,'Consolidated Master Sheet'!B:H,6,0),"")</f>
        <v>8</v>
      </c>
      <c r="J582" s="680">
        <f>IFERROR(VLOOKUP(C582,'Consolidated Master Sheet'!B:H,7,0),"")</f>
        <v>8</v>
      </c>
      <c r="K582" s="82"/>
      <c r="L582" s="1190">
        <f t="shared" ref="L582:L645" si="29">IFERROR(H582*K582,0)</f>
        <v>0</v>
      </c>
      <c r="M582" s="545"/>
      <c r="N582" s="1089"/>
    </row>
    <row r="583" spans="1:14" s="656" customFormat="1">
      <c r="A583" s="157"/>
      <c r="B583" s="1891"/>
      <c r="C583" s="663" t="s">
        <v>7092</v>
      </c>
      <c r="D583" s="664" t="s">
        <v>3870</v>
      </c>
      <c r="E583" s="665" t="s">
        <v>9786</v>
      </c>
      <c r="F583" s="1187">
        <f>IFERROR(VLOOKUP(C583,'Consolidated Master Sheet'!B:H,3,0),"")</f>
        <v>4.5299999999999994</v>
      </c>
      <c r="G583" s="1439">
        <f t="shared" si="27"/>
        <v>0</v>
      </c>
      <c r="H583" s="1807">
        <f t="shared" si="28"/>
        <v>0</v>
      </c>
      <c r="I583" s="666">
        <f>IFERROR(VLOOKUP(C583,'Consolidated Master Sheet'!B:H,6,0),"")</f>
        <v>100</v>
      </c>
      <c r="J583" s="666">
        <f>IFERROR(VLOOKUP(C583,'Consolidated Master Sheet'!B:H,7,0),"")</f>
        <v>1200</v>
      </c>
      <c r="K583" s="77"/>
      <c r="L583" s="1191">
        <f t="shared" si="29"/>
        <v>0</v>
      </c>
      <c r="M583" s="545"/>
      <c r="N583" s="1089"/>
    </row>
    <row r="584" spans="1:14" s="656" customFormat="1">
      <c r="A584" s="157"/>
      <c r="B584" s="1892"/>
      <c r="C584" s="667" t="s">
        <v>7093</v>
      </c>
      <c r="D584" s="668" t="s">
        <v>3869</v>
      </c>
      <c r="E584" s="669" t="s">
        <v>9787</v>
      </c>
      <c r="F584" s="1195">
        <f>IFERROR(VLOOKUP(C584,'Consolidated Master Sheet'!B:H,3,0),"")</f>
        <v>4.18</v>
      </c>
      <c r="G584" s="1436">
        <f t="shared" si="27"/>
        <v>0</v>
      </c>
      <c r="H584" s="1804">
        <f t="shared" si="28"/>
        <v>0</v>
      </c>
      <c r="I584" s="670">
        <f>IFERROR(VLOOKUP(C584,'Consolidated Master Sheet'!B:H,6,0),"")</f>
        <v>150</v>
      </c>
      <c r="J584" s="670">
        <f>IFERROR(VLOOKUP(C584,'Consolidated Master Sheet'!B:H,7,0),"")</f>
        <v>1800</v>
      </c>
      <c r="K584" s="79"/>
      <c r="L584" s="1188">
        <f t="shared" si="29"/>
        <v>0</v>
      </c>
      <c r="M584" s="545"/>
      <c r="N584" s="1089"/>
    </row>
    <row r="585" spans="1:14" s="656" customFormat="1">
      <c r="A585" s="157"/>
      <c r="B585" s="1892"/>
      <c r="C585" s="667" t="s">
        <v>7283</v>
      </c>
      <c r="D585" s="668" t="s">
        <v>3868</v>
      </c>
      <c r="E585" s="669" t="s">
        <v>9788</v>
      </c>
      <c r="F585" s="1195">
        <f>IFERROR(VLOOKUP(C585,'Consolidated Master Sheet'!B:H,3,0),"")</f>
        <v>4.49</v>
      </c>
      <c r="G585" s="1436">
        <f t="shared" si="27"/>
        <v>0</v>
      </c>
      <c r="H585" s="1804">
        <f t="shared" si="28"/>
        <v>0</v>
      </c>
      <c r="I585" s="670">
        <f>IFERROR(VLOOKUP(C585,'Consolidated Master Sheet'!B:H,6,0),"")</f>
        <v>100</v>
      </c>
      <c r="J585" s="670">
        <f>IFERROR(VLOOKUP(C585,'Consolidated Master Sheet'!B:H,7,0),"")</f>
        <v>1200</v>
      </c>
      <c r="K585" s="79"/>
      <c r="L585" s="1188">
        <f t="shared" si="29"/>
        <v>0</v>
      </c>
      <c r="M585" s="545"/>
      <c r="N585" s="1089"/>
    </row>
    <row r="586" spans="1:14" s="656" customFormat="1">
      <c r="A586" s="157"/>
      <c r="B586" s="1892"/>
      <c r="C586" s="667" t="s">
        <v>7284</v>
      </c>
      <c r="D586" s="668" t="s">
        <v>3867</v>
      </c>
      <c r="E586" s="669" t="s">
        <v>9789</v>
      </c>
      <c r="F586" s="1195">
        <f>IFERROR(VLOOKUP(C586,'Consolidated Master Sheet'!B:H,3,0),"")</f>
        <v>7.3</v>
      </c>
      <c r="G586" s="1436">
        <f t="shared" si="27"/>
        <v>0</v>
      </c>
      <c r="H586" s="1804">
        <f t="shared" si="28"/>
        <v>0</v>
      </c>
      <c r="I586" s="670">
        <f>IFERROR(VLOOKUP(C586,'Consolidated Master Sheet'!B:H,6,0),"")</f>
        <v>50</v>
      </c>
      <c r="J586" s="670">
        <f>IFERROR(VLOOKUP(C586,'Consolidated Master Sheet'!B:H,7,0),"")</f>
        <v>400</v>
      </c>
      <c r="K586" s="79"/>
      <c r="L586" s="1188">
        <f t="shared" si="29"/>
        <v>0</v>
      </c>
      <c r="M586" s="545"/>
      <c r="N586" s="1089"/>
    </row>
    <row r="587" spans="1:14" s="656" customFormat="1">
      <c r="A587" s="157"/>
      <c r="B587" s="1892"/>
      <c r="C587" s="667" t="s">
        <v>7094</v>
      </c>
      <c r="D587" s="668" t="s">
        <v>3866</v>
      </c>
      <c r="E587" s="669" t="s">
        <v>9790</v>
      </c>
      <c r="F587" s="1195">
        <f>IFERROR(VLOOKUP(C587,'Consolidated Master Sheet'!B:H,3,0),"")</f>
        <v>7.6899999999999995</v>
      </c>
      <c r="G587" s="1436">
        <f t="shared" si="27"/>
        <v>0</v>
      </c>
      <c r="H587" s="1804">
        <f t="shared" si="28"/>
        <v>0</v>
      </c>
      <c r="I587" s="670">
        <f>IFERROR(VLOOKUP(C587,'Consolidated Master Sheet'!B:H,6,0),"")</f>
        <v>25</v>
      </c>
      <c r="J587" s="670">
        <f>IFERROR(VLOOKUP(C587,'Consolidated Master Sheet'!B:H,7,0),"")</f>
        <v>300</v>
      </c>
      <c r="K587" s="79"/>
      <c r="L587" s="1188">
        <f t="shared" si="29"/>
        <v>0</v>
      </c>
      <c r="M587" s="545"/>
      <c r="N587" s="1089"/>
    </row>
    <row r="588" spans="1:14" s="656" customFormat="1">
      <c r="A588" s="157"/>
      <c r="B588" s="1892"/>
      <c r="C588" s="667" t="s">
        <v>7095</v>
      </c>
      <c r="D588" s="668" t="s">
        <v>3865</v>
      </c>
      <c r="E588" s="669" t="s">
        <v>9791</v>
      </c>
      <c r="F588" s="1195">
        <f>IFERROR(VLOOKUP(C588,'Consolidated Master Sheet'!B:H,3,0),"")</f>
        <v>8.25</v>
      </c>
      <c r="G588" s="1436">
        <f t="shared" si="27"/>
        <v>0</v>
      </c>
      <c r="H588" s="1804">
        <f t="shared" si="28"/>
        <v>0</v>
      </c>
      <c r="I588" s="670">
        <f>IFERROR(VLOOKUP(C588,'Consolidated Master Sheet'!B:H,6,0),"")</f>
        <v>25</v>
      </c>
      <c r="J588" s="670">
        <f>IFERROR(VLOOKUP(C588,'Consolidated Master Sheet'!B:H,7,0),"")</f>
        <v>200</v>
      </c>
      <c r="K588" s="79"/>
      <c r="L588" s="1188">
        <f t="shared" si="29"/>
        <v>0</v>
      </c>
      <c r="M588" s="545"/>
      <c r="N588" s="1089"/>
    </row>
    <row r="589" spans="1:14" s="656" customFormat="1">
      <c r="A589" s="157"/>
      <c r="B589" s="1892"/>
      <c r="C589" s="667" t="s">
        <v>7285</v>
      </c>
      <c r="D589" s="668" t="s">
        <v>3864</v>
      </c>
      <c r="E589" s="669" t="s">
        <v>9792</v>
      </c>
      <c r="F589" s="1195">
        <f>IFERROR(VLOOKUP(C589,'Consolidated Master Sheet'!B:H,3,0),"")</f>
        <v>10.65</v>
      </c>
      <c r="G589" s="1436">
        <f t="shared" si="27"/>
        <v>0</v>
      </c>
      <c r="H589" s="1804">
        <f t="shared" si="28"/>
        <v>0</v>
      </c>
      <c r="I589" s="670">
        <f>IFERROR(VLOOKUP(C589,'Consolidated Master Sheet'!B:H,6,0),"")</f>
        <v>10</v>
      </c>
      <c r="J589" s="670">
        <f>IFERROR(VLOOKUP(C589,'Consolidated Master Sheet'!B:H,7,0),"")</f>
        <v>120</v>
      </c>
      <c r="K589" s="79"/>
      <c r="L589" s="1188">
        <f t="shared" si="29"/>
        <v>0</v>
      </c>
      <c r="M589" s="545"/>
      <c r="N589" s="1089"/>
    </row>
    <row r="590" spans="1:14" s="656" customFormat="1">
      <c r="A590" s="157"/>
      <c r="B590" s="1892"/>
      <c r="C590" s="667" t="s">
        <v>7096</v>
      </c>
      <c r="D590" s="668" t="s">
        <v>3863</v>
      </c>
      <c r="E590" s="669" t="s">
        <v>9793</v>
      </c>
      <c r="F590" s="1195">
        <f>IFERROR(VLOOKUP(C590,'Consolidated Master Sheet'!B:H,3,0),"")</f>
        <v>14.78</v>
      </c>
      <c r="G590" s="1436">
        <f t="shared" si="27"/>
        <v>0</v>
      </c>
      <c r="H590" s="1804">
        <f t="shared" si="28"/>
        <v>0</v>
      </c>
      <c r="I590" s="670">
        <f>IFERROR(VLOOKUP(C590,'Consolidated Master Sheet'!B:H,6,0),"")</f>
        <v>10</v>
      </c>
      <c r="J590" s="670">
        <f>IFERROR(VLOOKUP(C590,'Consolidated Master Sheet'!B:H,7,0),"")</f>
        <v>60</v>
      </c>
      <c r="K590" s="79"/>
      <c r="L590" s="1188">
        <f t="shared" si="29"/>
        <v>0</v>
      </c>
      <c r="M590" s="545"/>
      <c r="N590" s="1089"/>
    </row>
    <row r="591" spans="1:14" s="656" customFormat="1">
      <c r="A591" s="157"/>
      <c r="B591" s="1892"/>
      <c r="C591" s="667" t="s">
        <v>7097</v>
      </c>
      <c r="D591" s="668" t="s">
        <v>3862</v>
      </c>
      <c r="E591" s="669" t="s">
        <v>9794</v>
      </c>
      <c r="F591" s="1195">
        <f>IFERROR(VLOOKUP(C591,'Consolidated Master Sheet'!B:H,3,0),"")</f>
        <v>22.39</v>
      </c>
      <c r="G591" s="1436">
        <f t="shared" si="27"/>
        <v>0</v>
      </c>
      <c r="H591" s="1804">
        <f t="shared" si="28"/>
        <v>0</v>
      </c>
      <c r="I591" s="670">
        <f>IFERROR(VLOOKUP(C591,'Consolidated Master Sheet'!B:H,6,0),"")</f>
        <v>10</v>
      </c>
      <c r="J591" s="670">
        <f>IFERROR(VLOOKUP(C591,'Consolidated Master Sheet'!B:H,7,0),"")</f>
        <v>40</v>
      </c>
      <c r="K591" s="79"/>
      <c r="L591" s="1188">
        <f t="shared" si="29"/>
        <v>0</v>
      </c>
      <c r="M591" s="545"/>
      <c r="N591" s="1089"/>
    </row>
    <row r="592" spans="1:14" s="656" customFormat="1">
      <c r="A592" s="157"/>
      <c r="B592" s="1892"/>
      <c r="C592" s="667" t="s">
        <v>7098</v>
      </c>
      <c r="D592" s="668" t="s">
        <v>3861</v>
      </c>
      <c r="E592" s="669" t="s">
        <v>9795</v>
      </c>
      <c r="F592" s="1195">
        <f>IFERROR(VLOOKUP(C592,'Consolidated Master Sheet'!B:H,3,0),"")</f>
        <v>50.53</v>
      </c>
      <c r="G592" s="1436">
        <f t="shared" si="27"/>
        <v>0</v>
      </c>
      <c r="H592" s="1804">
        <f t="shared" si="28"/>
        <v>0</v>
      </c>
      <c r="I592" s="670">
        <f>IFERROR(VLOOKUP(C592,'Consolidated Master Sheet'!B:H,6,0),"")</f>
        <v>6</v>
      </c>
      <c r="J592" s="670">
        <f>IFERROR(VLOOKUP(C592,'Consolidated Master Sheet'!B:H,7,0),"")</f>
        <v>24</v>
      </c>
      <c r="K592" s="79"/>
      <c r="L592" s="1188">
        <f t="shared" si="29"/>
        <v>0</v>
      </c>
      <c r="M592" s="545"/>
      <c r="N592" s="1089"/>
    </row>
    <row r="593" spans="1:14" s="656" customFormat="1" ht="16.5" thickBot="1">
      <c r="A593" s="157"/>
      <c r="B593" s="1893"/>
      <c r="C593" s="671" t="s">
        <v>7099</v>
      </c>
      <c r="D593" s="672" t="s">
        <v>3860</v>
      </c>
      <c r="E593" s="673" t="s">
        <v>9796</v>
      </c>
      <c r="F593" s="1196">
        <f>IFERROR(VLOOKUP(C593,'Consolidated Master Sheet'!B:H,3,0),"")</f>
        <v>148.10999999999999</v>
      </c>
      <c r="G593" s="1437">
        <f t="shared" si="27"/>
        <v>0</v>
      </c>
      <c r="H593" s="1805">
        <f t="shared" si="28"/>
        <v>0</v>
      </c>
      <c r="I593" s="674">
        <f>IFERROR(VLOOKUP(C593,'Consolidated Master Sheet'!B:H,6,0),"")</f>
        <v>4</v>
      </c>
      <c r="J593" s="674">
        <f>IFERROR(VLOOKUP(C593,'Consolidated Master Sheet'!B:H,7,0),"")</f>
        <v>16</v>
      </c>
      <c r="K593" s="80"/>
      <c r="L593" s="1189">
        <f t="shared" si="29"/>
        <v>0</v>
      </c>
      <c r="M593" s="545"/>
      <c r="N593" s="1089"/>
    </row>
    <row r="594" spans="1:14" s="656" customFormat="1" ht="31.5">
      <c r="A594" s="157"/>
      <c r="B594" s="1891"/>
      <c r="C594" s="667" t="s">
        <v>7100</v>
      </c>
      <c r="D594" s="681" t="s">
        <v>3859</v>
      </c>
      <c r="E594" s="676" t="s">
        <v>9797</v>
      </c>
      <c r="F594" s="1186">
        <f>IFERROR(VLOOKUP(C594,'Consolidated Master Sheet'!B:H,3,0),"")</f>
        <v>2.4499999999999997</v>
      </c>
      <c r="G594" s="1435">
        <f t="shared" si="27"/>
        <v>0</v>
      </c>
      <c r="H594" s="1804">
        <f t="shared" si="28"/>
        <v>0</v>
      </c>
      <c r="I594" s="677">
        <f>IFERROR(VLOOKUP(C594,'Consolidated Master Sheet'!B:H,6,0),"")</f>
        <v>50</v>
      </c>
      <c r="J594" s="677">
        <f>IFERROR(VLOOKUP(C594,'Consolidated Master Sheet'!B:H,7,0),"")</f>
        <v>600</v>
      </c>
      <c r="K594" s="81"/>
      <c r="L594" s="1188">
        <f t="shared" si="29"/>
        <v>0</v>
      </c>
      <c r="M594" s="545"/>
      <c r="N594" s="1089"/>
    </row>
    <row r="595" spans="1:14" s="656" customFormat="1" ht="31.5">
      <c r="A595" s="157"/>
      <c r="B595" s="1892"/>
      <c r="C595" s="667" t="s">
        <v>7101</v>
      </c>
      <c r="D595" s="668" t="s">
        <v>3858</v>
      </c>
      <c r="E595" s="669" t="s">
        <v>9798</v>
      </c>
      <c r="F595" s="1195">
        <f>IFERROR(VLOOKUP(C595,'Consolidated Master Sheet'!B:H,3,0),"")</f>
        <v>2.7699999999999996</v>
      </c>
      <c r="G595" s="1436">
        <f t="shared" si="27"/>
        <v>0</v>
      </c>
      <c r="H595" s="1804">
        <f t="shared" si="28"/>
        <v>0</v>
      </c>
      <c r="I595" s="670">
        <f>IFERROR(VLOOKUP(C595,'Consolidated Master Sheet'!B:H,6,0),"")</f>
        <v>50</v>
      </c>
      <c r="J595" s="670">
        <f>IFERROR(VLOOKUP(C595,'Consolidated Master Sheet'!B:H,7,0),"")</f>
        <v>400</v>
      </c>
      <c r="K595" s="79"/>
      <c r="L595" s="1188">
        <f t="shared" si="29"/>
        <v>0</v>
      </c>
      <c r="M595" s="545"/>
      <c r="N595" s="1089"/>
    </row>
    <row r="596" spans="1:14" s="656" customFormat="1" ht="31.5">
      <c r="A596" s="157"/>
      <c r="B596" s="1892"/>
      <c r="C596" s="667" t="s">
        <v>7102</v>
      </c>
      <c r="D596" s="668" t="s">
        <v>3857</v>
      </c>
      <c r="E596" s="669" t="s">
        <v>9799</v>
      </c>
      <c r="F596" s="1195">
        <f>IFERROR(VLOOKUP(C596,'Consolidated Master Sheet'!B:H,3,0),"")</f>
        <v>4.8</v>
      </c>
      <c r="G596" s="1436">
        <f t="shared" si="27"/>
        <v>0</v>
      </c>
      <c r="H596" s="1804">
        <f t="shared" si="28"/>
        <v>0</v>
      </c>
      <c r="I596" s="670">
        <f>IFERROR(VLOOKUP(C596,'Consolidated Master Sheet'!B:H,6,0),"")</f>
        <v>50</v>
      </c>
      <c r="J596" s="670">
        <f>IFERROR(VLOOKUP(C596,'Consolidated Master Sheet'!B:H,7,0),"")</f>
        <v>300</v>
      </c>
      <c r="K596" s="79"/>
      <c r="L596" s="1188">
        <f t="shared" si="29"/>
        <v>0</v>
      </c>
      <c r="M596" s="545"/>
      <c r="N596" s="1089"/>
    </row>
    <row r="597" spans="1:14" s="656" customFormat="1" ht="31.5">
      <c r="A597" s="157"/>
      <c r="B597" s="1892"/>
      <c r="C597" s="667" t="s">
        <v>7103</v>
      </c>
      <c r="D597" s="668" t="s">
        <v>3856</v>
      </c>
      <c r="E597" s="669" t="s">
        <v>9800</v>
      </c>
      <c r="F597" s="1195">
        <f>IFERROR(VLOOKUP(C597,'Consolidated Master Sheet'!B:H,3,0),"")</f>
        <v>7.92</v>
      </c>
      <c r="G597" s="1436">
        <f t="shared" si="27"/>
        <v>0</v>
      </c>
      <c r="H597" s="1804">
        <f t="shared" si="28"/>
        <v>0</v>
      </c>
      <c r="I597" s="670">
        <f>IFERROR(VLOOKUP(C597,'Consolidated Master Sheet'!B:H,6,0),"")</f>
        <v>25</v>
      </c>
      <c r="J597" s="670">
        <f>IFERROR(VLOOKUP(C597,'Consolidated Master Sheet'!B:H,7,0),"")</f>
        <v>100</v>
      </c>
      <c r="K597" s="79"/>
      <c r="L597" s="1188">
        <f t="shared" si="29"/>
        <v>0</v>
      </c>
      <c r="M597" s="545"/>
      <c r="N597" s="1089"/>
    </row>
    <row r="598" spans="1:14" s="656" customFormat="1" ht="32.25" thickBot="1">
      <c r="A598" s="157"/>
      <c r="B598" s="1893"/>
      <c r="C598" s="667" t="s">
        <v>7104</v>
      </c>
      <c r="D598" s="678" t="s">
        <v>3855</v>
      </c>
      <c r="E598" s="679" t="s">
        <v>9801</v>
      </c>
      <c r="F598" s="1197">
        <f>IFERROR(VLOOKUP(C598,'Consolidated Master Sheet'!B:H,3,0),"")</f>
        <v>9.76</v>
      </c>
      <c r="G598" s="1438">
        <f t="shared" si="27"/>
        <v>0</v>
      </c>
      <c r="H598" s="1806">
        <f t="shared" si="28"/>
        <v>0</v>
      </c>
      <c r="I598" s="680">
        <f>IFERROR(VLOOKUP(C598,'Consolidated Master Sheet'!B:H,6,0),"")</f>
        <v>25</v>
      </c>
      <c r="J598" s="680">
        <f>IFERROR(VLOOKUP(C598,'Consolidated Master Sheet'!B:H,7,0),"")</f>
        <v>100</v>
      </c>
      <c r="K598" s="82"/>
      <c r="L598" s="1190">
        <f t="shared" si="29"/>
        <v>0</v>
      </c>
      <c r="M598" s="545"/>
      <c r="N598" s="1089"/>
    </row>
    <row r="599" spans="1:14" s="656" customFormat="1" ht="31.5">
      <c r="A599" s="157"/>
      <c r="B599" s="1891"/>
      <c r="C599" s="663" t="s">
        <v>7105</v>
      </c>
      <c r="D599" s="664" t="s">
        <v>3854</v>
      </c>
      <c r="E599" s="665" t="s">
        <v>9802</v>
      </c>
      <c r="F599" s="1187">
        <f>IFERROR(VLOOKUP(C599,'Consolidated Master Sheet'!B:H,3,0),"")</f>
        <v>7.04</v>
      </c>
      <c r="G599" s="1439">
        <f t="shared" si="27"/>
        <v>0</v>
      </c>
      <c r="H599" s="1807">
        <f t="shared" si="28"/>
        <v>0</v>
      </c>
      <c r="I599" s="666">
        <f>IFERROR(VLOOKUP(C599,'Consolidated Master Sheet'!B:H,6,0),"")</f>
        <v>25</v>
      </c>
      <c r="J599" s="666">
        <f>IFERROR(VLOOKUP(C599,'Consolidated Master Sheet'!B:H,7,0),"")</f>
        <v>200</v>
      </c>
      <c r="K599" s="77"/>
      <c r="L599" s="1191">
        <f t="shared" si="29"/>
        <v>0</v>
      </c>
      <c r="M599" s="545"/>
      <c r="N599" s="1089"/>
    </row>
    <row r="600" spans="1:14" s="656" customFormat="1" ht="31.5">
      <c r="A600" s="157"/>
      <c r="B600" s="1892"/>
      <c r="C600" s="667" t="s">
        <v>7106</v>
      </c>
      <c r="D600" s="668" t="s">
        <v>3853</v>
      </c>
      <c r="E600" s="669" t="s">
        <v>9867</v>
      </c>
      <c r="F600" s="1195">
        <f>IFERROR(VLOOKUP(C600,'Consolidated Master Sheet'!B:H,3,0),"")</f>
        <v>5.93</v>
      </c>
      <c r="G600" s="1436">
        <f t="shared" si="27"/>
        <v>0</v>
      </c>
      <c r="H600" s="1804">
        <f t="shared" si="28"/>
        <v>0</v>
      </c>
      <c r="I600" s="670">
        <f>IFERROR(VLOOKUP(C600,'Consolidated Master Sheet'!B:H,6,0),"")</f>
        <v>0</v>
      </c>
      <c r="J600" s="670">
        <f>IFERROR(VLOOKUP(C600,'Consolidated Master Sheet'!B:H,7,0),"")</f>
        <v>0</v>
      </c>
      <c r="K600" s="79"/>
      <c r="L600" s="1188">
        <f t="shared" si="29"/>
        <v>0</v>
      </c>
      <c r="M600" s="545"/>
      <c r="N600" s="1089"/>
    </row>
    <row r="601" spans="1:14" s="656" customFormat="1" ht="31.5">
      <c r="A601" s="157"/>
      <c r="B601" s="1892"/>
      <c r="C601" s="667" t="s">
        <v>7107</v>
      </c>
      <c r="D601" s="668" t="s">
        <v>3852</v>
      </c>
      <c r="E601" s="669" t="s">
        <v>9868</v>
      </c>
      <c r="F601" s="1195">
        <f>IFERROR(VLOOKUP(C601,'Consolidated Master Sheet'!B:H,3,0),"")</f>
        <v>10.67</v>
      </c>
      <c r="G601" s="1436">
        <f t="shared" si="27"/>
        <v>0</v>
      </c>
      <c r="H601" s="1804">
        <f t="shared" si="28"/>
        <v>0</v>
      </c>
      <c r="I601" s="670">
        <f>IFERROR(VLOOKUP(C601,'Consolidated Master Sheet'!B:H,6,0),"")</f>
        <v>25</v>
      </c>
      <c r="J601" s="670">
        <f>IFERROR(VLOOKUP(C601,'Consolidated Master Sheet'!B:H,7,0),"")</f>
        <v>150</v>
      </c>
      <c r="K601" s="79"/>
      <c r="L601" s="1188">
        <f t="shared" si="29"/>
        <v>0</v>
      </c>
      <c r="M601" s="545"/>
      <c r="N601" s="1089"/>
    </row>
    <row r="602" spans="1:14" s="656" customFormat="1" ht="32.25" thickBot="1">
      <c r="A602" s="157"/>
      <c r="B602" s="1893"/>
      <c r="C602" s="671" t="s">
        <v>7108</v>
      </c>
      <c r="D602" s="672" t="s">
        <v>3851</v>
      </c>
      <c r="E602" s="673" t="s">
        <v>9869</v>
      </c>
      <c r="F602" s="1196">
        <f>IFERROR(VLOOKUP(C602,'Consolidated Master Sheet'!B:H,3,0),"")</f>
        <v>10.67</v>
      </c>
      <c r="G602" s="1437">
        <f t="shared" si="27"/>
        <v>0</v>
      </c>
      <c r="H602" s="1805">
        <f t="shared" si="28"/>
        <v>0</v>
      </c>
      <c r="I602" s="674">
        <f>IFERROR(VLOOKUP(C602,'Consolidated Master Sheet'!B:H,6,0),"")</f>
        <v>0</v>
      </c>
      <c r="J602" s="674">
        <f>IFERROR(VLOOKUP(C602,'Consolidated Master Sheet'!B:H,7,0),"")</f>
        <v>0</v>
      </c>
      <c r="K602" s="80"/>
      <c r="L602" s="1189">
        <f t="shared" si="29"/>
        <v>0</v>
      </c>
      <c r="M602" s="545"/>
      <c r="N602" s="1089"/>
    </row>
    <row r="603" spans="1:14" s="656" customFormat="1" ht="31.5">
      <c r="A603" s="157"/>
      <c r="B603" s="695"/>
      <c r="C603" s="696" t="s">
        <v>7109</v>
      </c>
      <c r="D603" s="681" t="s">
        <v>3850</v>
      </c>
      <c r="E603" s="676" t="s">
        <v>9870</v>
      </c>
      <c r="F603" s="1186">
        <f>IFERROR(VLOOKUP(C603,'Consolidated Master Sheet'!B:H,3,0),"")</f>
        <v>18.740000000000002</v>
      </c>
      <c r="G603" s="1435">
        <f t="shared" si="27"/>
        <v>0</v>
      </c>
      <c r="H603" s="1804">
        <f t="shared" si="28"/>
        <v>0</v>
      </c>
      <c r="I603" s="677">
        <f>IFERROR(VLOOKUP(C603,'Consolidated Master Sheet'!B:H,6,0),"")</f>
        <v>30</v>
      </c>
      <c r="J603" s="677">
        <f>IFERROR(VLOOKUP(C603,'Consolidated Master Sheet'!B:H,7,0),"")</f>
        <v>120</v>
      </c>
      <c r="K603" s="81"/>
      <c r="L603" s="1188">
        <f t="shared" si="29"/>
        <v>0</v>
      </c>
      <c r="M603" s="545"/>
      <c r="N603" s="1089"/>
    </row>
    <row r="604" spans="1:14" s="656" customFormat="1" ht="32.25" thickBot="1">
      <c r="A604" s="157"/>
      <c r="B604" s="692"/>
      <c r="C604" s="697" t="s">
        <v>7110</v>
      </c>
      <c r="D604" s="678" t="s">
        <v>3849</v>
      </c>
      <c r="E604" s="679" t="s">
        <v>9871</v>
      </c>
      <c r="F604" s="1197">
        <f>IFERROR(VLOOKUP(C604,'Consolidated Master Sheet'!B:H,3,0),"")</f>
        <v>15.32</v>
      </c>
      <c r="G604" s="1438">
        <f t="shared" si="27"/>
        <v>0</v>
      </c>
      <c r="H604" s="1806">
        <f t="shared" si="28"/>
        <v>0</v>
      </c>
      <c r="I604" s="680">
        <f>IFERROR(VLOOKUP(C604,'Consolidated Master Sheet'!B:H,6,0),"")</f>
        <v>40</v>
      </c>
      <c r="J604" s="680">
        <f>IFERROR(VLOOKUP(C604,'Consolidated Master Sheet'!B:H,7,0),"")</f>
        <v>240</v>
      </c>
      <c r="K604" s="82"/>
      <c r="L604" s="1190">
        <f t="shared" si="29"/>
        <v>0</v>
      </c>
      <c r="M604" s="545"/>
      <c r="N604" s="1089"/>
    </row>
    <row r="605" spans="1:14" s="656" customFormat="1">
      <c r="A605" s="157"/>
      <c r="B605" s="1891"/>
      <c r="C605" s="663" t="s">
        <v>7111</v>
      </c>
      <c r="D605" s="664" t="s">
        <v>3848</v>
      </c>
      <c r="E605" s="665" t="s">
        <v>9803</v>
      </c>
      <c r="F605" s="1187">
        <f>IFERROR(VLOOKUP(C605,'Consolidated Master Sheet'!B:H,3,0),"")</f>
        <v>5.91</v>
      </c>
      <c r="G605" s="1439">
        <f t="shared" si="27"/>
        <v>0</v>
      </c>
      <c r="H605" s="1807">
        <f t="shared" si="28"/>
        <v>0</v>
      </c>
      <c r="I605" s="666">
        <f>IFERROR(VLOOKUP(C605,'Consolidated Master Sheet'!B:H,6,0),"")</f>
        <v>50</v>
      </c>
      <c r="J605" s="666">
        <f>IFERROR(VLOOKUP(C605,'Consolidated Master Sheet'!B:H,7,0),"")</f>
        <v>400</v>
      </c>
      <c r="K605" s="77"/>
      <c r="L605" s="1191">
        <f t="shared" si="29"/>
        <v>0</v>
      </c>
      <c r="M605" s="545"/>
      <c r="N605" s="1089"/>
    </row>
    <row r="606" spans="1:14" s="656" customFormat="1">
      <c r="A606" s="157"/>
      <c r="B606" s="1892"/>
      <c r="C606" s="667" t="s">
        <v>7112</v>
      </c>
      <c r="D606" s="668" t="s">
        <v>3847</v>
      </c>
      <c r="E606" s="669" t="s">
        <v>9804</v>
      </c>
      <c r="F606" s="1195">
        <f>IFERROR(VLOOKUP(C606,'Consolidated Master Sheet'!B:H,3,0),"")</f>
        <v>6.2799999999999994</v>
      </c>
      <c r="G606" s="1436">
        <f t="shared" si="27"/>
        <v>0</v>
      </c>
      <c r="H606" s="1804">
        <f t="shared" si="28"/>
        <v>0</v>
      </c>
      <c r="I606" s="670">
        <f>IFERROR(VLOOKUP(C606,'Consolidated Master Sheet'!B:H,6,0),"")</f>
        <v>25</v>
      </c>
      <c r="J606" s="670">
        <f>IFERROR(VLOOKUP(C606,'Consolidated Master Sheet'!B:H,7,0),"")</f>
        <v>200</v>
      </c>
      <c r="K606" s="79"/>
      <c r="L606" s="1188">
        <f t="shared" si="29"/>
        <v>0</v>
      </c>
      <c r="M606" s="545"/>
      <c r="N606" s="1089"/>
    </row>
    <row r="607" spans="1:14" s="656" customFormat="1" ht="31.5">
      <c r="A607" s="157"/>
      <c r="B607" s="1892"/>
      <c r="C607" s="667" t="s">
        <v>7113</v>
      </c>
      <c r="D607" s="668" t="s">
        <v>3846</v>
      </c>
      <c r="E607" s="669" t="s">
        <v>9805</v>
      </c>
      <c r="F607" s="1195">
        <f>IFERROR(VLOOKUP(C607,'Consolidated Master Sheet'!B:H,3,0),"")</f>
        <v>11.03</v>
      </c>
      <c r="G607" s="1436">
        <f t="shared" si="27"/>
        <v>0</v>
      </c>
      <c r="H607" s="1804">
        <f t="shared" si="28"/>
        <v>0</v>
      </c>
      <c r="I607" s="670">
        <f>IFERROR(VLOOKUP(C607,'Consolidated Master Sheet'!B:H,6,0),"")</f>
        <v>25</v>
      </c>
      <c r="J607" s="670">
        <f>IFERROR(VLOOKUP(C607,'Consolidated Master Sheet'!B:H,7,0),"")</f>
        <v>100</v>
      </c>
      <c r="K607" s="79"/>
      <c r="L607" s="1188">
        <f t="shared" si="29"/>
        <v>0</v>
      </c>
      <c r="M607" s="545"/>
      <c r="N607" s="1089"/>
    </row>
    <row r="608" spans="1:14" s="656" customFormat="1" ht="16.5" thickBot="1">
      <c r="A608" s="157"/>
      <c r="B608" s="1893"/>
      <c r="C608" s="671" t="s">
        <v>7114</v>
      </c>
      <c r="D608" s="672" t="s">
        <v>3845</v>
      </c>
      <c r="E608" s="673" t="s">
        <v>9806</v>
      </c>
      <c r="F608" s="1196">
        <f>IFERROR(VLOOKUP(C608,'Consolidated Master Sheet'!B:H,3,0),"")</f>
        <v>20.430000000000003</v>
      </c>
      <c r="G608" s="1437">
        <f t="shared" si="27"/>
        <v>0</v>
      </c>
      <c r="H608" s="1805">
        <f t="shared" si="28"/>
        <v>0</v>
      </c>
      <c r="I608" s="674">
        <f>IFERROR(VLOOKUP(C608,'Consolidated Master Sheet'!B:H,6,0),"")</f>
        <v>20</v>
      </c>
      <c r="J608" s="674">
        <f>IFERROR(VLOOKUP(C608,'Consolidated Master Sheet'!B:H,7,0),"")</f>
        <v>80</v>
      </c>
      <c r="K608" s="80"/>
      <c r="L608" s="1189">
        <f t="shared" si="29"/>
        <v>0</v>
      </c>
      <c r="M608" s="545"/>
      <c r="N608" s="1089"/>
    </row>
    <row r="609" spans="1:14" s="656" customFormat="1">
      <c r="A609" s="157"/>
      <c r="B609" s="1891"/>
      <c r="C609" s="667" t="s">
        <v>7115</v>
      </c>
      <c r="D609" s="681" t="s">
        <v>3844</v>
      </c>
      <c r="E609" s="676" t="s">
        <v>9807</v>
      </c>
      <c r="F609" s="1186">
        <f>IFERROR(VLOOKUP(C609,'Consolidated Master Sheet'!B:H,3,0),"")</f>
        <v>6.62</v>
      </c>
      <c r="G609" s="1435">
        <f t="shared" si="27"/>
        <v>0</v>
      </c>
      <c r="H609" s="1804">
        <f t="shared" si="28"/>
        <v>0</v>
      </c>
      <c r="I609" s="677">
        <f>IFERROR(VLOOKUP(C609,'Consolidated Master Sheet'!B:H,6,0),"")</f>
        <v>25</v>
      </c>
      <c r="J609" s="677">
        <f>IFERROR(VLOOKUP(C609,'Consolidated Master Sheet'!B:H,7,0),"")</f>
        <v>150</v>
      </c>
      <c r="K609" s="81"/>
      <c r="L609" s="1188">
        <f t="shared" si="29"/>
        <v>0</v>
      </c>
      <c r="M609" s="545"/>
      <c r="N609" s="1089"/>
    </row>
    <row r="610" spans="1:14" s="656" customFormat="1">
      <c r="A610" s="157"/>
      <c r="B610" s="1892"/>
      <c r="C610" s="667" t="s">
        <v>7116</v>
      </c>
      <c r="D610" s="668" t="s">
        <v>3843</v>
      </c>
      <c r="E610" s="669" t="s">
        <v>9808</v>
      </c>
      <c r="F610" s="1195">
        <f>IFERROR(VLOOKUP(C610,'Consolidated Master Sheet'!B:H,3,0),"")</f>
        <v>10.36</v>
      </c>
      <c r="G610" s="1436">
        <f t="shared" si="27"/>
        <v>0</v>
      </c>
      <c r="H610" s="1804">
        <f t="shared" si="28"/>
        <v>0</v>
      </c>
      <c r="I610" s="670">
        <f>IFERROR(VLOOKUP(C610,'Consolidated Master Sheet'!B:H,6,0),"")</f>
        <v>20</v>
      </c>
      <c r="J610" s="670">
        <f>IFERROR(VLOOKUP(C610,'Consolidated Master Sheet'!B:H,7,0),"")</f>
        <v>80</v>
      </c>
      <c r="K610" s="79"/>
      <c r="L610" s="1188">
        <f t="shared" si="29"/>
        <v>0</v>
      </c>
      <c r="M610" s="545"/>
      <c r="N610" s="1089"/>
    </row>
    <row r="611" spans="1:14" s="656" customFormat="1">
      <c r="A611" s="157"/>
      <c r="B611" s="1892"/>
      <c r="C611" s="667" t="s">
        <v>7286</v>
      </c>
      <c r="D611" s="668" t="s">
        <v>3842</v>
      </c>
      <c r="E611" s="669" t="s">
        <v>9809</v>
      </c>
      <c r="F611" s="1195">
        <f>IFERROR(VLOOKUP(C611,'Consolidated Master Sheet'!B:H,3,0),"")</f>
        <v>14.51</v>
      </c>
      <c r="G611" s="1436">
        <f t="shared" si="27"/>
        <v>0</v>
      </c>
      <c r="H611" s="1804">
        <f t="shared" si="28"/>
        <v>0</v>
      </c>
      <c r="I611" s="670">
        <f>IFERROR(VLOOKUP(C611,'Consolidated Master Sheet'!B:H,6,0),"")</f>
        <v>20</v>
      </c>
      <c r="J611" s="670">
        <f>IFERROR(VLOOKUP(C611,'Consolidated Master Sheet'!B:H,7,0),"")</f>
        <v>120</v>
      </c>
      <c r="K611" s="79"/>
      <c r="L611" s="1188">
        <f t="shared" si="29"/>
        <v>0</v>
      </c>
      <c r="M611" s="545"/>
      <c r="N611" s="1089"/>
    </row>
    <row r="612" spans="1:14" s="656" customFormat="1">
      <c r="A612" s="157"/>
      <c r="B612" s="1892"/>
      <c r="C612" s="667" t="s">
        <v>7117</v>
      </c>
      <c r="D612" s="668" t="s">
        <v>3841</v>
      </c>
      <c r="E612" s="669" t="s">
        <v>9810</v>
      </c>
      <c r="F612" s="1195">
        <f>IFERROR(VLOOKUP(C612,'Consolidated Master Sheet'!B:H,3,0),"")</f>
        <v>22.290000000000003</v>
      </c>
      <c r="G612" s="1436">
        <f t="shared" si="27"/>
        <v>0</v>
      </c>
      <c r="H612" s="1804">
        <f t="shared" si="28"/>
        <v>0</v>
      </c>
      <c r="I612" s="670">
        <f>IFERROR(VLOOKUP(C612,'Consolidated Master Sheet'!B:H,6,0),"")</f>
        <v>20</v>
      </c>
      <c r="J612" s="670">
        <f>IFERROR(VLOOKUP(C612,'Consolidated Master Sheet'!B:H,7,0),"")</f>
        <v>80</v>
      </c>
      <c r="K612" s="79"/>
      <c r="L612" s="1188">
        <f t="shared" si="29"/>
        <v>0</v>
      </c>
      <c r="M612" s="545"/>
      <c r="N612" s="1089"/>
    </row>
    <row r="613" spans="1:14" s="656" customFormat="1">
      <c r="A613" s="157"/>
      <c r="B613" s="1892"/>
      <c r="C613" s="667" t="s">
        <v>7287</v>
      </c>
      <c r="D613" s="668" t="s">
        <v>3840</v>
      </c>
      <c r="E613" s="669" t="s">
        <v>9811</v>
      </c>
      <c r="F613" s="1195">
        <f>IFERROR(VLOOKUP(C613,'Consolidated Master Sheet'!B:H,3,0),"")</f>
        <v>28.59</v>
      </c>
      <c r="G613" s="1436">
        <f t="shared" si="27"/>
        <v>0</v>
      </c>
      <c r="H613" s="1804">
        <f t="shared" si="28"/>
        <v>0</v>
      </c>
      <c r="I613" s="670">
        <f>IFERROR(VLOOKUP(C613,'Consolidated Master Sheet'!B:H,6,0),"")</f>
        <v>15</v>
      </c>
      <c r="J613" s="670">
        <f>IFERROR(VLOOKUP(C613,'Consolidated Master Sheet'!B:H,7,0),"")</f>
        <v>60</v>
      </c>
      <c r="K613" s="79"/>
      <c r="L613" s="1188">
        <f t="shared" si="29"/>
        <v>0</v>
      </c>
      <c r="M613" s="545"/>
      <c r="N613" s="1089"/>
    </row>
    <row r="614" spans="1:14" s="656" customFormat="1">
      <c r="A614" s="157"/>
      <c r="B614" s="1892"/>
      <c r="C614" s="667" t="s">
        <v>7288</v>
      </c>
      <c r="D614" s="668" t="s">
        <v>3839</v>
      </c>
      <c r="E614" s="669" t="s">
        <v>9812</v>
      </c>
      <c r="F614" s="1195">
        <f>IFERROR(VLOOKUP(C614,'Consolidated Master Sheet'!B:H,3,0),"")</f>
        <v>85.75</v>
      </c>
      <c r="G614" s="1436">
        <f t="shared" si="27"/>
        <v>0</v>
      </c>
      <c r="H614" s="1804">
        <f t="shared" si="28"/>
        <v>0</v>
      </c>
      <c r="I614" s="670">
        <f>IFERROR(VLOOKUP(C614,'Consolidated Master Sheet'!B:H,6,0),"")</f>
        <v>10</v>
      </c>
      <c r="J614" s="670">
        <f>IFERROR(VLOOKUP(C614,'Consolidated Master Sheet'!B:H,7,0),"")</f>
        <v>40</v>
      </c>
      <c r="K614" s="79"/>
      <c r="L614" s="1188">
        <f t="shared" si="29"/>
        <v>0</v>
      </c>
      <c r="M614" s="545"/>
      <c r="N614" s="1089"/>
    </row>
    <row r="615" spans="1:14" s="656" customFormat="1">
      <c r="A615" s="157"/>
      <c r="B615" s="1892"/>
      <c r="C615" s="667" t="s">
        <v>7118</v>
      </c>
      <c r="D615" s="668" t="s">
        <v>3838</v>
      </c>
      <c r="E615" s="669" t="s">
        <v>9813</v>
      </c>
      <c r="F615" s="1195">
        <f>IFERROR(VLOOKUP(C615,'Consolidated Master Sheet'!B:H,3,0),"")</f>
        <v>196</v>
      </c>
      <c r="G615" s="1436">
        <f t="shared" si="27"/>
        <v>0</v>
      </c>
      <c r="H615" s="1804">
        <f t="shared" si="28"/>
        <v>0</v>
      </c>
      <c r="I615" s="670">
        <f>IFERROR(VLOOKUP(C615,'Consolidated Master Sheet'!B:H,6,0),"")</f>
        <v>3</v>
      </c>
      <c r="J615" s="670">
        <f>IFERROR(VLOOKUP(C615,'Consolidated Master Sheet'!B:H,7,0),"")</f>
        <v>12</v>
      </c>
      <c r="K615" s="79"/>
      <c r="L615" s="1188">
        <f t="shared" si="29"/>
        <v>0</v>
      </c>
      <c r="M615" s="545"/>
      <c r="N615" s="1089"/>
    </row>
    <row r="616" spans="1:14" s="656" customFormat="1">
      <c r="A616" s="157"/>
      <c r="B616" s="1892"/>
      <c r="C616" s="667" t="s">
        <v>7119</v>
      </c>
      <c r="D616" s="668" t="s">
        <v>3837</v>
      </c>
      <c r="E616" s="669" t="s">
        <v>9814</v>
      </c>
      <c r="F616" s="1195">
        <f>IFERROR(VLOOKUP(C616,'Consolidated Master Sheet'!B:H,3,0),"")</f>
        <v>144.45999999999998</v>
      </c>
      <c r="G616" s="1436">
        <f t="shared" si="27"/>
        <v>0</v>
      </c>
      <c r="H616" s="1804">
        <f t="shared" si="28"/>
        <v>0</v>
      </c>
      <c r="I616" s="670">
        <f>IFERROR(VLOOKUP(C616,'Consolidated Master Sheet'!B:H,6,0),"")</f>
        <v>6</v>
      </c>
      <c r="J616" s="670">
        <f>IFERROR(VLOOKUP(C616,'Consolidated Master Sheet'!B:H,7,0),"")</f>
        <v>6</v>
      </c>
      <c r="K616" s="79"/>
      <c r="L616" s="1188">
        <f t="shared" si="29"/>
        <v>0</v>
      </c>
      <c r="M616" s="545"/>
      <c r="N616" s="1089"/>
    </row>
    <row r="617" spans="1:14" s="656" customFormat="1">
      <c r="A617" s="157"/>
      <c r="B617" s="1892"/>
      <c r="C617" s="667" t="s">
        <v>7120</v>
      </c>
      <c r="D617" s="668" t="s">
        <v>3836</v>
      </c>
      <c r="E617" s="669" t="s">
        <v>9815</v>
      </c>
      <c r="F617" s="1195">
        <f>IFERROR(VLOOKUP(C617,'Consolidated Master Sheet'!B:H,3,0),"")</f>
        <v>272.45999999999998</v>
      </c>
      <c r="G617" s="1436">
        <f t="shared" si="27"/>
        <v>0</v>
      </c>
      <c r="H617" s="1804">
        <f t="shared" si="28"/>
        <v>0</v>
      </c>
      <c r="I617" s="670">
        <f>IFERROR(VLOOKUP(C617,'Consolidated Master Sheet'!B:H,6,0),"")</f>
        <v>5</v>
      </c>
      <c r="J617" s="670">
        <f>IFERROR(VLOOKUP(C617,'Consolidated Master Sheet'!B:H,7,0),"")</f>
        <v>5</v>
      </c>
      <c r="K617" s="79"/>
      <c r="L617" s="1188">
        <f t="shared" si="29"/>
        <v>0</v>
      </c>
      <c r="M617" s="545"/>
      <c r="N617" s="1089"/>
    </row>
    <row r="618" spans="1:14" s="656" customFormat="1" ht="16.5" thickBot="1">
      <c r="A618" s="157"/>
      <c r="B618" s="1893"/>
      <c r="C618" s="667" t="s">
        <v>7121</v>
      </c>
      <c r="D618" s="678" t="s">
        <v>3835</v>
      </c>
      <c r="E618" s="679" t="s">
        <v>9816</v>
      </c>
      <c r="F618" s="1197">
        <f>IFERROR(VLOOKUP(C618,'Consolidated Master Sheet'!B:H,3,0),"")</f>
        <v>576.41999999999996</v>
      </c>
      <c r="G618" s="1438">
        <f t="shared" si="27"/>
        <v>0</v>
      </c>
      <c r="H618" s="1806">
        <f t="shared" si="28"/>
        <v>0</v>
      </c>
      <c r="I618" s="680">
        <f>IFERROR(VLOOKUP(C618,'Consolidated Master Sheet'!B:H,6,0),"")</f>
        <v>2</v>
      </c>
      <c r="J618" s="680">
        <f>IFERROR(VLOOKUP(C618,'Consolidated Master Sheet'!B:H,7,0),"")</f>
        <v>2</v>
      </c>
      <c r="K618" s="82"/>
      <c r="L618" s="1190">
        <f t="shared" si="29"/>
        <v>0</v>
      </c>
      <c r="M618" s="545"/>
      <c r="N618" s="1089"/>
    </row>
    <row r="619" spans="1:14" s="656" customFormat="1">
      <c r="A619" s="157"/>
      <c r="B619" s="1891"/>
      <c r="C619" s="663" t="s">
        <v>7122</v>
      </c>
      <c r="D619" s="664" t="s">
        <v>3834</v>
      </c>
      <c r="E619" s="665" t="s">
        <v>10388</v>
      </c>
      <c r="F619" s="1187">
        <f>IFERROR(VLOOKUP(C619,'Consolidated Master Sheet'!B:H,3,0),"")</f>
        <v>20.430000000000003</v>
      </c>
      <c r="G619" s="1439">
        <f t="shared" si="27"/>
        <v>0</v>
      </c>
      <c r="H619" s="1807">
        <f t="shared" si="28"/>
        <v>0</v>
      </c>
      <c r="I619" s="666">
        <f>IFERROR(VLOOKUP(C619,'Consolidated Master Sheet'!B:H,6,0),"")</f>
        <v>20</v>
      </c>
      <c r="J619" s="666">
        <f>IFERROR(VLOOKUP(C619,'Consolidated Master Sheet'!B:H,7,0),"")</f>
        <v>120</v>
      </c>
      <c r="K619" s="77"/>
      <c r="L619" s="1191">
        <f t="shared" si="29"/>
        <v>0</v>
      </c>
      <c r="M619" s="545"/>
      <c r="N619" s="1089"/>
    </row>
    <row r="620" spans="1:14" s="656" customFormat="1">
      <c r="A620" s="157"/>
      <c r="B620" s="1892"/>
      <c r="C620" s="667" t="s">
        <v>7123</v>
      </c>
      <c r="D620" s="668" t="s">
        <v>3833</v>
      </c>
      <c r="E620" s="669" t="s">
        <v>10389</v>
      </c>
      <c r="F620" s="1195">
        <f>IFERROR(VLOOKUP(C620,'Consolidated Master Sheet'!B:H,3,0),"")</f>
        <v>25.970000000000002</v>
      </c>
      <c r="G620" s="1436">
        <f t="shared" si="27"/>
        <v>0</v>
      </c>
      <c r="H620" s="1804">
        <f t="shared" si="28"/>
        <v>0</v>
      </c>
      <c r="I620" s="670">
        <f>IFERROR(VLOOKUP(C620,'Consolidated Master Sheet'!B:H,6,0),"")</f>
        <v>20</v>
      </c>
      <c r="J620" s="670">
        <f>IFERROR(VLOOKUP(C620,'Consolidated Master Sheet'!B:H,7,0),"")</f>
        <v>80</v>
      </c>
      <c r="K620" s="79"/>
      <c r="L620" s="1188">
        <f t="shared" si="29"/>
        <v>0</v>
      </c>
      <c r="M620" s="545"/>
      <c r="N620" s="1089"/>
    </row>
    <row r="621" spans="1:14" s="656" customFormat="1">
      <c r="A621" s="157"/>
      <c r="B621" s="1892"/>
      <c r="C621" s="667" t="s">
        <v>7124</v>
      </c>
      <c r="D621" s="668" t="s">
        <v>3832</v>
      </c>
      <c r="E621" s="669" t="s">
        <v>10390</v>
      </c>
      <c r="F621" s="1195">
        <f>IFERROR(VLOOKUP(C621,'Consolidated Master Sheet'!B:H,3,0),"")</f>
        <v>41.6</v>
      </c>
      <c r="G621" s="1436">
        <f t="shared" si="27"/>
        <v>0</v>
      </c>
      <c r="H621" s="1804">
        <f t="shared" si="28"/>
        <v>0</v>
      </c>
      <c r="I621" s="670">
        <f>IFERROR(VLOOKUP(C621,'Consolidated Master Sheet'!B:H,6,0),"")</f>
        <v>20</v>
      </c>
      <c r="J621" s="670">
        <f>IFERROR(VLOOKUP(C621,'Consolidated Master Sheet'!B:H,7,0),"")</f>
        <v>80</v>
      </c>
      <c r="K621" s="79"/>
      <c r="L621" s="1188">
        <f t="shared" si="29"/>
        <v>0</v>
      </c>
      <c r="M621" s="545"/>
      <c r="N621" s="1089"/>
    </row>
    <row r="622" spans="1:14" s="656" customFormat="1">
      <c r="A622" s="157"/>
      <c r="B622" s="1892"/>
      <c r="C622" s="667" t="s">
        <v>7125</v>
      </c>
      <c r="D622" s="668" t="s">
        <v>3831</v>
      </c>
      <c r="E622" s="669" t="s">
        <v>10391</v>
      </c>
      <c r="F622" s="1195">
        <f>IFERROR(VLOOKUP(C622,'Consolidated Master Sheet'!B:H,3,0),"")</f>
        <v>41.6</v>
      </c>
      <c r="G622" s="1436">
        <f t="shared" si="27"/>
        <v>0</v>
      </c>
      <c r="H622" s="1804">
        <f t="shared" si="28"/>
        <v>0</v>
      </c>
      <c r="I622" s="670">
        <f>IFERROR(VLOOKUP(C622,'Consolidated Master Sheet'!B:H,6,0),"")</f>
        <v>20</v>
      </c>
      <c r="J622" s="670">
        <f>IFERROR(VLOOKUP(C622,'Consolidated Master Sheet'!B:H,7,0),"")</f>
        <v>80</v>
      </c>
      <c r="K622" s="79"/>
      <c r="L622" s="1188">
        <f t="shared" si="29"/>
        <v>0</v>
      </c>
      <c r="M622" s="545"/>
      <c r="N622" s="1089"/>
    </row>
    <row r="623" spans="1:14" s="656" customFormat="1">
      <c r="A623" s="157"/>
      <c r="B623" s="1892"/>
      <c r="C623" s="667" t="s">
        <v>7126</v>
      </c>
      <c r="D623" s="668" t="s">
        <v>3830</v>
      </c>
      <c r="E623" s="669" t="s">
        <v>10392</v>
      </c>
      <c r="F623" s="1195">
        <f>IFERROR(VLOOKUP(C623,'Consolidated Master Sheet'!B:H,3,0),"")</f>
        <v>41.6</v>
      </c>
      <c r="G623" s="1436">
        <f t="shared" si="27"/>
        <v>0</v>
      </c>
      <c r="H623" s="1804">
        <f t="shared" si="28"/>
        <v>0</v>
      </c>
      <c r="I623" s="670">
        <f>IFERROR(VLOOKUP(C623,'Consolidated Master Sheet'!B:H,6,0),"")</f>
        <v>15</v>
      </c>
      <c r="J623" s="670">
        <f>IFERROR(VLOOKUP(C623,'Consolidated Master Sheet'!B:H,7,0),"")</f>
        <v>60</v>
      </c>
      <c r="K623" s="79"/>
      <c r="L623" s="1188">
        <f t="shared" si="29"/>
        <v>0</v>
      </c>
      <c r="M623" s="545"/>
      <c r="N623" s="1089"/>
    </row>
    <row r="624" spans="1:14" s="656" customFormat="1">
      <c r="A624" s="157"/>
      <c r="B624" s="1892"/>
      <c r="C624" s="667" t="s">
        <v>7127</v>
      </c>
      <c r="D624" s="668" t="s">
        <v>3829</v>
      </c>
      <c r="E624" s="669" t="s">
        <v>10393</v>
      </c>
      <c r="F624" s="1195">
        <f>IFERROR(VLOOKUP(C624,'Consolidated Master Sheet'!B:H,3,0),"")</f>
        <v>94.490000000000009</v>
      </c>
      <c r="G624" s="1436">
        <f t="shared" si="27"/>
        <v>0</v>
      </c>
      <c r="H624" s="1804">
        <f t="shared" si="28"/>
        <v>0</v>
      </c>
      <c r="I624" s="670">
        <f>IFERROR(VLOOKUP(C624,'Consolidated Master Sheet'!B:H,6,0),"")</f>
        <v>10</v>
      </c>
      <c r="J624" s="670">
        <f>IFERROR(VLOOKUP(C624,'Consolidated Master Sheet'!B:H,7,0),"")</f>
        <v>40</v>
      </c>
      <c r="K624" s="79"/>
      <c r="L624" s="1188">
        <f t="shared" si="29"/>
        <v>0</v>
      </c>
      <c r="M624" s="545"/>
      <c r="N624" s="1089"/>
    </row>
    <row r="625" spans="1:14" s="656" customFormat="1">
      <c r="A625" s="157"/>
      <c r="B625" s="1892"/>
      <c r="C625" s="667" t="s">
        <v>7128</v>
      </c>
      <c r="D625" s="668" t="s">
        <v>3828</v>
      </c>
      <c r="E625" s="669" t="s">
        <v>10394</v>
      </c>
      <c r="F625" s="1195">
        <f>IFERROR(VLOOKUP(C625,'Consolidated Master Sheet'!B:H,3,0),"")</f>
        <v>210.51999999999998</v>
      </c>
      <c r="G625" s="1436">
        <f t="shared" si="27"/>
        <v>0</v>
      </c>
      <c r="H625" s="1804">
        <f t="shared" si="28"/>
        <v>0</v>
      </c>
      <c r="I625" s="670">
        <f>IFERROR(VLOOKUP(C625,'Consolidated Master Sheet'!B:H,6,0),"")</f>
        <v>4</v>
      </c>
      <c r="J625" s="670">
        <f>IFERROR(VLOOKUP(C625,'Consolidated Master Sheet'!B:H,7,0),"")</f>
        <v>24</v>
      </c>
      <c r="K625" s="79"/>
      <c r="L625" s="1188">
        <f t="shared" si="29"/>
        <v>0</v>
      </c>
      <c r="M625" s="545"/>
      <c r="N625" s="1089"/>
    </row>
    <row r="626" spans="1:14" s="656" customFormat="1">
      <c r="A626" s="157"/>
      <c r="B626" s="1892"/>
      <c r="C626" s="667" t="s">
        <v>7129</v>
      </c>
      <c r="D626" s="668" t="s">
        <v>3827</v>
      </c>
      <c r="E626" s="669" t="s">
        <v>10395</v>
      </c>
      <c r="F626" s="1195">
        <f>IFERROR(VLOOKUP(C626,'Consolidated Master Sheet'!B:H,3,0),"")</f>
        <v>164.06</v>
      </c>
      <c r="G626" s="1436">
        <f t="shared" si="27"/>
        <v>0</v>
      </c>
      <c r="H626" s="1804">
        <f t="shared" si="28"/>
        <v>0</v>
      </c>
      <c r="I626" s="670">
        <f>IFERROR(VLOOKUP(C626,'Consolidated Master Sheet'!B:H,6,0),"")</f>
        <v>10</v>
      </c>
      <c r="J626" s="670">
        <f>IFERROR(VLOOKUP(C626,'Consolidated Master Sheet'!B:H,7,0),"")</f>
        <v>10</v>
      </c>
      <c r="K626" s="79"/>
      <c r="L626" s="1188">
        <f t="shared" si="29"/>
        <v>0</v>
      </c>
      <c r="M626" s="545"/>
      <c r="N626" s="1089"/>
    </row>
    <row r="627" spans="1:14" s="656" customFormat="1">
      <c r="A627" s="157"/>
      <c r="B627" s="1892"/>
      <c r="C627" s="667" t="s">
        <v>7130</v>
      </c>
      <c r="D627" s="668" t="s">
        <v>3826</v>
      </c>
      <c r="E627" s="669" t="s">
        <v>10396</v>
      </c>
      <c r="F627" s="1195">
        <f>IFERROR(VLOOKUP(C627,'Consolidated Master Sheet'!B:H,3,0),"")</f>
        <v>164.06</v>
      </c>
      <c r="G627" s="1436">
        <f t="shared" si="27"/>
        <v>0</v>
      </c>
      <c r="H627" s="1804">
        <f t="shared" si="28"/>
        <v>0</v>
      </c>
      <c r="I627" s="670">
        <f>IFERROR(VLOOKUP(C627,'Consolidated Master Sheet'!B:H,6,0),"")</f>
        <v>8</v>
      </c>
      <c r="J627" s="670">
        <f>IFERROR(VLOOKUP(C627,'Consolidated Master Sheet'!B:H,7,0),"")</f>
        <v>8</v>
      </c>
      <c r="K627" s="79"/>
      <c r="L627" s="1188">
        <f t="shared" si="29"/>
        <v>0</v>
      </c>
      <c r="M627" s="545"/>
      <c r="N627" s="1089"/>
    </row>
    <row r="628" spans="1:14" s="656" customFormat="1">
      <c r="A628" s="157"/>
      <c r="B628" s="1892"/>
      <c r="C628" s="667" t="s">
        <v>7131</v>
      </c>
      <c r="D628" s="668" t="s">
        <v>3825</v>
      </c>
      <c r="E628" s="669" t="s">
        <v>10397</v>
      </c>
      <c r="F628" s="1195">
        <f>IFERROR(VLOOKUP(C628,'Consolidated Master Sheet'!B:H,3,0),"")</f>
        <v>315.15999999999997</v>
      </c>
      <c r="G628" s="1436">
        <f t="shared" si="27"/>
        <v>0</v>
      </c>
      <c r="H628" s="1804">
        <f t="shared" si="28"/>
        <v>0</v>
      </c>
      <c r="I628" s="670">
        <f>IFERROR(VLOOKUP(C628,'Consolidated Master Sheet'!B:H,6,0),"")</f>
        <v>5</v>
      </c>
      <c r="J628" s="670">
        <f>IFERROR(VLOOKUP(C628,'Consolidated Master Sheet'!B:H,7,0),"")</f>
        <v>5</v>
      </c>
      <c r="K628" s="79"/>
      <c r="L628" s="1188">
        <f t="shared" si="29"/>
        <v>0</v>
      </c>
      <c r="M628" s="545"/>
      <c r="N628" s="1089"/>
    </row>
    <row r="629" spans="1:14" s="656" customFormat="1">
      <c r="A629" s="157"/>
      <c r="B629" s="1892"/>
      <c r="C629" s="667" t="s">
        <v>7132</v>
      </c>
      <c r="D629" s="668" t="s">
        <v>3824</v>
      </c>
      <c r="E629" s="669" t="s">
        <v>10398</v>
      </c>
      <c r="F629" s="1195">
        <f>IFERROR(VLOOKUP(C629,'Consolidated Master Sheet'!B:H,3,0),"")</f>
        <v>315.15999999999997</v>
      </c>
      <c r="G629" s="1436">
        <f t="shared" si="27"/>
        <v>0</v>
      </c>
      <c r="H629" s="1804">
        <f t="shared" si="28"/>
        <v>0</v>
      </c>
      <c r="I629" s="670">
        <f>IFERROR(VLOOKUP(C629,'Consolidated Master Sheet'!B:H,6,0),"")</f>
        <v>5</v>
      </c>
      <c r="J629" s="670">
        <f>IFERROR(VLOOKUP(C629,'Consolidated Master Sheet'!B:H,7,0),"")</f>
        <v>5</v>
      </c>
      <c r="K629" s="79"/>
      <c r="L629" s="1188">
        <f t="shared" si="29"/>
        <v>0</v>
      </c>
      <c r="M629" s="545"/>
      <c r="N629" s="1089"/>
    </row>
    <row r="630" spans="1:14" s="656" customFormat="1">
      <c r="A630" s="157"/>
      <c r="B630" s="1892"/>
      <c r="C630" s="667" t="s">
        <v>7133</v>
      </c>
      <c r="D630" s="668" t="s">
        <v>3823</v>
      </c>
      <c r="E630" s="669" t="s">
        <v>10399</v>
      </c>
      <c r="F630" s="1195">
        <f>IFERROR(VLOOKUP(C630,'Consolidated Master Sheet'!B:H,3,0),"")</f>
        <v>680.22</v>
      </c>
      <c r="G630" s="1436">
        <f t="shared" si="27"/>
        <v>0</v>
      </c>
      <c r="H630" s="1804">
        <f t="shared" si="28"/>
        <v>0</v>
      </c>
      <c r="I630" s="670">
        <f>IFERROR(VLOOKUP(C630,'Consolidated Master Sheet'!B:H,6,0),"")</f>
        <v>5</v>
      </c>
      <c r="J630" s="670">
        <f>IFERROR(VLOOKUP(C630,'Consolidated Master Sheet'!B:H,7,0),"")</f>
        <v>5</v>
      </c>
      <c r="K630" s="79"/>
      <c r="L630" s="1188">
        <f t="shared" si="29"/>
        <v>0</v>
      </c>
      <c r="M630" s="545"/>
      <c r="N630" s="1089"/>
    </row>
    <row r="631" spans="1:14" s="656" customFormat="1">
      <c r="A631" s="157"/>
      <c r="B631" s="1892"/>
      <c r="C631" s="667" t="s">
        <v>7134</v>
      </c>
      <c r="D631" s="668" t="s">
        <v>3822</v>
      </c>
      <c r="E631" s="669" t="s">
        <v>10400</v>
      </c>
      <c r="F631" s="1195">
        <f>IFERROR(VLOOKUP(C631,'Consolidated Master Sheet'!B:H,3,0),"")</f>
        <v>680.22</v>
      </c>
      <c r="G631" s="1436">
        <f t="shared" si="27"/>
        <v>0</v>
      </c>
      <c r="H631" s="1804">
        <f t="shared" si="28"/>
        <v>0</v>
      </c>
      <c r="I631" s="670">
        <f>IFERROR(VLOOKUP(C631,'Consolidated Master Sheet'!B:H,6,0),"")</f>
        <v>5</v>
      </c>
      <c r="J631" s="670">
        <f>IFERROR(VLOOKUP(C631,'Consolidated Master Sheet'!B:H,7,0),"")</f>
        <v>5</v>
      </c>
      <c r="K631" s="79"/>
      <c r="L631" s="1188">
        <f t="shared" si="29"/>
        <v>0</v>
      </c>
      <c r="M631" s="545"/>
      <c r="N631" s="1089"/>
    </row>
    <row r="632" spans="1:14" s="656" customFormat="1" ht="16.5" thickBot="1">
      <c r="A632" s="157"/>
      <c r="B632" s="1893"/>
      <c r="C632" s="671" t="s">
        <v>7135</v>
      </c>
      <c r="D632" s="672" t="s">
        <v>3821</v>
      </c>
      <c r="E632" s="673" t="s">
        <v>10401</v>
      </c>
      <c r="F632" s="1196">
        <f>IFERROR(VLOOKUP(C632,'Consolidated Master Sheet'!B:H,3,0),"")</f>
        <v>741.11</v>
      </c>
      <c r="G632" s="1437">
        <f t="shared" si="27"/>
        <v>0</v>
      </c>
      <c r="H632" s="1805">
        <f t="shared" si="28"/>
        <v>0</v>
      </c>
      <c r="I632" s="674">
        <f>IFERROR(VLOOKUP(C632,'Consolidated Master Sheet'!B:H,6,0),"")</f>
        <v>3</v>
      </c>
      <c r="J632" s="674">
        <f>IFERROR(VLOOKUP(C632,'Consolidated Master Sheet'!B:H,7,0),"")</f>
        <v>3</v>
      </c>
      <c r="K632" s="80"/>
      <c r="L632" s="1189">
        <f t="shared" si="29"/>
        <v>0</v>
      </c>
      <c r="M632" s="545"/>
      <c r="N632" s="1089"/>
    </row>
    <row r="633" spans="1:14" s="656" customFormat="1">
      <c r="A633" s="157"/>
      <c r="B633" s="1891"/>
      <c r="C633" s="667" t="s">
        <v>7136</v>
      </c>
      <c r="D633" s="681" t="s">
        <v>3820</v>
      </c>
      <c r="E633" s="676" t="s">
        <v>10402</v>
      </c>
      <c r="F633" s="1186">
        <f>IFERROR(VLOOKUP(C633,'Consolidated Master Sheet'!B:H,3,0),"")</f>
        <v>1.93</v>
      </c>
      <c r="G633" s="1435">
        <f t="shared" si="27"/>
        <v>0</v>
      </c>
      <c r="H633" s="1804">
        <f t="shared" si="28"/>
        <v>0</v>
      </c>
      <c r="I633" s="677">
        <f>IFERROR(VLOOKUP(C633,'Consolidated Master Sheet'!B:H,6,0),"")</f>
        <v>50</v>
      </c>
      <c r="J633" s="677">
        <f>IFERROR(VLOOKUP(C633,'Consolidated Master Sheet'!B:H,7,0),"")</f>
        <v>600</v>
      </c>
      <c r="K633" s="81"/>
      <c r="L633" s="1188">
        <f t="shared" si="29"/>
        <v>0</v>
      </c>
      <c r="M633" s="545"/>
      <c r="N633" s="1089"/>
    </row>
    <row r="634" spans="1:14" s="656" customFormat="1">
      <c r="A634" s="157"/>
      <c r="B634" s="1892"/>
      <c r="C634" s="667" t="s">
        <v>7137</v>
      </c>
      <c r="D634" s="668" t="s">
        <v>3819</v>
      </c>
      <c r="E634" s="669" t="s">
        <v>10403</v>
      </c>
      <c r="F634" s="1195">
        <f>IFERROR(VLOOKUP(C634,'Consolidated Master Sheet'!B:H,3,0),"")</f>
        <v>2.2799999999999998</v>
      </c>
      <c r="G634" s="1436">
        <f t="shared" si="27"/>
        <v>0</v>
      </c>
      <c r="H634" s="1804">
        <f t="shared" si="28"/>
        <v>0</v>
      </c>
      <c r="I634" s="670">
        <f>IFERROR(VLOOKUP(C634,'Consolidated Master Sheet'!B:H,6,0),"")</f>
        <v>25</v>
      </c>
      <c r="J634" s="670">
        <f>IFERROR(VLOOKUP(C634,'Consolidated Master Sheet'!B:H,7,0),"")</f>
        <v>300</v>
      </c>
      <c r="K634" s="79"/>
      <c r="L634" s="1188">
        <f t="shared" si="29"/>
        <v>0</v>
      </c>
      <c r="M634" s="545"/>
      <c r="N634" s="1089"/>
    </row>
    <row r="635" spans="1:14" s="656" customFormat="1">
      <c r="A635" s="157"/>
      <c r="B635" s="1892"/>
      <c r="C635" s="667" t="s">
        <v>7138</v>
      </c>
      <c r="D635" s="668" t="s">
        <v>3818</v>
      </c>
      <c r="E635" s="669" t="s">
        <v>10404</v>
      </c>
      <c r="F635" s="1195">
        <f>IFERROR(VLOOKUP(C635,'Consolidated Master Sheet'!B:H,3,0),"")</f>
        <v>3.6399999999999997</v>
      </c>
      <c r="G635" s="1436">
        <f t="shared" si="27"/>
        <v>0</v>
      </c>
      <c r="H635" s="1804">
        <f t="shared" si="28"/>
        <v>0</v>
      </c>
      <c r="I635" s="670">
        <f>IFERROR(VLOOKUP(C635,'Consolidated Master Sheet'!B:H,6,0),"")</f>
        <v>40</v>
      </c>
      <c r="J635" s="670">
        <f>IFERROR(VLOOKUP(C635,'Consolidated Master Sheet'!B:H,7,0),"")</f>
        <v>240</v>
      </c>
      <c r="K635" s="79"/>
      <c r="L635" s="1188">
        <f t="shared" si="29"/>
        <v>0</v>
      </c>
      <c r="M635" s="545"/>
      <c r="N635" s="1089"/>
    </row>
    <row r="636" spans="1:14" s="656" customFormat="1" ht="31.5">
      <c r="A636" s="157"/>
      <c r="B636" s="1892"/>
      <c r="C636" s="667" t="s">
        <v>7139</v>
      </c>
      <c r="D636" s="668" t="s">
        <v>3817</v>
      </c>
      <c r="E636" s="669" t="s">
        <v>10405</v>
      </c>
      <c r="F636" s="1195">
        <f>IFERROR(VLOOKUP(C636,'Consolidated Master Sheet'!B:H,3,0),"")</f>
        <v>5.0699999999999994</v>
      </c>
      <c r="G636" s="1436">
        <f t="shared" si="27"/>
        <v>0</v>
      </c>
      <c r="H636" s="1804">
        <f t="shared" si="28"/>
        <v>0</v>
      </c>
      <c r="I636" s="670">
        <f>IFERROR(VLOOKUP(C636,'Consolidated Master Sheet'!B:H,6,0),"")</f>
        <v>0</v>
      </c>
      <c r="J636" s="670">
        <f>IFERROR(VLOOKUP(C636,'Consolidated Master Sheet'!B:H,7,0),"")</f>
        <v>0</v>
      </c>
      <c r="K636" s="79"/>
      <c r="L636" s="1188">
        <f t="shared" si="29"/>
        <v>0</v>
      </c>
      <c r="M636" s="545"/>
      <c r="N636" s="1089"/>
    </row>
    <row r="637" spans="1:14" s="656" customFormat="1" ht="31.5">
      <c r="A637" s="157"/>
      <c r="B637" s="1892"/>
      <c r="C637" s="667" t="s">
        <v>7140</v>
      </c>
      <c r="D637" s="668" t="s">
        <v>3816</v>
      </c>
      <c r="E637" s="669" t="s">
        <v>10406</v>
      </c>
      <c r="F637" s="1195">
        <f>IFERROR(VLOOKUP(C637,'Consolidated Master Sheet'!B:H,3,0),"")</f>
        <v>6.2799999999999994</v>
      </c>
      <c r="G637" s="1436">
        <f t="shared" si="27"/>
        <v>0</v>
      </c>
      <c r="H637" s="1804">
        <f t="shared" si="28"/>
        <v>0</v>
      </c>
      <c r="I637" s="670">
        <f>IFERROR(VLOOKUP(C637,'Consolidated Master Sheet'!B:H,6,0),"")</f>
        <v>30</v>
      </c>
      <c r="J637" s="670">
        <f>IFERROR(VLOOKUP(C637,'Consolidated Master Sheet'!B:H,7,0),"")</f>
        <v>120</v>
      </c>
      <c r="K637" s="79"/>
      <c r="L637" s="1188">
        <f t="shared" si="29"/>
        <v>0</v>
      </c>
      <c r="M637" s="545"/>
      <c r="N637" s="1089"/>
    </row>
    <row r="638" spans="1:14" s="656" customFormat="1" ht="16.5" thickBot="1">
      <c r="A638" s="157"/>
      <c r="B638" s="1893"/>
      <c r="C638" s="667" t="s">
        <v>7141</v>
      </c>
      <c r="D638" s="678" t="s">
        <v>3815</v>
      </c>
      <c r="E638" s="679" t="s">
        <v>10407</v>
      </c>
      <c r="F638" s="1197">
        <f>IFERROR(VLOOKUP(C638,'Consolidated Master Sheet'!B:H,3,0),"")</f>
        <v>9.1999999999999993</v>
      </c>
      <c r="G638" s="1438">
        <f t="shared" si="27"/>
        <v>0</v>
      </c>
      <c r="H638" s="1806">
        <f t="shared" si="28"/>
        <v>0</v>
      </c>
      <c r="I638" s="680">
        <f>IFERROR(VLOOKUP(C638,'Consolidated Master Sheet'!B:H,6,0),"")</f>
        <v>25</v>
      </c>
      <c r="J638" s="680">
        <f>IFERROR(VLOOKUP(C638,'Consolidated Master Sheet'!B:H,7,0),"")</f>
        <v>100</v>
      </c>
      <c r="K638" s="82"/>
      <c r="L638" s="1190">
        <f t="shared" si="29"/>
        <v>0</v>
      </c>
      <c r="M638" s="545"/>
      <c r="N638" s="1089"/>
    </row>
    <row r="639" spans="1:14" s="656" customFormat="1">
      <c r="A639" s="157"/>
      <c r="B639" s="1891"/>
      <c r="C639" s="663" t="s">
        <v>7142</v>
      </c>
      <c r="D639" s="664" t="s">
        <v>3814</v>
      </c>
      <c r="E639" s="665" t="s">
        <v>10234</v>
      </c>
      <c r="F639" s="1187">
        <f>IFERROR(VLOOKUP(C639,'Consolidated Master Sheet'!B:H,3,0),"")</f>
        <v>1.96</v>
      </c>
      <c r="G639" s="1439">
        <f t="shared" si="27"/>
        <v>0</v>
      </c>
      <c r="H639" s="1807">
        <f t="shared" si="28"/>
        <v>0</v>
      </c>
      <c r="I639" s="666">
        <f>IFERROR(VLOOKUP(C639,'Consolidated Master Sheet'!B:H,6,0),"")</f>
        <v>50</v>
      </c>
      <c r="J639" s="666">
        <f>IFERROR(VLOOKUP(C639,'Consolidated Master Sheet'!B:H,7,0),"")</f>
        <v>400</v>
      </c>
      <c r="K639" s="77"/>
      <c r="L639" s="1191">
        <f t="shared" si="29"/>
        <v>0</v>
      </c>
      <c r="M639" s="545"/>
      <c r="N639" s="1089"/>
    </row>
    <row r="640" spans="1:14" s="656" customFormat="1">
      <c r="A640" s="157"/>
      <c r="B640" s="1892"/>
      <c r="C640" s="667" t="s">
        <v>7143</v>
      </c>
      <c r="D640" s="668" t="s">
        <v>3813</v>
      </c>
      <c r="E640" s="669" t="s">
        <v>10235</v>
      </c>
      <c r="F640" s="1195">
        <f>IFERROR(VLOOKUP(C640,'Consolidated Master Sheet'!B:H,3,0),"")</f>
        <v>4.75</v>
      </c>
      <c r="G640" s="1436">
        <f t="shared" si="27"/>
        <v>0</v>
      </c>
      <c r="H640" s="1804">
        <f t="shared" si="28"/>
        <v>0</v>
      </c>
      <c r="I640" s="670">
        <f>IFERROR(VLOOKUP(C640,'Consolidated Master Sheet'!B:H,6,0),"")</f>
        <v>50</v>
      </c>
      <c r="J640" s="670">
        <f>IFERROR(VLOOKUP(C640,'Consolidated Master Sheet'!B:H,7,0),"")</f>
        <v>300</v>
      </c>
      <c r="K640" s="79"/>
      <c r="L640" s="1188">
        <f t="shared" si="29"/>
        <v>0</v>
      </c>
      <c r="M640" s="545"/>
      <c r="N640" s="1089"/>
    </row>
    <row r="641" spans="1:14" s="656" customFormat="1">
      <c r="A641" s="157"/>
      <c r="B641" s="1892"/>
      <c r="C641" s="667" t="s">
        <v>7144</v>
      </c>
      <c r="D641" s="668" t="s">
        <v>3812</v>
      </c>
      <c r="E641" s="669" t="s">
        <v>10236</v>
      </c>
      <c r="F641" s="1195">
        <f>IFERROR(VLOOKUP(C641,'Consolidated Master Sheet'!B:H,3,0),"")</f>
        <v>6.79</v>
      </c>
      <c r="G641" s="1436">
        <f t="shared" si="27"/>
        <v>0</v>
      </c>
      <c r="H641" s="1804">
        <f t="shared" si="28"/>
        <v>0</v>
      </c>
      <c r="I641" s="670">
        <f>IFERROR(VLOOKUP(C641,'Consolidated Master Sheet'!B:H,6,0),"")</f>
        <v>50</v>
      </c>
      <c r="J641" s="670">
        <f>IFERROR(VLOOKUP(C641,'Consolidated Master Sheet'!B:H,7,0),"")</f>
        <v>300</v>
      </c>
      <c r="K641" s="79"/>
      <c r="L641" s="1188">
        <f t="shared" si="29"/>
        <v>0</v>
      </c>
      <c r="M641" s="545"/>
      <c r="N641" s="1089"/>
    </row>
    <row r="642" spans="1:14" s="656" customFormat="1">
      <c r="A642" s="157"/>
      <c r="B642" s="1892"/>
      <c r="C642" s="667" t="s">
        <v>7145</v>
      </c>
      <c r="D642" s="668" t="s">
        <v>3811</v>
      </c>
      <c r="E642" s="669" t="s">
        <v>10237</v>
      </c>
      <c r="F642" s="1195">
        <f>IFERROR(VLOOKUP(C642,'Consolidated Master Sheet'!B:H,3,0),"")</f>
        <v>8.77</v>
      </c>
      <c r="G642" s="1436">
        <f t="shared" si="27"/>
        <v>0</v>
      </c>
      <c r="H642" s="1804">
        <f t="shared" si="28"/>
        <v>0</v>
      </c>
      <c r="I642" s="670">
        <f>IFERROR(VLOOKUP(C642,'Consolidated Master Sheet'!B:H,6,0),"")</f>
        <v>50</v>
      </c>
      <c r="J642" s="670">
        <f>IFERROR(VLOOKUP(C642,'Consolidated Master Sheet'!B:H,7,0),"")</f>
        <v>200</v>
      </c>
      <c r="K642" s="79"/>
      <c r="L642" s="1188">
        <f t="shared" si="29"/>
        <v>0</v>
      </c>
      <c r="M642" s="545"/>
      <c r="N642" s="1089"/>
    </row>
    <row r="643" spans="1:14" s="656" customFormat="1">
      <c r="A643" s="157"/>
      <c r="B643" s="1892"/>
      <c r="C643" s="667" t="s">
        <v>7146</v>
      </c>
      <c r="D643" s="668" t="s">
        <v>3810</v>
      </c>
      <c r="E643" s="669" t="s">
        <v>10238</v>
      </c>
      <c r="F643" s="1195">
        <f>IFERROR(VLOOKUP(C643,'Consolidated Master Sheet'!B:H,3,0),"")</f>
        <v>9.42</v>
      </c>
      <c r="G643" s="1436">
        <f t="shared" si="27"/>
        <v>0</v>
      </c>
      <c r="H643" s="1804">
        <f t="shared" si="28"/>
        <v>0</v>
      </c>
      <c r="I643" s="670">
        <f>IFERROR(VLOOKUP(C643,'Consolidated Master Sheet'!B:H,6,0),"")</f>
        <v>30</v>
      </c>
      <c r="J643" s="670">
        <f>IFERROR(VLOOKUP(C643,'Consolidated Master Sheet'!B:H,7,0),"")</f>
        <v>120</v>
      </c>
      <c r="K643" s="79"/>
      <c r="L643" s="1188">
        <f t="shared" si="29"/>
        <v>0</v>
      </c>
      <c r="M643" s="545"/>
      <c r="N643" s="1089"/>
    </row>
    <row r="644" spans="1:14" s="656" customFormat="1">
      <c r="A644" s="157"/>
      <c r="B644" s="1892"/>
      <c r="C644" s="667" t="s">
        <v>7147</v>
      </c>
      <c r="D644" s="668" t="s">
        <v>3809</v>
      </c>
      <c r="E644" s="669" t="s">
        <v>10239</v>
      </c>
      <c r="F644" s="1195">
        <f>IFERROR(VLOOKUP(C644,'Consolidated Master Sheet'!B:H,3,0),"")</f>
        <v>15.56</v>
      </c>
      <c r="G644" s="1436">
        <f t="shared" si="27"/>
        <v>0</v>
      </c>
      <c r="H644" s="1804">
        <f t="shared" si="28"/>
        <v>0</v>
      </c>
      <c r="I644" s="670">
        <f>IFERROR(VLOOKUP(C644,'Consolidated Master Sheet'!B:H,6,0),"")</f>
        <v>60</v>
      </c>
      <c r="J644" s="670">
        <f>IFERROR(VLOOKUP(C644,'Consolidated Master Sheet'!B:H,7,0),"")</f>
        <v>60</v>
      </c>
      <c r="K644" s="79"/>
      <c r="L644" s="1188">
        <f t="shared" si="29"/>
        <v>0</v>
      </c>
      <c r="M644" s="545"/>
      <c r="N644" s="1089"/>
    </row>
    <row r="645" spans="1:14" s="658" customFormat="1">
      <c r="A645" s="157"/>
      <c r="B645" s="1892"/>
      <c r="C645" s="667" t="s">
        <v>7148</v>
      </c>
      <c r="D645" s="668" t="s">
        <v>3808</v>
      </c>
      <c r="E645" s="669" t="s">
        <v>10240</v>
      </c>
      <c r="F645" s="1195">
        <f>IFERROR(VLOOKUP(C645,'Consolidated Master Sheet'!B:H,3,0),"")</f>
        <v>20.020000000000003</v>
      </c>
      <c r="G645" s="1436">
        <f t="shared" ref="G645:G683" si="30">IF(F645=0,"NET",$G$2)</f>
        <v>0</v>
      </c>
      <c r="H645" s="1804">
        <f t="shared" ref="H645:H683" si="31">IFERROR(ROUND(G645*F645,2),0)</f>
        <v>0</v>
      </c>
      <c r="I645" s="670">
        <f>IFERROR(VLOOKUP(C645,'Consolidated Master Sheet'!B:H,6,0),"")</f>
        <v>25</v>
      </c>
      <c r="J645" s="670">
        <f>IFERROR(VLOOKUP(C645,'Consolidated Master Sheet'!B:H,7,0),"")</f>
        <v>25</v>
      </c>
      <c r="K645" s="79"/>
      <c r="L645" s="1188">
        <f t="shared" si="29"/>
        <v>0</v>
      </c>
      <c r="M645" s="545"/>
      <c r="N645" s="1089"/>
    </row>
    <row r="646" spans="1:14" s="658" customFormat="1">
      <c r="A646" s="157"/>
      <c r="B646" s="1892"/>
      <c r="C646" s="667" t="s">
        <v>7149</v>
      </c>
      <c r="D646" s="668" t="s">
        <v>3807</v>
      </c>
      <c r="E646" s="669" t="s">
        <v>10241</v>
      </c>
      <c r="F646" s="1195">
        <f>IFERROR(VLOOKUP(C646,'Consolidated Master Sheet'!B:H,3,0),"")</f>
        <v>30.150000000000002</v>
      </c>
      <c r="G646" s="1436">
        <f t="shared" si="30"/>
        <v>0</v>
      </c>
      <c r="H646" s="1804">
        <f t="shared" si="31"/>
        <v>0</v>
      </c>
      <c r="I646" s="670">
        <f>IFERROR(VLOOKUP(C646,'Consolidated Master Sheet'!B:H,6,0),"")</f>
        <v>20</v>
      </c>
      <c r="J646" s="670">
        <f>IFERROR(VLOOKUP(C646,'Consolidated Master Sheet'!B:H,7,0),"")</f>
        <v>20</v>
      </c>
      <c r="K646" s="79"/>
      <c r="L646" s="1188">
        <f t="shared" ref="L646:L683" si="32">IFERROR(H646*K646,0)</f>
        <v>0</v>
      </c>
      <c r="M646" s="545"/>
      <c r="N646" s="1089"/>
    </row>
    <row r="647" spans="1:14" s="658" customFormat="1">
      <c r="A647" s="157"/>
      <c r="B647" s="1892"/>
      <c r="C647" s="667" t="s">
        <v>7150</v>
      </c>
      <c r="D647" s="668" t="s">
        <v>3806</v>
      </c>
      <c r="E647" s="669" t="s">
        <v>10242</v>
      </c>
      <c r="F647" s="1195">
        <f>IFERROR(VLOOKUP(C647,'Consolidated Master Sheet'!B:H,3,0),"")</f>
        <v>60.57</v>
      </c>
      <c r="G647" s="1436">
        <f t="shared" si="30"/>
        <v>0</v>
      </c>
      <c r="H647" s="1804">
        <f t="shared" si="31"/>
        <v>0</v>
      </c>
      <c r="I647" s="670">
        <f>IFERROR(VLOOKUP(C647,'Consolidated Master Sheet'!B:H,6,0),"")</f>
        <v>10</v>
      </c>
      <c r="J647" s="670">
        <f>IFERROR(VLOOKUP(C647,'Consolidated Master Sheet'!B:H,7,0),"")</f>
        <v>10</v>
      </c>
      <c r="K647" s="79"/>
      <c r="L647" s="1188">
        <f t="shared" si="32"/>
        <v>0</v>
      </c>
      <c r="M647" s="545"/>
      <c r="N647" s="1089"/>
    </row>
    <row r="648" spans="1:14" s="658" customFormat="1" ht="16.5" thickBot="1">
      <c r="A648" s="157"/>
      <c r="B648" s="1893"/>
      <c r="C648" s="671" t="s">
        <v>7151</v>
      </c>
      <c r="D648" s="672" t="s">
        <v>3805</v>
      </c>
      <c r="E648" s="673" t="s">
        <v>10243</v>
      </c>
      <c r="F648" s="1196">
        <f>IFERROR(VLOOKUP(C648,'Consolidated Master Sheet'!B:H,3,0),"")</f>
        <v>233.13</v>
      </c>
      <c r="G648" s="1437">
        <f t="shared" si="30"/>
        <v>0</v>
      </c>
      <c r="H648" s="1805">
        <f t="shared" si="31"/>
        <v>0</v>
      </c>
      <c r="I648" s="674">
        <f>IFERROR(VLOOKUP(C648,'Consolidated Master Sheet'!B:H,6,0),"")</f>
        <v>5</v>
      </c>
      <c r="J648" s="674">
        <f>IFERROR(VLOOKUP(C648,'Consolidated Master Sheet'!B:H,7,0),"")</f>
        <v>5</v>
      </c>
      <c r="K648" s="80"/>
      <c r="L648" s="1189">
        <f t="shared" si="32"/>
        <v>0</v>
      </c>
      <c r="M648" s="545"/>
      <c r="N648" s="1089"/>
    </row>
    <row r="649" spans="1:14" s="658" customFormat="1">
      <c r="A649" s="157"/>
      <c r="B649" s="1891"/>
      <c r="C649" s="667" t="s">
        <v>7289</v>
      </c>
      <c r="D649" s="681" t="s">
        <v>3804</v>
      </c>
      <c r="E649" s="676" t="s">
        <v>10169</v>
      </c>
      <c r="F649" s="1186">
        <f>IFERROR(VLOOKUP(C649,'Consolidated Master Sheet'!B:H,3,0),"")</f>
        <v>16.650000000000002</v>
      </c>
      <c r="G649" s="1435">
        <f t="shared" si="30"/>
        <v>0</v>
      </c>
      <c r="H649" s="1804">
        <f t="shared" si="31"/>
        <v>0</v>
      </c>
      <c r="I649" s="677">
        <f>IFERROR(VLOOKUP(C649,'Consolidated Master Sheet'!B:H,6,0),"")</f>
        <v>20</v>
      </c>
      <c r="J649" s="677">
        <f>IFERROR(VLOOKUP(C649,'Consolidated Master Sheet'!B:H,7,0),"")</f>
        <v>240</v>
      </c>
      <c r="K649" s="81"/>
      <c r="L649" s="1188">
        <f t="shared" si="32"/>
        <v>0</v>
      </c>
      <c r="M649" s="545"/>
      <c r="N649" s="1089"/>
    </row>
    <row r="650" spans="1:14" s="658" customFormat="1">
      <c r="A650" s="157"/>
      <c r="B650" s="1892"/>
      <c r="C650" s="667" t="s">
        <v>7290</v>
      </c>
      <c r="D650" s="668" t="s">
        <v>3803</v>
      </c>
      <c r="E650" s="669" t="s">
        <v>10170</v>
      </c>
      <c r="F650" s="1195">
        <f>IFERROR(VLOOKUP(C650,'Consolidated Master Sheet'!B:H,3,0),"")</f>
        <v>19.05</v>
      </c>
      <c r="G650" s="1436">
        <f t="shared" si="30"/>
        <v>0</v>
      </c>
      <c r="H650" s="1804">
        <f t="shared" si="31"/>
        <v>0</v>
      </c>
      <c r="I650" s="670">
        <f>IFERROR(VLOOKUP(C650,'Consolidated Master Sheet'!B:H,6,0),"")</f>
        <v>10</v>
      </c>
      <c r="J650" s="670">
        <f>IFERROR(VLOOKUP(C650,'Consolidated Master Sheet'!B:H,7,0),"")</f>
        <v>120</v>
      </c>
      <c r="K650" s="79"/>
      <c r="L650" s="1188">
        <f t="shared" si="32"/>
        <v>0</v>
      </c>
      <c r="M650" s="545"/>
      <c r="N650" s="1089"/>
    </row>
    <row r="651" spans="1:14" s="658" customFormat="1">
      <c r="A651" s="157"/>
      <c r="B651" s="1892"/>
      <c r="C651" s="667" t="s">
        <v>7291</v>
      </c>
      <c r="D651" s="668" t="s">
        <v>3802</v>
      </c>
      <c r="E651" s="669" t="s">
        <v>10171</v>
      </c>
      <c r="F651" s="1195">
        <f>IFERROR(VLOOKUP(C651,'Consolidated Master Sheet'!B:H,3,0),"")</f>
        <v>19.46</v>
      </c>
      <c r="G651" s="1436">
        <f t="shared" si="30"/>
        <v>0</v>
      </c>
      <c r="H651" s="1804">
        <f t="shared" si="31"/>
        <v>0</v>
      </c>
      <c r="I651" s="670">
        <f>IFERROR(VLOOKUP(C651,'Consolidated Master Sheet'!B:H,6,0),"")</f>
        <v>10</v>
      </c>
      <c r="J651" s="670">
        <f>IFERROR(VLOOKUP(C651,'Consolidated Master Sheet'!B:H,7,0),"")</f>
        <v>80</v>
      </c>
      <c r="K651" s="79"/>
      <c r="L651" s="1188">
        <f t="shared" si="32"/>
        <v>0</v>
      </c>
      <c r="M651" s="545"/>
      <c r="N651" s="1089"/>
    </row>
    <row r="652" spans="1:14" s="658" customFormat="1">
      <c r="A652" s="157"/>
      <c r="B652" s="1892"/>
      <c r="C652" s="667" t="s">
        <v>7292</v>
      </c>
      <c r="D652" s="668" t="s">
        <v>3801</v>
      </c>
      <c r="E652" s="669" t="s">
        <v>10172</v>
      </c>
      <c r="F652" s="1195">
        <f>IFERROR(VLOOKUP(C652,'Consolidated Master Sheet'!B:H,3,0),"")</f>
        <v>62.78</v>
      </c>
      <c r="G652" s="1436">
        <f t="shared" si="30"/>
        <v>0</v>
      </c>
      <c r="H652" s="1804">
        <f t="shared" si="31"/>
        <v>0</v>
      </c>
      <c r="I652" s="670">
        <f>IFERROR(VLOOKUP(C652,'Consolidated Master Sheet'!B:H,6,0),"")</f>
        <v>8</v>
      </c>
      <c r="J652" s="670">
        <f>IFERROR(VLOOKUP(C652,'Consolidated Master Sheet'!B:H,7,0),"")</f>
        <v>64</v>
      </c>
      <c r="K652" s="79"/>
      <c r="L652" s="1188">
        <f t="shared" si="32"/>
        <v>0</v>
      </c>
      <c r="M652" s="545"/>
      <c r="N652" s="1089"/>
    </row>
    <row r="653" spans="1:14" s="658" customFormat="1">
      <c r="A653" s="157"/>
      <c r="B653" s="1892"/>
      <c r="C653" s="667" t="s">
        <v>7293</v>
      </c>
      <c r="D653" s="668" t="s">
        <v>3800</v>
      </c>
      <c r="E653" s="669" t="s">
        <v>10173</v>
      </c>
      <c r="F653" s="1195">
        <f>IFERROR(VLOOKUP(C653,'Consolidated Master Sheet'!B:H,3,0),"")</f>
        <v>65.440000000000012</v>
      </c>
      <c r="G653" s="1436">
        <f t="shared" si="30"/>
        <v>0</v>
      </c>
      <c r="H653" s="1804">
        <f t="shared" si="31"/>
        <v>0</v>
      </c>
      <c r="I653" s="670">
        <f>IFERROR(VLOOKUP(C653,'Consolidated Master Sheet'!B:H,6,0),"")</f>
        <v>10</v>
      </c>
      <c r="J653" s="670">
        <f>IFERROR(VLOOKUP(C653,'Consolidated Master Sheet'!B:H,7,0),"")</f>
        <v>40</v>
      </c>
      <c r="K653" s="79"/>
      <c r="L653" s="1188">
        <f t="shared" si="32"/>
        <v>0</v>
      </c>
      <c r="M653" s="545"/>
      <c r="N653" s="1089"/>
    </row>
    <row r="654" spans="1:14" s="658" customFormat="1" ht="16.5" thickBot="1">
      <c r="A654" s="157"/>
      <c r="B654" s="1893"/>
      <c r="C654" s="667" t="s">
        <v>7294</v>
      </c>
      <c r="D654" s="678" t="s">
        <v>3799</v>
      </c>
      <c r="E654" s="679" t="s">
        <v>10174</v>
      </c>
      <c r="F654" s="1197">
        <f>IFERROR(VLOOKUP(C654,'Consolidated Master Sheet'!B:H,3,0),"")</f>
        <v>88.25</v>
      </c>
      <c r="G654" s="1438">
        <f t="shared" si="30"/>
        <v>0</v>
      </c>
      <c r="H654" s="1806">
        <f t="shared" si="31"/>
        <v>0</v>
      </c>
      <c r="I654" s="680">
        <f>IFERROR(VLOOKUP(C654,'Consolidated Master Sheet'!B:H,6,0),"")</f>
        <v>5</v>
      </c>
      <c r="J654" s="680">
        <f>IFERROR(VLOOKUP(C654,'Consolidated Master Sheet'!B:H,7,0),"")</f>
        <v>30</v>
      </c>
      <c r="K654" s="82"/>
      <c r="L654" s="1190">
        <f t="shared" si="32"/>
        <v>0</v>
      </c>
      <c r="M654" s="545"/>
      <c r="N654" s="1089"/>
    </row>
    <row r="655" spans="1:14" s="658" customFormat="1" ht="31.5">
      <c r="A655" s="157"/>
      <c r="B655" s="1891"/>
      <c r="C655" s="663" t="s">
        <v>7152</v>
      </c>
      <c r="D655" s="664" t="s">
        <v>3798</v>
      </c>
      <c r="E655" s="665" t="s">
        <v>9817</v>
      </c>
      <c r="F655" s="1187">
        <f>IFERROR(VLOOKUP(C655,'Consolidated Master Sheet'!B:H,3,0),"")</f>
        <v>18.66</v>
      </c>
      <c r="G655" s="1439">
        <f t="shared" si="30"/>
        <v>0</v>
      </c>
      <c r="H655" s="1807">
        <f t="shared" si="31"/>
        <v>0</v>
      </c>
      <c r="I655" s="666">
        <f>IFERROR(VLOOKUP(C655,'Consolidated Master Sheet'!B:H,6,0),"")</f>
        <v>20</v>
      </c>
      <c r="J655" s="666">
        <f>IFERROR(VLOOKUP(C655,'Consolidated Master Sheet'!B:H,7,0),"")</f>
        <v>240</v>
      </c>
      <c r="K655" s="77"/>
      <c r="L655" s="1191">
        <f t="shared" si="32"/>
        <v>0</v>
      </c>
      <c r="M655" s="545"/>
      <c r="N655" s="1089"/>
    </row>
    <row r="656" spans="1:14" s="658" customFormat="1" ht="31.5">
      <c r="A656" s="157"/>
      <c r="B656" s="1892"/>
      <c r="C656" s="667" t="s">
        <v>7153</v>
      </c>
      <c r="D656" s="668" t="s">
        <v>3797</v>
      </c>
      <c r="E656" s="669" t="s">
        <v>9818</v>
      </c>
      <c r="F656" s="1195">
        <f>IFERROR(VLOOKUP(C656,'Consolidated Master Sheet'!B:H,3,0),"")</f>
        <v>31.16</v>
      </c>
      <c r="G656" s="1436">
        <f t="shared" si="30"/>
        <v>0</v>
      </c>
      <c r="H656" s="1804">
        <f t="shared" si="31"/>
        <v>0</v>
      </c>
      <c r="I656" s="670">
        <f>IFERROR(VLOOKUP(C656,'Consolidated Master Sheet'!B:H,6,0),"")</f>
        <v>10</v>
      </c>
      <c r="J656" s="670">
        <f>IFERROR(VLOOKUP(C656,'Consolidated Master Sheet'!B:H,7,0),"")</f>
        <v>120</v>
      </c>
      <c r="K656" s="79"/>
      <c r="L656" s="1188">
        <f t="shared" si="32"/>
        <v>0</v>
      </c>
      <c r="M656" s="545"/>
      <c r="N656" s="1089"/>
    </row>
    <row r="657" spans="1:187" s="658" customFormat="1" ht="31.5">
      <c r="A657" s="157"/>
      <c r="B657" s="1892"/>
      <c r="C657" s="667" t="s">
        <v>7154</v>
      </c>
      <c r="D657" s="668" t="s">
        <v>3796</v>
      </c>
      <c r="E657" s="669" t="s">
        <v>9819</v>
      </c>
      <c r="F657" s="1195">
        <f>IFERROR(VLOOKUP(C657,'Consolidated Master Sheet'!B:H,3,0),"")</f>
        <v>42.46</v>
      </c>
      <c r="G657" s="1436">
        <f t="shared" si="30"/>
        <v>0</v>
      </c>
      <c r="H657" s="1804">
        <f t="shared" si="31"/>
        <v>0</v>
      </c>
      <c r="I657" s="670">
        <f>IFERROR(VLOOKUP(C657,'Consolidated Master Sheet'!B:H,6,0),"")</f>
        <v>10</v>
      </c>
      <c r="J657" s="670">
        <f>IFERROR(VLOOKUP(C657,'Consolidated Master Sheet'!B:H,7,0),"")</f>
        <v>80</v>
      </c>
      <c r="K657" s="79"/>
      <c r="L657" s="1188">
        <f t="shared" si="32"/>
        <v>0</v>
      </c>
      <c r="M657" s="545"/>
      <c r="N657" s="1089"/>
    </row>
    <row r="658" spans="1:187" s="658" customFormat="1" ht="31.5">
      <c r="A658" s="157"/>
      <c r="B658" s="1892"/>
      <c r="C658" s="667" t="s">
        <v>7155</v>
      </c>
      <c r="D658" s="668" t="s">
        <v>3795</v>
      </c>
      <c r="E658" s="669" t="s">
        <v>9820</v>
      </c>
      <c r="F658" s="1195">
        <f>IFERROR(VLOOKUP(C658,'Consolidated Master Sheet'!B:H,3,0),"")</f>
        <v>72.88000000000001</v>
      </c>
      <c r="G658" s="1436">
        <f t="shared" si="30"/>
        <v>0</v>
      </c>
      <c r="H658" s="1804">
        <f t="shared" si="31"/>
        <v>0</v>
      </c>
      <c r="I658" s="670">
        <f>IFERROR(VLOOKUP(C658,'Consolidated Master Sheet'!B:H,6,0),"")</f>
        <v>8</v>
      </c>
      <c r="J658" s="670">
        <f>IFERROR(VLOOKUP(C658,'Consolidated Master Sheet'!B:H,7,0),"")</f>
        <v>64</v>
      </c>
      <c r="K658" s="79"/>
      <c r="L658" s="1188">
        <f t="shared" si="32"/>
        <v>0</v>
      </c>
      <c r="M658" s="545"/>
      <c r="N658" s="1089"/>
    </row>
    <row r="659" spans="1:187" s="658" customFormat="1" ht="31.5">
      <c r="A659" s="157"/>
      <c r="B659" s="1892"/>
      <c r="C659" s="667" t="s">
        <v>7156</v>
      </c>
      <c r="D659" s="668" t="s">
        <v>3794</v>
      </c>
      <c r="E659" s="669" t="s">
        <v>9821</v>
      </c>
      <c r="F659" s="1195">
        <f>IFERROR(VLOOKUP(C659,'Consolidated Master Sheet'!B:H,3,0),"")</f>
        <v>74.64</v>
      </c>
      <c r="G659" s="1436">
        <f t="shared" si="30"/>
        <v>0</v>
      </c>
      <c r="H659" s="1804">
        <f t="shared" si="31"/>
        <v>0</v>
      </c>
      <c r="I659" s="670">
        <f>IFERROR(VLOOKUP(C659,'Consolidated Master Sheet'!B:H,6,0),"")</f>
        <v>15</v>
      </c>
      <c r="J659" s="670">
        <f>IFERROR(VLOOKUP(C659,'Consolidated Master Sheet'!B:H,7,0),"")</f>
        <v>60</v>
      </c>
      <c r="K659" s="79"/>
      <c r="L659" s="1188">
        <f t="shared" si="32"/>
        <v>0</v>
      </c>
      <c r="M659" s="545"/>
      <c r="N659" s="1089"/>
    </row>
    <row r="660" spans="1:187" s="658" customFormat="1" ht="32.25" thickBot="1">
      <c r="A660" s="157"/>
      <c r="B660" s="1893"/>
      <c r="C660" s="671" t="s">
        <v>7157</v>
      </c>
      <c r="D660" s="672" t="s">
        <v>3793</v>
      </c>
      <c r="E660" s="673" t="s">
        <v>9822</v>
      </c>
      <c r="F660" s="1196">
        <f>IFERROR(VLOOKUP(C660,'Consolidated Master Sheet'!B:H,3,0),"")</f>
        <v>91.660000000000011</v>
      </c>
      <c r="G660" s="1437">
        <f t="shared" si="30"/>
        <v>0</v>
      </c>
      <c r="H660" s="1805">
        <f t="shared" si="31"/>
        <v>0</v>
      </c>
      <c r="I660" s="674">
        <f>IFERROR(VLOOKUP(C660,'Consolidated Master Sheet'!B:H,6,0),"")</f>
        <v>5</v>
      </c>
      <c r="J660" s="674">
        <f>IFERROR(VLOOKUP(C660,'Consolidated Master Sheet'!B:H,7,0),"")</f>
        <v>30</v>
      </c>
      <c r="K660" s="80"/>
      <c r="L660" s="1189">
        <f t="shared" si="32"/>
        <v>0</v>
      </c>
      <c r="M660" s="545"/>
      <c r="N660" s="1089"/>
    </row>
    <row r="661" spans="1:187" s="658" customFormat="1" ht="31.5">
      <c r="A661" s="157"/>
      <c r="B661" s="1894"/>
      <c r="C661" s="667" t="s">
        <v>7158</v>
      </c>
      <c r="D661" s="681" t="s">
        <v>3792</v>
      </c>
      <c r="E661" s="676" t="s">
        <v>9823</v>
      </c>
      <c r="F661" s="1186">
        <f>IFERROR(VLOOKUP(C661,'Consolidated Master Sheet'!B:H,3,0),"")</f>
        <v>22.360000000000003</v>
      </c>
      <c r="G661" s="1435">
        <f t="shared" si="30"/>
        <v>0</v>
      </c>
      <c r="H661" s="1804">
        <f t="shared" si="31"/>
        <v>0</v>
      </c>
      <c r="I661" s="677">
        <f>IFERROR(VLOOKUP(C661,'Consolidated Master Sheet'!B:H,6,0),"")</f>
        <v>25</v>
      </c>
      <c r="J661" s="677">
        <f>IFERROR(VLOOKUP(C661,'Consolidated Master Sheet'!B:H,7,0),"")</f>
        <v>100</v>
      </c>
      <c r="K661" s="81"/>
      <c r="L661" s="1188">
        <f t="shared" si="32"/>
        <v>0</v>
      </c>
      <c r="M661" s="545"/>
      <c r="N661" s="1089"/>
    </row>
    <row r="662" spans="1:187" s="658" customFormat="1" ht="31.5">
      <c r="A662" s="157"/>
      <c r="B662" s="1895"/>
      <c r="C662" s="667" t="s">
        <v>7159</v>
      </c>
      <c r="D662" s="668" t="s">
        <v>3791</v>
      </c>
      <c r="E662" s="669" t="s">
        <v>9824</v>
      </c>
      <c r="F662" s="1195">
        <f>IFERROR(VLOOKUP(C662,'Consolidated Master Sheet'!B:H,3,0),"")</f>
        <v>26.880000000000003</v>
      </c>
      <c r="G662" s="1436">
        <f t="shared" si="30"/>
        <v>0</v>
      </c>
      <c r="H662" s="1804">
        <f t="shared" si="31"/>
        <v>0</v>
      </c>
      <c r="I662" s="670">
        <f>IFERROR(VLOOKUP(C662,'Consolidated Master Sheet'!B:H,6,0),"")</f>
        <v>20</v>
      </c>
      <c r="J662" s="670">
        <f>IFERROR(VLOOKUP(C662,'Consolidated Master Sheet'!B:H,7,0),"")</f>
        <v>80</v>
      </c>
      <c r="K662" s="79"/>
      <c r="L662" s="1188">
        <f t="shared" si="32"/>
        <v>0</v>
      </c>
      <c r="M662" s="545"/>
      <c r="N662" s="1089"/>
      <c r="DW662" s="546"/>
      <c r="DX662" s="546"/>
      <c r="DY662" s="546"/>
      <c r="DZ662" s="546"/>
      <c r="EA662" s="546"/>
      <c r="EB662" s="546"/>
      <c r="EC662" s="546"/>
      <c r="ED662" s="546"/>
      <c r="EE662" s="546"/>
      <c r="EF662" s="546"/>
      <c r="EG662" s="546"/>
      <c r="EH662" s="546"/>
      <c r="EI662" s="546"/>
      <c r="EJ662" s="546"/>
      <c r="EK662" s="546"/>
      <c r="EL662" s="546"/>
      <c r="EM662" s="546"/>
      <c r="EN662" s="546"/>
      <c r="EO662" s="546"/>
      <c r="EP662" s="546"/>
      <c r="EQ662" s="546"/>
      <c r="ER662" s="546"/>
      <c r="ES662" s="546"/>
      <c r="ET662" s="546"/>
      <c r="EU662" s="546"/>
      <c r="EV662" s="546"/>
      <c r="EW662" s="546"/>
      <c r="EX662" s="546"/>
      <c r="EY662" s="546"/>
      <c r="EZ662" s="546"/>
      <c r="FA662" s="546"/>
      <c r="FB662" s="546"/>
      <c r="FC662" s="546"/>
      <c r="FD662" s="546"/>
      <c r="FE662" s="546"/>
      <c r="FF662" s="546"/>
      <c r="FG662" s="546"/>
      <c r="FH662" s="546"/>
      <c r="FI662" s="546"/>
      <c r="FJ662" s="546"/>
      <c r="FK662" s="546"/>
      <c r="FL662" s="546"/>
      <c r="FM662" s="546"/>
      <c r="FN662" s="546"/>
      <c r="FO662" s="546"/>
      <c r="FP662" s="546"/>
      <c r="FQ662" s="546"/>
      <c r="FR662" s="546"/>
      <c r="FS662" s="546"/>
      <c r="FT662" s="546"/>
      <c r="FU662" s="546"/>
      <c r="FV662" s="546"/>
      <c r="FW662" s="546"/>
      <c r="FX662" s="546"/>
      <c r="FY662" s="546"/>
      <c r="FZ662" s="546"/>
      <c r="GA662" s="546"/>
      <c r="GB662" s="546"/>
      <c r="GC662" s="546"/>
      <c r="GD662" s="546"/>
      <c r="GE662" s="546"/>
    </row>
    <row r="663" spans="1:187" s="658" customFormat="1" ht="31.5">
      <c r="A663" s="157"/>
      <c r="B663" s="1895"/>
      <c r="C663" s="667" t="s">
        <v>7160</v>
      </c>
      <c r="D663" s="668" t="s">
        <v>3790</v>
      </c>
      <c r="E663" s="669" t="s">
        <v>9825</v>
      </c>
      <c r="F663" s="1195">
        <f>IFERROR(VLOOKUP(C663,'Consolidated Master Sheet'!B:H,3,0),"")</f>
        <v>34.6</v>
      </c>
      <c r="G663" s="1436">
        <f t="shared" si="30"/>
        <v>0</v>
      </c>
      <c r="H663" s="1804">
        <f t="shared" si="31"/>
        <v>0</v>
      </c>
      <c r="I663" s="670">
        <f>IFERROR(VLOOKUP(C663,'Consolidated Master Sheet'!B:H,6,0),"")</f>
        <v>10</v>
      </c>
      <c r="J663" s="670">
        <f>IFERROR(VLOOKUP(C663,'Consolidated Master Sheet'!B:H,7,0),"")</f>
        <v>40</v>
      </c>
      <c r="K663" s="79"/>
      <c r="L663" s="1188">
        <f t="shared" si="32"/>
        <v>0</v>
      </c>
      <c r="M663" s="545"/>
      <c r="N663" s="1089"/>
    </row>
    <row r="664" spans="1:187" s="658" customFormat="1" ht="31.5">
      <c r="A664" s="157"/>
      <c r="B664" s="1895"/>
      <c r="C664" s="667" t="s">
        <v>7161</v>
      </c>
      <c r="D664" s="668" t="s">
        <v>3789</v>
      </c>
      <c r="E664" s="669" t="s">
        <v>9826</v>
      </c>
      <c r="F664" s="1195">
        <f>IFERROR(VLOOKUP(C664,'Consolidated Master Sheet'!B:H,3,0),"")</f>
        <v>64.710000000000008</v>
      </c>
      <c r="G664" s="1436">
        <f t="shared" si="30"/>
        <v>0</v>
      </c>
      <c r="H664" s="1804">
        <f t="shared" si="31"/>
        <v>0</v>
      </c>
      <c r="I664" s="670">
        <f>IFERROR(VLOOKUP(C664,'Consolidated Master Sheet'!B:H,6,0),"")</f>
        <v>6</v>
      </c>
      <c r="J664" s="670">
        <f>IFERROR(VLOOKUP(C664,'Consolidated Master Sheet'!B:H,7,0),"")</f>
        <v>24</v>
      </c>
      <c r="K664" s="79"/>
      <c r="L664" s="1188">
        <f t="shared" si="32"/>
        <v>0</v>
      </c>
      <c r="M664" s="545"/>
      <c r="N664" s="1089"/>
      <c r="DW664" s="546"/>
      <c r="DX664" s="546"/>
      <c r="DY664" s="546"/>
      <c r="DZ664" s="546"/>
      <c r="EA664" s="546"/>
      <c r="EB664" s="546"/>
      <c r="EC664" s="546"/>
      <c r="ED664" s="546"/>
      <c r="EE664" s="546"/>
      <c r="EF664" s="546"/>
      <c r="EG664" s="546"/>
      <c r="EH664" s="546"/>
      <c r="EI664" s="546"/>
      <c r="EJ664" s="546"/>
      <c r="EK664" s="546"/>
      <c r="EL664" s="546"/>
      <c r="EM664" s="546"/>
      <c r="EN664" s="546"/>
      <c r="EO664" s="546"/>
      <c r="EP664" s="546"/>
      <c r="EQ664" s="546"/>
      <c r="ER664" s="546"/>
      <c r="ES664" s="546"/>
      <c r="ET664" s="546"/>
      <c r="EU664" s="546"/>
      <c r="EV664" s="546"/>
      <c r="EW664" s="546"/>
      <c r="EX664" s="546"/>
      <c r="EY664" s="546"/>
      <c r="EZ664" s="546"/>
      <c r="FA664" s="546"/>
      <c r="FB664" s="546"/>
      <c r="FC664" s="546"/>
      <c r="FD664" s="546"/>
      <c r="FE664" s="546"/>
      <c r="FF664" s="546"/>
      <c r="FG664" s="546"/>
      <c r="FH664" s="546"/>
      <c r="FI664" s="546"/>
      <c r="FJ664" s="546"/>
      <c r="FK664" s="546"/>
      <c r="FL664" s="546"/>
      <c r="FM664" s="546"/>
      <c r="FN664" s="546"/>
      <c r="FO664" s="546"/>
      <c r="FP664" s="546"/>
      <c r="FQ664" s="546"/>
      <c r="FR664" s="546"/>
      <c r="FS664" s="546"/>
      <c r="FT664" s="546"/>
      <c r="FU664" s="546"/>
      <c r="FV664" s="546"/>
      <c r="FW664" s="546"/>
      <c r="FX664" s="546"/>
      <c r="FY664" s="546"/>
      <c r="FZ664" s="546"/>
      <c r="GA664" s="546"/>
      <c r="GB664" s="546"/>
      <c r="GC664" s="546"/>
      <c r="GD664" s="546"/>
      <c r="GE664" s="546"/>
    </row>
    <row r="665" spans="1:187" s="658" customFormat="1" ht="31.5">
      <c r="A665" s="157"/>
      <c r="B665" s="1895"/>
      <c r="C665" s="667" t="s">
        <v>7162</v>
      </c>
      <c r="D665" s="668" t="s">
        <v>3788</v>
      </c>
      <c r="E665" s="669" t="s">
        <v>9827</v>
      </c>
      <c r="F665" s="1195">
        <f>IFERROR(VLOOKUP(C665,'Consolidated Master Sheet'!B:H,3,0),"")</f>
        <v>83.52000000000001</v>
      </c>
      <c r="G665" s="1436">
        <f t="shared" si="30"/>
        <v>0</v>
      </c>
      <c r="H665" s="1804">
        <f t="shared" si="31"/>
        <v>0</v>
      </c>
      <c r="I665" s="670">
        <f>IFERROR(VLOOKUP(C665,'Consolidated Master Sheet'!B:H,6,0),"")</f>
        <v>6</v>
      </c>
      <c r="J665" s="670">
        <f>IFERROR(VLOOKUP(C665,'Consolidated Master Sheet'!B:H,7,0),"")</f>
        <v>24</v>
      </c>
      <c r="K665" s="79"/>
      <c r="L665" s="1188">
        <f t="shared" si="32"/>
        <v>0</v>
      </c>
      <c r="M665" s="545"/>
      <c r="N665" s="1089"/>
      <c r="DW665" s="546"/>
      <c r="DX665" s="546"/>
      <c r="DY665" s="546"/>
      <c r="DZ665" s="546"/>
      <c r="EA665" s="546"/>
      <c r="EB665" s="546"/>
      <c r="EC665" s="546"/>
      <c r="ED665" s="546"/>
      <c r="EE665" s="546"/>
      <c r="EF665" s="546"/>
      <c r="EG665" s="546"/>
      <c r="EH665" s="546"/>
      <c r="EI665" s="546"/>
      <c r="EJ665" s="546"/>
      <c r="EK665" s="546"/>
      <c r="EL665" s="546"/>
      <c r="EM665" s="546"/>
      <c r="EN665" s="546"/>
      <c r="EO665" s="546"/>
      <c r="EP665" s="546"/>
      <c r="EQ665" s="546"/>
      <c r="ER665" s="546"/>
      <c r="ES665" s="546"/>
      <c r="ET665" s="546"/>
      <c r="EU665" s="546"/>
      <c r="EV665" s="546"/>
      <c r="EW665" s="546"/>
      <c r="EX665" s="546"/>
      <c r="EY665" s="546"/>
      <c r="EZ665" s="546"/>
      <c r="FA665" s="546"/>
      <c r="FB665" s="546"/>
      <c r="FC665" s="546"/>
      <c r="FD665" s="546"/>
      <c r="FE665" s="546"/>
      <c r="FF665" s="546"/>
      <c r="FG665" s="546"/>
      <c r="FH665" s="546"/>
      <c r="FI665" s="546"/>
      <c r="FJ665" s="546"/>
      <c r="FK665" s="546"/>
      <c r="FL665" s="546"/>
      <c r="FM665" s="546"/>
      <c r="FN665" s="546"/>
      <c r="FO665" s="546"/>
      <c r="FP665" s="546"/>
      <c r="FQ665" s="546"/>
      <c r="FR665" s="546"/>
      <c r="FS665" s="546"/>
      <c r="FT665" s="546"/>
      <c r="FU665" s="546"/>
      <c r="FV665" s="546"/>
      <c r="FW665" s="546"/>
      <c r="FX665" s="546"/>
      <c r="FY665" s="546"/>
      <c r="FZ665" s="546"/>
      <c r="GA665" s="546"/>
      <c r="GB665" s="546"/>
      <c r="GC665" s="546"/>
      <c r="GD665" s="546"/>
      <c r="GE665" s="546"/>
    </row>
    <row r="666" spans="1:187" s="658" customFormat="1" ht="31.5">
      <c r="A666" s="157"/>
      <c r="B666" s="1895"/>
      <c r="C666" s="667" t="s">
        <v>7163</v>
      </c>
      <c r="D666" s="668" t="s">
        <v>3787</v>
      </c>
      <c r="E666" s="669" t="s">
        <v>9828</v>
      </c>
      <c r="F666" s="1195">
        <f>IFERROR(VLOOKUP(C666,'Consolidated Master Sheet'!B:H,3,0),"")</f>
        <v>140.67999999999998</v>
      </c>
      <c r="G666" s="1436">
        <f t="shared" si="30"/>
        <v>0</v>
      </c>
      <c r="H666" s="1804">
        <f t="shared" si="31"/>
        <v>0</v>
      </c>
      <c r="I666" s="670">
        <f>IFERROR(VLOOKUP(C666,'Consolidated Master Sheet'!B:H,6,0),"")</f>
        <v>18</v>
      </c>
      <c r="J666" s="670">
        <f>IFERROR(VLOOKUP(C666,'Consolidated Master Sheet'!B:H,7,0),"")</f>
        <v>18</v>
      </c>
      <c r="K666" s="79"/>
      <c r="L666" s="1188">
        <f t="shared" si="32"/>
        <v>0</v>
      </c>
      <c r="M666" s="545"/>
      <c r="N666" s="1089"/>
      <c r="DW666" s="546"/>
      <c r="DX666" s="546"/>
      <c r="DY666" s="546"/>
      <c r="DZ666" s="546"/>
      <c r="EA666" s="546"/>
      <c r="EB666" s="546"/>
      <c r="EC666" s="546"/>
      <c r="ED666" s="546"/>
      <c r="EE666" s="546"/>
      <c r="EF666" s="546"/>
      <c r="EG666" s="546"/>
      <c r="EH666" s="546"/>
      <c r="EI666" s="546"/>
      <c r="EJ666" s="546"/>
      <c r="EK666" s="546"/>
      <c r="EL666" s="546"/>
      <c r="EM666" s="546"/>
      <c r="EN666" s="546"/>
      <c r="EO666" s="546"/>
      <c r="EP666" s="546"/>
      <c r="EQ666" s="546"/>
      <c r="ER666" s="546"/>
      <c r="ES666" s="546"/>
      <c r="ET666" s="546"/>
      <c r="EU666" s="546"/>
      <c r="EV666" s="546"/>
      <c r="EW666" s="546"/>
      <c r="EX666" s="546"/>
      <c r="EY666" s="546"/>
      <c r="EZ666" s="546"/>
      <c r="FA666" s="546"/>
      <c r="FB666" s="546"/>
      <c r="FC666" s="546"/>
      <c r="FD666" s="546"/>
      <c r="FE666" s="546"/>
      <c r="FF666" s="546"/>
      <c r="FG666" s="546"/>
      <c r="FH666" s="546"/>
      <c r="FI666" s="546"/>
      <c r="FJ666" s="546"/>
      <c r="FK666" s="546"/>
      <c r="FL666" s="546"/>
      <c r="FM666" s="546"/>
      <c r="FN666" s="546"/>
      <c r="FO666" s="546"/>
      <c r="FP666" s="546"/>
      <c r="FQ666" s="546"/>
      <c r="FR666" s="546"/>
      <c r="FS666" s="546"/>
      <c r="FT666" s="546"/>
      <c r="FU666" s="546"/>
      <c r="FV666" s="546"/>
      <c r="FW666" s="546"/>
      <c r="FX666" s="546"/>
      <c r="FY666" s="546"/>
      <c r="FZ666" s="546"/>
      <c r="GA666" s="546"/>
      <c r="GB666" s="546"/>
      <c r="GC666" s="546"/>
      <c r="GD666" s="546"/>
      <c r="GE666" s="546"/>
    </row>
    <row r="667" spans="1:187" s="658" customFormat="1" ht="31.5">
      <c r="A667" s="157"/>
      <c r="B667" s="1895"/>
      <c r="C667" s="667" t="s">
        <v>7164</v>
      </c>
      <c r="D667" s="668" t="s">
        <v>3786</v>
      </c>
      <c r="E667" s="669" t="s">
        <v>9829</v>
      </c>
      <c r="F667" s="1195">
        <f>IFERROR(VLOOKUP(C667,'Consolidated Master Sheet'!B:H,3,0),"")</f>
        <v>361.89</v>
      </c>
      <c r="G667" s="1436">
        <f t="shared" si="30"/>
        <v>0</v>
      </c>
      <c r="H667" s="1804">
        <f t="shared" si="31"/>
        <v>0</v>
      </c>
      <c r="I667" s="670">
        <f>IFERROR(VLOOKUP(C667,'Consolidated Master Sheet'!B:H,6,0),"")</f>
        <v>20</v>
      </c>
      <c r="J667" s="670">
        <f>IFERROR(VLOOKUP(C667,'Consolidated Master Sheet'!B:H,7,0),"")</f>
        <v>20</v>
      </c>
      <c r="K667" s="79"/>
      <c r="L667" s="1188">
        <f t="shared" si="32"/>
        <v>0</v>
      </c>
      <c r="M667" s="545"/>
      <c r="N667" s="1089"/>
      <c r="DW667" s="546"/>
      <c r="DX667" s="546"/>
      <c r="DY667" s="546"/>
      <c r="DZ667" s="546"/>
      <c r="EA667" s="546"/>
      <c r="EB667" s="546"/>
      <c r="EC667" s="546"/>
      <c r="ED667" s="546"/>
      <c r="EE667" s="546"/>
      <c r="EF667" s="546"/>
      <c r="EG667" s="546"/>
      <c r="EH667" s="546"/>
      <c r="EI667" s="546"/>
      <c r="EJ667" s="546"/>
      <c r="EK667" s="546"/>
      <c r="EL667" s="546"/>
      <c r="EM667" s="546"/>
      <c r="EN667" s="546"/>
      <c r="EO667" s="546"/>
      <c r="EP667" s="546"/>
      <c r="EQ667" s="546"/>
      <c r="ER667" s="546"/>
      <c r="ES667" s="546"/>
      <c r="ET667" s="546"/>
      <c r="EU667" s="546"/>
      <c r="EV667" s="546"/>
      <c r="EW667" s="546"/>
      <c r="EX667" s="546"/>
      <c r="EY667" s="546"/>
      <c r="EZ667" s="546"/>
      <c r="FA667" s="546"/>
      <c r="FB667" s="546"/>
      <c r="FC667" s="546"/>
      <c r="FD667" s="546"/>
      <c r="FE667" s="546"/>
      <c r="FF667" s="546"/>
      <c r="FG667" s="546"/>
      <c r="FH667" s="546"/>
      <c r="FI667" s="546"/>
      <c r="FJ667" s="546"/>
      <c r="FK667" s="546"/>
      <c r="FL667" s="546"/>
      <c r="FM667" s="546"/>
      <c r="FN667" s="546"/>
      <c r="FO667" s="546"/>
      <c r="FP667" s="546"/>
      <c r="FQ667" s="546"/>
      <c r="FR667" s="546"/>
      <c r="FS667" s="546"/>
      <c r="FT667" s="546"/>
      <c r="FU667" s="546"/>
      <c r="FV667" s="546"/>
      <c r="FW667" s="546"/>
      <c r="FX667" s="546"/>
      <c r="FY667" s="546"/>
      <c r="FZ667" s="546"/>
      <c r="GA667" s="546"/>
      <c r="GB667" s="546"/>
      <c r="GC667" s="546"/>
      <c r="GD667" s="546"/>
      <c r="GE667" s="546"/>
    </row>
    <row r="668" spans="1:187" s="658" customFormat="1" ht="31.5">
      <c r="A668" s="157"/>
      <c r="B668" s="1895"/>
      <c r="C668" s="667" t="s">
        <v>7165</v>
      </c>
      <c r="D668" s="668" t="s">
        <v>3785</v>
      </c>
      <c r="E668" s="669" t="s">
        <v>9830</v>
      </c>
      <c r="F668" s="1195">
        <f>IFERROR(VLOOKUP(C668,'Consolidated Master Sheet'!B:H,3,0),"")</f>
        <v>517.38</v>
      </c>
      <c r="G668" s="1436">
        <f t="shared" si="30"/>
        <v>0</v>
      </c>
      <c r="H668" s="1804">
        <f t="shared" si="31"/>
        <v>0</v>
      </c>
      <c r="I668" s="670">
        <f>IFERROR(VLOOKUP(C668,'Consolidated Master Sheet'!B:H,6,0),"")</f>
        <v>6</v>
      </c>
      <c r="J668" s="670">
        <f>IFERROR(VLOOKUP(C668,'Consolidated Master Sheet'!B:H,7,0),"")</f>
        <v>6</v>
      </c>
      <c r="K668" s="79"/>
      <c r="L668" s="1188">
        <f t="shared" si="32"/>
        <v>0</v>
      </c>
      <c r="M668" s="545"/>
      <c r="N668" s="1089"/>
      <c r="DW668" s="546"/>
      <c r="DX668" s="546"/>
      <c r="DY668" s="546"/>
      <c r="DZ668" s="546"/>
      <c r="EA668" s="546"/>
      <c r="EB668" s="546"/>
      <c r="EC668" s="546"/>
      <c r="ED668" s="546"/>
      <c r="EE668" s="546"/>
      <c r="EF668" s="546"/>
      <c r="EG668" s="546"/>
      <c r="EH668" s="546"/>
      <c r="EI668" s="546"/>
      <c r="EJ668" s="546"/>
      <c r="EK668" s="546"/>
      <c r="EL668" s="546"/>
      <c r="EM668" s="546"/>
      <c r="EN668" s="546"/>
      <c r="EO668" s="546"/>
      <c r="EP668" s="546"/>
      <c r="EQ668" s="546"/>
      <c r="ER668" s="546"/>
      <c r="ES668" s="546"/>
      <c r="ET668" s="546"/>
      <c r="EU668" s="546"/>
      <c r="EV668" s="546"/>
      <c r="EW668" s="546"/>
      <c r="EX668" s="546"/>
      <c r="EY668" s="546"/>
      <c r="EZ668" s="546"/>
      <c r="FA668" s="546"/>
      <c r="FB668" s="546"/>
      <c r="FC668" s="546"/>
      <c r="FD668" s="546"/>
      <c r="FE668" s="546"/>
      <c r="FF668" s="546"/>
      <c r="FG668" s="546"/>
      <c r="FH668" s="546"/>
      <c r="FI668" s="546"/>
      <c r="FJ668" s="546"/>
      <c r="FK668" s="546"/>
      <c r="FL668" s="546"/>
      <c r="FM668" s="546"/>
      <c r="FN668" s="546"/>
      <c r="FO668" s="546"/>
      <c r="FP668" s="546"/>
      <c r="FQ668" s="546"/>
      <c r="FR668" s="546"/>
      <c r="FS668" s="546"/>
      <c r="FT668" s="546"/>
      <c r="FU668" s="546"/>
      <c r="FV668" s="546"/>
      <c r="FW668" s="546"/>
      <c r="FX668" s="546"/>
      <c r="FY668" s="546"/>
      <c r="FZ668" s="546"/>
      <c r="GA668" s="546"/>
      <c r="GB668" s="546"/>
      <c r="GC668" s="546"/>
      <c r="GD668" s="546"/>
      <c r="GE668" s="546"/>
    </row>
    <row r="669" spans="1:187" s="658" customFormat="1" ht="31.5">
      <c r="A669" s="157"/>
      <c r="B669" s="1895"/>
      <c r="C669" s="667" t="s">
        <v>7166</v>
      </c>
      <c r="D669" s="668" t="s">
        <v>3784</v>
      </c>
      <c r="E669" s="669" t="s">
        <v>9831</v>
      </c>
      <c r="F669" s="1195">
        <f>IFERROR(VLOOKUP(C669,'Consolidated Master Sheet'!B:H,3,0),"")</f>
        <v>788.16</v>
      </c>
      <c r="G669" s="1436">
        <f t="shared" si="30"/>
        <v>0</v>
      </c>
      <c r="H669" s="1804">
        <f t="shared" si="31"/>
        <v>0</v>
      </c>
      <c r="I669" s="670">
        <f>IFERROR(VLOOKUP(C669,'Consolidated Master Sheet'!B:H,6,0),"")</f>
        <v>7</v>
      </c>
      <c r="J669" s="670">
        <f>IFERROR(VLOOKUP(C669,'Consolidated Master Sheet'!B:H,7,0),"")</f>
        <v>7</v>
      </c>
      <c r="K669" s="79"/>
      <c r="L669" s="1188">
        <f t="shared" si="32"/>
        <v>0</v>
      </c>
      <c r="M669" s="545"/>
      <c r="N669" s="1089"/>
      <c r="DW669" s="546"/>
      <c r="DX669" s="546"/>
      <c r="DY669" s="546"/>
      <c r="DZ669" s="546"/>
      <c r="EA669" s="546"/>
      <c r="EB669" s="546"/>
      <c r="EC669" s="546"/>
      <c r="ED669" s="546"/>
      <c r="EE669" s="546"/>
      <c r="EF669" s="546"/>
      <c r="EG669" s="546"/>
      <c r="EH669" s="546"/>
      <c r="EI669" s="546"/>
      <c r="EJ669" s="546"/>
      <c r="EK669" s="546"/>
      <c r="EL669" s="546"/>
      <c r="EM669" s="546"/>
      <c r="EN669" s="546"/>
      <c r="EO669" s="546"/>
      <c r="EP669" s="546"/>
      <c r="EQ669" s="546"/>
      <c r="ER669" s="546"/>
      <c r="ES669" s="546"/>
      <c r="ET669" s="546"/>
      <c r="EU669" s="546"/>
      <c r="EV669" s="546"/>
      <c r="EW669" s="546"/>
      <c r="EX669" s="546"/>
      <c r="EY669" s="546"/>
      <c r="EZ669" s="546"/>
      <c r="FA669" s="546"/>
      <c r="FB669" s="546"/>
      <c r="FC669" s="546"/>
      <c r="FD669" s="546"/>
      <c r="FE669" s="546"/>
      <c r="FF669" s="546"/>
      <c r="FG669" s="546"/>
      <c r="FH669" s="546"/>
      <c r="FI669" s="546"/>
      <c r="FJ669" s="546"/>
      <c r="FK669" s="546"/>
      <c r="FL669" s="546"/>
      <c r="FM669" s="546"/>
      <c r="FN669" s="546"/>
      <c r="FO669" s="546"/>
      <c r="FP669" s="546"/>
      <c r="FQ669" s="546"/>
      <c r="FR669" s="546"/>
      <c r="FS669" s="546"/>
      <c r="FT669" s="546"/>
      <c r="FU669" s="546"/>
      <c r="FV669" s="546"/>
      <c r="FW669" s="546"/>
      <c r="FX669" s="546"/>
      <c r="FY669" s="546"/>
      <c r="FZ669" s="546"/>
      <c r="GA669" s="546"/>
      <c r="GB669" s="546"/>
      <c r="GC669" s="546"/>
      <c r="GD669" s="546"/>
      <c r="GE669" s="546"/>
    </row>
    <row r="670" spans="1:187" s="658" customFormat="1" ht="32.25" thickBot="1">
      <c r="A670" s="157"/>
      <c r="B670" s="1896"/>
      <c r="C670" s="667" t="s">
        <v>7167</v>
      </c>
      <c r="D670" s="678" t="s">
        <v>3783</v>
      </c>
      <c r="E670" s="679" t="s">
        <v>9832</v>
      </c>
      <c r="F670" s="1197">
        <f>IFERROR(VLOOKUP(C670,'Consolidated Master Sheet'!B:H,3,0),"")</f>
        <v>1425.28</v>
      </c>
      <c r="G670" s="1438">
        <f t="shared" si="30"/>
        <v>0</v>
      </c>
      <c r="H670" s="1806">
        <f t="shared" si="31"/>
        <v>0</v>
      </c>
      <c r="I670" s="680">
        <f>IFERROR(VLOOKUP(C670,'Consolidated Master Sheet'!B:H,6,0),"")</f>
        <v>2</v>
      </c>
      <c r="J670" s="680">
        <f>IFERROR(VLOOKUP(C670,'Consolidated Master Sheet'!B:H,7,0),"")</f>
        <v>2</v>
      </c>
      <c r="K670" s="82"/>
      <c r="L670" s="1190">
        <f t="shared" si="32"/>
        <v>0</v>
      </c>
      <c r="M670" s="545"/>
      <c r="N670" s="1089"/>
      <c r="DW670" s="546"/>
      <c r="DX670" s="546"/>
      <c r="DY670" s="546"/>
      <c r="DZ670" s="546"/>
      <c r="EA670" s="546"/>
      <c r="EB670" s="546"/>
      <c r="EC670" s="546"/>
      <c r="ED670" s="546"/>
      <c r="EE670" s="546"/>
      <c r="EF670" s="546"/>
      <c r="EG670" s="546"/>
      <c r="EH670" s="546"/>
      <c r="EI670" s="546"/>
      <c r="EJ670" s="546"/>
      <c r="EK670" s="546"/>
      <c r="EL670" s="546"/>
      <c r="EM670" s="546"/>
      <c r="EN670" s="546"/>
      <c r="EO670" s="546"/>
      <c r="EP670" s="546"/>
      <c r="EQ670" s="546"/>
      <c r="ER670" s="546"/>
      <c r="ES670" s="546"/>
      <c r="ET670" s="546"/>
      <c r="EU670" s="546"/>
      <c r="EV670" s="546"/>
      <c r="EW670" s="546"/>
      <c r="EX670" s="546"/>
      <c r="EY670" s="546"/>
      <c r="EZ670" s="546"/>
      <c r="FA670" s="546"/>
      <c r="FB670" s="546"/>
      <c r="FC670" s="546"/>
      <c r="FD670" s="546"/>
      <c r="FE670" s="546"/>
      <c r="FF670" s="546"/>
      <c r="FG670" s="546"/>
      <c r="FH670" s="546"/>
      <c r="FI670" s="546"/>
      <c r="FJ670" s="546"/>
      <c r="FK670" s="546"/>
      <c r="FL670" s="546"/>
      <c r="FM670" s="546"/>
      <c r="FN670" s="546"/>
      <c r="FO670" s="546"/>
      <c r="FP670" s="546"/>
      <c r="FQ670" s="546"/>
      <c r="FR670" s="546"/>
      <c r="FS670" s="546"/>
      <c r="FT670" s="546"/>
      <c r="FU670" s="546"/>
      <c r="FV670" s="546"/>
      <c r="FW670" s="546"/>
      <c r="FX670" s="546"/>
      <c r="FY670" s="546"/>
      <c r="FZ670" s="546"/>
      <c r="GA670" s="546"/>
      <c r="GB670" s="546"/>
      <c r="GC670" s="546"/>
      <c r="GD670" s="546"/>
      <c r="GE670" s="546"/>
    </row>
    <row r="671" spans="1:187" s="658" customFormat="1" ht="31.5">
      <c r="A671" s="157"/>
      <c r="B671" s="1891"/>
      <c r="C671" s="663" t="s">
        <v>7168</v>
      </c>
      <c r="D671" s="664" t="s">
        <v>3782</v>
      </c>
      <c r="E671" s="665" t="s">
        <v>9833</v>
      </c>
      <c r="F671" s="1187">
        <f>IFERROR(VLOOKUP(C671,'Consolidated Master Sheet'!B:H,3,0),"")</f>
        <v>22.360000000000003</v>
      </c>
      <c r="G671" s="1439">
        <f t="shared" si="30"/>
        <v>0</v>
      </c>
      <c r="H671" s="1807">
        <f t="shared" si="31"/>
        <v>0</v>
      </c>
      <c r="I671" s="666">
        <f>IFERROR(VLOOKUP(C671,'Consolidated Master Sheet'!B:H,6,0),"")</f>
        <v>30</v>
      </c>
      <c r="J671" s="666">
        <f>IFERROR(VLOOKUP(C671,'Consolidated Master Sheet'!B:H,7,0),"")</f>
        <v>120</v>
      </c>
      <c r="K671" s="77"/>
      <c r="L671" s="1191">
        <f t="shared" si="32"/>
        <v>0</v>
      </c>
      <c r="M671" s="545"/>
      <c r="N671" s="1089"/>
    </row>
    <row r="672" spans="1:187" s="658" customFormat="1" ht="31.5">
      <c r="A672" s="157"/>
      <c r="B672" s="1892"/>
      <c r="C672" s="667" t="s">
        <v>7169</v>
      </c>
      <c r="D672" s="668" t="s">
        <v>3781</v>
      </c>
      <c r="E672" s="669" t="s">
        <v>9834</v>
      </c>
      <c r="F672" s="1195">
        <f>IFERROR(VLOOKUP(C672,'Consolidated Master Sheet'!B:H,3,0),"")</f>
        <v>30.990000000000002</v>
      </c>
      <c r="G672" s="1436">
        <f t="shared" si="30"/>
        <v>0</v>
      </c>
      <c r="H672" s="1804">
        <f t="shared" si="31"/>
        <v>0</v>
      </c>
      <c r="I672" s="670">
        <f>IFERROR(VLOOKUP(C672,'Consolidated Master Sheet'!B:H,6,0),"")</f>
        <v>30</v>
      </c>
      <c r="J672" s="670">
        <f>IFERROR(VLOOKUP(C672,'Consolidated Master Sheet'!B:H,7,0),"")</f>
        <v>180</v>
      </c>
      <c r="K672" s="79"/>
      <c r="L672" s="1188">
        <f t="shared" si="32"/>
        <v>0</v>
      </c>
      <c r="M672" s="545"/>
      <c r="N672" s="1089"/>
    </row>
    <row r="673" spans="1:187" s="658" customFormat="1" ht="31.5">
      <c r="A673" s="157"/>
      <c r="B673" s="1892"/>
      <c r="C673" s="667" t="s">
        <v>7170</v>
      </c>
      <c r="D673" s="668" t="s">
        <v>3780</v>
      </c>
      <c r="E673" s="669" t="s">
        <v>9835</v>
      </c>
      <c r="F673" s="1195">
        <f>IFERROR(VLOOKUP(C673,'Consolidated Master Sheet'!B:H,3,0),"")</f>
        <v>36.35</v>
      </c>
      <c r="G673" s="1436">
        <f t="shared" si="30"/>
        <v>0</v>
      </c>
      <c r="H673" s="1804">
        <f t="shared" si="31"/>
        <v>0</v>
      </c>
      <c r="I673" s="670">
        <f>IFERROR(VLOOKUP(C673,'Consolidated Master Sheet'!B:H,6,0),"")</f>
        <v>10</v>
      </c>
      <c r="J673" s="670">
        <f>IFERROR(VLOOKUP(C673,'Consolidated Master Sheet'!B:H,7,0),"")</f>
        <v>40</v>
      </c>
      <c r="K673" s="79"/>
      <c r="L673" s="1188">
        <f t="shared" si="32"/>
        <v>0</v>
      </c>
      <c r="M673" s="545"/>
      <c r="N673" s="1089"/>
    </row>
    <row r="674" spans="1:187" s="658" customFormat="1" ht="31.5">
      <c r="A674" s="157"/>
      <c r="B674" s="1892"/>
      <c r="C674" s="667" t="s">
        <v>7171</v>
      </c>
      <c r="D674" s="668" t="s">
        <v>3779</v>
      </c>
      <c r="E674" s="669" t="s">
        <v>9836</v>
      </c>
      <c r="F674" s="1195">
        <f>IFERROR(VLOOKUP(C674,'Consolidated Master Sheet'!B:H,3,0),"")</f>
        <v>82.43</v>
      </c>
      <c r="G674" s="1436">
        <f t="shared" si="30"/>
        <v>0</v>
      </c>
      <c r="H674" s="1804">
        <f t="shared" si="31"/>
        <v>0</v>
      </c>
      <c r="I674" s="670">
        <f>IFERROR(VLOOKUP(C674,'Consolidated Master Sheet'!B:H,6,0),"")</f>
        <v>15</v>
      </c>
      <c r="J674" s="670">
        <f>IFERROR(VLOOKUP(C674,'Consolidated Master Sheet'!B:H,7,0),"")</f>
        <v>60</v>
      </c>
      <c r="K674" s="79"/>
      <c r="L674" s="1188">
        <f t="shared" si="32"/>
        <v>0</v>
      </c>
      <c r="M674" s="545"/>
      <c r="N674" s="1089"/>
    </row>
    <row r="675" spans="1:187" s="658" customFormat="1" ht="31.5">
      <c r="A675" s="157"/>
      <c r="B675" s="1892"/>
      <c r="C675" s="667" t="s">
        <v>7172</v>
      </c>
      <c r="D675" s="668" t="s">
        <v>3778</v>
      </c>
      <c r="E675" s="669" t="s">
        <v>9837</v>
      </c>
      <c r="F675" s="1195">
        <f>IFERROR(VLOOKUP(C675,'Consolidated Master Sheet'!B:H,3,0),"")</f>
        <v>101.15</v>
      </c>
      <c r="G675" s="1436">
        <f t="shared" si="30"/>
        <v>0</v>
      </c>
      <c r="H675" s="1804">
        <f t="shared" si="31"/>
        <v>0</v>
      </c>
      <c r="I675" s="670">
        <f>IFERROR(VLOOKUP(C675,'Consolidated Master Sheet'!B:H,6,0),"")</f>
        <v>10</v>
      </c>
      <c r="J675" s="670">
        <f>IFERROR(VLOOKUP(C675,'Consolidated Master Sheet'!B:H,7,0),"")</f>
        <v>40</v>
      </c>
      <c r="K675" s="79"/>
      <c r="L675" s="1188">
        <f t="shared" si="32"/>
        <v>0</v>
      </c>
      <c r="M675" s="545"/>
      <c r="N675" s="1089"/>
    </row>
    <row r="676" spans="1:187" s="658" customFormat="1" ht="31.5">
      <c r="A676" s="157"/>
      <c r="B676" s="1892"/>
      <c r="C676" s="667" t="s">
        <v>7173</v>
      </c>
      <c r="D676" s="668" t="s">
        <v>3777</v>
      </c>
      <c r="E676" s="669" t="s">
        <v>9838</v>
      </c>
      <c r="F676" s="1195">
        <f>IFERROR(VLOOKUP(C676,'Consolidated Master Sheet'!B:H,3,0),"")</f>
        <v>119.69000000000001</v>
      </c>
      <c r="G676" s="1436">
        <f t="shared" si="30"/>
        <v>0</v>
      </c>
      <c r="H676" s="1804">
        <f t="shared" si="31"/>
        <v>0</v>
      </c>
      <c r="I676" s="670">
        <f>IFERROR(VLOOKUP(C676,'Consolidated Master Sheet'!B:H,6,0),"")</f>
        <v>6</v>
      </c>
      <c r="J676" s="670">
        <f>IFERROR(VLOOKUP(C676,'Consolidated Master Sheet'!B:H,7,0),"")</f>
        <v>24</v>
      </c>
      <c r="K676" s="79"/>
      <c r="L676" s="1188">
        <f t="shared" si="32"/>
        <v>0</v>
      </c>
      <c r="M676" s="545"/>
      <c r="N676" s="1089"/>
    </row>
    <row r="677" spans="1:187" s="658" customFormat="1" ht="31.5">
      <c r="A677" s="157"/>
      <c r="B677" s="1892"/>
      <c r="C677" s="667" t="s">
        <v>7174</v>
      </c>
      <c r="D677" s="668" t="s">
        <v>3776</v>
      </c>
      <c r="E677" s="669" t="s">
        <v>9839</v>
      </c>
      <c r="F677" s="1195">
        <f>IFERROR(VLOOKUP(C677,'Consolidated Master Sheet'!B:H,3,0),"")</f>
        <v>197.1</v>
      </c>
      <c r="G677" s="1436">
        <f t="shared" si="30"/>
        <v>0</v>
      </c>
      <c r="H677" s="1804">
        <f t="shared" si="31"/>
        <v>0</v>
      </c>
      <c r="I677" s="670">
        <f>IFERROR(VLOOKUP(C677,'Consolidated Master Sheet'!B:H,6,0),"")</f>
        <v>15</v>
      </c>
      <c r="J677" s="670">
        <f>IFERROR(VLOOKUP(C677,'Consolidated Master Sheet'!B:H,7,0),"")</f>
        <v>15</v>
      </c>
      <c r="K677" s="79"/>
      <c r="L677" s="1188">
        <f t="shared" si="32"/>
        <v>0</v>
      </c>
      <c r="M677" s="545"/>
      <c r="N677" s="1089"/>
    </row>
    <row r="678" spans="1:187" s="658" customFormat="1" ht="31.5">
      <c r="A678" s="157"/>
      <c r="B678" s="1892"/>
      <c r="C678" s="667" t="s">
        <v>7175</v>
      </c>
      <c r="D678" s="668" t="s">
        <v>3775</v>
      </c>
      <c r="E678" s="669" t="s">
        <v>9840</v>
      </c>
      <c r="F678" s="1195">
        <f>IFERROR(VLOOKUP(C678,'Consolidated Master Sheet'!B:H,3,0),"")</f>
        <v>269.21999999999997</v>
      </c>
      <c r="G678" s="1436">
        <f t="shared" si="30"/>
        <v>0</v>
      </c>
      <c r="H678" s="1804">
        <f t="shared" si="31"/>
        <v>0</v>
      </c>
      <c r="I678" s="670">
        <f>IFERROR(VLOOKUP(C678,'Consolidated Master Sheet'!B:H,6,0),"")</f>
        <v>7</v>
      </c>
      <c r="J678" s="670">
        <f>IFERROR(VLOOKUP(C678,'Consolidated Master Sheet'!B:H,7,0),"")</f>
        <v>7</v>
      </c>
      <c r="K678" s="79"/>
      <c r="L678" s="1188">
        <f t="shared" si="32"/>
        <v>0</v>
      </c>
      <c r="M678" s="545"/>
      <c r="N678" s="1089"/>
      <c r="DW678" s="546"/>
      <c r="DX678" s="546"/>
      <c r="DY678" s="546"/>
      <c r="DZ678" s="546"/>
      <c r="EA678" s="546"/>
      <c r="EB678" s="546"/>
      <c r="EC678" s="546"/>
      <c r="ED678" s="546"/>
      <c r="EE678" s="546"/>
      <c r="EF678" s="546"/>
      <c r="EG678" s="546"/>
      <c r="EH678" s="546"/>
      <c r="EI678" s="546"/>
      <c r="EJ678" s="546"/>
      <c r="EK678" s="546"/>
      <c r="EL678" s="546"/>
      <c r="EM678" s="546"/>
      <c r="EN678" s="546"/>
      <c r="EO678" s="546"/>
      <c r="EP678" s="546"/>
      <c r="EQ678" s="546"/>
      <c r="ER678" s="546"/>
      <c r="ES678" s="546"/>
      <c r="ET678" s="546"/>
      <c r="EU678" s="546"/>
      <c r="EV678" s="546"/>
      <c r="EW678" s="546"/>
      <c r="EX678" s="546"/>
      <c r="EY678" s="546"/>
      <c r="EZ678" s="546"/>
      <c r="FA678" s="546"/>
      <c r="FB678" s="546"/>
      <c r="FC678" s="546"/>
      <c r="FD678" s="546"/>
      <c r="FE678" s="546"/>
      <c r="FF678" s="546"/>
      <c r="FG678" s="546"/>
      <c r="FH678" s="546"/>
      <c r="FI678" s="546"/>
      <c r="FJ678" s="546"/>
      <c r="FK678" s="546"/>
      <c r="FL678" s="546"/>
      <c r="FM678" s="546"/>
      <c r="FN678" s="546"/>
      <c r="FO678" s="546"/>
      <c r="FP678" s="546"/>
      <c r="FQ678" s="546"/>
      <c r="FR678" s="546"/>
      <c r="FS678" s="546"/>
      <c r="FT678" s="546"/>
      <c r="FU678" s="546"/>
      <c r="FV678" s="546"/>
      <c r="FW678" s="546"/>
      <c r="FX678" s="546"/>
      <c r="FY678" s="546"/>
      <c r="FZ678" s="546"/>
      <c r="GA678" s="546"/>
      <c r="GB678" s="546"/>
      <c r="GC678" s="546"/>
      <c r="GD678" s="546"/>
      <c r="GE678" s="546"/>
    </row>
    <row r="679" spans="1:187" s="658" customFormat="1" ht="31.5">
      <c r="A679" s="157"/>
      <c r="B679" s="1892"/>
      <c r="C679" s="667" t="s">
        <v>7176</v>
      </c>
      <c r="D679" s="668" t="s">
        <v>3774</v>
      </c>
      <c r="E679" s="669" t="s">
        <v>9841</v>
      </c>
      <c r="F679" s="1195">
        <f>IFERROR(VLOOKUP(C679,'Consolidated Master Sheet'!B:H,3,0),"")</f>
        <v>487.64</v>
      </c>
      <c r="G679" s="1436">
        <f t="shared" si="30"/>
        <v>0</v>
      </c>
      <c r="H679" s="1804">
        <f t="shared" si="31"/>
        <v>0</v>
      </c>
      <c r="I679" s="670">
        <f>IFERROR(VLOOKUP(C679,'Consolidated Master Sheet'!B:H,6,0),"")</f>
        <v>10</v>
      </c>
      <c r="J679" s="670">
        <f>IFERROR(VLOOKUP(C679,'Consolidated Master Sheet'!B:H,7,0),"")</f>
        <v>10</v>
      </c>
      <c r="K679" s="79"/>
      <c r="L679" s="1188">
        <f t="shared" si="32"/>
        <v>0</v>
      </c>
      <c r="M679" s="545"/>
      <c r="N679" s="1089"/>
      <c r="DW679" s="546"/>
      <c r="DX679" s="546"/>
      <c r="DY679" s="546"/>
      <c r="DZ679" s="546"/>
      <c r="EA679" s="546"/>
      <c r="EB679" s="546"/>
      <c r="EC679" s="546"/>
      <c r="ED679" s="546"/>
      <c r="EE679" s="546"/>
      <c r="EF679" s="546"/>
      <c r="EG679" s="546"/>
      <c r="EH679" s="546"/>
      <c r="EI679" s="546"/>
      <c r="EJ679" s="546"/>
      <c r="EK679" s="546"/>
      <c r="EL679" s="546"/>
      <c r="EM679" s="546"/>
      <c r="EN679" s="546"/>
      <c r="EO679" s="546"/>
      <c r="EP679" s="546"/>
      <c r="EQ679" s="546"/>
      <c r="ER679" s="546"/>
      <c r="ES679" s="546"/>
      <c r="ET679" s="546"/>
      <c r="EU679" s="546"/>
      <c r="EV679" s="546"/>
      <c r="EW679" s="546"/>
      <c r="EX679" s="546"/>
      <c r="EY679" s="546"/>
      <c r="EZ679" s="546"/>
      <c r="FA679" s="546"/>
      <c r="FB679" s="546"/>
      <c r="FC679" s="546"/>
      <c r="FD679" s="546"/>
      <c r="FE679" s="546"/>
      <c r="FF679" s="546"/>
      <c r="FG679" s="546"/>
      <c r="FH679" s="546"/>
      <c r="FI679" s="546"/>
      <c r="FJ679" s="546"/>
      <c r="FK679" s="546"/>
      <c r="FL679" s="546"/>
      <c r="FM679" s="546"/>
      <c r="FN679" s="546"/>
      <c r="FO679" s="546"/>
      <c r="FP679" s="546"/>
      <c r="FQ679" s="546"/>
      <c r="FR679" s="546"/>
      <c r="FS679" s="546"/>
      <c r="FT679" s="546"/>
      <c r="FU679" s="546"/>
      <c r="FV679" s="546"/>
      <c r="FW679" s="546"/>
      <c r="FX679" s="546"/>
      <c r="FY679" s="546"/>
      <c r="FZ679" s="546"/>
      <c r="GA679" s="546"/>
      <c r="GB679" s="546"/>
      <c r="GC679" s="546"/>
      <c r="GD679" s="546"/>
      <c r="GE679" s="546"/>
    </row>
    <row r="680" spans="1:187" s="658" customFormat="1" ht="32.25" thickBot="1">
      <c r="A680" s="157"/>
      <c r="B680" s="1893"/>
      <c r="C680" s="667" t="s">
        <v>7177</v>
      </c>
      <c r="D680" s="678" t="s">
        <v>3773</v>
      </c>
      <c r="E680" s="679" t="s">
        <v>9842</v>
      </c>
      <c r="F680" s="1197">
        <f>IFERROR(VLOOKUP(C680,'Consolidated Master Sheet'!B:H,3,0),"")</f>
        <v>911.97</v>
      </c>
      <c r="G680" s="1438">
        <f t="shared" si="30"/>
        <v>0</v>
      </c>
      <c r="H680" s="1806">
        <f t="shared" si="31"/>
        <v>0</v>
      </c>
      <c r="I680" s="680">
        <f>IFERROR(VLOOKUP(C680,'Consolidated Master Sheet'!B:H,6,0),"")</f>
        <v>3</v>
      </c>
      <c r="J680" s="680">
        <f>IFERROR(VLOOKUP(C680,'Consolidated Master Sheet'!B:H,7,0),"")</f>
        <v>3</v>
      </c>
      <c r="K680" s="82"/>
      <c r="L680" s="1190">
        <f t="shared" si="32"/>
        <v>0</v>
      </c>
      <c r="M680" s="545"/>
      <c r="N680" s="1089"/>
      <c r="DW680" s="546"/>
      <c r="DX680" s="546"/>
      <c r="DY680" s="546"/>
      <c r="DZ680" s="546"/>
      <c r="EA680" s="546"/>
      <c r="EB680" s="546"/>
      <c r="EC680" s="546"/>
      <c r="ED680" s="546"/>
      <c r="EE680" s="546"/>
      <c r="EF680" s="546"/>
      <c r="EG680" s="546"/>
      <c r="EH680" s="546"/>
      <c r="EI680" s="546"/>
      <c r="EJ680" s="546"/>
      <c r="EK680" s="546"/>
      <c r="EL680" s="546"/>
      <c r="EM680" s="546"/>
      <c r="EN680" s="546"/>
      <c r="EO680" s="546"/>
      <c r="EP680" s="546"/>
      <c r="EQ680" s="546"/>
      <c r="ER680" s="546"/>
      <c r="ES680" s="546"/>
      <c r="ET680" s="546"/>
      <c r="EU680" s="546"/>
      <c r="EV680" s="546"/>
      <c r="EW680" s="546"/>
      <c r="EX680" s="546"/>
      <c r="EY680" s="546"/>
      <c r="EZ680" s="546"/>
      <c r="FA680" s="546"/>
      <c r="FB680" s="546"/>
      <c r="FC680" s="546"/>
      <c r="FD680" s="546"/>
      <c r="FE680" s="546"/>
      <c r="FF680" s="546"/>
      <c r="FG680" s="546"/>
      <c r="FH680" s="546"/>
      <c r="FI680" s="546"/>
      <c r="FJ680" s="546"/>
      <c r="FK680" s="546"/>
      <c r="FL680" s="546"/>
      <c r="FM680" s="546"/>
      <c r="FN680" s="546"/>
      <c r="FO680" s="546"/>
      <c r="FP680" s="546"/>
      <c r="FQ680" s="546"/>
      <c r="FR680" s="546"/>
      <c r="FS680" s="546"/>
      <c r="FT680" s="546"/>
      <c r="FU680" s="546"/>
      <c r="FV680" s="546"/>
      <c r="FW680" s="546"/>
      <c r="FX680" s="546"/>
      <c r="FY680" s="546"/>
      <c r="FZ680" s="546"/>
      <c r="GA680" s="546"/>
      <c r="GB680" s="546"/>
      <c r="GC680" s="546"/>
      <c r="GD680" s="546"/>
      <c r="GE680" s="546"/>
    </row>
    <row r="681" spans="1:187" s="658" customFormat="1" ht="31.5">
      <c r="A681" s="157"/>
      <c r="B681" s="1897"/>
      <c r="C681" s="698" t="s">
        <v>7178</v>
      </c>
      <c r="D681" s="664" t="s">
        <v>3772</v>
      </c>
      <c r="E681" s="699" t="s">
        <v>9843</v>
      </c>
      <c r="F681" s="1187">
        <f>IFERROR(VLOOKUP(C681,'Consolidated Master Sheet'!B:H,3,0),"")</f>
        <v>22.360000000000003</v>
      </c>
      <c r="G681" s="1439">
        <f t="shared" si="30"/>
        <v>0</v>
      </c>
      <c r="H681" s="1807">
        <f t="shared" si="31"/>
        <v>0</v>
      </c>
      <c r="I681" s="666">
        <f>IFERROR(VLOOKUP(C681,'Consolidated Master Sheet'!B:H,6,0),"")</f>
        <v>30</v>
      </c>
      <c r="J681" s="666">
        <f>IFERROR(VLOOKUP(C681,'Consolidated Master Sheet'!B:H,7,0),"")</f>
        <v>180</v>
      </c>
      <c r="K681" s="77"/>
      <c r="L681" s="1191">
        <f t="shared" si="32"/>
        <v>0</v>
      </c>
      <c r="M681" s="545"/>
      <c r="N681" s="1089"/>
    </row>
    <row r="682" spans="1:187" s="658" customFormat="1" ht="31.5">
      <c r="A682" s="157"/>
      <c r="B682" s="1898"/>
      <c r="C682" s="700" t="s">
        <v>7179</v>
      </c>
      <c r="D682" s="668" t="s">
        <v>3771</v>
      </c>
      <c r="E682" s="701" t="s">
        <v>9844</v>
      </c>
      <c r="F682" s="1195">
        <f>IFERROR(VLOOKUP(C682,'Consolidated Master Sheet'!B:H,3,0),"")</f>
        <v>33.629999999999995</v>
      </c>
      <c r="G682" s="1436">
        <f t="shared" si="30"/>
        <v>0</v>
      </c>
      <c r="H682" s="1804">
        <f t="shared" si="31"/>
        <v>0</v>
      </c>
      <c r="I682" s="670">
        <f>IFERROR(VLOOKUP(C682,'Consolidated Master Sheet'!B:H,6,0),"")</f>
        <v>25</v>
      </c>
      <c r="J682" s="670">
        <f>IFERROR(VLOOKUP(C682,'Consolidated Master Sheet'!B:H,7,0),"")</f>
        <v>150</v>
      </c>
      <c r="K682" s="79"/>
      <c r="L682" s="1188">
        <f t="shared" si="32"/>
        <v>0</v>
      </c>
      <c r="M682" s="545"/>
      <c r="N682" s="1089"/>
    </row>
    <row r="683" spans="1:187" s="658" customFormat="1" ht="32.25" thickBot="1">
      <c r="A683" s="157"/>
      <c r="B683" s="1899"/>
      <c r="C683" s="702" t="s">
        <v>7180</v>
      </c>
      <c r="D683" s="672" t="s">
        <v>3770</v>
      </c>
      <c r="E683" s="703" t="s">
        <v>9845</v>
      </c>
      <c r="F683" s="1196">
        <f>IFERROR(VLOOKUP(C683,'Consolidated Master Sheet'!B:H,3,0),"")</f>
        <v>27.740000000000002</v>
      </c>
      <c r="G683" s="1437">
        <f t="shared" si="30"/>
        <v>0</v>
      </c>
      <c r="H683" s="1805">
        <f t="shared" si="31"/>
        <v>0</v>
      </c>
      <c r="I683" s="674">
        <f>IFERROR(VLOOKUP(C683,'Consolidated Master Sheet'!B:H,6,0),"")</f>
        <v>10</v>
      </c>
      <c r="J683" s="674">
        <f>IFERROR(VLOOKUP(C683,'Consolidated Master Sheet'!B:H,7,0),"")</f>
        <v>40</v>
      </c>
      <c r="K683" s="80"/>
      <c r="L683" s="1189">
        <f t="shared" si="32"/>
        <v>0</v>
      </c>
      <c r="M683" s="545"/>
      <c r="N683" s="1089"/>
    </row>
    <row r="684" spans="1:187"/>
  </sheetData>
  <sheetProtection algorithmName="SHA-512" hashValue="XFLkwWCCjtnS2JXLcvjkGSiXO8sTP/Vi0AH45NKCMKyuxY8qgS0+R5uo5PLN8OhQQNIACMHWddfSpi4OgBNu9Q==" saltValue="CpZCDcAbR/9L6ibATW+ROQ==" spinCount="100000" sheet="1" formatColumns="0" autoFilter="0"/>
  <protectedRanges>
    <protectedRange sqref="G4:H683" name="Range2"/>
    <protectedRange sqref="K4:K683" name="Range1"/>
  </protectedRanges>
  <autoFilter ref="K3:K683" xr:uid="{06E9F214-5C6B-4417-B3F6-F436FA028429}"/>
  <mergeCells count="59">
    <mergeCell ref="B96:B147"/>
    <mergeCell ref="B148:B149"/>
    <mergeCell ref="B150:B151"/>
    <mergeCell ref="B152:B157"/>
    <mergeCell ref="B158:B170"/>
    <mergeCell ref="L1:L2"/>
    <mergeCell ref="B4:B16"/>
    <mergeCell ref="B17:B86"/>
    <mergeCell ref="B87:B95"/>
    <mergeCell ref="B2:C2"/>
    <mergeCell ref="B215:B224"/>
    <mergeCell ref="B225:B230"/>
    <mergeCell ref="B231:B232"/>
    <mergeCell ref="B233:B234"/>
    <mergeCell ref="B235:B240"/>
    <mergeCell ref="B171:B174"/>
    <mergeCell ref="B175:B188"/>
    <mergeCell ref="B189:B197"/>
    <mergeCell ref="B198:B208"/>
    <mergeCell ref="B209:B214"/>
    <mergeCell ref="B274:B283"/>
    <mergeCell ref="B284:B294"/>
    <mergeCell ref="B295:B306"/>
    <mergeCell ref="B307:B321"/>
    <mergeCell ref="B322:B352"/>
    <mergeCell ref="B241:B245"/>
    <mergeCell ref="B246:B250"/>
    <mergeCell ref="B251:B257"/>
    <mergeCell ref="B258:B270"/>
    <mergeCell ref="B271:B273"/>
    <mergeCell ref="B383:B391"/>
    <mergeCell ref="B392:B402"/>
    <mergeCell ref="B403:B419"/>
    <mergeCell ref="B420:B463"/>
    <mergeCell ref="B465:B505"/>
    <mergeCell ref="B353:B363"/>
    <mergeCell ref="B364:B368"/>
    <mergeCell ref="B369:B370"/>
    <mergeCell ref="B371:B372"/>
    <mergeCell ref="B373:B382"/>
    <mergeCell ref="B572:B582"/>
    <mergeCell ref="B583:B593"/>
    <mergeCell ref="B594:B598"/>
    <mergeCell ref="B599:B602"/>
    <mergeCell ref="B605:B608"/>
    <mergeCell ref="B506:B529"/>
    <mergeCell ref="B530:B539"/>
    <mergeCell ref="B540:B545"/>
    <mergeCell ref="B546:B560"/>
    <mergeCell ref="B561:B571"/>
    <mergeCell ref="B655:B660"/>
    <mergeCell ref="B661:B670"/>
    <mergeCell ref="B671:B680"/>
    <mergeCell ref="B681:B683"/>
    <mergeCell ref="B609:B618"/>
    <mergeCell ref="B619:B632"/>
    <mergeCell ref="B633:B638"/>
    <mergeCell ref="B639:B648"/>
    <mergeCell ref="B649:B654"/>
  </mergeCells>
  <conditionalFormatting sqref="G4:G683">
    <cfRule type="cellIs" dxfId="30" priority="1" operator="notEqual">
      <formula>$G$2</formula>
    </cfRule>
  </conditionalFormatting>
  <conditionalFormatting sqref="H4:H683">
    <cfRule type="cellIs" dxfId="29" priority="2" operator="notEqual">
      <formula>ROUND($F4*$E4,2)</formula>
    </cfRule>
  </conditionalFormatting>
  <hyperlinks>
    <hyperlink ref="L1" location="'Lead Sheet'!A1" display="CLICK TO RETURN TO LEAD SHEET" xr:uid="{F38EFDE9-CC2B-4874-B97E-AB91BC992A5D}"/>
  </hyperlinks>
  <pageMargins left="0.25" right="0.25" top="0.75" bottom="0.75" header="0.3" footer="0.3"/>
  <pageSetup scale="54" fitToHeight="0" orientation="portrait" r:id="rId1"/>
  <headerFooter alignWithMargins="0">
    <oddHeader>&amp;LPVC S40 FITTINGS
Subject to change without notice&amp;RPVC S40 FITTINGS
&amp;P of &amp;N</oddHeader>
    <oddFooter>&amp;LAlro Products International
sales@alroproducts.com&amp;C 2348 Linden Blvd, Brooklyn, NY 11208
www.alroproducts.com&amp;RTel: (718) 566-1000
Fax: (718) 566-1799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203B-BF9E-4070-813C-CB9DFCB064EA}">
  <sheetPr codeName="Sheet17">
    <tabColor rgb="FFFFCC00"/>
    <pageSetUpPr fitToPage="1"/>
  </sheetPr>
  <dimension ref="A1:N411"/>
  <sheetViews>
    <sheetView showGridLines="0" topLeftCell="B1" zoomScaleNormal="10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.75" zeroHeight="1"/>
  <cols>
    <col min="1" max="1" width="8.7109375" style="157" hidden="1" customWidth="1"/>
    <col min="2" max="2" width="15.7109375" style="15" customWidth="1"/>
    <col min="3" max="3" width="9.85546875" style="745" customWidth="1"/>
    <col min="4" max="4" width="40.7109375" style="746" customWidth="1"/>
    <col min="5" max="5" width="9.85546875" style="1030" customWidth="1"/>
    <col min="6" max="6" width="9.85546875" style="747" customWidth="1"/>
    <col min="7" max="7" width="11" style="1756" bestFit="1" customWidth="1"/>
    <col min="8" max="8" width="9.85546875" style="211" customWidth="1"/>
    <col min="9" max="9" width="9.85546875" style="212" customWidth="1"/>
    <col min="10" max="10" width="9.85546875" style="2" customWidth="1"/>
    <col min="11" max="11" width="11.7109375" style="1185" customWidth="1"/>
    <col min="12" max="12" width="15.7109375" style="13" customWidth="1"/>
    <col min="13" max="13" width="15.7109375" style="1030" customWidth="1"/>
    <col min="14" max="14" width="8.85546875" style="13" customWidth="1"/>
    <col min="15" max="16384" width="8.85546875" style="13" hidden="1"/>
  </cols>
  <sheetData>
    <row r="1" spans="1:14" ht="72.75" customHeight="1" thickBot="1">
      <c r="B1" s="169"/>
      <c r="C1" s="748"/>
      <c r="D1" s="749"/>
      <c r="E1" s="1012"/>
      <c r="F1" s="148"/>
      <c r="G1" s="1616"/>
      <c r="H1" s="172"/>
      <c r="I1" s="173"/>
      <c r="J1" s="306" t="s">
        <v>7315</v>
      </c>
      <c r="K1" s="1867" t="s">
        <v>3648</v>
      </c>
      <c r="L1" s="157"/>
      <c r="M1" s="1029"/>
    </row>
    <row r="2" spans="1:14" ht="16.5" thickBot="1">
      <c r="B2" s="1869" t="s">
        <v>12963</v>
      </c>
      <c r="C2" s="1870"/>
      <c r="D2" s="712"/>
      <c r="E2" s="1013"/>
      <c r="F2" s="1507">
        <f>'Lead Sheet'!B19</f>
        <v>0</v>
      </c>
      <c r="G2" s="1617"/>
      <c r="H2" s="177"/>
      <c r="I2" s="178"/>
      <c r="J2" s="307"/>
      <c r="K2" s="1868"/>
      <c r="L2" s="157"/>
      <c r="M2" s="1029"/>
    </row>
    <row r="3" spans="1:14" s="160" customFormat="1" ht="48" thickBot="1">
      <c r="A3" s="158"/>
      <c r="B3" s="179"/>
      <c r="C3" s="180" t="s">
        <v>486</v>
      </c>
      <c r="D3" s="181" t="s">
        <v>4679</v>
      </c>
      <c r="E3" s="1014" t="s">
        <v>487</v>
      </c>
      <c r="F3" s="149" t="s">
        <v>0</v>
      </c>
      <c r="G3" s="182" t="s">
        <v>588</v>
      </c>
      <c r="H3" s="183" t="s">
        <v>3</v>
      </c>
      <c r="I3" s="184" t="s">
        <v>4</v>
      </c>
      <c r="J3" s="308" t="s">
        <v>2</v>
      </c>
      <c r="K3" s="1139" t="s">
        <v>360</v>
      </c>
      <c r="L3" s="302" t="s">
        <v>5065</v>
      </c>
      <c r="M3" s="1111">
        <f>SUM(K:K)</f>
        <v>0</v>
      </c>
      <c r="N3" s="305"/>
    </row>
    <row r="4" spans="1:14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4" s="516"/>
      <c r="C4" s="713"/>
      <c r="D4" s="714" t="s">
        <v>5</v>
      </c>
      <c r="E4" s="1053"/>
      <c r="F4" s="150"/>
      <c r="G4" s="1763"/>
      <c r="H4" s="227"/>
      <c r="I4" s="227"/>
      <c r="J4" s="101"/>
      <c r="K4" s="1181"/>
      <c r="L4" s="304"/>
      <c r="M4" s="1112"/>
    </row>
    <row r="5" spans="1:14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5" s="518"/>
      <c r="C5" s="407" t="s">
        <v>4450</v>
      </c>
      <c r="D5" s="519" t="s">
        <v>9230</v>
      </c>
      <c r="E5" s="1020">
        <f>IFERROR(VLOOKUP(C5,'Consolidated Master Sheet'!B:H,3,0),"")</f>
        <v>16.360000000000003</v>
      </c>
      <c r="F5" s="151">
        <f>IF(E5=0,"NET",$F$2)</f>
        <v>0</v>
      </c>
      <c r="G5" s="1371">
        <f>IFERROR(ROUND(E5*F5,2),0)</f>
        <v>0</v>
      </c>
      <c r="H5" s="230">
        <f>IFERROR(VLOOKUP(C5,'Consolidated Master Sheet'!B:H,6,0),"")</f>
        <v>25</v>
      </c>
      <c r="I5" s="230">
        <f>IFERROR(VLOOKUP(C5,'Consolidated Master Sheet'!B:H,7,0),"")</f>
        <v>250</v>
      </c>
      <c r="J5" s="27"/>
      <c r="K5" s="1140">
        <f>IFERROR(G5*J5,0)</f>
        <v>0</v>
      </c>
      <c r="L5" s="157"/>
      <c r="M5" s="1029"/>
    </row>
    <row r="6" spans="1:14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6" s="518"/>
      <c r="C6" s="520" t="s">
        <v>4451</v>
      </c>
      <c r="D6" s="521" t="s">
        <v>9231</v>
      </c>
      <c r="E6" s="1054">
        <f>IFERROR(VLOOKUP(C6,'Consolidated Master Sheet'!B:H,3,0),"")</f>
        <v>19.53</v>
      </c>
      <c r="F6" s="715">
        <f t="shared" ref="F6:F67" si="0">IF(E6=0,"NET",$F$2)</f>
        <v>0</v>
      </c>
      <c r="G6" s="1371">
        <f t="shared" ref="G6:G67" si="1">IFERROR(ROUND(E6*F6,2),0)</f>
        <v>0</v>
      </c>
      <c r="H6" s="716">
        <f>IFERROR(VLOOKUP(C6,'Consolidated Master Sheet'!B:H,6,0),"")</f>
        <v>25</v>
      </c>
      <c r="I6" s="716">
        <f>IFERROR(VLOOKUP(C6,'Consolidated Master Sheet'!B:H,7,0),"")</f>
        <v>100</v>
      </c>
      <c r="J6" s="69"/>
      <c r="K6" s="1140">
        <f>IFERROR(G6*J6,0)</f>
        <v>0</v>
      </c>
      <c r="L6" s="157"/>
      <c r="M6" s="1029"/>
    </row>
    <row r="7" spans="1:14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7" s="518"/>
      <c r="C7" s="411" t="s">
        <v>4452</v>
      </c>
      <c r="D7" s="532" t="s">
        <v>9232</v>
      </c>
      <c r="E7" s="1018">
        <f>IFERROR(VLOOKUP(C7,'Consolidated Master Sheet'!B:H,3,0),"")</f>
        <v>38.619999999999997</v>
      </c>
      <c r="F7" s="153">
        <f t="shared" si="0"/>
        <v>0</v>
      </c>
      <c r="G7" s="1769">
        <f t="shared" si="1"/>
        <v>0</v>
      </c>
      <c r="H7" s="237">
        <f>IFERROR(VLOOKUP(C7,'Consolidated Master Sheet'!B:H,6,0),"")</f>
        <v>5</v>
      </c>
      <c r="I7" s="237">
        <f>IFERROR(VLOOKUP(C7,'Consolidated Master Sheet'!B:H,7,0),"")</f>
        <v>20</v>
      </c>
      <c r="J7" s="29"/>
      <c r="K7" s="1141">
        <f>IFERROR(G7*J7,0)</f>
        <v>0</v>
      </c>
      <c r="L7" s="157"/>
      <c r="M7" s="1029"/>
    </row>
    <row r="8" spans="1:14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8" s="717"/>
      <c r="C8" s="718"/>
      <c r="D8" s="719"/>
      <c r="E8" s="1055" t="str">
        <f>IFERROR(VLOOKUP(C8,'Consolidated Master Sheet'!B:H,3,0),"")</f>
        <v/>
      </c>
      <c r="F8" s="720">
        <f t="shared" si="0"/>
        <v>0</v>
      </c>
      <c r="G8" s="1614">
        <f t="shared" si="1"/>
        <v>0</v>
      </c>
      <c r="H8" s="721" t="str">
        <f>IFERROR(VLOOKUP(C8,'Consolidated Master Sheet'!B:H,6,0),"")</f>
        <v/>
      </c>
      <c r="I8" s="721" t="str">
        <f>IFERROR(VLOOKUP(C8,'Consolidated Master Sheet'!B:H,7,0),"")</f>
        <v/>
      </c>
      <c r="J8" s="144"/>
      <c r="K8" s="1182"/>
      <c r="L8" s="157"/>
      <c r="M8" s="1029"/>
    </row>
    <row r="9" spans="1:14" ht="30" customHeight="1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9" s="518"/>
      <c r="C9" s="407" t="s">
        <v>4453</v>
      </c>
      <c r="D9" s="531" t="s">
        <v>9233</v>
      </c>
      <c r="E9" s="1034">
        <f>IFERROR(VLOOKUP(C9,'Consolidated Master Sheet'!B:H,3,0),"")</f>
        <v>20.950000000000003</v>
      </c>
      <c r="F9" s="409">
        <f t="shared" si="0"/>
        <v>0</v>
      </c>
      <c r="G9" s="1371">
        <f t="shared" si="1"/>
        <v>0</v>
      </c>
      <c r="H9" s="410">
        <f>IFERROR(VLOOKUP(C9,'Consolidated Master Sheet'!B:H,6,0),"")</f>
        <v>5</v>
      </c>
      <c r="I9" s="410">
        <f>IFERROR(VLOOKUP(C9,'Consolidated Master Sheet'!B:H,7,0),"")</f>
        <v>30</v>
      </c>
      <c r="J9" s="57"/>
      <c r="K9" s="1140">
        <f>IFERROR(G9*J9,0)</f>
        <v>0</v>
      </c>
      <c r="L9" s="157"/>
      <c r="M9" s="1029"/>
    </row>
    <row r="10" spans="1:14" ht="30" customHeight="1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0" s="518"/>
      <c r="C10" s="411" t="s">
        <v>4454</v>
      </c>
      <c r="D10" s="532" t="s">
        <v>9234</v>
      </c>
      <c r="E10" s="1035">
        <f>IFERROR(VLOOKUP(C10,'Consolidated Master Sheet'!B:H,3,0),"")</f>
        <v>38.629999999999995</v>
      </c>
      <c r="F10" s="413">
        <f t="shared" si="0"/>
        <v>0</v>
      </c>
      <c r="G10" s="1769">
        <f t="shared" si="1"/>
        <v>0</v>
      </c>
      <c r="H10" s="414">
        <f>IFERROR(VLOOKUP(C10,'Consolidated Master Sheet'!B:H,6,0),"")</f>
        <v>10</v>
      </c>
      <c r="I10" s="414">
        <f>IFERROR(VLOOKUP(C10,'Consolidated Master Sheet'!B:H,7,0),"")</f>
        <v>100</v>
      </c>
      <c r="J10" s="71"/>
      <c r="K10" s="1141">
        <f>IFERROR(G10*J10,0)</f>
        <v>0</v>
      </c>
      <c r="L10" s="157"/>
      <c r="M10" s="1029"/>
    </row>
    <row r="11" spans="1:14" ht="15.75" customHeight="1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1" s="722"/>
      <c r="C11" s="444"/>
      <c r="D11" s="528" t="s">
        <v>4455</v>
      </c>
      <c r="E11" s="1056" t="str">
        <f>IFERROR(VLOOKUP(C11,'Consolidated Master Sheet'!B:H,3,0),"")</f>
        <v/>
      </c>
      <c r="F11" s="1459">
        <f t="shared" si="0"/>
        <v>0</v>
      </c>
      <c r="G11" s="1765">
        <f t="shared" si="1"/>
        <v>0</v>
      </c>
      <c r="H11" s="315" t="str">
        <f>IFERROR(VLOOKUP(C11,'Consolidated Master Sheet'!B:H,6,0),"")</f>
        <v/>
      </c>
      <c r="I11" s="315" t="str">
        <f>IFERROR(VLOOKUP(C11,'Consolidated Master Sheet'!B:H,7,0),"")</f>
        <v/>
      </c>
      <c r="J11" s="122"/>
      <c r="K11" s="1183"/>
      <c r="L11" s="157"/>
      <c r="M11" s="1029"/>
    </row>
    <row r="12" spans="1:14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2" s="245"/>
      <c r="C12" s="407" t="s">
        <v>4456</v>
      </c>
      <c r="D12" s="519" t="s">
        <v>9235</v>
      </c>
      <c r="E12" s="1020">
        <f>IFERROR(VLOOKUP(C12,'Consolidated Master Sheet'!B:H,3,0),"")</f>
        <v>29.720000000000002</v>
      </c>
      <c r="F12" s="151">
        <f t="shared" si="0"/>
        <v>0</v>
      </c>
      <c r="G12" s="1371">
        <f t="shared" si="1"/>
        <v>0</v>
      </c>
      <c r="H12" s="230">
        <f>IFERROR(VLOOKUP(C12,'Consolidated Master Sheet'!B:H,6,0),"")</f>
        <v>5</v>
      </c>
      <c r="I12" s="230">
        <f>IFERROR(VLOOKUP(C12,'Consolidated Master Sheet'!B:H,7,0),"")</f>
        <v>30</v>
      </c>
      <c r="J12" s="27"/>
      <c r="K12" s="1140">
        <f>IFERROR(G12*J12,0)</f>
        <v>0</v>
      </c>
      <c r="L12" s="157"/>
      <c r="M12" s="1029"/>
    </row>
    <row r="13" spans="1:14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3" s="245"/>
      <c r="C13" s="411" t="s">
        <v>4457</v>
      </c>
      <c r="D13" s="535" t="s">
        <v>9236</v>
      </c>
      <c r="E13" s="1018">
        <f>IFERROR(VLOOKUP(C13,'Consolidated Master Sheet'!B:H,3,0),"")</f>
        <v>34.93</v>
      </c>
      <c r="F13" s="154">
        <f t="shared" si="0"/>
        <v>0</v>
      </c>
      <c r="G13" s="1769">
        <f t="shared" si="1"/>
        <v>0</v>
      </c>
      <c r="H13" s="237">
        <f>IFERROR(VLOOKUP(C13,'Consolidated Master Sheet'!B:H,6,0),"")</f>
        <v>10</v>
      </c>
      <c r="I13" s="237">
        <f>IFERROR(VLOOKUP(C13,'Consolidated Master Sheet'!B:H,7,0),"")</f>
        <v>60</v>
      </c>
      <c r="J13" s="29"/>
      <c r="K13" s="1141">
        <f>IFERROR(G13*J13,0)</f>
        <v>0</v>
      </c>
      <c r="L13" s="157"/>
      <c r="M13" s="1029"/>
    </row>
    <row r="14" spans="1:14" ht="15.75" customHeight="1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4" s="723"/>
      <c r="C14" s="527"/>
      <c r="D14" s="528" t="s">
        <v>7307</v>
      </c>
      <c r="E14" s="1056" t="str">
        <f>IFERROR(VLOOKUP(C14,'Consolidated Master Sheet'!B:H,3,0),"")</f>
        <v/>
      </c>
      <c r="F14" s="1459">
        <f t="shared" si="0"/>
        <v>0</v>
      </c>
      <c r="G14" s="1765">
        <f t="shared" si="1"/>
        <v>0</v>
      </c>
      <c r="H14" s="315" t="str">
        <f>IFERROR(VLOOKUP(C14,'Consolidated Master Sheet'!B:H,6,0),"")</f>
        <v/>
      </c>
      <c r="I14" s="315" t="str">
        <f>IFERROR(VLOOKUP(C14,'Consolidated Master Sheet'!B:H,7,0),"")</f>
        <v/>
      </c>
      <c r="J14" s="112"/>
      <c r="K14" s="1183"/>
      <c r="L14" s="157"/>
      <c r="M14" s="1029"/>
    </row>
    <row r="15" spans="1:14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5" s="245"/>
      <c r="C15" s="407" t="s">
        <v>4458</v>
      </c>
      <c r="D15" s="519" t="s">
        <v>9237</v>
      </c>
      <c r="E15" s="1020">
        <f>IFERROR(VLOOKUP(C15,'Consolidated Master Sheet'!B:H,3,0),"")</f>
        <v>13.16</v>
      </c>
      <c r="F15" s="151">
        <f t="shared" si="0"/>
        <v>0</v>
      </c>
      <c r="G15" s="1371">
        <f t="shared" si="1"/>
        <v>0</v>
      </c>
      <c r="H15" s="230">
        <f>IFERROR(VLOOKUP(C15,'Consolidated Master Sheet'!B:H,6,0),"")</f>
        <v>25</v>
      </c>
      <c r="I15" s="230">
        <f>IFERROR(VLOOKUP(C15,'Consolidated Master Sheet'!B:H,7,0),"")</f>
        <v>200</v>
      </c>
      <c r="J15" s="27"/>
      <c r="K15" s="1140">
        <f t="shared" ref="K15:K21" si="2">IFERROR(G15*J15,0)</f>
        <v>0</v>
      </c>
      <c r="L15" s="157"/>
      <c r="M15" s="1029"/>
    </row>
    <row r="16" spans="1:14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6" s="245"/>
      <c r="C16" s="520" t="s">
        <v>4460</v>
      </c>
      <c r="D16" s="521" t="s">
        <v>9238</v>
      </c>
      <c r="E16" s="1054">
        <f>IFERROR(VLOOKUP(C16,'Consolidated Master Sheet'!B:H,3,0),"")</f>
        <v>16.950000000000003</v>
      </c>
      <c r="F16" s="715">
        <f t="shared" si="0"/>
        <v>0</v>
      </c>
      <c r="G16" s="1371">
        <f t="shared" si="1"/>
        <v>0</v>
      </c>
      <c r="H16" s="716">
        <f>IFERROR(VLOOKUP(C16,'Consolidated Master Sheet'!B:H,6,0),"")</f>
        <v>25</v>
      </c>
      <c r="I16" s="716">
        <f>IFERROR(VLOOKUP(C16,'Consolidated Master Sheet'!B:H,7,0),"")</f>
        <v>125</v>
      </c>
      <c r="J16" s="69"/>
      <c r="K16" s="1140">
        <f>IFERROR(G16*J16,0)</f>
        <v>0</v>
      </c>
      <c r="L16" s="157"/>
      <c r="M16" s="1029"/>
    </row>
    <row r="17" spans="1:13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7" s="245"/>
      <c r="C17" s="411" t="s">
        <v>4462</v>
      </c>
      <c r="D17" s="535" t="s">
        <v>9239</v>
      </c>
      <c r="E17" s="1018">
        <f>IFERROR(VLOOKUP(C17,'Consolidated Master Sheet'!B:H,3,0),"")</f>
        <v>30.450000000000003</v>
      </c>
      <c r="F17" s="153">
        <f t="shared" si="0"/>
        <v>0</v>
      </c>
      <c r="G17" s="1769">
        <f t="shared" si="1"/>
        <v>0</v>
      </c>
      <c r="H17" s="237">
        <f>IFERROR(VLOOKUP(C17,'Consolidated Master Sheet'!B:H,6,0),"")</f>
        <v>25</v>
      </c>
      <c r="I17" s="237">
        <f>IFERROR(VLOOKUP(C17,'Consolidated Master Sheet'!B:H,7,0),"")</f>
        <v>150</v>
      </c>
      <c r="J17" s="29"/>
      <c r="K17" s="1141">
        <f>IFERROR(G17*J17,0)</f>
        <v>0</v>
      </c>
      <c r="L17" s="157"/>
      <c r="M17" s="1029"/>
    </row>
    <row r="18" spans="1:13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8" s="350"/>
      <c r="C18" s="724"/>
      <c r="D18" s="725"/>
      <c r="E18" s="1019" t="str">
        <f>IFERROR(VLOOKUP(C18,'Consolidated Master Sheet'!B:H,3,0),"")</f>
        <v/>
      </c>
      <c r="F18" s="720">
        <f t="shared" si="0"/>
        <v>0</v>
      </c>
      <c r="G18" s="1809">
        <f t="shared" si="1"/>
        <v>0</v>
      </c>
      <c r="H18" s="200" t="str">
        <f>IFERROR(VLOOKUP(C18,'Consolidated Master Sheet'!B:H,6,0),"")</f>
        <v/>
      </c>
      <c r="I18" s="200" t="str">
        <f>IFERROR(VLOOKUP(C18,'Consolidated Master Sheet'!B:H,7,0),"")</f>
        <v/>
      </c>
      <c r="J18" s="68"/>
      <c r="K18" s="1184"/>
      <c r="L18" s="157"/>
      <c r="M18" s="1029"/>
    </row>
    <row r="19" spans="1:13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9" s="245"/>
      <c r="C19" s="501" t="s">
        <v>4459</v>
      </c>
      <c r="D19" s="726" t="s">
        <v>9240</v>
      </c>
      <c r="E19" s="1028">
        <f>IFERROR(VLOOKUP(C19,'Consolidated Master Sheet'!B:H,3,0),"")</f>
        <v>14.32</v>
      </c>
      <c r="F19" s="154">
        <f t="shared" si="0"/>
        <v>0</v>
      </c>
      <c r="G19" s="1769">
        <f t="shared" si="1"/>
        <v>0</v>
      </c>
      <c r="H19" s="248">
        <f>IFERROR(VLOOKUP(C19,'Consolidated Master Sheet'!B:H,6,0),"")</f>
        <v>25</v>
      </c>
      <c r="I19" s="248">
        <f>IFERROR(VLOOKUP(C19,'Consolidated Master Sheet'!B:H,7,0),"")</f>
        <v>250</v>
      </c>
      <c r="J19" s="34"/>
      <c r="K19" s="1141">
        <f t="shared" si="2"/>
        <v>0</v>
      </c>
      <c r="L19" s="157"/>
      <c r="M19" s="1029"/>
    </row>
    <row r="20" spans="1:13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0" s="350"/>
      <c r="C20" s="724"/>
      <c r="D20" s="725"/>
      <c r="E20" s="1019" t="str">
        <f>IFERROR(VLOOKUP(C20,'Consolidated Master Sheet'!B:H,3,0),"")</f>
        <v/>
      </c>
      <c r="F20" s="720">
        <f t="shared" si="0"/>
        <v>0</v>
      </c>
      <c r="G20" s="1809">
        <f t="shared" si="1"/>
        <v>0</v>
      </c>
      <c r="H20" s="200" t="str">
        <f>IFERROR(VLOOKUP(C20,'Consolidated Master Sheet'!B:H,6,0),"")</f>
        <v/>
      </c>
      <c r="I20" s="200" t="str">
        <f>IFERROR(VLOOKUP(C20,'Consolidated Master Sheet'!B:H,7,0),"")</f>
        <v/>
      </c>
      <c r="J20" s="68"/>
      <c r="K20" s="1184"/>
      <c r="L20" s="157"/>
      <c r="M20" s="1029"/>
    </row>
    <row r="21" spans="1:13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1" s="245"/>
      <c r="C21" s="407" t="s">
        <v>4461</v>
      </c>
      <c r="D21" s="531" t="s">
        <v>9241</v>
      </c>
      <c r="E21" s="1020">
        <f>IFERROR(VLOOKUP(C21,'Consolidated Master Sheet'!B:H,3,0),"")</f>
        <v>28.39</v>
      </c>
      <c r="F21" s="151">
        <f t="shared" si="0"/>
        <v>0</v>
      </c>
      <c r="G21" s="1371">
        <f t="shared" si="1"/>
        <v>0</v>
      </c>
      <c r="H21" s="230">
        <f>IFERROR(VLOOKUP(C21,'Consolidated Master Sheet'!B:H,6,0),"")</f>
        <v>5</v>
      </c>
      <c r="I21" s="230">
        <f>IFERROR(VLOOKUP(C21,'Consolidated Master Sheet'!B:H,7,0),"")</f>
        <v>25</v>
      </c>
      <c r="J21" s="27"/>
      <c r="K21" s="1140">
        <f t="shared" si="2"/>
        <v>0</v>
      </c>
      <c r="L21" s="157"/>
      <c r="M21" s="1029"/>
    </row>
    <row r="22" spans="1:13" ht="15.75" customHeight="1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2" s="723"/>
      <c r="C22" s="527"/>
      <c r="D22" s="537" t="s">
        <v>7310</v>
      </c>
      <c r="E22" s="1056" t="str">
        <f>IFERROR(VLOOKUP(C22,'Consolidated Master Sheet'!B:H,3,0),"")</f>
        <v/>
      </c>
      <c r="F22" s="1459">
        <f t="shared" si="0"/>
        <v>0</v>
      </c>
      <c r="G22" s="1765">
        <f t="shared" si="1"/>
        <v>0</v>
      </c>
      <c r="H22" s="315" t="str">
        <f>IFERROR(VLOOKUP(C22,'Consolidated Master Sheet'!B:H,6,0),"")</f>
        <v/>
      </c>
      <c r="I22" s="315" t="str">
        <f>IFERROR(VLOOKUP(C22,'Consolidated Master Sheet'!B:H,7,0),"")</f>
        <v/>
      </c>
      <c r="J22" s="112"/>
      <c r="K22" s="1183"/>
      <c r="L22" s="157"/>
      <c r="M22" s="1029"/>
    </row>
    <row r="23" spans="1:13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3" s="434"/>
      <c r="C23" s="539" t="s">
        <v>4463</v>
      </c>
      <c r="D23" s="540" t="s">
        <v>9242</v>
      </c>
      <c r="E23" s="1057">
        <f>IFERROR(VLOOKUP(C23,'Consolidated Master Sheet'!B:H,3,0),"")</f>
        <v>13.16</v>
      </c>
      <c r="F23" s="417">
        <f t="shared" si="0"/>
        <v>0</v>
      </c>
      <c r="G23" s="1371">
        <f t="shared" si="1"/>
        <v>0</v>
      </c>
      <c r="H23" s="418">
        <f>IFERROR(VLOOKUP(C23,'Consolidated Master Sheet'!B:H,6,0),"")</f>
        <v>25</v>
      </c>
      <c r="I23" s="418">
        <f>IFERROR(VLOOKUP(C23,'Consolidated Master Sheet'!B:H,7,0),"")</f>
        <v>400</v>
      </c>
      <c r="J23" s="53"/>
      <c r="K23" s="1140">
        <f t="shared" ref="K23:K29" si="3">IFERROR(G23*J23,0)</f>
        <v>0</v>
      </c>
      <c r="L23" s="157"/>
      <c r="M23" s="1029"/>
    </row>
    <row r="24" spans="1:13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4" s="245"/>
      <c r="C24" s="520" t="s">
        <v>4465</v>
      </c>
      <c r="D24" s="521" t="s">
        <v>9243</v>
      </c>
      <c r="E24" s="1054">
        <f>IFERROR(VLOOKUP(C24,'Consolidated Master Sheet'!B:H,3,0),"")</f>
        <v>15.82</v>
      </c>
      <c r="F24" s="715">
        <f t="shared" si="0"/>
        <v>0</v>
      </c>
      <c r="G24" s="1371">
        <f t="shared" si="1"/>
        <v>0</v>
      </c>
      <c r="H24" s="727">
        <f>IFERROR(VLOOKUP(C24,'Consolidated Master Sheet'!B:H,6,0),"")</f>
        <v>25</v>
      </c>
      <c r="I24" s="716">
        <f>IFERROR(VLOOKUP(C24,'Consolidated Master Sheet'!B:H,7,0),"")</f>
        <v>125</v>
      </c>
      <c r="J24" s="69"/>
      <c r="K24" s="1140">
        <f>IFERROR(G24*J24,0)</f>
        <v>0</v>
      </c>
      <c r="L24" s="157"/>
      <c r="M24" s="1029"/>
    </row>
    <row r="25" spans="1:13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5" s="245"/>
      <c r="C25" s="411" t="s">
        <v>4467</v>
      </c>
      <c r="D25" s="535" t="s">
        <v>9244</v>
      </c>
      <c r="E25" s="1018">
        <f>IFERROR(VLOOKUP(C25,'Consolidated Master Sheet'!B:H,3,0),"")</f>
        <v>32.669999999999995</v>
      </c>
      <c r="F25" s="153">
        <f t="shared" si="0"/>
        <v>0</v>
      </c>
      <c r="G25" s="1769">
        <f t="shared" si="1"/>
        <v>0</v>
      </c>
      <c r="H25" s="423">
        <f>IFERROR(VLOOKUP(C25,'Consolidated Master Sheet'!B:H,6,0),"")</f>
        <v>25</v>
      </c>
      <c r="I25" s="237">
        <f>IFERROR(VLOOKUP(C25,'Consolidated Master Sheet'!B:H,7,0),"")</f>
        <v>150</v>
      </c>
      <c r="J25" s="29"/>
      <c r="K25" s="1141">
        <f>IFERROR(G25*J25,0)</f>
        <v>0</v>
      </c>
      <c r="L25" s="157"/>
      <c r="M25" s="1029"/>
    </row>
    <row r="26" spans="1:13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6" s="350"/>
      <c r="C26" s="724"/>
      <c r="D26" s="725"/>
      <c r="E26" s="1019" t="str">
        <f>IFERROR(VLOOKUP(C26,'Consolidated Master Sheet'!B:H,3,0),"")</f>
        <v/>
      </c>
      <c r="F26" s="720">
        <f t="shared" si="0"/>
        <v>0</v>
      </c>
      <c r="G26" s="1809">
        <f t="shared" si="1"/>
        <v>0</v>
      </c>
      <c r="H26" s="422" t="str">
        <f>IFERROR(VLOOKUP(C26,'Consolidated Master Sheet'!B:H,6,0),"")</f>
        <v/>
      </c>
      <c r="I26" s="200" t="str">
        <f>IFERROR(VLOOKUP(C26,'Consolidated Master Sheet'!B:H,7,0),"")</f>
        <v/>
      </c>
      <c r="J26" s="68"/>
      <c r="K26" s="1184"/>
      <c r="L26" s="157"/>
      <c r="M26" s="1029"/>
    </row>
    <row r="27" spans="1:13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7" s="245"/>
      <c r="C27" s="501" t="s">
        <v>4464</v>
      </c>
      <c r="D27" s="726" t="s">
        <v>9245</v>
      </c>
      <c r="E27" s="1028">
        <f>IFERROR(VLOOKUP(C27,'Consolidated Master Sheet'!B:H,3,0),"")</f>
        <v>16.950000000000003</v>
      </c>
      <c r="F27" s="154">
        <f t="shared" si="0"/>
        <v>0</v>
      </c>
      <c r="G27" s="1769">
        <f t="shared" si="1"/>
        <v>0</v>
      </c>
      <c r="H27" s="421">
        <f>IFERROR(VLOOKUP(C27,'Consolidated Master Sheet'!B:H,6,0),"")</f>
        <v>25</v>
      </c>
      <c r="I27" s="248">
        <f>IFERROR(VLOOKUP(C27,'Consolidated Master Sheet'!B:H,7,0),"")</f>
        <v>300</v>
      </c>
      <c r="J27" s="34"/>
      <c r="K27" s="1141">
        <f t="shared" si="3"/>
        <v>0</v>
      </c>
      <c r="L27" s="157"/>
      <c r="M27" s="1029"/>
    </row>
    <row r="28" spans="1:13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8" s="350"/>
      <c r="C28" s="724"/>
      <c r="D28" s="725"/>
      <c r="E28" s="1019" t="str">
        <f>IFERROR(VLOOKUP(C28,'Consolidated Master Sheet'!B:H,3,0),"")</f>
        <v/>
      </c>
      <c r="F28" s="720">
        <f t="shared" si="0"/>
        <v>0</v>
      </c>
      <c r="G28" s="1809">
        <f t="shared" si="1"/>
        <v>0</v>
      </c>
      <c r="H28" s="422" t="str">
        <f>IFERROR(VLOOKUP(C28,'Consolidated Master Sheet'!B:H,6,0),"")</f>
        <v/>
      </c>
      <c r="I28" s="200" t="str">
        <f>IFERROR(VLOOKUP(C28,'Consolidated Master Sheet'!B:H,7,0),"")</f>
        <v/>
      </c>
      <c r="J28" s="68"/>
      <c r="K28" s="1184"/>
      <c r="L28" s="157"/>
      <c r="M28" s="1029"/>
    </row>
    <row r="29" spans="1:13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9" s="245"/>
      <c r="C29" s="407" t="s">
        <v>4466</v>
      </c>
      <c r="D29" s="519" t="s">
        <v>9246</v>
      </c>
      <c r="E29" s="1020">
        <f>IFERROR(VLOOKUP(C29,'Consolidated Master Sheet'!B:H,3,0),"")</f>
        <v>31.450000000000003</v>
      </c>
      <c r="F29" s="151">
        <f t="shared" si="0"/>
        <v>0</v>
      </c>
      <c r="G29" s="1371">
        <f t="shared" si="1"/>
        <v>0</v>
      </c>
      <c r="H29" s="418">
        <f>IFERROR(VLOOKUP(C29,'Consolidated Master Sheet'!B:H,6,0),"")</f>
        <v>5</v>
      </c>
      <c r="I29" s="230">
        <f>IFERROR(VLOOKUP(C29,'Consolidated Master Sheet'!B:H,7,0),"")</f>
        <v>25</v>
      </c>
      <c r="J29" s="27"/>
      <c r="K29" s="1140">
        <f t="shared" si="3"/>
        <v>0</v>
      </c>
      <c r="L29" s="157"/>
      <c r="M29" s="1029"/>
    </row>
    <row r="30" spans="1:13" ht="15.75" customHeight="1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0" s="723"/>
      <c r="C30" s="527"/>
      <c r="D30" s="528" t="s">
        <v>4468</v>
      </c>
      <c r="E30" s="1056" t="str">
        <f>IFERROR(VLOOKUP(C30,'Consolidated Master Sheet'!B:H,3,0),"")</f>
        <v/>
      </c>
      <c r="F30" s="1459">
        <f t="shared" si="0"/>
        <v>0</v>
      </c>
      <c r="G30" s="1765">
        <f t="shared" si="1"/>
        <v>0</v>
      </c>
      <c r="H30" s="315" t="str">
        <f>IFERROR(VLOOKUP(C30,'Consolidated Master Sheet'!B:H,6,0),"")</f>
        <v/>
      </c>
      <c r="I30" s="315" t="str">
        <f>IFERROR(VLOOKUP(C30,'Consolidated Master Sheet'!B:H,7,0),"")</f>
        <v/>
      </c>
      <c r="J30" s="112"/>
      <c r="K30" s="1183"/>
      <c r="L30" s="157"/>
      <c r="M30" s="1029"/>
    </row>
    <row r="31" spans="1:13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1" s="245"/>
      <c r="C31" s="407" t="s">
        <v>4469</v>
      </c>
      <c r="D31" s="519" t="s">
        <v>9247</v>
      </c>
      <c r="E31" s="1020">
        <f>IFERROR(VLOOKUP(C31,'Consolidated Master Sheet'!B:H,3,0),"")</f>
        <v>18.490000000000002</v>
      </c>
      <c r="F31" s="151">
        <f t="shared" si="0"/>
        <v>0</v>
      </c>
      <c r="G31" s="1371">
        <f t="shared" si="1"/>
        <v>0</v>
      </c>
      <c r="H31" s="418">
        <f>IFERROR(VLOOKUP(C31,'Consolidated Master Sheet'!B:H,6,0),"")</f>
        <v>25</v>
      </c>
      <c r="I31" s="230">
        <f>IFERROR(VLOOKUP(C31,'Consolidated Master Sheet'!B:H,7,0),"")</f>
        <v>200</v>
      </c>
      <c r="J31" s="27"/>
      <c r="K31" s="1140">
        <f>IFERROR(G31*J31,0)</f>
        <v>0</v>
      </c>
      <c r="L31" s="157"/>
      <c r="M31" s="1029"/>
    </row>
    <row r="32" spans="1:13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2" s="245"/>
      <c r="C32" s="523" t="s">
        <v>4471</v>
      </c>
      <c r="D32" s="728" t="s">
        <v>9248</v>
      </c>
      <c r="E32" s="1058">
        <f>IFERROR(VLOOKUP(C32,'Consolidated Master Sheet'!B:H,3,0),"")</f>
        <v>22.560000000000002</v>
      </c>
      <c r="F32" s="729">
        <f t="shared" si="0"/>
        <v>0</v>
      </c>
      <c r="G32" s="1371">
        <f t="shared" si="1"/>
        <v>0</v>
      </c>
      <c r="H32" s="730">
        <f>IFERROR(VLOOKUP(C32,'Consolidated Master Sheet'!B:H,6,0),"")</f>
        <v>10</v>
      </c>
      <c r="I32" s="731">
        <f>IFERROR(VLOOKUP(C32,'Consolidated Master Sheet'!B:H,7,0),"")</f>
        <v>50</v>
      </c>
      <c r="J32" s="70"/>
      <c r="K32" s="1140">
        <f>IFERROR(G32*J32,0)</f>
        <v>0</v>
      </c>
      <c r="L32" s="157"/>
      <c r="M32" s="1029"/>
    </row>
    <row r="33" spans="1:13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3" s="350"/>
      <c r="C33" s="411" t="s">
        <v>4472</v>
      </c>
      <c r="D33" s="532" t="s">
        <v>9249</v>
      </c>
      <c r="E33" s="1018">
        <f>IFERROR(VLOOKUP(C33,'Consolidated Master Sheet'!B:H,3,0),"")</f>
        <v>42.2</v>
      </c>
      <c r="F33" s="153">
        <f t="shared" si="0"/>
        <v>0</v>
      </c>
      <c r="G33" s="1769">
        <f t="shared" si="1"/>
        <v>0</v>
      </c>
      <c r="H33" s="423">
        <f>IFERROR(VLOOKUP(C33,'Consolidated Master Sheet'!B:H,6,0),"")</f>
        <v>10</v>
      </c>
      <c r="I33" s="237">
        <f>IFERROR(VLOOKUP(C33,'Consolidated Master Sheet'!B:H,7,0),"")</f>
        <v>40</v>
      </c>
      <c r="J33" s="29"/>
      <c r="K33" s="1141">
        <f>IFERROR(G33*J33,0)</f>
        <v>0</v>
      </c>
      <c r="L33" s="157"/>
      <c r="M33" s="1029"/>
    </row>
    <row r="34" spans="1:13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4" s="350"/>
      <c r="C34" s="724"/>
      <c r="D34" s="725"/>
      <c r="E34" s="1019" t="str">
        <f>IFERROR(VLOOKUP(C34,'Consolidated Master Sheet'!B:H,3,0),"")</f>
        <v/>
      </c>
      <c r="F34" s="720">
        <f t="shared" si="0"/>
        <v>0</v>
      </c>
      <c r="G34" s="1809">
        <f t="shared" si="1"/>
        <v>0</v>
      </c>
      <c r="H34" s="422" t="str">
        <f>IFERROR(VLOOKUP(C34,'Consolidated Master Sheet'!B:H,6,0),"")</f>
        <v/>
      </c>
      <c r="I34" s="200" t="str">
        <f>IFERROR(VLOOKUP(C34,'Consolidated Master Sheet'!B:H,7,0),"")</f>
        <v/>
      </c>
      <c r="J34" s="68"/>
      <c r="K34" s="1184"/>
      <c r="L34" s="157"/>
      <c r="M34" s="1029"/>
    </row>
    <row r="35" spans="1:13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5" s="245"/>
      <c r="C35" s="407" t="s">
        <v>4470</v>
      </c>
      <c r="D35" s="519" t="s">
        <v>9250</v>
      </c>
      <c r="E35" s="1020">
        <f>IFERROR(VLOOKUP(C35,'Consolidated Master Sheet'!B:H,3,0),"")</f>
        <v>24.740000000000002</v>
      </c>
      <c r="F35" s="151">
        <f t="shared" si="0"/>
        <v>0</v>
      </c>
      <c r="G35" s="1371">
        <f t="shared" si="1"/>
        <v>0</v>
      </c>
      <c r="H35" s="418">
        <f>IFERROR(VLOOKUP(C35,'Consolidated Master Sheet'!B:H,6,0),"")</f>
        <v>25</v>
      </c>
      <c r="I35" s="230">
        <f>IFERROR(VLOOKUP(C35,'Consolidated Master Sheet'!B:H,7,0),"")</f>
        <v>150</v>
      </c>
      <c r="J35" s="27"/>
      <c r="K35" s="1140">
        <f>IFERROR(G35*J35,0)</f>
        <v>0</v>
      </c>
      <c r="L35" s="157"/>
      <c r="M35" s="1029"/>
    </row>
    <row r="36" spans="1:13" ht="15.75" customHeight="1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6" s="723"/>
      <c r="C36" s="527"/>
      <c r="D36" s="528" t="s">
        <v>7302</v>
      </c>
      <c r="E36" s="1056" t="str">
        <f>IFERROR(VLOOKUP(C36,'Consolidated Master Sheet'!B:H,3,0),"")</f>
        <v/>
      </c>
      <c r="F36" s="1459">
        <f t="shared" si="0"/>
        <v>0</v>
      </c>
      <c r="G36" s="1765">
        <f t="shared" si="1"/>
        <v>0</v>
      </c>
      <c r="H36" s="315" t="str">
        <f>IFERROR(VLOOKUP(C36,'Consolidated Master Sheet'!B:H,6,0),"")</f>
        <v/>
      </c>
      <c r="I36" s="315" t="str">
        <f>IFERROR(VLOOKUP(C36,'Consolidated Master Sheet'!B:H,7,0),"")</f>
        <v/>
      </c>
      <c r="J36" s="112"/>
      <c r="K36" s="1183"/>
      <c r="L36" s="157"/>
      <c r="M36" s="1029"/>
    </row>
    <row r="37" spans="1:13" ht="30" customHeight="1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7" s="245"/>
      <c r="C37" s="407" t="s">
        <v>4473</v>
      </c>
      <c r="D37" s="531" t="s">
        <v>9251</v>
      </c>
      <c r="E37" s="1034">
        <f>IFERROR(VLOOKUP(C37,'Consolidated Master Sheet'!B:H,3,0),"")</f>
        <v>19.3</v>
      </c>
      <c r="F37" s="409">
        <f t="shared" si="0"/>
        <v>0</v>
      </c>
      <c r="G37" s="1371">
        <f t="shared" si="1"/>
        <v>0</v>
      </c>
      <c r="H37" s="410">
        <f>IFERROR(VLOOKUP(C37,'Consolidated Master Sheet'!B:H,6,0),"")</f>
        <v>5</v>
      </c>
      <c r="I37" s="410">
        <f>IFERROR(VLOOKUP(C37,'Consolidated Master Sheet'!B:H,7,0),"")</f>
        <v>40</v>
      </c>
      <c r="J37" s="57"/>
      <c r="K37" s="1140">
        <f>IFERROR(G37*J37,0)</f>
        <v>0</v>
      </c>
      <c r="L37" s="157"/>
      <c r="M37" s="1029"/>
    </row>
    <row r="38" spans="1:13" ht="30" customHeight="1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8" s="245"/>
      <c r="C38" s="520" t="s">
        <v>4474</v>
      </c>
      <c r="D38" s="521" t="s">
        <v>9252</v>
      </c>
      <c r="E38" s="1059">
        <f>IFERROR(VLOOKUP(C38,'Consolidated Master Sheet'!B:H,3,0),"")</f>
        <v>31.66</v>
      </c>
      <c r="F38" s="732">
        <f t="shared" si="0"/>
        <v>0</v>
      </c>
      <c r="G38" s="1371">
        <f t="shared" si="1"/>
        <v>0</v>
      </c>
      <c r="H38" s="522">
        <f>IFERROR(VLOOKUP(C38,'Consolidated Master Sheet'!B:H,6,0),"")</f>
        <v>5</v>
      </c>
      <c r="I38" s="522">
        <f>IFERROR(VLOOKUP(C38,'Consolidated Master Sheet'!B:H,7,0),"")</f>
        <v>25</v>
      </c>
      <c r="J38" s="72"/>
      <c r="K38" s="1140">
        <f>IFERROR(G38*J38,0)</f>
        <v>0</v>
      </c>
      <c r="L38" s="157"/>
      <c r="M38" s="1029"/>
    </row>
    <row r="39" spans="1:13" ht="15.75" customHeight="1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9" s="723"/>
      <c r="C39" s="527"/>
      <c r="D39" s="528" t="s">
        <v>7303</v>
      </c>
      <c r="E39" s="1056" t="str">
        <f>IFERROR(VLOOKUP(C39,'Consolidated Master Sheet'!B:H,3,0),"")</f>
        <v/>
      </c>
      <c r="F39" s="1459">
        <f t="shared" si="0"/>
        <v>0</v>
      </c>
      <c r="G39" s="1765">
        <f t="shared" si="1"/>
        <v>0</v>
      </c>
      <c r="H39" s="315" t="str">
        <f>IFERROR(VLOOKUP(C39,'Consolidated Master Sheet'!B:H,6,0),"")</f>
        <v/>
      </c>
      <c r="I39" s="315" t="str">
        <f>IFERROR(VLOOKUP(C39,'Consolidated Master Sheet'!B:H,7,0),"")</f>
        <v/>
      </c>
      <c r="J39" s="112"/>
      <c r="K39" s="1183"/>
      <c r="L39" s="157"/>
      <c r="M39" s="1029"/>
    </row>
    <row r="40" spans="1:13" ht="30" customHeight="1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40" s="350"/>
      <c r="C40" s="407" t="s">
        <v>4477</v>
      </c>
      <c r="D40" s="531" t="s">
        <v>9253</v>
      </c>
      <c r="E40" s="1034">
        <f>IFERROR(VLOOKUP(C40,'Consolidated Master Sheet'!B:H,3,0),"")</f>
        <v>19.3</v>
      </c>
      <c r="F40" s="409">
        <f t="shared" si="0"/>
        <v>0</v>
      </c>
      <c r="G40" s="1371">
        <f t="shared" si="1"/>
        <v>0</v>
      </c>
      <c r="H40" s="410">
        <f>IFERROR(VLOOKUP(C40,'Consolidated Master Sheet'!B:H,6,0),"")</f>
        <v>5</v>
      </c>
      <c r="I40" s="410">
        <f>IFERROR(VLOOKUP(C40,'Consolidated Master Sheet'!B:H,7,0),"")</f>
        <v>40</v>
      </c>
      <c r="J40" s="57"/>
      <c r="K40" s="1140">
        <f>IFERROR(G40*J40,0)</f>
        <v>0</v>
      </c>
      <c r="L40" s="157"/>
      <c r="M40" s="1029"/>
    </row>
    <row r="41" spans="1:13" ht="30" customHeight="1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41" s="350"/>
      <c r="C41" s="411" t="s">
        <v>4478</v>
      </c>
      <c r="D41" s="532" t="s">
        <v>9254</v>
      </c>
      <c r="E41" s="1035">
        <f>IFERROR(VLOOKUP(C41,'Consolidated Master Sheet'!B:H,3,0),"")</f>
        <v>24.740000000000002</v>
      </c>
      <c r="F41" s="413">
        <f t="shared" si="0"/>
        <v>0</v>
      </c>
      <c r="G41" s="1769">
        <f t="shared" si="1"/>
        <v>0</v>
      </c>
      <c r="H41" s="414">
        <f>IFERROR(VLOOKUP(C41,'Consolidated Master Sheet'!B:H,6,0),"")</f>
        <v>25</v>
      </c>
      <c r="I41" s="414">
        <f>IFERROR(VLOOKUP(C41,'Consolidated Master Sheet'!B:H,7,0),"")</f>
        <v>100</v>
      </c>
      <c r="J41" s="58"/>
      <c r="K41" s="1141">
        <f>IFERROR(G41*J41,0)</f>
        <v>0</v>
      </c>
      <c r="L41" s="157"/>
      <c r="M41" s="1029"/>
    </row>
    <row r="42" spans="1:13" ht="15.75" customHeight="1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42" s="723"/>
      <c r="C42" s="527"/>
      <c r="D42" s="528" t="s">
        <v>7305</v>
      </c>
      <c r="E42" s="1056" t="str">
        <f>IFERROR(VLOOKUP(C42,'Consolidated Master Sheet'!B:H,3,0),"")</f>
        <v/>
      </c>
      <c r="F42" s="1459">
        <f t="shared" si="0"/>
        <v>0</v>
      </c>
      <c r="G42" s="1765">
        <f t="shared" si="1"/>
        <v>0</v>
      </c>
      <c r="H42" s="315" t="str">
        <f>IFERROR(VLOOKUP(C42,'Consolidated Master Sheet'!B:H,6,0),"")</f>
        <v/>
      </c>
      <c r="I42" s="315" t="str">
        <f>IFERROR(VLOOKUP(C42,'Consolidated Master Sheet'!B:H,7,0),"")</f>
        <v/>
      </c>
      <c r="J42" s="112"/>
      <c r="K42" s="1183"/>
      <c r="L42" s="157"/>
      <c r="M42" s="1029"/>
    </row>
    <row r="43" spans="1:13" ht="60" customHeight="1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43" s="350"/>
      <c r="C43" s="501" t="s">
        <v>4479</v>
      </c>
      <c r="D43" s="733" t="s">
        <v>9255</v>
      </c>
      <c r="E43" s="1037">
        <f>IFERROR(VLOOKUP(C43,'Consolidated Master Sheet'!B:H,3,0),"")</f>
        <v>19.3</v>
      </c>
      <c r="F43" s="512">
        <f t="shared" si="0"/>
        <v>0</v>
      </c>
      <c r="G43" s="1769">
        <f t="shared" si="1"/>
        <v>0</v>
      </c>
      <c r="H43" s="513">
        <f>IFERROR(VLOOKUP(C43,'Consolidated Master Sheet'!B:H,6,0),"")</f>
        <v>25</v>
      </c>
      <c r="I43" s="513">
        <f>IFERROR(VLOOKUP(C43,'Consolidated Master Sheet'!B:H,7,0),"")</f>
        <v>150</v>
      </c>
      <c r="J43" s="73"/>
      <c r="K43" s="1141">
        <f>IFERROR(G43*J43,0)</f>
        <v>0</v>
      </c>
      <c r="L43" s="157"/>
      <c r="M43" s="1029"/>
    </row>
    <row r="44" spans="1:13" ht="15.75" customHeight="1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44" s="734"/>
      <c r="C44" s="527"/>
      <c r="D44" s="528" t="s">
        <v>4480</v>
      </c>
      <c r="E44" s="1056" t="str">
        <f>IFERROR(VLOOKUP(C44,'Consolidated Master Sheet'!B:H,3,0),"")</f>
        <v/>
      </c>
      <c r="F44" s="1459">
        <f t="shared" si="0"/>
        <v>0</v>
      </c>
      <c r="G44" s="1765">
        <f t="shared" si="1"/>
        <v>0</v>
      </c>
      <c r="H44" s="315" t="str">
        <f>IFERROR(VLOOKUP(C44,'Consolidated Master Sheet'!B:H,6,0),"")</f>
        <v/>
      </c>
      <c r="I44" s="315" t="str">
        <f>IFERROR(VLOOKUP(C44,'Consolidated Master Sheet'!B:H,7,0),"")</f>
        <v/>
      </c>
      <c r="J44" s="112"/>
      <c r="K44" s="1183"/>
      <c r="L44" s="157"/>
      <c r="M44" s="1029"/>
    </row>
    <row r="45" spans="1:13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45" s="235"/>
      <c r="C45" s="735" t="s">
        <v>4481</v>
      </c>
      <c r="D45" s="519" t="s">
        <v>7799</v>
      </c>
      <c r="E45" s="1020">
        <f>IFERROR(VLOOKUP(C45,'Consolidated Master Sheet'!B:H,3,0),"")</f>
        <v>24.94</v>
      </c>
      <c r="F45" s="151">
        <f t="shared" si="0"/>
        <v>0</v>
      </c>
      <c r="G45" s="1371">
        <f t="shared" si="1"/>
        <v>0</v>
      </c>
      <c r="H45" s="230">
        <f>IFERROR(VLOOKUP(C45,'Consolidated Master Sheet'!B:H,6,0),"")</f>
        <v>10</v>
      </c>
      <c r="I45" s="230">
        <f>IFERROR(VLOOKUP(C45,'Consolidated Master Sheet'!B:H,7,0),"")</f>
        <v>100</v>
      </c>
      <c r="J45" s="27"/>
      <c r="K45" s="1140">
        <f>IFERROR(G45*J45,0)</f>
        <v>0</v>
      </c>
      <c r="L45" s="157"/>
      <c r="M45" s="1029"/>
    </row>
    <row r="46" spans="1:13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46" s="245"/>
      <c r="C46" s="736" t="s">
        <v>4482</v>
      </c>
      <c r="D46" s="728" t="s">
        <v>7801</v>
      </c>
      <c r="E46" s="1058">
        <f>IFERROR(VLOOKUP(C46,'Consolidated Master Sheet'!B:H,3,0),"")</f>
        <v>31.94</v>
      </c>
      <c r="F46" s="729">
        <f t="shared" si="0"/>
        <v>0</v>
      </c>
      <c r="G46" s="1371">
        <f t="shared" si="1"/>
        <v>0</v>
      </c>
      <c r="H46" s="731">
        <f>IFERROR(VLOOKUP(C46,'Consolidated Master Sheet'!B:H,6,0),"")</f>
        <v>5</v>
      </c>
      <c r="I46" s="731">
        <f>IFERROR(VLOOKUP(C46,'Consolidated Master Sheet'!B:H,7,0),"")</f>
        <v>50</v>
      </c>
      <c r="J46" s="70"/>
      <c r="K46" s="1140">
        <f>IFERROR(G46*J46,0)</f>
        <v>0</v>
      </c>
      <c r="L46" s="157"/>
      <c r="M46" s="1029"/>
    </row>
    <row r="47" spans="1:13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47" s="245"/>
      <c r="C47" s="736" t="s">
        <v>4484</v>
      </c>
      <c r="D47" s="532" t="s">
        <v>7800</v>
      </c>
      <c r="E47" s="1018">
        <f>IFERROR(VLOOKUP(C47,'Consolidated Master Sheet'!B:H,3,0),"")</f>
        <v>60.989999999999995</v>
      </c>
      <c r="F47" s="153">
        <f t="shared" si="0"/>
        <v>0</v>
      </c>
      <c r="G47" s="1769">
        <f t="shared" si="1"/>
        <v>0</v>
      </c>
      <c r="H47" s="237">
        <f>IFERROR(VLOOKUP(C47,'Consolidated Master Sheet'!B:H,6,0),"")</f>
        <v>10</v>
      </c>
      <c r="I47" s="237">
        <f>IFERROR(VLOOKUP(C47,'Consolidated Master Sheet'!B:H,7,0),"")</f>
        <v>30</v>
      </c>
      <c r="J47" s="29"/>
      <c r="K47" s="1141">
        <f>IFERROR(G47*J47,0)</f>
        <v>0</v>
      </c>
      <c r="L47" s="157"/>
      <c r="M47" s="1029"/>
    </row>
    <row r="48" spans="1:13" ht="15.75" customHeight="1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48" s="737"/>
      <c r="C48" s="527"/>
      <c r="D48" s="528" t="s">
        <v>236</v>
      </c>
      <c r="E48" s="1056" t="str">
        <f>IFERROR(VLOOKUP(C48,'Consolidated Master Sheet'!B:H,3,0),"")</f>
        <v/>
      </c>
      <c r="F48" s="1459">
        <f t="shared" si="0"/>
        <v>0</v>
      </c>
      <c r="G48" s="1765">
        <f t="shared" si="1"/>
        <v>0</v>
      </c>
      <c r="H48" s="315" t="str">
        <f>IFERROR(VLOOKUP(C48,'Consolidated Master Sheet'!B:H,6,0),"")</f>
        <v/>
      </c>
      <c r="I48" s="315" t="str">
        <f>IFERROR(VLOOKUP(C48,'Consolidated Master Sheet'!B:H,7,0),"")</f>
        <v/>
      </c>
      <c r="J48" s="112"/>
      <c r="K48" s="1183"/>
      <c r="L48" s="157"/>
      <c r="M48" s="1029"/>
    </row>
    <row r="49" spans="1:13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49" s="245"/>
      <c r="C49" s="407" t="s">
        <v>4485</v>
      </c>
      <c r="D49" s="519" t="s">
        <v>9256</v>
      </c>
      <c r="E49" s="1020">
        <f>IFERROR(VLOOKUP(C49,'Consolidated Master Sheet'!B:H,3,0),"")</f>
        <v>33.19</v>
      </c>
      <c r="F49" s="151">
        <f t="shared" si="0"/>
        <v>0</v>
      </c>
      <c r="G49" s="1371">
        <f t="shared" si="1"/>
        <v>0</v>
      </c>
      <c r="H49" s="230">
        <f>IFERROR(VLOOKUP(C49,'Consolidated Master Sheet'!B:H,6,0),"")</f>
        <v>5</v>
      </c>
      <c r="I49" s="230">
        <f>IFERROR(VLOOKUP(C49,'Consolidated Master Sheet'!B:H,7,0),"")</f>
        <v>15</v>
      </c>
      <c r="J49" s="27"/>
      <c r="K49" s="1140">
        <f>IFERROR(G49*J49,0)</f>
        <v>0</v>
      </c>
      <c r="L49" s="157"/>
      <c r="M49" s="1029"/>
    </row>
    <row r="50" spans="1:13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50" s="245"/>
      <c r="C50" s="520" t="s">
        <v>4486</v>
      </c>
      <c r="D50" s="534" t="s">
        <v>9257</v>
      </c>
      <c r="E50" s="1054">
        <f>IFERROR(VLOOKUP(C50,'Consolidated Master Sheet'!B:H,3,0),"")</f>
        <v>33.19</v>
      </c>
      <c r="F50" s="715">
        <f t="shared" si="0"/>
        <v>0</v>
      </c>
      <c r="G50" s="1371">
        <f t="shared" si="1"/>
        <v>0</v>
      </c>
      <c r="H50" s="716">
        <f>IFERROR(VLOOKUP(C50,'Consolidated Master Sheet'!B:H,6,0),"")</f>
        <v>5</v>
      </c>
      <c r="I50" s="716">
        <f>IFERROR(VLOOKUP(C50,'Consolidated Master Sheet'!B:H,7,0),"")</f>
        <v>15</v>
      </c>
      <c r="J50" s="69"/>
      <c r="K50" s="1140">
        <f>IFERROR(G50*J50,0)</f>
        <v>0</v>
      </c>
      <c r="L50" s="157"/>
      <c r="M50" s="1029"/>
    </row>
    <row r="51" spans="1:13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51" s="245"/>
      <c r="C51" s="523" t="s">
        <v>4487</v>
      </c>
      <c r="D51" s="728" t="s">
        <v>9258</v>
      </c>
      <c r="E51" s="1058">
        <f>IFERROR(VLOOKUP(C51,'Consolidated Master Sheet'!B:H,3,0),"")</f>
        <v>31.94</v>
      </c>
      <c r="F51" s="729">
        <f t="shared" si="0"/>
        <v>0</v>
      </c>
      <c r="G51" s="1371">
        <f t="shared" si="1"/>
        <v>0</v>
      </c>
      <c r="H51" s="731">
        <f>IFERROR(VLOOKUP(C51,'Consolidated Master Sheet'!B:H,6,0),"")</f>
        <v>5</v>
      </c>
      <c r="I51" s="731">
        <f>IFERROR(VLOOKUP(C51,'Consolidated Master Sheet'!B:H,7,0),"")</f>
        <v>60</v>
      </c>
      <c r="J51" s="70"/>
      <c r="K51" s="1140">
        <f>IFERROR(G51*J51,0)</f>
        <v>0</v>
      </c>
      <c r="L51" s="157"/>
      <c r="M51" s="1029"/>
    </row>
    <row r="52" spans="1:13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52" s="350"/>
      <c r="C52" s="724"/>
      <c r="D52" s="725"/>
      <c r="E52" s="1019" t="str">
        <f>IFERROR(VLOOKUP(C52,'Consolidated Master Sheet'!B:H,3,0),"")</f>
        <v/>
      </c>
      <c r="F52" s="720">
        <f t="shared" si="0"/>
        <v>0</v>
      </c>
      <c r="G52" s="1809">
        <f t="shared" si="1"/>
        <v>0</v>
      </c>
      <c r="H52" s="200" t="str">
        <f>IFERROR(VLOOKUP(C52,'Consolidated Master Sheet'!B:H,6,0),"")</f>
        <v/>
      </c>
      <c r="I52" s="200" t="str">
        <f>IFERROR(VLOOKUP(C52,'Consolidated Master Sheet'!B:H,7,0),"")</f>
        <v/>
      </c>
      <c r="J52" s="68"/>
      <c r="K52" s="1184"/>
      <c r="L52" s="157"/>
      <c r="M52" s="1029"/>
    </row>
    <row r="53" spans="1:13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53" s="228"/>
      <c r="C53" s="735" t="s">
        <v>4483</v>
      </c>
      <c r="D53" s="531" t="s">
        <v>7295</v>
      </c>
      <c r="E53" s="1020">
        <f>IFERROR(VLOOKUP(C53,'Consolidated Master Sheet'!B:H,3,0),"")</f>
        <v>59.44</v>
      </c>
      <c r="F53" s="151">
        <f t="shared" si="0"/>
        <v>0</v>
      </c>
      <c r="G53" s="1371">
        <f t="shared" si="1"/>
        <v>0</v>
      </c>
      <c r="H53" s="230">
        <f>IFERROR(VLOOKUP(C53,'Consolidated Master Sheet'!B:H,6,0),"")</f>
        <v>5</v>
      </c>
      <c r="I53" s="230">
        <f>IFERROR(VLOOKUP(C53,'Consolidated Master Sheet'!B:H,7,0),"")</f>
        <v>30</v>
      </c>
      <c r="J53" s="27"/>
      <c r="K53" s="1140">
        <f>IFERROR(G53*J53,0)</f>
        <v>0</v>
      </c>
      <c r="L53" s="157"/>
      <c r="M53" s="1029"/>
    </row>
    <row r="54" spans="1:13" ht="15.75" customHeight="1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54" s="723"/>
      <c r="C54" s="527"/>
      <c r="D54" s="528" t="s">
        <v>4488</v>
      </c>
      <c r="E54" s="1056" t="str">
        <f>IFERROR(VLOOKUP(C54,'Consolidated Master Sheet'!B:H,3,0),"")</f>
        <v/>
      </c>
      <c r="F54" s="1459">
        <f t="shared" si="0"/>
        <v>0</v>
      </c>
      <c r="G54" s="1765">
        <f t="shared" si="1"/>
        <v>0</v>
      </c>
      <c r="H54" s="315" t="str">
        <f>IFERROR(VLOOKUP(C54,'Consolidated Master Sheet'!B:H,6,0),"")</f>
        <v/>
      </c>
      <c r="I54" s="315" t="str">
        <f>IFERROR(VLOOKUP(C54,'Consolidated Master Sheet'!B:H,7,0),"")</f>
        <v/>
      </c>
      <c r="J54" s="112"/>
      <c r="K54" s="1183"/>
      <c r="L54" s="157"/>
      <c r="M54" s="1029"/>
    </row>
    <row r="55" spans="1:13" ht="30" customHeight="1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55" s="245"/>
      <c r="C55" s="407" t="s">
        <v>4489</v>
      </c>
      <c r="D55" s="519" t="s">
        <v>7802</v>
      </c>
      <c r="E55" s="1034">
        <f>IFERROR(VLOOKUP(C55,'Consolidated Master Sheet'!B:H,3,0),"")</f>
        <v>31.17</v>
      </c>
      <c r="F55" s="409">
        <f t="shared" si="0"/>
        <v>0</v>
      </c>
      <c r="G55" s="1371">
        <f t="shared" si="1"/>
        <v>0</v>
      </c>
      <c r="H55" s="410">
        <f>IFERROR(VLOOKUP(C55,'Consolidated Master Sheet'!B:H,6,0),"")</f>
        <v>5</v>
      </c>
      <c r="I55" s="410">
        <f>IFERROR(VLOOKUP(C55,'Consolidated Master Sheet'!B:H,7,0),"")</f>
        <v>15</v>
      </c>
      <c r="J55" s="57"/>
      <c r="K55" s="1140">
        <f>IFERROR(G55*J55,0)</f>
        <v>0</v>
      </c>
      <c r="L55" s="157"/>
      <c r="M55" s="1029"/>
    </row>
    <row r="56" spans="1:13" ht="30" customHeight="1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56" s="245"/>
      <c r="C56" s="523" t="s">
        <v>4490</v>
      </c>
      <c r="D56" s="728" t="s">
        <v>7803</v>
      </c>
      <c r="E56" s="1493">
        <f>IFERROR(VLOOKUP(C56,'Consolidated Master Sheet'!B:H,3,0),"")</f>
        <v>38.08</v>
      </c>
      <c r="F56" s="741">
        <f t="shared" si="0"/>
        <v>0</v>
      </c>
      <c r="G56" s="1371">
        <f t="shared" si="1"/>
        <v>0</v>
      </c>
      <c r="H56" s="525">
        <f>IFERROR(VLOOKUP(C56,'Consolidated Master Sheet'!B:H,6,0),"")</f>
        <v>5</v>
      </c>
      <c r="I56" s="525">
        <f>IFERROR(VLOOKUP(C56,'Consolidated Master Sheet'!B:H,7,0),"")</f>
        <v>10</v>
      </c>
      <c r="J56" s="1402"/>
      <c r="K56" s="1140">
        <f>IFERROR(G56*J56,0)</f>
        <v>0</v>
      </c>
      <c r="L56" s="157"/>
      <c r="M56" s="1029"/>
    </row>
    <row r="57" spans="1:13" ht="15.75" customHeight="1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57" s="723"/>
      <c r="C57" s="527"/>
      <c r="D57" s="528" t="s">
        <v>7304</v>
      </c>
      <c r="E57" s="1056" t="str">
        <f>IFERROR(VLOOKUP(C57,'Consolidated Master Sheet'!B:H,3,0),"")</f>
        <v/>
      </c>
      <c r="F57" s="1459">
        <f t="shared" si="0"/>
        <v>0</v>
      </c>
      <c r="G57" s="1765">
        <f t="shared" si="1"/>
        <v>0</v>
      </c>
      <c r="H57" s="315" t="str">
        <f>IFERROR(VLOOKUP(C57,'Consolidated Master Sheet'!B:H,6,0),"")</f>
        <v/>
      </c>
      <c r="I57" s="315" t="str">
        <f>IFERROR(VLOOKUP(C57,'Consolidated Master Sheet'!B:H,7,0),"")</f>
        <v/>
      </c>
      <c r="J57" s="112"/>
      <c r="K57" s="1183"/>
      <c r="L57" s="157"/>
      <c r="M57" s="1029"/>
    </row>
    <row r="58" spans="1:13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58" s="245"/>
      <c r="C58" s="407" t="s">
        <v>4475</v>
      </c>
      <c r="D58" s="519" t="s">
        <v>9259</v>
      </c>
      <c r="E58" s="1020">
        <f>IFERROR(VLOOKUP(C58,'Consolidated Master Sheet'!B:H,3,0),"")</f>
        <v>31.32</v>
      </c>
      <c r="F58" s="151">
        <f t="shared" si="0"/>
        <v>0</v>
      </c>
      <c r="G58" s="1371">
        <f t="shared" si="1"/>
        <v>0</v>
      </c>
      <c r="H58" s="230">
        <f>IFERROR(VLOOKUP(C58,'Consolidated Master Sheet'!B:H,6,0),"")</f>
        <v>5</v>
      </c>
      <c r="I58" s="230">
        <f>IFERROR(VLOOKUP(C58,'Consolidated Master Sheet'!B:H,7,0),"")</f>
        <v>15</v>
      </c>
      <c r="J58" s="27"/>
      <c r="K58" s="1140">
        <f>IFERROR(G58*J58,0)</f>
        <v>0</v>
      </c>
      <c r="L58" s="157"/>
      <c r="M58" s="1029"/>
    </row>
    <row r="59" spans="1:13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59" s="350"/>
      <c r="C59" s="523" t="s">
        <v>4476</v>
      </c>
      <c r="D59" s="524" t="s">
        <v>9260</v>
      </c>
      <c r="E59" s="1058">
        <f>IFERROR(VLOOKUP(C59,'Consolidated Master Sheet'!B:H,3,0),"")</f>
        <v>38.799999999999997</v>
      </c>
      <c r="F59" s="729">
        <f t="shared" si="0"/>
        <v>0</v>
      </c>
      <c r="G59" s="1371">
        <f t="shared" si="1"/>
        <v>0</v>
      </c>
      <c r="H59" s="731">
        <f>IFERROR(VLOOKUP(C59,'Consolidated Master Sheet'!B:H,6,0),"")</f>
        <v>5</v>
      </c>
      <c r="I59" s="731">
        <f>IFERROR(VLOOKUP(C59,'Consolidated Master Sheet'!B:H,7,0),"")</f>
        <v>10</v>
      </c>
      <c r="J59" s="70"/>
      <c r="K59" s="1140">
        <f>IFERROR(G59*J59,0)</f>
        <v>0</v>
      </c>
      <c r="L59" s="157"/>
      <c r="M59" s="1029"/>
    </row>
    <row r="60" spans="1:13" ht="15.75" customHeight="1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60" s="723"/>
      <c r="C60" s="527"/>
      <c r="D60" s="528" t="s">
        <v>4491</v>
      </c>
      <c r="E60" s="1056" t="str">
        <f>IFERROR(VLOOKUP(C60,'Consolidated Master Sheet'!B:H,3,0),"")</f>
        <v/>
      </c>
      <c r="F60" s="1459">
        <f t="shared" si="0"/>
        <v>0</v>
      </c>
      <c r="G60" s="1765">
        <f t="shared" si="1"/>
        <v>0</v>
      </c>
      <c r="H60" s="315" t="str">
        <f>IFERROR(VLOOKUP(C60,'Consolidated Master Sheet'!B:H,6,0),"")</f>
        <v/>
      </c>
      <c r="I60" s="315" t="str">
        <f>IFERROR(VLOOKUP(C60,'Consolidated Master Sheet'!B:H,7,0),"")</f>
        <v/>
      </c>
      <c r="J60" s="112"/>
      <c r="K60" s="1183"/>
      <c r="L60" s="157"/>
      <c r="M60" s="1029"/>
    </row>
    <row r="61" spans="1:13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61" s="245"/>
      <c r="C61" s="407" t="s">
        <v>4492</v>
      </c>
      <c r="D61" s="519" t="s">
        <v>7296</v>
      </c>
      <c r="E61" s="1020">
        <f>IFERROR(VLOOKUP(C61,'Consolidated Master Sheet'!B:H,3,0),"")</f>
        <v>15.83</v>
      </c>
      <c r="F61" s="151">
        <f t="shared" si="0"/>
        <v>0</v>
      </c>
      <c r="G61" s="1371">
        <f t="shared" si="1"/>
        <v>0</v>
      </c>
      <c r="H61" s="230">
        <f>IFERROR(VLOOKUP(C61,'Consolidated Master Sheet'!B:H,6,0),"")</f>
        <v>25</v>
      </c>
      <c r="I61" s="230">
        <f>IFERROR(VLOOKUP(C61,'Consolidated Master Sheet'!B:H,7,0),"")</f>
        <v>500</v>
      </c>
      <c r="J61" s="27"/>
      <c r="K61" s="1140">
        <f>IFERROR(G61*J61,0)</f>
        <v>0</v>
      </c>
      <c r="L61" s="157"/>
      <c r="M61" s="1029"/>
    </row>
    <row r="62" spans="1:13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62" s="245"/>
      <c r="C62" s="520" t="s">
        <v>4493</v>
      </c>
      <c r="D62" s="534" t="s">
        <v>7297</v>
      </c>
      <c r="E62" s="1054">
        <f>IFERROR(VLOOKUP(C62,'Consolidated Master Sheet'!B:H,3,0),"")</f>
        <v>17.770000000000003</v>
      </c>
      <c r="F62" s="715">
        <f t="shared" si="0"/>
        <v>0</v>
      </c>
      <c r="G62" s="1371">
        <f t="shared" si="1"/>
        <v>0</v>
      </c>
      <c r="H62" s="716">
        <f>IFERROR(VLOOKUP(C62,'Consolidated Master Sheet'!B:H,6,0),"")</f>
        <v>25</v>
      </c>
      <c r="I62" s="716">
        <f>IFERROR(VLOOKUP(C62,'Consolidated Master Sheet'!B:H,7,0),"")</f>
        <v>300</v>
      </c>
      <c r="J62" s="69"/>
      <c r="K62" s="1140">
        <f>IFERROR(G62*J62,0)</f>
        <v>0</v>
      </c>
      <c r="L62" s="157"/>
      <c r="M62" s="1029"/>
    </row>
    <row r="63" spans="1:13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63" s="245"/>
      <c r="C63" s="520" t="s">
        <v>4494</v>
      </c>
      <c r="D63" s="521" t="s">
        <v>7298</v>
      </c>
      <c r="E63" s="1054">
        <f>IFERROR(VLOOKUP(C63,'Consolidated Master Sheet'!B:H,3,0),"")</f>
        <v>33.33</v>
      </c>
      <c r="F63" s="715">
        <f t="shared" si="0"/>
        <v>0</v>
      </c>
      <c r="G63" s="1371">
        <f t="shared" si="1"/>
        <v>0</v>
      </c>
      <c r="H63" s="716">
        <f>IFERROR(VLOOKUP(C63,'Consolidated Master Sheet'!B:H,6,0),"")</f>
        <v>25</v>
      </c>
      <c r="I63" s="716">
        <f>IFERROR(VLOOKUP(C63,'Consolidated Master Sheet'!B:H,7,0),"")</f>
        <v>150</v>
      </c>
      <c r="J63" s="69"/>
      <c r="K63" s="1140">
        <f>IFERROR(G63*J63,0)</f>
        <v>0</v>
      </c>
      <c r="L63" s="157"/>
      <c r="M63" s="1029"/>
    </row>
    <row r="64" spans="1:13" ht="15.75" customHeight="1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64" s="723"/>
      <c r="C64" s="527"/>
      <c r="D64" s="528" t="s">
        <v>4499</v>
      </c>
      <c r="E64" s="1056" t="str">
        <f>IFERROR(VLOOKUP(C64,'Consolidated Master Sheet'!B:H,3,0),"")</f>
        <v/>
      </c>
      <c r="F64" s="1459">
        <f t="shared" si="0"/>
        <v>0</v>
      </c>
      <c r="G64" s="1765">
        <f t="shared" si="1"/>
        <v>0</v>
      </c>
      <c r="H64" s="315" t="str">
        <f>IFERROR(VLOOKUP(C64,'Consolidated Master Sheet'!B:H,6,0),"")</f>
        <v/>
      </c>
      <c r="I64" s="315" t="str">
        <f>IFERROR(VLOOKUP(C64,'Consolidated Master Sheet'!B:H,7,0),"")</f>
        <v/>
      </c>
      <c r="J64" s="112"/>
      <c r="K64" s="1183"/>
      <c r="L64" s="157"/>
      <c r="M64" s="1029"/>
    </row>
    <row r="65" spans="1:13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65" s="235"/>
      <c r="C65" s="738" t="s">
        <v>4500</v>
      </c>
      <c r="D65" s="531" t="s">
        <v>7299</v>
      </c>
      <c r="E65" s="1020">
        <f>IFERROR(VLOOKUP(C65,'Consolidated Master Sheet'!B:H,3,0),"")</f>
        <v>5.66</v>
      </c>
      <c r="F65" s="151">
        <f t="shared" si="0"/>
        <v>0</v>
      </c>
      <c r="G65" s="1371">
        <f t="shared" si="1"/>
        <v>0</v>
      </c>
      <c r="H65" s="230">
        <f>IFERROR(VLOOKUP(C65,'Consolidated Master Sheet'!B:H,6,0),"")</f>
        <v>5</v>
      </c>
      <c r="I65" s="230">
        <f>IFERROR(VLOOKUP(C65,'Consolidated Master Sheet'!B:H,7,0),"")</f>
        <v>20</v>
      </c>
      <c r="J65" s="27"/>
      <c r="K65" s="1140">
        <f>IFERROR(G65*J65,0)</f>
        <v>0</v>
      </c>
      <c r="L65" s="157"/>
      <c r="M65" s="1029"/>
    </row>
    <row r="66" spans="1:13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66" s="245"/>
      <c r="C66" s="739" t="s">
        <v>4501</v>
      </c>
      <c r="D66" s="524" t="s">
        <v>7300</v>
      </c>
      <c r="E66" s="1058">
        <f>IFERROR(VLOOKUP(C66,'Consolidated Master Sheet'!B:H,3,0),"")</f>
        <v>5.66</v>
      </c>
      <c r="F66" s="729">
        <f t="shared" si="0"/>
        <v>0</v>
      </c>
      <c r="G66" s="1371">
        <f t="shared" si="1"/>
        <v>0</v>
      </c>
      <c r="H66" s="731">
        <f>IFERROR(VLOOKUP(C66,'Consolidated Master Sheet'!B:H,6,0),"")</f>
        <v>5</v>
      </c>
      <c r="I66" s="731">
        <f>IFERROR(VLOOKUP(C66,'Consolidated Master Sheet'!B:H,7,0),"")</f>
        <v>25</v>
      </c>
      <c r="J66" s="70"/>
      <c r="K66" s="1140">
        <f>IFERROR(G66*J66,0)</f>
        <v>0</v>
      </c>
      <c r="L66" s="157"/>
      <c r="M66" s="1029"/>
    </row>
    <row r="67" spans="1:13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67" s="228"/>
      <c r="C67" s="520" t="s">
        <v>4502</v>
      </c>
      <c r="D67" s="521" t="s">
        <v>7301</v>
      </c>
      <c r="E67" s="1054">
        <f>IFERROR(VLOOKUP(C67,'Consolidated Master Sheet'!B:H,3,0),"")</f>
        <v>5.66</v>
      </c>
      <c r="F67" s="715">
        <f t="shared" si="0"/>
        <v>0</v>
      </c>
      <c r="G67" s="1371">
        <f t="shared" si="1"/>
        <v>0</v>
      </c>
      <c r="H67" s="716">
        <f>IFERROR(VLOOKUP(C67,'Consolidated Master Sheet'!B:H,6,0),"")</f>
        <v>5</v>
      </c>
      <c r="I67" s="716">
        <f>IFERROR(VLOOKUP(C67,'Consolidated Master Sheet'!B:H,7,0),"")</f>
        <v>35</v>
      </c>
      <c r="J67" s="69"/>
      <c r="K67" s="1140">
        <f>IFERROR(G67*J67,0)</f>
        <v>0</v>
      </c>
      <c r="L67" s="157"/>
      <c r="M67" s="1029"/>
    </row>
    <row r="68" spans="1:13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68" s="204"/>
      <c r="C68" s="742"/>
      <c r="D68" s="743"/>
      <c r="E68" s="1029"/>
      <c r="F68" s="744"/>
      <c r="G68" s="1626"/>
      <c r="H68" s="167"/>
      <c r="I68" s="207"/>
      <c r="J68" s="47"/>
      <c r="K68" s="1112"/>
      <c r="L68" s="157"/>
      <c r="M68" s="1029"/>
    </row>
    <row r="69" spans="1:13" hidden="1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69" s="204"/>
      <c r="C69" s="742"/>
      <c r="D69" s="743"/>
      <c r="E69" s="1029"/>
      <c r="F69" s="744"/>
      <c r="G69" s="1626"/>
      <c r="H69" s="167"/>
      <c r="I69" s="207"/>
      <c r="J69" s="47"/>
      <c r="K69" s="1112"/>
      <c r="L69" s="157"/>
      <c r="M69" s="1029"/>
    </row>
    <row r="70" spans="1:13" hidden="1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70" s="204"/>
      <c r="C70" s="742"/>
      <c r="D70" s="743"/>
      <c r="E70" s="1029"/>
      <c r="F70" s="744"/>
      <c r="G70" s="1626"/>
      <c r="H70" s="167"/>
      <c r="I70" s="207"/>
      <c r="J70" s="47"/>
      <c r="K70" s="1112"/>
      <c r="L70" s="157"/>
      <c r="M70" s="1029"/>
    </row>
    <row r="71" spans="1:13" hidden="1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71" s="204"/>
      <c r="C71" s="742"/>
      <c r="D71" s="743"/>
      <c r="E71" s="1029"/>
      <c r="F71" s="744"/>
      <c r="G71" s="1626"/>
      <c r="H71" s="167"/>
      <c r="I71" s="207"/>
      <c r="J71" s="47"/>
      <c r="K71" s="1112"/>
      <c r="L71" s="157"/>
      <c r="M71" s="1029"/>
    </row>
    <row r="72" spans="1:13" hidden="1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72" s="204"/>
      <c r="C72" s="742"/>
      <c r="D72" s="743"/>
      <c r="E72" s="1029"/>
      <c r="F72" s="744"/>
      <c r="G72" s="1626"/>
      <c r="H72" s="167"/>
      <c r="I72" s="207"/>
      <c r="J72" s="47"/>
      <c r="K72" s="1112"/>
      <c r="L72" s="157"/>
      <c r="M72" s="1029"/>
    </row>
    <row r="73" spans="1:13" hidden="1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73" s="204"/>
      <c r="C73" s="742"/>
      <c r="D73" s="743"/>
      <c r="E73" s="1029"/>
      <c r="F73" s="744"/>
      <c r="G73" s="1626"/>
      <c r="H73" s="167"/>
      <c r="I73" s="207"/>
      <c r="J73" s="47"/>
      <c r="K73" s="1112"/>
      <c r="L73" s="157"/>
      <c r="M73" s="1029"/>
    </row>
    <row r="74" spans="1:13" hidden="1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74" s="204"/>
      <c r="C74" s="742"/>
      <c r="D74" s="743"/>
      <c r="E74" s="1029"/>
      <c r="F74" s="744"/>
      <c r="G74" s="1626"/>
      <c r="H74" s="167"/>
      <c r="I74" s="207"/>
      <c r="J74" s="47"/>
      <c r="K74" s="1112"/>
      <c r="L74" s="157"/>
      <c r="M74" s="1029"/>
    </row>
    <row r="75" spans="1:13" hidden="1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75" s="204"/>
      <c r="C75" s="742"/>
      <c r="D75" s="743"/>
      <c r="E75" s="1029"/>
      <c r="F75" s="744"/>
      <c r="G75" s="1626"/>
      <c r="H75" s="167"/>
      <c r="I75" s="207"/>
      <c r="J75" s="47"/>
      <c r="K75" s="1112"/>
      <c r="L75" s="157"/>
      <c r="M75" s="1029"/>
    </row>
    <row r="76" spans="1:13" hidden="1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76" s="204"/>
      <c r="C76" s="742"/>
      <c r="D76" s="743"/>
      <c r="E76" s="1029"/>
      <c r="F76" s="744"/>
      <c r="G76" s="1626"/>
      <c r="H76" s="167"/>
      <c r="I76" s="207"/>
      <c r="J76" s="47"/>
      <c r="K76" s="1112"/>
      <c r="L76" s="157"/>
      <c r="M76" s="1029"/>
    </row>
    <row r="77" spans="1:13" hidden="1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77" s="204"/>
      <c r="C77" s="742"/>
      <c r="D77" s="743"/>
      <c r="E77" s="1029"/>
      <c r="F77" s="744"/>
      <c r="G77" s="1626"/>
      <c r="H77" s="167"/>
      <c r="I77" s="207"/>
      <c r="J77" s="47"/>
      <c r="K77" s="1112"/>
      <c r="L77" s="157"/>
      <c r="M77" s="1029"/>
    </row>
    <row r="78" spans="1:13" hidden="1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78" s="204"/>
      <c r="C78" s="742"/>
      <c r="D78" s="743"/>
      <c r="E78" s="1029"/>
      <c r="F78" s="744"/>
      <c r="G78" s="1626"/>
      <c r="H78" s="167"/>
      <c r="I78" s="207"/>
      <c r="J78" s="47"/>
      <c r="K78" s="1112"/>
      <c r="L78" s="157"/>
      <c r="M78" s="1029"/>
    </row>
    <row r="79" spans="1:13" hidden="1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79" s="204"/>
      <c r="C79" s="742"/>
      <c r="D79" s="743"/>
      <c r="E79" s="1029"/>
      <c r="F79" s="744"/>
      <c r="G79" s="1626"/>
      <c r="H79" s="167"/>
      <c r="I79" s="207"/>
      <c r="J79" s="47"/>
      <c r="K79" s="1112"/>
      <c r="L79" s="157"/>
      <c r="M79" s="1029"/>
    </row>
    <row r="80" spans="1:13" hidden="1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80" s="204"/>
      <c r="C80" s="742"/>
      <c r="D80" s="743"/>
      <c r="E80" s="1029"/>
      <c r="F80" s="744"/>
      <c r="G80" s="1626"/>
      <c r="H80" s="167"/>
      <c r="I80" s="207"/>
      <c r="J80" s="47"/>
      <c r="K80" s="1112"/>
      <c r="L80" s="157"/>
      <c r="M80" s="1029"/>
    </row>
    <row r="81" spans="1:13" hidden="1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81" s="204"/>
      <c r="C81" s="742"/>
      <c r="D81" s="743"/>
      <c r="E81" s="1029"/>
      <c r="F81" s="744"/>
      <c r="G81" s="1626"/>
      <c r="H81" s="167"/>
      <c r="I81" s="207"/>
      <c r="J81" s="47"/>
      <c r="K81" s="1112"/>
      <c r="L81" s="157"/>
      <c r="M81" s="1029"/>
    </row>
    <row r="82" spans="1:13" hidden="1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82" s="204"/>
      <c r="C82" s="742"/>
      <c r="D82" s="743"/>
      <c r="E82" s="1029"/>
      <c r="F82" s="744"/>
      <c r="G82" s="1626"/>
      <c r="H82" s="167"/>
      <c r="I82" s="207"/>
      <c r="J82" s="47"/>
      <c r="K82" s="1112"/>
      <c r="L82" s="157"/>
      <c r="M82" s="1029"/>
    </row>
    <row r="83" spans="1:13" hidden="1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83" s="204"/>
      <c r="C83" s="742"/>
      <c r="D83" s="743"/>
      <c r="E83" s="1029"/>
      <c r="F83" s="744"/>
      <c r="G83" s="1626"/>
      <c r="H83" s="167"/>
      <c r="I83" s="207"/>
      <c r="J83" s="47"/>
      <c r="K83" s="1112"/>
      <c r="L83" s="157"/>
      <c r="M83" s="1029"/>
    </row>
    <row r="84" spans="1:13" hidden="1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84" s="204"/>
      <c r="C84" s="742"/>
      <c r="D84" s="743"/>
      <c r="E84" s="1029"/>
      <c r="F84" s="744"/>
      <c r="G84" s="1626"/>
      <c r="H84" s="167"/>
      <c r="I84" s="207"/>
      <c r="J84" s="47"/>
      <c r="K84" s="1112"/>
      <c r="L84" s="157"/>
      <c r="M84" s="1029"/>
    </row>
    <row r="85" spans="1:13" hidden="1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85" s="204"/>
      <c r="C85" s="742"/>
      <c r="D85" s="743"/>
      <c r="E85" s="1029"/>
      <c r="F85" s="744"/>
      <c r="G85" s="1626"/>
      <c r="H85" s="167"/>
      <c r="I85" s="207"/>
      <c r="J85" s="47"/>
      <c r="K85" s="1112"/>
      <c r="L85" s="157"/>
      <c r="M85" s="1029"/>
    </row>
    <row r="86" spans="1:13" hidden="1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86" s="204"/>
      <c r="C86" s="742"/>
      <c r="D86" s="743"/>
      <c r="E86" s="1029"/>
      <c r="F86" s="744"/>
      <c r="G86" s="1626"/>
      <c r="H86" s="167"/>
      <c r="I86" s="207"/>
      <c r="J86" s="47"/>
      <c r="K86" s="1112"/>
      <c r="L86" s="157"/>
      <c r="M86" s="1029"/>
    </row>
    <row r="87" spans="1:13" hidden="1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87" s="204"/>
      <c r="C87" s="742"/>
      <c r="D87" s="743"/>
      <c r="E87" s="1029"/>
      <c r="F87" s="744"/>
      <c r="G87" s="1626"/>
      <c r="H87" s="167"/>
      <c r="I87" s="207"/>
      <c r="J87" s="47"/>
      <c r="K87" s="1112"/>
      <c r="L87" s="157"/>
      <c r="M87" s="1029"/>
    </row>
    <row r="88" spans="1:13" hidden="1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88" s="204"/>
      <c r="C88" s="742"/>
      <c r="D88" s="743"/>
      <c r="E88" s="1029"/>
      <c r="F88" s="744"/>
      <c r="G88" s="1626"/>
      <c r="H88" s="167"/>
      <c r="I88" s="207"/>
      <c r="J88" s="47"/>
      <c r="K88" s="1112"/>
      <c r="L88" s="157"/>
      <c r="M88" s="1029"/>
    </row>
    <row r="89" spans="1:13" hidden="1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89" s="204"/>
      <c r="C89" s="742"/>
      <c r="D89" s="743"/>
      <c r="E89" s="1029"/>
      <c r="F89" s="744"/>
      <c r="G89" s="1626"/>
      <c r="H89" s="167"/>
      <c r="I89" s="207"/>
      <c r="J89" s="47"/>
      <c r="K89" s="1112"/>
      <c r="L89" s="157"/>
      <c r="M89" s="1029"/>
    </row>
    <row r="90" spans="1:13" hidden="1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90" s="204"/>
      <c r="C90" s="742"/>
      <c r="D90" s="743"/>
      <c r="E90" s="1029"/>
      <c r="F90" s="744"/>
      <c r="G90" s="1626"/>
      <c r="H90" s="167"/>
      <c r="I90" s="207"/>
      <c r="J90" s="47"/>
      <c r="K90" s="1112"/>
      <c r="L90" s="157"/>
      <c r="M90" s="1029"/>
    </row>
    <row r="91" spans="1:13" hidden="1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91" s="204"/>
      <c r="C91" s="742"/>
      <c r="D91" s="743"/>
      <c r="E91" s="1029"/>
      <c r="F91" s="744"/>
      <c r="G91" s="1626"/>
      <c r="H91" s="167"/>
      <c r="I91" s="207"/>
      <c r="J91" s="47"/>
      <c r="K91" s="1112"/>
      <c r="L91" s="157"/>
      <c r="M91" s="1029"/>
    </row>
    <row r="92" spans="1:13" hidden="1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92" s="204"/>
      <c r="C92" s="742"/>
      <c r="D92" s="743"/>
      <c r="E92" s="1029"/>
      <c r="F92" s="744"/>
      <c r="G92" s="1626"/>
      <c r="H92" s="167"/>
      <c r="I92" s="207"/>
      <c r="J92" s="47"/>
      <c r="K92" s="1112"/>
      <c r="L92" s="157"/>
      <c r="M92" s="1029"/>
    </row>
    <row r="93" spans="1:13" hidden="1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93" s="204"/>
      <c r="C93" s="742"/>
      <c r="D93" s="743"/>
      <c r="E93" s="1029"/>
      <c r="F93" s="744"/>
      <c r="G93" s="1626"/>
      <c r="H93" s="167"/>
      <c r="I93" s="207"/>
      <c r="J93" s="47"/>
      <c r="K93" s="1112"/>
      <c r="L93" s="157"/>
      <c r="M93" s="1029"/>
    </row>
    <row r="94" spans="1:13" hidden="1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94" s="204"/>
      <c r="C94" s="742"/>
      <c r="D94" s="743"/>
      <c r="E94" s="1029"/>
      <c r="F94" s="744"/>
      <c r="G94" s="1626"/>
      <c r="H94" s="167"/>
      <c r="I94" s="207"/>
      <c r="J94" s="47"/>
      <c r="K94" s="1112"/>
      <c r="L94" s="157"/>
      <c r="M94" s="1029"/>
    </row>
    <row r="95" spans="1:13" hidden="1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95" s="204"/>
      <c r="C95" s="742"/>
      <c r="D95" s="743"/>
      <c r="E95" s="1029"/>
      <c r="F95" s="744"/>
      <c r="G95" s="1626"/>
      <c r="H95" s="167"/>
      <c r="I95" s="207"/>
      <c r="J95" s="47"/>
      <c r="K95" s="1112"/>
      <c r="L95" s="157"/>
      <c r="M95" s="1029"/>
    </row>
    <row r="96" spans="1:13" hidden="1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96" s="204"/>
      <c r="C96" s="742"/>
      <c r="D96" s="743"/>
      <c r="E96" s="1029"/>
      <c r="F96" s="744"/>
      <c r="G96" s="1626"/>
      <c r="H96" s="167"/>
      <c r="I96" s="207"/>
      <c r="J96" s="47"/>
      <c r="K96" s="1112"/>
      <c r="L96" s="157"/>
      <c r="M96" s="1029"/>
    </row>
    <row r="97" spans="1:13" hidden="1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97" s="204"/>
      <c r="C97" s="742"/>
      <c r="D97" s="743"/>
      <c r="E97" s="1029"/>
      <c r="F97" s="744"/>
      <c r="G97" s="1626"/>
      <c r="H97" s="167"/>
      <c r="I97" s="207"/>
      <c r="J97" s="47"/>
      <c r="K97" s="1112"/>
      <c r="L97" s="157"/>
      <c r="M97" s="1029"/>
    </row>
    <row r="98" spans="1:13" hidden="1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98" s="204"/>
      <c r="C98" s="742"/>
      <c r="D98" s="743"/>
      <c r="E98" s="1029"/>
      <c r="F98" s="744"/>
      <c r="G98" s="1626"/>
      <c r="H98" s="167"/>
      <c r="I98" s="207"/>
      <c r="J98" s="47"/>
      <c r="K98" s="1112"/>
      <c r="L98" s="157"/>
      <c r="M98" s="1029"/>
    </row>
    <row r="99" spans="1:13" hidden="1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99" s="204"/>
      <c r="C99" s="742"/>
      <c r="D99" s="743"/>
      <c r="E99" s="1029"/>
      <c r="F99" s="744"/>
      <c r="G99" s="1626"/>
      <c r="H99" s="167"/>
      <c r="I99" s="207"/>
      <c r="J99" s="47"/>
      <c r="K99" s="1112"/>
      <c r="L99" s="157"/>
      <c r="M99" s="1029"/>
    </row>
    <row r="100" spans="1:13" hidden="1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00" s="204"/>
      <c r="C100" s="742"/>
      <c r="D100" s="743"/>
      <c r="E100" s="1029"/>
      <c r="F100" s="744"/>
      <c r="G100" s="1626"/>
      <c r="H100" s="167"/>
      <c r="I100" s="207"/>
      <c r="J100" s="47"/>
      <c r="K100" s="1112"/>
      <c r="L100" s="157"/>
      <c r="M100" s="1029"/>
    </row>
    <row r="101" spans="1:13" hidden="1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01" s="204"/>
      <c r="C101" s="742"/>
      <c r="D101" s="743"/>
      <c r="E101" s="1029"/>
      <c r="F101" s="744"/>
      <c r="G101" s="1626"/>
      <c r="H101" s="167"/>
      <c r="I101" s="207"/>
      <c r="J101" s="47"/>
      <c r="K101" s="1112"/>
      <c r="L101" s="157"/>
      <c r="M101" s="1029"/>
    </row>
    <row r="102" spans="1:13" hidden="1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02" s="204"/>
      <c r="C102" s="742"/>
      <c r="D102" s="743"/>
      <c r="E102" s="1029"/>
      <c r="F102" s="744"/>
      <c r="G102" s="1626"/>
      <c r="H102" s="167"/>
      <c r="I102" s="207"/>
      <c r="J102" s="47"/>
      <c r="K102" s="1112"/>
      <c r="L102" s="157"/>
      <c r="M102" s="1029"/>
    </row>
    <row r="103" spans="1:13" hidden="1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03" s="204"/>
      <c r="C103" s="742"/>
      <c r="D103" s="743"/>
      <c r="E103" s="1029"/>
      <c r="F103" s="744"/>
      <c r="G103" s="1626"/>
      <c r="H103" s="167"/>
      <c r="I103" s="207"/>
      <c r="J103" s="47"/>
      <c r="K103" s="1112"/>
      <c r="L103" s="157"/>
      <c r="M103" s="1029"/>
    </row>
    <row r="104" spans="1:13" hidden="1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04" s="204"/>
      <c r="C104" s="742"/>
      <c r="D104" s="743"/>
      <c r="E104" s="1029"/>
      <c r="F104" s="744"/>
      <c r="G104" s="1626"/>
      <c r="H104" s="167"/>
      <c r="I104" s="207"/>
      <c r="J104" s="47"/>
      <c r="K104" s="1112"/>
      <c r="L104" s="157"/>
      <c r="M104" s="1029"/>
    </row>
    <row r="105" spans="1:13" hidden="1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05" s="204"/>
      <c r="C105" s="742"/>
      <c r="D105" s="743"/>
      <c r="E105" s="1029"/>
      <c r="F105" s="744"/>
      <c r="G105" s="1626"/>
      <c r="H105" s="167"/>
      <c r="I105" s="207"/>
      <c r="J105" s="47"/>
      <c r="K105" s="1112"/>
      <c r="L105" s="157"/>
      <c r="M105" s="1029"/>
    </row>
    <row r="106" spans="1:13" hidden="1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06" s="204"/>
      <c r="C106" s="742"/>
      <c r="D106" s="743"/>
      <c r="E106" s="1029"/>
      <c r="F106" s="744"/>
      <c r="G106" s="1626"/>
      <c r="H106" s="167"/>
      <c r="I106" s="207"/>
      <c r="J106" s="47"/>
      <c r="K106" s="1112"/>
      <c r="L106" s="157"/>
      <c r="M106" s="1029"/>
    </row>
    <row r="107" spans="1:13" hidden="1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07" s="204"/>
      <c r="C107" s="742"/>
      <c r="D107" s="743"/>
      <c r="E107" s="1029"/>
      <c r="F107" s="744"/>
      <c r="G107" s="1626"/>
      <c r="H107" s="167"/>
      <c r="I107" s="207"/>
      <c r="J107" s="47"/>
      <c r="K107" s="1112"/>
      <c r="L107" s="157"/>
      <c r="M107" s="1029"/>
    </row>
    <row r="108" spans="1:13" hidden="1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08" s="204"/>
      <c r="C108" s="742"/>
      <c r="D108" s="743"/>
      <c r="E108" s="1029"/>
      <c r="F108" s="744"/>
      <c r="G108" s="1626"/>
      <c r="H108" s="167"/>
      <c r="I108" s="207"/>
      <c r="J108" s="47"/>
      <c r="K108" s="1112"/>
      <c r="L108" s="157"/>
      <c r="M108" s="1029"/>
    </row>
    <row r="109" spans="1:13" hidden="1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09" s="204"/>
      <c r="C109" s="742"/>
      <c r="D109" s="743"/>
      <c r="E109" s="1029"/>
      <c r="F109" s="744"/>
      <c r="G109" s="1626"/>
      <c r="H109" s="167"/>
      <c r="I109" s="207"/>
      <c r="J109" s="47"/>
      <c r="K109" s="1112"/>
      <c r="L109" s="157"/>
      <c r="M109" s="1029"/>
    </row>
    <row r="110" spans="1:13" hidden="1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10" s="204"/>
      <c r="C110" s="742"/>
      <c r="D110" s="743"/>
      <c r="E110" s="1029"/>
      <c r="F110" s="744"/>
      <c r="G110" s="1626"/>
      <c r="H110" s="167"/>
      <c r="I110" s="207"/>
      <c r="J110" s="47"/>
      <c r="K110" s="1112"/>
      <c r="L110" s="157"/>
      <c r="M110" s="1029"/>
    </row>
    <row r="111" spans="1:13" hidden="1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11" s="204"/>
      <c r="C111" s="742"/>
      <c r="D111" s="743"/>
      <c r="E111" s="1029"/>
      <c r="F111" s="744"/>
      <c r="G111" s="1626"/>
      <c r="H111" s="167"/>
      <c r="I111" s="207"/>
      <c r="J111" s="47"/>
      <c r="K111" s="1112"/>
      <c r="L111" s="157"/>
      <c r="M111" s="1029"/>
    </row>
    <row r="112" spans="1:13" hidden="1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12" s="204"/>
      <c r="C112" s="742"/>
      <c r="D112" s="743"/>
      <c r="E112" s="1029"/>
      <c r="F112" s="744"/>
      <c r="G112" s="1626"/>
      <c r="H112" s="167"/>
      <c r="I112" s="207"/>
      <c r="J112" s="47"/>
      <c r="K112" s="1112"/>
      <c r="L112" s="157"/>
      <c r="M112" s="1029"/>
    </row>
    <row r="113" spans="1:13" hidden="1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13" s="204"/>
      <c r="C113" s="742"/>
      <c r="D113" s="743"/>
      <c r="E113" s="1029"/>
      <c r="F113" s="744"/>
      <c r="G113" s="1626"/>
      <c r="H113" s="167"/>
      <c r="I113" s="207"/>
      <c r="J113" s="47"/>
      <c r="K113" s="1112"/>
      <c r="L113" s="157"/>
      <c r="M113" s="1029"/>
    </row>
    <row r="114" spans="1:13" hidden="1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14" s="204"/>
      <c r="C114" s="742"/>
      <c r="D114" s="743"/>
      <c r="E114" s="1029"/>
      <c r="F114" s="744"/>
      <c r="G114" s="1626"/>
      <c r="H114" s="167"/>
      <c r="I114" s="207"/>
      <c r="J114" s="47"/>
      <c r="K114" s="1112"/>
      <c r="L114" s="157"/>
      <c r="M114" s="1029"/>
    </row>
    <row r="115" spans="1:13" hidden="1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15" s="204"/>
      <c r="C115" s="742"/>
      <c r="D115" s="743"/>
      <c r="E115" s="1029"/>
      <c r="F115" s="744"/>
      <c r="G115" s="1626"/>
      <c r="H115" s="167"/>
      <c r="I115" s="207"/>
      <c r="J115" s="47"/>
      <c r="K115" s="1112"/>
      <c r="L115" s="157"/>
      <c r="M115" s="1029"/>
    </row>
    <row r="116" spans="1:13" hidden="1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16" s="204"/>
      <c r="C116" s="742"/>
      <c r="D116" s="743"/>
      <c r="E116" s="1029"/>
      <c r="F116" s="744"/>
      <c r="G116" s="1626"/>
      <c r="H116" s="167"/>
      <c r="I116" s="207"/>
      <c r="J116" s="47"/>
      <c r="K116" s="1112"/>
      <c r="L116" s="157"/>
      <c r="M116" s="1029"/>
    </row>
    <row r="117" spans="1:13" hidden="1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17" s="204"/>
      <c r="C117" s="742"/>
      <c r="D117" s="743"/>
      <c r="E117" s="1029"/>
      <c r="F117" s="744"/>
      <c r="G117" s="1626"/>
      <c r="H117" s="167"/>
      <c r="I117" s="207"/>
      <c r="J117" s="47"/>
      <c r="K117" s="1112"/>
      <c r="L117" s="157"/>
      <c r="M117" s="1029"/>
    </row>
    <row r="118" spans="1:13" hidden="1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18" s="204"/>
      <c r="C118" s="742"/>
      <c r="D118" s="743"/>
      <c r="E118" s="1029"/>
      <c r="F118" s="744"/>
      <c r="G118" s="1626"/>
      <c r="H118" s="167"/>
      <c r="I118" s="207"/>
      <c r="J118" s="47"/>
      <c r="K118" s="1112"/>
      <c r="L118" s="157"/>
      <c r="M118" s="1029"/>
    </row>
    <row r="119" spans="1:13" hidden="1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19" s="204"/>
      <c r="C119" s="742"/>
      <c r="D119" s="743"/>
      <c r="E119" s="1029"/>
      <c r="F119" s="744"/>
      <c r="G119" s="1626"/>
      <c r="H119" s="167"/>
      <c r="I119" s="207"/>
      <c r="J119" s="47"/>
      <c r="K119" s="1112"/>
      <c r="L119" s="157"/>
      <c r="M119" s="1029"/>
    </row>
    <row r="120" spans="1:13" hidden="1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20" s="204"/>
      <c r="C120" s="742"/>
      <c r="D120" s="743"/>
      <c r="E120" s="1029"/>
      <c r="F120" s="744"/>
      <c r="G120" s="1626"/>
      <c r="H120" s="167"/>
      <c r="I120" s="207"/>
      <c r="J120" s="47"/>
      <c r="K120" s="1112"/>
      <c r="L120" s="157"/>
      <c r="M120" s="1029"/>
    </row>
    <row r="121" spans="1:13" hidden="1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21" s="204"/>
      <c r="C121" s="742"/>
      <c r="D121" s="743"/>
      <c r="E121" s="1029"/>
      <c r="F121" s="744"/>
      <c r="G121" s="1626"/>
      <c r="H121" s="167"/>
      <c r="I121" s="207"/>
      <c r="J121" s="47"/>
      <c r="K121" s="1112"/>
      <c r="L121" s="157"/>
      <c r="M121" s="1029"/>
    </row>
    <row r="122" spans="1:13" hidden="1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22" s="204"/>
      <c r="C122" s="742"/>
      <c r="D122" s="743"/>
      <c r="E122" s="1029"/>
      <c r="F122" s="744"/>
      <c r="G122" s="1626"/>
      <c r="H122" s="167"/>
      <c r="I122" s="207"/>
      <c r="J122" s="47"/>
      <c r="K122" s="1112"/>
      <c r="L122" s="157"/>
      <c r="M122" s="1029"/>
    </row>
    <row r="123" spans="1:13" hidden="1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23" s="204"/>
      <c r="C123" s="742"/>
      <c r="D123" s="743"/>
      <c r="E123" s="1029"/>
      <c r="F123" s="744"/>
      <c r="G123" s="1626"/>
      <c r="H123" s="167"/>
      <c r="I123" s="207"/>
      <c r="J123" s="47"/>
      <c r="K123" s="1112"/>
      <c r="L123" s="157"/>
      <c r="M123" s="1029"/>
    </row>
    <row r="124" spans="1:13" hidden="1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24" s="204"/>
      <c r="C124" s="742"/>
      <c r="D124" s="743"/>
      <c r="E124" s="1029"/>
      <c r="F124" s="744"/>
      <c r="G124" s="1626"/>
      <c r="H124" s="167"/>
      <c r="I124" s="207"/>
      <c r="J124" s="47"/>
      <c r="K124" s="1112"/>
      <c r="L124" s="157"/>
      <c r="M124" s="1029"/>
    </row>
    <row r="125" spans="1:13" hidden="1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25" s="204"/>
      <c r="C125" s="742"/>
      <c r="D125" s="743"/>
      <c r="E125" s="1029"/>
      <c r="F125" s="744"/>
      <c r="G125" s="1626"/>
      <c r="H125" s="167"/>
      <c r="I125" s="207"/>
      <c r="J125" s="47"/>
      <c r="K125" s="1112"/>
      <c r="L125" s="157"/>
      <c r="M125" s="1029"/>
    </row>
    <row r="126" spans="1:13" hidden="1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26" s="204"/>
      <c r="C126" s="742"/>
      <c r="D126" s="743"/>
      <c r="E126" s="1029"/>
      <c r="F126" s="744"/>
      <c r="G126" s="1626"/>
      <c r="H126" s="167"/>
      <c r="I126" s="207"/>
      <c r="J126" s="47"/>
      <c r="K126" s="1112"/>
      <c r="L126" s="157"/>
      <c r="M126" s="1029"/>
    </row>
    <row r="127" spans="1:13" hidden="1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27" s="204"/>
      <c r="C127" s="742"/>
      <c r="D127" s="743"/>
      <c r="E127" s="1029"/>
      <c r="F127" s="744"/>
      <c r="G127" s="1626"/>
      <c r="H127" s="167"/>
      <c r="I127" s="207"/>
      <c r="J127" s="47"/>
      <c r="K127" s="1112"/>
      <c r="L127" s="157"/>
      <c r="M127" s="1029"/>
    </row>
    <row r="128" spans="1:13" hidden="1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28" s="204"/>
      <c r="C128" s="742"/>
      <c r="D128" s="743"/>
      <c r="E128" s="1029"/>
      <c r="F128" s="744"/>
      <c r="G128" s="1626"/>
      <c r="H128" s="167"/>
      <c r="I128" s="207"/>
      <c r="J128" s="47"/>
      <c r="K128" s="1112"/>
      <c r="L128" s="157"/>
      <c r="M128" s="1029"/>
    </row>
    <row r="129" spans="1:13" hidden="1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29" s="204"/>
      <c r="C129" s="742"/>
      <c r="D129" s="743"/>
      <c r="E129" s="1029"/>
      <c r="F129" s="744"/>
      <c r="G129" s="1626"/>
      <c r="H129" s="167"/>
      <c r="I129" s="207"/>
      <c r="J129" s="47"/>
      <c r="K129" s="1112"/>
      <c r="L129" s="157"/>
      <c r="M129" s="1029"/>
    </row>
    <row r="130" spans="1:13" hidden="1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30" s="204"/>
      <c r="C130" s="742"/>
      <c r="D130" s="743"/>
      <c r="E130" s="1029"/>
      <c r="F130" s="744"/>
      <c r="G130" s="1626"/>
      <c r="H130" s="167"/>
      <c r="I130" s="207"/>
      <c r="J130" s="47"/>
      <c r="K130" s="1112"/>
      <c r="L130" s="157"/>
      <c r="M130" s="1029"/>
    </row>
    <row r="131" spans="1:13" hidden="1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31" s="204"/>
      <c r="C131" s="742"/>
      <c r="D131" s="743"/>
      <c r="E131" s="1029"/>
      <c r="F131" s="744"/>
      <c r="G131" s="1626"/>
      <c r="H131" s="167"/>
      <c r="I131" s="207"/>
      <c r="J131" s="47"/>
      <c r="K131" s="1112"/>
      <c r="L131" s="157"/>
      <c r="M131" s="1029"/>
    </row>
    <row r="132" spans="1:13" hidden="1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32" s="204"/>
      <c r="C132" s="742"/>
      <c r="D132" s="743"/>
      <c r="E132" s="1029"/>
      <c r="F132" s="744"/>
      <c r="G132" s="1626"/>
      <c r="H132" s="167"/>
      <c r="I132" s="207"/>
      <c r="J132" s="47"/>
      <c r="K132" s="1112"/>
      <c r="L132" s="157"/>
      <c r="M132" s="1029"/>
    </row>
    <row r="133" spans="1:13" hidden="1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33" s="204"/>
      <c r="C133" s="742"/>
      <c r="D133" s="743"/>
      <c r="E133" s="1029"/>
      <c r="F133" s="744"/>
      <c r="G133" s="1626"/>
      <c r="H133" s="167"/>
      <c r="I133" s="207"/>
      <c r="J133" s="47"/>
      <c r="K133" s="1112"/>
      <c r="L133" s="157"/>
      <c r="M133" s="1029"/>
    </row>
    <row r="134" spans="1:13" hidden="1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34" s="204"/>
      <c r="C134" s="742"/>
      <c r="D134" s="743"/>
      <c r="E134" s="1029"/>
      <c r="F134" s="744"/>
      <c r="G134" s="1626"/>
      <c r="H134" s="167"/>
      <c r="I134" s="207"/>
      <c r="J134" s="47"/>
      <c r="K134" s="1112"/>
      <c r="L134" s="157"/>
      <c r="M134" s="1029"/>
    </row>
    <row r="135" spans="1:13" hidden="1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35" s="204"/>
      <c r="C135" s="742"/>
      <c r="D135" s="743"/>
      <c r="E135" s="1029"/>
      <c r="F135" s="744"/>
      <c r="G135" s="1626"/>
      <c r="H135" s="167"/>
      <c r="I135" s="207"/>
      <c r="J135" s="47"/>
      <c r="K135" s="1112"/>
      <c r="L135" s="157"/>
      <c r="M135" s="1029"/>
    </row>
    <row r="136" spans="1:13" hidden="1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36" s="204"/>
      <c r="C136" s="742"/>
      <c r="D136" s="743"/>
      <c r="E136" s="1029"/>
      <c r="F136" s="744"/>
      <c r="G136" s="1626"/>
      <c r="H136" s="167"/>
      <c r="I136" s="207"/>
      <c r="J136" s="47"/>
      <c r="K136" s="1112"/>
      <c r="L136" s="157"/>
      <c r="M136" s="1029"/>
    </row>
    <row r="137" spans="1:13" hidden="1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37" s="204"/>
      <c r="C137" s="742"/>
      <c r="D137" s="743"/>
      <c r="E137" s="1029"/>
      <c r="F137" s="744"/>
      <c r="G137" s="1626"/>
      <c r="H137" s="167"/>
      <c r="I137" s="207"/>
      <c r="J137" s="47"/>
      <c r="K137" s="1112"/>
      <c r="L137" s="157"/>
      <c r="M137" s="1029"/>
    </row>
    <row r="138" spans="1:13" hidden="1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38" s="204"/>
      <c r="C138" s="742"/>
      <c r="D138" s="743"/>
      <c r="E138" s="1029"/>
      <c r="F138" s="744"/>
      <c r="G138" s="1626"/>
      <c r="H138" s="167"/>
      <c r="I138" s="207"/>
      <c r="J138" s="47"/>
      <c r="K138" s="1112"/>
      <c r="L138" s="157"/>
      <c r="M138" s="1029"/>
    </row>
    <row r="139" spans="1:13" hidden="1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39" s="204"/>
      <c r="C139" s="742"/>
      <c r="D139" s="743"/>
      <c r="E139" s="1029"/>
      <c r="F139" s="744"/>
      <c r="G139" s="1626"/>
      <c r="H139" s="167"/>
      <c r="I139" s="207"/>
      <c r="J139" s="47"/>
      <c r="K139" s="1112"/>
      <c r="L139" s="157"/>
      <c r="M139" s="1029"/>
    </row>
    <row r="140" spans="1:13" hidden="1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40" s="204"/>
      <c r="C140" s="742"/>
      <c r="D140" s="743"/>
      <c r="E140" s="1029"/>
      <c r="F140" s="744"/>
      <c r="G140" s="1626"/>
      <c r="H140" s="167"/>
      <c r="I140" s="207"/>
      <c r="J140" s="47"/>
      <c r="K140" s="1112"/>
      <c r="L140" s="157"/>
      <c r="M140" s="1029"/>
    </row>
    <row r="141" spans="1:13" hidden="1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41" s="204"/>
      <c r="C141" s="742"/>
      <c r="D141" s="743"/>
      <c r="E141" s="1029"/>
      <c r="F141" s="744"/>
      <c r="G141" s="1626"/>
      <c r="H141" s="167"/>
      <c r="I141" s="207"/>
      <c r="J141" s="47"/>
      <c r="K141" s="1112"/>
      <c r="L141" s="157"/>
      <c r="M141" s="1029"/>
    </row>
    <row r="142" spans="1:13" hidden="1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42" s="204"/>
      <c r="C142" s="742"/>
      <c r="D142" s="743"/>
      <c r="E142" s="1029"/>
      <c r="F142" s="744"/>
      <c r="G142" s="1626"/>
      <c r="H142" s="167"/>
      <c r="I142" s="207"/>
      <c r="J142" s="47"/>
      <c r="K142" s="1112"/>
      <c r="L142" s="157"/>
      <c r="M142" s="1029"/>
    </row>
    <row r="143" spans="1:13" hidden="1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43" s="204"/>
      <c r="C143" s="742"/>
      <c r="D143" s="743"/>
      <c r="E143" s="1029"/>
      <c r="F143" s="744"/>
      <c r="G143" s="1626"/>
      <c r="H143" s="167"/>
      <c r="I143" s="207"/>
      <c r="J143" s="47"/>
      <c r="K143" s="1112"/>
      <c r="L143" s="157"/>
      <c r="M143" s="1029"/>
    </row>
    <row r="144" spans="1:13" hidden="1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44" s="204"/>
      <c r="C144" s="742"/>
      <c r="D144" s="743"/>
      <c r="E144" s="1029"/>
      <c r="F144" s="744"/>
      <c r="G144" s="1626"/>
      <c r="H144" s="167"/>
      <c r="I144" s="207"/>
      <c r="J144" s="47"/>
      <c r="K144" s="1112"/>
      <c r="L144" s="157"/>
      <c r="M144" s="1029"/>
    </row>
    <row r="145" spans="1:13" hidden="1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45" s="204"/>
      <c r="C145" s="742"/>
      <c r="D145" s="743"/>
      <c r="E145" s="1029"/>
      <c r="F145" s="744"/>
      <c r="G145" s="1626"/>
      <c r="H145" s="167"/>
      <c r="I145" s="207"/>
      <c r="J145" s="47"/>
      <c r="K145" s="1112"/>
      <c r="L145" s="157"/>
      <c r="M145" s="1029"/>
    </row>
    <row r="146" spans="1:13" hidden="1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46" s="204"/>
      <c r="C146" s="742"/>
      <c r="D146" s="743"/>
      <c r="E146" s="1029"/>
      <c r="F146" s="744"/>
      <c r="G146" s="1626"/>
      <c r="H146" s="167"/>
      <c r="I146" s="207"/>
      <c r="J146" s="47"/>
      <c r="K146" s="1112"/>
      <c r="L146" s="157"/>
      <c r="M146" s="1029"/>
    </row>
    <row r="147" spans="1:13" hidden="1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47" s="204"/>
      <c r="C147" s="742"/>
      <c r="D147" s="743"/>
      <c r="E147" s="1029"/>
      <c r="F147" s="744"/>
      <c r="G147" s="1626"/>
      <c r="H147" s="167"/>
      <c r="I147" s="207"/>
      <c r="J147" s="47"/>
      <c r="K147" s="1112"/>
      <c r="L147" s="157"/>
      <c r="M147" s="1029"/>
    </row>
    <row r="148" spans="1:13" hidden="1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48" s="204"/>
      <c r="C148" s="742"/>
      <c r="D148" s="743"/>
      <c r="E148" s="1029"/>
      <c r="F148" s="744"/>
      <c r="G148" s="1626"/>
      <c r="H148" s="167"/>
      <c r="I148" s="207"/>
      <c r="J148" s="47"/>
      <c r="K148" s="1112"/>
      <c r="L148" s="157"/>
      <c r="M148" s="1029"/>
    </row>
    <row r="149" spans="1:13" hidden="1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49" s="204"/>
      <c r="C149" s="742"/>
      <c r="D149" s="743"/>
      <c r="E149" s="1029"/>
      <c r="F149" s="744"/>
      <c r="G149" s="1626"/>
      <c r="H149" s="167"/>
      <c r="I149" s="207"/>
      <c r="J149" s="47"/>
      <c r="K149" s="1112"/>
      <c r="L149" s="157"/>
      <c r="M149" s="1029"/>
    </row>
    <row r="150" spans="1:13" hidden="1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50" s="204"/>
      <c r="C150" s="742"/>
      <c r="D150" s="743"/>
      <c r="E150" s="1029"/>
      <c r="F150" s="744"/>
      <c r="G150" s="1626"/>
      <c r="H150" s="167"/>
      <c r="I150" s="207"/>
      <c r="J150" s="47"/>
      <c r="K150" s="1112"/>
      <c r="L150" s="157"/>
      <c r="M150" s="1029"/>
    </row>
    <row r="151" spans="1:13" hidden="1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51" s="204"/>
      <c r="C151" s="742"/>
      <c r="D151" s="743"/>
      <c r="E151" s="1029"/>
      <c r="F151" s="744"/>
      <c r="G151" s="1626"/>
      <c r="H151" s="167"/>
      <c r="I151" s="207"/>
      <c r="J151" s="47"/>
      <c r="K151" s="1112"/>
      <c r="L151" s="157"/>
      <c r="M151" s="1029"/>
    </row>
    <row r="152" spans="1:13" hidden="1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52" s="204"/>
      <c r="C152" s="742"/>
      <c r="D152" s="743"/>
      <c r="E152" s="1029"/>
      <c r="F152" s="744"/>
      <c r="G152" s="1626"/>
      <c r="H152" s="167"/>
      <c r="I152" s="207"/>
      <c r="J152" s="47"/>
      <c r="K152" s="1112"/>
      <c r="L152" s="157"/>
      <c r="M152" s="1029"/>
    </row>
    <row r="153" spans="1:13" hidden="1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53" s="204"/>
      <c r="C153" s="742"/>
      <c r="D153" s="743"/>
      <c r="E153" s="1029"/>
      <c r="F153" s="744"/>
      <c r="G153" s="1626"/>
      <c r="H153" s="167"/>
      <c r="I153" s="207"/>
      <c r="J153" s="47"/>
      <c r="K153" s="1112"/>
      <c r="L153" s="157"/>
      <c r="M153" s="1029"/>
    </row>
    <row r="154" spans="1:13" hidden="1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54" s="204"/>
      <c r="C154" s="742"/>
      <c r="D154" s="743"/>
      <c r="E154" s="1029"/>
      <c r="F154" s="744"/>
      <c r="G154" s="1626"/>
      <c r="H154" s="167"/>
      <c r="I154" s="207"/>
      <c r="J154" s="47"/>
      <c r="K154" s="1112"/>
      <c r="L154" s="157"/>
      <c r="M154" s="1029"/>
    </row>
    <row r="155" spans="1:13" hidden="1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55" s="204"/>
      <c r="C155" s="742"/>
      <c r="D155" s="743"/>
      <c r="E155" s="1029"/>
      <c r="F155" s="744"/>
      <c r="G155" s="1626"/>
      <c r="H155" s="167"/>
      <c r="I155" s="207"/>
      <c r="J155" s="47"/>
      <c r="K155" s="1112"/>
      <c r="L155" s="157"/>
      <c r="M155" s="1029"/>
    </row>
    <row r="156" spans="1:13" hidden="1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56" s="204"/>
      <c r="C156" s="742"/>
      <c r="D156" s="743"/>
      <c r="E156" s="1029"/>
      <c r="F156" s="744"/>
      <c r="G156" s="1626"/>
      <c r="H156" s="167"/>
      <c r="I156" s="207"/>
      <c r="J156" s="47"/>
      <c r="K156" s="1112"/>
      <c r="L156" s="157"/>
      <c r="M156" s="1029"/>
    </row>
    <row r="157" spans="1:13" hidden="1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57" s="204"/>
      <c r="C157" s="742"/>
      <c r="D157" s="743"/>
      <c r="E157" s="1029"/>
      <c r="F157" s="744"/>
      <c r="G157" s="1626"/>
      <c r="H157" s="167"/>
      <c r="I157" s="207"/>
      <c r="J157" s="47"/>
      <c r="K157" s="1112"/>
      <c r="L157" s="157"/>
      <c r="M157" s="1029"/>
    </row>
    <row r="158" spans="1:13" hidden="1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58" s="204"/>
      <c r="C158" s="742"/>
      <c r="D158" s="743"/>
      <c r="E158" s="1029"/>
      <c r="F158" s="744"/>
      <c r="G158" s="1626"/>
      <c r="H158" s="167"/>
      <c r="I158" s="207"/>
      <c r="J158" s="47"/>
      <c r="K158" s="1112"/>
      <c r="L158" s="157"/>
      <c r="M158" s="1029"/>
    </row>
    <row r="159" spans="1:13" hidden="1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59" s="204"/>
      <c r="C159" s="742"/>
      <c r="D159" s="743"/>
      <c r="E159" s="1029"/>
      <c r="F159" s="744"/>
      <c r="G159" s="1626"/>
      <c r="H159" s="167"/>
      <c r="I159" s="207"/>
      <c r="J159" s="47"/>
      <c r="K159" s="1112"/>
      <c r="L159" s="157"/>
      <c r="M159" s="1029"/>
    </row>
    <row r="160" spans="1:13" hidden="1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60" s="204"/>
      <c r="C160" s="742"/>
      <c r="D160" s="743"/>
      <c r="E160" s="1029"/>
      <c r="F160" s="744"/>
      <c r="G160" s="1626"/>
      <c r="H160" s="167"/>
      <c r="I160" s="207"/>
      <c r="J160" s="47"/>
      <c r="K160" s="1112"/>
      <c r="L160" s="157"/>
      <c r="M160" s="1029"/>
    </row>
    <row r="161" spans="1:13" hidden="1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61" s="204"/>
      <c r="C161" s="742"/>
      <c r="D161" s="743"/>
      <c r="E161" s="1029"/>
      <c r="F161" s="744"/>
      <c r="G161" s="1626"/>
      <c r="H161" s="167"/>
      <c r="I161" s="207"/>
      <c r="J161" s="47"/>
      <c r="K161" s="1112"/>
      <c r="L161" s="157"/>
      <c r="M161" s="1029"/>
    </row>
    <row r="162" spans="1:13" hidden="1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62" s="204"/>
      <c r="C162" s="742"/>
      <c r="D162" s="743"/>
      <c r="E162" s="1029"/>
      <c r="F162" s="744"/>
      <c r="G162" s="1626"/>
      <c r="H162" s="167"/>
      <c r="I162" s="207"/>
      <c r="J162" s="47"/>
      <c r="K162" s="1112"/>
      <c r="L162" s="157"/>
      <c r="M162" s="1029"/>
    </row>
    <row r="163" spans="1:13" hidden="1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63" s="204"/>
      <c r="C163" s="742"/>
      <c r="D163" s="743"/>
      <c r="E163" s="1029"/>
      <c r="F163" s="744"/>
      <c r="G163" s="1626"/>
      <c r="H163" s="167"/>
      <c r="I163" s="207"/>
      <c r="J163" s="47"/>
      <c r="K163" s="1112"/>
      <c r="L163" s="157"/>
      <c r="M163" s="1029"/>
    </row>
    <row r="164" spans="1:13" hidden="1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64" s="204"/>
      <c r="C164" s="742"/>
      <c r="D164" s="743"/>
      <c r="E164" s="1029"/>
      <c r="F164" s="744"/>
      <c r="G164" s="1626"/>
      <c r="H164" s="167"/>
      <c r="I164" s="207"/>
      <c r="J164" s="47"/>
      <c r="K164" s="1112"/>
      <c r="L164" s="157"/>
      <c r="M164" s="1029"/>
    </row>
    <row r="165" spans="1:13" hidden="1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65" s="204"/>
      <c r="C165" s="742"/>
      <c r="D165" s="743"/>
      <c r="E165" s="1029"/>
      <c r="F165" s="744"/>
      <c r="G165" s="1626"/>
      <c r="H165" s="167"/>
      <c r="I165" s="207"/>
      <c r="J165" s="47"/>
      <c r="K165" s="1112"/>
      <c r="L165" s="157"/>
      <c r="M165" s="1029"/>
    </row>
    <row r="166" spans="1:13" hidden="1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66" s="204"/>
      <c r="C166" s="742"/>
      <c r="D166" s="743"/>
      <c r="E166" s="1029"/>
      <c r="F166" s="744"/>
      <c r="G166" s="1626"/>
      <c r="H166" s="167"/>
      <c r="I166" s="207"/>
      <c r="J166" s="47"/>
      <c r="K166" s="1112"/>
      <c r="L166" s="157"/>
      <c r="M166" s="1029"/>
    </row>
    <row r="167" spans="1:13" hidden="1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67" s="204"/>
      <c r="C167" s="742"/>
      <c r="D167" s="743"/>
      <c r="E167" s="1029"/>
      <c r="F167" s="744"/>
      <c r="G167" s="1626"/>
      <c r="H167" s="167"/>
      <c r="I167" s="207"/>
      <c r="J167" s="47"/>
      <c r="K167" s="1112"/>
      <c r="L167" s="157"/>
      <c r="M167" s="1029"/>
    </row>
    <row r="168" spans="1:13" hidden="1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68" s="204"/>
      <c r="C168" s="742"/>
      <c r="D168" s="743"/>
      <c r="E168" s="1029"/>
      <c r="F168" s="744"/>
      <c r="G168" s="1626"/>
      <c r="H168" s="167"/>
      <c r="I168" s="207"/>
      <c r="J168" s="47"/>
      <c r="K168" s="1112"/>
      <c r="L168" s="157"/>
      <c r="M168" s="1029"/>
    </row>
    <row r="169" spans="1:13" hidden="1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69" s="204"/>
      <c r="C169" s="742"/>
      <c r="D169" s="743"/>
      <c r="E169" s="1029"/>
      <c r="F169" s="744"/>
      <c r="G169" s="1626"/>
      <c r="H169" s="167"/>
      <c r="I169" s="207"/>
      <c r="J169" s="47"/>
      <c r="K169" s="1112"/>
      <c r="L169" s="157"/>
      <c r="M169" s="1029"/>
    </row>
    <row r="170" spans="1:13" hidden="1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70" s="204"/>
      <c r="C170" s="742"/>
      <c r="D170" s="743"/>
      <c r="E170" s="1029"/>
      <c r="F170" s="744"/>
      <c r="G170" s="1626"/>
      <c r="H170" s="167"/>
      <c r="I170" s="207"/>
      <c r="J170" s="47"/>
      <c r="K170" s="1112"/>
      <c r="L170" s="157"/>
      <c r="M170" s="1029"/>
    </row>
    <row r="171" spans="1:13" hidden="1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71" s="204"/>
      <c r="C171" s="742"/>
      <c r="D171" s="743"/>
      <c r="E171" s="1029"/>
      <c r="F171" s="744"/>
      <c r="G171" s="1626"/>
      <c r="H171" s="167"/>
      <c r="I171" s="207"/>
      <c r="J171" s="47"/>
      <c r="K171" s="1112"/>
      <c r="L171" s="157"/>
      <c r="M171" s="1029"/>
    </row>
    <row r="172" spans="1:13" hidden="1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72" s="204"/>
      <c r="C172" s="742"/>
      <c r="D172" s="743"/>
      <c r="E172" s="1029"/>
      <c r="F172" s="744"/>
      <c r="G172" s="1626"/>
      <c r="H172" s="167"/>
      <c r="I172" s="207"/>
      <c r="J172" s="47"/>
      <c r="K172" s="1112"/>
      <c r="L172" s="157"/>
      <c r="M172" s="1029"/>
    </row>
    <row r="173" spans="1:13" hidden="1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73" s="204"/>
      <c r="C173" s="742"/>
      <c r="D173" s="743"/>
      <c r="E173" s="1029"/>
      <c r="F173" s="744"/>
      <c r="G173" s="1626"/>
      <c r="H173" s="167"/>
      <c r="I173" s="207"/>
      <c r="J173" s="47"/>
      <c r="K173" s="1112"/>
      <c r="L173" s="157"/>
      <c r="M173" s="1029"/>
    </row>
    <row r="174" spans="1:13" hidden="1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74" s="204"/>
      <c r="C174" s="742"/>
      <c r="D174" s="743"/>
      <c r="E174" s="1029"/>
      <c r="F174" s="744"/>
      <c r="G174" s="1626"/>
      <c r="H174" s="167"/>
      <c r="I174" s="207"/>
      <c r="J174" s="47"/>
      <c r="K174" s="1112"/>
      <c r="L174" s="157"/>
      <c r="M174" s="1029"/>
    </row>
    <row r="175" spans="1:13" hidden="1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75" s="204"/>
      <c r="C175" s="742"/>
      <c r="D175" s="743"/>
      <c r="E175" s="1029"/>
      <c r="F175" s="744"/>
      <c r="G175" s="1626"/>
      <c r="H175" s="167"/>
      <c r="I175" s="207"/>
      <c r="J175" s="47"/>
      <c r="K175" s="1112"/>
      <c r="L175" s="157"/>
      <c r="M175" s="1029"/>
    </row>
    <row r="176" spans="1:13" hidden="1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76" s="204"/>
      <c r="C176" s="742"/>
      <c r="D176" s="743"/>
      <c r="E176" s="1029"/>
      <c r="F176" s="744"/>
      <c r="G176" s="1626"/>
      <c r="H176" s="167"/>
      <c r="I176" s="207"/>
      <c r="J176" s="47"/>
      <c r="K176" s="1112"/>
      <c r="L176" s="157"/>
      <c r="M176" s="1029"/>
    </row>
    <row r="177" spans="1:13" hidden="1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77" s="204"/>
      <c r="C177" s="742"/>
      <c r="D177" s="743"/>
      <c r="E177" s="1029"/>
      <c r="F177" s="744"/>
      <c r="G177" s="1626"/>
      <c r="H177" s="167"/>
      <c r="I177" s="207"/>
      <c r="J177" s="47"/>
      <c r="K177" s="1112"/>
      <c r="L177" s="157"/>
      <c r="M177" s="1029"/>
    </row>
    <row r="178" spans="1:13" hidden="1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78" s="204"/>
      <c r="C178" s="742"/>
      <c r="D178" s="743"/>
      <c r="E178" s="1029"/>
      <c r="F178" s="744"/>
      <c r="G178" s="1626"/>
      <c r="H178" s="167"/>
      <c r="I178" s="207"/>
      <c r="J178" s="47"/>
      <c r="K178" s="1112"/>
      <c r="L178" s="157"/>
      <c r="M178" s="1029"/>
    </row>
    <row r="179" spans="1:13" hidden="1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79" s="204"/>
      <c r="C179" s="742"/>
      <c r="D179" s="743"/>
      <c r="E179" s="1029"/>
      <c r="F179" s="744"/>
      <c r="G179" s="1626"/>
      <c r="H179" s="167"/>
      <c r="I179" s="207"/>
      <c r="J179" s="47"/>
      <c r="K179" s="1112"/>
      <c r="L179" s="157"/>
      <c r="M179" s="1029"/>
    </row>
    <row r="180" spans="1:13" hidden="1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80" s="204"/>
      <c r="C180" s="742"/>
      <c r="D180" s="743"/>
      <c r="E180" s="1029"/>
      <c r="F180" s="744"/>
      <c r="G180" s="1626"/>
      <c r="H180" s="167"/>
      <c r="I180" s="207"/>
      <c r="J180" s="47"/>
      <c r="K180" s="1112"/>
      <c r="L180" s="157"/>
      <c r="M180" s="1029"/>
    </row>
    <row r="181" spans="1:13" hidden="1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81" s="204"/>
      <c r="C181" s="742"/>
      <c r="D181" s="743"/>
      <c r="E181" s="1029"/>
      <c r="F181" s="744"/>
      <c r="G181" s="1626"/>
      <c r="H181" s="167"/>
      <c r="I181" s="207"/>
      <c r="J181" s="47"/>
      <c r="K181" s="1112"/>
      <c r="L181" s="157"/>
      <c r="M181" s="1029"/>
    </row>
    <row r="182" spans="1:13" hidden="1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82" s="204"/>
      <c r="C182" s="742"/>
      <c r="D182" s="743"/>
      <c r="E182" s="1029"/>
      <c r="F182" s="744"/>
      <c r="G182" s="1626"/>
      <c r="H182" s="167"/>
      <c r="I182" s="207"/>
      <c r="J182" s="47"/>
      <c r="K182" s="1112"/>
      <c r="L182" s="157"/>
      <c r="M182" s="1029"/>
    </row>
    <row r="183" spans="1:13" hidden="1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83" s="204"/>
      <c r="C183" s="742"/>
      <c r="D183" s="743"/>
      <c r="E183" s="1029"/>
      <c r="F183" s="744"/>
      <c r="G183" s="1626"/>
      <c r="H183" s="167"/>
      <c r="I183" s="207"/>
      <c r="J183" s="47"/>
      <c r="K183" s="1112"/>
      <c r="L183" s="157"/>
      <c r="M183" s="1029"/>
    </row>
    <row r="184" spans="1:13" hidden="1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84" s="204"/>
      <c r="C184" s="742"/>
      <c r="D184" s="743"/>
      <c r="E184" s="1029"/>
      <c r="F184" s="744"/>
      <c r="G184" s="1626"/>
      <c r="H184" s="167"/>
      <c r="I184" s="207"/>
      <c r="J184" s="47"/>
      <c r="K184" s="1112"/>
      <c r="L184" s="157"/>
      <c r="M184" s="1029"/>
    </row>
    <row r="185" spans="1:13" hidden="1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85" s="204"/>
      <c r="C185" s="742"/>
      <c r="D185" s="743"/>
      <c r="E185" s="1029"/>
      <c r="F185" s="744"/>
      <c r="G185" s="1626"/>
      <c r="H185" s="167"/>
      <c r="I185" s="207"/>
      <c r="J185" s="47"/>
      <c r="K185" s="1112"/>
      <c r="L185" s="157"/>
      <c r="M185" s="1029"/>
    </row>
    <row r="186" spans="1:13" hidden="1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86" s="204"/>
      <c r="C186" s="742"/>
      <c r="D186" s="743"/>
      <c r="E186" s="1029"/>
      <c r="F186" s="744"/>
      <c r="G186" s="1626"/>
      <c r="H186" s="167"/>
      <c r="I186" s="207"/>
      <c r="J186" s="47"/>
      <c r="K186" s="1112"/>
      <c r="L186" s="157"/>
      <c r="M186" s="1029"/>
    </row>
    <row r="187" spans="1:13" hidden="1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87" s="204"/>
      <c r="C187" s="742"/>
      <c r="D187" s="743"/>
      <c r="E187" s="1029"/>
      <c r="F187" s="744"/>
      <c r="G187" s="1626"/>
      <c r="H187" s="167"/>
      <c r="I187" s="207"/>
      <c r="J187" s="47"/>
      <c r="K187" s="1112"/>
      <c r="L187" s="157"/>
      <c r="M187" s="1029"/>
    </row>
    <row r="188" spans="1:13" hidden="1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88" s="204"/>
      <c r="C188" s="742"/>
      <c r="D188" s="743"/>
      <c r="E188" s="1029"/>
      <c r="F188" s="744"/>
      <c r="G188" s="1626"/>
      <c r="H188" s="167"/>
      <c r="I188" s="207"/>
      <c r="J188" s="47"/>
      <c r="K188" s="1112"/>
      <c r="L188" s="157"/>
      <c r="M188" s="1029"/>
    </row>
    <row r="189" spans="1:13" hidden="1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89" s="204"/>
      <c r="C189" s="742"/>
      <c r="D189" s="743"/>
      <c r="E189" s="1029"/>
      <c r="F189" s="744"/>
      <c r="G189" s="1626"/>
      <c r="H189" s="167"/>
      <c r="I189" s="207"/>
      <c r="J189" s="47"/>
      <c r="K189" s="1112"/>
      <c r="L189" s="157"/>
      <c r="M189" s="1029"/>
    </row>
    <row r="190" spans="1:13" hidden="1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90" s="204"/>
      <c r="C190" s="742"/>
      <c r="D190" s="743"/>
      <c r="E190" s="1029"/>
      <c r="F190" s="744"/>
      <c r="G190" s="1626"/>
      <c r="H190" s="167"/>
      <c r="I190" s="207"/>
      <c r="J190" s="47"/>
      <c r="K190" s="1112"/>
      <c r="L190" s="157"/>
      <c r="M190" s="1029"/>
    </row>
    <row r="191" spans="1:13" hidden="1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91" s="204"/>
      <c r="C191" s="742"/>
      <c r="D191" s="743"/>
      <c r="E191" s="1029"/>
      <c r="F191" s="744"/>
      <c r="G191" s="1626"/>
      <c r="H191" s="167"/>
      <c r="I191" s="207"/>
      <c r="J191" s="47"/>
      <c r="K191" s="1112"/>
      <c r="L191" s="157"/>
      <c r="M191" s="1029"/>
    </row>
    <row r="192" spans="1:13" hidden="1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92" s="204"/>
      <c r="C192" s="742"/>
      <c r="D192" s="743"/>
      <c r="E192" s="1029"/>
      <c r="F192" s="744"/>
      <c r="G192" s="1626"/>
      <c r="H192" s="167"/>
      <c r="I192" s="207"/>
      <c r="J192" s="47"/>
      <c r="K192" s="1112"/>
      <c r="L192" s="157"/>
      <c r="M192" s="1029"/>
    </row>
    <row r="193" spans="1:13" hidden="1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93" s="204"/>
      <c r="C193" s="742"/>
      <c r="D193" s="743"/>
      <c r="E193" s="1029"/>
      <c r="F193" s="744"/>
      <c r="G193" s="1626"/>
      <c r="H193" s="167"/>
      <c r="I193" s="207"/>
      <c r="J193" s="47"/>
      <c r="K193" s="1112"/>
      <c r="L193" s="157"/>
      <c r="M193" s="1029"/>
    </row>
    <row r="194" spans="1:13" hidden="1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94" s="204"/>
      <c r="C194" s="742"/>
      <c r="D194" s="743"/>
      <c r="E194" s="1029"/>
      <c r="F194" s="744"/>
      <c r="G194" s="1626"/>
      <c r="H194" s="167"/>
      <c r="I194" s="207"/>
      <c r="J194" s="47"/>
      <c r="K194" s="1112"/>
      <c r="L194" s="157"/>
      <c r="M194" s="1029"/>
    </row>
    <row r="195" spans="1:13" hidden="1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95" s="204"/>
      <c r="C195" s="742"/>
      <c r="D195" s="743"/>
      <c r="E195" s="1029"/>
      <c r="F195" s="744"/>
      <c r="G195" s="1626"/>
      <c r="H195" s="167"/>
      <c r="I195" s="207"/>
      <c r="J195" s="47"/>
      <c r="K195" s="1112"/>
      <c r="L195" s="157"/>
      <c r="M195" s="1029"/>
    </row>
    <row r="196" spans="1:13" hidden="1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96" s="204"/>
      <c r="C196" s="742"/>
      <c r="D196" s="743"/>
      <c r="E196" s="1029"/>
      <c r="F196" s="744"/>
      <c r="G196" s="1626"/>
      <c r="H196" s="167"/>
      <c r="I196" s="207"/>
      <c r="J196" s="47"/>
      <c r="K196" s="1112"/>
      <c r="L196" s="157"/>
      <c r="M196" s="1029"/>
    </row>
    <row r="197" spans="1:13" hidden="1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97" s="204"/>
      <c r="C197" s="742"/>
      <c r="D197" s="743"/>
      <c r="E197" s="1029"/>
      <c r="F197" s="744"/>
      <c r="G197" s="1626"/>
      <c r="H197" s="167"/>
      <c r="I197" s="207"/>
      <c r="J197" s="47"/>
      <c r="K197" s="1112"/>
      <c r="L197" s="157"/>
      <c r="M197" s="1029"/>
    </row>
    <row r="198" spans="1:13" hidden="1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98" s="204"/>
      <c r="C198" s="742"/>
      <c r="D198" s="743"/>
      <c r="E198" s="1029"/>
      <c r="F198" s="744"/>
      <c r="G198" s="1626"/>
      <c r="H198" s="167"/>
      <c r="I198" s="207"/>
      <c r="J198" s="47"/>
      <c r="K198" s="1112"/>
      <c r="L198" s="157"/>
      <c r="M198" s="1029"/>
    </row>
    <row r="199" spans="1:13" hidden="1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199" s="204"/>
      <c r="C199" s="742"/>
      <c r="D199" s="743"/>
      <c r="E199" s="1029"/>
      <c r="F199" s="744"/>
      <c r="G199" s="1626"/>
      <c r="H199" s="167"/>
      <c r="I199" s="207"/>
      <c r="J199" s="47"/>
      <c r="K199" s="1112"/>
      <c r="L199" s="157"/>
      <c r="M199" s="1029"/>
    </row>
    <row r="200" spans="1:13" hidden="1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00" s="204"/>
      <c r="C200" s="742"/>
      <c r="D200" s="743"/>
      <c r="E200" s="1029"/>
      <c r="F200" s="744"/>
      <c r="G200" s="1626"/>
      <c r="H200" s="167"/>
      <c r="I200" s="207"/>
      <c r="J200" s="47"/>
      <c r="K200" s="1112"/>
      <c r="L200" s="157"/>
      <c r="M200" s="1029"/>
    </row>
    <row r="201" spans="1:13" hidden="1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01" s="204"/>
      <c r="C201" s="742"/>
      <c r="D201" s="743"/>
      <c r="E201" s="1029"/>
      <c r="F201" s="744"/>
      <c r="G201" s="1626"/>
      <c r="H201" s="167"/>
      <c r="I201" s="207"/>
      <c r="J201" s="47"/>
      <c r="K201" s="1112"/>
      <c r="L201" s="157"/>
      <c r="M201" s="1029"/>
    </row>
    <row r="202" spans="1:13" hidden="1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02" s="204"/>
      <c r="C202" s="742"/>
      <c r="D202" s="743"/>
      <c r="E202" s="1029"/>
      <c r="F202" s="744"/>
      <c r="G202" s="1626"/>
      <c r="H202" s="167"/>
      <c r="I202" s="207"/>
      <c r="J202" s="47"/>
      <c r="K202" s="1112"/>
      <c r="L202" s="157"/>
      <c r="M202" s="1029"/>
    </row>
    <row r="203" spans="1:13" hidden="1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03" s="204"/>
      <c r="C203" s="742"/>
      <c r="D203" s="743"/>
      <c r="E203" s="1029"/>
      <c r="F203" s="744"/>
      <c r="G203" s="1626"/>
      <c r="H203" s="167"/>
      <c r="I203" s="207"/>
      <c r="J203" s="47"/>
      <c r="K203" s="1112"/>
      <c r="L203" s="157"/>
      <c r="M203" s="1029"/>
    </row>
    <row r="204" spans="1:13" hidden="1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04" s="204"/>
      <c r="C204" s="742"/>
      <c r="D204" s="743"/>
      <c r="E204" s="1029"/>
      <c r="F204" s="744"/>
      <c r="G204" s="1626"/>
      <c r="H204" s="167"/>
      <c r="I204" s="207"/>
      <c r="J204" s="47"/>
      <c r="K204" s="1112"/>
      <c r="L204" s="157"/>
      <c r="M204" s="1029"/>
    </row>
    <row r="205" spans="1:13" hidden="1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05" s="204"/>
      <c r="C205" s="742"/>
      <c r="D205" s="743"/>
      <c r="E205" s="1029"/>
      <c r="F205" s="744"/>
      <c r="G205" s="1626"/>
      <c r="H205" s="167"/>
      <c r="I205" s="207"/>
      <c r="J205" s="47"/>
      <c r="K205" s="1112"/>
      <c r="L205" s="157"/>
      <c r="M205" s="1029"/>
    </row>
    <row r="206" spans="1:13" hidden="1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06" s="204"/>
      <c r="C206" s="742"/>
      <c r="D206" s="743"/>
      <c r="E206" s="1029"/>
      <c r="F206" s="744"/>
      <c r="G206" s="1626"/>
      <c r="H206" s="167"/>
      <c r="I206" s="207"/>
      <c r="J206" s="47"/>
      <c r="K206" s="1112"/>
      <c r="L206" s="157"/>
      <c r="M206" s="1029"/>
    </row>
    <row r="207" spans="1:13" hidden="1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07" s="204"/>
      <c r="C207" s="742"/>
      <c r="D207" s="743"/>
      <c r="E207" s="1029"/>
      <c r="F207" s="744"/>
      <c r="G207" s="1626"/>
      <c r="H207" s="167"/>
      <c r="I207" s="207"/>
      <c r="J207" s="47"/>
      <c r="K207" s="1112"/>
      <c r="L207" s="157"/>
      <c r="M207" s="1029"/>
    </row>
    <row r="208" spans="1:13" hidden="1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08" s="204"/>
      <c r="C208" s="742"/>
      <c r="D208" s="743"/>
      <c r="E208" s="1029"/>
      <c r="F208" s="744"/>
      <c r="G208" s="1626"/>
      <c r="H208" s="167"/>
      <c r="I208" s="207"/>
      <c r="J208" s="47"/>
      <c r="K208" s="1112"/>
      <c r="L208" s="157"/>
      <c r="M208" s="1029"/>
    </row>
    <row r="209" spans="1:13" hidden="1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09" s="204"/>
      <c r="C209" s="742"/>
      <c r="D209" s="743"/>
      <c r="E209" s="1029"/>
      <c r="F209" s="744"/>
      <c r="G209" s="1626"/>
      <c r="H209" s="167"/>
      <c r="I209" s="207"/>
      <c r="J209" s="47"/>
      <c r="K209" s="1112"/>
      <c r="L209" s="157"/>
      <c r="M209" s="1029"/>
    </row>
    <row r="210" spans="1:13" hidden="1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10" s="204"/>
      <c r="C210" s="742"/>
      <c r="D210" s="743"/>
      <c r="E210" s="1029"/>
      <c r="F210" s="744"/>
      <c r="G210" s="1626"/>
      <c r="H210" s="167"/>
      <c r="I210" s="207"/>
      <c r="J210" s="47"/>
      <c r="K210" s="1112"/>
      <c r="L210" s="157"/>
      <c r="M210" s="1029"/>
    </row>
    <row r="211" spans="1:13" hidden="1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11" s="204"/>
      <c r="C211" s="742"/>
      <c r="D211" s="743"/>
      <c r="E211" s="1029"/>
      <c r="F211" s="744"/>
      <c r="G211" s="1626"/>
      <c r="H211" s="167"/>
      <c r="I211" s="207"/>
      <c r="J211" s="47"/>
      <c r="K211" s="1112"/>
      <c r="L211" s="157"/>
      <c r="M211" s="1029"/>
    </row>
    <row r="212" spans="1:13" hidden="1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12" s="204"/>
      <c r="C212" s="742"/>
      <c r="D212" s="743"/>
      <c r="E212" s="1029"/>
      <c r="F212" s="744"/>
      <c r="G212" s="1626"/>
      <c r="H212" s="167"/>
      <c r="I212" s="207"/>
      <c r="J212" s="47"/>
      <c r="K212" s="1112"/>
      <c r="L212" s="157"/>
      <c r="M212" s="1029"/>
    </row>
    <row r="213" spans="1:13" hidden="1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13" s="204"/>
      <c r="C213" s="742"/>
      <c r="D213" s="743"/>
      <c r="E213" s="1029"/>
      <c r="F213" s="744"/>
      <c r="G213" s="1626"/>
      <c r="H213" s="167"/>
      <c r="I213" s="207"/>
      <c r="J213" s="47"/>
      <c r="K213" s="1112"/>
      <c r="L213" s="157"/>
      <c r="M213" s="1029"/>
    </row>
    <row r="214" spans="1:13" hidden="1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14" s="204"/>
      <c r="C214" s="742"/>
      <c r="D214" s="743"/>
      <c r="E214" s="1029"/>
      <c r="F214" s="744"/>
      <c r="G214" s="1626"/>
      <c r="H214" s="167"/>
      <c r="I214" s="207"/>
      <c r="J214" s="47"/>
      <c r="K214" s="1112"/>
      <c r="L214" s="157"/>
      <c r="M214" s="1029"/>
    </row>
    <row r="215" spans="1:13" hidden="1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15" s="204"/>
      <c r="C215" s="742"/>
      <c r="D215" s="743"/>
      <c r="E215" s="1029"/>
      <c r="F215" s="744"/>
      <c r="G215" s="1626"/>
      <c r="H215" s="167"/>
      <c r="I215" s="207"/>
      <c r="J215" s="47"/>
      <c r="K215" s="1112"/>
      <c r="L215" s="157"/>
      <c r="M215" s="1029"/>
    </row>
    <row r="216" spans="1:13" hidden="1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16" s="204"/>
      <c r="C216" s="742"/>
      <c r="D216" s="743"/>
      <c r="E216" s="1029"/>
      <c r="F216" s="744"/>
      <c r="G216" s="1626"/>
      <c r="H216" s="167"/>
      <c r="I216" s="207"/>
      <c r="J216" s="47"/>
      <c r="K216" s="1112"/>
      <c r="L216" s="157"/>
      <c r="M216" s="1029"/>
    </row>
    <row r="217" spans="1:13" hidden="1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17" s="204"/>
      <c r="C217" s="742"/>
      <c r="D217" s="743"/>
      <c r="E217" s="1029"/>
      <c r="F217" s="744"/>
      <c r="G217" s="1626"/>
      <c r="H217" s="167"/>
      <c r="I217" s="207"/>
      <c r="J217" s="47"/>
      <c r="K217" s="1112"/>
      <c r="L217" s="157"/>
      <c r="M217" s="1029"/>
    </row>
    <row r="218" spans="1:13" hidden="1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18" s="204"/>
      <c r="C218" s="742"/>
      <c r="D218" s="743"/>
      <c r="E218" s="1029"/>
      <c r="F218" s="744"/>
      <c r="G218" s="1626"/>
      <c r="H218" s="167"/>
      <c r="I218" s="207"/>
      <c r="J218" s="47"/>
      <c r="K218" s="1112"/>
      <c r="L218" s="157"/>
      <c r="M218" s="1029"/>
    </row>
    <row r="219" spans="1:13" hidden="1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19" s="204"/>
      <c r="C219" s="742"/>
      <c r="D219" s="743"/>
      <c r="E219" s="1029"/>
      <c r="F219" s="744"/>
      <c r="G219" s="1626"/>
      <c r="H219" s="167"/>
      <c r="I219" s="207"/>
      <c r="J219" s="47"/>
      <c r="K219" s="1112"/>
      <c r="L219" s="157"/>
      <c r="M219" s="1029"/>
    </row>
    <row r="220" spans="1:13" hidden="1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20" s="204"/>
      <c r="C220" s="742"/>
      <c r="D220" s="743"/>
      <c r="E220" s="1029"/>
      <c r="F220" s="744"/>
      <c r="G220" s="1626"/>
      <c r="H220" s="167"/>
      <c r="I220" s="207"/>
      <c r="J220" s="47"/>
      <c r="K220" s="1112"/>
      <c r="L220" s="157"/>
      <c r="M220" s="1029"/>
    </row>
    <row r="221" spans="1:13" hidden="1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21" s="204"/>
      <c r="C221" s="742"/>
      <c r="D221" s="743"/>
      <c r="E221" s="1029"/>
      <c r="F221" s="744"/>
      <c r="G221" s="1626"/>
      <c r="H221" s="167"/>
      <c r="I221" s="207"/>
      <c r="J221" s="47"/>
      <c r="K221" s="1112"/>
      <c r="L221" s="157"/>
      <c r="M221" s="1029"/>
    </row>
    <row r="222" spans="1:13" hidden="1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22" s="204"/>
      <c r="C222" s="742"/>
      <c r="D222" s="743"/>
      <c r="E222" s="1029"/>
      <c r="F222" s="744"/>
      <c r="G222" s="1626"/>
      <c r="H222" s="167"/>
      <c r="I222" s="207"/>
      <c r="J222" s="47"/>
      <c r="K222" s="1112"/>
      <c r="L222" s="157"/>
      <c r="M222" s="1029"/>
    </row>
    <row r="223" spans="1:13" hidden="1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23" s="204"/>
      <c r="C223" s="742"/>
      <c r="D223" s="743"/>
      <c r="E223" s="1029"/>
      <c r="F223" s="744"/>
      <c r="G223" s="1626"/>
      <c r="H223" s="167"/>
      <c r="I223" s="207"/>
      <c r="J223" s="47"/>
      <c r="K223" s="1112"/>
      <c r="L223" s="157"/>
      <c r="M223" s="1029"/>
    </row>
    <row r="224" spans="1:13" hidden="1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24" s="204"/>
      <c r="C224" s="742"/>
      <c r="D224" s="743"/>
      <c r="E224" s="1029"/>
      <c r="F224" s="744"/>
      <c r="G224" s="1626"/>
      <c r="H224" s="167"/>
      <c r="I224" s="207"/>
      <c r="J224" s="47"/>
      <c r="K224" s="1112"/>
      <c r="L224" s="157"/>
      <c r="M224" s="1029"/>
    </row>
    <row r="225" spans="1:13" hidden="1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25" s="204"/>
      <c r="C225" s="742"/>
      <c r="D225" s="743"/>
      <c r="E225" s="1029"/>
      <c r="F225" s="744"/>
      <c r="G225" s="1626"/>
      <c r="H225" s="167"/>
      <c r="I225" s="207"/>
      <c r="J225" s="47"/>
      <c r="K225" s="1112"/>
      <c r="L225" s="157"/>
      <c r="M225" s="1029"/>
    </row>
    <row r="226" spans="1:13" hidden="1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26" s="204"/>
      <c r="C226" s="742"/>
      <c r="D226" s="743"/>
      <c r="E226" s="1029"/>
      <c r="F226" s="744"/>
      <c r="G226" s="1626"/>
      <c r="H226" s="167"/>
      <c r="I226" s="207"/>
      <c r="J226" s="47"/>
      <c r="K226" s="1112"/>
      <c r="L226" s="157"/>
      <c r="M226" s="1029"/>
    </row>
    <row r="227" spans="1:13" hidden="1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27" s="204"/>
      <c r="C227" s="742"/>
      <c r="D227" s="743"/>
      <c r="E227" s="1029"/>
      <c r="F227" s="744"/>
      <c r="G227" s="1626"/>
      <c r="H227" s="167"/>
      <c r="I227" s="207"/>
      <c r="J227" s="47"/>
      <c r="K227" s="1112"/>
      <c r="L227" s="157"/>
      <c r="M227" s="1029"/>
    </row>
    <row r="228" spans="1:13" hidden="1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28" s="204"/>
      <c r="C228" s="742"/>
      <c r="D228" s="743"/>
      <c r="E228" s="1029"/>
      <c r="F228" s="744"/>
      <c r="G228" s="1626"/>
      <c r="H228" s="167"/>
      <c r="I228" s="207"/>
      <c r="J228" s="47"/>
      <c r="K228" s="1112"/>
      <c r="L228" s="157"/>
      <c r="M228" s="1029"/>
    </row>
    <row r="229" spans="1:13" hidden="1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29" s="204"/>
      <c r="C229" s="742"/>
      <c r="D229" s="743"/>
      <c r="E229" s="1029"/>
      <c r="F229" s="744"/>
      <c r="G229" s="1626"/>
      <c r="H229" s="167"/>
      <c r="I229" s="207"/>
      <c r="J229" s="47"/>
      <c r="K229" s="1112"/>
      <c r="L229" s="157"/>
      <c r="M229" s="1029"/>
    </row>
    <row r="230" spans="1:13" hidden="1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30" s="204"/>
      <c r="C230" s="742"/>
      <c r="D230" s="743"/>
      <c r="E230" s="1029"/>
      <c r="F230" s="744"/>
      <c r="G230" s="1626"/>
      <c r="H230" s="167"/>
      <c r="I230" s="207"/>
      <c r="J230" s="47"/>
      <c r="K230" s="1112"/>
      <c r="L230" s="157"/>
      <c r="M230" s="1029"/>
    </row>
    <row r="231" spans="1:13" hidden="1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31" s="204"/>
      <c r="C231" s="742"/>
      <c r="D231" s="743"/>
      <c r="E231" s="1029"/>
      <c r="F231" s="744"/>
      <c r="G231" s="1626"/>
      <c r="H231" s="167"/>
      <c r="I231" s="207"/>
      <c r="J231" s="47"/>
      <c r="K231" s="1112"/>
      <c r="L231" s="157"/>
      <c r="M231" s="1029"/>
    </row>
    <row r="232" spans="1:13" hidden="1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32" s="204"/>
      <c r="C232" s="742"/>
      <c r="D232" s="743"/>
      <c r="E232" s="1029"/>
      <c r="F232" s="744"/>
      <c r="G232" s="1626"/>
      <c r="H232" s="167"/>
      <c r="I232" s="207"/>
      <c r="J232" s="47"/>
      <c r="K232" s="1112"/>
      <c r="L232" s="157"/>
      <c r="M232" s="1029"/>
    </row>
    <row r="233" spans="1:13" hidden="1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33" s="204"/>
      <c r="C233" s="742"/>
      <c r="D233" s="743"/>
      <c r="E233" s="1029"/>
      <c r="F233" s="744"/>
      <c r="G233" s="1626"/>
      <c r="H233" s="167"/>
      <c r="I233" s="207"/>
      <c r="J233" s="47"/>
      <c r="K233" s="1112"/>
      <c r="L233" s="157"/>
      <c r="M233" s="1029"/>
    </row>
    <row r="234" spans="1:13" hidden="1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34" s="204"/>
      <c r="C234" s="742"/>
      <c r="D234" s="743"/>
      <c r="E234" s="1029"/>
      <c r="F234" s="744"/>
      <c r="G234" s="1626"/>
      <c r="H234" s="167"/>
      <c r="I234" s="207"/>
      <c r="J234" s="47"/>
      <c r="K234" s="1112"/>
      <c r="L234" s="157"/>
      <c r="M234" s="1029"/>
    </row>
    <row r="235" spans="1:13" hidden="1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35" s="204"/>
      <c r="C235" s="742"/>
      <c r="D235" s="743"/>
      <c r="E235" s="1029"/>
      <c r="F235" s="744"/>
      <c r="G235" s="1626"/>
      <c r="H235" s="167"/>
      <c r="I235" s="207"/>
      <c r="J235" s="47"/>
      <c r="K235" s="1112"/>
      <c r="L235" s="157"/>
      <c r="M235" s="1029"/>
    </row>
    <row r="236" spans="1:13" hidden="1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36" s="204"/>
      <c r="C236" s="742"/>
      <c r="D236" s="743"/>
      <c r="E236" s="1029"/>
      <c r="F236" s="744"/>
      <c r="G236" s="1626"/>
      <c r="H236" s="167"/>
      <c r="I236" s="207"/>
      <c r="J236" s="47"/>
      <c r="K236" s="1112"/>
      <c r="L236" s="157"/>
      <c r="M236" s="1029"/>
    </row>
    <row r="237" spans="1:13" hidden="1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37" s="204"/>
      <c r="C237" s="742"/>
      <c r="D237" s="743"/>
      <c r="E237" s="1029"/>
      <c r="F237" s="744"/>
      <c r="G237" s="1626"/>
      <c r="H237" s="167"/>
      <c r="I237" s="207"/>
      <c r="J237" s="47"/>
      <c r="K237" s="1112"/>
      <c r="L237" s="157"/>
      <c r="M237" s="1029"/>
    </row>
    <row r="238" spans="1:13" hidden="1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38" s="204"/>
      <c r="C238" s="742"/>
      <c r="D238" s="743"/>
      <c r="E238" s="1029"/>
      <c r="F238" s="744"/>
      <c r="G238" s="1626"/>
      <c r="H238" s="167"/>
      <c r="I238" s="207"/>
      <c r="J238" s="47"/>
      <c r="K238" s="1112"/>
      <c r="L238" s="157"/>
      <c r="M238" s="1029"/>
    </row>
    <row r="239" spans="1:13" hidden="1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39" s="204"/>
      <c r="C239" s="742"/>
      <c r="D239" s="743"/>
      <c r="E239" s="1029"/>
      <c r="F239" s="744"/>
      <c r="G239" s="1626"/>
      <c r="H239" s="167"/>
      <c r="I239" s="207"/>
      <c r="J239" s="47"/>
      <c r="K239" s="1112"/>
      <c r="L239" s="157"/>
      <c r="M239" s="1029"/>
    </row>
    <row r="240" spans="1:13" hidden="1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40" s="204"/>
      <c r="C240" s="742"/>
      <c r="D240" s="743"/>
      <c r="E240" s="1029"/>
      <c r="F240" s="744"/>
      <c r="G240" s="1626"/>
      <c r="H240" s="167"/>
      <c r="I240" s="207"/>
      <c r="J240" s="47"/>
      <c r="K240" s="1112"/>
      <c r="L240" s="157"/>
      <c r="M240" s="1029"/>
    </row>
    <row r="241" spans="1:13" hidden="1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41" s="204"/>
      <c r="C241" s="742"/>
      <c r="D241" s="743"/>
      <c r="E241" s="1029"/>
      <c r="F241" s="744"/>
      <c r="G241" s="1626"/>
      <c r="H241" s="167"/>
      <c r="I241" s="207"/>
      <c r="J241" s="47"/>
      <c r="K241" s="1112"/>
      <c r="L241" s="157"/>
      <c r="M241" s="1029"/>
    </row>
    <row r="242" spans="1:13" hidden="1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42" s="204"/>
      <c r="C242" s="742"/>
      <c r="D242" s="743"/>
      <c r="E242" s="1029"/>
      <c r="F242" s="744"/>
      <c r="G242" s="1626"/>
      <c r="H242" s="167"/>
      <c r="I242" s="207"/>
      <c r="J242" s="47"/>
      <c r="K242" s="1112"/>
      <c r="L242" s="157"/>
      <c r="M242" s="1029"/>
    </row>
    <row r="243" spans="1:13" hidden="1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43" s="204"/>
      <c r="C243" s="742"/>
      <c r="D243" s="743"/>
      <c r="E243" s="1029"/>
      <c r="F243" s="744"/>
      <c r="G243" s="1626"/>
      <c r="H243" s="167"/>
      <c r="I243" s="207"/>
      <c r="J243" s="47"/>
      <c r="K243" s="1112"/>
      <c r="L243" s="157"/>
      <c r="M243" s="1029"/>
    </row>
    <row r="244" spans="1:13" hidden="1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44" s="204"/>
      <c r="C244" s="742"/>
      <c r="D244" s="743"/>
      <c r="E244" s="1029"/>
      <c r="F244" s="744"/>
      <c r="G244" s="1626"/>
      <c r="H244" s="167"/>
      <c r="I244" s="207"/>
      <c r="J244" s="47"/>
      <c r="K244" s="1112"/>
      <c r="L244" s="157"/>
      <c r="M244" s="1029"/>
    </row>
    <row r="245" spans="1:13" hidden="1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45" s="204"/>
      <c r="C245" s="742"/>
      <c r="D245" s="743"/>
      <c r="E245" s="1029"/>
      <c r="F245" s="744"/>
      <c r="G245" s="1626"/>
      <c r="H245" s="167"/>
      <c r="I245" s="207"/>
      <c r="J245" s="47"/>
      <c r="K245" s="1112"/>
      <c r="L245" s="157"/>
      <c r="M245" s="1029"/>
    </row>
    <row r="246" spans="1:13" hidden="1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46" s="204"/>
      <c r="C246" s="742"/>
      <c r="D246" s="743"/>
      <c r="E246" s="1029"/>
      <c r="F246" s="744"/>
      <c r="G246" s="1626"/>
      <c r="H246" s="167"/>
      <c r="I246" s="207"/>
      <c r="J246" s="47"/>
      <c r="K246" s="1112"/>
      <c r="L246" s="157"/>
      <c r="M246" s="1029"/>
    </row>
    <row r="247" spans="1:13" hidden="1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47" s="204"/>
      <c r="C247" s="742"/>
      <c r="D247" s="743"/>
      <c r="E247" s="1029"/>
      <c r="F247" s="744"/>
      <c r="G247" s="1626"/>
      <c r="H247" s="167"/>
      <c r="I247" s="207"/>
      <c r="J247" s="47"/>
      <c r="K247" s="1112"/>
      <c r="L247" s="157"/>
      <c r="M247" s="1029"/>
    </row>
    <row r="248" spans="1:13" hidden="1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48" s="204"/>
      <c r="C248" s="742"/>
      <c r="D248" s="743"/>
      <c r="E248" s="1029"/>
      <c r="F248" s="744"/>
      <c r="G248" s="1626"/>
      <c r="H248" s="167"/>
      <c r="I248" s="207"/>
      <c r="J248" s="47"/>
      <c r="K248" s="1112"/>
      <c r="L248" s="157"/>
      <c r="M248" s="1029"/>
    </row>
    <row r="249" spans="1:13" hidden="1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49" s="204"/>
      <c r="C249" s="742"/>
      <c r="D249" s="743"/>
      <c r="E249" s="1029"/>
      <c r="F249" s="744"/>
      <c r="G249" s="1626"/>
      <c r="H249" s="167"/>
      <c r="I249" s="207"/>
      <c r="J249" s="47"/>
      <c r="K249" s="1112"/>
      <c r="L249" s="157"/>
      <c r="M249" s="1029"/>
    </row>
    <row r="250" spans="1:13" hidden="1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50" s="204"/>
      <c r="C250" s="742"/>
      <c r="D250" s="743"/>
      <c r="E250" s="1029"/>
      <c r="F250" s="744"/>
      <c r="G250" s="1626"/>
      <c r="H250" s="167"/>
      <c r="I250" s="207"/>
      <c r="J250" s="47"/>
      <c r="K250" s="1112"/>
      <c r="L250" s="157"/>
      <c r="M250" s="1029"/>
    </row>
    <row r="251" spans="1:13" hidden="1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51" s="204"/>
      <c r="C251" s="742"/>
      <c r="D251" s="743"/>
      <c r="E251" s="1029"/>
      <c r="F251" s="744"/>
      <c r="G251" s="1626"/>
      <c r="H251" s="167"/>
      <c r="I251" s="207"/>
      <c r="J251" s="47"/>
      <c r="K251" s="1112"/>
      <c r="L251" s="157"/>
      <c r="M251" s="1029"/>
    </row>
    <row r="252" spans="1:13" hidden="1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52" s="204"/>
      <c r="C252" s="742"/>
      <c r="D252" s="743"/>
      <c r="E252" s="1029"/>
      <c r="F252" s="744"/>
      <c r="G252" s="1626"/>
      <c r="H252" s="167"/>
      <c r="I252" s="207"/>
      <c r="J252" s="47"/>
      <c r="K252" s="1112"/>
      <c r="L252" s="157"/>
      <c r="M252" s="1029"/>
    </row>
    <row r="253" spans="1:13" hidden="1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53" s="204"/>
      <c r="C253" s="742"/>
      <c r="D253" s="743"/>
      <c r="E253" s="1029"/>
      <c r="F253" s="744"/>
      <c r="G253" s="1626"/>
      <c r="H253" s="167"/>
      <c r="I253" s="207"/>
      <c r="J253" s="47"/>
      <c r="K253" s="1112"/>
      <c r="L253" s="157"/>
      <c r="M253" s="1029"/>
    </row>
    <row r="254" spans="1:13" hidden="1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54" s="204"/>
      <c r="C254" s="742"/>
      <c r="D254" s="743"/>
      <c r="E254" s="1029"/>
      <c r="F254" s="744"/>
      <c r="G254" s="1626"/>
      <c r="H254" s="167"/>
      <c r="I254" s="207"/>
      <c r="J254" s="47"/>
      <c r="K254" s="1112"/>
      <c r="L254" s="157"/>
      <c r="M254" s="1029"/>
    </row>
    <row r="255" spans="1:13" hidden="1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55" s="204"/>
      <c r="C255" s="742"/>
      <c r="D255" s="743"/>
      <c r="E255" s="1029"/>
      <c r="F255" s="744"/>
      <c r="G255" s="1626"/>
      <c r="H255" s="167"/>
      <c r="I255" s="207"/>
      <c r="J255" s="47"/>
      <c r="K255" s="1112"/>
      <c r="L255" s="157"/>
      <c r="M255" s="1029"/>
    </row>
    <row r="256" spans="1:13" hidden="1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56" s="204"/>
      <c r="C256" s="742"/>
      <c r="D256" s="743"/>
      <c r="E256" s="1029"/>
      <c r="F256" s="744"/>
      <c r="G256" s="1626"/>
      <c r="H256" s="167"/>
      <c r="I256" s="207"/>
      <c r="J256" s="47"/>
      <c r="K256" s="1112"/>
      <c r="L256" s="157"/>
      <c r="M256" s="1029"/>
    </row>
    <row r="257" spans="1:13" hidden="1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57" s="204"/>
      <c r="C257" s="742"/>
      <c r="D257" s="743"/>
      <c r="E257" s="1029"/>
      <c r="F257" s="744"/>
      <c r="G257" s="1626"/>
      <c r="H257" s="167"/>
      <c r="I257" s="207"/>
      <c r="J257" s="47"/>
      <c r="K257" s="1112"/>
      <c r="L257" s="157"/>
      <c r="M257" s="1029"/>
    </row>
    <row r="258" spans="1:13" hidden="1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58" s="204"/>
      <c r="C258" s="742"/>
      <c r="D258" s="743"/>
      <c r="E258" s="1029"/>
      <c r="F258" s="744"/>
      <c r="G258" s="1626"/>
      <c r="H258" s="167"/>
      <c r="I258" s="207"/>
      <c r="J258" s="47"/>
      <c r="K258" s="1112"/>
      <c r="L258" s="157"/>
      <c r="M258" s="1029"/>
    </row>
    <row r="259" spans="1:13" hidden="1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59" s="204"/>
      <c r="C259" s="742"/>
      <c r="D259" s="743"/>
      <c r="E259" s="1029"/>
      <c r="F259" s="744"/>
      <c r="G259" s="1626"/>
      <c r="H259" s="167"/>
      <c r="I259" s="207"/>
      <c r="J259" s="47"/>
      <c r="K259" s="1112"/>
      <c r="L259" s="157"/>
      <c r="M259" s="1029"/>
    </row>
    <row r="260" spans="1:13" hidden="1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60" s="204"/>
      <c r="C260" s="742"/>
      <c r="D260" s="743"/>
      <c r="E260" s="1029"/>
      <c r="F260" s="744"/>
      <c r="G260" s="1626"/>
      <c r="H260" s="167"/>
      <c r="I260" s="207"/>
      <c r="J260" s="47"/>
      <c r="K260" s="1112"/>
      <c r="L260" s="157"/>
      <c r="M260" s="1029"/>
    </row>
    <row r="261" spans="1:13" hidden="1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61" s="204"/>
      <c r="C261" s="742"/>
      <c r="D261" s="743"/>
      <c r="E261" s="1029"/>
      <c r="F261" s="744"/>
      <c r="G261" s="1626"/>
      <c r="H261" s="167"/>
      <c r="I261" s="207"/>
      <c r="J261" s="47"/>
      <c r="K261" s="1112"/>
      <c r="L261" s="157"/>
      <c r="M261" s="1029"/>
    </row>
    <row r="262" spans="1:13" hidden="1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62" s="204"/>
      <c r="C262" s="742"/>
      <c r="D262" s="743"/>
      <c r="E262" s="1029"/>
      <c r="F262" s="744"/>
      <c r="G262" s="1626"/>
      <c r="H262" s="167"/>
      <c r="I262" s="207"/>
      <c r="J262" s="47"/>
      <c r="K262" s="1112"/>
      <c r="L262" s="157"/>
      <c r="M262" s="1029"/>
    </row>
    <row r="263" spans="1:13" hidden="1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63" s="204"/>
      <c r="C263" s="742"/>
      <c r="D263" s="743"/>
      <c r="E263" s="1029"/>
      <c r="F263" s="744"/>
      <c r="G263" s="1626"/>
      <c r="H263" s="167"/>
      <c r="I263" s="207"/>
      <c r="J263" s="47"/>
      <c r="K263" s="1112"/>
      <c r="L263" s="157"/>
      <c r="M263" s="1029"/>
    </row>
    <row r="264" spans="1:13" hidden="1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64" s="204"/>
      <c r="C264" s="742"/>
      <c r="D264" s="743"/>
      <c r="E264" s="1029"/>
      <c r="F264" s="744"/>
      <c r="G264" s="1626"/>
      <c r="H264" s="167"/>
      <c r="I264" s="207"/>
      <c r="J264" s="47"/>
      <c r="K264" s="1112"/>
      <c r="L264" s="157"/>
      <c r="M264" s="1029"/>
    </row>
    <row r="265" spans="1:13" hidden="1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65" s="204"/>
      <c r="C265" s="742"/>
      <c r="D265" s="743"/>
      <c r="E265" s="1029"/>
      <c r="F265" s="744"/>
      <c r="G265" s="1626"/>
      <c r="H265" s="167"/>
      <c r="I265" s="207"/>
      <c r="J265" s="47"/>
      <c r="K265" s="1112"/>
      <c r="L265" s="157"/>
      <c r="M265" s="1029"/>
    </row>
    <row r="266" spans="1:13" hidden="1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66" s="204"/>
      <c r="C266" s="742"/>
      <c r="D266" s="743"/>
      <c r="E266" s="1029"/>
      <c r="F266" s="744"/>
      <c r="G266" s="1626"/>
      <c r="H266" s="167"/>
      <c r="I266" s="207"/>
      <c r="J266" s="47"/>
      <c r="K266" s="1112"/>
      <c r="L266" s="157"/>
      <c r="M266" s="1029"/>
    </row>
    <row r="267" spans="1:13" hidden="1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67" s="204"/>
      <c r="C267" s="742"/>
      <c r="D267" s="743"/>
      <c r="E267" s="1029"/>
      <c r="F267" s="744"/>
      <c r="G267" s="1626"/>
      <c r="H267" s="167"/>
      <c r="I267" s="207"/>
      <c r="J267" s="47"/>
      <c r="K267" s="1112"/>
      <c r="L267" s="157"/>
      <c r="M267" s="1029"/>
    </row>
    <row r="268" spans="1:13" hidden="1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68" s="204"/>
      <c r="C268" s="742"/>
      <c r="D268" s="743"/>
      <c r="E268" s="1029"/>
      <c r="F268" s="744"/>
      <c r="G268" s="1626"/>
      <c r="H268" s="167"/>
      <c r="I268" s="207"/>
      <c r="J268" s="47"/>
      <c r="K268" s="1112"/>
      <c r="L268" s="157"/>
      <c r="M268" s="1029"/>
    </row>
    <row r="269" spans="1:13" hidden="1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69" s="204"/>
      <c r="C269" s="742"/>
      <c r="D269" s="743"/>
      <c r="E269" s="1029"/>
      <c r="F269" s="744"/>
      <c r="G269" s="1626"/>
      <c r="H269" s="167"/>
      <c r="I269" s="207"/>
      <c r="J269" s="47"/>
      <c r="K269" s="1112"/>
      <c r="L269" s="157"/>
      <c r="M269" s="1029"/>
    </row>
    <row r="270" spans="1:13" hidden="1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70" s="204"/>
      <c r="C270" s="742"/>
      <c r="D270" s="743"/>
      <c r="E270" s="1029"/>
      <c r="F270" s="744"/>
      <c r="G270" s="1626"/>
      <c r="H270" s="167"/>
      <c r="I270" s="207"/>
      <c r="J270" s="47"/>
      <c r="K270" s="1112"/>
      <c r="L270" s="157"/>
      <c r="M270" s="1029"/>
    </row>
    <row r="271" spans="1:13" hidden="1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71" s="204"/>
      <c r="C271" s="742"/>
      <c r="D271" s="743"/>
      <c r="E271" s="1029"/>
      <c r="F271" s="744"/>
      <c r="G271" s="1626"/>
      <c r="H271" s="167"/>
      <c r="I271" s="207"/>
      <c r="J271" s="47"/>
      <c r="K271" s="1112"/>
      <c r="L271" s="157"/>
      <c r="M271" s="1029"/>
    </row>
    <row r="272" spans="1:13" hidden="1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72" s="204"/>
      <c r="C272" s="742"/>
      <c r="D272" s="743"/>
      <c r="E272" s="1029"/>
      <c r="F272" s="744"/>
      <c r="G272" s="1626"/>
      <c r="H272" s="167"/>
      <c r="I272" s="207"/>
      <c r="J272" s="47"/>
      <c r="K272" s="1112"/>
      <c r="L272" s="157"/>
      <c r="M272" s="1029"/>
    </row>
    <row r="273" spans="1:13" hidden="1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73" s="204"/>
      <c r="C273" s="742"/>
      <c r="D273" s="743"/>
      <c r="E273" s="1029"/>
      <c r="F273" s="744"/>
      <c r="G273" s="1626"/>
      <c r="H273" s="167"/>
      <c r="I273" s="207"/>
      <c r="J273" s="47"/>
      <c r="K273" s="1112"/>
      <c r="L273" s="157"/>
      <c r="M273" s="1029"/>
    </row>
    <row r="274" spans="1:13" hidden="1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74" s="204"/>
      <c r="C274" s="742"/>
      <c r="D274" s="743"/>
      <c r="E274" s="1029"/>
      <c r="F274" s="744"/>
      <c r="G274" s="1626"/>
      <c r="H274" s="167"/>
      <c r="I274" s="207"/>
      <c r="J274" s="47"/>
      <c r="K274" s="1112"/>
      <c r="L274" s="157"/>
      <c r="M274" s="1029"/>
    </row>
    <row r="275" spans="1:13" hidden="1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75" s="204"/>
      <c r="C275" s="742"/>
      <c r="D275" s="743"/>
      <c r="E275" s="1029"/>
      <c r="F275" s="744"/>
      <c r="G275" s="1626"/>
      <c r="H275" s="167"/>
      <c r="I275" s="207"/>
      <c r="J275" s="47"/>
      <c r="K275" s="1112"/>
      <c r="L275" s="157"/>
      <c r="M275" s="1029"/>
    </row>
    <row r="276" spans="1:13" hidden="1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76" s="204"/>
      <c r="C276" s="742"/>
      <c r="D276" s="743"/>
      <c r="E276" s="1029"/>
      <c r="F276" s="744"/>
      <c r="G276" s="1626"/>
      <c r="H276" s="167"/>
      <c r="I276" s="207"/>
      <c r="J276" s="47"/>
      <c r="K276" s="1112"/>
      <c r="L276" s="157"/>
      <c r="M276" s="1029"/>
    </row>
    <row r="277" spans="1:13" hidden="1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77" s="204"/>
      <c r="C277" s="742"/>
      <c r="D277" s="743"/>
      <c r="E277" s="1029"/>
      <c r="F277" s="744"/>
      <c r="G277" s="1626"/>
      <c r="H277" s="167"/>
      <c r="I277" s="207"/>
      <c r="J277" s="47"/>
      <c r="K277" s="1112"/>
      <c r="L277" s="157"/>
      <c r="M277" s="1029"/>
    </row>
    <row r="278" spans="1:13" hidden="1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78" s="204"/>
      <c r="C278" s="742"/>
      <c r="D278" s="743"/>
      <c r="E278" s="1029"/>
      <c r="F278" s="744"/>
      <c r="G278" s="1626"/>
      <c r="H278" s="167"/>
      <c r="I278" s="207"/>
      <c r="J278" s="47"/>
      <c r="K278" s="1112"/>
      <c r="L278" s="157"/>
      <c r="M278" s="1029"/>
    </row>
    <row r="279" spans="1:13" hidden="1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79" s="204"/>
      <c r="C279" s="742"/>
      <c r="D279" s="743"/>
      <c r="E279" s="1029"/>
      <c r="F279" s="744"/>
      <c r="G279" s="1626"/>
      <c r="H279" s="167"/>
      <c r="I279" s="207"/>
      <c r="J279" s="47"/>
      <c r="K279" s="1112"/>
      <c r="L279" s="157"/>
      <c r="M279" s="1029"/>
    </row>
    <row r="280" spans="1:13" hidden="1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80" s="204"/>
      <c r="C280" s="742"/>
      <c r="D280" s="743"/>
      <c r="E280" s="1029"/>
      <c r="F280" s="744"/>
      <c r="G280" s="1626"/>
      <c r="H280" s="167"/>
      <c r="I280" s="207"/>
      <c r="J280" s="47"/>
      <c r="K280" s="1112"/>
      <c r="L280" s="157"/>
      <c r="M280" s="1029"/>
    </row>
    <row r="281" spans="1:13" hidden="1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81" s="204"/>
      <c r="C281" s="742"/>
      <c r="D281" s="743"/>
      <c r="E281" s="1029"/>
      <c r="F281" s="744"/>
      <c r="G281" s="1626"/>
      <c r="H281" s="167"/>
      <c r="I281" s="207"/>
      <c r="J281" s="47"/>
      <c r="K281" s="1112"/>
      <c r="L281" s="157"/>
      <c r="M281" s="1029"/>
    </row>
    <row r="282" spans="1:13" hidden="1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82" s="204"/>
      <c r="C282" s="742"/>
      <c r="D282" s="743"/>
      <c r="E282" s="1029"/>
      <c r="F282" s="744"/>
      <c r="G282" s="1626"/>
      <c r="H282" s="167"/>
      <c r="I282" s="207"/>
      <c r="J282" s="47"/>
      <c r="K282" s="1112"/>
      <c r="L282" s="157"/>
      <c r="M282" s="1029"/>
    </row>
    <row r="283" spans="1:13" hidden="1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83" s="204"/>
      <c r="C283" s="742"/>
      <c r="D283" s="743"/>
      <c r="E283" s="1029"/>
      <c r="F283" s="744"/>
      <c r="G283" s="1626"/>
      <c r="H283" s="167"/>
      <c r="I283" s="207"/>
      <c r="J283" s="47"/>
      <c r="K283" s="1112"/>
      <c r="L283" s="157"/>
      <c r="M283" s="1029"/>
    </row>
    <row r="284" spans="1:13" hidden="1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84" s="204"/>
      <c r="C284" s="742"/>
      <c r="D284" s="743"/>
      <c r="E284" s="1029"/>
      <c r="F284" s="744"/>
      <c r="G284" s="1626"/>
      <c r="H284" s="167"/>
      <c r="I284" s="207"/>
      <c r="J284" s="47"/>
      <c r="K284" s="1112"/>
      <c r="L284" s="157"/>
      <c r="M284" s="1029"/>
    </row>
    <row r="285" spans="1:13" hidden="1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85" s="204"/>
      <c r="C285" s="742"/>
      <c r="D285" s="743"/>
      <c r="E285" s="1029"/>
      <c r="F285" s="744"/>
      <c r="G285" s="1626"/>
      <c r="H285" s="167"/>
      <c r="I285" s="207"/>
      <c r="J285" s="47"/>
      <c r="K285" s="1112"/>
      <c r="L285" s="157"/>
      <c r="M285" s="1029"/>
    </row>
    <row r="286" spans="1:13" hidden="1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86" s="204"/>
      <c r="C286" s="742"/>
      <c r="D286" s="743"/>
      <c r="E286" s="1029"/>
      <c r="F286" s="744"/>
      <c r="G286" s="1626"/>
      <c r="H286" s="167"/>
      <c r="I286" s="207"/>
      <c r="J286" s="47"/>
      <c r="K286" s="1112"/>
      <c r="L286" s="157"/>
      <c r="M286" s="1029"/>
    </row>
    <row r="287" spans="1:13" hidden="1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87" s="204"/>
      <c r="C287" s="742"/>
      <c r="D287" s="743"/>
      <c r="E287" s="1029"/>
      <c r="F287" s="744"/>
      <c r="G287" s="1626"/>
      <c r="H287" s="167"/>
      <c r="I287" s="207"/>
      <c r="J287" s="47"/>
      <c r="K287" s="1112"/>
      <c r="L287" s="157"/>
      <c r="M287" s="1029"/>
    </row>
    <row r="288" spans="1:13" hidden="1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88" s="204"/>
      <c r="C288" s="742"/>
      <c r="D288" s="743"/>
      <c r="E288" s="1029"/>
      <c r="F288" s="744"/>
      <c r="G288" s="1626"/>
      <c r="H288" s="167"/>
      <c r="I288" s="207"/>
      <c r="J288" s="47"/>
      <c r="K288" s="1112"/>
      <c r="L288" s="157"/>
      <c r="M288" s="1029"/>
    </row>
    <row r="289" spans="1:13" hidden="1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89" s="204"/>
      <c r="C289" s="742"/>
      <c r="D289" s="743"/>
      <c r="E289" s="1029"/>
      <c r="F289" s="744"/>
      <c r="G289" s="1626"/>
      <c r="H289" s="167"/>
      <c r="I289" s="207"/>
      <c r="J289" s="47"/>
      <c r="K289" s="1112"/>
      <c r="L289" s="157"/>
      <c r="M289" s="1029"/>
    </row>
    <row r="290" spans="1:13" hidden="1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90" s="204"/>
      <c r="C290" s="742"/>
      <c r="D290" s="743"/>
      <c r="E290" s="1029"/>
      <c r="F290" s="744"/>
      <c r="G290" s="1626"/>
      <c r="H290" s="167"/>
      <c r="I290" s="207"/>
      <c r="J290" s="47"/>
      <c r="K290" s="1112"/>
      <c r="L290" s="157"/>
      <c r="M290" s="1029"/>
    </row>
    <row r="291" spans="1:13" hidden="1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91" s="204"/>
      <c r="C291" s="742"/>
      <c r="D291" s="743"/>
      <c r="E291" s="1029"/>
      <c r="F291" s="744"/>
      <c r="G291" s="1626"/>
      <c r="H291" s="167"/>
      <c r="I291" s="207"/>
      <c r="J291" s="47"/>
      <c r="K291" s="1112"/>
      <c r="L291" s="157"/>
      <c r="M291" s="1029"/>
    </row>
    <row r="292" spans="1:13" hidden="1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92" s="204"/>
      <c r="C292" s="742"/>
      <c r="D292" s="743"/>
      <c r="E292" s="1029"/>
      <c r="F292" s="744"/>
      <c r="G292" s="1626"/>
      <c r="H292" s="167"/>
      <c r="I292" s="207"/>
      <c r="J292" s="47"/>
      <c r="K292" s="1112"/>
      <c r="L292" s="157"/>
      <c r="M292" s="1029"/>
    </row>
    <row r="293" spans="1:13" hidden="1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93" s="204"/>
      <c r="C293" s="742"/>
      <c r="D293" s="743"/>
      <c r="E293" s="1029"/>
      <c r="F293" s="744"/>
      <c r="G293" s="1626"/>
      <c r="H293" s="167"/>
      <c r="I293" s="207"/>
      <c r="J293" s="47"/>
      <c r="K293" s="1112"/>
      <c r="L293" s="157"/>
      <c r="M293" s="1029"/>
    </row>
    <row r="294" spans="1:13" hidden="1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94" s="204"/>
      <c r="C294" s="742"/>
      <c r="D294" s="743"/>
      <c r="E294" s="1029"/>
      <c r="F294" s="744"/>
      <c r="G294" s="1626"/>
      <c r="H294" s="167"/>
      <c r="I294" s="207"/>
      <c r="J294" s="47"/>
      <c r="K294" s="1112"/>
      <c r="L294" s="157"/>
      <c r="M294" s="1029"/>
    </row>
    <row r="295" spans="1:13" hidden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95" s="204"/>
      <c r="C295" s="742"/>
      <c r="D295" s="743"/>
      <c r="E295" s="1029"/>
      <c r="F295" s="744"/>
      <c r="G295" s="1626"/>
      <c r="H295" s="167"/>
      <c r="I295" s="207"/>
      <c r="J295" s="47"/>
      <c r="K295" s="1112"/>
      <c r="L295" s="157"/>
      <c r="M295" s="1029"/>
    </row>
    <row r="296" spans="1:13" hidden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96" s="204"/>
      <c r="C296" s="742"/>
      <c r="D296" s="743"/>
      <c r="E296" s="1029"/>
      <c r="F296" s="744"/>
      <c r="G296" s="1626"/>
      <c r="H296" s="167"/>
      <c r="I296" s="207"/>
      <c r="J296" s="47"/>
      <c r="K296" s="1112"/>
      <c r="L296" s="157"/>
      <c r="M296" s="1029"/>
    </row>
    <row r="297" spans="1:13" hidden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97" s="204"/>
      <c r="C297" s="742"/>
      <c r="D297" s="743"/>
      <c r="E297" s="1029"/>
      <c r="F297" s="744"/>
      <c r="G297" s="1626"/>
      <c r="H297" s="167"/>
      <c r="I297" s="207"/>
      <c r="J297" s="47"/>
      <c r="K297" s="1112"/>
      <c r="L297" s="157"/>
      <c r="M297" s="1029"/>
    </row>
    <row r="298" spans="1:13" hidden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98" s="204"/>
      <c r="C298" s="742"/>
      <c r="D298" s="743"/>
      <c r="E298" s="1029"/>
      <c r="F298" s="744"/>
      <c r="G298" s="1626"/>
      <c r="H298" s="167"/>
      <c r="I298" s="207"/>
      <c r="J298" s="47"/>
      <c r="K298" s="1112"/>
      <c r="L298" s="157"/>
      <c r="M298" s="1029"/>
    </row>
    <row r="299" spans="1:13" hidden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299" s="204"/>
      <c r="C299" s="742"/>
      <c r="D299" s="743"/>
      <c r="E299" s="1029"/>
      <c r="F299" s="744"/>
      <c r="G299" s="1626"/>
      <c r="H299" s="167"/>
      <c r="I299" s="207"/>
      <c r="J299" s="47"/>
      <c r="K299" s="1112"/>
      <c r="L299" s="157"/>
      <c r="M299" s="1029"/>
    </row>
    <row r="300" spans="1:13" hidden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00" s="204"/>
      <c r="C300" s="742"/>
      <c r="D300" s="743"/>
      <c r="E300" s="1029"/>
      <c r="F300" s="744"/>
      <c r="G300" s="1626"/>
      <c r="H300" s="167"/>
      <c r="I300" s="207"/>
      <c r="J300" s="47"/>
      <c r="K300" s="1112"/>
      <c r="L300" s="157"/>
      <c r="M300" s="1029"/>
    </row>
    <row r="301" spans="1:13" hidden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01" s="204"/>
      <c r="C301" s="742"/>
      <c r="D301" s="743"/>
      <c r="E301" s="1029"/>
      <c r="F301" s="744"/>
      <c r="G301" s="1626"/>
      <c r="H301" s="167"/>
      <c r="I301" s="207"/>
      <c r="J301" s="47"/>
      <c r="K301" s="1112"/>
      <c r="L301" s="157"/>
      <c r="M301" s="1029"/>
    </row>
    <row r="302" spans="1:13" hidden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02" s="204"/>
      <c r="C302" s="742"/>
      <c r="D302" s="743"/>
      <c r="E302" s="1029"/>
      <c r="F302" s="744"/>
      <c r="G302" s="1626"/>
      <c r="H302" s="167"/>
      <c r="I302" s="207"/>
      <c r="J302" s="47"/>
      <c r="K302" s="1112"/>
      <c r="L302" s="157"/>
      <c r="M302" s="1029"/>
    </row>
    <row r="303" spans="1:13" hidden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03" s="204"/>
      <c r="C303" s="742"/>
      <c r="D303" s="743"/>
      <c r="E303" s="1029"/>
      <c r="F303" s="744"/>
      <c r="G303" s="1626"/>
      <c r="H303" s="167"/>
      <c r="I303" s="207"/>
      <c r="J303" s="47"/>
      <c r="K303" s="1112"/>
      <c r="L303" s="157"/>
      <c r="M303" s="1029"/>
    </row>
    <row r="304" spans="1:13" hidden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04" s="204"/>
      <c r="C304" s="742"/>
      <c r="D304" s="743"/>
      <c r="E304" s="1029"/>
      <c r="F304" s="744"/>
      <c r="G304" s="1626"/>
      <c r="H304" s="167"/>
      <c r="I304" s="207"/>
      <c r="J304" s="47"/>
      <c r="K304" s="1112"/>
      <c r="L304" s="157"/>
      <c r="M304" s="1029"/>
    </row>
    <row r="305" spans="1:13" hidden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  <c r="B305" s="204"/>
      <c r="C305" s="742"/>
      <c r="D305" s="743"/>
      <c r="E305" s="1029"/>
      <c r="F305" s="744"/>
      <c r="G305" s="1626"/>
      <c r="H305" s="167"/>
      <c r="I305" s="207"/>
      <c r="J305" s="47"/>
      <c r="K305" s="1112"/>
      <c r="L305" s="157"/>
      <c r="M305" s="1029"/>
    </row>
    <row r="306" spans="1:13" hidden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07" spans="1:13" hidden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08" spans="1:13" hidden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09" spans="1:13" hidden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10" spans="1:13" hidden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11" spans="1:13" hidden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12" spans="1:13" hidden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13" spans="1:13" hidden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14" spans="1:13" hidden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15" spans="1:13" hidden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16" spans="1:13" hidden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17" spans="1:13" hidden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18" spans="1:13" hidden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19" spans="1:13" hidden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20" spans="1:13" hidden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21" spans="1:1" hidden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22" spans="1:1" hidden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23" spans="1:1" hidden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24" spans="1:1" hidden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25" spans="1:1" hidden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26" spans="1:1" hidden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27" spans="1:1" hidden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28" spans="1:1" hidden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29" spans="1:1" hidden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30" spans="1:1" hidden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31" spans="1:1" hidden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32" spans="1:1" hidden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33" spans="1:1" hidden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34" spans="1:1" hidden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35" spans="1:1" hidden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36" spans="1:1" hidden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37" spans="1:1" hidden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38" spans="1:1" hidden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39" spans="1:1" hidden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40" spans="1:1" hidden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41" spans="1:1" hidden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42" spans="1:1" hidden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43" spans="1:1" hidden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44" spans="1:1" hidden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45" spans="1:1" hidden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46" spans="1:1" hidden="1">
      <c r="A346" s="157" t="str">
        <f>IF(J346&gt;0,COUNT($J$4:J346)+MAX('MI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47" spans="1:1" hidden="1">
      <c r="A347" s="157" t="str">
        <f>IF(J347&gt;0,COUNT($J$4:J347)+MAX('MI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48" spans="1:1" hidden="1">
      <c r="A348" s="157" t="str">
        <f>IF(J348&gt;0,COUNT($J$4:J348)+MAX('MI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49" spans="1:1" hidden="1">
      <c r="A349" s="157" t="str">
        <f>IF(J349&gt;0,COUNT($J$4:J349)+MAX('MI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50" spans="1:1" hidden="1">
      <c r="A350" s="157" t="str">
        <f>IF(J350&gt;0,COUNT($J$4:J350)+MAX('MI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51" spans="1:1" hidden="1">
      <c r="A351" s="157" t="str">
        <f>IF(J351&gt;0,COUNT($J$4:J351)+MAX('MI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52" spans="1:1" hidden="1">
      <c r="A352" s="157" t="str">
        <f>IF(J352&gt;0,COUNT($J$4:J352)+MAX('MI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53" spans="1:1" hidden="1">
      <c r="A353" s="157" t="str">
        <f>IF(J353&gt;0,COUNT($J$4:J353)+MAX('MI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54" spans="1:1" hidden="1">
      <c r="A354" s="157" t="str">
        <f>IF(J354&gt;0,COUNT($J$4:J354)+MAX('MI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55" spans="1:1" hidden="1">
      <c r="A355" s="157" t="str">
        <f>IF(J355&gt;0,COUNT($J$4:J355)+MAX('MI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56" spans="1:1" hidden="1">
      <c r="A356" s="157" t="str">
        <f>IF(J356&gt;0,COUNT($J$4:J356)+MAX('MI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57" spans="1:1" hidden="1">
      <c r="A357" s="157" t="str">
        <f>IF(J357&gt;0,COUNT($J$4:J357)+MAX('MI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58" spans="1:1" hidden="1">
      <c r="A358" s="157" t="str">
        <f>IF(J358&gt;0,COUNT($J$4:J358)+MAX('MI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59" spans="1:1" hidden="1">
      <c r="A359" s="157" t="str">
        <f>IF(J359&gt;0,COUNT($J$4:J359)+MAX('MI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60" spans="1:1" hidden="1">
      <c r="A360" s="157" t="str">
        <f>IF(J360&gt;0,COUNT($J$4:J360)+MAX('MI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40'!A:A),"")</f>
        <v/>
      </c>
    </row>
    <row r="361" spans="1:1"/>
    <row r="362" spans="1:1"/>
    <row r="363" spans="1:1"/>
    <row r="364" spans="1:1"/>
    <row r="365" spans="1:1"/>
    <row r="366" spans="1:1"/>
    <row r="367" spans="1:1"/>
    <row r="368" spans="1:1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</sheetData>
  <sheetProtection algorithmName="SHA-512" hashValue="1Z4mKoGuXacPNP/EYk4idm0+USIkQ1Fp8xxah89lUuROIPU7fXPuojlLXD/XbID+s9q+SjD/zGzkPNZhDYE2Mg==" saltValue="C2YaLQB8HdC7+iPTa+nWzQ==" spinCount="100000" sheet="1" formatColumns="0" autoFilter="0"/>
  <protectedRanges>
    <protectedRange sqref="F5:G67" name="Range2"/>
    <protectedRange sqref="J5:J67" name="Range1"/>
  </protectedRanges>
  <autoFilter ref="J3:J67" xr:uid="{FD14203B-BF9E-4070-813C-CB9DFCB064EA}"/>
  <mergeCells count="2">
    <mergeCell ref="K1:K2"/>
    <mergeCell ref="B2:C2"/>
  </mergeCells>
  <conditionalFormatting sqref="F5:F67">
    <cfRule type="cellIs" dxfId="28" priority="2" operator="notEqual">
      <formula>$F$2</formula>
    </cfRule>
  </conditionalFormatting>
  <conditionalFormatting sqref="G5:G67">
    <cfRule type="cellIs" dxfId="27" priority="1" operator="notEqual">
      <formula>ROUND($F5*$E5,2)</formula>
    </cfRule>
  </conditionalFormatting>
  <hyperlinks>
    <hyperlink ref="K1" location="'Lead Sheet'!A1" display="CLICK TO RETURN TO LEAD SHEET" xr:uid="{C19F094D-9CB0-47A2-9DD5-01F752AA0704}"/>
  </hyperlinks>
  <pageMargins left="0.7" right="0.7" top="0.75" bottom="0.75" header="0.3" footer="0.3"/>
  <pageSetup scale="53" fitToHeight="0" orientation="portrait" r:id="rId1"/>
  <headerFooter>
    <oddHeader>&amp;LPUSH FITTINGS
&amp;K00-039Subject to change without notice&amp;RPUSH FITTINGS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20E2D-F1F6-4EFA-865B-D6B52A0ED501}">
  <sheetPr codeName="Sheet18">
    <tabColor theme="9" tint="-0.249977111117893"/>
    <pageSetUpPr fitToPage="1"/>
  </sheetPr>
  <dimension ref="A1:Q519"/>
  <sheetViews>
    <sheetView showGridLines="0" zoomScaleNormal="100" zoomScalePageLayoutView="110" workbookViewId="0">
      <pane ySplit="3" topLeftCell="A4" activePane="bottomLeft" state="frozen"/>
      <selection activeCell="F2" sqref="F2"/>
      <selection pane="bottomLeft" activeCell="H2" sqref="H2"/>
    </sheetView>
  </sheetViews>
  <sheetFormatPr defaultColWidth="0" defaultRowHeight="15.75" zeroHeight="1"/>
  <cols>
    <col min="1" max="1" width="8.7109375" style="157" hidden="1" customWidth="1"/>
    <col min="2" max="2" width="15.7109375" style="13" customWidth="1"/>
    <col min="3" max="3" width="13.42578125" style="15" bestFit="1" customWidth="1"/>
    <col min="4" max="4" width="13.28515625" style="15" customWidth="1"/>
    <col min="5" max="5" width="44.140625" style="818" bestFit="1" customWidth="1"/>
    <col min="6" max="6" width="18.28515625" style="818" bestFit="1" customWidth="1"/>
    <col min="7" max="7" width="12.7109375" style="1030" bestFit="1" customWidth="1"/>
    <col min="8" max="8" width="11.140625" style="819" bestFit="1" customWidth="1"/>
    <col min="9" max="9" width="12.28515625" style="1756" bestFit="1" customWidth="1"/>
    <col min="10" max="10" width="8.42578125" style="212" bestFit="1" customWidth="1"/>
    <col min="11" max="11" width="8.5703125" style="18" bestFit="1" customWidth="1"/>
    <col min="12" max="12" width="10" style="2" bestFit="1" customWidth="1"/>
    <col min="13" max="13" width="15.7109375" style="1029" customWidth="1"/>
    <col min="14" max="14" width="17.140625" style="13" customWidth="1"/>
    <col min="15" max="15" width="18" style="1030" customWidth="1"/>
    <col min="16" max="16" width="8.85546875" style="13" customWidth="1"/>
    <col min="17" max="17" width="0" style="13" hidden="1" customWidth="1"/>
    <col min="18" max="16384" width="8.85546875" style="13" hidden="1"/>
  </cols>
  <sheetData>
    <row r="1" spans="1:15" ht="72.75" customHeight="1" thickBot="1">
      <c r="B1" s="659"/>
      <c r="C1" s="213"/>
      <c r="D1" s="549"/>
      <c r="E1" s="752"/>
      <c r="F1" s="753"/>
      <c r="G1" s="1199"/>
      <c r="H1" s="754"/>
      <c r="I1" s="1810"/>
      <c r="J1" s="551"/>
      <c r="K1" s="438"/>
      <c r="L1" s="710" t="s">
        <v>4681</v>
      </c>
      <c r="M1" s="1867" t="s">
        <v>3648</v>
      </c>
      <c r="N1" s="157"/>
      <c r="O1" s="1029"/>
    </row>
    <row r="2" spans="1:15" ht="16.5" thickBot="1">
      <c r="B2" s="1869" t="s">
        <v>12964</v>
      </c>
      <c r="C2" s="1871"/>
      <c r="D2" s="552"/>
      <c r="E2" s="755"/>
      <c r="F2" s="756"/>
      <c r="G2" s="1194"/>
      <c r="H2" s="941">
        <f>'Lead Sheet'!B20</f>
        <v>0</v>
      </c>
      <c r="I2" s="1784"/>
      <c r="J2" s="177"/>
      <c r="K2" s="178"/>
      <c r="L2" s="155"/>
      <c r="M2" s="1868"/>
      <c r="N2" s="157"/>
      <c r="O2" s="1029"/>
    </row>
    <row r="3" spans="1:15" s="160" customFormat="1" ht="32.25" thickBot="1">
      <c r="A3" s="158"/>
      <c r="B3" s="179"/>
      <c r="C3" s="180" t="s">
        <v>5072</v>
      </c>
      <c r="D3" s="554" t="s">
        <v>5073</v>
      </c>
      <c r="E3" s="757" t="s">
        <v>5074</v>
      </c>
      <c r="F3" s="757" t="s">
        <v>5075</v>
      </c>
      <c r="G3" s="1014" t="s">
        <v>487</v>
      </c>
      <c r="H3" s="182" t="s">
        <v>0</v>
      </c>
      <c r="I3" s="182" t="s">
        <v>1</v>
      </c>
      <c r="J3" s="183" t="s">
        <v>3</v>
      </c>
      <c r="K3" s="184" t="s">
        <v>4</v>
      </c>
      <c r="L3" s="182" t="s">
        <v>2</v>
      </c>
      <c r="M3" s="1160" t="s">
        <v>360</v>
      </c>
      <c r="N3" s="302" t="s">
        <v>5065</v>
      </c>
      <c r="O3" s="1111">
        <f>SUM(M:M)</f>
        <v>0</v>
      </c>
    </row>
    <row r="4" spans="1:15" ht="15.75" customHeight="1">
      <c r="A4" s="157" t="str">
        <f>IF(L4&gt;0,COUNT($L$4:L4)+MAX('MI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" s="354"/>
      <c r="C4" s="313"/>
      <c r="D4" s="758"/>
      <c r="E4" s="314" t="s">
        <v>7313</v>
      </c>
      <c r="F4" s="759"/>
      <c r="G4" s="1200" t="s">
        <v>497</v>
      </c>
      <c r="H4" s="1453"/>
      <c r="I4" s="1765"/>
      <c r="J4" s="760"/>
      <c r="K4" s="761"/>
      <c r="L4" s="105"/>
      <c r="M4" s="1121"/>
      <c r="N4" s="157"/>
      <c r="O4" s="1029"/>
    </row>
    <row r="5" spans="1:15">
      <c r="A5" s="157" t="str">
        <f>IF(L5&gt;0,COUNT($L$4:L5)+MAX('MI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" s="244"/>
      <c r="C5" s="228" t="s">
        <v>695</v>
      </c>
      <c r="D5" s="762" t="s">
        <v>696</v>
      </c>
      <c r="E5" s="763" t="s">
        <v>8395</v>
      </c>
      <c r="F5" s="763" t="s">
        <v>5076</v>
      </c>
      <c r="G5" s="1136">
        <f>IFERROR(VLOOKUP(C5,'Consolidated Master Sheet'!B:H,3,0),"")</f>
        <v>4.24</v>
      </c>
      <c r="H5" s="151">
        <f>IF(G5=0,"NET",$H$2)</f>
        <v>0</v>
      </c>
      <c r="I5" s="1322">
        <f>IFERROR(ROUND(H5*G5,2),0)</f>
        <v>0</v>
      </c>
      <c r="J5" s="188">
        <f>IFERROR(VLOOKUP(C5,'Consolidated Master Sheet'!B:H,6,0),"")</f>
        <v>25</v>
      </c>
      <c r="K5" s="345">
        <f>IFERROR(VLOOKUP(C5,'Consolidated Master Sheet'!B:H,7,0),"")</f>
        <v>3000</v>
      </c>
      <c r="L5" s="41"/>
      <c r="M5" s="1102">
        <f t="shared" ref="M5:M19" si="0">IFERROR(I5*L5,0)</f>
        <v>0</v>
      </c>
      <c r="N5" s="157"/>
      <c r="O5" s="1029"/>
    </row>
    <row r="6" spans="1:15">
      <c r="A6" s="157" t="str">
        <f>IF(L6&gt;0,COUNT($L$4:L6)+MAX('MI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6" s="244"/>
      <c r="C6" s="231" t="s">
        <v>697</v>
      </c>
      <c r="D6" s="764" t="s">
        <v>696</v>
      </c>
      <c r="E6" s="765" t="s">
        <v>8396</v>
      </c>
      <c r="F6" s="765" t="s">
        <v>5077</v>
      </c>
      <c r="G6" s="1201">
        <f>IFERROR(VLOOKUP(C6,'Consolidated Master Sheet'!B:H,3,0),"")</f>
        <v>3.48</v>
      </c>
      <c r="H6" s="152">
        <f t="shared" ref="H6:H69" si="1">IF(G6=0,"NET",$H$2)</f>
        <v>0</v>
      </c>
      <c r="I6" s="1324">
        <f t="shared" ref="I6:I69" si="2">IFERROR(ROUND(H6*G6,2),0)</f>
        <v>0</v>
      </c>
      <c r="J6" s="373">
        <f>IFERROR(VLOOKUP(C6,'Consolidated Master Sheet'!B:H,6,0),"")</f>
        <v>25</v>
      </c>
      <c r="K6" s="347">
        <f>IFERROR(VLOOKUP(C6,'Consolidated Master Sheet'!B:H,7,0),"")</f>
        <v>2000</v>
      </c>
      <c r="L6" s="42"/>
      <c r="M6" s="1104">
        <f t="shared" si="0"/>
        <v>0</v>
      </c>
      <c r="N6" s="157"/>
      <c r="O6" s="1029"/>
    </row>
    <row r="7" spans="1:15">
      <c r="A7" s="157" t="str">
        <f>IF(L7&gt;0,COUNT($L$4:L7)+MAX('MI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7" s="244"/>
      <c r="C7" s="231" t="s">
        <v>698</v>
      </c>
      <c r="D7" s="764" t="s">
        <v>696</v>
      </c>
      <c r="E7" s="765" t="s">
        <v>8397</v>
      </c>
      <c r="F7" s="765" t="s">
        <v>1025</v>
      </c>
      <c r="G7" s="1201">
        <f>IFERROR(VLOOKUP(C7,'Consolidated Master Sheet'!B:H,3,0),"")</f>
        <v>4.59</v>
      </c>
      <c r="H7" s="152">
        <f t="shared" si="1"/>
        <v>0</v>
      </c>
      <c r="I7" s="1324">
        <f t="shared" si="2"/>
        <v>0</v>
      </c>
      <c r="J7" s="373">
        <f>IFERROR(VLOOKUP(C7,'Consolidated Master Sheet'!B:H,6,0),"")</f>
        <v>25</v>
      </c>
      <c r="K7" s="347">
        <f>IFERROR(VLOOKUP(C7,'Consolidated Master Sheet'!B:H,7,0),"")</f>
        <v>1200</v>
      </c>
      <c r="L7" s="42"/>
      <c r="M7" s="1104">
        <f t="shared" si="0"/>
        <v>0</v>
      </c>
      <c r="N7" s="157"/>
      <c r="O7" s="1029"/>
    </row>
    <row r="8" spans="1:15">
      <c r="A8" s="157" t="str">
        <f>IF(L8&gt;0,COUNT($L$4:L8)+MAX('MI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8" s="244"/>
      <c r="C8" s="231" t="s">
        <v>699</v>
      </c>
      <c r="D8" s="764" t="s">
        <v>696</v>
      </c>
      <c r="E8" s="765" t="s">
        <v>8398</v>
      </c>
      <c r="F8" s="765" t="s">
        <v>1026</v>
      </c>
      <c r="G8" s="1201">
        <f>IFERROR(VLOOKUP(C8,'Consolidated Master Sheet'!B:H,3,0),"")</f>
        <v>3.8</v>
      </c>
      <c r="H8" s="152">
        <f t="shared" si="1"/>
        <v>0</v>
      </c>
      <c r="I8" s="1324">
        <f t="shared" si="2"/>
        <v>0</v>
      </c>
      <c r="J8" s="373">
        <f>IFERROR(VLOOKUP(C8,'Consolidated Master Sheet'!B:H,6,0),"")</f>
        <v>25</v>
      </c>
      <c r="K8" s="347">
        <f>IFERROR(VLOOKUP(C8,'Consolidated Master Sheet'!B:H,7,0),"")</f>
        <v>800</v>
      </c>
      <c r="L8" s="42"/>
      <c r="M8" s="1104">
        <f t="shared" si="0"/>
        <v>0</v>
      </c>
      <c r="N8" s="157"/>
      <c r="O8" s="1029"/>
    </row>
    <row r="9" spans="1:15">
      <c r="A9" s="157" t="str">
        <f>IF(L9&gt;0,COUNT($L$4:L9)+MAX('MI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9" s="244"/>
      <c r="C9" s="231" t="s">
        <v>700</v>
      </c>
      <c r="D9" s="764" t="s">
        <v>696</v>
      </c>
      <c r="E9" s="765" t="s">
        <v>8399</v>
      </c>
      <c r="F9" s="765" t="s">
        <v>1028</v>
      </c>
      <c r="G9" s="1201">
        <f>IFERROR(VLOOKUP(C9,'Consolidated Master Sheet'!B:H,3,0),"")</f>
        <v>9.92</v>
      </c>
      <c r="H9" s="152">
        <f t="shared" si="1"/>
        <v>0</v>
      </c>
      <c r="I9" s="1324">
        <f t="shared" si="2"/>
        <v>0</v>
      </c>
      <c r="J9" s="373">
        <f>IFERROR(VLOOKUP(C9,'Consolidated Master Sheet'!B:H,6,0),"")</f>
        <v>25</v>
      </c>
      <c r="K9" s="347">
        <f>IFERROR(VLOOKUP(C9,'Consolidated Master Sheet'!B:H,7,0),"")</f>
        <v>400</v>
      </c>
      <c r="L9" s="42"/>
      <c r="M9" s="1104">
        <f t="shared" si="0"/>
        <v>0</v>
      </c>
      <c r="N9" s="157"/>
      <c r="O9" s="1029"/>
    </row>
    <row r="10" spans="1:15">
      <c r="A10" s="157" t="str">
        <f>IF(L10&gt;0,COUNT($L$4:L10)+MAX('MI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0" s="244"/>
      <c r="C10" s="235" t="s">
        <v>701</v>
      </c>
      <c r="D10" s="766" t="s">
        <v>696</v>
      </c>
      <c r="E10" s="767" t="s">
        <v>8400</v>
      </c>
      <c r="F10" s="767" t="s">
        <v>1029</v>
      </c>
      <c r="G10" s="1137">
        <f>IFERROR(VLOOKUP(C10,'Consolidated Master Sheet'!B:H,3,0),"")</f>
        <v>7.5699999999999994</v>
      </c>
      <c r="H10" s="153">
        <f t="shared" si="1"/>
        <v>0</v>
      </c>
      <c r="I10" s="1764">
        <f t="shared" si="2"/>
        <v>0</v>
      </c>
      <c r="J10" s="195">
        <f>IFERROR(VLOOKUP(C10,'Consolidated Master Sheet'!B:H,6,0),"")</f>
        <v>25</v>
      </c>
      <c r="K10" s="349">
        <f>IFERROR(VLOOKUP(C10,'Consolidated Master Sheet'!B:H,7,0),"")</f>
        <v>300</v>
      </c>
      <c r="L10" s="43"/>
      <c r="M10" s="1108">
        <f t="shared" si="0"/>
        <v>0</v>
      </c>
      <c r="N10" s="157"/>
      <c r="O10" s="1029"/>
    </row>
    <row r="11" spans="1:15">
      <c r="A11" s="157" t="str">
        <f>IF(L11&gt;0,COUNT($L$4:L11)+MAX('MI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1" s="244"/>
      <c r="C11" s="231" t="s">
        <v>702</v>
      </c>
      <c r="D11" s="764" t="s">
        <v>696</v>
      </c>
      <c r="E11" s="765" t="s">
        <v>8401</v>
      </c>
      <c r="F11" s="765" t="s">
        <v>1031</v>
      </c>
      <c r="G11" s="1201">
        <f>IFERROR(VLOOKUP(C11,'Consolidated Master Sheet'!B:H,3,0),"")</f>
        <v>15</v>
      </c>
      <c r="H11" s="152">
        <f t="shared" si="1"/>
        <v>0</v>
      </c>
      <c r="I11" s="1324">
        <f t="shared" si="2"/>
        <v>0</v>
      </c>
      <c r="J11" s="373">
        <f>IFERROR(VLOOKUP(C11,'Consolidated Master Sheet'!B:H,6,0),"")</f>
        <v>10</v>
      </c>
      <c r="K11" s="347">
        <f>IFERROR(VLOOKUP(C11,'Consolidated Master Sheet'!B:H,7,0),"")</f>
        <v>150</v>
      </c>
      <c r="L11" s="42"/>
      <c r="M11" s="1104">
        <f t="shared" si="0"/>
        <v>0</v>
      </c>
      <c r="N11" s="157"/>
      <c r="O11" s="1029"/>
    </row>
    <row r="12" spans="1:15">
      <c r="A12" s="157" t="str">
        <f>IF(L12&gt;0,COUNT($L$4:L12)+MAX('MI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2" s="244"/>
      <c r="C12" s="231" t="s">
        <v>703</v>
      </c>
      <c r="D12" s="234" t="s">
        <v>696</v>
      </c>
      <c r="E12" s="765" t="s">
        <v>8402</v>
      </c>
      <c r="F12" s="765" t="s">
        <v>1033</v>
      </c>
      <c r="G12" s="1201">
        <f>IFERROR(VLOOKUP(C12,'Consolidated Master Sheet'!B:H,3,0),"")</f>
        <v>26.28</v>
      </c>
      <c r="H12" s="152">
        <f t="shared" si="1"/>
        <v>0</v>
      </c>
      <c r="I12" s="1324">
        <f t="shared" si="2"/>
        <v>0</v>
      </c>
      <c r="J12" s="373">
        <f>IFERROR(VLOOKUP(C12,'Consolidated Master Sheet'!B:H,6,0),"")</f>
        <v>1</v>
      </c>
      <c r="K12" s="347">
        <f>IFERROR(VLOOKUP(C12,'Consolidated Master Sheet'!B:H,7,0),"")</f>
        <v>100</v>
      </c>
      <c r="L12" s="42"/>
      <c r="M12" s="1104">
        <f t="shared" si="0"/>
        <v>0</v>
      </c>
      <c r="N12" s="157"/>
      <c r="O12" s="1029"/>
    </row>
    <row r="13" spans="1:15">
      <c r="A13" s="157" t="str">
        <f>IF(L13&gt;0,COUNT($L$4:L13)+MAX('MI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3" s="244"/>
      <c r="C13" s="231" t="s">
        <v>704</v>
      </c>
      <c r="D13" s="234" t="s">
        <v>696</v>
      </c>
      <c r="E13" s="765" t="s">
        <v>8403</v>
      </c>
      <c r="F13" s="765" t="s">
        <v>1035</v>
      </c>
      <c r="G13" s="1201">
        <f>IFERROR(VLOOKUP(C13,'Consolidated Master Sheet'!B:H,3,0),"")</f>
        <v>34.75</v>
      </c>
      <c r="H13" s="152">
        <f t="shared" si="1"/>
        <v>0</v>
      </c>
      <c r="I13" s="1324">
        <f t="shared" si="2"/>
        <v>0</v>
      </c>
      <c r="J13" s="373">
        <f>IFERROR(VLOOKUP(C13,'Consolidated Master Sheet'!B:H,6,0),"")</f>
        <v>1</v>
      </c>
      <c r="K13" s="347">
        <f>IFERROR(VLOOKUP(C13,'Consolidated Master Sheet'!B:H,7,0),"")</f>
        <v>60</v>
      </c>
      <c r="L13" s="42"/>
      <c r="M13" s="1104">
        <f t="shared" si="0"/>
        <v>0</v>
      </c>
      <c r="N13" s="157"/>
      <c r="O13" s="1029"/>
    </row>
    <row r="14" spans="1:15">
      <c r="A14" s="157" t="str">
        <f>IF(L14&gt;0,COUNT($L$4:L14)+MAX('MI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4" s="244"/>
      <c r="C14" s="231" t="s">
        <v>705</v>
      </c>
      <c r="D14" s="234" t="s">
        <v>696</v>
      </c>
      <c r="E14" s="765" t="s">
        <v>8404</v>
      </c>
      <c r="F14" s="765" t="s">
        <v>1037</v>
      </c>
      <c r="G14" s="1201">
        <f>IFERROR(VLOOKUP(C14,'Consolidated Master Sheet'!B:H,3,0),"")</f>
        <v>57.91</v>
      </c>
      <c r="H14" s="152">
        <f t="shared" si="1"/>
        <v>0</v>
      </c>
      <c r="I14" s="1324">
        <f t="shared" si="2"/>
        <v>0</v>
      </c>
      <c r="J14" s="373">
        <f>IFERROR(VLOOKUP(C14,'Consolidated Master Sheet'!B:H,6,0),"")</f>
        <v>1</v>
      </c>
      <c r="K14" s="347">
        <f>IFERROR(VLOOKUP(C14,'Consolidated Master Sheet'!B:H,7,0),"")</f>
        <v>40</v>
      </c>
      <c r="L14" s="42"/>
      <c r="M14" s="1104">
        <f t="shared" si="0"/>
        <v>0</v>
      </c>
      <c r="N14" s="157"/>
      <c r="O14" s="1029"/>
    </row>
    <row r="15" spans="1:15">
      <c r="A15" s="157" t="str">
        <f>IF(L15&gt;0,COUNT($L$4:L15)+MAX('MI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5" s="244"/>
      <c r="C15" s="231" t="s">
        <v>706</v>
      </c>
      <c r="D15" s="234" t="s">
        <v>696</v>
      </c>
      <c r="E15" s="765" t="s">
        <v>8405</v>
      </c>
      <c r="F15" s="765" t="s">
        <v>1039</v>
      </c>
      <c r="G15" s="1201">
        <f>IFERROR(VLOOKUP(C15,'Consolidated Master Sheet'!B:H,3,0),"")</f>
        <v>118.76</v>
      </c>
      <c r="H15" s="152">
        <f t="shared" si="1"/>
        <v>0</v>
      </c>
      <c r="I15" s="1324">
        <f t="shared" si="2"/>
        <v>0</v>
      </c>
      <c r="J15" s="373">
        <f>IFERROR(VLOOKUP(C15,'Consolidated Master Sheet'!B:H,6,0),"")</f>
        <v>1</v>
      </c>
      <c r="K15" s="347">
        <f>IFERROR(VLOOKUP(C15,'Consolidated Master Sheet'!B:H,7,0),"")</f>
        <v>50</v>
      </c>
      <c r="L15" s="42"/>
      <c r="M15" s="1104">
        <f t="shared" si="0"/>
        <v>0</v>
      </c>
      <c r="N15" s="157"/>
      <c r="O15" s="1029"/>
    </row>
    <row r="16" spans="1:15">
      <c r="A16" s="157" t="str">
        <f>IF(L16&gt;0,COUNT($L$4:L16)+MAX('MI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6" s="244"/>
      <c r="C16" s="231" t="s">
        <v>707</v>
      </c>
      <c r="D16" s="766" t="s">
        <v>696</v>
      </c>
      <c r="E16" s="765" t="s">
        <v>8406</v>
      </c>
      <c r="F16" s="765" t="s">
        <v>1041</v>
      </c>
      <c r="G16" s="1201">
        <f>IFERROR(VLOOKUP(C16,'Consolidated Master Sheet'!B:H,3,0),"")</f>
        <v>161.75</v>
      </c>
      <c r="H16" s="152">
        <f t="shared" si="1"/>
        <v>0</v>
      </c>
      <c r="I16" s="1324">
        <f t="shared" si="2"/>
        <v>0</v>
      </c>
      <c r="J16" s="373">
        <f>IFERROR(VLOOKUP(C16,'Consolidated Master Sheet'!B:H,6,0),"")</f>
        <v>1</v>
      </c>
      <c r="K16" s="347">
        <f>IFERROR(VLOOKUP(C16,'Consolidated Master Sheet'!B:H,7,0),"")</f>
        <v>30</v>
      </c>
      <c r="L16" s="42"/>
      <c r="M16" s="1104">
        <f t="shared" si="0"/>
        <v>0</v>
      </c>
      <c r="N16" s="157"/>
      <c r="O16" s="1029"/>
    </row>
    <row r="17" spans="1:15">
      <c r="A17" s="157" t="str">
        <f>IF(L17&gt;0,COUNT($L$4:L17)+MAX('MI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7" s="244"/>
      <c r="C17" s="231" t="s">
        <v>708</v>
      </c>
      <c r="D17" s="766" t="s">
        <v>696</v>
      </c>
      <c r="E17" s="765" t="s">
        <v>8407</v>
      </c>
      <c r="F17" s="765" t="s">
        <v>5078</v>
      </c>
      <c r="G17" s="1201">
        <f>IFERROR(VLOOKUP(C17,'Consolidated Master Sheet'!B:H,3,0),"")</f>
        <v>356.11</v>
      </c>
      <c r="H17" s="152">
        <f t="shared" si="1"/>
        <v>0</v>
      </c>
      <c r="I17" s="1324">
        <f t="shared" si="2"/>
        <v>0</v>
      </c>
      <c r="J17" s="373">
        <f>IFERROR(VLOOKUP(C17,'Consolidated Master Sheet'!B:H,6,0),"")</f>
        <v>1</v>
      </c>
      <c r="K17" s="347">
        <f>IFERROR(VLOOKUP(C17,'Consolidated Master Sheet'!B:H,7,0),"")</f>
        <v>12</v>
      </c>
      <c r="L17" s="42"/>
      <c r="M17" s="1104">
        <f t="shared" si="0"/>
        <v>0</v>
      </c>
      <c r="N17" s="157"/>
      <c r="O17" s="1029"/>
    </row>
    <row r="18" spans="1:15">
      <c r="A18" s="157" t="str">
        <f>IF(L18&gt;0,COUNT($L$4:L18)+MAX('MI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8" s="244"/>
      <c r="C18" s="231" t="s">
        <v>709</v>
      </c>
      <c r="D18" s="766" t="s">
        <v>696</v>
      </c>
      <c r="E18" s="765" t="s">
        <v>8408</v>
      </c>
      <c r="F18" s="765" t="s">
        <v>5080</v>
      </c>
      <c r="G18" s="1201">
        <f>IFERROR(VLOOKUP(C18,'Consolidated Master Sheet'!B:H,3,0),"")</f>
        <v>809.31999999999994</v>
      </c>
      <c r="H18" s="152">
        <f t="shared" si="1"/>
        <v>0</v>
      </c>
      <c r="I18" s="1324">
        <f t="shared" si="2"/>
        <v>0</v>
      </c>
      <c r="J18" s="373">
        <f>IFERROR(VLOOKUP(C18,'Consolidated Master Sheet'!B:H,6,0),"")</f>
        <v>1</v>
      </c>
      <c r="K18" s="347">
        <f>IFERROR(VLOOKUP(C18,'Consolidated Master Sheet'!B:H,7,0),"")</f>
        <v>6</v>
      </c>
      <c r="L18" s="42"/>
      <c r="M18" s="1104">
        <f t="shared" si="0"/>
        <v>0</v>
      </c>
      <c r="N18" s="157"/>
      <c r="O18" s="1029"/>
    </row>
    <row r="19" spans="1:15">
      <c r="A19" s="157" t="str">
        <f>IF(L19&gt;0,COUNT($L$4:L19)+MAX('MI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9" s="244"/>
      <c r="C19" s="231" t="s">
        <v>710</v>
      </c>
      <c r="D19" s="766" t="s">
        <v>696</v>
      </c>
      <c r="E19" s="765" t="s">
        <v>8409</v>
      </c>
      <c r="F19" s="765" t="s">
        <v>5079</v>
      </c>
      <c r="G19" s="1201">
        <f>IFERROR(VLOOKUP(C19,'Consolidated Master Sheet'!B:H,3,0),"")</f>
        <v>1337.46</v>
      </c>
      <c r="H19" s="152">
        <f t="shared" si="1"/>
        <v>0</v>
      </c>
      <c r="I19" s="1324">
        <f t="shared" si="2"/>
        <v>0</v>
      </c>
      <c r="J19" s="373">
        <f>IFERROR(VLOOKUP(C19,'Consolidated Master Sheet'!B:H,6,0),"")</f>
        <v>1</v>
      </c>
      <c r="K19" s="347">
        <f>IFERROR(VLOOKUP(C19,'Consolidated Master Sheet'!B:H,7,0),"")</f>
        <v>3</v>
      </c>
      <c r="L19" s="42"/>
      <c r="M19" s="1104">
        <f t="shared" si="0"/>
        <v>0</v>
      </c>
      <c r="N19" s="157"/>
      <c r="O19" s="1029"/>
    </row>
    <row r="20" spans="1:15" ht="15.75" customHeight="1">
      <c r="A20" s="157" t="str">
        <f>IF(L20&gt;0,COUNT($L$4:L20)+MAX('MI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0" s="354"/>
      <c r="C20" s="313"/>
      <c r="D20" s="758"/>
      <c r="E20" s="314" t="s">
        <v>4688</v>
      </c>
      <c r="F20" s="759"/>
      <c r="G20" s="1200" t="str">
        <f>IFERROR(VLOOKUP(C20,'Consolidated Master Sheet'!B:H,3,0),"")</f>
        <v/>
      </c>
      <c r="H20" s="1459">
        <f t="shared" si="1"/>
        <v>0</v>
      </c>
      <c r="I20" s="1765">
        <f t="shared" si="2"/>
        <v>0</v>
      </c>
      <c r="J20" s="760" t="str">
        <f>IFERROR(VLOOKUP(C20,'Consolidated Master Sheet'!B:H,6,0),"")</f>
        <v/>
      </c>
      <c r="K20" s="761" t="str">
        <f>IFERROR(VLOOKUP(C20,'Consolidated Master Sheet'!B:H,7,0),"")</f>
        <v/>
      </c>
      <c r="L20" s="105"/>
      <c r="M20" s="1121"/>
      <c r="N20" s="157"/>
      <c r="O20" s="1029"/>
    </row>
    <row r="21" spans="1:15">
      <c r="A21" s="157" t="str">
        <f>IF(L21&gt;0,COUNT($L$4:L21)+MAX('MI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1" s="244"/>
      <c r="C21" s="245" t="s">
        <v>724</v>
      </c>
      <c r="D21" s="175" t="s">
        <v>725</v>
      </c>
      <c r="E21" s="768" t="s">
        <v>8410</v>
      </c>
      <c r="F21" s="768" t="s">
        <v>5082</v>
      </c>
      <c r="G21" s="1202">
        <f>IFERROR(VLOOKUP(C21,'Consolidated Master Sheet'!B:H,3,0),"")</f>
        <v>22.75</v>
      </c>
      <c r="H21" s="154">
        <f t="shared" si="1"/>
        <v>0</v>
      </c>
      <c r="I21" s="1624">
        <f t="shared" si="2"/>
        <v>0</v>
      </c>
      <c r="J21" s="475">
        <f>IFERROR(VLOOKUP(C21,'Consolidated Master Sheet'!B:H,6,0),"")</f>
        <v>25</v>
      </c>
      <c r="K21" s="178">
        <f>IFERROR(VLOOKUP(C21,'Consolidated Master Sheet'!B:H,7,0),"")</f>
        <v>2000</v>
      </c>
      <c r="L21" s="95"/>
      <c r="M21" s="1103">
        <f t="shared" ref="M21:M71" si="3">IFERROR(I21*L21,0)</f>
        <v>0</v>
      </c>
      <c r="N21" s="157"/>
      <c r="O21" s="1029"/>
    </row>
    <row r="22" spans="1:15">
      <c r="A22" s="157" t="str">
        <f>IF(L22&gt;0,COUNT($L$4:L22)+MAX('MI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2" s="244"/>
      <c r="C22" s="249"/>
      <c r="D22" s="200"/>
      <c r="E22" s="769"/>
      <c r="F22" s="769"/>
      <c r="G22" s="1203" t="str">
        <f>IFERROR(VLOOKUP(C22,'Consolidated Master Sheet'!B:H,3,0),"")</f>
        <v/>
      </c>
      <c r="H22" s="720">
        <f t="shared" si="1"/>
        <v>0</v>
      </c>
      <c r="I22" s="1811">
        <f t="shared" si="2"/>
        <v>0</v>
      </c>
      <c r="J22" s="459" t="str">
        <f>IFERROR(VLOOKUP(C22,'Consolidated Master Sheet'!B:H,6,0),"")</f>
        <v/>
      </c>
      <c r="K22" s="452" t="str">
        <f>IFERROR(VLOOKUP(C22,'Consolidated Master Sheet'!B:H,7,0),"")</f>
        <v/>
      </c>
      <c r="L22" s="45"/>
      <c r="M22" s="1106"/>
      <c r="N22" s="157"/>
      <c r="O22" s="1029"/>
    </row>
    <row r="23" spans="1:15">
      <c r="A23" s="157" t="str">
        <f>IF(L23&gt;0,COUNT($L$4:L23)+MAX('MI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3" s="244"/>
      <c r="C23" s="228" t="s">
        <v>726</v>
      </c>
      <c r="D23" s="175" t="s">
        <v>725</v>
      </c>
      <c r="E23" s="763" t="s">
        <v>8411</v>
      </c>
      <c r="F23" s="763" t="s">
        <v>5093</v>
      </c>
      <c r="G23" s="1136">
        <f>IFERROR(VLOOKUP(C23,'Consolidated Master Sheet'!B:H,3,0),"")</f>
        <v>10.09</v>
      </c>
      <c r="H23" s="151">
        <f t="shared" si="1"/>
        <v>0</v>
      </c>
      <c r="I23" s="1322">
        <f t="shared" si="2"/>
        <v>0</v>
      </c>
      <c r="J23" s="188">
        <f>IFERROR(VLOOKUP(C23,'Consolidated Master Sheet'!B:H,6,0),"")</f>
        <v>25</v>
      </c>
      <c r="K23" s="345">
        <f>IFERROR(VLOOKUP(C23,'Consolidated Master Sheet'!B:H,7,0),"")</f>
        <v>800</v>
      </c>
      <c r="L23" s="41"/>
      <c r="M23" s="1102">
        <f t="shared" si="3"/>
        <v>0</v>
      </c>
      <c r="N23" s="157"/>
      <c r="O23" s="1029"/>
    </row>
    <row r="24" spans="1:15">
      <c r="A24" s="157" t="str">
        <f>IF(L24&gt;0,COUNT($L$4:L24)+MAX('MI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4" s="244"/>
      <c r="C24" s="235" t="s">
        <v>727</v>
      </c>
      <c r="D24" s="766" t="s">
        <v>725</v>
      </c>
      <c r="E24" s="767" t="s">
        <v>8412</v>
      </c>
      <c r="F24" s="767" t="s">
        <v>5083</v>
      </c>
      <c r="G24" s="1137">
        <f>IFERROR(VLOOKUP(C24,'Consolidated Master Sheet'!B:H,3,0),"")</f>
        <v>7.5299999999999994</v>
      </c>
      <c r="H24" s="153">
        <f t="shared" si="1"/>
        <v>0</v>
      </c>
      <c r="I24" s="1764">
        <f t="shared" si="2"/>
        <v>0</v>
      </c>
      <c r="J24" s="195">
        <f>IFERROR(VLOOKUP(C24,'Consolidated Master Sheet'!B:H,6,0),"")</f>
        <v>100</v>
      </c>
      <c r="K24" s="349">
        <f>IFERROR(VLOOKUP(C24,'Consolidated Master Sheet'!B:H,7,0),"")</f>
        <v>800</v>
      </c>
      <c r="L24" s="43"/>
      <c r="M24" s="1108">
        <f t="shared" si="3"/>
        <v>0</v>
      </c>
      <c r="N24" s="157"/>
      <c r="O24" s="1029"/>
    </row>
    <row r="25" spans="1:15">
      <c r="A25" s="157" t="str">
        <f>IF(L25&gt;0,COUNT($L$4:L25)+MAX('MI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5" s="244"/>
      <c r="C25" s="249"/>
      <c r="D25" s="200"/>
      <c r="E25" s="769"/>
      <c r="F25" s="769"/>
      <c r="G25" s="1203" t="str">
        <f>IFERROR(VLOOKUP(C25,'Consolidated Master Sheet'!B:H,3,0),"")</f>
        <v/>
      </c>
      <c r="H25" s="720">
        <f t="shared" si="1"/>
        <v>0</v>
      </c>
      <c r="I25" s="1811">
        <f t="shared" si="2"/>
        <v>0</v>
      </c>
      <c r="J25" s="459" t="str">
        <f>IFERROR(VLOOKUP(C25,'Consolidated Master Sheet'!B:H,6,0),"")</f>
        <v/>
      </c>
      <c r="K25" s="452" t="str">
        <f>IFERROR(VLOOKUP(C25,'Consolidated Master Sheet'!B:H,7,0),"")</f>
        <v/>
      </c>
      <c r="L25" s="45"/>
      <c r="M25" s="1106"/>
      <c r="N25" s="157"/>
      <c r="O25" s="1029"/>
    </row>
    <row r="26" spans="1:15">
      <c r="A26" s="157" t="str">
        <f>IF(L26&gt;0,COUNT($L$4:L26)+MAX('MI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6" s="244"/>
      <c r="C26" s="228" t="s">
        <v>728</v>
      </c>
      <c r="D26" s="175" t="s">
        <v>725</v>
      </c>
      <c r="E26" s="763" t="s">
        <v>8413</v>
      </c>
      <c r="F26" s="763" t="s">
        <v>5095</v>
      </c>
      <c r="G26" s="1136">
        <f>IFERROR(VLOOKUP(C26,'Consolidated Master Sheet'!B:H,3,0),"")</f>
        <v>10.33</v>
      </c>
      <c r="H26" s="151">
        <f t="shared" si="1"/>
        <v>0</v>
      </c>
      <c r="I26" s="1322">
        <f t="shared" si="2"/>
        <v>0</v>
      </c>
      <c r="J26" s="188">
        <f>IFERROR(VLOOKUP(C26,'Consolidated Master Sheet'!B:H,6,0),"")</f>
        <v>25</v>
      </c>
      <c r="K26" s="345">
        <f>IFERROR(VLOOKUP(C26,'Consolidated Master Sheet'!B:H,7,0),"")</f>
        <v>800</v>
      </c>
      <c r="L26" s="41"/>
      <c r="M26" s="1102">
        <f t="shared" si="3"/>
        <v>0</v>
      </c>
      <c r="N26" s="157"/>
      <c r="O26" s="1029"/>
    </row>
    <row r="27" spans="1:15">
      <c r="A27" s="157" t="str">
        <f>IF(L27&gt;0,COUNT($L$4:L27)+MAX('MI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7" s="244"/>
      <c r="C27" s="231" t="s">
        <v>729</v>
      </c>
      <c r="D27" s="766" t="s">
        <v>725</v>
      </c>
      <c r="E27" s="765" t="s">
        <v>8414</v>
      </c>
      <c r="F27" s="765" t="s">
        <v>5096</v>
      </c>
      <c r="G27" s="1201">
        <f>IFERROR(VLOOKUP(C27,'Consolidated Master Sheet'!B:H,3,0),"")</f>
        <v>9.35</v>
      </c>
      <c r="H27" s="152">
        <f t="shared" si="1"/>
        <v>0</v>
      </c>
      <c r="I27" s="1324">
        <f t="shared" si="2"/>
        <v>0</v>
      </c>
      <c r="J27" s="373">
        <f>IFERROR(VLOOKUP(C27,'Consolidated Master Sheet'!B:H,6,0),"")</f>
        <v>25</v>
      </c>
      <c r="K27" s="347">
        <f>IFERROR(VLOOKUP(C27,'Consolidated Master Sheet'!B:H,7,0),"")</f>
        <v>800</v>
      </c>
      <c r="L27" s="42"/>
      <c r="M27" s="1104">
        <f t="shared" si="3"/>
        <v>0</v>
      </c>
      <c r="N27" s="157"/>
      <c r="O27" s="1029"/>
    </row>
    <row r="28" spans="1:15">
      <c r="A28" s="157" t="str">
        <f>IF(L28&gt;0,COUNT($L$4:L28)+MAX('MI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8" s="244"/>
      <c r="C28" s="235" t="s">
        <v>730</v>
      </c>
      <c r="D28" s="766" t="s">
        <v>725</v>
      </c>
      <c r="E28" s="767" t="s">
        <v>8415</v>
      </c>
      <c r="F28" s="767" t="s">
        <v>5084</v>
      </c>
      <c r="G28" s="1137">
        <f>IFERROR(VLOOKUP(C28,'Consolidated Master Sheet'!B:H,3,0),"")</f>
        <v>7.7</v>
      </c>
      <c r="H28" s="153">
        <f t="shared" si="1"/>
        <v>0</v>
      </c>
      <c r="I28" s="1764">
        <f t="shared" si="2"/>
        <v>0</v>
      </c>
      <c r="J28" s="195">
        <f>IFERROR(VLOOKUP(C28,'Consolidated Master Sheet'!B:H,6,0),"")</f>
        <v>25</v>
      </c>
      <c r="K28" s="349">
        <f>IFERROR(VLOOKUP(C28,'Consolidated Master Sheet'!B:H,7,0),"")</f>
        <v>800</v>
      </c>
      <c r="L28" s="43"/>
      <c r="M28" s="1108">
        <f t="shared" si="3"/>
        <v>0</v>
      </c>
      <c r="N28" s="157"/>
      <c r="O28" s="1029"/>
    </row>
    <row r="29" spans="1:15">
      <c r="A29" s="157" t="str">
        <f>IF(L29&gt;0,COUNT($L$4:L29)+MAX('MI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9" s="244"/>
      <c r="C29" s="249"/>
      <c r="D29" s="200"/>
      <c r="E29" s="769"/>
      <c r="F29" s="769"/>
      <c r="G29" s="1203" t="str">
        <f>IFERROR(VLOOKUP(C29,'Consolidated Master Sheet'!B:H,3,0),"")</f>
        <v/>
      </c>
      <c r="H29" s="720">
        <f t="shared" si="1"/>
        <v>0</v>
      </c>
      <c r="I29" s="1811">
        <f t="shared" si="2"/>
        <v>0</v>
      </c>
      <c r="J29" s="459" t="str">
        <f>IFERROR(VLOOKUP(C29,'Consolidated Master Sheet'!B:H,6,0),"")</f>
        <v/>
      </c>
      <c r="K29" s="452" t="str">
        <f>IFERROR(VLOOKUP(C29,'Consolidated Master Sheet'!B:H,7,0),"")</f>
        <v/>
      </c>
      <c r="L29" s="45"/>
      <c r="M29" s="1106"/>
      <c r="N29" s="157"/>
      <c r="O29" s="1029"/>
    </row>
    <row r="30" spans="1:15">
      <c r="A30" s="157" t="str">
        <f>IF(L30&gt;0,COUNT($L$4:L30)+MAX('MI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0" s="244"/>
      <c r="C30" s="228" t="s">
        <v>731</v>
      </c>
      <c r="D30" s="175" t="s">
        <v>725</v>
      </c>
      <c r="E30" s="763" t="s">
        <v>8416</v>
      </c>
      <c r="F30" s="763" t="s">
        <v>5125</v>
      </c>
      <c r="G30" s="1136">
        <f>IFERROR(VLOOKUP(C30,'Consolidated Master Sheet'!B:H,3,0),"")</f>
        <v>20.420000000000002</v>
      </c>
      <c r="H30" s="151">
        <f t="shared" si="1"/>
        <v>0</v>
      </c>
      <c r="I30" s="1322">
        <f t="shared" si="2"/>
        <v>0</v>
      </c>
      <c r="J30" s="188">
        <f>IFERROR(VLOOKUP(C30,'Consolidated Master Sheet'!B:H,6,0),"")</f>
        <v>25</v>
      </c>
      <c r="K30" s="345">
        <f>IFERROR(VLOOKUP(C30,'Consolidated Master Sheet'!B:H,7,0),"")</f>
        <v>500</v>
      </c>
      <c r="L30" s="41"/>
      <c r="M30" s="1102">
        <f t="shared" si="3"/>
        <v>0</v>
      </c>
      <c r="N30" s="157"/>
      <c r="O30" s="1029"/>
    </row>
    <row r="31" spans="1:15">
      <c r="A31" s="157" t="str">
        <f>IF(L31&gt;0,COUNT($L$4:L31)+MAX('MI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1" s="244"/>
      <c r="C31" s="231" t="s">
        <v>732</v>
      </c>
      <c r="D31" s="766" t="s">
        <v>725</v>
      </c>
      <c r="E31" s="765" t="s">
        <v>8417</v>
      </c>
      <c r="F31" s="765" t="s">
        <v>5099</v>
      </c>
      <c r="G31" s="1201">
        <f>IFERROR(VLOOKUP(C31,'Consolidated Master Sheet'!B:H,3,0),"")</f>
        <v>23.05</v>
      </c>
      <c r="H31" s="152">
        <f t="shared" si="1"/>
        <v>0</v>
      </c>
      <c r="I31" s="1324">
        <f t="shared" si="2"/>
        <v>0</v>
      </c>
      <c r="J31" s="373">
        <f>IFERROR(VLOOKUP(C31,'Consolidated Master Sheet'!B:H,6,0),"")</f>
        <v>25</v>
      </c>
      <c r="K31" s="347">
        <f>IFERROR(VLOOKUP(C31,'Consolidated Master Sheet'!B:H,7,0),"")</f>
        <v>500</v>
      </c>
      <c r="L31" s="42"/>
      <c r="M31" s="1104">
        <f t="shared" si="3"/>
        <v>0</v>
      </c>
      <c r="N31" s="157"/>
      <c r="O31" s="1029"/>
    </row>
    <row r="32" spans="1:15">
      <c r="A32" s="157" t="str">
        <f>IF(L32&gt;0,COUNT($L$4:L32)+MAX('MI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2" s="244"/>
      <c r="C32" s="235" t="s">
        <v>733</v>
      </c>
      <c r="D32" s="766" t="s">
        <v>725</v>
      </c>
      <c r="E32" s="767" t="s">
        <v>8418</v>
      </c>
      <c r="F32" s="767" t="s">
        <v>5116</v>
      </c>
      <c r="G32" s="1137">
        <f>IFERROR(VLOOKUP(C32,'Consolidated Master Sheet'!B:H,3,0),"")</f>
        <v>18.680000000000003</v>
      </c>
      <c r="H32" s="153">
        <f t="shared" si="1"/>
        <v>0</v>
      </c>
      <c r="I32" s="1764">
        <f t="shared" si="2"/>
        <v>0</v>
      </c>
      <c r="J32" s="195">
        <f>IFERROR(VLOOKUP(C32,'Consolidated Master Sheet'!B:H,6,0),"")</f>
        <v>25</v>
      </c>
      <c r="K32" s="349">
        <f>IFERROR(VLOOKUP(C32,'Consolidated Master Sheet'!B:H,7,0),"")</f>
        <v>500</v>
      </c>
      <c r="L32" s="43"/>
      <c r="M32" s="1108">
        <f t="shared" si="3"/>
        <v>0</v>
      </c>
      <c r="N32" s="157"/>
      <c r="O32" s="1029"/>
    </row>
    <row r="33" spans="1:15">
      <c r="A33" s="157" t="str">
        <f>IF(L33&gt;0,COUNT($L$4:L33)+MAX('MI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3" s="244"/>
      <c r="C33" s="249"/>
      <c r="D33" s="200"/>
      <c r="E33" s="769"/>
      <c r="F33" s="769"/>
      <c r="G33" s="1203" t="str">
        <f>IFERROR(VLOOKUP(C33,'Consolidated Master Sheet'!B:H,3,0),"")</f>
        <v/>
      </c>
      <c r="H33" s="720">
        <f t="shared" si="1"/>
        <v>0</v>
      </c>
      <c r="I33" s="1811">
        <f t="shared" si="2"/>
        <v>0</v>
      </c>
      <c r="J33" s="459" t="str">
        <f>IFERROR(VLOOKUP(C33,'Consolidated Master Sheet'!B:H,6,0),"")</f>
        <v/>
      </c>
      <c r="K33" s="452" t="str">
        <f>IFERROR(VLOOKUP(C33,'Consolidated Master Sheet'!B:H,7,0),"")</f>
        <v/>
      </c>
      <c r="L33" s="45"/>
      <c r="M33" s="1106"/>
      <c r="N33" s="157"/>
      <c r="O33" s="1029"/>
    </row>
    <row r="34" spans="1:15">
      <c r="A34" s="157" t="str">
        <f>IF(L34&gt;0,COUNT($L$4:L34)+MAX('MI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4" s="244"/>
      <c r="C34" s="228" t="s">
        <v>734</v>
      </c>
      <c r="D34" s="175" t="s">
        <v>725</v>
      </c>
      <c r="E34" s="763" t="s">
        <v>8419</v>
      </c>
      <c r="F34" s="763" t="s">
        <v>5117</v>
      </c>
      <c r="G34" s="1136">
        <f>IFERROR(VLOOKUP(C34,'Consolidated Master Sheet'!B:H,3,0),"")</f>
        <v>16.170000000000002</v>
      </c>
      <c r="H34" s="151">
        <f t="shared" si="1"/>
        <v>0</v>
      </c>
      <c r="I34" s="1322">
        <f t="shared" si="2"/>
        <v>0</v>
      </c>
      <c r="J34" s="188">
        <f>IFERROR(VLOOKUP(C34,'Consolidated Master Sheet'!B:H,6,0),"")</f>
        <v>25</v>
      </c>
      <c r="K34" s="345">
        <f>IFERROR(VLOOKUP(C34,'Consolidated Master Sheet'!B:H,7,0),"")</f>
        <v>400</v>
      </c>
      <c r="L34" s="41"/>
      <c r="M34" s="1102">
        <f t="shared" si="3"/>
        <v>0</v>
      </c>
      <c r="N34" s="157"/>
      <c r="O34" s="1029"/>
    </row>
    <row r="35" spans="1:15">
      <c r="A35" s="157" t="str">
        <f>IF(L35&gt;0,COUNT($L$4:L35)+MAX('MI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5" s="244"/>
      <c r="C35" s="231" t="s">
        <v>735</v>
      </c>
      <c r="D35" s="764" t="s">
        <v>725</v>
      </c>
      <c r="E35" s="765" t="s">
        <v>8420</v>
      </c>
      <c r="F35" s="765" t="s">
        <v>5100</v>
      </c>
      <c r="G35" s="1201">
        <f>IFERROR(VLOOKUP(C35,'Consolidated Master Sheet'!B:H,3,0),"")</f>
        <v>16.510000000000002</v>
      </c>
      <c r="H35" s="152">
        <f t="shared" si="1"/>
        <v>0</v>
      </c>
      <c r="I35" s="1324">
        <f t="shared" si="2"/>
        <v>0</v>
      </c>
      <c r="J35" s="373">
        <f>IFERROR(VLOOKUP(C35,'Consolidated Master Sheet'!B:H,6,0),"")</f>
        <v>25</v>
      </c>
      <c r="K35" s="347">
        <f>IFERROR(VLOOKUP(C35,'Consolidated Master Sheet'!B:H,7,0),"")</f>
        <v>400</v>
      </c>
      <c r="L35" s="42"/>
      <c r="M35" s="1104">
        <f t="shared" si="3"/>
        <v>0</v>
      </c>
      <c r="N35" s="157"/>
      <c r="O35" s="1029"/>
    </row>
    <row r="36" spans="1:15">
      <c r="A36" s="157" t="str">
        <f>IF(L36&gt;0,COUNT($L$4:L36)+MAX('MI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6" s="244"/>
      <c r="C36" s="231" t="s">
        <v>736</v>
      </c>
      <c r="D36" s="764" t="s">
        <v>725</v>
      </c>
      <c r="E36" s="765" t="s">
        <v>8421</v>
      </c>
      <c r="F36" s="765" t="s">
        <v>5118</v>
      </c>
      <c r="G36" s="1201">
        <f>IFERROR(VLOOKUP(C36,'Consolidated Master Sheet'!B:H,3,0),"")</f>
        <v>13.32</v>
      </c>
      <c r="H36" s="152">
        <f t="shared" si="1"/>
        <v>0</v>
      </c>
      <c r="I36" s="1324">
        <f t="shared" si="2"/>
        <v>0</v>
      </c>
      <c r="J36" s="373">
        <f>IFERROR(VLOOKUP(C36,'Consolidated Master Sheet'!B:H,6,0),"")</f>
        <v>25</v>
      </c>
      <c r="K36" s="347">
        <f>IFERROR(VLOOKUP(C36,'Consolidated Master Sheet'!B:H,7,0),"")</f>
        <v>350</v>
      </c>
      <c r="L36" s="42"/>
      <c r="M36" s="1104">
        <f t="shared" si="3"/>
        <v>0</v>
      </c>
      <c r="N36" s="157"/>
      <c r="O36" s="1029"/>
    </row>
    <row r="37" spans="1:15">
      <c r="A37" s="157" t="str">
        <f>IF(L37&gt;0,COUNT($L$4:L37)+MAX('MI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7" s="244"/>
      <c r="C37" s="235" t="s">
        <v>737</v>
      </c>
      <c r="D37" s="766" t="s">
        <v>725</v>
      </c>
      <c r="E37" s="767" t="s">
        <v>8422</v>
      </c>
      <c r="F37" s="767" t="s">
        <v>5085</v>
      </c>
      <c r="G37" s="1137">
        <f>IFERROR(VLOOKUP(C37,'Consolidated Master Sheet'!B:H,3,0),"")</f>
        <v>13.23</v>
      </c>
      <c r="H37" s="153">
        <f t="shared" si="1"/>
        <v>0</v>
      </c>
      <c r="I37" s="1764">
        <f t="shared" si="2"/>
        <v>0</v>
      </c>
      <c r="J37" s="195">
        <f>IFERROR(VLOOKUP(C37,'Consolidated Master Sheet'!B:H,6,0),"")</f>
        <v>25</v>
      </c>
      <c r="K37" s="349">
        <f>IFERROR(VLOOKUP(C37,'Consolidated Master Sheet'!B:H,7,0),"")</f>
        <v>350</v>
      </c>
      <c r="L37" s="43"/>
      <c r="M37" s="1108">
        <f t="shared" si="3"/>
        <v>0</v>
      </c>
      <c r="N37" s="157"/>
      <c r="O37" s="1029"/>
    </row>
    <row r="38" spans="1:15">
      <c r="A38" s="157" t="str">
        <f>IF(L38&gt;0,COUNT($L$4:L38)+MAX('MI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8" s="244"/>
      <c r="C38" s="249"/>
      <c r="D38" s="200"/>
      <c r="E38" s="769"/>
      <c r="F38" s="769"/>
      <c r="G38" s="1203" t="str">
        <f>IFERROR(VLOOKUP(C38,'Consolidated Master Sheet'!B:H,3,0),"")</f>
        <v/>
      </c>
      <c r="H38" s="720">
        <f t="shared" si="1"/>
        <v>0</v>
      </c>
      <c r="I38" s="1811">
        <f t="shared" si="2"/>
        <v>0</v>
      </c>
      <c r="J38" s="459" t="str">
        <f>IFERROR(VLOOKUP(C38,'Consolidated Master Sheet'!B:H,6,0),"")</f>
        <v/>
      </c>
      <c r="K38" s="452" t="str">
        <f>IFERROR(VLOOKUP(C38,'Consolidated Master Sheet'!B:H,7,0),"")</f>
        <v/>
      </c>
      <c r="L38" s="45"/>
      <c r="M38" s="1106"/>
      <c r="N38" s="157"/>
      <c r="O38" s="1029"/>
    </row>
    <row r="39" spans="1:15">
      <c r="A39" s="157" t="str">
        <f>IF(L39&gt;0,COUNT($L$4:L39)+MAX('MI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9" s="244"/>
      <c r="C39" s="228" t="s">
        <v>738</v>
      </c>
      <c r="D39" s="762" t="s">
        <v>725</v>
      </c>
      <c r="E39" s="763" t="s">
        <v>8423</v>
      </c>
      <c r="F39" s="763" t="s">
        <v>5119</v>
      </c>
      <c r="G39" s="1136">
        <f>IFERROR(VLOOKUP(C39,'Consolidated Master Sheet'!B:H,3,0),"")</f>
        <v>29.09</v>
      </c>
      <c r="H39" s="151">
        <f t="shared" si="1"/>
        <v>0</v>
      </c>
      <c r="I39" s="1322">
        <f t="shared" si="2"/>
        <v>0</v>
      </c>
      <c r="J39" s="188">
        <f>IFERROR(VLOOKUP(C39,'Consolidated Master Sheet'!B:H,6,0),"")</f>
        <v>10</v>
      </c>
      <c r="K39" s="345">
        <f>IFERROR(VLOOKUP(C39,'Consolidated Master Sheet'!B:H,7,0),"")</f>
        <v>200</v>
      </c>
      <c r="L39" s="41"/>
      <c r="M39" s="1102">
        <f t="shared" si="3"/>
        <v>0</v>
      </c>
      <c r="N39" s="157"/>
      <c r="O39" s="1029"/>
    </row>
    <row r="40" spans="1:15">
      <c r="A40" s="157" t="str">
        <f>IF(L40&gt;0,COUNT($L$4:L40)+MAX('MI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0" s="244"/>
      <c r="C40" s="231" t="s">
        <v>739</v>
      </c>
      <c r="D40" s="764" t="s">
        <v>725</v>
      </c>
      <c r="E40" s="765" t="s">
        <v>8424</v>
      </c>
      <c r="F40" s="765" t="s">
        <v>5103</v>
      </c>
      <c r="G40" s="1204">
        <f>IFERROR(VLOOKUP(C40,'Consolidated Master Sheet'!B:H,3,0),"")</f>
        <v>25.830000000000002</v>
      </c>
      <c r="H40" s="152">
        <f t="shared" si="1"/>
        <v>0</v>
      </c>
      <c r="I40" s="1324">
        <f t="shared" si="2"/>
        <v>0</v>
      </c>
      <c r="J40" s="373">
        <f>IFERROR(VLOOKUP(C40,'Consolidated Master Sheet'!B:H,6,0),"")</f>
        <v>10</v>
      </c>
      <c r="K40" s="347">
        <f>IFERROR(VLOOKUP(C40,'Consolidated Master Sheet'!B:H,7,0),"")</f>
        <v>200</v>
      </c>
      <c r="L40" s="42"/>
      <c r="M40" s="1104">
        <f t="shared" si="3"/>
        <v>0</v>
      </c>
      <c r="N40" s="157"/>
      <c r="O40" s="1029"/>
    </row>
    <row r="41" spans="1:15">
      <c r="A41" s="157" t="str">
        <f>IF(L41&gt;0,COUNT($L$4:L41)+MAX('MI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1" s="244"/>
      <c r="C41" s="235" t="s">
        <v>740</v>
      </c>
      <c r="D41" s="766" t="s">
        <v>725</v>
      </c>
      <c r="E41" s="767" t="s">
        <v>8425</v>
      </c>
      <c r="F41" s="767" t="s">
        <v>5120</v>
      </c>
      <c r="G41" s="1137">
        <f>IFERROR(VLOOKUP(C41,'Consolidated Master Sheet'!B:H,3,0),"")</f>
        <v>24.110000000000003</v>
      </c>
      <c r="H41" s="153">
        <f t="shared" si="1"/>
        <v>0</v>
      </c>
      <c r="I41" s="1764">
        <f t="shared" si="2"/>
        <v>0</v>
      </c>
      <c r="J41" s="195">
        <f>IFERROR(VLOOKUP(C41,'Consolidated Master Sheet'!B:H,6,0),"")</f>
        <v>10</v>
      </c>
      <c r="K41" s="349">
        <f>IFERROR(VLOOKUP(C41,'Consolidated Master Sheet'!B:H,7,0),"")</f>
        <v>160</v>
      </c>
      <c r="L41" s="43"/>
      <c r="M41" s="1108">
        <f t="shared" si="3"/>
        <v>0</v>
      </c>
      <c r="N41" s="157"/>
      <c r="O41" s="1029"/>
    </row>
    <row r="42" spans="1:15">
      <c r="A42" s="157" t="str">
        <f>IF(L42&gt;0,COUNT($L$4:L42)+MAX('MI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2" s="244"/>
      <c r="C42" s="249"/>
      <c r="D42" s="200"/>
      <c r="E42" s="769"/>
      <c r="F42" s="769"/>
      <c r="G42" s="1203" t="str">
        <f>IFERROR(VLOOKUP(C42,'Consolidated Master Sheet'!B:H,3,0),"")</f>
        <v/>
      </c>
      <c r="H42" s="720">
        <f t="shared" si="1"/>
        <v>0</v>
      </c>
      <c r="I42" s="1811">
        <f t="shared" si="2"/>
        <v>0</v>
      </c>
      <c r="J42" s="459" t="str">
        <f>IFERROR(VLOOKUP(C42,'Consolidated Master Sheet'!B:H,6,0),"")</f>
        <v/>
      </c>
      <c r="K42" s="452" t="str">
        <f>IFERROR(VLOOKUP(C42,'Consolidated Master Sheet'!B:H,7,0),"")</f>
        <v/>
      </c>
      <c r="L42" s="45"/>
      <c r="M42" s="1106"/>
      <c r="N42" s="157"/>
      <c r="O42" s="1029"/>
    </row>
    <row r="43" spans="1:15">
      <c r="A43" s="157" t="str">
        <f>IF(L43&gt;0,COUNT($L$4:L43)+MAX('MI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3" s="244"/>
      <c r="C43" s="228" t="s">
        <v>741</v>
      </c>
      <c r="D43" s="762" t="s">
        <v>725</v>
      </c>
      <c r="E43" s="763" t="s">
        <v>8426</v>
      </c>
      <c r="F43" s="763" t="s">
        <v>5126</v>
      </c>
      <c r="G43" s="1205">
        <f>IFERROR(VLOOKUP(C43,'Consolidated Master Sheet'!B:H,3,0),"")</f>
        <v>35.53</v>
      </c>
      <c r="H43" s="151">
        <f t="shared" si="1"/>
        <v>0</v>
      </c>
      <c r="I43" s="1322">
        <f t="shared" si="2"/>
        <v>0</v>
      </c>
      <c r="J43" s="188">
        <f>IFERROR(VLOOKUP(C43,'Consolidated Master Sheet'!B:H,6,0),"")</f>
        <v>1</v>
      </c>
      <c r="K43" s="345">
        <f>IFERROR(VLOOKUP(C43,'Consolidated Master Sheet'!B:H,7,0),"")</f>
        <v>100</v>
      </c>
      <c r="L43" s="41"/>
      <c r="M43" s="1102">
        <f t="shared" si="3"/>
        <v>0</v>
      </c>
      <c r="N43" s="157"/>
      <c r="O43" s="1029"/>
    </row>
    <row r="44" spans="1:15">
      <c r="A44" s="157" t="str">
        <f>IF(L44&gt;0,COUNT($L$4:L44)+MAX('MI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4" s="244"/>
      <c r="C44" s="231" t="s">
        <v>742</v>
      </c>
      <c r="D44" s="766" t="s">
        <v>725</v>
      </c>
      <c r="E44" s="765" t="s">
        <v>8427</v>
      </c>
      <c r="F44" s="765" t="s">
        <v>5121</v>
      </c>
      <c r="G44" s="1201">
        <f>IFERROR(VLOOKUP(C44,'Consolidated Master Sheet'!B:H,3,0),"")</f>
        <v>33.53</v>
      </c>
      <c r="H44" s="152">
        <f t="shared" si="1"/>
        <v>0</v>
      </c>
      <c r="I44" s="1324">
        <f t="shared" si="2"/>
        <v>0</v>
      </c>
      <c r="J44" s="373">
        <f>IFERROR(VLOOKUP(C44,'Consolidated Master Sheet'!B:H,6,0),"")</f>
        <v>1</v>
      </c>
      <c r="K44" s="347">
        <f>IFERROR(VLOOKUP(C44,'Consolidated Master Sheet'!B:H,7,0),"")</f>
        <v>100</v>
      </c>
      <c r="L44" s="42"/>
      <c r="M44" s="1104">
        <f t="shared" si="3"/>
        <v>0</v>
      </c>
      <c r="N44" s="157"/>
      <c r="O44" s="1029"/>
    </row>
    <row r="45" spans="1:15">
      <c r="A45" s="157" t="str">
        <f>IF(L45&gt;0,COUNT($L$4:L45)+MAX('MI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5" s="244"/>
      <c r="C45" s="235" t="s">
        <v>743</v>
      </c>
      <c r="D45" s="766" t="s">
        <v>725</v>
      </c>
      <c r="E45" s="767" t="s">
        <v>8428</v>
      </c>
      <c r="F45" s="767" t="s">
        <v>5122</v>
      </c>
      <c r="G45" s="1137">
        <f>IFERROR(VLOOKUP(C45,'Consolidated Master Sheet'!B:H,3,0),"")</f>
        <v>33.53</v>
      </c>
      <c r="H45" s="153">
        <f t="shared" si="1"/>
        <v>0</v>
      </c>
      <c r="I45" s="1764">
        <f t="shared" si="2"/>
        <v>0</v>
      </c>
      <c r="J45" s="195">
        <f>IFERROR(VLOOKUP(C45,'Consolidated Master Sheet'!B:H,6,0),"")</f>
        <v>1</v>
      </c>
      <c r="K45" s="349">
        <f>IFERROR(VLOOKUP(C45,'Consolidated Master Sheet'!B:H,7,0),"")</f>
        <v>100</v>
      </c>
      <c r="L45" s="43"/>
      <c r="M45" s="1108">
        <f t="shared" si="3"/>
        <v>0</v>
      </c>
      <c r="N45" s="157"/>
      <c r="O45" s="1029"/>
    </row>
    <row r="46" spans="1:15">
      <c r="A46" s="157" t="str">
        <f>IF(L46&gt;0,COUNT($L$4:L46)+MAX('MI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6" s="244"/>
      <c r="C46" s="249"/>
      <c r="D46" s="200"/>
      <c r="E46" s="769"/>
      <c r="F46" s="769"/>
      <c r="G46" s="1203" t="str">
        <f>IFERROR(VLOOKUP(C46,'Consolidated Master Sheet'!B:H,3,0),"")</f>
        <v/>
      </c>
      <c r="H46" s="720">
        <f t="shared" si="1"/>
        <v>0</v>
      </c>
      <c r="I46" s="1811">
        <f t="shared" si="2"/>
        <v>0</v>
      </c>
      <c r="J46" s="459" t="str">
        <f>IFERROR(VLOOKUP(C46,'Consolidated Master Sheet'!B:H,6,0),"")</f>
        <v/>
      </c>
      <c r="K46" s="452" t="str">
        <f>IFERROR(VLOOKUP(C46,'Consolidated Master Sheet'!B:H,7,0),"")</f>
        <v/>
      </c>
      <c r="L46" s="45"/>
      <c r="M46" s="1106"/>
      <c r="N46" s="157"/>
      <c r="O46" s="1029"/>
    </row>
    <row r="47" spans="1:15">
      <c r="A47" s="157" t="str">
        <f>IF(L47&gt;0,COUNT($L$4:L47)+MAX('MI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7" s="244"/>
      <c r="C47" s="228" t="s">
        <v>744</v>
      </c>
      <c r="D47" s="175" t="s">
        <v>725</v>
      </c>
      <c r="E47" s="763" t="s">
        <v>8429</v>
      </c>
      <c r="F47" s="763" t="s">
        <v>5127</v>
      </c>
      <c r="G47" s="1136">
        <f>IFERROR(VLOOKUP(C47,'Consolidated Master Sheet'!B:H,3,0),"")</f>
        <v>60.11</v>
      </c>
      <c r="H47" s="151">
        <f t="shared" si="1"/>
        <v>0</v>
      </c>
      <c r="I47" s="1322">
        <f t="shared" si="2"/>
        <v>0</v>
      </c>
      <c r="J47" s="188">
        <f>IFERROR(VLOOKUP(C47,'Consolidated Master Sheet'!B:H,6,0),"")</f>
        <v>1</v>
      </c>
      <c r="K47" s="345">
        <f>IFERROR(VLOOKUP(C47,'Consolidated Master Sheet'!B:H,7,0),"")</f>
        <v>100</v>
      </c>
      <c r="L47" s="41"/>
      <c r="M47" s="1102">
        <f t="shared" si="3"/>
        <v>0</v>
      </c>
      <c r="N47" s="157"/>
      <c r="O47" s="1029"/>
    </row>
    <row r="48" spans="1:15">
      <c r="A48" s="157" t="str">
        <f>IF(L48&gt;0,COUNT($L$4:L48)+MAX('MI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8" s="244"/>
      <c r="C48" s="231" t="s">
        <v>745</v>
      </c>
      <c r="D48" s="766" t="s">
        <v>725</v>
      </c>
      <c r="E48" s="765" t="s">
        <v>8430</v>
      </c>
      <c r="F48" s="765" t="s">
        <v>5128</v>
      </c>
      <c r="G48" s="1201">
        <f>IFERROR(VLOOKUP(C48,'Consolidated Master Sheet'!B:H,3,0),"")</f>
        <v>56.58</v>
      </c>
      <c r="H48" s="152">
        <f t="shared" si="1"/>
        <v>0</v>
      </c>
      <c r="I48" s="1324">
        <f t="shared" si="2"/>
        <v>0</v>
      </c>
      <c r="J48" s="373">
        <f>IFERROR(VLOOKUP(C48,'Consolidated Master Sheet'!B:H,6,0),"")</f>
        <v>1</v>
      </c>
      <c r="K48" s="347">
        <f>IFERROR(VLOOKUP(C48,'Consolidated Master Sheet'!B:H,7,0),"")</f>
        <v>100</v>
      </c>
      <c r="L48" s="42"/>
      <c r="M48" s="1104">
        <f t="shared" si="3"/>
        <v>0</v>
      </c>
      <c r="N48" s="157"/>
      <c r="O48" s="1029"/>
    </row>
    <row r="49" spans="1:15">
      <c r="A49" s="157" t="str">
        <f>IF(L49&gt;0,COUNT($L$4:L49)+MAX('MI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9" s="244"/>
      <c r="C49" s="231" t="s">
        <v>746</v>
      </c>
      <c r="D49" s="766" t="s">
        <v>725</v>
      </c>
      <c r="E49" s="765" t="s">
        <v>8431</v>
      </c>
      <c r="F49" s="765" t="s">
        <v>5129</v>
      </c>
      <c r="G49" s="1201">
        <f>IFERROR(VLOOKUP(C49,'Consolidated Master Sheet'!B:H,3,0),"")</f>
        <v>56.58</v>
      </c>
      <c r="H49" s="152">
        <f t="shared" si="1"/>
        <v>0</v>
      </c>
      <c r="I49" s="1324">
        <f t="shared" si="2"/>
        <v>0</v>
      </c>
      <c r="J49" s="373">
        <f>IFERROR(VLOOKUP(C49,'Consolidated Master Sheet'!B:H,6,0),"")</f>
        <v>1</v>
      </c>
      <c r="K49" s="347">
        <f>IFERROR(VLOOKUP(C49,'Consolidated Master Sheet'!B:H,7,0),"")</f>
        <v>100</v>
      </c>
      <c r="L49" s="42"/>
      <c r="M49" s="1104">
        <f t="shared" si="3"/>
        <v>0</v>
      </c>
      <c r="N49" s="157"/>
      <c r="O49" s="1029"/>
    </row>
    <row r="50" spans="1:15">
      <c r="A50" s="157" t="str">
        <f>IF(L50&gt;0,COUNT($L$4:L50)+MAX('MI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0" s="244"/>
      <c r="C50" s="235" t="s">
        <v>747</v>
      </c>
      <c r="D50" s="766" t="s">
        <v>725</v>
      </c>
      <c r="E50" s="767" t="s">
        <v>8432</v>
      </c>
      <c r="F50" s="767" t="s">
        <v>5123</v>
      </c>
      <c r="G50" s="1137">
        <f>IFERROR(VLOOKUP(C50,'Consolidated Master Sheet'!B:H,3,0),"")</f>
        <v>55.5</v>
      </c>
      <c r="H50" s="153">
        <f t="shared" si="1"/>
        <v>0</v>
      </c>
      <c r="I50" s="1764">
        <f t="shared" si="2"/>
        <v>0</v>
      </c>
      <c r="J50" s="195">
        <f>IFERROR(VLOOKUP(C50,'Consolidated Master Sheet'!B:H,6,0),"")</f>
        <v>1</v>
      </c>
      <c r="K50" s="349">
        <f>IFERROR(VLOOKUP(C50,'Consolidated Master Sheet'!B:H,7,0),"")</f>
        <v>100</v>
      </c>
      <c r="L50" s="43"/>
      <c r="M50" s="1108">
        <f t="shared" si="3"/>
        <v>0</v>
      </c>
      <c r="N50" s="157"/>
      <c r="O50" s="1029"/>
    </row>
    <row r="51" spans="1:15">
      <c r="A51" s="157" t="str">
        <f>IF(L51&gt;0,COUNT($L$4:L51)+MAX('MI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1" s="244"/>
      <c r="C51" s="249"/>
      <c r="D51" s="200"/>
      <c r="E51" s="769"/>
      <c r="F51" s="769"/>
      <c r="G51" s="1203" t="str">
        <f>IFERROR(VLOOKUP(C51,'Consolidated Master Sheet'!B:H,3,0),"")</f>
        <v/>
      </c>
      <c r="H51" s="720">
        <f t="shared" si="1"/>
        <v>0</v>
      </c>
      <c r="I51" s="1811">
        <f t="shared" si="2"/>
        <v>0</v>
      </c>
      <c r="J51" s="459" t="str">
        <f>IFERROR(VLOOKUP(C51,'Consolidated Master Sheet'!B:H,6,0),"")</f>
        <v/>
      </c>
      <c r="K51" s="452" t="str">
        <f>IFERROR(VLOOKUP(C51,'Consolidated Master Sheet'!B:H,7,0),"")</f>
        <v/>
      </c>
      <c r="L51" s="45"/>
      <c r="M51" s="1106"/>
      <c r="N51" s="157"/>
      <c r="O51" s="1029"/>
    </row>
    <row r="52" spans="1:15">
      <c r="A52" s="157" t="str">
        <f>IF(L52&gt;0,COUNT($L$4:L52)+MAX('MI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2" s="244"/>
      <c r="C52" s="228" t="s">
        <v>748</v>
      </c>
      <c r="D52" s="175" t="s">
        <v>725</v>
      </c>
      <c r="E52" s="763" t="s">
        <v>8433</v>
      </c>
      <c r="F52" s="763" t="s">
        <v>5130</v>
      </c>
      <c r="G52" s="1136">
        <f>IFERROR(VLOOKUP(C52,'Consolidated Master Sheet'!B:H,3,0),"")</f>
        <v>97.8</v>
      </c>
      <c r="H52" s="151">
        <f t="shared" si="1"/>
        <v>0</v>
      </c>
      <c r="I52" s="1322">
        <f t="shared" si="2"/>
        <v>0</v>
      </c>
      <c r="J52" s="188">
        <f>IFERROR(VLOOKUP(C52,'Consolidated Master Sheet'!B:H,6,0),"")</f>
        <v>1</v>
      </c>
      <c r="K52" s="345">
        <f>IFERROR(VLOOKUP(C52,'Consolidated Master Sheet'!B:H,7,0),"")</f>
        <v>50</v>
      </c>
      <c r="L52" s="41"/>
      <c r="M52" s="1102">
        <f t="shared" si="3"/>
        <v>0</v>
      </c>
      <c r="N52" s="157"/>
      <c r="O52" s="1029"/>
    </row>
    <row r="53" spans="1:15">
      <c r="A53" s="157" t="str">
        <f>IF(L53&gt;0,COUNT($L$4:L53)+MAX('MI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3" s="244"/>
      <c r="C53" s="231" t="s">
        <v>749</v>
      </c>
      <c r="D53" s="766" t="s">
        <v>725</v>
      </c>
      <c r="E53" s="765" t="s">
        <v>8434</v>
      </c>
      <c r="F53" s="765" t="s">
        <v>5131</v>
      </c>
      <c r="G53" s="1201">
        <f>IFERROR(VLOOKUP(C53,'Consolidated Master Sheet'!B:H,3,0),"")</f>
        <v>93.95</v>
      </c>
      <c r="H53" s="152">
        <f t="shared" si="1"/>
        <v>0</v>
      </c>
      <c r="I53" s="1324">
        <f t="shared" si="2"/>
        <v>0</v>
      </c>
      <c r="J53" s="373">
        <f>IFERROR(VLOOKUP(C53,'Consolidated Master Sheet'!B:H,6,0),"")</f>
        <v>1</v>
      </c>
      <c r="K53" s="347">
        <f>IFERROR(VLOOKUP(C53,'Consolidated Master Sheet'!B:H,7,0),"")</f>
        <v>50</v>
      </c>
      <c r="L53" s="42"/>
      <c r="M53" s="1104">
        <f t="shared" si="3"/>
        <v>0</v>
      </c>
      <c r="N53" s="157"/>
      <c r="O53" s="1029"/>
    </row>
    <row r="54" spans="1:15">
      <c r="A54" s="157" t="str">
        <f>IF(L54&gt;0,COUNT($L$4:L54)+MAX('MI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4" s="244"/>
      <c r="C54" s="231" t="s">
        <v>750</v>
      </c>
      <c r="D54" s="766" t="s">
        <v>725</v>
      </c>
      <c r="E54" s="765" t="s">
        <v>8435</v>
      </c>
      <c r="F54" s="765" t="s">
        <v>5132</v>
      </c>
      <c r="G54" s="1201">
        <f>IFERROR(VLOOKUP(C54,'Consolidated Master Sheet'!B:H,3,0),"")</f>
        <v>92.18</v>
      </c>
      <c r="H54" s="152">
        <f t="shared" si="1"/>
        <v>0</v>
      </c>
      <c r="I54" s="1324">
        <f t="shared" si="2"/>
        <v>0</v>
      </c>
      <c r="J54" s="373">
        <f>IFERROR(VLOOKUP(C54,'Consolidated Master Sheet'!B:H,6,0),"")</f>
        <v>1</v>
      </c>
      <c r="K54" s="347">
        <f>IFERROR(VLOOKUP(C54,'Consolidated Master Sheet'!B:H,7,0),"")</f>
        <v>50</v>
      </c>
      <c r="L54" s="42"/>
      <c r="M54" s="1104">
        <f t="shared" si="3"/>
        <v>0</v>
      </c>
      <c r="N54" s="157"/>
      <c r="O54" s="1029"/>
    </row>
    <row r="55" spans="1:15">
      <c r="A55" s="157" t="str">
        <f>IF(L55&gt;0,COUNT($L$4:L55)+MAX('MI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5" s="244"/>
      <c r="C55" s="231" t="s">
        <v>751</v>
      </c>
      <c r="D55" s="766" t="s">
        <v>725</v>
      </c>
      <c r="E55" s="765" t="s">
        <v>8436</v>
      </c>
      <c r="F55" s="765" t="s">
        <v>5133</v>
      </c>
      <c r="G55" s="1201">
        <f>IFERROR(VLOOKUP(C55,'Consolidated Master Sheet'!B:H,3,0),"")</f>
        <v>85.710000000000008</v>
      </c>
      <c r="H55" s="152">
        <f t="shared" si="1"/>
        <v>0</v>
      </c>
      <c r="I55" s="1324">
        <f t="shared" si="2"/>
        <v>0</v>
      </c>
      <c r="J55" s="373">
        <f>IFERROR(VLOOKUP(C55,'Consolidated Master Sheet'!B:H,6,0),"")</f>
        <v>1</v>
      </c>
      <c r="K55" s="347">
        <f>IFERROR(VLOOKUP(C55,'Consolidated Master Sheet'!B:H,7,0),"")</f>
        <v>50</v>
      </c>
      <c r="L55" s="42"/>
      <c r="M55" s="1104">
        <f t="shared" si="3"/>
        <v>0</v>
      </c>
      <c r="N55" s="157"/>
      <c r="O55" s="1029"/>
    </row>
    <row r="56" spans="1:15">
      <c r="A56" s="157" t="str">
        <f>IF(L56&gt;0,COUNT($L$4:L56)+MAX('MI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6" s="244"/>
      <c r="C56" s="231" t="s">
        <v>752</v>
      </c>
      <c r="D56" s="766" t="s">
        <v>725</v>
      </c>
      <c r="E56" s="765" t="s">
        <v>8437</v>
      </c>
      <c r="F56" s="765" t="s">
        <v>5124</v>
      </c>
      <c r="G56" s="1201">
        <f>IFERROR(VLOOKUP(C56,'Consolidated Master Sheet'!B:H,3,0),"")</f>
        <v>85.710000000000008</v>
      </c>
      <c r="H56" s="152">
        <f t="shared" si="1"/>
        <v>0</v>
      </c>
      <c r="I56" s="1324">
        <f t="shared" si="2"/>
        <v>0</v>
      </c>
      <c r="J56" s="373">
        <f>IFERROR(VLOOKUP(C56,'Consolidated Master Sheet'!B:H,6,0),"")</f>
        <v>1</v>
      </c>
      <c r="K56" s="347">
        <f>IFERROR(VLOOKUP(C56,'Consolidated Master Sheet'!B:H,7,0),"")</f>
        <v>50</v>
      </c>
      <c r="L56" s="42"/>
      <c r="M56" s="1104">
        <f t="shared" si="3"/>
        <v>0</v>
      </c>
      <c r="N56" s="157"/>
      <c r="O56" s="1029"/>
    </row>
    <row r="57" spans="1:15">
      <c r="A57" s="157" t="str">
        <f>IF(L57&gt;0,COUNT($L$4:L57)+MAX('MI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7" s="244"/>
      <c r="C57" s="231" t="s">
        <v>753</v>
      </c>
      <c r="D57" s="766" t="s">
        <v>725</v>
      </c>
      <c r="E57" s="765" t="s">
        <v>8438</v>
      </c>
      <c r="F57" s="765" t="s">
        <v>5134</v>
      </c>
      <c r="G57" s="1201">
        <f>IFERROR(VLOOKUP(C57,'Consolidated Master Sheet'!B:H,3,0),"")</f>
        <v>204.63</v>
      </c>
      <c r="H57" s="152">
        <f t="shared" si="1"/>
        <v>0</v>
      </c>
      <c r="I57" s="1324">
        <f t="shared" si="2"/>
        <v>0</v>
      </c>
      <c r="J57" s="373">
        <f>IFERROR(VLOOKUP(C57,'Consolidated Master Sheet'!B:H,6,0),"")</f>
        <v>1</v>
      </c>
      <c r="K57" s="347">
        <f>IFERROR(VLOOKUP(C57,'Consolidated Master Sheet'!B:H,7,0),"")</f>
        <v>30</v>
      </c>
      <c r="L57" s="42"/>
      <c r="M57" s="1104">
        <f t="shared" si="3"/>
        <v>0</v>
      </c>
      <c r="N57" s="157"/>
      <c r="O57" s="1029"/>
    </row>
    <row r="58" spans="1:15">
      <c r="A58" s="157" t="str">
        <f>IF(L58&gt;0,COUNT($L$4:L58)+MAX('MI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8" s="244"/>
      <c r="C58" s="231" t="s">
        <v>754</v>
      </c>
      <c r="D58" s="766" t="s">
        <v>725</v>
      </c>
      <c r="E58" s="765" t="s">
        <v>8439</v>
      </c>
      <c r="F58" s="765" t="s">
        <v>5135</v>
      </c>
      <c r="G58" s="1201">
        <f>IFERROR(VLOOKUP(C58,'Consolidated Master Sheet'!B:H,3,0),"")</f>
        <v>203.32</v>
      </c>
      <c r="H58" s="152">
        <f t="shared" si="1"/>
        <v>0</v>
      </c>
      <c r="I58" s="1324">
        <f t="shared" si="2"/>
        <v>0</v>
      </c>
      <c r="J58" s="373">
        <f>IFERROR(VLOOKUP(C58,'Consolidated Master Sheet'!B:H,6,0),"")</f>
        <v>1</v>
      </c>
      <c r="K58" s="347">
        <f>IFERROR(VLOOKUP(C58,'Consolidated Master Sheet'!B:H,7,0),"")</f>
        <v>30</v>
      </c>
      <c r="L58" s="42"/>
      <c r="M58" s="1104">
        <f t="shared" si="3"/>
        <v>0</v>
      </c>
      <c r="N58" s="157"/>
      <c r="O58" s="1029"/>
    </row>
    <row r="59" spans="1:15">
      <c r="A59" s="157" t="str">
        <f>IF(L59&gt;0,COUNT($L$4:L59)+MAX('MI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9" s="244"/>
      <c r="C59" s="231" t="s">
        <v>755</v>
      </c>
      <c r="D59" s="764" t="s">
        <v>725</v>
      </c>
      <c r="E59" s="765" t="s">
        <v>8440</v>
      </c>
      <c r="F59" s="765" t="s">
        <v>5136</v>
      </c>
      <c r="G59" s="1201">
        <f>IFERROR(VLOOKUP(C59,'Consolidated Master Sheet'!B:H,3,0),"")</f>
        <v>179.98</v>
      </c>
      <c r="H59" s="152">
        <f t="shared" si="1"/>
        <v>0</v>
      </c>
      <c r="I59" s="1324">
        <f t="shared" si="2"/>
        <v>0</v>
      </c>
      <c r="J59" s="373">
        <f>IFERROR(VLOOKUP(C59,'Consolidated Master Sheet'!B:H,6,0),"")</f>
        <v>1</v>
      </c>
      <c r="K59" s="347">
        <f>IFERROR(VLOOKUP(C59,'Consolidated Master Sheet'!B:H,7,0),"")</f>
        <v>30</v>
      </c>
      <c r="L59" s="42"/>
      <c r="M59" s="1104">
        <f t="shared" si="3"/>
        <v>0</v>
      </c>
      <c r="N59" s="157"/>
      <c r="O59" s="1029"/>
    </row>
    <row r="60" spans="1:15">
      <c r="A60" s="157" t="str">
        <f>IF(L60&gt;0,COUNT($L$4:L60)+MAX('MI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60" s="244"/>
      <c r="C60" s="235" t="s">
        <v>756</v>
      </c>
      <c r="D60" s="766" t="s">
        <v>725</v>
      </c>
      <c r="E60" s="767" t="s">
        <v>8441</v>
      </c>
      <c r="F60" s="767" t="s">
        <v>5137</v>
      </c>
      <c r="G60" s="1137">
        <f>IFERROR(VLOOKUP(C60,'Consolidated Master Sheet'!B:H,3,0),"")</f>
        <v>176.23999999999998</v>
      </c>
      <c r="H60" s="153">
        <f t="shared" si="1"/>
        <v>0</v>
      </c>
      <c r="I60" s="1764">
        <f t="shared" si="2"/>
        <v>0</v>
      </c>
      <c r="J60" s="195">
        <f>IFERROR(VLOOKUP(C60,'Consolidated Master Sheet'!B:H,6,0),"")</f>
        <v>1</v>
      </c>
      <c r="K60" s="349">
        <f>IFERROR(VLOOKUP(C60,'Consolidated Master Sheet'!B:H,7,0),"")</f>
        <v>30</v>
      </c>
      <c r="L60" s="43"/>
      <c r="M60" s="1108">
        <f t="shared" si="3"/>
        <v>0</v>
      </c>
      <c r="N60" s="157"/>
      <c r="O60" s="1029"/>
    </row>
    <row r="61" spans="1:15">
      <c r="A61" s="157" t="str">
        <f>IF(L61&gt;0,COUNT($L$4:L61)+MAX('MI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61" s="244"/>
      <c r="C61" s="249"/>
      <c r="D61" s="200"/>
      <c r="E61" s="769"/>
      <c r="F61" s="769"/>
      <c r="G61" s="1203" t="str">
        <f>IFERROR(VLOOKUP(C61,'Consolidated Master Sheet'!B:H,3,0),"")</f>
        <v/>
      </c>
      <c r="H61" s="720">
        <f t="shared" si="1"/>
        <v>0</v>
      </c>
      <c r="I61" s="1811">
        <f t="shared" si="2"/>
        <v>0</v>
      </c>
      <c r="J61" s="459" t="str">
        <f>IFERROR(VLOOKUP(C61,'Consolidated Master Sheet'!B:H,6,0),"")</f>
        <v/>
      </c>
      <c r="K61" s="452" t="str">
        <f>IFERROR(VLOOKUP(C61,'Consolidated Master Sheet'!B:H,7,0),"")</f>
        <v/>
      </c>
      <c r="L61" s="45"/>
      <c r="M61" s="1106"/>
      <c r="N61" s="157"/>
      <c r="O61" s="1029"/>
    </row>
    <row r="62" spans="1:15">
      <c r="A62" s="157" t="str">
        <f>IF(L62&gt;0,COUNT($L$4:L62)+MAX('MI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62" s="244"/>
      <c r="C62" s="228" t="s">
        <v>757</v>
      </c>
      <c r="D62" s="762" t="s">
        <v>725</v>
      </c>
      <c r="E62" s="763" t="s">
        <v>8442</v>
      </c>
      <c r="F62" s="763" t="s">
        <v>5138</v>
      </c>
      <c r="G62" s="1136">
        <f>IFERROR(VLOOKUP(C62,'Consolidated Master Sheet'!B:H,3,0),"")</f>
        <v>238.35</v>
      </c>
      <c r="H62" s="151">
        <f t="shared" si="1"/>
        <v>0</v>
      </c>
      <c r="I62" s="1322">
        <f t="shared" si="2"/>
        <v>0</v>
      </c>
      <c r="J62" s="188">
        <f>IFERROR(VLOOKUP(C62,'Consolidated Master Sheet'!B:H,6,0),"")</f>
        <v>1</v>
      </c>
      <c r="K62" s="345">
        <f>IFERROR(VLOOKUP(C62,'Consolidated Master Sheet'!B:H,7,0),"")</f>
        <v>20</v>
      </c>
      <c r="L62" s="41"/>
      <c r="M62" s="1102">
        <f t="shared" si="3"/>
        <v>0</v>
      </c>
      <c r="N62" s="157"/>
      <c r="O62" s="1029"/>
    </row>
    <row r="63" spans="1:15">
      <c r="A63" s="157" t="str">
        <f>IF(L63&gt;0,COUNT($L$4:L63)+MAX('MI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63" s="244"/>
      <c r="C63" s="231" t="s">
        <v>758</v>
      </c>
      <c r="D63" s="764" t="s">
        <v>725</v>
      </c>
      <c r="E63" s="765" t="s">
        <v>8443</v>
      </c>
      <c r="F63" s="765" t="s">
        <v>5139</v>
      </c>
      <c r="G63" s="1201">
        <f>IFERROR(VLOOKUP(C63,'Consolidated Master Sheet'!B:H,3,0),"")</f>
        <v>213.35999999999999</v>
      </c>
      <c r="H63" s="152">
        <f t="shared" si="1"/>
        <v>0</v>
      </c>
      <c r="I63" s="1324">
        <f t="shared" si="2"/>
        <v>0</v>
      </c>
      <c r="J63" s="373">
        <f>IFERROR(VLOOKUP(C63,'Consolidated Master Sheet'!B:H,6,0),"")</f>
        <v>1</v>
      </c>
      <c r="K63" s="347">
        <f>IFERROR(VLOOKUP(C63,'Consolidated Master Sheet'!B:H,7,0),"")</f>
        <v>20</v>
      </c>
      <c r="L63" s="42"/>
      <c r="M63" s="1104">
        <f t="shared" si="3"/>
        <v>0</v>
      </c>
      <c r="N63" s="157"/>
      <c r="O63" s="1029"/>
    </row>
    <row r="64" spans="1:15">
      <c r="A64" s="157" t="str">
        <f>IF(L64&gt;0,COUNT($L$4:L64)+MAX('MI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64" s="244"/>
      <c r="C64" s="235" t="s">
        <v>759</v>
      </c>
      <c r="D64" s="766" t="s">
        <v>725</v>
      </c>
      <c r="E64" s="767" t="s">
        <v>8444</v>
      </c>
      <c r="F64" s="767" t="s">
        <v>5140</v>
      </c>
      <c r="G64" s="1137">
        <f>IFERROR(VLOOKUP(C64,'Consolidated Master Sheet'!B:H,3,0),"")</f>
        <v>217.82999999999998</v>
      </c>
      <c r="H64" s="153">
        <f t="shared" si="1"/>
        <v>0</v>
      </c>
      <c r="I64" s="1764">
        <f t="shared" si="2"/>
        <v>0</v>
      </c>
      <c r="J64" s="195">
        <f>IFERROR(VLOOKUP(C64,'Consolidated Master Sheet'!B:H,6,0),"")</f>
        <v>1</v>
      </c>
      <c r="K64" s="349">
        <f>IFERROR(VLOOKUP(C64,'Consolidated Master Sheet'!B:H,7,0),"")</f>
        <v>15</v>
      </c>
      <c r="L64" s="43"/>
      <c r="M64" s="1108">
        <f t="shared" si="3"/>
        <v>0</v>
      </c>
      <c r="N64" s="157"/>
      <c r="O64" s="1029"/>
    </row>
    <row r="65" spans="1:15">
      <c r="A65" s="157" t="str">
        <f>IF(L65&gt;0,COUNT($L$4:L65)+MAX('MI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65" s="244"/>
      <c r="C65" s="249"/>
      <c r="D65" s="200"/>
      <c r="E65" s="769"/>
      <c r="F65" s="769"/>
      <c r="G65" s="1203" t="str">
        <f>IFERROR(VLOOKUP(C65,'Consolidated Master Sheet'!B:H,3,0),"")</f>
        <v/>
      </c>
      <c r="H65" s="720">
        <f t="shared" si="1"/>
        <v>0</v>
      </c>
      <c r="I65" s="1811">
        <f t="shared" si="2"/>
        <v>0</v>
      </c>
      <c r="J65" s="459" t="str">
        <f>IFERROR(VLOOKUP(C65,'Consolidated Master Sheet'!B:H,6,0),"")</f>
        <v/>
      </c>
      <c r="K65" s="452" t="str">
        <f>IFERROR(VLOOKUP(C65,'Consolidated Master Sheet'!B:H,7,0),"")</f>
        <v/>
      </c>
      <c r="L65" s="45"/>
      <c r="M65" s="1106"/>
      <c r="N65" s="157"/>
      <c r="O65" s="1029"/>
    </row>
    <row r="66" spans="1:15">
      <c r="A66" s="157" t="str">
        <f>IF(L66&gt;0,COUNT($L$4:L66)+MAX('MI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66" s="244"/>
      <c r="C66" s="228" t="s">
        <v>760</v>
      </c>
      <c r="D66" s="762" t="s">
        <v>725</v>
      </c>
      <c r="E66" s="763" t="s">
        <v>8445</v>
      </c>
      <c r="F66" s="763" t="s">
        <v>5141</v>
      </c>
      <c r="G66" s="1136">
        <f>IFERROR(VLOOKUP(C66,'Consolidated Master Sheet'!B:H,3,0),"")</f>
        <v>472.92</v>
      </c>
      <c r="H66" s="151">
        <f t="shared" si="1"/>
        <v>0</v>
      </c>
      <c r="I66" s="1322">
        <f t="shared" si="2"/>
        <v>0</v>
      </c>
      <c r="J66" s="188">
        <f>IFERROR(VLOOKUP(C66,'Consolidated Master Sheet'!B:H,6,0),"")</f>
        <v>1</v>
      </c>
      <c r="K66" s="345">
        <f>IFERROR(VLOOKUP(C66,'Consolidated Master Sheet'!B:H,7,0),"")</f>
        <v>18</v>
      </c>
      <c r="L66" s="41"/>
      <c r="M66" s="1102">
        <f t="shared" si="3"/>
        <v>0</v>
      </c>
      <c r="N66" s="157"/>
      <c r="O66" s="1029"/>
    </row>
    <row r="67" spans="1:15">
      <c r="A67" s="157" t="str">
        <f>IF(L67&gt;0,COUNT($L$4:L67)+MAX('MI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67" s="244"/>
      <c r="C67" s="231" t="s">
        <v>761</v>
      </c>
      <c r="D67" s="764" t="s">
        <v>725</v>
      </c>
      <c r="E67" s="765" t="s">
        <v>8446</v>
      </c>
      <c r="F67" s="765" t="s">
        <v>5142</v>
      </c>
      <c r="G67" s="1201">
        <f>IFERROR(VLOOKUP(C67,'Consolidated Master Sheet'!B:H,3,0),"")</f>
        <v>491.89</v>
      </c>
      <c r="H67" s="152">
        <f t="shared" si="1"/>
        <v>0</v>
      </c>
      <c r="I67" s="1324">
        <f t="shared" si="2"/>
        <v>0</v>
      </c>
      <c r="J67" s="373">
        <f>IFERROR(VLOOKUP(C67,'Consolidated Master Sheet'!B:H,6,0),"")</f>
        <v>1</v>
      </c>
      <c r="K67" s="347">
        <f>IFERROR(VLOOKUP(C67,'Consolidated Master Sheet'!B:H,7,0),"")</f>
        <v>18</v>
      </c>
      <c r="L67" s="42"/>
      <c r="M67" s="1104">
        <f t="shared" si="3"/>
        <v>0</v>
      </c>
      <c r="N67" s="157"/>
      <c r="O67" s="1029"/>
    </row>
    <row r="68" spans="1:15">
      <c r="A68" s="157" t="str">
        <f>IF(L68&gt;0,COUNT($L$4:L68)+MAX('MI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68" s="244"/>
      <c r="C68" s="235" t="s">
        <v>762</v>
      </c>
      <c r="D68" s="766" t="s">
        <v>725</v>
      </c>
      <c r="E68" s="767" t="s">
        <v>8447</v>
      </c>
      <c r="F68" s="767" t="s">
        <v>5143</v>
      </c>
      <c r="G68" s="1137">
        <f>IFERROR(VLOOKUP(C68,'Consolidated Master Sheet'!B:H,3,0),"")</f>
        <v>432.45</v>
      </c>
      <c r="H68" s="153">
        <f t="shared" si="1"/>
        <v>0</v>
      </c>
      <c r="I68" s="1764">
        <f t="shared" si="2"/>
        <v>0</v>
      </c>
      <c r="J68" s="195">
        <f>IFERROR(VLOOKUP(C68,'Consolidated Master Sheet'!B:H,6,0),"")</f>
        <v>1</v>
      </c>
      <c r="K68" s="349">
        <f>IFERROR(VLOOKUP(C68,'Consolidated Master Sheet'!B:H,7,0),"")</f>
        <v>18</v>
      </c>
      <c r="L68" s="43"/>
      <c r="M68" s="1108">
        <f t="shared" si="3"/>
        <v>0</v>
      </c>
      <c r="N68" s="157"/>
      <c r="O68" s="1029"/>
    </row>
    <row r="69" spans="1:15">
      <c r="A69" s="157" t="str">
        <f>IF(L69&gt;0,COUNT($L$4:L69)+MAX('MI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69" s="244"/>
      <c r="C69" s="249"/>
      <c r="D69" s="200"/>
      <c r="E69" s="769"/>
      <c r="F69" s="769"/>
      <c r="G69" s="1203" t="str">
        <f>IFERROR(VLOOKUP(C69,'Consolidated Master Sheet'!B:H,3,0),"")</f>
        <v/>
      </c>
      <c r="H69" s="720">
        <f t="shared" si="1"/>
        <v>0</v>
      </c>
      <c r="I69" s="1811">
        <f t="shared" si="2"/>
        <v>0</v>
      </c>
      <c r="J69" s="459" t="str">
        <f>IFERROR(VLOOKUP(C69,'Consolidated Master Sheet'!B:H,6,0),"")</f>
        <v/>
      </c>
      <c r="K69" s="452" t="str">
        <f>IFERROR(VLOOKUP(C69,'Consolidated Master Sheet'!B:H,7,0),"")</f>
        <v/>
      </c>
      <c r="L69" s="45"/>
      <c r="M69" s="1106"/>
      <c r="N69" s="157"/>
      <c r="O69" s="1029"/>
    </row>
    <row r="70" spans="1:15">
      <c r="A70" s="157" t="str">
        <f>IF(L70&gt;0,COUNT($L$4:L70)+MAX('MI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70" s="244"/>
      <c r="C70" s="228" t="s">
        <v>763</v>
      </c>
      <c r="D70" s="762" t="s">
        <v>725</v>
      </c>
      <c r="E70" s="763" t="s">
        <v>8448</v>
      </c>
      <c r="F70" s="763" t="s">
        <v>5144</v>
      </c>
      <c r="G70" s="1136">
        <f>IFERROR(VLOOKUP(C70,'Consolidated Master Sheet'!B:H,3,0),"")</f>
        <v>2615.8000000000002</v>
      </c>
      <c r="H70" s="151">
        <f t="shared" ref="H70:H133" si="4">IF(G70=0,"NET",$H$2)</f>
        <v>0</v>
      </c>
      <c r="I70" s="1322">
        <f t="shared" ref="I70:I133" si="5">IFERROR(ROUND(H70*G70,2),0)</f>
        <v>0</v>
      </c>
      <c r="J70" s="188">
        <f>IFERROR(VLOOKUP(C70,'Consolidated Master Sheet'!B:H,6,0),"")</f>
        <v>1</v>
      </c>
      <c r="K70" s="345">
        <f>IFERROR(VLOOKUP(C70,'Consolidated Master Sheet'!B:H,7,0),"")</f>
        <v>4</v>
      </c>
      <c r="L70" s="41"/>
      <c r="M70" s="1102">
        <f t="shared" si="3"/>
        <v>0</v>
      </c>
      <c r="N70" s="157"/>
      <c r="O70" s="1029"/>
    </row>
    <row r="71" spans="1:15">
      <c r="A71" s="157" t="str">
        <f>IF(L71&gt;0,COUNT($L$4:L71)+MAX('MI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71" s="244"/>
      <c r="C71" s="235" t="s">
        <v>764</v>
      </c>
      <c r="D71" s="766" t="s">
        <v>725</v>
      </c>
      <c r="E71" s="767" t="s">
        <v>8449</v>
      </c>
      <c r="F71" s="767" t="s">
        <v>5145</v>
      </c>
      <c r="G71" s="1137">
        <f>IFERROR(VLOOKUP(C71,'Consolidated Master Sheet'!B:H,3,0),"")</f>
        <v>2615.8000000000002</v>
      </c>
      <c r="H71" s="153">
        <f t="shared" si="4"/>
        <v>0</v>
      </c>
      <c r="I71" s="1764">
        <f t="shared" si="5"/>
        <v>0</v>
      </c>
      <c r="J71" s="195">
        <f>IFERROR(VLOOKUP(C71,'Consolidated Master Sheet'!B:H,6,0),"")</f>
        <v>1</v>
      </c>
      <c r="K71" s="349">
        <f>IFERROR(VLOOKUP(C71,'Consolidated Master Sheet'!B:H,7,0),"")</f>
        <v>4</v>
      </c>
      <c r="L71" s="43"/>
      <c r="M71" s="1108">
        <f t="shared" si="3"/>
        <v>0</v>
      </c>
      <c r="N71" s="157"/>
      <c r="O71" s="1029"/>
    </row>
    <row r="72" spans="1:15" ht="15.75" customHeight="1">
      <c r="A72" s="157" t="str">
        <f>IF(L72&gt;0,COUNT($L$4:L72)+MAX('MI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72" s="487"/>
      <c r="C72" s="313"/>
      <c r="D72" s="758"/>
      <c r="E72" s="314" t="s">
        <v>4689</v>
      </c>
      <c r="F72" s="759"/>
      <c r="G72" s="1200" t="str">
        <f>IFERROR(VLOOKUP(C72,'Consolidated Master Sheet'!B:H,3,0),"")</f>
        <v/>
      </c>
      <c r="H72" s="1459">
        <f t="shared" si="4"/>
        <v>0</v>
      </c>
      <c r="I72" s="1765">
        <f t="shared" si="5"/>
        <v>0</v>
      </c>
      <c r="J72" s="760" t="str">
        <f>IFERROR(VLOOKUP(C72,'Consolidated Master Sheet'!B:H,6,0),"")</f>
        <v/>
      </c>
      <c r="K72" s="761" t="str">
        <f>IFERROR(VLOOKUP(C72,'Consolidated Master Sheet'!B:H,7,0),"")</f>
        <v/>
      </c>
      <c r="L72" s="105"/>
      <c r="M72" s="1121"/>
      <c r="N72" s="157"/>
      <c r="O72" s="1029"/>
    </row>
    <row r="73" spans="1:15">
      <c r="A73" s="157" t="str">
        <f>IF(L73&gt;0,COUNT($L$4:L73)+MAX('MI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73" s="274"/>
      <c r="C73" s="488" t="s">
        <v>852</v>
      </c>
      <c r="D73" s="175" t="s">
        <v>853</v>
      </c>
      <c r="E73" s="770" t="s">
        <v>7316</v>
      </c>
      <c r="F73" s="771" t="s">
        <v>5082</v>
      </c>
      <c r="G73" s="1202">
        <f>IFERROR(VLOOKUP(C73,'Consolidated Master Sheet'!B:H,3,0),"")</f>
        <v>9.86</v>
      </c>
      <c r="H73" s="154">
        <f t="shared" si="4"/>
        <v>0</v>
      </c>
      <c r="I73" s="1624">
        <f t="shared" si="5"/>
        <v>0</v>
      </c>
      <c r="J73" s="178">
        <f>IFERROR(VLOOKUP(C73,'Consolidated Master Sheet'!B:H,6,0),"")</f>
        <v>25</v>
      </c>
      <c r="K73" s="178">
        <f>IFERROR(VLOOKUP(C73,'Consolidated Master Sheet'!B:H,7,0),"")</f>
        <v>3300</v>
      </c>
      <c r="L73" s="95"/>
      <c r="M73" s="1103">
        <f t="shared" ref="M73:M119" si="6">IFERROR(I73*L73,0)</f>
        <v>0</v>
      </c>
      <c r="N73" s="157"/>
      <c r="O73" s="1029"/>
    </row>
    <row r="74" spans="1:15">
      <c r="A74" s="157" t="str">
        <f>IF(L74&gt;0,COUNT($L$4:L74)+MAX('MI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74" s="185"/>
      <c r="C74" s="450"/>
      <c r="D74" s="200"/>
      <c r="E74" s="772"/>
      <c r="F74" s="769"/>
      <c r="G74" s="1203" t="str">
        <f>IFERROR(VLOOKUP(C74,'Consolidated Master Sheet'!B:H,3,0),"")</f>
        <v/>
      </c>
      <c r="H74" s="720">
        <f t="shared" si="4"/>
        <v>0</v>
      </c>
      <c r="I74" s="1811">
        <f t="shared" si="5"/>
        <v>0</v>
      </c>
      <c r="J74" s="452" t="str">
        <f>IFERROR(VLOOKUP(C74,'Consolidated Master Sheet'!B:H,6,0),"")</f>
        <v/>
      </c>
      <c r="K74" s="452" t="str">
        <f>IFERROR(VLOOKUP(C74,'Consolidated Master Sheet'!B:H,7,0),"")</f>
        <v/>
      </c>
      <c r="L74" s="45"/>
      <c r="M74" s="1106"/>
      <c r="N74" s="157"/>
      <c r="O74" s="1029"/>
    </row>
    <row r="75" spans="1:15">
      <c r="A75" s="157" t="str">
        <f>IF(L75&gt;0,COUNT($L$4:L75)+MAX('MI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75" s="185"/>
      <c r="C75" s="193" t="s">
        <v>854</v>
      </c>
      <c r="D75" s="766" t="s">
        <v>853</v>
      </c>
      <c r="E75" s="773" t="s">
        <v>7317</v>
      </c>
      <c r="F75" s="774" t="s">
        <v>5083</v>
      </c>
      <c r="G75" s="1137">
        <f>IFERROR(VLOOKUP(C75,'Consolidated Master Sheet'!B:H,3,0),"")</f>
        <v>10.199999999999999</v>
      </c>
      <c r="H75" s="153">
        <f t="shared" si="4"/>
        <v>0</v>
      </c>
      <c r="I75" s="1764">
        <f t="shared" si="5"/>
        <v>0</v>
      </c>
      <c r="J75" s="349">
        <f>IFERROR(VLOOKUP(C75,'Consolidated Master Sheet'!B:H,6,0),"")</f>
        <v>25</v>
      </c>
      <c r="K75" s="349">
        <f>IFERROR(VLOOKUP(C75,'Consolidated Master Sheet'!B:H,7,0),"")</f>
        <v>1200</v>
      </c>
      <c r="L75" s="43"/>
      <c r="M75" s="1108">
        <f t="shared" si="6"/>
        <v>0</v>
      </c>
      <c r="N75" s="157"/>
      <c r="O75" s="1029"/>
    </row>
    <row r="76" spans="1:15">
      <c r="A76" s="157" t="str">
        <f>IF(L76&gt;0,COUNT($L$4:L76)+MAX('MI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76" s="185"/>
      <c r="C76" s="450"/>
      <c r="D76" s="200"/>
      <c r="E76" s="772"/>
      <c r="F76" s="769"/>
      <c r="G76" s="1203" t="str">
        <f>IFERROR(VLOOKUP(C76,'Consolidated Master Sheet'!B:H,3,0),"")</f>
        <v/>
      </c>
      <c r="H76" s="720">
        <f t="shared" si="4"/>
        <v>0</v>
      </c>
      <c r="I76" s="1811">
        <f t="shared" si="5"/>
        <v>0</v>
      </c>
      <c r="J76" s="452" t="str">
        <f>IFERROR(VLOOKUP(C76,'Consolidated Master Sheet'!B:H,6,0),"")</f>
        <v/>
      </c>
      <c r="K76" s="452" t="str">
        <f>IFERROR(VLOOKUP(C76,'Consolidated Master Sheet'!B:H,7,0),"")</f>
        <v/>
      </c>
      <c r="L76" s="45"/>
      <c r="M76" s="1106"/>
      <c r="N76" s="157"/>
      <c r="O76" s="1029"/>
    </row>
    <row r="77" spans="1:15">
      <c r="A77" s="157" t="str">
        <f>IF(L77&gt;0,COUNT($L$4:L77)+MAX('MI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77" s="185"/>
      <c r="C77" s="186" t="s">
        <v>855</v>
      </c>
      <c r="D77" s="762" t="s">
        <v>853</v>
      </c>
      <c r="E77" s="770" t="s">
        <v>7318</v>
      </c>
      <c r="F77" s="771" t="s">
        <v>5096</v>
      </c>
      <c r="G77" s="1136">
        <f>IFERROR(VLOOKUP(C77,'Consolidated Master Sheet'!B:H,3,0),"")</f>
        <v>9.65</v>
      </c>
      <c r="H77" s="151">
        <f t="shared" si="4"/>
        <v>0</v>
      </c>
      <c r="I77" s="1322">
        <f t="shared" si="5"/>
        <v>0</v>
      </c>
      <c r="J77" s="345">
        <f>IFERROR(VLOOKUP(C77,'Consolidated Master Sheet'!B:H,6,0),"")</f>
        <v>25</v>
      </c>
      <c r="K77" s="345">
        <f>IFERROR(VLOOKUP(C77,'Consolidated Master Sheet'!B:H,7,0),"")</f>
        <v>1000</v>
      </c>
      <c r="L77" s="41"/>
      <c r="M77" s="1102">
        <f t="shared" si="6"/>
        <v>0</v>
      </c>
      <c r="N77" s="157"/>
      <c r="O77" s="1029"/>
    </row>
    <row r="78" spans="1:15">
      <c r="A78" s="157" t="str">
        <f>IF(L78&gt;0,COUNT($L$4:L78)+MAX('MI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78" s="185"/>
      <c r="C78" s="193" t="s">
        <v>856</v>
      </c>
      <c r="D78" s="766" t="s">
        <v>853</v>
      </c>
      <c r="E78" s="773" t="s">
        <v>7319</v>
      </c>
      <c r="F78" s="774" t="s">
        <v>5084</v>
      </c>
      <c r="G78" s="1137">
        <f>IFERROR(VLOOKUP(C78,'Consolidated Master Sheet'!B:H,3,0),"")</f>
        <v>8.68</v>
      </c>
      <c r="H78" s="153">
        <f t="shared" si="4"/>
        <v>0</v>
      </c>
      <c r="I78" s="1764">
        <f t="shared" si="5"/>
        <v>0</v>
      </c>
      <c r="J78" s="349">
        <f>IFERROR(VLOOKUP(C78,'Consolidated Master Sheet'!B:H,6,0),"")</f>
        <v>25</v>
      </c>
      <c r="K78" s="349">
        <f>IFERROR(VLOOKUP(C78,'Consolidated Master Sheet'!B:H,7,0),"")</f>
        <v>1000</v>
      </c>
      <c r="L78" s="43"/>
      <c r="M78" s="1108">
        <f t="shared" si="6"/>
        <v>0</v>
      </c>
      <c r="N78" s="157"/>
      <c r="O78" s="1029"/>
    </row>
    <row r="79" spans="1:15">
      <c r="A79" s="157" t="str">
        <f>IF(L79&gt;0,COUNT($L$4:L79)+MAX('MI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79" s="185"/>
      <c r="C79" s="450"/>
      <c r="D79" s="200"/>
      <c r="E79" s="772"/>
      <c r="F79" s="769"/>
      <c r="G79" s="1203" t="str">
        <f>IFERROR(VLOOKUP(C79,'Consolidated Master Sheet'!B:H,3,0),"")</f>
        <v/>
      </c>
      <c r="H79" s="720">
        <f t="shared" si="4"/>
        <v>0</v>
      </c>
      <c r="I79" s="1811">
        <f t="shared" si="5"/>
        <v>0</v>
      </c>
      <c r="J79" s="452" t="str">
        <f>IFERROR(VLOOKUP(C79,'Consolidated Master Sheet'!B:H,6,0),"")</f>
        <v/>
      </c>
      <c r="K79" s="452" t="str">
        <f>IFERROR(VLOOKUP(C79,'Consolidated Master Sheet'!B:H,7,0),"")</f>
        <v/>
      </c>
      <c r="L79" s="45"/>
      <c r="M79" s="1106"/>
      <c r="N79" s="157"/>
      <c r="O79" s="1029"/>
    </row>
    <row r="80" spans="1:15">
      <c r="A80" s="157" t="str">
        <f>IF(L80&gt;0,COUNT($L$4:L80)+MAX('MI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80" s="185"/>
      <c r="C80" s="186" t="s">
        <v>857</v>
      </c>
      <c r="D80" s="762" t="s">
        <v>853</v>
      </c>
      <c r="E80" s="770" t="s">
        <v>7320</v>
      </c>
      <c r="F80" s="771" t="s">
        <v>5099</v>
      </c>
      <c r="G80" s="1136">
        <f>IFERROR(VLOOKUP(C80,'Consolidated Master Sheet'!B:H,3,0),"")</f>
        <v>20.98</v>
      </c>
      <c r="H80" s="151">
        <f t="shared" si="4"/>
        <v>0</v>
      </c>
      <c r="I80" s="1322">
        <f t="shared" si="5"/>
        <v>0</v>
      </c>
      <c r="J80" s="345">
        <f>IFERROR(VLOOKUP(C80,'Consolidated Master Sheet'!B:H,6,0),"")</f>
        <v>25</v>
      </c>
      <c r="K80" s="345">
        <f>IFERROR(VLOOKUP(C80,'Consolidated Master Sheet'!B:H,7,0),"")</f>
        <v>500</v>
      </c>
      <c r="L80" s="41"/>
      <c r="M80" s="1102">
        <f t="shared" si="6"/>
        <v>0</v>
      </c>
      <c r="N80" s="157"/>
      <c r="O80" s="1029"/>
    </row>
    <row r="81" spans="1:15">
      <c r="A81" s="157" t="str">
        <f>IF(L81&gt;0,COUNT($L$4:L81)+MAX('MI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81" s="185"/>
      <c r="C81" s="193" t="s">
        <v>858</v>
      </c>
      <c r="D81" s="766" t="s">
        <v>853</v>
      </c>
      <c r="E81" s="773" t="s">
        <v>7321</v>
      </c>
      <c r="F81" s="774" t="s">
        <v>5116</v>
      </c>
      <c r="G81" s="1137">
        <f>IFERROR(VLOOKUP(C81,'Consolidated Master Sheet'!B:H,3,0),"")</f>
        <v>20.75</v>
      </c>
      <c r="H81" s="153">
        <f t="shared" si="4"/>
        <v>0</v>
      </c>
      <c r="I81" s="1764">
        <f t="shared" si="5"/>
        <v>0</v>
      </c>
      <c r="J81" s="349">
        <f>IFERROR(VLOOKUP(C81,'Consolidated Master Sheet'!B:H,6,0),"")</f>
        <v>25</v>
      </c>
      <c r="K81" s="349">
        <f>IFERROR(VLOOKUP(C81,'Consolidated Master Sheet'!B:H,7,0),"")</f>
        <v>500</v>
      </c>
      <c r="L81" s="43"/>
      <c r="M81" s="1108">
        <f t="shared" si="6"/>
        <v>0</v>
      </c>
      <c r="N81" s="157"/>
      <c r="O81" s="1029"/>
    </row>
    <row r="82" spans="1:15">
      <c r="A82" s="157" t="str">
        <f>IF(L82&gt;0,COUNT($L$4:L82)+MAX('MI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82" s="185"/>
      <c r="C82" s="450"/>
      <c r="D82" s="200"/>
      <c r="E82" s="772"/>
      <c r="F82" s="769"/>
      <c r="G82" s="1203" t="str">
        <f>IFERROR(VLOOKUP(C82,'Consolidated Master Sheet'!B:H,3,0),"")</f>
        <v/>
      </c>
      <c r="H82" s="720">
        <f t="shared" si="4"/>
        <v>0</v>
      </c>
      <c r="I82" s="1811">
        <f t="shared" si="5"/>
        <v>0</v>
      </c>
      <c r="J82" s="452" t="str">
        <f>IFERROR(VLOOKUP(C82,'Consolidated Master Sheet'!B:H,6,0),"")</f>
        <v/>
      </c>
      <c r="K82" s="452" t="str">
        <f>IFERROR(VLOOKUP(C82,'Consolidated Master Sheet'!B:H,7,0),"")</f>
        <v/>
      </c>
      <c r="L82" s="45"/>
      <c r="M82" s="1106"/>
      <c r="N82" s="157"/>
      <c r="O82" s="1029"/>
    </row>
    <row r="83" spans="1:15">
      <c r="A83" s="157" t="str">
        <f>IF(L83&gt;0,COUNT($L$4:L83)+MAX('MI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83" s="185"/>
      <c r="C83" s="189" t="s">
        <v>859</v>
      </c>
      <c r="D83" s="764" t="s">
        <v>853</v>
      </c>
      <c r="E83" s="773" t="s">
        <v>7322</v>
      </c>
      <c r="F83" s="774" t="s">
        <v>5100</v>
      </c>
      <c r="G83" s="1201">
        <f>IFERROR(VLOOKUP(C83,'Consolidated Master Sheet'!B:H,3,0),"")</f>
        <v>17.150000000000002</v>
      </c>
      <c r="H83" s="152">
        <f t="shared" si="4"/>
        <v>0</v>
      </c>
      <c r="I83" s="1324">
        <f t="shared" si="5"/>
        <v>0</v>
      </c>
      <c r="J83" s="347">
        <f>IFERROR(VLOOKUP(C83,'Consolidated Master Sheet'!B:H,6,0),"")</f>
        <v>25</v>
      </c>
      <c r="K83" s="347">
        <f>IFERROR(VLOOKUP(C83,'Consolidated Master Sheet'!B:H,7,0),"")</f>
        <v>400</v>
      </c>
      <c r="L83" s="42"/>
      <c r="M83" s="1104">
        <f t="shared" si="6"/>
        <v>0</v>
      </c>
      <c r="N83" s="157"/>
      <c r="O83" s="1029"/>
    </row>
    <row r="84" spans="1:15">
      <c r="A84" s="157" t="str">
        <f>IF(L84&gt;0,COUNT($L$4:L84)+MAX('MI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84" s="185"/>
      <c r="C84" s="189" t="s">
        <v>860</v>
      </c>
      <c r="D84" s="764" t="s">
        <v>853</v>
      </c>
      <c r="E84" s="773" t="s">
        <v>7323</v>
      </c>
      <c r="F84" s="774" t="s">
        <v>5118</v>
      </c>
      <c r="G84" s="1201">
        <f>IFERROR(VLOOKUP(C84,'Consolidated Master Sheet'!B:H,3,0),"")</f>
        <v>13.09</v>
      </c>
      <c r="H84" s="152">
        <f t="shared" si="4"/>
        <v>0</v>
      </c>
      <c r="I84" s="1324">
        <f t="shared" si="5"/>
        <v>0</v>
      </c>
      <c r="J84" s="347">
        <f>IFERROR(VLOOKUP(C84,'Consolidated Master Sheet'!B:H,6,0),"")</f>
        <v>25</v>
      </c>
      <c r="K84" s="347">
        <f>IFERROR(VLOOKUP(C84,'Consolidated Master Sheet'!B:H,7,0),"")</f>
        <v>400</v>
      </c>
      <c r="L84" s="42"/>
      <c r="M84" s="1104">
        <f t="shared" si="6"/>
        <v>0</v>
      </c>
      <c r="N84" s="157"/>
      <c r="O84" s="1029"/>
    </row>
    <row r="85" spans="1:15">
      <c r="A85" s="157" t="str">
        <f>IF(L85&gt;0,COUNT($L$4:L85)+MAX('MI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85" s="185"/>
      <c r="C85" s="193" t="s">
        <v>861</v>
      </c>
      <c r="D85" s="766" t="s">
        <v>853</v>
      </c>
      <c r="E85" s="773" t="s">
        <v>7324</v>
      </c>
      <c r="F85" s="774" t="s">
        <v>5085</v>
      </c>
      <c r="G85" s="1137">
        <f>IFERROR(VLOOKUP(C85,'Consolidated Master Sheet'!B:H,3,0),"")</f>
        <v>13.23</v>
      </c>
      <c r="H85" s="153">
        <f t="shared" si="4"/>
        <v>0</v>
      </c>
      <c r="I85" s="1764">
        <f t="shared" si="5"/>
        <v>0</v>
      </c>
      <c r="J85" s="349">
        <f>IFERROR(VLOOKUP(C85,'Consolidated Master Sheet'!B:H,6,0),"")</f>
        <v>25</v>
      </c>
      <c r="K85" s="349">
        <f>IFERROR(VLOOKUP(C85,'Consolidated Master Sheet'!B:H,7,0),"")</f>
        <v>400</v>
      </c>
      <c r="L85" s="43"/>
      <c r="M85" s="1108">
        <f t="shared" si="6"/>
        <v>0</v>
      </c>
      <c r="N85" s="157"/>
      <c r="O85" s="1029"/>
    </row>
    <row r="86" spans="1:15">
      <c r="A86" s="157" t="str">
        <f>IF(L86&gt;0,COUNT($L$4:L86)+MAX('MI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86" s="185"/>
      <c r="C86" s="450"/>
      <c r="D86" s="200"/>
      <c r="E86" s="772"/>
      <c r="F86" s="769"/>
      <c r="G86" s="1203" t="str">
        <f>IFERROR(VLOOKUP(C86,'Consolidated Master Sheet'!B:H,3,0),"")</f>
        <v/>
      </c>
      <c r="H86" s="720">
        <f t="shared" si="4"/>
        <v>0</v>
      </c>
      <c r="I86" s="1811">
        <f t="shared" si="5"/>
        <v>0</v>
      </c>
      <c r="J86" s="452" t="str">
        <f>IFERROR(VLOOKUP(C86,'Consolidated Master Sheet'!B:H,6,0),"")</f>
        <v/>
      </c>
      <c r="K86" s="452" t="str">
        <f>IFERROR(VLOOKUP(C86,'Consolidated Master Sheet'!B:H,7,0),"")</f>
        <v/>
      </c>
      <c r="L86" s="45"/>
      <c r="M86" s="1106"/>
      <c r="N86" s="157"/>
      <c r="O86" s="1029"/>
    </row>
    <row r="87" spans="1:15">
      <c r="A87" s="157" t="str">
        <f>IF(L87&gt;0,COUNT($L$4:L87)+MAX('MI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87" s="185"/>
      <c r="C87" s="186" t="s">
        <v>862</v>
      </c>
      <c r="D87" s="762" t="s">
        <v>853</v>
      </c>
      <c r="E87" s="770" t="s">
        <v>7325</v>
      </c>
      <c r="F87" s="771" t="s">
        <v>5102</v>
      </c>
      <c r="G87" s="1136">
        <f>IFERROR(VLOOKUP(C87,'Consolidated Master Sheet'!B:H,3,0),"")</f>
        <v>24.76</v>
      </c>
      <c r="H87" s="151">
        <f t="shared" si="4"/>
        <v>0</v>
      </c>
      <c r="I87" s="1322">
        <f t="shared" si="5"/>
        <v>0</v>
      </c>
      <c r="J87" s="345">
        <f>IFERROR(VLOOKUP(C87,'Consolidated Master Sheet'!B:H,6,0),"")</f>
        <v>10</v>
      </c>
      <c r="K87" s="345">
        <f>IFERROR(VLOOKUP(C87,'Consolidated Master Sheet'!B:H,7,0),"")</f>
        <v>200</v>
      </c>
      <c r="L87" s="41"/>
      <c r="M87" s="1102">
        <f t="shared" si="6"/>
        <v>0</v>
      </c>
      <c r="N87" s="157"/>
      <c r="O87" s="1029"/>
    </row>
    <row r="88" spans="1:15">
      <c r="A88" s="157" t="str">
        <f>IF(L88&gt;0,COUNT($L$4:L88)+MAX('MI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88" s="185"/>
      <c r="C88" s="189" t="s">
        <v>863</v>
      </c>
      <c r="D88" s="764" t="s">
        <v>853</v>
      </c>
      <c r="E88" s="773" t="s">
        <v>7326</v>
      </c>
      <c r="F88" s="774" t="s">
        <v>5119</v>
      </c>
      <c r="G88" s="1201">
        <f>IFERROR(VLOOKUP(C88,'Consolidated Master Sheet'!B:H,3,0),"")</f>
        <v>26.16</v>
      </c>
      <c r="H88" s="152">
        <f t="shared" si="4"/>
        <v>0</v>
      </c>
      <c r="I88" s="1324">
        <f t="shared" si="5"/>
        <v>0</v>
      </c>
      <c r="J88" s="347">
        <f>IFERROR(VLOOKUP(C88,'Consolidated Master Sheet'!B:H,6,0),"")</f>
        <v>10</v>
      </c>
      <c r="K88" s="347">
        <f>IFERROR(VLOOKUP(C88,'Consolidated Master Sheet'!B:H,7,0),"")</f>
        <v>200</v>
      </c>
      <c r="L88" s="42"/>
      <c r="M88" s="1104">
        <f t="shared" si="6"/>
        <v>0</v>
      </c>
      <c r="N88" s="157"/>
      <c r="O88" s="1029"/>
    </row>
    <row r="89" spans="1:15">
      <c r="A89" s="157" t="str">
        <f>IF(L89&gt;0,COUNT($L$4:L89)+MAX('MI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89" s="185"/>
      <c r="C89" s="189" t="s">
        <v>864</v>
      </c>
      <c r="D89" s="764" t="s">
        <v>853</v>
      </c>
      <c r="E89" s="773" t="s">
        <v>7327</v>
      </c>
      <c r="F89" s="774" t="s">
        <v>5103</v>
      </c>
      <c r="G89" s="1201">
        <f>IFERROR(VLOOKUP(C89,'Consolidated Master Sheet'!B:H,3,0),"")</f>
        <v>24.360000000000003</v>
      </c>
      <c r="H89" s="152">
        <f t="shared" si="4"/>
        <v>0</v>
      </c>
      <c r="I89" s="1324">
        <f t="shared" si="5"/>
        <v>0</v>
      </c>
      <c r="J89" s="347">
        <f>IFERROR(VLOOKUP(C89,'Consolidated Master Sheet'!B:H,6,0),"")</f>
        <v>10</v>
      </c>
      <c r="K89" s="347">
        <f>IFERROR(VLOOKUP(C89,'Consolidated Master Sheet'!B:H,7,0),"")</f>
        <v>200</v>
      </c>
      <c r="L89" s="42"/>
      <c r="M89" s="1104">
        <f t="shared" si="6"/>
        <v>0</v>
      </c>
      <c r="N89" s="157"/>
      <c r="O89" s="1029"/>
    </row>
    <row r="90" spans="1:15">
      <c r="A90" s="157" t="str">
        <f>IF(L90&gt;0,COUNT($L$4:L90)+MAX('MI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90" s="185"/>
      <c r="C90" s="193" t="s">
        <v>865</v>
      </c>
      <c r="D90" s="766" t="s">
        <v>853</v>
      </c>
      <c r="E90" s="773" t="s">
        <v>7328</v>
      </c>
      <c r="F90" s="774" t="s">
        <v>5120</v>
      </c>
      <c r="G90" s="1137">
        <f>IFERROR(VLOOKUP(C90,'Consolidated Master Sheet'!B:H,3,0),"")</f>
        <v>20.51</v>
      </c>
      <c r="H90" s="153">
        <f t="shared" si="4"/>
        <v>0</v>
      </c>
      <c r="I90" s="1764">
        <f t="shared" si="5"/>
        <v>0</v>
      </c>
      <c r="J90" s="349">
        <f>IFERROR(VLOOKUP(C90,'Consolidated Master Sheet'!B:H,6,0),"")</f>
        <v>10</v>
      </c>
      <c r="K90" s="349">
        <f>IFERROR(VLOOKUP(C90,'Consolidated Master Sheet'!B:H,7,0),"")</f>
        <v>160</v>
      </c>
      <c r="L90" s="43"/>
      <c r="M90" s="1108">
        <f t="shared" si="6"/>
        <v>0</v>
      </c>
      <c r="N90" s="157"/>
      <c r="O90" s="1029"/>
    </row>
    <row r="91" spans="1:15">
      <c r="A91" s="157" t="str">
        <f>IF(L91&gt;0,COUNT($L$4:L91)+MAX('MI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91" s="185"/>
      <c r="C91" s="450"/>
      <c r="D91" s="200"/>
      <c r="E91" s="772"/>
      <c r="F91" s="769"/>
      <c r="G91" s="1203" t="str">
        <f>IFERROR(VLOOKUP(C91,'Consolidated Master Sheet'!B:H,3,0),"")</f>
        <v/>
      </c>
      <c r="H91" s="720">
        <f t="shared" si="4"/>
        <v>0</v>
      </c>
      <c r="I91" s="1811">
        <f t="shared" si="5"/>
        <v>0</v>
      </c>
      <c r="J91" s="452" t="str">
        <f>IFERROR(VLOOKUP(C91,'Consolidated Master Sheet'!B:H,6,0),"")</f>
        <v/>
      </c>
      <c r="K91" s="452" t="str">
        <f>IFERROR(VLOOKUP(C91,'Consolidated Master Sheet'!B:H,7,0),"")</f>
        <v/>
      </c>
      <c r="L91" s="45"/>
      <c r="M91" s="1106"/>
      <c r="N91" s="157"/>
      <c r="O91" s="1029"/>
    </row>
    <row r="92" spans="1:15">
      <c r="A92" s="157" t="str">
        <f>IF(L92&gt;0,COUNT($L$4:L92)+MAX('MI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92" s="185"/>
      <c r="C92" s="186" t="s">
        <v>866</v>
      </c>
      <c r="D92" s="762" t="s">
        <v>853</v>
      </c>
      <c r="E92" s="770" t="s">
        <v>7329</v>
      </c>
      <c r="F92" s="771" t="s">
        <v>5126</v>
      </c>
      <c r="G92" s="1136">
        <f>IFERROR(VLOOKUP(C92,'Consolidated Master Sheet'!B:H,3,0),"")</f>
        <v>36.57</v>
      </c>
      <c r="H92" s="151">
        <f t="shared" si="4"/>
        <v>0</v>
      </c>
      <c r="I92" s="1322">
        <f t="shared" si="5"/>
        <v>0</v>
      </c>
      <c r="J92" s="345">
        <f>IFERROR(VLOOKUP(C92,'Consolidated Master Sheet'!B:H,6,0),"")</f>
        <v>1</v>
      </c>
      <c r="K92" s="345">
        <f>IFERROR(VLOOKUP(C92,'Consolidated Master Sheet'!B:H,7,0),"")</f>
        <v>100</v>
      </c>
      <c r="L92" s="41"/>
      <c r="M92" s="1102">
        <f t="shared" si="6"/>
        <v>0</v>
      </c>
      <c r="N92" s="157"/>
      <c r="O92" s="1029"/>
    </row>
    <row r="93" spans="1:15">
      <c r="A93" s="157" t="str">
        <f>IF(L93&gt;0,COUNT($L$4:L93)+MAX('MI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93" s="185"/>
      <c r="C93" s="189" t="s">
        <v>867</v>
      </c>
      <c r="D93" s="764" t="s">
        <v>853</v>
      </c>
      <c r="E93" s="773" t="s">
        <v>7330</v>
      </c>
      <c r="F93" s="774" t="s">
        <v>5121</v>
      </c>
      <c r="G93" s="1201">
        <f>IFERROR(VLOOKUP(C93,'Consolidated Master Sheet'!B:H,3,0),"")</f>
        <v>36.57</v>
      </c>
      <c r="H93" s="152">
        <f t="shared" si="4"/>
        <v>0</v>
      </c>
      <c r="I93" s="1324">
        <f t="shared" si="5"/>
        <v>0</v>
      </c>
      <c r="J93" s="347">
        <f>IFERROR(VLOOKUP(C93,'Consolidated Master Sheet'!B:H,6,0),"")</f>
        <v>1</v>
      </c>
      <c r="K93" s="347">
        <f>IFERROR(VLOOKUP(C93,'Consolidated Master Sheet'!B:H,7,0),"")</f>
        <v>100</v>
      </c>
      <c r="L93" s="42"/>
      <c r="M93" s="1104">
        <f t="shared" si="6"/>
        <v>0</v>
      </c>
      <c r="N93" s="157"/>
      <c r="O93" s="1029"/>
    </row>
    <row r="94" spans="1:15">
      <c r="A94" s="157" t="str">
        <f>IF(L94&gt;0,COUNT($L$4:L94)+MAX('MI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94" s="185"/>
      <c r="C94" s="189" t="s">
        <v>868</v>
      </c>
      <c r="D94" s="764" t="s">
        <v>853</v>
      </c>
      <c r="E94" s="773" t="s">
        <v>7331</v>
      </c>
      <c r="F94" s="774" t="s">
        <v>5122</v>
      </c>
      <c r="G94" s="1201">
        <f>IFERROR(VLOOKUP(C94,'Consolidated Master Sheet'!B:H,3,0),"")</f>
        <v>37.32</v>
      </c>
      <c r="H94" s="152">
        <f t="shared" si="4"/>
        <v>0</v>
      </c>
      <c r="I94" s="1324">
        <f t="shared" si="5"/>
        <v>0</v>
      </c>
      <c r="J94" s="347">
        <f>IFERROR(VLOOKUP(C94,'Consolidated Master Sheet'!B:H,6,0),"")</f>
        <v>1</v>
      </c>
      <c r="K94" s="347">
        <f>IFERROR(VLOOKUP(C94,'Consolidated Master Sheet'!B:H,7,0),"")</f>
        <v>100</v>
      </c>
      <c r="L94" s="42"/>
      <c r="M94" s="1104">
        <f t="shared" si="6"/>
        <v>0</v>
      </c>
      <c r="N94" s="157"/>
      <c r="O94" s="1029"/>
    </row>
    <row r="95" spans="1:15">
      <c r="A95" s="157" t="str">
        <f>IF(L95&gt;0,COUNT($L$4:L95)+MAX('MI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95" s="185"/>
      <c r="C95" s="193" t="s">
        <v>869</v>
      </c>
      <c r="D95" s="766" t="s">
        <v>853</v>
      </c>
      <c r="E95" s="773" t="s">
        <v>7332</v>
      </c>
      <c r="F95" s="774" t="s">
        <v>5127</v>
      </c>
      <c r="G95" s="1137">
        <f>IFERROR(VLOOKUP(C95,'Consolidated Master Sheet'!B:H,3,0),"")</f>
        <v>48.589999999999996</v>
      </c>
      <c r="H95" s="153">
        <f t="shared" si="4"/>
        <v>0</v>
      </c>
      <c r="I95" s="1764">
        <f t="shared" si="5"/>
        <v>0</v>
      </c>
      <c r="J95" s="349">
        <f>IFERROR(VLOOKUP(C95,'Consolidated Master Sheet'!B:H,6,0),"")</f>
        <v>1</v>
      </c>
      <c r="K95" s="349">
        <f>IFERROR(VLOOKUP(C95,'Consolidated Master Sheet'!B:H,7,0),"")</f>
        <v>100</v>
      </c>
      <c r="L95" s="43"/>
      <c r="M95" s="1108">
        <f t="shared" si="6"/>
        <v>0</v>
      </c>
      <c r="N95" s="157"/>
      <c r="O95" s="1029"/>
    </row>
    <row r="96" spans="1:15">
      <c r="A96" s="157" t="str">
        <f>IF(L96&gt;0,COUNT($L$4:L96)+MAX('MI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96" s="185"/>
      <c r="C96" s="450"/>
      <c r="D96" s="200"/>
      <c r="E96" s="772"/>
      <c r="F96" s="769"/>
      <c r="G96" s="1203" t="str">
        <f>IFERROR(VLOOKUP(C96,'Consolidated Master Sheet'!B:H,3,0),"")</f>
        <v/>
      </c>
      <c r="H96" s="720">
        <f t="shared" si="4"/>
        <v>0</v>
      </c>
      <c r="I96" s="1811">
        <f t="shared" si="5"/>
        <v>0</v>
      </c>
      <c r="J96" s="452" t="str">
        <f>IFERROR(VLOOKUP(C96,'Consolidated Master Sheet'!B:H,6,0),"")</f>
        <v/>
      </c>
      <c r="K96" s="452" t="str">
        <f>IFERROR(VLOOKUP(C96,'Consolidated Master Sheet'!B:H,7,0),"")</f>
        <v/>
      </c>
      <c r="L96" s="45"/>
      <c r="M96" s="1106"/>
      <c r="N96" s="157"/>
      <c r="O96" s="1029"/>
    </row>
    <row r="97" spans="1:15">
      <c r="A97" s="157" t="str">
        <f>IF(L97&gt;0,COUNT($L$4:L97)+MAX('MI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97" s="185"/>
      <c r="C97" s="186" t="s">
        <v>870</v>
      </c>
      <c r="D97" s="175" t="s">
        <v>853</v>
      </c>
      <c r="E97" s="770" t="s">
        <v>7333</v>
      </c>
      <c r="F97" s="771" t="s">
        <v>5128</v>
      </c>
      <c r="G97" s="1136">
        <f>IFERROR(VLOOKUP(C97,'Consolidated Master Sheet'!B:H,3,0),"")</f>
        <v>48.589999999999996</v>
      </c>
      <c r="H97" s="151">
        <f t="shared" si="4"/>
        <v>0</v>
      </c>
      <c r="I97" s="1322">
        <f t="shared" si="5"/>
        <v>0</v>
      </c>
      <c r="J97" s="345">
        <f>IFERROR(VLOOKUP(C97,'Consolidated Master Sheet'!B:H,6,0),"")</f>
        <v>1</v>
      </c>
      <c r="K97" s="345">
        <f>IFERROR(VLOOKUP(C97,'Consolidated Master Sheet'!B:H,7,0),"")</f>
        <v>100</v>
      </c>
      <c r="L97" s="41"/>
      <c r="M97" s="1102">
        <f t="shared" si="6"/>
        <v>0</v>
      </c>
      <c r="N97" s="157"/>
      <c r="O97" s="1029"/>
    </row>
    <row r="98" spans="1:15">
      <c r="A98" s="157" t="str">
        <f>IF(L98&gt;0,COUNT($L$4:L98)+MAX('MI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98" s="185"/>
      <c r="C98" s="189" t="s">
        <v>871</v>
      </c>
      <c r="D98" s="764" t="s">
        <v>853</v>
      </c>
      <c r="E98" s="773" t="s">
        <v>7334</v>
      </c>
      <c r="F98" s="774" t="s">
        <v>5129</v>
      </c>
      <c r="G98" s="1201">
        <f>IFERROR(VLOOKUP(C98,'Consolidated Master Sheet'!B:H,3,0),"")</f>
        <v>47.69</v>
      </c>
      <c r="H98" s="152">
        <f t="shared" si="4"/>
        <v>0</v>
      </c>
      <c r="I98" s="1324">
        <f t="shared" si="5"/>
        <v>0</v>
      </c>
      <c r="J98" s="347">
        <f>IFERROR(VLOOKUP(C98,'Consolidated Master Sheet'!B:H,6,0),"")</f>
        <v>1</v>
      </c>
      <c r="K98" s="347">
        <f>IFERROR(VLOOKUP(C98,'Consolidated Master Sheet'!B:H,7,0),"")</f>
        <v>100</v>
      </c>
      <c r="L98" s="42"/>
      <c r="M98" s="1104">
        <f t="shared" si="6"/>
        <v>0</v>
      </c>
      <c r="N98" s="157"/>
      <c r="O98" s="1029"/>
    </row>
    <row r="99" spans="1:15">
      <c r="A99" s="157" t="str">
        <f>IF(L99&gt;0,COUNT($L$4:L99)+MAX('MI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99" s="185"/>
      <c r="C99" s="193" t="s">
        <v>872</v>
      </c>
      <c r="D99" s="766" t="s">
        <v>853</v>
      </c>
      <c r="E99" s="773" t="s">
        <v>7335</v>
      </c>
      <c r="F99" s="774" t="s">
        <v>5123</v>
      </c>
      <c r="G99" s="1137">
        <f>IFERROR(VLOOKUP(C99,'Consolidated Master Sheet'!B:H,3,0),"")</f>
        <v>47.69</v>
      </c>
      <c r="H99" s="153">
        <f t="shared" si="4"/>
        <v>0</v>
      </c>
      <c r="I99" s="1764">
        <f t="shared" si="5"/>
        <v>0</v>
      </c>
      <c r="J99" s="349">
        <f>IFERROR(VLOOKUP(C99,'Consolidated Master Sheet'!B:H,6,0),"")</f>
        <v>1</v>
      </c>
      <c r="K99" s="349">
        <f>IFERROR(VLOOKUP(C99,'Consolidated Master Sheet'!B:H,7,0),"")</f>
        <v>100</v>
      </c>
      <c r="L99" s="43"/>
      <c r="M99" s="1108">
        <f t="shared" si="6"/>
        <v>0</v>
      </c>
      <c r="N99" s="157"/>
      <c r="O99" s="1029"/>
    </row>
    <row r="100" spans="1:15">
      <c r="A100" s="157" t="str">
        <f>IF(L100&gt;0,COUNT($L$4:L100)+MAX('MI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00" s="185"/>
      <c r="C100" s="450"/>
      <c r="D100" s="200"/>
      <c r="E100" s="772"/>
      <c r="F100" s="769"/>
      <c r="G100" s="1203" t="str">
        <f>IFERROR(VLOOKUP(C100,'Consolidated Master Sheet'!B:H,3,0),"")</f>
        <v/>
      </c>
      <c r="H100" s="720">
        <f t="shared" si="4"/>
        <v>0</v>
      </c>
      <c r="I100" s="1811">
        <f t="shared" si="5"/>
        <v>0</v>
      </c>
      <c r="J100" s="452" t="str">
        <f>IFERROR(VLOOKUP(C100,'Consolidated Master Sheet'!B:H,6,0),"")</f>
        <v/>
      </c>
      <c r="K100" s="452" t="str">
        <f>IFERROR(VLOOKUP(C100,'Consolidated Master Sheet'!B:H,7,0),"")</f>
        <v/>
      </c>
      <c r="L100" s="45"/>
      <c r="M100" s="1106"/>
      <c r="N100" s="157"/>
      <c r="O100" s="1029"/>
    </row>
    <row r="101" spans="1:15">
      <c r="A101" s="157" t="str">
        <f>IF(L101&gt;0,COUNT($L$4:L101)+MAX('MI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01" s="185"/>
      <c r="C101" s="186" t="s">
        <v>873</v>
      </c>
      <c r="D101" s="762" t="s">
        <v>853</v>
      </c>
      <c r="E101" s="770" t="s">
        <v>7336</v>
      </c>
      <c r="F101" s="771" t="s">
        <v>5146</v>
      </c>
      <c r="G101" s="1136">
        <f>IFERROR(VLOOKUP(C101,'Consolidated Master Sheet'!B:H,3,0),"")</f>
        <v>102.29</v>
      </c>
      <c r="H101" s="151">
        <f t="shared" si="4"/>
        <v>0</v>
      </c>
      <c r="I101" s="1322">
        <f t="shared" si="5"/>
        <v>0</v>
      </c>
      <c r="J101" s="345">
        <f>IFERROR(VLOOKUP(C101,'Consolidated Master Sheet'!B:H,6,0),"")</f>
        <v>1</v>
      </c>
      <c r="K101" s="345">
        <f>IFERROR(VLOOKUP(C101,'Consolidated Master Sheet'!B:H,7,0),"")</f>
        <v>50</v>
      </c>
      <c r="L101" s="41"/>
      <c r="M101" s="1102">
        <f t="shared" si="6"/>
        <v>0</v>
      </c>
      <c r="N101" s="157"/>
      <c r="O101" s="1029"/>
    </row>
    <row r="102" spans="1:15">
      <c r="A102" s="157" t="str">
        <f>IF(L102&gt;0,COUNT($L$4:L102)+MAX('MI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02" s="185"/>
      <c r="C102" s="189" t="s">
        <v>874</v>
      </c>
      <c r="D102" s="764" t="s">
        <v>853</v>
      </c>
      <c r="E102" s="773" t="s">
        <v>7337</v>
      </c>
      <c r="F102" s="774" t="s">
        <v>5131</v>
      </c>
      <c r="G102" s="1201">
        <f>IFERROR(VLOOKUP(C102,'Consolidated Master Sheet'!B:H,3,0),"")</f>
        <v>96.36</v>
      </c>
      <c r="H102" s="152">
        <f t="shared" si="4"/>
        <v>0</v>
      </c>
      <c r="I102" s="1324">
        <f t="shared" si="5"/>
        <v>0</v>
      </c>
      <c r="J102" s="347">
        <f>IFERROR(VLOOKUP(C102,'Consolidated Master Sheet'!B:H,6,0),"")</f>
        <v>1</v>
      </c>
      <c r="K102" s="347">
        <f>IFERROR(VLOOKUP(C102,'Consolidated Master Sheet'!B:H,7,0),"")</f>
        <v>50</v>
      </c>
      <c r="L102" s="42"/>
      <c r="M102" s="1104">
        <f t="shared" si="6"/>
        <v>0</v>
      </c>
      <c r="N102" s="157"/>
      <c r="O102" s="1029"/>
    </row>
    <row r="103" spans="1:15">
      <c r="A103" s="157" t="str">
        <f>IF(L103&gt;0,COUNT($L$4:L103)+MAX('MI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03" s="185"/>
      <c r="C103" s="189" t="s">
        <v>875</v>
      </c>
      <c r="D103" s="764" t="s">
        <v>853</v>
      </c>
      <c r="E103" s="773" t="s">
        <v>7338</v>
      </c>
      <c r="F103" s="774" t="s">
        <v>5132</v>
      </c>
      <c r="G103" s="1201">
        <f>IFERROR(VLOOKUP(C103,'Consolidated Master Sheet'!B:H,3,0),"")</f>
        <v>96.36</v>
      </c>
      <c r="H103" s="152">
        <f t="shared" si="4"/>
        <v>0</v>
      </c>
      <c r="I103" s="1324">
        <f t="shared" si="5"/>
        <v>0</v>
      </c>
      <c r="J103" s="347">
        <f>IFERROR(VLOOKUP(C103,'Consolidated Master Sheet'!B:H,6,0),"")</f>
        <v>1</v>
      </c>
      <c r="K103" s="347">
        <f>IFERROR(VLOOKUP(C103,'Consolidated Master Sheet'!B:H,7,0),"")</f>
        <v>50</v>
      </c>
      <c r="L103" s="42"/>
      <c r="M103" s="1104">
        <f t="shared" si="6"/>
        <v>0</v>
      </c>
      <c r="N103" s="157"/>
      <c r="O103" s="1029"/>
    </row>
    <row r="104" spans="1:15">
      <c r="A104" s="157" t="str">
        <f>IF(L104&gt;0,COUNT($L$4:L104)+MAX('MI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04" s="185"/>
      <c r="C104" s="189" t="s">
        <v>876</v>
      </c>
      <c r="D104" s="764" t="s">
        <v>853</v>
      </c>
      <c r="E104" s="773" t="s">
        <v>7339</v>
      </c>
      <c r="F104" s="774" t="s">
        <v>5133</v>
      </c>
      <c r="G104" s="1201">
        <f>IFERROR(VLOOKUP(C104,'Consolidated Master Sheet'!B:H,3,0),"")</f>
        <v>89.65</v>
      </c>
      <c r="H104" s="152">
        <f t="shared" si="4"/>
        <v>0</v>
      </c>
      <c r="I104" s="1324">
        <f t="shared" si="5"/>
        <v>0</v>
      </c>
      <c r="J104" s="347">
        <f>IFERROR(VLOOKUP(C104,'Consolidated Master Sheet'!B:H,6,0),"")</f>
        <v>1</v>
      </c>
      <c r="K104" s="347">
        <f>IFERROR(VLOOKUP(C104,'Consolidated Master Sheet'!B:H,7,0),"")</f>
        <v>50</v>
      </c>
      <c r="L104" s="42"/>
      <c r="M104" s="1104">
        <f t="shared" si="6"/>
        <v>0</v>
      </c>
      <c r="N104" s="157"/>
      <c r="O104" s="1029"/>
    </row>
    <row r="105" spans="1:15">
      <c r="A105" s="157" t="str">
        <f>IF(L105&gt;0,COUNT($L$4:L105)+MAX('MI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05" s="185"/>
      <c r="C105" s="193" t="s">
        <v>877</v>
      </c>
      <c r="D105" s="766" t="s">
        <v>853</v>
      </c>
      <c r="E105" s="773" t="s">
        <v>7340</v>
      </c>
      <c r="F105" s="774" t="s">
        <v>5124</v>
      </c>
      <c r="G105" s="1137">
        <f>IFERROR(VLOOKUP(C105,'Consolidated Master Sheet'!B:H,3,0),"")</f>
        <v>89.65</v>
      </c>
      <c r="H105" s="153">
        <f t="shared" si="4"/>
        <v>0</v>
      </c>
      <c r="I105" s="1764">
        <f t="shared" si="5"/>
        <v>0</v>
      </c>
      <c r="J105" s="349">
        <f>IFERROR(VLOOKUP(C105,'Consolidated Master Sheet'!B:H,6,0),"")</f>
        <v>1</v>
      </c>
      <c r="K105" s="349">
        <f>IFERROR(VLOOKUP(C105,'Consolidated Master Sheet'!B:H,7,0),"")</f>
        <v>50</v>
      </c>
      <c r="L105" s="43"/>
      <c r="M105" s="1108">
        <f t="shared" si="6"/>
        <v>0</v>
      </c>
      <c r="N105" s="157"/>
      <c r="O105" s="1029"/>
    </row>
    <row r="106" spans="1:15">
      <c r="A106" s="157" t="str">
        <f>IF(L106&gt;0,COUNT($L$4:L106)+MAX('MI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06" s="185"/>
      <c r="C106" s="450"/>
      <c r="D106" s="200"/>
      <c r="E106" s="772"/>
      <c r="F106" s="769"/>
      <c r="G106" s="1203" t="str">
        <f>IFERROR(VLOOKUP(C106,'Consolidated Master Sheet'!B:H,3,0),"")</f>
        <v/>
      </c>
      <c r="H106" s="720">
        <f t="shared" si="4"/>
        <v>0</v>
      </c>
      <c r="I106" s="1811">
        <f t="shared" si="5"/>
        <v>0</v>
      </c>
      <c r="J106" s="452" t="str">
        <f>IFERROR(VLOOKUP(C106,'Consolidated Master Sheet'!B:H,6,0),"")</f>
        <v/>
      </c>
      <c r="K106" s="452" t="str">
        <f>IFERROR(VLOOKUP(C106,'Consolidated Master Sheet'!B:H,7,0),"")</f>
        <v/>
      </c>
      <c r="L106" s="45"/>
      <c r="M106" s="1106"/>
      <c r="N106" s="157"/>
      <c r="O106" s="1029"/>
    </row>
    <row r="107" spans="1:15">
      <c r="A107" s="157" t="str">
        <f>IF(L107&gt;0,COUNT($L$4:L107)+MAX('MI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07" s="185"/>
      <c r="C107" s="186" t="s">
        <v>878</v>
      </c>
      <c r="D107" s="762" t="s">
        <v>853</v>
      </c>
      <c r="E107" s="770" t="s">
        <v>7341</v>
      </c>
      <c r="F107" s="771" t="s">
        <v>5134</v>
      </c>
      <c r="G107" s="1136">
        <f>IFERROR(VLOOKUP(C107,'Consolidated Master Sheet'!B:H,3,0),"")</f>
        <v>192.98999999999998</v>
      </c>
      <c r="H107" s="151">
        <f t="shared" si="4"/>
        <v>0</v>
      </c>
      <c r="I107" s="1322">
        <f t="shared" si="5"/>
        <v>0</v>
      </c>
      <c r="J107" s="345">
        <f>IFERROR(VLOOKUP(C107,'Consolidated Master Sheet'!B:H,6,0),"")</f>
        <v>1</v>
      </c>
      <c r="K107" s="345">
        <f>IFERROR(VLOOKUP(C107,'Consolidated Master Sheet'!B:H,7,0),"")</f>
        <v>30</v>
      </c>
      <c r="L107" s="41"/>
      <c r="M107" s="1102">
        <f t="shared" si="6"/>
        <v>0</v>
      </c>
      <c r="N107" s="157"/>
      <c r="O107" s="1029"/>
    </row>
    <row r="108" spans="1:15">
      <c r="A108" s="157" t="str">
        <f>IF(L108&gt;0,COUNT($L$4:L108)+MAX('MI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08" s="185"/>
      <c r="C108" s="189" t="s">
        <v>879</v>
      </c>
      <c r="D108" s="764" t="s">
        <v>853</v>
      </c>
      <c r="E108" s="773" t="s">
        <v>7342</v>
      </c>
      <c r="F108" s="774" t="s">
        <v>5135</v>
      </c>
      <c r="G108" s="1201">
        <f>IFERROR(VLOOKUP(C108,'Consolidated Master Sheet'!B:H,3,0),"")</f>
        <v>172.51</v>
      </c>
      <c r="H108" s="152">
        <f t="shared" si="4"/>
        <v>0</v>
      </c>
      <c r="I108" s="1324">
        <f t="shared" si="5"/>
        <v>0</v>
      </c>
      <c r="J108" s="347">
        <f>IFERROR(VLOOKUP(C108,'Consolidated Master Sheet'!B:H,6,0),"")</f>
        <v>1</v>
      </c>
      <c r="K108" s="347">
        <f>IFERROR(VLOOKUP(C108,'Consolidated Master Sheet'!B:H,7,0),"")</f>
        <v>30</v>
      </c>
      <c r="L108" s="42"/>
      <c r="M108" s="1104">
        <f t="shared" si="6"/>
        <v>0</v>
      </c>
      <c r="N108" s="157"/>
      <c r="O108" s="1029"/>
    </row>
    <row r="109" spans="1:15">
      <c r="A109" s="157" t="str">
        <f>IF(L109&gt;0,COUNT($L$4:L109)+MAX('MI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09" s="185"/>
      <c r="C109" s="189" t="s">
        <v>880</v>
      </c>
      <c r="D109" s="764" t="s">
        <v>853</v>
      </c>
      <c r="E109" s="773" t="s">
        <v>7343</v>
      </c>
      <c r="F109" s="774" t="s">
        <v>5136</v>
      </c>
      <c r="G109" s="1201">
        <f>IFERROR(VLOOKUP(C109,'Consolidated Master Sheet'!B:H,3,0),"")</f>
        <v>169.4</v>
      </c>
      <c r="H109" s="152">
        <f t="shared" si="4"/>
        <v>0</v>
      </c>
      <c r="I109" s="1324">
        <f t="shared" si="5"/>
        <v>0</v>
      </c>
      <c r="J109" s="347">
        <f>IFERROR(VLOOKUP(C109,'Consolidated Master Sheet'!B:H,6,0),"")</f>
        <v>1</v>
      </c>
      <c r="K109" s="347">
        <f>IFERROR(VLOOKUP(C109,'Consolidated Master Sheet'!B:H,7,0),"")</f>
        <v>30</v>
      </c>
      <c r="L109" s="42"/>
      <c r="M109" s="1104">
        <f t="shared" si="6"/>
        <v>0</v>
      </c>
      <c r="N109" s="157"/>
      <c r="O109" s="1029"/>
    </row>
    <row r="110" spans="1:15">
      <c r="A110" s="157" t="str">
        <f>IF(L110&gt;0,COUNT($L$4:L110)+MAX('MI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10" s="185"/>
      <c r="C110" s="193" t="s">
        <v>881</v>
      </c>
      <c r="D110" s="766" t="s">
        <v>853</v>
      </c>
      <c r="E110" s="773" t="s">
        <v>7344</v>
      </c>
      <c r="F110" s="774" t="s">
        <v>5137</v>
      </c>
      <c r="G110" s="1137">
        <f>IFERROR(VLOOKUP(C110,'Consolidated Master Sheet'!B:H,3,0),"")</f>
        <v>165.89</v>
      </c>
      <c r="H110" s="153">
        <f t="shared" si="4"/>
        <v>0</v>
      </c>
      <c r="I110" s="1764">
        <f t="shared" si="5"/>
        <v>0</v>
      </c>
      <c r="J110" s="349">
        <f>IFERROR(VLOOKUP(C110,'Consolidated Master Sheet'!B:H,6,0),"")</f>
        <v>1</v>
      </c>
      <c r="K110" s="349">
        <f>IFERROR(VLOOKUP(C110,'Consolidated Master Sheet'!B:H,7,0),"")</f>
        <v>30</v>
      </c>
      <c r="L110" s="43"/>
      <c r="M110" s="1108">
        <f t="shared" si="6"/>
        <v>0</v>
      </c>
      <c r="N110" s="157"/>
      <c r="O110" s="1029"/>
    </row>
    <row r="111" spans="1:15">
      <c r="A111" s="157" t="str">
        <f>IF(L111&gt;0,COUNT($L$4:L111)+MAX('MI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11" s="185"/>
      <c r="C111" s="450"/>
      <c r="D111" s="200"/>
      <c r="E111" s="772"/>
      <c r="F111" s="769"/>
      <c r="G111" s="1203" t="str">
        <f>IFERROR(VLOOKUP(C111,'Consolidated Master Sheet'!B:H,3,0),"")</f>
        <v/>
      </c>
      <c r="H111" s="720">
        <f t="shared" si="4"/>
        <v>0</v>
      </c>
      <c r="I111" s="1811">
        <f t="shared" si="5"/>
        <v>0</v>
      </c>
      <c r="J111" s="452" t="str">
        <f>IFERROR(VLOOKUP(C111,'Consolidated Master Sheet'!B:H,6,0),"")</f>
        <v/>
      </c>
      <c r="K111" s="452" t="str">
        <f>IFERROR(VLOOKUP(C111,'Consolidated Master Sheet'!B:H,7,0),"")</f>
        <v/>
      </c>
      <c r="L111" s="45"/>
      <c r="M111" s="1106"/>
      <c r="N111" s="157"/>
      <c r="O111" s="1029"/>
    </row>
    <row r="112" spans="1:15">
      <c r="A112" s="157" t="str">
        <f>IF(L112&gt;0,COUNT($L$4:L112)+MAX('MI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12" s="185"/>
      <c r="C112" s="186" t="s">
        <v>882</v>
      </c>
      <c r="D112" s="762" t="s">
        <v>853</v>
      </c>
      <c r="E112" s="770" t="s">
        <v>7345</v>
      </c>
      <c r="F112" s="771" t="s">
        <v>5147</v>
      </c>
      <c r="G112" s="1136">
        <f>IFERROR(VLOOKUP(C112,'Consolidated Master Sheet'!B:H,3,0),"")</f>
        <v>213.92</v>
      </c>
      <c r="H112" s="151">
        <f t="shared" si="4"/>
        <v>0</v>
      </c>
      <c r="I112" s="1322">
        <f t="shared" si="5"/>
        <v>0</v>
      </c>
      <c r="J112" s="345">
        <f>IFERROR(VLOOKUP(C112,'Consolidated Master Sheet'!B:H,6,0),"")</f>
        <v>1</v>
      </c>
      <c r="K112" s="345">
        <f>IFERROR(VLOOKUP(C112,'Consolidated Master Sheet'!B:H,7,0),"")</f>
        <v>20</v>
      </c>
      <c r="L112" s="41"/>
      <c r="M112" s="1102">
        <f t="shared" si="6"/>
        <v>0</v>
      </c>
      <c r="N112" s="157"/>
      <c r="O112" s="1029"/>
    </row>
    <row r="113" spans="1:15">
      <c r="A113" s="157" t="str">
        <f>IF(L113&gt;0,COUNT($L$4:L113)+MAX('MI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13" s="185"/>
      <c r="C113" s="189" t="s">
        <v>883</v>
      </c>
      <c r="D113" s="766" t="s">
        <v>853</v>
      </c>
      <c r="E113" s="773" t="s">
        <v>7346</v>
      </c>
      <c r="F113" s="774" t="s">
        <v>5138</v>
      </c>
      <c r="G113" s="1201">
        <f>IFERROR(VLOOKUP(C113,'Consolidated Master Sheet'!B:H,3,0),"")</f>
        <v>218.8</v>
      </c>
      <c r="H113" s="152">
        <f t="shared" si="4"/>
        <v>0</v>
      </c>
      <c r="I113" s="1324">
        <f t="shared" si="5"/>
        <v>0</v>
      </c>
      <c r="J113" s="347">
        <f>IFERROR(VLOOKUP(C113,'Consolidated Master Sheet'!B:H,6,0),"")</f>
        <v>1</v>
      </c>
      <c r="K113" s="347">
        <f>IFERROR(VLOOKUP(C113,'Consolidated Master Sheet'!B:H,7,0),"")</f>
        <v>20</v>
      </c>
      <c r="L113" s="42"/>
      <c r="M113" s="1104">
        <f t="shared" si="6"/>
        <v>0</v>
      </c>
      <c r="N113" s="157"/>
      <c r="O113" s="1029"/>
    </row>
    <row r="114" spans="1:15">
      <c r="A114" s="157" t="str">
        <f>IF(L114&gt;0,COUNT($L$4:L114)+MAX('MI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14" s="185"/>
      <c r="C114" s="189" t="s">
        <v>884</v>
      </c>
      <c r="D114" s="764" t="s">
        <v>853</v>
      </c>
      <c r="E114" s="773" t="s">
        <v>7347</v>
      </c>
      <c r="F114" s="774" t="s">
        <v>5139</v>
      </c>
      <c r="G114" s="1201">
        <f>IFERROR(VLOOKUP(C114,'Consolidated Master Sheet'!B:H,3,0),"")</f>
        <v>195.82999999999998</v>
      </c>
      <c r="H114" s="152">
        <f t="shared" si="4"/>
        <v>0</v>
      </c>
      <c r="I114" s="1324">
        <f t="shared" si="5"/>
        <v>0</v>
      </c>
      <c r="J114" s="347">
        <f>IFERROR(VLOOKUP(C114,'Consolidated Master Sheet'!B:H,6,0),"")</f>
        <v>1</v>
      </c>
      <c r="K114" s="347">
        <f>IFERROR(VLOOKUP(C114,'Consolidated Master Sheet'!B:H,7,0),"")</f>
        <v>20</v>
      </c>
      <c r="L114" s="42"/>
      <c r="M114" s="1104">
        <f t="shared" si="6"/>
        <v>0</v>
      </c>
      <c r="N114" s="157"/>
      <c r="O114" s="1029"/>
    </row>
    <row r="115" spans="1:15">
      <c r="A115" s="157" t="str">
        <f>IF(L115&gt;0,COUNT($L$4:L115)+MAX('MI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15" s="185"/>
      <c r="C115" s="193" t="s">
        <v>885</v>
      </c>
      <c r="D115" s="766" t="s">
        <v>853</v>
      </c>
      <c r="E115" s="773" t="s">
        <v>7348</v>
      </c>
      <c r="F115" s="774" t="s">
        <v>5140</v>
      </c>
      <c r="G115" s="1137">
        <f>IFERROR(VLOOKUP(C115,'Consolidated Master Sheet'!B:H,3,0),"")</f>
        <v>200.23</v>
      </c>
      <c r="H115" s="153">
        <f t="shared" si="4"/>
        <v>0</v>
      </c>
      <c r="I115" s="1764">
        <f t="shared" si="5"/>
        <v>0</v>
      </c>
      <c r="J115" s="349">
        <f>IFERROR(VLOOKUP(C115,'Consolidated Master Sheet'!B:H,6,0),"")</f>
        <v>1</v>
      </c>
      <c r="K115" s="349">
        <f>IFERROR(VLOOKUP(C115,'Consolidated Master Sheet'!B:H,7,0),"")</f>
        <v>15</v>
      </c>
      <c r="L115" s="43"/>
      <c r="M115" s="1108">
        <f t="shared" si="6"/>
        <v>0</v>
      </c>
      <c r="N115" s="157"/>
      <c r="O115" s="1029"/>
    </row>
    <row r="116" spans="1:15">
      <c r="A116" s="157" t="str">
        <f>IF(L116&gt;0,COUNT($L$4:L116)+MAX('MI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16" s="185"/>
      <c r="C116" s="450"/>
      <c r="D116" s="200"/>
      <c r="E116" s="772"/>
      <c r="F116" s="769"/>
      <c r="G116" s="1203" t="str">
        <f>IFERROR(VLOOKUP(C116,'Consolidated Master Sheet'!B:H,3,0),"")</f>
        <v/>
      </c>
      <c r="H116" s="720">
        <f t="shared" si="4"/>
        <v>0</v>
      </c>
      <c r="I116" s="1811">
        <f t="shared" si="5"/>
        <v>0</v>
      </c>
      <c r="J116" s="452" t="str">
        <f>IFERROR(VLOOKUP(C116,'Consolidated Master Sheet'!B:H,6,0),"")</f>
        <v/>
      </c>
      <c r="K116" s="452" t="str">
        <f>IFERROR(VLOOKUP(C116,'Consolidated Master Sheet'!B:H,7,0),"")</f>
        <v/>
      </c>
      <c r="L116" s="45"/>
      <c r="M116" s="1106"/>
      <c r="N116" s="157"/>
      <c r="O116" s="1029"/>
    </row>
    <row r="117" spans="1:15">
      <c r="A117" s="157" t="str">
        <f>IF(L117&gt;0,COUNT($L$4:L117)+MAX('MI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17" s="185"/>
      <c r="C117" s="189" t="s">
        <v>886</v>
      </c>
      <c r="D117" s="764" t="s">
        <v>853</v>
      </c>
      <c r="E117" s="773" t="s">
        <v>7349</v>
      </c>
      <c r="F117" s="774" t="s">
        <v>5141</v>
      </c>
      <c r="G117" s="1201">
        <f>IFERROR(VLOOKUP(C117,'Consolidated Master Sheet'!B:H,3,0),"")</f>
        <v>445.99</v>
      </c>
      <c r="H117" s="152">
        <f t="shared" si="4"/>
        <v>0</v>
      </c>
      <c r="I117" s="1324">
        <f t="shared" si="5"/>
        <v>0</v>
      </c>
      <c r="J117" s="347">
        <f>IFERROR(VLOOKUP(C117,'Consolidated Master Sheet'!B:H,6,0),"")</f>
        <v>1</v>
      </c>
      <c r="K117" s="347">
        <f>IFERROR(VLOOKUP(C117,'Consolidated Master Sheet'!B:H,7,0),"")</f>
        <v>18</v>
      </c>
      <c r="L117" s="42"/>
      <c r="M117" s="1104">
        <f t="shared" si="6"/>
        <v>0</v>
      </c>
      <c r="N117" s="157"/>
      <c r="O117" s="1029"/>
    </row>
    <row r="118" spans="1:15">
      <c r="A118" s="157" t="str">
        <f>IF(L118&gt;0,COUNT($L$4:L118)+MAX('MI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18" s="185"/>
      <c r="C118" s="189" t="s">
        <v>887</v>
      </c>
      <c r="D118" s="764" t="s">
        <v>853</v>
      </c>
      <c r="E118" s="773" t="s">
        <v>7350</v>
      </c>
      <c r="F118" s="774" t="s">
        <v>5142</v>
      </c>
      <c r="G118" s="1201">
        <f>IFERROR(VLOOKUP(C118,'Consolidated Master Sheet'!B:H,3,0),"")</f>
        <v>423.68</v>
      </c>
      <c r="H118" s="152">
        <f t="shared" si="4"/>
        <v>0</v>
      </c>
      <c r="I118" s="1324">
        <f t="shared" si="5"/>
        <v>0</v>
      </c>
      <c r="J118" s="347">
        <f>IFERROR(VLOOKUP(C118,'Consolidated Master Sheet'!B:H,6,0),"")</f>
        <v>1</v>
      </c>
      <c r="K118" s="347">
        <f>IFERROR(VLOOKUP(C118,'Consolidated Master Sheet'!B:H,7,0),"")</f>
        <v>18</v>
      </c>
      <c r="L118" s="42"/>
      <c r="M118" s="1104">
        <f t="shared" si="6"/>
        <v>0</v>
      </c>
      <c r="N118" s="157"/>
      <c r="O118" s="1029"/>
    </row>
    <row r="119" spans="1:15">
      <c r="A119" s="157" t="str">
        <f>IF(L119&gt;0,COUNT($L$4:L119)+MAX('MI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19" s="203"/>
      <c r="C119" s="193" t="s">
        <v>888</v>
      </c>
      <c r="D119" s="237" t="s">
        <v>853</v>
      </c>
      <c r="E119" s="775" t="s">
        <v>7351</v>
      </c>
      <c r="F119" s="774" t="s">
        <v>5143</v>
      </c>
      <c r="G119" s="1137">
        <f>IFERROR(VLOOKUP(C119,'Consolidated Master Sheet'!B:H,3,0),"")</f>
        <v>407.45</v>
      </c>
      <c r="H119" s="153">
        <f t="shared" si="4"/>
        <v>0</v>
      </c>
      <c r="I119" s="1764">
        <f t="shared" si="5"/>
        <v>0</v>
      </c>
      <c r="J119" s="349">
        <f>IFERROR(VLOOKUP(C119,'Consolidated Master Sheet'!B:H,6,0),"")</f>
        <v>1</v>
      </c>
      <c r="K119" s="349">
        <f>IFERROR(VLOOKUP(C119,'Consolidated Master Sheet'!B:H,7,0),"")</f>
        <v>18</v>
      </c>
      <c r="L119" s="43"/>
      <c r="M119" s="1108">
        <f t="shared" si="6"/>
        <v>0</v>
      </c>
      <c r="N119" s="157"/>
      <c r="O119" s="1029"/>
    </row>
    <row r="120" spans="1:15" ht="15.75" customHeight="1">
      <c r="A120" s="157" t="str">
        <f>IF(L120&gt;0,COUNT($L$4:L120)+MAX('MI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20" s="396"/>
      <c r="C120" s="313"/>
      <c r="D120" s="758"/>
      <c r="E120" s="314" t="s">
        <v>4687</v>
      </c>
      <c r="F120" s="759"/>
      <c r="G120" s="1200" t="str">
        <f>IFERROR(VLOOKUP(C120,'Consolidated Master Sheet'!B:H,3,0),"")</f>
        <v/>
      </c>
      <c r="H120" s="1459">
        <f t="shared" si="4"/>
        <v>0</v>
      </c>
      <c r="I120" s="1765">
        <f t="shared" si="5"/>
        <v>0</v>
      </c>
      <c r="J120" s="760" t="str">
        <f>IFERROR(VLOOKUP(C120,'Consolidated Master Sheet'!B:H,6,0),"")</f>
        <v/>
      </c>
      <c r="K120" s="761" t="str">
        <f>IFERROR(VLOOKUP(C120,'Consolidated Master Sheet'!B:H,7,0),"")</f>
        <v/>
      </c>
      <c r="L120" s="105"/>
      <c r="M120" s="1121"/>
      <c r="N120" s="157"/>
      <c r="O120" s="1029"/>
    </row>
    <row r="121" spans="1:15">
      <c r="A121" s="157" t="str">
        <f>IF(L121&gt;0,COUNT($L$4:L121)+MAX('MI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21" s="244"/>
      <c r="C121" s="231" t="s">
        <v>711</v>
      </c>
      <c r="D121" s="766">
        <v>601</v>
      </c>
      <c r="E121" s="765" t="s">
        <v>8450</v>
      </c>
      <c r="F121" s="765" t="s">
        <v>5077</v>
      </c>
      <c r="G121" s="1201">
        <f>IFERROR(VLOOKUP(C121,'Consolidated Master Sheet'!B:H,3,0),"")</f>
        <v>2.8299999999999996</v>
      </c>
      <c r="H121" s="152">
        <f t="shared" si="4"/>
        <v>0</v>
      </c>
      <c r="I121" s="1324">
        <f t="shared" si="5"/>
        <v>0</v>
      </c>
      <c r="J121" s="373">
        <f>IFERROR(VLOOKUP(C121,'Consolidated Master Sheet'!B:H,6,0),"")</f>
        <v>25</v>
      </c>
      <c r="K121" s="347">
        <f>IFERROR(VLOOKUP(C121,'Consolidated Master Sheet'!B:H,7,0),"")</f>
        <v>2000</v>
      </c>
      <c r="L121" s="42"/>
      <c r="M121" s="1104">
        <f t="shared" ref="M121:M133" si="7">IFERROR(I121*L121,0)</f>
        <v>0</v>
      </c>
      <c r="N121" s="157"/>
      <c r="O121" s="1029"/>
    </row>
    <row r="122" spans="1:15">
      <c r="A122" s="157" t="str">
        <f>IF(L122&gt;0,COUNT($L$4:L122)+MAX('MI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22" s="244"/>
      <c r="C122" s="231" t="s">
        <v>712</v>
      </c>
      <c r="D122" s="766">
        <v>601</v>
      </c>
      <c r="E122" s="765" t="s">
        <v>8451</v>
      </c>
      <c r="F122" s="765" t="s">
        <v>1025</v>
      </c>
      <c r="G122" s="1201">
        <f>IFERROR(VLOOKUP(C122,'Consolidated Master Sheet'!B:H,3,0),"")</f>
        <v>9.65</v>
      </c>
      <c r="H122" s="152">
        <f t="shared" si="4"/>
        <v>0</v>
      </c>
      <c r="I122" s="1324">
        <f t="shared" si="5"/>
        <v>0</v>
      </c>
      <c r="J122" s="373">
        <f>IFERROR(VLOOKUP(C122,'Consolidated Master Sheet'!B:H,6,0),"")</f>
        <v>25</v>
      </c>
      <c r="K122" s="347">
        <f>IFERROR(VLOOKUP(C122,'Consolidated Master Sheet'!B:H,7,0),"")</f>
        <v>1200</v>
      </c>
      <c r="L122" s="42"/>
      <c r="M122" s="1104">
        <f t="shared" si="7"/>
        <v>0</v>
      </c>
      <c r="N122" s="157"/>
      <c r="O122" s="1029"/>
    </row>
    <row r="123" spans="1:15">
      <c r="A123" s="157" t="str">
        <f>IF(L123&gt;0,COUNT($L$4:L123)+MAX('MI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23" s="244"/>
      <c r="C123" s="231" t="s">
        <v>713</v>
      </c>
      <c r="D123" s="766">
        <v>601</v>
      </c>
      <c r="E123" s="765" t="s">
        <v>8452</v>
      </c>
      <c r="F123" s="765" t="s">
        <v>1026</v>
      </c>
      <c r="G123" s="1201">
        <f>IFERROR(VLOOKUP(C123,'Consolidated Master Sheet'!B:H,3,0),"")</f>
        <v>4.99</v>
      </c>
      <c r="H123" s="152">
        <f t="shared" si="4"/>
        <v>0</v>
      </c>
      <c r="I123" s="1324">
        <f t="shared" si="5"/>
        <v>0</v>
      </c>
      <c r="J123" s="373">
        <f>IFERROR(VLOOKUP(C123,'Consolidated Master Sheet'!B:H,6,0),"")</f>
        <v>25</v>
      </c>
      <c r="K123" s="347">
        <f>IFERROR(VLOOKUP(C123,'Consolidated Master Sheet'!B:H,7,0),"")</f>
        <v>800</v>
      </c>
      <c r="L123" s="42"/>
      <c r="M123" s="1104">
        <f t="shared" si="7"/>
        <v>0</v>
      </c>
      <c r="N123" s="157"/>
      <c r="O123" s="1029"/>
    </row>
    <row r="124" spans="1:15">
      <c r="A124" s="157" t="str">
        <f>IF(L124&gt;0,COUNT($L$4:L124)+MAX('MI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24" s="244"/>
      <c r="C124" s="231" t="s">
        <v>714</v>
      </c>
      <c r="D124" s="766">
        <v>601</v>
      </c>
      <c r="E124" s="765" t="s">
        <v>8453</v>
      </c>
      <c r="F124" s="765" t="s">
        <v>1028</v>
      </c>
      <c r="G124" s="1201">
        <f>IFERROR(VLOOKUP(C124,'Consolidated Master Sheet'!B:H,3,0),"")</f>
        <v>14.51</v>
      </c>
      <c r="H124" s="152">
        <f t="shared" si="4"/>
        <v>0</v>
      </c>
      <c r="I124" s="1324">
        <f t="shared" si="5"/>
        <v>0</v>
      </c>
      <c r="J124" s="373">
        <f>IFERROR(VLOOKUP(C124,'Consolidated Master Sheet'!B:H,6,0),"")</f>
        <v>25</v>
      </c>
      <c r="K124" s="347">
        <f>IFERROR(VLOOKUP(C124,'Consolidated Master Sheet'!B:H,7,0),"")</f>
        <v>400</v>
      </c>
      <c r="L124" s="42"/>
      <c r="M124" s="1104">
        <f t="shared" si="7"/>
        <v>0</v>
      </c>
      <c r="N124" s="157"/>
      <c r="O124" s="1029"/>
    </row>
    <row r="125" spans="1:15">
      <c r="A125" s="157" t="str">
        <f>IF(L125&gt;0,COUNT($L$4:L125)+MAX('MI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25" s="244"/>
      <c r="C125" s="235" t="s">
        <v>715</v>
      </c>
      <c r="D125" s="766">
        <v>601</v>
      </c>
      <c r="E125" s="767" t="s">
        <v>8454</v>
      </c>
      <c r="F125" s="767" t="s">
        <v>1029</v>
      </c>
      <c r="G125" s="1137">
        <f>IFERROR(VLOOKUP(C125,'Consolidated Master Sheet'!B:H,3,0),"")</f>
        <v>10.29</v>
      </c>
      <c r="H125" s="153">
        <f t="shared" si="4"/>
        <v>0</v>
      </c>
      <c r="I125" s="1764">
        <f t="shared" si="5"/>
        <v>0</v>
      </c>
      <c r="J125" s="195">
        <f>IFERROR(VLOOKUP(C125,'Consolidated Master Sheet'!B:H,6,0),"")</f>
        <v>25</v>
      </c>
      <c r="K125" s="349">
        <f>IFERROR(VLOOKUP(C125,'Consolidated Master Sheet'!B:H,7,0),"")</f>
        <v>300</v>
      </c>
      <c r="L125" s="43"/>
      <c r="M125" s="1108">
        <f t="shared" si="7"/>
        <v>0</v>
      </c>
      <c r="N125" s="157"/>
      <c r="O125" s="1029"/>
    </row>
    <row r="126" spans="1:15">
      <c r="A126" s="157" t="str">
        <f>IF(L126&gt;0,COUNT($L$4:L126)+MAX('MI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26" s="244"/>
      <c r="C126" s="231" t="s">
        <v>716</v>
      </c>
      <c r="D126" s="764">
        <v>601</v>
      </c>
      <c r="E126" s="765" t="s">
        <v>8455</v>
      </c>
      <c r="F126" s="765" t="s">
        <v>1031</v>
      </c>
      <c r="G126" s="1201">
        <f>IFERROR(VLOOKUP(C126,'Consolidated Master Sheet'!B:H,3,0),"")</f>
        <v>21.650000000000002</v>
      </c>
      <c r="H126" s="152">
        <f t="shared" si="4"/>
        <v>0</v>
      </c>
      <c r="I126" s="1324">
        <f t="shared" si="5"/>
        <v>0</v>
      </c>
      <c r="J126" s="373">
        <f>IFERROR(VLOOKUP(C126,'Consolidated Master Sheet'!B:H,6,0),"")</f>
        <v>10</v>
      </c>
      <c r="K126" s="347">
        <f>IFERROR(VLOOKUP(C126,'Consolidated Master Sheet'!B:H,7,0),"")</f>
        <v>150</v>
      </c>
      <c r="L126" s="42"/>
      <c r="M126" s="1104">
        <f t="shared" si="7"/>
        <v>0</v>
      </c>
      <c r="N126" s="157"/>
      <c r="O126" s="1029"/>
    </row>
    <row r="127" spans="1:15">
      <c r="A127" s="157" t="str">
        <f>IF(L127&gt;0,COUNT($L$4:L127)+MAX('MI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27" s="244"/>
      <c r="C127" s="231" t="s">
        <v>717</v>
      </c>
      <c r="D127" s="766">
        <v>601</v>
      </c>
      <c r="E127" s="765" t="s">
        <v>8456</v>
      </c>
      <c r="F127" s="765" t="s">
        <v>1033</v>
      </c>
      <c r="G127" s="1201">
        <f>IFERROR(VLOOKUP(C127,'Consolidated Master Sheet'!B:H,3,0),"")</f>
        <v>31.680000000000003</v>
      </c>
      <c r="H127" s="152">
        <f t="shared" si="4"/>
        <v>0</v>
      </c>
      <c r="I127" s="1324">
        <f t="shared" si="5"/>
        <v>0</v>
      </c>
      <c r="J127" s="373">
        <f>IFERROR(VLOOKUP(C127,'Consolidated Master Sheet'!B:H,6,0),"")</f>
        <v>1</v>
      </c>
      <c r="K127" s="347">
        <f>IFERROR(VLOOKUP(C127,'Consolidated Master Sheet'!B:H,7,0),"")</f>
        <v>100</v>
      </c>
      <c r="L127" s="42"/>
      <c r="M127" s="1104">
        <f t="shared" si="7"/>
        <v>0</v>
      </c>
      <c r="N127" s="157"/>
      <c r="O127" s="1029"/>
    </row>
    <row r="128" spans="1:15">
      <c r="A128" s="157" t="str">
        <f>IF(L128&gt;0,COUNT($L$4:L128)+MAX('MI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28" s="244"/>
      <c r="C128" s="231" t="s">
        <v>718</v>
      </c>
      <c r="D128" s="766">
        <v>601</v>
      </c>
      <c r="E128" s="765" t="s">
        <v>8457</v>
      </c>
      <c r="F128" s="765" t="s">
        <v>1035</v>
      </c>
      <c r="G128" s="1201">
        <f>IFERROR(VLOOKUP(C128,'Consolidated Master Sheet'!B:H,3,0),"")</f>
        <v>42.73</v>
      </c>
      <c r="H128" s="152">
        <f t="shared" si="4"/>
        <v>0</v>
      </c>
      <c r="I128" s="1324">
        <f t="shared" si="5"/>
        <v>0</v>
      </c>
      <c r="J128" s="373">
        <f>IFERROR(VLOOKUP(C128,'Consolidated Master Sheet'!B:H,6,0),"")</f>
        <v>1</v>
      </c>
      <c r="K128" s="347">
        <f>IFERROR(VLOOKUP(C128,'Consolidated Master Sheet'!B:H,7,0),"")</f>
        <v>60</v>
      </c>
      <c r="L128" s="42"/>
      <c r="M128" s="1104">
        <f t="shared" si="7"/>
        <v>0</v>
      </c>
      <c r="N128" s="157"/>
      <c r="O128" s="1029"/>
    </row>
    <row r="129" spans="1:15">
      <c r="A129" s="157" t="str">
        <f>IF(L129&gt;0,COUNT($L$4:L129)+MAX('MI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29" s="244"/>
      <c r="C129" s="231" t="s">
        <v>719</v>
      </c>
      <c r="D129" s="766">
        <v>601</v>
      </c>
      <c r="E129" s="765" t="s">
        <v>8458</v>
      </c>
      <c r="F129" s="765" t="s">
        <v>1037</v>
      </c>
      <c r="G129" s="1201">
        <f>IFERROR(VLOOKUP(C129,'Consolidated Master Sheet'!B:H,3,0),"")</f>
        <v>73.63000000000001</v>
      </c>
      <c r="H129" s="152">
        <f t="shared" si="4"/>
        <v>0</v>
      </c>
      <c r="I129" s="1324">
        <f t="shared" si="5"/>
        <v>0</v>
      </c>
      <c r="J129" s="373">
        <f>IFERROR(VLOOKUP(C129,'Consolidated Master Sheet'!B:H,6,0),"")</f>
        <v>1</v>
      </c>
      <c r="K129" s="347">
        <f>IFERROR(VLOOKUP(C129,'Consolidated Master Sheet'!B:H,7,0),"")</f>
        <v>40</v>
      </c>
      <c r="L129" s="42"/>
      <c r="M129" s="1104">
        <f t="shared" si="7"/>
        <v>0</v>
      </c>
      <c r="N129" s="157"/>
      <c r="O129" s="1029"/>
    </row>
    <row r="130" spans="1:15">
      <c r="A130" s="157" t="str">
        <f>IF(L130&gt;0,COUNT($L$4:L130)+MAX('MI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30" s="244"/>
      <c r="C130" s="231" t="s">
        <v>720</v>
      </c>
      <c r="D130" s="766">
        <v>601</v>
      </c>
      <c r="E130" s="765" t="s">
        <v>8459</v>
      </c>
      <c r="F130" s="765" t="s">
        <v>1039</v>
      </c>
      <c r="G130" s="1201">
        <f>IFERROR(VLOOKUP(C130,'Consolidated Master Sheet'!B:H,3,0),"")</f>
        <v>87.8</v>
      </c>
      <c r="H130" s="152">
        <f t="shared" si="4"/>
        <v>0</v>
      </c>
      <c r="I130" s="1324">
        <f t="shared" si="5"/>
        <v>0</v>
      </c>
      <c r="J130" s="373">
        <f>IFERROR(VLOOKUP(C130,'Consolidated Master Sheet'!B:H,6,0),"")</f>
        <v>1</v>
      </c>
      <c r="K130" s="347">
        <f>IFERROR(VLOOKUP(C130,'Consolidated Master Sheet'!B:H,7,0),"")</f>
        <v>50</v>
      </c>
      <c r="L130" s="42"/>
      <c r="M130" s="1104">
        <f t="shared" si="7"/>
        <v>0</v>
      </c>
      <c r="N130" s="157"/>
      <c r="O130" s="1029"/>
    </row>
    <row r="131" spans="1:15">
      <c r="A131" s="157" t="str">
        <f>IF(L131&gt;0,COUNT($L$4:L131)+MAX('MI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31" s="244"/>
      <c r="C131" s="231" t="s">
        <v>721</v>
      </c>
      <c r="D131" s="766">
        <v>601</v>
      </c>
      <c r="E131" s="765" t="s">
        <v>8460</v>
      </c>
      <c r="F131" s="765" t="s">
        <v>1041</v>
      </c>
      <c r="G131" s="1201">
        <f>IFERROR(VLOOKUP(C131,'Consolidated Master Sheet'!B:H,3,0),"")</f>
        <v>161.29</v>
      </c>
      <c r="H131" s="152">
        <f t="shared" si="4"/>
        <v>0</v>
      </c>
      <c r="I131" s="1324">
        <f t="shared" si="5"/>
        <v>0</v>
      </c>
      <c r="J131" s="373">
        <f>IFERROR(VLOOKUP(C131,'Consolidated Master Sheet'!B:H,6,0),"")</f>
        <v>1</v>
      </c>
      <c r="K131" s="347">
        <f>IFERROR(VLOOKUP(C131,'Consolidated Master Sheet'!B:H,7,0),"")</f>
        <v>30</v>
      </c>
      <c r="L131" s="42"/>
      <c r="M131" s="1104">
        <f t="shared" si="7"/>
        <v>0</v>
      </c>
      <c r="N131" s="157"/>
      <c r="O131" s="1029"/>
    </row>
    <row r="132" spans="1:15">
      <c r="A132" s="157" t="str">
        <f>IF(L132&gt;0,COUNT($L$4:L132)+MAX('MI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32" s="244"/>
      <c r="C132" s="231" t="s">
        <v>722</v>
      </c>
      <c r="D132" s="764">
        <v>601</v>
      </c>
      <c r="E132" s="765" t="s">
        <v>8461</v>
      </c>
      <c r="F132" s="765" t="s">
        <v>5078</v>
      </c>
      <c r="G132" s="1201">
        <f>IFERROR(VLOOKUP(C132,'Consolidated Master Sheet'!B:H,3,0),"")</f>
        <v>299.08999999999997</v>
      </c>
      <c r="H132" s="152">
        <f t="shared" si="4"/>
        <v>0</v>
      </c>
      <c r="I132" s="1324">
        <f t="shared" si="5"/>
        <v>0</v>
      </c>
      <c r="J132" s="373">
        <f>IFERROR(VLOOKUP(C132,'Consolidated Master Sheet'!B:H,6,0),"")</f>
        <v>1</v>
      </c>
      <c r="K132" s="347">
        <f>IFERROR(VLOOKUP(C132,'Consolidated Master Sheet'!B:H,7,0),"")</f>
        <v>12</v>
      </c>
      <c r="L132" s="42"/>
      <c r="M132" s="1104">
        <f t="shared" si="7"/>
        <v>0</v>
      </c>
      <c r="N132" s="157"/>
      <c r="O132" s="1029"/>
    </row>
    <row r="133" spans="1:15">
      <c r="A133" s="157" t="str">
        <f>IF(L133&gt;0,COUNT($L$4:L133)+MAX('MI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33" s="244"/>
      <c r="C133" s="235" t="s">
        <v>723</v>
      </c>
      <c r="D133" s="766">
        <v>601</v>
      </c>
      <c r="E133" s="767" t="s">
        <v>8462</v>
      </c>
      <c r="F133" s="767" t="s">
        <v>5080</v>
      </c>
      <c r="G133" s="1137">
        <f>IFERROR(VLOOKUP(C133,'Consolidated Master Sheet'!B:H,3,0),"")</f>
        <v>1094.42</v>
      </c>
      <c r="H133" s="153">
        <f t="shared" si="4"/>
        <v>0</v>
      </c>
      <c r="I133" s="1764">
        <f t="shared" si="5"/>
        <v>0</v>
      </c>
      <c r="J133" s="195">
        <f>IFERROR(VLOOKUP(C133,'Consolidated Master Sheet'!B:H,6,0),"")</f>
        <v>1</v>
      </c>
      <c r="K133" s="349">
        <f>IFERROR(VLOOKUP(C133,'Consolidated Master Sheet'!B:H,7,0),"")</f>
        <v>6</v>
      </c>
      <c r="L133" s="43"/>
      <c r="M133" s="1108">
        <f t="shared" si="7"/>
        <v>0</v>
      </c>
      <c r="N133" s="157"/>
      <c r="O133" s="1029"/>
    </row>
    <row r="134" spans="1:15" ht="15.75" customHeight="1">
      <c r="A134" s="157" t="str">
        <f>IF(L134&gt;0,COUNT($L$4:L134)+MAX('MI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34" s="354"/>
      <c r="C134" s="313"/>
      <c r="D134" s="758"/>
      <c r="E134" s="314" t="s">
        <v>7307</v>
      </c>
      <c r="F134" s="759"/>
      <c r="G134" s="1200" t="str">
        <f>IFERROR(VLOOKUP(C134,'Consolidated Master Sheet'!B:H,3,0),"")</f>
        <v/>
      </c>
      <c r="H134" s="1459">
        <f t="shared" ref="H134:H197" si="8">IF(G134=0,"NET",$H$2)</f>
        <v>0</v>
      </c>
      <c r="I134" s="1765">
        <f t="shared" ref="I134:I197" si="9">IFERROR(ROUND(H134*G134,2),0)</f>
        <v>0</v>
      </c>
      <c r="J134" s="760" t="str">
        <f>IFERROR(VLOOKUP(C134,'Consolidated Master Sheet'!B:H,6,0),"")</f>
        <v/>
      </c>
      <c r="K134" s="761" t="str">
        <f>IFERROR(VLOOKUP(C134,'Consolidated Master Sheet'!B:H,7,0),"")</f>
        <v/>
      </c>
      <c r="L134" s="105"/>
      <c r="M134" s="1121"/>
      <c r="N134" s="157"/>
      <c r="O134" s="1029"/>
    </row>
    <row r="135" spans="1:15">
      <c r="A135" s="157" t="str">
        <f>IF(L135&gt;0,COUNT($L$4:L135)+MAX('MI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35" s="244"/>
      <c r="C135" s="228" t="s">
        <v>589</v>
      </c>
      <c r="D135" s="175">
        <v>603</v>
      </c>
      <c r="E135" s="763" t="s">
        <v>8304</v>
      </c>
      <c r="F135" s="763" t="s">
        <v>5082</v>
      </c>
      <c r="G135" s="1136">
        <f>IFERROR(VLOOKUP(C135,'Consolidated Master Sheet'!B:H,3,0),"")</f>
        <v>31.150000000000002</v>
      </c>
      <c r="H135" s="151">
        <f t="shared" si="8"/>
        <v>0</v>
      </c>
      <c r="I135" s="1322">
        <f t="shared" si="9"/>
        <v>0</v>
      </c>
      <c r="J135" s="188">
        <f>IFERROR(VLOOKUP(C135,'Consolidated Master Sheet'!B:H,6,0),"")</f>
        <v>25</v>
      </c>
      <c r="K135" s="345">
        <f>IFERROR(VLOOKUP(C135,'Consolidated Master Sheet'!B:H,7,0),"")</f>
        <v>1000</v>
      </c>
      <c r="L135" s="41"/>
      <c r="M135" s="1102">
        <f>IFERROR(I135*L135,0)</f>
        <v>0</v>
      </c>
      <c r="N135" s="157"/>
      <c r="O135" s="1029"/>
    </row>
    <row r="136" spans="1:15">
      <c r="A136" s="157" t="str">
        <f>IF(L136&gt;0,COUNT($L$4:L136)+MAX('MI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36" s="244"/>
      <c r="C136" s="231" t="s">
        <v>590</v>
      </c>
      <c r="D136" s="766">
        <v>603</v>
      </c>
      <c r="E136" s="765" t="s">
        <v>8305</v>
      </c>
      <c r="F136" s="765" t="s">
        <v>5083</v>
      </c>
      <c r="G136" s="1201">
        <f>IFERROR(VLOOKUP(C136,'Consolidated Master Sheet'!B:H,3,0),"")</f>
        <v>32.53</v>
      </c>
      <c r="H136" s="152">
        <f t="shared" si="8"/>
        <v>0</v>
      </c>
      <c r="I136" s="1324">
        <f t="shared" si="9"/>
        <v>0</v>
      </c>
      <c r="J136" s="373">
        <f>IFERROR(VLOOKUP(C136,'Consolidated Master Sheet'!B:H,6,0),"")</f>
        <v>25</v>
      </c>
      <c r="K136" s="347">
        <f>IFERROR(VLOOKUP(C136,'Consolidated Master Sheet'!B:H,7,0),"")</f>
        <v>800</v>
      </c>
      <c r="L136" s="42"/>
      <c r="M136" s="1104">
        <f t="shared" ref="M136:M170" si="10">IFERROR(I136*L136,0)</f>
        <v>0</v>
      </c>
      <c r="N136" s="157"/>
      <c r="O136" s="1029"/>
    </row>
    <row r="137" spans="1:15">
      <c r="A137" s="157" t="str">
        <f>IF(L137&gt;0,COUNT($L$4:L137)+MAX('MI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37" s="244"/>
      <c r="C137" s="231" t="s">
        <v>591</v>
      </c>
      <c r="D137" s="766">
        <v>603</v>
      </c>
      <c r="E137" s="765" t="s">
        <v>8306</v>
      </c>
      <c r="F137" s="765" t="s">
        <v>5084</v>
      </c>
      <c r="G137" s="1201">
        <f>IFERROR(VLOOKUP(C137,'Consolidated Master Sheet'!B:H,3,0),"")</f>
        <v>16.580000000000002</v>
      </c>
      <c r="H137" s="152">
        <f t="shared" si="8"/>
        <v>0</v>
      </c>
      <c r="I137" s="1324">
        <f t="shared" si="9"/>
        <v>0</v>
      </c>
      <c r="J137" s="373">
        <f>IFERROR(VLOOKUP(C137,'Consolidated Master Sheet'!B:H,6,0),"")</f>
        <v>25</v>
      </c>
      <c r="K137" s="347">
        <f>IFERROR(VLOOKUP(C137,'Consolidated Master Sheet'!B:H,7,0),"")</f>
        <v>450</v>
      </c>
      <c r="L137" s="42"/>
      <c r="M137" s="1104">
        <f t="shared" si="10"/>
        <v>0</v>
      </c>
      <c r="N137" s="157"/>
      <c r="O137" s="1029"/>
    </row>
    <row r="138" spans="1:15">
      <c r="A138" s="157" t="str">
        <f>IF(L138&gt;0,COUNT($L$4:L138)+MAX('MI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38" s="244"/>
      <c r="C138" s="235" t="s">
        <v>592</v>
      </c>
      <c r="D138" s="766">
        <v>603</v>
      </c>
      <c r="E138" s="767" t="s">
        <v>8307</v>
      </c>
      <c r="F138" s="767" t="s">
        <v>5085</v>
      </c>
      <c r="G138" s="1137">
        <f>IFERROR(VLOOKUP(C138,'Consolidated Master Sheet'!B:H,3,0),"")</f>
        <v>22.71</v>
      </c>
      <c r="H138" s="153">
        <f t="shared" si="8"/>
        <v>0</v>
      </c>
      <c r="I138" s="1764">
        <f t="shared" si="9"/>
        <v>0</v>
      </c>
      <c r="J138" s="195">
        <f>IFERROR(VLOOKUP(C138,'Consolidated Master Sheet'!B:H,6,0),"")</f>
        <v>25</v>
      </c>
      <c r="K138" s="349">
        <f>IFERROR(VLOOKUP(C138,'Consolidated Master Sheet'!B:H,7,0),"")</f>
        <v>200</v>
      </c>
      <c r="L138" s="43"/>
      <c r="M138" s="1108">
        <f t="shared" si="10"/>
        <v>0</v>
      </c>
      <c r="N138" s="157"/>
      <c r="O138" s="1029"/>
    </row>
    <row r="139" spans="1:15">
      <c r="A139" s="157" t="str">
        <f>IF(L139&gt;0,COUNT($L$4:L139)+MAX('MI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39" s="244"/>
      <c r="C139" s="231" t="s">
        <v>593</v>
      </c>
      <c r="D139" s="764">
        <v>603</v>
      </c>
      <c r="E139" s="765" t="s">
        <v>8308</v>
      </c>
      <c r="F139" s="765" t="s">
        <v>5086</v>
      </c>
      <c r="G139" s="1201">
        <f>IFERROR(VLOOKUP(C139,'Consolidated Master Sheet'!B:H,3,0),"")</f>
        <v>51.82</v>
      </c>
      <c r="H139" s="152">
        <f t="shared" si="8"/>
        <v>0</v>
      </c>
      <c r="I139" s="1324">
        <f t="shared" si="9"/>
        <v>0</v>
      </c>
      <c r="J139" s="373">
        <f>IFERROR(VLOOKUP(C139,'Consolidated Master Sheet'!B:H,6,0),"")</f>
        <v>10</v>
      </c>
      <c r="K139" s="347">
        <f>IFERROR(VLOOKUP(C139,'Consolidated Master Sheet'!B:H,7,0),"")</f>
        <v>140</v>
      </c>
      <c r="L139" s="42"/>
      <c r="M139" s="1104">
        <f t="shared" si="10"/>
        <v>0</v>
      </c>
      <c r="N139" s="157"/>
      <c r="O139" s="1029"/>
    </row>
    <row r="140" spans="1:15">
      <c r="A140" s="157" t="str">
        <f>IF(L140&gt;0,COUNT($L$4:L140)+MAX('MI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40" s="244"/>
      <c r="C140" s="231" t="s">
        <v>594</v>
      </c>
      <c r="D140" s="766">
        <v>603</v>
      </c>
      <c r="E140" s="765" t="s">
        <v>8309</v>
      </c>
      <c r="F140" s="765" t="s">
        <v>5087</v>
      </c>
      <c r="G140" s="1201">
        <f>IFERROR(VLOOKUP(C140,'Consolidated Master Sheet'!B:H,3,0),"")</f>
        <v>75.100000000000009</v>
      </c>
      <c r="H140" s="152">
        <f t="shared" si="8"/>
        <v>0</v>
      </c>
      <c r="I140" s="1324">
        <f t="shared" si="9"/>
        <v>0</v>
      </c>
      <c r="J140" s="373">
        <f>IFERROR(VLOOKUP(C140,'Consolidated Master Sheet'!B:H,6,0),"")</f>
        <v>1</v>
      </c>
      <c r="K140" s="347">
        <f>IFERROR(VLOOKUP(C140,'Consolidated Master Sheet'!B:H,7,0),"")</f>
        <v>80</v>
      </c>
      <c r="L140" s="42"/>
      <c r="M140" s="1104">
        <f t="shared" si="10"/>
        <v>0</v>
      </c>
      <c r="N140" s="157"/>
      <c r="O140" s="1029"/>
    </row>
    <row r="141" spans="1:15">
      <c r="A141" s="157" t="str">
        <f>IF(L141&gt;0,COUNT($L$4:L141)+MAX('MI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41" s="244"/>
      <c r="C141" s="231" t="s">
        <v>595</v>
      </c>
      <c r="D141" s="766">
        <v>603</v>
      </c>
      <c r="E141" s="765" t="s">
        <v>8310</v>
      </c>
      <c r="F141" s="765" t="s">
        <v>5088</v>
      </c>
      <c r="G141" s="1201">
        <f>IFERROR(VLOOKUP(C141,'Consolidated Master Sheet'!B:H,3,0),"")</f>
        <v>117.39</v>
      </c>
      <c r="H141" s="152">
        <f t="shared" si="8"/>
        <v>0</v>
      </c>
      <c r="I141" s="1324">
        <f t="shared" si="9"/>
        <v>0</v>
      </c>
      <c r="J141" s="373">
        <f>IFERROR(VLOOKUP(C141,'Consolidated Master Sheet'!B:H,6,0),"")</f>
        <v>1</v>
      </c>
      <c r="K141" s="347">
        <f>IFERROR(VLOOKUP(C141,'Consolidated Master Sheet'!B:H,7,0),"")</f>
        <v>60</v>
      </c>
      <c r="L141" s="42"/>
      <c r="M141" s="1104">
        <f t="shared" si="10"/>
        <v>0</v>
      </c>
      <c r="N141" s="157"/>
      <c r="O141" s="1029"/>
    </row>
    <row r="142" spans="1:15">
      <c r="A142" s="157" t="str">
        <f>IF(L142&gt;0,COUNT($L$4:L142)+MAX('MI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42" s="244"/>
      <c r="C142" s="231" t="s">
        <v>596</v>
      </c>
      <c r="D142" s="766">
        <v>603</v>
      </c>
      <c r="E142" s="765" t="s">
        <v>8311</v>
      </c>
      <c r="F142" s="765" t="s">
        <v>5089</v>
      </c>
      <c r="G142" s="1201">
        <f>IFERROR(VLOOKUP(C142,'Consolidated Master Sheet'!B:H,3,0),"")</f>
        <v>159.41999999999999</v>
      </c>
      <c r="H142" s="152">
        <f t="shared" si="8"/>
        <v>0</v>
      </c>
      <c r="I142" s="1324">
        <f t="shared" si="9"/>
        <v>0</v>
      </c>
      <c r="J142" s="373">
        <f>IFERROR(VLOOKUP(C142,'Consolidated Master Sheet'!B:H,6,0),"")</f>
        <v>1</v>
      </c>
      <c r="K142" s="347">
        <f>IFERROR(VLOOKUP(C142,'Consolidated Master Sheet'!B:H,7,0),"")</f>
        <v>36</v>
      </c>
      <c r="L142" s="42"/>
      <c r="M142" s="1104">
        <f t="shared" si="10"/>
        <v>0</v>
      </c>
      <c r="N142" s="157"/>
      <c r="O142" s="1029"/>
    </row>
    <row r="143" spans="1:15">
      <c r="A143" s="157" t="str">
        <f>IF(L143&gt;0,COUNT($L$4:L143)+MAX('MI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43" s="244"/>
      <c r="C143" s="231" t="s">
        <v>597</v>
      </c>
      <c r="D143" s="766">
        <v>603</v>
      </c>
      <c r="E143" s="765" t="s">
        <v>8312</v>
      </c>
      <c r="F143" s="765" t="s">
        <v>5090</v>
      </c>
      <c r="G143" s="1201">
        <f>IFERROR(VLOOKUP(C143,'Consolidated Master Sheet'!B:H,3,0),"")</f>
        <v>529.09</v>
      </c>
      <c r="H143" s="152">
        <f t="shared" si="8"/>
        <v>0</v>
      </c>
      <c r="I143" s="1324">
        <f t="shared" si="9"/>
        <v>0</v>
      </c>
      <c r="J143" s="373">
        <f>IFERROR(VLOOKUP(C143,'Consolidated Master Sheet'!B:H,6,0),"")</f>
        <v>1</v>
      </c>
      <c r="K143" s="347">
        <f>IFERROR(VLOOKUP(C143,'Consolidated Master Sheet'!B:H,7,0),"")</f>
        <v>48</v>
      </c>
      <c r="L143" s="42"/>
      <c r="M143" s="1104">
        <f t="shared" si="10"/>
        <v>0</v>
      </c>
      <c r="N143" s="157"/>
      <c r="O143" s="1029"/>
    </row>
    <row r="144" spans="1:15">
      <c r="A144" s="157" t="str">
        <f>IF(L144&gt;0,COUNT($L$4:L144)+MAX('MI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44" s="244"/>
      <c r="C144" s="235" t="s">
        <v>598</v>
      </c>
      <c r="D144" s="766">
        <v>603</v>
      </c>
      <c r="E144" s="767" t="s">
        <v>8313</v>
      </c>
      <c r="F144" s="767" t="s">
        <v>5091</v>
      </c>
      <c r="G144" s="1137">
        <f>IFERROR(VLOOKUP(C144,'Consolidated Master Sheet'!B:H,3,0),"")</f>
        <v>754.23</v>
      </c>
      <c r="H144" s="153">
        <f t="shared" si="8"/>
        <v>0</v>
      </c>
      <c r="I144" s="1764">
        <f t="shared" si="9"/>
        <v>0</v>
      </c>
      <c r="J144" s="195">
        <f>IFERROR(VLOOKUP(C144,'Consolidated Master Sheet'!B:H,6,0),"")</f>
        <v>1</v>
      </c>
      <c r="K144" s="349">
        <f>IFERROR(VLOOKUP(C144,'Consolidated Master Sheet'!B:H,7,0),"")</f>
        <v>30</v>
      </c>
      <c r="L144" s="43"/>
      <c r="M144" s="1108">
        <f t="shared" si="10"/>
        <v>0</v>
      </c>
      <c r="N144" s="157"/>
      <c r="O144" s="1029"/>
    </row>
    <row r="145" spans="1:15">
      <c r="A145" s="157" t="str">
        <f>IF(L145&gt;0,COUNT($L$4:L145)+MAX('MI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45" s="244"/>
      <c r="C145" s="249"/>
      <c r="D145" s="200"/>
      <c r="E145" s="769"/>
      <c r="F145" s="769"/>
      <c r="G145" s="1206" t="str">
        <f>IFERROR(VLOOKUP(C145,'Consolidated Master Sheet'!B:H,3,0),"")</f>
        <v/>
      </c>
      <c r="H145" s="720">
        <f t="shared" si="8"/>
        <v>0</v>
      </c>
      <c r="I145" s="1614">
        <f t="shared" si="9"/>
        <v>0</v>
      </c>
      <c r="J145" s="776" t="str">
        <f>IFERROR(VLOOKUP(C145,'Consolidated Master Sheet'!B:H,6,0),"")</f>
        <v/>
      </c>
      <c r="K145" s="452" t="str">
        <f>IFERROR(VLOOKUP(C145,'Consolidated Master Sheet'!B:H,7,0),"")</f>
        <v/>
      </c>
      <c r="L145" s="45"/>
      <c r="M145" s="1106"/>
      <c r="N145" s="157"/>
      <c r="O145" s="1029"/>
    </row>
    <row r="146" spans="1:15">
      <c r="A146" s="157" t="str">
        <f>IF(L146&gt;0,COUNT($L$4:L146)+MAX('MI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46" s="244"/>
      <c r="C146" s="235" t="s">
        <v>600</v>
      </c>
      <c r="D146" s="766" t="s">
        <v>599</v>
      </c>
      <c r="E146" s="767" t="s">
        <v>8314</v>
      </c>
      <c r="F146" s="767" t="s">
        <v>5092</v>
      </c>
      <c r="G146" s="1137">
        <f>IFERROR(VLOOKUP(C146,'Consolidated Master Sheet'!B:H,3,0),"")</f>
        <v>29.680000000000003</v>
      </c>
      <c r="H146" s="153">
        <f t="shared" si="8"/>
        <v>0</v>
      </c>
      <c r="I146" s="1764">
        <f t="shared" si="9"/>
        <v>0</v>
      </c>
      <c r="J146" s="195">
        <f>IFERROR(VLOOKUP(C146,'Consolidated Master Sheet'!B:H,6,0),"")</f>
        <v>25</v>
      </c>
      <c r="K146" s="349">
        <f>IFERROR(VLOOKUP(C146,'Consolidated Master Sheet'!B:H,7,0),"")</f>
        <v>900</v>
      </c>
      <c r="L146" s="43"/>
      <c r="M146" s="1108">
        <f t="shared" si="10"/>
        <v>0</v>
      </c>
      <c r="N146" s="157"/>
      <c r="O146" s="1029"/>
    </row>
    <row r="147" spans="1:15">
      <c r="A147" s="157" t="str">
        <f>IF(L147&gt;0,COUNT($L$4:L147)+MAX('MI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47" s="244"/>
      <c r="C147" s="249"/>
      <c r="D147" s="200"/>
      <c r="E147" s="769"/>
      <c r="F147" s="769"/>
      <c r="G147" s="1206" t="str">
        <f>IFERROR(VLOOKUP(C147,'Consolidated Master Sheet'!B:H,3,0),"")</f>
        <v/>
      </c>
      <c r="H147" s="720">
        <f t="shared" si="8"/>
        <v>0</v>
      </c>
      <c r="I147" s="1614">
        <f t="shared" si="9"/>
        <v>0</v>
      </c>
      <c r="J147" s="776" t="str">
        <f>IFERROR(VLOOKUP(C147,'Consolidated Master Sheet'!B:H,6,0),"")</f>
        <v/>
      </c>
      <c r="K147" s="452" t="str">
        <f>IFERROR(VLOOKUP(C147,'Consolidated Master Sheet'!B:H,7,0),"")</f>
        <v/>
      </c>
      <c r="L147" s="45"/>
      <c r="M147" s="1106"/>
      <c r="N147" s="157"/>
      <c r="O147" s="1029"/>
    </row>
    <row r="148" spans="1:15">
      <c r="A148" s="157" t="str">
        <f>IF(L148&gt;0,COUNT($L$4:L148)+MAX('MI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48" s="244"/>
      <c r="C148" s="228" t="s">
        <v>601</v>
      </c>
      <c r="D148" s="175" t="s">
        <v>599</v>
      </c>
      <c r="E148" s="763" t="s">
        <v>8315</v>
      </c>
      <c r="F148" s="763" t="s">
        <v>5093</v>
      </c>
      <c r="G148" s="1136">
        <f>IFERROR(VLOOKUP(C148,'Consolidated Master Sheet'!B:H,3,0),"")</f>
        <v>27.560000000000002</v>
      </c>
      <c r="H148" s="151">
        <f t="shared" si="8"/>
        <v>0</v>
      </c>
      <c r="I148" s="1322">
        <f t="shared" si="9"/>
        <v>0</v>
      </c>
      <c r="J148" s="188">
        <f>IFERROR(VLOOKUP(C148,'Consolidated Master Sheet'!B:H,6,0),"")</f>
        <v>25</v>
      </c>
      <c r="K148" s="345">
        <f>IFERROR(VLOOKUP(C148,'Consolidated Master Sheet'!B:H,7,0),"")</f>
        <v>750</v>
      </c>
      <c r="L148" s="41"/>
      <c r="M148" s="1102">
        <f t="shared" si="10"/>
        <v>0</v>
      </c>
      <c r="N148" s="157"/>
      <c r="O148" s="1029"/>
    </row>
    <row r="149" spans="1:15">
      <c r="A149" s="157" t="str">
        <f>IF(L149&gt;0,COUNT($L$4:L149)+MAX('MI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49" s="244"/>
      <c r="C149" s="235" t="s">
        <v>602</v>
      </c>
      <c r="D149" s="766" t="s">
        <v>599</v>
      </c>
      <c r="E149" s="767" t="s">
        <v>8316</v>
      </c>
      <c r="F149" s="767" t="s">
        <v>5094</v>
      </c>
      <c r="G149" s="1137">
        <f>IFERROR(VLOOKUP(C149,'Consolidated Master Sheet'!B:H,3,0),"")</f>
        <v>33.379999999999995</v>
      </c>
      <c r="H149" s="153">
        <f t="shared" si="8"/>
        <v>0</v>
      </c>
      <c r="I149" s="1764">
        <f t="shared" si="9"/>
        <v>0</v>
      </c>
      <c r="J149" s="195">
        <f>IFERROR(VLOOKUP(C149,'Consolidated Master Sheet'!B:H,6,0),"")</f>
        <v>25</v>
      </c>
      <c r="K149" s="349">
        <f>IFERROR(VLOOKUP(C149,'Consolidated Master Sheet'!B:H,7,0),"")</f>
        <v>500</v>
      </c>
      <c r="L149" s="43"/>
      <c r="M149" s="1108">
        <f t="shared" si="10"/>
        <v>0</v>
      </c>
      <c r="N149" s="157"/>
      <c r="O149" s="1029"/>
    </row>
    <row r="150" spans="1:15">
      <c r="A150" s="157" t="str">
        <f>IF(L150&gt;0,COUNT($L$4:L150)+MAX('MI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50" s="244"/>
      <c r="C150" s="249"/>
      <c r="D150" s="200"/>
      <c r="E150" s="769"/>
      <c r="F150" s="769"/>
      <c r="G150" s="1206" t="str">
        <f>IFERROR(VLOOKUP(C150,'Consolidated Master Sheet'!B:H,3,0),"")</f>
        <v/>
      </c>
      <c r="H150" s="720">
        <f t="shared" si="8"/>
        <v>0</v>
      </c>
      <c r="I150" s="1614">
        <f t="shared" si="9"/>
        <v>0</v>
      </c>
      <c r="J150" s="776" t="str">
        <f>IFERROR(VLOOKUP(C150,'Consolidated Master Sheet'!B:H,6,0),"")</f>
        <v/>
      </c>
      <c r="K150" s="452" t="str">
        <f>IFERROR(VLOOKUP(C150,'Consolidated Master Sheet'!B:H,7,0),"")</f>
        <v/>
      </c>
      <c r="L150" s="45"/>
      <c r="M150" s="1106"/>
      <c r="N150" s="157"/>
      <c r="O150" s="1029"/>
    </row>
    <row r="151" spans="1:15">
      <c r="A151" s="157" t="str">
        <f>IF(L151&gt;0,COUNT($L$4:L151)+MAX('MI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51" s="244"/>
      <c r="C151" s="231" t="s">
        <v>603</v>
      </c>
      <c r="D151" s="766" t="s">
        <v>599</v>
      </c>
      <c r="E151" s="765" t="s">
        <v>8317</v>
      </c>
      <c r="F151" s="765" t="s">
        <v>5095</v>
      </c>
      <c r="G151" s="1201">
        <f>IFERROR(VLOOKUP(C151,'Consolidated Master Sheet'!B:H,3,0),"")</f>
        <v>25.51</v>
      </c>
      <c r="H151" s="152">
        <f t="shared" si="8"/>
        <v>0</v>
      </c>
      <c r="I151" s="1324">
        <f t="shared" si="9"/>
        <v>0</v>
      </c>
      <c r="J151" s="373">
        <f>IFERROR(VLOOKUP(C151,'Consolidated Master Sheet'!B:H,6,0),"")</f>
        <v>25</v>
      </c>
      <c r="K151" s="347">
        <f>IFERROR(VLOOKUP(C151,'Consolidated Master Sheet'!B:H,7,0),"")</f>
        <v>500</v>
      </c>
      <c r="L151" s="42"/>
      <c r="M151" s="1104">
        <f t="shared" si="10"/>
        <v>0</v>
      </c>
      <c r="N151" s="157"/>
      <c r="O151" s="1029"/>
    </row>
    <row r="152" spans="1:15">
      <c r="A152" s="157" t="str">
        <f>IF(L152&gt;0,COUNT($L$4:L152)+MAX('MI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52" s="244"/>
      <c r="C152" s="231" t="s">
        <v>604</v>
      </c>
      <c r="D152" s="766" t="s">
        <v>599</v>
      </c>
      <c r="E152" s="765" t="s">
        <v>8318</v>
      </c>
      <c r="F152" s="765" t="s">
        <v>5096</v>
      </c>
      <c r="G152" s="1201">
        <f>IFERROR(VLOOKUP(C152,'Consolidated Master Sheet'!B:H,3,0),"")</f>
        <v>25.51</v>
      </c>
      <c r="H152" s="152">
        <f t="shared" si="8"/>
        <v>0</v>
      </c>
      <c r="I152" s="1324">
        <f t="shared" si="9"/>
        <v>0</v>
      </c>
      <c r="J152" s="373">
        <f>IFERROR(VLOOKUP(C152,'Consolidated Master Sheet'!B:H,6,0),"")</f>
        <v>25</v>
      </c>
      <c r="K152" s="347">
        <f>IFERROR(VLOOKUP(C152,'Consolidated Master Sheet'!B:H,7,0),"")</f>
        <v>800</v>
      </c>
      <c r="L152" s="42"/>
      <c r="M152" s="1104">
        <f t="shared" si="10"/>
        <v>0</v>
      </c>
      <c r="N152" s="157"/>
      <c r="O152" s="1029"/>
    </row>
    <row r="153" spans="1:15">
      <c r="A153" s="157" t="str">
        <f>IF(L153&gt;0,COUNT($L$4:L153)+MAX('MI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53" s="244"/>
      <c r="C153" s="231" t="s">
        <v>605</v>
      </c>
      <c r="D153" s="766" t="s">
        <v>599</v>
      </c>
      <c r="E153" s="765" t="s">
        <v>8319</v>
      </c>
      <c r="F153" s="765" t="s">
        <v>5097</v>
      </c>
      <c r="G153" s="1201">
        <f>IFERROR(VLOOKUP(C153,'Consolidated Master Sheet'!B:H,3,0),"")</f>
        <v>35.419999999999995</v>
      </c>
      <c r="H153" s="152">
        <f t="shared" si="8"/>
        <v>0</v>
      </c>
      <c r="I153" s="1324">
        <f t="shared" si="9"/>
        <v>0</v>
      </c>
      <c r="J153" s="373">
        <f>IFERROR(VLOOKUP(C153,'Consolidated Master Sheet'!B:H,6,0),"")</f>
        <v>25</v>
      </c>
      <c r="K153" s="347">
        <f>IFERROR(VLOOKUP(C153,'Consolidated Master Sheet'!B:H,7,0),"")</f>
        <v>300</v>
      </c>
      <c r="L153" s="42"/>
      <c r="M153" s="1104">
        <f t="shared" si="10"/>
        <v>0</v>
      </c>
      <c r="N153" s="157"/>
      <c r="O153" s="1029"/>
    </row>
    <row r="154" spans="1:15">
      <c r="A154" s="157" t="str">
        <f>IF(L154&gt;0,COUNT($L$4:L154)+MAX('MI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54" s="244"/>
      <c r="C154" s="235" t="s">
        <v>606</v>
      </c>
      <c r="D154" s="766" t="s">
        <v>599</v>
      </c>
      <c r="E154" s="767" t="s">
        <v>8320</v>
      </c>
      <c r="F154" s="767" t="s">
        <v>5098</v>
      </c>
      <c r="G154" s="1137">
        <f>IFERROR(VLOOKUP(C154,'Consolidated Master Sheet'!B:H,3,0),"")</f>
        <v>71.89</v>
      </c>
      <c r="H154" s="153">
        <f t="shared" si="8"/>
        <v>0</v>
      </c>
      <c r="I154" s="1764">
        <f t="shared" si="9"/>
        <v>0</v>
      </c>
      <c r="J154" s="195">
        <f>IFERROR(VLOOKUP(C154,'Consolidated Master Sheet'!B:H,6,0),"")</f>
        <v>10</v>
      </c>
      <c r="K154" s="349">
        <f>IFERROR(VLOOKUP(C154,'Consolidated Master Sheet'!B:H,7,0),"")</f>
        <v>160</v>
      </c>
      <c r="L154" s="43"/>
      <c r="M154" s="1108">
        <f t="shared" si="10"/>
        <v>0</v>
      </c>
      <c r="N154" s="157"/>
      <c r="O154" s="1029"/>
    </row>
    <row r="155" spans="1:15">
      <c r="A155" s="157" t="str">
        <f>IF(L155&gt;0,COUNT($L$4:L155)+MAX('MI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55" s="244"/>
      <c r="C155" s="249"/>
      <c r="D155" s="200"/>
      <c r="E155" s="769"/>
      <c r="F155" s="769"/>
      <c r="G155" s="1206" t="str">
        <f>IFERROR(VLOOKUP(C155,'Consolidated Master Sheet'!B:H,3,0),"")</f>
        <v/>
      </c>
      <c r="H155" s="720">
        <f t="shared" si="8"/>
        <v>0</v>
      </c>
      <c r="I155" s="1614">
        <f t="shared" si="9"/>
        <v>0</v>
      </c>
      <c r="J155" s="776" t="str">
        <f>IFERROR(VLOOKUP(C155,'Consolidated Master Sheet'!B:H,6,0),"")</f>
        <v/>
      </c>
      <c r="K155" s="452" t="str">
        <f>IFERROR(VLOOKUP(C155,'Consolidated Master Sheet'!B:H,7,0),"")</f>
        <v/>
      </c>
      <c r="L155" s="45"/>
      <c r="M155" s="1106"/>
      <c r="N155" s="157"/>
      <c r="O155" s="1029"/>
    </row>
    <row r="156" spans="1:15">
      <c r="A156" s="157" t="str">
        <f>IF(L156&gt;0,COUNT($L$4:L156)+MAX('MI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56" s="244"/>
      <c r="C156" s="228" t="s">
        <v>607</v>
      </c>
      <c r="D156" s="175" t="s">
        <v>599</v>
      </c>
      <c r="E156" s="763" t="s">
        <v>8321</v>
      </c>
      <c r="F156" s="763" t="s">
        <v>5100</v>
      </c>
      <c r="G156" s="1136">
        <f>IFERROR(VLOOKUP(C156,'Consolidated Master Sheet'!B:H,3,0),"")</f>
        <v>35.419999999999995</v>
      </c>
      <c r="H156" s="151">
        <f t="shared" si="8"/>
        <v>0</v>
      </c>
      <c r="I156" s="1322">
        <f t="shared" si="9"/>
        <v>0</v>
      </c>
      <c r="J156" s="188">
        <f>IFERROR(VLOOKUP(C156,'Consolidated Master Sheet'!B:H,6,0),"")</f>
        <v>25</v>
      </c>
      <c r="K156" s="345">
        <f>IFERROR(VLOOKUP(C156,'Consolidated Master Sheet'!B:H,7,0),"")</f>
        <v>300</v>
      </c>
      <c r="L156" s="41"/>
      <c r="M156" s="1102">
        <f t="shared" si="10"/>
        <v>0</v>
      </c>
      <c r="N156" s="157"/>
      <c r="O156" s="1029"/>
    </row>
    <row r="157" spans="1:15">
      <c r="A157" s="157" t="str">
        <f>IF(L157&gt;0,COUNT($L$4:L157)+MAX('MI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57" s="244"/>
      <c r="C157" s="235" t="s">
        <v>608</v>
      </c>
      <c r="D157" s="766" t="s">
        <v>599</v>
      </c>
      <c r="E157" s="767" t="s">
        <v>8322</v>
      </c>
      <c r="F157" s="767" t="s">
        <v>5101</v>
      </c>
      <c r="G157" s="1137">
        <f>IFERROR(VLOOKUP(C157,'Consolidated Master Sheet'!B:H,3,0),"")</f>
        <v>75.83</v>
      </c>
      <c r="H157" s="153">
        <f t="shared" si="8"/>
        <v>0</v>
      </c>
      <c r="I157" s="1764">
        <f t="shared" si="9"/>
        <v>0</v>
      </c>
      <c r="J157" s="195">
        <f>IFERROR(VLOOKUP(C157,'Consolidated Master Sheet'!B:H,6,0),"")</f>
        <v>10</v>
      </c>
      <c r="K157" s="349">
        <f>IFERROR(VLOOKUP(C157,'Consolidated Master Sheet'!B:H,7,0),"")</f>
        <v>140</v>
      </c>
      <c r="L157" s="43"/>
      <c r="M157" s="1108">
        <f t="shared" si="10"/>
        <v>0</v>
      </c>
      <c r="N157" s="157"/>
      <c r="O157" s="1029"/>
    </row>
    <row r="158" spans="1:15">
      <c r="A158" s="157" t="str">
        <f>IF(L158&gt;0,COUNT($L$4:L158)+MAX('MI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58" s="244"/>
      <c r="C158" s="249"/>
      <c r="D158" s="200"/>
      <c r="E158" s="769"/>
      <c r="F158" s="769"/>
      <c r="G158" s="1206" t="str">
        <f>IFERROR(VLOOKUP(C158,'Consolidated Master Sheet'!B:H,3,0),"")</f>
        <v/>
      </c>
      <c r="H158" s="720">
        <f t="shared" si="8"/>
        <v>0</v>
      </c>
      <c r="I158" s="1614">
        <f t="shared" si="9"/>
        <v>0</v>
      </c>
      <c r="J158" s="776" t="str">
        <f>IFERROR(VLOOKUP(C158,'Consolidated Master Sheet'!B:H,6,0),"")</f>
        <v/>
      </c>
      <c r="K158" s="452" t="str">
        <f>IFERROR(VLOOKUP(C158,'Consolidated Master Sheet'!B:H,7,0),"")</f>
        <v/>
      </c>
      <c r="L158" s="45"/>
      <c r="M158" s="1106"/>
      <c r="N158" s="157"/>
      <c r="O158" s="1029"/>
    </row>
    <row r="159" spans="1:15">
      <c r="A159" s="157" t="str">
        <f>IF(L159&gt;0,COUNT($L$4:L159)+MAX('MI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59" s="244"/>
      <c r="C159" s="228" t="s">
        <v>609</v>
      </c>
      <c r="D159" s="175" t="s">
        <v>599</v>
      </c>
      <c r="E159" s="763" t="s">
        <v>8323</v>
      </c>
      <c r="F159" s="763" t="s">
        <v>5102</v>
      </c>
      <c r="G159" s="1136">
        <f>IFERROR(VLOOKUP(C159,'Consolidated Master Sheet'!B:H,3,0),"")</f>
        <v>94.83</v>
      </c>
      <c r="H159" s="151">
        <f t="shared" si="8"/>
        <v>0</v>
      </c>
      <c r="I159" s="1322">
        <f t="shared" si="9"/>
        <v>0</v>
      </c>
      <c r="J159" s="188">
        <f>IFERROR(VLOOKUP(C159,'Consolidated Master Sheet'!B:H,6,0),"")</f>
        <v>10</v>
      </c>
      <c r="K159" s="345">
        <f>IFERROR(VLOOKUP(C159,'Consolidated Master Sheet'!B:H,7,0),"")</f>
        <v>150</v>
      </c>
      <c r="L159" s="41"/>
      <c r="M159" s="1102">
        <f t="shared" si="10"/>
        <v>0</v>
      </c>
      <c r="N159" s="157"/>
      <c r="O159" s="1029"/>
    </row>
    <row r="160" spans="1:15">
      <c r="A160" s="157" t="str">
        <f>IF(L160&gt;0,COUNT($L$4:L160)+MAX('MI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60" s="244"/>
      <c r="C160" s="231" t="s">
        <v>610</v>
      </c>
      <c r="D160" s="766" t="s">
        <v>599</v>
      </c>
      <c r="E160" s="765" t="s">
        <v>8324</v>
      </c>
      <c r="F160" s="765" t="s">
        <v>5103</v>
      </c>
      <c r="G160" s="1201">
        <f>IFERROR(VLOOKUP(C160,'Consolidated Master Sheet'!B:H,3,0),"")</f>
        <v>75.83</v>
      </c>
      <c r="H160" s="152">
        <f t="shared" si="8"/>
        <v>0</v>
      </c>
      <c r="I160" s="1324">
        <f t="shared" si="9"/>
        <v>0</v>
      </c>
      <c r="J160" s="373">
        <f>IFERROR(VLOOKUP(C160,'Consolidated Master Sheet'!B:H,6,0),"")</f>
        <v>10</v>
      </c>
      <c r="K160" s="347">
        <f>IFERROR(VLOOKUP(C160,'Consolidated Master Sheet'!B:H,7,0),"")</f>
        <v>150</v>
      </c>
      <c r="L160" s="42"/>
      <c r="M160" s="1104">
        <f t="shared" si="10"/>
        <v>0</v>
      </c>
      <c r="N160" s="157"/>
      <c r="O160" s="1029"/>
    </row>
    <row r="161" spans="1:15">
      <c r="A161" s="157" t="str">
        <f>IF(L161&gt;0,COUNT($L$4:L161)+MAX('MI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61" s="244"/>
      <c r="C161" s="235" t="s">
        <v>611</v>
      </c>
      <c r="D161" s="766" t="s">
        <v>599</v>
      </c>
      <c r="E161" s="767" t="s">
        <v>8325</v>
      </c>
      <c r="F161" s="767" t="s">
        <v>5104</v>
      </c>
      <c r="G161" s="1137">
        <f>IFERROR(VLOOKUP(C161,'Consolidated Master Sheet'!B:H,3,0),"")</f>
        <v>134.88999999999999</v>
      </c>
      <c r="H161" s="153">
        <f t="shared" si="8"/>
        <v>0</v>
      </c>
      <c r="I161" s="1764">
        <f t="shared" si="9"/>
        <v>0</v>
      </c>
      <c r="J161" s="195">
        <f>IFERROR(VLOOKUP(C161,'Consolidated Master Sheet'!B:H,6,0),"")</f>
        <v>1</v>
      </c>
      <c r="K161" s="349">
        <f>IFERROR(VLOOKUP(C161,'Consolidated Master Sheet'!B:H,7,0),"")</f>
        <v>85</v>
      </c>
      <c r="L161" s="43"/>
      <c r="M161" s="1108">
        <f t="shared" si="10"/>
        <v>0</v>
      </c>
      <c r="N161" s="157"/>
      <c r="O161" s="1029"/>
    </row>
    <row r="162" spans="1:15">
      <c r="A162" s="157" t="str">
        <f>IF(L162&gt;0,COUNT($L$4:L162)+MAX('MI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62" s="244"/>
      <c r="C162" s="249"/>
      <c r="D162" s="200"/>
      <c r="E162" s="769"/>
      <c r="F162" s="769"/>
      <c r="G162" s="1206" t="str">
        <f>IFERROR(VLOOKUP(C162,'Consolidated Master Sheet'!B:H,3,0),"")</f>
        <v/>
      </c>
      <c r="H162" s="720">
        <f t="shared" si="8"/>
        <v>0</v>
      </c>
      <c r="I162" s="1614">
        <f t="shared" si="9"/>
        <v>0</v>
      </c>
      <c r="J162" s="776" t="str">
        <f>IFERROR(VLOOKUP(C162,'Consolidated Master Sheet'!B:H,6,0),"")</f>
        <v/>
      </c>
      <c r="K162" s="452" t="str">
        <f>IFERROR(VLOOKUP(C162,'Consolidated Master Sheet'!B:H,7,0),"")</f>
        <v/>
      </c>
      <c r="L162" s="45"/>
      <c r="M162" s="1106"/>
      <c r="N162" s="157"/>
      <c r="O162" s="1029"/>
    </row>
    <row r="163" spans="1:15">
      <c r="A163" s="157" t="str">
        <f>IF(L163&gt;0,COUNT($L$4:L163)+MAX('MI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63" s="244"/>
      <c r="C163" s="228" t="s">
        <v>612</v>
      </c>
      <c r="D163" s="175" t="s">
        <v>599</v>
      </c>
      <c r="E163" s="763" t="s">
        <v>8326</v>
      </c>
      <c r="F163" s="763" t="s">
        <v>5105</v>
      </c>
      <c r="G163" s="1136">
        <f>IFERROR(VLOOKUP(C163,'Consolidated Master Sheet'!B:H,3,0),"")</f>
        <v>181.64999999999998</v>
      </c>
      <c r="H163" s="151">
        <f t="shared" si="8"/>
        <v>0</v>
      </c>
      <c r="I163" s="1322">
        <f t="shared" si="9"/>
        <v>0</v>
      </c>
      <c r="J163" s="188">
        <f>IFERROR(VLOOKUP(C163,'Consolidated Master Sheet'!B:H,6,0),"")</f>
        <v>1</v>
      </c>
      <c r="K163" s="345">
        <f>IFERROR(VLOOKUP(C163,'Consolidated Master Sheet'!B:H,7,0),"")</f>
        <v>120</v>
      </c>
      <c r="L163" s="41"/>
      <c r="M163" s="1102">
        <f t="shared" si="10"/>
        <v>0</v>
      </c>
      <c r="N163" s="157"/>
      <c r="O163" s="1029"/>
    </row>
    <row r="164" spans="1:15">
      <c r="A164" s="157" t="str">
        <f>IF(L164&gt;0,COUNT($L$4:L164)+MAX('MI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64" s="244"/>
      <c r="C164" s="231" t="s">
        <v>613</v>
      </c>
      <c r="D164" s="766" t="s">
        <v>599</v>
      </c>
      <c r="E164" s="765" t="s">
        <v>8327</v>
      </c>
      <c r="F164" s="765" t="s">
        <v>5106</v>
      </c>
      <c r="G164" s="1201">
        <f>IFERROR(VLOOKUP(C164,'Consolidated Master Sheet'!B:H,3,0),"")</f>
        <v>158.63</v>
      </c>
      <c r="H164" s="152">
        <f t="shared" si="8"/>
        <v>0</v>
      </c>
      <c r="I164" s="1324">
        <f t="shared" si="9"/>
        <v>0</v>
      </c>
      <c r="J164" s="373">
        <f>IFERROR(VLOOKUP(C164,'Consolidated Master Sheet'!B:H,6,0),"")</f>
        <v>1</v>
      </c>
      <c r="K164" s="347">
        <f>IFERROR(VLOOKUP(C164,'Consolidated Master Sheet'!B:H,7,0),"")</f>
        <v>120</v>
      </c>
      <c r="L164" s="42"/>
      <c r="M164" s="1104">
        <f t="shared" si="10"/>
        <v>0</v>
      </c>
      <c r="N164" s="157"/>
      <c r="O164" s="1029"/>
    </row>
    <row r="165" spans="1:15">
      <c r="A165" s="157" t="str">
        <f>IF(L165&gt;0,COUNT($L$4:L165)+MAX('MI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65" s="244"/>
      <c r="C165" s="235" t="s">
        <v>614</v>
      </c>
      <c r="D165" s="766" t="s">
        <v>599</v>
      </c>
      <c r="E165" s="767" t="s">
        <v>8328</v>
      </c>
      <c r="F165" s="767" t="s">
        <v>5107</v>
      </c>
      <c r="G165" s="1137">
        <f>IFERROR(VLOOKUP(C165,'Consolidated Master Sheet'!B:H,3,0),"")</f>
        <v>160.29</v>
      </c>
      <c r="H165" s="153">
        <f t="shared" si="8"/>
        <v>0</v>
      </c>
      <c r="I165" s="1764">
        <f t="shared" si="9"/>
        <v>0</v>
      </c>
      <c r="J165" s="195">
        <f>IFERROR(VLOOKUP(C165,'Consolidated Master Sheet'!B:H,6,0),"")</f>
        <v>1</v>
      </c>
      <c r="K165" s="349">
        <f>IFERROR(VLOOKUP(C165,'Consolidated Master Sheet'!B:H,7,0),"")</f>
        <v>65</v>
      </c>
      <c r="L165" s="43"/>
      <c r="M165" s="1108">
        <f t="shared" si="10"/>
        <v>0</v>
      </c>
      <c r="N165" s="157"/>
      <c r="O165" s="1029"/>
    </row>
    <row r="166" spans="1:15">
      <c r="A166" s="157" t="str">
        <f>IF(L166&gt;0,COUNT($L$4:L166)+MAX('MI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66" s="244"/>
      <c r="C166" s="249"/>
      <c r="D166" s="200"/>
      <c r="E166" s="769"/>
      <c r="F166" s="769"/>
      <c r="G166" s="1206" t="str">
        <f>IFERROR(VLOOKUP(C166,'Consolidated Master Sheet'!B:H,3,0),"")</f>
        <v/>
      </c>
      <c r="H166" s="720">
        <f t="shared" si="8"/>
        <v>0</v>
      </c>
      <c r="I166" s="1614">
        <f t="shared" si="9"/>
        <v>0</v>
      </c>
      <c r="J166" s="776" t="str">
        <f>IFERROR(VLOOKUP(C166,'Consolidated Master Sheet'!B:H,6,0),"")</f>
        <v/>
      </c>
      <c r="K166" s="452" t="str">
        <f>IFERROR(VLOOKUP(C166,'Consolidated Master Sheet'!B:H,7,0),"")</f>
        <v/>
      </c>
      <c r="L166" s="45"/>
      <c r="M166" s="1106"/>
      <c r="N166" s="157"/>
      <c r="O166" s="1029"/>
    </row>
    <row r="167" spans="1:15">
      <c r="A167" s="157" t="str">
        <f>IF(L167&gt;0,COUNT($L$4:L167)+MAX('MI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67" s="244"/>
      <c r="C167" s="228" t="s">
        <v>615</v>
      </c>
      <c r="D167" s="230" t="s">
        <v>599</v>
      </c>
      <c r="E167" s="763" t="s">
        <v>8329</v>
      </c>
      <c r="F167" s="763" t="s">
        <v>5108</v>
      </c>
      <c r="G167" s="1136">
        <f>IFERROR(VLOOKUP(C167,'Consolidated Master Sheet'!B:H,3,0),"")</f>
        <v>174.4</v>
      </c>
      <c r="H167" s="151">
        <f t="shared" si="8"/>
        <v>0</v>
      </c>
      <c r="I167" s="1322">
        <f t="shared" si="9"/>
        <v>0</v>
      </c>
      <c r="J167" s="188">
        <f>IFERROR(VLOOKUP(C167,'Consolidated Master Sheet'!B:H,6,0),"")</f>
        <v>1</v>
      </c>
      <c r="K167" s="345">
        <f>IFERROR(VLOOKUP(C167,'Consolidated Master Sheet'!B:H,7,0),"")</f>
        <v>70</v>
      </c>
      <c r="L167" s="41"/>
      <c r="M167" s="1102">
        <f t="shared" si="10"/>
        <v>0</v>
      </c>
      <c r="N167" s="157"/>
      <c r="O167" s="1029"/>
    </row>
    <row r="168" spans="1:15">
      <c r="A168" s="157" t="str">
        <f>IF(L168&gt;0,COUNT($L$4:L168)+MAX('MI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68" s="244"/>
      <c r="C168" s="235" t="s">
        <v>616</v>
      </c>
      <c r="D168" s="237" t="s">
        <v>599</v>
      </c>
      <c r="E168" s="767" t="s">
        <v>8330</v>
      </c>
      <c r="F168" s="767" t="s">
        <v>5109</v>
      </c>
      <c r="G168" s="1137">
        <f>IFERROR(VLOOKUP(C168,'Consolidated Master Sheet'!B:H,3,0),"")</f>
        <v>502.18</v>
      </c>
      <c r="H168" s="153">
        <f t="shared" si="8"/>
        <v>0</v>
      </c>
      <c r="I168" s="1764">
        <f t="shared" si="9"/>
        <v>0</v>
      </c>
      <c r="J168" s="195">
        <f>IFERROR(VLOOKUP(C168,'Consolidated Master Sheet'!B:H,6,0),"")</f>
        <v>1</v>
      </c>
      <c r="K168" s="349">
        <f>IFERROR(VLOOKUP(C168,'Consolidated Master Sheet'!B:H,7,0),"")</f>
        <v>60</v>
      </c>
      <c r="L168" s="43"/>
      <c r="M168" s="1108">
        <f t="shared" si="10"/>
        <v>0</v>
      </c>
      <c r="N168" s="157"/>
      <c r="O168" s="1029"/>
    </row>
    <row r="169" spans="1:15">
      <c r="A169" s="157" t="str">
        <f>IF(L169&gt;0,COUNT($L$4:L169)+MAX('MI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69" s="244"/>
      <c r="C169" s="249"/>
      <c r="D169" s="200"/>
      <c r="E169" s="769"/>
      <c r="F169" s="769"/>
      <c r="G169" s="1206" t="str">
        <f>IFERROR(VLOOKUP(C169,'Consolidated Master Sheet'!B:H,3,0),"")</f>
        <v/>
      </c>
      <c r="H169" s="720">
        <f t="shared" si="8"/>
        <v>0</v>
      </c>
      <c r="I169" s="1614">
        <f t="shared" si="9"/>
        <v>0</v>
      </c>
      <c r="J169" s="776" t="str">
        <f>IFERROR(VLOOKUP(C169,'Consolidated Master Sheet'!B:H,6,0),"")</f>
        <v/>
      </c>
      <c r="K169" s="452" t="str">
        <f>IFERROR(VLOOKUP(C169,'Consolidated Master Sheet'!B:H,7,0),"")</f>
        <v/>
      </c>
      <c r="L169" s="45"/>
      <c r="M169" s="1106"/>
      <c r="N169" s="157"/>
      <c r="O169" s="1029"/>
    </row>
    <row r="170" spans="1:15">
      <c r="A170" s="157" t="str">
        <f>IF(L170&gt;0,COUNT($L$4:L170)+MAX('MI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70" s="244"/>
      <c r="C170" s="245" t="s">
        <v>617</v>
      </c>
      <c r="D170" s="248" t="s">
        <v>599</v>
      </c>
      <c r="E170" s="768" t="s">
        <v>8331</v>
      </c>
      <c r="F170" s="768" t="s">
        <v>5110</v>
      </c>
      <c r="G170" s="1202">
        <f>IFERROR(VLOOKUP(C170,'Consolidated Master Sheet'!B:H,3,0),"")</f>
        <v>259.39</v>
      </c>
      <c r="H170" s="154">
        <f t="shared" si="8"/>
        <v>0</v>
      </c>
      <c r="I170" s="1624">
        <f t="shared" si="9"/>
        <v>0</v>
      </c>
      <c r="J170" s="475">
        <f>IFERROR(VLOOKUP(C170,'Consolidated Master Sheet'!B:H,6,0),"")</f>
        <v>1</v>
      </c>
      <c r="K170" s="178">
        <f>IFERROR(VLOOKUP(C170,'Consolidated Master Sheet'!B:H,7,0),"")</f>
        <v>40</v>
      </c>
      <c r="L170" s="95"/>
      <c r="M170" s="1103">
        <f t="shared" si="10"/>
        <v>0</v>
      </c>
      <c r="N170" s="157"/>
      <c r="O170" s="1029"/>
    </row>
    <row r="171" spans="1:15" ht="15.75" customHeight="1">
      <c r="A171" s="157" t="str">
        <f>IF(L171&gt;0,COUNT($L$4:L171)+MAX('MI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71" s="354"/>
      <c r="C171" s="313"/>
      <c r="D171" s="758"/>
      <c r="E171" s="314" t="s">
        <v>7308</v>
      </c>
      <c r="F171" s="759"/>
      <c r="G171" s="1200" t="str">
        <f>IFERROR(VLOOKUP(C171,'Consolidated Master Sheet'!B:H,3,0),"")</f>
        <v/>
      </c>
      <c r="H171" s="1459">
        <f t="shared" si="8"/>
        <v>0</v>
      </c>
      <c r="I171" s="1765">
        <f t="shared" si="9"/>
        <v>0</v>
      </c>
      <c r="J171" s="760" t="str">
        <f>IFERROR(VLOOKUP(C171,'Consolidated Master Sheet'!B:H,6,0),"")</f>
        <v/>
      </c>
      <c r="K171" s="761" t="str">
        <f>IFERROR(VLOOKUP(C171,'Consolidated Master Sheet'!B:H,7,0),"")</f>
        <v/>
      </c>
      <c r="L171" s="105"/>
      <c r="M171" s="1121"/>
      <c r="N171" s="157"/>
      <c r="O171" s="1029"/>
    </row>
    <row r="172" spans="1:15">
      <c r="A172" s="157" t="str">
        <f>IF(L172&gt;0,COUNT($L$4:L172)+MAX('MI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72" s="244"/>
      <c r="C172" s="231" t="s">
        <v>619</v>
      </c>
      <c r="D172" s="237" t="s">
        <v>618</v>
      </c>
      <c r="E172" s="765" t="s">
        <v>8297</v>
      </c>
      <c r="F172" s="765" t="s">
        <v>5083</v>
      </c>
      <c r="G172" s="1201">
        <f>IFERROR(VLOOKUP(C172,'Consolidated Master Sheet'!B:H,3,0),"")</f>
        <v>41.75</v>
      </c>
      <c r="H172" s="152">
        <f t="shared" si="8"/>
        <v>0</v>
      </c>
      <c r="I172" s="1324">
        <f t="shared" si="9"/>
        <v>0</v>
      </c>
      <c r="J172" s="373">
        <f>IFERROR(VLOOKUP(C172,'Consolidated Master Sheet'!B:H,6,0),"")</f>
        <v>25</v>
      </c>
      <c r="K172" s="347">
        <f>IFERROR(VLOOKUP(C172,'Consolidated Master Sheet'!B:H,7,0),"")</f>
        <v>800</v>
      </c>
      <c r="L172" s="42"/>
      <c r="M172" s="1104">
        <f t="shared" ref="M172:M178" si="11">IFERROR(I172*L172,0)</f>
        <v>0</v>
      </c>
      <c r="N172" s="157"/>
      <c r="O172" s="1029"/>
    </row>
    <row r="173" spans="1:15">
      <c r="A173" s="157" t="str">
        <f>IF(L173&gt;0,COUNT($L$4:L173)+MAX('MI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73" s="244"/>
      <c r="C173" s="231" t="s">
        <v>620</v>
      </c>
      <c r="D173" s="237" t="s">
        <v>618</v>
      </c>
      <c r="E173" s="765" t="s">
        <v>8298</v>
      </c>
      <c r="F173" s="765" t="s">
        <v>5084</v>
      </c>
      <c r="G173" s="1201">
        <f>IFERROR(VLOOKUP(C173,'Consolidated Master Sheet'!B:H,3,0),"")</f>
        <v>32.58</v>
      </c>
      <c r="H173" s="152">
        <f t="shared" si="8"/>
        <v>0</v>
      </c>
      <c r="I173" s="1324">
        <f t="shared" si="9"/>
        <v>0</v>
      </c>
      <c r="J173" s="373">
        <f>IFERROR(VLOOKUP(C173,'Consolidated Master Sheet'!B:H,6,0),"")</f>
        <v>25</v>
      </c>
      <c r="K173" s="347">
        <f>IFERROR(VLOOKUP(C173,'Consolidated Master Sheet'!B:H,7,0),"")</f>
        <v>500</v>
      </c>
      <c r="L173" s="42"/>
      <c r="M173" s="1104">
        <f t="shared" si="11"/>
        <v>0</v>
      </c>
      <c r="N173" s="157"/>
      <c r="O173" s="1029"/>
    </row>
    <row r="174" spans="1:15">
      <c r="A174" s="157" t="str">
        <f>IF(L174&gt;0,COUNT($L$4:L174)+MAX('MI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74" s="244"/>
      <c r="C174" s="235" t="s">
        <v>621</v>
      </c>
      <c r="D174" s="237" t="s">
        <v>618</v>
      </c>
      <c r="E174" s="767" t="s">
        <v>8299</v>
      </c>
      <c r="F174" s="767" t="s">
        <v>5085</v>
      </c>
      <c r="G174" s="1137">
        <f>IFERROR(VLOOKUP(C174,'Consolidated Master Sheet'!B:H,3,0),"")</f>
        <v>42.05</v>
      </c>
      <c r="H174" s="153">
        <f t="shared" si="8"/>
        <v>0</v>
      </c>
      <c r="I174" s="1764">
        <f t="shared" si="9"/>
        <v>0</v>
      </c>
      <c r="J174" s="195">
        <f>IFERROR(VLOOKUP(C174,'Consolidated Master Sheet'!B:H,6,0),"")</f>
        <v>25</v>
      </c>
      <c r="K174" s="349">
        <f>IFERROR(VLOOKUP(C174,'Consolidated Master Sheet'!B:H,7,0),"")</f>
        <v>250</v>
      </c>
      <c r="L174" s="43"/>
      <c r="M174" s="1108">
        <f t="shared" si="11"/>
        <v>0</v>
      </c>
      <c r="N174" s="157"/>
      <c r="O174" s="1029"/>
    </row>
    <row r="175" spans="1:15">
      <c r="A175" s="157" t="str">
        <f>IF(L175&gt;0,COUNT($L$4:L175)+MAX('MI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75" s="244"/>
      <c r="C175" s="231" t="s">
        <v>622</v>
      </c>
      <c r="D175" s="234" t="s">
        <v>618</v>
      </c>
      <c r="E175" s="765" t="s">
        <v>8300</v>
      </c>
      <c r="F175" s="765" t="s">
        <v>5086</v>
      </c>
      <c r="G175" s="1201">
        <f>IFERROR(VLOOKUP(C175,'Consolidated Master Sheet'!B:H,3,0),"")</f>
        <v>75.11</v>
      </c>
      <c r="H175" s="152">
        <f t="shared" si="8"/>
        <v>0</v>
      </c>
      <c r="I175" s="1324">
        <f t="shared" si="9"/>
        <v>0</v>
      </c>
      <c r="J175" s="373">
        <f>IFERROR(VLOOKUP(C175,'Consolidated Master Sheet'!B:H,6,0),"")</f>
        <v>10</v>
      </c>
      <c r="K175" s="347">
        <f>IFERROR(VLOOKUP(C175,'Consolidated Master Sheet'!B:H,7,0),"")</f>
        <v>140</v>
      </c>
      <c r="L175" s="42"/>
      <c r="M175" s="1104">
        <f t="shared" si="11"/>
        <v>0</v>
      </c>
      <c r="N175" s="157"/>
      <c r="O175" s="1029"/>
    </row>
    <row r="176" spans="1:15">
      <c r="A176" s="157" t="str">
        <f>IF(L176&gt;0,COUNT($L$4:L176)+MAX('MI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76" s="244"/>
      <c r="C176" s="231" t="s">
        <v>623</v>
      </c>
      <c r="D176" s="237" t="s">
        <v>618</v>
      </c>
      <c r="E176" s="765" t="s">
        <v>8301</v>
      </c>
      <c r="F176" s="765" t="s">
        <v>5087</v>
      </c>
      <c r="G176" s="1201">
        <f>IFERROR(VLOOKUP(C176,'Consolidated Master Sheet'!B:H,3,0),"")</f>
        <v>120.16000000000001</v>
      </c>
      <c r="H176" s="152">
        <f t="shared" si="8"/>
        <v>0</v>
      </c>
      <c r="I176" s="1324">
        <f t="shared" si="9"/>
        <v>0</v>
      </c>
      <c r="J176" s="373">
        <f>IFERROR(VLOOKUP(C176,'Consolidated Master Sheet'!B:H,6,0),"")</f>
        <v>1</v>
      </c>
      <c r="K176" s="347">
        <f>IFERROR(VLOOKUP(C176,'Consolidated Master Sheet'!B:H,7,0),"")</f>
        <v>85</v>
      </c>
      <c r="L176" s="42"/>
      <c r="M176" s="1104">
        <f t="shared" si="11"/>
        <v>0</v>
      </c>
      <c r="N176" s="157"/>
      <c r="O176" s="1029"/>
    </row>
    <row r="177" spans="1:15">
      <c r="A177" s="157" t="str">
        <f>IF(L177&gt;0,COUNT($L$4:L177)+MAX('MI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77" s="244"/>
      <c r="C177" s="231" t="s">
        <v>624</v>
      </c>
      <c r="D177" s="237" t="s">
        <v>618</v>
      </c>
      <c r="E177" s="765" t="s">
        <v>8302</v>
      </c>
      <c r="F177" s="765" t="s">
        <v>5088</v>
      </c>
      <c r="G177" s="1201">
        <f>IFERROR(VLOOKUP(C177,'Consolidated Master Sheet'!B:H,3,0),"")</f>
        <v>157.72999999999999</v>
      </c>
      <c r="H177" s="152">
        <f t="shared" si="8"/>
        <v>0</v>
      </c>
      <c r="I177" s="1324">
        <f t="shared" si="9"/>
        <v>0</v>
      </c>
      <c r="J177" s="373">
        <f>IFERROR(VLOOKUP(C177,'Consolidated Master Sheet'!B:H,6,0),"")</f>
        <v>1</v>
      </c>
      <c r="K177" s="347">
        <f>IFERROR(VLOOKUP(C177,'Consolidated Master Sheet'!B:H,7,0),"")</f>
        <v>80</v>
      </c>
      <c r="L177" s="42"/>
      <c r="M177" s="1104">
        <f t="shared" si="11"/>
        <v>0</v>
      </c>
      <c r="N177" s="157"/>
      <c r="O177" s="1029"/>
    </row>
    <row r="178" spans="1:15">
      <c r="A178" s="157" t="str">
        <f>IF(L178&gt;0,COUNT($L$4:L178)+MAX('MI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78" s="244"/>
      <c r="C178" s="235" t="s">
        <v>625</v>
      </c>
      <c r="D178" s="237" t="s">
        <v>618</v>
      </c>
      <c r="E178" s="767" t="s">
        <v>8303</v>
      </c>
      <c r="F178" s="777" t="s">
        <v>5089</v>
      </c>
      <c r="G178" s="1137">
        <f>IFERROR(VLOOKUP(C178,'Consolidated Master Sheet'!B:H,3,0),"")</f>
        <v>209.56</v>
      </c>
      <c r="H178" s="153">
        <f t="shared" si="8"/>
        <v>0</v>
      </c>
      <c r="I178" s="1764">
        <f t="shared" si="9"/>
        <v>0</v>
      </c>
      <c r="J178" s="195">
        <f>IFERROR(VLOOKUP(C178,'Consolidated Master Sheet'!B:H,6,0),"")</f>
        <v>1</v>
      </c>
      <c r="K178" s="349">
        <f>IFERROR(VLOOKUP(C178,'Consolidated Master Sheet'!B:H,7,0),"")</f>
        <v>40</v>
      </c>
      <c r="L178" s="43"/>
      <c r="M178" s="1104">
        <f t="shared" si="11"/>
        <v>0</v>
      </c>
      <c r="N178" s="157"/>
      <c r="O178" s="1029"/>
    </row>
    <row r="179" spans="1:15" ht="15.75" customHeight="1">
      <c r="A179" s="157" t="str">
        <f>IF(L179&gt;0,COUNT($L$4:L179)+MAX('MI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79" s="354"/>
      <c r="C179" s="313"/>
      <c r="D179" s="758"/>
      <c r="E179" s="314" t="s">
        <v>7310</v>
      </c>
      <c r="F179" s="759"/>
      <c r="G179" s="1200" t="str">
        <f>IFERROR(VLOOKUP(C179,'Consolidated Master Sheet'!B:H,3,0),"")</f>
        <v/>
      </c>
      <c r="H179" s="1459">
        <f t="shared" si="8"/>
        <v>0</v>
      </c>
      <c r="I179" s="1765">
        <f t="shared" si="9"/>
        <v>0</v>
      </c>
      <c r="J179" s="760" t="str">
        <f>IFERROR(VLOOKUP(C179,'Consolidated Master Sheet'!B:H,6,0),"")</f>
        <v/>
      </c>
      <c r="K179" s="761" t="str">
        <f>IFERROR(VLOOKUP(C179,'Consolidated Master Sheet'!B:H,7,0),"")</f>
        <v/>
      </c>
      <c r="L179" s="106"/>
      <c r="M179" s="1121"/>
      <c r="N179" s="157"/>
      <c r="O179" s="1029"/>
    </row>
    <row r="180" spans="1:15">
      <c r="A180" s="157" t="str">
        <f>IF(L180&gt;0,COUNT($L$4:L180)+MAX('MI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80" s="244"/>
      <c r="C180" s="228" t="s">
        <v>636</v>
      </c>
      <c r="D180" s="762">
        <v>604</v>
      </c>
      <c r="E180" s="763" t="s">
        <v>8332</v>
      </c>
      <c r="F180" s="763" t="s">
        <v>5111</v>
      </c>
      <c r="G180" s="1136">
        <f>IFERROR(VLOOKUP(C180,'Consolidated Master Sheet'!B:H,3,0),"")</f>
        <v>60.68</v>
      </c>
      <c r="H180" s="151">
        <f t="shared" si="8"/>
        <v>0</v>
      </c>
      <c r="I180" s="1322">
        <f t="shared" si="9"/>
        <v>0</v>
      </c>
      <c r="J180" s="188">
        <f>IFERROR(VLOOKUP(C180,'Consolidated Master Sheet'!B:H,6,0),"")</f>
        <v>25</v>
      </c>
      <c r="K180" s="345">
        <f>IFERROR(VLOOKUP(C180,'Consolidated Master Sheet'!B:H,7,0),"")</f>
        <v>3000</v>
      </c>
      <c r="L180" s="41"/>
      <c r="M180" s="1104">
        <f t="shared" ref="M180:M217" si="12">IFERROR(I180*L180,0)</f>
        <v>0</v>
      </c>
      <c r="N180" s="157"/>
      <c r="O180" s="1029"/>
    </row>
    <row r="181" spans="1:15">
      <c r="A181" s="157" t="str">
        <f>IF(L181&gt;0,COUNT($L$4:L181)+MAX('MI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81" s="244"/>
      <c r="C181" s="231" t="s">
        <v>637</v>
      </c>
      <c r="D181" s="766">
        <v>604</v>
      </c>
      <c r="E181" s="765" t="s">
        <v>8333</v>
      </c>
      <c r="F181" s="765" t="s">
        <v>5082</v>
      </c>
      <c r="G181" s="1201">
        <f>IFERROR(VLOOKUP(C181,'Consolidated Master Sheet'!B:H,3,0),"")</f>
        <v>48.629999999999995</v>
      </c>
      <c r="H181" s="152">
        <f t="shared" si="8"/>
        <v>0</v>
      </c>
      <c r="I181" s="1324">
        <f t="shared" si="9"/>
        <v>0</v>
      </c>
      <c r="J181" s="373">
        <f>IFERROR(VLOOKUP(C181,'Consolidated Master Sheet'!B:H,6,0),"")</f>
        <v>25</v>
      </c>
      <c r="K181" s="347">
        <f>IFERROR(VLOOKUP(C181,'Consolidated Master Sheet'!B:H,7,0),"")</f>
        <v>1600</v>
      </c>
      <c r="L181" s="42"/>
      <c r="M181" s="1104">
        <f t="shared" si="12"/>
        <v>0</v>
      </c>
      <c r="N181" s="157"/>
      <c r="O181" s="1029"/>
    </row>
    <row r="182" spans="1:15">
      <c r="A182" s="157" t="str">
        <f>IF(L182&gt;0,COUNT($L$4:L182)+MAX('MI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82" s="244"/>
      <c r="C182" s="231" t="s">
        <v>638</v>
      </c>
      <c r="D182" s="766">
        <v>604</v>
      </c>
      <c r="E182" s="765" t="s">
        <v>8334</v>
      </c>
      <c r="F182" s="765" t="s">
        <v>5083</v>
      </c>
      <c r="G182" s="1201">
        <f>IFERROR(VLOOKUP(C182,'Consolidated Master Sheet'!B:H,3,0),"")</f>
        <v>24.240000000000002</v>
      </c>
      <c r="H182" s="152">
        <f t="shared" si="8"/>
        <v>0</v>
      </c>
      <c r="I182" s="1324">
        <f t="shared" si="9"/>
        <v>0</v>
      </c>
      <c r="J182" s="373">
        <f>IFERROR(VLOOKUP(C182,'Consolidated Master Sheet'!B:H,6,0),"")</f>
        <v>25</v>
      </c>
      <c r="K182" s="347">
        <f>IFERROR(VLOOKUP(C182,'Consolidated Master Sheet'!B:H,7,0),"")</f>
        <v>1000</v>
      </c>
      <c r="L182" s="42"/>
      <c r="M182" s="1104">
        <f t="shared" si="12"/>
        <v>0</v>
      </c>
      <c r="N182" s="157"/>
      <c r="O182" s="1029"/>
    </row>
    <row r="183" spans="1:15">
      <c r="A183" s="157" t="str">
        <f>IF(L183&gt;0,COUNT($L$4:L183)+MAX('MI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83" s="244"/>
      <c r="C183" s="231" t="s">
        <v>639</v>
      </c>
      <c r="D183" s="766">
        <v>604</v>
      </c>
      <c r="E183" s="765" t="s">
        <v>8335</v>
      </c>
      <c r="F183" s="765" t="s">
        <v>5084</v>
      </c>
      <c r="G183" s="1201">
        <f>IFERROR(VLOOKUP(C183,'Consolidated Master Sheet'!B:H,3,0),"")</f>
        <v>10.45</v>
      </c>
      <c r="H183" s="152">
        <f t="shared" si="8"/>
        <v>0</v>
      </c>
      <c r="I183" s="1324">
        <f t="shared" si="9"/>
        <v>0</v>
      </c>
      <c r="J183" s="373">
        <f>IFERROR(VLOOKUP(C183,'Consolidated Master Sheet'!B:H,6,0),"")</f>
        <v>25</v>
      </c>
      <c r="K183" s="347">
        <f>IFERROR(VLOOKUP(C183,'Consolidated Master Sheet'!B:H,7,0),"")</f>
        <v>600</v>
      </c>
      <c r="L183" s="42"/>
      <c r="M183" s="1104">
        <f t="shared" si="12"/>
        <v>0</v>
      </c>
      <c r="N183" s="157"/>
      <c r="O183" s="1029"/>
    </row>
    <row r="184" spans="1:15">
      <c r="A184" s="157" t="str">
        <f>IF(L184&gt;0,COUNT($L$4:L184)+MAX('MI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84" s="244"/>
      <c r="C184" s="235" t="s">
        <v>640</v>
      </c>
      <c r="D184" s="766">
        <v>604</v>
      </c>
      <c r="E184" s="767" t="s">
        <v>8336</v>
      </c>
      <c r="F184" s="767" t="s">
        <v>5085</v>
      </c>
      <c r="G184" s="1137">
        <f>IFERROR(VLOOKUP(C184,'Consolidated Master Sheet'!B:H,3,0),"")</f>
        <v>17.48</v>
      </c>
      <c r="H184" s="153">
        <f t="shared" si="8"/>
        <v>0</v>
      </c>
      <c r="I184" s="1764">
        <f t="shared" si="9"/>
        <v>0</v>
      </c>
      <c r="J184" s="195">
        <f>IFERROR(VLOOKUP(C184,'Consolidated Master Sheet'!B:H,6,0),"")</f>
        <v>25</v>
      </c>
      <c r="K184" s="349">
        <f>IFERROR(VLOOKUP(C184,'Consolidated Master Sheet'!B:H,7,0),"")</f>
        <v>250</v>
      </c>
      <c r="L184" s="43"/>
      <c r="M184" s="1108">
        <f t="shared" si="12"/>
        <v>0</v>
      </c>
      <c r="N184" s="157"/>
      <c r="O184" s="1029"/>
    </row>
    <row r="185" spans="1:15">
      <c r="A185" s="157" t="str">
        <f>IF(L185&gt;0,COUNT($L$4:L185)+MAX('MI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85" s="244"/>
      <c r="C185" s="231" t="s">
        <v>641</v>
      </c>
      <c r="D185" s="764">
        <v>604</v>
      </c>
      <c r="E185" s="765" t="s">
        <v>8337</v>
      </c>
      <c r="F185" s="765" t="s">
        <v>5086</v>
      </c>
      <c r="G185" s="1201">
        <f>IFERROR(VLOOKUP(C185,'Consolidated Master Sheet'!B:H,3,0),"")</f>
        <v>44.64</v>
      </c>
      <c r="H185" s="152">
        <f t="shared" si="8"/>
        <v>0</v>
      </c>
      <c r="I185" s="1324">
        <f t="shared" si="9"/>
        <v>0</v>
      </c>
      <c r="J185" s="373">
        <f>IFERROR(VLOOKUP(C185,'Consolidated Master Sheet'!B:H,6,0),"")</f>
        <v>10</v>
      </c>
      <c r="K185" s="347">
        <f>IFERROR(VLOOKUP(C185,'Consolidated Master Sheet'!B:H,7,0),"")</f>
        <v>150</v>
      </c>
      <c r="L185" s="42"/>
      <c r="M185" s="1104">
        <f t="shared" si="12"/>
        <v>0</v>
      </c>
      <c r="N185" s="157"/>
      <c r="O185" s="1029"/>
    </row>
    <row r="186" spans="1:15">
      <c r="A186" s="157" t="str">
        <f>IF(L186&gt;0,COUNT($L$4:L186)+MAX('MI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86" s="244"/>
      <c r="C186" s="231" t="s">
        <v>642</v>
      </c>
      <c r="D186" s="766">
        <v>604</v>
      </c>
      <c r="E186" s="765" t="s">
        <v>8338</v>
      </c>
      <c r="F186" s="765" t="s">
        <v>5087</v>
      </c>
      <c r="G186" s="1201">
        <f>IFERROR(VLOOKUP(C186,'Consolidated Master Sheet'!B:H,3,0),"")</f>
        <v>64.100000000000009</v>
      </c>
      <c r="H186" s="152">
        <f t="shared" si="8"/>
        <v>0</v>
      </c>
      <c r="I186" s="1324">
        <f t="shared" si="9"/>
        <v>0</v>
      </c>
      <c r="J186" s="373">
        <f>IFERROR(VLOOKUP(C186,'Consolidated Master Sheet'!B:H,6,0),"")</f>
        <v>1</v>
      </c>
      <c r="K186" s="347">
        <f>IFERROR(VLOOKUP(C186,'Consolidated Master Sheet'!B:H,7,0),"")</f>
        <v>110</v>
      </c>
      <c r="L186" s="42"/>
      <c r="M186" s="1104">
        <f t="shared" si="12"/>
        <v>0</v>
      </c>
      <c r="N186" s="157"/>
      <c r="O186" s="1029"/>
    </row>
    <row r="187" spans="1:15">
      <c r="A187" s="157" t="str">
        <f>IF(L187&gt;0,COUNT($L$4:L187)+MAX('MI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87" s="244"/>
      <c r="C187" s="231" t="s">
        <v>643</v>
      </c>
      <c r="D187" s="234">
        <v>604</v>
      </c>
      <c r="E187" s="765" t="s">
        <v>8339</v>
      </c>
      <c r="F187" s="765" t="s">
        <v>5088</v>
      </c>
      <c r="G187" s="1201">
        <f>IFERROR(VLOOKUP(C187,'Consolidated Master Sheet'!B:H,3,0),"")</f>
        <v>75.100000000000009</v>
      </c>
      <c r="H187" s="152">
        <f t="shared" si="8"/>
        <v>0</v>
      </c>
      <c r="I187" s="1324">
        <f t="shared" si="9"/>
        <v>0</v>
      </c>
      <c r="J187" s="373">
        <f>IFERROR(VLOOKUP(C187,'Consolidated Master Sheet'!B:H,6,0),"")</f>
        <v>1</v>
      </c>
      <c r="K187" s="347">
        <f>IFERROR(VLOOKUP(C187,'Consolidated Master Sheet'!B:H,7,0),"")</f>
        <v>65</v>
      </c>
      <c r="L187" s="42"/>
      <c r="M187" s="1104">
        <f t="shared" si="12"/>
        <v>0</v>
      </c>
      <c r="N187" s="157"/>
      <c r="O187" s="1029"/>
    </row>
    <row r="188" spans="1:15">
      <c r="A188" s="157" t="str">
        <f>IF(L188&gt;0,COUNT($L$4:L188)+MAX('MI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88" s="244"/>
      <c r="C188" s="231" t="s">
        <v>644</v>
      </c>
      <c r="D188" s="234">
        <v>604</v>
      </c>
      <c r="E188" s="765" t="s">
        <v>8340</v>
      </c>
      <c r="F188" s="765" t="s">
        <v>5089</v>
      </c>
      <c r="G188" s="1201">
        <f>IFERROR(VLOOKUP(C188,'Consolidated Master Sheet'!B:H,3,0),"")</f>
        <v>127.10000000000001</v>
      </c>
      <c r="H188" s="152">
        <f t="shared" si="8"/>
        <v>0</v>
      </c>
      <c r="I188" s="1324">
        <f t="shared" si="9"/>
        <v>0</v>
      </c>
      <c r="J188" s="373">
        <f>IFERROR(VLOOKUP(C188,'Consolidated Master Sheet'!B:H,6,0),"")</f>
        <v>1</v>
      </c>
      <c r="K188" s="347">
        <f>IFERROR(VLOOKUP(C188,'Consolidated Master Sheet'!B:H,7,0),"")</f>
        <v>38</v>
      </c>
      <c r="L188" s="42"/>
      <c r="M188" s="1104">
        <f t="shared" si="12"/>
        <v>0</v>
      </c>
      <c r="N188" s="157"/>
      <c r="O188" s="1029"/>
    </row>
    <row r="189" spans="1:15">
      <c r="A189" s="157" t="str">
        <f>IF(L189&gt;0,COUNT($L$4:L189)+MAX('MI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89" s="244"/>
      <c r="C189" s="231" t="s">
        <v>645</v>
      </c>
      <c r="D189" s="234">
        <v>604</v>
      </c>
      <c r="E189" s="765" t="s">
        <v>8341</v>
      </c>
      <c r="F189" s="765" t="s">
        <v>5090</v>
      </c>
      <c r="G189" s="1201">
        <f>IFERROR(VLOOKUP(C189,'Consolidated Master Sheet'!B:H,3,0),"")</f>
        <v>443.51</v>
      </c>
      <c r="H189" s="152">
        <f t="shared" si="8"/>
        <v>0</v>
      </c>
      <c r="I189" s="1324">
        <f t="shared" si="9"/>
        <v>0</v>
      </c>
      <c r="J189" s="373">
        <f>IFERROR(VLOOKUP(C189,'Consolidated Master Sheet'!B:H,6,0),"")</f>
        <v>1</v>
      </c>
      <c r="K189" s="347">
        <f>IFERROR(VLOOKUP(C189,'Consolidated Master Sheet'!B:H,7,0),"")</f>
        <v>48</v>
      </c>
      <c r="L189" s="42"/>
      <c r="M189" s="1104">
        <f t="shared" si="12"/>
        <v>0</v>
      </c>
      <c r="N189" s="157"/>
      <c r="O189" s="1029"/>
    </row>
    <row r="190" spans="1:15">
      <c r="A190" s="157" t="str">
        <f>IF(L190&gt;0,COUNT($L$4:L190)+MAX('MI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90" s="244"/>
      <c r="C190" s="231" t="s">
        <v>646</v>
      </c>
      <c r="D190" s="764">
        <v>604</v>
      </c>
      <c r="E190" s="765" t="s">
        <v>8342</v>
      </c>
      <c r="F190" s="765" t="s">
        <v>5091</v>
      </c>
      <c r="G190" s="1201">
        <f>IFERROR(VLOOKUP(C190,'Consolidated Master Sheet'!B:H,3,0),"")</f>
        <v>551.53</v>
      </c>
      <c r="H190" s="152">
        <f t="shared" si="8"/>
        <v>0</v>
      </c>
      <c r="I190" s="1324">
        <f t="shared" si="9"/>
        <v>0</v>
      </c>
      <c r="J190" s="373">
        <f>IFERROR(VLOOKUP(C190,'Consolidated Master Sheet'!B:H,6,0),"")</f>
        <v>1</v>
      </c>
      <c r="K190" s="347">
        <f>IFERROR(VLOOKUP(C190,'Consolidated Master Sheet'!B:H,7,0),"")</f>
        <v>24</v>
      </c>
      <c r="L190" s="42"/>
      <c r="M190" s="1104">
        <f t="shared" si="12"/>
        <v>0</v>
      </c>
      <c r="N190" s="157"/>
      <c r="O190" s="1029"/>
    </row>
    <row r="191" spans="1:15">
      <c r="A191" s="157" t="str">
        <f>IF(L191&gt;0,COUNT($L$4:L191)+MAX('MI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91" s="244"/>
      <c r="C191" s="235" t="s">
        <v>647</v>
      </c>
      <c r="D191" s="766">
        <v>604</v>
      </c>
      <c r="E191" s="767" t="s">
        <v>8343</v>
      </c>
      <c r="F191" s="767" t="s">
        <v>5112</v>
      </c>
      <c r="G191" s="1137">
        <f>IFERROR(VLOOKUP(C191,'Consolidated Master Sheet'!B:H,3,0),"")</f>
        <v>723.23</v>
      </c>
      <c r="H191" s="153">
        <f t="shared" si="8"/>
        <v>0</v>
      </c>
      <c r="I191" s="1764">
        <f t="shared" si="9"/>
        <v>0</v>
      </c>
      <c r="J191" s="195">
        <f>IFERROR(VLOOKUP(C191,'Consolidated Master Sheet'!B:H,6,0),"")</f>
        <v>1</v>
      </c>
      <c r="K191" s="349">
        <f>IFERROR(VLOOKUP(C191,'Consolidated Master Sheet'!B:H,7,0),"")</f>
        <v>12</v>
      </c>
      <c r="L191" s="43"/>
      <c r="M191" s="1108">
        <f t="shared" si="12"/>
        <v>0</v>
      </c>
      <c r="N191" s="157"/>
      <c r="O191" s="1029"/>
    </row>
    <row r="192" spans="1:15">
      <c r="A192" s="157" t="str">
        <f>IF(L192&gt;0,COUNT($L$4:L192)+MAX('MI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92" s="244"/>
      <c r="C192" s="249"/>
      <c r="D192" s="200"/>
      <c r="E192" s="769"/>
      <c r="F192" s="769"/>
      <c r="G192" s="1203" t="str">
        <f>IFERROR(VLOOKUP(C192,'Consolidated Master Sheet'!B:H,3,0),"")</f>
        <v/>
      </c>
      <c r="H192" s="720">
        <f t="shared" si="8"/>
        <v>0</v>
      </c>
      <c r="I192" s="1811">
        <f t="shared" si="9"/>
        <v>0</v>
      </c>
      <c r="J192" s="459" t="str">
        <f>IFERROR(VLOOKUP(C192,'Consolidated Master Sheet'!B:H,6,0),"")</f>
        <v/>
      </c>
      <c r="K192" s="452" t="str">
        <f>IFERROR(VLOOKUP(C192,'Consolidated Master Sheet'!B:H,7,0),"")</f>
        <v/>
      </c>
      <c r="L192" s="45"/>
      <c r="M192" s="1106"/>
      <c r="N192" s="157"/>
      <c r="O192" s="1029"/>
    </row>
    <row r="193" spans="1:15">
      <c r="A193" s="157" t="str">
        <f>IF(L193&gt;0,COUNT($L$4:L193)+MAX('MI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93" s="244"/>
      <c r="C193" s="245" t="s">
        <v>648</v>
      </c>
      <c r="D193" s="175" t="s">
        <v>649</v>
      </c>
      <c r="E193" s="768" t="s">
        <v>8344</v>
      </c>
      <c r="F193" s="768" t="s">
        <v>5094</v>
      </c>
      <c r="G193" s="1202">
        <f>IFERROR(VLOOKUP(C193,'Consolidated Master Sheet'!B:H,3,0),"")</f>
        <v>34</v>
      </c>
      <c r="H193" s="154">
        <f t="shared" si="8"/>
        <v>0</v>
      </c>
      <c r="I193" s="1624">
        <f t="shared" si="9"/>
        <v>0</v>
      </c>
      <c r="J193" s="475">
        <f>IFERROR(VLOOKUP(C193,'Consolidated Master Sheet'!B:H,6,0),"")</f>
        <v>25</v>
      </c>
      <c r="K193" s="178">
        <f>IFERROR(VLOOKUP(C193,'Consolidated Master Sheet'!B:H,7,0),"")</f>
        <v>500</v>
      </c>
      <c r="L193" s="95"/>
      <c r="M193" s="1103">
        <f t="shared" si="12"/>
        <v>0</v>
      </c>
      <c r="N193" s="157"/>
      <c r="O193" s="1029"/>
    </row>
    <row r="194" spans="1:15">
      <c r="A194" s="157" t="str">
        <f>IF(L194&gt;0,COUNT($L$4:L194)+MAX('MI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94" s="244"/>
      <c r="C194" s="249"/>
      <c r="D194" s="200"/>
      <c r="E194" s="769"/>
      <c r="F194" s="769"/>
      <c r="G194" s="1203" t="str">
        <f>IFERROR(VLOOKUP(C194,'Consolidated Master Sheet'!B:H,3,0),"")</f>
        <v/>
      </c>
      <c r="H194" s="720">
        <f t="shared" si="8"/>
        <v>0</v>
      </c>
      <c r="I194" s="1811">
        <f t="shared" si="9"/>
        <v>0</v>
      </c>
      <c r="J194" s="459" t="str">
        <f>IFERROR(VLOOKUP(C194,'Consolidated Master Sheet'!B:H,6,0),"")</f>
        <v/>
      </c>
      <c r="K194" s="452" t="str">
        <f>IFERROR(VLOOKUP(C194,'Consolidated Master Sheet'!B:H,7,0),"")</f>
        <v/>
      </c>
      <c r="L194" s="45"/>
      <c r="M194" s="1106"/>
      <c r="N194" s="157"/>
      <c r="O194" s="1029"/>
    </row>
    <row r="195" spans="1:15">
      <c r="A195" s="157" t="str">
        <f>IF(L195&gt;0,COUNT($L$4:L195)+MAX('MI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95" s="244"/>
      <c r="C195" s="228" t="s">
        <v>650</v>
      </c>
      <c r="D195" s="175" t="s">
        <v>649</v>
      </c>
      <c r="E195" s="763" t="s">
        <v>8345</v>
      </c>
      <c r="F195" s="763" t="s">
        <v>5095</v>
      </c>
      <c r="G195" s="1136">
        <f>IFERROR(VLOOKUP(C195,'Consolidated Master Sheet'!B:H,3,0),"")</f>
        <v>31.700000000000003</v>
      </c>
      <c r="H195" s="151">
        <f t="shared" si="8"/>
        <v>0</v>
      </c>
      <c r="I195" s="1322">
        <f t="shared" si="9"/>
        <v>0</v>
      </c>
      <c r="J195" s="188">
        <f>IFERROR(VLOOKUP(C195,'Consolidated Master Sheet'!B:H,6,0),"")</f>
        <v>25</v>
      </c>
      <c r="K195" s="345">
        <f>IFERROR(VLOOKUP(C195,'Consolidated Master Sheet'!B:H,7,0),"")</f>
        <v>1000</v>
      </c>
      <c r="L195" s="41"/>
      <c r="M195" s="1102">
        <f t="shared" si="12"/>
        <v>0</v>
      </c>
      <c r="N195" s="157"/>
      <c r="O195" s="1029"/>
    </row>
    <row r="196" spans="1:15">
      <c r="A196" s="157" t="str">
        <f>IF(L196&gt;0,COUNT($L$4:L196)+MAX('MI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96" s="244"/>
      <c r="C196" s="231" t="s">
        <v>651</v>
      </c>
      <c r="D196" s="766" t="s">
        <v>649</v>
      </c>
      <c r="E196" s="765" t="s">
        <v>8346</v>
      </c>
      <c r="F196" s="765" t="s">
        <v>5096</v>
      </c>
      <c r="G196" s="1201">
        <f>IFERROR(VLOOKUP(C196,'Consolidated Master Sheet'!B:H,3,0),"")</f>
        <v>26.28</v>
      </c>
      <c r="H196" s="152">
        <f t="shared" si="8"/>
        <v>0</v>
      </c>
      <c r="I196" s="1324">
        <f t="shared" si="9"/>
        <v>0</v>
      </c>
      <c r="J196" s="373">
        <f>IFERROR(VLOOKUP(C196,'Consolidated Master Sheet'!B:H,6,0),"")</f>
        <v>25</v>
      </c>
      <c r="K196" s="347">
        <f>IFERROR(VLOOKUP(C196,'Consolidated Master Sheet'!B:H,7,0),"")</f>
        <v>800</v>
      </c>
      <c r="L196" s="42"/>
      <c r="M196" s="1104">
        <f t="shared" si="12"/>
        <v>0</v>
      </c>
      <c r="N196" s="157"/>
      <c r="O196" s="1029"/>
    </row>
    <row r="197" spans="1:15">
      <c r="A197" s="157" t="str">
        <f>IF(L197&gt;0,COUNT($L$4:L197)+MAX('MI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97" s="244"/>
      <c r="C197" s="231" t="s">
        <v>652</v>
      </c>
      <c r="D197" s="766" t="s">
        <v>649</v>
      </c>
      <c r="E197" s="765" t="s">
        <v>8347</v>
      </c>
      <c r="F197" s="765" t="s">
        <v>5097</v>
      </c>
      <c r="G197" s="1201">
        <f>IFERROR(VLOOKUP(C197,'Consolidated Master Sheet'!B:H,3,0),"")</f>
        <v>30.110000000000003</v>
      </c>
      <c r="H197" s="152">
        <f t="shared" si="8"/>
        <v>0</v>
      </c>
      <c r="I197" s="1324">
        <f t="shared" si="9"/>
        <v>0</v>
      </c>
      <c r="J197" s="373">
        <f>IFERROR(VLOOKUP(C197,'Consolidated Master Sheet'!B:H,6,0),"")</f>
        <v>25</v>
      </c>
      <c r="K197" s="347">
        <f>IFERROR(VLOOKUP(C197,'Consolidated Master Sheet'!B:H,7,0),"")</f>
        <v>250</v>
      </c>
      <c r="L197" s="42"/>
      <c r="M197" s="1104">
        <f t="shared" si="12"/>
        <v>0</v>
      </c>
      <c r="N197" s="157"/>
      <c r="O197" s="1029"/>
    </row>
    <row r="198" spans="1:15">
      <c r="A198" s="157" t="str">
        <f>IF(L198&gt;0,COUNT($L$4:L198)+MAX('MI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98" s="244"/>
      <c r="C198" s="235" t="s">
        <v>653</v>
      </c>
      <c r="D198" s="766" t="s">
        <v>649</v>
      </c>
      <c r="E198" s="767" t="s">
        <v>8348</v>
      </c>
      <c r="F198" s="767" t="s">
        <v>5098</v>
      </c>
      <c r="G198" s="1137">
        <f>IFERROR(VLOOKUP(C198,'Consolidated Master Sheet'!B:H,3,0),"")</f>
        <v>67.39</v>
      </c>
      <c r="H198" s="153">
        <f t="shared" ref="H198:H261" si="13">IF(G198=0,"NET",$H$2)</f>
        <v>0</v>
      </c>
      <c r="I198" s="1764">
        <f t="shared" ref="I198:I261" si="14">IFERROR(ROUND(H198*G198,2),0)</f>
        <v>0</v>
      </c>
      <c r="J198" s="195">
        <f>IFERROR(VLOOKUP(C198,'Consolidated Master Sheet'!B:H,6,0),"")</f>
        <v>10</v>
      </c>
      <c r="K198" s="349">
        <f>IFERROR(VLOOKUP(C198,'Consolidated Master Sheet'!B:H,7,0),"")</f>
        <v>150</v>
      </c>
      <c r="L198" s="43"/>
      <c r="M198" s="1108">
        <f t="shared" si="12"/>
        <v>0</v>
      </c>
      <c r="N198" s="157"/>
      <c r="O198" s="1029"/>
    </row>
    <row r="199" spans="1:15">
      <c r="A199" s="157" t="str">
        <f>IF(L199&gt;0,COUNT($L$4:L199)+MAX('MI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199" s="244"/>
      <c r="C199" s="249"/>
      <c r="D199" s="200"/>
      <c r="E199" s="769"/>
      <c r="F199" s="769"/>
      <c r="G199" s="1203" t="str">
        <f>IFERROR(VLOOKUP(C199,'Consolidated Master Sheet'!B:H,3,0),"")</f>
        <v/>
      </c>
      <c r="H199" s="720">
        <f t="shared" si="13"/>
        <v>0</v>
      </c>
      <c r="I199" s="1811">
        <f t="shared" si="14"/>
        <v>0</v>
      </c>
      <c r="J199" s="459" t="str">
        <f>IFERROR(VLOOKUP(C199,'Consolidated Master Sheet'!B:H,6,0),"")</f>
        <v/>
      </c>
      <c r="K199" s="452" t="str">
        <f>IFERROR(VLOOKUP(C199,'Consolidated Master Sheet'!B:H,7,0),"")</f>
        <v/>
      </c>
      <c r="L199" s="45"/>
      <c r="M199" s="1106"/>
      <c r="N199" s="157"/>
      <c r="O199" s="1029"/>
    </row>
    <row r="200" spans="1:15">
      <c r="A200" s="157" t="str">
        <f>IF(L200&gt;0,COUNT($L$4:L200)+MAX('MI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00" s="244"/>
      <c r="C200" s="228" t="s">
        <v>654</v>
      </c>
      <c r="D200" s="175" t="s">
        <v>649</v>
      </c>
      <c r="E200" s="763" t="s">
        <v>8349</v>
      </c>
      <c r="F200" s="763" t="s">
        <v>5100</v>
      </c>
      <c r="G200" s="1136">
        <f>IFERROR(VLOOKUP(C200,'Consolidated Master Sheet'!B:H,3,0),"")</f>
        <v>30.110000000000003</v>
      </c>
      <c r="H200" s="151">
        <f t="shared" si="13"/>
        <v>0</v>
      </c>
      <c r="I200" s="1322">
        <f t="shared" si="14"/>
        <v>0</v>
      </c>
      <c r="J200" s="188">
        <f>IFERROR(VLOOKUP(C200,'Consolidated Master Sheet'!B:H,6,0),"")</f>
        <v>25</v>
      </c>
      <c r="K200" s="345">
        <f>IFERROR(VLOOKUP(C200,'Consolidated Master Sheet'!B:H,7,0),"")</f>
        <v>250</v>
      </c>
      <c r="L200" s="41"/>
      <c r="M200" s="1102">
        <f t="shared" si="12"/>
        <v>0</v>
      </c>
      <c r="N200" s="157"/>
      <c r="O200" s="1029"/>
    </row>
    <row r="201" spans="1:15">
      <c r="A201" s="157" t="str">
        <f>IF(L201&gt;0,COUNT($L$4:L201)+MAX('MI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01" s="244"/>
      <c r="C201" s="235" t="s">
        <v>655</v>
      </c>
      <c r="D201" s="766" t="s">
        <v>649</v>
      </c>
      <c r="E201" s="767" t="s">
        <v>8350</v>
      </c>
      <c r="F201" s="767" t="s">
        <v>5101</v>
      </c>
      <c r="G201" s="1137">
        <f>IFERROR(VLOOKUP(C201,'Consolidated Master Sheet'!B:H,3,0),"")</f>
        <v>66.040000000000006</v>
      </c>
      <c r="H201" s="153">
        <f t="shared" si="13"/>
        <v>0</v>
      </c>
      <c r="I201" s="1764">
        <f t="shared" si="14"/>
        <v>0</v>
      </c>
      <c r="J201" s="195">
        <f>IFERROR(VLOOKUP(C201,'Consolidated Master Sheet'!B:H,6,0),"")</f>
        <v>10</v>
      </c>
      <c r="K201" s="349">
        <f>IFERROR(VLOOKUP(C201,'Consolidated Master Sheet'!B:H,7,0),"")</f>
        <v>150</v>
      </c>
      <c r="L201" s="43"/>
      <c r="M201" s="1108">
        <f t="shared" si="12"/>
        <v>0</v>
      </c>
      <c r="N201" s="157"/>
      <c r="O201" s="1029"/>
    </row>
    <row r="202" spans="1:15">
      <c r="A202" s="157" t="str">
        <f>IF(L202&gt;0,COUNT($L$4:L202)+MAX('MI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02" s="244"/>
      <c r="C202" s="249"/>
      <c r="D202" s="200"/>
      <c r="E202" s="769"/>
      <c r="F202" s="769"/>
      <c r="G202" s="1203" t="str">
        <f>IFERROR(VLOOKUP(C202,'Consolidated Master Sheet'!B:H,3,0),"")</f>
        <v/>
      </c>
      <c r="H202" s="720">
        <f t="shared" si="13"/>
        <v>0</v>
      </c>
      <c r="I202" s="1811">
        <f t="shared" si="14"/>
        <v>0</v>
      </c>
      <c r="J202" s="459" t="str">
        <f>IFERROR(VLOOKUP(C202,'Consolidated Master Sheet'!B:H,6,0),"")</f>
        <v/>
      </c>
      <c r="K202" s="452" t="str">
        <f>IFERROR(VLOOKUP(C202,'Consolidated Master Sheet'!B:H,7,0),"")</f>
        <v/>
      </c>
      <c r="L202" s="45"/>
      <c r="M202" s="1106"/>
      <c r="N202" s="157"/>
      <c r="O202" s="1029"/>
    </row>
    <row r="203" spans="1:15">
      <c r="A203" s="157" t="str">
        <f>IF(L203&gt;0,COUNT($L$4:L203)+MAX('MI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03" s="244"/>
      <c r="C203" s="228" t="s">
        <v>656</v>
      </c>
      <c r="D203" s="175" t="s">
        <v>649</v>
      </c>
      <c r="E203" s="763" t="s">
        <v>8351</v>
      </c>
      <c r="F203" s="763" t="s">
        <v>5102</v>
      </c>
      <c r="G203" s="1136">
        <f>IFERROR(VLOOKUP(C203,'Consolidated Master Sheet'!B:H,3,0),"")</f>
        <v>82.39</v>
      </c>
      <c r="H203" s="151">
        <f t="shared" si="13"/>
        <v>0</v>
      </c>
      <c r="I203" s="1322">
        <f t="shared" si="14"/>
        <v>0</v>
      </c>
      <c r="J203" s="188">
        <f>IFERROR(VLOOKUP(C203,'Consolidated Master Sheet'!B:H,6,0),"")</f>
        <v>10</v>
      </c>
      <c r="K203" s="345">
        <f>IFERROR(VLOOKUP(C203,'Consolidated Master Sheet'!B:H,7,0),"")</f>
        <v>180</v>
      </c>
      <c r="L203" s="41"/>
      <c r="M203" s="1102">
        <f t="shared" si="12"/>
        <v>0</v>
      </c>
      <c r="N203" s="157"/>
      <c r="O203" s="1029"/>
    </row>
    <row r="204" spans="1:15">
      <c r="A204" s="157" t="str">
        <f>IF(L204&gt;0,COUNT($L$4:L204)+MAX('MI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04" s="244"/>
      <c r="C204" s="231" t="s">
        <v>657</v>
      </c>
      <c r="D204" s="766" t="s">
        <v>649</v>
      </c>
      <c r="E204" s="765" t="s">
        <v>8352</v>
      </c>
      <c r="F204" s="765" t="s">
        <v>5103</v>
      </c>
      <c r="G204" s="1201">
        <f>IFERROR(VLOOKUP(C204,'Consolidated Master Sheet'!B:H,3,0),"")</f>
        <v>66.040000000000006</v>
      </c>
      <c r="H204" s="152">
        <f t="shared" si="13"/>
        <v>0</v>
      </c>
      <c r="I204" s="1324">
        <f t="shared" si="14"/>
        <v>0</v>
      </c>
      <c r="J204" s="373">
        <f>IFERROR(VLOOKUP(C204,'Consolidated Master Sheet'!B:H,6,0),"")</f>
        <v>10</v>
      </c>
      <c r="K204" s="347">
        <f>IFERROR(VLOOKUP(C204,'Consolidated Master Sheet'!B:H,7,0),"")</f>
        <v>150</v>
      </c>
      <c r="L204" s="42"/>
      <c r="M204" s="1104">
        <f t="shared" si="12"/>
        <v>0</v>
      </c>
      <c r="N204" s="157"/>
      <c r="O204" s="1029"/>
    </row>
    <row r="205" spans="1:15">
      <c r="A205" s="157" t="str">
        <f>IF(L205&gt;0,COUNT($L$4:L205)+MAX('MI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05" s="244"/>
      <c r="C205" s="231" t="s">
        <v>658</v>
      </c>
      <c r="D205" s="766" t="s">
        <v>649</v>
      </c>
      <c r="E205" s="765" t="s">
        <v>8353</v>
      </c>
      <c r="F205" s="765" t="s">
        <v>5104</v>
      </c>
      <c r="G205" s="1201">
        <f>IFERROR(VLOOKUP(C205,'Consolidated Master Sheet'!B:H,3,0),"")</f>
        <v>96.06</v>
      </c>
      <c r="H205" s="152">
        <f t="shared" si="13"/>
        <v>0</v>
      </c>
      <c r="I205" s="1324">
        <f t="shared" si="14"/>
        <v>0</v>
      </c>
      <c r="J205" s="373">
        <f>IFERROR(VLOOKUP(C205,'Consolidated Master Sheet'!B:H,6,0),"")</f>
        <v>1</v>
      </c>
      <c r="K205" s="347">
        <f>IFERROR(VLOOKUP(C205,'Consolidated Master Sheet'!B:H,7,0),"")</f>
        <v>85</v>
      </c>
      <c r="L205" s="42"/>
      <c r="M205" s="1104">
        <f t="shared" si="12"/>
        <v>0</v>
      </c>
      <c r="N205" s="157"/>
      <c r="O205" s="1029"/>
    </row>
    <row r="206" spans="1:15">
      <c r="A206" s="157" t="str">
        <f>IF(L206&gt;0,COUNT($L$4:L206)+MAX('MI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06" s="244"/>
      <c r="C206" s="235" t="s">
        <v>659</v>
      </c>
      <c r="D206" s="766" t="s">
        <v>649</v>
      </c>
      <c r="E206" s="767" t="s">
        <v>8354</v>
      </c>
      <c r="F206" s="767" t="s">
        <v>5113</v>
      </c>
      <c r="G206" s="1137">
        <f>IFERROR(VLOOKUP(C206,'Consolidated Master Sheet'!B:H,3,0),"")</f>
        <v>180.82</v>
      </c>
      <c r="H206" s="153">
        <f t="shared" si="13"/>
        <v>0</v>
      </c>
      <c r="I206" s="1764">
        <f t="shared" si="14"/>
        <v>0</v>
      </c>
      <c r="J206" s="195">
        <f>IFERROR(VLOOKUP(C206,'Consolidated Master Sheet'!B:H,6,0),"")</f>
        <v>1</v>
      </c>
      <c r="K206" s="349">
        <f>IFERROR(VLOOKUP(C206,'Consolidated Master Sheet'!B:H,7,0),"")</f>
        <v>65</v>
      </c>
      <c r="L206" s="43"/>
      <c r="M206" s="1108">
        <f t="shared" si="12"/>
        <v>0</v>
      </c>
      <c r="N206" s="157"/>
      <c r="O206" s="1029"/>
    </row>
    <row r="207" spans="1:15">
      <c r="A207" s="157" t="str">
        <f>IF(L207&gt;0,COUNT($L$4:L207)+MAX('MI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07" s="244"/>
      <c r="C207" s="249"/>
      <c r="D207" s="200"/>
      <c r="E207" s="769"/>
      <c r="F207" s="769"/>
      <c r="G207" s="1203" t="str">
        <f>IFERROR(VLOOKUP(C207,'Consolidated Master Sheet'!B:H,3,0),"")</f>
        <v/>
      </c>
      <c r="H207" s="720">
        <f t="shared" si="13"/>
        <v>0</v>
      </c>
      <c r="I207" s="1811">
        <f t="shared" si="14"/>
        <v>0</v>
      </c>
      <c r="J207" s="459" t="str">
        <f>IFERROR(VLOOKUP(C207,'Consolidated Master Sheet'!B:H,6,0),"")</f>
        <v/>
      </c>
      <c r="K207" s="452" t="str">
        <f>IFERROR(VLOOKUP(C207,'Consolidated Master Sheet'!B:H,7,0),"")</f>
        <v/>
      </c>
      <c r="L207" s="45"/>
      <c r="M207" s="1106"/>
      <c r="N207" s="157"/>
      <c r="O207" s="1029"/>
    </row>
    <row r="208" spans="1:15">
      <c r="A208" s="157" t="str">
        <f>IF(L208&gt;0,COUNT($L$4:L208)+MAX('MI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08" s="244"/>
      <c r="C208" s="228" t="s">
        <v>660</v>
      </c>
      <c r="D208" s="175" t="s">
        <v>649</v>
      </c>
      <c r="E208" s="763" t="s">
        <v>8355</v>
      </c>
      <c r="F208" s="763" t="s">
        <v>5105</v>
      </c>
      <c r="G208" s="1136">
        <f>IFERROR(VLOOKUP(C208,'Consolidated Master Sheet'!B:H,3,0),"")</f>
        <v>112.53</v>
      </c>
      <c r="H208" s="151">
        <f t="shared" si="13"/>
        <v>0</v>
      </c>
      <c r="I208" s="1322">
        <f t="shared" si="14"/>
        <v>0</v>
      </c>
      <c r="J208" s="188">
        <f>IFERROR(VLOOKUP(C208,'Consolidated Master Sheet'!B:H,6,0),"")</f>
        <v>1</v>
      </c>
      <c r="K208" s="345">
        <f>IFERROR(VLOOKUP(C208,'Consolidated Master Sheet'!B:H,7,0),"")</f>
        <v>130</v>
      </c>
      <c r="L208" s="41"/>
      <c r="M208" s="1102">
        <f t="shared" si="12"/>
        <v>0</v>
      </c>
      <c r="N208" s="157"/>
      <c r="O208" s="1029"/>
    </row>
    <row r="209" spans="1:15">
      <c r="A209" s="157" t="str">
        <f>IF(L209&gt;0,COUNT($L$4:L209)+MAX('MI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09" s="244"/>
      <c r="C209" s="231" t="s">
        <v>661</v>
      </c>
      <c r="D209" s="766" t="s">
        <v>649</v>
      </c>
      <c r="E209" s="765" t="s">
        <v>8356</v>
      </c>
      <c r="F209" s="765" t="s">
        <v>5106</v>
      </c>
      <c r="G209" s="1201">
        <f>IFERROR(VLOOKUP(C209,'Consolidated Master Sheet'!B:H,3,0),"")</f>
        <v>97.62</v>
      </c>
      <c r="H209" s="152">
        <f t="shared" si="13"/>
        <v>0</v>
      </c>
      <c r="I209" s="1324">
        <f t="shared" si="14"/>
        <v>0</v>
      </c>
      <c r="J209" s="373">
        <f>IFERROR(VLOOKUP(C209,'Consolidated Master Sheet'!B:H,6,0),"")</f>
        <v>1</v>
      </c>
      <c r="K209" s="347">
        <f>IFERROR(VLOOKUP(C209,'Consolidated Master Sheet'!B:H,7,0),"")</f>
        <v>120</v>
      </c>
      <c r="L209" s="42"/>
      <c r="M209" s="1104">
        <f t="shared" si="12"/>
        <v>0</v>
      </c>
      <c r="N209" s="157"/>
      <c r="O209" s="1029"/>
    </row>
    <row r="210" spans="1:15">
      <c r="A210" s="157" t="str">
        <f>IF(L210&gt;0,COUNT($L$4:L210)+MAX('MI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10" s="244"/>
      <c r="C210" s="235" t="s">
        <v>662</v>
      </c>
      <c r="D210" s="766" t="s">
        <v>649</v>
      </c>
      <c r="E210" s="767" t="s">
        <v>8357</v>
      </c>
      <c r="F210" s="767" t="s">
        <v>5107</v>
      </c>
      <c r="G210" s="1137">
        <f>IFERROR(VLOOKUP(C210,'Consolidated Master Sheet'!B:H,3,0),"")</f>
        <v>152.63</v>
      </c>
      <c r="H210" s="153">
        <f t="shared" si="13"/>
        <v>0</v>
      </c>
      <c r="I210" s="1764">
        <f t="shared" si="14"/>
        <v>0</v>
      </c>
      <c r="J210" s="195">
        <f>IFERROR(VLOOKUP(C210,'Consolidated Master Sheet'!B:H,6,0),"")</f>
        <v>1</v>
      </c>
      <c r="K210" s="349">
        <f>IFERROR(VLOOKUP(C210,'Consolidated Master Sheet'!B:H,7,0),"")</f>
        <v>90</v>
      </c>
      <c r="L210" s="43"/>
      <c r="M210" s="1108">
        <f t="shared" si="12"/>
        <v>0</v>
      </c>
      <c r="N210" s="157"/>
      <c r="O210" s="1029"/>
    </row>
    <row r="211" spans="1:15">
      <c r="A211" s="157" t="str">
        <f>IF(L211&gt;0,COUNT($L$4:L211)+MAX('MI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11" s="244"/>
      <c r="C211" s="249"/>
      <c r="D211" s="200"/>
      <c r="E211" s="769"/>
      <c r="F211" s="769"/>
      <c r="G211" s="1203" t="str">
        <f>IFERROR(VLOOKUP(C211,'Consolidated Master Sheet'!B:H,3,0),"")</f>
        <v/>
      </c>
      <c r="H211" s="720">
        <f t="shared" si="13"/>
        <v>0</v>
      </c>
      <c r="I211" s="1811">
        <f t="shared" si="14"/>
        <v>0</v>
      </c>
      <c r="J211" s="459" t="str">
        <f>IFERROR(VLOOKUP(C211,'Consolidated Master Sheet'!B:H,6,0),"")</f>
        <v/>
      </c>
      <c r="K211" s="452" t="str">
        <f>IFERROR(VLOOKUP(C211,'Consolidated Master Sheet'!B:H,7,0),"")</f>
        <v/>
      </c>
      <c r="L211" s="45"/>
      <c r="M211" s="1106"/>
      <c r="N211" s="157"/>
      <c r="O211" s="1029"/>
    </row>
    <row r="212" spans="1:15">
      <c r="A212" s="157" t="str">
        <f>IF(L212&gt;0,COUNT($L$4:L212)+MAX('MI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12" s="244"/>
      <c r="C212" s="228" t="s">
        <v>663</v>
      </c>
      <c r="D212" s="175" t="s">
        <v>649</v>
      </c>
      <c r="E212" s="763" t="s">
        <v>8358</v>
      </c>
      <c r="F212" s="763" t="s">
        <v>5114</v>
      </c>
      <c r="G212" s="1136">
        <f>IFERROR(VLOOKUP(C212,'Consolidated Master Sheet'!B:H,3,0),"")</f>
        <v>180.45</v>
      </c>
      <c r="H212" s="151">
        <f t="shared" si="13"/>
        <v>0</v>
      </c>
      <c r="I212" s="1322">
        <f t="shared" si="14"/>
        <v>0</v>
      </c>
      <c r="J212" s="188">
        <f>IFERROR(VLOOKUP(C212,'Consolidated Master Sheet'!B:H,6,0),"")</f>
        <v>1</v>
      </c>
      <c r="K212" s="345">
        <f>IFERROR(VLOOKUP(C212,'Consolidated Master Sheet'!B:H,7,0),"")</f>
        <v>120</v>
      </c>
      <c r="L212" s="41"/>
      <c r="M212" s="1102">
        <f t="shared" si="12"/>
        <v>0</v>
      </c>
      <c r="N212" s="157"/>
      <c r="O212" s="1029"/>
    </row>
    <row r="213" spans="1:15">
      <c r="A213" s="157" t="str">
        <f>IF(L213&gt;0,COUNT($L$4:L213)+MAX('MI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13" s="244"/>
      <c r="C213" s="231" t="s">
        <v>664</v>
      </c>
      <c r="D213" s="766" t="s">
        <v>649</v>
      </c>
      <c r="E213" s="765" t="s">
        <v>8359</v>
      </c>
      <c r="F213" s="765" t="s">
        <v>5108</v>
      </c>
      <c r="G213" s="1201">
        <f>IFERROR(VLOOKUP(C213,'Consolidated Master Sheet'!B:H,3,0),"")</f>
        <v>151.97</v>
      </c>
      <c r="H213" s="152">
        <f t="shared" si="13"/>
        <v>0</v>
      </c>
      <c r="I213" s="1324">
        <f t="shared" si="14"/>
        <v>0</v>
      </c>
      <c r="J213" s="373">
        <f>IFERROR(VLOOKUP(C213,'Consolidated Master Sheet'!B:H,6,0),"")</f>
        <v>1</v>
      </c>
      <c r="K213" s="347">
        <f>IFERROR(VLOOKUP(C213,'Consolidated Master Sheet'!B:H,7,0),"")</f>
        <v>60</v>
      </c>
      <c r="L213" s="42"/>
      <c r="M213" s="1104">
        <f t="shared" si="12"/>
        <v>0</v>
      </c>
      <c r="N213" s="157"/>
      <c r="O213" s="1029"/>
    </row>
    <row r="214" spans="1:15">
      <c r="A214" s="157" t="str">
        <f>IF(L214&gt;0,COUNT($L$4:L214)+MAX('MI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14" s="244"/>
      <c r="C214" s="249"/>
      <c r="D214" s="200"/>
      <c r="E214" s="769"/>
      <c r="F214" s="769"/>
      <c r="G214" s="1203" t="str">
        <f>IFERROR(VLOOKUP(C214,'Consolidated Master Sheet'!B:H,3,0),"")</f>
        <v/>
      </c>
      <c r="H214" s="720">
        <f t="shared" si="13"/>
        <v>0</v>
      </c>
      <c r="I214" s="1811">
        <f t="shared" si="14"/>
        <v>0</v>
      </c>
      <c r="J214" s="459" t="str">
        <f>IFERROR(VLOOKUP(C214,'Consolidated Master Sheet'!B:H,6,0),"")</f>
        <v/>
      </c>
      <c r="K214" s="452" t="str">
        <f>IFERROR(VLOOKUP(C214,'Consolidated Master Sheet'!B:H,7,0),"")</f>
        <v/>
      </c>
      <c r="L214" s="45"/>
      <c r="M214" s="1106"/>
      <c r="N214" s="157"/>
      <c r="O214" s="1029"/>
    </row>
    <row r="215" spans="1:15">
      <c r="A215" s="157" t="str">
        <f>IF(L215&gt;0,COUNT($L$4:L215)+MAX('MI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15" s="244"/>
      <c r="C215" s="235" t="s">
        <v>666</v>
      </c>
      <c r="D215" s="766" t="s">
        <v>649</v>
      </c>
      <c r="E215" s="767" t="s">
        <v>8360</v>
      </c>
      <c r="F215" s="767" t="s">
        <v>5110</v>
      </c>
      <c r="G215" s="1137">
        <f>IFERROR(VLOOKUP(C215,'Consolidated Master Sheet'!B:H,3,0),"")</f>
        <v>293.58999999999997</v>
      </c>
      <c r="H215" s="153">
        <f t="shared" si="13"/>
        <v>0</v>
      </c>
      <c r="I215" s="1764">
        <f t="shared" si="14"/>
        <v>0</v>
      </c>
      <c r="J215" s="195">
        <f>IFERROR(VLOOKUP(C215,'Consolidated Master Sheet'!B:H,6,0),"")</f>
        <v>1</v>
      </c>
      <c r="K215" s="349">
        <f>IFERROR(VLOOKUP(C215,'Consolidated Master Sheet'!B:H,7,0),"")</f>
        <v>48</v>
      </c>
      <c r="L215" s="43"/>
      <c r="M215" s="1108">
        <f t="shared" si="12"/>
        <v>0</v>
      </c>
      <c r="N215" s="157"/>
      <c r="O215" s="1029"/>
    </row>
    <row r="216" spans="1:15">
      <c r="A216" s="157" t="str">
        <f>IF(L216&gt;0,COUNT($L$4:L216)+MAX('MI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16" s="244"/>
      <c r="C216" s="249"/>
      <c r="D216" s="200"/>
      <c r="E216" s="769"/>
      <c r="F216" s="769"/>
      <c r="G216" s="1203" t="str">
        <f>IFERROR(VLOOKUP(C216,'Consolidated Master Sheet'!B:H,3,0),"")</f>
        <v/>
      </c>
      <c r="H216" s="720">
        <f t="shared" si="13"/>
        <v>0</v>
      </c>
      <c r="I216" s="1811">
        <f t="shared" si="14"/>
        <v>0</v>
      </c>
      <c r="J216" s="459" t="str">
        <f>IFERROR(VLOOKUP(C216,'Consolidated Master Sheet'!B:H,6,0),"")</f>
        <v/>
      </c>
      <c r="K216" s="452" t="str">
        <f>IFERROR(VLOOKUP(C216,'Consolidated Master Sheet'!B:H,7,0),"")</f>
        <v/>
      </c>
      <c r="L216" s="45"/>
      <c r="M216" s="1106"/>
      <c r="N216" s="157"/>
      <c r="O216" s="1029"/>
    </row>
    <row r="217" spans="1:15">
      <c r="A217" s="157" t="str">
        <f>IF(L217&gt;0,COUNT($L$4:L217)+MAX('MI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17" s="244"/>
      <c r="C217" s="245" t="s">
        <v>667</v>
      </c>
      <c r="D217" s="175" t="s">
        <v>649</v>
      </c>
      <c r="E217" s="768" t="s">
        <v>8361</v>
      </c>
      <c r="F217" s="768" t="s">
        <v>5115</v>
      </c>
      <c r="G217" s="1202">
        <f>IFERROR(VLOOKUP(C217,'Consolidated Master Sheet'!B:H,3,0),"")</f>
        <v>1387.95</v>
      </c>
      <c r="H217" s="154">
        <f t="shared" si="13"/>
        <v>0</v>
      </c>
      <c r="I217" s="1624">
        <f t="shared" si="14"/>
        <v>0</v>
      </c>
      <c r="J217" s="475">
        <f>IFERROR(VLOOKUP(C217,'Consolidated Master Sheet'!B:H,6,0),"")</f>
        <v>1</v>
      </c>
      <c r="K217" s="178">
        <f>IFERROR(VLOOKUP(C217,'Consolidated Master Sheet'!B:H,7,0),"")</f>
        <v>36</v>
      </c>
      <c r="L217" s="95"/>
      <c r="M217" s="1103">
        <f t="shared" si="12"/>
        <v>0</v>
      </c>
      <c r="N217" s="157"/>
      <c r="O217" s="1029"/>
    </row>
    <row r="218" spans="1:15" ht="15.75" customHeight="1">
      <c r="A218" s="157" t="str">
        <f>IF(L218&gt;0,COUNT($L$4:L218)+MAX('MI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18" s="354"/>
      <c r="C218" s="313"/>
      <c r="D218" s="758"/>
      <c r="E218" s="314" t="s">
        <v>7309</v>
      </c>
      <c r="F218" s="759"/>
      <c r="G218" s="1200" t="str">
        <f>IFERROR(VLOOKUP(C218,'Consolidated Master Sheet'!B:H,3,0),"")</f>
        <v/>
      </c>
      <c r="H218" s="1459">
        <f t="shared" si="13"/>
        <v>0</v>
      </c>
      <c r="I218" s="1765">
        <f t="shared" si="14"/>
        <v>0</v>
      </c>
      <c r="J218" s="760" t="str">
        <f>IFERROR(VLOOKUP(C218,'Consolidated Master Sheet'!B:H,6,0),"")</f>
        <v/>
      </c>
      <c r="K218" s="761" t="str">
        <f>IFERROR(VLOOKUP(C218,'Consolidated Master Sheet'!B:H,7,0),"")</f>
        <v/>
      </c>
      <c r="L218" s="105"/>
      <c r="M218" s="1121"/>
      <c r="N218" s="157"/>
      <c r="O218" s="1029"/>
    </row>
    <row r="219" spans="1:15">
      <c r="A219" s="157" t="str">
        <f>IF(L219&gt;0,COUNT($L$4:L219)+MAX('MI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19" s="244"/>
      <c r="C219" s="228" t="s">
        <v>626</v>
      </c>
      <c r="D219" s="778" t="s">
        <v>627</v>
      </c>
      <c r="E219" s="763" t="s">
        <v>8362</v>
      </c>
      <c r="F219" s="763" t="s">
        <v>5082</v>
      </c>
      <c r="G219" s="1136">
        <f>IFERROR(VLOOKUP(C219,'Consolidated Master Sheet'!B:H,3,0),"")</f>
        <v>55.5</v>
      </c>
      <c r="H219" s="151">
        <f t="shared" si="13"/>
        <v>0</v>
      </c>
      <c r="I219" s="1322">
        <f t="shared" si="14"/>
        <v>0</v>
      </c>
      <c r="J219" s="188">
        <f>IFERROR(VLOOKUP(C219,'Consolidated Master Sheet'!B:H,6,0),"")</f>
        <v>25</v>
      </c>
      <c r="K219" s="345">
        <f>IFERROR(VLOOKUP(C219,'Consolidated Master Sheet'!B:H,7,0),"")</f>
        <v>1000</v>
      </c>
      <c r="L219" s="41"/>
      <c r="M219" s="1102">
        <f t="shared" ref="M219:M226" si="15">IFERROR(I219*L219,0)</f>
        <v>0</v>
      </c>
      <c r="N219" s="157"/>
      <c r="O219" s="1029"/>
    </row>
    <row r="220" spans="1:15">
      <c r="A220" s="157" t="str">
        <f>IF(L220&gt;0,COUNT($L$4:L220)+MAX('MI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20" s="244"/>
      <c r="C220" s="231" t="s">
        <v>628</v>
      </c>
      <c r="D220" s="779" t="s">
        <v>627</v>
      </c>
      <c r="E220" s="765" t="s">
        <v>8363</v>
      </c>
      <c r="F220" s="765" t="s">
        <v>5083</v>
      </c>
      <c r="G220" s="1201">
        <f>IFERROR(VLOOKUP(C220,'Consolidated Master Sheet'!B:H,3,0),"")</f>
        <v>41.75</v>
      </c>
      <c r="H220" s="152">
        <f t="shared" si="13"/>
        <v>0</v>
      </c>
      <c r="I220" s="1324">
        <f t="shared" si="14"/>
        <v>0</v>
      </c>
      <c r="J220" s="373">
        <f>IFERROR(VLOOKUP(C220,'Consolidated Master Sheet'!B:H,6,0),"")</f>
        <v>25</v>
      </c>
      <c r="K220" s="347">
        <f>IFERROR(VLOOKUP(C220,'Consolidated Master Sheet'!B:H,7,0),"")</f>
        <v>800</v>
      </c>
      <c r="L220" s="42"/>
      <c r="M220" s="1104">
        <f t="shared" si="15"/>
        <v>0</v>
      </c>
      <c r="N220" s="157"/>
      <c r="O220" s="1029"/>
    </row>
    <row r="221" spans="1:15">
      <c r="A221" s="157" t="str">
        <f>IF(L221&gt;0,COUNT($L$4:L221)+MAX('MI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21" s="244"/>
      <c r="C221" s="231" t="s">
        <v>629</v>
      </c>
      <c r="D221" s="779" t="s">
        <v>627</v>
      </c>
      <c r="E221" s="765" t="s">
        <v>8364</v>
      </c>
      <c r="F221" s="765" t="s">
        <v>5084</v>
      </c>
      <c r="G221" s="1201">
        <f>IFERROR(VLOOKUP(C221,'Consolidated Master Sheet'!B:H,3,0),"")</f>
        <v>45.48</v>
      </c>
      <c r="H221" s="152">
        <f t="shared" si="13"/>
        <v>0</v>
      </c>
      <c r="I221" s="1324">
        <f t="shared" si="14"/>
        <v>0</v>
      </c>
      <c r="J221" s="373">
        <f>IFERROR(VLOOKUP(C221,'Consolidated Master Sheet'!B:H,6,0),"")</f>
        <v>25</v>
      </c>
      <c r="K221" s="347">
        <f>IFERROR(VLOOKUP(C221,'Consolidated Master Sheet'!B:H,7,0),"")</f>
        <v>500</v>
      </c>
      <c r="L221" s="42"/>
      <c r="M221" s="1104">
        <f t="shared" si="15"/>
        <v>0</v>
      </c>
      <c r="N221" s="157"/>
      <c r="O221" s="1029"/>
    </row>
    <row r="222" spans="1:15">
      <c r="A222" s="157" t="str">
        <f>IF(L222&gt;0,COUNT($L$4:L222)+MAX('MI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22" s="244"/>
      <c r="C222" s="235" t="s">
        <v>631</v>
      </c>
      <c r="D222" s="780" t="s">
        <v>627</v>
      </c>
      <c r="E222" s="767" t="s">
        <v>8365</v>
      </c>
      <c r="F222" s="767" t="s">
        <v>5085</v>
      </c>
      <c r="G222" s="1137">
        <f>IFERROR(VLOOKUP(C222,'Consolidated Master Sheet'!B:H,3,0),"")</f>
        <v>58.51</v>
      </c>
      <c r="H222" s="153">
        <f t="shared" si="13"/>
        <v>0</v>
      </c>
      <c r="I222" s="1764">
        <f t="shared" si="14"/>
        <v>0</v>
      </c>
      <c r="J222" s="195">
        <f>IFERROR(VLOOKUP(C222,'Consolidated Master Sheet'!B:H,6,0),"")</f>
        <v>25</v>
      </c>
      <c r="K222" s="349">
        <f>IFERROR(VLOOKUP(C222,'Consolidated Master Sheet'!B:H,7,0),"")</f>
        <v>250</v>
      </c>
      <c r="L222" s="43"/>
      <c r="M222" s="1108">
        <f t="shared" si="15"/>
        <v>0</v>
      </c>
      <c r="N222" s="157"/>
      <c r="O222" s="1029"/>
    </row>
    <row r="223" spans="1:15">
      <c r="A223" s="157" t="str">
        <f>IF(L223&gt;0,COUNT($L$4:L223)+MAX('MI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23" s="244"/>
      <c r="C223" s="231" t="s">
        <v>632</v>
      </c>
      <c r="D223" s="779" t="s">
        <v>627</v>
      </c>
      <c r="E223" s="765" t="s">
        <v>8366</v>
      </c>
      <c r="F223" s="765" t="s">
        <v>5086</v>
      </c>
      <c r="G223" s="1201">
        <f>IFERROR(VLOOKUP(C223,'Consolidated Master Sheet'!B:H,3,0),"")</f>
        <v>74.350000000000009</v>
      </c>
      <c r="H223" s="152">
        <f t="shared" si="13"/>
        <v>0</v>
      </c>
      <c r="I223" s="1324">
        <f t="shared" si="14"/>
        <v>0</v>
      </c>
      <c r="J223" s="373">
        <f>IFERROR(VLOOKUP(C223,'Consolidated Master Sheet'!B:H,6,0),"")</f>
        <v>10</v>
      </c>
      <c r="K223" s="347">
        <f>IFERROR(VLOOKUP(C223,'Consolidated Master Sheet'!B:H,7,0),"")</f>
        <v>130</v>
      </c>
      <c r="L223" s="42"/>
      <c r="M223" s="1104">
        <f t="shared" si="15"/>
        <v>0</v>
      </c>
      <c r="N223" s="157"/>
      <c r="O223" s="1029"/>
    </row>
    <row r="224" spans="1:15">
      <c r="A224" s="157" t="str">
        <f>IF(L224&gt;0,COUNT($L$4:L224)+MAX('MI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24" s="244"/>
      <c r="C224" s="231" t="s">
        <v>633</v>
      </c>
      <c r="D224" s="779" t="s">
        <v>627</v>
      </c>
      <c r="E224" s="765" t="s">
        <v>8367</v>
      </c>
      <c r="F224" s="765" t="s">
        <v>5087</v>
      </c>
      <c r="G224" s="1201">
        <f>IFERROR(VLOOKUP(C224,'Consolidated Master Sheet'!B:H,3,0),"")</f>
        <v>227.23999999999998</v>
      </c>
      <c r="H224" s="152">
        <f t="shared" si="13"/>
        <v>0</v>
      </c>
      <c r="I224" s="1324">
        <f t="shared" si="14"/>
        <v>0</v>
      </c>
      <c r="J224" s="373">
        <f>IFERROR(VLOOKUP(C224,'Consolidated Master Sheet'!B:H,6,0),"")</f>
        <v>1</v>
      </c>
      <c r="K224" s="347">
        <f>IFERROR(VLOOKUP(C224,'Consolidated Master Sheet'!B:H,7,0),"")</f>
        <v>80</v>
      </c>
      <c r="L224" s="42"/>
      <c r="M224" s="1104">
        <f t="shared" si="15"/>
        <v>0</v>
      </c>
      <c r="N224" s="157"/>
      <c r="O224" s="1029"/>
    </row>
    <row r="225" spans="1:15">
      <c r="A225" s="157" t="str">
        <f>IF(L225&gt;0,COUNT($L$4:L225)+MAX('MI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25" s="244"/>
      <c r="C225" s="231" t="s">
        <v>634</v>
      </c>
      <c r="D225" s="779" t="s">
        <v>627</v>
      </c>
      <c r="E225" s="765" t="s">
        <v>8368</v>
      </c>
      <c r="F225" s="765" t="s">
        <v>5088</v>
      </c>
      <c r="G225" s="1201">
        <f>IFERROR(VLOOKUP(C225,'Consolidated Master Sheet'!B:H,3,0),"")</f>
        <v>275.34999999999997</v>
      </c>
      <c r="H225" s="152">
        <f t="shared" si="13"/>
        <v>0</v>
      </c>
      <c r="I225" s="1324">
        <f t="shared" si="14"/>
        <v>0</v>
      </c>
      <c r="J225" s="373">
        <f>IFERROR(VLOOKUP(C225,'Consolidated Master Sheet'!B:H,6,0),"")</f>
        <v>1</v>
      </c>
      <c r="K225" s="347">
        <f>IFERROR(VLOOKUP(C225,'Consolidated Master Sheet'!B:H,7,0),"")</f>
        <v>50</v>
      </c>
      <c r="L225" s="42"/>
      <c r="M225" s="1104">
        <f t="shared" si="15"/>
        <v>0</v>
      </c>
      <c r="N225" s="157"/>
      <c r="O225" s="1029"/>
    </row>
    <row r="226" spans="1:15">
      <c r="A226" s="157" t="str">
        <f>IF(L226&gt;0,COUNT($L$4:L226)+MAX('MI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26" s="244"/>
      <c r="C226" s="235" t="s">
        <v>635</v>
      </c>
      <c r="D226" s="780" t="s">
        <v>627</v>
      </c>
      <c r="E226" s="767" t="s">
        <v>8369</v>
      </c>
      <c r="F226" s="767" t="s">
        <v>5089</v>
      </c>
      <c r="G226" s="1137">
        <f>IFERROR(VLOOKUP(C226,'Consolidated Master Sheet'!B:H,3,0),"")</f>
        <v>445.03999999999996</v>
      </c>
      <c r="H226" s="153">
        <f t="shared" si="13"/>
        <v>0</v>
      </c>
      <c r="I226" s="1764">
        <f t="shared" si="14"/>
        <v>0</v>
      </c>
      <c r="J226" s="195">
        <f>IFERROR(VLOOKUP(C226,'Consolidated Master Sheet'!B:H,6,0),"")</f>
        <v>1</v>
      </c>
      <c r="K226" s="349">
        <f>IFERROR(VLOOKUP(C226,'Consolidated Master Sheet'!B:H,7,0),"")</f>
        <v>38</v>
      </c>
      <c r="L226" s="43"/>
      <c r="M226" s="1108">
        <f t="shared" si="15"/>
        <v>0</v>
      </c>
      <c r="N226" s="157"/>
      <c r="O226" s="1029"/>
    </row>
    <row r="227" spans="1:15">
      <c r="A227" s="157" t="str">
        <f>IF(L227&gt;0,COUNT($L$4:L227)+MAX('MI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27" s="244"/>
      <c r="C227" s="249"/>
      <c r="D227" s="781"/>
      <c r="E227" s="769"/>
      <c r="F227" s="769"/>
      <c r="G227" s="1203" t="str">
        <f>IFERROR(VLOOKUP(C227,'Consolidated Master Sheet'!B:H,3,0),"")</f>
        <v/>
      </c>
      <c r="H227" s="720">
        <f t="shared" si="13"/>
        <v>0</v>
      </c>
      <c r="I227" s="1811">
        <f t="shared" si="14"/>
        <v>0</v>
      </c>
      <c r="J227" s="459" t="str">
        <f>IFERROR(VLOOKUP(C227,'Consolidated Master Sheet'!B:H,6,0),"")</f>
        <v/>
      </c>
      <c r="K227" s="452" t="str">
        <f>IFERROR(VLOOKUP(C227,'Consolidated Master Sheet'!B:H,7,0),"")</f>
        <v/>
      </c>
      <c r="L227" s="45"/>
      <c r="M227" s="1106"/>
      <c r="N227" s="157"/>
      <c r="O227" s="1029"/>
    </row>
    <row r="228" spans="1:15">
      <c r="A228" s="157" t="str">
        <f>IF(L228&gt;0,COUNT($L$4:L228)+MAX('MI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28" s="244"/>
      <c r="C228" s="228" t="s">
        <v>630</v>
      </c>
      <c r="D228" s="778" t="s">
        <v>627</v>
      </c>
      <c r="E228" s="763" t="s">
        <v>8370</v>
      </c>
      <c r="F228" s="763" t="s">
        <v>5097</v>
      </c>
      <c r="G228" s="1136">
        <f>IFERROR(VLOOKUP(C228,'Consolidated Master Sheet'!B:H,3,0),"")</f>
        <v>104.04</v>
      </c>
      <c r="H228" s="151">
        <f t="shared" si="13"/>
        <v>0</v>
      </c>
      <c r="I228" s="1322">
        <f t="shared" si="14"/>
        <v>0</v>
      </c>
      <c r="J228" s="188">
        <f>IFERROR(VLOOKUP(C228,'Consolidated Master Sheet'!B:H,6,0),"")</f>
        <v>25</v>
      </c>
      <c r="K228" s="345">
        <f>IFERROR(VLOOKUP(C228,'Consolidated Master Sheet'!B:H,7,0),"")</f>
        <v>250</v>
      </c>
      <c r="L228" s="41"/>
      <c r="M228" s="1102">
        <f>IFERROR(I228*L228,0)</f>
        <v>0</v>
      </c>
      <c r="N228" s="157"/>
      <c r="O228" s="1029"/>
    </row>
    <row r="229" spans="1:15" ht="15.75" customHeight="1">
      <c r="A229" s="157" t="str">
        <f>IF(L229&gt;0,COUNT($L$4:L229)+MAX('MI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29" s="354"/>
      <c r="C229" s="313"/>
      <c r="D229" s="758"/>
      <c r="E229" s="314" t="s">
        <v>2063</v>
      </c>
      <c r="F229" s="759"/>
      <c r="G229" s="1200" t="str">
        <f>IFERROR(VLOOKUP(C229,'Consolidated Master Sheet'!B:H,3,0),"")</f>
        <v/>
      </c>
      <c r="H229" s="1459">
        <f t="shared" si="13"/>
        <v>0</v>
      </c>
      <c r="I229" s="1765">
        <f t="shared" si="14"/>
        <v>0</v>
      </c>
      <c r="J229" s="760" t="str">
        <f>IFERROR(VLOOKUP(C229,'Consolidated Master Sheet'!B:H,6,0),"")</f>
        <v/>
      </c>
      <c r="K229" s="761" t="str">
        <f>IFERROR(VLOOKUP(C229,'Consolidated Master Sheet'!B:H,7,0),"")</f>
        <v/>
      </c>
      <c r="L229" s="105"/>
      <c r="M229" s="1121"/>
      <c r="N229" s="157"/>
      <c r="O229" s="1029"/>
    </row>
    <row r="230" spans="1:15">
      <c r="A230" s="157" t="str">
        <f>IF(L230&gt;0,COUNT($L$4:L230)+MAX('MI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30" s="244"/>
      <c r="C230" s="231" t="s">
        <v>765</v>
      </c>
      <c r="D230" s="234">
        <v>606</v>
      </c>
      <c r="E230" s="765" t="s">
        <v>8463</v>
      </c>
      <c r="F230" s="765" t="s">
        <v>5077</v>
      </c>
      <c r="G230" s="1201">
        <f>IFERROR(VLOOKUP(C230,'Consolidated Master Sheet'!B:H,3,0),"")</f>
        <v>25.830000000000002</v>
      </c>
      <c r="H230" s="152">
        <f t="shared" si="13"/>
        <v>0</v>
      </c>
      <c r="I230" s="1324">
        <f t="shared" si="14"/>
        <v>0</v>
      </c>
      <c r="J230" s="373">
        <f>IFERROR(VLOOKUP(C230,'Consolidated Master Sheet'!B:H,6,0),"")</f>
        <v>25</v>
      </c>
      <c r="K230" s="347">
        <f>IFERROR(VLOOKUP(C230,'Consolidated Master Sheet'!B:H,7,0),"")</f>
        <v>2000</v>
      </c>
      <c r="L230" s="42"/>
      <c r="M230" s="1104">
        <f t="shared" ref="M230:M243" si="16">IFERROR(I230*L230,0)</f>
        <v>0</v>
      </c>
      <c r="N230" s="157"/>
      <c r="O230" s="1029"/>
    </row>
    <row r="231" spans="1:15">
      <c r="A231" s="157" t="str">
        <f>IF(L231&gt;0,COUNT($L$4:L231)+MAX('MI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31" s="244"/>
      <c r="C231" s="231" t="s">
        <v>766</v>
      </c>
      <c r="D231" s="234">
        <v>606</v>
      </c>
      <c r="E231" s="765" t="s">
        <v>8464</v>
      </c>
      <c r="F231" s="765" t="s">
        <v>1025</v>
      </c>
      <c r="G231" s="1201">
        <f>IFERROR(VLOOKUP(C231,'Consolidated Master Sheet'!B:H,3,0),"")</f>
        <v>22.110000000000003</v>
      </c>
      <c r="H231" s="152">
        <f t="shared" si="13"/>
        <v>0</v>
      </c>
      <c r="I231" s="1324">
        <f t="shared" si="14"/>
        <v>0</v>
      </c>
      <c r="J231" s="373">
        <f>IFERROR(VLOOKUP(C231,'Consolidated Master Sheet'!B:H,6,0),"")</f>
        <v>25</v>
      </c>
      <c r="K231" s="347">
        <f>IFERROR(VLOOKUP(C231,'Consolidated Master Sheet'!B:H,7,0),"")</f>
        <v>800</v>
      </c>
      <c r="L231" s="42"/>
      <c r="M231" s="1104">
        <f t="shared" si="16"/>
        <v>0</v>
      </c>
      <c r="N231" s="157"/>
      <c r="O231" s="1029"/>
    </row>
    <row r="232" spans="1:15">
      <c r="A232" s="157" t="str">
        <f>IF(L232&gt;0,COUNT($L$4:L232)+MAX('MI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32" s="244"/>
      <c r="C232" s="231" t="s">
        <v>767</v>
      </c>
      <c r="D232" s="234">
        <v>606</v>
      </c>
      <c r="E232" s="765" t="s">
        <v>8465</v>
      </c>
      <c r="F232" s="765" t="s">
        <v>1026</v>
      </c>
      <c r="G232" s="1201">
        <f>IFERROR(VLOOKUP(C232,'Consolidated Master Sheet'!B:H,3,0),"")</f>
        <v>9.16</v>
      </c>
      <c r="H232" s="152">
        <f t="shared" si="13"/>
        <v>0</v>
      </c>
      <c r="I232" s="1324">
        <f t="shared" si="14"/>
        <v>0</v>
      </c>
      <c r="J232" s="373">
        <f>IFERROR(VLOOKUP(C232,'Consolidated Master Sheet'!B:H,6,0),"")</f>
        <v>25</v>
      </c>
      <c r="K232" s="347">
        <f>IFERROR(VLOOKUP(C232,'Consolidated Master Sheet'!B:H,7,0),"")</f>
        <v>500</v>
      </c>
      <c r="L232" s="42"/>
      <c r="M232" s="1104">
        <f t="shared" si="16"/>
        <v>0</v>
      </c>
      <c r="N232" s="157"/>
      <c r="O232" s="1029"/>
    </row>
    <row r="233" spans="1:15">
      <c r="A233" s="157" t="str">
        <f>IF(L233&gt;0,COUNT($L$4:L233)+MAX('MI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33" s="244"/>
      <c r="C233" s="231" t="s">
        <v>768</v>
      </c>
      <c r="D233" s="234">
        <v>606</v>
      </c>
      <c r="E233" s="765" t="s">
        <v>8466</v>
      </c>
      <c r="F233" s="765" t="s">
        <v>1028</v>
      </c>
      <c r="G233" s="1201">
        <f>IFERROR(VLOOKUP(C233,'Consolidated Master Sheet'!B:H,3,0),"")</f>
        <v>38.64</v>
      </c>
      <c r="H233" s="152">
        <f t="shared" si="13"/>
        <v>0</v>
      </c>
      <c r="I233" s="1324">
        <f t="shared" si="14"/>
        <v>0</v>
      </c>
      <c r="J233" s="373">
        <f>IFERROR(VLOOKUP(C233,'Consolidated Master Sheet'!B:H,6,0),"")</f>
        <v>25</v>
      </c>
      <c r="K233" s="347">
        <f>IFERROR(VLOOKUP(C233,'Consolidated Master Sheet'!B:H,7,0),"")</f>
        <v>300</v>
      </c>
      <c r="L233" s="42"/>
      <c r="M233" s="1104">
        <f t="shared" si="16"/>
        <v>0</v>
      </c>
      <c r="N233" s="157"/>
      <c r="O233" s="1029"/>
    </row>
    <row r="234" spans="1:15">
      <c r="A234" s="157" t="str">
        <f>IF(L234&gt;0,COUNT($L$4:L234)+MAX('MI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34" s="244"/>
      <c r="C234" s="235" t="s">
        <v>769</v>
      </c>
      <c r="D234" s="237">
        <v>606</v>
      </c>
      <c r="E234" s="767" t="s">
        <v>8467</v>
      </c>
      <c r="F234" s="767" t="s">
        <v>1029</v>
      </c>
      <c r="G234" s="1137">
        <f>IFERROR(VLOOKUP(C234,'Consolidated Master Sheet'!B:H,3,0),"")</f>
        <v>15.53</v>
      </c>
      <c r="H234" s="153">
        <f t="shared" si="13"/>
        <v>0</v>
      </c>
      <c r="I234" s="1764">
        <f t="shared" si="14"/>
        <v>0</v>
      </c>
      <c r="J234" s="195">
        <f>IFERROR(VLOOKUP(C234,'Consolidated Master Sheet'!B:H,6,0),"")</f>
        <v>25</v>
      </c>
      <c r="K234" s="349">
        <f>IFERROR(VLOOKUP(C234,'Consolidated Master Sheet'!B:H,7,0),"")</f>
        <v>200</v>
      </c>
      <c r="L234" s="43"/>
      <c r="M234" s="1108">
        <f t="shared" si="16"/>
        <v>0</v>
      </c>
      <c r="N234" s="157"/>
      <c r="O234" s="1029"/>
    </row>
    <row r="235" spans="1:15">
      <c r="A235" s="157" t="str">
        <f>IF(L235&gt;0,COUNT($L$4:L235)+MAX('MI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35" s="244"/>
      <c r="C235" s="231" t="s">
        <v>770</v>
      </c>
      <c r="D235" s="764">
        <v>606</v>
      </c>
      <c r="E235" s="765" t="s">
        <v>8468</v>
      </c>
      <c r="F235" s="765" t="s">
        <v>1031</v>
      </c>
      <c r="G235" s="1201">
        <f>IFERROR(VLOOKUP(C235,'Consolidated Master Sheet'!B:H,3,0),"")</f>
        <v>38.909999999999997</v>
      </c>
      <c r="H235" s="152">
        <f t="shared" si="13"/>
        <v>0</v>
      </c>
      <c r="I235" s="1324">
        <f t="shared" si="14"/>
        <v>0</v>
      </c>
      <c r="J235" s="373">
        <f>IFERROR(VLOOKUP(C235,'Consolidated Master Sheet'!B:H,6,0),"")</f>
        <v>10</v>
      </c>
      <c r="K235" s="347">
        <f>IFERROR(VLOOKUP(C235,'Consolidated Master Sheet'!B:H,7,0),"")</f>
        <v>100</v>
      </c>
      <c r="L235" s="42"/>
      <c r="M235" s="1104">
        <f t="shared" si="16"/>
        <v>0</v>
      </c>
      <c r="N235" s="157"/>
      <c r="O235" s="1029"/>
    </row>
    <row r="236" spans="1:15">
      <c r="A236" s="157" t="str">
        <f>IF(L236&gt;0,COUNT($L$4:L236)+MAX('MI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36" s="244"/>
      <c r="C236" s="231" t="s">
        <v>771</v>
      </c>
      <c r="D236" s="766">
        <v>606</v>
      </c>
      <c r="E236" s="765" t="s">
        <v>8469</v>
      </c>
      <c r="F236" s="765" t="s">
        <v>1033</v>
      </c>
      <c r="G236" s="1201">
        <f>IFERROR(VLOOKUP(C236,'Consolidated Master Sheet'!B:H,3,0),"")</f>
        <v>52.1</v>
      </c>
      <c r="H236" s="152">
        <f t="shared" si="13"/>
        <v>0</v>
      </c>
      <c r="I236" s="1324">
        <f t="shared" si="14"/>
        <v>0</v>
      </c>
      <c r="J236" s="373">
        <f>IFERROR(VLOOKUP(C236,'Consolidated Master Sheet'!B:H,6,0),"")</f>
        <v>1</v>
      </c>
      <c r="K236" s="347">
        <f>IFERROR(VLOOKUP(C236,'Consolidated Master Sheet'!B:H,7,0),"")</f>
        <v>60</v>
      </c>
      <c r="L236" s="42"/>
      <c r="M236" s="1104">
        <f t="shared" si="16"/>
        <v>0</v>
      </c>
      <c r="N236" s="157"/>
      <c r="O236" s="1029"/>
    </row>
    <row r="237" spans="1:15">
      <c r="A237" s="157" t="str">
        <f>IF(L237&gt;0,COUNT($L$4:L237)+MAX('MI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37" s="244"/>
      <c r="C237" s="231" t="s">
        <v>772</v>
      </c>
      <c r="D237" s="766">
        <v>606</v>
      </c>
      <c r="E237" s="765" t="s">
        <v>8470</v>
      </c>
      <c r="F237" s="765" t="s">
        <v>1035</v>
      </c>
      <c r="G237" s="1201">
        <f>IFERROR(VLOOKUP(C237,'Consolidated Master Sheet'!B:H,3,0),"")</f>
        <v>64</v>
      </c>
      <c r="H237" s="152">
        <f t="shared" si="13"/>
        <v>0</v>
      </c>
      <c r="I237" s="1324">
        <f t="shared" si="14"/>
        <v>0</v>
      </c>
      <c r="J237" s="373">
        <f>IFERROR(VLOOKUP(C237,'Consolidated Master Sheet'!B:H,6,0),"")</f>
        <v>1</v>
      </c>
      <c r="K237" s="347">
        <f>IFERROR(VLOOKUP(C237,'Consolidated Master Sheet'!B:H,7,0),"")</f>
        <v>40</v>
      </c>
      <c r="L237" s="42"/>
      <c r="M237" s="1104">
        <f t="shared" si="16"/>
        <v>0</v>
      </c>
      <c r="N237" s="157"/>
      <c r="O237" s="1029"/>
    </row>
    <row r="238" spans="1:15">
      <c r="A238" s="157" t="str">
        <f>IF(L238&gt;0,COUNT($L$4:L238)+MAX('MI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38" s="244"/>
      <c r="C238" s="231" t="s">
        <v>773</v>
      </c>
      <c r="D238" s="766">
        <v>606</v>
      </c>
      <c r="E238" s="765" t="s">
        <v>8471</v>
      </c>
      <c r="F238" s="765" t="s">
        <v>1037</v>
      </c>
      <c r="G238" s="1201">
        <f>IFERROR(VLOOKUP(C238,'Consolidated Master Sheet'!B:H,3,0),"")</f>
        <v>106.83</v>
      </c>
      <c r="H238" s="152">
        <f t="shared" si="13"/>
        <v>0</v>
      </c>
      <c r="I238" s="1324">
        <f t="shared" si="14"/>
        <v>0</v>
      </c>
      <c r="J238" s="373">
        <f>IFERROR(VLOOKUP(C238,'Consolidated Master Sheet'!B:H,6,0),"")</f>
        <v>1</v>
      </c>
      <c r="K238" s="347">
        <f>IFERROR(VLOOKUP(C238,'Consolidated Master Sheet'!B:H,7,0),"")</f>
        <v>18</v>
      </c>
      <c r="L238" s="42"/>
      <c r="M238" s="1104">
        <f t="shared" si="16"/>
        <v>0</v>
      </c>
      <c r="N238" s="157"/>
      <c r="O238" s="1029"/>
    </row>
    <row r="239" spans="1:15">
      <c r="A239" s="157" t="str">
        <f>IF(L239&gt;0,COUNT($L$4:L239)+MAX('MI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39" s="244"/>
      <c r="C239" s="231" t="s">
        <v>774</v>
      </c>
      <c r="D239" s="764">
        <v>606</v>
      </c>
      <c r="E239" s="765" t="s">
        <v>8472</v>
      </c>
      <c r="F239" s="765" t="s">
        <v>1039</v>
      </c>
      <c r="G239" s="1201">
        <f>IFERROR(VLOOKUP(C239,'Consolidated Master Sheet'!B:H,3,0),"")</f>
        <v>207.4</v>
      </c>
      <c r="H239" s="152">
        <f t="shared" si="13"/>
        <v>0</v>
      </c>
      <c r="I239" s="1324">
        <f t="shared" si="14"/>
        <v>0</v>
      </c>
      <c r="J239" s="373">
        <f>IFERROR(VLOOKUP(C239,'Consolidated Master Sheet'!B:H,6,0),"")</f>
        <v>1</v>
      </c>
      <c r="K239" s="347">
        <f>IFERROR(VLOOKUP(C239,'Consolidated Master Sheet'!B:H,7,0),"")</f>
        <v>20</v>
      </c>
      <c r="L239" s="42"/>
      <c r="M239" s="1104">
        <f t="shared" si="16"/>
        <v>0</v>
      </c>
      <c r="N239" s="157"/>
      <c r="O239" s="1029"/>
    </row>
    <row r="240" spans="1:15">
      <c r="A240" s="157" t="str">
        <f>IF(L240&gt;0,COUNT($L$4:L240)+MAX('MI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40" s="244"/>
      <c r="C240" s="231" t="s">
        <v>775</v>
      </c>
      <c r="D240" s="764">
        <v>606</v>
      </c>
      <c r="E240" s="765" t="s">
        <v>8473</v>
      </c>
      <c r="F240" s="765" t="s">
        <v>1041</v>
      </c>
      <c r="G240" s="1201">
        <f>IFERROR(VLOOKUP(C240,'Consolidated Master Sheet'!B:H,3,0),"")</f>
        <v>289.3</v>
      </c>
      <c r="H240" s="152">
        <f t="shared" si="13"/>
        <v>0</v>
      </c>
      <c r="I240" s="1324">
        <f t="shared" si="14"/>
        <v>0</v>
      </c>
      <c r="J240" s="373">
        <f>IFERROR(VLOOKUP(C240,'Consolidated Master Sheet'!B:H,6,0),"")</f>
        <v>1</v>
      </c>
      <c r="K240" s="347">
        <f>IFERROR(VLOOKUP(C240,'Consolidated Master Sheet'!B:H,7,0),"")</f>
        <v>15</v>
      </c>
      <c r="L240" s="42"/>
      <c r="M240" s="1104">
        <f t="shared" si="16"/>
        <v>0</v>
      </c>
      <c r="N240" s="157"/>
      <c r="O240" s="1029"/>
    </row>
    <row r="241" spans="1:15">
      <c r="A241" s="157" t="str">
        <f>IF(L241&gt;0,COUNT($L$4:L241)+MAX('MI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41" s="244"/>
      <c r="C241" s="231" t="s">
        <v>776</v>
      </c>
      <c r="D241" s="764">
        <v>606</v>
      </c>
      <c r="E241" s="765" t="s">
        <v>8474</v>
      </c>
      <c r="F241" s="765" t="s">
        <v>5078</v>
      </c>
      <c r="G241" s="1201">
        <f>IFERROR(VLOOKUP(C241,'Consolidated Master Sheet'!B:H,3,0),"")</f>
        <v>596.68999999999994</v>
      </c>
      <c r="H241" s="152">
        <f t="shared" si="13"/>
        <v>0</v>
      </c>
      <c r="I241" s="1324">
        <f t="shared" si="14"/>
        <v>0</v>
      </c>
      <c r="J241" s="373">
        <f>IFERROR(VLOOKUP(C241,'Consolidated Master Sheet'!B:H,6,0),"")</f>
        <v>1</v>
      </c>
      <c r="K241" s="347">
        <f>IFERROR(VLOOKUP(C241,'Consolidated Master Sheet'!B:H,7,0),"")</f>
        <v>6</v>
      </c>
      <c r="L241" s="42"/>
      <c r="M241" s="1104">
        <f t="shared" si="16"/>
        <v>0</v>
      </c>
      <c r="N241" s="157"/>
      <c r="O241" s="1029"/>
    </row>
    <row r="242" spans="1:15">
      <c r="A242" s="157" t="str">
        <f>IF(L242&gt;0,COUNT($L$4:L242)+MAX('MI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42" s="244"/>
      <c r="C242" s="231" t="s">
        <v>777</v>
      </c>
      <c r="D242" s="764">
        <v>606</v>
      </c>
      <c r="E242" s="765" t="s">
        <v>8475</v>
      </c>
      <c r="F242" s="765" t="s">
        <v>5080</v>
      </c>
      <c r="G242" s="1201">
        <f>IFERROR(VLOOKUP(C242,'Consolidated Master Sheet'!B:H,3,0),"")</f>
        <v>2163.5</v>
      </c>
      <c r="H242" s="152">
        <f t="shared" si="13"/>
        <v>0</v>
      </c>
      <c r="I242" s="1324">
        <f t="shared" si="14"/>
        <v>0</v>
      </c>
      <c r="J242" s="373">
        <f>IFERROR(VLOOKUP(C242,'Consolidated Master Sheet'!B:H,6,0),"")</f>
        <v>1</v>
      </c>
      <c r="K242" s="347">
        <f>IFERROR(VLOOKUP(C242,'Consolidated Master Sheet'!B:H,7,0),"")</f>
        <v>4</v>
      </c>
      <c r="L242" s="42"/>
      <c r="M242" s="1104">
        <f t="shared" si="16"/>
        <v>0</v>
      </c>
      <c r="N242" s="157"/>
      <c r="O242" s="1029"/>
    </row>
    <row r="243" spans="1:15">
      <c r="A243" s="157" t="str">
        <f>IF(L243&gt;0,COUNT($L$4:L243)+MAX('MI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43" s="244"/>
      <c r="C243" s="235" t="s">
        <v>778</v>
      </c>
      <c r="D243" s="766">
        <v>606</v>
      </c>
      <c r="E243" s="767" t="s">
        <v>8476</v>
      </c>
      <c r="F243" s="767" t="s">
        <v>5079</v>
      </c>
      <c r="G243" s="1137">
        <f>IFERROR(VLOOKUP(C243,'Consolidated Master Sheet'!B:H,3,0),"")</f>
        <v>3410.8300000000004</v>
      </c>
      <c r="H243" s="153">
        <f t="shared" si="13"/>
        <v>0</v>
      </c>
      <c r="I243" s="1764">
        <f t="shared" si="14"/>
        <v>0</v>
      </c>
      <c r="J243" s="195">
        <f>IFERROR(VLOOKUP(C243,'Consolidated Master Sheet'!B:H,6,0),"")</f>
        <v>1</v>
      </c>
      <c r="K243" s="349">
        <f>IFERROR(VLOOKUP(C243,'Consolidated Master Sheet'!B:H,7,0),"")</f>
        <v>2</v>
      </c>
      <c r="L243" s="43"/>
      <c r="M243" s="1108">
        <f t="shared" si="16"/>
        <v>0</v>
      </c>
      <c r="N243" s="157"/>
      <c r="O243" s="1029"/>
    </row>
    <row r="244" spans="1:15" ht="15.75" customHeight="1">
      <c r="A244" s="157" t="str">
        <f>IF(L244&gt;0,COUNT($L$4:L244)+MAX('MI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44" s="354"/>
      <c r="C244" s="313"/>
      <c r="D244" s="758"/>
      <c r="E244" s="314" t="s">
        <v>4684</v>
      </c>
      <c r="F244" s="759"/>
      <c r="G244" s="1200" t="str">
        <f>IFERROR(VLOOKUP(C244,'Consolidated Master Sheet'!B:H,3,0),"")</f>
        <v/>
      </c>
      <c r="H244" s="1459">
        <f t="shared" si="13"/>
        <v>0</v>
      </c>
      <c r="I244" s="1765">
        <f t="shared" si="14"/>
        <v>0</v>
      </c>
      <c r="J244" s="760" t="str">
        <f>IFERROR(VLOOKUP(C244,'Consolidated Master Sheet'!B:H,6,0),"")</f>
        <v/>
      </c>
      <c r="K244" s="761" t="str">
        <f>IFERROR(VLOOKUP(C244,'Consolidated Master Sheet'!B:H,7,0),"")</f>
        <v/>
      </c>
      <c r="L244" s="105"/>
      <c r="M244" s="1121"/>
      <c r="N244" s="157"/>
      <c r="O244" s="1029"/>
    </row>
    <row r="245" spans="1:15">
      <c r="A245" s="157" t="str">
        <f>IF(L245&gt;0,COUNT($L$4:L245)+MAX('MI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45" s="244"/>
      <c r="C245" s="228" t="s">
        <v>779</v>
      </c>
      <c r="D245" s="762" t="s">
        <v>780</v>
      </c>
      <c r="E245" s="763" t="s">
        <v>8371</v>
      </c>
      <c r="F245" s="763" t="s">
        <v>5077</v>
      </c>
      <c r="G245" s="1136">
        <f>IFERROR(VLOOKUP(C245,'Consolidated Master Sheet'!B:H,3,0),"")</f>
        <v>38.36</v>
      </c>
      <c r="H245" s="151">
        <f t="shared" si="13"/>
        <v>0</v>
      </c>
      <c r="I245" s="1322">
        <f t="shared" si="14"/>
        <v>0</v>
      </c>
      <c r="J245" s="188">
        <f>IFERROR(VLOOKUP(C245,'Consolidated Master Sheet'!B:H,6,0),"")</f>
        <v>25</v>
      </c>
      <c r="K245" s="345">
        <f>IFERROR(VLOOKUP(C245,'Consolidated Master Sheet'!B:H,7,0),"")</f>
        <v>2000</v>
      </c>
      <c r="L245" s="41"/>
      <c r="M245" s="1102">
        <f t="shared" ref="M245:M256" si="17">IFERROR(I245*L245,0)</f>
        <v>0</v>
      </c>
      <c r="N245" s="157"/>
      <c r="O245" s="1029"/>
    </row>
    <row r="246" spans="1:15">
      <c r="A246" s="157" t="str">
        <f>IF(L246&gt;0,COUNT($L$4:L246)+MAX('MI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46" s="244"/>
      <c r="C246" s="231" t="s">
        <v>781</v>
      </c>
      <c r="D246" s="766" t="s">
        <v>780</v>
      </c>
      <c r="E246" s="765" t="s">
        <v>8372</v>
      </c>
      <c r="F246" s="765" t="s">
        <v>1025</v>
      </c>
      <c r="G246" s="1201">
        <f>IFERROR(VLOOKUP(C246,'Consolidated Master Sheet'!B:H,3,0),"")</f>
        <v>30.12</v>
      </c>
      <c r="H246" s="152">
        <f t="shared" si="13"/>
        <v>0</v>
      </c>
      <c r="I246" s="1324">
        <f t="shared" si="14"/>
        <v>0</v>
      </c>
      <c r="J246" s="373">
        <f>IFERROR(VLOOKUP(C246,'Consolidated Master Sheet'!B:H,6,0),"")</f>
        <v>25</v>
      </c>
      <c r="K246" s="347">
        <f>IFERROR(VLOOKUP(C246,'Consolidated Master Sheet'!B:H,7,0),"")</f>
        <v>800</v>
      </c>
      <c r="L246" s="42"/>
      <c r="M246" s="1104">
        <f t="shared" si="17"/>
        <v>0</v>
      </c>
      <c r="N246" s="157"/>
      <c r="O246" s="1029"/>
    </row>
    <row r="247" spans="1:15">
      <c r="A247" s="157" t="str">
        <f>IF(L247&gt;0,COUNT($L$4:L247)+MAX('MI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47" s="244"/>
      <c r="C247" s="231" t="s">
        <v>782</v>
      </c>
      <c r="D247" s="766" t="s">
        <v>780</v>
      </c>
      <c r="E247" s="765" t="s">
        <v>8373</v>
      </c>
      <c r="F247" s="765" t="s">
        <v>1026</v>
      </c>
      <c r="G247" s="1201">
        <f>IFERROR(VLOOKUP(C247,'Consolidated Master Sheet'!B:H,3,0),"")</f>
        <v>10.86</v>
      </c>
      <c r="H247" s="152">
        <f t="shared" si="13"/>
        <v>0</v>
      </c>
      <c r="I247" s="1324">
        <f t="shared" si="14"/>
        <v>0</v>
      </c>
      <c r="J247" s="373">
        <f>IFERROR(VLOOKUP(C247,'Consolidated Master Sheet'!B:H,6,0),"")</f>
        <v>25</v>
      </c>
      <c r="K247" s="347">
        <f>IFERROR(VLOOKUP(C247,'Consolidated Master Sheet'!B:H,7,0),"")</f>
        <v>500</v>
      </c>
      <c r="L247" s="42"/>
      <c r="M247" s="1104">
        <f t="shared" si="17"/>
        <v>0</v>
      </c>
      <c r="N247" s="157"/>
      <c r="O247" s="1029"/>
    </row>
    <row r="248" spans="1:15">
      <c r="A248" s="157" t="str">
        <f>IF(L248&gt;0,COUNT($L$4:L248)+MAX('MI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48" s="244"/>
      <c r="C248" s="231" t="s">
        <v>783</v>
      </c>
      <c r="D248" s="766" t="s">
        <v>780</v>
      </c>
      <c r="E248" s="765" t="s">
        <v>8374</v>
      </c>
      <c r="F248" s="765" t="s">
        <v>1028</v>
      </c>
      <c r="G248" s="1201">
        <f>IFERROR(VLOOKUP(C248,'Consolidated Master Sheet'!B:H,3,0),"")</f>
        <v>61.39</v>
      </c>
      <c r="H248" s="152">
        <f t="shared" si="13"/>
        <v>0</v>
      </c>
      <c r="I248" s="1324">
        <f t="shared" si="14"/>
        <v>0</v>
      </c>
      <c r="J248" s="373">
        <f>IFERROR(VLOOKUP(C248,'Consolidated Master Sheet'!B:H,6,0),"")</f>
        <v>25</v>
      </c>
      <c r="K248" s="347">
        <f>IFERROR(VLOOKUP(C248,'Consolidated Master Sheet'!B:H,7,0),"")</f>
        <v>300</v>
      </c>
      <c r="L248" s="42"/>
      <c r="M248" s="1104">
        <f t="shared" si="17"/>
        <v>0</v>
      </c>
      <c r="N248" s="157"/>
      <c r="O248" s="1029"/>
    </row>
    <row r="249" spans="1:15">
      <c r="A249" s="157" t="str">
        <f>IF(L249&gt;0,COUNT($L$4:L249)+MAX('MI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49" s="244"/>
      <c r="C249" s="235" t="s">
        <v>784</v>
      </c>
      <c r="D249" s="766" t="s">
        <v>780</v>
      </c>
      <c r="E249" s="767" t="s">
        <v>8375</v>
      </c>
      <c r="F249" s="767" t="s">
        <v>1029</v>
      </c>
      <c r="G249" s="1137">
        <f>IFERROR(VLOOKUP(C249,'Consolidated Master Sheet'!B:H,3,0),"")</f>
        <v>15.709999999999999</v>
      </c>
      <c r="H249" s="153">
        <f t="shared" si="13"/>
        <v>0</v>
      </c>
      <c r="I249" s="1764">
        <f t="shared" si="14"/>
        <v>0</v>
      </c>
      <c r="J249" s="195">
        <f>IFERROR(VLOOKUP(C249,'Consolidated Master Sheet'!B:H,6,0),"")</f>
        <v>25</v>
      </c>
      <c r="K249" s="349">
        <f>IFERROR(VLOOKUP(C249,'Consolidated Master Sheet'!B:H,7,0),"")</f>
        <v>200</v>
      </c>
      <c r="L249" s="43"/>
      <c r="M249" s="1108">
        <f t="shared" si="17"/>
        <v>0</v>
      </c>
      <c r="N249" s="157"/>
      <c r="O249" s="1029"/>
    </row>
    <row r="250" spans="1:15">
      <c r="A250" s="157" t="str">
        <f>IF(L250&gt;0,COUNT($L$4:L250)+MAX('MI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50" s="244"/>
      <c r="C250" s="231" t="s">
        <v>785</v>
      </c>
      <c r="D250" s="764" t="s">
        <v>780</v>
      </c>
      <c r="E250" s="765" t="s">
        <v>8376</v>
      </c>
      <c r="F250" s="765" t="s">
        <v>1031</v>
      </c>
      <c r="G250" s="1201">
        <f>IFERROR(VLOOKUP(C250,'Consolidated Master Sheet'!B:H,3,0),"")</f>
        <v>52.36</v>
      </c>
      <c r="H250" s="152">
        <f t="shared" si="13"/>
        <v>0</v>
      </c>
      <c r="I250" s="1324">
        <f t="shared" si="14"/>
        <v>0</v>
      </c>
      <c r="J250" s="373">
        <f>IFERROR(VLOOKUP(C250,'Consolidated Master Sheet'!B:H,6,0),"")</f>
        <v>10</v>
      </c>
      <c r="K250" s="347">
        <f>IFERROR(VLOOKUP(C250,'Consolidated Master Sheet'!B:H,7,0),"")</f>
        <v>100</v>
      </c>
      <c r="L250" s="42"/>
      <c r="M250" s="1104">
        <f t="shared" si="17"/>
        <v>0</v>
      </c>
      <c r="N250" s="157"/>
      <c r="O250" s="1029"/>
    </row>
    <row r="251" spans="1:15">
      <c r="A251" s="157" t="str">
        <f>IF(L251&gt;0,COUNT($L$4:L251)+MAX('MI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51" s="244"/>
      <c r="C251" s="231" t="s">
        <v>786</v>
      </c>
      <c r="D251" s="766" t="s">
        <v>780</v>
      </c>
      <c r="E251" s="765" t="s">
        <v>8377</v>
      </c>
      <c r="F251" s="765" t="s">
        <v>1033</v>
      </c>
      <c r="G251" s="1201">
        <f>IFERROR(VLOOKUP(C251,'Consolidated Master Sheet'!B:H,3,0),"")</f>
        <v>64.100000000000009</v>
      </c>
      <c r="H251" s="152">
        <f t="shared" si="13"/>
        <v>0</v>
      </c>
      <c r="I251" s="1324">
        <f t="shared" si="14"/>
        <v>0</v>
      </c>
      <c r="J251" s="373">
        <f>IFERROR(VLOOKUP(C251,'Consolidated Master Sheet'!B:H,6,0),"")</f>
        <v>1</v>
      </c>
      <c r="K251" s="347">
        <f>IFERROR(VLOOKUP(C251,'Consolidated Master Sheet'!B:H,7,0),"")</f>
        <v>60</v>
      </c>
      <c r="L251" s="42"/>
      <c r="M251" s="1104">
        <f t="shared" si="17"/>
        <v>0</v>
      </c>
      <c r="N251" s="157"/>
      <c r="O251" s="1029"/>
    </row>
    <row r="252" spans="1:15">
      <c r="A252" s="157" t="str">
        <f>IF(L252&gt;0,COUNT($L$4:L252)+MAX('MI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52" s="244"/>
      <c r="C252" s="231" t="s">
        <v>787</v>
      </c>
      <c r="D252" s="766" t="s">
        <v>780</v>
      </c>
      <c r="E252" s="765" t="s">
        <v>8378</v>
      </c>
      <c r="F252" s="765" t="s">
        <v>1035</v>
      </c>
      <c r="G252" s="1201">
        <f>IFERROR(VLOOKUP(C252,'Consolidated Master Sheet'!B:H,3,0),"")</f>
        <v>79.95</v>
      </c>
      <c r="H252" s="152">
        <f t="shared" si="13"/>
        <v>0</v>
      </c>
      <c r="I252" s="1324">
        <f t="shared" si="14"/>
        <v>0</v>
      </c>
      <c r="J252" s="373">
        <f>IFERROR(VLOOKUP(C252,'Consolidated Master Sheet'!B:H,6,0),"")</f>
        <v>1</v>
      </c>
      <c r="K252" s="347">
        <f>IFERROR(VLOOKUP(C252,'Consolidated Master Sheet'!B:H,7,0),"")</f>
        <v>40</v>
      </c>
      <c r="L252" s="42"/>
      <c r="M252" s="1104">
        <f t="shared" si="17"/>
        <v>0</v>
      </c>
      <c r="N252" s="157"/>
      <c r="O252" s="1029"/>
    </row>
    <row r="253" spans="1:15">
      <c r="A253" s="157" t="str">
        <f>IF(L253&gt;0,COUNT($L$4:L253)+MAX('MI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53" s="244"/>
      <c r="C253" s="231" t="s">
        <v>788</v>
      </c>
      <c r="D253" s="766" t="s">
        <v>780</v>
      </c>
      <c r="E253" s="765" t="s">
        <v>8379</v>
      </c>
      <c r="F253" s="765" t="s">
        <v>1037</v>
      </c>
      <c r="G253" s="1201">
        <f>IFERROR(VLOOKUP(C253,'Consolidated Master Sheet'!B:H,3,0),"")</f>
        <v>127.10000000000001</v>
      </c>
      <c r="H253" s="152">
        <f t="shared" si="13"/>
        <v>0</v>
      </c>
      <c r="I253" s="1324">
        <f t="shared" si="14"/>
        <v>0</v>
      </c>
      <c r="J253" s="373">
        <f>IFERROR(VLOOKUP(C253,'Consolidated Master Sheet'!B:H,6,0),"")</f>
        <v>1</v>
      </c>
      <c r="K253" s="347">
        <f>IFERROR(VLOOKUP(C253,'Consolidated Master Sheet'!B:H,7,0),"")</f>
        <v>18</v>
      </c>
      <c r="L253" s="42"/>
      <c r="M253" s="1104">
        <f t="shared" si="17"/>
        <v>0</v>
      </c>
      <c r="N253" s="157"/>
      <c r="O253" s="1029"/>
    </row>
    <row r="254" spans="1:15">
      <c r="A254" s="157" t="str">
        <f>IF(L254&gt;0,COUNT($L$4:L254)+MAX('MI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54" s="244"/>
      <c r="C254" s="231" t="s">
        <v>789</v>
      </c>
      <c r="D254" s="766" t="s">
        <v>780</v>
      </c>
      <c r="E254" s="765" t="s">
        <v>8380</v>
      </c>
      <c r="F254" s="765" t="s">
        <v>1039</v>
      </c>
      <c r="G254" s="1201">
        <f>IFERROR(VLOOKUP(C254,'Consolidated Master Sheet'!B:H,3,0),"")</f>
        <v>275.28999999999996</v>
      </c>
      <c r="H254" s="152">
        <f t="shared" si="13"/>
        <v>0</v>
      </c>
      <c r="I254" s="1324">
        <f t="shared" si="14"/>
        <v>0</v>
      </c>
      <c r="J254" s="373">
        <f>IFERROR(VLOOKUP(C254,'Consolidated Master Sheet'!B:H,6,0),"")</f>
        <v>1</v>
      </c>
      <c r="K254" s="347">
        <f>IFERROR(VLOOKUP(C254,'Consolidated Master Sheet'!B:H,7,0),"")</f>
        <v>20</v>
      </c>
      <c r="L254" s="42"/>
      <c r="M254" s="1104">
        <f t="shared" si="17"/>
        <v>0</v>
      </c>
      <c r="N254" s="157"/>
      <c r="O254" s="1029"/>
    </row>
    <row r="255" spans="1:15">
      <c r="A255" s="157" t="str">
        <f>IF(L255&gt;0,COUNT($L$4:L255)+MAX('MI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55" s="244"/>
      <c r="C255" s="231" t="s">
        <v>790</v>
      </c>
      <c r="D255" s="766" t="s">
        <v>780</v>
      </c>
      <c r="E255" s="765" t="s">
        <v>8381</v>
      </c>
      <c r="F255" s="765" t="s">
        <v>1041</v>
      </c>
      <c r="G255" s="1201">
        <f>IFERROR(VLOOKUP(C255,'Consolidated Master Sheet'!B:H,3,0),"")</f>
        <v>350.63</v>
      </c>
      <c r="H255" s="152">
        <f t="shared" si="13"/>
        <v>0</v>
      </c>
      <c r="I255" s="1324">
        <f t="shared" si="14"/>
        <v>0</v>
      </c>
      <c r="J255" s="373">
        <f>IFERROR(VLOOKUP(C255,'Consolidated Master Sheet'!B:H,6,0),"")</f>
        <v>1</v>
      </c>
      <c r="K255" s="347">
        <f>IFERROR(VLOOKUP(C255,'Consolidated Master Sheet'!B:H,7,0),"")</f>
        <v>15</v>
      </c>
      <c r="L255" s="42"/>
      <c r="M255" s="1104">
        <f t="shared" si="17"/>
        <v>0</v>
      </c>
      <c r="N255" s="157"/>
      <c r="O255" s="1029"/>
    </row>
    <row r="256" spans="1:15" s="751" customFormat="1">
      <c r="A256" s="157" t="str">
        <f>IF(L256&gt;0,COUNT($L$4:L256)+MAX('MI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56" s="782"/>
      <c r="C256" s="783" t="s">
        <v>791</v>
      </c>
      <c r="D256" s="784" t="s">
        <v>780</v>
      </c>
      <c r="E256" s="785" t="s">
        <v>8382</v>
      </c>
      <c r="F256" s="785" t="s">
        <v>5078</v>
      </c>
      <c r="G256" s="1207">
        <f>IFERROR(VLOOKUP(C256,'Consolidated Master Sheet'!B:H,3,0),"")</f>
        <v>1664.51</v>
      </c>
      <c r="H256" s="153">
        <f t="shared" si="13"/>
        <v>0</v>
      </c>
      <c r="I256" s="1764">
        <f t="shared" si="14"/>
        <v>0</v>
      </c>
      <c r="J256" s="786">
        <f>IFERROR(VLOOKUP(C256,'Consolidated Master Sheet'!B:H,6,0),"")</f>
        <v>1</v>
      </c>
      <c r="K256" s="787">
        <f>IFERROR(VLOOKUP(C256,'Consolidated Master Sheet'!B:H,7,0),"")</f>
        <v>6</v>
      </c>
      <c r="L256" s="76"/>
      <c r="M256" s="1108">
        <f t="shared" si="17"/>
        <v>0</v>
      </c>
      <c r="N256" s="750"/>
      <c r="O256" s="1214"/>
    </row>
    <row r="257" spans="1:15" ht="15.75" customHeight="1">
      <c r="A257" s="157" t="str">
        <f>IF(L257&gt;0,COUNT($L$4:L257)+MAX('MI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57" s="354"/>
      <c r="C257" s="313"/>
      <c r="D257" s="758"/>
      <c r="E257" s="314" t="s">
        <v>4685</v>
      </c>
      <c r="F257" s="759"/>
      <c r="G257" s="1200" t="str">
        <f>IFERROR(VLOOKUP(C257,'Consolidated Master Sheet'!B:H,3,0),"")</f>
        <v/>
      </c>
      <c r="H257" s="1459">
        <f t="shared" si="13"/>
        <v>0</v>
      </c>
      <c r="I257" s="1765">
        <f t="shared" si="14"/>
        <v>0</v>
      </c>
      <c r="J257" s="760" t="str">
        <f>IFERROR(VLOOKUP(C257,'Consolidated Master Sheet'!B:H,6,0),"")</f>
        <v/>
      </c>
      <c r="K257" s="761" t="str">
        <f>IFERROR(VLOOKUP(C257,'Consolidated Master Sheet'!B:H,7,0),"")</f>
        <v/>
      </c>
      <c r="L257" s="105"/>
      <c r="M257" s="1121"/>
      <c r="N257" s="157"/>
      <c r="O257" s="1029"/>
    </row>
    <row r="258" spans="1:15">
      <c r="A258" s="157" t="str">
        <f>IF(L258&gt;0,COUNT($L$4:L258)+MAX('MI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58" s="244"/>
      <c r="C258" s="228" t="s">
        <v>792</v>
      </c>
      <c r="D258" s="175">
        <v>607</v>
      </c>
      <c r="E258" s="763" t="s">
        <v>8477</v>
      </c>
      <c r="F258" s="763" t="s">
        <v>5076</v>
      </c>
      <c r="G258" s="1136">
        <f>IFERROR(VLOOKUP(C258,'Consolidated Master Sheet'!B:H,3,0),"")</f>
        <v>13.79</v>
      </c>
      <c r="H258" s="151">
        <f t="shared" si="13"/>
        <v>0</v>
      </c>
      <c r="I258" s="1322">
        <f t="shared" si="14"/>
        <v>0</v>
      </c>
      <c r="J258" s="188">
        <f>IFERROR(VLOOKUP(C258,'Consolidated Master Sheet'!B:H,6,0),"")</f>
        <v>25</v>
      </c>
      <c r="K258" s="345">
        <f>IFERROR(VLOOKUP(C258,'Consolidated Master Sheet'!B:H,7,0),"")</f>
        <v>3000</v>
      </c>
      <c r="L258" s="41"/>
      <c r="M258" s="1102">
        <f t="shared" ref="M258:M289" si="18">IFERROR(I258*L258,0)</f>
        <v>0</v>
      </c>
      <c r="N258" s="157"/>
      <c r="O258" s="1029"/>
    </row>
    <row r="259" spans="1:15">
      <c r="A259" s="157" t="str">
        <f>IF(L259&gt;0,COUNT($L$4:L259)+MAX('MI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59" s="244"/>
      <c r="C259" s="231" t="s">
        <v>793</v>
      </c>
      <c r="D259" s="764">
        <v>607</v>
      </c>
      <c r="E259" s="765" t="s">
        <v>8478</v>
      </c>
      <c r="F259" s="765" t="s">
        <v>5077</v>
      </c>
      <c r="G259" s="1201">
        <f>IFERROR(VLOOKUP(C259,'Consolidated Master Sheet'!B:H,3,0),"")</f>
        <v>14.51</v>
      </c>
      <c r="H259" s="152">
        <f t="shared" si="13"/>
        <v>0</v>
      </c>
      <c r="I259" s="1324">
        <f t="shared" si="14"/>
        <v>0</v>
      </c>
      <c r="J259" s="373">
        <f>IFERROR(VLOOKUP(C259,'Consolidated Master Sheet'!B:H,6,0),"")</f>
        <v>25</v>
      </c>
      <c r="K259" s="347">
        <f>IFERROR(VLOOKUP(C259,'Consolidated Master Sheet'!B:H,7,0),"")</f>
        <v>1200</v>
      </c>
      <c r="L259" s="42"/>
      <c r="M259" s="1104">
        <f t="shared" si="18"/>
        <v>0</v>
      </c>
      <c r="N259" s="157"/>
      <c r="O259" s="1029"/>
    </row>
    <row r="260" spans="1:15">
      <c r="A260" s="157" t="str">
        <f>IF(L260&gt;0,COUNT($L$4:L260)+MAX('MI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60" s="244"/>
      <c r="C260" s="231" t="s">
        <v>794</v>
      </c>
      <c r="D260" s="764">
        <v>607</v>
      </c>
      <c r="E260" s="765" t="s">
        <v>8479</v>
      </c>
      <c r="F260" s="765" t="s">
        <v>1025</v>
      </c>
      <c r="G260" s="1201">
        <f>IFERROR(VLOOKUP(C260,'Consolidated Master Sheet'!B:H,3,0),"")</f>
        <v>14.04</v>
      </c>
      <c r="H260" s="152">
        <f t="shared" si="13"/>
        <v>0</v>
      </c>
      <c r="I260" s="1324">
        <f t="shared" si="14"/>
        <v>0</v>
      </c>
      <c r="J260" s="373">
        <f>IFERROR(VLOOKUP(C260,'Consolidated Master Sheet'!B:H,6,0),"")</f>
        <v>25</v>
      </c>
      <c r="K260" s="347">
        <f>IFERROR(VLOOKUP(C260,'Consolidated Master Sheet'!B:H,7,0),"")</f>
        <v>1000</v>
      </c>
      <c r="L260" s="42"/>
      <c r="M260" s="1104">
        <f t="shared" si="18"/>
        <v>0</v>
      </c>
      <c r="N260" s="157"/>
      <c r="O260" s="1029"/>
    </row>
    <row r="261" spans="1:15">
      <c r="A261" s="157" t="str">
        <f>IF(L261&gt;0,COUNT($L$4:L261)+MAX('MI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61" s="244"/>
      <c r="C261" s="231" t="s">
        <v>795</v>
      </c>
      <c r="D261" s="764">
        <v>607</v>
      </c>
      <c r="E261" s="765" t="s">
        <v>8480</v>
      </c>
      <c r="F261" s="765" t="s">
        <v>1026</v>
      </c>
      <c r="G261" s="1201">
        <f>IFERROR(VLOOKUP(C261,'Consolidated Master Sheet'!B:H,3,0),"")</f>
        <v>5.0599999999999996</v>
      </c>
      <c r="H261" s="152">
        <f t="shared" si="13"/>
        <v>0</v>
      </c>
      <c r="I261" s="1324">
        <f t="shared" si="14"/>
        <v>0</v>
      </c>
      <c r="J261" s="373">
        <f>IFERROR(VLOOKUP(C261,'Consolidated Master Sheet'!B:H,6,0),"")</f>
        <v>100</v>
      </c>
      <c r="K261" s="347">
        <f>IFERROR(VLOOKUP(C261,'Consolidated Master Sheet'!B:H,7,0),"")</f>
        <v>800</v>
      </c>
      <c r="L261" s="42"/>
      <c r="M261" s="1104">
        <f t="shared" si="18"/>
        <v>0</v>
      </c>
      <c r="N261" s="157"/>
      <c r="O261" s="1029"/>
    </row>
    <row r="262" spans="1:15">
      <c r="A262" s="157" t="str">
        <f>IF(L262&gt;0,COUNT($L$4:L262)+MAX('MI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62" s="244"/>
      <c r="C262" s="231" t="s">
        <v>796</v>
      </c>
      <c r="D262" s="764">
        <v>607</v>
      </c>
      <c r="E262" s="765" t="s">
        <v>8481</v>
      </c>
      <c r="F262" s="765" t="s">
        <v>1028</v>
      </c>
      <c r="G262" s="1201">
        <f>IFERROR(VLOOKUP(C262,'Consolidated Master Sheet'!B:H,3,0),"")</f>
        <v>29.32</v>
      </c>
      <c r="H262" s="152">
        <f t="shared" ref="H262:H325" si="19">IF(G262=0,"NET",$H$2)</f>
        <v>0</v>
      </c>
      <c r="I262" s="1324">
        <f t="shared" ref="I262:I325" si="20">IFERROR(ROUND(H262*G262,2),0)</f>
        <v>0</v>
      </c>
      <c r="J262" s="373">
        <f>IFERROR(VLOOKUP(C262,'Consolidated Master Sheet'!B:H,6,0),"")</f>
        <v>25</v>
      </c>
      <c r="K262" s="347">
        <f>IFERROR(VLOOKUP(C262,'Consolidated Master Sheet'!B:H,7,0),"")</f>
        <v>300</v>
      </c>
      <c r="L262" s="42"/>
      <c r="M262" s="1104">
        <f t="shared" si="18"/>
        <v>0</v>
      </c>
      <c r="N262" s="157"/>
      <c r="O262" s="1029"/>
    </row>
    <row r="263" spans="1:15">
      <c r="A263" s="157" t="str">
        <f>IF(L263&gt;0,COUNT($L$4:L263)+MAX('MI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63" s="244"/>
      <c r="C263" s="235" t="s">
        <v>797</v>
      </c>
      <c r="D263" s="766">
        <v>607</v>
      </c>
      <c r="E263" s="767" t="s">
        <v>8482</v>
      </c>
      <c r="F263" s="767" t="s">
        <v>1029</v>
      </c>
      <c r="G263" s="1137">
        <f>IFERROR(VLOOKUP(C263,'Consolidated Master Sheet'!B:H,3,0),"")</f>
        <v>11.18</v>
      </c>
      <c r="H263" s="153">
        <f t="shared" si="19"/>
        <v>0</v>
      </c>
      <c r="I263" s="1764">
        <f t="shared" si="20"/>
        <v>0</v>
      </c>
      <c r="J263" s="195">
        <f>IFERROR(VLOOKUP(C263,'Consolidated Master Sheet'!B:H,6,0),"")</f>
        <v>25</v>
      </c>
      <c r="K263" s="349">
        <f>IFERROR(VLOOKUP(C263,'Consolidated Master Sheet'!B:H,7,0),"")</f>
        <v>250</v>
      </c>
      <c r="L263" s="43"/>
      <c r="M263" s="1108">
        <f t="shared" si="18"/>
        <v>0</v>
      </c>
      <c r="N263" s="157"/>
      <c r="O263" s="1029"/>
    </row>
    <row r="264" spans="1:15">
      <c r="A264" s="157" t="str">
        <f>IF(L264&gt;0,COUNT($L$4:L264)+MAX('MI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64" s="244"/>
      <c r="C264" s="231" t="s">
        <v>798</v>
      </c>
      <c r="D264" s="764">
        <v>607</v>
      </c>
      <c r="E264" s="765" t="s">
        <v>8483</v>
      </c>
      <c r="F264" s="765" t="s">
        <v>1031</v>
      </c>
      <c r="G264" s="1201">
        <f>IFERROR(VLOOKUP(C264,'Consolidated Master Sheet'!B:H,3,0),"")</f>
        <v>27.360000000000003</v>
      </c>
      <c r="H264" s="152">
        <f t="shared" si="19"/>
        <v>0</v>
      </c>
      <c r="I264" s="1324">
        <f t="shared" si="20"/>
        <v>0</v>
      </c>
      <c r="J264" s="373">
        <f>IFERROR(VLOOKUP(C264,'Consolidated Master Sheet'!B:H,6,0),"")</f>
        <v>10</v>
      </c>
      <c r="K264" s="347">
        <f>IFERROR(VLOOKUP(C264,'Consolidated Master Sheet'!B:H,7,0),"")</f>
        <v>100</v>
      </c>
      <c r="L264" s="42"/>
      <c r="M264" s="1104">
        <f t="shared" si="18"/>
        <v>0</v>
      </c>
      <c r="N264" s="157"/>
      <c r="O264" s="1029"/>
    </row>
    <row r="265" spans="1:15">
      <c r="A265" s="157" t="str">
        <f>IF(L265&gt;0,COUNT($L$4:L265)+MAX('MI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65" s="244"/>
      <c r="C265" s="231" t="s">
        <v>799</v>
      </c>
      <c r="D265" s="764">
        <v>607</v>
      </c>
      <c r="E265" s="765" t="s">
        <v>8484</v>
      </c>
      <c r="F265" s="765" t="s">
        <v>1033</v>
      </c>
      <c r="G265" s="1201">
        <f>IFERROR(VLOOKUP(C265,'Consolidated Master Sheet'!B:H,3,0),"")</f>
        <v>40.519999999999996</v>
      </c>
      <c r="H265" s="152">
        <f t="shared" si="19"/>
        <v>0</v>
      </c>
      <c r="I265" s="1324">
        <f t="shared" si="20"/>
        <v>0</v>
      </c>
      <c r="J265" s="373">
        <f>IFERROR(VLOOKUP(C265,'Consolidated Master Sheet'!B:H,6,0),"")</f>
        <v>1</v>
      </c>
      <c r="K265" s="347">
        <f>IFERROR(VLOOKUP(C265,'Consolidated Master Sheet'!B:H,7,0),"")</f>
        <v>50</v>
      </c>
      <c r="L265" s="42"/>
      <c r="M265" s="1104">
        <f t="shared" si="18"/>
        <v>0</v>
      </c>
      <c r="N265" s="157"/>
      <c r="O265" s="1029"/>
    </row>
    <row r="266" spans="1:15">
      <c r="A266" s="157" t="str">
        <f>IF(L266&gt;0,COUNT($L$4:L266)+MAX('MI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66" s="244"/>
      <c r="C266" s="231" t="s">
        <v>800</v>
      </c>
      <c r="D266" s="764">
        <v>607</v>
      </c>
      <c r="E266" s="765" t="s">
        <v>8485</v>
      </c>
      <c r="F266" s="765" t="s">
        <v>1035</v>
      </c>
      <c r="G266" s="1201">
        <f>IFERROR(VLOOKUP(C266,'Consolidated Master Sheet'!B:H,3,0),"")</f>
        <v>63.22</v>
      </c>
      <c r="H266" s="152">
        <f t="shared" si="19"/>
        <v>0</v>
      </c>
      <c r="I266" s="1324">
        <f t="shared" si="20"/>
        <v>0</v>
      </c>
      <c r="J266" s="373">
        <f>IFERROR(VLOOKUP(C266,'Consolidated Master Sheet'!B:H,6,0),"")</f>
        <v>1</v>
      </c>
      <c r="K266" s="347">
        <f>IFERROR(VLOOKUP(C266,'Consolidated Master Sheet'!B:H,7,0),"")</f>
        <v>35</v>
      </c>
      <c r="L266" s="42"/>
      <c r="M266" s="1104">
        <f t="shared" si="18"/>
        <v>0</v>
      </c>
      <c r="N266" s="157"/>
      <c r="O266" s="1029"/>
    </row>
    <row r="267" spans="1:15">
      <c r="A267" s="157" t="str">
        <f>IF(L267&gt;0,COUNT($L$4:L267)+MAX('MI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67" s="244"/>
      <c r="C267" s="231" t="s">
        <v>801</v>
      </c>
      <c r="D267" s="764">
        <v>607</v>
      </c>
      <c r="E267" s="765" t="s">
        <v>8486</v>
      </c>
      <c r="F267" s="765" t="s">
        <v>1037</v>
      </c>
      <c r="G267" s="1201">
        <f>IFERROR(VLOOKUP(C267,'Consolidated Master Sheet'!B:H,3,0),"")</f>
        <v>115.09</v>
      </c>
      <c r="H267" s="152">
        <f t="shared" si="19"/>
        <v>0</v>
      </c>
      <c r="I267" s="1324">
        <f t="shared" si="20"/>
        <v>0</v>
      </c>
      <c r="J267" s="373">
        <f>IFERROR(VLOOKUP(C267,'Consolidated Master Sheet'!B:H,6,0),"")</f>
        <v>1</v>
      </c>
      <c r="K267" s="347">
        <f>IFERROR(VLOOKUP(C267,'Consolidated Master Sheet'!B:H,7,0),"")</f>
        <v>17</v>
      </c>
      <c r="L267" s="42"/>
      <c r="M267" s="1104">
        <f t="shared" si="18"/>
        <v>0</v>
      </c>
      <c r="N267" s="157"/>
      <c r="O267" s="1029"/>
    </row>
    <row r="268" spans="1:15">
      <c r="A268" s="157" t="str">
        <f>IF(L268&gt;0,COUNT($L$4:L268)+MAX('MI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68" s="244"/>
      <c r="C268" s="231" t="s">
        <v>802</v>
      </c>
      <c r="D268" s="764">
        <v>607</v>
      </c>
      <c r="E268" s="765" t="s">
        <v>8487</v>
      </c>
      <c r="F268" s="765" t="s">
        <v>1039</v>
      </c>
      <c r="G268" s="1201">
        <f>IFERROR(VLOOKUP(C268,'Consolidated Master Sheet'!B:H,3,0),"")</f>
        <v>209.92999999999998</v>
      </c>
      <c r="H268" s="152">
        <f t="shared" si="19"/>
        <v>0</v>
      </c>
      <c r="I268" s="1324">
        <f t="shared" si="20"/>
        <v>0</v>
      </c>
      <c r="J268" s="373">
        <f>IFERROR(VLOOKUP(C268,'Consolidated Master Sheet'!B:H,6,0),"")</f>
        <v>1</v>
      </c>
      <c r="K268" s="347">
        <f>IFERROR(VLOOKUP(C268,'Consolidated Master Sheet'!B:H,7,0),"")</f>
        <v>20</v>
      </c>
      <c r="L268" s="42"/>
      <c r="M268" s="1104">
        <f t="shared" si="18"/>
        <v>0</v>
      </c>
      <c r="N268" s="157"/>
      <c r="O268" s="1029"/>
    </row>
    <row r="269" spans="1:15">
      <c r="A269" s="157" t="str">
        <f>IF(L269&gt;0,COUNT($L$4:L269)+MAX('MI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69" s="244"/>
      <c r="C269" s="231" t="s">
        <v>803</v>
      </c>
      <c r="D269" s="764">
        <v>607</v>
      </c>
      <c r="E269" s="765" t="s">
        <v>8488</v>
      </c>
      <c r="F269" s="765" t="s">
        <v>1041</v>
      </c>
      <c r="G269" s="1201">
        <f>IFERROR(VLOOKUP(C269,'Consolidated Master Sheet'!B:H,3,0),"")</f>
        <v>297.93</v>
      </c>
      <c r="H269" s="152">
        <f t="shared" si="19"/>
        <v>0</v>
      </c>
      <c r="I269" s="1324">
        <f t="shared" si="20"/>
        <v>0</v>
      </c>
      <c r="J269" s="373">
        <f>IFERROR(VLOOKUP(C269,'Consolidated Master Sheet'!B:H,6,0),"")</f>
        <v>1</v>
      </c>
      <c r="K269" s="347">
        <f>IFERROR(VLOOKUP(C269,'Consolidated Master Sheet'!B:H,7,0),"")</f>
        <v>13</v>
      </c>
      <c r="L269" s="42"/>
      <c r="M269" s="1104">
        <f t="shared" si="18"/>
        <v>0</v>
      </c>
      <c r="N269" s="157"/>
      <c r="O269" s="1029"/>
    </row>
    <row r="270" spans="1:15">
      <c r="A270" s="157" t="str">
        <f>IF(L270&gt;0,COUNT($L$4:L270)+MAX('MI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70" s="244"/>
      <c r="C270" s="231" t="s">
        <v>804</v>
      </c>
      <c r="D270" s="764">
        <v>607</v>
      </c>
      <c r="E270" s="765" t="s">
        <v>8489</v>
      </c>
      <c r="F270" s="765" t="s">
        <v>5078</v>
      </c>
      <c r="G270" s="1201">
        <f>IFERROR(VLOOKUP(C270,'Consolidated Master Sheet'!B:H,3,0),"")</f>
        <v>653.12</v>
      </c>
      <c r="H270" s="152">
        <f t="shared" si="19"/>
        <v>0</v>
      </c>
      <c r="I270" s="1324">
        <f t="shared" si="20"/>
        <v>0</v>
      </c>
      <c r="J270" s="373">
        <f>IFERROR(VLOOKUP(C270,'Consolidated Master Sheet'!B:H,6,0),"")</f>
        <v>1</v>
      </c>
      <c r="K270" s="347">
        <f>IFERROR(VLOOKUP(C270,'Consolidated Master Sheet'!B:H,7,0),"")</f>
        <v>6</v>
      </c>
      <c r="L270" s="42"/>
      <c r="M270" s="1104">
        <f t="shared" si="18"/>
        <v>0</v>
      </c>
      <c r="N270" s="157"/>
      <c r="O270" s="1029"/>
    </row>
    <row r="271" spans="1:15">
      <c r="A271" s="157" t="str">
        <f>IF(L271&gt;0,COUNT($L$4:L271)+MAX('MI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71" s="244"/>
      <c r="C271" s="231" t="s">
        <v>805</v>
      </c>
      <c r="D271" s="766">
        <v>607</v>
      </c>
      <c r="E271" s="765" t="s">
        <v>8490</v>
      </c>
      <c r="F271" s="765" t="s">
        <v>5080</v>
      </c>
      <c r="G271" s="1201">
        <f>IFERROR(VLOOKUP(C271,'Consolidated Master Sheet'!B:H,3,0),"")</f>
        <v>2561</v>
      </c>
      <c r="H271" s="152">
        <f t="shared" si="19"/>
        <v>0</v>
      </c>
      <c r="I271" s="1324">
        <f t="shared" si="20"/>
        <v>0</v>
      </c>
      <c r="J271" s="373">
        <f>IFERROR(VLOOKUP(C271,'Consolidated Master Sheet'!B:H,6,0),"")</f>
        <v>1</v>
      </c>
      <c r="K271" s="347">
        <f>IFERROR(VLOOKUP(C271,'Consolidated Master Sheet'!B:H,7,0),"")</f>
        <v>2</v>
      </c>
      <c r="L271" s="42"/>
      <c r="M271" s="1104">
        <f t="shared" si="18"/>
        <v>0</v>
      </c>
      <c r="N271" s="157"/>
      <c r="O271" s="1029"/>
    </row>
    <row r="272" spans="1:15">
      <c r="A272" s="157" t="str">
        <f>IF(L272&gt;0,COUNT($L$4:L272)+MAX('MI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72" s="244"/>
      <c r="C272" s="231" t="s">
        <v>806</v>
      </c>
      <c r="D272" s="764">
        <v>607</v>
      </c>
      <c r="E272" s="765" t="s">
        <v>8491</v>
      </c>
      <c r="F272" s="765" t="s">
        <v>5079</v>
      </c>
      <c r="G272" s="1201">
        <f>IFERROR(VLOOKUP(C272,'Consolidated Master Sheet'!B:H,3,0),"")</f>
        <v>3416.5800000000004</v>
      </c>
      <c r="H272" s="152">
        <f t="shared" si="19"/>
        <v>0</v>
      </c>
      <c r="I272" s="1324">
        <f t="shared" si="20"/>
        <v>0</v>
      </c>
      <c r="J272" s="373">
        <f>IFERROR(VLOOKUP(C272,'Consolidated Master Sheet'!B:H,6,0),"")</f>
        <v>1</v>
      </c>
      <c r="K272" s="347">
        <f>IFERROR(VLOOKUP(C272,'Consolidated Master Sheet'!B:H,7,0),"")</f>
        <v>1</v>
      </c>
      <c r="L272" s="42"/>
      <c r="M272" s="1104">
        <f t="shared" si="18"/>
        <v>0</v>
      </c>
      <c r="N272" s="157"/>
      <c r="O272" s="1029"/>
    </row>
    <row r="273" spans="1:15">
      <c r="A273" s="157" t="str">
        <f>IF(L273&gt;0,COUNT($L$4:L273)+MAX('MI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73" s="244"/>
      <c r="C273" s="235" t="s">
        <v>807</v>
      </c>
      <c r="D273" s="766">
        <v>607</v>
      </c>
      <c r="E273" s="767" t="s">
        <v>8492</v>
      </c>
      <c r="F273" s="767" t="s">
        <v>5081</v>
      </c>
      <c r="G273" s="1137">
        <f>IFERROR(VLOOKUP(C273,'Consolidated Master Sheet'!B:H,3,0),"")</f>
        <v>12637.75</v>
      </c>
      <c r="H273" s="153">
        <f t="shared" si="19"/>
        <v>0</v>
      </c>
      <c r="I273" s="1764">
        <f t="shared" si="20"/>
        <v>0</v>
      </c>
      <c r="J273" s="195">
        <f>IFERROR(VLOOKUP(C273,'Consolidated Master Sheet'!B:H,6,0),"")</f>
        <v>1</v>
      </c>
      <c r="K273" s="349">
        <f>IFERROR(VLOOKUP(C273,'Consolidated Master Sheet'!B:H,7,0),"")</f>
        <v>1</v>
      </c>
      <c r="L273" s="43"/>
      <c r="M273" s="1108">
        <f t="shared" si="18"/>
        <v>0</v>
      </c>
      <c r="N273" s="157"/>
      <c r="O273" s="1029"/>
    </row>
    <row r="274" spans="1:15">
      <c r="A274" s="157" t="str">
        <f>IF(L274&gt;0,COUNT($L$4:L274)+MAX('MI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74" s="244"/>
      <c r="C274" s="249"/>
      <c r="D274" s="200"/>
      <c r="E274" s="769"/>
      <c r="F274" s="769"/>
      <c r="G274" s="1203" t="str">
        <f>IFERROR(VLOOKUP(C274,'Consolidated Master Sheet'!B:H,3,0),"")</f>
        <v/>
      </c>
      <c r="H274" s="720">
        <f t="shared" si="19"/>
        <v>0</v>
      </c>
      <c r="I274" s="1811">
        <f t="shared" si="20"/>
        <v>0</v>
      </c>
      <c r="J274" s="459" t="str">
        <f>IFERROR(VLOOKUP(C274,'Consolidated Master Sheet'!B:H,6,0),"")</f>
        <v/>
      </c>
      <c r="K274" s="452" t="str">
        <f>IFERROR(VLOOKUP(C274,'Consolidated Master Sheet'!B:H,7,0),"")</f>
        <v/>
      </c>
      <c r="L274" s="45"/>
      <c r="M274" s="1106"/>
      <c r="N274" s="157"/>
      <c r="O274" s="1029"/>
    </row>
    <row r="275" spans="1:15">
      <c r="A275" s="157" t="str">
        <f>IF(L275&gt;0,COUNT($L$4:L275)+MAX('MI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75" s="244"/>
      <c r="C275" s="245" t="s">
        <v>808</v>
      </c>
      <c r="D275" s="175">
        <v>607</v>
      </c>
      <c r="E275" s="768" t="s">
        <v>8493</v>
      </c>
      <c r="F275" s="768" t="s">
        <v>5083</v>
      </c>
      <c r="G275" s="1202">
        <f>IFERROR(VLOOKUP(C275,'Consolidated Master Sheet'!B:H,3,0),"")</f>
        <v>23.8</v>
      </c>
      <c r="H275" s="154">
        <f t="shared" si="19"/>
        <v>0</v>
      </c>
      <c r="I275" s="1624">
        <f t="shared" si="20"/>
        <v>0</v>
      </c>
      <c r="J275" s="475">
        <f>IFERROR(VLOOKUP(C275,'Consolidated Master Sheet'!B:H,6,0),"")</f>
        <v>25</v>
      </c>
      <c r="K275" s="178">
        <f>IFERROR(VLOOKUP(C275,'Consolidated Master Sheet'!B:H,7,0),"")</f>
        <v>800</v>
      </c>
      <c r="L275" s="95"/>
      <c r="M275" s="1103">
        <f t="shared" si="18"/>
        <v>0</v>
      </c>
      <c r="N275" s="157"/>
      <c r="O275" s="1029"/>
    </row>
    <row r="276" spans="1:15">
      <c r="A276" s="157" t="str">
        <f>IF(L276&gt;0,COUNT($L$4:L276)+MAX('MI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76" s="244"/>
      <c r="C276" s="249"/>
      <c r="D276" s="200"/>
      <c r="E276" s="769"/>
      <c r="F276" s="769"/>
      <c r="G276" s="1203" t="str">
        <f>IFERROR(VLOOKUP(C276,'Consolidated Master Sheet'!B:H,3,0),"")</f>
        <v/>
      </c>
      <c r="H276" s="720">
        <f t="shared" si="19"/>
        <v>0</v>
      </c>
      <c r="I276" s="1811">
        <f t="shared" si="20"/>
        <v>0</v>
      </c>
      <c r="J276" s="459" t="str">
        <f>IFERROR(VLOOKUP(C276,'Consolidated Master Sheet'!B:H,6,0),"")</f>
        <v/>
      </c>
      <c r="K276" s="452" t="str">
        <f>IFERROR(VLOOKUP(C276,'Consolidated Master Sheet'!B:H,7,0),"")</f>
        <v/>
      </c>
      <c r="L276" s="45"/>
      <c r="M276" s="1106"/>
      <c r="N276" s="157"/>
      <c r="O276" s="1029"/>
    </row>
    <row r="277" spans="1:15">
      <c r="A277" s="157" t="str">
        <f>IF(L277&gt;0,COUNT($L$4:L277)+MAX('MI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77" s="244"/>
      <c r="C277" s="228" t="s">
        <v>809</v>
      </c>
      <c r="D277" s="762">
        <v>607</v>
      </c>
      <c r="E277" s="763" t="s">
        <v>8494</v>
      </c>
      <c r="F277" s="763" t="s">
        <v>5096</v>
      </c>
      <c r="G277" s="1136">
        <f>IFERROR(VLOOKUP(C277,'Consolidated Master Sheet'!B:H,3,0),"")</f>
        <v>40.28</v>
      </c>
      <c r="H277" s="151">
        <f t="shared" si="19"/>
        <v>0</v>
      </c>
      <c r="I277" s="1322">
        <f t="shared" si="20"/>
        <v>0</v>
      </c>
      <c r="J277" s="188">
        <f>IFERROR(VLOOKUP(C277,'Consolidated Master Sheet'!B:H,6,0),"")</f>
        <v>25</v>
      </c>
      <c r="K277" s="345">
        <f>IFERROR(VLOOKUP(C277,'Consolidated Master Sheet'!B:H,7,0),"")</f>
        <v>500</v>
      </c>
      <c r="L277" s="41"/>
      <c r="M277" s="1102">
        <f t="shared" si="18"/>
        <v>0</v>
      </c>
      <c r="N277" s="157"/>
      <c r="O277" s="1029"/>
    </row>
    <row r="278" spans="1:15">
      <c r="A278" s="157" t="str">
        <f>IF(L278&gt;0,COUNT($L$4:L278)+MAX('MI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78" s="244"/>
      <c r="C278" s="235" t="s">
        <v>810</v>
      </c>
      <c r="D278" s="766">
        <v>607</v>
      </c>
      <c r="E278" s="767" t="s">
        <v>8495</v>
      </c>
      <c r="F278" s="767" t="s">
        <v>5084</v>
      </c>
      <c r="G278" s="1137">
        <f>IFERROR(VLOOKUP(C278,'Consolidated Master Sheet'!B:H,3,0),"")</f>
        <v>40.379999999999995</v>
      </c>
      <c r="H278" s="153">
        <f t="shared" si="19"/>
        <v>0</v>
      </c>
      <c r="I278" s="1764">
        <f t="shared" si="20"/>
        <v>0</v>
      </c>
      <c r="J278" s="195">
        <f>IFERROR(VLOOKUP(C278,'Consolidated Master Sheet'!B:H,6,0),"")</f>
        <v>25</v>
      </c>
      <c r="K278" s="349">
        <f>IFERROR(VLOOKUP(C278,'Consolidated Master Sheet'!B:H,7,0),"")</f>
        <v>500</v>
      </c>
      <c r="L278" s="43"/>
      <c r="M278" s="1108">
        <f t="shared" si="18"/>
        <v>0</v>
      </c>
      <c r="N278" s="157"/>
      <c r="O278" s="1029"/>
    </row>
    <row r="279" spans="1:15">
      <c r="A279" s="157" t="str">
        <f>IF(L279&gt;0,COUNT($L$4:L279)+MAX('MI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79" s="244"/>
      <c r="C279" s="249"/>
      <c r="D279" s="200"/>
      <c r="E279" s="769"/>
      <c r="F279" s="769"/>
      <c r="G279" s="1203" t="str">
        <f>IFERROR(VLOOKUP(C279,'Consolidated Master Sheet'!B:H,3,0),"")</f>
        <v/>
      </c>
      <c r="H279" s="720">
        <f t="shared" si="19"/>
        <v>0</v>
      </c>
      <c r="I279" s="1811">
        <f t="shared" si="20"/>
        <v>0</v>
      </c>
      <c r="J279" s="459" t="str">
        <f>IFERROR(VLOOKUP(C279,'Consolidated Master Sheet'!B:H,6,0),"")</f>
        <v/>
      </c>
      <c r="K279" s="452" t="str">
        <f>IFERROR(VLOOKUP(C279,'Consolidated Master Sheet'!B:H,7,0),"")</f>
        <v/>
      </c>
      <c r="L279" s="45"/>
      <c r="M279" s="1106"/>
      <c r="N279" s="157"/>
      <c r="O279" s="1029"/>
    </row>
    <row r="280" spans="1:15">
      <c r="A280" s="157" t="str">
        <f>IF(L280&gt;0,COUNT($L$4:L280)+MAX('MI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80" s="244"/>
      <c r="C280" s="245" t="s">
        <v>811</v>
      </c>
      <c r="D280" s="175">
        <v>607</v>
      </c>
      <c r="E280" s="768" t="s">
        <v>8496</v>
      </c>
      <c r="F280" s="768" t="s">
        <v>5118</v>
      </c>
      <c r="G280" s="1202">
        <f>IFERROR(VLOOKUP(C280,'Consolidated Master Sheet'!B:H,3,0),"")</f>
        <v>28.62</v>
      </c>
      <c r="H280" s="154">
        <f t="shared" si="19"/>
        <v>0</v>
      </c>
      <c r="I280" s="1624">
        <f t="shared" si="20"/>
        <v>0</v>
      </c>
      <c r="J280" s="475">
        <f>IFERROR(VLOOKUP(C280,'Consolidated Master Sheet'!B:H,6,0),"")</f>
        <v>25</v>
      </c>
      <c r="K280" s="178">
        <f>IFERROR(VLOOKUP(C280,'Consolidated Master Sheet'!B:H,7,0),"")</f>
        <v>200</v>
      </c>
      <c r="L280" s="95"/>
      <c r="M280" s="1103">
        <f t="shared" si="18"/>
        <v>0</v>
      </c>
      <c r="N280" s="157"/>
      <c r="O280" s="1029"/>
    </row>
    <row r="281" spans="1:15">
      <c r="A281" s="157" t="str">
        <f>IF(L281&gt;0,COUNT($L$4:L281)+MAX('MI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81" s="244"/>
      <c r="C281" s="249"/>
      <c r="D281" s="200"/>
      <c r="E281" s="769"/>
      <c r="F281" s="769"/>
      <c r="G281" s="1203" t="str">
        <f>IFERROR(VLOOKUP(C281,'Consolidated Master Sheet'!B:H,3,0),"")</f>
        <v/>
      </c>
      <c r="H281" s="720">
        <f t="shared" si="19"/>
        <v>0</v>
      </c>
      <c r="I281" s="1811">
        <f t="shared" si="20"/>
        <v>0</v>
      </c>
      <c r="J281" s="459" t="str">
        <f>IFERROR(VLOOKUP(C281,'Consolidated Master Sheet'!B:H,6,0),"")</f>
        <v/>
      </c>
      <c r="K281" s="452" t="str">
        <f>IFERROR(VLOOKUP(C281,'Consolidated Master Sheet'!B:H,7,0),"")</f>
        <v/>
      </c>
      <c r="L281" s="45"/>
      <c r="M281" s="1106"/>
      <c r="N281" s="157"/>
      <c r="O281" s="1029"/>
    </row>
    <row r="282" spans="1:15">
      <c r="A282" s="157" t="str">
        <f>IF(L282&gt;0,COUNT($L$4:L282)+MAX('MI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82" s="244"/>
      <c r="C282" s="228" t="s">
        <v>812</v>
      </c>
      <c r="D282" s="762">
        <v>607</v>
      </c>
      <c r="E282" s="763" t="s">
        <v>8497</v>
      </c>
      <c r="F282" s="763" t="s">
        <v>5119</v>
      </c>
      <c r="G282" s="1136">
        <f>IFERROR(VLOOKUP(C282,'Consolidated Master Sheet'!B:H,3,0),"")</f>
        <v>58.51</v>
      </c>
      <c r="H282" s="151">
        <f t="shared" si="19"/>
        <v>0</v>
      </c>
      <c r="I282" s="1322">
        <f t="shared" si="20"/>
        <v>0</v>
      </c>
      <c r="J282" s="188">
        <f>IFERROR(VLOOKUP(C282,'Consolidated Master Sheet'!B:H,6,0),"")</f>
        <v>10</v>
      </c>
      <c r="K282" s="345">
        <f>IFERROR(VLOOKUP(C282,'Consolidated Master Sheet'!B:H,7,0),"")</f>
        <v>80</v>
      </c>
      <c r="L282" s="41"/>
      <c r="M282" s="1102">
        <f t="shared" si="18"/>
        <v>0</v>
      </c>
      <c r="N282" s="157"/>
      <c r="O282" s="1029"/>
    </row>
    <row r="283" spans="1:15">
      <c r="A283" s="157" t="str">
        <f>IF(L283&gt;0,COUNT($L$4:L283)+MAX('MI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83" s="244"/>
      <c r="C283" s="235" t="s">
        <v>813</v>
      </c>
      <c r="D283" s="766">
        <v>607</v>
      </c>
      <c r="E283" s="767" t="s">
        <v>8498</v>
      </c>
      <c r="F283" s="767" t="s">
        <v>5120</v>
      </c>
      <c r="G283" s="1137">
        <f>IFERROR(VLOOKUP(C283,'Consolidated Master Sheet'!B:H,3,0),"")</f>
        <v>52.36</v>
      </c>
      <c r="H283" s="153">
        <f t="shared" si="19"/>
        <v>0</v>
      </c>
      <c r="I283" s="1764">
        <f t="shared" si="20"/>
        <v>0</v>
      </c>
      <c r="J283" s="195">
        <f>IFERROR(VLOOKUP(C283,'Consolidated Master Sheet'!B:H,6,0),"")</f>
        <v>10</v>
      </c>
      <c r="K283" s="349">
        <f>IFERROR(VLOOKUP(C283,'Consolidated Master Sheet'!B:H,7,0),"")</f>
        <v>80</v>
      </c>
      <c r="L283" s="43"/>
      <c r="M283" s="1108">
        <f t="shared" si="18"/>
        <v>0</v>
      </c>
      <c r="N283" s="157"/>
      <c r="O283" s="1029"/>
    </row>
    <row r="284" spans="1:15">
      <c r="A284" s="157" t="str">
        <f>IF(L284&gt;0,COUNT($L$4:L284)+MAX('MI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84" s="244"/>
      <c r="C284" s="249"/>
      <c r="D284" s="200"/>
      <c r="E284" s="769"/>
      <c r="F284" s="769"/>
      <c r="G284" s="1203" t="str">
        <f>IFERROR(VLOOKUP(C284,'Consolidated Master Sheet'!B:H,3,0),"")</f>
        <v/>
      </c>
      <c r="H284" s="720">
        <f t="shared" si="19"/>
        <v>0</v>
      </c>
      <c r="I284" s="1811">
        <f t="shared" si="20"/>
        <v>0</v>
      </c>
      <c r="J284" s="459" t="str">
        <f>IFERROR(VLOOKUP(C284,'Consolidated Master Sheet'!B:H,6,0),"")</f>
        <v/>
      </c>
      <c r="K284" s="452" t="str">
        <f>IFERROR(VLOOKUP(C284,'Consolidated Master Sheet'!B:H,7,0),"")</f>
        <v/>
      </c>
      <c r="L284" s="45"/>
      <c r="M284" s="1106"/>
      <c r="N284" s="157"/>
      <c r="O284" s="1029"/>
    </row>
    <row r="285" spans="1:15">
      <c r="A285" s="157" t="str">
        <f>IF(L285&gt;0,COUNT($L$4:L285)+MAX('MI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85" s="244"/>
      <c r="C285" s="235" t="s">
        <v>814</v>
      </c>
      <c r="D285" s="766">
        <v>607</v>
      </c>
      <c r="E285" s="767" t="s">
        <v>8499</v>
      </c>
      <c r="F285" s="767" t="s">
        <v>5122</v>
      </c>
      <c r="G285" s="1137">
        <f>IFERROR(VLOOKUP(C285,'Consolidated Master Sheet'!B:H,3,0),"")</f>
        <v>132.03</v>
      </c>
      <c r="H285" s="153">
        <f t="shared" si="19"/>
        <v>0</v>
      </c>
      <c r="I285" s="1764">
        <f t="shared" si="20"/>
        <v>0</v>
      </c>
      <c r="J285" s="195">
        <f>IFERROR(VLOOKUP(C285,'Consolidated Master Sheet'!B:H,6,0),"")</f>
        <v>1</v>
      </c>
      <c r="K285" s="349">
        <f>IFERROR(VLOOKUP(C285,'Consolidated Master Sheet'!B:H,7,0),"")</f>
        <v>50</v>
      </c>
      <c r="L285" s="43"/>
      <c r="M285" s="1108">
        <f t="shared" si="18"/>
        <v>0</v>
      </c>
      <c r="N285" s="157"/>
      <c r="O285" s="1029"/>
    </row>
    <row r="286" spans="1:15">
      <c r="A286" s="157" t="str">
        <f>IF(L286&gt;0,COUNT($L$4:L286)+MAX('MI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86" s="244"/>
      <c r="C286" s="249"/>
      <c r="D286" s="200"/>
      <c r="E286" s="769"/>
      <c r="F286" s="769"/>
      <c r="G286" s="1203" t="str">
        <f>IFERROR(VLOOKUP(C286,'Consolidated Master Sheet'!B:H,3,0),"")</f>
        <v/>
      </c>
      <c r="H286" s="720">
        <f t="shared" si="19"/>
        <v>0</v>
      </c>
      <c r="I286" s="1811">
        <f t="shared" si="20"/>
        <v>0</v>
      </c>
      <c r="J286" s="459" t="str">
        <f>IFERROR(VLOOKUP(C286,'Consolidated Master Sheet'!B:H,6,0),"")</f>
        <v/>
      </c>
      <c r="K286" s="452" t="str">
        <f>IFERROR(VLOOKUP(C286,'Consolidated Master Sheet'!B:H,7,0),"")</f>
        <v/>
      </c>
      <c r="L286" s="45"/>
      <c r="M286" s="1106"/>
      <c r="N286" s="157"/>
      <c r="O286" s="1029"/>
    </row>
    <row r="287" spans="1:15">
      <c r="A287" s="157" t="str">
        <f>IF(L287&gt;0,COUNT($L$4:L287)+MAX('MI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87" s="244"/>
      <c r="C287" s="245" t="s">
        <v>815</v>
      </c>
      <c r="D287" s="175">
        <v>607</v>
      </c>
      <c r="E287" s="768" t="s">
        <v>8500</v>
      </c>
      <c r="F287" s="768" t="s">
        <v>5123</v>
      </c>
      <c r="G287" s="1202">
        <f>IFERROR(VLOOKUP(C287,'Consolidated Master Sheet'!B:H,3,0),"")</f>
        <v>173.48</v>
      </c>
      <c r="H287" s="154">
        <f t="shared" si="19"/>
        <v>0</v>
      </c>
      <c r="I287" s="1624">
        <f t="shared" si="20"/>
        <v>0</v>
      </c>
      <c r="J287" s="475">
        <f>IFERROR(VLOOKUP(C287,'Consolidated Master Sheet'!B:H,6,0),"")</f>
        <v>1</v>
      </c>
      <c r="K287" s="178">
        <f>IFERROR(VLOOKUP(C287,'Consolidated Master Sheet'!B:H,7,0),"")</f>
        <v>35</v>
      </c>
      <c r="L287" s="95"/>
      <c r="M287" s="1103">
        <f t="shared" si="18"/>
        <v>0</v>
      </c>
      <c r="N287" s="157"/>
      <c r="O287" s="1029"/>
    </row>
    <row r="288" spans="1:15">
      <c r="A288" s="157" t="str">
        <f>IF(L288&gt;0,COUNT($L$4:L288)+MAX('MI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88" s="244"/>
      <c r="C288" s="249"/>
      <c r="D288" s="200"/>
      <c r="E288" s="769"/>
      <c r="F288" s="769"/>
      <c r="G288" s="1203" t="str">
        <f>IFERROR(VLOOKUP(C288,'Consolidated Master Sheet'!B:H,3,0),"")</f>
        <v/>
      </c>
      <c r="H288" s="720">
        <f t="shared" si="19"/>
        <v>0</v>
      </c>
      <c r="I288" s="1811">
        <f t="shared" si="20"/>
        <v>0</v>
      </c>
      <c r="J288" s="459" t="str">
        <f>IFERROR(VLOOKUP(C288,'Consolidated Master Sheet'!B:H,6,0),"")</f>
        <v/>
      </c>
      <c r="K288" s="452" t="str">
        <f>IFERROR(VLOOKUP(C288,'Consolidated Master Sheet'!B:H,7,0),"")</f>
        <v/>
      </c>
      <c r="L288" s="45"/>
      <c r="M288" s="1106"/>
      <c r="N288" s="157"/>
      <c r="O288" s="1029"/>
    </row>
    <row r="289" spans="1:15">
      <c r="A289" s="157" t="str">
        <f>IF(L289&gt;0,COUNT($L$4:L289)+MAX('MI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89" s="244"/>
      <c r="C289" s="245" t="s">
        <v>816</v>
      </c>
      <c r="D289" s="175">
        <v>607</v>
      </c>
      <c r="E289" s="768" t="s">
        <v>8501</v>
      </c>
      <c r="F289" s="768" t="s">
        <v>5124</v>
      </c>
      <c r="G289" s="1202">
        <f>IFERROR(VLOOKUP(C289,'Consolidated Master Sheet'!B:H,3,0),"")</f>
        <v>233.57999999999998</v>
      </c>
      <c r="H289" s="154">
        <f t="shared" si="19"/>
        <v>0</v>
      </c>
      <c r="I289" s="1624">
        <f t="shared" si="20"/>
        <v>0</v>
      </c>
      <c r="J289" s="475">
        <f>IFERROR(VLOOKUP(C289,'Consolidated Master Sheet'!B:H,6,0),"")</f>
        <v>1</v>
      </c>
      <c r="K289" s="178">
        <f>IFERROR(VLOOKUP(C289,'Consolidated Master Sheet'!B:H,7,0),"")</f>
        <v>17</v>
      </c>
      <c r="L289" s="95"/>
      <c r="M289" s="1103">
        <f t="shared" si="18"/>
        <v>0</v>
      </c>
      <c r="N289" s="157"/>
      <c r="O289" s="1029"/>
    </row>
    <row r="290" spans="1:15" ht="15.75" customHeight="1">
      <c r="A290" s="157" t="str">
        <f>IF(L290&gt;0,COUNT($L$4:L290)+MAX('MI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90" s="354"/>
      <c r="C290" s="313"/>
      <c r="D290" s="758"/>
      <c r="E290" s="314" t="s">
        <v>4686</v>
      </c>
      <c r="F290" s="759"/>
      <c r="G290" s="1200" t="str">
        <f>IFERROR(VLOOKUP(C290,'Consolidated Master Sheet'!B:H,3,0),"")</f>
        <v/>
      </c>
      <c r="H290" s="1459">
        <f t="shared" si="19"/>
        <v>0</v>
      </c>
      <c r="I290" s="1765">
        <f t="shared" si="20"/>
        <v>0</v>
      </c>
      <c r="J290" s="760" t="str">
        <f>IFERROR(VLOOKUP(C290,'Consolidated Master Sheet'!B:H,6,0),"")</f>
        <v/>
      </c>
      <c r="K290" s="761" t="str">
        <f>IFERROR(VLOOKUP(C290,'Consolidated Master Sheet'!B:H,7,0),"")</f>
        <v/>
      </c>
      <c r="L290" s="105"/>
      <c r="M290" s="1121"/>
      <c r="N290" s="157"/>
      <c r="O290" s="1029"/>
    </row>
    <row r="291" spans="1:15">
      <c r="A291" s="157" t="str">
        <f>IF(L291&gt;0,COUNT($L$4:L291)+MAX('MI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91" s="244"/>
      <c r="C291" s="228" t="s">
        <v>830</v>
      </c>
      <c r="D291" s="175" t="s">
        <v>831</v>
      </c>
      <c r="E291" s="763" t="s">
        <v>8383</v>
      </c>
      <c r="F291" s="763" t="s">
        <v>5077</v>
      </c>
      <c r="G291" s="1136">
        <f>IFERROR(VLOOKUP(C291,'Consolidated Master Sheet'!B:H,3,0),"")</f>
        <v>25.35</v>
      </c>
      <c r="H291" s="151">
        <f t="shared" si="19"/>
        <v>0</v>
      </c>
      <c r="I291" s="1322">
        <f t="shared" si="20"/>
        <v>0</v>
      </c>
      <c r="J291" s="345">
        <f>IFERROR(VLOOKUP(C291,'Consolidated Master Sheet'!B:H,6,0),"")</f>
        <v>25</v>
      </c>
      <c r="K291" s="345">
        <f>IFERROR(VLOOKUP(C291,'Consolidated Master Sheet'!B:H,7,0),"")</f>
        <v>1200</v>
      </c>
      <c r="L291" s="41"/>
      <c r="M291" s="1102">
        <f t="shared" ref="M291:M302" si="21">IFERROR(I291*L291,0)</f>
        <v>0</v>
      </c>
      <c r="N291" s="157"/>
      <c r="O291" s="1029"/>
    </row>
    <row r="292" spans="1:15">
      <c r="A292" s="157" t="str">
        <f>IF(L292&gt;0,COUNT($L$4:L292)+MAX('MI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92" s="244"/>
      <c r="C292" s="231" t="s">
        <v>832</v>
      </c>
      <c r="D292" s="764" t="s">
        <v>831</v>
      </c>
      <c r="E292" s="765" t="s">
        <v>8384</v>
      </c>
      <c r="F292" s="765" t="s">
        <v>1025</v>
      </c>
      <c r="G292" s="1201">
        <f>IFERROR(VLOOKUP(C292,'Consolidated Master Sheet'!B:H,3,0),"")</f>
        <v>17.53</v>
      </c>
      <c r="H292" s="152">
        <f t="shared" si="19"/>
        <v>0</v>
      </c>
      <c r="I292" s="1324">
        <f t="shared" si="20"/>
        <v>0</v>
      </c>
      <c r="J292" s="347">
        <f>IFERROR(VLOOKUP(C292,'Consolidated Master Sheet'!B:H,6,0),"")</f>
        <v>25</v>
      </c>
      <c r="K292" s="347">
        <f>IFERROR(VLOOKUP(C292,'Consolidated Master Sheet'!B:H,7,0),"")</f>
        <v>25</v>
      </c>
      <c r="L292" s="42"/>
      <c r="M292" s="1104">
        <f t="shared" si="21"/>
        <v>0</v>
      </c>
      <c r="N292" s="157"/>
      <c r="O292" s="1029"/>
    </row>
    <row r="293" spans="1:15">
      <c r="A293" s="157" t="str">
        <f>IF(L293&gt;0,COUNT($L$4:L293)+MAX('MI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93" s="244"/>
      <c r="C293" s="231" t="s">
        <v>833</v>
      </c>
      <c r="D293" s="764" t="s">
        <v>831</v>
      </c>
      <c r="E293" s="765" t="s">
        <v>8385</v>
      </c>
      <c r="F293" s="765" t="s">
        <v>1026</v>
      </c>
      <c r="G293" s="1201">
        <f>IFERROR(VLOOKUP(C293,'Consolidated Master Sheet'!B:H,3,0),"")</f>
        <v>7.6499999999999995</v>
      </c>
      <c r="H293" s="152">
        <f t="shared" si="19"/>
        <v>0</v>
      </c>
      <c r="I293" s="1324">
        <f t="shared" si="20"/>
        <v>0</v>
      </c>
      <c r="J293" s="347">
        <f>IFERROR(VLOOKUP(C293,'Consolidated Master Sheet'!B:H,6,0),"")</f>
        <v>25</v>
      </c>
      <c r="K293" s="347">
        <f>IFERROR(VLOOKUP(C293,'Consolidated Master Sheet'!B:H,7,0),"")</f>
        <v>500</v>
      </c>
      <c r="L293" s="42"/>
      <c r="M293" s="1104">
        <f t="shared" si="21"/>
        <v>0</v>
      </c>
      <c r="N293" s="157"/>
      <c r="O293" s="1029"/>
    </row>
    <row r="294" spans="1:15">
      <c r="A294" s="157" t="str">
        <f>IF(L294&gt;0,COUNT($L$4:L294)+MAX('MI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94" s="244"/>
      <c r="C294" s="231" t="s">
        <v>834</v>
      </c>
      <c r="D294" s="764" t="s">
        <v>831</v>
      </c>
      <c r="E294" s="765" t="s">
        <v>8386</v>
      </c>
      <c r="F294" s="765" t="s">
        <v>1028</v>
      </c>
      <c r="G294" s="1201">
        <f>IFERROR(VLOOKUP(C294,'Consolidated Master Sheet'!B:H,3,0),"")</f>
        <v>30.290000000000003</v>
      </c>
      <c r="H294" s="152">
        <f t="shared" si="19"/>
        <v>0</v>
      </c>
      <c r="I294" s="1324">
        <f t="shared" si="20"/>
        <v>0</v>
      </c>
      <c r="J294" s="347">
        <f>IFERROR(VLOOKUP(C294,'Consolidated Master Sheet'!B:H,6,0),"")</f>
        <v>25</v>
      </c>
      <c r="K294" s="347">
        <f>IFERROR(VLOOKUP(C294,'Consolidated Master Sheet'!B:H,7,0),"")</f>
        <v>300</v>
      </c>
      <c r="L294" s="42"/>
      <c r="M294" s="1104">
        <f t="shared" si="21"/>
        <v>0</v>
      </c>
      <c r="N294" s="157"/>
      <c r="O294" s="1029"/>
    </row>
    <row r="295" spans="1:15">
      <c r="A295" s="157" t="str">
        <f>IF(L295&gt;0,COUNT($L$4:L295)+MAX('MI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95" s="244"/>
      <c r="C295" s="235" t="s">
        <v>835</v>
      </c>
      <c r="D295" s="766" t="s">
        <v>831</v>
      </c>
      <c r="E295" s="767" t="s">
        <v>8387</v>
      </c>
      <c r="F295" s="767" t="s">
        <v>1029</v>
      </c>
      <c r="G295" s="1137">
        <f>IFERROR(VLOOKUP(C295,'Consolidated Master Sheet'!B:H,3,0),"")</f>
        <v>16.12</v>
      </c>
      <c r="H295" s="153">
        <f t="shared" si="19"/>
        <v>0</v>
      </c>
      <c r="I295" s="1764">
        <f t="shared" si="20"/>
        <v>0</v>
      </c>
      <c r="J295" s="349">
        <f>IFERROR(VLOOKUP(C295,'Consolidated Master Sheet'!B:H,6,0),"")</f>
        <v>25</v>
      </c>
      <c r="K295" s="349">
        <f>IFERROR(VLOOKUP(C295,'Consolidated Master Sheet'!B:H,7,0),"")</f>
        <v>200</v>
      </c>
      <c r="L295" s="43"/>
      <c r="M295" s="1108">
        <f t="shared" si="21"/>
        <v>0</v>
      </c>
      <c r="N295" s="157"/>
    </row>
    <row r="296" spans="1:15">
      <c r="A296" s="157" t="str">
        <f>IF(L296&gt;0,COUNT($L$4:L296)+MAX('MI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96" s="244"/>
      <c r="C296" s="231" t="s">
        <v>836</v>
      </c>
      <c r="D296" s="764" t="s">
        <v>831</v>
      </c>
      <c r="E296" s="765" t="s">
        <v>8388</v>
      </c>
      <c r="F296" s="765" t="s">
        <v>1031</v>
      </c>
      <c r="G296" s="1201">
        <f>IFERROR(VLOOKUP(C296,'Consolidated Master Sheet'!B:H,3,0),"")</f>
        <v>41.23</v>
      </c>
      <c r="H296" s="152">
        <f t="shared" si="19"/>
        <v>0</v>
      </c>
      <c r="I296" s="1324">
        <f t="shared" si="20"/>
        <v>0</v>
      </c>
      <c r="J296" s="347">
        <f>IFERROR(VLOOKUP(C296,'Consolidated Master Sheet'!B:H,6,0),"")</f>
        <v>10</v>
      </c>
      <c r="K296" s="347">
        <f>IFERROR(VLOOKUP(C296,'Consolidated Master Sheet'!B:H,7,0),"")</f>
        <v>100</v>
      </c>
      <c r="L296" s="42"/>
      <c r="M296" s="1104">
        <f t="shared" si="21"/>
        <v>0</v>
      </c>
      <c r="N296" s="157"/>
      <c r="O296" s="1029"/>
    </row>
    <row r="297" spans="1:15">
      <c r="A297" s="157" t="str">
        <f>IF(L297&gt;0,COUNT($L$4:L297)+MAX('MI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97" s="244"/>
      <c r="C297" s="231" t="s">
        <v>837</v>
      </c>
      <c r="D297" s="764" t="s">
        <v>831</v>
      </c>
      <c r="E297" s="765" t="s">
        <v>8389</v>
      </c>
      <c r="F297" s="765" t="s">
        <v>1033</v>
      </c>
      <c r="G297" s="1201">
        <f>IFERROR(VLOOKUP(C297,'Consolidated Master Sheet'!B:H,3,0),"")</f>
        <v>60.629999999999995</v>
      </c>
      <c r="H297" s="152">
        <f t="shared" si="19"/>
        <v>0</v>
      </c>
      <c r="I297" s="1324">
        <f t="shared" si="20"/>
        <v>0</v>
      </c>
      <c r="J297" s="347">
        <f>IFERROR(VLOOKUP(C297,'Consolidated Master Sheet'!B:H,6,0),"")</f>
        <v>1</v>
      </c>
      <c r="K297" s="347">
        <f>IFERROR(VLOOKUP(C297,'Consolidated Master Sheet'!B:H,7,0),"")</f>
        <v>50</v>
      </c>
      <c r="L297" s="42"/>
      <c r="M297" s="1104">
        <f t="shared" si="21"/>
        <v>0</v>
      </c>
      <c r="N297" s="157"/>
      <c r="O297" s="1029"/>
    </row>
    <row r="298" spans="1:15">
      <c r="A298" s="157" t="str">
        <f>IF(L298&gt;0,COUNT($L$4:L298)+MAX('MI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98" s="244"/>
      <c r="C298" s="231" t="s">
        <v>838</v>
      </c>
      <c r="D298" s="764" t="s">
        <v>831</v>
      </c>
      <c r="E298" s="765" t="s">
        <v>8390</v>
      </c>
      <c r="F298" s="765" t="s">
        <v>1035</v>
      </c>
      <c r="G298" s="1201">
        <f>IFERROR(VLOOKUP(C298,'Consolidated Master Sheet'!B:H,3,0),"")</f>
        <v>80.95</v>
      </c>
      <c r="H298" s="152">
        <f t="shared" si="19"/>
        <v>0</v>
      </c>
      <c r="I298" s="1324">
        <f t="shared" si="20"/>
        <v>0</v>
      </c>
      <c r="J298" s="347">
        <f>IFERROR(VLOOKUP(C298,'Consolidated Master Sheet'!B:H,6,0),"")</f>
        <v>1</v>
      </c>
      <c r="K298" s="347">
        <f>IFERROR(VLOOKUP(C298,'Consolidated Master Sheet'!B:H,7,0),"")</f>
        <v>35</v>
      </c>
      <c r="L298" s="42"/>
      <c r="M298" s="1104">
        <f t="shared" si="21"/>
        <v>0</v>
      </c>
      <c r="N298" s="157"/>
      <c r="O298" s="1029"/>
    </row>
    <row r="299" spans="1:15">
      <c r="A299" s="157" t="str">
        <f>IF(L299&gt;0,COUNT($L$4:L299)+MAX('MI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299" s="244"/>
      <c r="C299" s="231" t="s">
        <v>839</v>
      </c>
      <c r="D299" s="764" t="s">
        <v>831</v>
      </c>
      <c r="E299" s="765" t="s">
        <v>8391</v>
      </c>
      <c r="F299" s="765" t="s">
        <v>1037</v>
      </c>
      <c r="G299" s="1201">
        <f>IFERROR(VLOOKUP(C299,'Consolidated Master Sheet'!B:H,3,0),"")</f>
        <v>176.16</v>
      </c>
      <c r="H299" s="152">
        <f t="shared" si="19"/>
        <v>0</v>
      </c>
      <c r="I299" s="1324">
        <f t="shared" si="20"/>
        <v>0</v>
      </c>
      <c r="J299" s="347">
        <f>IFERROR(VLOOKUP(C299,'Consolidated Master Sheet'!B:H,6,0),"")</f>
        <v>1</v>
      </c>
      <c r="K299" s="347">
        <f>IFERROR(VLOOKUP(C299,'Consolidated Master Sheet'!B:H,7,0),"")</f>
        <v>17</v>
      </c>
      <c r="L299" s="42"/>
      <c r="M299" s="1104">
        <f t="shared" si="21"/>
        <v>0</v>
      </c>
      <c r="N299" s="157"/>
      <c r="O299" s="1029"/>
    </row>
    <row r="300" spans="1:15">
      <c r="A300" s="157" t="str">
        <f>IF(L300&gt;0,COUNT($L$4:L300)+MAX('MI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00" s="244"/>
      <c r="C300" s="231" t="s">
        <v>840</v>
      </c>
      <c r="D300" s="764" t="s">
        <v>831</v>
      </c>
      <c r="E300" s="765" t="s">
        <v>8392</v>
      </c>
      <c r="F300" s="765" t="s">
        <v>1039</v>
      </c>
      <c r="G300" s="1201">
        <f>IFERROR(VLOOKUP(C300,'Consolidated Master Sheet'!B:H,3,0),"")</f>
        <v>274.17</v>
      </c>
      <c r="H300" s="152">
        <f t="shared" si="19"/>
        <v>0</v>
      </c>
      <c r="I300" s="1324">
        <f t="shared" si="20"/>
        <v>0</v>
      </c>
      <c r="J300" s="347">
        <f>IFERROR(VLOOKUP(C300,'Consolidated Master Sheet'!B:H,6,0),"")</f>
        <v>1</v>
      </c>
      <c r="K300" s="347">
        <f>IFERROR(VLOOKUP(C300,'Consolidated Master Sheet'!B:H,7,0),"")</f>
        <v>20</v>
      </c>
      <c r="L300" s="42"/>
      <c r="M300" s="1104">
        <f t="shared" si="21"/>
        <v>0</v>
      </c>
      <c r="N300" s="157"/>
      <c r="O300" s="1029"/>
    </row>
    <row r="301" spans="1:15">
      <c r="A301" s="157" t="str">
        <f>IF(L301&gt;0,COUNT($L$4:L301)+MAX('MI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01" s="244"/>
      <c r="C301" s="231" t="s">
        <v>841</v>
      </c>
      <c r="D301" s="764" t="s">
        <v>831</v>
      </c>
      <c r="E301" s="765" t="s">
        <v>8393</v>
      </c>
      <c r="F301" s="765" t="s">
        <v>1041</v>
      </c>
      <c r="G301" s="1201">
        <f>IFERROR(VLOOKUP(C301,'Consolidated Master Sheet'!B:H,3,0),"")</f>
        <v>384.36</v>
      </c>
      <c r="H301" s="152">
        <f t="shared" si="19"/>
        <v>0</v>
      </c>
      <c r="I301" s="1324">
        <f t="shared" si="20"/>
        <v>0</v>
      </c>
      <c r="J301" s="347">
        <f>IFERROR(VLOOKUP(C301,'Consolidated Master Sheet'!B:H,6,0),"")</f>
        <v>1</v>
      </c>
      <c r="K301" s="347">
        <f>IFERROR(VLOOKUP(C301,'Consolidated Master Sheet'!B:H,7,0),"")</f>
        <v>13</v>
      </c>
      <c r="L301" s="42"/>
      <c r="M301" s="1104">
        <f t="shared" si="21"/>
        <v>0</v>
      </c>
      <c r="N301" s="157"/>
      <c r="O301" s="1029"/>
    </row>
    <row r="302" spans="1:15">
      <c r="A302" s="157" t="str">
        <f>IF(L302&gt;0,COUNT($L$4:L302)+MAX('MI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02" s="244"/>
      <c r="C302" s="235" t="s">
        <v>842</v>
      </c>
      <c r="D302" s="766" t="s">
        <v>831</v>
      </c>
      <c r="E302" s="767" t="s">
        <v>8394</v>
      </c>
      <c r="F302" s="767" t="s">
        <v>5078</v>
      </c>
      <c r="G302" s="1137">
        <f>IFERROR(VLOOKUP(C302,'Consolidated Master Sheet'!B:H,3,0),"")</f>
        <v>854.18</v>
      </c>
      <c r="H302" s="153">
        <f t="shared" si="19"/>
        <v>0</v>
      </c>
      <c r="I302" s="1764">
        <f t="shared" si="20"/>
        <v>0</v>
      </c>
      <c r="J302" s="349">
        <f>IFERROR(VLOOKUP(C302,'Consolidated Master Sheet'!B:H,6,0),"")</f>
        <v>1</v>
      </c>
      <c r="K302" s="349">
        <f>IFERROR(VLOOKUP(C302,'Consolidated Master Sheet'!B:H,7,0),"")</f>
        <v>6</v>
      </c>
      <c r="L302" s="43"/>
      <c r="M302" s="1108">
        <f t="shared" si="21"/>
        <v>0</v>
      </c>
      <c r="N302" s="157"/>
      <c r="O302" s="1029"/>
    </row>
    <row r="303" spans="1:15" ht="15.75" customHeight="1">
      <c r="A303" s="157" t="str">
        <f>IF(L303&gt;0,COUNT($L$4:L303)+MAX('MI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03" s="354"/>
      <c r="C303" s="313"/>
      <c r="D303" s="758"/>
      <c r="E303" s="314" t="s">
        <v>7314</v>
      </c>
      <c r="F303" s="759"/>
      <c r="G303" s="1200" t="str">
        <f>IFERROR(VLOOKUP(C303,'Consolidated Master Sheet'!B:H,3,0),"")</f>
        <v/>
      </c>
      <c r="H303" s="1459">
        <f t="shared" si="19"/>
        <v>0</v>
      </c>
      <c r="I303" s="1765">
        <f t="shared" si="20"/>
        <v>0</v>
      </c>
      <c r="J303" s="760" t="str">
        <f>IFERROR(VLOOKUP(C303,'Consolidated Master Sheet'!B:H,6,0),"")</f>
        <v/>
      </c>
      <c r="K303" s="761" t="str">
        <f>IFERROR(VLOOKUP(C303,'Consolidated Master Sheet'!B:H,7,0),"")</f>
        <v/>
      </c>
      <c r="L303" s="105"/>
      <c r="M303" s="1121"/>
      <c r="N303" s="157"/>
      <c r="O303" s="1029"/>
    </row>
    <row r="304" spans="1:15">
      <c r="A304" s="157" t="str">
        <f>IF(L304&gt;0,COUNT($L$4:L304)+MAX('MI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04" s="244"/>
      <c r="C304" s="228" t="s">
        <v>817</v>
      </c>
      <c r="D304" s="762" t="s">
        <v>818</v>
      </c>
      <c r="E304" s="763" t="s">
        <v>8502</v>
      </c>
      <c r="F304" s="763" t="s">
        <v>5076</v>
      </c>
      <c r="G304" s="1136">
        <f>IFERROR(VLOOKUP(C304,'Consolidated Master Sheet'!B:H,3,0),"")</f>
        <v>25.830000000000002</v>
      </c>
      <c r="H304" s="151">
        <f t="shared" si="19"/>
        <v>0</v>
      </c>
      <c r="I304" s="1322">
        <f t="shared" si="20"/>
        <v>0</v>
      </c>
      <c r="J304" s="345">
        <f>IFERROR(VLOOKUP(C304,'Consolidated Master Sheet'!B:H,6,0),"")</f>
        <v>25</v>
      </c>
      <c r="K304" s="345">
        <f>IFERROR(VLOOKUP(C304,'Consolidated Master Sheet'!B:H,7,0),"")</f>
        <v>2000</v>
      </c>
      <c r="L304" s="41"/>
      <c r="M304" s="1102">
        <f t="shared" ref="M304:M315" si="22">IFERROR(I304*L304,0)</f>
        <v>0</v>
      </c>
      <c r="N304" s="157"/>
      <c r="O304" s="1029"/>
    </row>
    <row r="305" spans="1:15">
      <c r="A305" s="157" t="str">
        <f>IF(L305&gt;0,COUNT($L$4:L305)+MAX('MI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05" s="244"/>
      <c r="C305" s="231" t="s">
        <v>819</v>
      </c>
      <c r="D305" s="766" t="s">
        <v>818</v>
      </c>
      <c r="E305" s="765" t="s">
        <v>8503</v>
      </c>
      <c r="F305" s="765" t="s">
        <v>5077</v>
      </c>
      <c r="G305" s="1201">
        <f>IFERROR(VLOOKUP(C305,'Consolidated Master Sheet'!B:H,3,0),"")</f>
        <v>19.82</v>
      </c>
      <c r="H305" s="152">
        <f t="shared" si="19"/>
        <v>0</v>
      </c>
      <c r="I305" s="1324">
        <f t="shared" si="20"/>
        <v>0</v>
      </c>
      <c r="J305" s="347">
        <f>IFERROR(VLOOKUP(C305,'Consolidated Master Sheet'!B:H,6,0),"")</f>
        <v>25</v>
      </c>
      <c r="K305" s="347">
        <f>IFERROR(VLOOKUP(C305,'Consolidated Master Sheet'!B:H,7,0),"")</f>
        <v>1200</v>
      </c>
      <c r="L305" s="42"/>
      <c r="M305" s="1104">
        <f t="shared" si="22"/>
        <v>0</v>
      </c>
      <c r="N305" s="157"/>
      <c r="O305" s="1029"/>
    </row>
    <row r="306" spans="1:15">
      <c r="A306" s="157" t="str">
        <f>IF(L306&gt;0,COUNT($L$4:L306)+MAX('MI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06" s="244"/>
      <c r="C306" s="231" t="s">
        <v>820</v>
      </c>
      <c r="D306" s="764" t="s">
        <v>818</v>
      </c>
      <c r="E306" s="765" t="s">
        <v>8504</v>
      </c>
      <c r="F306" s="765" t="s">
        <v>1025</v>
      </c>
      <c r="G306" s="1201">
        <f>IFERROR(VLOOKUP(C306,'Consolidated Master Sheet'!B:H,3,0),"")</f>
        <v>25</v>
      </c>
      <c r="H306" s="152">
        <f t="shared" si="19"/>
        <v>0</v>
      </c>
      <c r="I306" s="1324">
        <f t="shared" si="20"/>
        <v>0</v>
      </c>
      <c r="J306" s="347">
        <f>IFERROR(VLOOKUP(C306,'Consolidated Master Sheet'!B:H,6,0),"")</f>
        <v>25</v>
      </c>
      <c r="K306" s="347">
        <f>IFERROR(VLOOKUP(C306,'Consolidated Master Sheet'!B:H,7,0),"")</f>
        <v>750</v>
      </c>
      <c r="L306" s="42"/>
      <c r="M306" s="1104">
        <f t="shared" si="22"/>
        <v>0</v>
      </c>
      <c r="N306" s="157"/>
      <c r="O306" s="1029"/>
    </row>
    <row r="307" spans="1:15">
      <c r="A307" s="157" t="str">
        <f>IF(L307&gt;0,COUNT($L$4:L307)+MAX('MI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07" s="244"/>
      <c r="C307" s="231" t="s">
        <v>821</v>
      </c>
      <c r="D307" s="764" t="s">
        <v>818</v>
      </c>
      <c r="E307" s="765" t="s">
        <v>8505</v>
      </c>
      <c r="F307" s="765" t="s">
        <v>1026</v>
      </c>
      <c r="G307" s="1201">
        <f>IFERROR(VLOOKUP(C307,'Consolidated Master Sheet'!B:H,3,0),"")</f>
        <v>22.450000000000003</v>
      </c>
      <c r="H307" s="152">
        <f t="shared" si="19"/>
        <v>0</v>
      </c>
      <c r="I307" s="1324">
        <f t="shared" si="20"/>
        <v>0</v>
      </c>
      <c r="J307" s="347">
        <f>IFERROR(VLOOKUP(C307,'Consolidated Master Sheet'!B:H,6,0),"")</f>
        <v>25</v>
      </c>
      <c r="K307" s="347">
        <f>IFERROR(VLOOKUP(C307,'Consolidated Master Sheet'!B:H,7,0),"")</f>
        <v>350</v>
      </c>
      <c r="L307" s="42"/>
      <c r="M307" s="1104">
        <f t="shared" si="22"/>
        <v>0</v>
      </c>
      <c r="N307" s="157"/>
      <c r="O307" s="1029"/>
    </row>
    <row r="308" spans="1:15">
      <c r="A308" s="157" t="str">
        <f>IF(L308&gt;0,COUNT($L$4:L308)+MAX('MI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08" s="244"/>
      <c r="C308" s="231" t="s">
        <v>822</v>
      </c>
      <c r="D308" s="764" t="s">
        <v>818</v>
      </c>
      <c r="E308" s="765" t="s">
        <v>8506</v>
      </c>
      <c r="F308" s="765" t="s">
        <v>1028</v>
      </c>
      <c r="G308" s="1201">
        <f>IFERROR(VLOOKUP(C308,'Consolidated Master Sheet'!B:H,3,0),"")</f>
        <v>22.71</v>
      </c>
      <c r="H308" s="152">
        <f t="shared" si="19"/>
        <v>0</v>
      </c>
      <c r="I308" s="1324">
        <f t="shared" si="20"/>
        <v>0</v>
      </c>
      <c r="J308" s="347">
        <f>IFERROR(VLOOKUP(C308,'Consolidated Master Sheet'!B:H,6,0),"")</f>
        <v>25</v>
      </c>
      <c r="K308" s="347">
        <f>IFERROR(VLOOKUP(C308,'Consolidated Master Sheet'!B:H,7,0),"")</f>
        <v>200</v>
      </c>
      <c r="L308" s="42"/>
      <c r="M308" s="1104">
        <f t="shared" si="22"/>
        <v>0</v>
      </c>
      <c r="N308" s="157"/>
      <c r="O308" s="1029"/>
    </row>
    <row r="309" spans="1:15">
      <c r="A309" s="157" t="str">
        <f>IF(L309&gt;0,COUNT($L$4:L309)+MAX('MI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09" s="244"/>
      <c r="C309" s="235" t="s">
        <v>823</v>
      </c>
      <c r="D309" s="766" t="s">
        <v>818</v>
      </c>
      <c r="E309" s="767" t="s">
        <v>8507</v>
      </c>
      <c r="F309" s="767" t="s">
        <v>1029</v>
      </c>
      <c r="G309" s="1137">
        <f>IFERROR(VLOOKUP(C309,'Consolidated Master Sheet'!B:H,3,0),"")</f>
        <v>29</v>
      </c>
      <c r="H309" s="153">
        <f t="shared" si="19"/>
        <v>0</v>
      </c>
      <c r="I309" s="1764">
        <f t="shared" si="20"/>
        <v>0</v>
      </c>
      <c r="J309" s="349">
        <f>IFERROR(VLOOKUP(C309,'Consolidated Master Sheet'!B:H,6,0),"")</f>
        <v>10</v>
      </c>
      <c r="K309" s="349">
        <f>IFERROR(VLOOKUP(C309,'Consolidated Master Sheet'!B:H,7,0),"")</f>
        <v>120</v>
      </c>
      <c r="L309" s="43"/>
      <c r="M309" s="1108">
        <f t="shared" si="22"/>
        <v>0</v>
      </c>
      <c r="N309" s="157"/>
      <c r="O309" s="1029"/>
    </row>
    <row r="310" spans="1:15">
      <c r="A310" s="157" t="str">
        <f>IF(L310&gt;0,COUNT($L$4:L310)+MAX('MI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10" s="244"/>
      <c r="C310" s="231" t="s">
        <v>824</v>
      </c>
      <c r="D310" s="764" t="s">
        <v>818</v>
      </c>
      <c r="E310" s="765" t="s">
        <v>8508</v>
      </c>
      <c r="F310" s="765" t="s">
        <v>1031</v>
      </c>
      <c r="G310" s="1201">
        <f>IFERROR(VLOOKUP(C310,'Consolidated Master Sheet'!B:H,3,0),"")</f>
        <v>46.62</v>
      </c>
      <c r="H310" s="152">
        <f t="shared" si="19"/>
        <v>0</v>
      </c>
      <c r="I310" s="1324">
        <f t="shared" si="20"/>
        <v>0</v>
      </c>
      <c r="J310" s="347">
        <f>IFERROR(VLOOKUP(C310,'Consolidated Master Sheet'!B:H,6,0),"")</f>
        <v>10</v>
      </c>
      <c r="K310" s="347">
        <f>IFERROR(VLOOKUP(C310,'Consolidated Master Sheet'!B:H,7,0),"")</f>
        <v>60</v>
      </c>
      <c r="L310" s="42"/>
      <c r="M310" s="1104">
        <f t="shared" si="22"/>
        <v>0</v>
      </c>
      <c r="N310" s="157"/>
      <c r="O310" s="1029"/>
    </row>
    <row r="311" spans="1:15">
      <c r="A311" s="157" t="str">
        <f>IF(L311&gt;0,COUNT($L$4:L311)+MAX('MI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11" s="244"/>
      <c r="C311" s="231" t="s">
        <v>825</v>
      </c>
      <c r="D311" s="764" t="s">
        <v>818</v>
      </c>
      <c r="E311" s="765" t="s">
        <v>8509</v>
      </c>
      <c r="F311" s="765" t="s">
        <v>1033</v>
      </c>
      <c r="G311" s="1201">
        <f>IFERROR(VLOOKUP(C311,'Consolidated Master Sheet'!B:H,3,0),"")</f>
        <v>75.510000000000005</v>
      </c>
      <c r="H311" s="152">
        <f t="shared" si="19"/>
        <v>0</v>
      </c>
      <c r="I311" s="1324">
        <f t="shared" si="20"/>
        <v>0</v>
      </c>
      <c r="J311" s="347">
        <f>IFERROR(VLOOKUP(C311,'Consolidated Master Sheet'!B:H,6,0),"")</f>
        <v>1</v>
      </c>
      <c r="K311" s="347">
        <f>IFERROR(VLOOKUP(C311,'Consolidated Master Sheet'!B:H,7,0),"")</f>
        <v>35</v>
      </c>
      <c r="L311" s="42"/>
      <c r="M311" s="1104">
        <f t="shared" si="22"/>
        <v>0</v>
      </c>
      <c r="N311" s="157"/>
      <c r="O311" s="1029"/>
    </row>
    <row r="312" spans="1:15">
      <c r="A312" s="157" t="str">
        <f>IF(L312&gt;0,COUNT($L$4:L312)+MAX('MI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12" s="244"/>
      <c r="C312" s="231" t="s">
        <v>826</v>
      </c>
      <c r="D312" s="764" t="s">
        <v>818</v>
      </c>
      <c r="E312" s="765" t="s">
        <v>8510</v>
      </c>
      <c r="F312" s="765" t="s">
        <v>1035</v>
      </c>
      <c r="G312" s="1201">
        <f>IFERROR(VLOOKUP(C312,'Consolidated Master Sheet'!B:H,3,0),"")</f>
        <v>99.39</v>
      </c>
      <c r="H312" s="152">
        <f t="shared" si="19"/>
        <v>0</v>
      </c>
      <c r="I312" s="1324">
        <f t="shared" si="20"/>
        <v>0</v>
      </c>
      <c r="J312" s="347">
        <f>IFERROR(VLOOKUP(C312,'Consolidated Master Sheet'!B:H,6,0),"")</f>
        <v>1</v>
      </c>
      <c r="K312" s="347">
        <f>IFERROR(VLOOKUP(C312,'Consolidated Master Sheet'!B:H,7,0),"")</f>
        <v>25</v>
      </c>
      <c r="L312" s="42"/>
      <c r="M312" s="1104">
        <f t="shared" si="22"/>
        <v>0</v>
      </c>
      <c r="N312" s="157"/>
      <c r="O312" s="1029"/>
    </row>
    <row r="313" spans="1:15">
      <c r="A313" s="157" t="str">
        <f>IF(L313&gt;0,COUNT($L$4:L313)+MAX('MI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13" s="244"/>
      <c r="C313" s="231" t="s">
        <v>827</v>
      </c>
      <c r="D313" s="764" t="s">
        <v>818</v>
      </c>
      <c r="E313" s="765" t="s">
        <v>8511</v>
      </c>
      <c r="F313" s="765" t="s">
        <v>1037</v>
      </c>
      <c r="G313" s="1201">
        <f>IFERROR(VLOOKUP(C313,'Consolidated Master Sheet'!B:H,3,0),"")</f>
        <v>261.32</v>
      </c>
      <c r="H313" s="152">
        <f t="shared" si="19"/>
        <v>0</v>
      </c>
      <c r="I313" s="1324">
        <f t="shared" si="20"/>
        <v>0</v>
      </c>
      <c r="J313" s="347">
        <f>IFERROR(VLOOKUP(C313,'Consolidated Master Sheet'!B:H,6,0),"")</f>
        <v>1</v>
      </c>
      <c r="K313" s="347">
        <f>IFERROR(VLOOKUP(C313,'Consolidated Master Sheet'!B:H,7,0),"")</f>
        <v>12</v>
      </c>
      <c r="L313" s="42"/>
      <c r="M313" s="1104">
        <f t="shared" si="22"/>
        <v>0</v>
      </c>
      <c r="N313" s="157"/>
      <c r="O313" s="1029"/>
    </row>
    <row r="314" spans="1:15">
      <c r="A314" s="157" t="str">
        <f>IF(L314&gt;0,COUNT($L$4:L314)+MAX('MI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14" s="244"/>
      <c r="C314" s="231" t="s">
        <v>828</v>
      </c>
      <c r="D314" s="764" t="s">
        <v>818</v>
      </c>
      <c r="E314" s="765" t="s">
        <v>8512</v>
      </c>
      <c r="F314" s="765" t="s">
        <v>1039</v>
      </c>
      <c r="G314" s="1201">
        <f>IFERROR(VLOOKUP(C314,'Consolidated Master Sheet'!B:H,3,0),"")</f>
        <v>384.93</v>
      </c>
      <c r="H314" s="152">
        <f t="shared" si="19"/>
        <v>0</v>
      </c>
      <c r="I314" s="1324">
        <f t="shared" si="20"/>
        <v>0</v>
      </c>
      <c r="J314" s="347">
        <f>IFERROR(VLOOKUP(C314,'Consolidated Master Sheet'!B:H,6,0),"")</f>
        <v>1</v>
      </c>
      <c r="K314" s="347">
        <f>IFERROR(VLOOKUP(C314,'Consolidated Master Sheet'!B:H,7,0),"")</f>
        <v>16</v>
      </c>
      <c r="L314" s="42"/>
      <c r="M314" s="1104">
        <f t="shared" si="22"/>
        <v>0</v>
      </c>
      <c r="N314" s="157"/>
      <c r="O314" s="1029"/>
    </row>
    <row r="315" spans="1:15">
      <c r="A315" s="157" t="str">
        <f>IF(L315&gt;0,COUNT($L$4:L315)+MAX('MI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15" s="244"/>
      <c r="C315" s="231" t="s">
        <v>829</v>
      </c>
      <c r="D315" s="764" t="s">
        <v>818</v>
      </c>
      <c r="E315" s="765" t="s">
        <v>8513</v>
      </c>
      <c r="F315" s="765" t="s">
        <v>1041</v>
      </c>
      <c r="G315" s="1201">
        <f>IFERROR(VLOOKUP(C315,'Consolidated Master Sheet'!B:H,3,0),"")</f>
        <v>509.32</v>
      </c>
      <c r="H315" s="152">
        <f t="shared" si="19"/>
        <v>0</v>
      </c>
      <c r="I315" s="1324">
        <f t="shared" si="20"/>
        <v>0</v>
      </c>
      <c r="J315" s="347">
        <f>IFERROR(VLOOKUP(C315,'Consolidated Master Sheet'!B:H,6,0),"")</f>
        <v>1</v>
      </c>
      <c r="K315" s="347">
        <f>IFERROR(VLOOKUP(C315,'Consolidated Master Sheet'!B:H,7,0),"")</f>
        <v>8</v>
      </c>
      <c r="L315" s="42"/>
      <c r="M315" s="1104">
        <f t="shared" si="22"/>
        <v>0</v>
      </c>
      <c r="N315" s="157"/>
      <c r="O315" s="1029"/>
    </row>
    <row r="316" spans="1:15" ht="15.75" customHeight="1">
      <c r="A316" s="157" t="str">
        <f>IF(L316&gt;0,COUNT($L$4:L316)+MAX('MI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16" s="354"/>
      <c r="C316" s="313"/>
      <c r="D316" s="758"/>
      <c r="E316" s="314" t="s">
        <v>7306</v>
      </c>
      <c r="F316" s="759"/>
      <c r="G316" s="1200" t="str">
        <f>IFERROR(VLOOKUP(C316,'Consolidated Master Sheet'!B:H,3,0),"")</f>
        <v/>
      </c>
      <c r="H316" s="1459">
        <f t="shared" si="19"/>
        <v>0</v>
      </c>
      <c r="I316" s="1765">
        <f t="shared" si="20"/>
        <v>0</v>
      </c>
      <c r="J316" s="760" t="str">
        <f>IFERROR(VLOOKUP(C316,'Consolidated Master Sheet'!B:H,6,0),"")</f>
        <v/>
      </c>
      <c r="K316" s="761" t="str">
        <f>IFERROR(VLOOKUP(C316,'Consolidated Master Sheet'!B:H,7,0),"")</f>
        <v/>
      </c>
      <c r="L316" s="105"/>
      <c r="M316" s="1121"/>
      <c r="N316" s="157"/>
      <c r="O316" s="1029"/>
    </row>
    <row r="317" spans="1:15">
      <c r="A317" s="157" t="str">
        <f>IF(L317&gt;0,COUNT($L$4:L317)+MAX('MI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17" s="244"/>
      <c r="C317" s="231" t="s">
        <v>844</v>
      </c>
      <c r="D317" s="764" t="s">
        <v>843</v>
      </c>
      <c r="E317" s="765" t="s">
        <v>8522</v>
      </c>
      <c r="F317" s="765" t="s">
        <v>5077</v>
      </c>
      <c r="G317" s="1201">
        <f>IFERROR(VLOOKUP(C317,'Consolidated Master Sheet'!B:H,3,0),"")</f>
        <v>23.46</v>
      </c>
      <c r="H317" s="152">
        <f t="shared" si="19"/>
        <v>0</v>
      </c>
      <c r="I317" s="1324">
        <f t="shared" si="20"/>
        <v>0</v>
      </c>
      <c r="J317" s="373">
        <f>IFERROR(VLOOKUP(C317,'Consolidated Master Sheet'!B:H,6,0),"")</f>
        <v>25</v>
      </c>
      <c r="K317" s="347">
        <f>IFERROR(VLOOKUP(C317,'Consolidated Master Sheet'!B:H,7,0),"")</f>
        <v>1200</v>
      </c>
      <c r="L317" s="42"/>
      <c r="M317" s="1104">
        <f t="shared" ref="M317:M325" si="23">IFERROR(I317*L317,0)</f>
        <v>0</v>
      </c>
      <c r="N317" s="157"/>
      <c r="O317" s="1029"/>
    </row>
    <row r="318" spans="1:15">
      <c r="A318" s="157" t="str">
        <f>IF(L318&gt;0,COUNT($L$4:L318)+MAX('MI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18" s="244"/>
      <c r="C318" s="231" t="s">
        <v>845</v>
      </c>
      <c r="D318" s="764" t="s">
        <v>843</v>
      </c>
      <c r="E318" s="765" t="s">
        <v>8523</v>
      </c>
      <c r="F318" s="765" t="s">
        <v>1026</v>
      </c>
      <c r="G318" s="1201">
        <f>IFERROR(VLOOKUP(C318,'Consolidated Master Sheet'!B:H,3,0),"")</f>
        <v>33.68</v>
      </c>
      <c r="H318" s="152">
        <f t="shared" si="19"/>
        <v>0</v>
      </c>
      <c r="I318" s="1324">
        <f t="shared" si="20"/>
        <v>0</v>
      </c>
      <c r="J318" s="373">
        <f>IFERROR(VLOOKUP(C318,'Consolidated Master Sheet'!B:H,6,0),"")</f>
        <v>25</v>
      </c>
      <c r="K318" s="347">
        <f>IFERROR(VLOOKUP(C318,'Consolidated Master Sheet'!B:H,7,0),"")</f>
        <v>350</v>
      </c>
      <c r="L318" s="42"/>
      <c r="M318" s="1104">
        <f t="shared" si="23"/>
        <v>0</v>
      </c>
      <c r="N318" s="157"/>
      <c r="O318" s="1029"/>
    </row>
    <row r="319" spans="1:15">
      <c r="A319" s="157" t="str">
        <f>IF(L319&gt;0,COUNT($L$4:L319)+MAX('MI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19" s="244"/>
      <c r="C319" s="231" t="s">
        <v>846</v>
      </c>
      <c r="D319" s="764" t="s">
        <v>843</v>
      </c>
      <c r="E319" s="765" t="s">
        <v>8524</v>
      </c>
      <c r="F319" s="765" t="s">
        <v>1028</v>
      </c>
      <c r="G319" s="1201">
        <f>IFERROR(VLOOKUP(C319,'Consolidated Master Sheet'!B:H,3,0),"")</f>
        <v>39.83</v>
      </c>
      <c r="H319" s="152">
        <f t="shared" si="19"/>
        <v>0</v>
      </c>
      <c r="I319" s="1324">
        <f t="shared" si="20"/>
        <v>0</v>
      </c>
      <c r="J319" s="373">
        <f>IFERROR(VLOOKUP(C319,'Consolidated Master Sheet'!B:H,6,0),"")</f>
        <v>25</v>
      </c>
      <c r="K319" s="347">
        <f>IFERROR(VLOOKUP(C319,'Consolidated Master Sheet'!B:H,7,0),"")</f>
        <v>200</v>
      </c>
      <c r="L319" s="42"/>
      <c r="M319" s="1104">
        <f t="shared" si="23"/>
        <v>0</v>
      </c>
      <c r="N319" s="157"/>
      <c r="O319" s="1029"/>
    </row>
    <row r="320" spans="1:15">
      <c r="A320" s="157" t="str">
        <f>IF(L320&gt;0,COUNT($L$4:L320)+MAX('MI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20" s="244"/>
      <c r="C320" s="235" t="s">
        <v>847</v>
      </c>
      <c r="D320" s="766" t="s">
        <v>843</v>
      </c>
      <c r="E320" s="767" t="s">
        <v>8525</v>
      </c>
      <c r="F320" s="767" t="s">
        <v>1029</v>
      </c>
      <c r="G320" s="1137">
        <f>IFERROR(VLOOKUP(C320,'Consolidated Master Sheet'!B:H,3,0),"")</f>
        <v>40.229999999999997</v>
      </c>
      <c r="H320" s="153">
        <f t="shared" si="19"/>
        <v>0</v>
      </c>
      <c r="I320" s="1764">
        <f t="shared" si="20"/>
        <v>0</v>
      </c>
      <c r="J320" s="195">
        <f>IFERROR(VLOOKUP(C320,'Consolidated Master Sheet'!B:H,6,0),"")</f>
        <v>10</v>
      </c>
      <c r="K320" s="349">
        <f>IFERROR(VLOOKUP(C320,'Consolidated Master Sheet'!B:H,7,0),"")</f>
        <v>120</v>
      </c>
      <c r="L320" s="43"/>
      <c r="M320" s="1108">
        <f t="shared" si="23"/>
        <v>0</v>
      </c>
      <c r="N320" s="157"/>
      <c r="O320" s="1029"/>
    </row>
    <row r="321" spans="1:15">
      <c r="A321" s="157" t="str">
        <f>IF(L321&gt;0,COUNT($L$4:L321)+MAX('MI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21" s="244"/>
      <c r="C321" s="249"/>
      <c r="D321" s="200"/>
      <c r="E321" s="769"/>
      <c r="F321" s="769"/>
      <c r="G321" s="1203" t="str">
        <f>IFERROR(VLOOKUP(C321,'Consolidated Master Sheet'!B:H,3,0),"")</f>
        <v/>
      </c>
      <c r="H321" s="720">
        <f t="shared" si="19"/>
        <v>0</v>
      </c>
      <c r="I321" s="1811">
        <f t="shared" si="20"/>
        <v>0</v>
      </c>
      <c r="J321" s="459" t="str">
        <f>IFERROR(VLOOKUP(C321,'Consolidated Master Sheet'!B:H,6,0),"")</f>
        <v/>
      </c>
      <c r="K321" s="452" t="str">
        <f>IFERROR(VLOOKUP(C321,'Consolidated Master Sheet'!B:H,7,0),"")</f>
        <v/>
      </c>
      <c r="L321" s="45"/>
      <c r="M321" s="1106"/>
      <c r="N321" s="157"/>
      <c r="O321" s="1029"/>
    </row>
    <row r="322" spans="1:15">
      <c r="A322" s="157" t="str">
        <f>IF(L322&gt;0,COUNT($L$4:L322)+MAX('MI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22" s="244"/>
      <c r="C322" s="228" t="s">
        <v>848</v>
      </c>
      <c r="D322" s="762" t="s">
        <v>843</v>
      </c>
      <c r="E322" s="763" t="s">
        <v>8526</v>
      </c>
      <c r="F322" s="763" t="s">
        <v>1031</v>
      </c>
      <c r="G322" s="1136">
        <f>IFERROR(VLOOKUP(C322,'Consolidated Master Sheet'!B:H,3,0),"")</f>
        <v>68.48</v>
      </c>
      <c r="H322" s="151">
        <f t="shared" si="19"/>
        <v>0</v>
      </c>
      <c r="I322" s="1322">
        <f t="shared" si="20"/>
        <v>0</v>
      </c>
      <c r="J322" s="188">
        <f>IFERROR(VLOOKUP(C322,'Consolidated Master Sheet'!B:H,6,0),"")</f>
        <v>10</v>
      </c>
      <c r="K322" s="345">
        <f>IFERROR(VLOOKUP(C322,'Consolidated Master Sheet'!B:H,7,0),"")</f>
        <v>60</v>
      </c>
      <c r="L322" s="41"/>
      <c r="M322" s="1102">
        <f t="shared" si="23"/>
        <v>0</v>
      </c>
      <c r="N322" s="157"/>
      <c r="O322" s="1029"/>
    </row>
    <row r="323" spans="1:15">
      <c r="A323" s="157" t="str">
        <f>IF(L323&gt;0,COUNT($L$4:L323)+MAX('MI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23" s="244"/>
      <c r="C323" s="231" t="s">
        <v>849</v>
      </c>
      <c r="D323" s="764" t="s">
        <v>843</v>
      </c>
      <c r="E323" s="765" t="s">
        <v>8527</v>
      </c>
      <c r="F323" s="765" t="s">
        <v>1033</v>
      </c>
      <c r="G323" s="1201">
        <f>IFERROR(VLOOKUP(C323,'Consolidated Master Sheet'!B:H,3,0),"")</f>
        <v>98.12</v>
      </c>
      <c r="H323" s="152">
        <f t="shared" si="19"/>
        <v>0</v>
      </c>
      <c r="I323" s="1324">
        <f t="shared" si="20"/>
        <v>0</v>
      </c>
      <c r="J323" s="373">
        <f>IFERROR(VLOOKUP(C323,'Consolidated Master Sheet'!B:H,6,0),"")</f>
        <v>1</v>
      </c>
      <c r="K323" s="347">
        <f>IFERROR(VLOOKUP(C323,'Consolidated Master Sheet'!B:H,7,0),"")</f>
        <v>35</v>
      </c>
      <c r="L323" s="42"/>
      <c r="M323" s="1104">
        <f t="shared" si="23"/>
        <v>0</v>
      </c>
      <c r="N323" s="157"/>
      <c r="O323" s="1029"/>
    </row>
    <row r="324" spans="1:15">
      <c r="A324" s="157" t="str">
        <f>IF(L324&gt;0,COUNT($L$4:L324)+MAX('MI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24" s="244"/>
      <c r="C324" s="231" t="s">
        <v>850</v>
      </c>
      <c r="D324" s="764" t="s">
        <v>843</v>
      </c>
      <c r="E324" s="765" t="s">
        <v>8528</v>
      </c>
      <c r="F324" s="765" t="s">
        <v>1035</v>
      </c>
      <c r="G324" s="1201">
        <f>IFERROR(VLOOKUP(C324,'Consolidated Master Sheet'!B:H,3,0),"")</f>
        <v>139.91</v>
      </c>
      <c r="H324" s="152">
        <f t="shared" si="19"/>
        <v>0</v>
      </c>
      <c r="I324" s="1324">
        <f t="shared" si="20"/>
        <v>0</v>
      </c>
      <c r="J324" s="373">
        <f>IFERROR(VLOOKUP(C324,'Consolidated Master Sheet'!B:H,6,0),"")</f>
        <v>1</v>
      </c>
      <c r="K324" s="347">
        <f>IFERROR(VLOOKUP(C324,'Consolidated Master Sheet'!B:H,7,0),"")</f>
        <v>25</v>
      </c>
      <c r="L324" s="42"/>
      <c r="M324" s="1104">
        <f t="shared" si="23"/>
        <v>0</v>
      </c>
      <c r="N324" s="157"/>
      <c r="O324" s="1029"/>
    </row>
    <row r="325" spans="1:15">
      <c r="A325" s="157" t="str">
        <f>IF(L325&gt;0,COUNT($L$4:L325)+MAX('MI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25" s="244"/>
      <c r="C325" s="231" t="s">
        <v>851</v>
      </c>
      <c r="D325" s="764" t="s">
        <v>843</v>
      </c>
      <c r="E325" s="765" t="s">
        <v>8529</v>
      </c>
      <c r="F325" s="765" t="s">
        <v>1041</v>
      </c>
      <c r="G325" s="1201">
        <f>IFERROR(VLOOKUP(C325,'Consolidated Master Sheet'!B:H,3,0),"")</f>
        <v>1216</v>
      </c>
      <c r="H325" s="152">
        <f t="shared" si="19"/>
        <v>0</v>
      </c>
      <c r="I325" s="1324">
        <f t="shared" si="20"/>
        <v>0</v>
      </c>
      <c r="J325" s="373">
        <f>IFERROR(VLOOKUP(C325,'Consolidated Master Sheet'!B:H,6,0),"")</f>
        <v>1</v>
      </c>
      <c r="K325" s="347">
        <f>IFERROR(VLOOKUP(C325,'Consolidated Master Sheet'!B:H,7,0),"")</f>
        <v>8</v>
      </c>
      <c r="L325" s="42"/>
      <c r="M325" s="1104">
        <f t="shared" si="23"/>
        <v>0</v>
      </c>
      <c r="N325" s="157"/>
      <c r="O325" s="1029"/>
    </row>
    <row r="326" spans="1:15" ht="15.75" customHeight="1">
      <c r="A326" s="157" t="str">
        <f>IF(L326&gt;0,COUNT($L$4:L326)+MAX('MI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26" s="487"/>
      <c r="C326" s="313"/>
      <c r="D326" s="758"/>
      <c r="E326" s="314" t="s">
        <v>4690</v>
      </c>
      <c r="F326" s="759"/>
      <c r="G326" s="1200" t="str">
        <f>IFERROR(VLOOKUP(C326,'Consolidated Master Sheet'!B:H,3,0),"")</f>
        <v/>
      </c>
      <c r="H326" s="1459">
        <f t="shared" ref="H326:H389" si="24">IF(G326=0,"NET",$H$2)</f>
        <v>0</v>
      </c>
      <c r="I326" s="1765">
        <f t="shared" ref="I326:I389" si="25">IFERROR(ROUND(H326*G326,2),0)</f>
        <v>0</v>
      </c>
      <c r="J326" s="760" t="str">
        <f>IFERROR(VLOOKUP(C326,'Consolidated Master Sheet'!B:H,6,0),"")</f>
        <v/>
      </c>
      <c r="K326" s="761" t="str">
        <f>IFERROR(VLOOKUP(C326,'Consolidated Master Sheet'!B:H,7,0),"")</f>
        <v/>
      </c>
      <c r="L326" s="105"/>
      <c r="M326" s="1121"/>
      <c r="N326" s="157"/>
      <c r="O326" s="1029"/>
    </row>
    <row r="327" spans="1:15">
      <c r="A327" s="157" t="str">
        <f>IF(L327&gt;0,COUNT($L$4:L327)+MAX('MI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27" s="274"/>
      <c r="C327" s="186" t="s">
        <v>889</v>
      </c>
      <c r="D327" s="230">
        <v>611</v>
      </c>
      <c r="E327" s="788" t="s">
        <v>8530</v>
      </c>
      <c r="F327" s="763" t="s">
        <v>5076</v>
      </c>
      <c r="G327" s="1136">
        <f>IFERROR(VLOOKUP(C327,'Consolidated Master Sheet'!B:H,3,0),"")</f>
        <v>27.35</v>
      </c>
      <c r="H327" s="151">
        <f t="shared" si="24"/>
        <v>0</v>
      </c>
      <c r="I327" s="1322">
        <f t="shared" si="25"/>
        <v>0</v>
      </c>
      <c r="J327" s="345">
        <f>IFERROR(VLOOKUP(C327,'Consolidated Master Sheet'!B:H,6,0),"")</f>
        <v>25</v>
      </c>
      <c r="K327" s="345">
        <f>IFERROR(VLOOKUP(C327,'Consolidated Master Sheet'!B:H,7,0),"")</f>
        <v>2000</v>
      </c>
      <c r="L327" s="41"/>
      <c r="M327" s="1102">
        <f t="shared" ref="M327:M341" si="26">IFERROR(I327*L327,0)</f>
        <v>0</v>
      </c>
      <c r="N327" s="157"/>
      <c r="O327" s="1029"/>
    </row>
    <row r="328" spans="1:15">
      <c r="A328" s="157" t="str">
        <f>IF(L328&gt;0,COUNT($L$4:L328)+MAX('MI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28" s="185"/>
      <c r="C328" s="189" t="s">
        <v>890</v>
      </c>
      <c r="D328" s="234">
        <v>611</v>
      </c>
      <c r="E328" s="789" t="s">
        <v>8531</v>
      </c>
      <c r="F328" s="765" t="s">
        <v>5077</v>
      </c>
      <c r="G328" s="1201">
        <f>IFERROR(VLOOKUP(C328,'Consolidated Master Sheet'!B:H,3,0),"")</f>
        <v>28.91</v>
      </c>
      <c r="H328" s="152">
        <f t="shared" si="24"/>
        <v>0</v>
      </c>
      <c r="I328" s="1324">
        <f t="shared" si="25"/>
        <v>0</v>
      </c>
      <c r="J328" s="347">
        <f>IFERROR(VLOOKUP(C328,'Consolidated Master Sheet'!B:H,6,0),"")</f>
        <v>25</v>
      </c>
      <c r="K328" s="347">
        <f>IFERROR(VLOOKUP(C328,'Consolidated Master Sheet'!B:H,7,0),"")</f>
        <v>1300</v>
      </c>
      <c r="L328" s="42"/>
      <c r="M328" s="1104">
        <f t="shared" si="26"/>
        <v>0</v>
      </c>
      <c r="N328" s="157"/>
      <c r="O328" s="1029"/>
    </row>
    <row r="329" spans="1:15">
      <c r="A329" s="157" t="str">
        <f>IF(L329&gt;0,COUNT($L$4:L329)+MAX('MI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29" s="185"/>
      <c r="C329" s="189" t="s">
        <v>891</v>
      </c>
      <c r="D329" s="234">
        <v>611</v>
      </c>
      <c r="E329" s="789" t="s">
        <v>8532</v>
      </c>
      <c r="F329" s="765" t="s">
        <v>1025</v>
      </c>
      <c r="G329" s="1201">
        <f>IFERROR(VLOOKUP(C329,'Consolidated Master Sheet'!B:H,3,0),"")</f>
        <v>23.220000000000002</v>
      </c>
      <c r="H329" s="152">
        <f t="shared" si="24"/>
        <v>0</v>
      </c>
      <c r="I329" s="1324">
        <f t="shared" si="25"/>
        <v>0</v>
      </c>
      <c r="J329" s="347">
        <f>IFERROR(VLOOKUP(C329,'Consolidated Master Sheet'!B:H,6,0),"")</f>
        <v>25</v>
      </c>
      <c r="K329" s="347">
        <f>IFERROR(VLOOKUP(C329,'Consolidated Master Sheet'!B:H,7,0),"")</f>
        <v>600</v>
      </c>
      <c r="L329" s="42"/>
      <c r="M329" s="1104">
        <f t="shared" si="26"/>
        <v>0</v>
      </c>
      <c r="N329" s="157"/>
      <c r="O329" s="1029"/>
    </row>
    <row r="330" spans="1:15">
      <c r="A330" s="157" t="str">
        <f>IF(L330&gt;0,COUNT($L$4:L330)+MAX('MI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30" s="185"/>
      <c r="C330" s="189" t="s">
        <v>892</v>
      </c>
      <c r="D330" s="764">
        <v>611</v>
      </c>
      <c r="E330" s="773" t="s">
        <v>8533</v>
      </c>
      <c r="F330" s="774" t="s">
        <v>1026</v>
      </c>
      <c r="G330" s="1201">
        <f>IFERROR(VLOOKUP(C330,'Consolidated Master Sheet'!B:H,3,0),"")</f>
        <v>8.58</v>
      </c>
      <c r="H330" s="152">
        <f t="shared" si="24"/>
        <v>0</v>
      </c>
      <c r="I330" s="1324">
        <f t="shared" si="25"/>
        <v>0</v>
      </c>
      <c r="J330" s="347">
        <f>IFERROR(VLOOKUP(C330,'Consolidated Master Sheet'!B:H,6,0),"")</f>
        <v>50</v>
      </c>
      <c r="K330" s="347">
        <f>IFERROR(VLOOKUP(C330,'Consolidated Master Sheet'!B:H,7,0),"")</f>
        <v>500</v>
      </c>
      <c r="L330" s="42"/>
      <c r="M330" s="1104">
        <f t="shared" si="26"/>
        <v>0</v>
      </c>
      <c r="N330" s="157"/>
      <c r="O330" s="1029"/>
    </row>
    <row r="331" spans="1:15">
      <c r="A331" s="157" t="str">
        <f>IF(L331&gt;0,COUNT($L$4:L331)+MAX('MI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31" s="185"/>
      <c r="C331" s="189" t="s">
        <v>893</v>
      </c>
      <c r="D331" s="764">
        <v>611</v>
      </c>
      <c r="E331" s="773" t="s">
        <v>8534</v>
      </c>
      <c r="F331" s="774" t="s">
        <v>1028</v>
      </c>
      <c r="G331" s="1201">
        <f>IFERROR(VLOOKUP(C331,'Consolidated Master Sheet'!B:H,3,0),"")</f>
        <v>52.989999999999995</v>
      </c>
      <c r="H331" s="152">
        <f t="shared" si="24"/>
        <v>0</v>
      </c>
      <c r="I331" s="1324">
        <f t="shared" si="25"/>
        <v>0</v>
      </c>
      <c r="J331" s="347">
        <f>IFERROR(VLOOKUP(C331,'Consolidated Master Sheet'!B:H,6,0),"")</f>
        <v>25</v>
      </c>
      <c r="K331" s="347">
        <f>IFERROR(VLOOKUP(C331,'Consolidated Master Sheet'!B:H,7,0),"")</f>
        <v>200</v>
      </c>
      <c r="L331" s="42"/>
      <c r="M331" s="1104">
        <f t="shared" si="26"/>
        <v>0</v>
      </c>
      <c r="N331" s="157"/>
      <c r="O331" s="1029"/>
    </row>
    <row r="332" spans="1:15">
      <c r="A332" s="157" t="str">
        <f>IF(L332&gt;0,COUNT($L$4:L332)+MAX('MI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32" s="185"/>
      <c r="C332" s="193" t="s">
        <v>894</v>
      </c>
      <c r="D332" s="766">
        <v>611</v>
      </c>
      <c r="E332" s="773" t="s">
        <v>8535</v>
      </c>
      <c r="F332" s="774" t="s">
        <v>1029</v>
      </c>
      <c r="G332" s="1137">
        <f>IFERROR(VLOOKUP(C332,'Consolidated Master Sheet'!B:H,3,0),"")</f>
        <v>20.51</v>
      </c>
      <c r="H332" s="153">
        <f t="shared" si="24"/>
        <v>0</v>
      </c>
      <c r="I332" s="1764">
        <f t="shared" si="25"/>
        <v>0</v>
      </c>
      <c r="J332" s="349">
        <f>IFERROR(VLOOKUP(C332,'Consolidated Master Sheet'!B:H,6,0),"")</f>
        <v>20</v>
      </c>
      <c r="K332" s="349">
        <f>IFERROR(VLOOKUP(C332,'Consolidated Master Sheet'!B:H,7,0),"")</f>
        <v>160</v>
      </c>
      <c r="L332" s="43"/>
      <c r="M332" s="1108">
        <f t="shared" si="26"/>
        <v>0</v>
      </c>
      <c r="N332" s="157"/>
      <c r="O332" s="1029"/>
    </row>
    <row r="333" spans="1:15">
      <c r="A333" s="157" t="str">
        <f>IF(L333&gt;0,COUNT($L$4:L333)+MAX('MI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33" s="185"/>
      <c r="C333" s="231" t="s">
        <v>895</v>
      </c>
      <c r="D333" s="764">
        <v>611</v>
      </c>
      <c r="E333" s="790" t="s">
        <v>8536</v>
      </c>
      <c r="F333" s="790" t="s">
        <v>1031</v>
      </c>
      <c r="G333" s="1201">
        <f>IFERROR(VLOOKUP(C333,'Consolidated Master Sheet'!B:H,3,0),"")</f>
        <v>61.39</v>
      </c>
      <c r="H333" s="152">
        <f t="shared" si="24"/>
        <v>0</v>
      </c>
      <c r="I333" s="1324">
        <f t="shared" si="25"/>
        <v>0</v>
      </c>
      <c r="J333" s="347">
        <f>IFERROR(VLOOKUP(C333,'Consolidated Master Sheet'!B:H,6,0),"")</f>
        <v>10</v>
      </c>
      <c r="K333" s="347">
        <f>IFERROR(VLOOKUP(C333,'Consolidated Master Sheet'!B:H,7,0),"")</f>
        <v>60</v>
      </c>
      <c r="L333" s="42"/>
      <c r="M333" s="1104">
        <f t="shared" si="26"/>
        <v>0</v>
      </c>
      <c r="N333" s="157"/>
      <c r="O333" s="1029"/>
    </row>
    <row r="334" spans="1:15">
      <c r="A334" s="157" t="str">
        <f>IF(L334&gt;0,COUNT($L$4:L334)+MAX('MI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34" s="185"/>
      <c r="C334" s="189" t="s">
        <v>896</v>
      </c>
      <c r="D334" s="764">
        <v>611</v>
      </c>
      <c r="E334" s="773" t="s">
        <v>8537</v>
      </c>
      <c r="F334" s="774" t="s">
        <v>1033</v>
      </c>
      <c r="G334" s="1201">
        <f>IFERROR(VLOOKUP(C334,'Consolidated Master Sheet'!B:H,3,0),"")</f>
        <v>84.65</v>
      </c>
      <c r="H334" s="152">
        <f t="shared" si="24"/>
        <v>0</v>
      </c>
      <c r="I334" s="1324">
        <f t="shared" si="25"/>
        <v>0</v>
      </c>
      <c r="J334" s="347">
        <f>IFERROR(VLOOKUP(C334,'Consolidated Master Sheet'!B:H,6,0),"")</f>
        <v>1</v>
      </c>
      <c r="K334" s="347">
        <f>IFERROR(VLOOKUP(C334,'Consolidated Master Sheet'!B:H,7,0),"")</f>
        <v>35</v>
      </c>
      <c r="L334" s="42"/>
      <c r="M334" s="1104">
        <f t="shared" si="26"/>
        <v>0</v>
      </c>
      <c r="N334" s="157"/>
      <c r="O334" s="1029"/>
    </row>
    <row r="335" spans="1:15">
      <c r="A335" s="157" t="str">
        <f>IF(L335&gt;0,COUNT($L$4:L335)+MAX('MI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35" s="185"/>
      <c r="C335" s="189" t="s">
        <v>897</v>
      </c>
      <c r="D335" s="764">
        <v>611</v>
      </c>
      <c r="E335" s="773" t="s">
        <v>8538</v>
      </c>
      <c r="F335" s="774" t="s">
        <v>1035</v>
      </c>
      <c r="G335" s="1201">
        <f>IFERROR(VLOOKUP(C335,'Consolidated Master Sheet'!B:H,3,0),"")</f>
        <v>127.88000000000001</v>
      </c>
      <c r="H335" s="152">
        <f t="shared" si="24"/>
        <v>0</v>
      </c>
      <c r="I335" s="1324">
        <f t="shared" si="25"/>
        <v>0</v>
      </c>
      <c r="J335" s="347">
        <f>IFERROR(VLOOKUP(C335,'Consolidated Master Sheet'!B:H,6,0),"")</f>
        <v>1</v>
      </c>
      <c r="K335" s="347">
        <f>IFERROR(VLOOKUP(C335,'Consolidated Master Sheet'!B:H,7,0),"")</f>
        <v>20</v>
      </c>
      <c r="L335" s="42"/>
      <c r="M335" s="1104">
        <f t="shared" si="26"/>
        <v>0</v>
      </c>
      <c r="N335" s="157"/>
      <c r="O335" s="1029"/>
    </row>
    <row r="336" spans="1:15">
      <c r="A336" s="157" t="str">
        <f>IF(L336&gt;0,COUNT($L$4:L336)+MAX('MI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36" s="185"/>
      <c r="C336" s="189" t="s">
        <v>898</v>
      </c>
      <c r="D336" s="764">
        <v>611</v>
      </c>
      <c r="E336" s="774" t="s">
        <v>8539</v>
      </c>
      <c r="F336" s="774" t="s">
        <v>1037</v>
      </c>
      <c r="G336" s="1201">
        <f>IFERROR(VLOOKUP(C336,'Consolidated Master Sheet'!B:H,3,0),"")</f>
        <v>203.35</v>
      </c>
      <c r="H336" s="152">
        <f t="shared" si="24"/>
        <v>0</v>
      </c>
      <c r="I336" s="1324">
        <f t="shared" si="25"/>
        <v>0</v>
      </c>
      <c r="J336" s="347">
        <f>IFERROR(VLOOKUP(C336,'Consolidated Master Sheet'!B:H,6,0),"")</f>
        <v>1</v>
      </c>
      <c r="K336" s="347">
        <f>IFERROR(VLOOKUP(C336,'Consolidated Master Sheet'!B:H,7,0),"")</f>
        <v>30</v>
      </c>
      <c r="L336" s="42"/>
      <c r="M336" s="1104">
        <f t="shared" si="26"/>
        <v>0</v>
      </c>
      <c r="N336" s="157"/>
      <c r="O336" s="1029"/>
    </row>
    <row r="337" spans="1:15">
      <c r="A337" s="157" t="str">
        <f>IF(L337&gt;0,COUNT($L$4:L337)+MAX('MI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37" s="185"/>
      <c r="C337" s="189" t="s">
        <v>899</v>
      </c>
      <c r="D337" s="764">
        <v>611</v>
      </c>
      <c r="E337" s="773" t="s">
        <v>8540</v>
      </c>
      <c r="F337" s="774" t="s">
        <v>1039</v>
      </c>
      <c r="G337" s="1201">
        <f>IFERROR(VLOOKUP(C337,'Consolidated Master Sheet'!B:H,3,0),"")</f>
        <v>374.09999999999997</v>
      </c>
      <c r="H337" s="152">
        <f t="shared" si="24"/>
        <v>0</v>
      </c>
      <c r="I337" s="1324">
        <f t="shared" si="25"/>
        <v>0</v>
      </c>
      <c r="J337" s="347">
        <f>IFERROR(VLOOKUP(C337,'Consolidated Master Sheet'!B:H,6,0),"")</f>
        <v>1</v>
      </c>
      <c r="K337" s="347">
        <f>IFERROR(VLOOKUP(C337,'Consolidated Master Sheet'!B:H,7,0),"")</f>
        <v>15</v>
      </c>
      <c r="L337" s="42"/>
      <c r="M337" s="1104">
        <f t="shared" si="26"/>
        <v>0</v>
      </c>
      <c r="N337" s="157"/>
      <c r="O337" s="1029"/>
    </row>
    <row r="338" spans="1:15">
      <c r="A338" s="157" t="str">
        <f>IF(L338&gt;0,COUNT($L$4:L338)+MAX('MI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38" s="185"/>
      <c r="C338" s="189" t="s">
        <v>900</v>
      </c>
      <c r="D338" s="764">
        <v>611</v>
      </c>
      <c r="E338" s="774" t="s">
        <v>8541</v>
      </c>
      <c r="F338" s="774" t="s">
        <v>1041</v>
      </c>
      <c r="G338" s="1201">
        <f>IFERROR(VLOOKUP(C338,'Consolidated Master Sheet'!B:H,3,0),"")</f>
        <v>536.65</v>
      </c>
      <c r="H338" s="152">
        <f t="shared" si="24"/>
        <v>0</v>
      </c>
      <c r="I338" s="1324">
        <f t="shared" si="25"/>
        <v>0</v>
      </c>
      <c r="J338" s="347">
        <f>IFERROR(VLOOKUP(C338,'Consolidated Master Sheet'!B:H,6,0),"")</f>
        <v>1</v>
      </c>
      <c r="K338" s="347">
        <f>IFERROR(VLOOKUP(C338,'Consolidated Master Sheet'!B:H,7,0),"")</f>
        <v>10</v>
      </c>
      <c r="L338" s="42"/>
      <c r="M338" s="1104">
        <f t="shared" si="26"/>
        <v>0</v>
      </c>
      <c r="N338" s="157"/>
      <c r="O338" s="1029"/>
    </row>
    <row r="339" spans="1:15">
      <c r="A339" s="157" t="str">
        <f>IF(L339&gt;0,COUNT($L$4:L339)+MAX('MI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39" s="185"/>
      <c r="C339" s="189" t="s">
        <v>901</v>
      </c>
      <c r="D339" s="764">
        <v>611</v>
      </c>
      <c r="E339" s="790" t="s">
        <v>8542</v>
      </c>
      <c r="F339" s="790" t="s">
        <v>5078</v>
      </c>
      <c r="G339" s="1201">
        <f>IFERROR(VLOOKUP(C339,'Consolidated Master Sheet'!B:H,3,0),"")</f>
        <v>1256.77</v>
      </c>
      <c r="H339" s="152">
        <f t="shared" si="24"/>
        <v>0</v>
      </c>
      <c r="I339" s="1324">
        <f t="shared" si="25"/>
        <v>0</v>
      </c>
      <c r="J339" s="347">
        <f>IFERROR(VLOOKUP(C339,'Consolidated Master Sheet'!B:H,6,0),"")</f>
        <v>1</v>
      </c>
      <c r="K339" s="347">
        <f>IFERROR(VLOOKUP(C339,'Consolidated Master Sheet'!B:H,7,0),"")</f>
        <v>5</v>
      </c>
      <c r="L339" s="42"/>
      <c r="M339" s="1104">
        <f t="shared" si="26"/>
        <v>0</v>
      </c>
      <c r="N339" s="157"/>
      <c r="O339" s="1029"/>
    </row>
    <row r="340" spans="1:15">
      <c r="A340" s="157" t="str">
        <f>IF(L340&gt;0,COUNT($L$4:L340)+MAX('MI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40" s="185"/>
      <c r="C340" s="189" t="s">
        <v>902</v>
      </c>
      <c r="D340" s="766">
        <v>611</v>
      </c>
      <c r="E340" s="790" t="s">
        <v>8543</v>
      </c>
      <c r="F340" s="774" t="s">
        <v>5080</v>
      </c>
      <c r="G340" s="1201">
        <f>IFERROR(VLOOKUP(C340,'Consolidated Master Sheet'!B:H,3,0),"")</f>
        <v>6531.3600000000006</v>
      </c>
      <c r="H340" s="152">
        <f t="shared" si="24"/>
        <v>0</v>
      </c>
      <c r="I340" s="1324">
        <f t="shared" si="25"/>
        <v>0</v>
      </c>
      <c r="J340" s="347">
        <f>IFERROR(VLOOKUP(C340,'Consolidated Master Sheet'!B:H,6,0),"")</f>
        <v>1</v>
      </c>
      <c r="K340" s="347">
        <f>IFERROR(VLOOKUP(C340,'Consolidated Master Sheet'!B:H,7,0),"")</f>
        <v>2</v>
      </c>
      <c r="L340" s="42"/>
      <c r="M340" s="1104">
        <f t="shared" si="26"/>
        <v>0</v>
      </c>
      <c r="N340" s="157"/>
      <c r="O340" s="1029"/>
    </row>
    <row r="341" spans="1:15">
      <c r="A341" s="157" t="str">
        <f>IF(L341&gt;0,COUNT($L$4:L341)+MAX('MI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41" s="185"/>
      <c r="C341" s="193" t="s">
        <v>903</v>
      </c>
      <c r="D341" s="766">
        <v>611</v>
      </c>
      <c r="E341" s="774" t="s">
        <v>8544</v>
      </c>
      <c r="F341" s="774" t="s">
        <v>5079</v>
      </c>
      <c r="G341" s="1137">
        <f>IFERROR(VLOOKUP(C341,'Consolidated Master Sheet'!B:H,3,0),"")</f>
        <v>5263.1500000000005</v>
      </c>
      <c r="H341" s="153">
        <f t="shared" si="24"/>
        <v>0</v>
      </c>
      <c r="I341" s="1764">
        <f t="shared" si="25"/>
        <v>0</v>
      </c>
      <c r="J341" s="349">
        <f>IFERROR(VLOOKUP(C341,'Consolidated Master Sheet'!B:H,6,0),"")</f>
        <v>1</v>
      </c>
      <c r="K341" s="349">
        <f>IFERROR(VLOOKUP(C341,'Consolidated Master Sheet'!B:H,7,0),"")</f>
        <v>1</v>
      </c>
      <c r="L341" s="43"/>
      <c r="M341" s="1108">
        <f t="shared" si="26"/>
        <v>0</v>
      </c>
      <c r="N341" s="157"/>
      <c r="O341" s="1029"/>
    </row>
    <row r="342" spans="1:15" ht="15.75" customHeight="1">
      <c r="A342" s="157" t="str">
        <f>IF(L342&gt;0,COUNT($L$4:L342)+MAX('MI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42" s="425"/>
      <c r="C342" s="791"/>
      <c r="D342" s="792"/>
      <c r="E342" s="793"/>
      <c r="F342" s="794"/>
      <c r="G342" s="1208" t="str">
        <f>IFERROR(VLOOKUP(C342,'Consolidated Master Sheet'!B:H,3,0),"")</f>
        <v/>
      </c>
      <c r="H342" s="1499">
        <f t="shared" si="24"/>
        <v>0</v>
      </c>
      <c r="I342" s="1812">
        <f t="shared" si="25"/>
        <v>0</v>
      </c>
      <c r="J342" s="795" t="str">
        <f>IFERROR(VLOOKUP(C342,'Consolidated Master Sheet'!B:H,6,0),"")</f>
        <v/>
      </c>
      <c r="K342" s="796" t="str">
        <f>IFERROR(VLOOKUP(C342,'Consolidated Master Sheet'!B:H,7,0),"")</f>
        <v/>
      </c>
      <c r="L342" s="37"/>
      <c r="M342" s="1213"/>
    </row>
    <row r="343" spans="1:15">
      <c r="A343" s="157" t="str">
        <f>IF(L343&gt;0,COUNT($L$4:L343)+MAX('MI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43" s="425"/>
      <c r="C343" s="186" t="s">
        <v>906</v>
      </c>
      <c r="D343" s="175" t="s">
        <v>904</v>
      </c>
      <c r="E343" s="770" t="s">
        <v>8545</v>
      </c>
      <c r="F343" s="771" t="s">
        <v>5148</v>
      </c>
      <c r="G343" s="1136">
        <f>IFERROR(VLOOKUP(C343,'Consolidated Master Sheet'!B:H,3,0),"")</f>
        <v>64.820000000000007</v>
      </c>
      <c r="H343" s="151">
        <f t="shared" si="24"/>
        <v>0</v>
      </c>
      <c r="I343" s="1322">
        <f t="shared" si="25"/>
        <v>0</v>
      </c>
      <c r="J343" s="345">
        <f>IFERROR(VLOOKUP(C343,'Consolidated Master Sheet'!B:H,6,0),"")</f>
        <v>25</v>
      </c>
      <c r="K343" s="345">
        <f>IFERROR(VLOOKUP(C343,'Consolidated Master Sheet'!B:H,7,0),"")</f>
        <v>350</v>
      </c>
      <c r="L343" s="9"/>
      <c r="M343" s="1102">
        <f t="shared" ref="M343:M401" si="27">IFERROR(I343*L343,0)</f>
        <v>0</v>
      </c>
    </row>
    <row r="344" spans="1:15">
      <c r="A344" s="157" t="str">
        <f>IF(L344&gt;0,COUNT($L$4:L344)+MAX('MI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44" s="425"/>
      <c r="C344" s="189" t="s">
        <v>907</v>
      </c>
      <c r="D344" s="766" t="s">
        <v>908</v>
      </c>
      <c r="E344" s="773" t="s">
        <v>8546</v>
      </c>
      <c r="F344" s="774" t="s">
        <v>5149</v>
      </c>
      <c r="G344" s="1201">
        <f>IFERROR(VLOOKUP(C344,'Consolidated Master Sheet'!B:H,3,0),"")</f>
        <v>45.85</v>
      </c>
      <c r="H344" s="152">
        <f t="shared" si="24"/>
        <v>0</v>
      </c>
      <c r="I344" s="1324">
        <f t="shared" si="25"/>
        <v>0</v>
      </c>
      <c r="J344" s="347">
        <f>IFERROR(VLOOKUP(C344,'Consolidated Master Sheet'!B:H,6,0),"")</f>
        <v>25</v>
      </c>
      <c r="K344" s="347">
        <f>IFERROR(VLOOKUP(C344,'Consolidated Master Sheet'!B:H,7,0),"")</f>
        <v>600</v>
      </c>
      <c r="L344" s="38"/>
      <c r="M344" s="1104">
        <f t="shared" si="27"/>
        <v>0</v>
      </c>
    </row>
    <row r="345" spans="1:15">
      <c r="A345" s="157" t="str">
        <f>IF(L345&gt;0,COUNT($L$4:L345)+MAX('MI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45" s="425"/>
      <c r="C345" s="193" t="s">
        <v>909</v>
      </c>
      <c r="D345" s="766" t="s">
        <v>905</v>
      </c>
      <c r="E345" s="773" t="s">
        <v>8547</v>
      </c>
      <c r="F345" s="774" t="s">
        <v>5150</v>
      </c>
      <c r="G345" s="1137">
        <f>IFERROR(VLOOKUP(C345,'Consolidated Master Sheet'!B:H,3,0),"")</f>
        <v>61.97</v>
      </c>
      <c r="H345" s="153">
        <f t="shared" si="24"/>
        <v>0</v>
      </c>
      <c r="I345" s="1764">
        <f t="shared" si="25"/>
        <v>0</v>
      </c>
      <c r="J345" s="349">
        <f>IFERROR(VLOOKUP(C345,'Consolidated Master Sheet'!B:H,6,0),"")</f>
        <v>25</v>
      </c>
      <c r="K345" s="349">
        <f>IFERROR(VLOOKUP(C345,'Consolidated Master Sheet'!B:H,7,0),"")</f>
        <v>350</v>
      </c>
      <c r="L345" s="23"/>
      <c r="M345" s="1108">
        <f t="shared" si="27"/>
        <v>0</v>
      </c>
    </row>
    <row r="346" spans="1:15">
      <c r="A346" s="157" t="str">
        <f>IF(L346&gt;0,COUNT($L$4:L346)+MAX('MI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46" s="318"/>
      <c r="C346" s="249"/>
      <c r="D346" s="200"/>
      <c r="E346" s="772"/>
      <c r="F346" s="769"/>
      <c r="G346" s="1203" t="str">
        <f>IFERROR(VLOOKUP(C346,'Consolidated Master Sheet'!B:H,3,0),"")</f>
        <v/>
      </c>
      <c r="H346" s="720">
        <f t="shared" si="24"/>
        <v>0</v>
      </c>
      <c r="I346" s="1811">
        <f t="shared" si="25"/>
        <v>0</v>
      </c>
      <c r="J346" s="452" t="str">
        <f>IFERROR(VLOOKUP(C346,'Consolidated Master Sheet'!B:H,6,0),"")</f>
        <v/>
      </c>
      <c r="K346" s="452" t="str">
        <f>IFERROR(VLOOKUP(C346,'Consolidated Master Sheet'!B:H,7,0),"")</f>
        <v/>
      </c>
      <c r="L346" s="37"/>
      <c r="M346" s="1106"/>
    </row>
    <row r="347" spans="1:15">
      <c r="A347" s="157" t="str">
        <f>IF(L347&gt;0,COUNT($L$4:L347)+MAX('MI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47" s="425"/>
      <c r="C347" s="189" t="s">
        <v>910</v>
      </c>
      <c r="D347" s="764" t="s">
        <v>908</v>
      </c>
      <c r="E347" s="802" t="s">
        <v>8548</v>
      </c>
      <c r="F347" s="790" t="s">
        <v>5151</v>
      </c>
      <c r="G347" s="1201">
        <f>IFERROR(VLOOKUP(C347,'Consolidated Master Sheet'!B:H,3,0),"")</f>
        <v>42.4</v>
      </c>
      <c r="H347" s="152">
        <f t="shared" si="24"/>
        <v>0</v>
      </c>
      <c r="I347" s="1324">
        <f t="shared" si="25"/>
        <v>0</v>
      </c>
      <c r="J347" s="347">
        <f>IFERROR(VLOOKUP(C347,'Consolidated Master Sheet'!B:H,6,0),"")</f>
        <v>25</v>
      </c>
      <c r="K347" s="347">
        <f>IFERROR(VLOOKUP(C347,'Consolidated Master Sheet'!B:H,7,0),"")</f>
        <v>400</v>
      </c>
      <c r="L347" s="38"/>
      <c r="M347" s="1104">
        <f t="shared" si="27"/>
        <v>0</v>
      </c>
    </row>
    <row r="348" spans="1:15">
      <c r="A348" s="157" t="str">
        <f>IF(L348&gt;0,COUNT($L$4:L348)+MAX('MI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48" s="425"/>
      <c r="C348" s="189" t="s">
        <v>911</v>
      </c>
      <c r="D348" s="764" t="s">
        <v>908</v>
      </c>
      <c r="E348" s="765" t="s">
        <v>8549</v>
      </c>
      <c r="F348" s="765" t="s">
        <v>5152</v>
      </c>
      <c r="G348" s="1201">
        <f>IFERROR(VLOOKUP(C348,'Consolidated Master Sheet'!B:H,3,0),"")</f>
        <v>42.4</v>
      </c>
      <c r="H348" s="152">
        <f t="shared" si="24"/>
        <v>0</v>
      </c>
      <c r="I348" s="1324">
        <f t="shared" si="25"/>
        <v>0</v>
      </c>
      <c r="J348" s="347">
        <f>IFERROR(VLOOKUP(C348,'Consolidated Master Sheet'!B:H,6,0),"")</f>
        <v>25</v>
      </c>
      <c r="K348" s="347">
        <f>IFERROR(VLOOKUP(C348,'Consolidated Master Sheet'!B:H,7,0),"")</f>
        <v>400</v>
      </c>
      <c r="L348" s="38"/>
      <c r="M348" s="1104">
        <f t="shared" si="27"/>
        <v>0</v>
      </c>
    </row>
    <row r="349" spans="1:15">
      <c r="A349" s="157" t="str">
        <f>IF(L349&gt;0,COUNT($L$4:L349)+MAX('MI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49" s="425"/>
      <c r="C349" s="189" t="s">
        <v>912</v>
      </c>
      <c r="D349" s="764" t="s">
        <v>905</v>
      </c>
      <c r="E349" s="765" t="s">
        <v>8550</v>
      </c>
      <c r="F349" s="765" t="s">
        <v>5153</v>
      </c>
      <c r="G349" s="1201">
        <f>IFERROR(VLOOKUP(C349,'Consolidated Master Sheet'!B:H,3,0),"")</f>
        <v>38.909999999999997</v>
      </c>
      <c r="H349" s="152">
        <f t="shared" si="24"/>
        <v>0</v>
      </c>
      <c r="I349" s="1324">
        <f t="shared" si="25"/>
        <v>0</v>
      </c>
      <c r="J349" s="347">
        <f>IFERROR(VLOOKUP(C349,'Consolidated Master Sheet'!B:H,6,0),"")</f>
        <v>10</v>
      </c>
      <c r="K349" s="347">
        <f>IFERROR(VLOOKUP(C349,'Consolidated Master Sheet'!B:H,7,0),"")</f>
        <v>180</v>
      </c>
      <c r="L349" s="38"/>
      <c r="M349" s="1104">
        <f t="shared" si="27"/>
        <v>0</v>
      </c>
    </row>
    <row r="350" spans="1:15">
      <c r="A350" s="157" t="str">
        <f>IF(L350&gt;0,COUNT($L$4:L350)+MAX('MI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50" s="425"/>
      <c r="C350" s="193" t="s">
        <v>913</v>
      </c>
      <c r="D350" s="766" t="s">
        <v>905</v>
      </c>
      <c r="E350" s="767" t="s">
        <v>8551</v>
      </c>
      <c r="F350" s="767" t="s">
        <v>5154</v>
      </c>
      <c r="G350" s="1137">
        <f>IFERROR(VLOOKUP(C350,'Consolidated Master Sheet'!B:H,3,0),"")</f>
        <v>83.06</v>
      </c>
      <c r="H350" s="153">
        <f t="shared" si="24"/>
        <v>0</v>
      </c>
      <c r="I350" s="1764">
        <f t="shared" si="25"/>
        <v>0</v>
      </c>
      <c r="J350" s="349">
        <f>IFERROR(VLOOKUP(C350,'Consolidated Master Sheet'!B:H,6,0),"")</f>
        <v>10</v>
      </c>
      <c r="K350" s="349">
        <f>IFERROR(VLOOKUP(C350,'Consolidated Master Sheet'!B:H,7,0),"")</f>
        <v>70</v>
      </c>
      <c r="L350" s="23"/>
      <c r="M350" s="1108">
        <f t="shared" si="27"/>
        <v>0</v>
      </c>
    </row>
    <row r="351" spans="1:15">
      <c r="A351" s="157" t="str">
        <f>IF(L351&gt;0,COUNT($L$4:L351)+MAX('MI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51" s="318"/>
      <c r="C351" s="249"/>
      <c r="D351" s="200"/>
      <c r="E351" s="769"/>
      <c r="F351" s="769"/>
      <c r="G351" s="1203" t="str">
        <f>IFERROR(VLOOKUP(C351,'Consolidated Master Sheet'!B:H,3,0),"")</f>
        <v/>
      </c>
      <c r="H351" s="720">
        <f t="shared" si="24"/>
        <v>0</v>
      </c>
      <c r="I351" s="1811">
        <f t="shared" si="25"/>
        <v>0</v>
      </c>
      <c r="J351" s="452" t="str">
        <f>IFERROR(VLOOKUP(C351,'Consolidated Master Sheet'!B:H,6,0),"")</f>
        <v/>
      </c>
      <c r="K351" s="452" t="str">
        <f>IFERROR(VLOOKUP(C351,'Consolidated Master Sheet'!B:H,7,0),"")</f>
        <v/>
      </c>
      <c r="L351" s="37"/>
      <c r="M351" s="1106"/>
    </row>
    <row r="352" spans="1:15">
      <c r="A352" s="157" t="str">
        <f>IF(L352&gt;0,COUNT($L$4:L352)+MAX('MI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52" s="425"/>
      <c r="C352" s="186" t="s">
        <v>914</v>
      </c>
      <c r="D352" s="175" t="s">
        <v>904</v>
      </c>
      <c r="E352" s="763" t="s">
        <v>8552</v>
      </c>
      <c r="F352" s="763" t="s">
        <v>5155</v>
      </c>
      <c r="G352" s="1136">
        <f>IFERROR(VLOOKUP(C352,'Consolidated Master Sheet'!B:H,3,0),"")</f>
        <v>23.950000000000003</v>
      </c>
      <c r="H352" s="151">
        <f t="shared" si="24"/>
        <v>0</v>
      </c>
      <c r="I352" s="1322">
        <f t="shared" si="25"/>
        <v>0</v>
      </c>
      <c r="J352" s="345">
        <f>IFERROR(VLOOKUP(C352,'Consolidated Master Sheet'!B:H,6,0),"")</f>
        <v>10</v>
      </c>
      <c r="K352" s="345">
        <f>IFERROR(VLOOKUP(C352,'Consolidated Master Sheet'!B:H,7,0),"")</f>
        <v>120</v>
      </c>
      <c r="L352" s="9"/>
      <c r="M352" s="1102">
        <f t="shared" si="27"/>
        <v>0</v>
      </c>
    </row>
    <row r="353" spans="1:13">
      <c r="A353" s="157" t="str">
        <f>IF(L353&gt;0,COUNT($L$4:L353)+MAX('MI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53" s="425"/>
      <c r="C353" s="189" t="s">
        <v>915</v>
      </c>
      <c r="D353" s="764" t="s">
        <v>908</v>
      </c>
      <c r="E353" s="765" t="s">
        <v>8553</v>
      </c>
      <c r="F353" s="765" t="s">
        <v>5156</v>
      </c>
      <c r="G353" s="1201">
        <f>IFERROR(VLOOKUP(C353,'Consolidated Master Sheet'!B:H,3,0),"")</f>
        <v>27.35</v>
      </c>
      <c r="H353" s="152">
        <f t="shared" si="24"/>
        <v>0</v>
      </c>
      <c r="I353" s="1324">
        <f t="shared" si="25"/>
        <v>0</v>
      </c>
      <c r="J353" s="347">
        <f>IFERROR(VLOOKUP(C353,'Consolidated Master Sheet'!B:H,6,0),"")</f>
        <v>10</v>
      </c>
      <c r="K353" s="347">
        <f>IFERROR(VLOOKUP(C353,'Consolidated Master Sheet'!B:H,7,0),"")</f>
        <v>170</v>
      </c>
      <c r="L353" s="38"/>
      <c r="M353" s="1104">
        <f t="shared" si="27"/>
        <v>0</v>
      </c>
    </row>
    <row r="354" spans="1:13">
      <c r="A354" s="157" t="str">
        <f>IF(L354&gt;0,COUNT($L$4:L354)+MAX('MI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54" s="425"/>
      <c r="C354" s="189" t="s">
        <v>916</v>
      </c>
      <c r="D354" s="764" t="s">
        <v>908</v>
      </c>
      <c r="E354" s="765" t="s">
        <v>8554</v>
      </c>
      <c r="F354" s="765" t="s">
        <v>5157</v>
      </c>
      <c r="G354" s="1201">
        <f>IFERROR(VLOOKUP(C354,'Consolidated Master Sheet'!B:H,3,0),"")</f>
        <v>26.680000000000003</v>
      </c>
      <c r="H354" s="152">
        <f t="shared" si="24"/>
        <v>0</v>
      </c>
      <c r="I354" s="1324">
        <f t="shared" si="25"/>
        <v>0</v>
      </c>
      <c r="J354" s="347">
        <f>IFERROR(VLOOKUP(C354,'Consolidated Master Sheet'!B:H,6,0),"")</f>
        <v>10</v>
      </c>
      <c r="K354" s="347">
        <f>IFERROR(VLOOKUP(C354,'Consolidated Master Sheet'!B:H,7,0),"")</f>
        <v>170</v>
      </c>
      <c r="L354" s="38"/>
      <c r="M354" s="1104">
        <f t="shared" si="27"/>
        <v>0</v>
      </c>
    </row>
    <row r="355" spans="1:13">
      <c r="A355" s="157" t="str">
        <f>IF(L355&gt;0,COUNT($L$4:L355)+MAX('MI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55" s="425"/>
      <c r="C355" s="189" t="s">
        <v>917</v>
      </c>
      <c r="D355" s="764" t="s">
        <v>908</v>
      </c>
      <c r="E355" s="765" t="s">
        <v>8555</v>
      </c>
      <c r="F355" s="765" t="s">
        <v>5158</v>
      </c>
      <c r="G355" s="1201">
        <f>IFERROR(VLOOKUP(C355,'Consolidated Master Sheet'!B:H,3,0),"")</f>
        <v>19.520000000000003</v>
      </c>
      <c r="H355" s="152">
        <f t="shared" si="24"/>
        <v>0</v>
      </c>
      <c r="I355" s="1324">
        <f t="shared" si="25"/>
        <v>0</v>
      </c>
      <c r="J355" s="347">
        <f>IFERROR(VLOOKUP(C355,'Consolidated Master Sheet'!B:H,6,0),"")</f>
        <v>10</v>
      </c>
      <c r="K355" s="347">
        <f>IFERROR(VLOOKUP(C355,'Consolidated Master Sheet'!B:H,7,0),"")</f>
        <v>170</v>
      </c>
      <c r="L355" s="38"/>
      <c r="M355" s="1104">
        <f t="shared" si="27"/>
        <v>0</v>
      </c>
    </row>
    <row r="356" spans="1:13">
      <c r="A356" s="157" t="str">
        <f>IF(L356&gt;0,COUNT($L$4:L356)+MAX('MI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56" s="425"/>
      <c r="C356" s="193" t="s">
        <v>918</v>
      </c>
      <c r="D356" s="766" t="s">
        <v>905</v>
      </c>
      <c r="E356" s="767" t="s">
        <v>8556</v>
      </c>
      <c r="F356" s="767" t="s">
        <v>5159</v>
      </c>
      <c r="G356" s="1137">
        <f>IFERROR(VLOOKUP(C356,'Consolidated Master Sheet'!B:H,3,0),"")</f>
        <v>68.050000000000011</v>
      </c>
      <c r="H356" s="153">
        <f t="shared" si="24"/>
        <v>0</v>
      </c>
      <c r="I356" s="1764">
        <f t="shared" si="25"/>
        <v>0</v>
      </c>
      <c r="J356" s="349">
        <f>IFERROR(VLOOKUP(C356,'Consolidated Master Sheet'!B:H,6,0),"")</f>
        <v>10</v>
      </c>
      <c r="K356" s="349">
        <f>IFERROR(VLOOKUP(C356,'Consolidated Master Sheet'!B:H,7,0),"")</f>
        <v>80</v>
      </c>
      <c r="L356" s="23"/>
      <c r="M356" s="1108">
        <f t="shared" si="27"/>
        <v>0</v>
      </c>
    </row>
    <row r="357" spans="1:13">
      <c r="A357" s="157" t="str">
        <f>IF(L357&gt;0,COUNT($L$4:L357)+MAX('MI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57" s="318"/>
      <c r="C357" s="249"/>
      <c r="D357" s="200"/>
      <c r="E357" s="769"/>
      <c r="F357" s="769"/>
      <c r="G357" s="1203" t="str">
        <f>IFERROR(VLOOKUP(C357,'Consolidated Master Sheet'!B:H,3,0),"")</f>
        <v/>
      </c>
      <c r="H357" s="720">
        <f t="shared" si="24"/>
        <v>0</v>
      </c>
      <c r="I357" s="1811">
        <f t="shared" si="25"/>
        <v>0</v>
      </c>
      <c r="J357" s="452" t="str">
        <f>IFERROR(VLOOKUP(C357,'Consolidated Master Sheet'!B:H,6,0),"")</f>
        <v/>
      </c>
      <c r="K357" s="452" t="str">
        <f>IFERROR(VLOOKUP(C357,'Consolidated Master Sheet'!B:H,7,0),"")</f>
        <v/>
      </c>
      <c r="L357" s="37"/>
      <c r="M357" s="1106"/>
    </row>
    <row r="358" spans="1:13">
      <c r="A358" s="157" t="str">
        <f>IF(L358&gt;0,COUNT($L$4:L358)+MAX('MI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58" s="425"/>
      <c r="C358" s="186" t="s">
        <v>919</v>
      </c>
      <c r="D358" s="762" t="s">
        <v>904</v>
      </c>
      <c r="E358" s="763" t="s">
        <v>8557</v>
      </c>
      <c r="F358" s="763" t="s">
        <v>5160</v>
      </c>
      <c r="G358" s="1136">
        <f>IFERROR(VLOOKUP(C358,'Consolidated Master Sheet'!B:H,3,0),"")</f>
        <v>74.680000000000007</v>
      </c>
      <c r="H358" s="151">
        <f t="shared" si="24"/>
        <v>0</v>
      </c>
      <c r="I358" s="1322">
        <f t="shared" si="25"/>
        <v>0</v>
      </c>
      <c r="J358" s="345">
        <f>IFERROR(VLOOKUP(C358,'Consolidated Master Sheet'!B:H,6,0),"")</f>
        <v>10</v>
      </c>
      <c r="K358" s="345">
        <f>IFERROR(VLOOKUP(C358,'Consolidated Master Sheet'!B:H,7,0),"")</f>
        <v>100</v>
      </c>
      <c r="L358" s="9"/>
      <c r="M358" s="1102">
        <f t="shared" si="27"/>
        <v>0</v>
      </c>
    </row>
    <row r="359" spans="1:13">
      <c r="A359" s="157" t="str">
        <f>IF(L359&gt;0,COUNT($L$4:L359)+MAX('MI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59" s="425"/>
      <c r="C359" s="189" t="s">
        <v>920</v>
      </c>
      <c r="D359" s="764" t="s">
        <v>904</v>
      </c>
      <c r="E359" s="765" t="s">
        <v>8558</v>
      </c>
      <c r="F359" s="765" t="s">
        <v>5161</v>
      </c>
      <c r="G359" s="1201">
        <f>IFERROR(VLOOKUP(C359,'Consolidated Master Sheet'!B:H,3,0),"")</f>
        <v>78.63000000000001</v>
      </c>
      <c r="H359" s="152">
        <f t="shared" si="24"/>
        <v>0</v>
      </c>
      <c r="I359" s="1324">
        <f t="shared" si="25"/>
        <v>0</v>
      </c>
      <c r="J359" s="347">
        <f>IFERROR(VLOOKUP(C359,'Consolidated Master Sheet'!B:H,6,0),"")</f>
        <v>10</v>
      </c>
      <c r="K359" s="347">
        <f>IFERROR(VLOOKUP(C359,'Consolidated Master Sheet'!B:H,7,0),"")</f>
        <v>80</v>
      </c>
      <c r="L359" s="38"/>
      <c r="M359" s="1104">
        <f t="shared" si="27"/>
        <v>0</v>
      </c>
    </row>
    <row r="360" spans="1:13">
      <c r="A360" s="157" t="str">
        <f>IF(L360&gt;0,COUNT($L$4:L360)+MAX('MI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60" s="425"/>
      <c r="C360" s="189" t="s">
        <v>921</v>
      </c>
      <c r="D360" s="764" t="s">
        <v>904</v>
      </c>
      <c r="E360" s="765" t="s">
        <v>8559</v>
      </c>
      <c r="F360" s="765" t="s">
        <v>5162</v>
      </c>
      <c r="G360" s="1201">
        <f>IFERROR(VLOOKUP(C360,'Consolidated Master Sheet'!B:H,3,0),"")</f>
        <v>74.680000000000007</v>
      </c>
      <c r="H360" s="152">
        <f t="shared" si="24"/>
        <v>0</v>
      </c>
      <c r="I360" s="1324">
        <f t="shared" si="25"/>
        <v>0</v>
      </c>
      <c r="J360" s="347">
        <f>IFERROR(VLOOKUP(C360,'Consolidated Master Sheet'!B:H,6,0),"")</f>
        <v>10</v>
      </c>
      <c r="K360" s="347">
        <f>IFERROR(VLOOKUP(C360,'Consolidated Master Sheet'!B:H,7,0),"")</f>
        <v>60</v>
      </c>
      <c r="L360" s="38"/>
      <c r="M360" s="1104">
        <f t="shared" si="27"/>
        <v>0</v>
      </c>
    </row>
    <row r="361" spans="1:13">
      <c r="A361" s="157" t="str">
        <f>IF(L361&gt;0,COUNT($L$4:L361)+MAX('MI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61" s="425"/>
      <c r="C361" s="189" t="s">
        <v>922</v>
      </c>
      <c r="D361" s="764" t="s">
        <v>904</v>
      </c>
      <c r="E361" s="765" t="s">
        <v>8560</v>
      </c>
      <c r="F361" s="765" t="s">
        <v>5163</v>
      </c>
      <c r="G361" s="1201">
        <f>IFERROR(VLOOKUP(C361,'Consolidated Master Sheet'!B:H,3,0),"")</f>
        <v>74.680000000000007</v>
      </c>
      <c r="H361" s="152">
        <f t="shared" si="24"/>
        <v>0</v>
      </c>
      <c r="I361" s="1324">
        <f t="shared" si="25"/>
        <v>0</v>
      </c>
      <c r="J361" s="347">
        <f>IFERROR(VLOOKUP(C361,'Consolidated Master Sheet'!B:H,6,0),"")</f>
        <v>10</v>
      </c>
      <c r="K361" s="347">
        <f>IFERROR(VLOOKUP(C361,'Consolidated Master Sheet'!B:H,7,0),"")</f>
        <v>60</v>
      </c>
      <c r="L361" s="38"/>
      <c r="M361" s="1104">
        <f t="shared" si="27"/>
        <v>0</v>
      </c>
    </row>
    <row r="362" spans="1:13">
      <c r="A362" s="157" t="str">
        <f>IF(L362&gt;0,COUNT($L$4:L362)+MAX('MI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62" s="425"/>
      <c r="C362" s="189" t="s">
        <v>923</v>
      </c>
      <c r="D362" s="764" t="s">
        <v>904</v>
      </c>
      <c r="E362" s="765" t="s">
        <v>8561</v>
      </c>
      <c r="F362" s="765" t="s">
        <v>5164</v>
      </c>
      <c r="G362" s="1201">
        <f>IFERROR(VLOOKUP(C362,'Consolidated Master Sheet'!B:H,3,0),"")</f>
        <v>74.680000000000007</v>
      </c>
      <c r="H362" s="152">
        <f t="shared" si="24"/>
        <v>0</v>
      </c>
      <c r="I362" s="1324">
        <f t="shared" si="25"/>
        <v>0</v>
      </c>
      <c r="J362" s="347">
        <f>IFERROR(VLOOKUP(C362,'Consolidated Master Sheet'!B:H,6,0),"")</f>
        <v>10</v>
      </c>
      <c r="K362" s="347">
        <f>IFERROR(VLOOKUP(C362,'Consolidated Master Sheet'!B:H,7,0),"")</f>
        <v>60</v>
      </c>
      <c r="L362" s="38"/>
      <c r="M362" s="1104">
        <f t="shared" si="27"/>
        <v>0</v>
      </c>
    </row>
    <row r="363" spans="1:13">
      <c r="A363" s="157" t="str">
        <f>IF(L363&gt;0,COUNT($L$4:L363)+MAX('MI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63" s="425"/>
      <c r="C363" s="189" t="s">
        <v>924</v>
      </c>
      <c r="D363" s="764" t="s">
        <v>904</v>
      </c>
      <c r="E363" s="765" t="s">
        <v>8562</v>
      </c>
      <c r="F363" s="765" t="s">
        <v>5165</v>
      </c>
      <c r="G363" s="1201">
        <f>IFERROR(VLOOKUP(C363,'Consolidated Master Sheet'!B:H,3,0),"")</f>
        <v>74.680000000000007</v>
      </c>
      <c r="H363" s="152">
        <f t="shared" si="24"/>
        <v>0</v>
      </c>
      <c r="I363" s="1324">
        <f t="shared" si="25"/>
        <v>0</v>
      </c>
      <c r="J363" s="347">
        <f>IFERROR(VLOOKUP(C363,'Consolidated Master Sheet'!B:H,6,0),"")</f>
        <v>10</v>
      </c>
      <c r="K363" s="347">
        <f>IFERROR(VLOOKUP(C363,'Consolidated Master Sheet'!B:H,7,0),"")</f>
        <v>60</v>
      </c>
      <c r="L363" s="38"/>
      <c r="M363" s="1104">
        <f t="shared" si="27"/>
        <v>0</v>
      </c>
    </row>
    <row r="364" spans="1:13">
      <c r="A364" s="157" t="str">
        <f>IF(L364&gt;0,COUNT($L$4:L364)+MAX('MI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64" s="425"/>
      <c r="C364" s="189" t="s">
        <v>925</v>
      </c>
      <c r="D364" s="764" t="s">
        <v>904</v>
      </c>
      <c r="E364" s="765" t="s">
        <v>8563</v>
      </c>
      <c r="F364" s="765" t="s">
        <v>5166</v>
      </c>
      <c r="G364" s="1201">
        <f>IFERROR(VLOOKUP(C364,'Consolidated Master Sheet'!B:H,3,0),"")</f>
        <v>75.690000000000012</v>
      </c>
      <c r="H364" s="152">
        <f t="shared" si="24"/>
        <v>0</v>
      </c>
      <c r="I364" s="1324">
        <f t="shared" si="25"/>
        <v>0</v>
      </c>
      <c r="J364" s="347">
        <f>IFERROR(VLOOKUP(C364,'Consolidated Master Sheet'!B:H,6,0),"")</f>
        <v>10</v>
      </c>
      <c r="K364" s="347">
        <f>IFERROR(VLOOKUP(C364,'Consolidated Master Sheet'!B:H,7,0),"")</f>
        <v>100</v>
      </c>
      <c r="L364" s="38"/>
      <c r="M364" s="1104">
        <f t="shared" si="27"/>
        <v>0</v>
      </c>
    </row>
    <row r="365" spans="1:13">
      <c r="A365" s="157" t="str">
        <f>IF(L365&gt;0,COUNT($L$4:L365)+MAX('MI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65" s="425"/>
      <c r="C365" s="189" t="s">
        <v>926</v>
      </c>
      <c r="D365" s="766" t="s">
        <v>908</v>
      </c>
      <c r="E365" s="765" t="s">
        <v>8564</v>
      </c>
      <c r="F365" s="765" t="s">
        <v>5167</v>
      </c>
      <c r="G365" s="1201">
        <f>IFERROR(VLOOKUP(C365,'Consolidated Master Sheet'!B:H,3,0),"")</f>
        <v>62.8</v>
      </c>
      <c r="H365" s="152">
        <f t="shared" si="24"/>
        <v>0</v>
      </c>
      <c r="I365" s="1324">
        <f t="shared" si="25"/>
        <v>0</v>
      </c>
      <c r="J365" s="347">
        <f>IFERROR(VLOOKUP(C365,'Consolidated Master Sheet'!B:H,6,0),"")</f>
        <v>10</v>
      </c>
      <c r="K365" s="347">
        <f>IFERROR(VLOOKUP(C365,'Consolidated Master Sheet'!B:H,7,0),"")</f>
        <v>100</v>
      </c>
      <c r="L365" s="38"/>
      <c r="M365" s="1104">
        <f t="shared" si="27"/>
        <v>0</v>
      </c>
    </row>
    <row r="366" spans="1:13">
      <c r="A366" s="157" t="str">
        <f>IF(L366&gt;0,COUNT($L$4:L366)+MAX('MI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66" s="425"/>
      <c r="C366" s="189" t="s">
        <v>927</v>
      </c>
      <c r="D366" s="764" t="s">
        <v>908</v>
      </c>
      <c r="E366" s="765" t="s">
        <v>8565</v>
      </c>
      <c r="F366" s="765" t="s">
        <v>5168</v>
      </c>
      <c r="G366" s="1201">
        <f>IFERROR(VLOOKUP(C366,'Consolidated Master Sheet'!B:H,3,0),"")</f>
        <v>62.8</v>
      </c>
      <c r="H366" s="152">
        <f t="shared" si="24"/>
        <v>0</v>
      </c>
      <c r="I366" s="1324">
        <f t="shared" si="25"/>
        <v>0</v>
      </c>
      <c r="J366" s="347">
        <f>IFERROR(VLOOKUP(C366,'Consolidated Master Sheet'!B:H,6,0),"")</f>
        <v>10</v>
      </c>
      <c r="K366" s="347">
        <f>IFERROR(VLOOKUP(C366,'Consolidated Master Sheet'!B:H,7,0),"")</f>
        <v>60</v>
      </c>
      <c r="L366" s="38"/>
      <c r="M366" s="1104">
        <f t="shared" si="27"/>
        <v>0</v>
      </c>
    </row>
    <row r="367" spans="1:13">
      <c r="A367" s="157" t="str">
        <f>IF(L367&gt;0,COUNT($L$4:L367)+MAX('MI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67" s="425"/>
      <c r="C367" s="189" t="s">
        <v>928</v>
      </c>
      <c r="D367" s="764" t="s">
        <v>905</v>
      </c>
      <c r="E367" s="765" t="s">
        <v>8566</v>
      </c>
      <c r="F367" s="765" t="s">
        <v>5169</v>
      </c>
      <c r="G367" s="1201">
        <f>IFERROR(VLOOKUP(C367,'Consolidated Master Sheet'!B:H,3,0),"")</f>
        <v>139.70999999999998</v>
      </c>
      <c r="H367" s="152">
        <f t="shared" si="24"/>
        <v>0</v>
      </c>
      <c r="I367" s="1324">
        <f t="shared" si="25"/>
        <v>0</v>
      </c>
      <c r="J367" s="347">
        <f>IFERROR(VLOOKUP(C367,'Consolidated Master Sheet'!B:H,6,0),"")</f>
        <v>1</v>
      </c>
      <c r="K367" s="347">
        <f>IFERROR(VLOOKUP(C367,'Consolidated Master Sheet'!B:H,7,0),"")</f>
        <v>35</v>
      </c>
      <c r="L367" s="38"/>
      <c r="M367" s="1104">
        <f t="shared" si="27"/>
        <v>0</v>
      </c>
    </row>
    <row r="368" spans="1:13">
      <c r="A368" s="157" t="str">
        <f>IF(L368&gt;0,COUNT($L$4:L368)+MAX('MI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68" s="425"/>
      <c r="C368" s="193" t="s">
        <v>929</v>
      </c>
      <c r="D368" s="766" t="s">
        <v>905</v>
      </c>
      <c r="E368" s="767" t="s">
        <v>8567</v>
      </c>
      <c r="F368" s="767" t="s">
        <v>5170</v>
      </c>
      <c r="G368" s="1137">
        <f>IFERROR(VLOOKUP(C368,'Consolidated Master Sheet'!B:H,3,0),"")</f>
        <v>197.45</v>
      </c>
      <c r="H368" s="153">
        <f t="shared" si="24"/>
        <v>0</v>
      </c>
      <c r="I368" s="1764">
        <f t="shared" si="25"/>
        <v>0</v>
      </c>
      <c r="J368" s="349">
        <f>IFERROR(VLOOKUP(C368,'Consolidated Master Sheet'!B:H,6,0),"")</f>
        <v>1</v>
      </c>
      <c r="K368" s="349">
        <f>IFERROR(VLOOKUP(C368,'Consolidated Master Sheet'!B:H,7,0),"")</f>
        <v>25</v>
      </c>
      <c r="L368" s="23"/>
      <c r="M368" s="1108">
        <f t="shared" si="27"/>
        <v>0</v>
      </c>
    </row>
    <row r="369" spans="1:13">
      <c r="A369" s="157" t="str">
        <f>IF(L369&gt;0,COUNT($L$4:L369)+MAX('MI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69" s="318"/>
      <c r="C369" s="249"/>
      <c r="D369" s="200"/>
      <c r="E369" s="769"/>
      <c r="F369" s="769"/>
      <c r="G369" s="1203" t="str">
        <f>IFERROR(VLOOKUP(C369,'Consolidated Master Sheet'!B:H,3,0),"")</f>
        <v/>
      </c>
      <c r="H369" s="720">
        <f t="shared" si="24"/>
        <v>0</v>
      </c>
      <c r="I369" s="1811">
        <f t="shared" si="25"/>
        <v>0</v>
      </c>
      <c r="J369" s="452" t="str">
        <f>IFERROR(VLOOKUP(C369,'Consolidated Master Sheet'!B:H,6,0),"")</f>
        <v/>
      </c>
      <c r="K369" s="452" t="str">
        <f>IFERROR(VLOOKUP(C369,'Consolidated Master Sheet'!B:H,7,0),"")</f>
        <v/>
      </c>
      <c r="L369" s="37"/>
      <c r="M369" s="1106"/>
    </row>
    <row r="370" spans="1:13">
      <c r="A370" s="157" t="str">
        <f>IF(L370&gt;0,COUNT($L$4:L370)+MAX('MI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70" s="425"/>
      <c r="C370" s="186" t="s">
        <v>930</v>
      </c>
      <c r="D370" s="762" t="s">
        <v>904</v>
      </c>
      <c r="E370" s="763" t="s">
        <v>8568</v>
      </c>
      <c r="F370" s="763" t="s">
        <v>5171</v>
      </c>
      <c r="G370" s="1136">
        <f>IFERROR(VLOOKUP(C370,'Consolidated Master Sheet'!B:H,3,0),"")</f>
        <v>202.98</v>
      </c>
      <c r="H370" s="151">
        <f t="shared" si="24"/>
        <v>0</v>
      </c>
      <c r="I370" s="1322">
        <f t="shared" si="25"/>
        <v>0</v>
      </c>
      <c r="J370" s="345">
        <f>IFERROR(VLOOKUP(C370,'Consolidated Master Sheet'!B:H,6,0),"")</f>
        <v>1</v>
      </c>
      <c r="K370" s="345">
        <f>IFERROR(VLOOKUP(C370,'Consolidated Master Sheet'!B:H,7,0),"")</f>
        <v>75</v>
      </c>
      <c r="L370" s="9"/>
      <c r="M370" s="1102">
        <f t="shared" si="27"/>
        <v>0</v>
      </c>
    </row>
    <row r="371" spans="1:13">
      <c r="A371" s="157" t="str">
        <f>IF(L371&gt;0,COUNT($L$4:L371)+MAX('MI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71" s="425"/>
      <c r="C371" s="189" t="s">
        <v>931</v>
      </c>
      <c r="D371" s="764" t="s">
        <v>904</v>
      </c>
      <c r="E371" s="765" t="s">
        <v>8569</v>
      </c>
      <c r="F371" s="765" t="s">
        <v>5172</v>
      </c>
      <c r="G371" s="1201">
        <f>IFERROR(VLOOKUP(C371,'Consolidated Master Sheet'!B:H,3,0),"")</f>
        <v>120.16000000000001</v>
      </c>
      <c r="H371" s="152">
        <f t="shared" si="24"/>
        <v>0</v>
      </c>
      <c r="I371" s="1324">
        <f t="shared" si="25"/>
        <v>0</v>
      </c>
      <c r="J371" s="347">
        <f>IFERROR(VLOOKUP(C371,'Consolidated Master Sheet'!B:H,6,0),"")</f>
        <v>1</v>
      </c>
      <c r="K371" s="347">
        <f>IFERROR(VLOOKUP(C371,'Consolidated Master Sheet'!B:H,7,0),"")</f>
        <v>35</v>
      </c>
      <c r="L371" s="38"/>
      <c r="M371" s="1104">
        <f t="shared" si="27"/>
        <v>0</v>
      </c>
    </row>
    <row r="372" spans="1:13">
      <c r="A372" s="157" t="str">
        <f>IF(L372&gt;0,COUNT($L$4:L372)+MAX('MI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72" s="425"/>
      <c r="C372" s="189" t="s">
        <v>932</v>
      </c>
      <c r="D372" s="764" t="s">
        <v>904</v>
      </c>
      <c r="E372" s="765" t="s">
        <v>8570</v>
      </c>
      <c r="F372" s="765" t="s">
        <v>5173</v>
      </c>
      <c r="G372" s="1201">
        <f>IFERROR(VLOOKUP(C372,'Consolidated Master Sheet'!B:H,3,0),"")</f>
        <v>131.23999999999998</v>
      </c>
      <c r="H372" s="152">
        <f t="shared" si="24"/>
        <v>0</v>
      </c>
      <c r="I372" s="1324">
        <f t="shared" si="25"/>
        <v>0</v>
      </c>
      <c r="J372" s="347">
        <f>IFERROR(VLOOKUP(C372,'Consolidated Master Sheet'!B:H,6,0),"")</f>
        <v>1</v>
      </c>
      <c r="K372" s="347">
        <f>IFERROR(VLOOKUP(C372,'Consolidated Master Sheet'!B:H,7,0),"")</f>
        <v>50</v>
      </c>
      <c r="L372" s="38"/>
      <c r="M372" s="1104">
        <f t="shared" si="27"/>
        <v>0</v>
      </c>
    </row>
    <row r="373" spans="1:13">
      <c r="A373" s="157" t="str">
        <f>IF(L373&gt;0,COUNT($L$4:L373)+MAX('MI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73" s="425"/>
      <c r="C373" s="189" t="s">
        <v>933</v>
      </c>
      <c r="D373" s="764" t="s">
        <v>904</v>
      </c>
      <c r="E373" s="765" t="s">
        <v>8571</v>
      </c>
      <c r="F373" s="765" t="s">
        <v>5174</v>
      </c>
      <c r="G373" s="1201">
        <f>IFERROR(VLOOKUP(C373,'Consolidated Master Sheet'!B:H,3,0),"")</f>
        <v>117.39</v>
      </c>
      <c r="H373" s="152">
        <f t="shared" si="24"/>
        <v>0</v>
      </c>
      <c r="I373" s="1324">
        <f t="shared" si="25"/>
        <v>0</v>
      </c>
      <c r="J373" s="347">
        <f>IFERROR(VLOOKUP(C373,'Consolidated Master Sheet'!B:H,6,0),"")</f>
        <v>1</v>
      </c>
      <c r="K373" s="347">
        <f>IFERROR(VLOOKUP(C373,'Consolidated Master Sheet'!B:H,7,0),"")</f>
        <v>50</v>
      </c>
      <c r="L373" s="38"/>
      <c r="M373" s="1104">
        <f t="shared" si="27"/>
        <v>0</v>
      </c>
    </row>
    <row r="374" spans="1:13">
      <c r="A374" s="157" t="str">
        <f>IF(L374&gt;0,COUNT($L$4:L374)+MAX('MI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74" s="425"/>
      <c r="C374" s="189" t="s">
        <v>934</v>
      </c>
      <c r="D374" s="764" t="s">
        <v>904</v>
      </c>
      <c r="E374" s="765" t="s">
        <v>8572</v>
      </c>
      <c r="F374" s="765" t="s">
        <v>5175</v>
      </c>
      <c r="G374" s="1201">
        <f>IFERROR(VLOOKUP(C374,'Consolidated Master Sheet'!B:H,3,0),"")</f>
        <v>126.4</v>
      </c>
      <c r="H374" s="152">
        <f t="shared" si="24"/>
        <v>0</v>
      </c>
      <c r="I374" s="1324">
        <f t="shared" si="25"/>
        <v>0</v>
      </c>
      <c r="J374" s="347">
        <f>IFERROR(VLOOKUP(C374,'Consolidated Master Sheet'!B:H,6,0),"")</f>
        <v>1</v>
      </c>
      <c r="K374" s="347">
        <f>IFERROR(VLOOKUP(C374,'Consolidated Master Sheet'!B:H,7,0),"")</f>
        <v>45</v>
      </c>
      <c r="L374" s="38"/>
      <c r="M374" s="1104">
        <f t="shared" si="27"/>
        <v>0</v>
      </c>
    </row>
    <row r="375" spans="1:13">
      <c r="A375" s="157" t="str">
        <f>IF(L375&gt;0,COUNT($L$4:L375)+MAX('MI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75" s="425"/>
      <c r="C375" s="189" t="s">
        <v>935</v>
      </c>
      <c r="D375" s="764" t="s">
        <v>904</v>
      </c>
      <c r="E375" s="765" t="s">
        <v>8573</v>
      </c>
      <c r="F375" s="765" t="s">
        <v>5176</v>
      </c>
      <c r="G375" s="1201">
        <f>IFERROR(VLOOKUP(C375,'Consolidated Master Sheet'!B:H,3,0),"")</f>
        <v>117.39</v>
      </c>
      <c r="H375" s="152">
        <f t="shared" si="24"/>
        <v>0</v>
      </c>
      <c r="I375" s="1324">
        <f t="shared" si="25"/>
        <v>0</v>
      </c>
      <c r="J375" s="347">
        <f>IFERROR(VLOOKUP(C375,'Consolidated Master Sheet'!B:H,6,0),"")</f>
        <v>1</v>
      </c>
      <c r="K375" s="347">
        <f>IFERROR(VLOOKUP(C375,'Consolidated Master Sheet'!B:H,7,0),"")</f>
        <v>35</v>
      </c>
      <c r="L375" s="38"/>
      <c r="M375" s="1104">
        <f t="shared" si="27"/>
        <v>0</v>
      </c>
    </row>
    <row r="376" spans="1:13">
      <c r="A376" s="157" t="str">
        <f>IF(L376&gt;0,COUNT($L$4:L376)+MAX('MI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76" s="425"/>
      <c r="C376" s="189" t="s">
        <v>936</v>
      </c>
      <c r="D376" s="764" t="s">
        <v>904</v>
      </c>
      <c r="E376" s="765" t="s">
        <v>8574</v>
      </c>
      <c r="F376" s="765" t="s">
        <v>5177</v>
      </c>
      <c r="G376" s="1201">
        <f>IFERROR(VLOOKUP(C376,'Consolidated Master Sheet'!B:H,3,0),"")</f>
        <v>120.16000000000001</v>
      </c>
      <c r="H376" s="152">
        <f t="shared" si="24"/>
        <v>0</v>
      </c>
      <c r="I376" s="1324">
        <f t="shared" si="25"/>
        <v>0</v>
      </c>
      <c r="J376" s="347">
        <f>IFERROR(VLOOKUP(C376,'Consolidated Master Sheet'!B:H,6,0),"")</f>
        <v>1</v>
      </c>
      <c r="K376" s="347">
        <f>IFERROR(VLOOKUP(C376,'Consolidated Master Sheet'!B:H,7,0),"")</f>
        <v>60</v>
      </c>
      <c r="L376" s="38"/>
      <c r="M376" s="1104">
        <f t="shared" si="27"/>
        <v>0</v>
      </c>
    </row>
    <row r="377" spans="1:13">
      <c r="A377" s="157" t="str">
        <f>IF(L377&gt;0,COUNT($L$4:L377)+MAX('MI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77" s="425"/>
      <c r="C377" s="189" t="s">
        <v>937</v>
      </c>
      <c r="D377" s="764" t="s">
        <v>904</v>
      </c>
      <c r="E377" s="765" t="s">
        <v>8575</v>
      </c>
      <c r="F377" s="765" t="s">
        <v>5178</v>
      </c>
      <c r="G377" s="1201">
        <f>IFERROR(VLOOKUP(C377,'Consolidated Master Sheet'!B:H,3,0),"")</f>
        <v>115.10000000000001</v>
      </c>
      <c r="H377" s="152">
        <f t="shared" si="24"/>
        <v>0</v>
      </c>
      <c r="I377" s="1324">
        <f t="shared" si="25"/>
        <v>0</v>
      </c>
      <c r="J377" s="347">
        <f>IFERROR(VLOOKUP(C377,'Consolidated Master Sheet'!B:H,6,0),"")</f>
        <v>1</v>
      </c>
      <c r="K377" s="347">
        <f>IFERROR(VLOOKUP(C377,'Consolidated Master Sheet'!B:H,7,0),"")</f>
        <v>50</v>
      </c>
      <c r="L377" s="38"/>
      <c r="M377" s="1104">
        <f t="shared" si="27"/>
        <v>0</v>
      </c>
    </row>
    <row r="378" spans="1:13">
      <c r="A378" s="157" t="str">
        <f>IF(L378&gt;0,COUNT($L$4:L378)+MAX('MI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78" s="425"/>
      <c r="C378" s="189" t="s">
        <v>938</v>
      </c>
      <c r="D378" s="766" t="s">
        <v>904</v>
      </c>
      <c r="E378" s="765" t="s">
        <v>8576</v>
      </c>
      <c r="F378" s="765" t="s">
        <v>5179</v>
      </c>
      <c r="G378" s="1201">
        <f>IFERROR(VLOOKUP(C378,'Consolidated Master Sheet'!B:H,3,0),"")</f>
        <v>117.39</v>
      </c>
      <c r="H378" s="152">
        <f t="shared" si="24"/>
        <v>0</v>
      </c>
      <c r="I378" s="1324">
        <f t="shared" si="25"/>
        <v>0</v>
      </c>
      <c r="J378" s="347">
        <f>IFERROR(VLOOKUP(C378,'Consolidated Master Sheet'!B:H,6,0),"")</f>
        <v>1</v>
      </c>
      <c r="K378" s="347">
        <f>IFERROR(VLOOKUP(C378,'Consolidated Master Sheet'!B:H,7,0),"")</f>
        <v>50</v>
      </c>
      <c r="L378" s="38"/>
      <c r="M378" s="1104">
        <f t="shared" si="27"/>
        <v>0</v>
      </c>
    </row>
    <row r="379" spans="1:13">
      <c r="A379" s="157" t="str">
        <f>IF(L379&gt;0,COUNT($L$4:L379)+MAX('MI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79" s="425"/>
      <c r="C379" s="189" t="s">
        <v>939</v>
      </c>
      <c r="D379" s="764" t="s">
        <v>904</v>
      </c>
      <c r="E379" s="765" t="s">
        <v>8577</v>
      </c>
      <c r="F379" s="765" t="s">
        <v>5169</v>
      </c>
      <c r="G379" s="1201">
        <f>IFERROR(VLOOKUP(C379,'Consolidated Master Sheet'!B:H,3,0),"")</f>
        <v>120.16000000000001</v>
      </c>
      <c r="H379" s="152">
        <f t="shared" si="24"/>
        <v>0</v>
      </c>
      <c r="I379" s="1324">
        <f t="shared" si="25"/>
        <v>0</v>
      </c>
      <c r="J379" s="347">
        <f>IFERROR(VLOOKUP(C379,'Consolidated Master Sheet'!B:H,6,0),"")</f>
        <v>1</v>
      </c>
      <c r="K379" s="347">
        <f>IFERROR(VLOOKUP(C379,'Consolidated Master Sheet'!B:H,7,0),"")</f>
        <v>30</v>
      </c>
      <c r="L379" s="38"/>
      <c r="M379" s="1104">
        <f t="shared" si="27"/>
        <v>0</v>
      </c>
    </row>
    <row r="380" spans="1:13">
      <c r="A380" s="157" t="str">
        <f>IF(L380&gt;0,COUNT($L$4:L380)+MAX('MI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80" s="425"/>
      <c r="C380" s="189" t="s">
        <v>940</v>
      </c>
      <c r="D380" s="764" t="s">
        <v>908</v>
      </c>
      <c r="E380" s="765" t="s">
        <v>8578</v>
      </c>
      <c r="F380" s="765" t="s">
        <v>5180</v>
      </c>
      <c r="G380" s="1201">
        <f>IFERROR(VLOOKUP(C380,'Consolidated Master Sheet'!B:H,3,0),"")</f>
        <v>91.460000000000008</v>
      </c>
      <c r="H380" s="152">
        <f t="shared" si="24"/>
        <v>0</v>
      </c>
      <c r="I380" s="1324">
        <f t="shared" si="25"/>
        <v>0</v>
      </c>
      <c r="J380" s="347">
        <f>IFERROR(VLOOKUP(C380,'Consolidated Master Sheet'!B:H,6,0),"")</f>
        <v>1</v>
      </c>
      <c r="K380" s="347">
        <f>IFERROR(VLOOKUP(C380,'Consolidated Master Sheet'!B:H,7,0),"")</f>
        <v>50</v>
      </c>
      <c r="L380" s="38"/>
      <c r="M380" s="1104">
        <f t="shared" si="27"/>
        <v>0</v>
      </c>
    </row>
    <row r="381" spans="1:13">
      <c r="A381" s="157" t="str">
        <f>IF(L381&gt;0,COUNT($L$4:L381)+MAX('MI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81" s="425"/>
      <c r="C381" s="189" t="s">
        <v>941</v>
      </c>
      <c r="D381" s="764" t="s">
        <v>908</v>
      </c>
      <c r="E381" s="765" t="s">
        <v>8579</v>
      </c>
      <c r="F381" s="765" t="s">
        <v>5181</v>
      </c>
      <c r="G381" s="1201">
        <f>IFERROR(VLOOKUP(C381,'Consolidated Master Sheet'!B:H,3,0),"")</f>
        <v>91.460000000000008</v>
      </c>
      <c r="H381" s="152">
        <f t="shared" si="24"/>
        <v>0</v>
      </c>
      <c r="I381" s="1324">
        <f t="shared" si="25"/>
        <v>0</v>
      </c>
      <c r="J381" s="347">
        <f>IFERROR(VLOOKUP(C381,'Consolidated Master Sheet'!B:H,6,0),"")</f>
        <v>1</v>
      </c>
      <c r="K381" s="347">
        <f>IFERROR(VLOOKUP(C381,'Consolidated Master Sheet'!B:H,7,0),"")</f>
        <v>50</v>
      </c>
      <c r="L381" s="38"/>
      <c r="M381" s="1104">
        <f t="shared" si="27"/>
        <v>0</v>
      </c>
    </row>
    <row r="382" spans="1:13">
      <c r="A382" s="157" t="str">
        <f>IF(L382&gt;0,COUNT($L$4:L382)+MAX('MI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82" s="425"/>
      <c r="C382" s="189" t="s">
        <v>942</v>
      </c>
      <c r="D382" s="764" t="s">
        <v>908</v>
      </c>
      <c r="E382" s="765" t="s">
        <v>8580</v>
      </c>
      <c r="F382" s="765" t="s">
        <v>5182</v>
      </c>
      <c r="G382" s="1201">
        <f>IFERROR(VLOOKUP(C382,'Consolidated Master Sheet'!B:H,3,0),"")</f>
        <v>91.460000000000008</v>
      </c>
      <c r="H382" s="152">
        <f t="shared" si="24"/>
        <v>0</v>
      </c>
      <c r="I382" s="1324">
        <f t="shared" si="25"/>
        <v>0</v>
      </c>
      <c r="J382" s="347">
        <f>IFERROR(VLOOKUP(C382,'Consolidated Master Sheet'!B:H,6,0),"")</f>
        <v>1</v>
      </c>
      <c r="K382" s="347">
        <f>IFERROR(VLOOKUP(C382,'Consolidated Master Sheet'!B:H,7,0),"")</f>
        <v>40</v>
      </c>
      <c r="L382" s="38"/>
      <c r="M382" s="1104">
        <f t="shared" si="27"/>
        <v>0</v>
      </c>
    </row>
    <row r="383" spans="1:13">
      <c r="A383" s="157" t="str">
        <f>IF(L383&gt;0,COUNT($L$4:L383)+MAX('MI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83" s="425"/>
      <c r="C383" s="189" t="s">
        <v>943</v>
      </c>
      <c r="D383" s="764" t="s">
        <v>905</v>
      </c>
      <c r="E383" s="765" t="s">
        <v>8581</v>
      </c>
      <c r="F383" s="765" t="s">
        <v>5183</v>
      </c>
      <c r="G383" s="1201">
        <f>IFERROR(VLOOKUP(C383,'Consolidated Master Sheet'!B:H,3,0),"")</f>
        <v>198.04999999999998</v>
      </c>
      <c r="H383" s="152">
        <f t="shared" si="24"/>
        <v>0</v>
      </c>
      <c r="I383" s="1324">
        <f t="shared" si="25"/>
        <v>0</v>
      </c>
      <c r="J383" s="347">
        <f>IFERROR(VLOOKUP(C383,'Consolidated Master Sheet'!B:H,6,0),"")</f>
        <v>1</v>
      </c>
      <c r="K383" s="347">
        <f>IFERROR(VLOOKUP(C383,'Consolidated Master Sheet'!B:H,7,0),"")</f>
        <v>20</v>
      </c>
      <c r="L383" s="38"/>
      <c r="M383" s="1104">
        <f t="shared" si="27"/>
        <v>0</v>
      </c>
    </row>
    <row r="384" spans="1:13">
      <c r="A384" s="157" t="str">
        <f>IF(L384&gt;0,COUNT($L$4:L384)+MAX('MI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84" s="425"/>
      <c r="C384" s="193" t="s">
        <v>944</v>
      </c>
      <c r="D384" s="766" t="s">
        <v>905</v>
      </c>
      <c r="E384" s="767" t="s">
        <v>8582</v>
      </c>
      <c r="F384" s="767" t="s">
        <v>5184</v>
      </c>
      <c r="G384" s="1137">
        <f>IFERROR(VLOOKUP(C384,'Consolidated Master Sheet'!B:H,3,0),"")</f>
        <v>407.11</v>
      </c>
      <c r="H384" s="153">
        <f t="shared" si="24"/>
        <v>0</v>
      </c>
      <c r="I384" s="1764">
        <f t="shared" si="25"/>
        <v>0</v>
      </c>
      <c r="J384" s="349">
        <f>IFERROR(VLOOKUP(C384,'Consolidated Master Sheet'!B:H,6,0),"")</f>
        <v>1</v>
      </c>
      <c r="K384" s="349">
        <f>IFERROR(VLOOKUP(C384,'Consolidated Master Sheet'!B:H,7,0),"")</f>
        <v>10</v>
      </c>
      <c r="L384" s="23"/>
      <c r="M384" s="1108">
        <f t="shared" si="27"/>
        <v>0</v>
      </c>
    </row>
    <row r="385" spans="1:13">
      <c r="A385" s="157" t="str">
        <f>IF(L385&gt;0,COUNT($L$4:L385)+MAX('MI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85" s="318"/>
      <c r="C385" s="249"/>
      <c r="D385" s="200"/>
      <c r="E385" s="769"/>
      <c r="F385" s="769"/>
      <c r="G385" s="1203" t="str">
        <f>IFERROR(VLOOKUP(C385,'Consolidated Master Sheet'!B:H,3,0),"")</f>
        <v/>
      </c>
      <c r="H385" s="720">
        <f t="shared" si="24"/>
        <v>0</v>
      </c>
      <c r="I385" s="1811">
        <f t="shared" si="25"/>
        <v>0</v>
      </c>
      <c r="J385" s="452" t="str">
        <f>IFERROR(VLOOKUP(C385,'Consolidated Master Sheet'!B:H,6,0),"")</f>
        <v/>
      </c>
      <c r="K385" s="452" t="str">
        <f>IFERROR(VLOOKUP(C385,'Consolidated Master Sheet'!B:H,7,0),"")</f>
        <v/>
      </c>
      <c r="L385" s="37"/>
      <c r="M385" s="1106"/>
    </row>
    <row r="386" spans="1:13">
      <c r="A386" s="157" t="str">
        <f>IF(L386&gt;0,COUNT($L$4:L386)+MAX('MI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86" s="425"/>
      <c r="C386" s="186" t="s">
        <v>945</v>
      </c>
      <c r="D386" s="762" t="s">
        <v>905</v>
      </c>
      <c r="E386" s="763" t="s">
        <v>8583</v>
      </c>
      <c r="F386" s="763" t="s">
        <v>5185</v>
      </c>
      <c r="G386" s="1136">
        <f>IFERROR(VLOOKUP(C386,'Consolidated Master Sheet'!B:H,3,0),"")</f>
        <v>254.82</v>
      </c>
      <c r="H386" s="151">
        <f t="shared" si="24"/>
        <v>0</v>
      </c>
      <c r="I386" s="1322">
        <f t="shared" si="25"/>
        <v>0</v>
      </c>
      <c r="J386" s="345">
        <f>IFERROR(VLOOKUP(C386,'Consolidated Master Sheet'!B:H,6,0),"")</f>
        <v>1</v>
      </c>
      <c r="K386" s="345">
        <f>IFERROR(VLOOKUP(C386,'Consolidated Master Sheet'!B:H,7,0),"")</f>
        <v>40</v>
      </c>
      <c r="L386" s="9"/>
      <c r="M386" s="1102">
        <f t="shared" si="27"/>
        <v>0</v>
      </c>
    </row>
    <row r="387" spans="1:13">
      <c r="A387" s="157" t="str">
        <f>IF(L387&gt;0,COUNT($L$4:L387)+MAX('MI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87" s="425"/>
      <c r="C387" s="189" t="s">
        <v>946</v>
      </c>
      <c r="D387" s="764" t="s">
        <v>904</v>
      </c>
      <c r="E387" s="765" t="s">
        <v>8584</v>
      </c>
      <c r="F387" s="765" t="s">
        <v>5186</v>
      </c>
      <c r="G387" s="1201">
        <f>IFERROR(VLOOKUP(C387,'Consolidated Master Sheet'!B:H,3,0),"")</f>
        <v>199.09</v>
      </c>
      <c r="H387" s="152">
        <f t="shared" si="24"/>
        <v>0</v>
      </c>
      <c r="I387" s="1324">
        <f t="shared" si="25"/>
        <v>0</v>
      </c>
      <c r="J387" s="347">
        <f>IFERROR(VLOOKUP(C387,'Consolidated Master Sheet'!B:H,6,0),"")</f>
        <v>1</v>
      </c>
      <c r="K387" s="347">
        <f>IFERROR(VLOOKUP(C387,'Consolidated Master Sheet'!B:H,7,0),"")</f>
        <v>20</v>
      </c>
      <c r="L387" s="38"/>
      <c r="M387" s="1104">
        <f t="shared" si="27"/>
        <v>0</v>
      </c>
    </row>
    <row r="388" spans="1:13">
      <c r="A388" s="157" t="str">
        <f>IF(L388&gt;0,COUNT($L$4:L388)+MAX('MI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88" s="425"/>
      <c r="C388" s="189" t="s">
        <v>947</v>
      </c>
      <c r="D388" s="764" t="s">
        <v>904</v>
      </c>
      <c r="E388" s="765" t="s">
        <v>8585</v>
      </c>
      <c r="F388" s="765" t="s">
        <v>5187</v>
      </c>
      <c r="G388" s="1201">
        <f>IFERROR(VLOOKUP(C388,'Consolidated Master Sheet'!B:H,3,0),"")</f>
        <v>217.75</v>
      </c>
      <c r="H388" s="152">
        <f t="shared" si="24"/>
        <v>0</v>
      </c>
      <c r="I388" s="1324">
        <f t="shared" si="25"/>
        <v>0</v>
      </c>
      <c r="J388" s="347">
        <f>IFERROR(VLOOKUP(C388,'Consolidated Master Sheet'!B:H,6,0),"")</f>
        <v>1</v>
      </c>
      <c r="K388" s="347">
        <f>IFERROR(VLOOKUP(C388,'Consolidated Master Sheet'!B:H,7,0),"")</f>
        <v>40</v>
      </c>
      <c r="L388" s="38"/>
      <c r="M388" s="1104">
        <f t="shared" si="27"/>
        <v>0</v>
      </c>
    </row>
    <row r="389" spans="1:13">
      <c r="A389" s="157" t="str">
        <f>IF(L389&gt;0,COUNT($L$4:L389)+MAX('MI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89" s="425"/>
      <c r="C389" s="189" t="s">
        <v>948</v>
      </c>
      <c r="D389" s="764" t="s">
        <v>904</v>
      </c>
      <c r="E389" s="765" t="s">
        <v>8586</v>
      </c>
      <c r="F389" s="765" t="s">
        <v>5188</v>
      </c>
      <c r="G389" s="1201">
        <f>IFERROR(VLOOKUP(C389,'Consolidated Master Sheet'!B:H,3,0),"")</f>
        <v>206.75</v>
      </c>
      <c r="H389" s="152">
        <f t="shared" si="24"/>
        <v>0</v>
      </c>
      <c r="I389" s="1324">
        <f t="shared" si="25"/>
        <v>0</v>
      </c>
      <c r="J389" s="347">
        <f>IFERROR(VLOOKUP(C389,'Consolidated Master Sheet'!B:H,6,0),"")</f>
        <v>1</v>
      </c>
      <c r="K389" s="347">
        <f>IFERROR(VLOOKUP(C389,'Consolidated Master Sheet'!B:H,7,0),"")</f>
        <v>30</v>
      </c>
      <c r="L389" s="38"/>
      <c r="M389" s="1104">
        <f t="shared" si="27"/>
        <v>0</v>
      </c>
    </row>
    <row r="390" spans="1:13">
      <c r="A390" s="157" t="str">
        <f>IF(L390&gt;0,COUNT($L$4:L390)+MAX('MI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90" s="425"/>
      <c r="C390" s="189" t="s">
        <v>949</v>
      </c>
      <c r="D390" s="764" t="s">
        <v>904</v>
      </c>
      <c r="E390" s="765" t="s">
        <v>8587</v>
      </c>
      <c r="F390" s="765" t="s">
        <v>5189</v>
      </c>
      <c r="G390" s="1201">
        <f>IFERROR(VLOOKUP(C390,'Consolidated Master Sheet'!B:H,3,0),"")</f>
        <v>206.75</v>
      </c>
      <c r="H390" s="152">
        <f t="shared" ref="H390:H453" si="28">IF(G390=0,"NET",$H$2)</f>
        <v>0</v>
      </c>
      <c r="I390" s="1324">
        <f t="shared" ref="I390:I453" si="29">IFERROR(ROUND(H390*G390,2),0)</f>
        <v>0</v>
      </c>
      <c r="J390" s="347">
        <f>IFERROR(VLOOKUP(C390,'Consolidated Master Sheet'!B:H,6,0),"")</f>
        <v>1</v>
      </c>
      <c r="K390" s="347">
        <f>IFERROR(VLOOKUP(C390,'Consolidated Master Sheet'!B:H,7,0),"")</f>
        <v>40</v>
      </c>
      <c r="L390" s="38"/>
      <c r="M390" s="1104">
        <f t="shared" si="27"/>
        <v>0</v>
      </c>
    </row>
    <row r="391" spans="1:13">
      <c r="A391" s="157" t="str">
        <f>IF(L391&gt;0,COUNT($L$4:L391)+MAX('MI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91" s="425"/>
      <c r="C391" s="189" t="s">
        <v>950</v>
      </c>
      <c r="D391" s="764" t="s">
        <v>904</v>
      </c>
      <c r="E391" s="765" t="s">
        <v>8588</v>
      </c>
      <c r="F391" s="765" t="s">
        <v>5190</v>
      </c>
      <c r="G391" s="1201">
        <f>IFERROR(VLOOKUP(C391,'Consolidated Master Sheet'!B:H,3,0),"")</f>
        <v>213.62</v>
      </c>
      <c r="H391" s="152">
        <f t="shared" si="28"/>
        <v>0</v>
      </c>
      <c r="I391" s="1324">
        <f t="shared" si="29"/>
        <v>0</v>
      </c>
      <c r="J391" s="347">
        <f>IFERROR(VLOOKUP(C391,'Consolidated Master Sheet'!B:H,6,0),"")</f>
        <v>1</v>
      </c>
      <c r="K391" s="347">
        <f>IFERROR(VLOOKUP(C391,'Consolidated Master Sheet'!B:H,7,0),"")</f>
        <v>30</v>
      </c>
      <c r="L391" s="38"/>
      <c r="M391" s="1104">
        <f t="shared" si="27"/>
        <v>0</v>
      </c>
    </row>
    <row r="392" spans="1:13">
      <c r="A392" s="157" t="str">
        <f>IF(L392&gt;0,COUNT($L$4:L392)+MAX('MI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92" s="425"/>
      <c r="C392" s="189" t="s">
        <v>951</v>
      </c>
      <c r="D392" s="766" t="s">
        <v>904</v>
      </c>
      <c r="E392" s="765" t="s">
        <v>8589</v>
      </c>
      <c r="F392" s="765" t="s">
        <v>5191</v>
      </c>
      <c r="G392" s="1201">
        <f>IFERROR(VLOOKUP(C392,'Consolidated Master Sheet'!B:H,3,0),"")</f>
        <v>194.75</v>
      </c>
      <c r="H392" s="152">
        <f t="shared" si="28"/>
        <v>0</v>
      </c>
      <c r="I392" s="1324">
        <f t="shared" si="29"/>
        <v>0</v>
      </c>
      <c r="J392" s="347">
        <f>IFERROR(VLOOKUP(C392,'Consolidated Master Sheet'!B:H,6,0),"")</f>
        <v>1</v>
      </c>
      <c r="K392" s="347">
        <f>IFERROR(VLOOKUP(C392,'Consolidated Master Sheet'!B:H,7,0),"")</f>
        <v>20</v>
      </c>
      <c r="L392" s="38"/>
      <c r="M392" s="1104">
        <f t="shared" si="27"/>
        <v>0</v>
      </c>
    </row>
    <row r="393" spans="1:13">
      <c r="A393" s="157" t="str">
        <f>IF(L393&gt;0,COUNT($L$4:L393)+MAX('MI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93" s="425"/>
      <c r="C393" s="189" t="s">
        <v>952</v>
      </c>
      <c r="D393" s="764" t="s">
        <v>904</v>
      </c>
      <c r="E393" s="765" t="s">
        <v>8590</v>
      </c>
      <c r="F393" s="765" t="s">
        <v>5192</v>
      </c>
      <c r="G393" s="1201">
        <f>IFERROR(VLOOKUP(C393,'Consolidated Master Sheet'!B:H,3,0),"")</f>
        <v>206.75</v>
      </c>
      <c r="H393" s="152">
        <f t="shared" si="28"/>
        <v>0</v>
      </c>
      <c r="I393" s="1324">
        <f t="shared" si="29"/>
        <v>0</v>
      </c>
      <c r="J393" s="347">
        <f>IFERROR(VLOOKUP(C393,'Consolidated Master Sheet'!B:H,6,0),"")</f>
        <v>1</v>
      </c>
      <c r="K393" s="347">
        <f>IFERROR(VLOOKUP(C393,'Consolidated Master Sheet'!B:H,7,0),"")</f>
        <v>40</v>
      </c>
      <c r="L393" s="38"/>
      <c r="M393" s="1104">
        <f t="shared" si="27"/>
        <v>0</v>
      </c>
    </row>
    <row r="394" spans="1:13">
      <c r="A394" s="157" t="str">
        <f>IF(L394&gt;0,COUNT($L$4:L394)+MAX('MI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94" s="425"/>
      <c r="C394" s="189" t="s">
        <v>953</v>
      </c>
      <c r="D394" s="764" t="s">
        <v>904</v>
      </c>
      <c r="E394" s="765" t="s">
        <v>8591</v>
      </c>
      <c r="F394" s="765" t="s">
        <v>5193</v>
      </c>
      <c r="G394" s="1201">
        <f>IFERROR(VLOOKUP(C394,'Consolidated Master Sheet'!B:H,3,0),"")</f>
        <v>198.69</v>
      </c>
      <c r="H394" s="152">
        <f t="shared" si="28"/>
        <v>0</v>
      </c>
      <c r="I394" s="1324">
        <f t="shared" si="29"/>
        <v>0</v>
      </c>
      <c r="J394" s="347">
        <f>IFERROR(VLOOKUP(C394,'Consolidated Master Sheet'!B:H,6,0),"")</f>
        <v>1</v>
      </c>
      <c r="K394" s="347">
        <f>IFERROR(VLOOKUP(C394,'Consolidated Master Sheet'!B:H,7,0),"")</f>
        <v>40</v>
      </c>
      <c r="L394" s="38"/>
      <c r="M394" s="1104">
        <f t="shared" si="27"/>
        <v>0</v>
      </c>
    </row>
    <row r="395" spans="1:13">
      <c r="A395" s="157" t="str">
        <f>IF(L395&gt;0,COUNT($L$4:L395)+MAX('MI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95" s="425"/>
      <c r="C395" s="189" t="s">
        <v>954</v>
      </c>
      <c r="D395" s="764" t="s">
        <v>904</v>
      </c>
      <c r="E395" s="765" t="s">
        <v>8592</v>
      </c>
      <c r="F395" s="765" t="s">
        <v>5194</v>
      </c>
      <c r="G395" s="1201">
        <f>IFERROR(VLOOKUP(C395,'Consolidated Master Sheet'!B:H,3,0),"")</f>
        <v>194.75</v>
      </c>
      <c r="H395" s="152">
        <f t="shared" si="28"/>
        <v>0</v>
      </c>
      <c r="I395" s="1324">
        <f t="shared" si="29"/>
        <v>0</v>
      </c>
      <c r="J395" s="347">
        <f>IFERROR(VLOOKUP(C395,'Consolidated Master Sheet'!B:H,6,0),"")</f>
        <v>1</v>
      </c>
      <c r="K395" s="347">
        <f>IFERROR(VLOOKUP(C395,'Consolidated Master Sheet'!B:H,7,0),"")</f>
        <v>35</v>
      </c>
      <c r="L395" s="38"/>
      <c r="M395" s="1104">
        <f t="shared" si="27"/>
        <v>0</v>
      </c>
    </row>
    <row r="396" spans="1:13">
      <c r="A396" s="157" t="str">
        <f>IF(L396&gt;0,COUNT($L$4:L396)+MAX('MI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96" s="425"/>
      <c r="C396" s="189" t="s">
        <v>955</v>
      </c>
      <c r="D396" s="764" t="s">
        <v>904</v>
      </c>
      <c r="E396" s="765" t="s">
        <v>8593</v>
      </c>
      <c r="F396" s="765" t="s">
        <v>5195</v>
      </c>
      <c r="G396" s="1201">
        <f>IFERROR(VLOOKUP(C396,'Consolidated Master Sheet'!B:H,3,0),"")</f>
        <v>206.75</v>
      </c>
      <c r="H396" s="152">
        <f t="shared" si="28"/>
        <v>0</v>
      </c>
      <c r="I396" s="1324">
        <f t="shared" si="29"/>
        <v>0</v>
      </c>
      <c r="J396" s="347">
        <f>IFERROR(VLOOKUP(C396,'Consolidated Master Sheet'!B:H,6,0),"")</f>
        <v>1</v>
      </c>
      <c r="K396" s="347">
        <f>IFERROR(VLOOKUP(C396,'Consolidated Master Sheet'!B:H,7,0),"")</f>
        <v>30</v>
      </c>
      <c r="L396" s="38"/>
      <c r="M396" s="1104">
        <f t="shared" si="27"/>
        <v>0</v>
      </c>
    </row>
    <row r="397" spans="1:13">
      <c r="A397" s="157" t="str">
        <f>IF(L397&gt;0,COUNT($L$4:L397)+MAX('MI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97" s="425"/>
      <c r="C397" s="189" t="s">
        <v>956</v>
      </c>
      <c r="D397" s="764" t="s">
        <v>904</v>
      </c>
      <c r="E397" s="765" t="s">
        <v>8594</v>
      </c>
      <c r="F397" s="765" t="s">
        <v>5196</v>
      </c>
      <c r="G397" s="1201">
        <f>IFERROR(VLOOKUP(C397,'Consolidated Master Sheet'!B:H,3,0),"")</f>
        <v>198.69</v>
      </c>
      <c r="H397" s="152">
        <f t="shared" si="28"/>
        <v>0</v>
      </c>
      <c r="I397" s="1324">
        <f t="shared" si="29"/>
        <v>0</v>
      </c>
      <c r="J397" s="347">
        <f>IFERROR(VLOOKUP(C397,'Consolidated Master Sheet'!B:H,6,0),"")</f>
        <v>1</v>
      </c>
      <c r="K397" s="347">
        <f>IFERROR(VLOOKUP(C397,'Consolidated Master Sheet'!B:H,7,0),"")</f>
        <v>20</v>
      </c>
      <c r="L397" s="38"/>
      <c r="M397" s="1104">
        <f t="shared" si="27"/>
        <v>0</v>
      </c>
    </row>
    <row r="398" spans="1:13">
      <c r="A398" s="157" t="str">
        <f>IF(L398&gt;0,COUNT($L$4:L398)+MAX('MI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98" s="425"/>
      <c r="C398" s="189" t="s">
        <v>957</v>
      </c>
      <c r="D398" s="764" t="s">
        <v>904</v>
      </c>
      <c r="E398" s="765" t="s">
        <v>8595</v>
      </c>
      <c r="F398" s="765" t="s">
        <v>5197</v>
      </c>
      <c r="G398" s="1201">
        <f>IFERROR(VLOOKUP(C398,'Consolidated Master Sheet'!B:H,3,0),"")</f>
        <v>206.75</v>
      </c>
      <c r="H398" s="152">
        <f t="shared" si="28"/>
        <v>0</v>
      </c>
      <c r="I398" s="1324">
        <f t="shared" si="29"/>
        <v>0</v>
      </c>
      <c r="J398" s="347">
        <f>IFERROR(VLOOKUP(C398,'Consolidated Master Sheet'!B:H,6,0),"")</f>
        <v>1</v>
      </c>
      <c r="K398" s="347">
        <f>IFERROR(VLOOKUP(C398,'Consolidated Master Sheet'!B:H,7,0),"")</f>
        <v>40</v>
      </c>
      <c r="L398" s="38"/>
      <c r="M398" s="1104">
        <f t="shared" si="27"/>
        <v>0</v>
      </c>
    </row>
    <row r="399" spans="1:13">
      <c r="A399" s="157" t="str">
        <f>IF(L399&gt;0,COUNT($L$4:L399)+MAX('MI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399" s="425"/>
      <c r="C399" s="189" t="s">
        <v>958</v>
      </c>
      <c r="D399" s="764" t="s">
        <v>904</v>
      </c>
      <c r="E399" s="765" t="s">
        <v>8596</v>
      </c>
      <c r="F399" s="765" t="s">
        <v>5198</v>
      </c>
      <c r="G399" s="1201">
        <f>IFERROR(VLOOKUP(C399,'Consolidated Master Sheet'!B:H,3,0),"")</f>
        <v>198.69</v>
      </c>
      <c r="H399" s="152">
        <f t="shared" si="28"/>
        <v>0</v>
      </c>
      <c r="I399" s="1324">
        <f t="shared" si="29"/>
        <v>0</v>
      </c>
      <c r="J399" s="347">
        <f>IFERROR(VLOOKUP(C399,'Consolidated Master Sheet'!B:H,6,0),"")</f>
        <v>1</v>
      </c>
      <c r="K399" s="347">
        <f>IFERROR(VLOOKUP(C399,'Consolidated Master Sheet'!B:H,7,0),"")</f>
        <v>40</v>
      </c>
      <c r="L399" s="38"/>
      <c r="M399" s="1104">
        <f t="shared" si="27"/>
        <v>0</v>
      </c>
    </row>
    <row r="400" spans="1:13">
      <c r="A400" s="157" t="str">
        <f>IF(L400&gt;0,COUNT($L$4:L400)+MAX('MI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00" s="425"/>
      <c r="C400" s="189" t="s">
        <v>959</v>
      </c>
      <c r="D400" s="764" t="s">
        <v>904</v>
      </c>
      <c r="E400" s="765" t="s">
        <v>8597</v>
      </c>
      <c r="F400" s="765" t="s">
        <v>5199</v>
      </c>
      <c r="G400" s="1201">
        <f>IFERROR(VLOOKUP(C400,'Consolidated Master Sheet'!B:H,3,0),"")</f>
        <v>194.75</v>
      </c>
      <c r="H400" s="152">
        <f t="shared" si="28"/>
        <v>0</v>
      </c>
      <c r="I400" s="1324">
        <f t="shared" si="29"/>
        <v>0</v>
      </c>
      <c r="J400" s="347">
        <f>IFERROR(VLOOKUP(C400,'Consolidated Master Sheet'!B:H,6,0),"")</f>
        <v>1</v>
      </c>
      <c r="K400" s="347">
        <f>IFERROR(VLOOKUP(C400,'Consolidated Master Sheet'!B:H,7,0),"")</f>
        <v>30</v>
      </c>
      <c r="L400" s="38"/>
      <c r="M400" s="1104">
        <f t="shared" si="27"/>
        <v>0</v>
      </c>
    </row>
    <row r="401" spans="1:15">
      <c r="A401" s="157" t="str">
        <f>IF(L401&gt;0,COUNT($L$4:L401)+MAX('MI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01" s="425"/>
      <c r="C401" s="189" t="s">
        <v>960</v>
      </c>
      <c r="D401" s="764" t="s">
        <v>904</v>
      </c>
      <c r="E401" s="765" t="s">
        <v>8598</v>
      </c>
      <c r="F401" s="765" t="s">
        <v>5200</v>
      </c>
      <c r="G401" s="1201">
        <f>IFERROR(VLOOKUP(C401,'Consolidated Master Sheet'!B:H,3,0),"")</f>
        <v>198.69</v>
      </c>
      <c r="H401" s="152">
        <f t="shared" si="28"/>
        <v>0</v>
      </c>
      <c r="I401" s="1324">
        <f t="shared" si="29"/>
        <v>0</v>
      </c>
      <c r="J401" s="347">
        <f>IFERROR(VLOOKUP(C401,'Consolidated Master Sheet'!B:H,6,0),"")</f>
        <v>1</v>
      </c>
      <c r="K401" s="347">
        <f>IFERROR(VLOOKUP(C401,'Consolidated Master Sheet'!B:H,7,0),"")</f>
        <v>30</v>
      </c>
      <c r="L401" s="38"/>
      <c r="M401" s="1104">
        <f t="shared" si="27"/>
        <v>0</v>
      </c>
    </row>
    <row r="402" spans="1:15">
      <c r="A402" s="157" t="str">
        <f>IF(L402&gt;0,COUNT($L$4:L402)+MAX('MI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02" s="425"/>
      <c r="C402" s="189" t="s">
        <v>961</v>
      </c>
      <c r="D402" s="764" t="s">
        <v>904</v>
      </c>
      <c r="E402" s="765" t="s">
        <v>8599</v>
      </c>
      <c r="F402" s="765" t="s">
        <v>5201</v>
      </c>
      <c r="G402" s="1201">
        <f>IFERROR(VLOOKUP(C402,'Consolidated Master Sheet'!B:H,3,0),"")</f>
        <v>206.75</v>
      </c>
      <c r="H402" s="152">
        <f t="shared" si="28"/>
        <v>0</v>
      </c>
      <c r="I402" s="1324">
        <f t="shared" si="29"/>
        <v>0</v>
      </c>
      <c r="J402" s="347">
        <f>IFERROR(VLOOKUP(C402,'Consolidated Master Sheet'!B:H,6,0),"")</f>
        <v>1</v>
      </c>
      <c r="K402" s="347">
        <f>IFERROR(VLOOKUP(C402,'Consolidated Master Sheet'!B:H,7,0),"")</f>
        <v>20</v>
      </c>
      <c r="L402" s="38"/>
      <c r="M402" s="1104">
        <f t="shared" ref="M402:M463" si="30">IFERROR(I402*L402,0)</f>
        <v>0</v>
      </c>
    </row>
    <row r="403" spans="1:15">
      <c r="A403" s="157" t="str">
        <f>IF(L403&gt;0,COUNT($L$4:L403)+MAX('MI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03" s="425"/>
      <c r="C403" s="189" t="s">
        <v>962</v>
      </c>
      <c r="D403" s="764" t="s">
        <v>908</v>
      </c>
      <c r="E403" s="765" t="s">
        <v>8600</v>
      </c>
      <c r="F403" s="765" t="s">
        <v>5202</v>
      </c>
      <c r="G403" s="1201">
        <f>IFERROR(VLOOKUP(C403,'Consolidated Master Sheet'!B:H,3,0),"")</f>
        <v>97.12</v>
      </c>
      <c r="H403" s="152">
        <f t="shared" si="28"/>
        <v>0</v>
      </c>
      <c r="I403" s="1324">
        <f t="shared" si="29"/>
        <v>0</v>
      </c>
      <c r="J403" s="347">
        <f>IFERROR(VLOOKUP(C403,'Consolidated Master Sheet'!B:H,6,0),"")</f>
        <v>1</v>
      </c>
      <c r="K403" s="347">
        <f>IFERROR(VLOOKUP(C403,'Consolidated Master Sheet'!B:H,7,0),"")</f>
        <v>40</v>
      </c>
      <c r="L403" s="38"/>
      <c r="M403" s="1104">
        <f t="shared" si="30"/>
        <v>0</v>
      </c>
    </row>
    <row r="404" spans="1:15">
      <c r="A404" s="157" t="str">
        <f>IF(L404&gt;0,COUNT($L$4:L404)+MAX('MI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04" s="425"/>
      <c r="C404" s="189" t="s">
        <v>963</v>
      </c>
      <c r="D404" s="764" t="s">
        <v>908</v>
      </c>
      <c r="E404" s="765" t="s">
        <v>8601</v>
      </c>
      <c r="F404" s="765" t="s">
        <v>5203</v>
      </c>
      <c r="G404" s="1201">
        <f>IFERROR(VLOOKUP(C404,'Consolidated Master Sheet'!B:H,3,0),"")</f>
        <v>97.12</v>
      </c>
      <c r="H404" s="152">
        <f t="shared" si="28"/>
        <v>0</v>
      </c>
      <c r="I404" s="1324">
        <f t="shared" si="29"/>
        <v>0</v>
      </c>
      <c r="J404" s="347">
        <f>IFERROR(VLOOKUP(C404,'Consolidated Master Sheet'!B:H,6,0),"")</f>
        <v>1</v>
      </c>
      <c r="K404" s="347">
        <f>IFERROR(VLOOKUP(C404,'Consolidated Master Sheet'!B:H,7,0),"")</f>
        <v>35</v>
      </c>
      <c r="L404" s="38"/>
      <c r="M404" s="1104">
        <f t="shared" si="30"/>
        <v>0</v>
      </c>
    </row>
    <row r="405" spans="1:15">
      <c r="A405" s="157" t="str">
        <f>IF(L405&gt;0,COUNT($L$4:L405)+MAX('MI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05" s="425"/>
      <c r="C405" s="189" t="s">
        <v>964</v>
      </c>
      <c r="D405" s="766" t="s">
        <v>908</v>
      </c>
      <c r="E405" s="765" t="s">
        <v>8602</v>
      </c>
      <c r="F405" s="765" t="s">
        <v>5204</v>
      </c>
      <c r="G405" s="1201">
        <f>IFERROR(VLOOKUP(C405,'Consolidated Master Sheet'!B:H,3,0),"")</f>
        <v>97.12</v>
      </c>
      <c r="H405" s="152">
        <f t="shared" si="28"/>
        <v>0</v>
      </c>
      <c r="I405" s="1324">
        <f t="shared" si="29"/>
        <v>0</v>
      </c>
      <c r="J405" s="347">
        <f>IFERROR(VLOOKUP(C405,'Consolidated Master Sheet'!B:H,6,0),"")</f>
        <v>1</v>
      </c>
      <c r="K405" s="347">
        <f>IFERROR(VLOOKUP(C405,'Consolidated Master Sheet'!B:H,7,0),"")</f>
        <v>35</v>
      </c>
      <c r="L405" s="38"/>
      <c r="M405" s="1104">
        <f t="shared" si="30"/>
        <v>0</v>
      </c>
    </row>
    <row r="406" spans="1:15">
      <c r="A406" s="157" t="str">
        <f>IF(L406&gt;0,COUNT($L$4:L406)+MAX('MI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06" s="425"/>
      <c r="C406" s="189" t="s">
        <v>965</v>
      </c>
      <c r="D406" s="764" t="s">
        <v>908</v>
      </c>
      <c r="E406" s="765" t="s">
        <v>8603</v>
      </c>
      <c r="F406" s="765" t="s">
        <v>5205</v>
      </c>
      <c r="G406" s="1201">
        <f>IFERROR(VLOOKUP(C406,'Consolidated Master Sheet'!B:H,3,0),"")</f>
        <v>97.12</v>
      </c>
      <c r="H406" s="152">
        <f t="shared" si="28"/>
        <v>0</v>
      </c>
      <c r="I406" s="1324">
        <f t="shared" si="29"/>
        <v>0</v>
      </c>
      <c r="J406" s="347">
        <f>IFERROR(VLOOKUP(C406,'Consolidated Master Sheet'!B:H,6,0),"")</f>
        <v>1</v>
      </c>
      <c r="K406" s="347">
        <f>IFERROR(VLOOKUP(C406,'Consolidated Master Sheet'!B:H,7,0),"")</f>
        <v>25</v>
      </c>
      <c r="L406" s="38"/>
      <c r="M406" s="1104">
        <f t="shared" si="30"/>
        <v>0</v>
      </c>
    </row>
    <row r="407" spans="1:15" s="751" customFormat="1">
      <c r="A407" s="157" t="str">
        <f>IF(L407&gt;0,COUNT($L$4:L407)+MAX('MI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07" s="799"/>
      <c r="C407" s="800"/>
      <c r="D407" s="324"/>
      <c r="E407" s="484"/>
      <c r="F407" s="484"/>
      <c r="G407" s="1203" t="str">
        <f>IFERROR(VLOOKUP(C407,'Consolidated Master Sheet'!B:H,3,0),"")</f>
        <v/>
      </c>
      <c r="H407" s="720">
        <f t="shared" si="28"/>
        <v>0</v>
      </c>
      <c r="I407" s="1811">
        <f t="shared" si="29"/>
        <v>0</v>
      </c>
      <c r="J407" s="803" t="str">
        <f>IFERROR(VLOOKUP(C407,'Consolidated Master Sheet'!B:H,6,0),"")</f>
        <v/>
      </c>
      <c r="K407" s="803" t="str">
        <f>IFERROR(VLOOKUP(C407,'Consolidated Master Sheet'!B:H,7,0),"")</f>
        <v/>
      </c>
      <c r="L407" s="97"/>
      <c r="M407" s="1106"/>
      <c r="O407" s="1215"/>
    </row>
    <row r="408" spans="1:15">
      <c r="A408" s="157" t="str">
        <f>IF(L408&gt;0,COUNT($L$4:L408)+MAX('MI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08" s="425"/>
      <c r="C408" s="186" t="s">
        <v>966</v>
      </c>
      <c r="D408" s="762" t="s">
        <v>904</v>
      </c>
      <c r="E408" s="763" t="s">
        <v>8604</v>
      </c>
      <c r="F408" s="801" t="s">
        <v>5206</v>
      </c>
      <c r="G408" s="1136">
        <f>IFERROR(VLOOKUP(C408,'Consolidated Master Sheet'!B:H,3,0),"")</f>
        <v>264.42</v>
      </c>
      <c r="H408" s="151">
        <f t="shared" si="28"/>
        <v>0</v>
      </c>
      <c r="I408" s="1322">
        <f t="shared" si="29"/>
        <v>0</v>
      </c>
      <c r="J408" s="345">
        <f>IFERROR(VLOOKUP(C408,'Consolidated Master Sheet'!B:H,6,0),"")</f>
        <v>1</v>
      </c>
      <c r="K408" s="345">
        <f>IFERROR(VLOOKUP(C408,'Consolidated Master Sheet'!B:H,7,0),"")</f>
        <v>15</v>
      </c>
      <c r="L408" s="9"/>
      <c r="M408" s="1102">
        <f t="shared" si="30"/>
        <v>0</v>
      </c>
    </row>
    <row r="409" spans="1:15">
      <c r="A409" s="157" t="str">
        <f>IF(L409&gt;0,COUNT($L$4:L409)+MAX('MI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09" s="425"/>
      <c r="C409" s="189" t="s">
        <v>967</v>
      </c>
      <c r="D409" s="764" t="s">
        <v>904</v>
      </c>
      <c r="E409" s="765" t="s">
        <v>8605</v>
      </c>
      <c r="F409" s="790" t="s">
        <v>5207</v>
      </c>
      <c r="G409" s="1201">
        <f>IFERROR(VLOOKUP(C409,'Consolidated Master Sheet'!B:H,3,0),"")</f>
        <v>264.42</v>
      </c>
      <c r="H409" s="152">
        <f t="shared" si="28"/>
        <v>0</v>
      </c>
      <c r="I409" s="1324">
        <f t="shared" si="29"/>
        <v>0</v>
      </c>
      <c r="J409" s="347">
        <f>IFERROR(VLOOKUP(C409,'Consolidated Master Sheet'!B:H,6,0),"")</f>
        <v>1</v>
      </c>
      <c r="K409" s="347">
        <f>IFERROR(VLOOKUP(C409,'Consolidated Master Sheet'!B:H,7,0),"")</f>
        <v>10</v>
      </c>
      <c r="L409" s="38"/>
      <c r="M409" s="1104">
        <f t="shared" si="30"/>
        <v>0</v>
      </c>
    </row>
    <row r="410" spans="1:15">
      <c r="A410" s="157" t="str">
        <f>IF(L410&gt;0,COUNT($L$4:L410)+MAX('MI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10" s="425"/>
      <c r="C410" s="189" t="s">
        <v>968</v>
      </c>
      <c r="D410" s="764" t="s">
        <v>904</v>
      </c>
      <c r="E410" s="765" t="s">
        <v>8606</v>
      </c>
      <c r="F410" s="790" t="s">
        <v>5208</v>
      </c>
      <c r="G410" s="1201">
        <f>IFERROR(VLOOKUP(C410,'Consolidated Master Sheet'!B:H,3,0),"")</f>
        <v>264.42</v>
      </c>
      <c r="H410" s="152">
        <f t="shared" si="28"/>
        <v>0</v>
      </c>
      <c r="I410" s="1324">
        <f t="shared" si="29"/>
        <v>0</v>
      </c>
      <c r="J410" s="347">
        <f>IFERROR(VLOOKUP(C410,'Consolidated Master Sheet'!B:H,6,0),"")</f>
        <v>1</v>
      </c>
      <c r="K410" s="347">
        <f>IFERROR(VLOOKUP(C410,'Consolidated Master Sheet'!B:H,7,0),"")</f>
        <v>20</v>
      </c>
      <c r="L410" s="38"/>
      <c r="M410" s="1104">
        <f t="shared" si="30"/>
        <v>0</v>
      </c>
    </row>
    <row r="411" spans="1:15">
      <c r="A411" s="157" t="str">
        <f>IF(L411&gt;0,COUNT($L$4:L411)+MAX('MI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11" s="425"/>
      <c r="C411" s="189" t="s">
        <v>969</v>
      </c>
      <c r="D411" s="764" t="s">
        <v>904</v>
      </c>
      <c r="E411" s="765" t="s">
        <v>8607</v>
      </c>
      <c r="F411" s="790" t="s">
        <v>5209</v>
      </c>
      <c r="G411" s="1201">
        <f>IFERROR(VLOOKUP(C411,'Consolidated Master Sheet'!B:H,3,0),"")</f>
        <v>447.09999999999997</v>
      </c>
      <c r="H411" s="152">
        <f t="shared" si="28"/>
        <v>0</v>
      </c>
      <c r="I411" s="1324">
        <f t="shared" si="29"/>
        <v>0</v>
      </c>
      <c r="J411" s="347">
        <f>IFERROR(VLOOKUP(C411,'Consolidated Master Sheet'!B:H,6,0),"")</f>
        <v>1</v>
      </c>
      <c r="K411" s="347">
        <f>IFERROR(VLOOKUP(C411,'Consolidated Master Sheet'!B:H,7,0),"")</f>
        <v>15</v>
      </c>
      <c r="L411" s="38"/>
      <c r="M411" s="1104">
        <f t="shared" si="30"/>
        <v>0</v>
      </c>
    </row>
    <row r="412" spans="1:15">
      <c r="A412" s="157" t="str">
        <f>IF(L412&gt;0,COUNT($L$4:L412)+MAX('MI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12" s="425"/>
      <c r="C412" s="189" t="s">
        <v>970</v>
      </c>
      <c r="D412" s="764" t="s">
        <v>904</v>
      </c>
      <c r="E412" s="765" t="s">
        <v>8608</v>
      </c>
      <c r="F412" s="790" t="s">
        <v>5210</v>
      </c>
      <c r="G412" s="1201">
        <f>IFERROR(VLOOKUP(C412,'Consolidated Master Sheet'!B:H,3,0),"")</f>
        <v>264.42</v>
      </c>
      <c r="H412" s="152">
        <f t="shared" si="28"/>
        <v>0</v>
      </c>
      <c r="I412" s="1324">
        <f t="shared" si="29"/>
        <v>0</v>
      </c>
      <c r="J412" s="347">
        <f>IFERROR(VLOOKUP(C412,'Consolidated Master Sheet'!B:H,6,0),"")</f>
        <v>1</v>
      </c>
      <c r="K412" s="347">
        <f>IFERROR(VLOOKUP(C412,'Consolidated Master Sheet'!B:H,7,0),"")</f>
        <v>15</v>
      </c>
      <c r="L412" s="38"/>
      <c r="M412" s="1104">
        <f t="shared" si="30"/>
        <v>0</v>
      </c>
    </row>
    <row r="413" spans="1:15">
      <c r="A413" s="157" t="str">
        <f>IF(L413&gt;0,COUNT($L$4:L413)+MAX('MI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13" s="425"/>
      <c r="C413" s="189" t="s">
        <v>971</v>
      </c>
      <c r="D413" s="764" t="s">
        <v>904</v>
      </c>
      <c r="E413" s="765" t="s">
        <v>8609</v>
      </c>
      <c r="F413" s="790" t="s">
        <v>5211</v>
      </c>
      <c r="G413" s="1201">
        <f>IFERROR(VLOOKUP(C413,'Consolidated Master Sheet'!B:H,3,0),"")</f>
        <v>284.15999999999997</v>
      </c>
      <c r="H413" s="152">
        <f t="shared" si="28"/>
        <v>0</v>
      </c>
      <c r="I413" s="1324">
        <f t="shared" si="29"/>
        <v>0</v>
      </c>
      <c r="J413" s="347">
        <f>IFERROR(VLOOKUP(C413,'Consolidated Master Sheet'!B:H,6,0),"")</f>
        <v>1</v>
      </c>
      <c r="K413" s="347">
        <f>IFERROR(VLOOKUP(C413,'Consolidated Master Sheet'!B:H,7,0),"")</f>
        <v>20</v>
      </c>
      <c r="L413" s="38"/>
      <c r="M413" s="1104">
        <f t="shared" si="30"/>
        <v>0</v>
      </c>
    </row>
    <row r="414" spans="1:15">
      <c r="A414" s="157" t="str">
        <f>IF(L414&gt;0,COUNT($L$4:L414)+MAX('MI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14" s="425"/>
      <c r="C414" s="189" t="s">
        <v>972</v>
      </c>
      <c r="D414" s="764" t="s">
        <v>904</v>
      </c>
      <c r="E414" s="765" t="s">
        <v>8610</v>
      </c>
      <c r="F414" s="790" t="s">
        <v>5212</v>
      </c>
      <c r="G414" s="1201">
        <f>IFERROR(VLOOKUP(C414,'Consolidated Master Sheet'!B:H,3,0),"")</f>
        <v>284.15999999999997</v>
      </c>
      <c r="H414" s="152">
        <f t="shared" si="28"/>
        <v>0</v>
      </c>
      <c r="I414" s="1324">
        <f t="shared" si="29"/>
        <v>0</v>
      </c>
      <c r="J414" s="347">
        <f>IFERROR(VLOOKUP(C414,'Consolidated Master Sheet'!B:H,6,0),"")</f>
        <v>1</v>
      </c>
      <c r="K414" s="347">
        <f>IFERROR(VLOOKUP(C414,'Consolidated Master Sheet'!B:H,7,0),"")</f>
        <v>20</v>
      </c>
      <c r="L414" s="38"/>
      <c r="M414" s="1104">
        <f t="shared" si="30"/>
        <v>0</v>
      </c>
    </row>
    <row r="415" spans="1:15">
      <c r="A415" s="157" t="str">
        <f>IF(L415&gt;0,COUNT($L$4:L415)+MAX('MI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15" s="425"/>
      <c r="C415" s="189" t="s">
        <v>973</v>
      </c>
      <c r="D415" s="764" t="s">
        <v>904</v>
      </c>
      <c r="E415" s="765" t="s">
        <v>8611</v>
      </c>
      <c r="F415" s="790" t="s">
        <v>5213</v>
      </c>
      <c r="G415" s="1201">
        <f>IFERROR(VLOOKUP(C415,'Consolidated Master Sheet'!B:H,3,0),"")</f>
        <v>286.77</v>
      </c>
      <c r="H415" s="152">
        <f t="shared" si="28"/>
        <v>0</v>
      </c>
      <c r="I415" s="1324">
        <f t="shared" si="29"/>
        <v>0</v>
      </c>
      <c r="J415" s="347">
        <f>IFERROR(VLOOKUP(C415,'Consolidated Master Sheet'!B:H,6,0),"")</f>
        <v>1</v>
      </c>
      <c r="K415" s="347">
        <f>IFERROR(VLOOKUP(C415,'Consolidated Master Sheet'!B:H,7,0),"")</f>
        <v>15</v>
      </c>
      <c r="L415" s="38"/>
      <c r="M415" s="1104">
        <f t="shared" si="30"/>
        <v>0</v>
      </c>
    </row>
    <row r="416" spans="1:15">
      <c r="A416" s="157" t="str">
        <f>IF(L416&gt;0,COUNT($L$4:L416)+MAX('MI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16" s="425"/>
      <c r="C416" s="189" t="s">
        <v>974</v>
      </c>
      <c r="D416" s="764" t="s">
        <v>904</v>
      </c>
      <c r="E416" s="765" t="s">
        <v>8612</v>
      </c>
      <c r="F416" s="790" t="s">
        <v>5214</v>
      </c>
      <c r="G416" s="1201">
        <f>IFERROR(VLOOKUP(C416,'Consolidated Master Sheet'!B:H,3,0),"")</f>
        <v>278.57</v>
      </c>
      <c r="H416" s="152">
        <f t="shared" si="28"/>
        <v>0</v>
      </c>
      <c r="I416" s="1324">
        <f t="shared" si="29"/>
        <v>0</v>
      </c>
      <c r="J416" s="347">
        <f>IFERROR(VLOOKUP(C416,'Consolidated Master Sheet'!B:H,6,0),"")</f>
        <v>1</v>
      </c>
      <c r="K416" s="347">
        <f>IFERROR(VLOOKUP(C416,'Consolidated Master Sheet'!B:H,7,0),"")</f>
        <v>15</v>
      </c>
      <c r="L416" s="38"/>
      <c r="M416" s="1104">
        <f t="shared" si="30"/>
        <v>0</v>
      </c>
    </row>
    <row r="417" spans="1:15">
      <c r="A417" s="157" t="str">
        <f>IF(L417&gt;0,COUNT($L$4:L417)+MAX('MI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17" s="425"/>
      <c r="C417" s="189" t="s">
        <v>975</v>
      </c>
      <c r="D417" s="764" t="s">
        <v>904</v>
      </c>
      <c r="E417" s="765" t="s">
        <v>8613</v>
      </c>
      <c r="F417" s="790" t="s">
        <v>5215</v>
      </c>
      <c r="G417" s="1201">
        <f>IFERROR(VLOOKUP(C417,'Consolidated Master Sheet'!B:H,3,0),"")</f>
        <v>274.96999999999997</v>
      </c>
      <c r="H417" s="152">
        <f t="shared" si="28"/>
        <v>0</v>
      </c>
      <c r="I417" s="1324">
        <f t="shared" si="29"/>
        <v>0</v>
      </c>
      <c r="J417" s="347">
        <f>IFERROR(VLOOKUP(C417,'Consolidated Master Sheet'!B:H,6,0),"")</f>
        <v>1</v>
      </c>
      <c r="K417" s="347">
        <f>IFERROR(VLOOKUP(C417,'Consolidated Master Sheet'!B:H,7,0),"")</f>
        <v>10</v>
      </c>
      <c r="L417" s="38"/>
      <c r="M417" s="1104">
        <f t="shared" si="30"/>
        <v>0</v>
      </c>
    </row>
    <row r="418" spans="1:15">
      <c r="A418" s="157" t="str">
        <f>IF(L418&gt;0,COUNT($L$4:L418)+MAX('MI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18" s="425"/>
      <c r="C418" s="189" t="s">
        <v>976</v>
      </c>
      <c r="D418" s="766" t="s">
        <v>904</v>
      </c>
      <c r="E418" s="765" t="s">
        <v>8614</v>
      </c>
      <c r="F418" s="790" t="s">
        <v>5216</v>
      </c>
      <c r="G418" s="1201">
        <f>IFERROR(VLOOKUP(C418,'Consolidated Master Sheet'!B:H,3,0),"")</f>
        <v>273.14999999999998</v>
      </c>
      <c r="H418" s="152">
        <f t="shared" si="28"/>
        <v>0</v>
      </c>
      <c r="I418" s="1324">
        <f t="shared" si="29"/>
        <v>0</v>
      </c>
      <c r="J418" s="347">
        <f>IFERROR(VLOOKUP(C418,'Consolidated Master Sheet'!B:H,6,0),"")</f>
        <v>1</v>
      </c>
      <c r="K418" s="347">
        <f>IFERROR(VLOOKUP(C418,'Consolidated Master Sheet'!B:H,7,0),"")</f>
        <v>20</v>
      </c>
      <c r="L418" s="38"/>
      <c r="M418" s="1104">
        <f t="shared" si="30"/>
        <v>0</v>
      </c>
    </row>
    <row r="419" spans="1:15">
      <c r="A419" s="157" t="str">
        <f>IF(L419&gt;0,COUNT($L$4:L419)+MAX('MI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19" s="425"/>
      <c r="C419" s="189" t="s">
        <v>977</v>
      </c>
      <c r="D419" s="764" t="s">
        <v>904</v>
      </c>
      <c r="E419" s="765" t="s">
        <v>8615</v>
      </c>
      <c r="F419" s="790" t="s">
        <v>5217</v>
      </c>
      <c r="G419" s="1201">
        <f>IFERROR(VLOOKUP(C419,'Consolidated Master Sheet'!B:H,3,0),"")</f>
        <v>264.42</v>
      </c>
      <c r="H419" s="152">
        <f t="shared" si="28"/>
        <v>0</v>
      </c>
      <c r="I419" s="1324">
        <f t="shared" si="29"/>
        <v>0</v>
      </c>
      <c r="J419" s="347">
        <f>IFERROR(VLOOKUP(C419,'Consolidated Master Sheet'!B:H,6,0),"")</f>
        <v>1</v>
      </c>
      <c r="K419" s="347">
        <f>IFERROR(VLOOKUP(C419,'Consolidated Master Sheet'!B:H,7,0),"")</f>
        <v>20</v>
      </c>
      <c r="L419" s="38"/>
      <c r="M419" s="1104">
        <f t="shared" si="30"/>
        <v>0</v>
      </c>
    </row>
    <row r="420" spans="1:15">
      <c r="A420" s="157" t="str">
        <f>IF(L420&gt;0,COUNT($L$4:L420)+MAX('MI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20" s="425"/>
      <c r="C420" s="189" t="s">
        <v>978</v>
      </c>
      <c r="D420" s="764" t="s">
        <v>904</v>
      </c>
      <c r="E420" s="765" t="s">
        <v>8616</v>
      </c>
      <c r="F420" s="790" t="s">
        <v>5218</v>
      </c>
      <c r="G420" s="1201">
        <f>IFERROR(VLOOKUP(C420,'Consolidated Master Sheet'!B:H,3,0),"")</f>
        <v>264.42</v>
      </c>
      <c r="H420" s="152">
        <f t="shared" si="28"/>
        <v>0</v>
      </c>
      <c r="I420" s="1324">
        <f t="shared" si="29"/>
        <v>0</v>
      </c>
      <c r="J420" s="347">
        <f>IFERROR(VLOOKUP(C420,'Consolidated Master Sheet'!B:H,6,0),"")</f>
        <v>1</v>
      </c>
      <c r="K420" s="347">
        <f>IFERROR(VLOOKUP(C420,'Consolidated Master Sheet'!B:H,7,0),"")</f>
        <v>20</v>
      </c>
      <c r="L420" s="38"/>
      <c r="M420" s="1104">
        <f t="shared" si="30"/>
        <v>0</v>
      </c>
    </row>
    <row r="421" spans="1:15">
      <c r="A421" s="157" t="str">
        <f>IF(L421&gt;0,COUNT($L$4:L421)+MAX('MI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21" s="425"/>
      <c r="C421" s="189" t="s">
        <v>979</v>
      </c>
      <c r="D421" s="764" t="s">
        <v>904</v>
      </c>
      <c r="E421" s="765" t="s">
        <v>8617</v>
      </c>
      <c r="F421" s="790" t="s">
        <v>5219</v>
      </c>
      <c r="G421" s="1201">
        <f>IFERROR(VLOOKUP(C421,'Consolidated Master Sheet'!B:H,3,0),"")</f>
        <v>286.77</v>
      </c>
      <c r="H421" s="152">
        <f t="shared" si="28"/>
        <v>0</v>
      </c>
      <c r="I421" s="1324">
        <f t="shared" si="29"/>
        <v>0</v>
      </c>
      <c r="J421" s="347">
        <f>IFERROR(VLOOKUP(C421,'Consolidated Master Sheet'!B:H,6,0),"")</f>
        <v>1</v>
      </c>
      <c r="K421" s="347">
        <f>IFERROR(VLOOKUP(C421,'Consolidated Master Sheet'!B:H,7,0),"")</f>
        <v>10</v>
      </c>
      <c r="L421" s="38"/>
      <c r="M421" s="1104">
        <f t="shared" si="30"/>
        <v>0</v>
      </c>
    </row>
    <row r="422" spans="1:15">
      <c r="A422" s="157" t="str">
        <f>IF(L422&gt;0,COUNT($L$4:L422)+MAX('MI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22" s="425"/>
      <c r="C422" s="189" t="s">
        <v>980</v>
      </c>
      <c r="D422" s="764" t="s">
        <v>904</v>
      </c>
      <c r="E422" s="765" t="s">
        <v>8618</v>
      </c>
      <c r="F422" s="790" t="s">
        <v>5220</v>
      </c>
      <c r="G422" s="1201">
        <f>IFERROR(VLOOKUP(C422,'Consolidated Master Sheet'!B:H,3,0),"")</f>
        <v>258.86</v>
      </c>
      <c r="H422" s="152">
        <f t="shared" si="28"/>
        <v>0</v>
      </c>
      <c r="I422" s="1324">
        <f t="shared" si="29"/>
        <v>0</v>
      </c>
      <c r="J422" s="347">
        <f>IFERROR(VLOOKUP(C422,'Consolidated Master Sheet'!B:H,6,0),"")</f>
        <v>1</v>
      </c>
      <c r="K422" s="347">
        <f>IFERROR(VLOOKUP(C422,'Consolidated Master Sheet'!B:H,7,0),"")</f>
        <v>10</v>
      </c>
      <c r="L422" s="38"/>
      <c r="M422" s="1104">
        <f t="shared" si="30"/>
        <v>0</v>
      </c>
    </row>
    <row r="423" spans="1:15">
      <c r="A423" s="157" t="str">
        <f>IF(L423&gt;0,COUNT($L$4:L423)+MAX('MI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23" s="425"/>
      <c r="C423" s="189" t="s">
        <v>981</v>
      </c>
      <c r="D423" s="764" t="s">
        <v>904</v>
      </c>
      <c r="E423" s="765" t="s">
        <v>8619</v>
      </c>
      <c r="F423" s="790" t="s">
        <v>5221</v>
      </c>
      <c r="G423" s="1201">
        <f>IFERROR(VLOOKUP(C423,'Consolidated Master Sheet'!B:H,3,0),"")</f>
        <v>264.42</v>
      </c>
      <c r="H423" s="152">
        <f t="shared" si="28"/>
        <v>0</v>
      </c>
      <c r="I423" s="1324">
        <f t="shared" si="29"/>
        <v>0</v>
      </c>
      <c r="J423" s="347">
        <f>IFERROR(VLOOKUP(C423,'Consolidated Master Sheet'!B:H,6,0),"")</f>
        <v>1</v>
      </c>
      <c r="K423" s="347">
        <f>IFERROR(VLOOKUP(C423,'Consolidated Master Sheet'!B:H,7,0),"")</f>
        <v>10</v>
      </c>
      <c r="L423" s="38"/>
      <c r="M423" s="1104">
        <f t="shared" si="30"/>
        <v>0</v>
      </c>
    </row>
    <row r="424" spans="1:15">
      <c r="A424" s="157" t="str">
        <f>IF(L424&gt;0,COUNT($L$4:L424)+MAX('MI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24" s="425"/>
      <c r="C424" s="189" t="s">
        <v>982</v>
      </c>
      <c r="D424" s="764" t="s">
        <v>908</v>
      </c>
      <c r="E424" s="765" t="s">
        <v>8620</v>
      </c>
      <c r="F424" s="790" t="s">
        <v>5222</v>
      </c>
      <c r="G424" s="1201">
        <f>IFERROR(VLOOKUP(C424,'Consolidated Master Sheet'!B:H,3,0),"")</f>
        <v>153.64999999999998</v>
      </c>
      <c r="H424" s="152">
        <f t="shared" si="28"/>
        <v>0</v>
      </c>
      <c r="I424" s="1324">
        <f t="shared" si="29"/>
        <v>0</v>
      </c>
      <c r="J424" s="347">
        <f>IFERROR(VLOOKUP(C424,'Consolidated Master Sheet'!B:H,6,0),"")</f>
        <v>1</v>
      </c>
      <c r="K424" s="347">
        <f>IFERROR(VLOOKUP(C424,'Consolidated Master Sheet'!B:H,7,0),"")</f>
        <v>20</v>
      </c>
      <c r="L424" s="38"/>
      <c r="M424" s="1104">
        <f t="shared" si="30"/>
        <v>0</v>
      </c>
    </row>
    <row r="425" spans="1:15">
      <c r="A425" s="157" t="str">
        <f>IF(L425&gt;0,COUNT($L$4:L425)+MAX('MI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25" s="425"/>
      <c r="C425" s="189" t="s">
        <v>983</v>
      </c>
      <c r="D425" s="764" t="s">
        <v>908</v>
      </c>
      <c r="E425" s="765" t="s">
        <v>8621</v>
      </c>
      <c r="F425" s="790" t="s">
        <v>5223</v>
      </c>
      <c r="G425" s="1201">
        <f>IFERROR(VLOOKUP(C425,'Consolidated Master Sheet'!B:H,3,0),"")</f>
        <v>153.64999999999998</v>
      </c>
      <c r="H425" s="152">
        <f t="shared" si="28"/>
        <v>0</v>
      </c>
      <c r="I425" s="1324">
        <f t="shared" si="29"/>
        <v>0</v>
      </c>
      <c r="J425" s="347">
        <f>IFERROR(VLOOKUP(C425,'Consolidated Master Sheet'!B:H,6,0),"")</f>
        <v>1</v>
      </c>
      <c r="K425" s="347">
        <f>IFERROR(VLOOKUP(C425,'Consolidated Master Sheet'!B:H,7,0),"")</f>
        <v>20</v>
      </c>
      <c r="L425" s="38"/>
      <c r="M425" s="1104">
        <f t="shared" si="30"/>
        <v>0</v>
      </c>
    </row>
    <row r="426" spans="1:15">
      <c r="A426" s="157" t="str">
        <f>IF(L426&gt;0,COUNT($L$4:L426)+MAX('MI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26" s="425"/>
      <c r="C426" s="189" t="s">
        <v>984</v>
      </c>
      <c r="D426" s="764" t="s">
        <v>908</v>
      </c>
      <c r="E426" s="765" t="s">
        <v>8622</v>
      </c>
      <c r="F426" s="790" t="s">
        <v>5224</v>
      </c>
      <c r="G426" s="1201">
        <f>IFERROR(VLOOKUP(C426,'Consolidated Master Sheet'!B:H,3,0),"")</f>
        <v>158.38</v>
      </c>
      <c r="H426" s="152">
        <f t="shared" si="28"/>
        <v>0</v>
      </c>
      <c r="I426" s="1324">
        <f t="shared" si="29"/>
        <v>0</v>
      </c>
      <c r="J426" s="347">
        <f>IFERROR(VLOOKUP(C426,'Consolidated Master Sheet'!B:H,6,0),"")</f>
        <v>1</v>
      </c>
      <c r="K426" s="347">
        <f>IFERROR(VLOOKUP(C426,'Consolidated Master Sheet'!B:H,7,0),"")</f>
        <v>18</v>
      </c>
      <c r="L426" s="38"/>
      <c r="M426" s="1104">
        <f t="shared" si="30"/>
        <v>0</v>
      </c>
    </row>
    <row r="427" spans="1:15">
      <c r="A427" s="157" t="str">
        <f>IF(L427&gt;0,COUNT($L$4:L427)+MAX('MI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27" s="425"/>
      <c r="C427" s="189" t="s">
        <v>985</v>
      </c>
      <c r="D427" s="764" t="s">
        <v>908</v>
      </c>
      <c r="E427" s="765" t="s">
        <v>8623</v>
      </c>
      <c r="F427" s="790" t="s">
        <v>5225</v>
      </c>
      <c r="G427" s="1201">
        <f>IFERROR(VLOOKUP(C427,'Consolidated Master Sheet'!B:H,3,0),"")</f>
        <v>175.82999999999998</v>
      </c>
      <c r="H427" s="152">
        <f t="shared" si="28"/>
        <v>0</v>
      </c>
      <c r="I427" s="1324">
        <f t="shared" si="29"/>
        <v>0</v>
      </c>
      <c r="J427" s="347">
        <f>IFERROR(VLOOKUP(C427,'Consolidated Master Sheet'!B:H,6,0),"")</f>
        <v>1</v>
      </c>
      <c r="K427" s="347">
        <f>IFERROR(VLOOKUP(C427,'Consolidated Master Sheet'!B:H,7,0),"")</f>
        <v>15</v>
      </c>
      <c r="L427" s="38"/>
      <c r="M427" s="1104">
        <f t="shared" si="30"/>
        <v>0</v>
      </c>
    </row>
    <row r="428" spans="1:15">
      <c r="A428" s="157" t="str">
        <f>IF(L428&gt;0,COUNT($L$4:L428)+MAX('MI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28" s="425"/>
      <c r="C428" s="189" t="s">
        <v>986</v>
      </c>
      <c r="D428" s="764" t="s">
        <v>908</v>
      </c>
      <c r="E428" s="765" t="s">
        <v>8624</v>
      </c>
      <c r="F428" s="790" t="s">
        <v>5226</v>
      </c>
      <c r="G428" s="1201">
        <f>IFERROR(VLOOKUP(C428,'Consolidated Master Sheet'!B:H,3,0),"")</f>
        <v>158.38</v>
      </c>
      <c r="H428" s="152">
        <f t="shared" si="28"/>
        <v>0</v>
      </c>
      <c r="I428" s="1324">
        <f t="shared" si="29"/>
        <v>0</v>
      </c>
      <c r="J428" s="347">
        <f>IFERROR(VLOOKUP(C428,'Consolidated Master Sheet'!B:H,6,0),"")</f>
        <v>1</v>
      </c>
      <c r="K428" s="347">
        <f>IFERROR(VLOOKUP(C428,'Consolidated Master Sheet'!B:H,7,0),"")</f>
        <v>10</v>
      </c>
      <c r="L428" s="38"/>
      <c r="M428" s="1104">
        <f t="shared" si="30"/>
        <v>0</v>
      </c>
    </row>
    <row r="429" spans="1:15">
      <c r="A429" s="157" t="str">
        <f>IF(L429&gt;0,COUNT($L$4:L429)+MAX('MI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29" s="425"/>
      <c r="C429" s="193" t="s">
        <v>987</v>
      </c>
      <c r="D429" s="766" t="s">
        <v>905</v>
      </c>
      <c r="E429" s="767" t="s">
        <v>8625</v>
      </c>
      <c r="F429" s="774" t="s">
        <v>5227</v>
      </c>
      <c r="G429" s="1137">
        <f>IFERROR(VLOOKUP(C429,'Consolidated Master Sheet'!B:H,3,0),"")</f>
        <v>756.52</v>
      </c>
      <c r="H429" s="153">
        <f t="shared" si="28"/>
        <v>0</v>
      </c>
      <c r="I429" s="1764">
        <f t="shared" si="29"/>
        <v>0</v>
      </c>
      <c r="J429" s="349">
        <f>IFERROR(VLOOKUP(C429,'Consolidated Master Sheet'!B:H,6,0),"")</f>
        <v>1</v>
      </c>
      <c r="K429" s="349">
        <f>IFERROR(VLOOKUP(C429,'Consolidated Master Sheet'!B:H,7,0),"")</f>
        <v>15</v>
      </c>
      <c r="L429" s="23"/>
      <c r="M429" s="1108">
        <f t="shared" si="30"/>
        <v>0</v>
      </c>
    </row>
    <row r="430" spans="1:15">
      <c r="A430" s="157" t="str">
        <f>IF(L430&gt;0,COUNT($L$4:L430)+MAX('MI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30" s="318"/>
      <c r="C430" s="249"/>
      <c r="D430" s="200"/>
      <c r="E430" s="769"/>
      <c r="F430" s="769"/>
      <c r="G430" s="1203" t="str">
        <f>IFERROR(VLOOKUP(C430,'Consolidated Master Sheet'!B:H,3,0),"")</f>
        <v/>
      </c>
      <c r="H430" s="720">
        <f t="shared" si="28"/>
        <v>0</v>
      </c>
      <c r="I430" s="1811">
        <f t="shared" si="29"/>
        <v>0</v>
      </c>
      <c r="J430" s="452" t="str">
        <f>IFERROR(VLOOKUP(C430,'Consolidated Master Sheet'!B:H,6,0),"")</f>
        <v/>
      </c>
      <c r="K430" s="452" t="str">
        <f>IFERROR(VLOOKUP(C430,'Consolidated Master Sheet'!B:H,7,0),"")</f>
        <v/>
      </c>
      <c r="L430" s="37"/>
      <c r="M430" s="1106"/>
    </row>
    <row r="431" spans="1:15">
      <c r="A431" s="157" t="str">
        <f>IF(L431&gt;0,COUNT($L$4:L431)+MAX('MI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31" s="425"/>
      <c r="C431" s="186" t="s">
        <v>988</v>
      </c>
      <c r="D431" s="762" t="s">
        <v>904</v>
      </c>
      <c r="E431" s="763" t="s">
        <v>8626</v>
      </c>
      <c r="F431" s="801" t="s">
        <v>5228</v>
      </c>
      <c r="G431" s="1136">
        <f>IFERROR(VLOOKUP(C431,'Consolidated Master Sheet'!B:H,3,0),"")</f>
        <v>599.23</v>
      </c>
      <c r="H431" s="151">
        <f t="shared" si="28"/>
        <v>0</v>
      </c>
      <c r="I431" s="1322">
        <f t="shared" si="29"/>
        <v>0</v>
      </c>
      <c r="J431" s="345">
        <f>IFERROR(VLOOKUP(C431,'Consolidated Master Sheet'!B:H,6,0),"")</f>
        <v>1</v>
      </c>
      <c r="K431" s="345">
        <f>IFERROR(VLOOKUP(C431,'Consolidated Master Sheet'!B:H,7,0),"")</f>
        <v>15</v>
      </c>
      <c r="L431" s="9"/>
      <c r="M431" s="1102">
        <f t="shared" si="30"/>
        <v>0</v>
      </c>
    </row>
    <row r="432" spans="1:15" s="751" customFormat="1">
      <c r="A432" s="157" t="str">
        <f>IF(L432&gt;0,COUNT($L$4:L432)+MAX('MI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32" s="797"/>
      <c r="C432" s="804" t="s">
        <v>989</v>
      </c>
      <c r="D432" s="784" t="s">
        <v>904</v>
      </c>
      <c r="E432" s="499" t="s">
        <v>8627</v>
      </c>
      <c r="F432" s="805" t="s">
        <v>5229</v>
      </c>
      <c r="G432" s="1201">
        <f>IFERROR(VLOOKUP(C432,'Consolidated Master Sheet'!B:H,3,0),"")</f>
        <v>621.88</v>
      </c>
      <c r="H432" s="152">
        <f t="shared" si="28"/>
        <v>0</v>
      </c>
      <c r="I432" s="1324">
        <f t="shared" si="29"/>
        <v>0</v>
      </c>
      <c r="J432" s="806">
        <f>IFERROR(VLOOKUP(C432,'Consolidated Master Sheet'!B:H,6,0),"")</f>
        <v>1</v>
      </c>
      <c r="K432" s="806">
        <f>IFERROR(VLOOKUP(C432,'Consolidated Master Sheet'!B:H,7,0),"")</f>
        <v>15</v>
      </c>
      <c r="L432" s="75"/>
      <c r="M432" s="1104">
        <f t="shared" si="30"/>
        <v>0</v>
      </c>
      <c r="O432" s="1215"/>
    </row>
    <row r="433" spans="1:15" s="751" customFormat="1">
      <c r="A433" s="157" t="str">
        <f>IF(L433&gt;0,COUNT($L$4:L433)+MAX('MI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33" s="797"/>
      <c r="C433" s="804" t="s">
        <v>990</v>
      </c>
      <c r="D433" s="807" t="s">
        <v>904</v>
      </c>
      <c r="E433" s="499" t="s">
        <v>8628</v>
      </c>
      <c r="F433" s="805" t="s">
        <v>5230</v>
      </c>
      <c r="G433" s="1210">
        <f>IFERROR(VLOOKUP(C433,'Consolidated Master Sheet'!B:H,3,0),"")</f>
        <v>587.88</v>
      </c>
      <c r="H433" s="152">
        <f t="shared" si="28"/>
        <v>0</v>
      </c>
      <c r="I433" s="1324">
        <f t="shared" si="29"/>
        <v>0</v>
      </c>
      <c r="J433" s="806">
        <f>IFERROR(VLOOKUP(C433,'Consolidated Master Sheet'!B:H,6,0),"")</f>
        <v>1</v>
      </c>
      <c r="K433" s="806">
        <f>IFERROR(VLOOKUP(C433,'Consolidated Master Sheet'!B:H,7,0),"")</f>
        <v>20</v>
      </c>
      <c r="L433" s="75"/>
      <c r="M433" s="1104">
        <f t="shared" si="30"/>
        <v>0</v>
      </c>
      <c r="O433" s="1215"/>
    </row>
    <row r="434" spans="1:15" s="751" customFormat="1">
      <c r="A434" s="157" t="str">
        <f>IF(L434&gt;0,COUNT($L$4:L434)+MAX('MI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34" s="797"/>
      <c r="C434" s="804" t="s">
        <v>991</v>
      </c>
      <c r="D434" s="807" t="s">
        <v>904</v>
      </c>
      <c r="E434" s="499" t="s">
        <v>8629</v>
      </c>
      <c r="F434" s="805" t="s">
        <v>5231</v>
      </c>
      <c r="G434" s="1210">
        <f>IFERROR(VLOOKUP(C434,'Consolidated Master Sheet'!B:H,3,0),"")</f>
        <v>587.88</v>
      </c>
      <c r="H434" s="152">
        <f t="shared" si="28"/>
        <v>0</v>
      </c>
      <c r="I434" s="1324">
        <f t="shared" si="29"/>
        <v>0</v>
      </c>
      <c r="J434" s="806">
        <f>IFERROR(VLOOKUP(C434,'Consolidated Master Sheet'!B:H,6,0),"")</f>
        <v>1</v>
      </c>
      <c r="K434" s="806">
        <f>IFERROR(VLOOKUP(C434,'Consolidated Master Sheet'!B:H,7,0),"")</f>
        <v>20</v>
      </c>
      <c r="L434" s="75"/>
      <c r="M434" s="1104">
        <f t="shared" si="30"/>
        <v>0</v>
      </c>
      <c r="O434" s="1215"/>
    </row>
    <row r="435" spans="1:15" s="751" customFormat="1">
      <c r="A435" s="157" t="str">
        <f>IF(L435&gt;0,COUNT($L$4:L435)+MAX('MI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35" s="797"/>
      <c r="C435" s="804" t="s">
        <v>992</v>
      </c>
      <c r="D435" s="807" t="s">
        <v>904</v>
      </c>
      <c r="E435" s="499" t="s">
        <v>8630</v>
      </c>
      <c r="F435" s="805" t="s">
        <v>5232</v>
      </c>
      <c r="G435" s="1210">
        <f>IFERROR(VLOOKUP(C435,'Consolidated Master Sheet'!B:H,3,0),"")</f>
        <v>565.38</v>
      </c>
      <c r="H435" s="152">
        <f t="shared" si="28"/>
        <v>0</v>
      </c>
      <c r="I435" s="1324">
        <f t="shared" si="29"/>
        <v>0</v>
      </c>
      <c r="J435" s="806">
        <f>IFERROR(VLOOKUP(C435,'Consolidated Master Sheet'!B:H,6,0),"")</f>
        <v>1</v>
      </c>
      <c r="K435" s="806">
        <f>IFERROR(VLOOKUP(C435,'Consolidated Master Sheet'!B:H,7,0),"")</f>
        <v>20</v>
      </c>
      <c r="L435" s="75"/>
      <c r="M435" s="1104">
        <f t="shared" si="30"/>
        <v>0</v>
      </c>
      <c r="O435" s="1215"/>
    </row>
    <row r="436" spans="1:15" s="751" customFormat="1">
      <c r="A436" s="157" t="str">
        <f>IF(L436&gt;0,COUNT($L$4:L436)+MAX('MI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36" s="797"/>
      <c r="C436" s="804" t="s">
        <v>993</v>
      </c>
      <c r="D436" s="807" t="s">
        <v>904</v>
      </c>
      <c r="E436" s="499" t="s">
        <v>8631</v>
      </c>
      <c r="F436" s="805" t="s">
        <v>5233</v>
      </c>
      <c r="G436" s="1210">
        <f>IFERROR(VLOOKUP(C436,'Consolidated Master Sheet'!B:H,3,0),"")</f>
        <v>545.92999999999995</v>
      </c>
      <c r="H436" s="152">
        <f t="shared" si="28"/>
        <v>0</v>
      </c>
      <c r="I436" s="1324">
        <f t="shared" si="29"/>
        <v>0</v>
      </c>
      <c r="J436" s="806">
        <f>IFERROR(VLOOKUP(C436,'Consolidated Master Sheet'!B:H,6,0),"")</f>
        <v>1</v>
      </c>
      <c r="K436" s="806">
        <f>IFERROR(VLOOKUP(C436,'Consolidated Master Sheet'!B:H,7,0),"")</f>
        <v>15</v>
      </c>
      <c r="L436" s="75"/>
      <c r="M436" s="1104">
        <f t="shared" si="30"/>
        <v>0</v>
      </c>
      <c r="O436" s="1215"/>
    </row>
    <row r="437" spans="1:15" s="751" customFormat="1">
      <c r="A437" s="157" t="str">
        <f>IF(L437&gt;0,COUNT($L$4:L437)+MAX('MI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37" s="797"/>
      <c r="C437" s="804" t="s">
        <v>994</v>
      </c>
      <c r="D437" s="807" t="s">
        <v>908</v>
      </c>
      <c r="E437" s="499" t="s">
        <v>8632</v>
      </c>
      <c r="F437" s="805" t="s">
        <v>5234</v>
      </c>
      <c r="G437" s="1210">
        <f>IFERROR(VLOOKUP(C437,'Consolidated Master Sheet'!B:H,3,0),"")</f>
        <v>436.09</v>
      </c>
      <c r="H437" s="152">
        <f t="shared" si="28"/>
        <v>0</v>
      </c>
      <c r="I437" s="1324">
        <f t="shared" si="29"/>
        <v>0</v>
      </c>
      <c r="J437" s="806">
        <f>IFERROR(VLOOKUP(C437,'Consolidated Master Sheet'!B:H,6,0),"")</f>
        <v>1</v>
      </c>
      <c r="K437" s="806">
        <f>IFERROR(VLOOKUP(C437,'Consolidated Master Sheet'!B:H,7,0),"")</f>
        <v>25</v>
      </c>
      <c r="L437" s="75"/>
      <c r="M437" s="1104">
        <f t="shared" si="30"/>
        <v>0</v>
      </c>
      <c r="O437" s="1215"/>
    </row>
    <row r="438" spans="1:15" s="751" customFormat="1">
      <c r="A438" s="157" t="str">
        <f>IF(L438&gt;0,COUNT($L$4:L438)+MAX('MI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38" s="797"/>
      <c r="C438" s="804" t="s">
        <v>995</v>
      </c>
      <c r="D438" s="807" t="s">
        <v>908</v>
      </c>
      <c r="E438" s="499" t="s">
        <v>8633</v>
      </c>
      <c r="F438" s="805" t="s">
        <v>5235</v>
      </c>
      <c r="G438" s="1210">
        <f>IFERROR(VLOOKUP(C438,'Consolidated Master Sheet'!B:H,3,0),"")</f>
        <v>426.77</v>
      </c>
      <c r="H438" s="152">
        <f t="shared" si="28"/>
        <v>0</v>
      </c>
      <c r="I438" s="1324">
        <f t="shared" si="29"/>
        <v>0</v>
      </c>
      <c r="J438" s="806">
        <f>IFERROR(VLOOKUP(C438,'Consolidated Master Sheet'!B:H,6,0),"")</f>
        <v>1</v>
      </c>
      <c r="K438" s="806">
        <f>IFERROR(VLOOKUP(C438,'Consolidated Master Sheet'!B:H,7,0),"")</f>
        <v>25</v>
      </c>
      <c r="L438" s="75"/>
      <c r="M438" s="1104">
        <f t="shared" si="30"/>
        <v>0</v>
      </c>
      <c r="O438" s="1215"/>
    </row>
    <row r="439" spans="1:15" s="751" customFormat="1">
      <c r="A439" s="157" t="str">
        <f>IF(L439&gt;0,COUNT($L$4:L439)+MAX('MI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39" s="797"/>
      <c r="C439" s="804" t="s">
        <v>996</v>
      </c>
      <c r="D439" s="784" t="s">
        <v>908</v>
      </c>
      <c r="E439" s="499" t="s">
        <v>8634</v>
      </c>
      <c r="F439" s="805" t="s">
        <v>5236</v>
      </c>
      <c r="G439" s="1210">
        <f>IFERROR(VLOOKUP(C439,'Consolidated Master Sheet'!B:H,3,0),"")</f>
        <v>436.09</v>
      </c>
      <c r="H439" s="152">
        <f t="shared" si="28"/>
        <v>0</v>
      </c>
      <c r="I439" s="1324">
        <f t="shared" si="29"/>
        <v>0</v>
      </c>
      <c r="J439" s="806">
        <f>IFERROR(VLOOKUP(C439,'Consolidated Master Sheet'!B:H,6,0),"")</f>
        <v>1</v>
      </c>
      <c r="K439" s="806">
        <f>IFERROR(VLOOKUP(C439,'Consolidated Master Sheet'!B:H,7,0),"")</f>
        <v>25</v>
      </c>
      <c r="L439" s="75"/>
      <c r="M439" s="1104">
        <f t="shared" si="30"/>
        <v>0</v>
      </c>
      <c r="O439" s="1215"/>
    </row>
    <row r="440" spans="1:15" s="751" customFormat="1">
      <c r="A440" s="157" t="str">
        <f>IF(L440&gt;0,COUNT($L$4:L440)+MAX('MI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40" s="797"/>
      <c r="C440" s="804" t="s">
        <v>997</v>
      </c>
      <c r="D440" s="807" t="s">
        <v>908</v>
      </c>
      <c r="E440" s="499" t="s">
        <v>8635</v>
      </c>
      <c r="F440" s="805" t="s">
        <v>5237</v>
      </c>
      <c r="G440" s="1210">
        <f>IFERROR(VLOOKUP(C440,'Consolidated Master Sheet'!B:H,3,0),"")</f>
        <v>436.09</v>
      </c>
      <c r="H440" s="152">
        <f t="shared" si="28"/>
        <v>0</v>
      </c>
      <c r="I440" s="1324">
        <f t="shared" si="29"/>
        <v>0</v>
      </c>
      <c r="J440" s="806">
        <f>IFERROR(VLOOKUP(C440,'Consolidated Master Sheet'!B:H,6,0),"")</f>
        <v>1</v>
      </c>
      <c r="K440" s="806">
        <f>IFERROR(VLOOKUP(C440,'Consolidated Master Sheet'!B:H,7,0),"")</f>
        <v>20</v>
      </c>
      <c r="L440" s="75"/>
      <c r="M440" s="1104">
        <f t="shared" si="30"/>
        <v>0</v>
      </c>
      <c r="O440" s="1215"/>
    </row>
    <row r="441" spans="1:15" s="751" customFormat="1">
      <c r="A441" s="157" t="str">
        <f>IF(L441&gt;0,COUNT($L$4:L441)+MAX('MI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41" s="797"/>
      <c r="C441" s="804" t="s">
        <v>998</v>
      </c>
      <c r="D441" s="807" t="s">
        <v>908</v>
      </c>
      <c r="E441" s="499" t="s">
        <v>8636</v>
      </c>
      <c r="F441" s="805" t="s">
        <v>5238</v>
      </c>
      <c r="G441" s="1210">
        <f>IFERROR(VLOOKUP(C441,'Consolidated Master Sheet'!B:H,3,0),"")</f>
        <v>436.09</v>
      </c>
      <c r="H441" s="152">
        <f t="shared" si="28"/>
        <v>0</v>
      </c>
      <c r="I441" s="1324">
        <f t="shared" si="29"/>
        <v>0</v>
      </c>
      <c r="J441" s="806">
        <f>IFERROR(VLOOKUP(C441,'Consolidated Master Sheet'!B:H,6,0),"")</f>
        <v>1</v>
      </c>
      <c r="K441" s="806">
        <f>IFERROR(VLOOKUP(C441,'Consolidated Master Sheet'!B:H,7,0),"")</f>
        <v>20</v>
      </c>
      <c r="L441" s="75"/>
      <c r="M441" s="1104">
        <f t="shared" si="30"/>
        <v>0</v>
      </c>
      <c r="O441" s="1215"/>
    </row>
    <row r="442" spans="1:15" s="751" customFormat="1">
      <c r="A442" s="157" t="str">
        <f>IF(L442&gt;0,COUNT($L$4:L442)+MAX('MI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42" s="797"/>
      <c r="C442" s="808" t="s">
        <v>999</v>
      </c>
      <c r="D442" s="784" t="s">
        <v>908</v>
      </c>
      <c r="E442" s="785" t="s">
        <v>8637</v>
      </c>
      <c r="F442" s="798" t="s">
        <v>5239</v>
      </c>
      <c r="G442" s="1207">
        <f>IFERROR(VLOOKUP(C442,'Consolidated Master Sheet'!B:H,3,0),"")</f>
        <v>436.09</v>
      </c>
      <c r="H442" s="153">
        <f t="shared" si="28"/>
        <v>0</v>
      </c>
      <c r="I442" s="1764">
        <f t="shared" si="29"/>
        <v>0</v>
      </c>
      <c r="J442" s="787">
        <f>IFERROR(VLOOKUP(C442,'Consolidated Master Sheet'!B:H,6,0),"")</f>
        <v>1</v>
      </c>
      <c r="K442" s="787">
        <f>IFERROR(VLOOKUP(C442,'Consolidated Master Sheet'!B:H,7,0),"")</f>
        <v>15</v>
      </c>
      <c r="L442" s="96"/>
      <c r="M442" s="1108">
        <f t="shared" si="30"/>
        <v>0</v>
      </c>
      <c r="O442" s="1215"/>
    </row>
    <row r="443" spans="1:15" s="751" customFormat="1">
      <c r="A443" s="157" t="str">
        <f>IF(L443&gt;0,COUNT($L$4:L443)+MAX('MI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43" s="799"/>
      <c r="C443" s="800"/>
      <c r="D443" s="324"/>
      <c r="E443" s="484"/>
      <c r="F443" s="484"/>
      <c r="G443" s="1209" t="str">
        <f>IFERROR(VLOOKUP(C443,'Consolidated Master Sheet'!B:H,3,0),"")</f>
        <v/>
      </c>
      <c r="H443" s="720">
        <f t="shared" si="28"/>
        <v>0</v>
      </c>
      <c r="I443" s="1811">
        <f t="shared" si="29"/>
        <v>0</v>
      </c>
      <c r="J443" s="803" t="str">
        <f>IFERROR(VLOOKUP(C443,'Consolidated Master Sheet'!B:H,6,0),"")</f>
        <v/>
      </c>
      <c r="K443" s="803" t="str">
        <f>IFERROR(VLOOKUP(C443,'Consolidated Master Sheet'!B:H,7,0),"")</f>
        <v/>
      </c>
      <c r="L443" s="97"/>
      <c r="M443" s="1106"/>
      <c r="O443" s="1215"/>
    </row>
    <row r="444" spans="1:15">
      <c r="A444" s="157" t="str">
        <f>IF(L444&gt;0,COUNT($L$4:L444)+MAX('MI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44" s="425"/>
      <c r="C444" s="186" t="s">
        <v>1000</v>
      </c>
      <c r="D444" s="762" t="s">
        <v>904</v>
      </c>
      <c r="E444" s="763" t="s">
        <v>8638</v>
      </c>
      <c r="F444" s="801" t="s">
        <v>5240</v>
      </c>
      <c r="G444" s="1136">
        <f>IFERROR(VLOOKUP(C444,'Consolidated Master Sheet'!B:H,3,0),"")</f>
        <v>736.95</v>
      </c>
      <c r="H444" s="151">
        <f t="shared" si="28"/>
        <v>0</v>
      </c>
      <c r="I444" s="1322">
        <f t="shared" si="29"/>
        <v>0</v>
      </c>
      <c r="J444" s="345">
        <f>IFERROR(VLOOKUP(C444,'Consolidated Master Sheet'!B:H,6,0),"")</f>
        <v>1</v>
      </c>
      <c r="K444" s="345">
        <f>IFERROR(VLOOKUP(C444,'Consolidated Master Sheet'!B:H,7,0),"")</f>
        <v>15</v>
      </c>
      <c r="L444" s="9"/>
      <c r="M444" s="1102">
        <f t="shared" si="30"/>
        <v>0</v>
      </c>
    </row>
    <row r="445" spans="1:15">
      <c r="A445" s="157" t="str">
        <f>IF(L445&gt;0,COUNT($L$4:L445)+MAX('MI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45" s="425"/>
      <c r="C445" s="189" t="s">
        <v>1001</v>
      </c>
      <c r="D445" s="764" t="s">
        <v>904</v>
      </c>
      <c r="E445" s="765" t="s">
        <v>8639</v>
      </c>
      <c r="F445" s="790" t="s">
        <v>5241</v>
      </c>
      <c r="G445" s="1201">
        <f>IFERROR(VLOOKUP(C445,'Consolidated Master Sheet'!B:H,3,0),"")</f>
        <v>822.2</v>
      </c>
      <c r="H445" s="152">
        <f t="shared" si="28"/>
        <v>0</v>
      </c>
      <c r="I445" s="1324">
        <f t="shared" si="29"/>
        <v>0</v>
      </c>
      <c r="J445" s="347">
        <f>IFERROR(VLOOKUP(C445,'Consolidated Master Sheet'!B:H,6,0),"")</f>
        <v>1</v>
      </c>
      <c r="K445" s="347">
        <f>IFERROR(VLOOKUP(C445,'Consolidated Master Sheet'!B:H,7,0),"")</f>
        <v>10</v>
      </c>
      <c r="L445" s="38"/>
      <c r="M445" s="1104">
        <f t="shared" si="30"/>
        <v>0</v>
      </c>
    </row>
    <row r="446" spans="1:15">
      <c r="A446" s="157" t="str">
        <f>IF(L446&gt;0,COUNT($L$4:L446)+MAX('MI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46" s="425"/>
      <c r="C446" s="189" t="s">
        <v>1002</v>
      </c>
      <c r="D446" s="764" t="s">
        <v>904</v>
      </c>
      <c r="E446" s="765" t="s">
        <v>8640</v>
      </c>
      <c r="F446" s="790" t="s">
        <v>5242</v>
      </c>
      <c r="G446" s="1201">
        <f>IFERROR(VLOOKUP(C446,'Consolidated Master Sheet'!B:H,3,0),"")</f>
        <v>781.15</v>
      </c>
      <c r="H446" s="152">
        <f t="shared" si="28"/>
        <v>0</v>
      </c>
      <c r="I446" s="1324">
        <f t="shared" si="29"/>
        <v>0</v>
      </c>
      <c r="J446" s="347">
        <f>IFERROR(VLOOKUP(C446,'Consolidated Master Sheet'!B:H,6,0),"")</f>
        <v>1</v>
      </c>
      <c r="K446" s="347">
        <f>IFERROR(VLOOKUP(C446,'Consolidated Master Sheet'!B:H,7,0),"")</f>
        <v>10</v>
      </c>
      <c r="L446" s="38"/>
      <c r="M446" s="1104">
        <f t="shared" si="30"/>
        <v>0</v>
      </c>
    </row>
    <row r="447" spans="1:15">
      <c r="A447" s="157" t="str">
        <f>IF(L447&gt;0,COUNT($L$4:L447)+MAX('MI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47" s="425"/>
      <c r="C447" s="189" t="s">
        <v>1003</v>
      </c>
      <c r="D447" s="766" t="s">
        <v>904</v>
      </c>
      <c r="E447" s="765" t="s">
        <v>8641</v>
      </c>
      <c r="F447" s="790" t="s">
        <v>5243</v>
      </c>
      <c r="G447" s="1017">
        <f>IFERROR(VLOOKUP(C447,'Consolidated Master Sheet'!B:H,3,0),"")</f>
        <v>1342.52</v>
      </c>
      <c r="H447" s="152">
        <f t="shared" si="28"/>
        <v>0</v>
      </c>
      <c r="I447" s="1324">
        <f t="shared" si="29"/>
        <v>0</v>
      </c>
      <c r="J447" s="347">
        <f>IFERROR(VLOOKUP(C447,'Consolidated Master Sheet'!B:H,6,0),"")</f>
        <v>1</v>
      </c>
      <c r="K447" s="347">
        <f>IFERROR(VLOOKUP(C447,'Consolidated Master Sheet'!B:H,7,0),"")</f>
        <v>15</v>
      </c>
      <c r="L447" s="38"/>
      <c r="M447" s="1104">
        <f t="shared" si="30"/>
        <v>0</v>
      </c>
    </row>
    <row r="448" spans="1:15">
      <c r="A448" s="157" t="str">
        <f>IF(L448&gt;0,COUNT($L$4:L448)+MAX('MI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48" s="425"/>
      <c r="C448" s="189" t="s">
        <v>1004</v>
      </c>
      <c r="D448" s="764" t="s">
        <v>904</v>
      </c>
      <c r="E448" s="765" t="s">
        <v>8642</v>
      </c>
      <c r="F448" s="790" t="s">
        <v>5244</v>
      </c>
      <c r="G448" s="1201">
        <f>IFERROR(VLOOKUP(C448,'Consolidated Master Sheet'!B:H,3,0),"")</f>
        <v>754.59</v>
      </c>
      <c r="H448" s="152">
        <f t="shared" si="28"/>
        <v>0</v>
      </c>
      <c r="I448" s="1324">
        <f t="shared" si="29"/>
        <v>0</v>
      </c>
      <c r="J448" s="347">
        <f>IFERROR(VLOOKUP(C448,'Consolidated Master Sheet'!B:H,6,0),"")</f>
        <v>1</v>
      </c>
      <c r="K448" s="347">
        <f>IFERROR(VLOOKUP(C448,'Consolidated Master Sheet'!B:H,7,0),"")</f>
        <v>15</v>
      </c>
      <c r="L448" s="38"/>
      <c r="M448" s="1104">
        <f t="shared" si="30"/>
        <v>0</v>
      </c>
    </row>
    <row r="449" spans="1:13">
      <c r="A449" s="157" t="str">
        <f>IF(L449&gt;0,COUNT($L$4:L449)+MAX('MI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49" s="425"/>
      <c r="C449" s="189" t="s">
        <v>1005</v>
      </c>
      <c r="D449" s="764" t="s">
        <v>904</v>
      </c>
      <c r="E449" s="765" t="s">
        <v>8643</v>
      </c>
      <c r="F449" s="790" t="s">
        <v>5245</v>
      </c>
      <c r="G449" s="1201">
        <f>IFERROR(VLOOKUP(C449,'Consolidated Master Sheet'!B:H,3,0),"")</f>
        <v>754.59</v>
      </c>
      <c r="H449" s="152">
        <f t="shared" si="28"/>
        <v>0</v>
      </c>
      <c r="I449" s="1324">
        <f t="shared" si="29"/>
        <v>0</v>
      </c>
      <c r="J449" s="347">
        <f>IFERROR(VLOOKUP(C449,'Consolidated Master Sheet'!B:H,6,0),"")</f>
        <v>1</v>
      </c>
      <c r="K449" s="347">
        <f>IFERROR(VLOOKUP(C449,'Consolidated Master Sheet'!B:H,7,0),"")</f>
        <v>10</v>
      </c>
      <c r="L449" s="38"/>
      <c r="M449" s="1104">
        <f t="shared" si="30"/>
        <v>0</v>
      </c>
    </row>
    <row r="450" spans="1:13">
      <c r="A450" s="157" t="str">
        <f>IF(L450&gt;0,COUNT($L$4:L450)+MAX('MI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50" s="425"/>
      <c r="C450" s="189" t="s">
        <v>1006</v>
      </c>
      <c r="D450" s="764" t="s">
        <v>904</v>
      </c>
      <c r="E450" s="765" t="s">
        <v>8644</v>
      </c>
      <c r="F450" s="790" t="s">
        <v>5246</v>
      </c>
      <c r="G450" s="1201">
        <f>IFERROR(VLOOKUP(C450,'Consolidated Master Sheet'!B:H,3,0),"")</f>
        <v>781.15</v>
      </c>
      <c r="H450" s="152">
        <f t="shared" si="28"/>
        <v>0</v>
      </c>
      <c r="I450" s="1324">
        <f t="shared" si="29"/>
        <v>0</v>
      </c>
      <c r="J450" s="347">
        <f>IFERROR(VLOOKUP(C450,'Consolidated Master Sheet'!B:H,6,0),"")</f>
        <v>1</v>
      </c>
      <c r="K450" s="347">
        <f>IFERROR(VLOOKUP(C450,'Consolidated Master Sheet'!B:H,7,0),"")</f>
        <v>10</v>
      </c>
      <c r="L450" s="38"/>
      <c r="M450" s="1104">
        <f t="shared" si="30"/>
        <v>0</v>
      </c>
    </row>
    <row r="451" spans="1:13">
      <c r="A451" s="157" t="str">
        <f>IF(L451&gt;0,COUNT($L$4:L451)+MAX('MI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51" s="425"/>
      <c r="C451" s="189" t="s">
        <v>1007</v>
      </c>
      <c r="D451" s="764" t="s">
        <v>908</v>
      </c>
      <c r="E451" s="773" t="s">
        <v>8645</v>
      </c>
      <c r="F451" s="790" t="s">
        <v>5247</v>
      </c>
      <c r="G451" s="1201">
        <f>IFERROR(VLOOKUP(C451,'Consolidated Master Sheet'!B:H,3,0),"")</f>
        <v>451.46</v>
      </c>
      <c r="H451" s="152">
        <f t="shared" si="28"/>
        <v>0</v>
      </c>
      <c r="I451" s="1324">
        <f t="shared" si="29"/>
        <v>0</v>
      </c>
      <c r="J451" s="347">
        <f>IFERROR(VLOOKUP(C451,'Consolidated Master Sheet'!B:H,6,0),"")</f>
        <v>1</v>
      </c>
      <c r="K451" s="347">
        <f>IFERROR(VLOOKUP(C451,'Consolidated Master Sheet'!B:H,7,0),"")</f>
        <v>10</v>
      </c>
      <c r="L451" s="38"/>
      <c r="M451" s="1104">
        <f t="shared" si="30"/>
        <v>0</v>
      </c>
    </row>
    <row r="452" spans="1:13">
      <c r="A452" s="157" t="str">
        <f>IF(L452&gt;0,COUNT($L$4:L452)+MAX('MI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52" s="425"/>
      <c r="C452" s="189" t="s">
        <v>1008</v>
      </c>
      <c r="D452" s="764" t="s">
        <v>908</v>
      </c>
      <c r="E452" s="773" t="s">
        <v>8646</v>
      </c>
      <c r="F452" s="790" t="s">
        <v>5248</v>
      </c>
      <c r="G452" s="1201">
        <f>IFERROR(VLOOKUP(C452,'Consolidated Master Sheet'!B:H,3,0),"")</f>
        <v>451.46</v>
      </c>
      <c r="H452" s="152">
        <f t="shared" si="28"/>
        <v>0</v>
      </c>
      <c r="I452" s="1324">
        <f t="shared" si="29"/>
        <v>0</v>
      </c>
      <c r="J452" s="347">
        <f>IFERROR(VLOOKUP(C452,'Consolidated Master Sheet'!B:H,6,0),"")</f>
        <v>1</v>
      </c>
      <c r="K452" s="347">
        <f>IFERROR(VLOOKUP(C452,'Consolidated Master Sheet'!B:H,7,0),"")</f>
        <v>20</v>
      </c>
      <c r="L452" s="38"/>
      <c r="M452" s="1104">
        <f t="shared" si="30"/>
        <v>0</v>
      </c>
    </row>
    <row r="453" spans="1:13">
      <c r="A453" s="157" t="str">
        <f>IF(L453&gt;0,COUNT($L$4:L453)+MAX('MI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53" s="425"/>
      <c r="C453" s="189" t="s">
        <v>1009</v>
      </c>
      <c r="D453" s="764" t="s">
        <v>908</v>
      </c>
      <c r="E453" s="773" t="s">
        <v>8647</v>
      </c>
      <c r="F453" s="790" t="s">
        <v>5249</v>
      </c>
      <c r="G453" s="1201">
        <f>IFERROR(VLOOKUP(C453,'Consolidated Master Sheet'!B:H,3,0),"")</f>
        <v>451.46</v>
      </c>
      <c r="H453" s="152">
        <f t="shared" si="28"/>
        <v>0</v>
      </c>
      <c r="I453" s="1324">
        <f t="shared" si="29"/>
        <v>0</v>
      </c>
      <c r="J453" s="347">
        <f>IFERROR(VLOOKUP(C453,'Consolidated Master Sheet'!B:H,6,0),"")</f>
        <v>1</v>
      </c>
      <c r="K453" s="347">
        <f>IFERROR(VLOOKUP(C453,'Consolidated Master Sheet'!B:H,7,0),"")</f>
        <v>20</v>
      </c>
      <c r="L453" s="38"/>
      <c r="M453" s="1104">
        <f t="shared" si="30"/>
        <v>0</v>
      </c>
    </row>
    <row r="454" spans="1:13">
      <c r="A454" s="157" t="str">
        <f>IF(L454&gt;0,COUNT($L$4:L454)+MAX('MI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54" s="425"/>
      <c r="C454" s="189" t="s">
        <v>1010</v>
      </c>
      <c r="D454" s="764" t="s">
        <v>908</v>
      </c>
      <c r="E454" s="773" t="s">
        <v>8648</v>
      </c>
      <c r="F454" s="790" t="s">
        <v>5250</v>
      </c>
      <c r="G454" s="1201">
        <f>IFERROR(VLOOKUP(C454,'Consolidated Master Sheet'!B:H,3,0),"")</f>
        <v>451.46</v>
      </c>
      <c r="H454" s="152">
        <f t="shared" ref="H454:H513" si="31">IF(G454=0,"NET",$H$2)</f>
        <v>0</v>
      </c>
      <c r="I454" s="1324">
        <f t="shared" ref="I454:I513" si="32">IFERROR(ROUND(H454*G454,2),0)</f>
        <v>0</v>
      </c>
      <c r="J454" s="347">
        <f>IFERROR(VLOOKUP(C454,'Consolidated Master Sheet'!B:H,6,0),"")</f>
        <v>1</v>
      </c>
      <c r="K454" s="347">
        <f>IFERROR(VLOOKUP(C454,'Consolidated Master Sheet'!B:H,7,0),"")</f>
        <v>15</v>
      </c>
      <c r="L454" s="38"/>
      <c r="M454" s="1104">
        <f t="shared" si="30"/>
        <v>0</v>
      </c>
    </row>
    <row r="455" spans="1:13">
      <c r="A455" s="157" t="str">
        <f>IF(L455&gt;0,COUNT($L$4:L455)+MAX('MI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55" s="425"/>
      <c r="C455" s="189" t="s">
        <v>1011</v>
      </c>
      <c r="D455" s="764" t="s">
        <v>908</v>
      </c>
      <c r="E455" s="773" t="s">
        <v>8649</v>
      </c>
      <c r="F455" s="790" t="s">
        <v>5251</v>
      </c>
      <c r="G455" s="1201">
        <f>IFERROR(VLOOKUP(C455,'Consolidated Master Sheet'!B:H,3,0),"")</f>
        <v>451.46</v>
      </c>
      <c r="H455" s="152">
        <f t="shared" si="31"/>
        <v>0</v>
      </c>
      <c r="I455" s="1324">
        <f t="shared" si="32"/>
        <v>0</v>
      </c>
      <c r="J455" s="347">
        <f>IFERROR(VLOOKUP(C455,'Consolidated Master Sheet'!B:H,6,0),"")</f>
        <v>1</v>
      </c>
      <c r="K455" s="347">
        <f>IFERROR(VLOOKUP(C455,'Consolidated Master Sheet'!B:H,7,0),"")</f>
        <v>15</v>
      </c>
      <c r="L455" s="38"/>
      <c r="M455" s="1104">
        <f t="shared" si="30"/>
        <v>0</v>
      </c>
    </row>
    <row r="456" spans="1:13">
      <c r="A456" s="157" t="str">
        <f>IF(L456&gt;0,COUNT($L$4:L456)+MAX('MI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56" s="425"/>
      <c r="C456" s="189" t="s">
        <v>1012</v>
      </c>
      <c r="D456" s="764" t="s">
        <v>908</v>
      </c>
      <c r="E456" s="773" t="s">
        <v>8650</v>
      </c>
      <c r="F456" s="790" t="s">
        <v>5252</v>
      </c>
      <c r="G456" s="1201">
        <f>IFERROR(VLOOKUP(C456,'Consolidated Master Sheet'!B:H,3,0),"")</f>
        <v>451.46</v>
      </c>
      <c r="H456" s="152">
        <f t="shared" si="31"/>
        <v>0</v>
      </c>
      <c r="I456" s="1324">
        <f t="shared" si="32"/>
        <v>0</v>
      </c>
      <c r="J456" s="347">
        <f>IFERROR(VLOOKUP(C456,'Consolidated Master Sheet'!B:H,6,0),"")</f>
        <v>1</v>
      </c>
      <c r="K456" s="347">
        <f>IFERROR(VLOOKUP(C456,'Consolidated Master Sheet'!B:H,7,0),"")</f>
        <v>13</v>
      </c>
      <c r="L456" s="38"/>
      <c r="M456" s="1104">
        <f t="shared" si="30"/>
        <v>0</v>
      </c>
    </row>
    <row r="457" spans="1:13">
      <c r="A457" s="157" t="str">
        <f>IF(L457&gt;0,COUNT($L$4:L457)+MAX('MI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57" s="425"/>
      <c r="C457" s="193" t="s">
        <v>1013</v>
      </c>
      <c r="D457" s="766" t="s">
        <v>908</v>
      </c>
      <c r="E457" s="773" t="s">
        <v>8651</v>
      </c>
      <c r="F457" s="774" t="s">
        <v>5253</v>
      </c>
      <c r="G457" s="1137">
        <f>IFERROR(VLOOKUP(C457,'Consolidated Master Sheet'!B:H,3,0),"")</f>
        <v>493.8</v>
      </c>
      <c r="H457" s="153">
        <f t="shared" si="31"/>
        <v>0</v>
      </c>
      <c r="I457" s="1764">
        <f t="shared" si="32"/>
        <v>0</v>
      </c>
      <c r="J457" s="349">
        <f>IFERROR(VLOOKUP(C457,'Consolidated Master Sheet'!B:H,6,0),"")</f>
        <v>1</v>
      </c>
      <c r="K457" s="349">
        <f>IFERROR(VLOOKUP(C457,'Consolidated Master Sheet'!B:H,7,0),"")</f>
        <v>10</v>
      </c>
      <c r="L457" s="23"/>
      <c r="M457" s="1108">
        <f t="shared" si="30"/>
        <v>0</v>
      </c>
    </row>
    <row r="458" spans="1:13">
      <c r="A458" s="157" t="str">
        <f>IF(L458&gt;0,COUNT($L$4:L458)+MAX('MI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58" s="318"/>
      <c r="C458" s="249"/>
      <c r="D458" s="200"/>
      <c r="E458" s="772"/>
      <c r="F458" s="769"/>
      <c r="G458" s="1203" t="str">
        <f>IFERROR(VLOOKUP(C458,'Consolidated Master Sheet'!B:H,3,0),"")</f>
        <v/>
      </c>
      <c r="H458" s="720">
        <f t="shared" si="31"/>
        <v>0</v>
      </c>
      <c r="I458" s="1811">
        <f t="shared" si="32"/>
        <v>0</v>
      </c>
      <c r="J458" s="452" t="str">
        <f>IFERROR(VLOOKUP(C458,'Consolidated Master Sheet'!B:H,6,0),"")</f>
        <v/>
      </c>
      <c r="K458" s="452" t="str">
        <f>IFERROR(VLOOKUP(C458,'Consolidated Master Sheet'!B:H,7,0),"")</f>
        <v/>
      </c>
      <c r="L458" s="37"/>
      <c r="M458" s="1106"/>
    </row>
    <row r="459" spans="1:13">
      <c r="A459" s="157" t="str">
        <f>IF(L459&gt;0,COUNT($L$4:L459)+MAX('MI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59" s="425"/>
      <c r="C459" s="186" t="s">
        <v>1014</v>
      </c>
      <c r="D459" s="230" t="s">
        <v>908</v>
      </c>
      <c r="E459" s="788" t="s">
        <v>8652</v>
      </c>
      <c r="F459" s="763" t="s">
        <v>5254</v>
      </c>
      <c r="G459" s="1136">
        <f>IFERROR(VLOOKUP(C459,'Consolidated Master Sheet'!B:H,3,0),"")</f>
        <v>1676.16</v>
      </c>
      <c r="H459" s="151">
        <f t="shared" si="31"/>
        <v>0</v>
      </c>
      <c r="I459" s="1322">
        <f t="shared" si="32"/>
        <v>0</v>
      </c>
      <c r="J459" s="345">
        <f>IFERROR(VLOOKUP(C459,'Consolidated Master Sheet'!B:H,6,0),"")</f>
        <v>1</v>
      </c>
      <c r="K459" s="345">
        <f>IFERROR(VLOOKUP(C459,'Consolidated Master Sheet'!B:H,7,0),"")</f>
        <v>4</v>
      </c>
      <c r="L459" s="9"/>
      <c r="M459" s="1102">
        <f t="shared" si="30"/>
        <v>0</v>
      </c>
    </row>
    <row r="460" spans="1:13">
      <c r="A460" s="157" t="str">
        <f>IF(L460&gt;0,COUNT($L$4:L460)+MAX('MI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60" s="425"/>
      <c r="C460" s="189" t="s">
        <v>1015</v>
      </c>
      <c r="D460" s="234" t="s">
        <v>904</v>
      </c>
      <c r="E460" s="789" t="s">
        <v>8653</v>
      </c>
      <c r="F460" s="765" t="s">
        <v>5255</v>
      </c>
      <c r="G460" s="1201">
        <f>IFERROR(VLOOKUP(C460,'Consolidated Master Sheet'!B:H,3,0),"")</f>
        <v>1616.95</v>
      </c>
      <c r="H460" s="152">
        <f t="shared" si="31"/>
        <v>0</v>
      </c>
      <c r="I460" s="1324">
        <f t="shared" si="32"/>
        <v>0</v>
      </c>
      <c r="J460" s="347">
        <f>IFERROR(VLOOKUP(C460,'Consolidated Master Sheet'!B:H,6,0),"")</f>
        <v>1</v>
      </c>
      <c r="K460" s="347">
        <f>IFERROR(VLOOKUP(C460,'Consolidated Master Sheet'!B:H,7,0),"")</f>
        <v>5</v>
      </c>
      <c r="L460" s="38"/>
      <c r="M460" s="1104">
        <f t="shared" si="30"/>
        <v>0</v>
      </c>
    </row>
    <row r="461" spans="1:13">
      <c r="A461" s="157" t="str">
        <f>IF(L461&gt;0,COUNT($L$4:L461)+MAX('MI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61" s="425"/>
      <c r="C461" s="189" t="s">
        <v>1016</v>
      </c>
      <c r="D461" s="234" t="s">
        <v>908</v>
      </c>
      <c r="E461" s="789" t="s">
        <v>8654</v>
      </c>
      <c r="F461" s="790" t="s">
        <v>5256</v>
      </c>
      <c r="G461" s="1201">
        <f>IFERROR(VLOOKUP(C461,'Consolidated Master Sheet'!B:H,3,0),"")</f>
        <v>909.17</v>
      </c>
      <c r="H461" s="152">
        <f t="shared" si="31"/>
        <v>0</v>
      </c>
      <c r="I461" s="1324">
        <f t="shared" si="32"/>
        <v>0</v>
      </c>
      <c r="J461" s="347">
        <f>IFERROR(VLOOKUP(C461,'Consolidated Master Sheet'!B:H,6,0),"")</f>
        <v>1</v>
      </c>
      <c r="K461" s="347">
        <f>IFERROR(VLOOKUP(C461,'Consolidated Master Sheet'!B:H,7,0),"")</f>
        <v>8</v>
      </c>
      <c r="L461" s="38"/>
      <c r="M461" s="1104">
        <f t="shared" si="30"/>
        <v>0</v>
      </c>
    </row>
    <row r="462" spans="1:13">
      <c r="A462" s="157" t="str">
        <f>IF(L462&gt;0,COUNT($L$4:L462)+MAX('MI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62" s="425"/>
      <c r="C462" s="189" t="s">
        <v>1017</v>
      </c>
      <c r="D462" s="234" t="s">
        <v>908</v>
      </c>
      <c r="E462" s="789" t="s">
        <v>8655</v>
      </c>
      <c r="F462" s="765" t="s">
        <v>5257</v>
      </c>
      <c r="G462" s="1201">
        <f>IFERROR(VLOOKUP(C462,'Consolidated Master Sheet'!B:H,3,0),"")</f>
        <v>802.04</v>
      </c>
      <c r="H462" s="152">
        <f t="shared" si="31"/>
        <v>0</v>
      </c>
      <c r="I462" s="1324">
        <f t="shared" si="32"/>
        <v>0</v>
      </c>
      <c r="J462" s="347">
        <f>IFERROR(VLOOKUP(C462,'Consolidated Master Sheet'!B:H,6,0),"")</f>
        <v>1</v>
      </c>
      <c r="K462" s="347">
        <f>IFERROR(VLOOKUP(C462,'Consolidated Master Sheet'!B:H,7,0),"")</f>
        <v>8</v>
      </c>
      <c r="L462" s="38"/>
      <c r="M462" s="1104">
        <f t="shared" si="30"/>
        <v>0</v>
      </c>
    </row>
    <row r="463" spans="1:13">
      <c r="A463" s="157" t="str">
        <f>IF(L463&gt;0,COUNT($L$4:L463)+MAX('MI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63" s="425"/>
      <c r="C463" s="189" t="s">
        <v>1018</v>
      </c>
      <c r="D463" s="234" t="s">
        <v>908</v>
      </c>
      <c r="E463" s="789" t="s">
        <v>8656</v>
      </c>
      <c r="F463" s="765" t="s">
        <v>5258</v>
      </c>
      <c r="G463" s="1201">
        <f>IFERROR(VLOOKUP(C463,'Consolidated Master Sheet'!B:H,3,0),"")</f>
        <v>839.89</v>
      </c>
      <c r="H463" s="152">
        <f t="shared" si="31"/>
        <v>0</v>
      </c>
      <c r="I463" s="1324">
        <f t="shared" si="32"/>
        <v>0</v>
      </c>
      <c r="J463" s="347">
        <f>IFERROR(VLOOKUP(C463,'Consolidated Master Sheet'!B:H,6,0),"")</f>
        <v>1</v>
      </c>
      <c r="K463" s="347">
        <f>IFERROR(VLOOKUP(C463,'Consolidated Master Sheet'!B:H,7,0),"")</f>
        <v>8</v>
      </c>
      <c r="L463" s="38"/>
      <c r="M463" s="1104">
        <f t="shared" si="30"/>
        <v>0</v>
      </c>
    </row>
    <row r="464" spans="1:13">
      <c r="A464" s="157" t="str">
        <f>IF(L464&gt;0,COUNT($L$4:L464)+MAX('MI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64" s="425"/>
      <c r="C464" s="189" t="s">
        <v>1019</v>
      </c>
      <c r="D464" s="234" t="s">
        <v>908</v>
      </c>
      <c r="E464" s="789" t="s">
        <v>8657</v>
      </c>
      <c r="F464" s="765" t="s">
        <v>5259</v>
      </c>
      <c r="G464" s="1201">
        <f>IFERROR(VLOOKUP(C464,'Consolidated Master Sheet'!B:H,3,0),"")</f>
        <v>802.04</v>
      </c>
      <c r="H464" s="152">
        <f t="shared" si="31"/>
        <v>0</v>
      </c>
      <c r="I464" s="1324">
        <f t="shared" si="32"/>
        <v>0</v>
      </c>
      <c r="J464" s="347">
        <f>IFERROR(VLOOKUP(C464,'Consolidated Master Sheet'!B:H,6,0),"")</f>
        <v>1</v>
      </c>
      <c r="K464" s="347">
        <f>IFERROR(VLOOKUP(C464,'Consolidated Master Sheet'!B:H,7,0),"")</f>
        <v>8</v>
      </c>
      <c r="L464" s="38"/>
      <c r="M464" s="1104">
        <f t="shared" ref="M464:M469" si="33">IFERROR(I464*L464,0)</f>
        <v>0</v>
      </c>
    </row>
    <row r="465" spans="1:17">
      <c r="A465" s="157" t="str">
        <f>IF(L465&gt;0,COUNT($L$4:L465)+MAX('MI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65" s="425"/>
      <c r="C465" s="189" t="s">
        <v>1020</v>
      </c>
      <c r="D465" s="234" t="s">
        <v>908</v>
      </c>
      <c r="E465" s="789" t="s">
        <v>8658</v>
      </c>
      <c r="F465" s="765" t="s">
        <v>5260</v>
      </c>
      <c r="G465" s="1201">
        <f>IFERROR(VLOOKUP(C465,'Consolidated Master Sheet'!B:H,3,0),"")</f>
        <v>848.33</v>
      </c>
      <c r="H465" s="152">
        <f t="shared" si="31"/>
        <v>0</v>
      </c>
      <c r="I465" s="1324">
        <f t="shared" si="32"/>
        <v>0</v>
      </c>
      <c r="J465" s="347">
        <f>IFERROR(VLOOKUP(C465,'Consolidated Master Sheet'!B:H,6,0),"")</f>
        <v>1</v>
      </c>
      <c r="K465" s="347">
        <f>IFERROR(VLOOKUP(C465,'Consolidated Master Sheet'!B:H,7,0),"")</f>
        <v>6</v>
      </c>
      <c r="L465" s="38"/>
      <c r="M465" s="1104">
        <f t="shared" si="33"/>
        <v>0</v>
      </c>
    </row>
    <row r="466" spans="1:17">
      <c r="A466" s="157" t="str">
        <f>IF(L466&gt;0,COUNT($L$4:L466)+MAX('MI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66" s="425"/>
      <c r="C466" s="189" t="s">
        <v>1021</v>
      </c>
      <c r="D466" s="234" t="s">
        <v>908</v>
      </c>
      <c r="E466" s="789" t="s">
        <v>8659</v>
      </c>
      <c r="F466" s="765" t="s">
        <v>5261</v>
      </c>
      <c r="G466" s="1201">
        <f>IFERROR(VLOOKUP(C466,'Consolidated Master Sheet'!B:H,3,0),"")</f>
        <v>966.68</v>
      </c>
      <c r="H466" s="152">
        <f t="shared" si="31"/>
        <v>0</v>
      </c>
      <c r="I466" s="1324">
        <f t="shared" si="32"/>
        <v>0</v>
      </c>
      <c r="J466" s="347">
        <f>IFERROR(VLOOKUP(C466,'Consolidated Master Sheet'!B:H,6,0),"")</f>
        <v>1</v>
      </c>
      <c r="K466" s="347">
        <f>IFERROR(VLOOKUP(C466,'Consolidated Master Sheet'!B:H,7,0),"")</f>
        <v>5</v>
      </c>
      <c r="L466" s="38"/>
      <c r="M466" s="1104">
        <f t="shared" si="33"/>
        <v>0</v>
      </c>
    </row>
    <row r="467" spans="1:17">
      <c r="A467" s="157" t="str">
        <f>IF(L467&gt;0,COUNT($L$4:L467)+MAX('MI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67" s="425"/>
      <c r="C467" s="193" t="s">
        <v>1022</v>
      </c>
      <c r="D467" s="237" t="s">
        <v>908</v>
      </c>
      <c r="E467" s="775" t="s">
        <v>8660</v>
      </c>
      <c r="F467" s="767" t="s">
        <v>5262</v>
      </c>
      <c r="G467" s="1137">
        <f>IFERROR(VLOOKUP(C467,'Consolidated Master Sheet'!B:H,3,0),"")</f>
        <v>892.89</v>
      </c>
      <c r="H467" s="153">
        <f t="shared" si="31"/>
        <v>0</v>
      </c>
      <c r="I467" s="1764">
        <f t="shared" si="32"/>
        <v>0</v>
      </c>
      <c r="J467" s="349">
        <f>IFERROR(VLOOKUP(C467,'Consolidated Master Sheet'!B:H,6,0),"")</f>
        <v>1</v>
      </c>
      <c r="K467" s="349">
        <f>IFERROR(VLOOKUP(C467,'Consolidated Master Sheet'!B:H,7,0),"")</f>
        <v>5</v>
      </c>
      <c r="L467" s="23"/>
      <c r="M467" s="1108">
        <f t="shared" si="33"/>
        <v>0</v>
      </c>
    </row>
    <row r="468" spans="1:17">
      <c r="A468" s="157" t="str">
        <f>IF(L468&gt;0,COUNT($L$4:L468)+MAX('MI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68" s="318"/>
      <c r="C468" s="249"/>
      <c r="D468" s="200"/>
      <c r="E468" s="772"/>
      <c r="F468" s="769"/>
      <c r="G468" s="1203" t="str">
        <f>IFERROR(VLOOKUP(C468,'Consolidated Master Sheet'!B:H,3,0),"")</f>
        <v/>
      </c>
      <c r="H468" s="720">
        <f t="shared" si="31"/>
        <v>0</v>
      </c>
      <c r="I468" s="1811">
        <f t="shared" si="32"/>
        <v>0</v>
      </c>
      <c r="J468" s="452" t="str">
        <f>IFERROR(VLOOKUP(C468,'Consolidated Master Sheet'!B:H,6,0),"")</f>
        <v/>
      </c>
      <c r="K468" s="452" t="str">
        <f>IFERROR(VLOOKUP(C468,'Consolidated Master Sheet'!B:H,7,0),"")</f>
        <v/>
      </c>
      <c r="L468" s="37"/>
      <c r="M468" s="1106"/>
    </row>
    <row r="469" spans="1:17">
      <c r="A469" s="157" t="str">
        <f>IF(L469&gt;0,COUNT($L$4:L469)+MAX('MI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69" s="425"/>
      <c r="C469" s="488" t="s">
        <v>1023</v>
      </c>
      <c r="D469" s="248" t="s">
        <v>908</v>
      </c>
      <c r="E469" s="809" t="s">
        <v>8661</v>
      </c>
      <c r="F469" s="768" t="s">
        <v>5263</v>
      </c>
      <c r="G469" s="1202">
        <f>IFERROR(VLOOKUP(C469,'Consolidated Master Sheet'!B:H,3,0),"")</f>
        <v>5263.1500000000005</v>
      </c>
      <c r="H469" s="154">
        <f t="shared" si="31"/>
        <v>0</v>
      </c>
      <c r="I469" s="1624">
        <f t="shared" si="32"/>
        <v>0</v>
      </c>
      <c r="J469" s="178">
        <f>IFERROR(VLOOKUP(C469,'Consolidated Master Sheet'!B:H,6,0),"")</f>
        <v>1</v>
      </c>
      <c r="K469" s="178">
        <f>IFERROR(VLOOKUP(C469,'Consolidated Master Sheet'!B:H,7,0),"")</f>
        <v>2</v>
      </c>
      <c r="L469" s="98"/>
      <c r="M469" s="1103">
        <f t="shared" si="33"/>
        <v>0</v>
      </c>
    </row>
    <row r="470" spans="1:17" ht="15.75" customHeight="1">
      <c r="A470" s="157" t="str">
        <f>IF(L470&gt;0,COUNT($L$4:L470)+MAX('MI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70" s="811"/>
      <c r="C470" s="313"/>
      <c r="D470" s="758"/>
      <c r="E470" s="314" t="s">
        <v>4693</v>
      </c>
      <c r="F470" s="759"/>
      <c r="G470" s="1200" t="str">
        <f>IFERROR(VLOOKUP(C470,'Consolidated Master Sheet'!B:H,3,0),"")</f>
        <v/>
      </c>
      <c r="H470" s="1459">
        <f t="shared" si="31"/>
        <v>0</v>
      </c>
      <c r="I470" s="1765">
        <f t="shared" si="32"/>
        <v>0</v>
      </c>
      <c r="J470" s="760" t="str">
        <f>IFERROR(VLOOKUP(C470,'Consolidated Master Sheet'!B:H,6,0),"")</f>
        <v/>
      </c>
      <c r="K470" s="761" t="str">
        <f>IFERROR(VLOOKUP(C470,'Consolidated Master Sheet'!B:H,7,0),"")</f>
        <v/>
      </c>
      <c r="L470" s="107"/>
      <c r="M470" s="1121"/>
    </row>
    <row r="471" spans="1:17">
      <c r="A471" s="157" t="str">
        <f>IF(L471&gt;0,COUNT($L$4:L471)+MAX('MI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71" s="318"/>
      <c r="C471" s="228" t="s">
        <v>1024</v>
      </c>
      <c r="D471" s="175">
        <v>733</v>
      </c>
      <c r="E471" s="770" t="s">
        <v>8514</v>
      </c>
      <c r="F471" s="770" t="s">
        <v>1026</v>
      </c>
      <c r="G471" s="1136">
        <f>IFERROR(VLOOKUP(C471,'Consolidated Master Sheet'!B:H,3,0),"")</f>
        <v>55.35</v>
      </c>
      <c r="H471" s="151">
        <f t="shared" si="31"/>
        <v>0</v>
      </c>
      <c r="I471" s="1322">
        <f t="shared" si="32"/>
        <v>0</v>
      </c>
      <c r="J471" s="345">
        <f>IFERROR(VLOOKUP(C471,'Consolidated Master Sheet'!B:H,6,0),"")</f>
        <v>25</v>
      </c>
      <c r="K471" s="345">
        <f>IFERROR(VLOOKUP(C471,'Consolidated Master Sheet'!B:H,7,0),"")</f>
        <v>200</v>
      </c>
      <c r="L471" s="9"/>
      <c r="M471" s="1102">
        <f t="shared" ref="M471:M478" si="34">IFERROR(I471*L471,0)</f>
        <v>0</v>
      </c>
    </row>
    <row r="472" spans="1:17">
      <c r="A472" s="157" t="str">
        <f>IF(L472&gt;0,COUNT($L$4:L472)+MAX('MI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72" s="318"/>
      <c r="C472" s="235" t="s">
        <v>1027</v>
      </c>
      <c r="D472" s="766">
        <v>733</v>
      </c>
      <c r="E472" s="773" t="s">
        <v>8515</v>
      </c>
      <c r="F472" s="773" t="s">
        <v>1029</v>
      </c>
      <c r="G472" s="1137">
        <f>IFERROR(VLOOKUP(C472,'Consolidated Master Sheet'!B:H,3,0),"")</f>
        <v>69.56</v>
      </c>
      <c r="H472" s="153">
        <f t="shared" si="31"/>
        <v>0</v>
      </c>
      <c r="I472" s="1764">
        <f t="shared" si="32"/>
        <v>0</v>
      </c>
      <c r="J472" s="349">
        <f>IFERROR(VLOOKUP(C472,'Consolidated Master Sheet'!B:H,6,0),"")</f>
        <v>25</v>
      </c>
      <c r="K472" s="349">
        <f>IFERROR(VLOOKUP(C472,'Consolidated Master Sheet'!B:H,7,0),"")</f>
        <v>100</v>
      </c>
      <c r="L472" s="23"/>
      <c r="M472" s="1108">
        <f t="shared" si="34"/>
        <v>0</v>
      </c>
    </row>
    <row r="473" spans="1:17">
      <c r="A473" s="157" t="str">
        <f>IF(L473&gt;0,COUNT($L$4:L473)+MAX('MI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73" s="318"/>
      <c r="C473" s="231" t="s">
        <v>1030</v>
      </c>
      <c r="D473" s="764">
        <v>733</v>
      </c>
      <c r="E473" s="802" t="s">
        <v>8516</v>
      </c>
      <c r="F473" s="802" t="s">
        <v>1031</v>
      </c>
      <c r="G473" s="1201">
        <f>IFERROR(VLOOKUP(C473,'Consolidated Master Sheet'!B:H,3,0),"")</f>
        <v>116.95</v>
      </c>
      <c r="H473" s="152">
        <f t="shared" si="31"/>
        <v>0</v>
      </c>
      <c r="I473" s="1324">
        <f t="shared" si="32"/>
        <v>0</v>
      </c>
      <c r="J473" s="347">
        <f>IFERROR(VLOOKUP(C473,'Consolidated Master Sheet'!B:H,6,0),"")</f>
        <v>20</v>
      </c>
      <c r="K473" s="347">
        <f>IFERROR(VLOOKUP(C473,'Consolidated Master Sheet'!B:H,7,0),"")</f>
        <v>100</v>
      </c>
      <c r="L473" s="38"/>
      <c r="M473" s="1104">
        <f t="shared" si="34"/>
        <v>0</v>
      </c>
    </row>
    <row r="474" spans="1:17">
      <c r="A474" s="157" t="str">
        <f>IF(L474&gt;0,COUNT($L$4:L474)+MAX('MI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74" s="318"/>
      <c r="C474" s="231" t="s">
        <v>1032</v>
      </c>
      <c r="D474" s="766">
        <v>733</v>
      </c>
      <c r="E474" s="773" t="s">
        <v>8517</v>
      </c>
      <c r="F474" s="773" t="s">
        <v>1033</v>
      </c>
      <c r="G474" s="1201">
        <f>IFERROR(VLOOKUP(C474,'Consolidated Master Sheet'!B:H,3,0),"")</f>
        <v>217.85</v>
      </c>
      <c r="H474" s="152">
        <f t="shared" si="31"/>
        <v>0</v>
      </c>
      <c r="I474" s="1324">
        <f t="shared" si="32"/>
        <v>0</v>
      </c>
      <c r="J474" s="347">
        <f>IFERROR(VLOOKUP(C474,'Consolidated Master Sheet'!B:H,6,0),"")</f>
        <v>10</v>
      </c>
      <c r="K474" s="347">
        <f>IFERROR(VLOOKUP(C474,'Consolidated Master Sheet'!B:H,7,0),"")</f>
        <v>50</v>
      </c>
      <c r="L474" s="38"/>
      <c r="M474" s="1104">
        <f t="shared" si="34"/>
        <v>0</v>
      </c>
    </row>
    <row r="475" spans="1:17">
      <c r="A475" s="157" t="str">
        <f>IF(L475&gt;0,COUNT($L$4:L475)+MAX('MI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75" s="318"/>
      <c r="C475" s="231" t="s">
        <v>1034</v>
      </c>
      <c r="D475" s="766">
        <v>733</v>
      </c>
      <c r="E475" s="773" t="s">
        <v>8518</v>
      </c>
      <c r="F475" s="773" t="s">
        <v>1035</v>
      </c>
      <c r="G475" s="1201">
        <f>IFERROR(VLOOKUP(C475,'Consolidated Master Sheet'!B:H,3,0),"")</f>
        <v>286.92</v>
      </c>
      <c r="H475" s="152">
        <f t="shared" si="31"/>
        <v>0</v>
      </c>
      <c r="I475" s="1324">
        <f t="shared" si="32"/>
        <v>0</v>
      </c>
      <c r="J475" s="347">
        <f>IFERROR(VLOOKUP(C475,'Consolidated Master Sheet'!B:H,6,0),"")</f>
        <v>5</v>
      </c>
      <c r="K475" s="347">
        <f>IFERROR(VLOOKUP(C475,'Consolidated Master Sheet'!B:H,7,0),"")</f>
        <v>30</v>
      </c>
      <c r="L475" s="38"/>
      <c r="M475" s="1104">
        <f t="shared" si="34"/>
        <v>0</v>
      </c>
    </row>
    <row r="476" spans="1:17">
      <c r="A476" s="157" t="str">
        <f>IF(L476&gt;0,COUNT($L$4:L476)+MAX('MI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76" s="318"/>
      <c r="C476" s="231" t="s">
        <v>1036</v>
      </c>
      <c r="D476" s="766">
        <v>733</v>
      </c>
      <c r="E476" s="773" t="s">
        <v>8519</v>
      </c>
      <c r="F476" s="773" t="s">
        <v>1037</v>
      </c>
      <c r="G476" s="1201">
        <f>IFERROR(VLOOKUP(C476,'Consolidated Master Sheet'!B:H,3,0),"")</f>
        <v>488.88</v>
      </c>
      <c r="H476" s="152">
        <f t="shared" si="31"/>
        <v>0</v>
      </c>
      <c r="I476" s="1324">
        <f t="shared" si="32"/>
        <v>0</v>
      </c>
      <c r="J476" s="347">
        <f>IFERROR(VLOOKUP(C476,'Consolidated Master Sheet'!B:H,6,0),"")</f>
        <v>3</v>
      </c>
      <c r="K476" s="347">
        <f>IFERROR(VLOOKUP(C476,'Consolidated Master Sheet'!B:H,7,0),"")</f>
        <v>18</v>
      </c>
      <c r="L476" s="38"/>
      <c r="M476" s="1104">
        <f t="shared" si="34"/>
        <v>0</v>
      </c>
    </row>
    <row r="477" spans="1:17">
      <c r="A477" s="157" t="str">
        <f>IF(L477&gt;0,COUNT($L$4:L477)+MAX('MI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77" s="318"/>
      <c r="C477" s="231" t="s">
        <v>1038</v>
      </c>
      <c r="D477" s="766">
        <v>733</v>
      </c>
      <c r="E477" s="774" t="s">
        <v>8520</v>
      </c>
      <c r="F477" s="773" t="s">
        <v>1039</v>
      </c>
      <c r="G477" s="1201">
        <f>IFERROR(VLOOKUP(C477,'Consolidated Master Sheet'!B:H,3,0),"")</f>
        <v>1070.28</v>
      </c>
      <c r="H477" s="152">
        <f t="shared" si="31"/>
        <v>0</v>
      </c>
      <c r="I477" s="1324">
        <f t="shared" si="32"/>
        <v>0</v>
      </c>
      <c r="J477" s="347">
        <f>IFERROR(VLOOKUP(C477,'Consolidated Master Sheet'!B:H,6,0),"")</f>
        <v>2</v>
      </c>
      <c r="K477" s="347">
        <f>IFERROR(VLOOKUP(C477,'Consolidated Master Sheet'!B:H,7,0),"")</f>
        <v>8</v>
      </c>
      <c r="L477" s="38"/>
      <c r="M477" s="1104">
        <f t="shared" si="34"/>
        <v>0</v>
      </c>
    </row>
    <row r="478" spans="1:17">
      <c r="A478" s="157" t="str">
        <f>IF(L478&gt;0,COUNT($L$4:L478)+MAX('MI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78" s="333"/>
      <c r="C478" s="231" t="s">
        <v>1040</v>
      </c>
      <c r="D478" s="764">
        <v>733</v>
      </c>
      <c r="E478" s="802" t="s">
        <v>8521</v>
      </c>
      <c r="F478" s="802" t="s">
        <v>1041</v>
      </c>
      <c r="G478" s="1201">
        <f>IFERROR(VLOOKUP(C478,'Consolidated Master Sheet'!B:H,3,0),"")</f>
        <v>2769.3500000000004</v>
      </c>
      <c r="H478" s="152">
        <f t="shared" si="31"/>
        <v>0</v>
      </c>
      <c r="I478" s="1324">
        <f t="shared" si="32"/>
        <v>0</v>
      </c>
      <c r="J478" s="347">
        <f>IFERROR(VLOOKUP(C478,'Consolidated Master Sheet'!B:H,6,0),"")</f>
        <v>2</v>
      </c>
      <c r="K478" s="347">
        <f>IFERROR(VLOOKUP(C478,'Consolidated Master Sheet'!B:H,7,0),"")</f>
        <v>6</v>
      </c>
      <c r="L478" s="38"/>
      <c r="M478" s="1104">
        <f t="shared" si="34"/>
        <v>0</v>
      </c>
    </row>
    <row r="479" spans="1:17" ht="15.75" customHeight="1">
      <c r="A479" s="157" t="str">
        <f>IF(L479&gt;0,COUNT($L$4:L479)+MAX('MI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79" s="354"/>
      <c r="C479" s="313"/>
      <c r="D479" s="758"/>
      <c r="E479" s="314" t="s">
        <v>7311</v>
      </c>
      <c r="F479" s="759"/>
      <c r="G479" s="1200" t="str">
        <f>IFERROR(VLOOKUP(C479,'Consolidated Master Sheet'!B:H,3,0),"")</f>
        <v/>
      </c>
      <c r="H479" s="1459">
        <f t="shared" si="31"/>
        <v>0</v>
      </c>
      <c r="I479" s="1765">
        <f t="shared" si="32"/>
        <v>0</v>
      </c>
      <c r="J479" s="760" t="str">
        <f>IFERROR(VLOOKUP(C479,'Consolidated Master Sheet'!B:H,6,0),"")</f>
        <v/>
      </c>
      <c r="K479" s="761" t="str">
        <f>IFERROR(VLOOKUP(C479,'Consolidated Master Sheet'!B:H,7,0),"")</f>
        <v/>
      </c>
      <c r="L479" s="105"/>
      <c r="M479" s="1121"/>
      <c r="N479" s="157"/>
      <c r="O479" s="1029"/>
    </row>
    <row r="480" spans="1:17" s="751" customFormat="1">
      <c r="A480" s="157" t="str">
        <f>IF(L480&gt;0,COUNT($L$4:L480)+MAX('MI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80" s="782"/>
      <c r="C480" s="812" t="s">
        <v>668</v>
      </c>
      <c r="D480" s="813">
        <v>618</v>
      </c>
      <c r="E480" s="814" t="s">
        <v>7352</v>
      </c>
      <c r="F480" s="814" t="s">
        <v>5082</v>
      </c>
      <c r="G480" s="1211">
        <f>IFERROR(VLOOKUP(C480,'Consolidated Master Sheet'!B:H,3,0),"")</f>
        <v>11.24</v>
      </c>
      <c r="H480" s="154">
        <f t="shared" si="31"/>
        <v>0</v>
      </c>
      <c r="I480" s="1624">
        <f t="shared" si="32"/>
        <v>0</v>
      </c>
      <c r="J480" s="815">
        <f>IFERROR(VLOOKUP(C480,'Consolidated Master Sheet'!B:H,6,0),"")</f>
        <v>25</v>
      </c>
      <c r="K480" s="816">
        <f>IFERROR(VLOOKUP(C480,'Consolidated Master Sheet'!B:H,7,0),"")</f>
        <v>4300</v>
      </c>
      <c r="L480" s="99"/>
      <c r="M480" s="1103">
        <f t="shared" ref="M480:M498" si="35">IFERROR(I480*L480,0)</f>
        <v>0</v>
      </c>
      <c r="N480" s="750"/>
      <c r="O480" s="1214"/>
      <c r="Q480" s="13"/>
    </row>
    <row r="481" spans="1:15" s="751" customFormat="1">
      <c r="A481" s="157" t="str">
        <f>IF(L481&gt;0,COUNT($L$4:L481)+MAX('MI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81" s="782"/>
      <c r="C481" s="800"/>
      <c r="D481" s="324"/>
      <c r="E481" s="484"/>
      <c r="F481" s="484"/>
      <c r="G481" s="1209" t="str">
        <f>IFERROR(VLOOKUP(C481,'Consolidated Master Sheet'!B:H,3,0),"")</f>
        <v/>
      </c>
      <c r="H481" s="720">
        <f t="shared" si="31"/>
        <v>0</v>
      </c>
      <c r="I481" s="1811">
        <f t="shared" si="32"/>
        <v>0</v>
      </c>
      <c r="J481" s="817" t="str">
        <f>IFERROR(VLOOKUP(C481,'Consolidated Master Sheet'!B:H,6,0),"")</f>
        <v/>
      </c>
      <c r="K481" s="803" t="str">
        <f>IFERROR(VLOOKUP(C481,'Consolidated Master Sheet'!B:H,7,0),"")</f>
        <v/>
      </c>
      <c r="L481" s="100"/>
      <c r="M481" s="1106"/>
      <c r="N481" s="750"/>
      <c r="O481" s="1214"/>
    </row>
    <row r="482" spans="1:15">
      <c r="A482" s="157" t="str">
        <f>IF(L482&gt;0,COUNT($L$4:L482)+MAX('MI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82" s="244"/>
      <c r="C482" s="228" t="s">
        <v>669</v>
      </c>
      <c r="D482" s="175">
        <v>618</v>
      </c>
      <c r="E482" s="763" t="s">
        <v>7353</v>
      </c>
      <c r="F482" s="763" t="s">
        <v>5083</v>
      </c>
      <c r="G482" s="1136">
        <f>IFERROR(VLOOKUP(C482,'Consolidated Master Sheet'!B:H,3,0),"")</f>
        <v>7.95</v>
      </c>
      <c r="H482" s="151">
        <f t="shared" si="31"/>
        <v>0</v>
      </c>
      <c r="I482" s="1322">
        <f t="shared" si="32"/>
        <v>0</v>
      </c>
      <c r="J482" s="188">
        <f>IFERROR(VLOOKUP(C482,'Consolidated Master Sheet'!B:H,6,0),"")</f>
        <v>25</v>
      </c>
      <c r="K482" s="345">
        <f>IFERROR(VLOOKUP(C482,'Consolidated Master Sheet'!B:H,7,0),"")</f>
        <v>2500</v>
      </c>
      <c r="L482" s="41"/>
      <c r="M482" s="1102">
        <f t="shared" si="35"/>
        <v>0</v>
      </c>
      <c r="N482" s="157"/>
      <c r="O482" s="1029"/>
    </row>
    <row r="483" spans="1:15">
      <c r="A483" s="157" t="str">
        <f>IF(L483&gt;0,COUNT($L$4:L483)+MAX('MI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83" s="244"/>
      <c r="C483" s="231" t="s">
        <v>670</v>
      </c>
      <c r="D483" s="766">
        <v>618</v>
      </c>
      <c r="E483" s="765" t="s">
        <v>7354</v>
      </c>
      <c r="F483" s="765" t="s">
        <v>5096</v>
      </c>
      <c r="G483" s="1201">
        <f>IFERROR(VLOOKUP(C483,'Consolidated Master Sheet'!B:H,3,0),"")</f>
        <v>11.51</v>
      </c>
      <c r="H483" s="152">
        <f t="shared" si="31"/>
        <v>0</v>
      </c>
      <c r="I483" s="1324">
        <f t="shared" si="32"/>
        <v>0</v>
      </c>
      <c r="J483" s="373">
        <f>IFERROR(VLOOKUP(C483,'Consolidated Master Sheet'!B:H,6,0),"")</f>
        <v>25</v>
      </c>
      <c r="K483" s="347">
        <f>IFERROR(VLOOKUP(C483,'Consolidated Master Sheet'!B:H,7,0),"")</f>
        <v>1500</v>
      </c>
      <c r="L483" s="42"/>
      <c r="M483" s="1104">
        <f t="shared" si="35"/>
        <v>0</v>
      </c>
      <c r="N483" s="157"/>
      <c r="O483" s="1029"/>
    </row>
    <row r="484" spans="1:15">
      <c r="A484" s="157" t="str">
        <f>IF(L484&gt;0,COUNT($L$4:L484)+MAX('MI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84" s="244"/>
      <c r="C484" s="235" t="s">
        <v>671</v>
      </c>
      <c r="D484" s="766">
        <v>618</v>
      </c>
      <c r="E484" s="767" t="s">
        <v>7355</v>
      </c>
      <c r="F484" s="767" t="s">
        <v>5084</v>
      </c>
      <c r="G484" s="1137">
        <f>IFERROR(VLOOKUP(C484,'Consolidated Master Sheet'!B:H,3,0),"")</f>
        <v>10.1</v>
      </c>
      <c r="H484" s="153">
        <f t="shared" si="31"/>
        <v>0</v>
      </c>
      <c r="I484" s="1764">
        <f t="shared" si="32"/>
        <v>0</v>
      </c>
      <c r="J484" s="195">
        <f>IFERROR(VLOOKUP(C484,'Consolidated Master Sheet'!B:H,6,0),"")</f>
        <v>25</v>
      </c>
      <c r="K484" s="349">
        <f>IFERROR(VLOOKUP(C484,'Consolidated Master Sheet'!B:H,7,0),"")</f>
        <v>1500</v>
      </c>
      <c r="L484" s="43"/>
      <c r="M484" s="1108">
        <f t="shared" si="35"/>
        <v>0</v>
      </c>
      <c r="N484" s="157"/>
      <c r="O484" s="1029"/>
    </row>
    <row r="485" spans="1:15">
      <c r="A485" s="157" t="str">
        <f>IF(L485&gt;0,COUNT($L$4:L485)+MAX('MI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85" s="244"/>
      <c r="C485" s="249"/>
      <c r="D485" s="200"/>
      <c r="E485" s="769"/>
      <c r="F485" s="769"/>
      <c r="G485" s="1203" t="str">
        <f>IFERROR(VLOOKUP(C485,'Consolidated Master Sheet'!B:H,3,0),"")</f>
        <v/>
      </c>
      <c r="H485" s="720">
        <f t="shared" si="31"/>
        <v>0</v>
      </c>
      <c r="I485" s="1811">
        <f t="shared" si="32"/>
        <v>0</v>
      </c>
      <c r="J485" s="459" t="str">
        <f>IFERROR(VLOOKUP(C485,'Consolidated Master Sheet'!B:H,6,0),"")</f>
        <v/>
      </c>
      <c r="K485" s="452" t="str">
        <f>IFERROR(VLOOKUP(C485,'Consolidated Master Sheet'!B:H,7,0),"")</f>
        <v/>
      </c>
      <c r="L485" s="45"/>
      <c r="M485" s="1106"/>
      <c r="N485" s="157"/>
      <c r="O485" s="1029"/>
    </row>
    <row r="486" spans="1:15">
      <c r="A486" s="157" t="str">
        <f>IF(L486&gt;0,COUNT($L$4:L486)+MAX('MI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86" s="244"/>
      <c r="C486" s="228" t="s">
        <v>672</v>
      </c>
      <c r="D486" s="175">
        <v>618</v>
      </c>
      <c r="E486" s="763" t="s">
        <v>7356</v>
      </c>
      <c r="F486" s="763" t="s">
        <v>5116</v>
      </c>
      <c r="G486" s="1136">
        <f>IFERROR(VLOOKUP(C486,'Consolidated Master Sheet'!B:H,3,0),"")</f>
        <v>12.26</v>
      </c>
      <c r="H486" s="151">
        <f t="shared" si="31"/>
        <v>0</v>
      </c>
      <c r="I486" s="1322">
        <f t="shared" si="32"/>
        <v>0</v>
      </c>
      <c r="J486" s="188">
        <f>IFERROR(VLOOKUP(C486,'Consolidated Master Sheet'!B:H,6,0),"")</f>
        <v>25</v>
      </c>
      <c r="K486" s="345">
        <f>IFERROR(VLOOKUP(C486,'Consolidated Master Sheet'!B:H,7,0),"")</f>
        <v>500</v>
      </c>
      <c r="L486" s="41"/>
      <c r="M486" s="1102">
        <f t="shared" si="35"/>
        <v>0</v>
      </c>
      <c r="N486" s="157"/>
      <c r="O486" s="1029"/>
    </row>
    <row r="487" spans="1:15">
      <c r="A487" s="157" t="str">
        <f>IF(L487&gt;0,COUNT($L$4:L487)+MAX('MI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87" s="244"/>
      <c r="C487" s="231" t="s">
        <v>673</v>
      </c>
      <c r="D487" s="766">
        <v>618</v>
      </c>
      <c r="E487" s="765" t="s">
        <v>7357</v>
      </c>
      <c r="F487" s="765" t="s">
        <v>5100</v>
      </c>
      <c r="G487" s="1201">
        <f>IFERROR(VLOOKUP(C487,'Consolidated Master Sheet'!B:H,3,0),"")</f>
        <v>21.220000000000002</v>
      </c>
      <c r="H487" s="152">
        <f t="shared" si="31"/>
        <v>0</v>
      </c>
      <c r="I487" s="1324">
        <f t="shared" si="32"/>
        <v>0</v>
      </c>
      <c r="J487" s="373">
        <f>IFERROR(VLOOKUP(C487,'Consolidated Master Sheet'!B:H,6,0),"")</f>
        <v>30</v>
      </c>
      <c r="K487" s="347">
        <f>IFERROR(VLOOKUP(C487,'Consolidated Master Sheet'!B:H,7,0),"")</f>
        <v>600</v>
      </c>
      <c r="L487" s="42"/>
      <c r="M487" s="1104">
        <f t="shared" si="35"/>
        <v>0</v>
      </c>
      <c r="N487" s="157"/>
      <c r="O487" s="1029"/>
    </row>
    <row r="488" spans="1:15">
      <c r="A488" s="157" t="str">
        <f>IF(L488&gt;0,COUNT($L$4:L488)+MAX('MI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88" s="244"/>
      <c r="C488" s="231" t="s">
        <v>674</v>
      </c>
      <c r="D488" s="766">
        <v>618</v>
      </c>
      <c r="E488" s="765" t="s">
        <v>7358</v>
      </c>
      <c r="F488" s="765" t="s">
        <v>5118</v>
      </c>
      <c r="G488" s="1201">
        <f>IFERROR(VLOOKUP(C488,'Consolidated Master Sheet'!B:H,3,0),"")</f>
        <v>18.680000000000003</v>
      </c>
      <c r="H488" s="152">
        <f t="shared" si="31"/>
        <v>0</v>
      </c>
      <c r="I488" s="1324">
        <f t="shared" si="32"/>
        <v>0</v>
      </c>
      <c r="J488" s="373">
        <f>IFERROR(VLOOKUP(C488,'Consolidated Master Sheet'!B:H,6,0),"")</f>
        <v>25</v>
      </c>
      <c r="K488" s="347">
        <f>IFERROR(VLOOKUP(C488,'Consolidated Master Sheet'!B:H,7,0),"")</f>
        <v>700</v>
      </c>
      <c r="L488" s="42"/>
      <c r="M488" s="1104">
        <f t="shared" si="35"/>
        <v>0</v>
      </c>
      <c r="N488" s="157"/>
      <c r="O488" s="1029"/>
    </row>
    <row r="489" spans="1:15">
      <c r="A489" s="157" t="str">
        <f>IF(L489&gt;0,COUNT($L$4:L489)+MAX('MI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89" s="244"/>
      <c r="C489" s="235" t="s">
        <v>675</v>
      </c>
      <c r="D489" s="766">
        <v>618</v>
      </c>
      <c r="E489" s="767" t="s">
        <v>7359</v>
      </c>
      <c r="F489" s="767" t="s">
        <v>5085</v>
      </c>
      <c r="G489" s="1137">
        <f>IFERROR(VLOOKUP(C489,'Consolidated Master Sheet'!B:H,3,0),"")</f>
        <v>19.520000000000003</v>
      </c>
      <c r="H489" s="153">
        <f t="shared" si="31"/>
        <v>0</v>
      </c>
      <c r="I489" s="1764">
        <f t="shared" si="32"/>
        <v>0</v>
      </c>
      <c r="J489" s="195">
        <f>IFERROR(VLOOKUP(C489,'Consolidated Master Sheet'!B:H,6,0),"")</f>
        <v>25</v>
      </c>
      <c r="K489" s="349">
        <f>IFERROR(VLOOKUP(C489,'Consolidated Master Sheet'!B:H,7,0),"")</f>
        <v>700</v>
      </c>
      <c r="L489" s="43"/>
      <c r="M489" s="1108">
        <f t="shared" si="35"/>
        <v>0</v>
      </c>
      <c r="N489" s="157"/>
      <c r="O489" s="1029"/>
    </row>
    <row r="490" spans="1:15">
      <c r="A490" s="157" t="str">
        <f>IF(L490&gt;0,COUNT($L$4:L490)+MAX('MI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90" s="244"/>
      <c r="C490" s="249"/>
      <c r="D490" s="200"/>
      <c r="E490" s="769"/>
      <c r="F490" s="769"/>
      <c r="G490" s="1203" t="str">
        <f>IFERROR(VLOOKUP(C490,'Consolidated Master Sheet'!B:H,3,0),"")</f>
        <v/>
      </c>
      <c r="H490" s="720">
        <f t="shared" si="31"/>
        <v>0</v>
      </c>
      <c r="I490" s="1811">
        <f t="shared" si="32"/>
        <v>0</v>
      </c>
      <c r="J490" s="459" t="str">
        <f>IFERROR(VLOOKUP(C490,'Consolidated Master Sheet'!B:H,6,0),"")</f>
        <v/>
      </c>
      <c r="K490" s="452" t="str">
        <f>IFERROR(VLOOKUP(C490,'Consolidated Master Sheet'!B:H,7,0),"")</f>
        <v/>
      </c>
      <c r="L490" s="45"/>
      <c r="M490" s="1106"/>
      <c r="N490" s="157"/>
      <c r="O490" s="1029"/>
    </row>
    <row r="491" spans="1:15">
      <c r="A491" s="157" t="str">
        <f>IF(L491&gt;0,COUNT($L$4:L491)+MAX('MI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91" s="244"/>
      <c r="C491" s="228" t="s">
        <v>676</v>
      </c>
      <c r="D491" s="175">
        <v>618</v>
      </c>
      <c r="E491" s="763" t="s">
        <v>7360</v>
      </c>
      <c r="F491" s="763" t="s">
        <v>5119</v>
      </c>
      <c r="G491" s="1136">
        <f>IFERROR(VLOOKUP(C491,'Consolidated Master Sheet'!B:H,3,0),"")</f>
        <v>32.200000000000003</v>
      </c>
      <c r="H491" s="151">
        <f t="shared" si="31"/>
        <v>0</v>
      </c>
      <c r="I491" s="1322">
        <f t="shared" si="32"/>
        <v>0</v>
      </c>
      <c r="J491" s="188">
        <f>IFERROR(VLOOKUP(C491,'Consolidated Master Sheet'!B:H,6,0),"")</f>
        <v>10</v>
      </c>
      <c r="K491" s="345">
        <f>IFERROR(VLOOKUP(C491,'Consolidated Master Sheet'!B:H,7,0),"")</f>
        <v>320</v>
      </c>
      <c r="L491" s="41"/>
      <c r="M491" s="1102">
        <f t="shared" si="35"/>
        <v>0</v>
      </c>
      <c r="N491" s="157"/>
      <c r="O491" s="1029"/>
    </row>
    <row r="492" spans="1:15">
      <c r="A492" s="157" t="str">
        <f>IF(L492&gt;0,COUNT($L$4:L492)+MAX('MI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92" s="244"/>
      <c r="C492" s="235" t="s">
        <v>677</v>
      </c>
      <c r="D492" s="766">
        <v>618</v>
      </c>
      <c r="E492" s="767" t="s">
        <v>7361</v>
      </c>
      <c r="F492" s="767" t="s">
        <v>5120</v>
      </c>
      <c r="G492" s="1137">
        <f>IFERROR(VLOOKUP(C492,'Consolidated Master Sheet'!B:H,3,0),"")</f>
        <v>28.580000000000002</v>
      </c>
      <c r="H492" s="153">
        <f t="shared" si="31"/>
        <v>0</v>
      </c>
      <c r="I492" s="1764">
        <f t="shared" si="32"/>
        <v>0</v>
      </c>
      <c r="J492" s="195">
        <f>IFERROR(VLOOKUP(C492,'Consolidated Master Sheet'!B:H,6,0),"")</f>
        <v>10</v>
      </c>
      <c r="K492" s="349">
        <f>IFERROR(VLOOKUP(C492,'Consolidated Master Sheet'!B:H,7,0),"")</f>
        <v>300</v>
      </c>
      <c r="L492" s="43"/>
      <c r="M492" s="1108">
        <f t="shared" si="35"/>
        <v>0</v>
      </c>
      <c r="N492" s="157"/>
      <c r="O492" s="1029"/>
    </row>
    <row r="493" spans="1:15">
      <c r="A493" s="157" t="str">
        <f>IF(L493&gt;0,COUNT($L$4:L493)+MAX('MI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93" s="244"/>
      <c r="C493" s="249"/>
      <c r="D493" s="200"/>
      <c r="E493" s="769"/>
      <c r="F493" s="769"/>
      <c r="G493" s="1203" t="str">
        <f>IFERROR(VLOOKUP(C493,'Consolidated Master Sheet'!B:H,3,0),"")</f>
        <v/>
      </c>
      <c r="H493" s="720">
        <f t="shared" si="31"/>
        <v>0</v>
      </c>
      <c r="I493" s="1811">
        <f t="shared" si="32"/>
        <v>0</v>
      </c>
      <c r="J493" s="459" t="str">
        <f>IFERROR(VLOOKUP(C493,'Consolidated Master Sheet'!B:H,6,0),"")</f>
        <v/>
      </c>
      <c r="K493" s="452" t="str">
        <f>IFERROR(VLOOKUP(C493,'Consolidated Master Sheet'!B:H,7,0),"")</f>
        <v/>
      </c>
      <c r="L493" s="45"/>
      <c r="M493" s="1106"/>
      <c r="N493" s="157"/>
      <c r="O493" s="1029"/>
    </row>
    <row r="494" spans="1:15">
      <c r="A494" s="157" t="str">
        <f>IF(L494&gt;0,COUNT($L$4:L494)+MAX('MI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94" s="244"/>
      <c r="C494" s="235" t="s">
        <v>678</v>
      </c>
      <c r="D494" s="766">
        <v>618</v>
      </c>
      <c r="E494" s="767" t="s">
        <v>7362</v>
      </c>
      <c r="F494" s="767" t="s">
        <v>5122</v>
      </c>
      <c r="G494" s="1137">
        <f>IFERROR(VLOOKUP(C494,'Consolidated Master Sheet'!B:H,3,0),"")</f>
        <v>35.799999999999997</v>
      </c>
      <c r="H494" s="153">
        <f t="shared" si="31"/>
        <v>0</v>
      </c>
      <c r="I494" s="1764">
        <f t="shared" si="32"/>
        <v>0</v>
      </c>
      <c r="J494" s="195">
        <f>IFERROR(VLOOKUP(C494,'Consolidated Master Sheet'!B:H,6,0),"")</f>
        <v>1</v>
      </c>
      <c r="K494" s="349">
        <f>IFERROR(VLOOKUP(C494,'Consolidated Master Sheet'!B:H,7,0),"")</f>
        <v>200</v>
      </c>
      <c r="L494" s="43"/>
      <c r="M494" s="1108">
        <f t="shared" si="35"/>
        <v>0</v>
      </c>
      <c r="N494" s="157"/>
      <c r="O494" s="1029"/>
    </row>
    <row r="495" spans="1:15">
      <c r="A495" s="157" t="str">
        <f>IF(L495&gt;0,COUNT($L$4:L495)+MAX('MI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95" s="244"/>
      <c r="C495" s="249"/>
      <c r="D495" s="200"/>
      <c r="E495" s="769"/>
      <c r="F495" s="769"/>
      <c r="G495" s="1203" t="str">
        <f>IFERROR(VLOOKUP(C495,'Consolidated Master Sheet'!B:H,3,0),"")</f>
        <v/>
      </c>
      <c r="H495" s="720">
        <f t="shared" si="31"/>
        <v>0</v>
      </c>
      <c r="I495" s="1811">
        <f t="shared" si="32"/>
        <v>0</v>
      </c>
      <c r="J495" s="459" t="str">
        <f>IFERROR(VLOOKUP(C495,'Consolidated Master Sheet'!B:H,6,0),"")</f>
        <v/>
      </c>
      <c r="K495" s="452" t="str">
        <f>IFERROR(VLOOKUP(C495,'Consolidated Master Sheet'!B:H,7,0),"")</f>
        <v/>
      </c>
      <c r="L495" s="45"/>
      <c r="M495" s="1106"/>
      <c r="N495" s="157"/>
      <c r="O495" s="1029"/>
    </row>
    <row r="496" spans="1:15">
      <c r="A496" s="157" t="str">
        <f>IF(L496&gt;0,COUNT($L$4:L496)+MAX('MI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96" s="244"/>
      <c r="C496" s="245" t="s">
        <v>679</v>
      </c>
      <c r="D496" s="175">
        <v>618</v>
      </c>
      <c r="E496" s="768" t="s">
        <v>7363</v>
      </c>
      <c r="F496" s="768" t="s">
        <v>5123</v>
      </c>
      <c r="G496" s="1202">
        <f>IFERROR(VLOOKUP(C496,'Consolidated Master Sheet'!B:H,3,0),"")</f>
        <v>46.11</v>
      </c>
      <c r="H496" s="154">
        <f t="shared" si="31"/>
        <v>0</v>
      </c>
      <c r="I496" s="1624">
        <f t="shared" si="32"/>
        <v>0</v>
      </c>
      <c r="J496" s="475">
        <f>IFERROR(VLOOKUP(C496,'Consolidated Master Sheet'!B:H,6,0),"")</f>
        <v>1</v>
      </c>
      <c r="K496" s="178">
        <f>IFERROR(VLOOKUP(C496,'Consolidated Master Sheet'!B:H,7,0),"")</f>
        <v>140</v>
      </c>
      <c r="L496" s="95"/>
      <c r="M496" s="1103">
        <f t="shared" si="35"/>
        <v>0</v>
      </c>
      <c r="N496" s="157"/>
      <c r="O496" s="1029"/>
    </row>
    <row r="497" spans="1:15">
      <c r="A497" s="157" t="str">
        <f>IF(L497&gt;0,COUNT($L$4:L497)+MAX('MI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97" s="244"/>
      <c r="C497" s="249"/>
      <c r="D497" s="200"/>
      <c r="E497" s="769"/>
      <c r="F497" s="769"/>
      <c r="G497" s="1203" t="str">
        <f>IFERROR(VLOOKUP(C497,'Consolidated Master Sheet'!B:H,3,0),"")</f>
        <v/>
      </c>
      <c r="H497" s="720">
        <f t="shared" si="31"/>
        <v>0</v>
      </c>
      <c r="I497" s="1811">
        <f t="shared" si="32"/>
        <v>0</v>
      </c>
      <c r="J497" s="459" t="str">
        <f>IFERROR(VLOOKUP(C497,'Consolidated Master Sheet'!B:H,6,0),"")</f>
        <v/>
      </c>
      <c r="K497" s="452" t="str">
        <f>IFERROR(VLOOKUP(C497,'Consolidated Master Sheet'!B:H,7,0),"")</f>
        <v/>
      </c>
      <c r="L497" s="45"/>
      <c r="M497" s="1106"/>
      <c r="N497" s="157"/>
      <c r="O497" s="1029"/>
    </row>
    <row r="498" spans="1:15">
      <c r="A498" s="157" t="str">
        <f>IF(L498&gt;0,COUNT($L$4:L498)+MAX('MI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98" s="244"/>
      <c r="C498" s="245" t="s">
        <v>680</v>
      </c>
      <c r="D498" s="175">
        <v>618</v>
      </c>
      <c r="E498" s="768" t="s">
        <v>7364</v>
      </c>
      <c r="F498" s="768" t="s">
        <v>5124</v>
      </c>
      <c r="G498" s="1202">
        <f>IFERROR(VLOOKUP(C498,'Consolidated Master Sheet'!B:H,3,0),"")</f>
        <v>134.88999999999999</v>
      </c>
      <c r="H498" s="154">
        <f t="shared" si="31"/>
        <v>0</v>
      </c>
      <c r="I498" s="1624">
        <f t="shared" si="32"/>
        <v>0</v>
      </c>
      <c r="J498" s="475">
        <f>IFERROR(VLOOKUP(C498,'Consolidated Master Sheet'!B:H,6,0),"")</f>
        <v>1</v>
      </c>
      <c r="K498" s="178">
        <f>IFERROR(VLOOKUP(C498,'Consolidated Master Sheet'!B:H,7,0),"")</f>
        <v>60</v>
      </c>
      <c r="L498" s="95"/>
      <c r="M498" s="1103">
        <f t="shared" si="35"/>
        <v>0</v>
      </c>
      <c r="N498" s="157"/>
      <c r="O498" s="1029"/>
    </row>
    <row r="499" spans="1:15">
      <c r="A499" s="157" t="str">
        <f>IF(L499&gt;0,COUNT($L$4:L499)+MAX('MI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499" s="354"/>
      <c r="C499" s="313"/>
      <c r="D499" s="758"/>
      <c r="E499" s="314" t="s">
        <v>7312</v>
      </c>
      <c r="F499" s="759"/>
      <c r="G499" s="1031" t="str">
        <f>IFERROR(VLOOKUP(C499,'Consolidated Master Sheet'!B:H,3,0),"")</f>
        <v/>
      </c>
      <c r="H499" s="1459">
        <f t="shared" si="31"/>
        <v>0</v>
      </c>
      <c r="I499" s="1765">
        <f t="shared" si="32"/>
        <v>0</v>
      </c>
      <c r="J499" s="760" t="str">
        <f>IFERROR(VLOOKUP(C499,'Consolidated Master Sheet'!B:H,6,0),"")</f>
        <v/>
      </c>
      <c r="K499" s="761" t="str">
        <f>IFERROR(VLOOKUP(C499,'Consolidated Master Sheet'!B:H,7,0),"")</f>
        <v/>
      </c>
      <c r="L499" s="105"/>
      <c r="M499" s="1121"/>
      <c r="N499" s="157"/>
      <c r="O499" s="1029"/>
    </row>
    <row r="500" spans="1:15">
      <c r="A500" s="157" t="str">
        <f>IF(L500&gt;0,COUNT($L$4:L500)+MAX('MI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00" s="244"/>
      <c r="C500" s="228" t="s">
        <v>681</v>
      </c>
      <c r="D500" s="175">
        <v>617</v>
      </c>
      <c r="E500" s="763" t="s">
        <v>5264</v>
      </c>
      <c r="F500" s="763" t="s">
        <v>5076</v>
      </c>
      <c r="G500" s="1136">
        <f>IFERROR(VLOOKUP(C500,'Consolidated Master Sheet'!B:H,3,0),"")</f>
        <v>6.83</v>
      </c>
      <c r="H500" s="151">
        <f t="shared" si="31"/>
        <v>0</v>
      </c>
      <c r="I500" s="1322">
        <f t="shared" si="32"/>
        <v>0</v>
      </c>
      <c r="J500" s="188">
        <f>IFERROR(VLOOKUP(C500,'Consolidated Master Sheet'!B:H,6,0),"")</f>
        <v>25</v>
      </c>
      <c r="K500" s="345">
        <f>IFERROR(VLOOKUP(C500,'Consolidated Master Sheet'!B:H,7,0),"")</f>
        <v>3300</v>
      </c>
      <c r="L500" s="41"/>
      <c r="M500" s="1102">
        <f t="shared" ref="M500:M513" si="36">IFERROR(I500*L500,0)</f>
        <v>0</v>
      </c>
      <c r="N500" s="157"/>
      <c r="O500" s="1029"/>
    </row>
    <row r="501" spans="1:15">
      <c r="A501" s="157" t="str">
        <f>IF(L501&gt;0,COUNT($L$4:L501)+MAX('MI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01" s="244"/>
      <c r="C501" s="231" t="s">
        <v>682</v>
      </c>
      <c r="D501" s="766">
        <v>617</v>
      </c>
      <c r="E501" s="765" t="s">
        <v>5265</v>
      </c>
      <c r="F501" s="765" t="s">
        <v>5077</v>
      </c>
      <c r="G501" s="1201">
        <f>IFERROR(VLOOKUP(C501,'Consolidated Master Sheet'!B:H,3,0),"")</f>
        <v>4.26</v>
      </c>
      <c r="H501" s="152">
        <f t="shared" si="31"/>
        <v>0</v>
      </c>
      <c r="I501" s="1324">
        <f t="shared" si="32"/>
        <v>0</v>
      </c>
      <c r="J501" s="373">
        <f>IFERROR(VLOOKUP(C501,'Consolidated Master Sheet'!B:H,6,0),"")</f>
        <v>25</v>
      </c>
      <c r="K501" s="347">
        <f>IFERROR(VLOOKUP(C501,'Consolidated Master Sheet'!B:H,7,0),"")</f>
        <v>3000</v>
      </c>
      <c r="L501" s="42"/>
      <c r="M501" s="1104">
        <f t="shared" si="36"/>
        <v>0</v>
      </c>
      <c r="N501" s="157"/>
      <c r="O501" s="1029"/>
    </row>
    <row r="502" spans="1:15">
      <c r="A502" s="157" t="str">
        <f>IF(L502&gt;0,COUNT($L$4:L502)+MAX('MI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02" s="244"/>
      <c r="C502" s="231" t="s">
        <v>683</v>
      </c>
      <c r="D502" s="766">
        <v>617</v>
      </c>
      <c r="E502" s="765" t="s">
        <v>5266</v>
      </c>
      <c r="F502" s="765" t="s">
        <v>1025</v>
      </c>
      <c r="G502" s="1201">
        <f>IFERROR(VLOOKUP(C502,'Consolidated Master Sheet'!B:H,3,0),"")</f>
        <v>6.77</v>
      </c>
      <c r="H502" s="152">
        <f t="shared" si="31"/>
        <v>0</v>
      </c>
      <c r="I502" s="1324">
        <f t="shared" si="32"/>
        <v>0</v>
      </c>
      <c r="J502" s="373">
        <f>IFERROR(VLOOKUP(C502,'Consolidated Master Sheet'!B:H,6,0),"")</f>
        <v>25</v>
      </c>
      <c r="K502" s="347">
        <f>IFERROR(VLOOKUP(C502,'Consolidated Master Sheet'!B:H,7,0),"")</f>
        <v>2500</v>
      </c>
      <c r="L502" s="42"/>
      <c r="M502" s="1104">
        <f t="shared" si="36"/>
        <v>0</v>
      </c>
      <c r="N502" s="157"/>
      <c r="O502" s="1029"/>
    </row>
    <row r="503" spans="1:15">
      <c r="A503" s="157" t="str">
        <f>IF(L503&gt;0,COUNT($L$4:L503)+MAX('MI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03" s="244"/>
      <c r="C503" s="231" t="s">
        <v>684</v>
      </c>
      <c r="D503" s="766">
        <v>617</v>
      </c>
      <c r="E503" s="765" t="s">
        <v>5267</v>
      </c>
      <c r="F503" s="765" t="s">
        <v>1026</v>
      </c>
      <c r="G503" s="1201">
        <f>IFERROR(VLOOKUP(C503,'Consolidated Master Sheet'!B:H,3,0),"")</f>
        <v>3.69</v>
      </c>
      <c r="H503" s="152">
        <f t="shared" si="31"/>
        <v>0</v>
      </c>
      <c r="I503" s="1324">
        <f t="shared" si="32"/>
        <v>0</v>
      </c>
      <c r="J503" s="373">
        <f>IFERROR(VLOOKUP(C503,'Consolidated Master Sheet'!B:H,6,0),"")</f>
        <v>25</v>
      </c>
      <c r="K503" s="347">
        <f>IFERROR(VLOOKUP(C503,'Consolidated Master Sheet'!B:H,7,0),"")</f>
        <v>1400</v>
      </c>
      <c r="L503" s="42"/>
      <c r="M503" s="1104">
        <f t="shared" si="36"/>
        <v>0</v>
      </c>
      <c r="N503" s="157"/>
      <c r="O503" s="1029"/>
    </row>
    <row r="504" spans="1:15">
      <c r="A504" s="157" t="str">
        <f>IF(L504&gt;0,COUNT($L$4:L504)+MAX('MI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04" s="244"/>
      <c r="C504" s="231" t="s">
        <v>685</v>
      </c>
      <c r="D504" s="766">
        <v>617</v>
      </c>
      <c r="E504" s="765" t="s">
        <v>5268</v>
      </c>
      <c r="F504" s="765" t="s">
        <v>1028</v>
      </c>
      <c r="G504" s="1201">
        <f>IFERROR(VLOOKUP(C504,'Consolidated Master Sheet'!B:H,3,0),"")</f>
        <v>7.8</v>
      </c>
      <c r="H504" s="152">
        <f t="shared" si="31"/>
        <v>0</v>
      </c>
      <c r="I504" s="1324">
        <f t="shared" si="32"/>
        <v>0</v>
      </c>
      <c r="J504" s="373">
        <f>IFERROR(VLOOKUP(C504,'Consolidated Master Sheet'!B:H,6,0),"")</f>
        <v>25</v>
      </c>
      <c r="K504" s="347">
        <f>IFERROR(VLOOKUP(C504,'Consolidated Master Sheet'!B:H,7,0),"")</f>
        <v>850</v>
      </c>
      <c r="L504" s="42"/>
      <c r="M504" s="1104">
        <f t="shared" si="36"/>
        <v>0</v>
      </c>
      <c r="N504" s="157"/>
      <c r="O504" s="1029"/>
    </row>
    <row r="505" spans="1:15">
      <c r="A505" s="157" t="str">
        <f>IF(L505&gt;0,COUNT($L$4:L505)+MAX('MI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05" s="244"/>
      <c r="C505" s="235" t="s">
        <v>686</v>
      </c>
      <c r="D505" s="766">
        <v>617</v>
      </c>
      <c r="E505" s="767" t="s">
        <v>5269</v>
      </c>
      <c r="F505" s="767" t="s">
        <v>1029</v>
      </c>
      <c r="G505" s="1137">
        <f>IFERROR(VLOOKUP(C505,'Consolidated Master Sheet'!B:H,3,0),"")</f>
        <v>6.8199999999999994</v>
      </c>
      <c r="H505" s="153">
        <f t="shared" si="31"/>
        <v>0</v>
      </c>
      <c r="I505" s="1764">
        <f t="shared" si="32"/>
        <v>0</v>
      </c>
      <c r="J505" s="195">
        <f>IFERROR(VLOOKUP(C505,'Consolidated Master Sheet'!B:H,6,0),"")</f>
        <v>25</v>
      </c>
      <c r="K505" s="349">
        <f>IFERROR(VLOOKUP(C505,'Consolidated Master Sheet'!B:H,7,0),"")</f>
        <v>500</v>
      </c>
      <c r="L505" s="43"/>
      <c r="M505" s="1108">
        <f t="shared" si="36"/>
        <v>0</v>
      </c>
      <c r="N505" s="157"/>
      <c r="O505" s="1029"/>
    </row>
    <row r="506" spans="1:15">
      <c r="A506" s="157" t="str">
        <f>IF(L506&gt;0,COUNT($L$4:L506)+MAX('MI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06" s="244"/>
      <c r="C506" s="231" t="s">
        <v>687</v>
      </c>
      <c r="D506" s="764">
        <v>617</v>
      </c>
      <c r="E506" s="765" t="s">
        <v>5270</v>
      </c>
      <c r="F506" s="765" t="s">
        <v>1031</v>
      </c>
      <c r="G506" s="1201">
        <f>IFERROR(VLOOKUP(C506,'Consolidated Master Sheet'!B:H,3,0),"")</f>
        <v>15.86</v>
      </c>
      <c r="H506" s="152">
        <f t="shared" si="31"/>
        <v>0</v>
      </c>
      <c r="I506" s="1324">
        <f t="shared" si="32"/>
        <v>0</v>
      </c>
      <c r="J506" s="373">
        <f>IFERROR(VLOOKUP(C506,'Consolidated Master Sheet'!B:H,6,0),"")</f>
        <v>10</v>
      </c>
      <c r="K506" s="347">
        <f>IFERROR(VLOOKUP(C506,'Consolidated Master Sheet'!B:H,7,0),"")</f>
        <v>300</v>
      </c>
      <c r="L506" s="42"/>
      <c r="M506" s="1104">
        <f t="shared" si="36"/>
        <v>0</v>
      </c>
      <c r="N506" s="157"/>
      <c r="O506" s="1029"/>
    </row>
    <row r="507" spans="1:15">
      <c r="A507" s="157" t="str">
        <f>IF(L507&gt;0,COUNT($L$4:L507)+MAX('MI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07" s="244"/>
      <c r="C507" s="231" t="s">
        <v>688</v>
      </c>
      <c r="D507" s="766">
        <v>617</v>
      </c>
      <c r="E507" s="765" t="s">
        <v>5271</v>
      </c>
      <c r="F507" s="765" t="s">
        <v>1033</v>
      </c>
      <c r="G507" s="1201">
        <f>IFERROR(VLOOKUP(C507,'Consolidated Master Sheet'!B:H,3,0),"")</f>
        <v>20.98</v>
      </c>
      <c r="H507" s="152">
        <f t="shared" si="31"/>
        <v>0</v>
      </c>
      <c r="I507" s="1324">
        <f t="shared" si="32"/>
        <v>0</v>
      </c>
      <c r="J507" s="373">
        <f>IFERROR(VLOOKUP(C507,'Consolidated Master Sheet'!B:H,6,0),"")</f>
        <v>1</v>
      </c>
      <c r="K507" s="347">
        <f>IFERROR(VLOOKUP(C507,'Consolidated Master Sheet'!B:H,7,0),"")</f>
        <v>200</v>
      </c>
      <c r="L507" s="42"/>
      <c r="M507" s="1104">
        <f t="shared" si="36"/>
        <v>0</v>
      </c>
      <c r="N507" s="157"/>
      <c r="O507" s="1029"/>
    </row>
    <row r="508" spans="1:15">
      <c r="A508" s="157" t="str">
        <f>IF(L508&gt;0,COUNT($L$4:L508)+MAX('MI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08" s="244"/>
      <c r="C508" s="231" t="s">
        <v>689</v>
      </c>
      <c r="D508" s="766">
        <v>617</v>
      </c>
      <c r="E508" s="765" t="s">
        <v>5272</v>
      </c>
      <c r="F508" s="765" t="s">
        <v>1035</v>
      </c>
      <c r="G508" s="1201">
        <f>IFERROR(VLOOKUP(C508,'Consolidated Master Sheet'!B:H,3,0),"")</f>
        <v>30.69</v>
      </c>
      <c r="H508" s="152">
        <f t="shared" si="31"/>
        <v>0</v>
      </c>
      <c r="I508" s="1324">
        <f t="shared" si="32"/>
        <v>0</v>
      </c>
      <c r="J508" s="373">
        <f>IFERROR(VLOOKUP(C508,'Consolidated Master Sheet'!B:H,6,0),"")</f>
        <v>1</v>
      </c>
      <c r="K508" s="347">
        <f>IFERROR(VLOOKUP(C508,'Consolidated Master Sheet'!B:H,7,0),"")</f>
        <v>140</v>
      </c>
      <c r="L508" s="42"/>
      <c r="M508" s="1104">
        <f t="shared" si="36"/>
        <v>0</v>
      </c>
      <c r="N508" s="157"/>
      <c r="O508" s="1029"/>
    </row>
    <row r="509" spans="1:15">
      <c r="A509" s="157" t="str">
        <f>IF(L509&gt;0,COUNT($L$4:L509)+MAX('MI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09" s="244"/>
      <c r="C509" s="231" t="s">
        <v>690</v>
      </c>
      <c r="D509" s="766">
        <v>617</v>
      </c>
      <c r="E509" s="765" t="s">
        <v>5273</v>
      </c>
      <c r="F509" s="765" t="s">
        <v>1037</v>
      </c>
      <c r="G509" s="1201">
        <f>IFERROR(VLOOKUP(C509,'Consolidated Master Sheet'!B:H,3,0),"")</f>
        <v>56.46</v>
      </c>
      <c r="H509" s="152">
        <f t="shared" si="31"/>
        <v>0</v>
      </c>
      <c r="I509" s="1324">
        <f t="shared" si="32"/>
        <v>0</v>
      </c>
      <c r="J509" s="373">
        <f>IFERROR(VLOOKUP(C509,'Consolidated Master Sheet'!B:H,6,0),"")</f>
        <v>1</v>
      </c>
      <c r="K509" s="347">
        <f>IFERROR(VLOOKUP(C509,'Consolidated Master Sheet'!B:H,7,0),"")</f>
        <v>60</v>
      </c>
      <c r="L509" s="42"/>
      <c r="M509" s="1104">
        <f t="shared" si="36"/>
        <v>0</v>
      </c>
      <c r="N509" s="157"/>
      <c r="O509" s="1029"/>
    </row>
    <row r="510" spans="1:15">
      <c r="A510" s="157" t="str">
        <f>IF(L510&gt;0,COUNT($L$4:L510)+MAX('MI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10" s="244"/>
      <c r="C510" s="231" t="s">
        <v>691</v>
      </c>
      <c r="D510" s="766">
        <v>617</v>
      </c>
      <c r="E510" s="765" t="s">
        <v>5274</v>
      </c>
      <c r="F510" s="765" t="s">
        <v>1039</v>
      </c>
      <c r="G510" s="1201">
        <f>IFERROR(VLOOKUP(C510,'Consolidated Master Sheet'!B:H,3,0),"")</f>
        <v>164.38</v>
      </c>
      <c r="H510" s="152">
        <f t="shared" si="31"/>
        <v>0</v>
      </c>
      <c r="I510" s="1324">
        <f t="shared" si="32"/>
        <v>0</v>
      </c>
      <c r="J510" s="373">
        <f>IFERROR(VLOOKUP(C510,'Consolidated Master Sheet'!B:H,6,0),"")</f>
        <v>1</v>
      </c>
      <c r="K510" s="347">
        <f>IFERROR(VLOOKUP(C510,'Consolidated Master Sheet'!B:H,7,0),"")</f>
        <v>30</v>
      </c>
      <c r="L510" s="42"/>
      <c r="M510" s="1104">
        <f t="shared" si="36"/>
        <v>0</v>
      </c>
      <c r="N510" s="157"/>
      <c r="O510" s="1029"/>
    </row>
    <row r="511" spans="1:15">
      <c r="A511" s="157" t="str">
        <f>IF(L511&gt;0,COUNT($L$4:L511)+MAX('MI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11" s="244"/>
      <c r="C511" s="231" t="s">
        <v>692</v>
      </c>
      <c r="D511" s="766">
        <v>617</v>
      </c>
      <c r="E511" s="765" t="s">
        <v>5275</v>
      </c>
      <c r="F511" s="765" t="s">
        <v>1041</v>
      </c>
      <c r="G511" s="1201">
        <f>IFERROR(VLOOKUP(C511,'Consolidated Master Sheet'!B:H,3,0),"")</f>
        <v>211.7</v>
      </c>
      <c r="H511" s="152">
        <f t="shared" si="31"/>
        <v>0</v>
      </c>
      <c r="I511" s="1324">
        <f t="shared" si="32"/>
        <v>0</v>
      </c>
      <c r="J511" s="373">
        <f>IFERROR(VLOOKUP(C511,'Consolidated Master Sheet'!B:H,6,0),"")</f>
        <v>1</v>
      </c>
      <c r="K511" s="347">
        <f>IFERROR(VLOOKUP(C511,'Consolidated Master Sheet'!B:H,7,0),"")</f>
        <v>20</v>
      </c>
      <c r="L511" s="42"/>
      <c r="M511" s="1104">
        <f t="shared" si="36"/>
        <v>0</v>
      </c>
      <c r="N511" s="157"/>
      <c r="O511" s="1029"/>
    </row>
    <row r="512" spans="1:15">
      <c r="A512" s="157" t="str">
        <f>IF(L512&gt;0,COUNT($L$4:L512)+MAX('MI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12" s="244"/>
      <c r="C512" s="231" t="s">
        <v>693</v>
      </c>
      <c r="D512" s="766">
        <v>617</v>
      </c>
      <c r="E512" s="765" t="s">
        <v>5276</v>
      </c>
      <c r="F512" s="765" t="s">
        <v>5078</v>
      </c>
      <c r="G512" s="1201">
        <f>IFERROR(VLOOKUP(C512,'Consolidated Master Sheet'!B:H,3,0),"")</f>
        <v>386.36</v>
      </c>
      <c r="H512" s="152">
        <f t="shared" si="31"/>
        <v>0</v>
      </c>
      <c r="I512" s="1324">
        <f t="shared" si="32"/>
        <v>0</v>
      </c>
      <c r="J512" s="373">
        <f>IFERROR(VLOOKUP(C512,'Consolidated Master Sheet'!B:H,6,0),"")</f>
        <v>1</v>
      </c>
      <c r="K512" s="347">
        <f>IFERROR(VLOOKUP(C512,'Consolidated Master Sheet'!B:H,7,0),"")</f>
        <v>25</v>
      </c>
      <c r="L512" s="42"/>
      <c r="M512" s="1104">
        <f t="shared" si="36"/>
        <v>0</v>
      </c>
      <c r="N512" s="157"/>
      <c r="O512" s="1029"/>
    </row>
    <row r="513" spans="1:15">
      <c r="A513" s="157" t="str">
        <f>IF(L513&gt;0,COUNT($L$4:L513)+MAX('MI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Fittings'!A:A),"")</f>
        <v/>
      </c>
      <c r="B513" s="299"/>
      <c r="C513" s="231" t="s">
        <v>694</v>
      </c>
      <c r="D513" s="764">
        <v>617</v>
      </c>
      <c r="E513" s="765" t="s">
        <v>5277</v>
      </c>
      <c r="F513" s="765" t="s">
        <v>5079</v>
      </c>
      <c r="G513" s="1201">
        <f>IFERROR(VLOOKUP(C513,'Consolidated Master Sheet'!B:H,3,0),"")</f>
        <v>5447.04</v>
      </c>
      <c r="H513" s="152">
        <f t="shared" si="31"/>
        <v>0</v>
      </c>
      <c r="I513" s="1324">
        <f t="shared" si="32"/>
        <v>0</v>
      </c>
      <c r="J513" s="373">
        <f>IFERROR(VLOOKUP(C513,'Consolidated Master Sheet'!B:H,6,0),"")</f>
        <v>1</v>
      </c>
      <c r="K513" s="347">
        <f>IFERROR(VLOOKUP(C513,'Consolidated Master Sheet'!B:H,7,0),"")</f>
        <v>5</v>
      </c>
      <c r="L513" s="42"/>
      <c r="M513" s="1104">
        <f t="shared" si="36"/>
        <v>0</v>
      </c>
      <c r="N513" s="157"/>
      <c r="O513" s="1029"/>
    </row>
    <row r="514" spans="1:15"/>
    <row r="518" spans="1:15" hidden="1">
      <c r="L518" s="5"/>
    </row>
    <row r="519" spans="1:15"/>
  </sheetData>
  <sheetProtection algorithmName="SHA-512" hashValue="CllXOt3C7qNpCOZSfwN5NUPbeNH3jO3+E3yQrP+8zFBDEPlHH9DQVV6kTWYPGGNHwOG5gFPUmjJUn27NTNXDQw==" saltValue="FhMtkv1pdTL23d40mBE4FQ==" spinCount="100000" sheet="1" formatColumns="0" autoFilter="0"/>
  <protectedRanges>
    <protectedRange sqref="L5:L513" name="Range1"/>
    <protectedRange sqref="H5:I513" name="Range2"/>
  </protectedRanges>
  <autoFilter ref="L3:L513" xr:uid="{17720E2D-F1F6-4EFA-865B-D6B52A0ED501}"/>
  <mergeCells count="2">
    <mergeCell ref="M1:M2"/>
    <mergeCell ref="B2:C2"/>
  </mergeCells>
  <conditionalFormatting sqref="H5:H513">
    <cfRule type="cellIs" dxfId="26" priority="2" operator="notEqual">
      <formula>$H$2</formula>
    </cfRule>
  </conditionalFormatting>
  <conditionalFormatting sqref="I5:I513">
    <cfRule type="cellIs" dxfId="25" priority="1" operator="notEqual">
      <formula>ROUND($H5*$G5,2)</formula>
    </cfRule>
  </conditionalFormatting>
  <hyperlinks>
    <hyperlink ref="M1" location="'Lead Sheet'!A1" display="CLICK TO RETURN TO LEAD SHEET" xr:uid="{21106E03-1133-478D-B6BE-91FF36E0DFFB}"/>
  </hyperlinks>
  <pageMargins left="0.7" right="0.7" top="0.75" bottom="0.75" header="0.3" footer="0.3"/>
  <pageSetup scale="41" fitToHeight="0" orientation="portrait" horizontalDpi="4294967292" verticalDpi="4294967292" r:id="rId1"/>
  <headerFooter>
    <oddHeader>&amp;LCOPPER FITTINGS
&amp;K00-046Subject to change without notice&amp;RCOPPER FITTINGS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ignoredErrors>
    <ignoredError sqref="F264:F273 F473:F478 F506:F1048576 F333:F341 F126:F133 F11:F16 F229 F235:F249 F250:F263 F296:F309 F322:F324 F310:F315 F470:F472 F17:F19 F230:F234 F316 F326:F332 F325 F318:F320 F317" twoDigitTextYear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23267-DB0D-4313-ABBA-45FD68738265}">
  <sheetPr codeName="Sheet19">
    <tabColor theme="9" tint="-0.249977111117893"/>
    <pageSetUpPr fitToPage="1"/>
  </sheetPr>
  <dimension ref="A1:N392"/>
  <sheetViews>
    <sheetView showGridLines="0" zoomScaleNormal="100" zoomScalePageLayoutView="11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.75" zeroHeight="1"/>
  <cols>
    <col min="1" max="1" width="8.7109375" style="157" hidden="1" customWidth="1"/>
    <col min="2" max="2" width="15.7109375" style="13" customWidth="1"/>
    <col min="3" max="3" width="13.42578125" style="15" bestFit="1" customWidth="1"/>
    <col min="4" max="4" width="45.5703125" style="818" bestFit="1" customWidth="1"/>
    <col min="5" max="5" width="12.140625" style="1039" bestFit="1" customWidth="1"/>
    <col min="6" max="6" width="10.7109375" style="819" bestFit="1" customWidth="1"/>
    <col min="7" max="7" width="14" style="1756" bestFit="1" customWidth="1"/>
    <col min="8" max="8" width="8.42578125" style="1567" bestFit="1" customWidth="1"/>
    <col min="9" max="9" width="8.5703125" style="1568" bestFit="1" customWidth="1"/>
    <col min="10" max="10" width="9.42578125" style="1568" bestFit="1" customWidth="1"/>
    <col min="11" max="11" width="15.7109375" style="1030" customWidth="1"/>
    <col min="12" max="12" width="14.85546875" style="13" customWidth="1"/>
    <col min="13" max="13" width="16.42578125" style="1030" customWidth="1"/>
    <col min="14" max="14" width="8.85546875" style="13" customWidth="1"/>
    <col min="15" max="16384" width="8.85546875" style="13" hidden="1"/>
  </cols>
  <sheetData>
    <row r="1" spans="1:13" ht="72.75" customHeight="1" thickBot="1">
      <c r="B1" s="1557"/>
      <c r="C1" s="914"/>
      <c r="D1" s="1571"/>
      <c r="E1" s="1572"/>
      <c r="F1" s="1570"/>
      <c r="G1" s="1813"/>
      <c r="H1" s="1558"/>
      <c r="I1" s="916"/>
      <c r="J1" s="1559" t="s">
        <v>4681</v>
      </c>
      <c r="K1" s="1872" t="s">
        <v>3648</v>
      </c>
    </row>
    <row r="2" spans="1:13" ht="16.5" thickBot="1">
      <c r="B2" s="1874" t="s">
        <v>12965</v>
      </c>
      <c r="C2" s="1902"/>
      <c r="D2" s="1573"/>
      <c r="E2" s="1603"/>
      <c r="F2" s="1604">
        <f>'Lead Sheet'!B21</f>
        <v>0</v>
      </c>
      <c r="G2" s="1814"/>
      <c r="H2" s="337"/>
      <c r="I2" s="338"/>
      <c r="J2" s="1574"/>
      <c r="K2" s="1873"/>
    </row>
    <row r="3" spans="1:13" s="160" customFormat="1" ht="32.25" thickBot="1">
      <c r="A3" s="158"/>
      <c r="B3" s="179"/>
      <c r="C3" s="180" t="s">
        <v>5072</v>
      </c>
      <c r="D3" s="757" t="s">
        <v>7875</v>
      </c>
      <c r="E3" s="1014" t="s">
        <v>487</v>
      </c>
      <c r="F3" s="1560" t="s">
        <v>0</v>
      </c>
      <c r="G3" s="182" t="s">
        <v>1</v>
      </c>
      <c r="H3" s="183" t="s">
        <v>3</v>
      </c>
      <c r="I3" s="184" t="s">
        <v>4</v>
      </c>
      <c r="J3" s="182" t="s">
        <v>2</v>
      </c>
      <c r="K3" s="1160" t="s">
        <v>360</v>
      </c>
      <c r="L3" s="302" t="s">
        <v>5065</v>
      </c>
      <c r="M3" s="1111">
        <f>SUM(K43:K133)</f>
        <v>0</v>
      </c>
    </row>
    <row r="4" spans="1:13" ht="15.75" customHeight="1">
      <c r="A4" s="157" t="str">
        <f>IF(J4&gt;0,COUNT($J$15:J51)+MAX('MI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4" s="354"/>
      <c r="C4" s="313"/>
      <c r="D4" s="314" t="s">
        <v>11402</v>
      </c>
      <c r="E4" s="1504" t="s">
        <v>497</v>
      </c>
      <c r="F4" s="1453">
        <f t="shared" ref="F4" si="0">F$2</f>
        <v>0</v>
      </c>
      <c r="G4" s="1765">
        <f t="shared" ref="G4" si="1">IFERROR(E4*F4,0)</f>
        <v>0</v>
      </c>
      <c r="H4" s="760"/>
      <c r="I4" s="761"/>
      <c r="J4" s="1561"/>
      <c r="K4" s="1121"/>
      <c r="L4" s="157"/>
      <c r="M4" s="13"/>
    </row>
    <row r="5" spans="1:13">
      <c r="A5" s="157" t="str">
        <f>IF(J5&gt;0,COUNT($J$15:J52)+MAX('MI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5" s="849" t="s">
        <v>11244</v>
      </c>
      <c r="D5" s="292" t="s">
        <v>11321</v>
      </c>
      <c r="E5" s="1017">
        <f>IFERROR(VLOOKUP(C5,'Consolidated Master Sheet'!B:H,3,0),"")</f>
        <v>39.04</v>
      </c>
      <c r="F5" s="1535">
        <f>IF(E5=0,"NET",F$2)</f>
        <v>0</v>
      </c>
      <c r="G5" s="1362">
        <f>IFERROR(ROUND(E5*F5,2),0)</f>
        <v>0</v>
      </c>
      <c r="H5" s="234">
        <f>IFERROR(VLOOKUP(C5,'Consolidated Master Sheet'!B:H,6,0),"")</f>
        <v>25</v>
      </c>
      <c r="I5" s="234">
        <f>IFERROR(VLOOKUP(C5,'Consolidated Master Sheet'!B:H,7,0),"")</f>
        <v>250</v>
      </c>
      <c r="J5" s="1562"/>
      <c r="K5" s="1563">
        <f>IFERROR(#REF!*J5,0)</f>
        <v>0</v>
      </c>
    </row>
    <row r="6" spans="1:13">
      <c r="A6" s="157" t="str">
        <f>IF(J6&gt;0,COUNT($J$15:J53)+MAX('MI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6" s="849" t="s">
        <v>11245</v>
      </c>
      <c r="D6" s="292" t="s">
        <v>11322</v>
      </c>
      <c r="E6" s="1017">
        <f>IFERROR(VLOOKUP(C6,'Consolidated Master Sheet'!B:H,3,0),"")</f>
        <v>113.97</v>
      </c>
      <c r="F6" s="1535">
        <f t="shared" ref="F6:F69" si="2">IF(E6=0,"NET",F$2)</f>
        <v>0</v>
      </c>
      <c r="G6" s="1362">
        <f t="shared" ref="G6:G69" si="3">IFERROR(ROUND(E6*F6,2),0)</f>
        <v>0</v>
      </c>
      <c r="H6" s="234">
        <f>IFERROR(VLOOKUP(C6,'Consolidated Master Sheet'!B:H,6,0),"")</f>
        <v>10</v>
      </c>
      <c r="I6" s="234">
        <f>IFERROR(VLOOKUP(C6,'Consolidated Master Sheet'!B:H,7,0),"")</f>
        <v>80</v>
      </c>
      <c r="J6" s="1562"/>
      <c r="K6" s="1563">
        <f>IFERROR(#REF!*J6,0)</f>
        <v>0</v>
      </c>
    </row>
    <row r="7" spans="1:13">
      <c r="A7" s="157" t="str">
        <f>IF(J7&gt;0,COUNT($J$15:J54)+MAX('MI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7" s="157"/>
      <c r="C7" s="249"/>
      <c r="D7" s="769"/>
      <c r="E7" s="1505" t="str">
        <f>IFERROR(VLOOKUP(C7,'Consolidated Master Sheet'!B:H,3,0),"")</f>
        <v/>
      </c>
      <c r="F7" s="1454">
        <f t="shared" si="2"/>
        <v>0</v>
      </c>
      <c r="G7" s="1811">
        <f t="shared" si="3"/>
        <v>0</v>
      </c>
      <c r="H7" s="459" t="str">
        <f>IFERROR(VLOOKUP(C7,'Consolidated Master Sheet'!B:H,6,0),"")</f>
        <v/>
      </c>
      <c r="I7" s="452" t="str">
        <f>IFERROR(VLOOKUP(C7,'Consolidated Master Sheet'!B:H,7,0),"")</f>
        <v/>
      </c>
      <c r="J7" s="1564"/>
      <c r="K7" s="1106"/>
      <c r="L7" s="157"/>
      <c r="M7" s="1029"/>
    </row>
    <row r="8" spans="1:13">
      <c r="A8" s="157" t="str">
        <f>IF(J8&gt;0,COUNT($J$15:J55)+MAX('MI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8" s="849" t="s">
        <v>11246</v>
      </c>
      <c r="D8" s="292" t="s">
        <v>11323</v>
      </c>
      <c r="E8" s="1017">
        <f>IFERROR(VLOOKUP(C8,'Consolidated Master Sheet'!B:H,3,0),"")</f>
        <v>41.86</v>
      </c>
      <c r="F8" s="1535">
        <f t="shared" si="2"/>
        <v>0</v>
      </c>
      <c r="G8" s="1362">
        <f t="shared" si="3"/>
        <v>0</v>
      </c>
      <c r="H8" s="234">
        <f>IFERROR(VLOOKUP(C8,'Consolidated Master Sheet'!B:H,6,0),"")</f>
        <v>25</v>
      </c>
      <c r="I8" s="234">
        <f>IFERROR(VLOOKUP(C8,'Consolidated Master Sheet'!B:H,7,0),"")</f>
        <v>250</v>
      </c>
      <c r="J8" s="1562"/>
      <c r="K8" s="1563">
        <f>IFERROR(#REF!*J8,0)</f>
        <v>0</v>
      </c>
    </row>
    <row r="9" spans="1:13">
      <c r="A9" s="157" t="str">
        <f>IF(J9&gt;0,COUNT($J$15:J56)+MAX('MI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9" s="849" t="s">
        <v>11247</v>
      </c>
      <c r="D9" s="292" t="s">
        <v>11324</v>
      </c>
      <c r="E9" s="1017">
        <f>IFERROR(VLOOKUP(C9,'Consolidated Master Sheet'!B:H,3,0),"")</f>
        <v>73.59</v>
      </c>
      <c r="F9" s="1535">
        <f t="shared" si="2"/>
        <v>0</v>
      </c>
      <c r="G9" s="1362">
        <f t="shared" si="3"/>
        <v>0</v>
      </c>
      <c r="H9" s="234">
        <f>IFERROR(VLOOKUP(C9,'Consolidated Master Sheet'!B:H,6,0),"")</f>
        <v>25</v>
      </c>
      <c r="I9" s="234">
        <f>IFERROR(VLOOKUP(C9,'Consolidated Master Sheet'!B:H,7,0),"")</f>
        <v>50</v>
      </c>
      <c r="J9" s="1562"/>
      <c r="K9" s="1563">
        <f>IFERROR(#REF!*J9,0)</f>
        <v>0</v>
      </c>
    </row>
    <row r="10" spans="1:13">
      <c r="A10" s="157" t="str">
        <f>IF(J10&gt;0,COUNT($J$15:J58)+MAX('MI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0" s="157"/>
      <c r="C10" s="249"/>
      <c r="D10" s="769"/>
      <c r="E10" s="1505" t="str">
        <f>IFERROR(VLOOKUP(C10,'Consolidated Master Sheet'!B:H,3,0),"")</f>
        <v/>
      </c>
      <c r="F10" s="1454">
        <f t="shared" si="2"/>
        <v>0</v>
      </c>
      <c r="G10" s="1811">
        <f t="shared" si="3"/>
        <v>0</v>
      </c>
      <c r="H10" s="459" t="str">
        <f>IFERROR(VLOOKUP(C10,'Consolidated Master Sheet'!B:H,6,0),"")</f>
        <v/>
      </c>
      <c r="I10" s="452" t="str">
        <f>IFERROR(VLOOKUP(C10,'Consolidated Master Sheet'!B:H,7,0),"")</f>
        <v/>
      </c>
      <c r="J10" s="1564"/>
      <c r="K10" s="1106"/>
      <c r="L10" s="157"/>
      <c r="M10" s="1029"/>
    </row>
    <row r="11" spans="1:13">
      <c r="A11" s="157" t="str">
        <f>IF(J11&gt;0,COUNT($J$15:J59)+MAX('MI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1" s="849" t="s">
        <v>11248</v>
      </c>
      <c r="D11" s="292" t="s">
        <v>11325</v>
      </c>
      <c r="E11" s="1017">
        <f>IFERROR(VLOOKUP(C11,'Consolidated Master Sheet'!B:H,3,0),"")</f>
        <v>67.97</v>
      </c>
      <c r="F11" s="1535">
        <f t="shared" si="2"/>
        <v>0</v>
      </c>
      <c r="G11" s="1362">
        <f t="shared" si="3"/>
        <v>0</v>
      </c>
      <c r="H11" s="234">
        <f>IFERROR(VLOOKUP(C11,'Consolidated Master Sheet'!B:H,6,0),"")</f>
        <v>50</v>
      </c>
      <c r="I11" s="234">
        <f>IFERROR(VLOOKUP(C11,'Consolidated Master Sheet'!B:H,7,0),"")</f>
        <v>500</v>
      </c>
      <c r="J11" s="1562"/>
      <c r="K11" s="1563">
        <f>IFERROR(#REF!*J11,0)</f>
        <v>0</v>
      </c>
    </row>
    <row r="12" spans="1:13">
      <c r="A12" s="157" t="str">
        <f>IF(J12&gt;0,COUNT($J$15:J60)+MAX('MI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2" s="849" t="s">
        <v>11249</v>
      </c>
      <c r="D12" s="292" t="s">
        <v>11326</v>
      </c>
      <c r="E12" s="1017">
        <f>IFERROR(VLOOKUP(C12,'Consolidated Master Sheet'!B:H,3,0),"")</f>
        <v>134.16999999999999</v>
      </c>
      <c r="F12" s="1535">
        <f t="shared" si="2"/>
        <v>0</v>
      </c>
      <c r="G12" s="1362">
        <f t="shared" si="3"/>
        <v>0</v>
      </c>
      <c r="H12" s="234">
        <f>IFERROR(VLOOKUP(C12,'Consolidated Master Sheet'!B:H,6,0),"")</f>
        <v>25</v>
      </c>
      <c r="I12" s="234">
        <f>IFERROR(VLOOKUP(C12,'Consolidated Master Sheet'!B:H,7,0),"")</f>
        <v>0</v>
      </c>
      <c r="J12" s="1562"/>
      <c r="K12" s="1563">
        <f>IFERROR(#REF!*J12,0)</f>
        <v>0</v>
      </c>
    </row>
    <row r="13" spans="1:13">
      <c r="A13" s="157" t="str">
        <f>IF(J13&gt;0,COUNT($J$15:J61)+MAX('MI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3" s="157"/>
      <c r="C13" s="249"/>
      <c r="D13" s="769"/>
      <c r="E13" s="1505" t="str">
        <f>IFERROR(VLOOKUP(C13,'Consolidated Master Sheet'!B:H,3,0),"")</f>
        <v/>
      </c>
      <c r="F13" s="1454">
        <f t="shared" si="2"/>
        <v>0</v>
      </c>
      <c r="G13" s="1811">
        <f t="shared" si="3"/>
        <v>0</v>
      </c>
      <c r="H13" s="459" t="str">
        <f>IFERROR(VLOOKUP(C13,'Consolidated Master Sheet'!B:H,6,0),"")</f>
        <v/>
      </c>
      <c r="I13" s="452" t="str">
        <f>IFERROR(VLOOKUP(C13,'Consolidated Master Sheet'!B:H,7,0),"")</f>
        <v/>
      </c>
      <c r="J13" s="1564"/>
      <c r="K13" s="1106"/>
      <c r="L13" s="157"/>
      <c r="M13" s="1029"/>
    </row>
    <row r="14" spans="1:13">
      <c r="A14" s="157" t="str">
        <f>IF(J14&gt;0,COUNT($J$15:J62)+MAX('MI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4" s="849" t="s">
        <v>11250</v>
      </c>
      <c r="D14" s="292" t="s">
        <v>11327</v>
      </c>
      <c r="E14" s="1017">
        <f>IFERROR(VLOOKUP(C14,'Consolidated Master Sheet'!B:H,3,0),"")</f>
        <v>93.240000000000009</v>
      </c>
      <c r="F14" s="1535">
        <f t="shared" si="2"/>
        <v>0</v>
      </c>
      <c r="G14" s="1362">
        <f t="shared" si="3"/>
        <v>0</v>
      </c>
      <c r="H14" s="234">
        <f>IFERROR(VLOOKUP(C14,'Consolidated Master Sheet'!B:H,6,0),"")</f>
        <v>25</v>
      </c>
      <c r="I14" s="234">
        <f>IFERROR(VLOOKUP(C14,'Consolidated Master Sheet'!B:H,7,0),"")</f>
        <v>250</v>
      </c>
      <c r="J14" s="1562"/>
      <c r="K14" s="1563">
        <f>IFERROR(#REF!*J14,0)</f>
        <v>0</v>
      </c>
    </row>
    <row r="15" spans="1:13" ht="15.75" customHeight="1">
      <c r="A15" s="157" t="str">
        <f>IF(J15&gt;0,COUNT($J$15:J63)+MAX('MI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5" s="354"/>
      <c r="C15" s="313"/>
      <c r="D15" s="314" t="s">
        <v>4468</v>
      </c>
      <c r="E15" s="1504" t="str">
        <f>IFERROR(VLOOKUP(C15,'Consolidated Master Sheet'!B:H,3,0),"")</f>
        <v/>
      </c>
      <c r="F15" s="1453">
        <f t="shared" si="2"/>
        <v>0</v>
      </c>
      <c r="G15" s="1765">
        <f t="shared" si="3"/>
        <v>0</v>
      </c>
      <c r="H15" s="760" t="str">
        <f>IFERROR(VLOOKUP(C15,'Consolidated Master Sheet'!B:H,6,0),"")</f>
        <v/>
      </c>
      <c r="I15" s="761" t="str">
        <f>IFERROR(VLOOKUP(C15,'Consolidated Master Sheet'!B:H,7,0),"")</f>
        <v/>
      </c>
      <c r="J15" s="1561"/>
      <c r="K15" s="1121"/>
      <c r="L15" s="157"/>
      <c r="M15" s="1029"/>
    </row>
    <row r="16" spans="1:13" ht="15.75" customHeight="1">
      <c r="A16" s="157" t="str">
        <f>IF(J16&gt;0,COUNT($J$15:J64)+MAX('MI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6" s="1447"/>
      <c r="C16" s="1448"/>
      <c r="D16" s="1297" t="s">
        <v>11406</v>
      </c>
      <c r="E16" s="1506" t="str">
        <f>IFERROR(VLOOKUP(C16,'Consolidated Master Sheet'!B:H,3,0),"")</f>
        <v/>
      </c>
      <c r="F16" s="1452">
        <f t="shared" si="2"/>
        <v>0</v>
      </c>
      <c r="G16" s="1755">
        <f t="shared" si="3"/>
        <v>0</v>
      </c>
      <c r="H16" s="1449" t="str">
        <f>IFERROR(VLOOKUP(C16,'Consolidated Master Sheet'!B:H,6,0),"")</f>
        <v/>
      </c>
      <c r="I16" s="1450" t="str">
        <f>IFERROR(VLOOKUP(C16,'Consolidated Master Sheet'!B:H,7,0),"")</f>
        <v/>
      </c>
      <c r="J16" s="1565"/>
      <c r="K16" s="1302"/>
      <c r="L16" s="157"/>
      <c r="M16" s="13"/>
    </row>
    <row r="17" spans="1:13" ht="15.75" customHeight="1">
      <c r="A17" s="157" t="str">
        <f>IF(J17&gt;0,COUNT($J$15:J65)+MAX('MI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7" s="410" t="s">
        <v>11219</v>
      </c>
      <c r="D17" s="203" t="s">
        <v>11296</v>
      </c>
      <c r="E17" s="1020">
        <f>IFERROR(VLOOKUP(C17,'Consolidated Master Sheet'!B:H,3,0),"")</f>
        <v>31.1</v>
      </c>
      <c r="F17" s="1535">
        <f t="shared" si="2"/>
        <v>0</v>
      </c>
      <c r="G17" s="1361">
        <f t="shared" si="3"/>
        <v>0</v>
      </c>
      <c r="H17" s="230">
        <f>IFERROR(VLOOKUP(C17,'Consolidated Master Sheet'!B:H,6,0),"")</f>
        <v>20</v>
      </c>
      <c r="I17" s="230">
        <f>IFERROR(VLOOKUP(C17,'Consolidated Master Sheet'!B:H,7,0),"")</f>
        <v>200</v>
      </c>
      <c r="J17" s="1566"/>
      <c r="K17" s="1096">
        <f>IFERROR(#REF!*J17,0)</f>
        <v>0</v>
      </c>
    </row>
    <row r="18" spans="1:13">
      <c r="A18" s="157" t="str">
        <f>IF(J18&gt;0,COUNT($J$15:J66)+MAX('MI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8" s="849" t="s">
        <v>11220</v>
      </c>
      <c r="D18" s="292" t="s">
        <v>11297</v>
      </c>
      <c r="E18" s="1017">
        <f>IFERROR(VLOOKUP(C18,'Consolidated Master Sheet'!B:H,3,0),"")</f>
        <v>53.11</v>
      </c>
      <c r="F18" s="1535">
        <f t="shared" si="2"/>
        <v>0</v>
      </c>
      <c r="G18" s="1362">
        <f t="shared" si="3"/>
        <v>0</v>
      </c>
      <c r="H18" s="234">
        <f>IFERROR(VLOOKUP(C18,'Consolidated Master Sheet'!B:H,6,0),"")</f>
        <v>20</v>
      </c>
      <c r="I18" s="234">
        <f>IFERROR(VLOOKUP(C18,'Consolidated Master Sheet'!B:H,7,0),"")</f>
        <v>200</v>
      </c>
      <c r="J18" s="1562"/>
      <c r="K18" s="1563">
        <f>IFERROR(#REF!*J18,0)</f>
        <v>0</v>
      </c>
    </row>
    <row r="19" spans="1:13">
      <c r="A19" s="157" t="str">
        <f>IF(J19&gt;0,COUNT($J$15:J67)+MAX('MI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9" s="849" t="s">
        <v>11221</v>
      </c>
      <c r="D19" s="292" t="s">
        <v>11298</v>
      </c>
      <c r="E19" s="1017">
        <f>IFERROR(VLOOKUP(C19,'Consolidated Master Sheet'!B:H,3,0),"")</f>
        <v>168.29</v>
      </c>
      <c r="F19" s="1535">
        <f t="shared" si="2"/>
        <v>0</v>
      </c>
      <c r="G19" s="1362">
        <f t="shared" si="3"/>
        <v>0</v>
      </c>
      <c r="H19" s="234">
        <f>IFERROR(VLOOKUP(C19,'Consolidated Master Sheet'!B:H,6,0),"")</f>
        <v>10</v>
      </c>
      <c r="I19" s="234">
        <f>IFERROR(VLOOKUP(C19,'Consolidated Master Sheet'!B:H,7,0),"")</f>
        <v>100</v>
      </c>
      <c r="J19" s="1562"/>
      <c r="K19" s="1563">
        <f>IFERROR(#REF!*J19,0)</f>
        <v>0</v>
      </c>
    </row>
    <row r="20" spans="1:13">
      <c r="A20" s="157" t="str">
        <f>IF(J20&gt;0,COUNT($J$15:J68)+MAX('MI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20" s="849" t="s">
        <v>11222</v>
      </c>
      <c r="D20" s="292" t="s">
        <v>11299</v>
      </c>
      <c r="E20" s="1017">
        <f>IFERROR(VLOOKUP(C20,'Consolidated Master Sheet'!B:H,3,0),"")</f>
        <v>285.09999999999997</v>
      </c>
      <c r="F20" s="1535">
        <f t="shared" si="2"/>
        <v>0</v>
      </c>
      <c r="G20" s="1362">
        <f t="shared" si="3"/>
        <v>0</v>
      </c>
      <c r="H20" s="234">
        <f>IFERROR(VLOOKUP(C20,'Consolidated Master Sheet'!B:H,6,0),"")</f>
        <v>5</v>
      </c>
      <c r="I20" s="234">
        <f>IFERROR(VLOOKUP(C20,'Consolidated Master Sheet'!B:H,7,0),"")</f>
        <v>50</v>
      </c>
      <c r="J20" s="1562"/>
      <c r="K20" s="1563">
        <f>IFERROR(#REF!*J20,0)</f>
        <v>0</v>
      </c>
      <c r="M20" s="13"/>
    </row>
    <row r="21" spans="1:13">
      <c r="A21" s="157" t="str">
        <f>IF(J21&gt;0,COUNT($J$15:J69)+MAX('MI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21" s="849" t="s">
        <v>11223</v>
      </c>
      <c r="D21" s="292" t="s">
        <v>11300</v>
      </c>
      <c r="E21" s="1017">
        <f>IFERROR(VLOOKUP(C21,'Consolidated Master Sheet'!B:H,3,0),"")</f>
        <v>292.08999999999997</v>
      </c>
      <c r="F21" s="1535">
        <f t="shared" si="2"/>
        <v>0</v>
      </c>
      <c r="G21" s="1362">
        <f t="shared" si="3"/>
        <v>0</v>
      </c>
      <c r="H21" s="234">
        <f>IFERROR(VLOOKUP(C21,'Consolidated Master Sheet'!B:H,6,0),"")</f>
        <v>5</v>
      </c>
      <c r="I21" s="234">
        <f>IFERROR(VLOOKUP(C21,'Consolidated Master Sheet'!B:H,7,0),"")</f>
        <v>50</v>
      </c>
      <c r="J21" s="1562"/>
      <c r="K21" s="1563">
        <f>IFERROR(#REF!*J21,0)</f>
        <v>0</v>
      </c>
    </row>
    <row r="22" spans="1:13">
      <c r="A22" s="157" t="str">
        <f>IF(J22&gt;0,COUNT($J$15:J70)+MAX('MI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22" s="849" t="s">
        <v>11224</v>
      </c>
      <c r="D22" s="292" t="s">
        <v>11301</v>
      </c>
      <c r="E22" s="1017">
        <f>IFERROR(VLOOKUP(C22,'Consolidated Master Sheet'!B:H,3,0),"")</f>
        <v>520.22</v>
      </c>
      <c r="F22" s="1535">
        <f t="shared" si="2"/>
        <v>0</v>
      </c>
      <c r="G22" s="1362">
        <f t="shared" si="3"/>
        <v>0</v>
      </c>
      <c r="H22" s="234">
        <f>IFERROR(VLOOKUP(C22,'Consolidated Master Sheet'!B:H,6,0),"")</f>
        <v>1</v>
      </c>
      <c r="I22" s="234">
        <f>IFERROR(VLOOKUP(C22,'Consolidated Master Sheet'!B:H,7,0),"")</f>
        <v>25</v>
      </c>
      <c r="J22" s="1562"/>
      <c r="K22" s="1563">
        <f>IFERROR(#REF!*J22,0)</f>
        <v>0</v>
      </c>
    </row>
    <row r="23" spans="1:13">
      <c r="A23" s="157" t="str">
        <f>IF(J23&gt;0,COUNT($J$15:J71)+MAX('MI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23" s="157"/>
      <c r="C23" s="249"/>
      <c r="D23" s="769"/>
      <c r="E23" s="1505" t="str">
        <f>IFERROR(VLOOKUP(C23,'Consolidated Master Sheet'!B:H,3,0),"")</f>
        <v/>
      </c>
      <c r="F23" s="1454">
        <f t="shared" si="2"/>
        <v>0</v>
      </c>
      <c r="G23" s="1811">
        <f t="shared" si="3"/>
        <v>0</v>
      </c>
      <c r="H23" s="459" t="str">
        <f>IFERROR(VLOOKUP(C23,'Consolidated Master Sheet'!B:H,6,0),"")</f>
        <v/>
      </c>
      <c r="I23" s="452" t="str">
        <f>IFERROR(VLOOKUP(C23,'Consolidated Master Sheet'!B:H,7,0),"")</f>
        <v/>
      </c>
      <c r="J23" s="1564"/>
      <c r="K23" s="1106"/>
      <c r="L23" s="157"/>
      <c r="M23" s="1029"/>
    </row>
    <row r="24" spans="1:13">
      <c r="A24" s="157" t="str">
        <f>IF(J24&gt;0,COUNT($J$15:J72)+MAX('MI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24" s="849" t="s">
        <v>11225</v>
      </c>
      <c r="D24" s="292" t="s">
        <v>11302</v>
      </c>
      <c r="E24" s="1017">
        <f>IFERROR(VLOOKUP(C24,'Consolidated Master Sheet'!B:H,3,0),"")</f>
        <v>48.58</v>
      </c>
      <c r="F24" s="1535">
        <f t="shared" si="2"/>
        <v>0</v>
      </c>
      <c r="G24" s="1362">
        <f t="shared" si="3"/>
        <v>0</v>
      </c>
      <c r="H24" s="234">
        <f>IFERROR(VLOOKUP(C24,'Consolidated Master Sheet'!B:H,6,0),"")</f>
        <v>25</v>
      </c>
      <c r="I24" s="234">
        <f>IFERROR(VLOOKUP(C24,'Consolidated Master Sheet'!B:H,7,0),"")</f>
        <v>100</v>
      </c>
      <c r="J24" s="1562"/>
      <c r="K24" s="1563">
        <f>IFERROR(#REF!*J24,0)</f>
        <v>0</v>
      </c>
    </row>
    <row r="25" spans="1:13">
      <c r="A25" s="157" t="str">
        <f>IF(J25&gt;0,COUNT($J$15:J73)+MAX('MI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25" s="849" t="s">
        <v>11226</v>
      </c>
      <c r="D25" s="292" t="s">
        <v>11303</v>
      </c>
      <c r="E25" s="1017">
        <f>IFERROR(VLOOKUP(C25,'Consolidated Master Sheet'!B:H,3,0),"")</f>
        <v>85.2</v>
      </c>
      <c r="F25" s="1535">
        <f t="shared" si="2"/>
        <v>0</v>
      </c>
      <c r="G25" s="1362">
        <f t="shared" si="3"/>
        <v>0</v>
      </c>
      <c r="H25" s="234">
        <f>IFERROR(VLOOKUP(C25,'Consolidated Master Sheet'!B:H,6,0),"")</f>
        <v>25</v>
      </c>
      <c r="I25" s="234">
        <f>IFERROR(VLOOKUP(C25,'Consolidated Master Sheet'!B:H,7,0),"")</f>
        <v>100</v>
      </c>
      <c r="J25" s="1562"/>
      <c r="K25" s="1563">
        <f>IFERROR(#REF!*J25,0)</f>
        <v>0</v>
      </c>
    </row>
    <row r="26" spans="1:13">
      <c r="A26" s="157" t="str">
        <f>IF(J26&gt;0,COUNT($J$15:J74)+MAX('MI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26" s="849" t="s">
        <v>11227</v>
      </c>
      <c r="D26" s="292" t="s">
        <v>11304</v>
      </c>
      <c r="E26" s="1017">
        <f>IFERROR(VLOOKUP(C26,'Consolidated Master Sheet'!B:H,3,0),"")</f>
        <v>85.2</v>
      </c>
      <c r="F26" s="1535">
        <f t="shared" si="2"/>
        <v>0</v>
      </c>
      <c r="G26" s="1362">
        <f t="shared" si="3"/>
        <v>0</v>
      </c>
      <c r="H26" s="234">
        <f>IFERROR(VLOOKUP(C26,'Consolidated Master Sheet'!B:H,6,0),"")</f>
        <v>25</v>
      </c>
      <c r="I26" s="234">
        <f>IFERROR(VLOOKUP(C26,'Consolidated Master Sheet'!B:H,7,0),"")</f>
        <v>100</v>
      </c>
      <c r="J26" s="1562"/>
      <c r="K26" s="1563">
        <f>IFERROR(#REF!*J26,0)</f>
        <v>0</v>
      </c>
    </row>
    <row r="27" spans="1:13">
      <c r="A27" s="157" t="str">
        <f>IF(J27&gt;0,COUNT($J$15:J75)+MAX('MI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27" s="849" t="s">
        <v>11228</v>
      </c>
      <c r="D27" s="292" t="s">
        <v>11305</v>
      </c>
      <c r="E27" s="1017">
        <f>IFERROR(VLOOKUP(C27,'Consolidated Master Sheet'!B:H,3,0),"")</f>
        <v>105.5</v>
      </c>
      <c r="F27" s="1535">
        <f t="shared" si="2"/>
        <v>0</v>
      </c>
      <c r="G27" s="1362">
        <f t="shared" si="3"/>
        <v>0</v>
      </c>
      <c r="H27" s="234">
        <f>IFERROR(VLOOKUP(C27,'Consolidated Master Sheet'!B:H,6,0),"")</f>
        <v>10</v>
      </c>
      <c r="I27" s="234">
        <f>IFERROR(VLOOKUP(C27,'Consolidated Master Sheet'!B:H,7,0),"")</f>
        <v>250</v>
      </c>
      <c r="J27" s="1562"/>
      <c r="K27" s="1563">
        <f>IFERROR(#REF!*J27,0)</f>
        <v>0</v>
      </c>
    </row>
    <row r="28" spans="1:13">
      <c r="A28" s="157" t="str">
        <f>IF(J28&gt;0,COUNT($J$15:J76)+MAX('MI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28" s="849" t="s">
        <v>11229</v>
      </c>
      <c r="D28" s="292" t="s">
        <v>11306</v>
      </c>
      <c r="E28" s="1017">
        <f>IFERROR(VLOOKUP(C28,'Consolidated Master Sheet'!B:H,3,0),"")</f>
        <v>160.78</v>
      </c>
      <c r="F28" s="1535">
        <f t="shared" si="2"/>
        <v>0</v>
      </c>
      <c r="G28" s="1362">
        <f t="shared" si="3"/>
        <v>0</v>
      </c>
      <c r="H28" s="234">
        <f>IFERROR(VLOOKUP(C28,'Consolidated Master Sheet'!B:H,6,0),"")</f>
        <v>10</v>
      </c>
      <c r="I28" s="234">
        <f>IFERROR(VLOOKUP(C28,'Consolidated Master Sheet'!B:H,7,0),"")</f>
        <v>100</v>
      </c>
      <c r="J28" s="1562"/>
      <c r="K28" s="1563">
        <f>IFERROR(#REF!*J28,0)</f>
        <v>0</v>
      </c>
    </row>
    <row r="29" spans="1:13">
      <c r="A29" s="157" t="str">
        <f>IF(J29&gt;0,COUNT($J$15:J77)+MAX('MI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29" s="849" t="s">
        <v>11230</v>
      </c>
      <c r="D29" s="292" t="s">
        <v>11307</v>
      </c>
      <c r="E29" s="1017">
        <f>IFERROR(VLOOKUP(C29,'Consolidated Master Sheet'!B:H,3,0),"")</f>
        <v>100.75</v>
      </c>
      <c r="F29" s="1535">
        <f t="shared" si="2"/>
        <v>0</v>
      </c>
      <c r="G29" s="1362">
        <f t="shared" si="3"/>
        <v>0</v>
      </c>
      <c r="H29" s="234">
        <f>IFERROR(VLOOKUP(C29,'Consolidated Master Sheet'!B:H,6,0),"")</f>
        <v>10</v>
      </c>
      <c r="I29" s="234">
        <f>IFERROR(VLOOKUP(C29,'Consolidated Master Sheet'!B:H,7,0),"")</f>
        <v>100</v>
      </c>
      <c r="J29" s="1562"/>
      <c r="K29" s="1563">
        <f>IFERROR(#REF!*J29,0)</f>
        <v>0</v>
      </c>
    </row>
    <row r="30" spans="1:13">
      <c r="A30" s="157" t="str">
        <f>IF(J30&gt;0,COUNT($J$15:J78)+MAX('MI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30" s="157"/>
      <c r="C30" s="249"/>
      <c r="D30" s="769"/>
      <c r="E30" s="1505" t="str">
        <f>IFERROR(VLOOKUP(C30,'Consolidated Master Sheet'!B:H,3,0),"")</f>
        <v/>
      </c>
      <c r="F30" s="1454">
        <f t="shared" si="2"/>
        <v>0</v>
      </c>
      <c r="G30" s="1811">
        <f t="shared" si="3"/>
        <v>0</v>
      </c>
      <c r="H30" s="459" t="str">
        <f>IFERROR(VLOOKUP(C30,'Consolidated Master Sheet'!B:H,6,0),"")</f>
        <v/>
      </c>
      <c r="I30" s="452" t="str">
        <f>IFERROR(VLOOKUP(C30,'Consolidated Master Sheet'!B:H,7,0),"")</f>
        <v/>
      </c>
      <c r="J30" s="1564"/>
      <c r="K30" s="1106"/>
      <c r="L30" s="157"/>
      <c r="M30" s="1029"/>
    </row>
    <row r="31" spans="1:13">
      <c r="A31" s="157" t="str">
        <f>IF(J31&gt;0,COUNT($J$15:J79)+MAX('MI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31" s="849" t="s">
        <v>11239</v>
      </c>
      <c r="D31" s="292" t="s">
        <v>11316</v>
      </c>
      <c r="E31" s="1017">
        <f>IFERROR(VLOOKUP(C31,'Consolidated Master Sheet'!B:H,3,0),"")</f>
        <v>71.300000000000011</v>
      </c>
      <c r="F31" s="1535">
        <f t="shared" si="2"/>
        <v>0</v>
      </c>
      <c r="G31" s="1362">
        <f t="shared" si="3"/>
        <v>0</v>
      </c>
      <c r="H31" s="234">
        <f>IFERROR(VLOOKUP(C31,'Consolidated Master Sheet'!B:H,6,0),"")</f>
        <v>1</v>
      </c>
      <c r="I31" s="234">
        <f>IFERROR(VLOOKUP(C31,'Consolidated Master Sheet'!B:H,7,0),"")</f>
        <v>0</v>
      </c>
      <c r="J31" s="1562"/>
      <c r="K31" s="1563">
        <f>IFERROR(#REF!*J31,0)</f>
        <v>0</v>
      </c>
    </row>
    <row r="32" spans="1:13" ht="15.75" customHeight="1">
      <c r="A32" s="157" t="str">
        <f>IF(J32&gt;0,COUNT($J$15:J80)+MAX('MI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32" s="1447"/>
      <c r="C32" s="1448"/>
      <c r="D32" s="1297" t="s">
        <v>11405</v>
      </c>
      <c r="E32" s="1506" t="str">
        <f>IFERROR(VLOOKUP(C32,'Consolidated Master Sheet'!B:H,3,0),"")</f>
        <v/>
      </c>
      <c r="F32" s="1452">
        <f t="shared" si="2"/>
        <v>0</v>
      </c>
      <c r="G32" s="1755">
        <f t="shared" si="3"/>
        <v>0</v>
      </c>
      <c r="H32" s="1449" t="str">
        <f>IFERROR(VLOOKUP(C32,'Consolidated Master Sheet'!B:H,6,0),"")</f>
        <v/>
      </c>
      <c r="I32" s="1450" t="str">
        <f>IFERROR(VLOOKUP(C32,'Consolidated Master Sheet'!B:H,7,0),"")</f>
        <v/>
      </c>
      <c r="J32" s="1565"/>
      <c r="K32" s="1302"/>
      <c r="L32" s="157"/>
      <c r="M32" s="1029"/>
    </row>
    <row r="33" spans="1:13">
      <c r="A33" s="157" t="str">
        <f>IF(J33&gt;0,COUNT($J$15:J81)+MAX('MI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33" s="849" t="s">
        <v>11231</v>
      </c>
      <c r="D33" s="292" t="s">
        <v>11308</v>
      </c>
      <c r="E33" s="1017">
        <f>IFERROR(VLOOKUP(C33,'Consolidated Master Sheet'!B:H,3,0),"")</f>
        <v>37.589999999999996</v>
      </c>
      <c r="F33" s="1535">
        <f t="shared" si="2"/>
        <v>0</v>
      </c>
      <c r="G33" s="1362">
        <f t="shared" si="3"/>
        <v>0</v>
      </c>
      <c r="H33" s="234">
        <f>IFERROR(VLOOKUP(C33,'Consolidated Master Sheet'!B:H,6,0),"")</f>
        <v>20</v>
      </c>
      <c r="I33" s="234">
        <f>IFERROR(VLOOKUP(C33,'Consolidated Master Sheet'!B:H,7,0),"")</f>
        <v>200</v>
      </c>
      <c r="J33" s="1562"/>
      <c r="K33" s="1563">
        <f>IFERROR(#REF!*J33,0)</f>
        <v>0</v>
      </c>
    </row>
    <row r="34" spans="1:13">
      <c r="A34" s="157" t="str">
        <f>IF(J34&gt;0,COUNT($J$15:J82)+MAX('MI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34" s="849" t="s">
        <v>11232</v>
      </c>
      <c r="D34" s="292" t="s">
        <v>11309</v>
      </c>
      <c r="E34" s="1017">
        <f>IFERROR(VLOOKUP(C34,'Consolidated Master Sheet'!B:H,3,0),"")</f>
        <v>67.56</v>
      </c>
      <c r="F34" s="1535">
        <f t="shared" si="2"/>
        <v>0</v>
      </c>
      <c r="G34" s="1362">
        <f t="shared" si="3"/>
        <v>0</v>
      </c>
      <c r="H34" s="234">
        <f>IFERROR(VLOOKUP(C34,'Consolidated Master Sheet'!B:H,6,0),"")</f>
        <v>25</v>
      </c>
      <c r="I34" s="234">
        <f>IFERROR(VLOOKUP(C34,'Consolidated Master Sheet'!B:H,7,0),"")</f>
        <v>250</v>
      </c>
      <c r="J34" s="1562"/>
      <c r="K34" s="1563">
        <f>IFERROR(#REF!*J34,0)</f>
        <v>0</v>
      </c>
    </row>
    <row r="35" spans="1:13">
      <c r="A35" s="157" t="str">
        <f>IF(J35&gt;0,COUNT($J$15:J83)+MAX('MI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35" s="849" t="s">
        <v>11233</v>
      </c>
      <c r="D35" s="292" t="s">
        <v>11310</v>
      </c>
      <c r="E35" s="1017">
        <f>IFERROR(VLOOKUP(C35,'Consolidated Master Sheet'!B:H,3,0),"")</f>
        <v>119.15</v>
      </c>
      <c r="F35" s="1535">
        <f t="shared" si="2"/>
        <v>0</v>
      </c>
      <c r="G35" s="1362">
        <f t="shared" si="3"/>
        <v>0</v>
      </c>
      <c r="H35" s="234">
        <f>IFERROR(VLOOKUP(C35,'Consolidated Master Sheet'!B:H,6,0),"")</f>
        <v>10</v>
      </c>
      <c r="I35" s="234">
        <f>IFERROR(VLOOKUP(C35,'Consolidated Master Sheet'!B:H,7,0),"")</f>
        <v>100</v>
      </c>
      <c r="J35" s="1562"/>
      <c r="K35" s="1563">
        <f>IFERROR(#REF!*J35,0)</f>
        <v>0</v>
      </c>
    </row>
    <row r="36" spans="1:13">
      <c r="A36" s="157" t="str">
        <f>IF(J36&gt;0,COUNT($J$15:J84)+MAX('MI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36" s="849" t="s">
        <v>11234</v>
      </c>
      <c r="D36" s="292" t="s">
        <v>11311</v>
      </c>
      <c r="E36" s="1017">
        <f>IFERROR(VLOOKUP(C36,'Consolidated Master Sheet'!B:H,3,0),"")</f>
        <v>230.98999999999998</v>
      </c>
      <c r="F36" s="1535">
        <f t="shared" si="2"/>
        <v>0</v>
      </c>
      <c r="G36" s="1362">
        <f t="shared" si="3"/>
        <v>0</v>
      </c>
      <c r="H36" s="234">
        <f>IFERROR(VLOOKUP(C36,'Consolidated Master Sheet'!B:H,6,0),"")</f>
        <v>10</v>
      </c>
      <c r="I36" s="234">
        <f>IFERROR(VLOOKUP(C36,'Consolidated Master Sheet'!B:H,7,0),"")</f>
        <v>100</v>
      </c>
      <c r="J36" s="1562"/>
      <c r="K36" s="1563">
        <f>IFERROR(#REF!*J36,0)</f>
        <v>0</v>
      </c>
    </row>
    <row r="37" spans="1:13">
      <c r="A37" s="157" t="str">
        <f>IF(J37&gt;0,COUNT($J$15:J85)+MAX('MI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37" s="849" t="s">
        <v>11235</v>
      </c>
      <c r="D37" s="292" t="s">
        <v>11312</v>
      </c>
      <c r="E37" s="1017">
        <f>IFERROR(VLOOKUP(C37,'Consolidated Master Sheet'!B:H,3,0),"")</f>
        <v>311.64</v>
      </c>
      <c r="F37" s="1535">
        <f t="shared" si="2"/>
        <v>0</v>
      </c>
      <c r="G37" s="1362">
        <f t="shared" si="3"/>
        <v>0</v>
      </c>
      <c r="H37" s="234">
        <f>IFERROR(VLOOKUP(C37,'Consolidated Master Sheet'!B:H,6,0),"")</f>
        <v>5</v>
      </c>
      <c r="I37" s="234">
        <f>IFERROR(VLOOKUP(C37,'Consolidated Master Sheet'!B:H,7,0),"")</f>
        <v>50</v>
      </c>
      <c r="J37" s="1562"/>
      <c r="K37" s="1563">
        <f>IFERROR(#REF!*J37,0)</f>
        <v>0</v>
      </c>
    </row>
    <row r="38" spans="1:13">
      <c r="A38" s="157" t="str">
        <f>IF(J38&gt;0,COUNT($J$15:J86)+MAX('MI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38" s="849" t="s">
        <v>11236</v>
      </c>
      <c r="D38" s="292" t="s">
        <v>11313</v>
      </c>
      <c r="E38" s="1017">
        <f>IFERROR(VLOOKUP(C38,'Consolidated Master Sheet'!B:H,3,0),"")</f>
        <v>508.92</v>
      </c>
      <c r="F38" s="1535">
        <f t="shared" si="2"/>
        <v>0</v>
      </c>
      <c r="G38" s="1362">
        <f t="shared" si="3"/>
        <v>0</v>
      </c>
      <c r="H38" s="234">
        <f>IFERROR(VLOOKUP(C38,'Consolidated Master Sheet'!B:H,6,0),"")</f>
        <v>1</v>
      </c>
      <c r="I38" s="234">
        <f>IFERROR(VLOOKUP(C38,'Consolidated Master Sheet'!B:H,7,0),"")</f>
        <v>25</v>
      </c>
      <c r="J38" s="1562"/>
      <c r="K38" s="1563">
        <f>IFERROR(#REF!*J38,0)</f>
        <v>0</v>
      </c>
    </row>
    <row r="39" spans="1:13">
      <c r="A39" s="157" t="str">
        <f>IF(J39&gt;0,COUNT($J$15:J87)+MAX('MI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39" s="157"/>
      <c r="C39" s="249"/>
      <c r="D39" s="769"/>
      <c r="E39" s="1505" t="str">
        <f>IFERROR(VLOOKUP(C39,'Consolidated Master Sheet'!B:H,3,0),"")</f>
        <v/>
      </c>
      <c r="F39" s="1454">
        <f t="shared" si="2"/>
        <v>0</v>
      </c>
      <c r="G39" s="1811">
        <f t="shared" si="3"/>
        <v>0</v>
      </c>
      <c r="H39" s="459" t="str">
        <f>IFERROR(VLOOKUP(C39,'Consolidated Master Sheet'!B:H,6,0),"")</f>
        <v/>
      </c>
      <c r="I39" s="452" t="str">
        <f>IFERROR(VLOOKUP(C39,'Consolidated Master Sheet'!B:H,7,0),"")</f>
        <v/>
      </c>
      <c r="J39" s="1564"/>
      <c r="K39" s="1106"/>
      <c r="L39" s="157"/>
      <c r="M39" s="1029"/>
    </row>
    <row r="40" spans="1:13">
      <c r="A40" s="157" t="str">
        <f>IF(J40&gt;0,COUNT($J$15:J88)+MAX('MI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40" s="849" t="s">
        <v>11237</v>
      </c>
      <c r="D40" s="292" t="s">
        <v>11314</v>
      </c>
      <c r="E40" s="1017">
        <f>IFERROR(VLOOKUP(C40,'Consolidated Master Sheet'!B:H,3,0),"")</f>
        <v>71.820000000000007</v>
      </c>
      <c r="F40" s="1535">
        <f t="shared" si="2"/>
        <v>0</v>
      </c>
      <c r="G40" s="1362">
        <f t="shared" si="3"/>
        <v>0</v>
      </c>
      <c r="H40" s="234">
        <f>IFERROR(VLOOKUP(C40,'Consolidated Master Sheet'!B:H,6,0),"")</f>
        <v>25</v>
      </c>
      <c r="I40" s="234">
        <f>IFERROR(VLOOKUP(C40,'Consolidated Master Sheet'!B:H,7,0),"")</f>
        <v>250</v>
      </c>
      <c r="J40" s="1562"/>
      <c r="K40" s="1563">
        <f>IFERROR(#REF!*J40,0)</f>
        <v>0</v>
      </c>
    </row>
    <row r="41" spans="1:13">
      <c r="A41" s="157" t="str">
        <f>IF(J41&gt;0,COUNT($J$15:J89)+MAX('MI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41" s="849" t="s">
        <v>11238</v>
      </c>
      <c r="D41" s="292" t="s">
        <v>11315</v>
      </c>
      <c r="E41" s="1017">
        <f>IFERROR(VLOOKUP(C41,'Consolidated Master Sheet'!B:H,3,0),"")</f>
        <v>84.9</v>
      </c>
      <c r="F41" s="1535">
        <f t="shared" si="2"/>
        <v>0</v>
      </c>
      <c r="G41" s="1362">
        <f t="shared" si="3"/>
        <v>0</v>
      </c>
      <c r="H41" s="234">
        <f>IFERROR(VLOOKUP(C41,'Consolidated Master Sheet'!B:H,6,0),"")</f>
        <v>10</v>
      </c>
      <c r="I41" s="234">
        <f>IFERROR(VLOOKUP(C41,'Consolidated Master Sheet'!B:H,7,0),"")</f>
        <v>200</v>
      </c>
      <c r="J41" s="1562"/>
      <c r="K41" s="1563">
        <f>IFERROR(#REF!*J41,0)</f>
        <v>0</v>
      </c>
      <c r="M41" s="13"/>
    </row>
    <row r="42" spans="1:13" ht="15.75" customHeight="1">
      <c r="A42" s="157" t="str">
        <f>IF(J42&gt;0,COUNT($J$15:J90)+MAX('MI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42" s="1447"/>
      <c r="C42" s="1448"/>
      <c r="D42" s="1297" t="s">
        <v>4685</v>
      </c>
      <c r="E42" s="1506" t="str">
        <f>IFERROR(VLOOKUP(C42,'Consolidated Master Sheet'!B:H,3,0),"")</f>
        <v/>
      </c>
      <c r="F42" s="1452">
        <f t="shared" si="2"/>
        <v>0</v>
      </c>
      <c r="G42" s="1755">
        <f t="shared" si="3"/>
        <v>0</v>
      </c>
      <c r="H42" s="1449" t="str">
        <f>IFERROR(VLOOKUP(C42,'Consolidated Master Sheet'!B:H,6,0),"")</f>
        <v/>
      </c>
      <c r="I42" s="1450" t="str">
        <f>IFERROR(VLOOKUP(C42,'Consolidated Master Sheet'!B:H,7,0),"")</f>
        <v/>
      </c>
      <c r="J42" s="1565"/>
      <c r="K42" s="1302"/>
      <c r="L42" s="157"/>
      <c r="M42" s="13"/>
    </row>
    <row r="43" spans="1:13">
      <c r="A43" s="157" t="str">
        <f>IF(J43&gt;0,COUNT($J$15:J95)+MAX('MI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43" s="157"/>
      <c r="C43" s="249"/>
      <c r="D43" s="769"/>
      <c r="E43" s="1505" t="str">
        <f>IFERROR(VLOOKUP(C43,'Consolidated Master Sheet'!B:H,3,0),"")</f>
        <v/>
      </c>
      <c r="F43" s="1454">
        <f t="shared" si="2"/>
        <v>0</v>
      </c>
      <c r="G43" s="1811">
        <f t="shared" si="3"/>
        <v>0</v>
      </c>
      <c r="H43" s="459" t="str">
        <f>IFERROR(VLOOKUP(C43,'Consolidated Master Sheet'!B:H,6,0),"")</f>
        <v/>
      </c>
      <c r="I43" s="452" t="str">
        <f>IFERROR(VLOOKUP(C43,'Consolidated Master Sheet'!B:H,7,0),"")</f>
        <v/>
      </c>
      <c r="J43" s="1564"/>
      <c r="K43" s="1106"/>
      <c r="L43" s="157"/>
      <c r="M43" s="1029"/>
    </row>
    <row r="44" spans="1:13">
      <c r="A44" s="157" t="str">
        <f>IF(J44&gt;0,COUNT($J$15:J96)+MAX('MI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44" s="849" t="s">
        <v>11408</v>
      </c>
      <c r="D44" s="292" t="s">
        <v>11410</v>
      </c>
      <c r="E44" s="1017">
        <f>IFERROR(VLOOKUP(C44,'Consolidated Master Sheet'!B:H,3,0),"")</f>
        <v>57.879999999999995</v>
      </c>
      <c r="F44" s="1535">
        <f t="shared" si="2"/>
        <v>0</v>
      </c>
      <c r="G44" s="1362">
        <f t="shared" si="3"/>
        <v>0</v>
      </c>
      <c r="H44" s="234">
        <f>IFERROR(VLOOKUP(C44,'Consolidated Master Sheet'!B:H,6,0),"")</f>
        <v>50</v>
      </c>
      <c r="I44" s="234">
        <f>IFERROR(VLOOKUP(C44,'Consolidated Master Sheet'!B:H,7,0),"")</f>
        <v>500</v>
      </c>
      <c r="J44" s="1562"/>
      <c r="K44" s="1563">
        <f>IFERROR(#REF!*J44,0)</f>
        <v>0</v>
      </c>
    </row>
    <row r="45" spans="1:13">
      <c r="A45" s="157" t="str">
        <f>IF(J45&gt;0,COUNT($J$15:J97)+MAX('MI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45" s="849" t="s">
        <v>11373</v>
      </c>
      <c r="D45" s="292" t="s">
        <v>11385</v>
      </c>
      <c r="E45" s="1017">
        <f>IFERROR(VLOOKUP(C45,'Consolidated Master Sheet'!B:H,3,0),"")</f>
        <v>46.699999999999996</v>
      </c>
      <c r="F45" s="1535">
        <f t="shared" si="2"/>
        <v>0</v>
      </c>
      <c r="G45" s="1362">
        <f t="shared" si="3"/>
        <v>0</v>
      </c>
      <c r="H45" s="234">
        <f>IFERROR(VLOOKUP(C45,'Consolidated Master Sheet'!B:H,6,0),"")</f>
        <v>25</v>
      </c>
      <c r="I45" s="234">
        <f>IFERROR(VLOOKUP(C45,'Consolidated Master Sheet'!B:H,7,0),"")</f>
        <v>250</v>
      </c>
      <c r="J45" s="1562"/>
      <c r="K45" s="1563">
        <f>IFERROR(#REF!*J45,0)</f>
        <v>0</v>
      </c>
    </row>
    <row r="46" spans="1:13">
      <c r="A46" s="157" t="str">
        <f>IF(J46&gt;0,COUNT($J$15:J98)+MAX('MI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46" s="849" t="s">
        <v>11409</v>
      </c>
      <c r="D46" s="292" t="s">
        <v>11411</v>
      </c>
      <c r="E46" s="1017">
        <f>IFERROR(VLOOKUP(C46,'Consolidated Master Sheet'!B:H,3,0),"")</f>
        <v>98.73</v>
      </c>
      <c r="F46" s="1535">
        <f t="shared" si="2"/>
        <v>0</v>
      </c>
      <c r="G46" s="1362">
        <f t="shared" si="3"/>
        <v>0</v>
      </c>
      <c r="H46" s="234">
        <f>IFERROR(VLOOKUP(C46,'Consolidated Master Sheet'!B:H,6,0),"")</f>
        <v>10</v>
      </c>
      <c r="I46" s="234">
        <f>IFERROR(VLOOKUP(C46,'Consolidated Master Sheet'!B:H,7,0),"")</f>
        <v>100</v>
      </c>
      <c r="J46" s="1562"/>
      <c r="K46" s="1563">
        <f>IFERROR(#REF!*J46,0)</f>
        <v>0</v>
      </c>
    </row>
    <row r="47" spans="1:13" ht="15.75" customHeight="1">
      <c r="A47" s="157" t="str">
        <f>IF(J47&gt;0,COUNT($J$15:J99)+MAX('MI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47" s="354"/>
      <c r="C47" s="313"/>
      <c r="D47" s="314" t="s">
        <v>11404</v>
      </c>
      <c r="E47" s="1504" t="str">
        <f>IFERROR(VLOOKUP(C47,'Consolidated Master Sheet'!B:H,3,0),"")</f>
        <v/>
      </c>
      <c r="F47" s="1453">
        <f t="shared" si="2"/>
        <v>0</v>
      </c>
      <c r="G47" s="1765">
        <f t="shared" si="3"/>
        <v>0</v>
      </c>
      <c r="H47" s="760" t="str">
        <f>IFERROR(VLOOKUP(C47,'Consolidated Master Sheet'!B:H,6,0),"")</f>
        <v/>
      </c>
      <c r="I47" s="761" t="str">
        <f>IFERROR(VLOOKUP(C47,'Consolidated Master Sheet'!B:H,7,0),"")</f>
        <v/>
      </c>
      <c r="J47" s="1561"/>
      <c r="K47" s="1121"/>
      <c r="L47" s="157"/>
      <c r="M47" s="1029"/>
    </row>
    <row r="48" spans="1:13">
      <c r="A48" s="157" t="str">
        <f>IF(J48&gt;0,COUNT($J$15:J100)+MAX('MI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48" s="849" t="s">
        <v>11240</v>
      </c>
      <c r="D48" s="292" t="s">
        <v>11317</v>
      </c>
      <c r="E48" s="1017">
        <f>IFERROR(VLOOKUP(C48,'Consolidated Master Sheet'!B:H,3,0),"")</f>
        <v>52.419999999999995</v>
      </c>
      <c r="F48" s="1535">
        <f t="shared" si="2"/>
        <v>0</v>
      </c>
      <c r="G48" s="1362">
        <f t="shared" si="3"/>
        <v>0</v>
      </c>
      <c r="H48" s="234">
        <f>IFERROR(VLOOKUP(C48,'Consolidated Master Sheet'!B:H,6,0),"")</f>
        <v>25</v>
      </c>
      <c r="I48" s="234">
        <f>IFERROR(VLOOKUP(C48,'Consolidated Master Sheet'!B:H,7,0),"")</f>
        <v>250</v>
      </c>
      <c r="J48" s="1562"/>
      <c r="K48" s="1563">
        <f>IFERROR(#REF!*J48,0)</f>
        <v>0</v>
      </c>
    </row>
    <row r="49" spans="1:13">
      <c r="A49" s="157" t="str">
        <f>IF(J49&gt;0,COUNT($J$15:J101)+MAX('MI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49" s="849" t="s">
        <v>11241</v>
      </c>
      <c r="D49" s="292" t="s">
        <v>11318</v>
      </c>
      <c r="E49" s="1017">
        <f>IFERROR(VLOOKUP(C49,'Consolidated Master Sheet'!B:H,3,0),"")</f>
        <v>56.43</v>
      </c>
      <c r="F49" s="1535">
        <f t="shared" si="2"/>
        <v>0</v>
      </c>
      <c r="G49" s="1362">
        <f t="shared" si="3"/>
        <v>0</v>
      </c>
      <c r="H49" s="234">
        <f>IFERROR(VLOOKUP(C49,'Consolidated Master Sheet'!B:H,6,0),"")</f>
        <v>25</v>
      </c>
      <c r="I49" s="234">
        <f>IFERROR(VLOOKUP(C49,'Consolidated Master Sheet'!B:H,7,0),"")</f>
        <v>250</v>
      </c>
      <c r="J49" s="1562"/>
      <c r="K49" s="1563">
        <f>IFERROR(#REF!*J49,0)</f>
        <v>0</v>
      </c>
    </row>
    <row r="50" spans="1:13">
      <c r="A50" s="157" t="str">
        <f>IF(J50&gt;0,COUNT($J$15:J102)+MAX('MI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50" s="849" t="s">
        <v>11242</v>
      </c>
      <c r="D50" s="292" t="s">
        <v>11319</v>
      </c>
      <c r="E50" s="1017">
        <f>IFERROR(VLOOKUP(C50,'Consolidated Master Sheet'!B:H,3,0),"")</f>
        <v>104.83</v>
      </c>
      <c r="F50" s="1535">
        <f t="shared" si="2"/>
        <v>0</v>
      </c>
      <c r="G50" s="1362">
        <f t="shared" si="3"/>
        <v>0</v>
      </c>
      <c r="H50" s="234">
        <f>IFERROR(VLOOKUP(C50,'Consolidated Master Sheet'!B:H,6,0),"")</f>
        <v>10</v>
      </c>
      <c r="I50" s="234">
        <f>IFERROR(VLOOKUP(C50,'Consolidated Master Sheet'!B:H,7,0),"")</f>
        <v>100</v>
      </c>
      <c r="J50" s="1562"/>
      <c r="K50" s="1563">
        <f>IFERROR(#REF!*J50,0)</f>
        <v>0</v>
      </c>
    </row>
    <row r="51" spans="1:13">
      <c r="A51" s="157" t="str">
        <f>IF(J51&gt;0,COUNT($J$15:J103)+MAX('MI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51" s="849" t="s">
        <v>11243</v>
      </c>
      <c r="D51" s="292" t="s">
        <v>11320</v>
      </c>
      <c r="E51" s="1017">
        <f>IFERROR(VLOOKUP(C51,'Consolidated Master Sheet'!B:H,3,0),"")</f>
        <v>404.4</v>
      </c>
      <c r="F51" s="1535">
        <f t="shared" si="2"/>
        <v>0</v>
      </c>
      <c r="G51" s="1362">
        <f t="shared" si="3"/>
        <v>0</v>
      </c>
      <c r="H51" s="234">
        <f>IFERROR(VLOOKUP(C51,'Consolidated Master Sheet'!B:H,6,0),"")</f>
        <v>10</v>
      </c>
      <c r="I51" s="234">
        <f>IFERROR(VLOOKUP(C51,'Consolidated Master Sheet'!B:H,7,0),"")</f>
        <v>100</v>
      </c>
      <c r="J51" s="1562"/>
      <c r="K51" s="1563">
        <f>IFERROR(#REF!*J51,0)</f>
        <v>0</v>
      </c>
    </row>
    <row r="52" spans="1:13" ht="15.75" customHeight="1">
      <c r="A52" s="157" t="str">
        <f>IF(J52&gt;0,COUNT($J$15:J104)+MAX('MI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52" s="354"/>
      <c r="C52" s="313"/>
      <c r="D52" s="314" t="s">
        <v>11403</v>
      </c>
      <c r="E52" s="1504" t="str">
        <f>IFERROR(VLOOKUP(C52,'Consolidated Master Sheet'!B:H,3,0),"")</f>
        <v/>
      </c>
      <c r="F52" s="1453">
        <f t="shared" si="2"/>
        <v>0</v>
      </c>
      <c r="G52" s="1765">
        <f t="shared" si="3"/>
        <v>0</v>
      </c>
      <c r="H52" s="760" t="str">
        <f>IFERROR(VLOOKUP(C52,'Consolidated Master Sheet'!B:H,6,0),"")</f>
        <v/>
      </c>
      <c r="I52" s="761" t="str">
        <f>IFERROR(VLOOKUP(C52,'Consolidated Master Sheet'!B:H,7,0),"")</f>
        <v/>
      </c>
      <c r="J52" s="1561"/>
      <c r="K52" s="1121"/>
      <c r="L52" s="157"/>
      <c r="M52" s="1029"/>
    </row>
    <row r="53" spans="1:13">
      <c r="A53" s="157" t="str">
        <f>IF(J53&gt;0,COUNT($J$15:J105)+MAX('MI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53" s="849" t="s">
        <v>11251</v>
      </c>
      <c r="D53" s="292" t="s">
        <v>11328</v>
      </c>
      <c r="E53" s="1017">
        <f>IFERROR(VLOOKUP(C53,'Consolidated Master Sheet'!B:H,3,0),"")</f>
        <v>60.11</v>
      </c>
      <c r="F53" s="1535">
        <f t="shared" si="2"/>
        <v>0</v>
      </c>
      <c r="G53" s="1362">
        <f t="shared" si="3"/>
        <v>0</v>
      </c>
      <c r="H53" s="234">
        <f>IFERROR(VLOOKUP(C53,'Consolidated Master Sheet'!B:H,6,0),"")</f>
        <v>25</v>
      </c>
      <c r="I53" s="234">
        <f>IFERROR(VLOOKUP(C53,'Consolidated Master Sheet'!B:H,7,0),"")</f>
        <v>100</v>
      </c>
      <c r="J53" s="1562"/>
      <c r="K53" s="1563">
        <f>IFERROR(#REF!*J53,0)</f>
        <v>0</v>
      </c>
    </row>
    <row r="54" spans="1:13" ht="15.75" customHeight="1">
      <c r="A54" s="157" t="str">
        <f>IF(J54&gt;0,COUNT($J$15:J106)+MAX('MI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54" s="849" t="s">
        <v>11252</v>
      </c>
      <c r="D54" s="292" t="s">
        <v>11329</v>
      </c>
      <c r="E54" s="1017">
        <f>IFERROR(VLOOKUP(C54,'Consolidated Master Sheet'!B:H,3,0),"")</f>
        <v>97.320000000000007</v>
      </c>
      <c r="F54" s="1535">
        <f t="shared" si="2"/>
        <v>0</v>
      </c>
      <c r="G54" s="1362">
        <f t="shared" si="3"/>
        <v>0</v>
      </c>
      <c r="H54" s="234">
        <f>IFERROR(VLOOKUP(C54,'Consolidated Master Sheet'!B:H,6,0),"")</f>
        <v>25</v>
      </c>
      <c r="I54" s="234">
        <f>IFERROR(VLOOKUP(C54,'Consolidated Master Sheet'!B:H,7,0),"")</f>
        <v>100</v>
      </c>
      <c r="J54" s="1562"/>
      <c r="K54" s="1563">
        <f>IFERROR(#REF!*J54,0)</f>
        <v>0</v>
      </c>
    </row>
    <row r="55" spans="1:13">
      <c r="A55" s="157" t="str">
        <f>IF(J55&gt;0,COUNT($J$15:J107)+MAX('MI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55" s="849" t="s">
        <v>11253</v>
      </c>
      <c r="D55" s="292" t="s">
        <v>11330</v>
      </c>
      <c r="E55" s="1017">
        <f>IFERROR(VLOOKUP(C55,'Consolidated Master Sheet'!B:H,3,0),"")</f>
        <v>229.53</v>
      </c>
      <c r="F55" s="1535">
        <f t="shared" si="2"/>
        <v>0</v>
      </c>
      <c r="G55" s="1362">
        <f t="shared" si="3"/>
        <v>0</v>
      </c>
      <c r="H55" s="234">
        <f>IFERROR(VLOOKUP(C55,'Consolidated Master Sheet'!B:H,6,0),"")</f>
        <v>10</v>
      </c>
      <c r="I55" s="234">
        <f>IFERROR(VLOOKUP(C55,'Consolidated Master Sheet'!B:H,7,0),"")</f>
        <v>100</v>
      </c>
      <c r="J55" s="1562"/>
      <c r="K55" s="1563">
        <f>IFERROR(#REF!*J55,0)</f>
        <v>0</v>
      </c>
    </row>
    <row r="56" spans="1:13">
      <c r="A56" s="157" t="str">
        <f>IF(J56&gt;0,COUNT($J$15:J108)+MAX('MI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56" s="849" t="s">
        <v>11254</v>
      </c>
      <c r="D56" s="292" t="s">
        <v>11331</v>
      </c>
      <c r="E56" s="1017">
        <f>IFERROR(VLOOKUP(C56,'Consolidated Master Sheet'!B:H,3,0),"")</f>
        <v>304.28999999999996</v>
      </c>
      <c r="F56" s="1535">
        <f t="shared" si="2"/>
        <v>0</v>
      </c>
      <c r="G56" s="1362">
        <f t="shared" si="3"/>
        <v>0</v>
      </c>
      <c r="H56" s="234">
        <f>IFERROR(VLOOKUP(C56,'Consolidated Master Sheet'!B:H,6,0),"")</f>
        <v>5</v>
      </c>
      <c r="I56" s="234">
        <f>IFERROR(VLOOKUP(C56,'Consolidated Master Sheet'!B:H,7,0),"")</f>
        <v>50</v>
      </c>
      <c r="J56" s="1562"/>
      <c r="K56" s="1563">
        <f>IFERROR(#REF!*J56,0)</f>
        <v>0</v>
      </c>
    </row>
    <row r="57" spans="1:13">
      <c r="A57" s="157" t="str">
        <f>IF(J57&gt;0,COUNT($J$15:J109)+MAX('MI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57" s="157"/>
      <c r="C57" s="249"/>
      <c r="D57" s="769"/>
      <c r="E57" s="1505" t="str">
        <f>IFERROR(VLOOKUP(C57,'Consolidated Master Sheet'!B:H,3,0),"")</f>
        <v/>
      </c>
      <c r="F57" s="1454">
        <f t="shared" si="2"/>
        <v>0</v>
      </c>
      <c r="G57" s="1811">
        <f t="shared" si="3"/>
        <v>0</v>
      </c>
      <c r="H57" s="459" t="str">
        <f>IFERROR(VLOOKUP(C57,'Consolidated Master Sheet'!B:H,6,0),"")</f>
        <v/>
      </c>
      <c r="I57" s="452" t="str">
        <f>IFERROR(VLOOKUP(C57,'Consolidated Master Sheet'!B:H,7,0),"")</f>
        <v/>
      </c>
      <c r="J57" s="1564"/>
      <c r="K57" s="1106"/>
      <c r="L57" s="157"/>
      <c r="M57" s="1029"/>
    </row>
    <row r="58" spans="1:13">
      <c r="A58" s="157" t="str">
        <f>IF(J58&gt;0,COUNT($J$15:J110)+MAX('MI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58" s="849" t="s">
        <v>11255</v>
      </c>
      <c r="D58" s="292" t="s">
        <v>11332</v>
      </c>
      <c r="E58" s="1017">
        <f>IFERROR(VLOOKUP(C58,'Consolidated Master Sheet'!B:H,3,0),"")</f>
        <v>60.86</v>
      </c>
      <c r="F58" s="1535">
        <f t="shared" si="2"/>
        <v>0</v>
      </c>
      <c r="G58" s="1362">
        <f t="shared" si="3"/>
        <v>0</v>
      </c>
      <c r="H58" s="234">
        <f>IFERROR(VLOOKUP(C58,'Consolidated Master Sheet'!B:H,6,0),"")</f>
        <v>25</v>
      </c>
      <c r="I58" s="234">
        <f>IFERROR(VLOOKUP(C58,'Consolidated Master Sheet'!B:H,7,0),"")</f>
        <v>250</v>
      </c>
      <c r="J58" s="1562"/>
      <c r="K58" s="1563">
        <f>IFERROR(#REF!*J58,0)</f>
        <v>0</v>
      </c>
    </row>
    <row r="59" spans="1:13">
      <c r="A59" s="157" t="str">
        <f>IF(J59&gt;0,COUNT($J$15:J111)+MAX('MI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59" s="849" t="s">
        <v>11256</v>
      </c>
      <c r="D59" s="292" t="s">
        <v>11333</v>
      </c>
      <c r="E59" s="1017">
        <f>IFERROR(VLOOKUP(C59,'Consolidated Master Sheet'!B:H,3,0),"")</f>
        <v>112.73</v>
      </c>
      <c r="F59" s="1535">
        <f t="shared" si="2"/>
        <v>0</v>
      </c>
      <c r="G59" s="1362">
        <f t="shared" si="3"/>
        <v>0</v>
      </c>
      <c r="H59" s="234">
        <f>IFERROR(VLOOKUP(C59,'Consolidated Master Sheet'!B:H,6,0),"")</f>
        <v>25</v>
      </c>
      <c r="I59" s="234">
        <f>IFERROR(VLOOKUP(C59,'Consolidated Master Sheet'!B:H,7,0),"")</f>
        <v>250</v>
      </c>
      <c r="J59" s="1562"/>
      <c r="K59" s="1563">
        <f>IFERROR(#REF!*J59,0)</f>
        <v>0</v>
      </c>
    </row>
    <row r="60" spans="1:13">
      <c r="A60" s="157" t="str">
        <f>IF(J60&gt;0,COUNT($J$15:J112)+MAX('MI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60" s="157"/>
      <c r="C60" s="249"/>
      <c r="D60" s="769"/>
      <c r="E60" s="1505" t="str">
        <f>IFERROR(VLOOKUP(C60,'Consolidated Master Sheet'!B:H,3,0),"")</f>
        <v/>
      </c>
      <c r="F60" s="1454">
        <f t="shared" si="2"/>
        <v>0</v>
      </c>
      <c r="G60" s="1811">
        <f t="shared" si="3"/>
        <v>0</v>
      </c>
      <c r="H60" s="459" t="str">
        <f>IFERROR(VLOOKUP(C60,'Consolidated Master Sheet'!B:H,6,0),"")</f>
        <v/>
      </c>
      <c r="I60" s="452" t="str">
        <f>IFERROR(VLOOKUP(C60,'Consolidated Master Sheet'!B:H,7,0),"")</f>
        <v/>
      </c>
      <c r="J60" s="1564"/>
      <c r="K60" s="1106"/>
      <c r="L60" s="157"/>
      <c r="M60" s="1029"/>
    </row>
    <row r="61" spans="1:13">
      <c r="A61" s="157" t="str">
        <f>IF(J61&gt;0,COUNT($J$15:J113)+MAX('MI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61" s="849" t="s">
        <v>11257</v>
      </c>
      <c r="D61" s="292" t="s">
        <v>11334</v>
      </c>
      <c r="E61" s="1017">
        <f>IFERROR(VLOOKUP(C61,'Consolidated Master Sheet'!B:H,3,0),"")</f>
        <v>101.91000000000001</v>
      </c>
      <c r="F61" s="1535">
        <f t="shared" si="2"/>
        <v>0</v>
      </c>
      <c r="G61" s="1362">
        <f t="shared" si="3"/>
        <v>0</v>
      </c>
      <c r="H61" s="234">
        <f>IFERROR(VLOOKUP(C61,'Consolidated Master Sheet'!B:H,6,0),"")</f>
        <v>25</v>
      </c>
      <c r="I61" s="234">
        <f>IFERROR(VLOOKUP(C61,'Consolidated Master Sheet'!B:H,7,0),"")</f>
        <v>100</v>
      </c>
      <c r="J61" s="1562"/>
      <c r="K61" s="1563">
        <f>IFERROR(#REF!*J61,0)</f>
        <v>0</v>
      </c>
    </row>
    <row r="62" spans="1:13">
      <c r="A62" s="157" t="str">
        <f>IF(J62&gt;0,COUNT($J$15:J114)+MAX('MI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62" s="849" t="s">
        <v>11258</v>
      </c>
      <c r="D62" s="292" t="s">
        <v>11335</v>
      </c>
      <c r="E62" s="1017">
        <f>IFERROR(VLOOKUP(C62,'Consolidated Master Sheet'!B:H,3,0),"")</f>
        <v>208.19</v>
      </c>
      <c r="F62" s="1535">
        <f t="shared" si="2"/>
        <v>0</v>
      </c>
      <c r="G62" s="1362">
        <f t="shared" si="3"/>
        <v>0</v>
      </c>
      <c r="H62" s="234">
        <f>IFERROR(VLOOKUP(C62,'Consolidated Master Sheet'!B:H,6,0),"")</f>
        <v>10</v>
      </c>
      <c r="I62" s="234">
        <f>IFERROR(VLOOKUP(C62,'Consolidated Master Sheet'!B:H,7,0),"")</f>
        <v>100</v>
      </c>
      <c r="J62" s="1562"/>
      <c r="K62" s="1563">
        <f>IFERROR(#REF!*J62,0)</f>
        <v>0</v>
      </c>
    </row>
    <row r="63" spans="1:13">
      <c r="A63" s="157" t="str">
        <f>IF(J63&gt;0,COUNT($J$15:J115)+MAX('MI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63" s="157"/>
      <c r="C63" s="249"/>
      <c r="D63" s="769"/>
      <c r="E63" s="1505" t="str">
        <f>IFERROR(VLOOKUP(C63,'Consolidated Master Sheet'!B:H,3,0),"")</f>
        <v/>
      </c>
      <c r="F63" s="1454">
        <f t="shared" si="2"/>
        <v>0</v>
      </c>
      <c r="G63" s="1811">
        <f t="shared" si="3"/>
        <v>0</v>
      </c>
      <c r="H63" s="459" t="str">
        <f>IFERROR(VLOOKUP(C63,'Consolidated Master Sheet'!B:H,6,0),"")</f>
        <v/>
      </c>
      <c r="I63" s="452" t="str">
        <f>IFERROR(VLOOKUP(C63,'Consolidated Master Sheet'!B:H,7,0),"")</f>
        <v/>
      </c>
      <c r="J63" s="1564"/>
      <c r="K63" s="1106"/>
      <c r="L63" s="157"/>
      <c r="M63" s="1029"/>
    </row>
    <row r="64" spans="1:13">
      <c r="A64" s="157" t="str">
        <f>IF(J64&gt;0,COUNT($J$15:J115)+MAX('MI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64" s="849" t="s">
        <v>11259</v>
      </c>
      <c r="D64" s="292" t="s">
        <v>11336</v>
      </c>
      <c r="E64" s="1017">
        <f>IFERROR(VLOOKUP(C64,'Consolidated Master Sheet'!B:H,3,0),"")</f>
        <v>149.12</v>
      </c>
      <c r="F64" s="1535">
        <f t="shared" si="2"/>
        <v>0</v>
      </c>
      <c r="G64" s="1362">
        <f t="shared" si="3"/>
        <v>0</v>
      </c>
      <c r="H64" s="234">
        <f>IFERROR(VLOOKUP(C64,'Consolidated Master Sheet'!B:H,6,0),"")</f>
        <v>10</v>
      </c>
      <c r="I64" s="234">
        <f>IFERROR(VLOOKUP(C64,'Consolidated Master Sheet'!B:H,7,0),"")</f>
        <v>100</v>
      </c>
      <c r="J64" s="1562"/>
      <c r="K64" s="1563">
        <f>IFERROR(#REF!*J64,0)</f>
        <v>0</v>
      </c>
    </row>
    <row r="65" spans="1:13">
      <c r="A65" s="157" t="str">
        <f>IF(J65&gt;0,COUNT($J$15:J116)+MAX('MI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65" s="849" t="s">
        <v>11260</v>
      </c>
      <c r="D65" s="292" t="s">
        <v>11337</v>
      </c>
      <c r="E65" s="1017">
        <f>IFERROR(VLOOKUP(C65,'Consolidated Master Sheet'!B:H,3,0),"")</f>
        <v>157.44999999999999</v>
      </c>
      <c r="F65" s="1535">
        <f t="shared" si="2"/>
        <v>0</v>
      </c>
      <c r="G65" s="1362">
        <f t="shared" si="3"/>
        <v>0</v>
      </c>
      <c r="H65" s="234">
        <f>IFERROR(VLOOKUP(C65,'Consolidated Master Sheet'!B:H,6,0),"")</f>
        <v>25</v>
      </c>
      <c r="I65" s="234">
        <f>IFERROR(VLOOKUP(C65,'Consolidated Master Sheet'!B:H,7,0),"")</f>
        <v>250</v>
      </c>
      <c r="J65" s="1562"/>
      <c r="K65" s="1563">
        <f>IFERROR(#REF!*J65,0)</f>
        <v>0</v>
      </c>
    </row>
    <row r="66" spans="1:13">
      <c r="A66" s="157" t="str">
        <f>IF(J66&gt;0,COUNT($J$15:J117)+MAX('MI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66" s="157"/>
      <c r="C66" s="249"/>
      <c r="D66" s="769"/>
      <c r="E66" s="1505" t="str">
        <f>IFERROR(VLOOKUP(C66,'Consolidated Master Sheet'!B:H,3,0),"")</f>
        <v/>
      </c>
      <c r="F66" s="1454">
        <f t="shared" si="2"/>
        <v>0</v>
      </c>
      <c r="G66" s="1811">
        <f t="shared" si="3"/>
        <v>0</v>
      </c>
      <c r="H66" s="459" t="str">
        <f>IFERROR(VLOOKUP(C66,'Consolidated Master Sheet'!B:H,6,0),"")</f>
        <v/>
      </c>
      <c r="I66" s="452" t="str">
        <f>IFERROR(VLOOKUP(C66,'Consolidated Master Sheet'!B:H,7,0),"")</f>
        <v/>
      </c>
      <c r="J66" s="1564"/>
      <c r="K66" s="1106"/>
      <c r="L66" s="157"/>
      <c r="M66" s="1029"/>
    </row>
    <row r="67" spans="1:13">
      <c r="A67" s="157" t="str">
        <f>IF(J67&gt;0,COUNT($J$15:J118)+MAX('MI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67" s="849" t="s">
        <v>11261</v>
      </c>
      <c r="D67" s="292" t="s">
        <v>11338</v>
      </c>
      <c r="E67" s="1017">
        <f>IFERROR(VLOOKUP(C67,'Consolidated Master Sheet'!B:H,3,0),"")</f>
        <v>235.22</v>
      </c>
      <c r="F67" s="1535">
        <f t="shared" si="2"/>
        <v>0</v>
      </c>
      <c r="G67" s="1362">
        <f t="shared" si="3"/>
        <v>0</v>
      </c>
      <c r="H67" s="234">
        <f>IFERROR(VLOOKUP(C67,'Consolidated Master Sheet'!B:H,6,0),"")</f>
        <v>25</v>
      </c>
      <c r="I67" s="234">
        <f>IFERROR(VLOOKUP(C67,'Consolidated Master Sheet'!B:H,7,0),"")</f>
        <v>150</v>
      </c>
      <c r="J67" s="1562"/>
      <c r="K67" s="1563">
        <f>IFERROR(#REF!*J67,0)</f>
        <v>0</v>
      </c>
    </row>
    <row r="68" spans="1:13" ht="15.75" customHeight="1">
      <c r="A68" s="157" t="str">
        <f>IF(J68&gt;0,COUNT($J$15:J119)+MAX('MI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68" s="849" t="s">
        <v>11262</v>
      </c>
      <c r="D68" s="292" t="s">
        <v>11339</v>
      </c>
      <c r="E68" s="1017">
        <f>IFERROR(VLOOKUP(C68,'Consolidated Master Sheet'!B:H,3,0),"")</f>
        <v>246.67999999999998</v>
      </c>
      <c r="F68" s="1535">
        <f t="shared" si="2"/>
        <v>0</v>
      </c>
      <c r="G68" s="1362">
        <f t="shared" si="3"/>
        <v>0</v>
      </c>
      <c r="H68" s="234">
        <f>IFERROR(VLOOKUP(C68,'Consolidated Master Sheet'!B:H,6,0),"")</f>
        <v>25</v>
      </c>
      <c r="I68" s="234">
        <f>IFERROR(VLOOKUP(C68,'Consolidated Master Sheet'!B:H,7,0),"")</f>
        <v>100</v>
      </c>
      <c r="J68" s="1562"/>
      <c r="K68" s="1563">
        <f>IFERROR(#REF!*J68,0)</f>
        <v>0</v>
      </c>
    </row>
    <row r="69" spans="1:13">
      <c r="A69" s="157" t="str">
        <f>IF(J69&gt;0,COUNT($J$15:J120)+MAX('MI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69" s="849" t="s">
        <v>11263</v>
      </c>
      <c r="D69" s="292" t="s">
        <v>11340</v>
      </c>
      <c r="E69" s="1017">
        <f>IFERROR(VLOOKUP(C69,'Consolidated Master Sheet'!B:H,3,0),"")</f>
        <v>246.67999999999998</v>
      </c>
      <c r="F69" s="1535">
        <f t="shared" si="2"/>
        <v>0</v>
      </c>
      <c r="G69" s="1362">
        <f t="shared" si="3"/>
        <v>0</v>
      </c>
      <c r="H69" s="234">
        <f>IFERROR(VLOOKUP(C69,'Consolidated Master Sheet'!B:H,6,0),"")</f>
        <v>5</v>
      </c>
      <c r="I69" s="234">
        <f>IFERROR(VLOOKUP(C69,'Consolidated Master Sheet'!B:H,7,0),"")</f>
        <v>100</v>
      </c>
      <c r="J69" s="1562"/>
      <c r="K69" s="1563">
        <f>IFERROR(#REF!*J69,0)</f>
        <v>0</v>
      </c>
    </row>
    <row r="70" spans="1:13">
      <c r="A70" s="157" t="str">
        <f>IF(J70&gt;0,COUNT($J$15:J121)+MAX('MI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70" s="157"/>
      <c r="C70" s="249"/>
      <c r="D70" s="769"/>
      <c r="E70" s="1505" t="str">
        <f>IFERROR(VLOOKUP(C70,'Consolidated Master Sheet'!B:H,3,0),"")</f>
        <v/>
      </c>
      <c r="F70" s="1454">
        <f t="shared" ref="F70:F133" si="4">IF(E70=0,"NET",F$2)</f>
        <v>0</v>
      </c>
      <c r="G70" s="1811">
        <f t="shared" ref="G70:G133" si="5">IFERROR(ROUND(E70*F70,2),0)</f>
        <v>0</v>
      </c>
      <c r="H70" s="459" t="str">
        <f>IFERROR(VLOOKUP(C70,'Consolidated Master Sheet'!B:H,6,0),"")</f>
        <v/>
      </c>
      <c r="I70" s="452" t="str">
        <f>IFERROR(VLOOKUP(C70,'Consolidated Master Sheet'!B:H,7,0),"")</f>
        <v/>
      </c>
      <c r="J70" s="1564"/>
      <c r="K70" s="1106"/>
      <c r="L70" s="157"/>
      <c r="M70" s="1029"/>
    </row>
    <row r="71" spans="1:13">
      <c r="A71" s="157" t="str">
        <f>IF(J71&gt;0,COUNT($J$15:J122)+MAX('MI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71" s="849" t="s">
        <v>11264</v>
      </c>
      <c r="D71" s="292" t="s">
        <v>11341</v>
      </c>
      <c r="E71" s="1017">
        <f>IFERROR(VLOOKUP(C71,'Consolidated Master Sheet'!B:H,3,0),"")</f>
        <v>359.69</v>
      </c>
      <c r="F71" s="1535">
        <f t="shared" si="4"/>
        <v>0</v>
      </c>
      <c r="G71" s="1362">
        <f t="shared" si="5"/>
        <v>0</v>
      </c>
      <c r="H71" s="234">
        <f>IFERROR(VLOOKUP(C71,'Consolidated Master Sheet'!B:H,6,0),"")</f>
        <v>5</v>
      </c>
      <c r="I71" s="234">
        <f>IFERROR(VLOOKUP(C71,'Consolidated Master Sheet'!B:H,7,0),"")</f>
        <v>50</v>
      </c>
      <c r="J71" s="1562"/>
      <c r="K71" s="1563">
        <f>IFERROR(#REF!*J71,0)</f>
        <v>0</v>
      </c>
    </row>
    <row r="72" spans="1:13">
      <c r="A72" s="157" t="str">
        <f>IF(J72&gt;0,COUNT($J$15:J123)+MAX('MI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72" s="849" t="s">
        <v>11265</v>
      </c>
      <c r="D72" s="292" t="s">
        <v>11342</v>
      </c>
      <c r="E72" s="1017">
        <f>IFERROR(VLOOKUP(C72,'Consolidated Master Sheet'!B:H,3,0),"")</f>
        <v>359.69</v>
      </c>
      <c r="F72" s="1535">
        <f t="shared" si="4"/>
        <v>0</v>
      </c>
      <c r="G72" s="1362">
        <f t="shared" si="5"/>
        <v>0</v>
      </c>
      <c r="H72" s="234">
        <f>IFERROR(VLOOKUP(C72,'Consolidated Master Sheet'!B:H,6,0),"")</f>
        <v>5</v>
      </c>
      <c r="I72" s="234">
        <f>IFERROR(VLOOKUP(C72,'Consolidated Master Sheet'!B:H,7,0),"")</f>
        <v>50</v>
      </c>
      <c r="J72" s="1562"/>
      <c r="K72" s="1563">
        <f>IFERROR(#REF!*J72,0)</f>
        <v>0</v>
      </c>
    </row>
    <row r="73" spans="1:13">
      <c r="A73" s="157" t="str">
        <f>IF(J73&gt;0,COUNT($J$15:J124)+MAX('MI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73" s="849" t="s">
        <v>11266</v>
      </c>
      <c r="D73" s="292" t="s">
        <v>11343</v>
      </c>
      <c r="E73" s="1017">
        <f>IFERROR(VLOOKUP(C73,'Consolidated Master Sheet'!B:H,3,0),"")</f>
        <v>359.69</v>
      </c>
      <c r="F73" s="1535">
        <f t="shared" si="4"/>
        <v>0</v>
      </c>
      <c r="G73" s="1362">
        <f t="shared" si="5"/>
        <v>0</v>
      </c>
      <c r="H73" s="234">
        <f>IFERROR(VLOOKUP(C73,'Consolidated Master Sheet'!B:H,6,0),"")</f>
        <v>5</v>
      </c>
      <c r="I73" s="234">
        <f>IFERROR(VLOOKUP(C73,'Consolidated Master Sheet'!B:H,7,0),"")</f>
        <v>50</v>
      </c>
      <c r="J73" s="1562"/>
      <c r="K73" s="1563">
        <f>IFERROR(#REF!*J73,0)</f>
        <v>0</v>
      </c>
    </row>
    <row r="74" spans="1:13">
      <c r="A74" s="157" t="str">
        <f>IF(J74&gt;0,COUNT($J$15:J125)+MAX('MI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74" s="157"/>
      <c r="C74" s="249"/>
      <c r="D74" s="769"/>
      <c r="E74" s="1505" t="str">
        <f>IFERROR(VLOOKUP(C74,'Consolidated Master Sheet'!B:H,3,0),"")</f>
        <v/>
      </c>
      <c r="F74" s="1454">
        <f t="shared" si="4"/>
        <v>0</v>
      </c>
      <c r="G74" s="1811">
        <f t="shared" si="5"/>
        <v>0</v>
      </c>
      <c r="H74" s="459" t="str">
        <f>IFERROR(VLOOKUP(C74,'Consolidated Master Sheet'!B:H,6,0),"")</f>
        <v/>
      </c>
      <c r="I74" s="452" t="str">
        <f>IFERROR(VLOOKUP(C74,'Consolidated Master Sheet'!B:H,7,0),"")</f>
        <v/>
      </c>
      <c r="J74" s="1564"/>
      <c r="K74" s="1106"/>
      <c r="L74" s="157"/>
      <c r="M74" s="1029"/>
    </row>
    <row r="75" spans="1:13">
      <c r="A75" s="157" t="str">
        <f>IF(J75&gt;0,COUNT($J$15:J126)+MAX('MI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75" s="849" t="s">
        <v>11267</v>
      </c>
      <c r="D75" s="292" t="s">
        <v>11344</v>
      </c>
      <c r="E75" s="1017">
        <f>IFERROR(VLOOKUP(C75,'Consolidated Master Sheet'!B:H,3,0),"")</f>
        <v>385.2</v>
      </c>
      <c r="F75" s="1535">
        <f t="shared" si="4"/>
        <v>0</v>
      </c>
      <c r="G75" s="1362">
        <f t="shared" si="5"/>
        <v>0</v>
      </c>
      <c r="H75" s="234">
        <f>IFERROR(VLOOKUP(C75,'Consolidated Master Sheet'!B:H,6,0),"")</f>
        <v>1</v>
      </c>
      <c r="I75" s="234">
        <f>IFERROR(VLOOKUP(C75,'Consolidated Master Sheet'!B:H,7,0),"")</f>
        <v>25</v>
      </c>
      <c r="J75" s="1562"/>
      <c r="K75" s="1563">
        <f>IFERROR(#REF!*J75,0)</f>
        <v>0</v>
      </c>
    </row>
    <row r="76" spans="1:13">
      <c r="A76" s="157" t="str">
        <f>IF(J76&gt;0,COUNT($J$15:J127)+MAX('MI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76" s="849" t="s">
        <v>11268</v>
      </c>
      <c r="D76" s="292" t="s">
        <v>11345</v>
      </c>
      <c r="E76" s="1017">
        <f>IFERROR(VLOOKUP(C76,'Consolidated Master Sheet'!B:H,3,0),"")</f>
        <v>385.2</v>
      </c>
      <c r="F76" s="1535">
        <f t="shared" si="4"/>
        <v>0</v>
      </c>
      <c r="G76" s="1362">
        <f t="shared" si="5"/>
        <v>0</v>
      </c>
      <c r="H76" s="234">
        <f>IFERROR(VLOOKUP(C76,'Consolidated Master Sheet'!B:H,6,0),"")</f>
        <v>5</v>
      </c>
      <c r="I76" s="234">
        <f>IFERROR(VLOOKUP(C76,'Consolidated Master Sheet'!B:H,7,0),"")</f>
        <v>50</v>
      </c>
      <c r="J76" s="1562"/>
      <c r="K76" s="1563">
        <f>IFERROR(#REF!*J76,0)</f>
        <v>0</v>
      </c>
    </row>
    <row r="77" spans="1:13">
      <c r="A77" s="157" t="str">
        <f>IF(J77&gt;0,COUNT($J$15:J128)+MAX('MI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77" s="849" t="s">
        <v>11269</v>
      </c>
      <c r="D77" s="292" t="s">
        <v>11346</v>
      </c>
      <c r="E77" s="1017">
        <f>IFERROR(VLOOKUP(C77,'Consolidated Master Sheet'!B:H,3,0),"")</f>
        <v>584.45000000000005</v>
      </c>
      <c r="F77" s="1535">
        <f t="shared" si="4"/>
        <v>0</v>
      </c>
      <c r="G77" s="1362">
        <f t="shared" si="5"/>
        <v>0</v>
      </c>
      <c r="H77" s="234">
        <f>IFERROR(VLOOKUP(C77,'Consolidated Master Sheet'!B:H,6,0),"")</f>
        <v>1</v>
      </c>
      <c r="I77" s="234">
        <f>IFERROR(VLOOKUP(C77,'Consolidated Master Sheet'!B:H,7,0),"")</f>
        <v>25</v>
      </c>
      <c r="J77" s="1562"/>
      <c r="K77" s="1563">
        <f>IFERROR(#REF!*J77,0)</f>
        <v>0</v>
      </c>
    </row>
    <row r="78" spans="1:13" ht="15.75" customHeight="1">
      <c r="A78" s="157" t="str">
        <f>IF(J78&gt;0,COUNT($J$15:J129)+MAX('MI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78" s="1447"/>
      <c r="C78" s="1448"/>
      <c r="D78" s="1297" t="s">
        <v>11435</v>
      </c>
      <c r="E78" s="1506" t="str">
        <f>IFERROR(VLOOKUP(C78,'Consolidated Master Sheet'!B:H,3,0),"")</f>
        <v/>
      </c>
      <c r="F78" s="1452">
        <f t="shared" si="4"/>
        <v>0</v>
      </c>
      <c r="G78" s="1755">
        <f t="shared" si="5"/>
        <v>0</v>
      </c>
      <c r="H78" s="1449" t="str">
        <f>IFERROR(VLOOKUP(C78,'Consolidated Master Sheet'!B:H,6,0),"")</f>
        <v/>
      </c>
      <c r="I78" s="1450" t="str">
        <f>IFERROR(VLOOKUP(C78,'Consolidated Master Sheet'!B:H,7,0),"")</f>
        <v/>
      </c>
      <c r="J78" s="1565"/>
      <c r="K78" s="1302"/>
      <c r="L78" s="157"/>
      <c r="M78" s="1029"/>
    </row>
    <row r="79" spans="1:13">
      <c r="A79" s="157" t="str">
        <f>IF(J79&gt;0,COUNT($J$15:J130)+MAX('MI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79" s="849" t="s">
        <v>11270</v>
      </c>
      <c r="D79" s="292" t="s">
        <v>11347</v>
      </c>
      <c r="E79" s="1017">
        <f>IFERROR(VLOOKUP(C79,'Consolidated Master Sheet'!B:H,3,0),"")</f>
        <v>57.629999999999995</v>
      </c>
      <c r="F79" s="1535">
        <f t="shared" si="4"/>
        <v>0</v>
      </c>
      <c r="G79" s="1362">
        <f t="shared" si="5"/>
        <v>0</v>
      </c>
      <c r="H79" s="234">
        <f>IFERROR(VLOOKUP(C79,'Consolidated Master Sheet'!B:H,6,0),"")</f>
        <v>25</v>
      </c>
      <c r="I79" s="234">
        <f>IFERROR(VLOOKUP(C79,'Consolidated Master Sheet'!B:H,7,0),"")</f>
        <v>250</v>
      </c>
      <c r="J79" s="1562"/>
      <c r="K79" s="1563">
        <f>IFERROR(#REF!*J79,0)</f>
        <v>0</v>
      </c>
    </row>
    <row r="80" spans="1:13">
      <c r="A80" s="157" t="str">
        <f>IF(J80&gt;0,COUNT($J$15:J131)+MAX('MI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80" s="849" t="s">
        <v>11271</v>
      </c>
      <c r="D80" s="292" t="s">
        <v>11348</v>
      </c>
      <c r="E80" s="1017">
        <f>IFERROR(VLOOKUP(C80,'Consolidated Master Sheet'!B:H,3,0),"")</f>
        <v>109.84</v>
      </c>
      <c r="F80" s="1535">
        <f t="shared" si="4"/>
        <v>0</v>
      </c>
      <c r="G80" s="1362">
        <f t="shared" si="5"/>
        <v>0</v>
      </c>
      <c r="H80" s="234">
        <f>IFERROR(VLOOKUP(C80,'Consolidated Master Sheet'!B:H,6,0),"")</f>
        <v>25</v>
      </c>
      <c r="I80" s="234">
        <f>IFERROR(VLOOKUP(C80,'Consolidated Master Sheet'!B:H,7,0),"")</f>
        <v>250</v>
      </c>
      <c r="J80" s="1562"/>
      <c r="K80" s="1563">
        <f>IFERROR(#REF!*J80,0)</f>
        <v>0</v>
      </c>
    </row>
    <row r="81" spans="1:13">
      <c r="A81" s="157" t="str">
        <f>IF(J81&gt;0,COUNT($J$15:J132)+MAX('MI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81" s="849" t="s">
        <v>11272</v>
      </c>
      <c r="D81" s="292" t="s">
        <v>11349</v>
      </c>
      <c r="E81" s="1017">
        <f>IFERROR(VLOOKUP(C81,'Consolidated Master Sheet'!B:H,3,0),"")</f>
        <v>348.48</v>
      </c>
      <c r="F81" s="1535">
        <f t="shared" si="4"/>
        <v>0</v>
      </c>
      <c r="G81" s="1362">
        <f t="shared" si="5"/>
        <v>0</v>
      </c>
      <c r="H81" s="234">
        <f>IFERROR(VLOOKUP(C81,'Consolidated Master Sheet'!B:H,6,0),"")</f>
        <v>10</v>
      </c>
      <c r="I81" s="234">
        <f>IFERROR(VLOOKUP(C81,'Consolidated Master Sheet'!B:H,7,0),"")</f>
        <v>200</v>
      </c>
      <c r="J81" s="1562"/>
      <c r="K81" s="1563">
        <f>IFERROR(#REF!*J81,0)</f>
        <v>0</v>
      </c>
    </row>
    <row r="82" spans="1:13">
      <c r="A82" s="157" t="str">
        <f>IF(J82&gt;0,COUNT($J$15:J133)+MAX('MI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82" s="157"/>
      <c r="C82" s="249"/>
      <c r="D82" s="769"/>
      <c r="E82" s="1505" t="str">
        <f>IFERROR(VLOOKUP(C82,'Consolidated Master Sheet'!B:H,3,0),"")</f>
        <v/>
      </c>
      <c r="F82" s="1454">
        <f t="shared" si="4"/>
        <v>0</v>
      </c>
      <c r="G82" s="1811">
        <f t="shared" si="5"/>
        <v>0</v>
      </c>
      <c r="H82" s="459" t="str">
        <f>IFERROR(VLOOKUP(C82,'Consolidated Master Sheet'!B:H,6,0),"")</f>
        <v/>
      </c>
      <c r="I82" s="452" t="str">
        <f>IFERROR(VLOOKUP(C82,'Consolidated Master Sheet'!B:H,7,0),"")</f>
        <v/>
      </c>
      <c r="J82" s="1564"/>
      <c r="K82" s="1106"/>
      <c r="L82" s="157"/>
      <c r="M82" s="1029"/>
    </row>
    <row r="83" spans="1:13" ht="15.75" customHeight="1">
      <c r="A83" s="157" t="str">
        <f>IF(J83&gt;0,COUNT($J$15:J133)+MAX('MI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83" s="849" t="s">
        <v>11273</v>
      </c>
      <c r="D83" s="292" t="s">
        <v>11350</v>
      </c>
      <c r="E83" s="1017">
        <f>IFERROR(VLOOKUP(C83,'Consolidated Master Sheet'!B:H,3,0),"")</f>
        <v>86.68</v>
      </c>
      <c r="F83" s="1535">
        <f t="shared" si="4"/>
        <v>0</v>
      </c>
      <c r="G83" s="1362">
        <f t="shared" si="5"/>
        <v>0</v>
      </c>
      <c r="H83" s="234">
        <f>IFERROR(VLOOKUP(C83,'Consolidated Master Sheet'!B:H,6,0),"")</f>
        <v>25</v>
      </c>
      <c r="I83" s="234">
        <f>IFERROR(VLOOKUP(C83,'Consolidated Master Sheet'!B:H,7,0),"")</f>
        <v>100</v>
      </c>
      <c r="J83" s="1562"/>
      <c r="K83" s="1563">
        <f>IFERROR(#REF!*J83,0)</f>
        <v>0</v>
      </c>
    </row>
    <row r="84" spans="1:13">
      <c r="A84" s="157" t="str">
        <f>IF(J84&gt;0,COUNT($J$15:J133)+MAX('MI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84" s="157"/>
      <c r="C84" s="249"/>
      <c r="D84" s="769"/>
      <c r="E84" s="1505" t="str">
        <f>IFERROR(VLOOKUP(C84,'Consolidated Master Sheet'!B:H,3,0),"")</f>
        <v/>
      </c>
      <c r="F84" s="1454">
        <f t="shared" si="4"/>
        <v>0</v>
      </c>
      <c r="G84" s="1811">
        <f t="shared" si="5"/>
        <v>0</v>
      </c>
      <c r="H84" s="459" t="str">
        <f>IFERROR(VLOOKUP(C84,'Consolidated Master Sheet'!B:H,6,0),"")</f>
        <v/>
      </c>
      <c r="I84" s="452" t="str">
        <f>IFERROR(VLOOKUP(C84,'Consolidated Master Sheet'!B:H,7,0),"")</f>
        <v/>
      </c>
      <c r="J84" s="1564"/>
      <c r="K84" s="1106"/>
      <c r="L84" s="157"/>
      <c r="M84" s="1029"/>
    </row>
    <row r="85" spans="1:13">
      <c r="A85" s="157" t="str">
        <f>IF(J85&gt;0,COUNT($J$15:J133)+MAX('MI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85" s="849" t="s">
        <v>11274</v>
      </c>
      <c r="D85" s="292" t="s">
        <v>11351</v>
      </c>
      <c r="E85" s="1017">
        <f>IFERROR(VLOOKUP(C85,'Consolidated Master Sheet'!B:H,3,0),"")</f>
        <v>230.54999999999998</v>
      </c>
      <c r="F85" s="1535">
        <f t="shared" si="4"/>
        <v>0</v>
      </c>
      <c r="G85" s="1362">
        <f t="shared" si="5"/>
        <v>0</v>
      </c>
      <c r="H85" s="234">
        <f>IFERROR(VLOOKUP(C85,'Consolidated Master Sheet'!B:H,6,0),"")</f>
        <v>10</v>
      </c>
      <c r="I85" s="234">
        <f>IFERROR(VLOOKUP(C85,'Consolidated Master Sheet'!B:H,7,0),"")</f>
        <v>100</v>
      </c>
      <c r="J85" s="1562"/>
      <c r="K85" s="1563">
        <f>IFERROR(#REF!*J85,0)</f>
        <v>0</v>
      </c>
    </row>
    <row r="86" spans="1:13">
      <c r="A86" s="157" t="str">
        <f>IF(J86&gt;0,COUNT($J$15:J134)+MAX('MI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86" s="849" t="s">
        <v>11275</v>
      </c>
      <c r="D86" s="292" t="s">
        <v>11352</v>
      </c>
      <c r="E86" s="1017">
        <f>IFERROR(VLOOKUP(C86,'Consolidated Master Sheet'!B:H,3,0),"")</f>
        <v>241.29</v>
      </c>
      <c r="F86" s="1535">
        <f t="shared" si="4"/>
        <v>0</v>
      </c>
      <c r="G86" s="1362">
        <f t="shared" si="5"/>
        <v>0</v>
      </c>
      <c r="H86" s="234">
        <f>IFERROR(VLOOKUP(C86,'Consolidated Master Sheet'!B:H,6,0),"")</f>
        <v>10</v>
      </c>
      <c r="I86" s="234">
        <f>IFERROR(VLOOKUP(C86,'Consolidated Master Sheet'!B:H,7,0),"")</f>
        <v>100</v>
      </c>
      <c r="J86" s="1562"/>
      <c r="K86" s="1563">
        <f>IFERROR(#REF!*J86,0)</f>
        <v>0</v>
      </c>
    </row>
    <row r="87" spans="1:13">
      <c r="A87" s="157" t="str">
        <f>IF(J87&gt;0,COUNT($J$15:J135)+MAX('MI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87" s="157"/>
      <c r="C87" s="249"/>
      <c r="D87" s="769"/>
      <c r="E87" s="1505" t="str">
        <f>IFERROR(VLOOKUP(C87,'Consolidated Master Sheet'!B:H,3,0),"")</f>
        <v/>
      </c>
      <c r="F87" s="1454">
        <f t="shared" si="4"/>
        <v>0</v>
      </c>
      <c r="G87" s="1811">
        <f t="shared" si="5"/>
        <v>0</v>
      </c>
      <c r="H87" s="459" t="str">
        <f>IFERROR(VLOOKUP(C87,'Consolidated Master Sheet'!B:H,6,0),"")</f>
        <v/>
      </c>
      <c r="I87" s="452" t="str">
        <f>IFERROR(VLOOKUP(C87,'Consolidated Master Sheet'!B:H,7,0),"")</f>
        <v/>
      </c>
      <c r="J87" s="1564"/>
      <c r="K87" s="1106"/>
      <c r="L87" s="157"/>
      <c r="M87" s="1029"/>
    </row>
    <row r="88" spans="1:13">
      <c r="A88" s="157" t="str">
        <f>IF(J88&gt;0,COUNT($J$15:J136)+MAX('MI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88" s="849" t="s">
        <v>11276</v>
      </c>
      <c r="D88" s="292" t="s">
        <v>11353</v>
      </c>
      <c r="E88" s="1017">
        <f>IFERROR(VLOOKUP(C88,'Consolidated Master Sheet'!B:H,3,0),"")</f>
        <v>371.71999999999997</v>
      </c>
      <c r="F88" s="1535">
        <f t="shared" si="4"/>
        <v>0</v>
      </c>
      <c r="G88" s="1362">
        <f t="shared" si="5"/>
        <v>0</v>
      </c>
      <c r="H88" s="234">
        <f>IFERROR(VLOOKUP(C88,'Consolidated Master Sheet'!B:H,6,0),"")</f>
        <v>5</v>
      </c>
      <c r="I88" s="234">
        <f>IFERROR(VLOOKUP(C88,'Consolidated Master Sheet'!B:H,7,0),"")</f>
        <v>50</v>
      </c>
      <c r="J88" s="1562"/>
      <c r="K88" s="1563">
        <f>IFERROR(#REF!*J88,0)</f>
        <v>0</v>
      </c>
    </row>
    <row r="89" spans="1:13">
      <c r="A89" s="157" t="str">
        <f>IF(J89&gt;0,COUNT($J$15:J137)+MAX('MI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89" s="849" t="s">
        <v>11277</v>
      </c>
      <c r="D89" s="292" t="s">
        <v>11354</v>
      </c>
      <c r="E89" s="1017">
        <f>IFERROR(VLOOKUP(C89,'Consolidated Master Sheet'!B:H,3,0),"")</f>
        <v>371.71999999999997</v>
      </c>
      <c r="F89" s="1535">
        <f t="shared" si="4"/>
        <v>0</v>
      </c>
      <c r="G89" s="1362">
        <f t="shared" si="5"/>
        <v>0</v>
      </c>
      <c r="H89" s="234">
        <f>IFERROR(VLOOKUP(C89,'Consolidated Master Sheet'!B:H,6,0),"")</f>
        <v>5</v>
      </c>
      <c r="I89" s="234">
        <f>IFERROR(VLOOKUP(C89,'Consolidated Master Sheet'!B:H,7,0),"")</f>
        <v>50</v>
      </c>
      <c r="J89" s="1562"/>
      <c r="K89" s="1563">
        <f>IFERROR(#REF!*J89,0)</f>
        <v>0</v>
      </c>
    </row>
    <row r="90" spans="1:13">
      <c r="A90" s="157" t="str">
        <f>IF(J90&gt;0,COUNT($J$15:J138)+MAX('MI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90" s="157"/>
      <c r="C90" s="249"/>
      <c r="D90" s="769"/>
      <c r="E90" s="1505" t="str">
        <f>IFERROR(VLOOKUP(C90,'Consolidated Master Sheet'!B:H,3,0),"")</f>
        <v/>
      </c>
      <c r="F90" s="1454">
        <f t="shared" si="4"/>
        <v>0</v>
      </c>
      <c r="G90" s="1811">
        <f t="shared" si="5"/>
        <v>0</v>
      </c>
      <c r="H90" s="459" t="str">
        <f>IFERROR(VLOOKUP(C90,'Consolidated Master Sheet'!B:H,6,0),"")</f>
        <v/>
      </c>
      <c r="I90" s="452" t="str">
        <f>IFERROR(VLOOKUP(C90,'Consolidated Master Sheet'!B:H,7,0),"")</f>
        <v/>
      </c>
      <c r="J90" s="1564"/>
      <c r="K90" s="1106"/>
      <c r="L90" s="157"/>
      <c r="M90" s="1029"/>
    </row>
    <row r="91" spans="1:13">
      <c r="A91" s="157" t="str">
        <f>IF(J91&gt;0,COUNT($J$15:J139)+MAX('MI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91" s="849" t="s">
        <v>11278</v>
      </c>
      <c r="D91" s="292" t="s">
        <v>11355</v>
      </c>
      <c r="E91" s="1017">
        <f>IFERROR(VLOOKUP(C91,'Consolidated Master Sheet'!B:H,3,0),"")</f>
        <v>536.53</v>
      </c>
      <c r="F91" s="1535">
        <f t="shared" si="4"/>
        <v>0</v>
      </c>
      <c r="G91" s="1362">
        <f t="shared" si="5"/>
        <v>0</v>
      </c>
      <c r="H91" s="234">
        <f>IFERROR(VLOOKUP(C91,'Consolidated Master Sheet'!B:H,6,0),"")</f>
        <v>5</v>
      </c>
      <c r="I91" s="234">
        <f>IFERROR(VLOOKUP(C91,'Consolidated Master Sheet'!B:H,7,0),"")</f>
        <v>50</v>
      </c>
      <c r="J91" s="1562"/>
      <c r="K91" s="1563">
        <f>IFERROR(#REF!*J91,0)</f>
        <v>0</v>
      </c>
    </row>
    <row r="92" spans="1:13">
      <c r="A92" s="157" t="str">
        <f>IF(J92&gt;0,COUNT($J$15:J140)+MAX('MI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92" s="157"/>
      <c r="C92" s="249"/>
      <c r="D92" s="769"/>
      <c r="E92" s="1505" t="str">
        <f>IFERROR(VLOOKUP(C92,'Consolidated Master Sheet'!B:H,3,0),"")</f>
        <v/>
      </c>
      <c r="F92" s="1454">
        <f t="shared" si="4"/>
        <v>0</v>
      </c>
      <c r="G92" s="1811">
        <f t="shared" si="5"/>
        <v>0</v>
      </c>
      <c r="H92" s="459" t="str">
        <f>IFERROR(VLOOKUP(C92,'Consolidated Master Sheet'!B:H,6,0),"")</f>
        <v/>
      </c>
      <c r="I92" s="452" t="str">
        <f>IFERROR(VLOOKUP(C92,'Consolidated Master Sheet'!B:H,7,0),"")</f>
        <v/>
      </c>
      <c r="J92" s="1564"/>
      <c r="K92" s="1106"/>
      <c r="L92" s="157"/>
      <c r="M92" s="1029"/>
    </row>
    <row r="93" spans="1:13">
      <c r="A93" s="157" t="str">
        <f>IF(J93&gt;0,COUNT($J$15:J141)+MAX('MI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93" s="525" t="s">
        <v>11279</v>
      </c>
      <c r="D93" s="292" t="s">
        <v>11356</v>
      </c>
      <c r="E93" s="1017">
        <f>IFERROR(VLOOKUP(C93,'Consolidated Master Sheet'!B:H,3,0),"")</f>
        <v>485.69</v>
      </c>
      <c r="F93" s="1535">
        <f t="shared" si="4"/>
        <v>0</v>
      </c>
      <c r="G93" s="1362">
        <f t="shared" si="5"/>
        <v>0</v>
      </c>
      <c r="H93" s="234">
        <f>IFERROR(VLOOKUP(C93,'Consolidated Master Sheet'!B:H,6,0),"")</f>
        <v>5</v>
      </c>
      <c r="I93" s="234">
        <f>IFERROR(VLOOKUP(C93,'Consolidated Master Sheet'!B:H,7,0),"")</f>
        <v>25</v>
      </c>
      <c r="J93" s="1562"/>
      <c r="K93" s="1563">
        <f>IFERROR(#REF!*J93,0)</f>
        <v>0</v>
      </c>
    </row>
    <row r="94" spans="1:13">
      <c r="A94" s="157" t="str">
        <f>IF(J94&gt;0,COUNT($J$15:J142)+MAX('MI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94" s="849" t="s">
        <v>11280</v>
      </c>
      <c r="D94" s="292" t="s">
        <v>11357</v>
      </c>
      <c r="E94" s="1017" t="str">
        <f>IFERROR(VLOOKUP(C94,'Consolidated Master Sheet'!B:H,3,0),"")</f>
        <v/>
      </c>
      <c r="F94" s="1535">
        <f t="shared" si="4"/>
        <v>0</v>
      </c>
      <c r="G94" s="1362">
        <f t="shared" si="5"/>
        <v>0</v>
      </c>
      <c r="H94" s="234" t="str">
        <f>IFERROR(VLOOKUP(C94,'Consolidated Master Sheet'!B:H,6,0),"")</f>
        <v/>
      </c>
      <c r="I94" s="234" t="str">
        <f>IFERROR(VLOOKUP(C94,'Consolidated Master Sheet'!B:H,7,0),"")</f>
        <v/>
      </c>
      <c r="J94" s="1562"/>
      <c r="K94" s="1563">
        <f>IFERROR(#REF!*J94,0)</f>
        <v>0</v>
      </c>
    </row>
    <row r="95" spans="1:13" ht="15.75" customHeight="1">
      <c r="A95" s="157" t="str">
        <f>IF(J95&gt;0,COUNT($J$15:J143)+MAX('MI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95" s="1447"/>
      <c r="C95" s="1448"/>
      <c r="D95" s="1297" t="s">
        <v>11436</v>
      </c>
      <c r="E95" s="1506" t="str">
        <f>IFERROR(VLOOKUP(C95,'Consolidated Master Sheet'!B:H,3,0),"")</f>
        <v/>
      </c>
      <c r="F95" s="1452">
        <f t="shared" si="4"/>
        <v>0</v>
      </c>
      <c r="G95" s="1755">
        <f t="shared" si="5"/>
        <v>0</v>
      </c>
      <c r="H95" s="1449" t="str">
        <f>IFERROR(VLOOKUP(C95,'Consolidated Master Sheet'!B:H,6,0),"")</f>
        <v/>
      </c>
      <c r="I95" s="1450" t="str">
        <f>IFERROR(VLOOKUP(C95,'Consolidated Master Sheet'!B:H,7,0),"")</f>
        <v/>
      </c>
      <c r="J95" s="1565"/>
      <c r="K95" s="1302"/>
      <c r="L95" s="157"/>
      <c r="M95" s="1029"/>
    </row>
    <row r="96" spans="1:13">
      <c r="A96" s="157" t="str">
        <f>IF(J96&gt;0,COUNT($J$15:J144)+MAX('MI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96" s="849" t="s">
        <v>11281</v>
      </c>
      <c r="D96" s="292" t="s">
        <v>11358</v>
      </c>
      <c r="E96" s="1017">
        <f>IFERROR(VLOOKUP(C96,'Consolidated Master Sheet'!B:H,3,0),"")</f>
        <v>150.97</v>
      </c>
      <c r="F96" s="1535">
        <f t="shared" si="4"/>
        <v>0</v>
      </c>
      <c r="G96" s="1362">
        <f t="shared" si="5"/>
        <v>0</v>
      </c>
      <c r="H96" s="234">
        <f>IFERROR(VLOOKUP(C96,'Consolidated Master Sheet'!B:H,6,0),"")</f>
        <v>10</v>
      </c>
      <c r="I96" s="234">
        <f>IFERROR(VLOOKUP(C96,'Consolidated Master Sheet'!B:H,7,0),"")</f>
        <v>100</v>
      </c>
      <c r="J96" s="1562"/>
      <c r="K96" s="1563">
        <f>IFERROR(#REF!*J96,0)</f>
        <v>0</v>
      </c>
    </row>
    <row r="97" spans="1:13">
      <c r="A97" s="157" t="str">
        <f>IF(J97&gt;0,COUNT($J$15:J145)+MAX('MI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97" s="157"/>
      <c r="C97" s="249"/>
      <c r="D97" s="769"/>
      <c r="E97" s="1505" t="str">
        <f>IFERROR(VLOOKUP(C97,'Consolidated Master Sheet'!B:H,3,0),"")</f>
        <v/>
      </c>
      <c r="F97" s="1454">
        <f t="shared" si="4"/>
        <v>0</v>
      </c>
      <c r="G97" s="1811">
        <f t="shared" si="5"/>
        <v>0</v>
      </c>
      <c r="H97" s="459" t="str">
        <f>IFERROR(VLOOKUP(C97,'Consolidated Master Sheet'!B:H,6,0),"")</f>
        <v/>
      </c>
      <c r="I97" s="452" t="str">
        <f>IFERROR(VLOOKUP(C97,'Consolidated Master Sheet'!B:H,7,0),"")</f>
        <v/>
      </c>
      <c r="J97" s="1564"/>
      <c r="K97" s="1106"/>
      <c r="L97" s="157"/>
      <c r="M97" s="1029"/>
    </row>
    <row r="98" spans="1:13">
      <c r="A98" s="157" t="str">
        <f>IF(J98&gt;0,COUNT($J$15:J146)+MAX('MI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98" s="849" t="s">
        <v>11383</v>
      </c>
      <c r="D98" s="292" t="s">
        <v>11396</v>
      </c>
      <c r="E98" s="1017">
        <f>IFERROR(VLOOKUP(C98,'Consolidated Master Sheet'!B:H,3,0),"")</f>
        <v>76.92</v>
      </c>
      <c r="F98" s="1535">
        <f t="shared" si="4"/>
        <v>0</v>
      </c>
      <c r="G98" s="1362">
        <f t="shared" si="5"/>
        <v>0</v>
      </c>
      <c r="H98" s="234">
        <f>IFERROR(VLOOKUP(C98,'Consolidated Master Sheet'!B:H,6,0),"")</f>
        <v>25</v>
      </c>
      <c r="I98" s="234">
        <f>IFERROR(VLOOKUP(C98,'Consolidated Master Sheet'!B:H,7,0),"")</f>
        <v>100</v>
      </c>
      <c r="J98" s="1562"/>
      <c r="K98" s="1563">
        <f>IFERROR(#REF!*J98,0)</f>
        <v>0</v>
      </c>
    </row>
    <row r="99" spans="1:13">
      <c r="A99" s="157" t="str">
        <f>IF(J99&gt;0,COUNT($J$15:J147)+MAX('MI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99" s="849" t="s">
        <v>11384</v>
      </c>
      <c r="D99" s="292" t="s">
        <v>11397</v>
      </c>
      <c r="E99" s="1017">
        <f>IFERROR(VLOOKUP(C99,'Consolidated Master Sheet'!B:H,3,0),"")</f>
        <v>0</v>
      </c>
      <c r="F99" s="1535" t="str">
        <f t="shared" si="4"/>
        <v>NET</v>
      </c>
      <c r="G99" s="1362">
        <f t="shared" si="5"/>
        <v>0</v>
      </c>
      <c r="H99" s="234">
        <f>IFERROR(VLOOKUP(C99,'Consolidated Master Sheet'!B:H,6,0),"")</f>
        <v>25</v>
      </c>
      <c r="I99" s="234">
        <f>IFERROR(VLOOKUP(C99,'Consolidated Master Sheet'!B:H,7,0),"")</f>
        <v>200</v>
      </c>
      <c r="J99" s="1562"/>
      <c r="K99" s="1563">
        <f>IFERROR(#REF!*J99,0)</f>
        <v>0</v>
      </c>
    </row>
    <row r="100" spans="1:13">
      <c r="A100" s="157" t="str">
        <f>IF(J100&gt;0,COUNT($J$15:J148)+MAX('MI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00" s="410" t="s">
        <v>11282</v>
      </c>
      <c r="D100" s="292" t="s">
        <v>11359</v>
      </c>
      <c r="E100" s="1017">
        <f>IFERROR(VLOOKUP(C100,'Consolidated Master Sheet'!B:H,3,0),"")</f>
        <v>127.88000000000001</v>
      </c>
      <c r="F100" s="1535">
        <f t="shared" si="4"/>
        <v>0</v>
      </c>
      <c r="G100" s="1362">
        <f t="shared" si="5"/>
        <v>0</v>
      </c>
      <c r="H100" s="234">
        <f>IFERROR(VLOOKUP(C100,'Consolidated Master Sheet'!B:H,6,0),"")</f>
        <v>10</v>
      </c>
      <c r="I100" s="234">
        <f>IFERROR(VLOOKUP(C100,'Consolidated Master Sheet'!B:H,7,0),"")</f>
        <v>200</v>
      </c>
      <c r="J100" s="1562"/>
      <c r="K100" s="1563">
        <f>IFERROR(#REF!*J100,0)</f>
        <v>0</v>
      </c>
      <c r="M100" s="13"/>
    </row>
    <row r="101" spans="1:13" ht="15.75" customHeight="1">
      <c r="A101" s="157" t="str">
        <f>IF(J101&gt;0,COUNT($J$15:J149)+MAX('MI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01" s="354"/>
      <c r="C101" s="313"/>
      <c r="D101" s="314" t="s">
        <v>5531</v>
      </c>
      <c r="E101" s="1504" t="str">
        <f>IFERROR(VLOOKUP(C101,'Consolidated Master Sheet'!B:H,3,0),"")</f>
        <v/>
      </c>
      <c r="F101" s="1453">
        <f t="shared" si="4"/>
        <v>0</v>
      </c>
      <c r="G101" s="1765">
        <f t="shared" si="5"/>
        <v>0</v>
      </c>
      <c r="H101" s="760" t="str">
        <f>IFERROR(VLOOKUP(C101,'Consolidated Master Sheet'!B:H,6,0),"")</f>
        <v/>
      </c>
      <c r="I101" s="761" t="str">
        <f>IFERROR(VLOOKUP(C101,'Consolidated Master Sheet'!B:H,7,0),"")</f>
        <v/>
      </c>
      <c r="J101" s="1561"/>
      <c r="K101" s="1121"/>
      <c r="L101" s="157"/>
      <c r="M101" s="1029"/>
    </row>
    <row r="102" spans="1:13">
      <c r="A102" s="157" t="str">
        <f>IF(J102&gt;0,COUNT($J$15:J150)+MAX('MI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02" s="849" t="s">
        <v>11283</v>
      </c>
      <c r="D102" s="292" t="s">
        <v>11360</v>
      </c>
      <c r="E102" s="1017">
        <f>IFERROR(VLOOKUP(C102,'Consolidated Master Sheet'!B:H,3,0),"")</f>
        <v>139.62</v>
      </c>
      <c r="F102" s="1535">
        <f t="shared" si="4"/>
        <v>0</v>
      </c>
      <c r="G102" s="1362">
        <f t="shared" si="5"/>
        <v>0</v>
      </c>
      <c r="H102" s="234">
        <f>IFERROR(VLOOKUP(C102,'Consolidated Master Sheet'!B:H,6,0),"")</f>
        <v>25</v>
      </c>
      <c r="I102" s="234">
        <f>IFERROR(VLOOKUP(C102,'Consolidated Master Sheet'!B:H,7,0),"")</f>
        <v>250</v>
      </c>
      <c r="J102" s="1562"/>
      <c r="K102" s="1563">
        <f>IFERROR(#REF!*J102,0)</f>
        <v>0</v>
      </c>
    </row>
    <row r="103" spans="1:13">
      <c r="A103" s="157" t="str">
        <f>IF(J103&gt;0,COUNT($J$15:J151)+MAX('MI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03" s="849" t="s">
        <v>11284</v>
      </c>
      <c r="D103" s="292" t="s">
        <v>11361</v>
      </c>
      <c r="E103" s="1017">
        <f>IFERROR(VLOOKUP(C103,'Consolidated Master Sheet'!B:H,3,0),"")</f>
        <v>190.10999999999999</v>
      </c>
      <c r="F103" s="1535">
        <f t="shared" si="4"/>
        <v>0</v>
      </c>
      <c r="G103" s="1362">
        <f t="shared" si="5"/>
        <v>0</v>
      </c>
      <c r="H103" s="234">
        <f>IFERROR(VLOOKUP(C103,'Consolidated Master Sheet'!B:H,6,0),"")</f>
        <v>25</v>
      </c>
      <c r="I103" s="234">
        <f>IFERROR(VLOOKUP(C103,'Consolidated Master Sheet'!B:H,7,0),"")</f>
        <v>225</v>
      </c>
      <c r="J103" s="1562"/>
      <c r="K103" s="1563">
        <f>IFERROR(#REF!*J103,0)</f>
        <v>0</v>
      </c>
    </row>
    <row r="104" spans="1:13">
      <c r="A104" s="157" t="str">
        <f>IF(J104&gt;0,COUNT($J$15:J152)+MAX('MI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04" s="849" t="s">
        <v>11285</v>
      </c>
      <c r="D104" s="292" t="s">
        <v>11362</v>
      </c>
      <c r="E104" s="1017">
        <f>IFERROR(VLOOKUP(C104,'Consolidated Master Sheet'!B:H,3,0),"")</f>
        <v>395.42</v>
      </c>
      <c r="F104" s="1535">
        <f t="shared" si="4"/>
        <v>0</v>
      </c>
      <c r="G104" s="1362">
        <f t="shared" si="5"/>
        <v>0</v>
      </c>
      <c r="H104" s="234">
        <f>IFERROR(VLOOKUP(C104,'Consolidated Master Sheet'!B:H,6,0),"")</f>
        <v>10</v>
      </c>
      <c r="I104" s="234">
        <f>IFERROR(VLOOKUP(C104,'Consolidated Master Sheet'!B:H,7,0),"")</f>
        <v>30</v>
      </c>
      <c r="J104" s="1562"/>
      <c r="K104" s="1563">
        <f>IFERROR(#REF!*J104,0)</f>
        <v>0</v>
      </c>
      <c r="M104" s="13"/>
    </row>
    <row r="105" spans="1:13">
      <c r="A105" s="157" t="str">
        <f>IF(J105&gt;0,COUNT($J$15:J153)+MAX('MI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05" s="849" t="s">
        <v>11286</v>
      </c>
      <c r="D105" s="292" t="s">
        <v>11363</v>
      </c>
      <c r="E105" s="1017">
        <f>IFERROR(VLOOKUP(C105,'Consolidated Master Sheet'!B:H,3,0),"")</f>
        <v>737.12</v>
      </c>
      <c r="F105" s="1535">
        <f t="shared" si="4"/>
        <v>0</v>
      </c>
      <c r="G105" s="1362">
        <f t="shared" si="5"/>
        <v>0</v>
      </c>
      <c r="H105" s="234">
        <f>IFERROR(VLOOKUP(C105,'Consolidated Master Sheet'!B:H,6,0),"")</f>
        <v>5</v>
      </c>
      <c r="I105" s="234">
        <f>IFERROR(VLOOKUP(C105,'Consolidated Master Sheet'!B:H,7,0),"")</f>
        <v>30</v>
      </c>
      <c r="J105" s="1562"/>
      <c r="K105" s="1563">
        <f>IFERROR(#REF!*J105,0)</f>
        <v>0</v>
      </c>
    </row>
    <row r="106" spans="1:13">
      <c r="A106" s="157" t="str">
        <f>IF(J106&gt;0,COUNT($J$15:J154)+MAX('MI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06" s="849" t="s">
        <v>11287</v>
      </c>
      <c r="D106" s="292" t="s">
        <v>11364</v>
      </c>
      <c r="E106" s="1017" t="str">
        <f>IFERROR(VLOOKUP(C106,'Consolidated Master Sheet'!B:H,3,0),"")</f>
        <v/>
      </c>
      <c r="F106" s="1535">
        <f t="shared" si="4"/>
        <v>0</v>
      </c>
      <c r="G106" s="1362">
        <f t="shared" si="5"/>
        <v>0</v>
      </c>
      <c r="H106" s="234" t="str">
        <f>IFERROR(VLOOKUP(C106,'Consolidated Master Sheet'!B:H,6,0),"")</f>
        <v/>
      </c>
      <c r="I106" s="234" t="str">
        <f>IFERROR(VLOOKUP(C106,'Consolidated Master Sheet'!B:H,7,0),"")</f>
        <v/>
      </c>
      <c r="J106" s="1562"/>
      <c r="K106" s="1563">
        <f>IFERROR(#REF!*J106,0)</f>
        <v>0</v>
      </c>
    </row>
    <row r="107" spans="1:13">
      <c r="A107" s="157" t="str">
        <f>IF(J107&gt;0,COUNT($J$15:J155)+MAX('MI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07" s="849" t="s">
        <v>11288</v>
      </c>
      <c r="D107" s="292" t="s">
        <v>11365</v>
      </c>
      <c r="E107" s="1017">
        <f>IFERROR(VLOOKUP(C107,'Consolidated Master Sheet'!B:H,3,0),"")</f>
        <v>1577.52</v>
      </c>
      <c r="F107" s="1535">
        <f t="shared" si="4"/>
        <v>0</v>
      </c>
      <c r="G107" s="1362">
        <f t="shared" si="5"/>
        <v>0</v>
      </c>
      <c r="H107" s="234">
        <f>IFERROR(VLOOKUP(C107,'Consolidated Master Sheet'!B:H,6,0),"")</f>
        <v>5</v>
      </c>
      <c r="I107" s="234">
        <f>IFERROR(VLOOKUP(C107,'Consolidated Master Sheet'!B:H,7,0),"")</f>
        <v>25</v>
      </c>
      <c r="J107" s="1562"/>
      <c r="K107" s="1563">
        <f>IFERROR(#REF!*J107,0)</f>
        <v>0</v>
      </c>
    </row>
    <row r="108" spans="1:13">
      <c r="A108" s="157" t="str">
        <f>IF(J108&gt;0,COUNT($J$15:J156)+MAX('MI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08" s="157"/>
      <c r="C108" s="249"/>
      <c r="D108" s="769"/>
      <c r="E108" s="1505" t="str">
        <f>IFERROR(VLOOKUP(C108,'Consolidated Master Sheet'!B:H,3,0),"")</f>
        <v/>
      </c>
      <c r="F108" s="1454">
        <f t="shared" si="4"/>
        <v>0</v>
      </c>
      <c r="G108" s="1811">
        <f t="shared" si="5"/>
        <v>0</v>
      </c>
      <c r="H108" s="459" t="str">
        <f>IFERROR(VLOOKUP(C108,'Consolidated Master Sheet'!B:H,6,0),"")</f>
        <v/>
      </c>
      <c r="I108" s="452" t="str">
        <f>IFERROR(VLOOKUP(C108,'Consolidated Master Sheet'!B:H,7,0),"")</f>
        <v/>
      </c>
      <c r="J108" s="1564"/>
      <c r="K108" s="1106"/>
      <c r="L108" s="157"/>
      <c r="M108" s="1029"/>
    </row>
    <row r="109" spans="1:13">
      <c r="A109" s="157" t="str">
        <f>IF(J109&gt;0,COUNT($J$15:J157)+MAX('MI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09" s="849" t="s">
        <v>11289</v>
      </c>
      <c r="D109" s="292" t="s">
        <v>11366</v>
      </c>
      <c r="E109" s="1017">
        <f>IFERROR(VLOOKUP(C109,'Consolidated Master Sheet'!B:H,3,0),"")</f>
        <v>150.91</v>
      </c>
      <c r="F109" s="1535">
        <f t="shared" si="4"/>
        <v>0</v>
      </c>
      <c r="G109" s="1362">
        <f t="shared" si="5"/>
        <v>0</v>
      </c>
      <c r="H109" s="234">
        <f>IFERROR(VLOOKUP(C109,'Consolidated Master Sheet'!B:H,6,0),"")</f>
        <v>25</v>
      </c>
      <c r="I109" s="234">
        <f>IFERROR(VLOOKUP(C109,'Consolidated Master Sheet'!B:H,7,0),"")</f>
        <v>250</v>
      </c>
      <c r="J109" s="1562"/>
      <c r="K109" s="1563">
        <f>IFERROR(#REF!*J109,0)</f>
        <v>0</v>
      </c>
    </row>
    <row r="110" spans="1:13">
      <c r="A110" s="157" t="str">
        <f>IF(J110&gt;0,COUNT($J$15:J158)+MAX('MI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10" s="849" t="s">
        <v>11290</v>
      </c>
      <c r="D110" s="292" t="s">
        <v>11367</v>
      </c>
      <c r="E110" s="1017">
        <f>IFERROR(VLOOKUP(C110,'Consolidated Master Sheet'!B:H,3,0),"")</f>
        <v>110.2</v>
      </c>
      <c r="F110" s="1535">
        <f t="shared" si="4"/>
        <v>0</v>
      </c>
      <c r="G110" s="1362">
        <f t="shared" si="5"/>
        <v>0</v>
      </c>
      <c r="H110" s="234">
        <f>IFERROR(VLOOKUP(C110,'Consolidated Master Sheet'!B:H,6,0),"")</f>
        <v>25</v>
      </c>
      <c r="I110" s="234">
        <f>IFERROR(VLOOKUP(C110,'Consolidated Master Sheet'!B:H,7,0),"")</f>
        <v>250</v>
      </c>
      <c r="J110" s="1562"/>
      <c r="K110" s="1563">
        <f>IFERROR(#REF!*J110,0)</f>
        <v>0</v>
      </c>
    </row>
    <row r="111" spans="1:13">
      <c r="A111" s="157" t="str">
        <f>IF(J111&gt;0,COUNT($J$15:J159)+MAX('MI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11" s="849" t="s">
        <v>11291</v>
      </c>
      <c r="D111" s="292" t="s">
        <v>11368</v>
      </c>
      <c r="E111" s="1017">
        <f>IFERROR(VLOOKUP(C111,'Consolidated Master Sheet'!B:H,3,0),"")</f>
        <v>165.29999999999998</v>
      </c>
      <c r="F111" s="1535">
        <f t="shared" si="4"/>
        <v>0</v>
      </c>
      <c r="G111" s="1362">
        <f t="shared" si="5"/>
        <v>0</v>
      </c>
      <c r="H111" s="234">
        <f>IFERROR(VLOOKUP(C111,'Consolidated Master Sheet'!B:H,6,0),"")</f>
        <v>10</v>
      </c>
      <c r="I111" s="234">
        <f>IFERROR(VLOOKUP(C111,'Consolidated Master Sheet'!B:H,7,0),"")</f>
        <v>100</v>
      </c>
      <c r="J111" s="1562"/>
      <c r="K111" s="1563">
        <f>IFERROR(#REF!*J111,0)</f>
        <v>0</v>
      </c>
      <c r="M111" s="13"/>
    </row>
    <row r="112" spans="1:13">
      <c r="A112" s="157" t="str">
        <f>IF(J112&gt;0,COUNT($J$15:J160)+MAX('MI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12" s="849" t="s">
        <v>11292</v>
      </c>
      <c r="D112" s="292" t="s">
        <v>11369</v>
      </c>
      <c r="E112" s="1017">
        <f>IFERROR(VLOOKUP(C112,'Consolidated Master Sheet'!B:H,3,0),"")</f>
        <v>407.03</v>
      </c>
      <c r="F112" s="1535">
        <f t="shared" si="4"/>
        <v>0</v>
      </c>
      <c r="G112" s="1362">
        <f t="shared" si="5"/>
        <v>0</v>
      </c>
      <c r="H112" s="234">
        <f>IFERROR(VLOOKUP(C112,'Consolidated Master Sheet'!B:H,6,0),"")</f>
        <v>10</v>
      </c>
      <c r="I112" s="234">
        <f>IFERROR(VLOOKUP(C112,'Consolidated Master Sheet'!B:H,7,0),"")</f>
        <v>100</v>
      </c>
      <c r="J112" s="1562"/>
      <c r="K112" s="1563">
        <f>IFERROR(#REF!*J112,0)</f>
        <v>0</v>
      </c>
    </row>
    <row r="113" spans="1:13">
      <c r="A113" s="157" t="str">
        <f>IF(J113&gt;0,COUNT($J$15:J161)+MAX('MI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13" s="849" t="s">
        <v>11293</v>
      </c>
      <c r="D113" s="292" t="s">
        <v>11370</v>
      </c>
      <c r="E113" s="1017">
        <f>IFERROR(VLOOKUP(C113,'Consolidated Master Sheet'!B:H,3,0),"")</f>
        <v>504.52</v>
      </c>
      <c r="F113" s="1535">
        <f t="shared" si="4"/>
        <v>0</v>
      </c>
      <c r="G113" s="1362">
        <f t="shared" si="5"/>
        <v>0</v>
      </c>
      <c r="H113" s="234">
        <f>IFERROR(VLOOKUP(C113,'Consolidated Master Sheet'!B:H,6,0),"")</f>
        <v>5</v>
      </c>
      <c r="I113" s="234">
        <f>IFERROR(VLOOKUP(C113,'Consolidated Master Sheet'!B:H,7,0),"")</f>
        <v>100</v>
      </c>
      <c r="J113" s="1562"/>
      <c r="K113" s="1563">
        <f>IFERROR(#REF!*J113,0)</f>
        <v>0</v>
      </c>
    </row>
    <row r="114" spans="1:13">
      <c r="A114" s="157" t="str">
        <f>IF(J114&gt;0,COUNT($J$15:J162)+MAX('MI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14" s="849" t="s">
        <v>11294</v>
      </c>
      <c r="D114" s="292" t="s">
        <v>11371</v>
      </c>
      <c r="E114" s="1017">
        <f>IFERROR(VLOOKUP(C114,'Consolidated Master Sheet'!B:H,3,0),"")</f>
        <v>530.12</v>
      </c>
      <c r="F114" s="1535">
        <f t="shared" si="4"/>
        <v>0</v>
      </c>
      <c r="G114" s="1362">
        <f t="shared" si="5"/>
        <v>0</v>
      </c>
      <c r="H114" s="234">
        <f>IFERROR(VLOOKUP(C114,'Consolidated Master Sheet'!B:H,6,0),"")</f>
        <v>1</v>
      </c>
      <c r="I114" s="234">
        <f>IFERROR(VLOOKUP(C114,'Consolidated Master Sheet'!B:H,7,0),"")</f>
        <v>50</v>
      </c>
      <c r="J114" s="1562"/>
      <c r="K114" s="1563">
        <f>IFERROR(#REF!*J114,0)</f>
        <v>0</v>
      </c>
    </row>
    <row r="115" spans="1:13">
      <c r="A115" s="157" t="str">
        <f>IF(J115&gt;0,COUNT($J$15:J163)+MAX('MI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15" s="849" t="s">
        <v>11295</v>
      </c>
      <c r="D115" s="292" t="s">
        <v>11372</v>
      </c>
      <c r="E115" s="1017">
        <f>IFERROR(VLOOKUP(C115,'Consolidated Master Sheet'!B:H,3,0),"")</f>
        <v>814.05</v>
      </c>
      <c r="F115" s="1535">
        <f t="shared" si="4"/>
        <v>0</v>
      </c>
      <c r="G115" s="1362">
        <f t="shared" si="5"/>
        <v>0</v>
      </c>
      <c r="H115" s="234">
        <f>IFERROR(VLOOKUP(C115,'Consolidated Master Sheet'!B:H,6,0),"")</f>
        <v>1</v>
      </c>
      <c r="I115" s="234">
        <f>IFERROR(VLOOKUP(C115,'Consolidated Master Sheet'!B:H,7,0),"")</f>
        <v>50</v>
      </c>
      <c r="J115" s="1562"/>
      <c r="K115" s="1563">
        <f>IFERROR(#REF!*J115,0)</f>
        <v>0</v>
      </c>
      <c r="M115" s="13"/>
    </row>
    <row r="116" spans="1:13" ht="15.75" customHeight="1">
      <c r="A116" s="157" t="str">
        <f>IF(J116&gt;0,COUNT($J$15:J165)+MAX('MI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16" s="354"/>
      <c r="C116" s="313"/>
      <c r="D116" s="314" t="s">
        <v>2248</v>
      </c>
      <c r="E116" s="1504" t="str">
        <f>IFERROR(VLOOKUP(C116,'Consolidated Master Sheet'!B:H,3,0),"")</f>
        <v/>
      </c>
      <c r="F116" s="1453">
        <f t="shared" si="4"/>
        <v>0</v>
      </c>
      <c r="G116" s="1765">
        <f t="shared" si="5"/>
        <v>0</v>
      </c>
      <c r="H116" s="760" t="str">
        <f>IFERROR(VLOOKUP(C116,'Consolidated Master Sheet'!B:H,6,0),"")</f>
        <v/>
      </c>
      <c r="I116" s="761" t="str">
        <f>IFERROR(VLOOKUP(C116,'Consolidated Master Sheet'!B:H,7,0),"")</f>
        <v/>
      </c>
      <c r="J116" s="1561"/>
      <c r="K116" s="1121"/>
      <c r="L116" s="157"/>
      <c r="M116" s="1029"/>
    </row>
    <row r="117" spans="1:13">
      <c r="A117" s="157" t="str">
        <f>IF(J117&gt;0,COUNT($J$15:J166)+MAX('MI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17" s="849" t="s">
        <v>11374</v>
      </c>
      <c r="D117" s="292" t="s">
        <v>11386</v>
      </c>
      <c r="E117" s="1017">
        <f>IFERROR(VLOOKUP(C117,'Consolidated Master Sheet'!B:H,3,0),"")</f>
        <v>1070.9100000000001</v>
      </c>
      <c r="F117" s="1535">
        <f t="shared" si="4"/>
        <v>0</v>
      </c>
      <c r="G117" s="1362">
        <f t="shared" si="5"/>
        <v>0</v>
      </c>
      <c r="H117" s="234">
        <f>IFERROR(VLOOKUP(C117,'Consolidated Master Sheet'!B:H,6,0),"")</f>
        <v>1</v>
      </c>
      <c r="I117" s="234">
        <f>IFERROR(VLOOKUP(C117,'Consolidated Master Sheet'!B:H,7,0),"")</f>
        <v>10</v>
      </c>
      <c r="J117" s="1562"/>
      <c r="K117" s="1563">
        <f>IFERROR(#REF!*J117,0)</f>
        <v>0</v>
      </c>
    </row>
    <row r="118" spans="1:13">
      <c r="A118" s="157" t="str">
        <f>IF(J118&gt;0,COUNT($J$15:J167)+MAX('MI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18" s="157"/>
      <c r="C118" s="249"/>
      <c r="D118" s="769"/>
      <c r="E118" s="1505" t="str">
        <f>IFERROR(VLOOKUP(C118,'Consolidated Master Sheet'!B:H,3,0),"")</f>
        <v/>
      </c>
      <c r="F118" s="1454">
        <f t="shared" si="4"/>
        <v>0</v>
      </c>
      <c r="G118" s="1811">
        <f t="shared" si="5"/>
        <v>0</v>
      </c>
      <c r="H118" s="459" t="str">
        <f>IFERROR(VLOOKUP(C118,'Consolidated Master Sheet'!B:H,6,0),"")</f>
        <v/>
      </c>
      <c r="I118" s="452" t="str">
        <f>IFERROR(VLOOKUP(C118,'Consolidated Master Sheet'!B:H,7,0),"")</f>
        <v/>
      </c>
      <c r="J118" s="1564"/>
      <c r="K118" s="1106"/>
      <c r="L118" s="157"/>
      <c r="M118" s="1029"/>
    </row>
    <row r="119" spans="1:13">
      <c r="A119" s="157" t="str">
        <f>IF(J119&gt;0,COUNT($J$15:J168)+MAX('MI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19" s="849" t="s">
        <v>11375</v>
      </c>
      <c r="D119" s="292" t="s">
        <v>11387</v>
      </c>
      <c r="E119" s="1017">
        <f>IFERROR(VLOOKUP(C119,'Consolidated Master Sheet'!B:H,3,0),"")</f>
        <v>196.54999999999998</v>
      </c>
      <c r="F119" s="1535">
        <f t="shared" si="4"/>
        <v>0</v>
      </c>
      <c r="G119" s="1362">
        <f t="shared" si="5"/>
        <v>0</v>
      </c>
      <c r="H119" s="234">
        <f>IFERROR(VLOOKUP(C119,'Consolidated Master Sheet'!B:H,6,0),"")</f>
        <v>10</v>
      </c>
      <c r="I119" s="234">
        <f>IFERROR(VLOOKUP(C119,'Consolidated Master Sheet'!B:H,7,0),"")</f>
        <v>100</v>
      </c>
      <c r="J119" s="1562"/>
      <c r="K119" s="1563">
        <f>IFERROR(#REF!*J119,0)</f>
        <v>0</v>
      </c>
    </row>
    <row r="120" spans="1:13">
      <c r="A120" s="157" t="str">
        <f>IF(J120&gt;0,COUNT($J$15:J169)+MAX('MI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20" s="157"/>
      <c r="C120" s="249"/>
      <c r="D120" s="769"/>
      <c r="E120" s="1505" t="str">
        <f>IFERROR(VLOOKUP(C120,'Consolidated Master Sheet'!B:H,3,0),"")</f>
        <v/>
      </c>
      <c r="F120" s="1454">
        <f t="shared" si="4"/>
        <v>0</v>
      </c>
      <c r="G120" s="1811">
        <f t="shared" si="5"/>
        <v>0</v>
      </c>
      <c r="H120" s="459" t="str">
        <f>IFERROR(VLOOKUP(C120,'Consolidated Master Sheet'!B:H,6,0),"")</f>
        <v/>
      </c>
      <c r="I120" s="452" t="str">
        <f>IFERROR(VLOOKUP(C120,'Consolidated Master Sheet'!B:H,7,0),"")</f>
        <v/>
      </c>
      <c r="J120" s="1564"/>
      <c r="K120" s="1106"/>
      <c r="L120" s="157"/>
      <c r="M120" s="1029"/>
    </row>
    <row r="121" spans="1:13">
      <c r="A121" s="157" t="str">
        <f>IF(J121&gt;0,COUNT($J$15:J170)+MAX('MI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21" s="849" t="s">
        <v>11376</v>
      </c>
      <c r="D121" s="292" t="s">
        <v>11388</v>
      </c>
      <c r="E121" s="1017">
        <f>IFERROR(VLOOKUP(C121,'Consolidated Master Sheet'!B:H,3,0),"")</f>
        <v>225.35</v>
      </c>
      <c r="F121" s="1535">
        <f t="shared" si="4"/>
        <v>0</v>
      </c>
      <c r="G121" s="1362">
        <f t="shared" si="5"/>
        <v>0</v>
      </c>
      <c r="H121" s="234">
        <f>IFERROR(VLOOKUP(C121,'Consolidated Master Sheet'!B:H,6,0),"")</f>
        <v>10</v>
      </c>
      <c r="I121" s="234">
        <f>IFERROR(VLOOKUP(C121,'Consolidated Master Sheet'!B:H,7,0),"")</f>
        <v>250</v>
      </c>
      <c r="J121" s="1562"/>
      <c r="K121" s="1563">
        <f>IFERROR(#REF!*J121,0)</f>
        <v>0</v>
      </c>
    </row>
    <row r="122" spans="1:13">
      <c r="A122" s="157" t="str">
        <f>IF(J122&gt;0,COUNT($J$15:J171)+MAX('MI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22" s="849" t="s">
        <v>11377</v>
      </c>
      <c r="D122" s="292" t="s">
        <v>11389</v>
      </c>
      <c r="E122" s="1017">
        <f>IFERROR(VLOOKUP(C122,'Consolidated Master Sheet'!B:H,3,0),"")</f>
        <v>0</v>
      </c>
      <c r="F122" s="1535" t="str">
        <f t="shared" si="4"/>
        <v>NET</v>
      </c>
      <c r="G122" s="1362">
        <f t="shared" si="5"/>
        <v>0</v>
      </c>
      <c r="H122" s="234">
        <f>IFERROR(VLOOKUP(C122,'Consolidated Master Sheet'!B:H,6,0),"")</f>
        <v>5</v>
      </c>
      <c r="I122" s="234">
        <f>IFERROR(VLOOKUP(C122,'Consolidated Master Sheet'!B:H,7,0),"")</f>
        <v>100</v>
      </c>
      <c r="J122" s="1562"/>
      <c r="K122" s="1563">
        <f>IFERROR(#REF!*J122,0)</f>
        <v>0</v>
      </c>
    </row>
    <row r="123" spans="1:13">
      <c r="A123" s="157" t="str">
        <f>IF(J123&gt;0,COUNT($J$15:J172)+MAX('MI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23" s="157"/>
      <c r="C123" s="249"/>
      <c r="D123" s="769"/>
      <c r="E123" s="1505" t="str">
        <f>IFERROR(VLOOKUP(C123,'Consolidated Master Sheet'!B:H,3,0),"")</f>
        <v/>
      </c>
      <c r="F123" s="1454">
        <f t="shared" si="4"/>
        <v>0</v>
      </c>
      <c r="G123" s="1811">
        <f t="shared" si="5"/>
        <v>0</v>
      </c>
      <c r="H123" s="459" t="str">
        <f>IFERROR(VLOOKUP(C123,'Consolidated Master Sheet'!B:H,6,0),"")</f>
        <v/>
      </c>
      <c r="I123" s="452" t="str">
        <f>IFERROR(VLOOKUP(C123,'Consolidated Master Sheet'!B:H,7,0),"")</f>
        <v/>
      </c>
      <c r="J123" s="1564"/>
      <c r="K123" s="1106"/>
      <c r="L123" s="157"/>
      <c r="M123" s="1029"/>
    </row>
    <row r="124" spans="1:13">
      <c r="A124" s="157" t="str">
        <f>IF(J124&gt;0,COUNT($J$15:J173)+MAX('MI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24" s="849" t="s">
        <v>11378</v>
      </c>
      <c r="D124" s="292" t="s">
        <v>11390</v>
      </c>
      <c r="E124" s="1017">
        <f>IFERROR(VLOOKUP(C124,'Consolidated Master Sheet'!B:H,3,0),"")</f>
        <v>237.10999999999999</v>
      </c>
      <c r="F124" s="1535">
        <f t="shared" si="4"/>
        <v>0</v>
      </c>
      <c r="G124" s="1362">
        <f t="shared" si="5"/>
        <v>0</v>
      </c>
      <c r="H124" s="234">
        <f>IFERROR(VLOOKUP(C124,'Consolidated Master Sheet'!B:H,6,0),"")</f>
        <v>10</v>
      </c>
      <c r="I124" s="234">
        <f>IFERROR(VLOOKUP(C124,'Consolidated Master Sheet'!B:H,7,0),"")</f>
        <v>100</v>
      </c>
      <c r="J124" s="1562"/>
      <c r="K124" s="1563">
        <f>IFERROR(#REF!*J124,0)</f>
        <v>0</v>
      </c>
    </row>
    <row r="125" spans="1:13">
      <c r="A125" s="157" t="str">
        <f>IF(J125&gt;0,COUNT($J$15:J174)+MAX('MI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25" s="157"/>
      <c r="C125" s="249"/>
      <c r="D125" s="769"/>
      <c r="E125" s="1505" t="str">
        <f>IFERROR(VLOOKUP(C125,'Consolidated Master Sheet'!B:H,3,0),"")</f>
        <v/>
      </c>
      <c r="F125" s="1454">
        <f t="shared" si="4"/>
        <v>0</v>
      </c>
      <c r="G125" s="1811">
        <f t="shared" si="5"/>
        <v>0</v>
      </c>
      <c r="H125" s="459" t="str">
        <f>IFERROR(VLOOKUP(C125,'Consolidated Master Sheet'!B:H,6,0),"")</f>
        <v/>
      </c>
      <c r="I125" s="452" t="str">
        <f>IFERROR(VLOOKUP(C125,'Consolidated Master Sheet'!B:H,7,0),"")</f>
        <v/>
      </c>
      <c r="J125" s="1564"/>
      <c r="K125" s="1106"/>
      <c r="L125" s="157"/>
      <c r="M125" s="1029"/>
    </row>
    <row r="126" spans="1:13">
      <c r="A126" s="157" t="str">
        <f>IF(J126&gt;0,COUNT($J$15:J175)+MAX('MI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26" s="849" t="s">
        <v>11379</v>
      </c>
      <c r="D126" s="292" t="s">
        <v>11391</v>
      </c>
      <c r="E126" s="1017">
        <f>IFERROR(VLOOKUP(C126,'Consolidated Master Sheet'!B:H,3,0),"")</f>
        <v>0</v>
      </c>
      <c r="F126" s="1535" t="str">
        <f t="shared" si="4"/>
        <v>NET</v>
      </c>
      <c r="G126" s="1362">
        <f t="shared" si="5"/>
        <v>0</v>
      </c>
      <c r="H126" s="234">
        <f>IFERROR(VLOOKUP(C126,'Consolidated Master Sheet'!B:H,6,0),"")</f>
        <v>5</v>
      </c>
      <c r="I126" s="234">
        <f>IFERROR(VLOOKUP(C126,'Consolidated Master Sheet'!B:H,7,0),"")</f>
        <v>50</v>
      </c>
      <c r="J126" s="1562"/>
      <c r="K126" s="1563">
        <f>IFERROR(#REF!*J126,0)</f>
        <v>0</v>
      </c>
    </row>
    <row r="127" spans="1:13" ht="15.75" customHeight="1">
      <c r="A127" s="157" t="str">
        <f>IF(J127&gt;0,COUNT($J$15:J176)+MAX('MI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27" s="1447"/>
      <c r="C127" s="1448"/>
      <c r="D127" s="1297" t="s">
        <v>11407</v>
      </c>
      <c r="E127" s="1506" t="str">
        <f>IFERROR(VLOOKUP(C127,'Consolidated Master Sheet'!B:H,3,0),"")</f>
        <v/>
      </c>
      <c r="F127" s="1452">
        <f t="shared" si="4"/>
        <v>0</v>
      </c>
      <c r="G127" s="1755">
        <f t="shared" si="5"/>
        <v>0</v>
      </c>
      <c r="H127" s="1449" t="str">
        <f>IFERROR(VLOOKUP(C127,'Consolidated Master Sheet'!B:H,6,0),"")</f>
        <v/>
      </c>
      <c r="I127" s="1450" t="str">
        <f>IFERROR(VLOOKUP(C127,'Consolidated Master Sheet'!B:H,7,0),"")</f>
        <v/>
      </c>
      <c r="J127" s="1565"/>
      <c r="K127" s="1302"/>
      <c r="L127" s="157"/>
      <c r="M127" s="1029"/>
    </row>
    <row r="128" spans="1:13">
      <c r="A128" s="157" t="str">
        <f>IF(J128&gt;0,COUNT($J$15:J177)+MAX('MI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28" s="849" t="s">
        <v>11380</v>
      </c>
      <c r="D128" s="292" t="s">
        <v>11392</v>
      </c>
      <c r="E128" s="1017">
        <f>IFERROR(VLOOKUP(C128,'Consolidated Master Sheet'!B:H,3,0),"")</f>
        <v>68.690000000000012</v>
      </c>
      <c r="F128" s="1535">
        <f t="shared" si="4"/>
        <v>0</v>
      </c>
      <c r="G128" s="1362">
        <f t="shared" si="5"/>
        <v>0</v>
      </c>
      <c r="H128" s="234">
        <f>IFERROR(VLOOKUP(C128,'Consolidated Master Sheet'!B:H,6,0),"")</f>
        <v>50</v>
      </c>
      <c r="I128" s="234">
        <f>IFERROR(VLOOKUP(C128,'Consolidated Master Sheet'!B:H,7,0),"")</f>
        <v>500</v>
      </c>
      <c r="J128" s="1562"/>
      <c r="K128" s="1563">
        <f>IFERROR(#REF!*J128,0)</f>
        <v>0</v>
      </c>
    </row>
    <row r="129" spans="1:13" ht="15.75" customHeight="1">
      <c r="A129" s="157" t="str">
        <f>IF(J129&gt;0,COUNT($J$15:J178)+MAX('MI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29" s="354"/>
      <c r="C129" s="313"/>
      <c r="D129" s="314" t="s">
        <v>2231</v>
      </c>
      <c r="E129" s="1504" t="str">
        <f>IFERROR(VLOOKUP(C129,'Consolidated Master Sheet'!B:H,3,0),"")</f>
        <v/>
      </c>
      <c r="F129" s="1453">
        <f t="shared" si="4"/>
        <v>0</v>
      </c>
      <c r="G129" s="1765">
        <f t="shared" si="5"/>
        <v>0</v>
      </c>
      <c r="H129" s="760" t="str">
        <f>IFERROR(VLOOKUP(C129,'Consolidated Master Sheet'!B:H,6,0),"")</f>
        <v/>
      </c>
      <c r="I129" s="761" t="str">
        <f>IFERROR(VLOOKUP(C129,'Consolidated Master Sheet'!B:H,7,0),"")</f>
        <v/>
      </c>
      <c r="J129" s="1561"/>
      <c r="K129" s="1121"/>
      <c r="L129" s="157"/>
      <c r="M129" s="1029"/>
    </row>
    <row r="130" spans="1:13">
      <c r="A130" s="157" t="str">
        <f>IF(J130&gt;0,COUNT($J$15:J179)+MAX('MI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30" s="849" t="s">
        <v>11381</v>
      </c>
      <c r="D130" s="292" t="s">
        <v>11393</v>
      </c>
      <c r="E130" s="1017">
        <f>IFERROR(VLOOKUP(C130,'Consolidated Master Sheet'!B:H,3,0),"")</f>
        <v>0</v>
      </c>
      <c r="F130" s="1535" t="str">
        <f t="shared" si="4"/>
        <v>NET</v>
      </c>
      <c r="G130" s="1362">
        <f t="shared" si="5"/>
        <v>0</v>
      </c>
      <c r="H130" s="234">
        <f>IFERROR(VLOOKUP(C130,'Consolidated Master Sheet'!B:H,6,0),"")</f>
        <v>10</v>
      </c>
      <c r="I130" s="234">
        <f>IFERROR(VLOOKUP(C130,'Consolidated Master Sheet'!B:H,7,0),"")</f>
        <v>250</v>
      </c>
      <c r="J130" s="1562"/>
      <c r="K130" s="1563">
        <f>IFERROR(#REF!*J130,0)</f>
        <v>0</v>
      </c>
    </row>
    <row r="131" spans="1:13">
      <c r="A131" s="157" t="str">
        <f>IF(J131&gt;0,COUNT($J$15:J180)+MAX('MI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31" s="157"/>
      <c r="C131" s="249"/>
      <c r="D131" s="769"/>
      <c r="E131" s="1505" t="str">
        <f>IFERROR(VLOOKUP(C131,'Consolidated Master Sheet'!B:H,3,0),"")</f>
        <v/>
      </c>
      <c r="F131" s="1454">
        <f t="shared" si="4"/>
        <v>0</v>
      </c>
      <c r="G131" s="1811">
        <f t="shared" si="5"/>
        <v>0</v>
      </c>
      <c r="H131" s="459" t="str">
        <f>IFERROR(VLOOKUP(C131,'Consolidated Master Sheet'!B:H,6,0),"")</f>
        <v/>
      </c>
      <c r="I131" s="452" t="str">
        <f>IFERROR(VLOOKUP(C131,'Consolidated Master Sheet'!B:H,7,0),"")</f>
        <v/>
      </c>
      <c r="J131" s="1564"/>
      <c r="K131" s="1106"/>
      <c r="L131" s="157"/>
      <c r="M131" s="1029"/>
    </row>
    <row r="132" spans="1:13" ht="15.75" customHeight="1">
      <c r="A132" s="157" t="str">
        <f>IF(J132&gt;0,COUNT($J$15:J181)+MAX('MI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C132" s="849" t="s">
        <v>11382</v>
      </c>
      <c r="D132" s="292" t="s">
        <v>11394</v>
      </c>
      <c r="E132" s="1017">
        <f>IFERROR(VLOOKUP(C132,'Consolidated Master Sheet'!B:H,3,0),"")</f>
        <v>0</v>
      </c>
      <c r="F132" s="1535" t="str">
        <f t="shared" si="4"/>
        <v>NET</v>
      </c>
      <c r="G132" s="1362">
        <f t="shared" si="5"/>
        <v>0</v>
      </c>
      <c r="H132" s="234">
        <f>IFERROR(VLOOKUP(C132,'Consolidated Master Sheet'!B:H,6,0),"")</f>
        <v>5</v>
      </c>
      <c r="I132" s="234">
        <f>IFERROR(VLOOKUP(C132,'Consolidated Master Sheet'!B:H,7,0),"")</f>
        <v>200</v>
      </c>
      <c r="J132" s="1562"/>
      <c r="K132" s="1563">
        <f>IFERROR(#REF!*J132,0)</f>
        <v>0</v>
      </c>
    </row>
    <row r="133" spans="1:13" s="1736" customFormat="1">
      <c r="A133" s="1733" t="str">
        <f>IF(J133&gt;0,COUNT($J$15:J182)+MAX('MI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B133" s="1734"/>
      <c r="C133" s="849" t="s">
        <v>665</v>
      </c>
      <c r="D133" s="292" t="s">
        <v>11395</v>
      </c>
      <c r="E133" s="1017">
        <f>IFERROR(VLOOKUP(C133,'Consolidated Master Sheet'!B:H,3,0),"")</f>
        <v>354.42</v>
      </c>
      <c r="F133" s="1535">
        <f t="shared" si="4"/>
        <v>0</v>
      </c>
      <c r="G133" s="1362">
        <f t="shared" si="5"/>
        <v>0</v>
      </c>
      <c r="H133" s="234">
        <f>IFERROR(VLOOKUP(C133,'Consolidated Master Sheet'!B:H,6,0),"")</f>
        <v>1</v>
      </c>
      <c r="I133" s="234">
        <f>IFERROR(VLOOKUP(C133,'Consolidated Master Sheet'!B:H,7,0),"")</f>
        <v>50</v>
      </c>
      <c r="J133" s="1735"/>
      <c r="K133" s="1229">
        <f>IFERROR(#REF!*J133,0)</f>
        <v>0</v>
      </c>
      <c r="M133" s="1737"/>
    </row>
    <row r="134" spans="1:13">
      <c r="A134" s="157" t="str">
        <f>IF(J134&gt;0,COUNT($J$15:J186)+MAX('MI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35" spans="1:13" hidden="1">
      <c r="A135" s="157" t="str">
        <f>IF(J135&gt;0,COUNT($J$15:J187)+MAX('MI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36" spans="1:13" hidden="1">
      <c r="A136" s="157" t="str">
        <f>IF(J136&gt;0,COUNT($J$15:J188)+MAX('MI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37" spans="1:13" hidden="1">
      <c r="A137" s="157" t="str">
        <f>IF(J137&gt;0,COUNT($J$15:J189)+MAX('MI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38" spans="1:13" hidden="1">
      <c r="A138" s="157" t="str">
        <f>IF(J138&gt;0,COUNT($J$15:J190)+MAX('MI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  <c r="J138" s="1569"/>
    </row>
    <row r="139" spans="1:13" hidden="1">
      <c r="A139" s="157" t="str">
        <f>IF(J139&gt;0,COUNT($J$15:J191)+MAX('MI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40" spans="1:13" hidden="1">
      <c r="A140" s="157" t="str">
        <f>IF(J140&gt;0,COUNT($J$15:J192)+MAX('MI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41" spans="1:13" hidden="1">
      <c r="A141" s="157" t="str">
        <f>IF(J141&gt;0,COUNT($J$15:J193)+MAX('MI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42" spans="1:13" hidden="1">
      <c r="A142" s="157" t="str">
        <f>IF(J142&gt;0,COUNT($J$15:J194)+MAX('MI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43" spans="1:13" hidden="1">
      <c r="A143" s="157" t="str">
        <f>IF(J143&gt;0,COUNT($J$15:J195)+MAX('MI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44" spans="1:13" hidden="1">
      <c r="A144" s="157" t="str">
        <f>IF(J144&gt;0,COUNT($J$15:J196)+MAX('MI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45" spans="1:1" hidden="1">
      <c r="A145" s="157" t="str">
        <f>IF(J145&gt;0,COUNT($J$15:J197)+MAX('MI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46" spans="1:1" hidden="1">
      <c r="A146" s="157" t="str">
        <f>IF(J146&gt;0,COUNT($J$15:J198)+MAX('MI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47" spans="1:1" hidden="1">
      <c r="A147" s="157" t="str">
        <f>IF(J147&gt;0,COUNT($J$15:J199)+MAX('MI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48" spans="1:1" hidden="1">
      <c r="A148" s="157" t="str">
        <f>IF(J148&gt;0,COUNT($J$15:J200)+MAX('MI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49" spans="1:1" hidden="1">
      <c r="A149" s="157" t="str">
        <f>IF(J149&gt;0,COUNT($J$15:J201)+MAX('MI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50" spans="1:1" hidden="1">
      <c r="A150" s="157" t="str">
        <f>IF(J150&gt;0,COUNT($J$15:J202)+MAX('MI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51" spans="1:1" hidden="1">
      <c r="A151" s="157" t="str">
        <f>IF(J151&gt;0,COUNT($J$15:J203)+MAX('MI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52" spans="1:1" hidden="1">
      <c r="A152" s="157" t="str">
        <f>IF(J152&gt;0,COUNT($J$15:J204)+MAX('MI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53" spans="1:1" hidden="1">
      <c r="A153" s="157" t="str">
        <f>IF(J153&gt;0,COUNT($J$15:J205)+MAX('MI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54" spans="1:1" hidden="1">
      <c r="A154" s="157" t="str">
        <f>IF(J154&gt;0,COUNT($J$15:J206)+MAX('MI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55" spans="1:1" hidden="1">
      <c r="A155" s="157" t="str">
        <f>IF(J155&gt;0,COUNT($J$15:J207)+MAX('MI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56" spans="1:1" hidden="1">
      <c r="A156" s="157" t="str">
        <f>IF(J156&gt;0,COUNT($J$15:J208)+MAX('MI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57" spans="1:1" hidden="1">
      <c r="A157" s="157" t="str">
        <f>IF(J157&gt;0,COUNT($J$15:J209)+MAX('MI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58" spans="1:1" hidden="1">
      <c r="A158" s="157" t="str">
        <f>IF(J158&gt;0,COUNT($J$15:J210)+MAX('MI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59" spans="1:1" hidden="1">
      <c r="A159" s="157" t="str">
        <f>IF(J159&gt;0,COUNT($J$15:J211)+MAX('MI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60" spans="1:1" hidden="1">
      <c r="A160" s="157" t="str">
        <f>IF(J160&gt;0,COUNT($J$15:J212)+MAX('MI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61" spans="1:1" hidden="1">
      <c r="A161" s="157" t="str">
        <f>IF(J161&gt;0,COUNT($J$15:J213)+MAX('MI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62" spans="1:1" hidden="1">
      <c r="A162" s="157" t="str">
        <f>IF(J162&gt;0,COUNT($J$15:J214)+MAX('MI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63" spans="1:1" hidden="1">
      <c r="A163" s="157" t="str">
        <f>IF(J163&gt;0,COUNT($J$15:J215)+MAX('MI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64" spans="1:1" hidden="1">
      <c r="A164" s="157" t="str">
        <f>IF(J164&gt;0,COUNT($J$15:J216)+MAX('MI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65" spans="1:1" hidden="1">
      <c r="A165" s="157" t="str">
        <f>IF(J165&gt;0,COUNT($J$15:J217)+MAX('MI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66" spans="1:1" hidden="1">
      <c r="A166" s="157" t="str">
        <f>IF(J166&gt;0,COUNT($J$15:J218)+MAX('MI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67" spans="1:1" hidden="1">
      <c r="A167" s="157" t="str">
        <f>IF(J167&gt;0,COUNT($J$15:J219)+MAX('MI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68" spans="1:1" hidden="1">
      <c r="A168" s="157" t="str">
        <f>IF(J168&gt;0,COUNT($J$15:J220)+MAX('MI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69" spans="1:1" hidden="1">
      <c r="A169" s="157" t="str">
        <f>IF(J169&gt;0,COUNT($J$15:J221)+MAX('MI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70" spans="1:1" hidden="1">
      <c r="A170" s="157" t="str">
        <f>IF(J170&gt;0,COUNT($J$15:J222)+MAX('MI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71" spans="1:1" hidden="1">
      <c r="A171" s="157" t="str">
        <f>IF(J171&gt;0,COUNT($J$15:J223)+MAX('MI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72" spans="1:1" hidden="1">
      <c r="A172" s="157" t="str">
        <f>IF(J172&gt;0,COUNT($J$15:J224)+MAX('MI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73" spans="1:1" hidden="1">
      <c r="A173" s="157" t="str">
        <f>IF(J173&gt;0,COUNT($J$15:J225)+MAX('MI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74" spans="1:1" hidden="1">
      <c r="A174" s="157" t="str">
        <f>IF(J174&gt;0,COUNT($J$15:J226)+MAX('MI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75" spans="1:1" hidden="1">
      <c r="A175" s="157" t="str">
        <f>IF(J175&gt;0,COUNT($J$15:J227)+MAX('MI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76" spans="1:1" hidden="1">
      <c r="A176" s="157" t="str">
        <f>IF(J176&gt;0,COUNT($J$15:J228)+MAX('MI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77" spans="1:1" hidden="1">
      <c r="A177" s="157" t="str">
        <f>IF(J177&gt;0,COUNT($J$15:J229)+MAX('MI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78" spans="1:1" hidden="1">
      <c r="A178" s="157" t="str">
        <f>IF(J178&gt;0,COUNT($J$15:J230)+MAX('MI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79" spans="1:1" hidden="1">
      <c r="A179" s="157" t="str">
        <f>IF(J179&gt;0,COUNT($J$15:J231)+MAX('MI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80" spans="1:1" hidden="1">
      <c r="A180" s="157" t="str">
        <f>IF(J180&gt;0,COUNT($J$15:J232)+MAX('MI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81" spans="1:1" hidden="1">
      <c r="A181" s="157" t="str">
        <f>IF(J181&gt;0,COUNT($J$15:J233)+MAX('MI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82" spans="1:1" hidden="1">
      <c r="A182" s="157" t="str">
        <f>IF(J182&gt;0,COUNT($J$15:J234)+MAX('MI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83" spans="1:1" hidden="1">
      <c r="A183" s="157" t="str">
        <f>IF(J183&gt;0,COUNT($J$15:J235)+MAX('MI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84" spans="1:1" hidden="1">
      <c r="A184" s="157" t="str">
        <f>IF(J184&gt;0,COUNT($J$15:J236)+MAX('MI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85" spans="1:1" hidden="1">
      <c r="A185" s="157" t="str">
        <f>IF(J185&gt;0,COUNT($J$15:J237)+MAX('MI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86" spans="1:1" hidden="1">
      <c r="A186" s="157" t="str">
        <f>IF(J186&gt;0,COUNT($J$15:J238)+MAX('MI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87" spans="1:1" hidden="1">
      <c r="A187" s="157" t="str">
        <f>IF(J187&gt;0,COUNT($J$15:J239)+MAX('MI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88" spans="1:1" hidden="1">
      <c r="A188" s="157" t="str">
        <f>IF(J188&gt;0,COUNT($J$15:J240)+MAX('MI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89" spans="1:1" hidden="1">
      <c r="A189" s="157" t="str">
        <f>IF(J189&gt;0,COUNT($J$15:J241)+MAX('MI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90" spans="1:1" hidden="1">
      <c r="A190" s="157" t="str">
        <f>IF(J190&gt;0,COUNT($J$15:J242)+MAX('MI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91" spans="1:1" hidden="1">
      <c r="A191" s="157" t="str">
        <f>IF(J191&gt;0,COUNT($J$15:J243)+MAX('MI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92" spans="1:1" hidden="1">
      <c r="A192" s="157" t="str">
        <f>IF(J192&gt;0,COUNT($J$15:J244)+MAX('MI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93" spans="1:1" hidden="1">
      <c r="A193" s="157" t="str">
        <f>IF(J193&gt;0,COUNT($J$15:J245)+MAX('MI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94" spans="1:1" hidden="1">
      <c r="A194" s="157" t="str">
        <f>IF(J194&gt;0,COUNT($J$15:J246)+MAX('MI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95" spans="1:1" hidden="1">
      <c r="A195" s="157" t="str">
        <f>IF(J195&gt;0,COUNT($J$15:J247)+MAX('MI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96" spans="1:1" hidden="1">
      <c r="A196" s="157" t="str">
        <f>IF(J196&gt;0,COUNT($J$15:J248)+MAX('MI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97" spans="1:1" hidden="1">
      <c r="A197" s="157" t="str">
        <f>IF(J197&gt;0,COUNT($J$15:J249)+MAX('MI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98" spans="1:1" hidden="1">
      <c r="A198" s="157" t="str">
        <f>IF(J198&gt;0,COUNT($J$15:J250)+MAX('MI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199" spans="1:1" hidden="1">
      <c r="A199" s="157" t="str">
        <f>IF(J199&gt;0,COUNT($J$15:J251)+MAX('MI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00" spans="1:1" hidden="1">
      <c r="A200" s="157" t="str">
        <f>IF(J200&gt;0,COUNT($J$15:J252)+MAX('MI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01" spans="1:1" hidden="1">
      <c r="A201" s="157" t="str">
        <f>IF(J201&gt;0,COUNT($J$15:J253)+MAX('MI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02" spans="1:1" hidden="1">
      <c r="A202" s="157" t="str">
        <f>IF(J202&gt;0,COUNT($J$15:J254)+MAX('MI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03" spans="1:1" hidden="1">
      <c r="A203" s="157" t="str">
        <f>IF(J203&gt;0,COUNT($J$15:J255)+MAX('MI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04" spans="1:1" hidden="1">
      <c r="A204" s="157" t="str">
        <f>IF(J204&gt;0,COUNT($J$15:J256)+MAX('MI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05" spans="1:1" hidden="1">
      <c r="A205" s="157" t="str">
        <f>IF(J205&gt;0,COUNT($J$15:J257)+MAX('MI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06" spans="1:1" hidden="1">
      <c r="A206" s="157" t="str">
        <f>IF(J206&gt;0,COUNT($J$15:J258)+MAX('MI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07" spans="1:1" hidden="1">
      <c r="A207" s="157" t="str">
        <f>IF(J207&gt;0,COUNT($J$15:J259)+MAX('MI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08" spans="1:1" hidden="1">
      <c r="A208" s="157" t="str">
        <f>IF(J208&gt;0,COUNT($J$15:J260)+MAX('MI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09" spans="1:1" hidden="1">
      <c r="A209" s="157" t="str">
        <f>IF(J209&gt;0,COUNT($J$15:J261)+MAX('MI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10" spans="1:1" hidden="1">
      <c r="A210" s="157" t="str">
        <f>IF(J210&gt;0,COUNT($J$15:J262)+MAX('MI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11" spans="1:1" hidden="1">
      <c r="A211" s="157" t="str">
        <f>IF(J211&gt;0,COUNT($J$15:J263)+MAX('MI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12" spans="1:1" hidden="1">
      <c r="A212" s="157" t="str">
        <f>IF(J212&gt;0,COUNT($J$15:J264)+MAX('MI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13" spans="1:1" hidden="1">
      <c r="A213" s="157" t="str">
        <f>IF(J213&gt;0,COUNT($J$15:J265)+MAX('MI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14" spans="1:1" hidden="1">
      <c r="A214" s="157" t="str">
        <f>IF(J214&gt;0,COUNT($J$15:J266)+MAX('MI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15" spans="1:1" hidden="1">
      <c r="A215" s="157" t="str">
        <f>IF(J215&gt;0,COUNT($J$15:J267)+MAX('MI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16" spans="1:1" hidden="1">
      <c r="A216" s="157" t="str">
        <f>IF(J216&gt;0,COUNT($J$15:J268)+MAX('MI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17" spans="1:1" hidden="1">
      <c r="A217" s="157" t="str">
        <f>IF(J217&gt;0,COUNT($J$15:J269)+MAX('MI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18" spans="1:1" hidden="1">
      <c r="A218" s="157" t="str">
        <f>IF(J218&gt;0,COUNT($J$15:J270)+MAX('MI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19" spans="1:1" hidden="1">
      <c r="A219" s="157" t="str">
        <f>IF(J219&gt;0,COUNT($J$15:J271)+MAX('MI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20" spans="1:1" hidden="1">
      <c r="A220" s="157" t="str">
        <f>IF(J220&gt;0,COUNT($J$15:J272)+MAX('MI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21" spans="1:1" hidden="1">
      <c r="A221" s="157" t="str">
        <f>IF(J221&gt;0,COUNT($J$15:J273)+MAX('MI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22" spans="1:1" hidden="1">
      <c r="A222" s="157" t="str">
        <f>IF(J222&gt;0,COUNT($J$15:J274)+MAX('MI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23" spans="1:1" hidden="1">
      <c r="A223" s="157" t="str">
        <f>IF(J223&gt;0,COUNT($J$15:J275)+MAX('MI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24" spans="1:1" hidden="1">
      <c r="A224" s="157" t="str">
        <f>IF(J224&gt;0,COUNT($J$15:J276)+MAX('MI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25" spans="1:1" hidden="1">
      <c r="A225" s="157" t="str">
        <f>IF(J225&gt;0,COUNT($J$15:J277)+MAX('MI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26" spans="1:1" hidden="1">
      <c r="A226" s="157" t="str">
        <f>IF(J226&gt;0,COUNT($J$15:J278)+MAX('MI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27" spans="1:1" hidden="1">
      <c r="A227" s="157" t="str">
        <f>IF(J227&gt;0,COUNT($J$15:J279)+MAX('MI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28" spans="1:1" hidden="1">
      <c r="A228" s="157" t="str">
        <f>IF(J228&gt;0,COUNT($J$15:J280)+MAX('MI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29" spans="1:1" hidden="1">
      <c r="A229" s="157" t="str">
        <f>IF(J229&gt;0,COUNT($J$15:J281)+MAX('MI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30" spans="1:1" hidden="1">
      <c r="A230" s="157" t="str">
        <f>IF(J230&gt;0,COUNT($J$15:J282)+MAX('MI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31" spans="1:1" hidden="1">
      <c r="A231" s="157" t="str">
        <f>IF(J231&gt;0,COUNT($J$15:J283)+MAX('MI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32" spans="1:1" hidden="1">
      <c r="A232" s="157" t="str">
        <f>IF(J232&gt;0,COUNT($J$15:J284)+MAX('MI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33" spans="1:1" hidden="1">
      <c r="A233" s="157" t="str">
        <f>IF(J233&gt;0,COUNT($J$15:J285)+MAX('MI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34" spans="1:1" hidden="1">
      <c r="A234" s="157" t="str">
        <f>IF(J234&gt;0,COUNT($J$15:J286)+MAX('MI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35" spans="1:1" hidden="1">
      <c r="A235" s="157" t="str">
        <f>IF(J235&gt;0,COUNT($J$15:J287)+MAX('MI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36" spans="1:1" hidden="1">
      <c r="A236" s="157" t="str">
        <f>IF(J236&gt;0,COUNT($J$15:J288)+MAX('MI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37" spans="1:1" hidden="1">
      <c r="A237" s="157" t="str">
        <f>IF(J237&gt;0,COUNT($J$15:J289)+MAX('MI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38" spans="1:1" hidden="1">
      <c r="A238" s="157" t="str">
        <f>IF(J238&gt;0,COUNT($J$15:J290)+MAX('MI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39" spans="1:1" hidden="1">
      <c r="A239" s="157" t="str">
        <f>IF(J239&gt;0,COUNT($J$15:J291)+MAX('MI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40" spans="1:1" hidden="1">
      <c r="A240" s="157" t="str">
        <f>IF(J240&gt;0,COUNT($J$15:J292)+MAX('MI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41" spans="1:1" hidden="1">
      <c r="A241" s="157" t="str">
        <f>IF(J241&gt;0,COUNT($J$15:J293)+MAX('MI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42" spans="1:1" hidden="1">
      <c r="A242" s="157" t="str">
        <f>IF(J242&gt;0,COUNT($J$15:J294)+MAX('MI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43" spans="1:1" hidden="1">
      <c r="A243" s="157" t="str">
        <f>IF(J243&gt;0,COUNT($J$15:J295)+MAX('MI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44" spans="1:1" hidden="1">
      <c r="A244" s="157" t="str">
        <f>IF(J244&gt;0,COUNT($J$15:J296)+MAX('MI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45" spans="1:1" hidden="1">
      <c r="A245" s="157" t="str">
        <f>IF(J245&gt;0,COUNT($J$15:J297)+MAX('MI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46" spans="1:1" hidden="1">
      <c r="A246" s="157" t="str">
        <f>IF(J246&gt;0,COUNT($J$15:J298)+MAX('MI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47" spans="1:1" hidden="1">
      <c r="A247" s="157" t="str">
        <f>IF(J247&gt;0,COUNT($J$15:J299)+MAX('MI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48" spans="1:1" hidden="1">
      <c r="A248" s="157" t="str">
        <f>IF(J248&gt;0,COUNT($J$15:J300)+MAX('MI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49" spans="1:1" hidden="1">
      <c r="A249" s="157" t="str">
        <f>IF(J249&gt;0,COUNT($J$15:J301)+MAX('MI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50" spans="1:1" hidden="1">
      <c r="A250" s="157" t="str">
        <f>IF(J250&gt;0,COUNT($J$15:J302)+MAX('MI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51" spans="1:1" hidden="1">
      <c r="A251" s="157" t="str">
        <f>IF(J251&gt;0,COUNT($J$15:J303)+MAX('MI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52" spans="1:1" hidden="1">
      <c r="A252" s="157" t="str">
        <f>IF(J252&gt;0,COUNT($J$15:J304)+MAX('MI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53" spans="1:1" hidden="1">
      <c r="A253" s="157" t="str">
        <f>IF(J253&gt;0,COUNT($J$15:J305)+MAX('MI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54" spans="1:1" hidden="1">
      <c r="A254" s="157" t="str">
        <f>IF(J254&gt;0,COUNT($J$15:J306)+MAX('MI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55" spans="1:1" hidden="1">
      <c r="A255" s="157" t="str">
        <f>IF(J255&gt;0,COUNT($J$15:J307)+MAX('MI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56" spans="1:1" hidden="1">
      <c r="A256" s="157" t="str">
        <f>IF(J256&gt;0,COUNT($J$15:J308)+MAX('MI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57" spans="1:1" hidden="1">
      <c r="A257" s="157" t="str">
        <f>IF(J257&gt;0,COUNT($J$15:J309)+MAX('MI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58" spans="1:1" hidden="1">
      <c r="A258" s="157" t="str">
        <f>IF(J258&gt;0,COUNT($J$15:J310)+MAX('MI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59" spans="1:1" hidden="1">
      <c r="A259" s="157" t="str">
        <f>IF(J259&gt;0,COUNT($J$15:J311)+MAX('MI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60" spans="1:1" hidden="1">
      <c r="A260" s="157" t="str">
        <f>IF(J260&gt;0,COUNT($J$15:J312)+MAX('MI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61" spans="1:1" hidden="1">
      <c r="A261" s="157" t="str">
        <f>IF(J261&gt;0,COUNT($J$15:J313)+MAX('MI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62" spans="1:1" hidden="1">
      <c r="A262" s="157" t="str">
        <f>IF(J262&gt;0,COUNT($J$15:J314)+MAX('MI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63" spans="1:1" hidden="1">
      <c r="A263" s="157" t="str">
        <f>IF(J263&gt;0,COUNT($J$15:J315)+MAX('MI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64" spans="1:1" hidden="1">
      <c r="A264" s="157" t="str">
        <f>IF(J264&gt;0,COUNT($J$15:J316)+MAX('MI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65" spans="1:1" hidden="1">
      <c r="A265" s="157" t="str">
        <f>IF(J265&gt;0,COUNT($J$15:J317)+MAX('MI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66" spans="1:1" hidden="1">
      <c r="A266" s="157" t="str">
        <f>IF(J266&gt;0,COUNT($J$15:J318)+MAX('MI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67" spans="1:1" hidden="1">
      <c r="A267" s="157" t="str">
        <f>IF(J267&gt;0,COUNT($J$15:J319)+MAX('MI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68" spans="1:1" hidden="1">
      <c r="A268" s="157" t="str">
        <f>IF(J268&gt;0,COUNT($J$15:J320)+MAX('MI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69" spans="1:1" hidden="1">
      <c r="A269" s="157" t="str">
        <f>IF(J269&gt;0,COUNT($J$15:J321)+MAX('MI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70" spans="1:1" hidden="1">
      <c r="A270" s="157" t="str">
        <f>IF(J270&gt;0,COUNT($J$15:J322)+MAX('MI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71" spans="1:1" hidden="1">
      <c r="A271" s="157" t="str">
        <f>IF(J271&gt;0,COUNT($J$15:J323)+MAX('MI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72" spans="1:1" hidden="1">
      <c r="A272" s="157" t="str">
        <f>IF(J272&gt;0,COUNT($J$15:J324)+MAX('MI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73" spans="1:1" hidden="1">
      <c r="A273" s="157" t="str">
        <f>IF(J273&gt;0,COUNT($J$15:J325)+MAX('MI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74" spans="1:1" hidden="1">
      <c r="A274" s="157" t="str">
        <f>IF(J274&gt;0,COUNT($J$15:J326)+MAX('MI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75" spans="1:1" hidden="1">
      <c r="A275" s="157" t="str">
        <f>IF(J275&gt;0,COUNT($J$15:J327)+MAX('MI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76" spans="1:1" hidden="1">
      <c r="A276" s="157" t="str">
        <f>IF(J276&gt;0,COUNT($J$15:J328)+MAX('MI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77" spans="1:1" hidden="1">
      <c r="A277" s="157" t="str">
        <f>IF(J277&gt;0,COUNT($J$15:J329)+MAX('MI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78" spans="1:1" hidden="1">
      <c r="A278" s="157" t="str">
        <f>IF(J278&gt;0,COUNT($J$15:J330)+MAX('MI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79" spans="1:1" hidden="1">
      <c r="A279" s="157" t="str">
        <f>IF(J279&gt;0,COUNT($J$15:J331)+MAX('MI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80" spans="1:1" hidden="1">
      <c r="A280" s="157" t="str">
        <f>IF(J280&gt;0,COUNT($J$15:J332)+MAX('MI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81" spans="1:1" hidden="1">
      <c r="A281" s="157" t="str">
        <f>IF(J281&gt;0,COUNT($J$15:J333)+MAX('MI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82" spans="1:1" hidden="1">
      <c r="A282" s="157" t="str">
        <f>IF(J282&gt;0,COUNT($J$15:J334)+MAX('MI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83" spans="1:1" hidden="1">
      <c r="A283" s="157" t="str">
        <f>IF(J283&gt;0,COUNT($J$15:J335)+MAX('MI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84" spans="1:1" hidden="1">
      <c r="A284" s="157" t="str">
        <f>IF(J284&gt;0,COUNT($J$15:J336)+MAX('MI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85" spans="1:1" hidden="1">
      <c r="A285" s="157" t="str">
        <f>IF(J285&gt;0,COUNT($J$15:J337)+MAX('MI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86" spans="1:1" hidden="1">
      <c r="A286" s="157" t="str">
        <f>IF(J286&gt;0,COUNT($J$15:J338)+MAX('MI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87" spans="1:1" hidden="1">
      <c r="A287" s="157" t="str">
        <f>IF(J287&gt;0,COUNT($J$15:J339)+MAX('MI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88" spans="1:1" hidden="1">
      <c r="A288" s="157" t="str">
        <f>IF(J288&gt;0,COUNT($J$15:J340)+MAX('MI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89" spans="1:1" hidden="1">
      <c r="A289" s="157" t="str">
        <f>IF(J289&gt;0,COUNT($J$15:J341)+MAX('MI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90" spans="1:1" hidden="1">
      <c r="A290" s="157" t="str">
        <f>IF(J290&gt;0,COUNT($J$15:J342)+MAX('MI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91" spans="1:1" hidden="1">
      <c r="A291" s="157" t="str">
        <f>IF(J291&gt;0,COUNT($J$15:J343)+MAX('MI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92" spans="1:1" hidden="1">
      <c r="A292" s="157" t="str">
        <f>IF(J292&gt;0,COUNT($J$15:J344)+MAX('MI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93" spans="1:1" hidden="1">
      <c r="A293" s="157" t="str">
        <f>IF(J293&gt;0,COUNT($J$15:J345)+MAX('MI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94" spans="1:1" hidden="1">
      <c r="A294" s="157" t="str">
        <f>IF(J294&gt;0,COUNT($J$15:J346)+MAX('MI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95" spans="1:1" hidden="1">
      <c r="A295" s="157" t="str">
        <f>IF(J295&gt;0,COUNT($J$15:J347)+MAX('MI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96" spans="1:1" hidden="1">
      <c r="A296" s="157" t="str">
        <f>IF(J296&gt;0,COUNT($J$15:J348)+MAX('MI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97" spans="1:1" hidden="1">
      <c r="A297" s="157" t="str">
        <f>IF(J297&gt;0,COUNT($J$15:J349)+MAX('MI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98" spans="1:1" hidden="1">
      <c r="A298" s="157" t="str">
        <f>IF(J298&gt;0,COUNT($J$15:J350)+MAX('MI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299" spans="1:1" hidden="1">
      <c r="A299" s="157" t="str">
        <f>IF(J299&gt;0,COUNT($J$15:J351)+MAX('MI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00" spans="1:1" hidden="1">
      <c r="A300" s="157" t="str">
        <f>IF(J300&gt;0,COUNT($J$15:J352)+MAX('MI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01" spans="1:1" hidden="1">
      <c r="A301" s="157" t="str">
        <f>IF(J301&gt;0,COUNT($J$15:J353)+MAX('MI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02" spans="1:1" hidden="1">
      <c r="A302" s="157" t="str">
        <f>IF(J302&gt;0,COUNT($J$15:J354)+MAX('MI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03" spans="1:1" hidden="1">
      <c r="A303" s="157" t="str">
        <f>IF(J303&gt;0,COUNT($J$15:J355)+MAX('MI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04" spans="1:1" hidden="1">
      <c r="A304" s="157" t="str">
        <f>IF(J304&gt;0,COUNT($J$15:J356)+MAX('MI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05" spans="1:1" hidden="1">
      <c r="A305" s="157" t="str">
        <f>IF(J305&gt;0,COUNT($J$15:J357)+MAX('MI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06" spans="1:1" hidden="1">
      <c r="A306" s="157" t="str">
        <f>IF(J306&gt;0,COUNT($J$15:J358)+MAX('MI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07" spans="1:1" hidden="1">
      <c r="A307" s="157" t="str">
        <f>IF(J307&gt;0,COUNT($J$15:J359)+MAX('MI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08" spans="1:1" hidden="1">
      <c r="A308" s="157" t="str">
        <f>IF(J308&gt;0,COUNT($J$15:J360)+MAX('MI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09" spans="1:1" hidden="1">
      <c r="A309" s="157" t="str">
        <f>IF(J309&gt;0,COUNT($J$15:J361)+MAX('MI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10" spans="1:1" hidden="1">
      <c r="A310" s="157" t="str">
        <f>IF(J310&gt;0,COUNT($J$15:J362)+MAX('MI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11" spans="1:1" hidden="1">
      <c r="A311" s="157" t="str">
        <f>IF(J311&gt;0,COUNT($J$15:J363)+MAX('MI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12" spans="1:1" hidden="1">
      <c r="A312" s="157" t="str">
        <f>IF(J312&gt;0,COUNT($J$15:J364)+MAX('MI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13" spans="1:1" hidden="1">
      <c r="A313" s="157" t="str">
        <f>IF(J313&gt;0,COUNT($J$15:J365)+MAX('MI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14" spans="1:1" hidden="1">
      <c r="A314" s="157" t="str">
        <f>IF(J314&gt;0,COUNT($J$15:J366)+MAX('MI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15" spans="1:1" hidden="1">
      <c r="A315" s="157" t="str">
        <f>IF(J315&gt;0,COUNT($J$15:J367)+MAX('MI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16" spans="1:1" hidden="1">
      <c r="A316" s="157" t="str">
        <f>IF(J316&gt;0,COUNT($J$15:J368)+MAX('MI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17" spans="1:1" hidden="1">
      <c r="A317" s="157" t="str">
        <f>IF(J317&gt;0,COUNT($J$15:J369)+MAX('MI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18" spans="1:1" hidden="1">
      <c r="A318" s="157" t="str">
        <f>IF(J318&gt;0,COUNT($J$15:J370)+MAX('MI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19" spans="1:1" hidden="1">
      <c r="A319" s="157" t="str">
        <f>IF(J319&gt;0,COUNT($J$15:J371)+MAX('MI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20" spans="1:1" hidden="1">
      <c r="A320" s="157" t="str">
        <f>IF(J320&gt;0,COUNT($J$15:J372)+MAX('MI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21" spans="1:1" hidden="1">
      <c r="A321" s="157" t="str">
        <f>IF(J321&gt;0,COUNT($J$15:J373)+MAX('MI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22" spans="1:1" hidden="1">
      <c r="A322" s="157" t="str">
        <f>IF(J322&gt;0,COUNT($J$15:J374)+MAX('MI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23" spans="1:1" hidden="1">
      <c r="A323" s="157" t="str">
        <f>IF(J323&gt;0,COUNT($J$15:J375)+MAX('MI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24" spans="1:1" hidden="1">
      <c r="A324" s="157" t="str">
        <f>IF(J324&gt;0,COUNT($J$15:J376)+MAX('MI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25" spans="1:1" hidden="1">
      <c r="A325" s="157" t="str">
        <f>IF(J325&gt;0,COUNT($J$15:J377)+MAX('MI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26" spans="1:1" hidden="1">
      <c r="A326" s="157" t="str">
        <f>IF(J326&gt;0,COUNT($J$15:J378)+MAX('MI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27" spans="1:1" hidden="1">
      <c r="A327" s="157" t="str">
        <f>IF(J327&gt;0,COUNT($J$15:J379)+MAX('MI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28" spans="1:1" hidden="1">
      <c r="A328" s="157" t="str">
        <f>IF(J328&gt;0,COUNT($J$15:J380)+MAX('MI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29" spans="1:1" hidden="1">
      <c r="A329" s="157" t="str">
        <f>IF(J329&gt;0,COUNT($J$15:J381)+MAX('MI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30" spans="1:1" hidden="1">
      <c r="A330" s="157" t="str">
        <f>IF(J330&gt;0,COUNT($J$15:J382)+MAX('MI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31" spans="1:1" hidden="1">
      <c r="A331" s="157" t="str">
        <f>IF(J331&gt;0,COUNT($J$15:J383)+MAX('MI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32" spans="1:1" hidden="1">
      <c r="A332" s="157" t="str">
        <f>IF(J332&gt;0,COUNT($J$15:J384)+MAX('MI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33" spans="1:1" hidden="1">
      <c r="A333" s="157" t="str">
        <f>IF(J333&gt;0,COUNT($J$15:J385)+MAX('MI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34" spans="1:1" hidden="1">
      <c r="A334" s="157" t="str">
        <f>IF(J334&gt;0,COUNT($J$15:J386)+MAX('MI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35" spans="1:1" hidden="1">
      <c r="A335" s="157" t="str">
        <f>IF(J335&gt;0,COUNT($J$15:J387)+MAX('MI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36" spans="1:1" hidden="1">
      <c r="A336" s="157" t="str">
        <f>IF(J336&gt;0,COUNT($J$15:J388)+MAX('MI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37" spans="1:1" hidden="1">
      <c r="A337" s="157" t="str">
        <f>IF(J337&gt;0,COUNT($J$15:J389)+MAX('MI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38" spans="1:1" hidden="1">
      <c r="A338" s="157" t="str">
        <f>IF(J338&gt;0,COUNT($J$15:J390)+MAX('MI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39" spans="1:1" hidden="1">
      <c r="A339" s="157" t="str">
        <f>IF(J339&gt;0,COUNT($J$15:J391)+MAX('MI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40" spans="1:1" hidden="1">
      <c r="A340" s="157" t="str">
        <f>IF(J340&gt;0,COUNT($J$15:J392)+MAX('MI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41" spans="1:1" hidden="1">
      <c r="A341" s="157" t="str">
        <f>IF(J341&gt;0,COUNT($J$15:J393)+MAX('MI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42" spans="1:1" hidden="1">
      <c r="A342" s="157" t="str">
        <f>IF(J342&gt;0,COUNT($J$15:J394)+MAX('MI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43" spans="1:1" hidden="1">
      <c r="A343" s="157" t="str">
        <f>IF(J343&gt;0,COUNT($J$15:J395)+MAX('MI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44" spans="1:1" hidden="1">
      <c r="A344" s="157" t="str">
        <f>IF(J344&gt;0,COUNT($J$15:J396)+MAX('MI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45" spans="1:1" hidden="1">
      <c r="A345" s="157" t="str">
        <f>IF(J345&gt;0,COUNT($J$15:J397)+MAX('MI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46" spans="1:1" hidden="1">
      <c r="A346" s="157" t="str">
        <f>IF(J346&gt;0,COUNT($J$15:J398)+MAX('MI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47" spans="1:1" hidden="1">
      <c r="A347" s="157" t="str">
        <f>IF(J347&gt;0,COUNT($J$15:J399)+MAX('MI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48" spans="1:1" hidden="1">
      <c r="A348" s="157" t="str">
        <f>IF(J348&gt;0,COUNT($J$15:J400)+MAX('MI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49" spans="1:1" hidden="1">
      <c r="A349" s="157" t="str">
        <f>IF(J349&gt;0,COUNT($J$15:J401)+MAX('MI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50" spans="1:1" hidden="1">
      <c r="A350" s="157" t="str">
        <f>IF(J350&gt;0,COUNT($J$15:J402)+MAX('MI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51" spans="1:1" hidden="1">
      <c r="A351" s="157" t="str">
        <f>IF(J351&gt;0,COUNT($J$15:J403)+MAX('MI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52" spans="1:1" hidden="1">
      <c r="A352" s="157" t="str">
        <f>IF(J352&gt;0,COUNT($J$15:J404)+MAX('MI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53" spans="1:1" hidden="1">
      <c r="A353" s="157" t="str">
        <f>IF(J353&gt;0,COUNT($J$15:J405)+MAX('MI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54" spans="1:1" hidden="1">
      <c r="A354" s="157" t="str">
        <f>IF(J354&gt;0,COUNT($J$15:J406)+MAX('MI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55" spans="1:1" hidden="1">
      <c r="A355" s="157" t="str">
        <f>IF(J355&gt;0,COUNT($J$15:J407)+MAX('MI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56" spans="1:1" hidden="1">
      <c r="A356" s="157" t="str">
        <f>IF(J356&gt;0,COUNT($J$15:J408)+MAX('MI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57" spans="1:1" hidden="1">
      <c r="A357" s="157" t="str">
        <f>IF(J357&gt;0,COUNT($J$15:J409)+MAX('MI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58" spans="1:1" hidden="1">
      <c r="A358" s="157" t="str">
        <f>IF(J358&gt;0,COUNT($J$15:J410)+MAX('MI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59" spans="1:1" hidden="1">
      <c r="A359" s="157" t="str">
        <f>IF(J359&gt;0,COUNT($J$15:J411)+MAX('MI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60" spans="1:1" hidden="1">
      <c r="A360" s="157" t="str">
        <f>IF(J360&gt;0,COUNT($J$15:J412)+MAX('MI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61" spans="1:1" hidden="1">
      <c r="A361" s="157" t="str">
        <f>IF(J361&gt;0,COUNT($J$15:J413)+MAX('MI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62" spans="1:1" hidden="1">
      <c r="A362" s="157" t="str">
        <f>IF(J362&gt;0,COUNT($J$15:J414)+MAX('MI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Wrot'!A:A),"")</f>
        <v/>
      </c>
    </row>
    <row r="363" spans="1:1"/>
    <row r="364" spans="1:1"/>
    <row r="365" spans="1:1"/>
    <row r="366" spans="1:1"/>
    <row r="367" spans="1:1"/>
    <row r="368" spans="1:1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</sheetData>
  <sheetProtection algorithmName="SHA-512" hashValue="jJuPklq8PcWhIdF1ZW5XPbirrkpkklrCwpiQ/FiNODng8F74TsxEV0VADoEiZniLqytgt27OANf1Zp0ExIDhjw==" saltValue="ECOCUkq7UPeC2TLudPspDw==" spinCount="100000" sheet="1" formatColumns="0" autoFilter="0"/>
  <protectedRanges>
    <protectedRange sqref="F4:G14 F16:G133" name="Range3"/>
    <protectedRange sqref="J23 J39 J7 J10 J30 J13 J57 J60 J63 J66 J70 J74 J82 J84 J87 J90 J92 J43 J108 J97 J131 J118 J120 J123 J125" name="Range1"/>
    <protectedRange sqref="G23 G39 G7 G10 G30 G13 G57 G60 G63 G66 G70 G74 G82 G84 G87 G90 G92 G43 G108 G97 G131 G118 G120 G123 G125" name="Range2"/>
  </protectedRanges>
  <autoFilter ref="J3:J133" xr:uid="{B6023267-DB0D-4313-ABBA-45FD68738265}"/>
  <mergeCells count="2">
    <mergeCell ref="K1:K2"/>
    <mergeCell ref="B2:C2"/>
  </mergeCells>
  <conditionalFormatting sqref="B1:B2">
    <cfRule type="duplicateValues" dxfId="24" priority="8"/>
  </conditionalFormatting>
  <conditionalFormatting sqref="C1">
    <cfRule type="duplicateValues" dxfId="23" priority="9"/>
  </conditionalFormatting>
  <conditionalFormatting sqref="F4:F133">
    <cfRule type="cellIs" dxfId="22" priority="10" operator="notEqual">
      <formula>$F$2</formula>
    </cfRule>
  </conditionalFormatting>
  <conditionalFormatting sqref="G5:G133">
    <cfRule type="cellIs" dxfId="21" priority="1" operator="notEqual">
      <formula>ROUND($F5*$E5,2)</formula>
    </cfRule>
  </conditionalFormatting>
  <hyperlinks>
    <hyperlink ref="K1" location="'Lead Sheet'!A1" display="CLICK TO RETURN TO LEAD SHEET" xr:uid="{B6303ABE-8EDF-4913-BCDC-378387F4E51C}"/>
  </hyperlinks>
  <pageMargins left="0.7" right="0.7" top="0.75" bottom="0.75" header="0.3" footer="0.3"/>
  <pageSetup scale="49" fitToHeight="0" orientation="portrait" horizontalDpi="4294967292" verticalDpi="4294967292" r:id="rId1"/>
  <headerFooter>
    <oddHeader>&amp;LCOPPER FITTINGS
&amp;K00-046Subject to change without notice&amp;RCOPPER FITTINGS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D7014-CBB8-4EE0-9957-155AA2D674AA}">
  <sheetPr codeName="Sheet20">
    <tabColor theme="9" tint="-0.249977111117893"/>
    <pageSetUpPr fitToPage="1"/>
  </sheetPr>
  <dimension ref="A1:N545"/>
  <sheetViews>
    <sheetView topLeftCell="B1" zoomScaleNormal="10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.75" zeroHeight="1"/>
  <cols>
    <col min="1" max="1" width="8.7109375" style="157" hidden="1" customWidth="1"/>
    <col min="2" max="2" width="15.7109375" style="13" customWidth="1"/>
    <col min="3" max="3" width="9.85546875" style="15" customWidth="1"/>
    <col min="4" max="4" width="49.7109375" style="842" bestFit="1" customWidth="1"/>
    <col min="5" max="5" width="9.85546875" style="1220" customWidth="1"/>
    <col min="6" max="6" width="9.85546875" style="209" customWidth="1"/>
    <col min="7" max="7" width="12.140625" style="1608" bestFit="1" customWidth="1"/>
    <col min="8" max="8" width="9.85546875" style="211" customWidth="1"/>
    <col min="9" max="9" width="9.85546875" style="212" customWidth="1"/>
    <col min="10" max="10" width="9.85546875" style="2" customWidth="1"/>
    <col min="11" max="11" width="11.7109375" style="1030" customWidth="1"/>
    <col min="12" max="12" width="15.7109375" style="13" customWidth="1"/>
    <col min="13" max="13" width="15.7109375" style="1030" customWidth="1"/>
    <col min="14" max="14" width="8.85546875" style="13" customWidth="1"/>
    <col min="15" max="16384" width="8.85546875" style="13" hidden="1"/>
  </cols>
  <sheetData>
    <row r="1" spans="1:14" ht="72.75" customHeight="1" thickBot="1">
      <c r="B1" s="169"/>
      <c r="C1" s="170"/>
      <c r="D1" s="820"/>
      <c r="E1" s="1012"/>
      <c r="F1" s="148"/>
      <c r="G1" s="1616"/>
      <c r="H1" s="437"/>
      <c r="I1" s="438"/>
      <c r="J1" s="476" t="s">
        <v>4681</v>
      </c>
      <c r="K1" s="1867" t="s">
        <v>3648</v>
      </c>
      <c r="L1" s="157"/>
      <c r="M1" s="1029"/>
    </row>
    <row r="2" spans="1:14" ht="16.5" thickBot="1">
      <c r="B2" s="1869" t="s">
        <v>12967</v>
      </c>
      <c r="C2" s="1870"/>
      <c r="D2" s="821"/>
      <c r="E2" s="1013"/>
      <c r="F2" s="1507">
        <f>'Lead Sheet'!B22</f>
        <v>0</v>
      </c>
      <c r="G2" s="1617"/>
      <c r="H2" s="439"/>
      <c r="I2" s="178"/>
      <c r="J2" s="477"/>
      <c r="K2" s="1868"/>
      <c r="L2" s="157"/>
      <c r="M2" s="1029"/>
    </row>
    <row r="3" spans="1:14" s="160" customFormat="1" ht="48" thickBot="1">
      <c r="A3" s="158"/>
      <c r="B3" s="179"/>
      <c r="C3" s="180" t="s">
        <v>486</v>
      </c>
      <c r="D3" s="181" t="s">
        <v>2062</v>
      </c>
      <c r="E3" s="1014" t="s">
        <v>487</v>
      </c>
      <c r="F3" s="149" t="s">
        <v>0</v>
      </c>
      <c r="G3" s="182" t="s">
        <v>588</v>
      </c>
      <c r="H3" s="183" t="s">
        <v>3</v>
      </c>
      <c r="I3" s="184" t="s">
        <v>4</v>
      </c>
      <c r="J3" s="308" t="s">
        <v>2</v>
      </c>
      <c r="K3" s="1160" t="s">
        <v>360</v>
      </c>
      <c r="L3" s="302" t="s">
        <v>5065</v>
      </c>
      <c r="M3" s="1111">
        <f>SUM(K:K)</f>
        <v>0</v>
      </c>
      <c r="N3" s="305"/>
    </row>
    <row r="4" spans="1:14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" s="396"/>
      <c r="C4" s="224"/>
      <c r="D4" s="225" t="s">
        <v>7819</v>
      </c>
      <c r="E4" s="1216"/>
      <c r="F4" s="822"/>
      <c r="G4" s="1763"/>
      <c r="H4" s="823"/>
      <c r="I4" s="824"/>
      <c r="J4" s="123"/>
      <c r="K4" s="1101"/>
      <c r="L4" s="157"/>
      <c r="M4" s="1029"/>
    </row>
    <row r="5" spans="1:14" ht="15.75" customHeight="1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5" s="244"/>
      <c r="C5" s="228" t="s">
        <v>2120</v>
      </c>
      <c r="D5" s="825" t="s">
        <v>9004</v>
      </c>
      <c r="E5" s="1136">
        <f>IFERROR(VLOOKUP(C5,'Consolidated Master Sheet'!B:H,3,0),"")</f>
        <v>6.74</v>
      </c>
      <c r="F5" s="151">
        <f>IF(E5=0,"NET",$F$2)</f>
        <v>0</v>
      </c>
      <c r="G5" s="1322">
        <f>IFERROR(ROUND(E5*F5,2),0)</f>
        <v>0</v>
      </c>
      <c r="H5" s="188">
        <f>IFERROR(VLOOKUP(C5,'Consolidated Master Sheet'!B:H,6,0),"")</f>
        <v>10</v>
      </c>
      <c r="I5" s="345">
        <f>IFERROR(VLOOKUP(C5,'Consolidated Master Sheet'!B:H,7,0),"")</f>
        <v>400</v>
      </c>
      <c r="J5" s="41"/>
      <c r="K5" s="1102">
        <f t="shared" ref="K5:K13" si="0">IFERROR(G5*J5,0)</f>
        <v>0</v>
      </c>
      <c r="L5" s="157"/>
      <c r="M5" s="1029"/>
    </row>
    <row r="6" spans="1:14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6" s="244"/>
      <c r="C6" s="235" t="s">
        <v>2121</v>
      </c>
      <c r="D6" s="826" t="s">
        <v>9005</v>
      </c>
      <c r="E6" s="1137">
        <f>IFERROR(VLOOKUP(C6,'Consolidated Master Sheet'!B:H,3,0),"")</f>
        <v>10.17</v>
      </c>
      <c r="F6" s="154">
        <f t="shared" ref="F6:F69" si="1">IF(E6=0,"NET",$F$2)</f>
        <v>0</v>
      </c>
      <c r="G6" s="1624">
        <f t="shared" ref="G6:G69" si="2">IFERROR(ROUND(E6*F6,2),0)</f>
        <v>0</v>
      </c>
      <c r="H6" s="195">
        <f>IFERROR(VLOOKUP(C6,'Consolidated Master Sheet'!B:H,6,0),"")</f>
        <v>10</v>
      </c>
      <c r="I6" s="349">
        <f>IFERROR(VLOOKUP(C6,'Consolidated Master Sheet'!B:H,7,0),"")</f>
        <v>160</v>
      </c>
      <c r="J6" s="43"/>
      <c r="K6" s="1103">
        <f t="shared" si="0"/>
        <v>0</v>
      </c>
      <c r="L6" s="157"/>
      <c r="M6" s="1029"/>
    </row>
    <row r="7" spans="1:14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7" s="244"/>
      <c r="C7" s="231" t="s">
        <v>2122</v>
      </c>
      <c r="D7" s="827" t="s">
        <v>9006</v>
      </c>
      <c r="E7" s="1201">
        <f>IFERROR(VLOOKUP(C7,'Consolidated Master Sheet'!B:H,3,0),"")</f>
        <v>20.399999999999999</v>
      </c>
      <c r="F7" s="152">
        <f t="shared" si="1"/>
        <v>0</v>
      </c>
      <c r="G7" s="1324">
        <f t="shared" si="2"/>
        <v>0</v>
      </c>
      <c r="H7" s="373">
        <f>IFERROR(VLOOKUP(C7,'Consolidated Master Sheet'!B:H,6,0),"")</f>
        <v>5</v>
      </c>
      <c r="I7" s="347">
        <f>IFERROR(VLOOKUP(C7,'Consolidated Master Sheet'!B:H,7,0),"")</f>
        <v>150</v>
      </c>
      <c r="J7" s="42"/>
      <c r="K7" s="1104">
        <f t="shared" si="0"/>
        <v>0</v>
      </c>
      <c r="L7" s="157"/>
      <c r="M7" s="1029"/>
    </row>
    <row r="8" spans="1:14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8" s="244"/>
      <c r="C8" s="231" t="s">
        <v>2123</v>
      </c>
      <c r="D8" s="827" t="s">
        <v>9007</v>
      </c>
      <c r="E8" s="1201">
        <f>IFERROR(VLOOKUP(C8,'Consolidated Master Sheet'!B:H,3,0),"")</f>
        <v>26.28</v>
      </c>
      <c r="F8" s="151">
        <f t="shared" si="1"/>
        <v>0</v>
      </c>
      <c r="G8" s="1322">
        <f t="shared" si="2"/>
        <v>0</v>
      </c>
      <c r="H8" s="373">
        <f>IFERROR(VLOOKUP(C8,'Consolidated Master Sheet'!B:H,6,0),"")</f>
        <v>1</v>
      </c>
      <c r="I8" s="347">
        <f>IFERROR(VLOOKUP(C8,'Consolidated Master Sheet'!B:H,7,0),"")</f>
        <v>80</v>
      </c>
      <c r="J8" s="42"/>
      <c r="K8" s="1102">
        <f t="shared" si="0"/>
        <v>0</v>
      </c>
      <c r="L8" s="157"/>
      <c r="M8" s="1029"/>
    </row>
    <row r="9" spans="1:14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9" s="244"/>
      <c r="C9" s="231" t="s">
        <v>2124</v>
      </c>
      <c r="D9" s="827" t="s">
        <v>9008</v>
      </c>
      <c r="E9" s="1201">
        <f>IFERROR(VLOOKUP(C9,'Consolidated Master Sheet'!B:H,3,0),"")</f>
        <v>48</v>
      </c>
      <c r="F9" s="151">
        <f t="shared" si="1"/>
        <v>0</v>
      </c>
      <c r="G9" s="1322">
        <f t="shared" si="2"/>
        <v>0</v>
      </c>
      <c r="H9" s="373">
        <f>IFERROR(VLOOKUP(C9,'Consolidated Master Sheet'!B:H,6,0),"")</f>
        <v>1</v>
      </c>
      <c r="I9" s="347">
        <f>IFERROR(VLOOKUP(C9,'Consolidated Master Sheet'!B:H,7,0),"")</f>
        <v>48</v>
      </c>
      <c r="J9" s="42"/>
      <c r="K9" s="1102">
        <f t="shared" si="0"/>
        <v>0</v>
      </c>
      <c r="L9" s="157"/>
      <c r="M9" s="1029"/>
    </row>
    <row r="10" spans="1:14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0" s="244"/>
      <c r="C10" s="231" t="s">
        <v>2125</v>
      </c>
      <c r="D10" s="827" t="s">
        <v>9009</v>
      </c>
      <c r="E10" s="1201">
        <f>IFERROR(VLOOKUP(C10,'Consolidated Master Sheet'!B:H,3,0),"")</f>
        <v>61.18</v>
      </c>
      <c r="F10" s="151">
        <f t="shared" si="1"/>
        <v>0</v>
      </c>
      <c r="G10" s="1322">
        <f t="shared" si="2"/>
        <v>0</v>
      </c>
      <c r="H10" s="373">
        <f>IFERROR(VLOOKUP(C10,'Consolidated Master Sheet'!B:H,6,0),"")</f>
        <v>1</v>
      </c>
      <c r="I10" s="347">
        <f>IFERROR(VLOOKUP(C10,'Consolidated Master Sheet'!B:H,7,0),"")</f>
        <v>30</v>
      </c>
      <c r="J10" s="42"/>
      <c r="K10" s="1102">
        <f t="shared" si="0"/>
        <v>0</v>
      </c>
      <c r="L10" s="157"/>
      <c r="M10" s="1029"/>
    </row>
    <row r="11" spans="1:14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1" s="244"/>
      <c r="C11" s="231" t="s">
        <v>2126</v>
      </c>
      <c r="D11" s="827" t="s">
        <v>9010</v>
      </c>
      <c r="E11" s="1201">
        <f>IFERROR(VLOOKUP(C11,'Consolidated Master Sheet'!B:H,3,0),"")</f>
        <v>195.47</v>
      </c>
      <c r="F11" s="151">
        <f t="shared" si="1"/>
        <v>0</v>
      </c>
      <c r="G11" s="1322">
        <f t="shared" si="2"/>
        <v>0</v>
      </c>
      <c r="H11" s="373">
        <f>IFERROR(VLOOKUP(C11,'Consolidated Master Sheet'!B:H,6,0),"")</f>
        <v>1</v>
      </c>
      <c r="I11" s="347">
        <f>IFERROR(VLOOKUP(C11,'Consolidated Master Sheet'!B:H,7,0),"")</f>
        <v>14</v>
      </c>
      <c r="J11" s="42"/>
      <c r="K11" s="1102">
        <f t="shared" si="0"/>
        <v>0</v>
      </c>
      <c r="L11" s="157"/>
      <c r="M11" s="1029"/>
    </row>
    <row r="12" spans="1:14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2" s="244"/>
      <c r="C12" s="231" t="s">
        <v>2127</v>
      </c>
      <c r="D12" s="827" t="s">
        <v>9011</v>
      </c>
      <c r="E12" s="1201">
        <f>IFERROR(VLOOKUP(C12,'Consolidated Master Sheet'!B:H,3,0),"")</f>
        <v>249.12</v>
      </c>
      <c r="F12" s="151">
        <f t="shared" si="1"/>
        <v>0</v>
      </c>
      <c r="G12" s="1322">
        <f t="shared" si="2"/>
        <v>0</v>
      </c>
      <c r="H12" s="373">
        <f>IFERROR(VLOOKUP(C12,'Consolidated Master Sheet'!B:H,6,0),"")</f>
        <v>1</v>
      </c>
      <c r="I12" s="347">
        <f>IFERROR(VLOOKUP(C12,'Consolidated Master Sheet'!B:H,7,0),"")</f>
        <v>10</v>
      </c>
      <c r="J12" s="42"/>
      <c r="K12" s="1102">
        <f t="shared" si="0"/>
        <v>0</v>
      </c>
      <c r="L12" s="157"/>
      <c r="M12" s="1029"/>
    </row>
    <row r="13" spans="1:14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3" s="244"/>
      <c r="C13" s="235" t="s">
        <v>2128</v>
      </c>
      <c r="D13" s="826" t="s">
        <v>9012</v>
      </c>
      <c r="E13" s="1137">
        <f>IFERROR(VLOOKUP(C13,'Consolidated Master Sheet'!B:H,3,0),"")</f>
        <v>352.36</v>
      </c>
      <c r="F13" s="154">
        <f t="shared" si="1"/>
        <v>0</v>
      </c>
      <c r="G13" s="1624">
        <f t="shared" si="2"/>
        <v>0</v>
      </c>
      <c r="H13" s="195">
        <f>IFERROR(VLOOKUP(C13,'Consolidated Master Sheet'!B:H,6,0),"")</f>
        <v>1</v>
      </c>
      <c r="I13" s="349">
        <f>IFERROR(VLOOKUP(C13,'Consolidated Master Sheet'!B:H,7,0),"")</f>
        <v>4</v>
      </c>
      <c r="J13" s="43"/>
      <c r="K13" s="1103">
        <f t="shared" si="0"/>
        <v>0</v>
      </c>
      <c r="L13" s="157"/>
      <c r="M13" s="1029"/>
    </row>
    <row r="14" spans="1:14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4" s="354"/>
      <c r="C14" s="313"/>
      <c r="D14" s="314" t="s">
        <v>7820</v>
      </c>
      <c r="E14" s="1217" t="str">
        <f>IFERROR(VLOOKUP(C14,'Consolidated Master Sheet'!B:H,3,0),"")</f>
        <v/>
      </c>
      <c r="F14" s="1459">
        <f t="shared" si="1"/>
        <v>0</v>
      </c>
      <c r="G14" s="1765">
        <f t="shared" si="2"/>
        <v>0</v>
      </c>
      <c r="H14" s="760" t="str">
        <f>IFERROR(VLOOKUP(C14,'Consolidated Master Sheet'!B:H,6,0),"")</f>
        <v/>
      </c>
      <c r="I14" s="761" t="str">
        <f>IFERROR(VLOOKUP(C14,'Consolidated Master Sheet'!B:H,7,0),"")</f>
        <v/>
      </c>
      <c r="J14" s="105"/>
      <c r="K14" s="1121"/>
      <c r="L14" s="157"/>
      <c r="M14" s="1029"/>
    </row>
    <row r="15" spans="1:14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5" s="244"/>
      <c r="C15" s="228" t="s">
        <v>2111</v>
      </c>
      <c r="D15" s="825" t="s">
        <v>9013</v>
      </c>
      <c r="E15" s="1136">
        <f>IFERROR(VLOOKUP(C15,'Consolidated Master Sheet'!B:H,3,0),"")</f>
        <v>16.670000000000002</v>
      </c>
      <c r="F15" s="151">
        <f t="shared" si="1"/>
        <v>0</v>
      </c>
      <c r="G15" s="1322">
        <f t="shared" si="2"/>
        <v>0</v>
      </c>
      <c r="H15" s="188">
        <f>IFERROR(VLOOKUP(C15,'Consolidated Master Sheet'!B:H,6,0),"")</f>
        <v>10</v>
      </c>
      <c r="I15" s="345">
        <f>IFERROR(VLOOKUP(C15,'Consolidated Master Sheet'!B:H,7,0),"")</f>
        <v>400</v>
      </c>
      <c r="J15" s="41"/>
      <c r="K15" s="1102">
        <f t="shared" ref="K15:K23" si="3">IFERROR(G15*J15,0)</f>
        <v>0</v>
      </c>
      <c r="L15" s="157"/>
      <c r="M15" s="1029"/>
    </row>
    <row r="16" spans="1:14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6" s="244"/>
      <c r="C16" s="235" t="s">
        <v>2112</v>
      </c>
      <c r="D16" s="826" t="s">
        <v>9014</v>
      </c>
      <c r="E16" s="1137">
        <f>IFERROR(VLOOKUP(C16,'Consolidated Master Sheet'!B:H,3,0),"")</f>
        <v>21.880000000000003</v>
      </c>
      <c r="F16" s="154">
        <f t="shared" si="1"/>
        <v>0</v>
      </c>
      <c r="G16" s="1624">
        <f t="shared" si="2"/>
        <v>0</v>
      </c>
      <c r="H16" s="195">
        <f>IFERROR(VLOOKUP(C16,'Consolidated Master Sheet'!B:H,6,0),"")</f>
        <v>10</v>
      </c>
      <c r="I16" s="349">
        <f>IFERROR(VLOOKUP(C16,'Consolidated Master Sheet'!B:H,7,0),"")</f>
        <v>160</v>
      </c>
      <c r="J16" s="43"/>
      <c r="K16" s="1103">
        <f t="shared" si="3"/>
        <v>0</v>
      </c>
      <c r="L16" s="157"/>
      <c r="M16" s="1029"/>
    </row>
    <row r="17" spans="1:13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7" s="244"/>
      <c r="C17" s="231" t="s">
        <v>2113</v>
      </c>
      <c r="D17" s="827" t="s">
        <v>9015</v>
      </c>
      <c r="E17" s="1201">
        <f>IFERROR(VLOOKUP(C17,'Consolidated Master Sheet'!B:H,3,0),"")</f>
        <v>27.830000000000002</v>
      </c>
      <c r="F17" s="152">
        <f t="shared" si="1"/>
        <v>0</v>
      </c>
      <c r="G17" s="1324">
        <f t="shared" si="2"/>
        <v>0</v>
      </c>
      <c r="H17" s="373">
        <f>IFERROR(VLOOKUP(C17,'Consolidated Master Sheet'!B:H,6,0),"")</f>
        <v>5</v>
      </c>
      <c r="I17" s="347">
        <f>IFERROR(VLOOKUP(C17,'Consolidated Master Sheet'!B:H,7,0),"")</f>
        <v>150</v>
      </c>
      <c r="J17" s="42"/>
      <c r="K17" s="1104">
        <f t="shared" si="3"/>
        <v>0</v>
      </c>
      <c r="L17" s="157"/>
      <c r="M17" s="1029"/>
    </row>
    <row r="18" spans="1:13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8" s="244"/>
      <c r="C18" s="231" t="s">
        <v>2114</v>
      </c>
      <c r="D18" s="827" t="s">
        <v>9016</v>
      </c>
      <c r="E18" s="1201">
        <f>IFERROR(VLOOKUP(C18,'Consolidated Master Sheet'!B:H,3,0),"")</f>
        <v>43.1</v>
      </c>
      <c r="F18" s="151">
        <f t="shared" si="1"/>
        <v>0</v>
      </c>
      <c r="G18" s="1322">
        <f t="shared" si="2"/>
        <v>0</v>
      </c>
      <c r="H18" s="373">
        <f>IFERROR(VLOOKUP(C18,'Consolidated Master Sheet'!B:H,6,0),"")</f>
        <v>1</v>
      </c>
      <c r="I18" s="347">
        <f>IFERROR(VLOOKUP(C18,'Consolidated Master Sheet'!B:H,7,0),"")</f>
        <v>80</v>
      </c>
      <c r="J18" s="42"/>
      <c r="K18" s="1102">
        <f t="shared" si="3"/>
        <v>0</v>
      </c>
      <c r="L18" s="157"/>
      <c r="M18" s="1029"/>
    </row>
    <row r="19" spans="1:13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9" s="244"/>
      <c r="C19" s="231" t="s">
        <v>2115</v>
      </c>
      <c r="D19" s="827" t="s">
        <v>9017</v>
      </c>
      <c r="E19" s="1201">
        <f>IFERROR(VLOOKUP(C19,'Consolidated Master Sheet'!B:H,3,0),"")</f>
        <v>65.150000000000006</v>
      </c>
      <c r="F19" s="151">
        <f t="shared" si="1"/>
        <v>0</v>
      </c>
      <c r="G19" s="1322">
        <f t="shared" si="2"/>
        <v>0</v>
      </c>
      <c r="H19" s="373">
        <f>IFERROR(VLOOKUP(C19,'Consolidated Master Sheet'!B:H,6,0),"")</f>
        <v>1</v>
      </c>
      <c r="I19" s="347">
        <f>IFERROR(VLOOKUP(C19,'Consolidated Master Sheet'!B:H,7,0),"")</f>
        <v>48</v>
      </c>
      <c r="J19" s="42"/>
      <c r="K19" s="1102">
        <f t="shared" si="3"/>
        <v>0</v>
      </c>
      <c r="L19" s="157"/>
      <c r="M19" s="1029"/>
    </row>
    <row r="20" spans="1:13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0" s="244"/>
      <c r="C20" s="231" t="s">
        <v>2116</v>
      </c>
      <c r="D20" s="827" t="s">
        <v>9018</v>
      </c>
      <c r="E20" s="1201">
        <f>IFERROR(VLOOKUP(C20,'Consolidated Master Sheet'!B:H,3,0),"")</f>
        <v>74.400000000000006</v>
      </c>
      <c r="F20" s="151">
        <f t="shared" si="1"/>
        <v>0</v>
      </c>
      <c r="G20" s="1322">
        <f t="shared" si="2"/>
        <v>0</v>
      </c>
      <c r="H20" s="373">
        <f>IFERROR(VLOOKUP(C20,'Consolidated Master Sheet'!B:H,6,0),"")</f>
        <v>1</v>
      </c>
      <c r="I20" s="347">
        <f>IFERROR(VLOOKUP(C20,'Consolidated Master Sheet'!B:H,7,0),"")</f>
        <v>30</v>
      </c>
      <c r="J20" s="42"/>
      <c r="K20" s="1102">
        <f t="shared" si="3"/>
        <v>0</v>
      </c>
      <c r="L20" s="157"/>
      <c r="M20" s="1029"/>
    </row>
    <row r="21" spans="1:13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1" s="244"/>
      <c r="C21" s="231" t="s">
        <v>2117</v>
      </c>
      <c r="D21" s="827" t="s">
        <v>9019</v>
      </c>
      <c r="E21" s="1201">
        <f>IFERROR(VLOOKUP(C21,'Consolidated Master Sheet'!B:H,3,0),"")</f>
        <v>194.29</v>
      </c>
      <c r="F21" s="151">
        <f t="shared" si="1"/>
        <v>0</v>
      </c>
      <c r="G21" s="1322">
        <f t="shared" si="2"/>
        <v>0</v>
      </c>
      <c r="H21" s="373">
        <f>IFERROR(VLOOKUP(C21,'Consolidated Master Sheet'!B:H,6,0),"")</f>
        <v>1</v>
      </c>
      <c r="I21" s="347">
        <f>IFERROR(VLOOKUP(C21,'Consolidated Master Sheet'!B:H,7,0),"")</f>
        <v>14</v>
      </c>
      <c r="J21" s="42"/>
      <c r="K21" s="1102">
        <f t="shared" si="3"/>
        <v>0</v>
      </c>
      <c r="L21" s="157"/>
      <c r="M21" s="1029"/>
    </row>
    <row r="22" spans="1:13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2" s="244"/>
      <c r="C22" s="231" t="s">
        <v>2118</v>
      </c>
      <c r="D22" s="827" t="s">
        <v>9020</v>
      </c>
      <c r="E22" s="1201">
        <f>IFERROR(VLOOKUP(C22,'Consolidated Master Sheet'!B:H,3,0),"")</f>
        <v>251.01999999999998</v>
      </c>
      <c r="F22" s="151">
        <f t="shared" si="1"/>
        <v>0</v>
      </c>
      <c r="G22" s="1322">
        <f t="shared" si="2"/>
        <v>0</v>
      </c>
      <c r="H22" s="373">
        <f>IFERROR(VLOOKUP(C22,'Consolidated Master Sheet'!B:H,6,0),"")</f>
        <v>1</v>
      </c>
      <c r="I22" s="347">
        <f>IFERROR(VLOOKUP(C22,'Consolidated Master Sheet'!B:H,7,0),"")</f>
        <v>10</v>
      </c>
      <c r="J22" s="42"/>
      <c r="K22" s="1102">
        <f t="shared" si="3"/>
        <v>0</v>
      </c>
      <c r="L22" s="157"/>
      <c r="M22" s="1029"/>
    </row>
    <row r="23" spans="1:13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3" s="244"/>
      <c r="C23" s="235" t="s">
        <v>2119</v>
      </c>
      <c r="D23" s="826" t="s">
        <v>9021</v>
      </c>
      <c r="E23" s="1137">
        <f>IFERROR(VLOOKUP(C23,'Consolidated Master Sheet'!B:H,3,0),"")</f>
        <v>345.03999999999996</v>
      </c>
      <c r="F23" s="154">
        <f t="shared" si="1"/>
        <v>0</v>
      </c>
      <c r="G23" s="1624">
        <f t="shared" si="2"/>
        <v>0</v>
      </c>
      <c r="H23" s="195">
        <f>IFERROR(VLOOKUP(C23,'Consolidated Master Sheet'!B:H,6,0),"")</f>
        <v>1</v>
      </c>
      <c r="I23" s="349">
        <f>IFERROR(VLOOKUP(C23,'Consolidated Master Sheet'!B:H,7,0),"")</f>
        <v>4</v>
      </c>
      <c r="J23" s="43"/>
      <c r="K23" s="1103">
        <f t="shared" si="3"/>
        <v>0</v>
      </c>
      <c r="L23" s="157"/>
      <c r="M23" s="1029"/>
    </row>
    <row r="24" spans="1:13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4" s="354"/>
      <c r="C24" s="313"/>
      <c r="D24" s="314" t="s">
        <v>7478</v>
      </c>
      <c r="E24" s="1217" t="str">
        <f>IFERROR(VLOOKUP(C24,'Consolidated Master Sheet'!B:H,3,0),"")</f>
        <v/>
      </c>
      <c r="F24" s="1459">
        <f t="shared" si="1"/>
        <v>0</v>
      </c>
      <c r="G24" s="1765">
        <f t="shared" si="2"/>
        <v>0</v>
      </c>
      <c r="H24" s="760" t="str">
        <f>IFERROR(VLOOKUP(C24,'Consolidated Master Sheet'!B:H,6,0),"")</f>
        <v/>
      </c>
      <c r="I24" s="761" t="str">
        <f>IFERROR(VLOOKUP(C24,'Consolidated Master Sheet'!B:H,7,0),"")</f>
        <v/>
      </c>
      <c r="J24" s="105"/>
      <c r="K24" s="1121"/>
      <c r="L24" s="157"/>
      <c r="M24" s="1029"/>
    </row>
    <row r="25" spans="1:13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5" s="244"/>
      <c r="C25" s="245" t="s">
        <v>2129</v>
      </c>
      <c r="D25" s="828" t="s">
        <v>9022</v>
      </c>
      <c r="E25" s="1202">
        <f>IFERROR(VLOOKUP(C25,'Consolidated Master Sheet'!B:H,3,0),"")</f>
        <v>30.770000000000003</v>
      </c>
      <c r="F25" s="154">
        <f t="shared" si="1"/>
        <v>0</v>
      </c>
      <c r="G25" s="1624">
        <f t="shared" si="2"/>
        <v>0</v>
      </c>
      <c r="H25" s="475">
        <f>IFERROR(VLOOKUP(C25,'Consolidated Master Sheet'!B:H,6,0),"")</f>
        <v>10</v>
      </c>
      <c r="I25" s="178">
        <f>IFERROR(VLOOKUP(C25,'Consolidated Master Sheet'!B:H,7,0),"")</f>
        <v>300</v>
      </c>
      <c r="J25" s="95"/>
      <c r="K25" s="1103">
        <f t="shared" ref="K25:K53" si="4">IFERROR(G25*J25,0)</f>
        <v>0</v>
      </c>
      <c r="L25" s="157"/>
      <c r="M25" s="1029"/>
    </row>
    <row r="26" spans="1:13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6" s="244"/>
      <c r="C26" s="249"/>
      <c r="D26" s="829"/>
      <c r="E26" s="1203" t="str">
        <f>IFERROR(VLOOKUP(C26,'Consolidated Master Sheet'!B:H,3,0),"")</f>
        <v/>
      </c>
      <c r="F26" s="720">
        <f t="shared" si="1"/>
        <v>0</v>
      </c>
      <c r="G26" s="1811">
        <f t="shared" si="2"/>
        <v>0</v>
      </c>
      <c r="H26" s="459" t="str">
        <f>IFERROR(VLOOKUP(C26,'Consolidated Master Sheet'!B:H,6,0),"")</f>
        <v/>
      </c>
      <c r="I26" s="452" t="str">
        <f>IFERROR(VLOOKUP(C26,'Consolidated Master Sheet'!B:H,7,0),"")</f>
        <v/>
      </c>
      <c r="J26" s="45"/>
      <c r="K26" s="1106"/>
      <c r="L26" s="157"/>
      <c r="M26" s="1029"/>
    </row>
    <row r="27" spans="1:13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7" s="244"/>
      <c r="C27" s="228" t="s">
        <v>2130</v>
      </c>
      <c r="D27" s="825" t="s">
        <v>9023</v>
      </c>
      <c r="E27" s="1136">
        <f>IFERROR(VLOOKUP(C27,'Consolidated Master Sheet'!B:H,3,0),"")</f>
        <v>55.669999999999995</v>
      </c>
      <c r="F27" s="151">
        <f t="shared" si="1"/>
        <v>0</v>
      </c>
      <c r="G27" s="1322">
        <f t="shared" si="2"/>
        <v>0</v>
      </c>
      <c r="H27" s="188">
        <f>IFERROR(VLOOKUP(C27,'Consolidated Master Sheet'!B:H,6,0),"")</f>
        <v>10</v>
      </c>
      <c r="I27" s="345">
        <f>IFERROR(VLOOKUP(C27,'Consolidated Master Sheet'!B:H,7,0),"")</f>
        <v>200</v>
      </c>
      <c r="J27" s="41"/>
      <c r="K27" s="1102">
        <f t="shared" si="4"/>
        <v>0</v>
      </c>
      <c r="L27" s="157"/>
      <c r="M27" s="1029"/>
    </row>
    <row r="28" spans="1:13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8" s="244"/>
      <c r="C28" s="235" t="s">
        <v>2131</v>
      </c>
      <c r="D28" s="826" t="s">
        <v>9024</v>
      </c>
      <c r="E28" s="1137">
        <f>IFERROR(VLOOKUP(C28,'Consolidated Master Sheet'!B:H,3,0),"")</f>
        <v>35.979999999999997</v>
      </c>
      <c r="F28" s="154">
        <f t="shared" si="1"/>
        <v>0</v>
      </c>
      <c r="G28" s="1624">
        <f t="shared" si="2"/>
        <v>0</v>
      </c>
      <c r="H28" s="195">
        <f>IFERROR(VLOOKUP(C28,'Consolidated Master Sheet'!B:H,6,0),"")</f>
        <v>10</v>
      </c>
      <c r="I28" s="349">
        <f>IFERROR(VLOOKUP(C28,'Consolidated Master Sheet'!B:H,7,0),"")</f>
        <v>160</v>
      </c>
      <c r="J28" s="43"/>
      <c r="K28" s="1103">
        <f t="shared" si="4"/>
        <v>0</v>
      </c>
      <c r="L28" s="157"/>
      <c r="M28" s="1029"/>
    </row>
    <row r="29" spans="1:13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9" s="244"/>
      <c r="C29" s="249"/>
      <c r="D29" s="829"/>
      <c r="E29" s="1203" t="str">
        <f>IFERROR(VLOOKUP(C29,'Consolidated Master Sheet'!B:H,3,0),"")</f>
        <v/>
      </c>
      <c r="F29" s="720">
        <f t="shared" si="1"/>
        <v>0</v>
      </c>
      <c r="G29" s="1811">
        <f t="shared" si="2"/>
        <v>0</v>
      </c>
      <c r="H29" s="459" t="str">
        <f>IFERROR(VLOOKUP(C29,'Consolidated Master Sheet'!B:H,6,0),"")</f>
        <v/>
      </c>
      <c r="I29" s="452" t="str">
        <f>IFERROR(VLOOKUP(C29,'Consolidated Master Sheet'!B:H,7,0),"")</f>
        <v/>
      </c>
      <c r="J29" s="45"/>
      <c r="K29" s="1106"/>
      <c r="L29" s="157"/>
      <c r="M29" s="1029"/>
    </row>
    <row r="30" spans="1:13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0" s="244"/>
      <c r="C30" s="228" t="s">
        <v>2132</v>
      </c>
      <c r="D30" s="825" t="s">
        <v>9025</v>
      </c>
      <c r="E30" s="1136">
        <f>IFERROR(VLOOKUP(C30,'Consolidated Master Sheet'!B:H,3,0),"")</f>
        <v>82.27000000000001</v>
      </c>
      <c r="F30" s="151">
        <f t="shared" si="1"/>
        <v>0</v>
      </c>
      <c r="G30" s="1322">
        <f t="shared" si="2"/>
        <v>0</v>
      </c>
      <c r="H30" s="188">
        <f>IFERROR(VLOOKUP(C30,'Consolidated Master Sheet'!B:H,6,0),"")</f>
        <v>1</v>
      </c>
      <c r="I30" s="345">
        <f>IFERROR(VLOOKUP(C30,'Consolidated Master Sheet'!B:H,7,0),"")</f>
        <v>80</v>
      </c>
      <c r="J30" s="41"/>
      <c r="K30" s="1102">
        <f t="shared" si="4"/>
        <v>0</v>
      </c>
      <c r="L30" s="157"/>
      <c r="M30" s="1029"/>
    </row>
    <row r="31" spans="1:13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1" s="244"/>
      <c r="C31" s="235" t="s">
        <v>2133</v>
      </c>
      <c r="D31" s="826" t="s">
        <v>9026</v>
      </c>
      <c r="E31" s="1137">
        <f>IFERROR(VLOOKUP(C31,'Consolidated Master Sheet'!B:H,3,0),"")</f>
        <v>54.18</v>
      </c>
      <c r="F31" s="154">
        <f t="shared" si="1"/>
        <v>0</v>
      </c>
      <c r="G31" s="1624">
        <f t="shared" si="2"/>
        <v>0</v>
      </c>
      <c r="H31" s="195">
        <f>IFERROR(VLOOKUP(C31,'Consolidated Master Sheet'!B:H,6,0),"")</f>
        <v>1</v>
      </c>
      <c r="I31" s="349">
        <f>IFERROR(VLOOKUP(C31,'Consolidated Master Sheet'!B:H,7,0),"")</f>
        <v>80</v>
      </c>
      <c r="J31" s="43"/>
      <c r="K31" s="1103">
        <f t="shared" si="4"/>
        <v>0</v>
      </c>
      <c r="L31" s="157"/>
      <c r="M31" s="1029"/>
    </row>
    <row r="32" spans="1:13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2" s="244"/>
      <c r="C32" s="249"/>
      <c r="D32" s="829"/>
      <c r="E32" s="1203" t="str">
        <f>IFERROR(VLOOKUP(C32,'Consolidated Master Sheet'!B:H,3,0),"")</f>
        <v/>
      </c>
      <c r="F32" s="720">
        <f t="shared" si="1"/>
        <v>0</v>
      </c>
      <c r="G32" s="1811">
        <f t="shared" si="2"/>
        <v>0</v>
      </c>
      <c r="H32" s="459" t="str">
        <f>IFERROR(VLOOKUP(C32,'Consolidated Master Sheet'!B:H,6,0),"")</f>
        <v/>
      </c>
      <c r="I32" s="452" t="str">
        <f>IFERROR(VLOOKUP(C32,'Consolidated Master Sheet'!B:H,7,0),"")</f>
        <v/>
      </c>
      <c r="J32" s="45"/>
      <c r="K32" s="1106"/>
      <c r="L32" s="157"/>
      <c r="M32" s="1029"/>
    </row>
    <row r="33" spans="1:13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3" s="244"/>
      <c r="C33" s="228" t="s">
        <v>2134</v>
      </c>
      <c r="D33" s="825" t="s">
        <v>9027</v>
      </c>
      <c r="E33" s="1136">
        <f>IFERROR(VLOOKUP(C33,'Consolidated Master Sheet'!B:H,3,0),"")</f>
        <v>98.27000000000001</v>
      </c>
      <c r="F33" s="151">
        <f t="shared" si="1"/>
        <v>0</v>
      </c>
      <c r="G33" s="1322">
        <f t="shared" si="2"/>
        <v>0</v>
      </c>
      <c r="H33" s="188">
        <f>IFERROR(VLOOKUP(C33,'Consolidated Master Sheet'!B:H,6,0),"")</f>
        <v>1</v>
      </c>
      <c r="I33" s="345">
        <f>IFERROR(VLOOKUP(C33,'Consolidated Master Sheet'!B:H,7,0),"")</f>
        <v>70</v>
      </c>
      <c r="J33" s="41"/>
      <c r="K33" s="1102">
        <f t="shared" si="4"/>
        <v>0</v>
      </c>
      <c r="L33" s="157"/>
      <c r="M33" s="1029"/>
    </row>
    <row r="34" spans="1:13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4" s="244"/>
      <c r="C34" s="231" t="s">
        <v>2135</v>
      </c>
      <c r="D34" s="827" t="s">
        <v>9028</v>
      </c>
      <c r="E34" s="1201">
        <f>IFERROR(VLOOKUP(C34,'Consolidated Master Sheet'!B:H,3,0),"")</f>
        <v>88.26</v>
      </c>
      <c r="F34" s="151">
        <f t="shared" si="1"/>
        <v>0</v>
      </c>
      <c r="G34" s="1322">
        <f t="shared" si="2"/>
        <v>0</v>
      </c>
      <c r="H34" s="373">
        <f>IFERROR(VLOOKUP(C34,'Consolidated Master Sheet'!B:H,6,0),"")</f>
        <v>1</v>
      </c>
      <c r="I34" s="347">
        <f>IFERROR(VLOOKUP(C34,'Consolidated Master Sheet'!B:H,7,0),"")</f>
        <v>70</v>
      </c>
      <c r="J34" s="42"/>
      <c r="K34" s="1102">
        <f t="shared" si="4"/>
        <v>0</v>
      </c>
      <c r="L34" s="157"/>
      <c r="M34" s="1029"/>
    </row>
    <row r="35" spans="1:13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5" s="244"/>
      <c r="C35" s="235" t="s">
        <v>2136</v>
      </c>
      <c r="D35" s="826" t="s">
        <v>9029</v>
      </c>
      <c r="E35" s="1137">
        <f>IFERROR(VLOOKUP(C35,'Consolidated Master Sheet'!B:H,3,0),"")</f>
        <v>78.14</v>
      </c>
      <c r="F35" s="154">
        <f t="shared" si="1"/>
        <v>0</v>
      </c>
      <c r="G35" s="1624">
        <f t="shared" si="2"/>
        <v>0</v>
      </c>
      <c r="H35" s="195">
        <f>IFERROR(VLOOKUP(C35,'Consolidated Master Sheet'!B:H,6,0),"")</f>
        <v>1</v>
      </c>
      <c r="I35" s="349">
        <f>IFERROR(VLOOKUP(C35,'Consolidated Master Sheet'!B:H,7,0),"")</f>
        <v>60</v>
      </c>
      <c r="J35" s="43"/>
      <c r="K35" s="1103">
        <f t="shared" si="4"/>
        <v>0</v>
      </c>
      <c r="L35" s="157"/>
      <c r="M35" s="1029"/>
    </row>
    <row r="36" spans="1:13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6" s="244"/>
      <c r="C36" s="249"/>
      <c r="D36" s="829"/>
      <c r="E36" s="1203" t="str">
        <f>IFERROR(VLOOKUP(C36,'Consolidated Master Sheet'!B:H,3,0),"")</f>
        <v/>
      </c>
      <c r="F36" s="720">
        <f t="shared" si="1"/>
        <v>0</v>
      </c>
      <c r="G36" s="1811">
        <f t="shared" si="2"/>
        <v>0</v>
      </c>
      <c r="H36" s="459" t="str">
        <f>IFERROR(VLOOKUP(C36,'Consolidated Master Sheet'!B:H,6,0),"")</f>
        <v/>
      </c>
      <c r="I36" s="452" t="str">
        <f>IFERROR(VLOOKUP(C36,'Consolidated Master Sheet'!B:H,7,0),"")</f>
        <v/>
      </c>
      <c r="J36" s="45"/>
      <c r="K36" s="1106"/>
      <c r="L36" s="157"/>
      <c r="M36" s="1029"/>
    </row>
    <row r="37" spans="1:13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7" s="244"/>
      <c r="C37" s="228" t="s">
        <v>2137</v>
      </c>
      <c r="D37" s="825" t="s">
        <v>9030</v>
      </c>
      <c r="E37" s="1136">
        <f>IFERROR(VLOOKUP(C37,'Consolidated Master Sheet'!B:H,3,0),"")</f>
        <v>93.48</v>
      </c>
      <c r="F37" s="151">
        <f t="shared" si="1"/>
        <v>0</v>
      </c>
      <c r="G37" s="1322">
        <f t="shared" si="2"/>
        <v>0</v>
      </c>
      <c r="H37" s="188">
        <f>IFERROR(VLOOKUP(C37,'Consolidated Master Sheet'!B:H,6,0),"")</f>
        <v>1</v>
      </c>
      <c r="I37" s="345">
        <f>IFERROR(VLOOKUP(C37,'Consolidated Master Sheet'!B:H,7,0),"")</f>
        <v>40</v>
      </c>
      <c r="J37" s="41"/>
      <c r="K37" s="1102">
        <f t="shared" si="4"/>
        <v>0</v>
      </c>
      <c r="L37" s="157"/>
    </row>
    <row r="38" spans="1:13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8" s="244"/>
      <c r="C38" s="231" t="s">
        <v>2138</v>
      </c>
      <c r="D38" s="827" t="s">
        <v>9031</v>
      </c>
      <c r="E38" s="1201">
        <f>IFERROR(VLOOKUP(C38,'Consolidated Master Sheet'!B:H,3,0),"")</f>
        <v>136.07</v>
      </c>
      <c r="F38" s="151">
        <f t="shared" si="1"/>
        <v>0</v>
      </c>
      <c r="G38" s="1322">
        <f t="shared" si="2"/>
        <v>0</v>
      </c>
      <c r="H38" s="373">
        <f>IFERROR(VLOOKUP(C38,'Consolidated Master Sheet'!B:H,6,0),"")</f>
        <v>1</v>
      </c>
      <c r="I38" s="347">
        <f>IFERROR(VLOOKUP(C38,'Consolidated Master Sheet'!B:H,7,0),"")</f>
        <v>40</v>
      </c>
      <c r="J38" s="42"/>
      <c r="K38" s="1102">
        <f t="shared" si="4"/>
        <v>0</v>
      </c>
      <c r="L38" s="157"/>
      <c r="M38" s="1029"/>
    </row>
    <row r="39" spans="1:13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9" s="244"/>
      <c r="C39" s="231" t="s">
        <v>2139</v>
      </c>
      <c r="D39" s="827" t="s">
        <v>9032</v>
      </c>
      <c r="E39" s="1201">
        <f>IFERROR(VLOOKUP(C39,'Consolidated Master Sheet'!B:H,3,0),"")</f>
        <v>113.24000000000001</v>
      </c>
      <c r="F39" s="151">
        <f t="shared" si="1"/>
        <v>0</v>
      </c>
      <c r="G39" s="1322">
        <f t="shared" si="2"/>
        <v>0</v>
      </c>
      <c r="H39" s="373">
        <f>IFERROR(VLOOKUP(C39,'Consolidated Master Sheet'!B:H,6,0),"")</f>
        <v>1</v>
      </c>
      <c r="I39" s="347">
        <f>IFERROR(VLOOKUP(C39,'Consolidated Master Sheet'!B:H,7,0),"")</f>
        <v>40</v>
      </c>
      <c r="J39" s="42"/>
      <c r="K39" s="1102">
        <f t="shared" si="4"/>
        <v>0</v>
      </c>
      <c r="L39" s="157"/>
      <c r="M39" s="1029"/>
    </row>
    <row r="40" spans="1:13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0" s="244"/>
      <c r="C40" s="235" t="s">
        <v>2140</v>
      </c>
      <c r="D40" s="826" t="s">
        <v>9033</v>
      </c>
      <c r="E40" s="1137">
        <f>IFERROR(VLOOKUP(C40,'Consolidated Master Sheet'!B:H,3,0),"")</f>
        <v>87.98</v>
      </c>
      <c r="F40" s="154">
        <f t="shared" si="1"/>
        <v>0</v>
      </c>
      <c r="G40" s="1624">
        <f t="shared" si="2"/>
        <v>0</v>
      </c>
      <c r="H40" s="195">
        <f>IFERROR(VLOOKUP(C40,'Consolidated Master Sheet'!B:H,6,0),"")</f>
        <v>1</v>
      </c>
      <c r="I40" s="349">
        <f>IFERROR(VLOOKUP(C40,'Consolidated Master Sheet'!B:H,7,0),"")</f>
        <v>36</v>
      </c>
      <c r="J40" s="43"/>
      <c r="K40" s="1103">
        <f t="shared" si="4"/>
        <v>0</v>
      </c>
      <c r="L40" s="157"/>
      <c r="M40" s="1029"/>
    </row>
    <row r="41" spans="1:13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1" s="244"/>
      <c r="C41" s="249"/>
      <c r="D41" s="829"/>
      <c r="E41" s="1203" t="str">
        <f>IFERROR(VLOOKUP(C41,'Consolidated Master Sheet'!B:H,3,0),"")</f>
        <v/>
      </c>
      <c r="F41" s="720">
        <f t="shared" si="1"/>
        <v>0</v>
      </c>
      <c r="G41" s="1811">
        <f t="shared" si="2"/>
        <v>0</v>
      </c>
      <c r="H41" s="459" t="str">
        <f>IFERROR(VLOOKUP(C41,'Consolidated Master Sheet'!B:H,6,0),"")</f>
        <v/>
      </c>
      <c r="I41" s="452" t="str">
        <f>IFERROR(VLOOKUP(C41,'Consolidated Master Sheet'!B:H,7,0),"")</f>
        <v/>
      </c>
      <c r="J41" s="45"/>
      <c r="K41" s="1106"/>
      <c r="L41" s="157"/>
      <c r="M41" s="1029"/>
    </row>
    <row r="42" spans="1:13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2" s="244"/>
      <c r="C42" s="228" t="s">
        <v>2141</v>
      </c>
      <c r="D42" s="825" t="s">
        <v>9034</v>
      </c>
      <c r="E42" s="1136">
        <f>IFERROR(VLOOKUP(C42,'Consolidated Master Sheet'!B:H,3,0),"")</f>
        <v>247.23999999999998</v>
      </c>
      <c r="F42" s="151">
        <f t="shared" si="1"/>
        <v>0</v>
      </c>
      <c r="G42" s="1322">
        <f t="shared" si="2"/>
        <v>0</v>
      </c>
      <c r="H42" s="188">
        <f>IFERROR(VLOOKUP(C42,'Consolidated Master Sheet'!B:H,6,0),"")</f>
        <v>1</v>
      </c>
      <c r="I42" s="345">
        <f>IFERROR(VLOOKUP(C42,'Consolidated Master Sheet'!B:H,7,0),"")</f>
        <v>14</v>
      </c>
      <c r="J42" s="41"/>
      <c r="K42" s="1102">
        <f t="shared" si="4"/>
        <v>0</v>
      </c>
      <c r="L42" s="157"/>
      <c r="M42" s="1029"/>
    </row>
    <row r="43" spans="1:13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3" s="244"/>
      <c r="C43" s="231" t="s">
        <v>2142</v>
      </c>
      <c r="D43" s="827" t="s">
        <v>9035</v>
      </c>
      <c r="E43" s="1201">
        <f>IFERROR(VLOOKUP(C43,'Consolidated Master Sheet'!B:H,3,0),"")</f>
        <v>252.42999999999998</v>
      </c>
      <c r="F43" s="151">
        <f t="shared" si="1"/>
        <v>0</v>
      </c>
      <c r="G43" s="1322">
        <f t="shared" si="2"/>
        <v>0</v>
      </c>
      <c r="H43" s="373">
        <f>IFERROR(VLOOKUP(C43,'Consolidated Master Sheet'!B:H,6,0),"")</f>
        <v>1</v>
      </c>
      <c r="I43" s="347">
        <f>IFERROR(VLOOKUP(C43,'Consolidated Master Sheet'!B:H,7,0),"")</f>
        <v>14</v>
      </c>
      <c r="J43" s="42"/>
      <c r="K43" s="1102">
        <f t="shared" si="4"/>
        <v>0</v>
      </c>
      <c r="L43" s="157"/>
      <c r="M43" s="1029"/>
    </row>
    <row r="44" spans="1:13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4" s="244"/>
      <c r="C44" s="231" t="s">
        <v>2143</v>
      </c>
      <c r="D44" s="827" t="s">
        <v>9036</v>
      </c>
      <c r="E44" s="1201">
        <f>IFERROR(VLOOKUP(C44,'Consolidated Master Sheet'!B:H,3,0),"")</f>
        <v>237.53</v>
      </c>
      <c r="F44" s="151">
        <f t="shared" si="1"/>
        <v>0</v>
      </c>
      <c r="G44" s="1322">
        <f t="shared" si="2"/>
        <v>0</v>
      </c>
      <c r="H44" s="373">
        <f>IFERROR(VLOOKUP(C44,'Consolidated Master Sheet'!B:H,6,0),"")</f>
        <v>1</v>
      </c>
      <c r="I44" s="347">
        <f>IFERROR(VLOOKUP(C44,'Consolidated Master Sheet'!B:H,7,0),"")</f>
        <v>14</v>
      </c>
      <c r="J44" s="42"/>
      <c r="K44" s="1102">
        <f t="shared" si="4"/>
        <v>0</v>
      </c>
      <c r="L44" s="157"/>
      <c r="M44" s="1029"/>
    </row>
    <row r="45" spans="1:13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5" s="244"/>
      <c r="C45" s="235" t="s">
        <v>2144</v>
      </c>
      <c r="D45" s="826" t="s">
        <v>9037</v>
      </c>
      <c r="E45" s="1137">
        <f>IFERROR(VLOOKUP(C45,'Consolidated Master Sheet'!B:H,3,0),"")</f>
        <v>237.53</v>
      </c>
      <c r="F45" s="154">
        <f t="shared" si="1"/>
        <v>0</v>
      </c>
      <c r="G45" s="1624">
        <f t="shared" si="2"/>
        <v>0</v>
      </c>
      <c r="H45" s="195">
        <f>IFERROR(VLOOKUP(C45,'Consolidated Master Sheet'!B:H,6,0),"")</f>
        <v>1</v>
      </c>
      <c r="I45" s="349">
        <f>IFERROR(VLOOKUP(C45,'Consolidated Master Sheet'!B:H,7,0),"")</f>
        <v>14</v>
      </c>
      <c r="J45" s="43"/>
      <c r="K45" s="1103">
        <f t="shared" si="4"/>
        <v>0</v>
      </c>
      <c r="L45" s="157"/>
      <c r="M45" s="1029"/>
    </row>
    <row r="46" spans="1:13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6" s="244"/>
      <c r="C46" s="249"/>
      <c r="D46" s="829"/>
      <c r="E46" s="1203" t="str">
        <f>IFERROR(VLOOKUP(C46,'Consolidated Master Sheet'!B:H,3,0),"")</f>
        <v/>
      </c>
      <c r="F46" s="720">
        <f t="shared" si="1"/>
        <v>0</v>
      </c>
      <c r="G46" s="1811">
        <f t="shared" si="2"/>
        <v>0</v>
      </c>
      <c r="H46" s="459" t="str">
        <f>IFERROR(VLOOKUP(C46,'Consolidated Master Sheet'!B:H,6,0),"")</f>
        <v/>
      </c>
      <c r="I46" s="452" t="str">
        <f>IFERROR(VLOOKUP(C46,'Consolidated Master Sheet'!B:H,7,0),"")</f>
        <v/>
      </c>
      <c r="J46" s="45"/>
      <c r="K46" s="1106"/>
      <c r="L46" s="157"/>
      <c r="M46" s="1029"/>
    </row>
    <row r="47" spans="1:13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7" s="244"/>
      <c r="C47" s="228" t="s">
        <v>2145</v>
      </c>
      <c r="D47" s="825" t="s">
        <v>9038</v>
      </c>
      <c r="E47" s="1136">
        <f>IFERROR(VLOOKUP(C47,'Consolidated Master Sheet'!B:H,3,0),"")</f>
        <v>310.21999999999997</v>
      </c>
      <c r="F47" s="151">
        <f t="shared" si="1"/>
        <v>0</v>
      </c>
      <c r="G47" s="1322">
        <f t="shared" si="2"/>
        <v>0</v>
      </c>
      <c r="H47" s="188">
        <f>IFERROR(VLOOKUP(C47,'Consolidated Master Sheet'!B:H,6,0),"")</f>
        <v>1</v>
      </c>
      <c r="I47" s="345">
        <f>IFERROR(VLOOKUP(C47,'Consolidated Master Sheet'!B:H,7,0),"")</f>
        <v>10</v>
      </c>
      <c r="J47" s="41"/>
      <c r="K47" s="1102">
        <f t="shared" si="4"/>
        <v>0</v>
      </c>
      <c r="L47" s="157"/>
      <c r="M47" s="1029"/>
    </row>
    <row r="48" spans="1:13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8" s="244"/>
      <c r="C48" s="231" t="s">
        <v>2146</v>
      </c>
      <c r="D48" s="827" t="s">
        <v>9039</v>
      </c>
      <c r="E48" s="1201">
        <f>IFERROR(VLOOKUP(C48,'Consolidated Master Sheet'!B:H,3,0),"")</f>
        <v>310.21999999999997</v>
      </c>
      <c r="F48" s="151">
        <f t="shared" si="1"/>
        <v>0</v>
      </c>
      <c r="G48" s="1322">
        <f t="shared" si="2"/>
        <v>0</v>
      </c>
      <c r="H48" s="373">
        <f>IFERROR(VLOOKUP(C48,'Consolidated Master Sheet'!B:H,6,0),"")</f>
        <v>1</v>
      </c>
      <c r="I48" s="347">
        <f>IFERROR(VLOOKUP(C48,'Consolidated Master Sheet'!B:H,7,0),"")</f>
        <v>10</v>
      </c>
      <c r="J48" s="42"/>
      <c r="K48" s="1102">
        <f t="shared" si="4"/>
        <v>0</v>
      </c>
      <c r="L48" s="157"/>
      <c r="M48" s="1029"/>
    </row>
    <row r="49" spans="1:13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9" s="244"/>
      <c r="C49" s="235" t="s">
        <v>2147</v>
      </c>
      <c r="D49" s="826" t="s">
        <v>9040</v>
      </c>
      <c r="E49" s="1137">
        <f>IFERROR(VLOOKUP(C49,'Consolidated Master Sheet'!B:H,3,0),"")</f>
        <v>389.75</v>
      </c>
      <c r="F49" s="154">
        <f t="shared" si="1"/>
        <v>0</v>
      </c>
      <c r="G49" s="1624">
        <f t="shared" si="2"/>
        <v>0</v>
      </c>
      <c r="H49" s="195">
        <f>IFERROR(VLOOKUP(C49,'Consolidated Master Sheet'!B:H,6,0),"")</f>
        <v>1</v>
      </c>
      <c r="I49" s="349">
        <f>IFERROR(VLOOKUP(C49,'Consolidated Master Sheet'!B:H,7,0),"")</f>
        <v>10</v>
      </c>
      <c r="J49" s="43"/>
      <c r="K49" s="1103">
        <f t="shared" si="4"/>
        <v>0</v>
      </c>
      <c r="L49" s="157"/>
      <c r="M49" s="1029"/>
    </row>
    <row r="50" spans="1:13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50" s="244"/>
      <c r="C50" s="249"/>
      <c r="D50" s="829"/>
      <c r="E50" s="1203" t="str">
        <f>IFERROR(VLOOKUP(C50,'Consolidated Master Sheet'!B:H,3,0),"")</f>
        <v/>
      </c>
      <c r="F50" s="720">
        <f t="shared" si="1"/>
        <v>0</v>
      </c>
      <c r="G50" s="1811">
        <f t="shared" si="2"/>
        <v>0</v>
      </c>
      <c r="H50" s="459" t="str">
        <f>IFERROR(VLOOKUP(C50,'Consolidated Master Sheet'!B:H,6,0),"")</f>
        <v/>
      </c>
      <c r="I50" s="452" t="str">
        <f>IFERROR(VLOOKUP(C50,'Consolidated Master Sheet'!B:H,7,0),"")</f>
        <v/>
      </c>
      <c r="J50" s="45"/>
      <c r="K50" s="1106"/>
      <c r="L50" s="157"/>
      <c r="M50" s="1029"/>
    </row>
    <row r="51" spans="1:13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51" s="244"/>
      <c r="C51" s="228" t="s">
        <v>2148</v>
      </c>
      <c r="D51" s="825" t="s">
        <v>9041</v>
      </c>
      <c r="E51" s="1136">
        <f>IFERROR(VLOOKUP(C51,'Consolidated Master Sheet'!B:H,3,0),"")</f>
        <v>559.99</v>
      </c>
      <c r="F51" s="151">
        <f t="shared" si="1"/>
        <v>0</v>
      </c>
      <c r="G51" s="1322">
        <f t="shared" si="2"/>
        <v>0</v>
      </c>
      <c r="H51" s="188">
        <f>IFERROR(VLOOKUP(C51,'Consolidated Master Sheet'!B:H,6,0),"")</f>
        <v>1</v>
      </c>
      <c r="I51" s="345">
        <f>IFERROR(VLOOKUP(C51,'Consolidated Master Sheet'!B:H,7,0),"")</f>
        <v>5</v>
      </c>
      <c r="J51" s="41"/>
      <c r="K51" s="1102">
        <f t="shared" si="4"/>
        <v>0</v>
      </c>
      <c r="L51" s="157"/>
      <c r="M51" s="1029"/>
    </row>
    <row r="52" spans="1:13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52" s="244"/>
      <c r="C52" s="231" t="s">
        <v>2149</v>
      </c>
      <c r="D52" s="827" t="s">
        <v>9042</v>
      </c>
      <c r="E52" s="1201">
        <f>IFERROR(VLOOKUP(C52,'Consolidated Master Sheet'!B:H,3,0),"")</f>
        <v>561.89</v>
      </c>
      <c r="F52" s="151">
        <f t="shared" si="1"/>
        <v>0</v>
      </c>
      <c r="G52" s="1322">
        <f t="shared" si="2"/>
        <v>0</v>
      </c>
      <c r="H52" s="373">
        <f>IFERROR(VLOOKUP(C52,'Consolidated Master Sheet'!B:H,6,0),"")</f>
        <v>1</v>
      </c>
      <c r="I52" s="347">
        <f>IFERROR(VLOOKUP(C52,'Consolidated Master Sheet'!B:H,7,0),"")</f>
        <v>5</v>
      </c>
      <c r="J52" s="42"/>
      <c r="K52" s="1102">
        <f t="shared" si="4"/>
        <v>0</v>
      </c>
      <c r="L52" s="157"/>
      <c r="M52" s="1029"/>
    </row>
    <row r="53" spans="1:13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53" s="244"/>
      <c r="C53" s="235" t="s">
        <v>2150</v>
      </c>
      <c r="D53" s="826" t="s">
        <v>9043</v>
      </c>
      <c r="E53" s="1137">
        <f>IFERROR(VLOOKUP(C53,'Consolidated Master Sheet'!B:H,3,0),"")</f>
        <v>481.14</v>
      </c>
      <c r="F53" s="154">
        <f t="shared" si="1"/>
        <v>0</v>
      </c>
      <c r="G53" s="1624">
        <f t="shared" si="2"/>
        <v>0</v>
      </c>
      <c r="H53" s="195">
        <f>IFERROR(VLOOKUP(C53,'Consolidated Master Sheet'!B:H,6,0),"")</f>
        <v>1</v>
      </c>
      <c r="I53" s="349">
        <f>IFERROR(VLOOKUP(C53,'Consolidated Master Sheet'!B:H,7,0),"")</f>
        <v>5</v>
      </c>
      <c r="J53" s="43"/>
      <c r="K53" s="1103">
        <f t="shared" si="4"/>
        <v>0</v>
      </c>
      <c r="L53" s="157"/>
      <c r="M53" s="1029"/>
    </row>
    <row r="54" spans="1:13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54" s="354"/>
      <c r="C54" s="313"/>
      <c r="D54" s="314" t="s">
        <v>4689</v>
      </c>
      <c r="E54" s="1217" t="str">
        <f>IFERROR(VLOOKUP(C54,'Consolidated Master Sheet'!B:H,3,0),"")</f>
        <v/>
      </c>
      <c r="F54" s="1459">
        <f t="shared" si="1"/>
        <v>0</v>
      </c>
      <c r="G54" s="1765">
        <f t="shared" si="2"/>
        <v>0</v>
      </c>
      <c r="H54" s="760" t="str">
        <f>IFERROR(VLOOKUP(C54,'Consolidated Master Sheet'!B:H,6,0),"")</f>
        <v/>
      </c>
      <c r="I54" s="761" t="str">
        <f>IFERROR(VLOOKUP(C54,'Consolidated Master Sheet'!B:H,7,0),"")</f>
        <v/>
      </c>
      <c r="J54" s="105"/>
      <c r="K54" s="1121"/>
      <c r="L54" s="157"/>
      <c r="M54" s="1029"/>
    </row>
    <row r="55" spans="1:13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55" s="244"/>
      <c r="C55" s="245" t="s">
        <v>2151</v>
      </c>
      <c r="D55" s="828" t="s">
        <v>9044</v>
      </c>
      <c r="E55" s="1202">
        <f>IFERROR(VLOOKUP(C55,'Consolidated Master Sheet'!B:H,3,0),"")</f>
        <v>7.74</v>
      </c>
      <c r="F55" s="154">
        <f t="shared" si="1"/>
        <v>0</v>
      </c>
      <c r="G55" s="1624">
        <f t="shared" si="2"/>
        <v>0</v>
      </c>
      <c r="H55" s="178">
        <f>IFERROR(VLOOKUP(C55,'Consolidated Master Sheet'!B:H,6,0),"")</f>
        <v>10</v>
      </c>
      <c r="I55" s="178">
        <f>IFERROR(VLOOKUP(C55,'Consolidated Master Sheet'!B:H,7,0),"")</f>
        <v>300</v>
      </c>
      <c r="J55" s="95"/>
      <c r="K55" s="1103">
        <f t="shared" ref="K55:K83" si="5">IFERROR(G55*J55,0)</f>
        <v>0</v>
      </c>
      <c r="L55" s="157"/>
      <c r="M55" s="1029"/>
    </row>
    <row r="56" spans="1:13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56" s="244"/>
      <c r="C56" s="249"/>
      <c r="D56" s="829"/>
      <c r="E56" s="1203" t="str">
        <f>IFERROR(VLOOKUP(C56,'Consolidated Master Sheet'!B:H,3,0),"")</f>
        <v/>
      </c>
      <c r="F56" s="720">
        <f t="shared" si="1"/>
        <v>0</v>
      </c>
      <c r="G56" s="1811">
        <f t="shared" si="2"/>
        <v>0</v>
      </c>
      <c r="H56" s="452" t="str">
        <f>IFERROR(VLOOKUP(C56,'Consolidated Master Sheet'!B:H,6,0),"")</f>
        <v/>
      </c>
      <c r="I56" s="452" t="str">
        <f>IFERROR(VLOOKUP(C56,'Consolidated Master Sheet'!B:H,7,0),"")</f>
        <v/>
      </c>
      <c r="J56" s="45"/>
      <c r="K56" s="1106"/>
      <c r="L56" s="157"/>
      <c r="M56" s="1029"/>
    </row>
    <row r="57" spans="1:13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57" s="244"/>
      <c r="C57" s="228" t="s">
        <v>2152</v>
      </c>
      <c r="D57" s="825" t="s">
        <v>9045</v>
      </c>
      <c r="E57" s="1136">
        <f>IFERROR(VLOOKUP(C57,'Consolidated Master Sheet'!B:H,3,0),"")</f>
        <v>20.09</v>
      </c>
      <c r="F57" s="151">
        <f t="shared" si="1"/>
        <v>0</v>
      </c>
      <c r="G57" s="1322">
        <f t="shared" si="2"/>
        <v>0</v>
      </c>
      <c r="H57" s="345">
        <f>IFERROR(VLOOKUP(C57,'Consolidated Master Sheet'!B:H,6,0),"")</f>
        <v>10</v>
      </c>
      <c r="I57" s="345">
        <f>IFERROR(VLOOKUP(C57,'Consolidated Master Sheet'!B:H,7,0),"")</f>
        <v>280</v>
      </c>
      <c r="J57" s="41"/>
      <c r="K57" s="1102">
        <f t="shared" si="5"/>
        <v>0</v>
      </c>
      <c r="L57" s="157"/>
      <c r="M57" s="1029"/>
    </row>
    <row r="58" spans="1:13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58" s="244"/>
      <c r="C58" s="235" t="s">
        <v>2153</v>
      </c>
      <c r="D58" s="826" t="s">
        <v>9046</v>
      </c>
      <c r="E58" s="1137">
        <f>IFERROR(VLOOKUP(C58,'Consolidated Master Sheet'!B:H,3,0),"")</f>
        <v>20.470000000000002</v>
      </c>
      <c r="F58" s="154">
        <f t="shared" si="1"/>
        <v>0</v>
      </c>
      <c r="G58" s="1624">
        <f t="shared" si="2"/>
        <v>0</v>
      </c>
      <c r="H58" s="349">
        <f>IFERROR(VLOOKUP(C58,'Consolidated Master Sheet'!B:H,6,0),"")</f>
        <v>10</v>
      </c>
      <c r="I58" s="349">
        <f>IFERROR(VLOOKUP(C58,'Consolidated Master Sheet'!B:H,7,0),"")</f>
        <v>200</v>
      </c>
      <c r="J58" s="43"/>
      <c r="K58" s="1103">
        <f t="shared" si="5"/>
        <v>0</v>
      </c>
      <c r="L58" s="157"/>
      <c r="M58" s="1029"/>
    </row>
    <row r="59" spans="1:13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59" s="244"/>
      <c r="C59" s="249"/>
      <c r="D59" s="829"/>
      <c r="E59" s="1203" t="str">
        <f>IFERROR(VLOOKUP(C59,'Consolidated Master Sheet'!B:H,3,0),"")</f>
        <v/>
      </c>
      <c r="F59" s="720">
        <f t="shared" si="1"/>
        <v>0</v>
      </c>
      <c r="G59" s="1811">
        <f t="shared" si="2"/>
        <v>0</v>
      </c>
      <c r="H59" s="452" t="str">
        <f>IFERROR(VLOOKUP(C59,'Consolidated Master Sheet'!B:H,6,0),"")</f>
        <v/>
      </c>
      <c r="I59" s="452" t="str">
        <f>IFERROR(VLOOKUP(C59,'Consolidated Master Sheet'!B:H,7,0),"")</f>
        <v/>
      </c>
      <c r="J59" s="45"/>
      <c r="K59" s="1106"/>
      <c r="L59" s="157"/>
      <c r="M59" s="1029"/>
    </row>
    <row r="60" spans="1:13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60" s="244"/>
      <c r="C60" s="228" t="s">
        <v>2154</v>
      </c>
      <c r="D60" s="825" t="s">
        <v>9047</v>
      </c>
      <c r="E60" s="1136">
        <f>IFERROR(VLOOKUP(C60,'Consolidated Master Sheet'!B:H,3,0),"")</f>
        <v>26.470000000000002</v>
      </c>
      <c r="F60" s="151">
        <f t="shared" si="1"/>
        <v>0</v>
      </c>
      <c r="G60" s="1322">
        <f t="shared" si="2"/>
        <v>0</v>
      </c>
      <c r="H60" s="345">
        <f>IFERROR(VLOOKUP(C60,'Consolidated Master Sheet'!B:H,6,0),"")</f>
        <v>5</v>
      </c>
      <c r="I60" s="345">
        <f>IFERROR(VLOOKUP(C60,'Consolidated Master Sheet'!B:H,7,0),"")</f>
        <v>160</v>
      </c>
      <c r="J60" s="41"/>
      <c r="K60" s="1102">
        <f t="shared" si="5"/>
        <v>0</v>
      </c>
      <c r="L60" s="157"/>
      <c r="M60" s="1029"/>
    </row>
    <row r="61" spans="1:13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61" s="244"/>
      <c r="C61" s="231" t="s">
        <v>2155</v>
      </c>
      <c r="D61" s="827" t="s">
        <v>9048</v>
      </c>
      <c r="E61" s="1201">
        <f>IFERROR(VLOOKUP(C61,'Consolidated Master Sheet'!B:H,3,0),"")</f>
        <v>24.66</v>
      </c>
      <c r="F61" s="151">
        <f t="shared" si="1"/>
        <v>0</v>
      </c>
      <c r="G61" s="1322">
        <f t="shared" si="2"/>
        <v>0</v>
      </c>
      <c r="H61" s="347">
        <f>IFERROR(VLOOKUP(C61,'Consolidated Master Sheet'!B:H,6,0),"")</f>
        <v>5</v>
      </c>
      <c r="I61" s="347">
        <f>IFERROR(VLOOKUP(C61,'Consolidated Master Sheet'!B:H,7,0),"")</f>
        <v>120</v>
      </c>
      <c r="J61" s="42"/>
      <c r="K61" s="1102">
        <f t="shared" si="5"/>
        <v>0</v>
      </c>
      <c r="L61" s="157"/>
      <c r="M61" s="1029"/>
    </row>
    <row r="62" spans="1:13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62" s="244"/>
      <c r="C62" s="235" t="s">
        <v>2156</v>
      </c>
      <c r="D62" s="826" t="s">
        <v>9049</v>
      </c>
      <c r="E62" s="1137">
        <f>IFERROR(VLOOKUP(C62,'Consolidated Master Sheet'!B:H,3,0),"")</f>
        <v>27.73</v>
      </c>
      <c r="F62" s="154">
        <f t="shared" si="1"/>
        <v>0</v>
      </c>
      <c r="G62" s="1624">
        <f t="shared" si="2"/>
        <v>0</v>
      </c>
      <c r="H62" s="349">
        <f>IFERROR(VLOOKUP(C62,'Consolidated Master Sheet'!B:H,6,0),"")</f>
        <v>5</v>
      </c>
      <c r="I62" s="349">
        <f>IFERROR(VLOOKUP(C62,'Consolidated Master Sheet'!B:H,7,0),"")</f>
        <v>130</v>
      </c>
      <c r="J62" s="43"/>
      <c r="K62" s="1103">
        <f t="shared" si="5"/>
        <v>0</v>
      </c>
      <c r="L62" s="157"/>
      <c r="M62" s="1029"/>
    </row>
    <row r="63" spans="1:13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63" s="244"/>
      <c r="C63" s="249"/>
      <c r="D63" s="829"/>
      <c r="E63" s="1203" t="str">
        <f>IFERROR(VLOOKUP(C63,'Consolidated Master Sheet'!B:H,3,0),"")</f>
        <v/>
      </c>
      <c r="F63" s="720">
        <f t="shared" si="1"/>
        <v>0</v>
      </c>
      <c r="G63" s="1811">
        <f t="shared" si="2"/>
        <v>0</v>
      </c>
      <c r="H63" s="452" t="str">
        <f>IFERROR(VLOOKUP(C63,'Consolidated Master Sheet'!B:H,6,0),"")</f>
        <v/>
      </c>
      <c r="I63" s="452" t="str">
        <f>IFERROR(VLOOKUP(C63,'Consolidated Master Sheet'!B:H,7,0),"")</f>
        <v/>
      </c>
      <c r="J63" s="45"/>
      <c r="K63" s="1106"/>
      <c r="L63" s="157"/>
      <c r="M63" s="1029"/>
    </row>
    <row r="64" spans="1:13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64" s="244"/>
      <c r="C64" s="228" t="s">
        <v>2157</v>
      </c>
      <c r="D64" s="825" t="s">
        <v>9050</v>
      </c>
      <c r="E64" s="1136">
        <f>IFERROR(VLOOKUP(C64,'Consolidated Master Sheet'!B:H,3,0),"")</f>
        <v>41.18</v>
      </c>
      <c r="F64" s="151">
        <f t="shared" si="1"/>
        <v>0</v>
      </c>
      <c r="G64" s="1322">
        <f t="shared" si="2"/>
        <v>0</v>
      </c>
      <c r="H64" s="345">
        <f>IFERROR(VLOOKUP(C64,'Consolidated Master Sheet'!B:H,6,0),"")</f>
        <v>5</v>
      </c>
      <c r="I64" s="345">
        <f>IFERROR(VLOOKUP(C64,'Consolidated Master Sheet'!B:H,7,0),"")</f>
        <v>80</v>
      </c>
      <c r="J64" s="41"/>
      <c r="K64" s="1102">
        <f t="shared" si="5"/>
        <v>0</v>
      </c>
      <c r="L64" s="157"/>
      <c r="M64" s="1029"/>
    </row>
    <row r="65" spans="1:13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65" s="244"/>
      <c r="C65" s="231" t="s">
        <v>2158</v>
      </c>
      <c r="D65" s="827" t="s">
        <v>9051</v>
      </c>
      <c r="E65" s="1201">
        <f>IFERROR(VLOOKUP(C65,'Consolidated Master Sheet'!B:H,3,0),"")</f>
        <v>40.729999999999997</v>
      </c>
      <c r="F65" s="151">
        <f t="shared" si="1"/>
        <v>0</v>
      </c>
      <c r="G65" s="1322">
        <f t="shared" si="2"/>
        <v>0</v>
      </c>
      <c r="H65" s="347">
        <f>IFERROR(VLOOKUP(C65,'Consolidated Master Sheet'!B:H,6,0),"")</f>
        <v>1</v>
      </c>
      <c r="I65" s="347">
        <f>IFERROR(VLOOKUP(C65,'Consolidated Master Sheet'!B:H,7,0),"")</f>
        <v>56</v>
      </c>
      <c r="J65" s="42"/>
      <c r="K65" s="1102">
        <f t="shared" si="5"/>
        <v>0</v>
      </c>
      <c r="L65" s="157"/>
      <c r="M65" s="1029"/>
    </row>
    <row r="66" spans="1:13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66" s="244"/>
      <c r="C66" s="235" t="s">
        <v>2159</v>
      </c>
      <c r="D66" s="826" t="s">
        <v>9052</v>
      </c>
      <c r="E66" s="1137">
        <f>IFERROR(VLOOKUP(C66,'Consolidated Master Sheet'!B:H,3,0),"")</f>
        <v>40.94</v>
      </c>
      <c r="F66" s="154">
        <f t="shared" si="1"/>
        <v>0</v>
      </c>
      <c r="G66" s="1624">
        <f t="shared" si="2"/>
        <v>0</v>
      </c>
      <c r="H66" s="349">
        <f>IFERROR(VLOOKUP(C66,'Consolidated Master Sheet'!B:H,6,0),"")</f>
        <v>1</v>
      </c>
      <c r="I66" s="349">
        <f>IFERROR(VLOOKUP(C66,'Consolidated Master Sheet'!B:H,7,0),"")</f>
        <v>56</v>
      </c>
      <c r="J66" s="43"/>
      <c r="K66" s="1103">
        <f t="shared" si="5"/>
        <v>0</v>
      </c>
      <c r="L66" s="157"/>
      <c r="M66" s="1029"/>
    </row>
    <row r="67" spans="1:13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67" s="244"/>
      <c r="C67" s="249"/>
      <c r="D67" s="829"/>
      <c r="E67" s="1203" t="str">
        <f>IFERROR(VLOOKUP(C67,'Consolidated Master Sheet'!B:H,3,0),"")</f>
        <v/>
      </c>
      <c r="F67" s="720">
        <f t="shared" si="1"/>
        <v>0</v>
      </c>
      <c r="G67" s="1811">
        <f t="shared" si="2"/>
        <v>0</v>
      </c>
      <c r="H67" s="452" t="str">
        <f>IFERROR(VLOOKUP(C67,'Consolidated Master Sheet'!B:H,6,0),"")</f>
        <v/>
      </c>
      <c r="I67" s="452" t="str">
        <f>IFERROR(VLOOKUP(C67,'Consolidated Master Sheet'!B:H,7,0),"")</f>
        <v/>
      </c>
      <c r="J67" s="45"/>
      <c r="K67" s="1106"/>
      <c r="L67" s="157"/>
      <c r="M67" s="1029"/>
    </row>
    <row r="68" spans="1:13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68" s="244"/>
      <c r="C68" s="228" t="s">
        <v>2160</v>
      </c>
      <c r="D68" s="825" t="s">
        <v>9053</v>
      </c>
      <c r="E68" s="1136">
        <f>IFERROR(VLOOKUP(C68,'Consolidated Master Sheet'!B:H,3,0),"")</f>
        <v>46.14</v>
      </c>
      <c r="F68" s="151">
        <f t="shared" si="1"/>
        <v>0</v>
      </c>
      <c r="G68" s="1322">
        <f t="shared" si="2"/>
        <v>0</v>
      </c>
      <c r="H68" s="345">
        <f>IFERROR(VLOOKUP(C68,'Consolidated Master Sheet'!B:H,6,0),"")</f>
        <v>1</v>
      </c>
      <c r="I68" s="345">
        <f>IFERROR(VLOOKUP(C68,'Consolidated Master Sheet'!B:H,7,0),"")</f>
        <v>34</v>
      </c>
      <c r="J68" s="41"/>
      <c r="K68" s="1102">
        <f t="shared" si="5"/>
        <v>0</v>
      </c>
      <c r="L68" s="157"/>
      <c r="M68" s="1029"/>
    </row>
    <row r="69" spans="1:13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69" s="244"/>
      <c r="C69" s="231" t="s">
        <v>2161</v>
      </c>
      <c r="D69" s="827" t="s">
        <v>9054</v>
      </c>
      <c r="E69" s="1201">
        <f>IFERROR(VLOOKUP(C69,'Consolidated Master Sheet'!B:H,3,0),"")</f>
        <v>56.449999999999996</v>
      </c>
      <c r="F69" s="151">
        <f t="shared" si="1"/>
        <v>0</v>
      </c>
      <c r="G69" s="1322">
        <f t="shared" si="2"/>
        <v>0</v>
      </c>
      <c r="H69" s="347">
        <f>IFERROR(VLOOKUP(C69,'Consolidated Master Sheet'!B:H,6,0),"")</f>
        <v>1</v>
      </c>
      <c r="I69" s="347">
        <f>IFERROR(VLOOKUP(C69,'Consolidated Master Sheet'!B:H,7,0),"")</f>
        <v>34</v>
      </c>
      <c r="J69" s="42"/>
      <c r="K69" s="1102">
        <f t="shared" si="5"/>
        <v>0</v>
      </c>
      <c r="L69" s="157"/>
      <c r="M69" s="1029"/>
    </row>
    <row r="70" spans="1:13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70" s="244"/>
      <c r="C70" s="231" t="s">
        <v>2162</v>
      </c>
      <c r="D70" s="827" t="s">
        <v>9055</v>
      </c>
      <c r="E70" s="1201">
        <f>IFERROR(VLOOKUP(C70,'Consolidated Master Sheet'!B:H,3,0),"")</f>
        <v>54.89</v>
      </c>
      <c r="F70" s="151">
        <f t="shared" ref="F70:F133" si="6">IF(E70=0,"NET",$F$2)</f>
        <v>0</v>
      </c>
      <c r="G70" s="1322">
        <f t="shared" ref="G70:G133" si="7">IFERROR(ROUND(E70*F70,2),0)</f>
        <v>0</v>
      </c>
      <c r="H70" s="347">
        <f>IFERROR(VLOOKUP(C70,'Consolidated Master Sheet'!B:H,6,0),"")</f>
        <v>1</v>
      </c>
      <c r="I70" s="347">
        <f>IFERROR(VLOOKUP(C70,'Consolidated Master Sheet'!B:H,7,0),"")</f>
        <v>34</v>
      </c>
      <c r="J70" s="42"/>
      <c r="K70" s="1102">
        <f t="shared" si="5"/>
        <v>0</v>
      </c>
      <c r="L70" s="157"/>
      <c r="M70" s="1029"/>
    </row>
    <row r="71" spans="1:13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71" s="244"/>
      <c r="C71" s="231" t="s">
        <v>2163</v>
      </c>
      <c r="D71" s="827" t="s">
        <v>9056</v>
      </c>
      <c r="E71" s="1201">
        <f>IFERROR(VLOOKUP(C71,'Consolidated Master Sheet'!B:H,3,0),"")</f>
        <v>200.57</v>
      </c>
      <c r="F71" s="151">
        <f t="shared" si="6"/>
        <v>0</v>
      </c>
      <c r="G71" s="1322">
        <f t="shared" si="7"/>
        <v>0</v>
      </c>
      <c r="H71" s="347">
        <f>IFERROR(VLOOKUP(C71,'Consolidated Master Sheet'!B:H,6,0),"")</f>
        <v>1</v>
      </c>
      <c r="I71" s="347">
        <f>IFERROR(VLOOKUP(C71,'Consolidated Master Sheet'!B:H,7,0),"")</f>
        <v>14</v>
      </c>
      <c r="J71" s="42"/>
      <c r="K71" s="1102">
        <f t="shared" si="5"/>
        <v>0</v>
      </c>
      <c r="L71" s="157"/>
      <c r="M71" s="1029"/>
    </row>
    <row r="72" spans="1:13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72" s="244"/>
      <c r="C72" s="231" t="s">
        <v>2164</v>
      </c>
      <c r="D72" s="827" t="s">
        <v>9057</v>
      </c>
      <c r="E72" s="1201">
        <f>IFERROR(VLOOKUP(C72,'Consolidated Master Sheet'!B:H,3,0),"")</f>
        <v>282.03999999999996</v>
      </c>
      <c r="F72" s="151">
        <f t="shared" si="6"/>
        <v>0</v>
      </c>
      <c r="G72" s="1322">
        <f t="shared" si="7"/>
        <v>0</v>
      </c>
      <c r="H72" s="347">
        <f>IFERROR(VLOOKUP(C72,'Consolidated Master Sheet'!B:H,6,0),"")</f>
        <v>1</v>
      </c>
      <c r="I72" s="347">
        <f>IFERROR(VLOOKUP(C72,'Consolidated Master Sheet'!B:H,7,0),"")</f>
        <v>14</v>
      </c>
      <c r="J72" s="42"/>
      <c r="K72" s="1102">
        <f t="shared" si="5"/>
        <v>0</v>
      </c>
      <c r="L72" s="157"/>
      <c r="M72" s="1029"/>
    </row>
    <row r="73" spans="1:13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73" s="244"/>
      <c r="C73" s="231" t="s">
        <v>2165</v>
      </c>
      <c r="D73" s="827" t="s">
        <v>9058</v>
      </c>
      <c r="E73" s="1201">
        <f>IFERROR(VLOOKUP(C73,'Consolidated Master Sheet'!B:H,3,0),"")</f>
        <v>283.69</v>
      </c>
      <c r="F73" s="151">
        <f t="shared" si="6"/>
        <v>0</v>
      </c>
      <c r="G73" s="1322">
        <f t="shared" si="7"/>
        <v>0</v>
      </c>
      <c r="H73" s="347">
        <f>IFERROR(VLOOKUP(C73,'Consolidated Master Sheet'!B:H,6,0),"")</f>
        <v>1</v>
      </c>
      <c r="I73" s="347">
        <f>IFERROR(VLOOKUP(C73,'Consolidated Master Sheet'!B:H,7,0),"")</f>
        <v>14</v>
      </c>
      <c r="J73" s="42"/>
      <c r="K73" s="1102">
        <f t="shared" si="5"/>
        <v>0</v>
      </c>
      <c r="L73" s="157"/>
      <c r="M73" s="1029"/>
    </row>
    <row r="74" spans="1:13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74" s="244"/>
      <c r="C74" s="235" t="s">
        <v>2166</v>
      </c>
      <c r="D74" s="826" t="s">
        <v>9059</v>
      </c>
      <c r="E74" s="1137">
        <f>IFERROR(VLOOKUP(C74,'Consolidated Master Sheet'!B:H,3,0),"")</f>
        <v>243.69</v>
      </c>
      <c r="F74" s="154">
        <f t="shared" si="6"/>
        <v>0</v>
      </c>
      <c r="G74" s="1624">
        <f t="shared" si="7"/>
        <v>0</v>
      </c>
      <c r="H74" s="349">
        <f>IFERROR(VLOOKUP(C74,'Consolidated Master Sheet'!B:H,6,0),"")</f>
        <v>1</v>
      </c>
      <c r="I74" s="349">
        <f>IFERROR(VLOOKUP(C74,'Consolidated Master Sheet'!B:H,7,0),"")</f>
        <v>14</v>
      </c>
      <c r="J74" s="43"/>
      <c r="K74" s="1103">
        <f t="shared" si="5"/>
        <v>0</v>
      </c>
      <c r="L74" s="157"/>
      <c r="M74" s="1029"/>
    </row>
    <row r="75" spans="1:13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75" s="244"/>
      <c r="C75" s="249"/>
      <c r="D75" s="829"/>
      <c r="E75" s="1203" t="str">
        <f>IFERROR(VLOOKUP(C75,'Consolidated Master Sheet'!B:H,3,0),"")</f>
        <v/>
      </c>
      <c r="F75" s="720">
        <f t="shared" si="6"/>
        <v>0</v>
      </c>
      <c r="G75" s="1811">
        <f t="shared" si="7"/>
        <v>0</v>
      </c>
      <c r="H75" s="452" t="str">
        <f>IFERROR(VLOOKUP(C75,'Consolidated Master Sheet'!B:H,6,0),"")</f>
        <v/>
      </c>
      <c r="I75" s="452" t="str">
        <f>IFERROR(VLOOKUP(C75,'Consolidated Master Sheet'!B:H,7,0),"")</f>
        <v/>
      </c>
      <c r="J75" s="45"/>
      <c r="K75" s="1106"/>
      <c r="L75" s="157"/>
      <c r="M75" s="1029"/>
    </row>
    <row r="76" spans="1:13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76" s="244"/>
      <c r="C76" s="228" t="s">
        <v>2167</v>
      </c>
      <c r="D76" s="825" t="s">
        <v>9060</v>
      </c>
      <c r="E76" s="1136">
        <f>IFERROR(VLOOKUP(C76,'Consolidated Master Sheet'!B:H,3,0),"")</f>
        <v>326.33</v>
      </c>
      <c r="F76" s="151">
        <f t="shared" si="6"/>
        <v>0</v>
      </c>
      <c r="G76" s="1322">
        <f t="shared" si="7"/>
        <v>0</v>
      </c>
      <c r="H76" s="345">
        <f>IFERROR(VLOOKUP(C76,'Consolidated Master Sheet'!B:H,6,0),"")</f>
        <v>1</v>
      </c>
      <c r="I76" s="345">
        <f>IFERROR(VLOOKUP(C76,'Consolidated Master Sheet'!B:H,7,0),"")</f>
        <v>10</v>
      </c>
      <c r="J76" s="41"/>
      <c r="K76" s="1102">
        <f t="shared" si="5"/>
        <v>0</v>
      </c>
      <c r="L76" s="157"/>
      <c r="M76" s="1029"/>
    </row>
    <row r="77" spans="1:13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77" s="244"/>
      <c r="C77" s="231" t="s">
        <v>2168</v>
      </c>
      <c r="D77" s="827" t="s">
        <v>9061</v>
      </c>
      <c r="E77" s="1201">
        <f>IFERROR(VLOOKUP(C77,'Consolidated Master Sheet'!B:H,3,0),"")</f>
        <v>310.21999999999997</v>
      </c>
      <c r="F77" s="151">
        <f t="shared" si="6"/>
        <v>0</v>
      </c>
      <c r="G77" s="1322">
        <f t="shared" si="7"/>
        <v>0</v>
      </c>
      <c r="H77" s="347">
        <f>IFERROR(VLOOKUP(C77,'Consolidated Master Sheet'!B:H,6,0),"")</f>
        <v>1</v>
      </c>
      <c r="I77" s="347">
        <f>IFERROR(VLOOKUP(C77,'Consolidated Master Sheet'!B:H,7,0),"")</f>
        <v>10</v>
      </c>
      <c r="J77" s="42"/>
      <c r="K77" s="1102">
        <f t="shared" si="5"/>
        <v>0</v>
      </c>
      <c r="L77" s="157"/>
      <c r="M77" s="1029"/>
    </row>
    <row r="78" spans="1:13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78" s="244"/>
      <c r="C78" s="231" t="s">
        <v>2169</v>
      </c>
      <c r="D78" s="827" t="s">
        <v>9062</v>
      </c>
      <c r="E78" s="1201">
        <f>IFERROR(VLOOKUP(C78,'Consolidated Master Sheet'!B:H,3,0),"")</f>
        <v>301.92</v>
      </c>
      <c r="F78" s="151">
        <f t="shared" si="6"/>
        <v>0</v>
      </c>
      <c r="G78" s="1322">
        <f t="shared" si="7"/>
        <v>0</v>
      </c>
      <c r="H78" s="347">
        <f>IFERROR(VLOOKUP(C78,'Consolidated Master Sheet'!B:H,6,0),"")</f>
        <v>1</v>
      </c>
      <c r="I78" s="347">
        <f>IFERROR(VLOOKUP(C78,'Consolidated Master Sheet'!B:H,7,0),"")</f>
        <v>10</v>
      </c>
      <c r="J78" s="42"/>
      <c r="K78" s="1102">
        <f t="shared" si="5"/>
        <v>0</v>
      </c>
      <c r="L78" s="157"/>
      <c r="M78" s="1029"/>
    </row>
    <row r="79" spans="1:13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79" s="244"/>
      <c r="C79" s="235" t="s">
        <v>2170</v>
      </c>
      <c r="D79" s="826" t="s">
        <v>9063</v>
      </c>
      <c r="E79" s="1137">
        <f>IFERROR(VLOOKUP(C79,'Consolidated Master Sheet'!B:H,3,0),"")</f>
        <v>310.94</v>
      </c>
      <c r="F79" s="154">
        <f t="shared" si="6"/>
        <v>0</v>
      </c>
      <c r="G79" s="1624">
        <f t="shared" si="7"/>
        <v>0</v>
      </c>
      <c r="H79" s="349">
        <f>IFERROR(VLOOKUP(C79,'Consolidated Master Sheet'!B:H,6,0),"")</f>
        <v>1</v>
      </c>
      <c r="I79" s="349">
        <f>IFERROR(VLOOKUP(C79,'Consolidated Master Sheet'!B:H,7,0),"")</f>
        <v>10</v>
      </c>
      <c r="J79" s="43"/>
      <c r="K79" s="1103">
        <f t="shared" si="5"/>
        <v>0</v>
      </c>
      <c r="L79" s="157"/>
      <c r="M79" s="1029"/>
    </row>
    <row r="80" spans="1:13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80" s="244"/>
      <c r="C80" s="249"/>
      <c r="D80" s="829"/>
      <c r="E80" s="1203" t="str">
        <f>IFERROR(VLOOKUP(C80,'Consolidated Master Sheet'!B:H,3,0),"")</f>
        <v/>
      </c>
      <c r="F80" s="720">
        <f t="shared" si="6"/>
        <v>0</v>
      </c>
      <c r="G80" s="1811">
        <f t="shared" si="7"/>
        <v>0</v>
      </c>
      <c r="H80" s="452" t="str">
        <f>IFERROR(VLOOKUP(C80,'Consolidated Master Sheet'!B:H,6,0),"")</f>
        <v/>
      </c>
      <c r="I80" s="452" t="str">
        <f>IFERROR(VLOOKUP(C80,'Consolidated Master Sheet'!B:H,7,0),"")</f>
        <v/>
      </c>
      <c r="J80" s="45"/>
      <c r="K80" s="1106"/>
      <c r="L80" s="157"/>
      <c r="M80" s="1029"/>
    </row>
    <row r="81" spans="1:13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81" s="244"/>
      <c r="C81" s="228" t="s">
        <v>2171</v>
      </c>
      <c r="D81" s="825" t="s">
        <v>9064</v>
      </c>
      <c r="E81" s="1136">
        <f>IFERROR(VLOOKUP(C81,'Consolidated Master Sheet'!B:H,3,0),"")</f>
        <v>347.39</v>
      </c>
      <c r="F81" s="151">
        <f t="shared" si="6"/>
        <v>0</v>
      </c>
      <c r="G81" s="1322">
        <f t="shared" si="7"/>
        <v>0</v>
      </c>
      <c r="H81" s="345">
        <f>IFERROR(VLOOKUP(C81,'Consolidated Master Sheet'!B:H,6,0),"")</f>
        <v>1</v>
      </c>
      <c r="I81" s="345">
        <f>IFERROR(VLOOKUP(C81,'Consolidated Master Sheet'!B:H,7,0),"")</f>
        <v>5</v>
      </c>
      <c r="J81" s="41"/>
      <c r="K81" s="1102">
        <f t="shared" si="5"/>
        <v>0</v>
      </c>
      <c r="L81" s="157"/>
      <c r="M81" s="1029"/>
    </row>
    <row r="82" spans="1:13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82" s="244"/>
      <c r="C82" s="231" t="s">
        <v>2172</v>
      </c>
      <c r="D82" s="827" t="s">
        <v>9065</v>
      </c>
      <c r="E82" s="1201">
        <f>IFERROR(VLOOKUP(C82,'Consolidated Master Sheet'!B:H,3,0),"")</f>
        <v>379.58</v>
      </c>
      <c r="F82" s="151">
        <f t="shared" si="6"/>
        <v>0</v>
      </c>
      <c r="G82" s="1322">
        <f t="shared" si="7"/>
        <v>0</v>
      </c>
      <c r="H82" s="347">
        <f>IFERROR(VLOOKUP(C82,'Consolidated Master Sheet'!B:H,6,0),"")</f>
        <v>1</v>
      </c>
      <c r="I82" s="347">
        <f>IFERROR(VLOOKUP(C82,'Consolidated Master Sheet'!B:H,7,0),"")</f>
        <v>5</v>
      </c>
      <c r="J82" s="42"/>
      <c r="K82" s="1102">
        <f t="shared" si="5"/>
        <v>0</v>
      </c>
      <c r="L82" s="157"/>
      <c r="M82" s="1029"/>
    </row>
    <row r="83" spans="1:13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83" s="244"/>
      <c r="C83" s="235" t="s">
        <v>2173</v>
      </c>
      <c r="D83" s="826" t="s">
        <v>9066</v>
      </c>
      <c r="E83" s="1137">
        <f>IFERROR(VLOOKUP(C83,'Consolidated Master Sheet'!B:H,3,0),"")</f>
        <v>401.12</v>
      </c>
      <c r="F83" s="154">
        <f t="shared" si="6"/>
        <v>0</v>
      </c>
      <c r="G83" s="1624">
        <f t="shared" si="7"/>
        <v>0</v>
      </c>
      <c r="H83" s="349">
        <f>IFERROR(VLOOKUP(C83,'Consolidated Master Sheet'!B:H,6,0),"")</f>
        <v>1</v>
      </c>
      <c r="I83" s="349">
        <f>IFERROR(VLOOKUP(C83,'Consolidated Master Sheet'!B:H,7,0),"")</f>
        <v>5</v>
      </c>
      <c r="J83" s="43"/>
      <c r="K83" s="1103">
        <f t="shared" si="5"/>
        <v>0</v>
      </c>
      <c r="L83" s="157"/>
      <c r="M83" s="1029"/>
    </row>
    <row r="84" spans="1:13" ht="15.75" customHeight="1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84" s="354"/>
      <c r="C84" s="313"/>
      <c r="D84" s="314" t="s">
        <v>7818</v>
      </c>
      <c r="E84" s="1217" t="str">
        <f>IFERROR(VLOOKUP(C84,'Consolidated Master Sheet'!B:H,3,0),"")</f>
        <v/>
      </c>
      <c r="F84" s="1459">
        <f t="shared" si="6"/>
        <v>0</v>
      </c>
      <c r="G84" s="1765">
        <f t="shared" si="7"/>
        <v>0</v>
      </c>
      <c r="H84" s="760" t="str">
        <f>IFERROR(VLOOKUP(C84,'Consolidated Master Sheet'!B:H,6,0),"")</f>
        <v/>
      </c>
      <c r="I84" s="761" t="str">
        <f>IFERROR(VLOOKUP(C84,'Consolidated Master Sheet'!B:H,7,0),"")</f>
        <v/>
      </c>
      <c r="J84" s="105"/>
      <c r="K84" s="1121"/>
      <c r="L84" s="304"/>
    </row>
    <row r="85" spans="1:13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85" s="244"/>
      <c r="C85" s="228" t="s">
        <v>2064</v>
      </c>
      <c r="D85" s="825" t="s">
        <v>9067</v>
      </c>
      <c r="E85" s="1136">
        <f>IFERROR(VLOOKUP(C85,'Consolidated Master Sheet'!B:H,3,0),"")</f>
        <v>9.02</v>
      </c>
      <c r="F85" s="151">
        <f t="shared" si="6"/>
        <v>0</v>
      </c>
      <c r="G85" s="1322">
        <f t="shared" si="7"/>
        <v>0</v>
      </c>
      <c r="H85" s="188">
        <f>IFERROR(VLOOKUP(C85,'Consolidated Master Sheet'!B:H,6,0),"")</f>
        <v>10</v>
      </c>
      <c r="I85" s="345">
        <f>IFERROR(VLOOKUP(C85,'Consolidated Master Sheet'!B:H,7,0),"")</f>
        <v>400</v>
      </c>
      <c r="J85" s="41"/>
      <c r="K85" s="1102">
        <f>IFERROR(G85*J85,0)</f>
        <v>0</v>
      </c>
      <c r="L85" s="304"/>
      <c r="M85" s="1112"/>
    </row>
    <row r="86" spans="1:13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86" s="244"/>
      <c r="C86" s="235" t="s">
        <v>2065</v>
      </c>
      <c r="D86" s="826" t="s">
        <v>9068</v>
      </c>
      <c r="E86" s="1137">
        <f>IFERROR(VLOOKUP(C86,'Consolidated Master Sheet'!B:H,3,0),"")</f>
        <v>10.62</v>
      </c>
      <c r="F86" s="154">
        <f t="shared" si="6"/>
        <v>0</v>
      </c>
      <c r="G86" s="1624">
        <f t="shared" si="7"/>
        <v>0</v>
      </c>
      <c r="H86" s="195">
        <f>IFERROR(VLOOKUP(C86,'Consolidated Master Sheet'!B:H,6,0),"")</f>
        <v>10</v>
      </c>
      <c r="I86" s="349">
        <f>IFERROR(VLOOKUP(C86,'Consolidated Master Sheet'!B:H,7,0),"")</f>
        <v>200</v>
      </c>
      <c r="J86" s="43"/>
      <c r="K86" s="1103">
        <f t="shared" ref="K86:K93" si="8">IFERROR(G86*J86,0)</f>
        <v>0</v>
      </c>
      <c r="L86" s="304"/>
      <c r="M86" s="1112"/>
    </row>
    <row r="87" spans="1:13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87" s="244"/>
      <c r="C87" s="231" t="s">
        <v>2066</v>
      </c>
      <c r="D87" s="238" t="s">
        <v>9069</v>
      </c>
      <c r="E87" s="1201">
        <f>IFERROR(VLOOKUP(C87,'Consolidated Master Sheet'!B:H,3,0),"")</f>
        <v>33.769999999999996</v>
      </c>
      <c r="F87" s="152">
        <f t="shared" si="6"/>
        <v>0</v>
      </c>
      <c r="G87" s="1324">
        <f t="shared" si="7"/>
        <v>0</v>
      </c>
      <c r="H87" s="373">
        <f>IFERROR(VLOOKUP(C87,'Consolidated Master Sheet'!B:H,6,0),"")</f>
        <v>5</v>
      </c>
      <c r="I87" s="347">
        <f>IFERROR(VLOOKUP(C87,'Consolidated Master Sheet'!B:H,7,0),"")</f>
        <v>100</v>
      </c>
      <c r="J87" s="42"/>
      <c r="K87" s="1104">
        <f t="shared" si="8"/>
        <v>0</v>
      </c>
      <c r="L87" s="304"/>
      <c r="M87" s="1112"/>
    </row>
    <row r="88" spans="1:13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88" s="244"/>
      <c r="C88" s="231" t="s">
        <v>2067</v>
      </c>
      <c r="D88" s="827" t="s">
        <v>9070</v>
      </c>
      <c r="E88" s="1201">
        <f>IFERROR(VLOOKUP(C88,'Consolidated Master Sheet'!B:H,3,0),"")</f>
        <v>48.879999999999995</v>
      </c>
      <c r="F88" s="151">
        <f t="shared" si="6"/>
        <v>0</v>
      </c>
      <c r="G88" s="1322">
        <f t="shared" si="7"/>
        <v>0</v>
      </c>
      <c r="H88" s="373">
        <f>IFERROR(VLOOKUP(C88,'Consolidated Master Sheet'!B:H,6,0),"")</f>
        <v>1</v>
      </c>
      <c r="I88" s="347">
        <f>IFERROR(VLOOKUP(C88,'Consolidated Master Sheet'!B:H,7,0),"")</f>
        <v>50</v>
      </c>
      <c r="J88" s="42"/>
      <c r="K88" s="1102">
        <f t="shared" si="8"/>
        <v>0</v>
      </c>
      <c r="L88" s="304"/>
      <c r="M88" s="1112"/>
    </row>
    <row r="89" spans="1:13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89" s="244"/>
      <c r="C89" s="231" t="s">
        <v>2068</v>
      </c>
      <c r="D89" s="827" t="s">
        <v>9071</v>
      </c>
      <c r="E89" s="1201">
        <f>IFERROR(VLOOKUP(C89,'Consolidated Master Sheet'!B:H,3,0),"")</f>
        <v>78.37</v>
      </c>
      <c r="F89" s="151">
        <f t="shared" si="6"/>
        <v>0</v>
      </c>
      <c r="G89" s="1322">
        <f t="shared" si="7"/>
        <v>0</v>
      </c>
      <c r="H89" s="373">
        <f>IFERROR(VLOOKUP(C89,'Consolidated Master Sheet'!B:H,6,0),"")</f>
        <v>1</v>
      </c>
      <c r="I89" s="347">
        <f>IFERROR(VLOOKUP(C89,'Consolidated Master Sheet'!B:H,7,0),"")</f>
        <v>40</v>
      </c>
      <c r="J89" s="42"/>
      <c r="K89" s="1102">
        <f t="shared" si="8"/>
        <v>0</v>
      </c>
      <c r="L89" s="304"/>
      <c r="M89" s="1112"/>
    </row>
    <row r="90" spans="1:13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90" s="244"/>
      <c r="C90" s="231" t="s">
        <v>2069</v>
      </c>
      <c r="D90" s="238" t="s">
        <v>9072</v>
      </c>
      <c r="E90" s="1201">
        <f>IFERROR(VLOOKUP(C90,'Consolidated Master Sheet'!B:H,3,0),"")</f>
        <v>108.65</v>
      </c>
      <c r="F90" s="151">
        <f t="shared" si="6"/>
        <v>0</v>
      </c>
      <c r="G90" s="1322">
        <f t="shared" si="7"/>
        <v>0</v>
      </c>
      <c r="H90" s="373">
        <f>IFERROR(VLOOKUP(C90,'Consolidated Master Sheet'!B:H,6,0),"")</f>
        <v>1</v>
      </c>
      <c r="I90" s="347">
        <f>IFERROR(VLOOKUP(C90,'Consolidated Master Sheet'!B:H,7,0),"")</f>
        <v>20</v>
      </c>
      <c r="J90" s="42"/>
      <c r="K90" s="1102">
        <f t="shared" si="8"/>
        <v>0</v>
      </c>
      <c r="L90" s="304"/>
      <c r="M90" s="1112"/>
    </row>
    <row r="91" spans="1:13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91" s="244"/>
      <c r="C91" s="231" t="s">
        <v>2070</v>
      </c>
      <c r="D91" s="827" t="s">
        <v>9073</v>
      </c>
      <c r="E91" s="1201">
        <f>IFERROR(VLOOKUP(C91,'Consolidated Master Sheet'!B:H,3,0),"")</f>
        <v>264.27999999999997</v>
      </c>
      <c r="F91" s="151">
        <f t="shared" si="6"/>
        <v>0</v>
      </c>
      <c r="G91" s="1322">
        <f t="shared" si="7"/>
        <v>0</v>
      </c>
      <c r="H91" s="373">
        <f>IFERROR(VLOOKUP(C91,'Consolidated Master Sheet'!B:H,6,0),"")</f>
        <v>1</v>
      </c>
      <c r="I91" s="347">
        <f>IFERROR(VLOOKUP(C91,'Consolidated Master Sheet'!B:H,7,0),"")</f>
        <v>10</v>
      </c>
      <c r="J91" s="42"/>
      <c r="K91" s="1102">
        <f t="shared" si="8"/>
        <v>0</v>
      </c>
      <c r="L91" s="304"/>
      <c r="M91" s="1112"/>
    </row>
    <row r="92" spans="1:13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92" s="244"/>
      <c r="C92" s="231" t="s">
        <v>2071</v>
      </c>
      <c r="D92" s="238" t="s">
        <v>9074</v>
      </c>
      <c r="E92" s="1201">
        <f>IFERROR(VLOOKUP(C92,'Consolidated Master Sheet'!B:H,3,0),"")</f>
        <v>370.34999999999997</v>
      </c>
      <c r="F92" s="151">
        <f t="shared" si="6"/>
        <v>0</v>
      </c>
      <c r="G92" s="1322">
        <f t="shared" si="7"/>
        <v>0</v>
      </c>
      <c r="H92" s="373">
        <f>IFERROR(VLOOKUP(C92,'Consolidated Master Sheet'!B:H,6,0),"")</f>
        <v>1</v>
      </c>
      <c r="I92" s="347">
        <f>IFERROR(VLOOKUP(C92,'Consolidated Master Sheet'!B:H,7,0),"")</f>
        <v>6</v>
      </c>
      <c r="J92" s="42"/>
      <c r="K92" s="1102">
        <f t="shared" si="8"/>
        <v>0</v>
      </c>
      <c r="L92" s="304"/>
      <c r="M92" s="1112"/>
    </row>
    <row r="93" spans="1:13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93" s="244"/>
      <c r="C93" s="235" t="s">
        <v>2072</v>
      </c>
      <c r="D93" s="830" t="s">
        <v>9075</v>
      </c>
      <c r="E93" s="1137">
        <f>IFERROR(VLOOKUP(C93,'Consolidated Master Sheet'!B:H,3,0),"")</f>
        <v>524.04</v>
      </c>
      <c r="F93" s="154">
        <f t="shared" si="6"/>
        <v>0</v>
      </c>
      <c r="G93" s="1624">
        <f t="shared" si="7"/>
        <v>0</v>
      </c>
      <c r="H93" s="195">
        <f>IFERROR(VLOOKUP(C93,'Consolidated Master Sheet'!B:H,6,0),"")</f>
        <v>1</v>
      </c>
      <c r="I93" s="349">
        <f>IFERROR(VLOOKUP(C93,'Consolidated Master Sheet'!B:H,7,0),"")</f>
        <v>2</v>
      </c>
      <c r="J93" s="43"/>
      <c r="K93" s="1103">
        <f t="shared" si="8"/>
        <v>0</v>
      </c>
      <c r="L93" s="304"/>
      <c r="M93" s="1112"/>
    </row>
    <row r="94" spans="1:13" ht="15.75" customHeight="1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94" s="354"/>
      <c r="C94" s="313"/>
      <c r="D94" s="314" t="s">
        <v>7817</v>
      </c>
      <c r="E94" s="1217" t="str">
        <f>IFERROR(VLOOKUP(C94,'Consolidated Master Sheet'!B:H,3,0),"")</f>
        <v/>
      </c>
      <c r="F94" s="1459">
        <f t="shared" si="6"/>
        <v>0</v>
      </c>
      <c r="G94" s="1765">
        <f t="shared" si="7"/>
        <v>0</v>
      </c>
      <c r="H94" s="760" t="str">
        <f>IFERROR(VLOOKUP(C94,'Consolidated Master Sheet'!B:H,6,0),"")</f>
        <v/>
      </c>
      <c r="I94" s="761" t="str">
        <f>IFERROR(VLOOKUP(C94,'Consolidated Master Sheet'!B:H,7,0),"")</f>
        <v/>
      </c>
      <c r="J94" s="105"/>
      <c r="K94" s="1121"/>
      <c r="L94" s="304"/>
      <c r="M94" s="1112"/>
    </row>
    <row r="95" spans="1:13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95" s="244"/>
      <c r="C95" s="228" t="s">
        <v>2073</v>
      </c>
      <c r="D95" s="825" t="s">
        <v>9076</v>
      </c>
      <c r="E95" s="1136">
        <f>IFERROR(VLOOKUP(C95,'Consolidated Master Sheet'!B:H,3,0),"")</f>
        <v>6.9799999999999995</v>
      </c>
      <c r="F95" s="151">
        <f t="shared" si="6"/>
        <v>0</v>
      </c>
      <c r="G95" s="1322">
        <f t="shared" si="7"/>
        <v>0</v>
      </c>
      <c r="H95" s="188">
        <f>IFERROR(VLOOKUP(C95,'Consolidated Master Sheet'!B:H,6,0),"")</f>
        <v>10</v>
      </c>
      <c r="I95" s="345">
        <f>IFERROR(VLOOKUP(C95,'Consolidated Master Sheet'!B:H,7,0),"")</f>
        <v>400</v>
      </c>
      <c r="J95" s="41"/>
      <c r="K95" s="1102">
        <f t="shared" ref="K95:K103" si="9">IFERROR(G95*J95,0)</f>
        <v>0</v>
      </c>
      <c r="L95" s="304"/>
      <c r="M95" s="1112"/>
    </row>
    <row r="96" spans="1:13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96" s="244"/>
      <c r="C96" s="235" t="s">
        <v>2074</v>
      </c>
      <c r="D96" s="826" t="s">
        <v>9077</v>
      </c>
      <c r="E96" s="1137">
        <f>IFERROR(VLOOKUP(C96,'Consolidated Master Sheet'!B:H,3,0),"")</f>
        <v>9.89</v>
      </c>
      <c r="F96" s="154">
        <f t="shared" si="6"/>
        <v>0</v>
      </c>
      <c r="G96" s="1624">
        <f t="shared" si="7"/>
        <v>0</v>
      </c>
      <c r="H96" s="195">
        <f>IFERROR(VLOOKUP(C96,'Consolidated Master Sheet'!B:H,6,0),"")</f>
        <v>10</v>
      </c>
      <c r="I96" s="349">
        <f>IFERROR(VLOOKUP(C96,'Consolidated Master Sheet'!B:H,7,0),"")</f>
        <v>200</v>
      </c>
      <c r="J96" s="43"/>
      <c r="K96" s="1103">
        <f t="shared" si="9"/>
        <v>0</v>
      </c>
      <c r="L96" s="304"/>
      <c r="M96" s="1112"/>
    </row>
    <row r="97" spans="1:13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97" s="244"/>
      <c r="C97" s="231" t="s">
        <v>2075</v>
      </c>
      <c r="D97" s="238" t="s">
        <v>9078</v>
      </c>
      <c r="E97" s="1201">
        <f>IFERROR(VLOOKUP(C97,'Consolidated Master Sheet'!B:H,3,0),"")</f>
        <v>32.29</v>
      </c>
      <c r="F97" s="152">
        <f t="shared" si="6"/>
        <v>0</v>
      </c>
      <c r="G97" s="1324">
        <f t="shared" si="7"/>
        <v>0</v>
      </c>
      <c r="H97" s="373">
        <f>IFERROR(VLOOKUP(C97,'Consolidated Master Sheet'!B:H,6,0),"")</f>
        <v>5</v>
      </c>
      <c r="I97" s="347">
        <f>IFERROR(VLOOKUP(C97,'Consolidated Master Sheet'!B:H,7,0),"")</f>
        <v>100</v>
      </c>
      <c r="J97" s="42"/>
      <c r="K97" s="1104">
        <f t="shared" si="9"/>
        <v>0</v>
      </c>
      <c r="L97" s="304"/>
      <c r="M97" s="1112"/>
    </row>
    <row r="98" spans="1:13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98" s="244"/>
      <c r="C98" s="231" t="s">
        <v>2076</v>
      </c>
      <c r="D98" s="827" t="s">
        <v>9079</v>
      </c>
      <c r="E98" s="1201">
        <f>IFERROR(VLOOKUP(C98,'Consolidated Master Sheet'!B:H,3,0),"")</f>
        <v>47.96</v>
      </c>
      <c r="F98" s="151">
        <f t="shared" si="6"/>
        <v>0</v>
      </c>
      <c r="G98" s="1322">
        <f t="shared" si="7"/>
        <v>0</v>
      </c>
      <c r="H98" s="373">
        <f>IFERROR(VLOOKUP(C98,'Consolidated Master Sheet'!B:H,6,0),"")</f>
        <v>1</v>
      </c>
      <c r="I98" s="347">
        <f>IFERROR(VLOOKUP(C98,'Consolidated Master Sheet'!B:H,7,0),"")</f>
        <v>50</v>
      </c>
      <c r="J98" s="42"/>
      <c r="K98" s="1102">
        <f t="shared" si="9"/>
        <v>0</v>
      </c>
      <c r="L98" s="304"/>
      <c r="M98" s="1112"/>
    </row>
    <row r="99" spans="1:13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99" s="244"/>
      <c r="C99" s="231" t="s">
        <v>2077</v>
      </c>
      <c r="D99" s="827" t="s">
        <v>9080</v>
      </c>
      <c r="E99" s="1201">
        <f>IFERROR(VLOOKUP(C99,'Consolidated Master Sheet'!B:H,3,0),"")</f>
        <v>72.550000000000011</v>
      </c>
      <c r="F99" s="151">
        <f t="shared" si="6"/>
        <v>0</v>
      </c>
      <c r="G99" s="1322">
        <f t="shared" si="7"/>
        <v>0</v>
      </c>
      <c r="H99" s="373">
        <f>IFERROR(VLOOKUP(C99,'Consolidated Master Sheet'!B:H,6,0),"")</f>
        <v>1</v>
      </c>
      <c r="I99" s="347">
        <f>IFERROR(VLOOKUP(C99,'Consolidated Master Sheet'!B:H,7,0),"")</f>
        <v>40</v>
      </c>
      <c r="J99" s="42"/>
      <c r="K99" s="1102">
        <f t="shared" si="9"/>
        <v>0</v>
      </c>
      <c r="L99" s="304"/>
      <c r="M99" s="1112"/>
    </row>
    <row r="100" spans="1:13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00" s="244"/>
      <c r="C100" s="231" t="s">
        <v>2078</v>
      </c>
      <c r="D100" s="238" t="s">
        <v>9081</v>
      </c>
      <c r="E100" s="1201">
        <f>IFERROR(VLOOKUP(C100,'Consolidated Master Sheet'!B:H,3,0),"")</f>
        <v>108.65</v>
      </c>
      <c r="F100" s="151">
        <f t="shared" si="6"/>
        <v>0</v>
      </c>
      <c r="G100" s="1322">
        <f t="shared" si="7"/>
        <v>0</v>
      </c>
      <c r="H100" s="373">
        <f>IFERROR(VLOOKUP(C100,'Consolidated Master Sheet'!B:H,6,0),"")</f>
        <v>1</v>
      </c>
      <c r="I100" s="347">
        <f>IFERROR(VLOOKUP(C100,'Consolidated Master Sheet'!B:H,7,0),"")</f>
        <v>20</v>
      </c>
      <c r="J100" s="42"/>
      <c r="K100" s="1102">
        <f t="shared" si="9"/>
        <v>0</v>
      </c>
      <c r="L100" s="304"/>
      <c r="M100" s="1112"/>
    </row>
    <row r="101" spans="1:13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01" s="244"/>
      <c r="C101" s="231" t="s">
        <v>2079</v>
      </c>
      <c r="D101" s="827" t="s">
        <v>9082</v>
      </c>
      <c r="E101" s="1201">
        <f>IFERROR(VLOOKUP(C101,'Consolidated Master Sheet'!B:H,3,0),"")</f>
        <v>316.13</v>
      </c>
      <c r="F101" s="151">
        <f t="shared" si="6"/>
        <v>0</v>
      </c>
      <c r="G101" s="1322">
        <f t="shared" si="7"/>
        <v>0</v>
      </c>
      <c r="H101" s="373">
        <f>IFERROR(VLOOKUP(C101,'Consolidated Master Sheet'!B:H,6,0),"")</f>
        <v>1</v>
      </c>
      <c r="I101" s="347">
        <f>IFERROR(VLOOKUP(C101,'Consolidated Master Sheet'!B:H,7,0),"")</f>
        <v>10</v>
      </c>
      <c r="J101" s="42"/>
      <c r="K101" s="1102">
        <f t="shared" si="9"/>
        <v>0</v>
      </c>
      <c r="L101" s="304"/>
      <c r="M101" s="1112"/>
    </row>
    <row r="102" spans="1:13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02" s="244"/>
      <c r="C102" s="231" t="s">
        <v>2080</v>
      </c>
      <c r="D102" s="238" t="s">
        <v>9083</v>
      </c>
      <c r="E102" s="1201">
        <f>IFERROR(VLOOKUP(C102,'Consolidated Master Sheet'!B:H,3,0),"")</f>
        <v>457.25</v>
      </c>
      <c r="F102" s="151">
        <f t="shared" si="6"/>
        <v>0</v>
      </c>
      <c r="G102" s="1322">
        <f t="shared" si="7"/>
        <v>0</v>
      </c>
      <c r="H102" s="373">
        <f>IFERROR(VLOOKUP(C102,'Consolidated Master Sheet'!B:H,6,0),"")</f>
        <v>1</v>
      </c>
      <c r="I102" s="347">
        <f>IFERROR(VLOOKUP(C102,'Consolidated Master Sheet'!B:H,7,0),"")</f>
        <v>6</v>
      </c>
      <c r="J102" s="42"/>
      <c r="K102" s="1102">
        <f t="shared" si="9"/>
        <v>0</v>
      </c>
      <c r="L102" s="304"/>
      <c r="M102" s="1112"/>
    </row>
    <row r="103" spans="1:13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03" s="244"/>
      <c r="C103" s="235" t="s">
        <v>2081</v>
      </c>
      <c r="D103" s="830" t="s">
        <v>9084</v>
      </c>
      <c r="E103" s="1137">
        <f>IFERROR(VLOOKUP(C103,'Consolidated Master Sheet'!B:H,3,0),"")</f>
        <v>577.52</v>
      </c>
      <c r="F103" s="154">
        <f t="shared" si="6"/>
        <v>0</v>
      </c>
      <c r="G103" s="1624">
        <f t="shared" si="7"/>
        <v>0</v>
      </c>
      <c r="H103" s="195">
        <f>IFERROR(VLOOKUP(C103,'Consolidated Master Sheet'!B:H,6,0),"")</f>
        <v>1</v>
      </c>
      <c r="I103" s="349">
        <f>IFERROR(VLOOKUP(C103,'Consolidated Master Sheet'!B:H,7,0),"")</f>
        <v>2</v>
      </c>
      <c r="J103" s="43"/>
      <c r="K103" s="1103">
        <f t="shared" si="9"/>
        <v>0</v>
      </c>
      <c r="L103" s="304"/>
      <c r="M103" s="1112"/>
    </row>
    <row r="104" spans="1:13" ht="15.75" customHeight="1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04" s="354"/>
      <c r="C104" s="313"/>
      <c r="D104" s="314" t="s">
        <v>7816</v>
      </c>
      <c r="E104" s="1217" t="str">
        <f>IFERROR(VLOOKUP(C104,'Consolidated Master Sheet'!B:H,3,0),"")</f>
        <v/>
      </c>
      <c r="F104" s="1459">
        <f t="shared" si="6"/>
        <v>0</v>
      </c>
      <c r="G104" s="1765">
        <f t="shared" si="7"/>
        <v>0</v>
      </c>
      <c r="H104" s="760" t="str">
        <f>IFERROR(VLOOKUP(C104,'Consolidated Master Sheet'!B:H,6,0),"")</f>
        <v/>
      </c>
      <c r="I104" s="761" t="str">
        <f>IFERROR(VLOOKUP(C104,'Consolidated Master Sheet'!B:H,7,0),"")</f>
        <v/>
      </c>
      <c r="J104" s="105"/>
      <c r="K104" s="1121"/>
      <c r="L104" s="304"/>
      <c r="M104" s="1112"/>
    </row>
    <row r="105" spans="1:13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05" s="244"/>
      <c r="C105" s="228" t="s">
        <v>2082</v>
      </c>
      <c r="D105" s="825" t="s">
        <v>9085</v>
      </c>
      <c r="E105" s="1136">
        <f>IFERROR(VLOOKUP(C105,'Consolidated Master Sheet'!B:H,3,0),"")</f>
        <v>7.3199999999999994</v>
      </c>
      <c r="F105" s="151">
        <f t="shared" si="6"/>
        <v>0</v>
      </c>
      <c r="G105" s="1322">
        <f t="shared" si="7"/>
        <v>0</v>
      </c>
      <c r="H105" s="188">
        <f>IFERROR(VLOOKUP(C105,'Consolidated Master Sheet'!B:H,6,0),"")</f>
        <v>10</v>
      </c>
      <c r="I105" s="345">
        <f>IFERROR(VLOOKUP(C105,'Consolidated Master Sheet'!B:H,7,0),"")</f>
        <v>240</v>
      </c>
      <c r="J105" s="41"/>
      <c r="K105" s="1102">
        <f t="shared" ref="K105:K113" si="10">IFERROR(G105*J105,0)</f>
        <v>0</v>
      </c>
      <c r="L105" s="304"/>
      <c r="M105" s="1112"/>
    </row>
    <row r="106" spans="1:13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06" s="244"/>
      <c r="C106" s="235" t="s">
        <v>2083</v>
      </c>
      <c r="D106" s="826" t="s">
        <v>9086</v>
      </c>
      <c r="E106" s="1137">
        <f>IFERROR(VLOOKUP(C106,'Consolidated Master Sheet'!B:H,3,0),"")</f>
        <v>12.04</v>
      </c>
      <c r="F106" s="154">
        <f t="shared" si="6"/>
        <v>0</v>
      </c>
      <c r="G106" s="1624">
        <f t="shared" si="7"/>
        <v>0</v>
      </c>
      <c r="H106" s="195">
        <f>IFERROR(VLOOKUP(C106,'Consolidated Master Sheet'!B:H,6,0),"")</f>
        <v>10</v>
      </c>
      <c r="I106" s="349">
        <f>IFERROR(VLOOKUP(C106,'Consolidated Master Sheet'!B:H,7,0),"")</f>
        <v>160</v>
      </c>
      <c r="J106" s="43"/>
      <c r="K106" s="1103">
        <f t="shared" si="10"/>
        <v>0</v>
      </c>
      <c r="L106" s="304"/>
      <c r="M106" s="1112"/>
    </row>
    <row r="107" spans="1:13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07" s="244"/>
      <c r="C107" s="231" t="s">
        <v>2084</v>
      </c>
      <c r="D107" s="238" t="s">
        <v>9087</v>
      </c>
      <c r="E107" s="1201">
        <f>IFERROR(VLOOKUP(C107,'Consolidated Master Sheet'!B:H,3,0),"")</f>
        <v>24.09</v>
      </c>
      <c r="F107" s="152">
        <f t="shared" si="6"/>
        <v>0</v>
      </c>
      <c r="G107" s="1324">
        <f t="shared" si="7"/>
        <v>0</v>
      </c>
      <c r="H107" s="373">
        <f>IFERROR(VLOOKUP(C107,'Consolidated Master Sheet'!B:H,6,0),"")</f>
        <v>5</v>
      </c>
      <c r="I107" s="347">
        <f>IFERROR(VLOOKUP(C107,'Consolidated Master Sheet'!B:H,7,0),"")</f>
        <v>80</v>
      </c>
      <c r="J107" s="42"/>
      <c r="K107" s="1104">
        <f t="shared" si="10"/>
        <v>0</v>
      </c>
      <c r="L107" s="304"/>
      <c r="M107" s="1112"/>
    </row>
    <row r="108" spans="1:13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08" s="244"/>
      <c r="C108" s="231" t="s">
        <v>2085</v>
      </c>
      <c r="D108" s="827" t="s">
        <v>9088</v>
      </c>
      <c r="E108" s="1201">
        <f>IFERROR(VLOOKUP(C108,'Consolidated Master Sheet'!B:H,3,0),"")</f>
        <v>48.5</v>
      </c>
      <c r="F108" s="151">
        <f t="shared" si="6"/>
        <v>0</v>
      </c>
      <c r="G108" s="1322">
        <f t="shared" si="7"/>
        <v>0</v>
      </c>
      <c r="H108" s="373">
        <f>IFERROR(VLOOKUP(C108,'Consolidated Master Sheet'!B:H,6,0),"")</f>
        <v>1</v>
      </c>
      <c r="I108" s="347">
        <f>IFERROR(VLOOKUP(C108,'Consolidated Master Sheet'!B:H,7,0),"")</f>
        <v>40</v>
      </c>
      <c r="J108" s="42"/>
      <c r="K108" s="1102">
        <f t="shared" si="10"/>
        <v>0</v>
      </c>
      <c r="L108" s="304"/>
      <c r="M108" s="1112"/>
    </row>
    <row r="109" spans="1:13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09" s="244"/>
      <c r="C109" s="231" t="s">
        <v>2086</v>
      </c>
      <c r="D109" s="827" t="s">
        <v>9089</v>
      </c>
      <c r="E109" s="1201">
        <f>IFERROR(VLOOKUP(C109,'Consolidated Master Sheet'!B:H,3,0),"")</f>
        <v>91.740000000000009</v>
      </c>
      <c r="F109" s="151">
        <f t="shared" si="6"/>
        <v>0</v>
      </c>
      <c r="G109" s="1322">
        <f t="shared" si="7"/>
        <v>0</v>
      </c>
      <c r="H109" s="373">
        <f>IFERROR(VLOOKUP(C109,'Consolidated Master Sheet'!B:H,6,0),"")</f>
        <v>1</v>
      </c>
      <c r="I109" s="347">
        <f>IFERROR(VLOOKUP(C109,'Consolidated Master Sheet'!B:H,7,0),"")</f>
        <v>30</v>
      </c>
      <c r="J109" s="42"/>
      <c r="K109" s="1102">
        <f t="shared" si="10"/>
        <v>0</v>
      </c>
      <c r="L109" s="304"/>
      <c r="M109" s="1112"/>
    </row>
    <row r="110" spans="1:13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10" s="244"/>
      <c r="C110" s="231" t="s">
        <v>2087</v>
      </c>
      <c r="D110" s="238" t="s">
        <v>9090</v>
      </c>
      <c r="E110" s="1201">
        <f>IFERROR(VLOOKUP(C110,'Consolidated Master Sheet'!B:H,3,0),"")</f>
        <v>127.47</v>
      </c>
      <c r="F110" s="151">
        <f t="shared" si="6"/>
        <v>0</v>
      </c>
      <c r="G110" s="1322">
        <f t="shared" si="7"/>
        <v>0</v>
      </c>
      <c r="H110" s="373">
        <f>IFERROR(VLOOKUP(C110,'Consolidated Master Sheet'!B:H,6,0),"")</f>
        <v>1</v>
      </c>
      <c r="I110" s="347">
        <f>IFERROR(VLOOKUP(C110,'Consolidated Master Sheet'!B:H,7,0),"")</f>
        <v>14</v>
      </c>
      <c r="J110" s="42"/>
      <c r="K110" s="1102">
        <f t="shared" si="10"/>
        <v>0</v>
      </c>
      <c r="L110" s="304"/>
      <c r="M110" s="1112"/>
    </row>
    <row r="111" spans="1:13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11" s="244"/>
      <c r="C111" s="231" t="s">
        <v>2088</v>
      </c>
      <c r="D111" s="827" t="s">
        <v>9091</v>
      </c>
      <c r="E111" s="1201">
        <f>IFERROR(VLOOKUP(C111,'Consolidated Master Sheet'!B:H,3,0),"")</f>
        <v>384.78999999999996</v>
      </c>
      <c r="F111" s="151">
        <f t="shared" si="6"/>
        <v>0</v>
      </c>
      <c r="G111" s="1322">
        <f t="shared" si="7"/>
        <v>0</v>
      </c>
      <c r="H111" s="373">
        <f>IFERROR(VLOOKUP(C111,'Consolidated Master Sheet'!B:H,6,0),"")</f>
        <v>1</v>
      </c>
      <c r="I111" s="347">
        <f>IFERROR(VLOOKUP(C111,'Consolidated Master Sheet'!B:H,7,0),"")</f>
        <v>8</v>
      </c>
      <c r="J111" s="42"/>
      <c r="K111" s="1102">
        <f t="shared" si="10"/>
        <v>0</v>
      </c>
      <c r="L111" s="157"/>
      <c r="M111" s="1029"/>
    </row>
    <row r="112" spans="1:13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12" s="244"/>
      <c r="C112" s="231" t="s">
        <v>2089</v>
      </c>
      <c r="D112" s="238" t="s">
        <v>9092</v>
      </c>
      <c r="E112" s="1201">
        <f>IFERROR(VLOOKUP(C112,'Consolidated Master Sheet'!B:H,3,0),"")</f>
        <v>484.25</v>
      </c>
      <c r="F112" s="151">
        <f t="shared" si="6"/>
        <v>0</v>
      </c>
      <c r="G112" s="1322">
        <f t="shared" si="7"/>
        <v>0</v>
      </c>
      <c r="H112" s="373">
        <f>IFERROR(VLOOKUP(C112,'Consolidated Master Sheet'!B:H,6,0),"")</f>
        <v>1</v>
      </c>
      <c r="I112" s="347">
        <f>IFERROR(VLOOKUP(C112,'Consolidated Master Sheet'!B:H,7,0),"")</f>
        <v>4</v>
      </c>
      <c r="J112" s="42"/>
      <c r="K112" s="1102">
        <f t="shared" si="10"/>
        <v>0</v>
      </c>
      <c r="L112" s="157"/>
      <c r="M112" s="1029"/>
    </row>
    <row r="113" spans="1:13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13" s="244"/>
      <c r="C113" s="231" t="s">
        <v>2090</v>
      </c>
      <c r="D113" s="238" t="s">
        <v>9093</v>
      </c>
      <c r="E113" s="1201">
        <f>IFERROR(VLOOKUP(C113,'Consolidated Master Sheet'!B:H,3,0),"")</f>
        <v>598.59</v>
      </c>
      <c r="F113" s="151">
        <f t="shared" si="6"/>
        <v>0</v>
      </c>
      <c r="G113" s="1322">
        <f t="shared" si="7"/>
        <v>0</v>
      </c>
      <c r="H113" s="373">
        <f>IFERROR(VLOOKUP(C113,'Consolidated Master Sheet'!B:H,6,0),"")</f>
        <v>1</v>
      </c>
      <c r="I113" s="347">
        <f>IFERROR(VLOOKUP(C113,'Consolidated Master Sheet'!B:H,7,0),"")</f>
        <v>1</v>
      </c>
      <c r="J113" s="42"/>
      <c r="K113" s="1102">
        <f t="shared" si="10"/>
        <v>0</v>
      </c>
      <c r="L113" s="157"/>
      <c r="M113" s="1029"/>
    </row>
    <row r="114" spans="1:13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14" s="244"/>
      <c r="C114" s="231" t="s">
        <v>2091</v>
      </c>
      <c r="D114" s="827" t="s">
        <v>9094</v>
      </c>
      <c r="E114" s="1201">
        <f>IFERROR(VLOOKUP(C114,'Consolidated Master Sheet'!B:H,3,0),"")</f>
        <v>18.62</v>
      </c>
      <c r="F114" s="152">
        <f t="shared" si="6"/>
        <v>0</v>
      </c>
      <c r="G114" s="1324">
        <f t="shared" si="7"/>
        <v>0</v>
      </c>
      <c r="H114" s="373">
        <f>IFERROR(VLOOKUP(C114,'Consolidated Master Sheet'!B:H,6,0),"")</f>
        <v>10</v>
      </c>
      <c r="I114" s="347">
        <f>IFERROR(VLOOKUP(C114,'Consolidated Master Sheet'!B:H,7,0),"")</f>
        <v>180</v>
      </c>
      <c r="J114" s="42"/>
      <c r="K114" s="1104">
        <f>IFERROR(G114*J114,0)</f>
        <v>0</v>
      </c>
      <c r="L114" s="157"/>
      <c r="M114" s="1029"/>
    </row>
    <row r="115" spans="1:13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15" s="244"/>
      <c r="C115" s="235" t="s">
        <v>2092</v>
      </c>
      <c r="D115" s="826" t="s">
        <v>9095</v>
      </c>
      <c r="E115" s="1137">
        <f>IFERROR(VLOOKUP(C115,'Consolidated Master Sheet'!B:H,3,0),"")</f>
        <v>44.78</v>
      </c>
      <c r="F115" s="154">
        <f t="shared" si="6"/>
        <v>0</v>
      </c>
      <c r="G115" s="1624">
        <f t="shared" si="7"/>
        <v>0</v>
      </c>
      <c r="H115" s="195">
        <f>IFERROR(VLOOKUP(C115,'Consolidated Master Sheet'!B:H,6,0),"")</f>
        <v>10</v>
      </c>
      <c r="I115" s="349">
        <f>IFERROR(VLOOKUP(C115,'Consolidated Master Sheet'!B:H,7,0),"")</f>
        <v>100</v>
      </c>
      <c r="J115" s="43"/>
      <c r="K115" s="1103">
        <f>IFERROR(G115*J115,0)</f>
        <v>0</v>
      </c>
      <c r="L115" s="157"/>
      <c r="M115" s="1029"/>
    </row>
    <row r="116" spans="1:13" ht="15.75" customHeight="1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16" s="354"/>
      <c r="C116" s="313"/>
      <c r="D116" s="314" t="s">
        <v>7815</v>
      </c>
      <c r="E116" s="1217" t="str">
        <f>IFERROR(VLOOKUP(C116,'Consolidated Master Sheet'!B:H,3,0),"")</f>
        <v/>
      </c>
      <c r="F116" s="1459">
        <f t="shared" si="6"/>
        <v>0</v>
      </c>
      <c r="G116" s="1765">
        <f t="shared" si="7"/>
        <v>0</v>
      </c>
      <c r="H116" s="760" t="str">
        <f>IFERROR(VLOOKUP(C116,'Consolidated Master Sheet'!B:H,6,0),"")</f>
        <v/>
      </c>
      <c r="I116" s="761" t="str">
        <f>IFERROR(VLOOKUP(C116,'Consolidated Master Sheet'!B:H,7,0),"")</f>
        <v/>
      </c>
      <c r="J116" s="105"/>
      <c r="K116" s="1121"/>
      <c r="L116" s="157"/>
      <c r="M116" s="1029"/>
    </row>
    <row r="117" spans="1:13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17" s="244"/>
      <c r="C117" s="228" t="s">
        <v>2093</v>
      </c>
      <c r="D117" s="825" t="s">
        <v>9096</v>
      </c>
      <c r="E117" s="1136">
        <f>IFERROR(VLOOKUP(C117,'Consolidated Master Sheet'!B:H,3,0),"")</f>
        <v>7.75</v>
      </c>
      <c r="F117" s="151">
        <f t="shared" si="6"/>
        <v>0</v>
      </c>
      <c r="G117" s="1322">
        <f t="shared" si="7"/>
        <v>0</v>
      </c>
      <c r="H117" s="188">
        <f>IFERROR(VLOOKUP(C117,'Consolidated Master Sheet'!B:H,6,0),"")</f>
        <v>10</v>
      </c>
      <c r="I117" s="345">
        <f>IFERROR(VLOOKUP(C117,'Consolidated Master Sheet'!B:H,7,0),"")</f>
        <v>320</v>
      </c>
      <c r="J117" s="41"/>
      <c r="K117" s="1102">
        <f t="shared" ref="K117:K125" si="11">IFERROR(G117*J117,0)</f>
        <v>0</v>
      </c>
      <c r="L117" s="157"/>
      <c r="M117" s="1029"/>
    </row>
    <row r="118" spans="1:13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18" s="244"/>
      <c r="C118" s="235" t="s">
        <v>2094</v>
      </c>
      <c r="D118" s="826" t="s">
        <v>9097</v>
      </c>
      <c r="E118" s="1137">
        <f>IFERROR(VLOOKUP(C118,'Consolidated Master Sheet'!B:H,3,0),"")</f>
        <v>12.5</v>
      </c>
      <c r="F118" s="154">
        <f t="shared" si="6"/>
        <v>0</v>
      </c>
      <c r="G118" s="1624">
        <f t="shared" si="7"/>
        <v>0</v>
      </c>
      <c r="H118" s="195">
        <f>IFERROR(VLOOKUP(C118,'Consolidated Master Sheet'!B:H,6,0),"")</f>
        <v>10</v>
      </c>
      <c r="I118" s="349">
        <f>IFERROR(VLOOKUP(C118,'Consolidated Master Sheet'!B:H,7,0),"")</f>
        <v>160</v>
      </c>
      <c r="J118" s="43"/>
      <c r="K118" s="1103">
        <f t="shared" si="11"/>
        <v>0</v>
      </c>
      <c r="L118" s="157"/>
      <c r="M118" s="1029"/>
    </row>
    <row r="119" spans="1:13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19" s="244"/>
      <c r="C119" s="231" t="s">
        <v>2095</v>
      </c>
      <c r="D119" s="827" t="s">
        <v>9098</v>
      </c>
      <c r="E119" s="1201">
        <f>IFERROR(VLOOKUP(C119,'Consolidated Master Sheet'!B:H,3,0),"")</f>
        <v>28.67</v>
      </c>
      <c r="F119" s="152">
        <f t="shared" si="6"/>
        <v>0</v>
      </c>
      <c r="G119" s="1324">
        <f t="shared" si="7"/>
        <v>0</v>
      </c>
      <c r="H119" s="373">
        <f>IFERROR(VLOOKUP(C119,'Consolidated Master Sheet'!B:H,6,0),"")</f>
        <v>5</v>
      </c>
      <c r="I119" s="347">
        <f>IFERROR(VLOOKUP(C119,'Consolidated Master Sheet'!B:H,7,0),"")</f>
        <v>80</v>
      </c>
      <c r="J119" s="42"/>
      <c r="K119" s="1104">
        <f t="shared" si="11"/>
        <v>0</v>
      </c>
      <c r="L119" s="157"/>
      <c r="M119" s="1029"/>
    </row>
    <row r="120" spans="1:13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20" s="244"/>
      <c r="C120" s="231" t="s">
        <v>2096</v>
      </c>
      <c r="D120" s="827" t="s">
        <v>9099</v>
      </c>
      <c r="E120" s="1201">
        <f>IFERROR(VLOOKUP(C120,'Consolidated Master Sheet'!B:H,3,0),"")</f>
        <v>53.3</v>
      </c>
      <c r="F120" s="151">
        <f t="shared" si="6"/>
        <v>0</v>
      </c>
      <c r="G120" s="1322">
        <f t="shared" si="7"/>
        <v>0</v>
      </c>
      <c r="H120" s="373">
        <f>IFERROR(VLOOKUP(C120,'Consolidated Master Sheet'!B:H,6,0),"")</f>
        <v>1</v>
      </c>
      <c r="I120" s="347">
        <f>IFERROR(VLOOKUP(C120,'Consolidated Master Sheet'!B:H,7,0),"")</f>
        <v>40</v>
      </c>
      <c r="J120" s="42"/>
      <c r="K120" s="1102">
        <f t="shared" si="11"/>
        <v>0</v>
      </c>
      <c r="L120" s="157"/>
      <c r="M120" s="1029"/>
    </row>
    <row r="121" spans="1:13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21" s="244"/>
      <c r="C121" s="231" t="s">
        <v>2097</v>
      </c>
      <c r="D121" s="827" t="s">
        <v>9100</v>
      </c>
      <c r="E121" s="1201">
        <f>IFERROR(VLOOKUP(C121,'Consolidated Master Sheet'!B:H,3,0),"")</f>
        <v>96.95</v>
      </c>
      <c r="F121" s="151">
        <f t="shared" si="6"/>
        <v>0</v>
      </c>
      <c r="G121" s="1322">
        <f t="shared" si="7"/>
        <v>0</v>
      </c>
      <c r="H121" s="373">
        <f>IFERROR(VLOOKUP(C121,'Consolidated Master Sheet'!B:H,6,0),"")</f>
        <v>1</v>
      </c>
      <c r="I121" s="347">
        <f>IFERROR(VLOOKUP(C121,'Consolidated Master Sheet'!B:H,7,0),"")</f>
        <v>32</v>
      </c>
      <c r="J121" s="42"/>
      <c r="K121" s="1102">
        <f t="shared" si="11"/>
        <v>0</v>
      </c>
      <c r="L121" s="157"/>
      <c r="M121" s="1029"/>
    </row>
    <row r="122" spans="1:13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22" s="244"/>
      <c r="C122" s="231" t="s">
        <v>2098</v>
      </c>
      <c r="D122" s="827" t="s">
        <v>9101</v>
      </c>
      <c r="E122" s="1201">
        <f>IFERROR(VLOOKUP(C122,'Consolidated Master Sheet'!B:H,3,0),"")</f>
        <v>134.62</v>
      </c>
      <c r="F122" s="151">
        <f t="shared" si="6"/>
        <v>0</v>
      </c>
      <c r="G122" s="1322">
        <f t="shared" si="7"/>
        <v>0</v>
      </c>
      <c r="H122" s="373">
        <f>IFERROR(VLOOKUP(C122,'Consolidated Master Sheet'!B:H,6,0),"")</f>
        <v>1</v>
      </c>
      <c r="I122" s="347">
        <f>IFERROR(VLOOKUP(C122,'Consolidated Master Sheet'!B:H,7,0),"")</f>
        <v>12</v>
      </c>
      <c r="J122" s="42"/>
      <c r="K122" s="1102">
        <f t="shared" si="11"/>
        <v>0</v>
      </c>
      <c r="L122" s="157"/>
      <c r="M122" s="1029"/>
    </row>
    <row r="123" spans="1:13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23" s="244"/>
      <c r="C123" s="231" t="s">
        <v>2099</v>
      </c>
      <c r="D123" s="827" t="s">
        <v>9102</v>
      </c>
      <c r="E123" s="1201">
        <f>IFERROR(VLOOKUP(C123,'Consolidated Master Sheet'!B:H,3,0),"")</f>
        <v>430.96</v>
      </c>
      <c r="F123" s="151">
        <f t="shared" si="6"/>
        <v>0</v>
      </c>
      <c r="G123" s="1322">
        <f t="shared" si="7"/>
        <v>0</v>
      </c>
      <c r="H123" s="373">
        <f>IFERROR(VLOOKUP(C123,'Consolidated Master Sheet'!B:H,6,0),"")</f>
        <v>1</v>
      </c>
      <c r="I123" s="347">
        <f>IFERROR(VLOOKUP(C123,'Consolidated Master Sheet'!B:H,7,0),"")</f>
        <v>8</v>
      </c>
      <c r="J123" s="42"/>
      <c r="K123" s="1102">
        <f t="shared" si="11"/>
        <v>0</v>
      </c>
      <c r="L123" s="157"/>
      <c r="M123" s="1029"/>
    </row>
    <row r="124" spans="1:13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24" s="244"/>
      <c r="C124" s="231" t="s">
        <v>2100</v>
      </c>
      <c r="D124" s="827" t="s">
        <v>9103</v>
      </c>
      <c r="E124" s="1201">
        <f>IFERROR(VLOOKUP(C124,'Consolidated Master Sheet'!B:H,3,0),"")</f>
        <v>501.03999999999996</v>
      </c>
      <c r="F124" s="151">
        <f t="shared" si="6"/>
        <v>0</v>
      </c>
      <c r="G124" s="1322">
        <f t="shared" si="7"/>
        <v>0</v>
      </c>
      <c r="H124" s="373">
        <f>IFERROR(VLOOKUP(C124,'Consolidated Master Sheet'!B:H,6,0),"")</f>
        <v>1</v>
      </c>
      <c r="I124" s="347">
        <f>IFERROR(VLOOKUP(C124,'Consolidated Master Sheet'!B:H,7,0),"")</f>
        <v>4</v>
      </c>
      <c r="J124" s="42"/>
      <c r="K124" s="1102">
        <f t="shared" si="11"/>
        <v>0</v>
      </c>
      <c r="L124" s="157"/>
      <c r="M124" s="1029"/>
    </row>
    <row r="125" spans="1:13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25" s="244"/>
      <c r="C125" s="235" t="s">
        <v>2101</v>
      </c>
      <c r="D125" s="826" t="s">
        <v>9104</v>
      </c>
      <c r="E125" s="1137">
        <f>IFERROR(VLOOKUP(C125,'Consolidated Master Sheet'!B:H,3,0),"")</f>
        <v>637.9</v>
      </c>
      <c r="F125" s="154">
        <f t="shared" si="6"/>
        <v>0</v>
      </c>
      <c r="G125" s="1624">
        <f t="shared" si="7"/>
        <v>0</v>
      </c>
      <c r="H125" s="195">
        <f>IFERROR(VLOOKUP(C125,'Consolidated Master Sheet'!B:H,6,0),"")</f>
        <v>1</v>
      </c>
      <c r="I125" s="349">
        <f>IFERROR(VLOOKUP(C125,'Consolidated Master Sheet'!B:H,7,0),"")</f>
        <v>1</v>
      </c>
      <c r="J125" s="43"/>
      <c r="K125" s="1103">
        <f t="shared" si="11"/>
        <v>0</v>
      </c>
      <c r="L125" s="157"/>
      <c r="M125" s="1029"/>
    </row>
    <row r="126" spans="1:13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26" s="354"/>
      <c r="C126" s="313"/>
      <c r="D126" s="314" t="s">
        <v>4695</v>
      </c>
      <c r="E126" s="1217" t="str">
        <f>IFERROR(VLOOKUP(C126,'Consolidated Master Sheet'!B:H,3,0),"")</f>
        <v/>
      </c>
      <c r="F126" s="1459">
        <f t="shared" si="6"/>
        <v>0</v>
      </c>
      <c r="G126" s="1765">
        <f t="shared" si="7"/>
        <v>0</v>
      </c>
      <c r="H126" s="760" t="str">
        <f>IFERROR(VLOOKUP(C126,'Consolidated Master Sheet'!B:H,6,0),"")</f>
        <v/>
      </c>
      <c r="I126" s="761" t="str">
        <f>IFERROR(VLOOKUP(C126,'Consolidated Master Sheet'!B:H,7,0),"")</f>
        <v/>
      </c>
      <c r="J126" s="105"/>
      <c r="K126" s="1121"/>
      <c r="L126" s="157"/>
      <c r="M126" s="1029"/>
    </row>
    <row r="127" spans="1:13" s="305" customFormat="1" ht="31.5" customHeight="1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27" s="831"/>
      <c r="C127" s="407" t="s">
        <v>2287</v>
      </c>
      <c r="D127" s="832" t="s">
        <v>9105</v>
      </c>
      <c r="E127" s="1062">
        <f>IFERROR(VLOOKUP(C127,'Consolidated Master Sheet'!B:H,3,0),"")</f>
        <v>37.559999999999995</v>
      </c>
      <c r="F127" s="409">
        <f t="shared" si="6"/>
        <v>0</v>
      </c>
      <c r="G127" s="1371">
        <f t="shared" si="7"/>
        <v>0</v>
      </c>
      <c r="H127" s="833">
        <f>IFERROR(VLOOKUP(C127,'Consolidated Master Sheet'!B:H,6,0),"")</f>
        <v>10</v>
      </c>
      <c r="I127" s="834">
        <f>IFERROR(VLOOKUP(C127,'Consolidated Master Sheet'!B:H,7,0),"")</f>
        <v>160</v>
      </c>
      <c r="J127" s="145"/>
      <c r="K127" s="1140">
        <f>IFERROR(G127*J127,0)</f>
        <v>0</v>
      </c>
      <c r="L127" s="304"/>
      <c r="M127" s="1112"/>
    </row>
    <row r="128" spans="1:13" s="305" customFormat="1" ht="31.5" customHeight="1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28" s="831"/>
      <c r="C128" s="411" t="s">
        <v>2288</v>
      </c>
      <c r="D128" s="835" t="s">
        <v>9106</v>
      </c>
      <c r="E128" s="1063">
        <f>IFERROR(VLOOKUP(C128,'Consolidated Master Sheet'!B:H,3,0),"")</f>
        <v>73.52000000000001</v>
      </c>
      <c r="F128" s="512">
        <f t="shared" si="6"/>
        <v>0</v>
      </c>
      <c r="G128" s="1769">
        <f t="shared" si="7"/>
        <v>0</v>
      </c>
      <c r="H128" s="836">
        <f>IFERROR(VLOOKUP(C128,'Consolidated Master Sheet'!B:H,6,0),"")</f>
        <v>5</v>
      </c>
      <c r="I128" s="837">
        <f>IFERROR(VLOOKUP(C128,'Consolidated Master Sheet'!B:H,7,0),"")</f>
        <v>85</v>
      </c>
      <c r="J128" s="146"/>
      <c r="K128" s="1141">
        <f>IFERROR(G128*J128,0)</f>
        <v>0</v>
      </c>
      <c r="L128" s="304"/>
      <c r="M128" s="1112"/>
    </row>
    <row r="129" spans="1:13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29" s="354"/>
      <c r="C129" s="313"/>
      <c r="D129" s="314" t="s">
        <v>4696</v>
      </c>
      <c r="E129" s="1217" t="str">
        <f>IFERROR(VLOOKUP(C129,'Consolidated Master Sheet'!B:H,3,0),"")</f>
        <v/>
      </c>
      <c r="F129" s="1459">
        <f t="shared" si="6"/>
        <v>0</v>
      </c>
      <c r="G129" s="1765">
        <f t="shared" si="7"/>
        <v>0</v>
      </c>
      <c r="H129" s="760" t="str">
        <f>IFERROR(VLOOKUP(C129,'Consolidated Master Sheet'!B:H,6,0),"")</f>
        <v/>
      </c>
      <c r="I129" s="761" t="str">
        <f>IFERROR(VLOOKUP(C129,'Consolidated Master Sheet'!B:H,7,0),"")</f>
        <v/>
      </c>
      <c r="J129" s="105"/>
      <c r="K129" s="1121"/>
      <c r="L129" s="157"/>
      <c r="M129" s="1029"/>
    </row>
    <row r="130" spans="1:13" ht="24" customHeight="1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30" s="244"/>
      <c r="C130" s="407" t="s">
        <v>2289</v>
      </c>
      <c r="D130" s="832" t="s">
        <v>9227</v>
      </c>
      <c r="E130" s="1062">
        <f>IFERROR(VLOOKUP(C130,'Consolidated Master Sheet'!B:H,3,0),"")</f>
        <v>26.28</v>
      </c>
      <c r="F130" s="409">
        <f t="shared" si="6"/>
        <v>0</v>
      </c>
      <c r="G130" s="1371">
        <f t="shared" si="7"/>
        <v>0</v>
      </c>
      <c r="H130" s="833">
        <f>IFERROR(VLOOKUP(C130,'Consolidated Master Sheet'!B:H,6,0),"")</f>
        <v>5</v>
      </c>
      <c r="I130" s="834">
        <f>IFERROR(VLOOKUP(C130,'Consolidated Master Sheet'!B:H,7,0),"")</f>
        <v>150</v>
      </c>
      <c r="J130" s="145"/>
      <c r="K130" s="1140">
        <f>IFERROR(G130*J130,0)</f>
        <v>0</v>
      </c>
      <c r="L130" s="157"/>
      <c r="M130" s="1029"/>
    </row>
    <row r="131" spans="1:13" ht="24" customHeight="1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31" s="244"/>
      <c r="C131" s="411" t="s">
        <v>2290</v>
      </c>
      <c r="D131" s="835" t="s">
        <v>9228</v>
      </c>
      <c r="E131" s="1063">
        <f>IFERROR(VLOOKUP(C131,'Consolidated Master Sheet'!B:H,3,0),"")</f>
        <v>39.989999999999995</v>
      </c>
      <c r="F131" s="512">
        <f t="shared" si="6"/>
        <v>0</v>
      </c>
      <c r="G131" s="1769">
        <f t="shared" si="7"/>
        <v>0</v>
      </c>
      <c r="H131" s="836">
        <f>IFERROR(VLOOKUP(C131,'Consolidated Master Sheet'!B:H,6,0),"")</f>
        <v>5</v>
      </c>
      <c r="I131" s="837">
        <f>IFERROR(VLOOKUP(C131,'Consolidated Master Sheet'!B:H,7,0),"")</f>
        <v>100</v>
      </c>
      <c r="J131" s="146"/>
      <c r="K131" s="1141">
        <f>IFERROR(G131*J131,0)</f>
        <v>0</v>
      </c>
      <c r="L131" s="157"/>
      <c r="M131" s="1029"/>
    </row>
    <row r="132" spans="1:13" ht="24" customHeight="1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32" s="299"/>
      <c r="C132" s="1303" t="s">
        <v>2291</v>
      </c>
      <c r="D132" s="1494" t="s">
        <v>9229</v>
      </c>
      <c r="E132" s="1442">
        <f>IFERROR(VLOOKUP(C132,'Consolidated Master Sheet'!B:H,3,0),"")</f>
        <v>72</v>
      </c>
      <c r="F132" s="1306">
        <f t="shared" si="6"/>
        <v>0</v>
      </c>
      <c r="G132" s="1373">
        <f t="shared" si="7"/>
        <v>0</v>
      </c>
      <c r="H132" s="1495">
        <f>IFERROR(VLOOKUP(C132,'Consolidated Master Sheet'!B:H,6,0),"")</f>
        <v>1</v>
      </c>
      <c r="I132" s="1496">
        <f>IFERROR(VLOOKUP(C132,'Consolidated Master Sheet'!B:H,7,0),"")</f>
        <v>60</v>
      </c>
      <c r="J132" s="1275"/>
      <c r="K132" s="1222">
        <f>IFERROR(G132*J132,0)</f>
        <v>0</v>
      </c>
      <c r="L132" s="157"/>
      <c r="M132" s="1029"/>
    </row>
    <row r="133" spans="1:13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33" s="354"/>
      <c r="C133" s="313"/>
      <c r="D133" s="314" t="s">
        <v>266</v>
      </c>
      <c r="E133" s="1217" t="str">
        <f>IFERROR(VLOOKUP(C133,'Consolidated Master Sheet'!B:H,3,0),"")</f>
        <v/>
      </c>
      <c r="F133" s="1459">
        <f t="shared" si="6"/>
        <v>0</v>
      </c>
      <c r="G133" s="1765">
        <f t="shared" si="7"/>
        <v>0</v>
      </c>
      <c r="H133" s="760" t="str">
        <f>IFERROR(VLOOKUP(C133,'Consolidated Master Sheet'!B:H,6,0),"")</f>
        <v/>
      </c>
      <c r="I133" s="761" t="str">
        <f>IFERROR(VLOOKUP(C133,'Consolidated Master Sheet'!B:H,7,0),"")</f>
        <v/>
      </c>
      <c r="J133" s="105"/>
      <c r="K133" s="1121"/>
      <c r="L133" s="157"/>
      <c r="M133" s="1029"/>
    </row>
    <row r="134" spans="1:13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34" s="244"/>
      <c r="C134" s="228" t="s">
        <v>2102</v>
      </c>
      <c r="D134" s="825" t="s">
        <v>9107</v>
      </c>
      <c r="E134" s="1136">
        <f>IFERROR(VLOOKUP(C134,'Consolidated Master Sheet'!B:H,3,0),"")</f>
        <v>14.33</v>
      </c>
      <c r="F134" s="151">
        <f t="shared" ref="F134:F197" si="12">IF(E134=0,"NET",$F$2)</f>
        <v>0</v>
      </c>
      <c r="G134" s="1322">
        <f t="shared" ref="G134:G197" si="13">IFERROR(ROUND(E134*F134,2),0)</f>
        <v>0</v>
      </c>
      <c r="H134" s="188">
        <f>IFERROR(VLOOKUP(C134,'Consolidated Master Sheet'!B:H,6,0),"")</f>
        <v>10</v>
      </c>
      <c r="I134" s="345">
        <f>IFERROR(VLOOKUP(C134,'Consolidated Master Sheet'!B:H,7,0),"")</f>
        <v>600</v>
      </c>
      <c r="J134" s="41"/>
      <c r="K134" s="1102">
        <f t="shared" ref="K134:K142" si="14">IFERROR(G134*J134,0)</f>
        <v>0</v>
      </c>
      <c r="L134" s="157"/>
      <c r="M134" s="1029"/>
    </row>
    <row r="135" spans="1:13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35" s="244"/>
      <c r="C135" s="235" t="s">
        <v>2103</v>
      </c>
      <c r="D135" s="826" t="s">
        <v>9108</v>
      </c>
      <c r="E135" s="1137">
        <f>IFERROR(VLOOKUP(C135,'Consolidated Master Sheet'!B:H,3,0),"")</f>
        <v>24.490000000000002</v>
      </c>
      <c r="F135" s="154">
        <f t="shared" si="12"/>
        <v>0</v>
      </c>
      <c r="G135" s="1624">
        <f t="shared" si="13"/>
        <v>0</v>
      </c>
      <c r="H135" s="195">
        <f>IFERROR(VLOOKUP(C135,'Consolidated Master Sheet'!B:H,6,0),"")</f>
        <v>10</v>
      </c>
      <c r="I135" s="349">
        <f>IFERROR(VLOOKUP(C135,'Consolidated Master Sheet'!B:H,7,0),"")</f>
        <v>400</v>
      </c>
      <c r="J135" s="43"/>
      <c r="K135" s="1103">
        <f t="shared" si="14"/>
        <v>0</v>
      </c>
      <c r="L135" s="157"/>
      <c r="M135" s="1029"/>
    </row>
    <row r="136" spans="1:13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36" s="244"/>
      <c r="C136" s="231" t="s">
        <v>2104</v>
      </c>
      <c r="D136" s="827" t="s">
        <v>9109</v>
      </c>
      <c r="E136" s="1201">
        <f>IFERROR(VLOOKUP(C136,'Consolidated Master Sheet'!B:H,3,0),"")</f>
        <v>37.76</v>
      </c>
      <c r="F136" s="152">
        <f t="shared" si="12"/>
        <v>0</v>
      </c>
      <c r="G136" s="1324">
        <f t="shared" si="13"/>
        <v>0</v>
      </c>
      <c r="H136" s="373">
        <f>IFERROR(VLOOKUP(C136,'Consolidated Master Sheet'!B:H,6,0),"")</f>
        <v>5</v>
      </c>
      <c r="I136" s="347">
        <f>IFERROR(VLOOKUP(C136,'Consolidated Master Sheet'!B:H,7,0),"")</f>
        <v>300</v>
      </c>
      <c r="J136" s="42"/>
      <c r="K136" s="1104">
        <f t="shared" si="14"/>
        <v>0</v>
      </c>
      <c r="L136" s="157"/>
      <c r="M136" s="1029"/>
    </row>
    <row r="137" spans="1:13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37" s="244"/>
      <c r="C137" s="231" t="s">
        <v>2105</v>
      </c>
      <c r="D137" s="827" t="s">
        <v>9110</v>
      </c>
      <c r="E137" s="1201">
        <f>IFERROR(VLOOKUP(C137,'Consolidated Master Sheet'!B:H,3,0),"")</f>
        <v>44.269999999999996</v>
      </c>
      <c r="F137" s="151">
        <f t="shared" si="12"/>
        <v>0</v>
      </c>
      <c r="G137" s="1322">
        <f t="shared" si="13"/>
        <v>0</v>
      </c>
      <c r="H137" s="373">
        <f>IFERROR(VLOOKUP(C137,'Consolidated Master Sheet'!B:H,6,0),"")</f>
        <v>1</v>
      </c>
      <c r="I137" s="347">
        <f>IFERROR(VLOOKUP(C137,'Consolidated Master Sheet'!B:H,7,0),"")</f>
        <v>100</v>
      </c>
      <c r="J137" s="42"/>
      <c r="K137" s="1102">
        <f t="shared" si="14"/>
        <v>0</v>
      </c>
      <c r="L137" s="157"/>
      <c r="M137" s="1029"/>
    </row>
    <row r="138" spans="1:13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38" s="244"/>
      <c r="C138" s="231" t="s">
        <v>2106</v>
      </c>
      <c r="D138" s="827" t="s">
        <v>9111</v>
      </c>
      <c r="E138" s="1201">
        <f>IFERROR(VLOOKUP(C138,'Consolidated Master Sheet'!B:H,3,0),"")</f>
        <v>68.58</v>
      </c>
      <c r="F138" s="151">
        <f t="shared" si="12"/>
        <v>0</v>
      </c>
      <c r="G138" s="1322">
        <f t="shared" si="13"/>
        <v>0</v>
      </c>
      <c r="H138" s="373">
        <f>IFERROR(VLOOKUP(C138,'Consolidated Master Sheet'!B:H,6,0),"")</f>
        <v>1</v>
      </c>
      <c r="I138" s="347">
        <f>IFERROR(VLOOKUP(C138,'Consolidated Master Sheet'!B:H,7,0),"")</f>
        <v>60</v>
      </c>
      <c r="J138" s="42"/>
      <c r="K138" s="1102">
        <f t="shared" si="14"/>
        <v>0</v>
      </c>
      <c r="L138" s="157"/>
      <c r="M138" s="1029"/>
    </row>
    <row r="139" spans="1:13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39" s="244"/>
      <c r="C139" s="231" t="s">
        <v>2107</v>
      </c>
      <c r="D139" s="827" t="s">
        <v>9112</v>
      </c>
      <c r="E139" s="1201">
        <f>IFERROR(VLOOKUP(C139,'Consolidated Master Sheet'!B:H,3,0),"")</f>
        <v>83.320000000000007</v>
      </c>
      <c r="F139" s="151">
        <f t="shared" si="12"/>
        <v>0</v>
      </c>
      <c r="G139" s="1322">
        <f t="shared" si="13"/>
        <v>0</v>
      </c>
      <c r="H139" s="373">
        <f>IFERROR(VLOOKUP(C139,'Consolidated Master Sheet'!B:H,6,0),"")</f>
        <v>1</v>
      </c>
      <c r="I139" s="347">
        <f>IFERROR(VLOOKUP(C139,'Consolidated Master Sheet'!B:H,7,0),"")</f>
        <v>54</v>
      </c>
      <c r="J139" s="42"/>
      <c r="K139" s="1102">
        <f t="shared" si="14"/>
        <v>0</v>
      </c>
      <c r="L139" s="157"/>
      <c r="M139" s="1029"/>
    </row>
    <row r="140" spans="1:13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40" s="244"/>
      <c r="C140" s="231" t="s">
        <v>2108</v>
      </c>
      <c r="D140" s="827" t="s">
        <v>9113</v>
      </c>
      <c r="E140" s="1201">
        <f>IFERROR(VLOOKUP(C140,'Consolidated Master Sheet'!B:H,3,0),"")</f>
        <v>270.89</v>
      </c>
      <c r="F140" s="151">
        <f t="shared" si="12"/>
        <v>0</v>
      </c>
      <c r="G140" s="1322">
        <f t="shared" si="13"/>
        <v>0</v>
      </c>
      <c r="H140" s="373">
        <f>IFERROR(VLOOKUP(C140,'Consolidated Master Sheet'!B:H,6,0),"")</f>
        <v>1</v>
      </c>
      <c r="I140" s="347">
        <f>IFERROR(VLOOKUP(C140,'Consolidated Master Sheet'!B:H,7,0),"")</f>
        <v>30</v>
      </c>
      <c r="J140" s="42"/>
      <c r="K140" s="1102">
        <f t="shared" si="14"/>
        <v>0</v>
      </c>
      <c r="L140" s="157"/>
      <c r="M140" s="1029"/>
    </row>
    <row r="141" spans="1:13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41" s="244"/>
      <c r="C141" s="231" t="s">
        <v>2109</v>
      </c>
      <c r="D141" s="827" t="s">
        <v>9114</v>
      </c>
      <c r="E141" s="1201">
        <f>IFERROR(VLOOKUP(C141,'Consolidated Master Sheet'!B:H,3,0),"")</f>
        <v>343.12</v>
      </c>
      <c r="F141" s="151">
        <f t="shared" si="12"/>
        <v>0</v>
      </c>
      <c r="G141" s="1322">
        <f t="shared" si="13"/>
        <v>0</v>
      </c>
      <c r="H141" s="373">
        <f>IFERROR(VLOOKUP(C141,'Consolidated Master Sheet'!B:H,6,0),"")</f>
        <v>1</v>
      </c>
      <c r="I141" s="347">
        <f>IFERROR(VLOOKUP(C141,'Consolidated Master Sheet'!B:H,7,0),"")</f>
        <v>18</v>
      </c>
      <c r="J141" s="42"/>
      <c r="K141" s="1102">
        <f t="shared" si="14"/>
        <v>0</v>
      </c>
      <c r="L141" s="157"/>
      <c r="M141" s="1029"/>
    </row>
    <row r="142" spans="1:13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42" s="244"/>
      <c r="C142" s="235" t="s">
        <v>2110</v>
      </c>
      <c r="D142" s="826" t="s">
        <v>9115</v>
      </c>
      <c r="E142" s="1137">
        <f>IFERROR(VLOOKUP(C142,'Consolidated Master Sheet'!B:H,3,0),"")</f>
        <v>408.23</v>
      </c>
      <c r="F142" s="154">
        <f t="shared" si="12"/>
        <v>0</v>
      </c>
      <c r="G142" s="1624">
        <f t="shared" si="13"/>
        <v>0</v>
      </c>
      <c r="H142" s="195">
        <f>IFERROR(VLOOKUP(C142,'Consolidated Master Sheet'!B:H,6,0),"")</f>
        <v>1</v>
      </c>
      <c r="I142" s="349">
        <f>IFERROR(VLOOKUP(C142,'Consolidated Master Sheet'!B:H,7,0),"")</f>
        <v>9</v>
      </c>
      <c r="J142" s="43"/>
      <c r="K142" s="1103">
        <f t="shared" si="14"/>
        <v>0</v>
      </c>
      <c r="L142" s="157"/>
      <c r="M142" s="1029"/>
    </row>
    <row r="143" spans="1:13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43" s="354"/>
      <c r="C143" s="313"/>
      <c r="D143" s="314" t="s">
        <v>4480</v>
      </c>
      <c r="E143" s="1217" t="str">
        <f>IFERROR(VLOOKUP(C143,'Consolidated Master Sheet'!B:H,3,0),"")</f>
        <v/>
      </c>
      <c r="F143" s="1459">
        <f t="shared" si="12"/>
        <v>0</v>
      </c>
      <c r="G143" s="1765">
        <f t="shared" si="13"/>
        <v>0</v>
      </c>
      <c r="H143" s="760" t="str">
        <f>IFERROR(VLOOKUP(C143,'Consolidated Master Sheet'!B:H,6,0),"")</f>
        <v/>
      </c>
      <c r="I143" s="761" t="str">
        <f>IFERROR(VLOOKUP(C143,'Consolidated Master Sheet'!B:H,7,0),"")</f>
        <v/>
      </c>
      <c r="J143" s="105"/>
      <c r="K143" s="1121"/>
      <c r="L143" s="157"/>
      <c r="M143" s="1029"/>
    </row>
    <row r="144" spans="1:13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44" s="244"/>
      <c r="C144" s="228" t="s">
        <v>2174</v>
      </c>
      <c r="D144" s="838" t="s">
        <v>9116</v>
      </c>
      <c r="E144" s="1136">
        <f>IFERROR(VLOOKUP(C144,'Consolidated Master Sheet'!B:H,3,0),"")</f>
        <v>11.36</v>
      </c>
      <c r="F144" s="151">
        <f t="shared" si="12"/>
        <v>0</v>
      </c>
      <c r="G144" s="1322">
        <f t="shared" si="13"/>
        <v>0</v>
      </c>
      <c r="H144" s="345">
        <f>IFERROR(VLOOKUP(C144,'Consolidated Master Sheet'!B:H,6,0),"")</f>
        <v>10</v>
      </c>
      <c r="I144" s="345">
        <f>IFERROR(VLOOKUP(C144,'Consolidated Master Sheet'!B:H,7,0),"")</f>
        <v>160</v>
      </c>
      <c r="J144" s="41"/>
      <c r="K144" s="1102">
        <f t="shared" ref="K144:K152" si="15">IFERROR(G144*J144,0)</f>
        <v>0</v>
      </c>
      <c r="L144" s="157"/>
      <c r="M144" s="1029"/>
    </row>
    <row r="145" spans="1:13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45" s="244"/>
      <c r="C145" s="235" t="s">
        <v>2175</v>
      </c>
      <c r="D145" s="839" t="s">
        <v>9117</v>
      </c>
      <c r="E145" s="1137">
        <f>IFERROR(VLOOKUP(C145,'Consolidated Master Sheet'!B:H,3,0),"")</f>
        <v>19.899999999999999</v>
      </c>
      <c r="F145" s="154">
        <f t="shared" si="12"/>
        <v>0</v>
      </c>
      <c r="G145" s="1624">
        <f t="shared" si="13"/>
        <v>0</v>
      </c>
      <c r="H145" s="349">
        <f>IFERROR(VLOOKUP(C145,'Consolidated Master Sheet'!B:H,6,0),"")</f>
        <v>10</v>
      </c>
      <c r="I145" s="349">
        <f>IFERROR(VLOOKUP(C145,'Consolidated Master Sheet'!B:H,7,0),"")</f>
        <v>80</v>
      </c>
      <c r="J145" s="43"/>
      <c r="K145" s="1103">
        <f t="shared" si="15"/>
        <v>0</v>
      </c>
      <c r="L145" s="157"/>
      <c r="M145" s="1029"/>
    </row>
    <row r="146" spans="1:13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46" s="244"/>
      <c r="C146" s="231" t="s">
        <v>2176</v>
      </c>
      <c r="D146" s="840" t="s">
        <v>9118</v>
      </c>
      <c r="E146" s="1201">
        <f>IFERROR(VLOOKUP(C146,'Consolidated Master Sheet'!B:H,3,0),"")</f>
        <v>36.479999999999997</v>
      </c>
      <c r="F146" s="152">
        <f t="shared" si="12"/>
        <v>0</v>
      </c>
      <c r="G146" s="1324">
        <f t="shared" si="13"/>
        <v>0</v>
      </c>
      <c r="H146" s="347">
        <f>IFERROR(VLOOKUP(C146,'Consolidated Master Sheet'!B:H,6,0),"")</f>
        <v>5</v>
      </c>
      <c r="I146" s="347">
        <f>IFERROR(VLOOKUP(C146,'Consolidated Master Sheet'!B:H,7,0),"")</f>
        <v>60</v>
      </c>
      <c r="J146" s="42"/>
      <c r="K146" s="1104">
        <f t="shared" si="15"/>
        <v>0</v>
      </c>
      <c r="L146" s="157"/>
      <c r="M146" s="1029"/>
    </row>
    <row r="147" spans="1:13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47" s="244"/>
      <c r="C147" s="231" t="s">
        <v>2177</v>
      </c>
      <c r="D147" s="840" t="s">
        <v>9119</v>
      </c>
      <c r="E147" s="1201">
        <f>IFERROR(VLOOKUP(C147,'Consolidated Master Sheet'!B:H,3,0),"")</f>
        <v>62.87</v>
      </c>
      <c r="F147" s="151">
        <f t="shared" si="12"/>
        <v>0</v>
      </c>
      <c r="G147" s="1322">
        <f t="shared" si="13"/>
        <v>0</v>
      </c>
      <c r="H147" s="347">
        <f>IFERROR(VLOOKUP(C147,'Consolidated Master Sheet'!B:H,6,0),"")</f>
        <v>1</v>
      </c>
      <c r="I147" s="347">
        <f>IFERROR(VLOOKUP(C147,'Consolidated Master Sheet'!B:H,7,0),"")</f>
        <v>40</v>
      </c>
      <c r="J147" s="42"/>
      <c r="K147" s="1102">
        <f t="shared" si="15"/>
        <v>0</v>
      </c>
      <c r="L147" s="157"/>
      <c r="M147" s="1029"/>
    </row>
    <row r="148" spans="1:13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48" s="244"/>
      <c r="C148" s="231" t="s">
        <v>2178</v>
      </c>
      <c r="D148" s="840" t="s">
        <v>9120</v>
      </c>
      <c r="E148" s="1201">
        <f>IFERROR(VLOOKUP(C148,'Consolidated Master Sheet'!B:H,3,0),"")</f>
        <v>119.69000000000001</v>
      </c>
      <c r="F148" s="151">
        <f t="shared" si="12"/>
        <v>0</v>
      </c>
      <c r="G148" s="1322">
        <f t="shared" si="13"/>
        <v>0</v>
      </c>
      <c r="H148" s="347">
        <f>IFERROR(VLOOKUP(C148,'Consolidated Master Sheet'!B:H,6,0),"")</f>
        <v>1</v>
      </c>
      <c r="I148" s="347">
        <f>IFERROR(VLOOKUP(C148,'Consolidated Master Sheet'!B:H,7,0),"")</f>
        <v>20</v>
      </c>
      <c r="J148" s="42"/>
      <c r="K148" s="1102">
        <f t="shared" si="15"/>
        <v>0</v>
      </c>
      <c r="L148" s="157"/>
      <c r="M148" s="1029"/>
    </row>
    <row r="149" spans="1:13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49" s="244"/>
      <c r="C149" s="231" t="s">
        <v>2179</v>
      </c>
      <c r="D149" s="840" t="s">
        <v>9121</v>
      </c>
      <c r="E149" s="1201">
        <f>IFERROR(VLOOKUP(C149,'Consolidated Master Sheet'!B:H,3,0),"")</f>
        <v>147.82999999999998</v>
      </c>
      <c r="F149" s="151">
        <f t="shared" si="12"/>
        <v>0</v>
      </c>
      <c r="G149" s="1322">
        <f t="shared" si="13"/>
        <v>0</v>
      </c>
      <c r="H149" s="373">
        <f>IFERROR(VLOOKUP(C149,'Consolidated Master Sheet'!B:H,6,0),"")</f>
        <v>1</v>
      </c>
      <c r="I149" s="347">
        <f>IFERROR(VLOOKUP(C149,'Consolidated Master Sheet'!B:H,7,0),"")</f>
        <v>12</v>
      </c>
      <c r="J149" s="42"/>
      <c r="K149" s="1102">
        <f t="shared" si="15"/>
        <v>0</v>
      </c>
      <c r="L149" s="157"/>
      <c r="M149" s="1029"/>
    </row>
    <row r="150" spans="1:13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50" s="244"/>
      <c r="C150" s="231" t="s">
        <v>2180</v>
      </c>
      <c r="D150" s="840" t="s">
        <v>9122</v>
      </c>
      <c r="E150" s="1201">
        <f>IFERROR(VLOOKUP(C150,'Consolidated Master Sheet'!B:H,3,0),"")</f>
        <v>484.48</v>
      </c>
      <c r="F150" s="151">
        <f t="shared" si="12"/>
        <v>0</v>
      </c>
      <c r="G150" s="1322">
        <f t="shared" si="13"/>
        <v>0</v>
      </c>
      <c r="H150" s="373">
        <f>IFERROR(VLOOKUP(C150,'Consolidated Master Sheet'!B:H,6,0),"")</f>
        <v>1</v>
      </c>
      <c r="I150" s="347">
        <f>IFERROR(VLOOKUP(C150,'Consolidated Master Sheet'!B:H,7,0),"")</f>
        <v>6</v>
      </c>
      <c r="J150" s="42"/>
      <c r="K150" s="1102">
        <f t="shared" si="15"/>
        <v>0</v>
      </c>
      <c r="L150" s="157"/>
      <c r="M150" s="1029"/>
    </row>
    <row r="151" spans="1:13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51" s="244"/>
      <c r="C151" s="231" t="s">
        <v>2181</v>
      </c>
      <c r="D151" s="840" t="s">
        <v>9123</v>
      </c>
      <c r="E151" s="1201">
        <f>IFERROR(VLOOKUP(C151,'Consolidated Master Sheet'!B:H,3,0),"")</f>
        <v>594.1</v>
      </c>
      <c r="F151" s="151">
        <f t="shared" si="12"/>
        <v>0</v>
      </c>
      <c r="G151" s="1322">
        <f t="shared" si="13"/>
        <v>0</v>
      </c>
      <c r="H151" s="373">
        <f>IFERROR(VLOOKUP(C151,'Consolidated Master Sheet'!B:H,6,0),"")</f>
        <v>1</v>
      </c>
      <c r="I151" s="347">
        <f>IFERROR(VLOOKUP(C151,'Consolidated Master Sheet'!B:H,7,0),"")</f>
        <v>4</v>
      </c>
      <c r="J151" s="42"/>
      <c r="K151" s="1102">
        <f t="shared" si="15"/>
        <v>0</v>
      </c>
      <c r="L151" s="157"/>
      <c r="M151" s="1029"/>
    </row>
    <row r="152" spans="1:13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52" s="244"/>
      <c r="C152" s="235" t="s">
        <v>2182</v>
      </c>
      <c r="D152" s="839" t="s">
        <v>9124</v>
      </c>
      <c r="E152" s="1137">
        <f>IFERROR(VLOOKUP(C152,'Consolidated Master Sheet'!B:H,3,0),"")</f>
        <v>849.56</v>
      </c>
      <c r="F152" s="154">
        <f t="shared" si="12"/>
        <v>0</v>
      </c>
      <c r="G152" s="1624">
        <f t="shared" si="13"/>
        <v>0</v>
      </c>
      <c r="H152" s="195">
        <f>IFERROR(VLOOKUP(C152,'Consolidated Master Sheet'!B:H,6,0),"")</f>
        <v>1</v>
      </c>
      <c r="I152" s="349">
        <f>IFERROR(VLOOKUP(C152,'Consolidated Master Sheet'!B:H,7,0),"")</f>
        <v>1</v>
      </c>
      <c r="J152" s="43"/>
      <c r="K152" s="1103">
        <f t="shared" si="15"/>
        <v>0</v>
      </c>
      <c r="L152" s="157"/>
      <c r="M152" s="1029"/>
    </row>
    <row r="153" spans="1:13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53" s="354"/>
      <c r="C153" s="313"/>
      <c r="D153" s="314" t="s">
        <v>7475</v>
      </c>
      <c r="E153" s="1217" t="str">
        <f>IFERROR(VLOOKUP(C153,'Consolidated Master Sheet'!B:H,3,0),"")</f>
        <v/>
      </c>
      <c r="F153" s="1459">
        <f t="shared" si="12"/>
        <v>0</v>
      </c>
      <c r="G153" s="1765">
        <f t="shared" si="13"/>
        <v>0</v>
      </c>
      <c r="H153" s="760" t="str">
        <f>IFERROR(VLOOKUP(C153,'Consolidated Master Sheet'!B:H,6,0),"")</f>
        <v/>
      </c>
      <c r="I153" s="761" t="str">
        <f>IFERROR(VLOOKUP(C153,'Consolidated Master Sheet'!B:H,7,0),"")</f>
        <v/>
      </c>
      <c r="J153" s="105"/>
      <c r="K153" s="1121"/>
      <c r="L153" s="157"/>
      <c r="M153" s="1029"/>
    </row>
    <row r="154" spans="1:13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54" s="244"/>
      <c r="C154" s="245" t="s">
        <v>2183</v>
      </c>
      <c r="D154" s="828" t="s">
        <v>9125</v>
      </c>
      <c r="E154" s="1202">
        <f>IFERROR(VLOOKUP(C154,'Consolidated Master Sheet'!B:H,3,0),"")</f>
        <v>39.919999999999995</v>
      </c>
      <c r="F154" s="154">
        <f t="shared" si="12"/>
        <v>0</v>
      </c>
      <c r="G154" s="1624">
        <f t="shared" si="13"/>
        <v>0</v>
      </c>
      <c r="H154" s="475">
        <f>IFERROR(VLOOKUP(C154,'Consolidated Master Sheet'!B:H,6,0),"")</f>
        <v>10</v>
      </c>
      <c r="I154" s="178">
        <f>IFERROR(VLOOKUP(C154,'Consolidated Master Sheet'!B:H,7,0),"")</f>
        <v>120</v>
      </c>
      <c r="J154" s="95"/>
      <c r="K154" s="1103">
        <f t="shared" ref="K154:K209" si="16">IFERROR(G154*J154,0)</f>
        <v>0</v>
      </c>
      <c r="L154" s="157"/>
      <c r="M154" s="1029"/>
    </row>
    <row r="155" spans="1:13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55" s="244"/>
      <c r="C155" s="249"/>
      <c r="D155" s="829"/>
      <c r="E155" s="1203" t="str">
        <f>IFERROR(VLOOKUP(C155,'Consolidated Master Sheet'!B:H,3,0),"")</f>
        <v/>
      </c>
      <c r="F155" s="720">
        <f t="shared" si="12"/>
        <v>0</v>
      </c>
      <c r="G155" s="1811">
        <f t="shared" si="13"/>
        <v>0</v>
      </c>
      <c r="H155" s="459" t="str">
        <f>IFERROR(VLOOKUP(C155,'Consolidated Master Sheet'!B:H,6,0),"")</f>
        <v/>
      </c>
      <c r="I155" s="452" t="str">
        <f>IFERROR(VLOOKUP(C155,'Consolidated Master Sheet'!B:H,7,0),"")</f>
        <v/>
      </c>
      <c r="J155" s="45"/>
      <c r="K155" s="1106"/>
      <c r="L155" s="157"/>
      <c r="M155" s="1029"/>
    </row>
    <row r="156" spans="1:13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56" s="244"/>
      <c r="C156" s="228" t="s">
        <v>2184</v>
      </c>
      <c r="D156" s="825" t="s">
        <v>9126</v>
      </c>
      <c r="E156" s="1205">
        <f>IFERROR(VLOOKUP(C156,'Consolidated Master Sheet'!B:H,3,0),"")</f>
        <v>31.87</v>
      </c>
      <c r="F156" s="151">
        <f t="shared" si="12"/>
        <v>0</v>
      </c>
      <c r="G156" s="1322">
        <f t="shared" si="13"/>
        <v>0</v>
      </c>
      <c r="H156" s="188">
        <f>IFERROR(VLOOKUP(C156,'Consolidated Master Sheet'!B:H,6,0),"")</f>
        <v>10</v>
      </c>
      <c r="I156" s="345">
        <f>IFERROR(VLOOKUP(C156,'Consolidated Master Sheet'!B:H,7,0),"")</f>
        <v>120</v>
      </c>
      <c r="J156" s="41"/>
      <c r="K156" s="1102">
        <f t="shared" si="16"/>
        <v>0</v>
      </c>
      <c r="L156" s="157"/>
      <c r="M156" s="1029"/>
    </row>
    <row r="157" spans="1:13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57" s="244"/>
      <c r="C157" s="231" t="s">
        <v>2185</v>
      </c>
      <c r="D157" s="827" t="s">
        <v>9127</v>
      </c>
      <c r="E157" s="1201">
        <f>IFERROR(VLOOKUP(C157,'Consolidated Master Sheet'!B:H,3,0),"")</f>
        <v>33.700000000000003</v>
      </c>
      <c r="F157" s="151">
        <f t="shared" si="12"/>
        <v>0</v>
      </c>
      <c r="G157" s="1322">
        <f t="shared" si="13"/>
        <v>0</v>
      </c>
      <c r="H157" s="373">
        <f>IFERROR(VLOOKUP(C157,'Consolidated Master Sheet'!B:H,6,0),"")</f>
        <v>5</v>
      </c>
      <c r="I157" s="347">
        <f>IFERROR(VLOOKUP(C157,'Consolidated Master Sheet'!B:H,7,0),"")</f>
        <v>90</v>
      </c>
      <c r="J157" s="42"/>
      <c r="K157" s="1102">
        <f t="shared" si="16"/>
        <v>0</v>
      </c>
      <c r="L157" s="157"/>
      <c r="M157" s="1029"/>
    </row>
    <row r="158" spans="1:13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58" s="244"/>
      <c r="C158" s="235" t="s">
        <v>2186</v>
      </c>
      <c r="D158" s="826" t="s">
        <v>9128</v>
      </c>
      <c r="E158" s="1218">
        <f>IFERROR(VLOOKUP(C158,'Consolidated Master Sheet'!B:H,3,0),"")</f>
        <v>17.430000000000003</v>
      </c>
      <c r="F158" s="154">
        <f t="shared" si="12"/>
        <v>0</v>
      </c>
      <c r="G158" s="1624">
        <f t="shared" si="13"/>
        <v>0</v>
      </c>
      <c r="H158" s="195">
        <f>IFERROR(VLOOKUP(C158,'Consolidated Master Sheet'!B:H,6,0),"")</f>
        <v>10</v>
      </c>
      <c r="I158" s="349">
        <f>IFERROR(VLOOKUP(C158,'Consolidated Master Sheet'!B:H,7,0),"")</f>
        <v>120</v>
      </c>
      <c r="J158" s="43"/>
      <c r="K158" s="1103">
        <f t="shared" si="16"/>
        <v>0</v>
      </c>
      <c r="L158" s="157"/>
      <c r="M158" s="1029"/>
    </row>
    <row r="159" spans="1:13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59" s="244"/>
      <c r="C159" s="249"/>
      <c r="D159" s="829"/>
      <c r="E159" s="1203" t="str">
        <f>IFERROR(VLOOKUP(C159,'Consolidated Master Sheet'!B:H,3,0),"")</f>
        <v/>
      </c>
      <c r="F159" s="720">
        <f t="shared" si="12"/>
        <v>0</v>
      </c>
      <c r="G159" s="1811">
        <f t="shared" si="13"/>
        <v>0</v>
      </c>
      <c r="H159" s="459" t="str">
        <f>IFERROR(VLOOKUP(C159,'Consolidated Master Sheet'!B:H,6,0),"")</f>
        <v/>
      </c>
      <c r="I159" s="452" t="str">
        <f>IFERROR(VLOOKUP(C159,'Consolidated Master Sheet'!B:H,7,0),"")</f>
        <v/>
      </c>
      <c r="J159" s="45"/>
      <c r="K159" s="1106"/>
      <c r="L159" s="157"/>
      <c r="M159" s="1029"/>
    </row>
    <row r="160" spans="1:13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60" s="244"/>
      <c r="C160" s="228" t="s">
        <v>2187</v>
      </c>
      <c r="D160" s="825" t="s">
        <v>9129</v>
      </c>
      <c r="E160" s="1136">
        <f>IFERROR(VLOOKUP(C160,'Consolidated Master Sheet'!B:H,3,0),"")</f>
        <v>87.75</v>
      </c>
      <c r="F160" s="151">
        <f t="shared" si="12"/>
        <v>0</v>
      </c>
      <c r="G160" s="1322">
        <f t="shared" si="13"/>
        <v>0</v>
      </c>
      <c r="H160" s="188">
        <f>IFERROR(VLOOKUP(C160,'Consolidated Master Sheet'!B:H,6,0),"")</f>
        <v>5</v>
      </c>
      <c r="I160" s="345">
        <f>IFERROR(VLOOKUP(C160,'Consolidated Master Sheet'!B:H,7,0),"")</f>
        <v>70</v>
      </c>
      <c r="J160" s="41"/>
      <c r="K160" s="1102">
        <f t="shared" si="16"/>
        <v>0</v>
      </c>
      <c r="L160" s="157"/>
      <c r="M160" s="1029"/>
    </row>
    <row r="161" spans="1:13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61" s="244"/>
      <c r="C161" s="231" t="s">
        <v>2188</v>
      </c>
      <c r="D161" s="827" t="s">
        <v>9130</v>
      </c>
      <c r="E161" s="1201">
        <f>IFERROR(VLOOKUP(C161,'Consolidated Master Sheet'!B:H,3,0),"")</f>
        <v>61.9</v>
      </c>
      <c r="F161" s="151">
        <f t="shared" si="12"/>
        <v>0</v>
      </c>
      <c r="G161" s="1322">
        <f t="shared" si="13"/>
        <v>0</v>
      </c>
      <c r="H161" s="373">
        <f>IFERROR(VLOOKUP(C161,'Consolidated Master Sheet'!B:H,6,0),"")</f>
        <v>5</v>
      </c>
      <c r="I161" s="347">
        <f>IFERROR(VLOOKUP(C161,'Consolidated Master Sheet'!B:H,7,0),"")</f>
        <v>70</v>
      </c>
      <c r="J161" s="42"/>
      <c r="K161" s="1102">
        <f t="shared" si="16"/>
        <v>0</v>
      </c>
      <c r="L161" s="157"/>
      <c r="M161" s="1029"/>
    </row>
    <row r="162" spans="1:13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62" s="244"/>
      <c r="C162" s="231" t="s">
        <v>2189</v>
      </c>
      <c r="D162" s="827" t="s">
        <v>9131</v>
      </c>
      <c r="E162" s="1201">
        <f>IFERROR(VLOOKUP(C162,'Consolidated Master Sheet'!B:H,3,0),"")</f>
        <v>65.39</v>
      </c>
      <c r="F162" s="151">
        <f t="shared" si="12"/>
        <v>0</v>
      </c>
      <c r="G162" s="1322">
        <f t="shared" si="13"/>
        <v>0</v>
      </c>
      <c r="H162" s="373">
        <f>IFERROR(VLOOKUP(C162,'Consolidated Master Sheet'!B:H,6,0),"")</f>
        <v>5</v>
      </c>
      <c r="I162" s="347">
        <f>IFERROR(VLOOKUP(C162,'Consolidated Master Sheet'!B:H,7,0),"")</f>
        <v>80</v>
      </c>
      <c r="J162" s="42"/>
      <c r="K162" s="1102">
        <f t="shared" si="16"/>
        <v>0</v>
      </c>
      <c r="L162" s="157"/>
      <c r="M162" s="1029"/>
    </row>
    <row r="163" spans="1:13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63" s="244"/>
      <c r="C163" s="231" t="s">
        <v>2190</v>
      </c>
      <c r="D163" s="827" t="s">
        <v>9132</v>
      </c>
      <c r="E163" s="1201">
        <f>IFERROR(VLOOKUP(C163,'Consolidated Master Sheet'!B:H,3,0),"")</f>
        <v>58.519999999999996</v>
      </c>
      <c r="F163" s="151">
        <f t="shared" si="12"/>
        <v>0</v>
      </c>
      <c r="G163" s="1322">
        <f t="shared" si="13"/>
        <v>0</v>
      </c>
      <c r="H163" s="373">
        <f>IFERROR(VLOOKUP(C163,'Consolidated Master Sheet'!B:H,6,0),"")</f>
        <v>5</v>
      </c>
      <c r="I163" s="347">
        <f>IFERROR(VLOOKUP(C163,'Consolidated Master Sheet'!B:H,7,0),"")</f>
        <v>70</v>
      </c>
      <c r="J163" s="42"/>
      <c r="K163" s="1102">
        <f t="shared" si="16"/>
        <v>0</v>
      </c>
      <c r="L163" s="157"/>
      <c r="M163" s="1029"/>
    </row>
    <row r="164" spans="1:13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64" s="244"/>
      <c r="C164" s="231" t="s">
        <v>2191</v>
      </c>
      <c r="D164" s="827" t="s">
        <v>9133</v>
      </c>
      <c r="E164" s="1201">
        <f>IFERROR(VLOOKUP(C164,'Consolidated Master Sheet'!B:H,3,0),"")</f>
        <v>64.98</v>
      </c>
      <c r="F164" s="151">
        <f t="shared" si="12"/>
        <v>0</v>
      </c>
      <c r="G164" s="1322">
        <f t="shared" si="13"/>
        <v>0</v>
      </c>
      <c r="H164" s="373">
        <f>IFERROR(VLOOKUP(C164,'Consolidated Master Sheet'!B:H,6,0),"")</f>
        <v>5</v>
      </c>
      <c r="I164" s="347">
        <f>IFERROR(VLOOKUP(C164,'Consolidated Master Sheet'!B:H,7,0),"")</f>
        <v>60</v>
      </c>
      <c r="J164" s="42"/>
      <c r="K164" s="1102">
        <f t="shared" si="16"/>
        <v>0</v>
      </c>
      <c r="L164" s="157"/>
      <c r="M164" s="1029"/>
    </row>
    <row r="165" spans="1:13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65" s="244"/>
      <c r="C165" s="231" t="s">
        <v>2192</v>
      </c>
      <c r="D165" s="827" t="s">
        <v>9134</v>
      </c>
      <c r="E165" s="1201">
        <f>IFERROR(VLOOKUP(C165,'Consolidated Master Sheet'!B:H,3,0),"")</f>
        <v>42.54</v>
      </c>
      <c r="F165" s="151">
        <f t="shared" si="12"/>
        <v>0</v>
      </c>
      <c r="G165" s="1322">
        <f t="shared" si="13"/>
        <v>0</v>
      </c>
      <c r="H165" s="373">
        <f>IFERROR(VLOOKUP(C165,'Consolidated Master Sheet'!B:H,6,0),"")</f>
        <v>5</v>
      </c>
      <c r="I165" s="347">
        <f>IFERROR(VLOOKUP(C165,'Consolidated Master Sheet'!B:H,7,0),"")</f>
        <v>80</v>
      </c>
      <c r="J165" s="42"/>
      <c r="K165" s="1102">
        <f t="shared" si="16"/>
        <v>0</v>
      </c>
      <c r="L165" s="157"/>
      <c r="M165" s="1029"/>
    </row>
    <row r="166" spans="1:13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66" s="244"/>
      <c r="C166" s="235" t="s">
        <v>2193</v>
      </c>
      <c r="D166" s="826" t="s">
        <v>9135</v>
      </c>
      <c r="E166" s="1137">
        <f>IFERROR(VLOOKUP(C166,'Consolidated Master Sheet'!B:H,3,0),"")</f>
        <v>41.53</v>
      </c>
      <c r="F166" s="154">
        <f t="shared" si="12"/>
        <v>0</v>
      </c>
      <c r="G166" s="1624">
        <f t="shared" si="13"/>
        <v>0</v>
      </c>
      <c r="H166" s="195">
        <f>IFERROR(VLOOKUP(C166,'Consolidated Master Sheet'!B:H,6,0),"")</f>
        <v>5</v>
      </c>
      <c r="I166" s="349">
        <f>IFERROR(VLOOKUP(C166,'Consolidated Master Sheet'!B:H,7,0),"")</f>
        <v>60</v>
      </c>
      <c r="J166" s="43"/>
      <c r="K166" s="1103">
        <f t="shared" si="16"/>
        <v>0</v>
      </c>
      <c r="L166" s="157"/>
      <c r="M166" s="1029"/>
    </row>
    <row r="167" spans="1:13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67" s="244"/>
      <c r="C167" s="249"/>
      <c r="D167" s="829"/>
      <c r="E167" s="1203" t="str">
        <f>IFERROR(VLOOKUP(C167,'Consolidated Master Sheet'!B:H,3,0),"")</f>
        <v/>
      </c>
      <c r="F167" s="720">
        <f t="shared" si="12"/>
        <v>0</v>
      </c>
      <c r="G167" s="1811">
        <f t="shared" si="13"/>
        <v>0</v>
      </c>
      <c r="H167" s="459" t="str">
        <f>IFERROR(VLOOKUP(C167,'Consolidated Master Sheet'!B:H,6,0),"")</f>
        <v/>
      </c>
      <c r="I167" s="452" t="str">
        <f>IFERROR(VLOOKUP(C167,'Consolidated Master Sheet'!B:H,7,0),"")</f>
        <v/>
      </c>
      <c r="J167" s="45"/>
      <c r="K167" s="1106"/>
      <c r="L167" s="157"/>
      <c r="M167" s="1029"/>
    </row>
    <row r="168" spans="1:13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68" s="244"/>
      <c r="C168" s="228" t="s">
        <v>2194</v>
      </c>
      <c r="D168" s="825" t="s">
        <v>9136</v>
      </c>
      <c r="E168" s="1136">
        <f>IFERROR(VLOOKUP(C168,'Consolidated Master Sheet'!B:H,3,0),"")</f>
        <v>120.33</v>
      </c>
      <c r="F168" s="151">
        <f t="shared" si="12"/>
        <v>0</v>
      </c>
      <c r="G168" s="1322">
        <f t="shared" si="13"/>
        <v>0</v>
      </c>
      <c r="H168" s="188">
        <f>IFERROR(VLOOKUP(C168,'Consolidated Master Sheet'!B:H,6,0),"")</f>
        <v>1</v>
      </c>
      <c r="I168" s="345">
        <f>IFERROR(VLOOKUP(C168,'Consolidated Master Sheet'!B:H,7,0),"")</f>
        <v>50</v>
      </c>
      <c r="J168" s="41"/>
      <c r="K168" s="1102">
        <f t="shared" si="16"/>
        <v>0</v>
      </c>
      <c r="L168" s="157"/>
      <c r="M168" s="1029"/>
    </row>
    <row r="169" spans="1:13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69" s="244"/>
      <c r="C169" s="231" t="s">
        <v>2195</v>
      </c>
      <c r="D169" s="827" t="s">
        <v>9137</v>
      </c>
      <c r="E169" s="1201">
        <f>IFERROR(VLOOKUP(C169,'Consolidated Master Sheet'!B:H,3,0),"")</f>
        <v>125.12</v>
      </c>
      <c r="F169" s="151">
        <f t="shared" si="12"/>
        <v>0</v>
      </c>
      <c r="G169" s="1322">
        <f t="shared" si="13"/>
        <v>0</v>
      </c>
      <c r="H169" s="373">
        <f>IFERROR(VLOOKUP(C169,'Consolidated Master Sheet'!B:H,6,0),"")</f>
        <v>1</v>
      </c>
      <c r="I169" s="347">
        <f>IFERROR(VLOOKUP(C169,'Consolidated Master Sheet'!B:H,7,0),"")</f>
        <v>40</v>
      </c>
      <c r="J169" s="42"/>
      <c r="K169" s="1102">
        <f t="shared" si="16"/>
        <v>0</v>
      </c>
      <c r="L169" s="157"/>
      <c r="M169" s="1029"/>
    </row>
    <row r="170" spans="1:13" ht="15.75" customHeight="1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70" s="244"/>
      <c r="C170" s="231" t="s">
        <v>2196</v>
      </c>
      <c r="D170" s="827" t="s">
        <v>9138</v>
      </c>
      <c r="E170" s="1201">
        <f>IFERROR(VLOOKUP(C170,'Consolidated Master Sheet'!B:H,3,0),"")</f>
        <v>110.72</v>
      </c>
      <c r="F170" s="151">
        <f t="shared" si="12"/>
        <v>0</v>
      </c>
      <c r="G170" s="1322">
        <f t="shared" si="13"/>
        <v>0</v>
      </c>
      <c r="H170" s="373">
        <f>IFERROR(VLOOKUP(C170,'Consolidated Master Sheet'!B:H,6,0),"")</f>
        <v>1</v>
      </c>
      <c r="I170" s="347">
        <f>IFERROR(VLOOKUP(C170,'Consolidated Master Sheet'!B:H,7,0),"")</f>
        <v>40</v>
      </c>
      <c r="J170" s="42"/>
      <c r="K170" s="1102">
        <f t="shared" si="16"/>
        <v>0</v>
      </c>
      <c r="L170" s="157"/>
      <c r="M170" s="1029"/>
    </row>
    <row r="171" spans="1:13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71" s="244"/>
      <c r="C171" s="231" t="s">
        <v>2197</v>
      </c>
      <c r="D171" s="827" t="s">
        <v>9139</v>
      </c>
      <c r="E171" s="1201">
        <f>IFERROR(VLOOKUP(C171,'Consolidated Master Sheet'!B:H,3,0),"")</f>
        <v>85.83</v>
      </c>
      <c r="F171" s="151">
        <f t="shared" si="12"/>
        <v>0</v>
      </c>
      <c r="G171" s="1322">
        <f t="shared" si="13"/>
        <v>0</v>
      </c>
      <c r="H171" s="373">
        <f>IFERROR(VLOOKUP(C171,'Consolidated Master Sheet'!B:H,6,0),"")</f>
        <v>1</v>
      </c>
      <c r="I171" s="347">
        <f>IFERROR(VLOOKUP(C171,'Consolidated Master Sheet'!B:H,7,0),"")</f>
        <v>50</v>
      </c>
      <c r="J171" s="42"/>
      <c r="K171" s="1102">
        <f t="shared" si="16"/>
        <v>0</v>
      </c>
      <c r="L171" s="157"/>
      <c r="M171" s="1029"/>
    </row>
    <row r="172" spans="1:13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72" s="244"/>
      <c r="C172" s="231" t="s">
        <v>2198</v>
      </c>
      <c r="D172" s="827" t="s">
        <v>9140</v>
      </c>
      <c r="E172" s="1201">
        <f>IFERROR(VLOOKUP(C172,'Consolidated Master Sheet'!B:H,3,0),"")</f>
        <v>63.93</v>
      </c>
      <c r="F172" s="151">
        <f t="shared" si="12"/>
        <v>0</v>
      </c>
      <c r="G172" s="1322">
        <f t="shared" si="13"/>
        <v>0</v>
      </c>
      <c r="H172" s="373">
        <f>IFERROR(VLOOKUP(C172,'Consolidated Master Sheet'!B:H,6,0),"")</f>
        <v>1</v>
      </c>
      <c r="I172" s="347">
        <f>IFERROR(VLOOKUP(C172,'Consolidated Master Sheet'!B:H,7,0),"")</f>
        <v>50</v>
      </c>
      <c r="J172" s="42"/>
      <c r="K172" s="1102">
        <f t="shared" si="16"/>
        <v>0</v>
      </c>
      <c r="L172" s="157"/>
      <c r="M172" s="1029"/>
    </row>
    <row r="173" spans="1:13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73" s="244"/>
      <c r="C173" s="231" t="s">
        <v>2199</v>
      </c>
      <c r="D173" s="827" t="s">
        <v>9141</v>
      </c>
      <c r="E173" s="1201">
        <f>IFERROR(VLOOKUP(C173,'Consolidated Master Sheet'!B:H,3,0),"")</f>
        <v>70.13000000000001</v>
      </c>
      <c r="F173" s="151">
        <f t="shared" si="12"/>
        <v>0</v>
      </c>
      <c r="G173" s="1322">
        <f t="shared" si="13"/>
        <v>0</v>
      </c>
      <c r="H173" s="373">
        <f>IFERROR(VLOOKUP(C173,'Consolidated Master Sheet'!B:H,6,0),"")</f>
        <v>1</v>
      </c>
      <c r="I173" s="347">
        <f>IFERROR(VLOOKUP(C173,'Consolidated Master Sheet'!B:H,7,0),"")</f>
        <v>40</v>
      </c>
      <c r="J173" s="42"/>
      <c r="K173" s="1102">
        <f t="shared" si="16"/>
        <v>0</v>
      </c>
      <c r="L173" s="157"/>
      <c r="M173" s="1029"/>
    </row>
    <row r="174" spans="1:13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74" s="244"/>
      <c r="C174" s="231" t="s">
        <v>2200</v>
      </c>
      <c r="D174" s="827" t="s">
        <v>9142</v>
      </c>
      <c r="E174" s="1201">
        <f>IFERROR(VLOOKUP(C174,'Consolidated Master Sheet'!B:H,3,0),"")</f>
        <v>53.6</v>
      </c>
      <c r="F174" s="151">
        <f t="shared" si="12"/>
        <v>0</v>
      </c>
      <c r="G174" s="1322">
        <f t="shared" si="13"/>
        <v>0</v>
      </c>
      <c r="H174" s="373">
        <f>IFERROR(VLOOKUP(C174,'Consolidated Master Sheet'!B:H,6,0),"")</f>
        <v>1</v>
      </c>
      <c r="I174" s="347">
        <f>IFERROR(VLOOKUP(C174,'Consolidated Master Sheet'!B:H,7,0),"")</f>
        <v>48</v>
      </c>
      <c r="J174" s="42"/>
      <c r="K174" s="1102">
        <f t="shared" si="16"/>
        <v>0</v>
      </c>
      <c r="L174" s="157"/>
      <c r="M174" s="1029"/>
    </row>
    <row r="175" spans="1:13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75" s="244"/>
      <c r="C175" s="231" t="s">
        <v>2201</v>
      </c>
      <c r="D175" s="827" t="s">
        <v>9143</v>
      </c>
      <c r="E175" s="1201">
        <f>IFERROR(VLOOKUP(C175,'Consolidated Master Sheet'!B:H,3,0),"")</f>
        <v>57.5</v>
      </c>
      <c r="F175" s="151">
        <f t="shared" si="12"/>
        <v>0</v>
      </c>
      <c r="G175" s="1322">
        <f t="shared" si="13"/>
        <v>0</v>
      </c>
      <c r="H175" s="373">
        <f>IFERROR(VLOOKUP(C175,'Consolidated Master Sheet'!B:H,6,0),"")</f>
        <v>1</v>
      </c>
      <c r="I175" s="347">
        <f>IFERROR(VLOOKUP(C175,'Consolidated Master Sheet'!B:H,7,0),"")</f>
        <v>44</v>
      </c>
      <c r="J175" s="42"/>
      <c r="K175" s="1102">
        <f t="shared" si="16"/>
        <v>0</v>
      </c>
      <c r="L175" s="157"/>
      <c r="M175" s="1029"/>
    </row>
    <row r="176" spans="1:13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76" s="244"/>
      <c r="C176" s="231" t="s">
        <v>2202</v>
      </c>
      <c r="D176" s="827" t="s">
        <v>9144</v>
      </c>
      <c r="E176" s="1201">
        <f>IFERROR(VLOOKUP(C176,'Consolidated Master Sheet'!B:H,3,0),"")</f>
        <v>60.82</v>
      </c>
      <c r="F176" s="151">
        <f t="shared" si="12"/>
        <v>0</v>
      </c>
      <c r="G176" s="1322">
        <f t="shared" si="13"/>
        <v>0</v>
      </c>
      <c r="H176" s="373">
        <f>IFERROR(VLOOKUP(C176,'Consolidated Master Sheet'!B:H,6,0),"")</f>
        <v>1</v>
      </c>
      <c r="I176" s="347">
        <f>IFERROR(VLOOKUP(C176,'Consolidated Master Sheet'!B:H,7,0),"")</f>
        <v>44</v>
      </c>
      <c r="J176" s="42"/>
      <c r="K176" s="1102">
        <f t="shared" si="16"/>
        <v>0</v>
      </c>
      <c r="L176" s="157"/>
      <c r="M176" s="1029"/>
    </row>
    <row r="177" spans="1:13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77" s="244"/>
      <c r="C177" s="235" t="s">
        <v>2203</v>
      </c>
      <c r="D177" s="826" t="s">
        <v>9145</v>
      </c>
      <c r="E177" s="1137">
        <f>IFERROR(VLOOKUP(C177,'Consolidated Master Sheet'!B:H,3,0),"")</f>
        <v>178.73999999999998</v>
      </c>
      <c r="F177" s="154">
        <f t="shared" si="12"/>
        <v>0</v>
      </c>
      <c r="G177" s="1624">
        <f t="shared" si="13"/>
        <v>0</v>
      </c>
      <c r="H177" s="195">
        <f>IFERROR(VLOOKUP(C177,'Consolidated Master Sheet'!B:H,6,0),"")</f>
        <v>1</v>
      </c>
      <c r="I177" s="349">
        <f>IFERROR(VLOOKUP(C177,'Consolidated Master Sheet'!B:H,7,0),"")</f>
        <v>30</v>
      </c>
      <c r="J177" s="43"/>
      <c r="K177" s="1103">
        <f t="shared" si="16"/>
        <v>0</v>
      </c>
      <c r="L177" s="157"/>
      <c r="M177" s="1029"/>
    </row>
    <row r="178" spans="1:13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78" s="244"/>
      <c r="C178" s="249"/>
      <c r="D178" s="829"/>
      <c r="E178" s="1203" t="str">
        <f>IFERROR(VLOOKUP(C178,'Consolidated Master Sheet'!B:H,3,0),"")</f>
        <v/>
      </c>
      <c r="F178" s="720">
        <f t="shared" si="12"/>
        <v>0</v>
      </c>
      <c r="G178" s="1811">
        <f t="shared" si="13"/>
        <v>0</v>
      </c>
      <c r="H178" s="459" t="str">
        <f>IFERROR(VLOOKUP(C178,'Consolidated Master Sheet'!B:H,6,0),"")</f>
        <v/>
      </c>
      <c r="I178" s="452" t="str">
        <f>IFERROR(VLOOKUP(C178,'Consolidated Master Sheet'!B:H,7,0),"")</f>
        <v/>
      </c>
      <c r="J178" s="45"/>
      <c r="K178" s="1106"/>
      <c r="L178" s="157"/>
      <c r="M178" s="1029"/>
    </row>
    <row r="179" spans="1:13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79" s="244"/>
      <c r="C179" s="228" t="s">
        <v>2204</v>
      </c>
      <c r="D179" s="825" t="s">
        <v>9146</v>
      </c>
      <c r="E179" s="1136">
        <f>IFERROR(VLOOKUP(C179,'Consolidated Master Sheet'!B:H,3,0),"")</f>
        <v>129.88</v>
      </c>
      <c r="F179" s="151">
        <f t="shared" si="12"/>
        <v>0</v>
      </c>
      <c r="G179" s="1322">
        <f t="shared" si="13"/>
        <v>0</v>
      </c>
      <c r="H179" s="188">
        <f>IFERROR(VLOOKUP(C179,'Consolidated Master Sheet'!B:H,6,0),"")</f>
        <v>1</v>
      </c>
      <c r="I179" s="345">
        <f>IFERROR(VLOOKUP(C179,'Consolidated Master Sheet'!B:H,7,0),"")</f>
        <v>30</v>
      </c>
      <c r="J179" s="41"/>
      <c r="K179" s="1102">
        <f t="shared" si="16"/>
        <v>0</v>
      </c>
      <c r="L179" s="157"/>
      <c r="M179" s="1029"/>
    </row>
    <row r="180" spans="1:13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80" s="244"/>
      <c r="C180" s="231" t="s">
        <v>2205</v>
      </c>
      <c r="D180" s="827" t="s">
        <v>9147</v>
      </c>
      <c r="E180" s="1201">
        <f>IFERROR(VLOOKUP(C180,'Consolidated Master Sheet'!B:H,3,0),"")</f>
        <v>106.28</v>
      </c>
      <c r="F180" s="151">
        <f t="shared" si="12"/>
        <v>0</v>
      </c>
      <c r="G180" s="1322">
        <f t="shared" si="13"/>
        <v>0</v>
      </c>
      <c r="H180" s="373">
        <f>IFERROR(VLOOKUP(C180,'Consolidated Master Sheet'!B:H,6,0),"")</f>
        <v>1</v>
      </c>
      <c r="I180" s="347">
        <f>IFERROR(VLOOKUP(C180,'Consolidated Master Sheet'!B:H,7,0),"")</f>
        <v>30</v>
      </c>
      <c r="J180" s="42"/>
      <c r="K180" s="1102">
        <f t="shared" si="16"/>
        <v>0</v>
      </c>
      <c r="L180" s="157"/>
      <c r="M180" s="1029"/>
    </row>
    <row r="181" spans="1:13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81" s="244"/>
      <c r="C181" s="231" t="s">
        <v>2206</v>
      </c>
      <c r="D181" s="827" t="s">
        <v>9148</v>
      </c>
      <c r="E181" s="1201">
        <f>IFERROR(VLOOKUP(C181,'Consolidated Master Sheet'!B:H,3,0),"")</f>
        <v>110.33</v>
      </c>
      <c r="F181" s="151">
        <f t="shared" si="12"/>
        <v>0</v>
      </c>
      <c r="G181" s="1322">
        <f t="shared" si="13"/>
        <v>0</v>
      </c>
      <c r="H181" s="373">
        <f>IFERROR(VLOOKUP(C181,'Consolidated Master Sheet'!B:H,6,0),"")</f>
        <v>1</v>
      </c>
      <c r="I181" s="347">
        <f>IFERROR(VLOOKUP(C181,'Consolidated Master Sheet'!B:H,7,0),"")</f>
        <v>28</v>
      </c>
      <c r="J181" s="42"/>
      <c r="K181" s="1102">
        <f t="shared" si="16"/>
        <v>0</v>
      </c>
      <c r="L181" s="157"/>
      <c r="M181" s="1029"/>
    </row>
    <row r="182" spans="1:13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82" s="244"/>
      <c r="C182" s="235" t="s">
        <v>2207</v>
      </c>
      <c r="D182" s="826" t="s">
        <v>9149</v>
      </c>
      <c r="E182" s="1137">
        <f>IFERROR(VLOOKUP(C182,'Consolidated Master Sheet'!B:H,3,0),"")</f>
        <v>116.17</v>
      </c>
      <c r="F182" s="154">
        <f t="shared" si="12"/>
        <v>0</v>
      </c>
      <c r="G182" s="1624">
        <f t="shared" si="13"/>
        <v>0</v>
      </c>
      <c r="H182" s="195">
        <f>IFERROR(VLOOKUP(C182,'Consolidated Master Sheet'!B:H,6,0),"")</f>
        <v>1</v>
      </c>
      <c r="I182" s="349">
        <f>IFERROR(VLOOKUP(C182,'Consolidated Master Sheet'!B:H,7,0),"")</f>
        <v>28</v>
      </c>
      <c r="J182" s="43"/>
      <c r="K182" s="1103">
        <f t="shared" si="16"/>
        <v>0</v>
      </c>
      <c r="L182" s="157"/>
      <c r="M182" s="1029"/>
    </row>
    <row r="183" spans="1:13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83" s="244"/>
      <c r="C183" s="249"/>
      <c r="D183" s="829"/>
      <c r="E183" s="1203" t="str">
        <f>IFERROR(VLOOKUP(C183,'Consolidated Master Sheet'!B:H,3,0),"")</f>
        <v/>
      </c>
      <c r="F183" s="720">
        <f t="shared" si="12"/>
        <v>0</v>
      </c>
      <c r="G183" s="1811">
        <f t="shared" si="13"/>
        <v>0</v>
      </c>
      <c r="H183" s="459" t="str">
        <f>IFERROR(VLOOKUP(C183,'Consolidated Master Sheet'!B:H,6,0),"")</f>
        <v/>
      </c>
      <c r="I183" s="452" t="str">
        <f>IFERROR(VLOOKUP(C183,'Consolidated Master Sheet'!B:H,7,0),"")</f>
        <v/>
      </c>
      <c r="J183" s="45"/>
      <c r="K183" s="1106"/>
      <c r="L183" s="157"/>
      <c r="M183" s="1029"/>
    </row>
    <row r="184" spans="1:13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84" s="244"/>
      <c r="C184" s="228" t="s">
        <v>2208</v>
      </c>
      <c r="D184" s="825" t="s">
        <v>9150</v>
      </c>
      <c r="E184" s="1136">
        <f>IFERROR(VLOOKUP(C184,'Consolidated Master Sheet'!B:H,3,0),"")</f>
        <v>261.92</v>
      </c>
      <c r="F184" s="151">
        <f t="shared" si="12"/>
        <v>0</v>
      </c>
      <c r="G184" s="1322">
        <f t="shared" si="13"/>
        <v>0</v>
      </c>
      <c r="H184" s="188">
        <f>IFERROR(VLOOKUP(C184,'Consolidated Master Sheet'!B:H,6,0),"")</f>
        <v>1</v>
      </c>
      <c r="I184" s="345">
        <f>IFERROR(VLOOKUP(C184,'Consolidated Master Sheet'!B:H,7,0),"")</f>
        <v>20</v>
      </c>
      <c r="J184" s="41"/>
      <c r="K184" s="1102">
        <f t="shared" si="16"/>
        <v>0</v>
      </c>
      <c r="L184" s="157"/>
      <c r="M184" s="1029"/>
    </row>
    <row r="185" spans="1:13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85" s="244"/>
      <c r="C185" s="231" t="s">
        <v>2209</v>
      </c>
      <c r="D185" s="827" t="s">
        <v>9151</v>
      </c>
      <c r="E185" s="1201">
        <f>IFERROR(VLOOKUP(C185,'Consolidated Master Sheet'!B:H,3,0),"")</f>
        <v>204.66</v>
      </c>
      <c r="F185" s="151">
        <f t="shared" si="12"/>
        <v>0</v>
      </c>
      <c r="G185" s="1322">
        <f t="shared" si="13"/>
        <v>0</v>
      </c>
      <c r="H185" s="373">
        <f>IFERROR(VLOOKUP(C185,'Consolidated Master Sheet'!B:H,6,0),"")</f>
        <v>1</v>
      </c>
      <c r="I185" s="347">
        <f>IFERROR(VLOOKUP(C185,'Consolidated Master Sheet'!B:H,7,0),"")</f>
        <v>18</v>
      </c>
      <c r="J185" s="42"/>
      <c r="K185" s="1102">
        <f t="shared" si="16"/>
        <v>0</v>
      </c>
      <c r="L185" s="157"/>
      <c r="M185" s="1029"/>
    </row>
    <row r="186" spans="1:13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86" s="244"/>
      <c r="C186" s="231" t="s">
        <v>2210</v>
      </c>
      <c r="D186" s="827" t="s">
        <v>9152</v>
      </c>
      <c r="E186" s="1201">
        <f>IFERROR(VLOOKUP(C186,'Consolidated Master Sheet'!B:H,3,0),"")</f>
        <v>173.04</v>
      </c>
      <c r="F186" s="151">
        <f t="shared" si="12"/>
        <v>0</v>
      </c>
      <c r="G186" s="1322">
        <f t="shared" si="13"/>
        <v>0</v>
      </c>
      <c r="H186" s="373">
        <f>IFERROR(VLOOKUP(C186,'Consolidated Master Sheet'!B:H,6,0),"")</f>
        <v>1</v>
      </c>
      <c r="I186" s="347">
        <f>IFERROR(VLOOKUP(C186,'Consolidated Master Sheet'!B:H,7,0),"")</f>
        <v>18</v>
      </c>
      <c r="J186" s="42"/>
      <c r="K186" s="1102">
        <f t="shared" si="16"/>
        <v>0</v>
      </c>
      <c r="L186" s="157"/>
      <c r="M186" s="1029"/>
    </row>
    <row r="187" spans="1:13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87" s="244"/>
      <c r="C187" s="231" t="s">
        <v>2211</v>
      </c>
      <c r="D187" s="827" t="s">
        <v>9153</v>
      </c>
      <c r="E187" s="1201">
        <f>IFERROR(VLOOKUP(C187,'Consolidated Master Sheet'!B:H,3,0),"")</f>
        <v>178.78</v>
      </c>
      <c r="F187" s="151">
        <f t="shared" si="12"/>
        <v>0</v>
      </c>
      <c r="G187" s="1322">
        <f t="shared" si="13"/>
        <v>0</v>
      </c>
      <c r="H187" s="373">
        <f>IFERROR(VLOOKUP(C187,'Consolidated Master Sheet'!B:H,6,0),"")</f>
        <v>1</v>
      </c>
      <c r="I187" s="347">
        <f>IFERROR(VLOOKUP(C187,'Consolidated Master Sheet'!B:H,7,0),"")</f>
        <v>18</v>
      </c>
      <c r="J187" s="42"/>
      <c r="K187" s="1102">
        <f t="shared" si="16"/>
        <v>0</v>
      </c>
      <c r="L187" s="157"/>
      <c r="M187" s="1029"/>
    </row>
    <row r="188" spans="1:13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88" s="244"/>
      <c r="C188" s="231" t="s">
        <v>2212</v>
      </c>
      <c r="D188" s="827" t="s">
        <v>9154</v>
      </c>
      <c r="E188" s="1201">
        <f>IFERROR(VLOOKUP(C188,'Consolidated Master Sheet'!B:H,3,0),"")</f>
        <v>182.23</v>
      </c>
      <c r="F188" s="151">
        <f t="shared" si="12"/>
        <v>0</v>
      </c>
      <c r="G188" s="1322">
        <f t="shared" si="13"/>
        <v>0</v>
      </c>
      <c r="H188" s="373">
        <f>IFERROR(VLOOKUP(C188,'Consolidated Master Sheet'!B:H,6,0),"")</f>
        <v>1</v>
      </c>
      <c r="I188" s="347">
        <f>IFERROR(VLOOKUP(C188,'Consolidated Master Sheet'!B:H,7,0),"")</f>
        <v>14</v>
      </c>
      <c r="J188" s="42"/>
      <c r="K188" s="1102">
        <f t="shared" si="16"/>
        <v>0</v>
      </c>
      <c r="L188" s="157"/>
      <c r="M188" s="1029"/>
    </row>
    <row r="189" spans="1:13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89" s="244"/>
      <c r="C189" s="235" t="s">
        <v>2213</v>
      </c>
      <c r="D189" s="826" t="s">
        <v>9155</v>
      </c>
      <c r="E189" s="1137">
        <f>IFERROR(VLOOKUP(C189,'Consolidated Master Sheet'!B:H,3,0),"")</f>
        <v>136.98999999999998</v>
      </c>
      <c r="F189" s="154">
        <f t="shared" si="12"/>
        <v>0</v>
      </c>
      <c r="G189" s="1624">
        <f t="shared" si="13"/>
        <v>0</v>
      </c>
      <c r="H189" s="195">
        <f>IFERROR(VLOOKUP(C189,'Consolidated Master Sheet'!B:H,6,0),"")</f>
        <v>1</v>
      </c>
      <c r="I189" s="349">
        <f>IFERROR(VLOOKUP(C189,'Consolidated Master Sheet'!B:H,7,0),"")</f>
        <v>14</v>
      </c>
      <c r="J189" s="43"/>
      <c r="K189" s="1103">
        <f t="shared" si="16"/>
        <v>0</v>
      </c>
      <c r="L189" s="157"/>
      <c r="M189" s="1029"/>
    </row>
    <row r="190" spans="1:13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90" s="244"/>
      <c r="C190" s="249"/>
      <c r="D190" s="829"/>
      <c r="E190" s="1203" t="str">
        <f>IFERROR(VLOOKUP(C190,'Consolidated Master Sheet'!B:H,3,0),"")</f>
        <v/>
      </c>
      <c r="F190" s="720">
        <f t="shared" si="12"/>
        <v>0</v>
      </c>
      <c r="G190" s="1811">
        <f t="shared" si="13"/>
        <v>0</v>
      </c>
      <c r="H190" s="459" t="str">
        <f>IFERROR(VLOOKUP(C190,'Consolidated Master Sheet'!B:H,6,0),"")</f>
        <v/>
      </c>
      <c r="I190" s="452" t="str">
        <f>IFERROR(VLOOKUP(C190,'Consolidated Master Sheet'!B:H,7,0),"")</f>
        <v/>
      </c>
      <c r="J190" s="45"/>
      <c r="K190" s="1106"/>
      <c r="L190" s="157"/>
      <c r="M190" s="1029"/>
    </row>
    <row r="191" spans="1:13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91" s="244"/>
      <c r="C191" s="228" t="s">
        <v>2214</v>
      </c>
      <c r="D191" s="825" t="s">
        <v>9156</v>
      </c>
      <c r="E191" s="1136">
        <f>IFERROR(VLOOKUP(C191,'Consolidated Master Sheet'!B:H,3,0),"")</f>
        <v>513.37</v>
      </c>
      <c r="F191" s="151">
        <f t="shared" si="12"/>
        <v>0</v>
      </c>
      <c r="G191" s="1322">
        <f t="shared" si="13"/>
        <v>0</v>
      </c>
      <c r="H191" s="188">
        <f>IFERROR(VLOOKUP(C191,'Consolidated Master Sheet'!B:H,6,0),"")</f>
        <v>1</v>
      </c>
      <c r="I191" s="345">
        <f>IFERROR(VLOOKUP(C191,'Consolidated Master Sheet'!B:H,7,0),"")</f>
        <v>6</v>
      </c>
      <c r="J191" s="41"/>
      <c r="K191" s="1102">
        <f t="shared" si="16"/>
        <v>0</v>
      </c>
      <c r="L191" s="157"/>
      <c r="M191" s="1029"/>
    </row>
    <row r="192" spans="1:13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92" s="244"/>
      <c r="C192" s="231" t="s">
        <v>2215</v>
      </c>
      <c r="D192" s="827" t="s">
        <v>9157</v>
      </c>
      <c r="E192" s="1201">
        <f>IFERROR(VLOOKUP(C192,'Consolidated Master Sheet'!B:H,3,0),"")</f>
        <v>637.43999999999994</v>
      </c>
      <c r="F192" s="151">
        <f t="shared" si="12"/>
        <v>0</v>
      </c>
      <c r="G192" s="1322">
        <f t="shared" si="13"/>
        <v>0</v>
      </c>
      <c r="H192" s="373">
        <f>IFERROR(VLOOKUP(C192,'Consolidated Master Sheet'!B:H,6,0),"")</f>
        <v>1</v>
      </c>
      <c r="I192" s="347">
        <f>IFERROR(VLOOKUP(C192,'Consolidated Master Sheet'!B:H,7,0),"")</f>
        <v>6</v>
      </c>
      <c r="J192" s="42"/>
      <c r="K192" s="1102">
        <f t="shared" si="16"/>
        <v>0</v>
      </c>
      <c r="L192" s="157"/>
      <c r="M192" s="1029"/>
    </row>
    <row r="193" spans="1:13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93" s="244"/>
      <c r="C193" s="231" t="s">
        <v>2216</v>
      </c>
      <c r="D193" s="827" t="s">
        <v>9158</v>
      </c>
      <c r="E193" s="1201">
        <f>IFERROR(VLOOKUP(C193,'Consolidated Master Sheet'!B:H,3,0),"")</f>
        <v>662.76</v>
      </c>
      <c r="F193" s="151">
        <f t="shared" si="12"/>
        <v>0</v>
      </c>
      <c r="G193" s="1322">
        <f t="shared" si="13"/>
        <v>0</v>
      </c>
      <c r="H193" s="373">
        <f>IFERROR(VLOOKUP(C193,'Consolidated Master Sheet'!B:H,6,0),"")</f>
        <v>1</v>
      </c>
      <c r="I193" s="347">
        <f>IFERROR(VLOOKUP(C193,'Consolidated Master Sheet'!B:H,7,0),"")</f>
        <v>6</v>
      </c>
      <c r="J193" s="42"/>
      <c r="K193" s="1102">
        <f t="shared" si="16"/>
        <v>0</v>
      </c>
      <c r="L193" s="157"/>
      <c r="M193" s="1029"/>
    </row>
    <row r="194" spans="1:13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94" s="244"/>
      <c r="C194" s="231" t="s">
        <v>2217</v>
      </c>
      <c r="D194" s="827" t="s">
        <v>9159</v>
      </c>
      <c r="E194" s="1201">
        <f>IFERROR(VLOOKUP(C194,'Consolidated Master Sheet'!B:H,3,0),"")</f>
        <v>637.43999999999994</v>
      </c>
      <c r="F194" s="151">
        <f t="shared" si="12"/>
        <v>0</v>
      </c>
      <c r="G194" s="1322">
        <f t="shared" si="13"/>
        <v>0</v>
      </c>
      <c r="H194" s="373">
        <f>IFERROR(VLOOKUP(C194,'Consolidated Master Sheet'!B:H,6,0),"")</f>
        <v>1</v>
      </c>
      <c r="I194" s="347">
        <f>IFERROR(VLOOKUP(C194,'Consolidated Master Sheet'!B:H,7,0),"")</f>
        <v>6</v>
      </c>
      <c r="J194" s="42"/>
      <c r="K194" s="1102">
        <f t="shared" si="16"/>
        <v>0</v>
      </c>
      <c r="L194" s="157"/>
      <c r="M194" s="1029"/>
    </row>
    <row r="195" spans="1:13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95" s="244"/>
      <c r="C195" s="231" t="s">
        <v>2218</v>
      </c>
      <c r="D195" s="827" t="s">
        <v>9160</v>
      </c>
      <c r="E195" s="1201">
        <f>IFERROR(VLOOKUP(C195,'Consolidated Master Sheet'!B:H,3,0),"")</f>
        <v>645.46</v>
      </c>
      <c r="F195" s="151">
        <f t="shared" si="12"/>
        <v>0</v>
      </c>
      <c r="G195" s="1322">
        <f t="shared" si="13"/>
        <v>0</v>
      </c>
      <c r="H195" s="373">
        <f>IFERROR(VLOOKUP(C195,'Consolidated Master Sheet'!B:H,6,0),"")</f>
        <v>1</v>
      </c>
      <c r="I195" s="347">
        <f>IFERROR(VLOOKUP(C195,'Consolidated Master Sheet'!B:H,7,0),"")</f>
        <v>6</v>
      </c>
      <c r="J195" s="42"/>
      <c r="K195" s="1102">
        <f t="shared" si="16"/>
        <v>0</v>
      </c>
      <c r="L195" s="157"/>
      <c r="M195" s="1029"/>
    </row>
    <row r="196" spans="1:13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96" s="244"/>
      <c r="C196" s="235" t="s">
        <v>2219</v>
      </c>
      <c r="D196" s="826" t="s">
        <v>9161</v>
      </c>
      <c r="E196" s="1137">
        <f>IFERROR(VLOOKUP(C196,'Consolidated Master Sheet'!B:H,3,0),"")</f>
        <v>568.98</v>
      </c>
      <c r="F196" s="154">
        <f t="shared" si="12"/>
        <v>0</v>
      </c>
      <c r="G196" s="1624">
        <f t="shared" si="13"/>
        <v>0</v>
      </c>
      <c r="H196" s="195">
        <f>IFERROR(VLOOKUP(C196,'Consolidated Master Sheet'!B:H,6,0),"")</f>
        <v>1</v>
      </c>
      <c r="I196" s="349">
        <f>IFERROR(VLOOKUP(C196,'Consolidated Master Sheet'!B:H,7,0),"")</f>
        <v>6</v>
      </c>
      <c r="J196" s="43"/>
      <c r="K196" s="1103">
        <f t="shared" si="16"/>
        <v>0</v>
      </c>
      <c r="L196" s="157"/>
      <c r="M196" s="1029"/>
    </row>
    <row r="197" spans="1:13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97" s="244"/>
      <c r="C197" s="249"/>
      <c r="D197" s="829"/>
      <c r="E197" s="1203" t="str">
        <f>IFERROR(VLOOKUP(C197,'Consolidated Master Sheet'!B:H,3,0),"")</f>
        <v/>
      </c>
      <c r="F197" s="720">
        <f t="shared" si="12"/>
        <v>0</v>
      </c>
      <c r="G197" s="1811">
        <f t="shared" si="13"/>
        <v>0</v>
      </c>
      <c r="H197" s="459" t="str">
        <f>IFERROR(VLOOKUP(C197,'Consolidated Master Sheet'!B:H,6,0),"")</f>
        <v/>
      </c>
      <c r="I197" s="452" t="str">
        <f>IFERROR(VLOOKUP(C197,'Consolidated Master Sheet'!B:H,7,0),"")</f>
        <v/>
      </c>
      <c r="J197" s="45"/>
      <c r="K197" s="1106"/>
      <c r="L197" s="157"/>
      <c r="M197" s="1029"/>
    </row>
    <row r="198" spans="1:13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98" s="244"/>
      <c r="C198" s="228" t="s">
        <v>2220</v>
      </c>
      <c r="D198" s="825" t="s">
        <v>9162</v>
      </c>
      <c r="E198" s="1136">
        <f>IFERROR(VLOOKUP(C198,'Consolidated Master Sheet'!B:H,3,0),"")</f>
        <v>711.76</v>
      </c>
      <c r="F198" s="151">
        <f t="shared" ref="F198:F261" si="17">IF(E198=0,"NET",$F$2)</f>
        <v>0</v>
      </c>
      <c r="G198" s="1322">
        <f t="shared" ref="G198:G261" si="18">IFERROR(ROUND(E198*F198,2),0)</f>
        <v>0</v>
      </c>
      <c r="H198" s="188">
        <f>IFERROR(VLOOKUP(C198,'Consolidated Master Sheet'!B:H,6,0),"")</f>
        <v>1</v>
      </c>
      <c r="I198" s="345">
        <f>IFERROR(VLOOKUP(C198,'Consolidated Master Sheet'!B:H,7,0),"")</f>
        <v>4</v>
      </c>
      <c r="J198" s="41"/>
      <c r="K198" s="1102">
        <f t="shared" si="16"/>
        <v>0</v>
      </c>
      <c r="L198" s="157"/>
      <c r="M198" s="1029"/>
    </row>
    <row r="199" spans="1:13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199" s="244"/>
      <c r="C199" s="231" t="s">
        <v>2221</v>
      </c>
      <c r="D199" s="827" t="s">
        <v>9163</v>
      </c>
      <c r="E199" s="1201">
        <f>IFERROR(VLOOKUP(C199,'Consolidated Master Sheet'!B:H,3,0),"")</f>
        <v>711.76</v>
      </c>
      <c r="F199" s="151">
        <f t="shared" si="17"/>
        <v>0</v>
      </c>
      <c r="G199" s="1322">
        <f t="shared" si="18"/>
        <v>0</v>
      </c>
      <c r="H199" s="373">
        <f>IFERROR(VLOOKUP(C199,'Consolidated Master Sheet'!B:H,6,0),"")</f>
        <v>1</v>
      </c>
      <c r="I199" s="347">
        <f>IFERROR(VLOOKUP(C199,'Consolidated Master Sheet'!B:H,7,0),"")</f>
        <v>4</v>
      </c>
      <c r="J199" s="42"/>
      <c r="K199" s="1102">
        <f t="shared" si="16"/>
        <v>0</v>
      </c>
      <c r="L199" s="157"/>
      <c r="M199" s="1029"/>
    </row>
    <row r="200" spans="1:13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00" s="244"/>
      <c r="C200" s="231" t="s">
        <v>2222</v>
      </c>
      <c r="D200" s="827" t="s">
        <v>9164</v>
      </c>
      <c r="E200" s="1201">
        <f>IFERROR(VLOOKUP(C200,'Consolidated Master Sheet'!B:H,3,0),"")</f>
        <v>711.76</v>
      </c>
      <c r="F200" s="151">
        <f t="shared" si="17"/>
        <v>0</v>
      </c>
      <c r="G200" s="1322">
        <f t="shared" si="18"/>
        <v>0</v>
      </c>
      <c r="H200" s="373">
        <f>IFERROR(VLOOKUP(C200,'Consolidated Master Sheet'!B:H,6,0),"")</f>
        <v>1</v>
      </c>
      <c r="I200" s="347">
        <f>IFERROR(VLOOKUP(C200,'Consolidated Master Sheet'!B:H,7,0),"")</f>
        <v>4</v>
      </c>
      <c r="J200" s="42"/>
      <c r="K200" s="1102">
        <f t="shared" si="16"/>
        <v>0</v>
      </c>
      <c r="L200" s="157"/>
      <c r="M200" s="1029"/>
    </row>
    <row r="201" spans="1:13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01" s="244"/>
      <c r="C201" s="231" t="s">
        <v>2223</v>
      </c>
      <c r="D201" s="827" t="s">
        <v>9165</v>
      </c>
      <c r="E201" s="1201">
        <f>IFERROR(VLOOKUP(C201,'Consolidated Master Sheet'!B:H,3,0),"")</f>
        <v>683.36</v>
      </c>
      <c r="F201" s="151">
        <f t="shared" si="17"/>
        <v>0</v>
      </c>
      <c r="G201" s="1322">
        <f t="shared" si="18"/>
        <v>0</v>
      </c>
      <c r="H201" s="373">
        <f>IFERROR(VLOOKUP(C201,'Consolidated Master Sheet'!B:H,6,0),"")</f>
        <v>1</v>
      </c>
      <c r="I201" s="347">
        <f>IFERROR(VLOOKUP(C201,'Consolidated Master Sheet'!B:H,7,0),"")</f>
        <v>4</v>
      </c>
      <c r="J201" s="42"/>
      <c r="K201" s="1102">
        <f t="shared" si="16"/>
        <v>0</v>
      </c>
      <c r="L201" s="157"/>
      <c r="M201" s="1029"/>
    </row>
    <row r="202" spans="1:13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02" s="244"/>
      <c r="C202" s="235" t="s">
        <v>2224</v>
      </c>
      <c r="D202" s="826" t="s">
        <v>9166</v>
      </c>
      <c r="E202" s="1137">
        <f>IFERROR(VLOOKUP(C202,'Consolidated Master Sheet'!B:H,3,0),"")</f>
        <v>753.9</v>
      </c>
      <c r="F202" s="154">
        <f t="shared" si="17"/>
        <v>0</v>
      </c>
      <c r="G202" s="1624">
        <f t="shared" si="18"/>
        <v>0</v>
      </c>
      <c r="H202" s="195">
        <f>IFERROR(VLOOKUP(C202,'Consolidated Master Sheet'!B:H,6,0),"")</f>
        <v>1</v>
      </c>
      <c r="I202" s="349">
        <f>IFERROR(VLOOKUP(C202,'Consolidated Master Sheet'!B:H,7,0),"")</f>
        <v>4</v>
      </c>
      <c r="J202" s="43"/>
      <c r="K202" s="1103">
        <f t="shared" si="16"/>
        <v>0</v>
      </c>
      <c r="L202" s="157"/>
      <c r="M202" s="1029"/>
    </row>
    <row r="203" spans="1:13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03" s="244"/>
      <c r="C203" s="249"/>
      <c r="D203" s="829"/>
      <c r="E203" s="1203" t="str">
        <f>IFERROR(VLOOKUP(C203,'Consolidated Master Sheet'!B:H,3,0),"")</f>
        <v/>
      </c>
      <c r="F203" s="720">
        <f t="shared" si="17"/>
        <v>0</v>
      </c>
      <c r="G203" s="1811">
        <f t="shared" si="18"/>
        <v>0</v>
      </c>
      <c r="H203" s="459" t="str">
        <f>IFERROR(VLOOKUP(C203,'Consolidated Master Sheet'!B:H,6,0),"")</f>
        <v/>
      </c>
      <c r="I203" s="452" t="str">
        <f>IFERROR(VLOOKUP(C203,'Consolidated Master Sheet'!B:H,7,0),"")</f>
        <v/>
      </c>
      <c r="J203" s="45"/>
      <c r="K203" s="1106"/>
      <c r="L203" s="157"/>
      <c r="M203" s="1029"/>
    </row>
    <row r="204" spans="1:13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04" s="244"/>
      <c r="C204" s="228" t="s">
        <v>2225</v>
      </c>
      <c r="D204" s="825" t="s">
        <v>9167</v>
      </c>
      <c r="E204" s="1136">
        <f>IFERROR(VLOOKUP(C204,'Consolidated Master Sheet'!B:H,3,0),"")</f>
        <v>789.2</v>
      </c>
      <c r="F204" s="151">
        <f t="shared" si="17"/>
        <v>0</v>
      </c>
      <c r="G204" s="1322">
        <f t="shared" si="18"/>
        <v>0</v>
      </c>
      <c r="H204" s="188">
        <f>IFERROR(VLOOKUP(C204,'Consolidated Master Sheet'!B:H,6,0),"")</f>
        <v>1</v>
      </c>
      <c r="I204" s="345">
        <f>IFERROR(VLOOKUP(C204,'Consolidated Master Sheet'!B:H,7,0),"")</f>
        <v>1</v>
      </c>
      <c r="J204" s="41"/>
      <c r="K204" s="1102">
        <f t="shared" si="16"/>
        <v>0</v>
      </c>
      <c r="L204" s="157"/>
      <c r="M204" s="1029"/>
    </row>
    <row r="205" spans="1:13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05" s="244"/>
      <c r="C205" s="231" t="s">
        <v>2226</v>
      </c>
      <c r="D205" s="827" t="s">
        <v>9168</v>
      </c>
      <c r="E205" s="1201">
        <f>IFERROR(VLOOKUP(C205,'Consolidated Master Sheet'!B:H,3,0),"")</f>
        <v>958.25</v>
      </c>
      <c r="F205" s="151">
        <f t="shared" si="17"/>
        <v>0</v>
      </c>
      <c r="G205" s="1322">
        <f t="shared" si="18"/>
        <v>0</v>
      </c>
      <c r="H205" s="373">
        <f>IFERROR(VLOOKUP(C205,'Consolidated Master Sheet'!B:H,6,0),"")</f>
        <v>1</v>
      </c>
      <c r="I205" s="347">
        <f>IFERROR(VLOOKUP(C205,'Consolidated Master Sheet'!B:H,7,0),"")</f>
        <v>1</v>
      </c>
      <c r="J205" s="42"/>
      <c r="K205" s="1102">
        <f t="shared" si="16"/>
        <v>0</v>
      </c>
      <c r="L205" s="157"/>
      <c r="M205" s="1029"/>
    </row>
    <row r="206" spans="1:13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06" s="244"/>
      <c r="C206" s="231" t="s">
        <v>2227</v>
      </c>
      <c r="D206" s="827" t="s">
        <v>9169</v>
      </c>
      <c r="E206" s="1201">
        <f>IFERROR(VLOOKUP(C206,'Consolidated Master Sheet'!B:H,3,0),"")</f>
        <v>910.89</v>
      </c>
      <c r="F206" s="151">
        <f t="shared" si="17"/>
        <v>0</v>
      </c>
      <c r="G206" s="1322">
        <f t="shared" si="18"/>
        <v>0</v>
      </c>
      <c r="H206" s="373">
        <f>IFERROR(VLOOKUP(C206,'Consolidated Master Sheet'!B:H,6,0),"")</f>
        <v>1</v>
      </c>
      <c r="I206" s="347">
        <f>IFERROR(VLOOKUP(C206,'Consolidated Master Sheet'!B:H,7,0),"")</f>
        <v>1</v>
      </c>
      <c r="J206" s="42"/>
      <c r="K206" s="1102">
        <f t="shared" si="16"/>
        <v>0</v>
      </c>
      <c r="L206" s="157"/>
      <c r="M206" s="1029"/>
    </row>
    <row r="207" spans="1:13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07" s="244"/>
      <c r="C207" s="231" t="s">
        <v>2228</v>
      </c>
      <c r="D207" s="827" t="s">
        <v>9170</v>
      </c>
      <c r="E207" s="1201">
        <f>IFERROR(VLOOKUP(C207,'Consolidated Master Sheet'!B:H,3,0),"")</f>
        <v>769.06999999999994</v>
      </c>
      <c r="F207" s="151">
        <f t="shared" si="17"/>
        <v>0</v>
      </c>
      <c r="G207" s="1322">
        <f t="shared" si="18"/>
        <v>0</v>
      </c>
      <c r="H207" s="373">
        <f>IFERROR(VLOOKUP(C207,'Consolidated Master Sheet'!B:H,6,0),"")</f>
        <v>1</v>
      </c>
      <c r="I207" s="347">
        <f>IFERROR(VLOOKUP(C207,'Consolidated Master Sheet'!B:H,7,0),"")</f>
        <v>1</v>
      </c>
      <c r="J207" s="42"/>
      <c r="K207" s="1102">
        <f t="shared" si="16"/>
        <v>0</v>
      </c>
      <c r="L207" s="157"/>
      <c r="M207" s="1029"/>
    </row>
    <row r="208" spans="1:13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08" s="244"/>
      <c r="C208" s="231" t="s">
        <v>2229</v>
      </c>
      <c r="D208" s="827" t="s">
        <v>9171</v>
      </c>
      <c r="E208" s="1201">
        <f>IFERROR(VLOOKUP(C208,'Consolidated Master Sheet'!B:H,3,0),"")</f>
        <v>748.22</v>
      </c>
      <c r="F208" s="151">
        <f t="shared" si="17"/>
        <v>0</v>
      </c>
      <c r="G208" s="1322">
        <f t="shared" si="18"/>
        <v>0</v>
      </c>
      <c r="H208" s="373">
        <f>IFERROR(VLOOKUP(C208,'Consolidated Master Sheet'!B:H,6,0),"")</f>
        <v>1</v>
      </c>
      <c r="I208" s="347">
        <f>IFERROR(VLOOKUP(C208,'Consolidated Master Sheet'!B:H,7,0),"")</f>
        <v>1</v>
      </c>
      <c r="J208" s="42"/>
      <c r="K208" s="1102">
        <f t="shared" si="16"/>
        <v>0</v>
      </c>
      <c r="L208" s="157"/>
      <c r="M208" s="1029"/>
    </row>
    <row r="209" spans="1:13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09" s="244"/>
      <c r="C209" s="235" t="s">
        <v>2230</v>
      </c>
      <c r="D209" s="826" t="s">
        <v>9172</v>
      </c>
      <c r="E209" s="1137">
        <f>IFERROR(VLOOKUP(C209,'Consolidated Master Sheet'!B:H,3,0),"")</f>
        <v>819.96</v>
      </c>
      <c r="F209" s="154">
        <f t="shared" si="17"/>
        <v>0</v>
      </c>
      <c r="G209" s="1624">
        <f t="shared" si="18"/>
        <v>0</v>
      </c>
      <c r="H209" s="195">
        <f>IFERROR(VLOOKUP(C209,'Consolidated Master Sheet'!B:H,6,0),"")</f>
        <v>1</v>
      </c>
      <c r="I209" s="349">
        <f>IFERROR(VLOOKUP(C209,'Consolidated Master Sheet'!B:H,7,0),"")</f>
        <v>1</v>
      </c>
      <c r="J209" s="43"/>
      <c r="K209" s="1103">
        <f t="shared" si="16"/>
        <v>0</v>
      </c>
      <c r="L209" s="157"/>
      <c r="M209" s="1029"/>
    </row>
    <row r="210" spans="1:13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10" s="354"/>
      <c r="C210" s="313"/>
      <c r="D210" s="314" t="s">
        <v>2231</v>
      </c>
      <c r="E210" s="1217" t="str">
        <f>IFERROR(VLOOKUP(C210,'Consolidated Master Sheet'!B:H,3,0),"")</f>
        <v/>
      </c>
      <c r="F210" s="1459">
        <f t="shared" si="17"/>
        <v>0</v>
      </c>
      <c r="G210" s="1765">
        <f t="shared" si="18"/>
        <v>0</v>
      </c>
      <c r="H210" s="760" t="str">
        <f>IFERROR(VLOOKUP(C210,'Consolidated Master Sheet'!B:H,6,0),"")</f>
        <v/>
      </c>
      <c r="I210" s="761" t="str">
        <f>IFERROR(VLOOKUP(C210,'Consolidated Master Sheet'!B:H,7,0),"")</f>
        <v/>
      </c>
      <c r="J210" s="105"/>
      <c r="K210" s="1121"/>
      <c r="L210" s="157"/>
      <c r="M210" s="1029"/>
    </row>
    <row r="211" spans="1:13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11" s="244"/>
      <c r="C211" s="228" t="s">
        <v>2232</v>
      </c>
      <c r="D211" s="788" t="s">
        <v>9173</v>
      </c>
      <c r="E211" s="1086">
        <f>IFERROR(VLOOKUP(C211,'Consolidated Master Sheet'!B:H,3,0),"")</f>
        <v>8.7799999999999994</v>
      </c>
      <c r="F211" s="151">
        <f t="shared" si="17"/>
        <v>0</v>
      </c>
      <c r="G211" s="1322">
        <f t="shared" si="18"/>
        <v>0</v>
      </c>
      <c r="H211" s="188">
        <f>IFERROR(VLOOKUP(C211,'Consolidated Master Sheet'!B:H,6,0),"")</f>
        <v>10</v>
      </c>
      <c r="I211" s="345">
        <f>IFERROR(VLOOKUP(C211,'Consolidated Master Sheet'!B:H,7,0),"")</f>
        <v>300</v>
      </c>
      <c r="J211" s="41"/>
      <c r="K211" s="1102">
        <f t="shared" ref="K211:K219" si="19">IFERROR(G211*J211,0)</f>
        <v>0</v>
      </c>
      <c r="L211" s="157"/>
      <c r="M211" s="1029"/>
    </row>
    <row r="212" spans="1:13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12" s="244"/>
      <c r="C212" s="235" t="s">
        <v>2233</v>
      </c>
      <c r="D212" s="775" t="s">
        <v>9174</v>
      </c>
      <c r="E212" s="1088">
        <f>IFERROR(VLOOKUP(C212,'Consolidated Master Sheet'!B:H,3,0),"")</f>
        <v>15.76</v>
      </c>
      <c r="F212" s="154">
        <f t="shared" si="17"/>
        <v>0</v>
      </c>
      <c r="G212" s="1624">
        <f t="shared" si="18"/>
        <v>0</v>
      </c>
      <c r="H212" s="195">
        <f>IFERROR(VLOOKUP(C212,'Consolidated Master Sheet'!B:H,6,0),"")</f>
        <v>10</v>
      </c>
      <c r="I212" s="349">
        <f>IFERROR(VLOOKUP(C212,'Consolidated Master Sheet'!B:H,7,0),"")</f>
        <v>200</v>
      </c>
      <c r="J212" s="43"/>
      <c r="K212" s="1103">
        <f t="shared" si="19"/>
        <v>0</v>
      </c>
      <c r="L212" s="157"/>
      <c r="M212" s="1029"/>
    </row>
    <row r="213" spans="1:13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13" s="244"/>
      <c r="C213" s="231" t="s">
        <v>2234</v>
      </c>
      <c r="D213" s="827" t="s">
        <v>9175</v>
      </c>
      <c r="E213" s="1087">
        <f>IFERROR(VLOOKUP(C213,'Consolidated Master Sheet'!B:H,3,0),"")</f>
        <v>29.4</v>
      </c>
      <c r="F213" s="152">
        <f t="shared" si="17"/>
        <v>0</v>
      </c>
      <c r="G213" s="1324">
        <f t="shared" si="18"/>
        <v>0</v>
      </c>
      <c r="H213" s="373">
        <f>IFERROR(VLOOKUP(C213,'Consolidated Master Sheet'!B:H,6,0),"")</f>
        <v>10</v>
      </c>
      <c r="I213" s="347">
        <f>IFERROR(VLOOKUP(C213,'Consolidated Master Sheet'!B:H,7,0),"")</f>
        <v>120</v>
      </c>
      <c r="J213" s="42"/>
      <c r="K213" s="1104">
        <f t="shared" si="19"/>
        <v>0</v>
      </c>
      <c r="L213" s="157"/>
      <c r="M213" s="1029"/>
    </row>
    <row r="214" spans="1:13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14" s="244"/>
      <c r="C214" s="231" t="s">
        <v>2235</v>
      </c>
      <c r="D214" s="789" t="s">
        <v>9176</v>
      </c>
      <c r="E214" s="1087">
        <f>IFERROR(VLOOKUP(C214,'Consolidated Master Sheet'!B:H,3,0),"")</f>
        <v>64.27000000000001</v>
      </c>
      <c r="F214" s="151">
        <f t="shared" si="17"/>
        <v>0</v>
      </c>
      <c r="G214" s="1322">
        <f t="shared" si="18"/>
        <v>0</v>
      </c>
      <c r="H214" s="373">
        <f>IFERROR(VLOOKUP(C214,'Consolidated Master Sheet'!B:H,6,0),"")</f>
        <v>1</v>
      </c>
      <c r="I214" s="347">
        <f>IFERROR(VLOOKUP(C214,'Consolidated Master Sheet'!B:H,7,0),"")</f>
        <v>80</v>
      </c>
      <c r="J214" s="42"/>
      <c r="K214" s="1102">
        <f t="shared" si="19"/>
        <v>0</v>
      </c>
      <c r="L214" s="157"/>
      <c r="M214" s="1029"/>
    </row>
    <row r="215" spans="1:13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15" s="244"/>
      <c r="C215" s="231" t="s">
        <v>2236</v>
      </c>
      <c r="D215" s="789" t="s">
        <v>9177</v>
      </c>
      <c r="E215" s="1087">
        <f>IFERROR(VLOOKUP(C215,'Consolidated Master Sheet'!B:H,3,0),"")</f>
        <v>90.12</v>
      </c>
      <c r="F215" s="151">
        <f t="shared" si="17"/>
        <v>0</v>
      </c>
      <c r="G215" s="1322">
        <f t="shared" si="18"/>
        <v>0</v>
      </c>
      <c r="H215" s="373">
        <f>IFERROR(VLOOKUP(C215,'Consolidated Master Sheet'!B:H,6,0),"")</f>
        <v>1</v>
      </c>
      <c r="I215" s="347">
        <f>IFERROR(VLOOKUP(C215,'Consolidated Master Sheet'!B:H,7,0),"")</f>
        <v>44</v>
      </c>
      <c r="J215" s="42"/>
      <c r="K215" s="1102">
        <f t="shared" si="19"/>
        <v>0</v>
      </c>
      <c r="L215" s="157"/>
      <c r="M215" s="1029"/>
    </row>
    <row r="216" spans="1:13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16" s="244"/>
      <c r="C216" s="231" t="s">
        <v>2237</v>
      </c>
      <c r="D216" s="827" t="s">
        <v>9178</v>
      </c>
      <c r="E216" s="1087">
        <f>IFERROR(VLOOKUP(C216,'Consolidated Master Sheet'!B:H,3,0),"")</f>
        <v>173.32999999999998</v>
      </c>
      <c r="F216" s="151">
        <f t="shared" si="17"/>
        <v>0</v>
      </c>
      <c r="G216" s="1322">
        <f t="shared" si="18"/>
        <v>0</v>
      </c>
      <c r="H216" s="373">
        <f>IFERROR(VLOOKUP(C216,'Consolidated Master Sheet'!B:H,6,0),"")</f>
        <v>1</v>
      </c>
      <c r="I216" s="347">
        <f>IFERROR(VLOOKUP(C216,'Consolidated Master Sheet'!B:H,7,0),"")</f>
        <v>36</v>
      </c>
      <c r="J216" s="42"/>
      <c r="K216" s="1102">
        <f t="shared" si="19"/>
        <v>0</v>
      </c>
      <c r="L216" s="157"/>
      <c r="M216" s="1029"/>
    </row>
    <row r="217" spans="1:13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17" s="244"/>
      <c r="C217" s="231" t="s">
        <v>2238</v>
      </c>
      <c r="D217" s="827" t="s">
        <v>9179</v>
      </c>
      <c r="E217" s="1087">
        <f>IFERROR(VLOOKUP(C217,'Consolidated Master Sheet'!B:H,3,0),"")</f>
        <v>392.13</v>
      </c>
      <c r="F217" s="151">
        <f t="shared" si="17"/>
        <v>0</v>
      </c>
      <c r="G217" s="1322">
        <f t="shared" si="18"/>
        <v>0</v>
      </c>
      <c r="H217" s="373">
        <f>IFERROR(VLOOKUP(C217,'Consolidated Master Sheet'!B:H,6,0),"")</f>
        <v>1</v>
      </c>
      <c r="I217" s="347">
        <f>IFERROR(VLOOKUP(C217,'Consolidated Master Sheet'!B:H,7,0),"")</f>
        <v>16</v>
      </c>
      <c r="J217" s="42"/>
      <c r="K217" s="1102">
        <f t="shared" si="19"/>
        <v>0</v>
      </c>
      <c r="L217" s="157"/>
      <c r="M217" s="1029"/>
    </row>
    <row r="218" spans="1:13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18" s="244"/>
      <c r="C218" s="231" t="s">
        <v>2239</v>
      </c>
      <c r="D218" s="827" t="s">
        <v>9180</v>
      </c>
      <c r="E218" s="1087">
        <f>IFERROR(VLOOKUP(C218,'Consolidated Master Sheet'!B:H,3,0),"")</f>
        <v>493.46999999999997</v>
      </c>
      <c r="F218" s="151">
        <f t="shared" si="17"/>
        <v>0</v>
      </c>
      <c r="G218" s="1322">
        <f t="shared" si="18"/>
        <v>0</v>
      </c>
      <c r="H218" s="373">
        <f>IFERROR(VLOOKUP(C218,'Consolidated Master Sheet'!B:H,6,0),"")</f>
        <v>1</v>
      </c>
      <c r="I218" s="347">
        <f>IFERROR(VLOOKUP(C218,'Consolidated Master Sheet'!B:H,7,0),"")</f>
        <v>12</v>
      </c>
      <c r="J218" s="42"/>
      <c r="K218" s="1102">
        <f t="shared" si="19"/>
        <v>0</v>
      </c>
      <c r="L218" s="157"/>
      <c r="M218" s="1029"/>
    </row>
    <row r="219" spans="1:13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19" s="244"/>
      <c r="C219" s="235" t="s">
        <v>2240</v>
      </c>
      <c r="D219" s="826" t="s">
        <v>9181</v>
      </c>
      <c r="E219" s="1088">
        <f>IFERROR(VLOOKUP(C219,'Consolidated Master Sheet'!B:H,3,0),"")</f>
        <v>603.34</v>
      </c>
      <c r="F219" s="154">
        <f t="shared" si="17"/>
        <v>0</v>
      </c>
      <c r="G219" s="1624">
        <f t="shared" si="18"/>
        <v>0</v>
      </c>
      <c r="H219" s="195">
        <f>IFERROR(VLOOKUP(C219,'Consolidated Master Sheet'!B:H,6,0),"")</f>
        <v>1</v>
      </c>
      <c r="I219" s="349">
        <f>IFERROR(VLOOKUP(C219,'Consolidated Master Sheet'!B:H,7,0),"")</f>
        <v>4</v>
      </c>
      <c r="J219" s="43"/>
      <c r="K219" s="1103">
        <f t="shared" si="19"/>
        <v>0</v>
      </c>
      <c r="L219" s="157"/>
      <c r="M219" s="1029"/>
    </row>
    <row r="220" spans="1:13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20" s="244"/>
      <c r="C220" s="249"/>
      <c r="D220" s="829"/>
      <c r="E220" s="1212" t="str">
        <f>IFERROR(VLOOKUP(C220,'Consolidated Master Sheet'!B:H,3,0),"")</f>
        <v/>
      </c>
      <c r="F220" s="720">
        <f t="shared" si="17"/>
        <v>0</v>
      </c>
      <c r="G220" s="1614">
        <f t="shared" si="18"/>
        <v>0</v>
      </c>
      <c r="H220" s="776" t="str">
        <f>IFERROR(VLOOKUP(C220,'Consolidated Master Sheet'!B:H,6,0),"")</f>
        <v/>
      </c>
      <c r="I220" s="452" t="str">
        <f>IFERROR(VLOOKUP(C220,'Consolidated Master Sheet'!B:H,7,0),"")</f>
        <v/>
      </c>
      <c r="J220" s="45"/>
      <c r="K220" s="1106"/>
      <c r="L220" s="157"/>
      <c r="M220" s="1029"/>
    </row>
    <row r="221" spans="1:13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21" s="244"/>
      <c r="C221" s="228" t="s">
        <v>2241</v>
      </c>
      <c r="D221" s="825" t="s">
        <v>9182</v>
      </c>
      <c r="E221" s="1086">
        <f>IFERROR(VLOOKUP(C221,'Consolidated Master Sheet'!B:H,3,0),"")</f>
        <v>13.99</v>
      </c>
      <c r="F221" s="151">
        <f t="shared" si="17"/>
        <v>0</v>
      </c>
      <c r="G221" s="1322">
        <f t="shared" si="18"/>
        <v>0</v>
      </c>
      <c r="H221" s="188">
        <f>IFERROR(VLOOKUP(C221,'Consolidated Master Sheet'!B:H,6,0),"")</f>
        <v>10</v>
      </c>
      <c r="I221" s="345">
        <f>IFERROR(VLOOKUP(C221,'Consolidated Master Sheet'!B:H,7,0),"")</f>
        <v>360</v>
      </c>
      <c r="J221" s="41"/>
      <c r="K221" s="1102">
        <f t="shared" ref="K221:K227" si="20">IFERROR(G221*J221,0)</f>
        <v>0</v>
      </c>
      <c r="L221" s="157"/>
      <c r="M221" s="1029"/>
    </row>
    <row r="222" spans="1:13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22" s="244"/>
      <c r="C222" s="231" t="s">
        <v>2242</v>
      </c>
      <c r="D222" s="827" t="s">
        <v>9183</v>
      </c>
      <c r="E222" s="1087">
        <f>IFERROR(VLOOKUP(C222,'Consolidated Master Sheet'!B:H,3,0),"")</f>
        <v>17.66</v>
      </c>
      <c r="F222" s="151">
        <f t="shared" si="17"/>
        <v>0</v>
      </c>
      <c r="G222" s="1322">
        <f t="shared" si="18"/>
        <v>0</v>
      </c>
      <c r="H222" s="373">
        <f>IFERROR(VLOOKUP(C222,'Consolidated Master Sheet'!B:H,6,0),"")</f>
        <v>10</v>
      </c>
      <c r="I222" s="347">
        <f>IFERROR(VLOOKUP(C222,'Consolidated Master Sheet'!B:H,7,0),"")</f>
        <v>240</v>
      </c>
      <c r="J222" s="42"/>
      <c r="K222" s="1102">
        <f t="shared" si="20"/>
        <v>0</v>
      </c>
      <c r="L222" s="157"/>
      <c r="M222" s="1029"/>
    </row>
    <row r="223" spans="1:13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23" s="244"/>
      <c r="C223" s="231" t="s">
        <v>2243</v>
      </c>
      <c r="D223" s="827" t="s">
        <v>9184</v>
      </c>
      <c r="E223" s="1087">
        <f>IFERROR(VLOOKUP(C223,'Consolidated Master Sheet'!B:H,3,0),"")</f>
        <v>18.950000000000003</v>
      </c>
      <c r="F223" s="151">
        <f t="shared" si="17"/>
        <v>0</v>
      </c>
      <c r="G223" s="1322">
        <f t="shared" si="18"/>
        <v>0</v>
      </c>
      <c r="H223" s="373">
        <f>IFERROR(VLOOKUP(C223,'Consolidated Master Sheet'!B:H,6,0),"")</f>
        <v>10</v>
      </c>
      <c r="I223" s="347">
        <f>IFERROR(VLOOKUP(C223,'Consolidated Master Sheet'!B:H,7,0),"")</f>
        <v>200</v>
      </c>
      <c r="J223" s="42"/>
      <c r="K223" s="1102">
        <f t="shared" si="20"/>
        <v>0</v>
      </c>
      <c r="L223" s="157"/>
      <c r="M223" s="1029"/>
    </row>
    <row r="224" spans="1:13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24" s="244"/>
      <c r="C224" s="231" t="s">
        <v>2244</v>
      </c>
      <c r="D224" s="827" t="s">
        <v>9185</v>
      </c>
      <c r="E224" s="1087">
        <f>IFERROR(VLOOKUP(C224,'Consolidated Master Sheet'!B:H,3,0),"")</f>
        <v>46.33</v>
      </c>
      <c r="F224" s="151">
        <f t="shared" si="17"/>
        <v>0</v>
      </c>
      <c r="G224" s="1322">
        <f t="shared" si="18"/>
        <v>0</v>
      </c>
      <c r="H224" s="373">
        <f>IFERROR(VLOOKUP(C224,'Consolidated Master Sheet'!B:H,6,0),"")</f>
        <v>10</v>
      </c>
      <c r="I224" s="347">
        <f>IFERROR(VLOOKUP(C224,'Consolidated Master Sheet'!B:H,7,0),"")</f>
        <v>160</v>
      </c>
      <c r="J224" s="42"/>
      <c r="K224" s="1102">
        <f t="shared" si="20"/>
        <v>0</v>
      </c>
      <c r="L224" s="157"/>
      <c r="M224" s="1029"/>
    </row>
    <row r="225" spans="1:13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25" s="244"/>
      <c r="C225" s="231" t="s">
        <v>2245</v>
      </c>
      <c r="D225" s="827" t="s">
        <v>9186</v>
      </c>
      <c r="E225" s="1087">
        <f>IFERROR(VLOOKUP(C225,'Consolidated Master Sheet'!B:H,3,0),"")</f>
        <v>58.94</v>
      </c>
      <c r="F225" s="151">
        <f t="shared" si="17"/>
        <v>0</v>
      </c>
      <c r="G225" s="1322">
        <f t="shared" si="18"/>
        <v>0</v>
      </c>
      <c r="H225" s="373">
        <f>IFERROR(VLOOKUP(C225,'Consolidated Master Sheet'!B:H,6,0),"")</f>
        <v>10</v>
      </c>
      <c r="I225" s="347">
        <f>IFERROR(VLOOKUP(C225,'Consolidated Master Sheet'!B:H,7,0),"")</f>
        <v>160</v>
      </c>
      <c r="J225" s="42"/>
      <c r="K225" s="1102">
        <f t="shared" si="20"/>
        <v>0</v>
      </c>
      <c r="L225" s="157"/>
      <c r="M225" s="1029"/>
    </row>
    <row r="226" spans="1:13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26" s="244"/>
      <c r="C226" s="231" t="s">
        <v>2246</v>
      </c>
      <c r="D226" s="827" t="s">
        <v>9187</v>
      </c>
      <c r="E226" s="1087">
        <f>IFERROR(VLOOKUP(C226,'Consolidated Master Sheet'!B:H,3,0),"")</f>
        <v>58.94</v>
      </c>
      <c r="F226" s="151">
        <f t="shared" si="17"/>
        <v>0</v>
      </c>
      <c r="G226" s="1322">
        <f t="shared" si="18"/>
        <v>0</v>
      </c>
      <c r="H226" s="373">
        <f>IFERROR(VLOOKUP(C226,'Consolidated Master Sheet'!B:H,6,0),"")</f>
        <v>1</v>
      </c>
      <c r="I226" s="347">
        <f>IFERROR(VLOOKUP(C226,'Consolidated Master Sheet'!B:H,7,0),"")</f>
        <v>80</v>
      </c>
      <c r="J226" s="42"/>
      <c r="K226" s="1102">
        <f t="shared" si="20"/>
        <v>0</v>
      </c>
      <c r="L226" s="157"/>
      <c r="M226" s="1029"/>
    </row>
    <row r="227" spans="1:13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27" s="244"/>
      <c r="C227" s="235" t="s">
        <v>2247</v>
      </c>
      <c r="D227" s="826" t="s">
        <v>9188</v>
      </c>
      <c r="E227" s="1088">
        <f>IFERROR(VLOOKUP(C227,'Consolidated Master Sheet'!B:H,3,0),"")</f>
        <v>67.8</v>
      </c>
      <c r="F227" s="154">
        <f t="shared" si="17"/>
        <v>0</v>
      </c>
      <c r="G227" s="1624">
        <f t="shared" si="18"/>
        <v>0</v>
      </c>
      <c r="H227" s="195">
        <f>IFERROR(VLOOKUP(C227,'Consolidated Master Sheet'!B:H,6,0),"")</f>
        <v>1</v>
      </c>
      <c r="I227" s="349">
        <f>IFERROR(VLOOKUP(C227,'Consolidated Master Sheet'!B:H,7,0),"")</f>
        <v>80</v>
      </c>
      <c r="J227" s="43"/>
      <c r="K227" s="1103">
        <f t="shared" si="20"/>
        <v>0</v>
      </c>
      <c r="L227" s="157"/>
      <c r="M227" s="1029"/>
    </row>
    <row r="228" spans="1:13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28" s="354"/>
      <c r="C228" s="313"/>
      <c r="D228" s="314" t="s">
        <v>4691</v>
      </c>
      <c r="E228" s="1217" t="str">
        <f>IFERROR(VLOOKUP(C228,'Consolidated Master Sheet'!B:H,3,0),"")</f>
        <v/>
      </c>
      <c r="F228" s="1459">
        <f t="shared" si="17"/>
        <v>0</v>
      </c>
      <c r="G228" s="1765">
        <f t="shared" si="18"/>
        <v>0</v>
      </c>
      <c r="H228" s="760" t="str">
        <f>IFERROR(VLOOKUP(C228,'Consolidated Master Sheet'!B:H,6,0),"")</f>
        <v/>
      </c>
      <c r="I228" s="761" t="str">
        <f>IFERROR(VLOOKUP(C228,'Consolidated Master Sheet'!B:H,7,0),"")</f>
        <v/>
      </c>
      <c r="J228" s="105"/>
      <c r="K228" s="1121"/>
      <c r="L228" s="157"/>
      <c r="M228" s="1029"/>
    </row>
    <row r="229" spans="1:13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29" s="244"/>
      <c r="C229" s="228" t="s">
        <v>2259</v>
      </c>
      <c r="D229" s="788" t="s">
        <v>9189</v>
      </c>
      <c r="E229" s="1136">
        <f>IFERROR(VLOOKUP(C229,'Consolidated Master Sheet'!B:H,3,0),"")</f>
        <v>31.360000000000003</v>
      </c>
      <c r="F229" s="151">
        <f t="shared" si="17"/>
        <v>0</v>
      </c>
      <c r="G229" s="1322">
        <f t="shared" si="18"/>
        <v>0</v>
      </c>
      <c r="H229" s="188">
        <f>IFERROR(VLOOKUP(C229,'Consolidated Master Sheet'!B:H,6,0),"")</f>
        <v>5</v>
      </c>
      <c r="I229" s="345">
        <f>IFERROR(VLOOKUP(C229,'Consolidated Master Sheet'!B:H,7,0),"")</f>
        <v>400</v>
      </c>
      <c r="J229" s="41"/>
      <c r="K229" s="1102">
        <f t="shared" ref="K229:K234" si="21">IFERROR(G229*J229,0)</f>
        <v>0</v>
      </c>
      <c r="L229" s="157"/>
      <c r="M229" s="1029"/>
    </row>
    <row r="230" spans="1:13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30" s="244"/>
      <c r="C230" s="235" t="s">
        <v>2260</v>
      </c>
      <c r="D230" s="775" t="s">
        <v>9190</v>
      </c>
      <c r="E230" s="1137">
        <f>IFERROR(VLOOKUP(C230,'Consolidated Master Sheet'!B:H,3,0),"")</f>
        <v>52.29</v>
      </c>
      <c r="F230" s="154">
        <f t="shared" si="17"/>
        <v>0</v>
      </c>
      <c r="G230" s="1624">
        <f t="shared" si="18"/>
        <v>0</v>
      </c>
      <c r="H230" s="195">
        <f>IFERROR(VLOOKUP(C230,'Consolidated Master Sheet'!B:H,6,0),"")</f>
        <v>5</v>
      </c>
      <c r="I230" s="349">
        <f>IFERROR(VLOOKUP(C230,'Consolidated Master Sheet'!B:H,7,0),"")</f>
        <v>250</v>
      </c>
      <c r="J230" s="43"/>
      <c r="K230" s="1103">
        <f t="shared" si="21"/>
        <v>0</v>
      </c>
      <c r="L230" s="157"/>
      <c r="M230" s="1029"/>
    </row>
    <row r="231" spans="1:13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31" s="244"/>
      <c r="C231" s="231" t="s">
        <v>2261</v>
      </c>
      <c r="D231" s="789" t="s">
        <v>9191</v>
      </c>
      <c r="E231" s="1201">
        <f>IFERROR(VLOOKUP(C231,'Consolidated Master Sheet'!B:H,3,0),"")</f>
        <v>78.25</v>
      </c>
      <c r="F231" s="152">
        <f t="shared" si="17"/>
        <v>0</v>
      </c>
      <c r="G231" s="1324">
        <f t="shared" si="18"/>
        <v>0</v>
      </c>
      <c r="H231" s="373">
        <f>IFERROR(VLOOKUP(C231,'Consolidated Master Sheet'!B:H,6,0),"")</f>
        <v>5</v>
      </c>
      <c r="I231" s="347">
        <f>IFERROR(VLOOKUP(C231,'Consolidated Master Sheet'!B:H,7,0),"")</f>
        <v>150</v>
      </c>
      <c r="J231" s="42"/>
      <c r="K231" s="1104">
        <f t="shared" si="21"/>
        <v>0</v>
      </c>
      <c r="L231" s="157"/>
      <c r="M231" s="1029"/>
    </row>
    <row r="232" spans="1:13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32" s="244"/>
      <c r="C232" s="231" t="s">
        <v>2262</v>
      </c>
      <c r="D232" s="789" t="s">
        <v>9192</v>
      </c>
      <c r="E232" s="1201">
        <f>IFERROR(VLOOKUP(C232,'Consolidated Master Sheet'!B:H,3,0),"")</f>
        <v>103.74000000000001</v>
      </c>
      <c r="F232" s="151">
        <f t="shared" si="17"/>
        <v>0</v>
      </c>
      <c r="G232" s="1322">
        <f t="shared" si="18"/>
        <v>0</v>
      </c>
      <c r="H232" s="373">
        <f>IFERROR(VLOOKUP(C232,'Consolidated Master Sheet'!B:H,6,0),"")</f>
        <v>1</v>
      </c>
      <c r="I232" s="347">
        <f>IFERROR(VLOOKUP(C232,'Consolidated Master Sheet'!B:H,7,0),"")</f>
        <v>72</v>
      </c>
      <c r="J232" s="42"/>
      <c r="K232" s="1102">
        <f t="shared" si="21"/>
        <v>0</v>
      </c>
      <c r="L232" s="157"/>
      <c r="M232" s="1029"/>
    </row>
    <row r="233" spans="1:13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33" s="244"/>
      <c r="C233" s="231" t="s">
        <v>2263</v>
      </c>
      <c r="D233" s="789" t="s">
        <v>9193</v>
      </c>
      <c r="E233" s="1201">
        <f>IFERROR(VLOOKUP(C233,'Consolidated Master Sheet'!B:H,3,0),"")</f>
        <v>154.72</v>
      </c>
      <c r="F233" s="151">
        <f t="shared" si="17"/>
        <v>0</v>
      </c>
      <c r="G233" s="1322">
        <f t="shared" si="18"/>
        <v>0</v>
      </c>
      <c r="H233" s="373">
        <f>IFERROR(VLOOKUP(C233,'Consolidated Master Sheet'!B:H,6,0),"")</f>
        <v>1</v>
      </c>
      <c r="I233" s="347">
        <f>IFERROR(VLOOKUP(C233,'Consolidated Master Sheet'!B:H,7,0),"")</f>
        <v>56</v>
      </c>
      <c r="J233" s="42"/>
      <c r="K233" s="1102">
        <f t="shared" si="21"/>
        <v>0</v>
      </c>
      <c r="L233" s="157"/>
      <c r="M233" s="1029"/>
    </row>
    <row r="234" spans="1:13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34" s="244"/>
      <c r="C234" s="235" t="s">
        <v>2264</v>
      </c>
      <c r="D234" s="775" t="s">
        <v>9194</v>
      </c>
      <c r="E234" s="1137">
        <f>IFERROR(VLOOKUP(C234,'Consolidated Master Sheet'!B:H,3,0),"")</f>
        <v>227.7</v>
      </c>
      <c r="F234" s="154">
        <f t="shared" si="17"/>
        <v>0</v>
      </c>
      <c r="G234" s="1624">
        <f t="shared" si="18"/>
        <v>0</v>
      </c>
      <c r="H234" s="195">
        <f>IFERROR(VLOOKUP(C234,'Consolidated Master Sheet'!B:H,6,0),"")</f>
        <v>1</v>
      </c>
      <c r="I234" s="349">
        <f>IFERROR(VLOOKUP(C234,'Consolidated Master Sheet'!B:H,7,0),"")</f>
        <v>32</v>
      </c>
      <c r="J234" s="43"/>
      <c r="K234" s="1103">
        <f t="shared" si="21"/>
        <v>0</v>
      </c>
      <c r="L234" s="157"/>
      <c r="M234" s="1029"/>
    </row>
    <row r="235" spans="1:13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35" s="354"/>
      <c r="C235" s="313"/>
      <c r="D235" s="314" t="s">
        <v>2248</v>
      </c>
      <c r="E235" s="1217" t="str">
        <f>IFERROR(VLOOKUP(C235,'Consolidated Master Sheet'!B:H,3,0),"")</f>
        <v/>
      </c>
      <c r="F235" s="1459">
        <f t="shared" si="17"/>
        <v>0</v>
      </c>
      <c r="G235" s="1765">
        <f t="shared" si="18"/>
        <v>0</v>
      </c>
      <c r="H235" s="760" t="str">
        <f>IFERROR(VLOOKUP(C235,'Consolidated Master Sheet'!B:H,6,0),"")</f>
        <v/>
      </c>
      <c r="I235" s="761" t="str">
        <f>IFERROR(VLOOKUP(C235,'Consolidated Master Sheet'!B:H,7,0),"")</f>
        <v/>
      </c>
      <c r="J235" s="105"/>
      <c r="K235" s="1121"/>
      <c r="L235" s="157"/>
      <c r="M235" s="1029"/>
    </row>
    <row r="236" spans="1:13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36" s="244"/>
      <c r="C236" s="228" t="s">
        <v>2249</v>
      </c>
      <c r="D236" s="788" t="s">
        <v>9195</v>
      </c>
      <c r="E236" s="1136">
        <f>IFERROR(VLOOKUP(C236,'Consolidated Master Sheet'!B:H,3,0),"")</f>
        <v>10.98</v>
      </c>
      <c r="F236" s="151">
        <f t="shared" si="17"/>
        <v>0</v>
      </c>
      <c r="G236" s="1322">
        <f t="shared" si="18"/>
        <v>0</v>
      </c>
      <c r="H236" s="188">
        <f>IFERROR(VLOOKUP(C236,'Consolidated Master Sheet'!B:H,6,0),"")</f>
        <v>10</v>
      </c>
      <c r="I236" s="345">
        <f>IFERROR(VLOOKUP(C236,'Consolidated Master Sheet'!B:H,7,0),"")</f>
        <v>300</v>
      </c>
      <c r="J236" s="41"/>
      <c r="K236" s="1102">
        <f t="shared" ref="K236:K244" si="22">IFERROR(G236*J236,0)</f>
        <v>0</v>
      </c>
      <c r="L236" s="157"/>
      <c r="M236" s="1029"/>
    </row>
    <row r="237" spans="1:13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37" s="244"/>
      <c r="C237" s="235" t="s">
        <v>2250</v>
      </c>
      <c r="D237" s="775" t="s">
        <v>9196</v>
      </c>
      <c r="E237" s="1137">
        <f>IFERROR(VLOOKUP(C237,'Consolidated Master Sheet'!B:H,3,0),"")</f>
        <v>17.080000000000002</v>
      </c>
      <c r="F237" s="154">
        <f t="shared" si="17"/>
        <v>0</v>
      </c>
      <c r="G237" s="1624">
        <f t="shared" si="18"/>
        <v>0</v>
      </c>
      <c r="H237" s="195">
        <f>IFERROR(VLOOKUP(C237,'Consolidated Master Sheet'!B:H,6,0),"")</f>
        <v>10</v>
      </c>
      <c r="I237" s="349">
        <f>IFERROR(VLOOKUP(C237,'Consolidated Master Sheet'!B:H,7,0),"")</f>
        <v>200</v>
      </c>
      <c r="J237" s="43"/>
      <c r="K237" s="1103">
        <f t="shared" si="22"/>
        <v>0</v>
      </c>
      <c r="L237" s="157"/>
      <c r="M237" s="1029"/>
    </row>
    <row r="238" spans="1:13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38" s="244"/>
      <c r="C238" s="231" t="s">
        <v>2251</v>
      </c>
      <c r="D238" s="827" t="s">
        <v>9197</v>
      </c>
      <c r="E238" s="1201">
        <f>IFERROR(VLOOKUP(C238,'Consolidated Master Sheet'!B:H,3,0),"")</f>
        <v>32.669999999999995</v>
      </c>
      <c r="F238" s="152">
        <f t="shared" si="17"/>
        <v>0</v>
      </c>
      <c r="G238" s="1324">
        <f t="shared" si="18"/>
        <v>0</v>
      </c>
      <c r="H238" s="373">
        <f>IFERROR(VLOOKUP(C238,'Consolidated Master Sheet'!B:H,6,0),"")</f>
        <v>10</v>
      </c>
      <c r="I238" s="347">
        <f>IFERROR(VLOOKUP(C238,'Consolidated Master Sheet'!B:H,7,0),"")</f>
        <v>120</v>
      </c>
      <c r="J238" s="42"/>
      <c r="K238" s="1104">
        <f t="shared" si="22"/>
        <v>0</v>
      </c>
      <c r="L238" s="157"/>
      <c r="M238" s="1029"/>
    </row>
    <row r="239" spans="1:13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39" s="244"/>
      <c r="C239" s="231" t="s">
        <v>2252</v>
      </c>
      <c r="D239" s="789" t="s">
        <v>9198</v>
      </c>
      <c r="E239" s="1201">
        <f>IFERROR(VLOOKUP(C239,'Consolidated Master Sheet'!B:H,3,0),"")</f>
        <v>76.430000000000007</v>
      </c>
      <c r="F239" s="151">
        <f t="shared" si="17"/>
        <v>0</v>
      </c>
      <c r="G239" s="1322">
        <f t="shared" si="18"/>
        <v>0</v>
      </c>
      <c r="H239" s="373">
        <f>IFERROR(VLOOKUP(C239,'Consolidated Master Sheet'!B:H,6,0),"")</f>
        <v>1</v>
      </c>
      <c r="I239" s="347">
        <f>IFERROR(VLOOKUP(C239,'Consolidated Master Sheet'!B:H,7,0),"")</f>
        <v>72</v>
      </c>
      <c r="J239" s="42"/>
      <c r="K239" s="1102">
        <f t="shared" si="22"/>
        <v>0</v>
      </c>
      <c r="L239" s="157"/>
      <c r="M239" s="1029"/>
    </row>
    <row r="240" spans="1:13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40" s="244"/>
      <c r="C240" s="231" t="s">
        <v>2253</v>
      </c>
      <c r="D240" s="789" t="s">
        <v>9199</v>
      </c>
      <c r="E240" s="1201">
        <f>IFERROR(VLOOKUP(C240,'Consolidated Master Sheet'!B:H,3,0),"")</f>
        <v>107.04</v>
      </c>
      <c r="F240" s="151">
        <f t="shared" si="17"/>
        <v>0</v>
      </c>
      <c r="G240" s="1322">
        <f t="shared" si="18"/>
        <v>0</v>
      </c>
      <c r="H240" s="373">
        <f>IFERROR(VLOOKUP(C240,'Consolidated Master Sheet'!B:H,6,0),"")</f>
        <v>1</v>
      </c>
      <c r="I240" s="347">
        <f>IFERROR(VLOOKUP(C240,'Consolidated Master Sheet'!B:H,7,0),"")</f>
        <v>54</v>
      </c>
      <c r="J240" s="42"/>
      <c r="K240" s="1102">
        <f t="shared" si="22"/>
        <v>0</v>
      </c>
      <c r="L240" s="157"/>
      <c r="M240" s="1029"/>
    </row>
    <row r="241" spans="1:13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41" s="244"/>
      <c r="C241" s="231" t="s">
        <v>2254</v>
      </c>
      <c r="D241" s="827" t="s">
        <v>9200</v>
      </c>
      <c r="E241" s="1201">
        <f>IFERROR(VLOOKUP(C241,'Consolidated Master Sheet'!B:H,3,0),"")</f>
        <v>178.25</v>
      </c>
      <c r="F241" s="151">
        <f t="shared" si="17"/>
        <v>0</v>
      </c>
      <c r="G241" s="1322">
        <f t="shared" si="18"/>
        <v>0</v>
      </c>
      <c r="H241" s="373">
        <f>IFERROR(VLOOKUP(C241,'Consolidated Master Sheet'!B:H,6,0),"")</f>
        <v>1</v>
      </c>
      <c r="I241" s="347">
        <f>IFERROR(VLOOKUP(C241,'Consolidated Master Sheet'!B:H,7,0),"")</f>
        <v>36</v>
      </c>
      <c r="J241" s="42"/>
      <c r="K241" s="1102">
        <f t="shared" si="22"/>
        <v>0</v>
      </c>
      <c r="L241" s="157"/>
      <c r="M241" s="1029"/>
    </row>
    <row r="242" spans="1:13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42" s="244"/>
      <c r="C242" s="231" t="s">
        <v>2255</v>
      </c>
      <c r="D242" s="789" t="s">
        <v>9201</v>
      </c>
      <c r="E242" s="1201">
        <f>IFERROR(VLOOKUP(C242,'Consolidated Master Sheet'!B:H,3,0),"")</f>
        <v>442.57</v>
      </c>
      <c r="F242" s="151">
        <f t="shared" si="17"/>
        <v>0</v>
      </c>
      <c r="G242" s="1322">
        <f t="shared" si="18"/>
        <v>0</v>
      </c>
      <c r="H242" s="373">
        <f>IFERROR(VLOOKUP(C242,'Consolidated Master Sheet'!B:H,6,0),"")</f>
        <v>1</v>
      </c>
      <c r="I242" s="347">
        <f>IFERROR(VLOOKUP(C242,'Consolidated Master Sheet'!B:H,7,0),"")</f>
        <v>14</v>
      </c>
      <c r="J242" s="42"/>
      <c r="K242" s="1102">
        <f t="shared" si="22"/>
        <v>0</v>
      </c>
      <c r="L242" s="157"/>
      <c r="M242" s="1029"/>
    </row>
    <row r="243" spans="1:13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43" s="244"/>
      <c r="C243" s="231" t="s">
        <v>2256</v>
      </c>
      <c r="D243" s="827" t="s">
        <v>9202</v>
      </c>
      <c r="E243" s="1201">
        <f>IFERROR(VLOOKUP(C243,'Consolidated Master Sheet'!B:H,3,0),"")</f>
        <v>724.77</v>
      </c>
      <c r="F243" s="151">
        <f t="shared" si="17"/>
        <v>0</v>
      </c>
      <c r="G243" s="1322">
        <f t="shared" si="18"/>
        <v>0</v>
      </c>
      <c r="H243" s="373">
        <f>IFERROR(VLOOKUP(C243,'Consolidated Master Sheet'!B:H,6,0),"")</f>
        <v>1</v>
      </c>
      <c r="I243" s="347">
        <f>IFERROR(VLOOKUP(C243,'Consolidated Master Sheet'!B:H,7,0),"")</f>
        <v>10</v>
      </c>
      <c r="J243" s="42"/>
      <c r="K243" s="1102">
        <f t="shared" si="22"/>
        <v>0</v>
      </c>
      <c r="L243" s="157"/>
      <c r="M243" s="1029"/>
    </row>
    <row r="244" spans="1:13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44" s="244"/>
      <c r="C244" s="235" t="s">
        <v>2257</v>
      </c>
      <c r="D244" s="826" t="s">
        <v>9203</v>
      </c>
      <c r="E244" s="1137">
        <f>IFERROR(VLOOKUP(C244,'Consolidated Master Sheet'!B:H,3,0),"")</f>
        <v>934.1</v>
      </c>
      <c r="F244" s="154">
        <f t="shared" si="17"/>
        <v>0</v>
      </c>
      <c r="G244" s="1624">
        <f t="shared" si="18"/>
        <v>0</v>
      </c>
      <c r="H244" s="195">
        <f>IFERROR(VLOOKUP(C244,'Consolidated Master Sheet'!B:H,6,0),"")</f>
        <v>1</v>
      </c>
      <c r="I244" s="349">
        <f>IFERROR(VLOOKUP(C244,'Consolidated Master Sheet'!B:H,7,0),"")</f>
        <v>3</v>
      </c>
      <c r="J244" s="43"/>
      <c r="K244" s="1103">
        <f t="shared" si="22"/>
        <v>0</v>
      </c>
      <c r="L244" s="157"/>
      <c r="M244" s="1029"/>
    </row>
    <row r="245" spans="1:13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45" s="244"/>
      <c r="C245" s="249"/>
      <c r="D245" s="829"/>
      <c r="E245" s="1203" t="str">
        <f>IFERROR(VLOOKUP(C245,'Consolidated Master Sheet'!B:H,3,0),"")</f>
        <v/>
      </c>
      <c r="F245" s="720">
        <f t="shared" si="17"/>
        <v>0</v>
      </c>
      <c r="G245" s="1811">
        <f t="shared" si="18"/>
        <v>0</v>
      </c>
      <c r="H245" s="459" t="str">
        <f>IFERROR(VLOOKUP(C245,'Consolidated Master Sheet'!B:H,6,0),"")</f>
        <v/>
      </c>
      <c r="I245" s="452" t="str">
        <f>IFERROR(VLOOKUP(C245,'Consolidated Master Sheet'!B:H,7,0),"")</f>
        <v/>
      </c>
      <c r="J245" s="45"/>
      <c r="K245" s="1106"/>
      <c r="L245" s="157"/>
      <c r="M245" s="1029"/>
    </row>
    <row r="246" spans="1:13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46" s="244"/>
      <c r="C246" s="245" t="s">
        <v>2258</v>
      </c>
      <c r="D246" s="828" t="s">
        <v>9204</v>
      </c>
      <c r="E246" s="1202">
        <f>IFERROR(VLOOKUP(C246,'Consolidated Master Sheet'!B:H,3,0),"")</f>
        <v>22.82</v>
      </c>
      <c r="F246" s="154">
        <f t="shared" si="17"/>
        <v>0</v>
      </c>
      <c r="G246" s="1624">
        <f t="shared" si="18"/>
        <v>0</v>
      </c>
      <c r="H246" s="475">
        <f>IFERROR(VLOOKUP(C246,'Consolidated Master Sheet'!B:H,6,0),"")</f>
        <v>10</v>
      </c>
      <c r="I246" s="178">
        <f>IFERROR(VLOOKUP(C246,'Consolidated Master Sheet'!B:H,7,0),"")</f>
        <v>240</v>
      </c>
      <c r="J246" s="95"/>
      <c r="K246" s="1103">
        <f>IFERROR(G246*J246,0)</f>
        <v>0</v>
      </c>
      <c r="L246" s="157"/>
      <c r="M246" s="1029"/>
    </row>
    <row r="247" spans="1:13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47" s="354"/>
      <c r="C247" s="313"/>
      <c r="D247" s="314" t="s">
        <v>4692</v>
      </c>
      <c r="E247" s="1217" t="str">
        <f>IFERROR(VLOOKUP(C247,'Consolidated Master Sheet'!B:H,3,0),"")</f>
        <v/>
      </c>
      <c r="F247" s="1459">
        <f t="shared" si="17"/>
        <v>0</v>
      </c>
      <c r="G247" s="1765">
        <f t="shared" si="18"/>
        <v>0</v>
      </c>
      <c r="H247" s="760" t="str">
        <f>IFERROR(VLOOKUP(C247,'Consolidated Master Sheet'!B:H,6,0),"")</f>
        <v/>
      </c>
      <c r="I247" s="761" t="str">
        <f>IFERROR(VLOOKUP(C247,'Consolidated Master Sheet'!B:H,7,0),"")</f>
        <v/>
      </c>
      <c r="J247" s="105"/>
      <c r="K247" s="1121"/>
      <c r="L247" s="157"/>
      <c r="M247" s="1029"/>
    </row>
    <row r="248" spans="1:13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48" s="244"/>
      <c r="C248" s="228" t="s">
        <v>2265</v>
      </c>
      <c r="D248" s="788" t="s">
        <v>9205</v>
      </c>
      <c r="E248" s="1136">
        <f>IFERROR(VLOOKUP(C248,'Consolidated Master Sheet'!B:H,3,0),"")</f>
        <v>34.32</v>
      </c>
      <c r="F248" s="151">
        <f t="shared" si="17"/>
        <v>0</v>
      </c>
      <c r="G248" s="1322">
        <f t="shared" si="18"/>
        <v>0</v>
      </c>
      <c r="H248" s="188">
        <f>IFERROR(VLOOKUP(C248,'Consolidated Master Sheet'!B:H,6,0),"")</f>
        <v>5</v>
      </c>
      <c r="I248" s="345">
        <f>IFERROR(VLOOKUP(C248,'Consolidated Master Sheet'!B:H,7,0),"")</f>
        <v>400</v>
      </c>
      <c r="J248" s="41"/>
      <c r="K248" s="1102">
        <f t="shared" ref="K248:K253" si="23">IFERROR(G248*J248,0)</f>
        <v>0</v>
      </c>
      <c r="L248" s="157"/>
      <c r="M248" s="1029"/>
    </row>
    <row r="249" spans="1:13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49" s="244"/>
      <c r="C249" s="235" t="s">
        <v>2266</v>
      </c>
      <c r="D249" s="775" t="s">
        <v>9206</v>
      </c>
      <c r="E249" s="1137">
        <f>IFERROR(VLOOKUP(C249,'Consolidated Master Sheet'!B:H,3,0),"")</f>
        <v>49.62</v>
      </c>
      <c r="F249" s="154">
        <f t="shared" si="17"/>
        <v>0</v>
      </c>
      <c r="G249" s="1624">
        <f t="shared" si="18"/>
        <v>0</v>
      </c>
      <c r="H249" s="195">
        <f>IFERROR(VLOOKUP(C249,'Consolidated Master Sheet'!B:H,6,0),"")</f>
        <v>5</v>
      </c>
      <c r="I249" s="349">
        <f>IFERROR(VLOOKUP(C249,'Consolidated Master Sheet'!B:H,7,0),"")</f>
        <v>220</v>
      </c>
      <c r="J249" s="43"/>
      <c r="K249" s="1103">
        <f t="shared" si="23"/>
        <v>0</v>
      </c>
      <c r="L249" s="157"/>
      <c r="M249" s="1029"/>
    </row>
    <row r="250" spans="1:13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50" s="244"/>
      <c r="C250" s="231" t="s">
        <v>2267</v>
      </c>
      <c r="D250" s="789" t="s">
        <v>9207</v>
      </c>
      <c r="E250" s="1201">
        <f>IFERROR(VLOOKUP(C250,'Consolidated Master Sheet'!B:H,3,0),"")</f>
        <v>77.290000000000006</v>
      </c>
      <c r="F250" s="152">
        <f t="shared" si="17"/>
        <v>0</v>
      </c>
      <c r="G250" s="1324">
        <f t="shared" si="18"/>
        <v>0</v>
      </c>
      <c r="H250" s="373">
        <f>IFERROR(VLOOKUP(C250,'Consolidated Master Sheet'!B:H,6,0),"")</f>
        <v>1</v>
      </c>
      <c r="I250" s="347">
        <f>IFERROR(VLOOKUP(C250,'Consolidated Master Sheet'!B:H,7,0),"")</f>
        <v>120</v>
      </c>
      <c r="J250" s="42"/>
      <c r="K250" s="1104">
        <f t="shared" si="23"/>
        <v>0</v>
      </c>
      <c r="L250" s="157"/>
      <c r="M250" s="1029"/>
    </row>
    <row r="251" spans="1:13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51" s="244"/>
      <c r="C251" s="231" t="s">
        <v>2268</v>
      </c>
      <c r="D251" s="789" t="s">
        <v>9208</v>
      </c>
      <c r="E251" s="1201">
        <f>IFERROR(VLOOKUP(C251,'Consolidated Master Sheet'!B:H,3,0),"")</f>
        <v>137.03</v>
      </c>
      <c r="F251" s="151">
        <f t="shared" si="17"/>
        <v>0</v>
      </c>
      <c r="G251" s="1322">
        <f t="shared" si="18"/>
        <v>0</v>
      </c>
      <c r="H251" s="373">
        <f>IFERROR(VLOOKUP(C251,'Consolidated Master Sheet'!B:H,6,0),"")</f>
        <v>1</v>
      </c>
      <c r="I251" s="347">
        <f>IFERROR(VLOOKUP(C251,'Consolidated Master Sheet'!B:H,7,0),"")</f>
        <v>70</v>
      </c>
      <c r="J251" s="42"/>
      <c r="K251" s="1102">
        <f t="shared" si="23"/>
        <v>0</v>
      </c>
      <c r="L251" s="157"/>
      <c r="M251" s="1029"/>
    </row>
    <row r="252" spans="1:13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52" s="244"/>
      <c r="C252" s="231" t="s">
        <v>2269</v>
      </c>
      <c r="D252" s="789" t="s">
        <v>9209</v>
      </c>
      <c r="E252" s="1201">
        <f>IFERROR(VLOOKUP(C252,'Consolidated Master Sheet'!B:H,3,0),"")</f>
        <v>152.80000000000001</v>
      </c>
      <c r="F252" s="151">
        <f t="shared" si="17"/>
        <v>0</v>
      </c>
      <c r="G252" s="1322">
        <f t="shared" si="18"/>
        <v>0</v>
      </c>
      <c r="H252" s="373">
        <f>IFERROR(VLOOKUP(C252,'Consolidated Master Sheet'!B:H,6,0),"")</f>
        <v>1</v>
      </c>
      <c r="I252" s="347">
        <f>IFERROR(VLOOKUP(C252,'Consolidated Master Sheet'!B:H,7,0),"")</f>
        <v>60</v>
      </c>
      <c r="J252" s="42"/>
      <c r="K252" s="1102">
        <f t="shared" si="23"/>
        <v>0</v>
      </c>
      <c r="L252" s="157"/>
      <c r="M252" s="1029"/>
    </row>
    <row r="253" spans="1:13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53" s="244"/>
      <c r="C253" s="235" t="s">
        <v>2270</v>
      </c>
      <c r="D253" s="775" t="s">
        <v>9210</v>
      </c>
      <c r="E253" s="1137">
        <f>IFERROR(VLOOKUP(C253,'Consolidated Master Sheet'!B:H,3,0),"")</f>
        <v>258.83999999999997</v>
      </c>
      <c r="F253" s="154">
        <f t="shared" si="17"/>
        <v>0</v>
      </c>
      <c r="G253" s="1624">
        <f t="shared" si="18"/>
        <v>0</v>
      </c>
      <c r="H253" s="195">
        <f>IFERROR(VLOOKUP(C253,'Consolidated Master Sheet'!B:H,6,0),"")</f>
        <v>1</v>
      </c>
      <c r="I253" s="349">
        <f>IFERROR(VLOOKUP(C253,'Consolidated Master Sheet'!B:H,7,0),"")</f>
        <v>36</v>
      </c>
      <c r="J253" s="43"/>
      <c r="K253" s="1103">
        <f t="shared" si="23"/>
        <v>0</v>
      </c>
      <c r="L253" s="157"/>
      <c r="M253" s="1029"/>
    </row>
    <row r="254" spans="1:13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54" s="354"/>
      <c r="C254" s="313"/>
      <c r="D254" s="314" t="s">
        <v>4693</v>
      </c>
      <c r="E254" s="1217" t="str">
        <f>IFERROR(VLOOKUP(C254,'Consolidated Master Sheet'!B:H,3,0),"")</f>
        <v/>
      </c>
      <c r="F254" s="1459">
        <f t="shared" si="17"/>
        <v>0</v>
      </c>
      <c r="G254" s="1765">
        <f t="shared" si="18"/>
        <v>0</v>
      </c>
      <c r="H254" s="760" t="str">
        <f>IFERROR(VLOOKUP(C254,'Consolidated Master Sheet'!B:H,6,0),"")</f>
        <v/>
      </c>
      <c r="I254" s="761" t="str">
        <f>IFERROR(VLOOKUP(C254,'Consolidated Master Sheet'!B:H,7,0),"")</f>
        <v/>
      </c>
      <c r="J254" s="105"/>
      <c r="K254" s="1121"/>
      <c r="L254" s="157"/>
      <c r="M254" s="1029"/>
    </row>
    <row r="255" spans="1:13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55" s="244"/>
      <c r="C255" s="228" t="s">
        <v>2271</v>
      </c>
      <c r="D255" s="788" t="s">
        <v>9211</v>
      </c>
      <c r="E255" s="1136">
        <f>IFERROR(VLOOKUP(C255,'Consolidated Master Sheet'!B:H,3,0),"")</f>
        <v>57.29</v>
      </c>
      <c r="F255" s="151">
        <f t="shared" si="17"/>
        <v>0</v>
      </c>
      <c r="G255" s="1322">
        <f t="shared" si="18"/>
        <v>0</v>
      </c>
      <c r="H255" s="188">
        <f>IFERROR(VLOOKUP(C255,'Consolidated Master Sheet'!B:H,6,0),"")</f>
        <v>1</v>
      </c>
      <c r="I255" s="345">
        <f>IFERROR(VLOOKUP(C255,'Consolidated Master Sheet'!B:H,7,0),"")</f>
        <v>100</v>
      </c>
      <c r="J255" s="41"/>
      <c r="K255" s="1102">
        <f t="shared" ref="K255:K260" si="24">IFERROR(G255*J255,0)</f>
        <v>0</v>
      </c>
      <c r="L255" s="157"/>
      <c r="M255" s="1029"/>
    </row>
    <row r="256" spans="1:13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56" s="244"/>
      <c r="C256" s="235" t="s">
        <v>2272</v>
      </c>
      <c r="D256" s="775" t="s">
        <v>9212</v>
      </c>
      <c r="E256" s="1137">
        <f>IFERROR(VLOOKUP(C256,'Consolidated Master Sheet'!B:H,3,0),"")</f>
        <v>74.070000000000007</v>
      </c>
      <c r="F256" s="154">
        <f t="shared" si="17"/>
        <v>0</v>
      </c>
      <c r="G256" s="1624">
        <f t="shared" si="18"/>
        <v>0</v>
      </c>
      <c r="H256" s="195">
        <f>IFERROR(VLOOKUP(C256,'Consolidated Master Sheet'!B:H,6,0),"")</f>
        <v>1</v>
      </c>
      <c r="I256" s="349">
        <f>IFERROR(VLOOKUP(C256,'Consolidated Master Sheet'!B:H,7,0),"")</f>
        <v>70</v>
      </c>
      <c r="J256" s="43"/>
      <c r="K256" s="1103">
        <f t="shared" si="24"/>
        <v>0</v>
      </c>
      <c r="L256" s="157"/>
      <c r="M256" s="1029"/>
    </row>
    <row r="257" spans="1:13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57" s="244"/>
      <c r="C257" s="231" t="s">
        <v>2273</v>
      </c>
      <c r="D257" s="789" t="s">
        <v>9213</v>
      </c>
      <c r="E257" s="1201">
        <f>IFERROR(VLOOKUP(C257,'Consolidated Master Sheet'!B:H,3,0),"")</f>
        <v>120.62</v>
      </c>
      <c r="F257" s="152">
        <f t="shared" si="17"/>
        <v>0</v>
      </c>
      <c r="G257" s="1324">
        <f t="shared" si="18"/>
        <v>0</v>
      </c>
      <c r="H257" s="373">
        <f>IFERROR(VLOOKUP(C257,'Consolidated Master Sheet'!B:H,6,0),"")</f>
        <v>1</v>
      </c>
      <c r="I257" s="347">
        <f>IFERROR(VLOOKUP(C257,'Consolidated Master Sheet'!B:H,7,0),"")</f>
        <v>50</v>
      </c>
      <c r="J257" s="42"/>
      <c r="K257" s="1104">
        <f t="shared" si="24"/>
        <v>0</v>
      </c>
      <c r="L257" s="157"/>
      <c r="M257" s="1029"/>
    </row>
    <row r="258" spans="1:13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58" s="244"/>
      <c r="C258" s="231" t="s">
        <v>2274</v>
      </c>
      <c r="D258" s="789" t="s">
        <v>9214</v>
      </c>
      <c r="E258" s="1201">
        <f>IFERROR(VLOOKUP(C258,'Consolidated Master Sheet'!B:H,3,0),"")</f>
        <v>171.12</v>
      </c>
      <c r="F258" s="151">
        <f t="shared" si="17"/>
        <v>0</v>
      </c>
      <c r="G258" s="1322">
        <f t="shared" si="18"/>
        <v>0</v>
      </c>
      <c r="H258" s="373">
        <f>IFERROR(VLOOKUP(C258,'Consolidated Master Sheet'!B:H,6,0),"")</f>
        <v>1</v>
      </c>
      <c r="I258" s="347">
        <f>IFERROR(VLOOKUP(C258,'Consolidated Master Sheet'!B:H,7,0),"")</f>
        <v>48</v>
      </c>
      <c r="J258" s="42"/>
      <c r="K258" s="1102">
        <f t="shared" si="24"/>
        <v>0</v>
      </c>
      <c r="L258" s="157"/>
      <c r="M258" s="1029"/>
    </row>
    <row r="259" spans="1:13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59" s="244"/>
      <c r="C259" s="231" t="s">
        <v>2275</v>
      </c>
      <c r="D259" s="789" t="s">
        <v>9215</v>
      </c>
      <c r="E259" s="1201">
        <f>IFERROR(VLOOKUP(C259,'Consolidated Master Sheet'!B:H,3,0),"")</f>
        <v>233.73</v>
      </c>
      <c r="F259" s="151">
        <f t="shared" si="17"/>
        <v>0</v>
      </c>
      <c r="G259" s="1322">
        <f t="shared" si="18"/>
        <v>0</v>
      </c>
      <c r="H259" s="373">
        <f>IFERROR(VLOOKUP(C259,'Consolidated Master Sheet'!B:H,6,0),"")</f>
        <v>1</v>
      </c>
      <c r="I259" s="347">
        <f>IFERROR(VLOOKUP(C259,'Consolidated Master Sheet'!B:H,7,0),"")</f>
        <v>30</v>
      </c>
      <c r="J259" s="42"/>
      <c r="K259" s="1102">
        <f t="shared" si="24"/>
        <v>0</v>
      </c>
      <c r="L259" s="157"/>
      <c r="M259" s="1029"/>
    </row>
    <row r="260" spans="1:13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60" s="244"/>
      <c r="C260" s="235" t="s">
        <v>2276</v>
      </c>
      <c r="D260" s="826" t="s">
        <v>9216</v>
      </c>
      <c r="E260" s="1137">
        <f>IFERROR(VLOOKUP(C260,'Consolidated Master Sheet'!B:H,3,0),"")</f>
        <v>374.36</v>
      </c>
      <c r="F260" s="154">
        <f t="shared" si="17"/>
        <v>0</v>
      </c>
      <c r="G260" s="1624">
        <f t="shared" si="18"/>
        <v>0</v>
      </c>
      <c r="H260" s="195">
        <f>IFERROR(VLOOKUP(C260,'Consolidated Master Sheet'!B:H,6,0),"")</f>
        <v>1</v>
      </c>
      <c r="I260" s="349">
        <f>IFERROR(VLOOKUP(C260,'Consolidated Master Sheet'!B:H,7,0),"")</f>
        <v>16</v>
      </c>
      <c r="J260" s="43"/>
      <c r="K260" s="1103">
        <f t="shared" si="24"/>
        <v>0</v>
      </c>
      <c r="L260" s="157"/>
      <c r="M260" s="1029"/>
    </row>
    <row r="261" spans="1:13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61" s="354"/>
      <c r="C261" s="313"/>
      <c r="D261" s="314" t="s">
        <v>4694</v>
      </c>
      <c r="E261" s="1217" t="str">
        <f>IFERROR(VLOOKUP(C261,'Consolidated Master Sheet'!B:H,3,0),"")</f>
        <v/>
      </c>
      <c r="F261" s="1459">
        <f t="shared" si="17"/>
        <v>0</v>
      </c>
      <c r="G261" s="1765">
        <f t="shared" si="18"/>
        <v>0</v>
      </c>
      <c r="H261" s="760" t="str">
        <f>IFERROR(VLOOKUP(C261,'Consolidated Master Sheet'!B:H,6,0),"")</f>
        <v/>
      </c>
      <c r="I261" s="761" t="str">
        <f>IFERROR(VLOOKUP(C261,'Consolidated Master Sheet'!B:H,7,0),"")</f>
        <v/>
      </c>
      <c r="J261" s="105"/>
      <c r="K261" s="1121"/>
      <c r="L261" s="157"/>
      <c r="M261" s="1029"/>
    </row>
    <row r="262" spans="1:13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62" s="447"/>
      <c r="C262" s="235" t="s">
        <v>2277</v>
      </c>
      <c r="D262" s="775" t="s">
        <v>9217</v>
      </c>
      <c r="E262" s="1137">
        <f>IFERROR(VLOOKUP(C262,'Consolidated Master Sheet'!B:H,3,0),"")</f>
        <v>39.39</v>
      </c>
      <c r="F262" s="153">
        <f t="shared" ref="F262:F293" si="25">IF(E262=0,"NET",$F$2)</f>
        <v>0</v>
      </c>
      <c r="G262" s="1764">
        <f t="shared" ref="G262:G293" si="26">IFERROR(ROUND(E262*F262,2),0)</f>
        <v>0</v>
      </c>
      <c r="H262" s="195">
        <f>IFERROR(VLOOKUP(C262,'Consolidated Master Sheet'!B:H,6,0),"")</f>
        <v>5</v>
      </c>
      <c r="I262" s="349">
        <f>IFERROR(VLOOKUP(C262,'Consolidated Master Sheet'!B:H,7,0),"")</f>
        <v>120</v>
      </c>
      <c r="J262" s="43"/>
      <c r="K262" s="1108">
        <f>IFERROR(G262*J262,0)</f>
        <v>0</v>
      </c>
      <c r="L262" s="157"/>
      <c r="M262" s="1029"/>
    </row>
    <row r="263" spans="1:13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63" s="244"/>
      <c r="C263" s="249"/>
      <c r="D263" s="772"/>
      <c r="E263" s="1203" t="str">
        <f>IFERROR(VLOOKUP(C263,'Consolidated Master Sheet'!B:H,3,0),"")</f>
        <v/>
      </c>
      <c r="F263" s="720">
        <f t="shared" si="25"/>
        <v>0</v>
      </c>
      <c r="G263" s="1811">
        <f t="shared" si="26"/>
        <v>0</v>
      </c>
      <c r="H263" s="459" t="str">
        <f>IFERROR(VLOOKUP(C263,'Consolidated Master Sheet'!B:H,6,0),"")</f>
        <v/>
      </c>
      <c r="I263" s="452" t="str">
        <f>IFERROR(VLOOKUP(C263,'Consolidated Master Sheet'!B:H,7,0),"")</f>
        <v/>
      </c>
      <c r="J263" s="45"/>
      <c r="K263" s="1106"/>
      <c r="L263" s="157"/>
      <c r="M263" s="1029"/>
    </row>
    <row r="264" spans="1:13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64" s="244"/>
      <c r="C264" s="228" t="s">
        <v>2278</v>
      </c>
      <c r="D264" s="788" t="s">
        <v>9218</v>
      </c>
      <c r="E264" s="1136">
        <f>IFERROR(VLOOKUP(C264,'Consolidated Master Sheet'!B:H,3,0),"")</f>
        <v>77.850000000000009</v>
      </c>
      <c r="F264" s="151">
        <f t="shared" si="25"/>
        <v>0</v>
      </c>
      <c r="G264" s="1322">
        <f t="shared" si="26"/>
        <v>0</v>
      </c>
      <c r="H264" s="188">
        <f>IFERROR(VLOOKUP(C264,'Consolidated Master Sheet'!B:H,6,0),"")</f>
        <v>5</v>
      </c>
      <c r="I264" s="345">
        <f>IFERROR(VLOOKUP(C264,'Consolidated Master Sheet'!B:H,7,0),"")</f>
        <v>70</v>
      </c>
      <c r="J264" s="41"/>
      <c r="K264" s="1102">
        <f>IFERROR(G264*J264,0)</f>
        <v>0</v>
      </c>
      <c r="L264" s="157"/>
      <c r="M264" s="1029"/>
    </row>
    <row r="265" spans="1:13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65" s="244"/>
      <c r="C265" s="235" t="s">
        <v>2279</v>
      </c>
      <c r="D265" s="775" t="s">
        <v>9219</v>
      </c>
      <c r="E265" s="1137">
        <f>IFERROR(VLOOKUP(C265,'Consolidated Master Sheet'!B:H,3,0),"")</f>
        <v>53.449999999999996</v>
      </c>
      <c r="F265" s="154">
        <f t="shared" si="25"/>
        <v>0</v>
      </c>
      <c r="G265" s="1624">
        <f t="shared" si="26"/>
        <v>0</v>
      </c>
      <c r="H265" s="195">
        <f>IFERROR(VLOOKUP(C265,'Consolidated Master Sheet'!B:H,6,0),"")</f>
        <v>5</v>
      </c>
      <c r="I265" s="349">
        <f>IFERROR(VLOOKUP(C265,'Consolidated Master Sheet'!B:H,7,0),"")</f>
        <v>90</v>
      </c>
      <c r="J265" s="43"/>
      <c r="K265" s="1103">
        <f t="shared" ref="K265:K277" si="27">IFERROR(G265*J265,0)</f>
        <v>0</v>
      </c>
      <c r="L265" s="157"/>
      <c r="M265" s="1029"/>
    </row>
    <row r="266" spans="1:13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66" s="244"/>
      <c r="C266" s="249"/>
      <c r="D266" s="772"/>
      <c r="E266" s="1203" t="str">
        <f>IFERROR(VLOOKUP(C266,'Consolidated Master Sheet'!B:H,3,0),"")</f>
        <v/>
      </c>
      <c r="F266" s="720">
        <f t="shared" si="25"/>
        <v>0</v>
      </c>
      <c r="G266" s="1811">
        <f t="shared" si="26"/>
        <v>0</v>
      </c>
      <c r="H266" s="459" t="str">
        <f>IFERROR(VLOOKUP(C266,'Consolidated Master Sheet'!B:H,6,0),"")</f>
        <v/>
      </c>
      <c r="I266" s="452" t="str">
        <f>IFERROR(VLOOKUP(C266,'Consolidated Master Sheet'!B:H,7,0),"")</f>
        <v/>
      </c>
      <c r="J266" s="45"/>
      <c r="K266" s="1106"/>
      <c r="L266" s="157"/>
      <c r="M266" s="1029"/>
    </row>
    <row r="267" spans="1:13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67" s="244"/>
      <c r="C267" s="228" t="s">
        <v>2280</v>
      </c>
      <c r="D267" s="788" t="s">
        <v>9220</v>
      </c>
      <c r="E267" s="1136">
        <f>IFERROR(VLOOKUP(C267,'Consolidated Master Sheet'!B:H,3,0),"")</f>
        <v>68.36</v>
      </c>
      <c r="F267" s="151">
        <f t="shared" si="25"/>
        <v>0</v>
      </c>
      <c r="G267" s="1322">
        <f t="shared" si="26"/>
        <v>0</v>
      </c>
      <c r="H267" s="188">
        <f>IFERROR(VLOOKUP(C267,'Consolidated Master Sheet'!B:H,6,0),"")</f>
        <v>5</v>
      </c>
      <c r="I267" s="345">
        <f>IFERROR(VLOOKUP(C267,'Consolidated Master Sheet'!B:H,7,0),"")</f>
        <v>70</v>
      </c>
      <c r="J267" s="41"/>
      <c r="K267" s="1102">
        <f t="shared" si="27"/>
        <v>0</v>
      </c>
      <c r="L267" s="157"/>
      <c r="M267" s="1029"/>
    </row>
    <row r="268" spans="1:13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68" s="244"/>
      <c r="C268" s="235" t="s">
        <v>2281</v>
      </c>
      <c r="D268" s="775" t="s">
        <v>9221</v>
      </c>
      <c r="E268" s="1137">
        <f>IFERROR(VLOOKUP(C268,'Consolidated Master Sheet'!B:H,3,0),"")</f>
        <v>80.760000000000005</v>
      </c>
      <c r="F268" s="154">
        <f t="shared" si="25"/>
        <v>0</v>
      </c>
      <c r="G268" s="1624">
        <f t="shared" si="26"/>
        <v>0</v>
      </c>
      <c r="H268" s="195">
        <f>IFERROR(VLOOKUP(C268,'Consolidated Master Sheet'!B:H,6,0),"")</f>
        <v>5</v>
      </c>
      <c r="I268" s="349">
        <f>IFERROR(VLOOKUP(C268,'Consolidated Master Sheet'!B:H,7,0),"")</f>
        <v>50</v>
      </c>
      <c r="J268" s="43"/>
      <c r="K268" s="1103">
        <f t="shared" si="27"/>
        <v>0</v>
      </c>
      <c r="L268" s="157"/>
      <c r="M268" s="1029"/>
    </row>
    <row r="269" spans="1:13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69" s="244"/>
      <c r="C269" s="249"/>
      <c r="D269" s="772"/>
      <c r="E269" s="1203" t="str">
        <f>IFERROR(VLOOKUP(C269,'Consolidated Master Sheet'!B:H,3,0),"")</f>
        <v/>
      </c>
      <c r="F269" s="720">
        <f t="shared" si="25"/>
        <v>0</v>
      </c>
      <c r="G269" s="1811">
        <f t="shared" si="26"/>
        <v>0</v>
      </c>
      <c r="H269" s="459" t="str">
        <f>IFERROR(VLOOKUP(C269,'Consolidated Master Sheet'!B:H,6,0),"")</f>
        <v/>
      </c>
      <c r="I269" s="452" t="str">
        <f>IFERROR(VLOOKUP(C269,'Consolidated Master Sheet'!B:H,7,0),"")</f>
        <v/>
      </c>
      <c r="J269" s="45"/>
      <c r="K269" s="1106"/>
      <c r="L269" s="157"/>
      <c r="M269" s="1029"/>
    </row>
    <row r="270" spans="1:13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70" s="244"/>
      <c r="C270" s="228" t="s">
        <v>2282</v>
      </c>
      <c r="D270" s="825" t="s">
        <v>9222</v>
      </c>
      <c r="E270" s="1136">
        <f>IFERROR(VLOOKUP(C270,'Consolidated Master Sheet'!B:H,3,0),"")</f>
        <v>99.59</v>
      </c>
      <c r="F270" s="151">
        <f t="shared" si="25"/>
        <v>0</v>
      </c>
      <c r="G270" s="1322">
        <f t="shared" si="26"/>
        <v>0</v>
      </c>
      <c r="H270" s="188">
        <f>IFERROR(VLOOKUP(C270,'Consolidated Master Sheet'!B:H,6,0),"")</f>
        <v>1</v>
      </c>
      <c r="I270" s="345">
        <f>IFERROR(VLOOKUP(C270,'Consolidated Master Sheet'!B:H,7,0),"")</f>
        <v>50</v>
      </c>
      <c r="J270" s="41"/>
      <c r="K270" s="1102">
        <f t="shared" si="27"/>
        <v>0</v>
      </c>
      <c r="L270" s="157"/>
      <c r="M270" s="1029"/>
    </row>
    <row r="271" spans="1:13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71" s="244"/>
      <c r="C271" s="235" t="s">
        <v>2283</v>
      </c>
      <c r="D271" s="775" t="s">
        <v>9223</v>
      </c>
      <c r="E271" s="1137">
        <f>IFERROR(VLOOKUP(C271,'Consolidated Master Sheet'!B:H,3,0),"")</f>
        <v>103.3</v>
      </c>
      <c r="F271" s="154">
        <f t="shared" si="25"/>
        <v>0</v>
      </c>
      <c r="G271" s="1624">
        <f t="shared" si="26"/>
        <v>0</v>
      </c>
      <c r="H271" s="195">
        <f>IFERROR(VLOOKUP(C271,'Consolidated Master Sheet'!B:H,6,0),"")</f>
        <v>1</v>
      </c>
      <c r="I271" s="349">
        <f>IFERROR(VLOOKUP(C271,'Consolidated Master Sheet'!B:H,7,0),"")</f>
        <v>30</v>
      </c>
      <c r="J271" s="43"/>
      <c r="K271" s="1103">
        <f t="shared" si="27"/>
        <v>0</v>
      </c>
      <c r="L271" s="157"/>
      <c r="M271" s="1029"/>
    </row>
    <row r="272" spans="1:13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72" s="244"/>
      <c r="C272" s="249"/>
      <c r="D272" s="772"/>
      <c r="E272" s="1203" t="str">
        <f>IFERROR(VLOOKUP(C272,'Consolidated Master Sheet'!B:H,3,0),"")</f>
        <v/>
      </c>
      <c r="F272" s="720">
        <f t="shared" si="25"/>
        <v>0</v>
      </c>
      <c r="G272" s="1811">
        <f t="shared" si="26"/>
        <v>0</v>
      </c>
      <c r="H272" s="459" t="str">
        <f>IFERROR(VLOOKUP(C272,'Consolidated Master Sheet'!B:H,6,0),"")</f>
        <v/>
      </c>
      <c r="I272" s="452" t="str">
        <f>IFERROR(VLOOKUP(C272,'Consolidated Master Sheet'!B:H,7,0),"")</f>
        <v/>
      </c>
      <c r="J272" s="45"/>
      <c r="K272" s="1106"/>
      <c r="L272" s="157"/>
      <c r="M272" s="1029"/>
    </row>
    <row r="273" spans="1:13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73" s="244"/>
      <c r="C273" s="245" t="s">
        <v>2284</v>
      </c>
      <c r="D273" s="809" t="s">
        <v>9224</v>
      </c>
      <c r="E273" s="1202">
        <f>IFERROR(VLOOKUP(C273,'Consolidated Master Sheet'!B:H,3,0),"")</f>
        <v>555.28</v>
      </c>
      <c r="F273" s="154">
        <f t="shared" si="25"/>
        <v>0</v>
      </c>
      <c r="G273" s="1624">
        <f t="shared" si="26"/>
        <v>0</v>
      </c>
      <c r="H273" s="475">
        <f>IFERROR(VLOOKUP(C273,'Consolidated Master Sheet'!B:H,6,0),"")</f>
        <v>1</v>
      </c>
      <c r="I273" s="178">
        <f>IFERROR(VLOOKUP(C273,'Consolidated Master Sheet'!B:H,7,0),"")</f>
        <v>6</v>
      </c>
      <c r="J273" s="95"/>
      <c r="K273" s="1103">
        <f t="shared" si="27"/>
        <v>0</v>
      </c>
      <c r="L273" s="157"/>
      <c r="M273" s="1029"/>
    </row>
    <row r="274" spans="1:13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74" s="244"/>
      <c r="C274" s="249"/>
      <c r="D274" s="772"/>
      <c r="E274" s="1203" t="str">
        <f>IFERROR(VLOOKUP(C274,'Consolidated Master Sheet'!B:H,3,0),"")</f>
        <v/>
      </c>
      <c r="F274" s="720">
        <f t="shared" si="25"/>
        <v>0</v>
      </c>
      <c r="G274" s="1811">
        <f t="shared" si="26"/>
        <v>0</v>
      </c>
      <c r="H274" s="459" t="str">
        <f>IFERROR(VLOOKUP(C274,'Consolidated Master Sheet'!B:H,6,0),"")</f>
        <v/>
      </c>
      <c r="I274" s="452" t="str">
        <f>IFERROR(VLOOKUP(C274,'Consolidated Master Sheet'!B:H,7,0),"")</f>
        <v/>
      </c>
      <c r="J274" s="45"/>
      <c r="K274" s="1106"/>
      <c r="L274" s="157"/>
      <c r="M274" s="1029"/>
    </row>
    <row r="275" spans="1:13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75" s="244"/>
      <c r="C275" s="245" t="s">
        <v>2285</v>
      </c>
      <c r="D275" s="809" t="s">
        <v>9225</v>
      </c>
      <c r="E275" s="1202">
        <f>IFERROR(VLOOKUP(C275,'Consolidated Master Sheet'!B:H,3,0),"")</f>
        <v>661.59</v>
      </c>
      <c r="F275" s="154">
        <f t="shared" si="25"/>
        <v>0</v>
      </c>
      <c r="G275" s="1624">
        <f t="shared" si="26"/>
        <v>0</v>
      </c>
      <c r="H275" s="475">
        <f>IFERROR(VLOOKUP(C275,'Consolidated Master Sheet'!B:H,6,0),"")</f>
        <v>1</v>
      </c>
      <c r="I275" s="178">
        <f>IFERROR(VLOOKUP(C275,'Consolidated Master Sheet'!B:H,7,0),"")</f>
        <v>4</v>
      </c>
      <c r="J275" s="95"/>
      <c r="K275" s="1103">
        <f t="shared" si="27"/>
        <v>0</v>
      </c>
      <c r="L275" s="157"/>
      <c r="M275" s="1029"/>
    </row>
    <row r="276" spans="1:13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76" s="244"/>
      <c r="C276" s="249"/>
      <c r="D276" s="772"/>
      <c r="E276" s="1203" t="str">
        <f>IFERROR(VLOOKUP(C276,'Consolidated Master Sheet'!B:H,3,0),"")</f>
        <v/>
      </c>
      <c r="F276" s="720">
        <f t="shared" si="25"/>
        <v>0</v>
      </c>
      <c r="G276" s="1811">
        <f t="shared" si="26"/>
        <v>0</v>
      </c>
      <c r="H276" s="459" t="str">
        <f>IFERROR(VLOOKUP(C276,'Consolidated Master Sheet'!B:H,6,0),"")</f>
        <v/>
      </c>
      <c r="I276" s="452" t="str">
        <f>IFERROR(VLOOKUP(C276,'Consolidated Master Sheet'!B:H,7,0),"")</f>
        <v/>
      </c>
      <c r="J276" s="45"/>
      <c r="K276" s="1106"/>
      <c r="L276" s="157"/>
      <c r="M276" s="1029"/>
    </row>
    <row r="277" spans="1:13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77" s="299"/>
      <c r="C277" s="228" t="s">
        <v>2286</v>
      </c>
      <c r="D277" s="788" t="s">
        <v>9226</v>
      </c>
      <c r="E277" s="1136">
        <f>IFERROR(VLOOKUP(C277,'Consolidated Master Sheet'!B:H,3,0),"")</f>
        <v>759.12</v>
      </c>
      <c r="F277" s="151">
        <f t="shared" si="25"/>
        <v>0</v>
      </c>
      <c r="G277" s="1322">
        <f t="shared" si="26"/>
        <v>0</v>
      </c>
      <c r="H277" s="188">
        <f>IFERROR(VLOOKUP(C277,'Consolidated Master Sheet'!B:H,6,0),"")</f>
        <v>1</v>
      </c>
      <c r="I277" s="345">
        <f>IFERROR(VLOOKUP(C277,'Consolidated Master Sheet'!B:H,7,0),"")</f>
        <v>1</v>
      </c>
      <c r="J277" s="41"/>
      <c r="K277" s="1102">
        <f t="shared" si="27"/>
        <v>0</v>
      </c>
      <c r="L277" s="157"/>
      <c r="M277" s="1029"/>
    </row>
    <row r="278" spans="1:13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78" s="354"/>
      <c r="C278" s="313"/>
      <c r="D278" s="314" t="s">
        <v>12919</v>
      </c>
      <c r="E278" s="1217" t="str">
        <f>IFERROR(VLOOKUP(C278,'Consolidated Master Sheet'!B:H,3,0),"")</f>
        <v/>
      </c>
      <c r="F278" s="1459">
        <f t="shared" si="25"/>
        <v>0</v>
      </c>
      <c r="G278" s="1765">
        <f t="shared" si="26"/>
        <v>0</v>
      </c>
      <c r="H278" s="760" t="str">
        <f>IFERROR(VLOOKUP(C278,'Consolidated Master Sheet'!B:H,6,0),"")</f>
        <v/>
      </c>
      <c r="I278" s="761" t="str">
        <f>IFERROR(VLOOKUP(C278,'Consolidated Master Sheet'!B:H,7,0),"")</f>
        <v/>
      </c>
      <c r="J278" s="105"/>
      <c r="K278" s="1121"/>
      <c r="L278" s="157"/>
      <c r="M278" s="1029"/>
    </row>
    <row r="279" spans="1:13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79" s="244"/>
      <c r="C279" s="228" t="s">
        <v>12920</v>
      </c>
      <c r="D279" s="788" t="s">
        <v>12921</v>
      </c>
      <c r="E279" s="1201">
        <f>IFERROR(VLOOKUP(C279,'Consolidated Master Sheet'!B:H,3,0),"")</f>
        <v>0</v>
      </c>
      <c r="F279" s="152" t="str">
        <f t="shared" si="25"/>
        <v>NET</v>
      </c>
      <c r="G279" s="1324">
        <f t="shared" si="26"/>
        <v>0</v>
      </c>
      <c r="H279" s="188">
        <f>IFERROR(VLOOKUP(C279,'Consolidated Master Sheet'!B:H,6,0),"")</f>
        <v>0</v>
      </c>
      <c r="I279" s="345">
        <f>IFERROR(VLOOKUP(C279,'Consolidated Master Sheet'!B:H,7,0),"")</f>
        <v>0</v>
      </c>
      <c r="J279" s="41"/>
      <c r="K279" s="1102">
        <f t="shared" ref="K279:K284" si="28">IFERROR(G279*J279,0)</f>
        <v>0</v>
      </c>
      <c r="L279" s="157"/>
      <c r="M279" s="1029"/>
    </row>
    <row r="280" spans="1:13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80" s="244"/>
      <c r="C280" s="235" t="s">
        <v>12922</v>
      </c>
      <c r="D280" s="775" t="s">
        <v>12923</v>
      </c>
      <c r="E280" s="1201">
        <f>IFERROR(VLOOKUP(C280,'Consolidated Master Sheet'!B:H,3,0),"")</f>
        <v>0</v>
      </c>
      <c r="F280" s="152" t="str">
        <f t="shared" si="25"/>
        <v>NET</v>
      </c>
      <c r="G280" s="1324">
        <f t="shared" si="26"/>
        <v>0</v>
      </c>
      <c r="H280" s="195">
        <f>IFERROR(VLOOKUP(C280,'Consolidated Master Sheet'!B:H,6,0),"")</f>
        <v>0</v>
      </c>
      <c r="I280" s="349">
        <f>IFERROR(VLOOKUP(C280,'Consolidated Master Sheet'!B:H,7,0),"")</f>
        <v>0</v>
      </c>
      <c r="J280" s="43"/>
      <c r="K280" s="1103">
        <f t="shared" si="28"/>
        <v>0</v>
      </c>
      <c r="L280" s="157"/>
      <c r="M280" s="1029"/>
    </row>
    <row r="281" spans="1:13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81" s="244"/>
      <c r="C281" s="231" t="s">
        <v>12924</v>
      </c>
      <c r="D281" s="789" t="s">
        <v>12925</v>
      </c>
      <c r="E281" s="1201">
        <f>IFERROR(VLOOKUP(C281,'Consolidated Master Sheet'!B:H,3,0),"")</f>
        <v>0</v>
      </c>
      <c r="F281" s="152" t="str">
        <f t="shared" si="25"/>
        <v>NET</v>
      </c>
      <c r="G281" s="1324">
        <f t="shared" si="26"/>
        <v>0</v>
      </c>
      <c r="H281" s="373">
        <f>IFERROR(VLOOKUP(C281,'Consolidated Master Sheet'!B:H,6,0),"")</f>
        <v>0</v>
      </c>
      <c r="I281" s="347">
        <f>IFERROR(VLOOKUP(C281,'Consolidated Master Sheet'!B:H,7,0),"")</f>
        <v>0</v>
      </c>
      <c r="J281" s="42"/>
      <c r="K281" s="1104">
        <f t="shared" si="28"/>
        <v>0</v>
      </c>
      <c r="L281" s="157"/>
      <c r="M281" s="1029"/>
    </row>
    <row r="282" spans="1:13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82" s="244"/>
      <c r="C282" s="231" t="s">
        <v>12926</v>
      </c>
      <c r="D282" s="789" t="s">
        <v>12927</v>
      </c>
      <c r="E282" s="1201">
        <f>IFERROR(VLOOKUP(C282,'Consolidated Master Sheet'!B:H,3,0),"")</f>
        <v>0</v>
      </c>
      <c r="F282" s="152" t="str">
        <f t="shared" si="25"/>
        <v>NET</v>
      </c>
      <c r="G282" s="1324">
        <f t="shared" si="26"/>
        <v>0</v>
      </c>
      <c r="H282" s="373">
        <f>IFERROR(VLOOKUP(C282,'Consolidated Master Sheet'!B:H,6,0),"")</f>
        <v>0</v>
      </c>
      <c r="I282" s="347">
        <f>IFERROR(VLOOKUP(C282,'Consolidated Master Sheet'!B:H,7,0),"")</f>
        <v>0</v>
      </c>
      <c r="J282" s="42"/>
      <c r="K282" s="1102">
        <f t="shared" si="28"/>
        <v>0</v>
      </c>
      <c r="L282" s="157"/>
      <c r="M282" s="1029"/>
    </row>
    <row r="283" spans="1:13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83" s="244"/>
      <c r="C283" s="231" t="s">
        <v>12928</v>
      </c>
      <c r="D283" s="789" t="s">
        <v>12929</v>
      </c>
      <c r="E283" s="1201">
        <f>IFERROR(VLOOKUP(C283,'Consolidated Master Sheet'!B:H,3,0),"")</f>
        <v>597.1</v>
      </c>
      <c r="F283" s="152">
        <f t="shared" si="25"/>
        <v>0</v>
      </c>
      <c r="G283" s="1324">
        <f t="shared" si="26"/>
        <v>0</v>
      </c>
      <c r="H283" s="373">
        <f>IFERROR(VLOOKUP(C283,'Consolidated Master Sheet'!B:H,6,0),"")</f>
        <v>0</v>
      </c>
      <c r="I283" s="347">
        <f>IFERROR(VLOOKUP(C283,'Consolidated Master Sheet'!B:H,7,0),"")</f>
        <v>0</v>
      </c>
      <c r="J283" s="42"/>
      <c r="K283" s="1102">
        <f t="shared" si="28"/>
        <v>0</v>
      </c>
      <c r="L283" s="157"/>
      <c r="M283" s="1029"/>
    </row>
    <row r="284" spans="1:13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84" s="244"/>
      <c r="C284" s="235" t="s">
        <v>12930</v>
      </c>
      <c r="D284" s="826" t="s">
        <v>12931</v>
      </c>
      <c r="E284" s="1201">
        <f>IFERROR(VLOOKUP(C284,'Consolidated Master Sheet'!B:H,3,0),"")</f>
        <v>653.6</v>
      </c>
      <c r="F284" s="152">
        <f t="shared" si="25"/>
        <v>0</v>
      </c>
      <c r="G284" s="1324">
        <f t="shared" si="26"/>
        <v>0</v>
      </c>
      <c r="H284" s="195">
        <f>IFERROR(VLOOKUP(C284,'Consolidated Master Sheet'!B:H,6,0),"")</f>
        <v>0</v>
      </c>
      <c r="I284" s="349">
        <f>IFERROR(VLOOKUP(C284,'Consolidated Master Sheet'!B:H,7,0),"")</f>
        <v>0</v>
      </c>
      <c r="J284" s="43"/>
      <c r="K284" s="1103">
        <f t="shared" si="28"/>
        <v>0</v>
      </c>
      <c r="L284" s="157"/>
      <c r="M284" s="1029"/>
    </row>
    <row r="285" spans="1:13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85" s="244"/>
      <c r="C285" s="235" t="s">
        <v>12932</v>
      </c>
      <c r="D285" s="826" t="s">
        <v>12933</v>
      </c>
      <c r="E285" s="1201">
        <f>IFERROR(VLOOKUP(C285,'Consolidated Master Sheet'!B:H,3,0),"")</f>
        <v>725.37</v>
      </c>
      <c r="F285" s="152">
        <f t="shared" si="25"/>
        <v>0</v>
      </c>
      <c r="G285" s="1324">
        <f t="shared" si="26"/>
        <v>0</v>
      </c>
      <c r="H285" s="195">
        <f>IFERROR(VLOOKUP(C285,'Consolidated Master Sheet'!B:H,6,0),"")</f>
        <v>0</v>
      </c>
      <c r="I285" s="349">
        <f>IFERROR(VLOOKUP(C285,'Consolidated Master Sheet'!B:H,7,0),"")</f>
        <v>0</v>
      </c>
      <c r="J285" s="43"/>
      <c r="K285" s="1103">
        <f t="shared" ref="K285" si="29">IFERROR(G285*J285,0)</f>
        <v>0</v>
      </c>
      <c r="L285" s="157"/>
      <c r="M285" s="1029"/>
    </row>
    <row r="286" spans="1:13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86" s="354"/>
      <c r="C286" s="313"/>
      <c r="D286" s="528" t="s">
        <v>12934</v>
      </c>
      <c r="E286" s="1217" t="str">
        <f>IFERROR(VLOOKUP(C286,'Consolidated Master Sheet'!B:H,3,0),"")</f>
        <v/>
      </c>
      <c r="F286" s="1459">
        <f t="shared" si="25"/>
        <v>0</v>
      </c>
      <c r="G286" s="1765">
        <f t="shared" si="26"/>
        <v>0</v>
      </c>
      <c r="H286" s="760" t="str">
        <f>IFERROR(VLOOKUP(C286,'Consolidated Master Sheet'!B:H,6,0),"")</f>
        <v/>
      </c>
      <c r="I286" s="761" t="str">
        <f>IFERROR(VLOOKUP(C286,'Consolidated Master Sheet'!B:H,7,0),"")</f>
        <v/>
      </c>
      <c r="J286" s="105"/>
      <c r="K286" s="1121"/>
      <c r="L286" s="157"/>
      <c r="M286" s="1029"/>
    </row>
    <row r="287" spans="1:13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87" s="274"/>
      <c r="C287" s="228" t="s">
        <v>4511</v>
      </c>
      <c r="D287" s="788" t="s">
        <v>8834</v>
      </c>
      <c r="E287" s="1136">
        <f>IFERROR(VLOOKUP(C287,'Consolidated Master Sheet'!B:H,3,0),"")</f>
        <v>10.1</v>
      </c>
      <c r="F287" s="151">
        <f t="shared" si="25"/>
        <v>0</v>
      </c>
      <c r="G287" s="1322">
        <f t="shared" si="26"/>
        <v>0</v>
      </c>
      <c r="H287" s="188">
        <f>IFERROR(VLOOKUP(C287,'Consolidated Master Sheet'!B:H,6,0),"")</f>
        <v>10</v>
      </c>
      <c r="I287" s="345">
        <f>IFERROR(VLOOKUP(C287,'Consolidated Master Sheet'!B:H,7,0),"")</f>
        <v>500</v>
      </c>
      <c r="J287" s="41"/>
      <c r="K287" s="1102">
        <f t="shared" ref="K287:K289" si="30">IFERROR(G287*J287,0)</f>
        <v>0</v>
      </c>
      <c r="L287" s="157"/>
      <c r="M287" s="1029"/>
    </row>
    <row r="288" spans="1:13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88" s="185"/>
      <c r="C288" s="235" t="s">
        <v>4510</v>
      </c>
      <c r="D288" s="775" t="s">
        <v>8835</v>
      </c>
      <c r="E288" s="1137">
        <f>IFERROR(VLOOKUP(C288,'Consolidated Master Sheet'!B:H,3,0),"")</f>
        <v>15.52</v>
      </c>
      <c r="F288" s="154">
        <f t="shared" si="25"/>
        <v>0</v>
      </c>
      <c r="G288" s="1624">
        <f t="shared" si="26"/>
        <v>0</v>
      </c>
      <c r="H288" s="195">
        <f>IFERROR(VLOOKUP(C288,'Consolidated Master Sheet'!B:H,6,0),"")</f>
        <v>10</v>
      </c>
      <c r="I288" s="349">
        <f>IFERROR(VLOOKUP(C288,'Consolidated Master Sheet'!B:H,7,0),"")</f>
        <v>320</v>
      </c>
      <c r="J288" s="43"/>
      <c r="K288" s="1103">
        <f t="shared" si="30"/>
        <v>0</v>
      </c>
      <c r="L288" s="157"/>
      <c r="M288" s="1029"/>
    </row>
    <row r="289" spans="1:13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89" s="185"/>
      <c r="C289" s="231" t="s">
        <v>4509</v>
      </c>
      <c r="D289" s="789" t="s">
        <v>8836</v>
      </c>
      <c r="E289" s="1201">
        <f>IFERROR(VLOOKUP(C289,'Consolidated Master Sheet'!B:H,3,0),"")</f>
        <v>20.290000000000003</v>
      </c>
      <c r="F289" s="152">
        <f t="shared" si="25"/>
        <v>0</v>
      </c>
      <c r="G289" s="1324">
        <f t="shared" si="26"/>
        <v>0</v>
      </c>
      <c r="H289" s="373">
        <f>IFERROR(VLOOKUP(C289,'Consolidated Master Sheet'!B:H,6,0),"")</f>
        <v>5</v>
      </c>
      <c r="I289" s="347">
        <f>IFERROR(VLOOKUP(C289,'Consolidated Master Sheet'!B:H,7,0),"")</f>
        <v>180</v>
      </c>
      <c r="J289" s="42"/>
      <c r="K289" s="1104">
        <f t="shared" si="30"/>
        <v>0</v>
      </c>
      <c r="L289" s="157"/>
      <c r="M289" s="1029"/>
    </row>
    <row r="290" spans="1:13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90" s="185"/>
      <c r="C290" s="542"/>
      <c r="D290" s="537" t="s">
        <v>12935</v>
      </c>
      <c r="E290" s="1168" t="str">
        <f>IFERROR(VLOOKUP(C290,'Consolidated Master Sheet'!B:H,3,0),"")</f>
        <v/>
      </c>
      <c r="F290" s="1547">
        <f t="shared" si="25"/>
        <v>0</v>
      </c>
      <c r="G290" s="1815">
        <f t="shared" si="26"/>
        <v>0</v>
      </c>
      <c r="H290" s="543" t="str">
        <f>IFERROR(VLOOKUP(C290,'Consolidated Master Sheet'!B:H,6,0),"")</f>
        <v/>
      </c>
      <c r="I290" s="529" t="str">
        <f>IFERROR(VLOOKUP(C290,'Consolidated Master Sheet'!B:H,7,0),"")</f>
        <v/>
      </c>
      <c r="J290" s="121"/>
      <c r="K290" s="1163"/>
      <c r="L290" s="157"/>
      <c r="M290" s="1029"/>
    </row>
    <row r="291" spans="1:13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91" s="185"/>
      <c r="C291" s="228" t="s">
        <v>10957</v>
      </c>
      <c r="D291" s="788" t="s">
        <v>11414</v>
      </c>
      <c r="E291" s="1136">
        <f>IFERROR(VLOOKUP(C291,'Consolidated Master Sheet'!B:H,3,0),"")</f>
        <v>12.03</v>
      </c>
      <c r="F291" s="151">
        <f t="shared" si="25"/>
        <v>0</v>
      </c>
      <c r="G291" s="1322">
        <f t="shared" si="26"/>
        <v>0</v>
      </c>
      <c r="H291" s="188">
        <f>IFERROR(VLOOKUP(C291,'Consolidated Master Sheet'!B:H,6,0),"")</f>
        <v>25</v>
      </c>
      <c r="I291" s="345">
        <f>IFERROR(VLOOKUP(C291,'Consolidated Master Sheet'!B:H,7,0),"")</f>
        <v>400</v>
      </c>
      <c r="J291" s="41"/>
      <c r="K291" s="1102">
        <f t="shared" ref="K291:K293" si="31">IFERROR(G291*J291,0)</f>
        <v>0</v>
      </c>
      <c r="L291" s="157"/>
      <c r="M291" s="1029"/>
    </row>
    <row r="292" spans="1:13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92" s="185"/>
      <c r="C292" s="235" t="s">
        <v>10958</v>
      </c>
      <c r="D292" s="775" t="s">
        <v>11415</v>
      </c>
      <c r="E292" s="1137">
        <f>IFERROR(VLOOKUP(C292,'Consolidated Master Sheet'!B:H,3,0),"")</f>
        <v>18.560000000000002</v>
      </c>
      <c r="F292" s="154">
        <f t="shared" si="25"/>
        <v>0</v>
      </c>
      <c r="G292" s="1624">
        <f t="shared" si="26"/>
        <v>0</v>
      </c>
      <c r="H292" s="195">
        <f>IFERROR(VLOOKUP(C292,'Consolidated Master Sheet'!B:H,6,0),"")</f>
        <v>25</v>
      </c>
      <c r="I292" s="349">
        <f>IFERROR(VLOOKUP(C292,'Consolidated Master Sheet'!B:H,7,0),"")</f>
        <v>200</v>
      </c>
      <c r="J292" s="43"/>
      <c r="K292" s="1103">
        <f t="shared" si="31"/>
        <v>0</v>
      </c>
      <c r="L292" s="157"/>
      <c r="M292" s="1029"/>
    </row>
    <row r="293" spans="1:13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93" s="203"/>
      <c r="C293" s="231" t="s">
        <v>10959</v>
      </c>
      <c r="D293" s="789" t="s">
        <v>11416</v>
      </c>
      <c r="E293" s="1201">
        <f>IFERROR(VLOOKUP(C293,'Consolidated Master Sheet'!B:H,3,0),"")</f>
        <v>21.790000000000003</v>
      </c>
      <c r="F293" s="152">
        <f t="shared" si="25"/>
        <v>0</v>
      </c>
      <c r="G293" s="1324">
        <f t="shared" si="26"/>
        <v>0</v>
      </c>
      <c r="H293" s="373">
        <f>IFERROR(VLOOKUP(C293,'Consolidated Master Sheet'!B:H,6,0),"")</f>
        <v>15</v>
      </c>
      <c r="I293" s="347">
        <f>IFERROR(VLOOKUP(C293,'Consolidated Master Sheet'!B:H,7,0),"")</f>
        <v>150</v>
      </c>
      <c r="J293" s="42"/>
      <c r="K293" s="1104">
        <f t="shared" si="31"/>
        <v>0</v>
      </c>
      <c r="L293" s="157"/>
      <c r="M293" s="1029"/>
    </row>
    <row r="294" spans="1:13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94" s="157"/>
      <c r="C294" s="204"/>
      <c r="D294" s="841"/>
      <c r="E294" s="1219"/>
      <c r="F294" s="206"/>
      <c r="G294" s="1374"/>
      <c r="H294" s="167"/>
      <c r="I294" s="207"/>
      <c r="J294" s="47"/>
      <c r="K294" s="1029"/>
      <c r="L294" s="157"/>
      <c r="M294" s="1029"/>
    </row>
    <row r="295" spans="1:13" hidden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95" s="157"/>
      <c r="C295" s="204"/>
      <c r="D295" s="841"/>
      <c r="E295" s="1219"/>
      <c r="F295" s="206"/>
      <c r="G295" s="1374"/>
      <c r="H295" s="167"/>
      <c r="I295" s="207"/>
      <c r="J295" s="47"/>
      <c r="K295" s="1029"/>
      <c r="L295" s="157"/>
      <c r="M295" s="1029"/>
    </row>
    <row r="296" spans="1:13" hidden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96" s="157"/>
      <c r="C296" s="204"/>
      <c r="D296" s="841"/>
      <c r="E296" s="1219"/>
      <c r="F296" s="206"/>
      <c r="G296" s="1374"/>
      <c r="H296" s="167"/>
      <c r="I296" s="207"/>
      <c r="J296" s="47"/>
      <c r="K296" s="1029"/>
      <c r="L296" s="157"/>
      <c r="M296" s="1029"/>
    </row>
    <row r="297" spans="1:13" hidden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97" s="157"/>
      <c r="C297" s="204"/>
      <c r="D297" s="841"/>
      <c r="E297" s="1219"/>
      <c r="F297" s="206"/>
      <c r="G297" s="1374"/>
      <c r="H297" s="167"/>
      <c r="I297" s="207"/>
      <c r="J297" s="47"/>
      <c r="K297" s="1029"/>
      <c r="L297" s="157"/>
      <c r="M297" s="1029"/>
    </row>
    <row r="298" spans="1:13" s="372" customFormat="1" hidden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98" s="168"/>
      <c r="C298" s="204"/>
      <c r="D298" s="841"/>
      <c r="E298" s="1219"/>
      <c r="F298" s="206"/>
      <c r="G298" s="1374"/>
      <c r="H298" s="167"/>
      <c r="I298" s="207"/>
      <c r="J298" s="47"/>
      <c r="K298" s="1029"/>
      <c r="L298" s="157"/>
      <c r="M298" s="1029"/>
    </row>
    <row r="299" spans="1:13" hidden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299" s="157"/>
      <c r="C299" s="204"/>
      <c r="D299" s="841"/>
      <c r="E299" s="1219"/>
      <c r="F299" s="206"/>
      <c r="G299" s="1374"/>
      <c r="H299" s="167"/>
      <c r="I299" s="207"/>
      <c r="J299" s="47"/>
      <c r="K299" s="1029"/>
      <c r="L299" s="157"/>
      <c r="M299" s="1029"/>
    </row>
    <row r="300" spans="1:13" hidden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00" s="157"/>
      <c r="C300" s="204"/>
      <c r="D300" s="841"/>
      <c r="E300" s="1219"/>
      <c r="F300" s="206"/>
      <c r="G300" s="1374"/>
      <c r="H300" s="167"/>
      <c r="I300" s="207"/>
      <c r="J300" s="47"/>
      <c r="K300" s="1029"/>
      <c r="L300" s="157"/>
      <c r="M300" s="1029"/>
    </row>
    <row r="301" spans="1:13" hidden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01" s="157"/>
      <c r="C301" s="204"/>
      <c r="D301" s="841"/>
      <c r="E301" s="1219"/>
      <c r="F301" s="206"/>
      <c r="G301" s="1374"/>
      <c r="H301" s="167"/>
      <c r="I301" s="207"/>
      <c r="J301" s="47"/>
      <c r="K301" s="1029"/>
      <c r="L301" s="157"/>
      <c r="M301" s="1029"/>
    </row>
    <row r="302" spans="1:13" hidden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02" s="157"/>
      <c r="C302" s="204"/>
      <c r="D302" s="841"/>
      <c r="E302" s="1219"/>
      <c r="F302" s="206"/>
      <c r="G302" s="1374"/>
      <c r="H302" s="167"/>
      <c r="I302" s="207"/>
      <c r="J302" s="47"/>
      <c r="K302" s="1029"/>
      <c r="L302" s="157"/>
      <c r="M302" s="1029"/>
    </row>
    <row r="303" spans="1:13" hidden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03" s="157"/>
      <c r="C303" s="204"/>
      <c r="D303" s="841"/>
      <c r="E303" s="1219"/>
      <c r="F303" s="206"/>
      <c r="G303" s="1374"/>
      <c r="H303" s="167"/>
      <c r="I303" s="207"/>
      <c r="J303" s="47"/>
      <c r="K303" s="1029"/>
      <c r="L303" s="157"/>
      <c r="M303" s="1029"/>
    </row>
    <row r="304" spans="1:13" hidden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04" s="157"/>
      <c r="C304" s="204"/>
      <c r="D304" s="841"/>
      <c r="E304" s="1219"/>
      <c r="F304" s="206"/>
      <c r="G304" s="1374"/>
      <c r="H304" s="167"/>
      <c r="I304" s="207"/>
      <c r="J304" s="47"/>
      <c r="K304" s="1029"/>
      <c r="L304" s="157"/>
      <c r="M304" s="1029"/>
    </row>
    <row r="305" spans="1:13" hidden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05" s="157"/>
      <c r="C305" s="204"/>
      <c r="D305" s="841"/>
      <c r="E305" s="1219"/>
      <c r="F305" s="206"/>
      <c r="G305" s="1374"/>
      <c r="H305" s="167"/>
      <c r="I305" s="207"/>
      <c r="J305" s="47"/>
      <c r="K305" s="1029"/>
      <c r="L305" s="157"/>
      <c r="M305" s="1029"/>
    </row>
    <row r="306" spans="1:13" hidden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06" s="157"/>
      <c r="C306" s="204"/>
      <c r="D306" s="841"/>
      <c r="E306" s="1219"/>
      <c r="F306" s="206"/>
      <c r="G306" s="1374"/>
      <c r="H306" s="167"/>
      <c r="I306" s="207"/>
      <c r="J306" s="47"/>
      <c r="K306" s="1029"/>
      <c r="L306" s="157"/>
      <c r="M306" s="1029"/>
    </row>
    <row r="307" spans="1:13" hidden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07" s="157"/>
      <c r="C307" s="204"/>
      <c r="D307" s="841"/>
      <c r="E307" s="1219"/>
      <c r="F307" s="206"/>
      <c r="G307" s="1374"/>
      <c r="H307" s="167"/>
      <c r="I307" s="207"/>
      <c r="J307" s="47"/>
      <c r="K307" s="1029"/>
      <c r="L307" s="157"/>
      <c r="M307" s="1029"/>
    </row>
    <row r="308" spans="1:13" hidden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08" s="157"/>
      <c r="C308" s="204"/>
      <c r="D308" s="841"/>
      <c r="E308" s="1219"/>
      <c r="F308" s="206"/>
      <c r="G308" s="1374"/>
      <c r="H308" s="167"/>
      <c r="I308" s="207"/>
      <c r="J308" s="47"/>
      <c r="K308" s="1029"/>
      <c r="L308" s="157"/>
      <c r="M308" s="1029"/>
    </row>
    <row r="309" spans="1:13" hidden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09" s="157"/>
      <c r="C309" s="204"/>
      <c r="D309" s="841"/>
      <c r="E309" s="1219"/>
      <c r="F309" s="206"/>
      <c r="G309" s="1374"/>
      <c r="H309" s="167"/>
      <c r="I309" s="207"/>
      <c r="J309" s="47"/>
      <c r="K309" s="1029"/>
      <c r="L309" s="157"/>
      <c r="M309" s="1029"/>
    </row>
    <row r="310" spans="1:13" hidden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10" s="157"/>
      <c r="C310" s="204"/>
      <c r="D310" s="841"/>
      <c r="E310" s="1219"/>
      <c r="F310" s="206"/>
      <c r="G310" s="1374"/>
      <c r="H310" s="167"/>
      <c r="I310" s="207"/>
      <c r="J310" s="47"/>
      <c r="K310" s="1029"/>
      <c r="L310" s="157"/>
      <c r="M310" s="1029"/>
    </row>
    <row r="311" spans="1:13" hidden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11" s="157"/>
      <c r="C311" s="204"/>
      <c r="D311" s="841"/>
      <c r="E311" s="1219"/>
      <c r="F311" s="206"/>
      <c r="G311" s="1374"/>
      <c r="H311" s="167"/>
      <c r="I311" s="207"/>
      <c r="J311" s="47"/>
      <c r="K311" s="1029"/>
      <c r="L311" s="157"/>
      <c r="M311" s="1029"/>
    </row>
    <row r="312" spans="1:13" hidden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12" s="157"/>
      <c r="C312" s="204"/>
      <c r="D312" s="841"/>
      <c r="E312" s="1219"/>
      <c r="F312" s="206"/>
      <c r="G312" s="1374"/>
      <c r="H312" s="167"/>
      <c r="I312" s="207"/>
      <c r="J312" s="47"/>
      <c r="K312" s="1029"/>
      <c r="L312" s="157"/>
      <c r="M312" s="1029"/>
    </row>
    <row r="313" spans="1:13" hidden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13" s="157"/>
      <c r="C313" s="204"/>
      <c r="D313" s="841"/>
      <c r="E313" s="1219"/>
      <c r="F313" s="206"/>
      <c r="G313" s="1374"/>
      <c r="H313" s="167"/>
      <c r="I313" s="207"/>
      <c r="J313" s="47"/>
      <c r="K313" s="1029"/>
      <c r="L313" s="157"/>
      <c r="M313" s="1029"/>
    </row>
    <row r="314" spans="1:13" hidden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14" s="157"/>
      <c r="C314" s="204"/>
      <c r="D314" s="841"/>
      <c r="E314" s="1219"/>
      <c r="F314" s="206"/>
      <c r="G314" s="1374"/>
      <c r="H314" s="167"/>
      <c r="I314" s="207"/>
      <c r="J314" s="47"/>
      <c r="K314" s="1029"/>
      <c r="L314" s="157"/>
      <c r="M314" s="1029"/>
    </row>
    <row r="315" spans="1:13" hidden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15" s="157"/>
      <c r="C315" s="204"/>
      <c r="D315" s="841"/>
      <c r="E315" s="1219"/>
      <c r="F315" s="206"/>
      <c r="G315" s="1374"/>
      <c r="H315" s="167"/>
      <c r="I315" s="207"/>
      <c r="J315" s="47"/>
      <c r="K315" s="1029"/>
      <c r="L315" s="157"/>
      <c r="M315" s="1029"/>
    </row>
    <row r="316" spans="1:13" hidden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16" s="157"/>
      <c r="C316" s="204"/>
      <c r="D316" s="841"/>
      <c r="E316" s="1219"/>
      <c r="F316" s="206"/>
      <c r="G316" s="1374"/>
      <c r="H316" s="167"/>
      <c r="I316" s="207"/>
      <c r="J316" s="47"/>
      <c r="K316" s="1029"/>
      <c r="L316" s="157"/>
      <c r="M316" s="1029"/>
    </row>
    <row r="317" spans="1:13" hidden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17" s="157"/>
      <c r="C317" s="204"/>
      <c r="D317" s="841"/>
      <c r="E317" s="1219"/>
      <c r="F317" s="206"/>
      <c r="G317" s="1374"/>
      <c r="H317" s="167"/>
      <c r="I317" s="207"/>
      <c r="J317" s="47"/>
      <c r="K317" s="1029"/>
      <c r="L317" s="157"/>
      <c r="M317" s="1029"/>
    </row>
    <row r="318" spans="1:13" hidden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18" s="157"/>
      <c r="C318" s="204"/>
      <c r="D318" s="841"/>
      <c r="E318" s="1219"/>
      <c r="F318" s="206"/>
      <c r="G318" s="1374"/>
      <c r="H318" s="167"/>
      <c r="I318" s="207"/>
      <c r="J318" s="47"/>
      <c r="K318" s="1029"/>
      <c r="L318" s="157"/>
      <c r="M318" s="1029"/>
    </row>
    <row r="319" spans="1:13" hidden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19" s="157"/>
      <c r="C319" s="204"/>
      <c r="D319" s="841"/>
      <c r="E319" s="1219"/>
      <c r="F319" s="206"/>
      <c r="G319" s="1374"/>
      <c r="H319" s="167"/>
      <c r="I319" s="207"/>
      <c r="J319" s="47"/>
      <c r="K319" s="1029"/>
      <c r="L319" s="157"/>
      <c r="M319" s="1029"/>
    </row>
    <row r="320" spans="1:13" hidden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20" s="157"/>
      <c r="C320" s="204"/>
      <c r="D320" s="841"/>
      <c r="E320" s="1219"/>
      <c r="F320" s="206"/>
      <c r="G320" s="1374"/>
      <c r="H320" s="167"/>
      <c r="I320" s="207"/>
      <c r="J320" s="47"/>
      <c r="K320" s="1029"/>
      <c r="L320" s="157"/>
      <c r="M320" s="1029"/>
    </row>
    <row r="321" spans="1:13" hidden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21" s="157"/>
      <c r="C321" s="204"/>
      <c r="D321" s="841"/>
      <c r="E321" s="1219"/>
      <c r="F321" s="206"/>
      <c r="G321" s="1374"/>
      <c r="H321" s="167"/>
      <c r="I321" s="207"/>
      <c r="J321" s="47"/>
      <c r="K321" s="1029"/>
      <c r="L321" s="157"/>
      <c r="M321" s="1029"/>
    </row>
    <row r="322" spans="1:13" hidden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22" s="157"/>
      <c r="C322" s="204"/>
      <c r="D322" s="841"/>
      <c r="E322" s="1219"/>
      <c r="F322" s="206"/>
      <c r="G322" s="1374"/>
      <c r="H322" s="167"/>
      <c r="I322" s="207"/>
      <c r="J322" s="47"/>
      <c r="K322" s="1029"/>
      <c r="L322" s="157"/>
      <c r="M322" s="1029"/>
    </row>
    <row r="323" spans="1:13" hidden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23" s="157"/>
      <c r="C323" s="204"/>
      <c r="D323" s="841"/>
      <c r="E323" s="1219"/>
      <c r="F323" s="206"/>
      <c r="G323" s="1374"/>
      <c r="H323" s="167"/>
      <c r="I323" s="207"/>
      <c r="J323" s="47"/>
      <c r="K323" s="1029"/>
      <c r="L323" s="157"/>
      <c r="M323" s="1029"/>
    </row>
    <row r="324" spans="1:13" hidden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24" s="157"/>
      <c r="C324" s="204"/>
      <c r="D324" s="841"/>
      <c r="E324" s="1219"/>
      <c r="F324" s="206"/>
      <c r="G324" s="1374"/>
      <c r="H324" s="167"/>
      <c r="I324" s="207"/>
      <c r="J324" s="47"/>
      <c r="K324" s="1029"/>
      <c r="L324" s="157"/>
      <c r="M324" s="1029"/>
    </row>
    <row r="325" spans="1:13" hidden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25" s="157"/>
      <c r="C325" s="204"/>
      <c r="D325" s="841"/>
      <c r="E325" s="1219"/>
      <c r="F325" s="206"/>
      <c r="G325" s="1374"/>
      <c r="H325" s="167"/>
      <c r="I325" s="207"/>
      <c r="J325" s="47"/>
      <c r="K325" s="1029"/>
      <c r="L325" s="157"/>
      <c r="M325" s="1029"/>
    </row>
    <row r="326" spans="1:13" hidden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26" s="157"/>
      <c r="C326" s="204"/>
      <c r="D326" s="841"/>
      <c r="E326" s="1219"/>
      <c r="F326" s="206"/>
      <c r="G326" s="1374"/>
      <c r="H326" s="167"/>
      <c r="I326" s="207"/>
      <c r="J326" s="47"/>
      <c r="K326" s="1029"/>
      <c r="L326" s="157"/>
      <c r="M326" s="1029"/>
    </row>
    <row r="327" spans="1:13" hidden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27" s="157"/>
      <c r="C327" s="204"/>
      <c r="D327" s="841"/>
      <c r="E327" s="1219"/>
      <c r="F327" s="206"/>
      <c r="G327" s="1374"/>
      <c r="H327" s="167"/>
      <c r="I327" s="207"/>
      <c r="J327" s="47"/>
      <c r="K327" s="1029"/>
      <c r="L327" s="157"/>
      <c r="M327" s="1029"/>
    </row>
    <row r="328" spans="1:13" hidden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28" s="157"/>
      <c r="C328" s="204"/>
      <c r="D328" s="841"/>
      <c r="E328" s="1219"/>
      <c r="F328" s="206"/>
      <c r="G328" s="1374"/>
      <c r="H328" s="167"/>
      <c r="I328" s="207"/>
      <c r="J328" s="47"/>
      <c r="K328" s="1029"/>
      <c r="L328" s="157"/>
      <c r="M328" s="1029"/>
    </row>
    <row r="329" spans="1:13" hidden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29" s="157"/>
      <c r="C329" s="204"/>
      <c r="D329" s="841"/>
      <c r="E329" s="1219"/>
      <c r="F329" s="206"/>
      <c r="G329" s="1374"/>
      <c r="H329" s="167"/>
      <c r="I329" s="207"/>
      <c r="J329" s="47"/>
      <c r="K329" s="1029"/>
      <c r="L329" s="157"/>
      <c r="M329" s="1029"/>
    </row>
    <row r="330" spans="1:13" hidden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30" s="157"/>
      <c r="C330" s="204"/>
      <c r="D330" s="841"/>
      <c r="E330" s="1219"/>
      <c r="F330" s="206"/>
      <c r="G330" s="1374"/>
      <c r="H330" s="167"/>
      <c r="I330" s="207"/>
      <c r="J330" s="47"/>
      <c r="K330" s="1029"/>
      <c r="L330" s="157"/>
      <c r="M330" s="1029"/>
    </row>
    <row r="331" spans="1:13" hidden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31" s="157"/>
      <c r="C331" s="204"/>
      <c r="D331" s="841"/>
      <c r="E331" s="1219"/>
      <c r="F331" s="206"/>
      <c r="G331" s="1374"/>
      <c r="H331" s="167"/>
      <c r="I331" s="207"/>
      <c r="J331" s="47"/>
      <c r="K331" s="1029"/>
      <c r="L331" s="157"/>
      <c r="M331" s="1029"/>
    </row>
    <row r="332" spans="1:13" hidden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32" s="157"/>
      <c r="C332" s="204"/>
      <c r="D332" s="841"/>
      <c r="E332" s="1219"/>
      <c r="F332" s="206"/>
      <c r="G332" s="1374"/>
      <c r="H332" s="167"/>
      <c r="I332" s="207"/>
      <c r="J332" s="47"/>
      <c r="K332" s="1029"/>
      <c r="L332" s="157"/>
      <c r="M332" s="1029"/>
    </row>
    <row r="333" spans="1:13" hidden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33" s="157"/>
      <c r="C333" s="204"/>
      <c r="D333" s="841"/>
      <c r="E333" s="1219"/>
      <c r="F333" s="206"/>
      <c r="G333" s="1374"/>
      <c r="H333" s="167"/>
      <c r="I333" s="207"/>
      <c r="J333" s="47"/>
      <c r="K333" s="1029"/>
      <c r="L333" s="157"/>
      <c r="M333" s="1029"/>
    </row>
    <row r="334" spans="1:13" hidden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34" s="157"/>
      <c r="C334" s="204"/>
      <c r="D334" s="841"/>
      <c r="E334" s="1219"/>
      <c r="F334" s="206"/>
      <c r="G334" s="1374"/>
      <c r="H334" s="167"/>
      <c r="I334" s="207"/>
      <c r="J334" s="47"/>
      <c r="K334" s="1029"/>
      <c r="L334" s="157"/>
      <c r="M334" s="1029"/>
    </row>
    <row r="335" spans="1:13" hidden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35" s="157"/>
      <c r="C335" s="204"/>
      <c r="D335" s="841"/>
      <c r="E335" s="1219"/>
      <c r="F335" s="206"/>
      <c r="G335" s="1374"/>
      <c r="H335" s="167"/>
      <c r="I335" s="207"/>
      <c r="J335" s="47"/>
      <c r="K335" s="1029"/>
      <c r="L335" s="157"/>
      <c r="M335" s="1029"/>
    </row>
    <row r="336" spans="1:13" hidden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36" s="157"/>
      <c r="C336" s="204"/>
      <c r="D336" s="841"/>
      <c r="E336" s="1219"/>
      <c r="F336" s="206"/>
      <c r="G336" s="1374"/>
      <c r="H336" s="167"/>
      <c r="I336" s="207"/>
      <c r="J336" s="47"/>
      <c r="K336" s="1029"/>
      <c r="L336" s="157"/>
      <c r="M336" s="1029"/>
    </row>
    <row r="337" spans="1:13" hidden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37" s="157"/>
      <c r="C337" s="204"/>
      <c r="D337" s="841"/>
      <c r="E337" s="1219"/>
      <c r="F337" s="206"/>
      <c r="G337" s="1374"/>
      <c r="H337" s="167"/>
      <c r="I337" s="207"/>
      <c r="J337" s="47"/>
      <c r="K337" s="1029"/>
      <c r="L337" s="157"/>
      <c r="M337" s="1029"/>
    </row>
    <row r="338" spans="1:13" hidden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38" s="157"/>
      <c r="C338" s="204"/>
      <c r="D338" s="841"/>
      <c r="E338" s="1219"/>
      <c r="F338" s="206"/>
      <c r="G338" s="1374"/>
      <c r="H338" s="167"/>
      <c r="I338" s="207"/>
      <c r="J338" s="47"/>
      <c r="K338" s="1029"/>
      <c r="L338" s="157"/>
      <c r="M338" s="1029"/>
    </row>
    <row r="339" spans="1:13" hidden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39" s="157"/>
      <c r="C339" s="204"/>
      <c r="D339" s="841"/>
      <c r="E339" s="1219"/>
      <c r="F339" s="206"/>
      <c r="G339" s="1374"/>
      <c r="H339" s="167"/>
      <c r="I339" s="207"/>
      <c r="J339" s="47"/>
      <c r="K339" s="1029"/>
      <c r="L339" s="157"/>
      <c r="M339" s="1029"/>
    </row>
    <row r="340" spans="1:13" hidden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40" s="157"/>
      <c r="C340" s="204"/>
      <c r="D340" s="841"/>
      <c r="E340" s="1219"/>
      <c r="F340" s="206"/>
      <c r="G340" s="1374"/>
      <c r="H340" s="167"/>
      <c r="I340" s="207"/>
      <c r="J340" s="47"/>
      <c r="K340" s="1029"/>
      <c r="L340" s="157"/>
      <c r="M340" s="1029"/>
    </row>
    <row r="341" spans="1:13" hidden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41" s="157"/>
      <c r="C341" s="204"/>
      <c r="D341" s="841"/>
      <c r="E341" s="1219"/>
      <c r="F341" s="206"/>
      <c r="G341" s="1374"/>
      <c r="H341" s="167"/>
      <c r="I341" s="207"/>
      <c r="J341" s="47"/>
      <c r="K341" s="1029"/>
      <c r="L341" s="157"/>
      <c r="M341" s="1029"/>
    </row>
    <row r="342" spans="1:13" hidden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42" s="157"/>
      <c r="C342" s="204"/>
      <c r="D342" s="841"/>
      <c r="E342" s="1219"/>
      <c r="F342" s="206"/>
      <c r="G342" s="1374"/>
      <c r="H342" s="167"/>
      <c r="I342" s="207"/>
      <c r="J342" s="47"/>
      <c r="K342" s="1029"/>
      <c r="L342" s="157"/>
      <c r="M342" s="1029"/>
    </row>
    <row r="343" spans="1:13" hidden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43" s="157"/>
      <c r="C343" s="204"/>
      <c r="D343" s="841"/>
      <c r="E343" s="1219"/>
      <c r="F343" s="206"/>
      <c r="G343" s="1374"/>
      <c r="H343" s="167"/>
      <c r="I343" s="207"/>
      <c r="J343" s="47"/>
      <c r="K343" s="1029"/>
      <c r="L343" s="157"/>
      <c r="M343" s="1029"/>
    </row>
    <row r="344" spans="1:13" hidden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44" s="157"/>
      <c r="C344" s="204"/>
      <c r="D344" s="841"/>
      <c r="E344" s="1219"/>
      <c r="F344" s="206"/>
      <c r="G344" s="1374"/>
      <c r="H344" s="167"/>
      <c r="I344" s="207"/>
      <c r="J344" s="47"/>
      <c r="K344" s="1029"/>
      <c r="L344" s="157"/>
      <c r="M344" s="1029"/>
    </row>
    <row r="345" spans="1:13" hidden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45" s="157"/>
      <c r="C345" s="204"/>
      <c r="D345" s="841"/>
      <c r="E345" s="1219"/>
      <c r="F345" s="206"/>
      <c r="G345" s="1374"/>
      <c r="H345" s="167"/>
      <c r="I345" s="207"/>
      <c r="J345" s="47"/>
      <c r="K345" s="1029"/>
      <c r="L345" s="157"/>
      <c r="M345" s="1029"/>
    </row>
    <row r="346" spans="1:13" hidden="1">
      <c r="A346" s="157" t="str">
        <f>IF(J346&gt;0,COUNT($J$4:J346)+MAX('MI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46" s="157"/>
      <c r="C346" s="204"/>
      <c r="D346" s="841"/>
      <c r="E346" s="1219"/>
      <c r="F346" s="206"/>
      <c r="G346" s="1374"/>
      <c r="H346" s="167"/>
      <c r="I346" s="207"/>
      <c r="J346" s="47"/>
      <c r="K346" s="1029"/>
      <c r="L346" s="157"/>
      <c r="M346" s="1029"/>
    </row>
    <row r="347" spans="1:13" hidden="1">
      <c r="A347" s="157" t="str">
        <f>IF(J347&gt;0,COUNT($J$4:J347)+MAX('MI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47" s="157"/>
      <c r="C347" s="204"/>
      <c r="D347" s="841"/>
      <c r="E347" s="1219"/>
      <c r="F347" s="206"/>
      <c r="G347" s="1374"/>
      <c r="H347" s="167"/>
      <c r="I347" s="207"/>
      <c r="J347" s="47"/>
      <c r="K347" s="1029"/>
      <c r="L347" s="157"/>
      <c r="M347" s="1029"/>
    </row>
    <row r="348" spans="1:13" hidden="1">
      <c r="A348" s="157" t="str">
        <f>IF(J348&gt;0,COUNT($J$4:J348)+MAX('MI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48" s="157"/>
      <c r="C348" s="204"/>
      <c r="D348" s="841"/>
      <c r="E348" s="1219"/>
      <c r="F348" s="206"/>
      <c r="G348" s="1374"/>
      <c r="H348" s="167"/>
      <c r="I348" s="207"/>
      <c r="J348" s="47"/>
      <c r="K348" s="1029"/>
      <c r="L348" s="157"/>
      <c r="M348" s="1029"/>
    </row>
    <row r="349" spans="1:13" hidden="1">
      <c r="A349" s="157" t="str">
        <f>IF(J349&gt;0,COUNT($J$4:J349)+MAX('MI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49" s="157"/>
      <c r="C349" s="204"/>
      <c r="D349" s="841"/>
      <c r="E349" s="1219"/>
      <c r="F349" s="206"/>
      <c r="G349" s="1374"/>
      <c r="H349" s="167"/>
      <c r="I349" s="207"/>
      <c r="J349" s="47"/>
      <c r="K349" s="1029"/>
      <c r="L349" s="157"/>
      <c r="M349" s="1029"/>
    </row>
    <row r="350" spans="1:13" hidden="1">
      <c r="A350" s="157" t="str">
        <f>IF(J350&gt;0,COUNT($J$4:J350)+MAX('MI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50" s="157"/>
      <c r="C350" s="204"/>
      <c r="D350" s="841"/>
      <c r="E350" s="1219"/>
      <c r="F350" s="206"/>
      <c r="G350" s="1374"/>
      <c r="H350" s="167"/>
      <c r="I350" s="207"/>
      <c r="J350" s="47"/>
      <c r="K350" s="1029"/>
      <c r="L350" s="157"/>
      <c r="M350" s="1029"/>
    </row>
    <row r="351" spans="1:13" hidden="1">
      <c r="A351" s="157" t="str">
        <f>IF(J351&gt;0,COUNT($J$4:J351)+MAX('MI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51" s="157"/>
      <c r="C351" s="204"/>
      <c r="D351" s="841"/>
      <c r="E351" s="1219"/>
      <c r="F351" s="206"/>
      <c r="G351" s="1374"/>
      <c r="H351" s="167"/>
      <c r="I351" s="207"/>
      <c r="J351" s="47"/>
      <c r="K351" s="1029"/>
      <c r="L351" s="157"/>
      <c r="M351" s="1029"/>
    </row>
    <row r="352" spans="1:13" hidden="1">
      <c r="A352" s="157" t="str">
        <f>IF(J352&gt;0,COUNT($J$4:J352)+MAX('MI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52" s="157"/>
      <c r="C352" s="204"/>
      <c r="D352" s="841"/>
      <c r="E352" s="1219"/>
      <c r="F352" s="206"/>
      <c r="G352" s="1374"/>
      <c r="H352" s="167"/>
      <c r="I352" s="207"/>
      <c r="J352" s="47"/>
      <c r="K352" s="1029"/>
      <c r="L352" s="157"/>
      <c r="M352" s="1029"/>
    </row>
    <row r="353" spans="1:13" hidden="1">
      <c r="A353" s="157" t="str">
        <f>IF(J353&gt;0,COUNT($J$4:J353)+MAX('MI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53" s="157"/>
      <c r="C353" s="204"/>
      <c r="D353" s="841"/>
      <c r="E353" s="1219"/>
      <c r="F353" s="206"/>
      <c r="G353" s="1374"/>
      <c r="H353" s="167"/>
      <c r="I353" s="207"/>
      <c r="J353" s="47"/>
      <c r="K353" s="1029"/>
      <c r="L353" s="157"/>
      <c r="M353" s="1029"/>
    </row>
    <row r="354" spans="1:13" hidden="1">
      <c r="A354" s="157" t="str">
        <f>IF(J354&gt;0,COUNT($J$4:J354)+MAX('MI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54" s="157"/>
      <c r="C354" s="204"/>
      <c r="D354" s="841"/>
      <c r="E354" s="1219"/>
      <c r="F354" s="206"/>
      <c r="G354" s="1374"/>
      <c r="H354" s="167"/>
      <c r="I354" s="207"/>
      <c r="J354" s="47"/>
      <c r="K354" s="1029"/>
      <c r="L354" s="157"/>
      <c r="M354" s="1029"/>
    </row>
    <row r="355" spans="1:13" hidden="1">
      <c r="A355" s="157" t="str">
        <f>IF(J355&gt;0,COUNT($J$4:J355)+MAX('MI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55" s="157"/>
      <c r="C355" s="204"/>
      <c r="D355" s="841"/>
      <c r="E355" s="1219"/>
      <c r="F355" s="206"/>
      <c r="G355" s="1374"/>
      <c r="H355" s="167"/>
      <c r="I355" s="207"/>
      <c r="J355" s="47"/>
      <c r="K355" s="1029"/>
      <c r="L355" s="157"/>
      <c r="M355" s="1029"/>
    </row>
    <row r="356" spans="1:13" hidden="1">
      <c r="A356" s="157" t="str">
        <f>IF(J356&gt;0,COUNT($J$4:J356)+MAX('MI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56" s="157"/>
      <c r="C356" s="204"/>
      <c r="D356" s="841"/>
      <c r="E356" s="1219"/>
      <c r="F356" s="206"/>
      <c r="G356" s="1374"/>
      <c r="H356" s="167"/>
      <c r="I356" s="207"/>
      <c r="J356" s="47"/>
      <c r="K356" s="1029"/>
      <c r="L356" s="157"/>
      <c r="M356" s="1029"/>
    </row>
    <row r="357" spans="1:13" hidden="1">
      <c r="A357" s="157" t="str">
        <f>IF(J357&gt;0,COUNT($J$4:J357)+MAX('MI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57" s="157"/>
      <c r="C357" s="204"/>
      <c r="D357" s="841"/>
      <c r="E357" s="1219"/>
      <c r="F357" s="206"/>
      <c r="G357" s="1374"/>
      <c r="H357" s="167"/>
      <c r="I357" s="207"/>
      <c r="J357" s="47"/>
      <c r="K357" s="1029"/>
      <c r="L357" s="157"/>
      <c r="M357" s="1029"/>
    </row>
    <row r="358" spans="1:13" hidden="1">
      <c r="A358" s="157" t="str">
        <f>IF(J358&gt;0,COUNT($J$4:J358)+MAX('MI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58" s="157"/>
      <c r="C358" s="204"/>
      <c r="D358" s="841"/>
      <c r="E358" s="1219"/>
      <c r="F358" s="206"/>
      <c r="G358" s="1374"/>
      <c r="H358" s="167"/>
      <c r="I358" s="207"/>
      <c r="J358" s="47"/>
      <c r="K358" s="1029"/>
      <c r="L358" s="157"/>
      <c r="M358" s="1029"/>
    </row>
    <row r="359" spans="1:13" hidden="1">
      <c r="A359" s="157" t="str">
        <f>IF(J359&gt;0,COUNT($J$4:J359)+MAX('MI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59" s="157"/>
      <c r="C359" s="204"/>
      <c r="D359" s="841"/>
      <c r="E359" s="1219"/>
      <c r="F359" s="206"/>
      <c r="G359" s="1374"/>
      <c r="H359" s="167"/>
      <c r="I359" s="207"/>
      <c r="J359" s="47"/>
      <c r="K359" s="1029"/>
      <c r="L359" s="157"/>
      <c r="M359" s="1029"/>
    </row>
    <row r="360" spans="1:13" hidden="1">
      <c r="A360" s="157" t="str">
        <f>IF(J360&gt;0,COUNT($J$4:J360)+MAX('MI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60" s="157"/>
      <c r="C360" s="204"/>
      <c r="D360" s="841"/>
      <c r="E360" s="1219"/>
      <c r="F360" s="206"/>
      <c r="G360" s="1374"/>
      <c r="H360" s="167"/>
      <c r="I360" s="207"/>
      <c r="J360" s="47"/>
      <c r="K360" s="1029"/>
      <c r="L360" s="157"/>
      <c r="M360" s="1029"/>
    </row>
    <row r="361" spans="1:13" hidden="1">
      <c r="A361" s="157" t="str">
        <f>IF(J361&gt;0,COUNT($J$4:J361)+MAX('MI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61" s="157"/>
      <c r="C361" s="204"/>
      <c r="D361" s="841"/>
      <c r="E361" s="1219"/>
      <c r="F361" s="206"/>
      <c r="G361" s="1374"/>
      <c r="H361" s="167"/>
      <c r="I361" s="207"/>
      <c r="J361" s="47"/>
      <c r="K361" s="1029"/>
      <c r="L361" s="157"/>
      <c r="M361" s="1029"/>
    </row>
    <row r="362" spans="1:13" hidden="1">
      <c r="A362" s="157" t="str">
        <f>IF(J362&gt;0,COUNT($J$4:J362)+MAX('MI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62" s="157"/>
      <c r="C362" s="204"/>
      <c r="D362" s="841"/>
      <c r="E362" s="1219"/>
      <c r="F362" s="206"/>
      <c r="G362" s="1374"/>
      <c r="H362" s="167"/>
      <c r="I362" s="207"/>
      <c r="J362" s="47"/>
      <c r="K362" s="1029"/>
      <c r="L362" s="157"/>
      <c r="M362" s="1029"/>
    </row>
    <row r="363" spans="1:13" hidden="1">
      <c r="A363" s="157" t="str">
        <f>IF(J363&gt;0,COUNT($J$4:J363)+MAX('MI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63" s="157"/>
      <c r="C363" s="204"/>
      <c r="D363" s="841"/>
      <c r="E363" s="1219"/>
      <c r="F363" s="206"/>
      <c r="G363" s="1374"/>
      <c r="H363" s="167"/>
      <c r="I363" s="207"/>
      <c r="J363" s="47"/>
      <c r="K363" s="1029"/>
      <c r="L363" s="157"/>
      <c r="M363" s="1029"/>
    </row>
    <row r="364" spans="1:13" hidden="1">
      <c r="A364" s="157" t="str">
        <f>IF(J364&gt;0,COUNT($J$4:J364)+MAX('MI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64" s="157"/>
      <c r="C364" s="204"/>
      <c r="D364" s="841"/>
      <c r="E364" s="1219"/>
      <c r="F364" s="206"/>
      <c r="G364" s="1374"/>
      <c r="H364" s="167"/>
      <c r="I364" s="207"/>
      <c r="J364" s="47"/>
      <c r="K364" s="1029"/>
      <c r="L364" s="157"/>
      <c r="M364" s="1029"/>
    </row>
    <row r="365" spans="1:13" hidden="1">
      <c r="A365" s="157" t="str">
        <f>IF(J365&gt;0,COUNT($J$4:J365)+MAX('MI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65" s="157"/>
      <c r="C365" s="204"/>
      <c r="D365" s="841"/>
      <c r="E365" s="1219"/>
      <c r="F365" s="206"/>
      <c r="G365" s="1374"/>
      <c r="H365" s="167"/>
      <c r="I365" s="207"/>
      <c r="J365" s="47"/>
      <c r="K365" s="1029"/>
      <c r="L365" s="157"/>
      <c r="M365" s="1029"/>
    </row>
    <row r="366" spans="1:13" hidden="1">
      <c r="A366" s="157" t="str">
        <f>IF(J366&gt;0,COUNT($J$4:J366)+MAX('MI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66" s="157"/>
      <c r="C366" s="204"/>
      <c r="D366" s="841"/>
      <c r="E366" s="1219"/>
      <c r="F366" s="206"/>
      <c r="G366" s="1374"/>
      <c r="H366" s="167"/>
      <c r="I366" s="207"/>
      <c r="J366" s="47"/>
      <c r="K366" s="1029"/>
      <c r="L366" s="157"/>
      <c r="M366" s="1029"/>
    </row>
    <row r="367" spans="1:13" hidden="1">
      <c r="A367" s="157" t="str">
        <f>IF(J367&gt;0,COUNT($J$4:J367)+MAX('MI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67" s="157"/>
      <c r="C367" s="204"/>
      <c r="D367" s="841"/>
      <c r="E367" s="1219"/>
      <c r="F367" s="206"/>
      <c r="G367" s="1374"/>
      <c r="H367" s="167"/>
      <c r="I367" s="207"/>
      <c r="J367" s="47"/>
      <c r="K367" s="1029"/>
      <c r="L367" s="157"/>
      <c r="M367" s="1029"/>
    </row>
    <row r="368" spans="1:13" hidden="1">
      <c r="A368" s="157" t="str">
        <f>IF(J368&gt;0,COUNT($J$4:J368)+MAX('MI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68" s="157"/>
      <c r="C368" s="204"/>
      <c r="D368" s="841"/>
      <c r="E368" s="1219"/>
      <c r="F368" s="206"/>
      <c r="G368" s="1374"/>
      <c r="H368" s="167"/>
      <c r="I368" s="207"/>
      <c r="J368" s="47"/>
      <c r="K368" s="1029"/>
      <c r="L368" s="157"/>
      <c r="M368" s="1029"/>
    </row>
    <row r="369" spans="1:13" hidden="1">
      <c r="A369" s="157" t="str">
        <f>IF(J369&gt;0,COUNT($J$4:J369)+MAX('MI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69" s="157"/>
      <c r="C369" s="204"/>
      <c r="D369" s="841"/>
      <c r="E369" s="1219"/>
      <c r="F369" s="206"/>
      <c r="G369" s="1374"/>
      <c r="H369" s="167"/>
      <c r="I369" s="207"/>
      <c r="J369" s="47"/>
      <c r="K369" s="1029"/>
      <c r="L369" s="157"/>
      <c r="M369" s="1029"/>
    </row>
    <row r="370" spans="1:13" hidden="1">
      <c r="A370" s="157" t="str">
        <f>IF(J370&gt;0,COUNT($J$4:J370)+MAX('MI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70" s="157"/>
      <c r="C370" s="204"/>
      <c r="D370" s="841"/>
      <c r="E370" s="1219"/>
      <c r="F370" s="206"/>
      <c r="G370" s="1374"/>
      <c r="H370" s="167"/>
      <c r="I370" s="207"/>
      <c r="J370" s="47"/>
      <c r="K370" s="1029"/>
      <c r="L370" s="157"/>
      <c r="M370" s="1029"/>
    </row>
    <row r="371" spans="1:13" hidden="1">
      <c r="A371" s="157" t="str">
        <f>IF(J371&gt;0,COUNT($J$4:J371)+MAX('MI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71" s="157"/>
      <c r="C371" s="204"/>
      <c r="D371" s="841"/>
      <c r="E371" s="1219"/>
      <c r="F371" s="206"/>
      <c r="G371" s="1374"/>
      <c r="H371" s="167"/>
      <c r="I371" s="207"/>
      <c r="J371" s="47"/>
      <c r="K371" s="1029"/>
      <c r="L371" s="157"/>
      <c r="M371" s="1029"/>
    </row>
    <row r="372" spans="1:13" hidden="1">
      <c r="A372" s="157" t="str">
        <f>IF(J372&gt;0,COUNT($J$4:J372)+MAX('MI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72" s="157"/>
      <c r="C372" s="204"/>
      <c r="D372" s="841"/>
      <c r="E372" s="1219"/>
      <c r="F372" s="206"/>
      <c r="G372" s="1374"/>
      <c r="H372" s="167"/>
      <c r="I372" s="207"/>
      <c r="J372" s="47"/>
      <c r="K372" s="1029"/>
      <c r="L372" s="157"/>
      <c r="M372" s="1029"/>
    </row>
    <row r="373" spans="1:13" hidden="1">
      <c r="A373" s="157" t="str">
        <f>IF(J373&gt;0,COUNT($J$4:J373)+MAX('MI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73" s="157"/>
      <c r="C373" s="204"/>
      <c r="D373" s="841"/>
      <c r="E373" s="1219"/>
      <c r="F373" s="206"/>
      <c r="G373" s="1374"/>
      <c r="H373" s="167"/>
      <c r="I373" s="207"/>
      <c r="J373" s="47"/>
      <c r="K373" s="1029"/>
      <c r="L373" s="157"/>
      <c r="M373" s="1029"/>
    </row>
    <row r="374" spans="1:13" hidden="1">
      <c r="A374" s="157" t="str">
        <f>IF(J374&gt;0,COUNT($J$4:J374)+MAX('MI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74" s="157"/>
      <c r="C374" s="204"/>
      <c r="D374" s="841"/>
      <c r="E374" s="1219"/>
      <c r="F374" s="206"/>
      <c r="G374" s="1374"/>
      <c r="H374" s="167"/>
      <c r="I374" s="207"/>
      <c r="J374" s="47"/>
      <c r="K374" s="1029"/>
      <c r="L374" s="157"/>
      <c r="M374" s="1029"/>
    </row>
    <row r="375" spans="1:13" hidden="1">
      <c r="A375" s="157" t="str">
        <f>IF(J375&gt;0,COUNT($J$4:J375)+MAX('MI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75" s="157"/>
      <c r="C375" s="204"/>
      <c r="D375" s="841"/>
      <c r="E375" s="1219"/>
      <c r="F375" s="206"/>
      <c r="G375" s="1374"/>
      <c r="H375" s="167"/>
      <c r="I375" s="207"/>
      <c r="J375" s="47"/>
      <c r="K375" s="1029"/>
      <c r="L375" s="157"/>
      <c r="M375" s="1029"/>
    </row>
    <row r="376" spans="1:13" hidden="1">
      <c r="A376" s="157" t="str">
        <f>IF(J376&gt;0,COUNT($J$4:J376)+MAX('MI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76" s="157"/>
      <c r="C376" s="204"/>
      <c r="D376" s="841"/>
      <c r="E376" s="1219"/>
      <c r="F376" s="206"/>
      <c r="G376" s="1374"/>
      <c r="H376" s="167"/>
      <c r="I376" s="207"/>
      <c r="J376" s="47"/>
      <c r="K376" s="1029"/>
      <c r="L376" s="157"/>
      <c r="M376" s="1029"/>
    </row>
    <row r="377" spans="1:13" hidden="1">
      <c r="A377" s="157" t="str">
        <f>IF(J377&gt;0,COUNT($J$4:J377)+MAX('MI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77" s="157"/>
      <c r="C377" s="204"/>
      <c r="D377" s="841"/>
      <c r="E377" s="1219"/>
      <c r="F377" s="206"/>
      <c r="G377" s="1374"/>
      <c r="H377" s="167"/>
      <c r="I377" s="207"/>
      <c r="J377" s="47"/>
      <c r="K377" s="1029"/>
      <c r="L377" s="157"/>
      <c r="M377" s="1029"/>
    </row>
    <row r="378" spans="1:13" hidden="1">
      <c r="A378" s="157" t="str">
        <f>IF(J378&gt;0,COUNT($J$4:J378)+MAX('MI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78" s="157"/>
      <c r="C378" s="204"/>
      <c r="D378" s="841"/>
      <c r="E378" s="1219"/>
      <c r="F378" s="206"/>
      <c r="G378" s="1374"/>
      <c r="H378" s="167"/>
      <c r="I378" s="207"/>
      <c r="J378" s="47"/>
      <c r="K378" s="1029"/>
      <c r="L378" s="157"/>
      <c r="M378" s="1029"/>
    </row>
    <row r="379" spans="1:13" hidden="1">
      <c r="A379" s="157" t="str">
        <f>IF(J379&gt;0,COUNT($J$4:J379)+MAX('MI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79" s="157"/>
      <c r="C379" s="204"/>
      <c r="D379" s="841"/>
      <c r="E379" s="1219"/>
      <c r="F379" s="206"/>
      <c r="G379" s="1374"/>
      <c r="H379" s="167"/>
      <c r="I379" s="207"/>
      <c r="J379" s="47"/>
      <c r="K379" s="1029"/>
      <c r="L379" s="157"/>
      <c r="M379" s="1029"/>
    </row>
    <row r="380" spans="1:13" hidden="1">
      <c r="A380" s="157" t="str">
        <f>IF(J380&gt;0,COUNT($J$4:J380)+MAX('MI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80" s="157"/>
      <c r="C380" s="204"/>
      <c r="D380" s="841"/>
      <c r="E380" s="1219"/>
      <c r="F380" s="206"/>
      <c r="G380" s="1374"/>
      <c r="H380" s="167"/>
      <c r="I380" s="207"/>
      <c r="J380" s="47"/>
      <c r="K380" s="1029"/>
      <c r="L380" s="157"/>
      <c r="M380" s="1029"/>
    </row>
    <row r="381" spans="1:13" hidden="1">
      <c r="A381" s="157" t="str">
        <f>IF(J381&gt;0,COUNT($J$4:J381)+MAX('MI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81" s="157"/>
      <c r="C381" s="204"/>
      <c r="D381" s="841"/>
      <c r="E381" s="1219"/>
      <c r="F381" s="206"/>
      <c r="G381" s="1374"/>
      <c r="H381" s="167"/>
      <c r="I381" s="207"/>
      <c r="J381" s="47"/>
      <c r="K381" s="1029"/>
      <c r="L381" s="157"/>
      <c r="M381" s="1029"/>
    </row>
    <row r="382" spans="1:13" hidden="1">
      <c r="A382" s="157" t="str">
        <f>IF(J382&gt;0,COUNT($J$4:J382)+MAX('MI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82" s="157"/>
      <c r="C382" s="204"/>
      <c r="D382" s="841"/>
      <c r="E382" s="1219"/>
      <c r="F382" s="206"/>
      <c r="G382" s="1374"/>
      <c r="H382" s="167"/>
      <c r="I382" s="207"/>
      <c r="J382" s="47"/>
      <c r="K382" s="1029"/>
      <c r="L382" s="157"/>
      <c r="M382" s="1029"/>
    </row>
    <row r="383" spans="1:13" hidden="1">
      <c r="A383" s="157" t="str">
        <f>IF(J383&gt;0,COUNT($J$4:J383)+MAX('MI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83" s="157"/>
      <c r="C383" s="204"/>
      <c r="D383" s="841"/>
      <c r="E383" s="1219"/>
      <c r="F383" s="206"/>
      <c r="G383" s="1374"/>
      <c r="H383" s="167"/>
      <c r="I383" s="207"/>
      <c r="J383" s="47"/>
      <c r="K383" s="1029"/>
      <c r="L383" s="157"/>
      <c r="M383" s="1029"/>
    </row>
    <row r="384" spans="1:13" hidden="1">
      <c r="A384" s="157" t="str">
        <f>IF(J384&gt;0,COUNT($J$4:J384)+MAX('MI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84" s="157"/>
      <c r="C384" s="204"/>
      <c r="D384" s="841"/>
      <c r="E384" s="1219"/>
      <c r="F384" s="206"/>
      <c r="G384" s="1374"/>
      <c r="H384" s="167"/>
      <c r="I384" s="207"/>
      <c r="J384" s="47"/>
      <c r="K384" s="1029"/>
      <c r="L384" s="157"/>
      <c r="M384" s="1029"/>
    </row>
    <row r="385" spans="1:13" hidden="1">
      <c r="A385" s="157" t="str">
        <f>IF(J385&gt;0,COUNT($J$4:J385)+MAX('MI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85" s="157"/>
      <c r="C385" s="204"/>
      <c r="D385" s="841"/>
      <c r="E385" s="1219"/>
      <c r="F385" s="206"/>
      <c r="G385" s="1374"/>
      <c r="H385" s="167"/>
      <c r="I385" s="207"/>
      <c r="J385" s="47"/>
      <c r="K385" s="1029"/>
      <c r="L385" s="157"/>
      <c r="M385" s="1029"/>
    </row>
    <row r="386" spans="1:13" hidden="1">
      <c r="A386" s="157" t="str">
        <f>IF(J386&gt;0,COUNT($J$4:J386)+MAX('MI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86" s="157"/>
      <c r="C386" s="204"/>
      <c r="D386" s="841"/>
      <c r="E386" s="1219"/>
      <c r="F386" s="206"/>
      <c r="G386" s="1374"/>
      <c r="H386" s="167"/>
      <c r="I386" s="207"/>
      <c r="J386" s="47"/>
      <c r="K386" s="1029"/>
      <c r="L386" s="157"/>
      <c r="M386" s="1029"/>
    </row>
    <row r="387" spans="1:13" hidden="1">
      <c r="A387" s="157" t="str">
        <f>IF(J387&gt;0,COUNT($J$4:J387)+MAX('MI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87" s="157"/>
      <c r="C387" s="204"/>
      <c r="D387" s="841"/>
      <c r="E387" s="1219"/>
      <c r="F387" s="206"/>
      <c r="G387" s="1374"/>
      <c r="H387" s="167"/>
      <c r="I387" s="207"/>
      <c r="J387" s="47"/>
      <c r="K387" s="1029"/>
      <c r="L387" s="157"/>
      <c r="M387" s="1029"/>
    </row>
    <row r="388" spans="1:13" hidden="1">
      <c r="A388" s="157" t="str">
        <f>IF(J388&gt;0,COUNT($J$4:J388)+MAX('MI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88" s="157"/>
      <c r="C388" s="204"/>
      <c r="D388" s="841"/>
      <c r="E388" s="1219"/>
      <c r="F388" s="206"/>
      <c r="G388" s="1374"/>
      <c r="H388" s="167"/>
      <c r="I388" s="207"/>
      <c r="J388" s="47"/>
      <c r="K388" s="1029"/>
      <c r="L388" s="157"/>
      <c r="M388" s="1029"/>
    </row>
    <row r="389" spans="1:13" hidden="1">
      <c r="A389" s="157" t="str">
        <f>IF(J389&gt;0,COUNT($J$4:J389)+MAX('MI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89" s="157"/>
      <c r="C389" s="204"/>
      <c r="D389" s="841"/>
      <c r="E389" s="1219"/>
      <c r="F389" s="206"/>
      <c r="G389" s="1374"/>
      <c r="H389" s="167"/>
      <c r="I389" s="207"/>
      <c r="J389" s="47"/>
      <c r="K389" s="1029"/>
      <c r="L389" s="157"/>
      <c r="M389" s="1029"/>
    </row>
    <row r="390" spans="1:13" hidden="1">
      <c r="A390" s="157" t="str">
        <f>IF(J390&gt;0,COUNT($J$4:J390)+MAX('MI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90" s="157"/>
      <c r="C390" s="204"/>
      <c r="D390" s="841"/>
      <c r="E390" s="1219"/>
      <c r="F390" s="206"/>
      <c r="G390" s="1374"/>
      <c r="H390" s="167"/>
      <c r="I390" s="207"/>
      <c r="J390" s="47"/>
      <c r="K390" s="1029"/>
      <c r="L390" s="157"/>
      <c r="M390" s="1029"/>
    </row>
    <row r="391" spans="1:13" hidden="1">
      <c r="A391" s="157" t="str">
        <f>IF(J391&gt;0,COUNT($J$4:J391)+MAX('MI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91" s="157"/>
      <c r="C391" s="204"/>
      <c r="D391" s="841"/>
      <c r="E391" s="1219"/>
      <c r="F391" s="206"/>
      <c r="G391" s="1374"/>
      <c r="H391" s="167"/>
      <c r="I391" s="207"/>
      <c r="J391" s="47"/>
      <c r="K391" s="1029"/>
      <c r="L391" s="157"/>
      <c r="M391" s="1029"/>
    </row>
    <row r="392" spans="1:13" hidden="1">
      <c r="A392" s="157" t="str">
        <f>IF(J392&gt;0,COUNT($J$4:J392)+MAX('MI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92" s="157"/>
      <c r="C392" s="204"/>
      <c r="D392" s="841"/>
      <c r="E392" s="1219"/>
      <c r="F392" s="206"/>
      <c r="G392" s="1374"/>
      <c r="H392" s="167"/>
      <c r="I392" s="207"/>
      <c r="J392" s="47"/>
      <c r="K392" s="1029"/>
      <c r="L392" s="157"/>
      <c r="M392" s="1029"/>
    </row>
    <row r="393" spans="1:13" hidden="1">
      <c r="A393" s="157" t="str">
        <f>IF(J393&gt;0,COUNT($J$4:J393)+MAX('MI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93" s="157"/>
      <c r="C393" s="204"/>
      <c r="D393" s="841"/>
      <c r="E393" s="1219"/>
      <c r="F393" s="206"/>
      <c r="G393" s="1374"/>
      <c r="H393" s="167"/>
      <c r="I393" s="207"/>
      <c r="J393" s="47"/>
      <c r="K393" s="1029"/>
      <c r="L393" s="157"/>
      <c r="M393" s="1029"/>
    </row>
    <row r="394" spans="1:13" hidden="1">
      <c r="A394" s="157" t="str">
        <f>IF(J394&gt;0,COUNT($J$4:J394)+MAX('MI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94" s="157"/>
      <c r="C394" s="204"/>
      <c r="D394" s="841"/>
      <c r="E394" s="1219"/>
      <c r="F394" s="206"/>
      <c r="G394" s="1374"/>
      <c r="H394" s="167"/>
      <c r="I394" s="207"/>
      <c r="J394" s="47"/>
      <c r="K394" s="1029"/>
      <c r="L394" s="157"/>
      <c r="M394" s="1029"/>
    </row>
    <row r="395" spans="1:13" hidden="1">
      <c r="A395" s="157" t="str">
        <f>IF(J395&gt;0,COUNT($J$4:J395)+MAX('MI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95" s="157"/>
      <c r="C395" s="204"/>
      <c r="D395" s="841"/>
      <c r="E395" s="1219"/>
      <c r="F395" s="206"/>
      <c r="G395" s="1374"/>
      <c r="H395" s="167"/>
      <c r="I395" s="207"/>
      <c r="J395" s="47"/>
      <c r="K395" s="1029"/>
      <c r="L395" s="157"/>
      <c r="M395" s="1029"/>
    </row>
    <row r="396" spans="1:13" hidden="1">
      <c r="A396" s="157" t="str">
        <f>IF(J396&gt;0,COUNT($J$4:J396)+MAX('MI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96" s="157"/>
      <c r="C396" s="204"/>
      <c r="D396" s="841"/>
      <c r="E396" s="1219"/>
      <c r="F396" s="206"/>
      <c r="G396" s="1374"/>
      <c r="H396" s="167"/>
      <c r="I396" s="207"/>
      <c r="J396" s="47"/>
      <c r="K396" s="1029"/>
      <c r="L396" s="157"/>
      <c r="M396" s="1029"/>
    </row>
    <row r="397" spans="1:13" hidden="1">
      <c r="A397" s="157" t="str">
        <f>IF(J397&gt;0,COUNT($J$4:J397)+MAX('MI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97" s="157"/>
      <c r="C397" s="204"/>
      <c r="D397" s="841"/>
      <c r="E397" s="1219"/>
      <c r="F397" s="206"/>
      <c r="G397" s="1374"/>
      <c r="H397" s="167"/>
      <c r="I397" s="207"/>
      <c r="J397" s="47"/>
      <c r="K397" s="1029"/>
      <c r="L397" s="157"/>
      <c r="M397" s="1029"/>
    </row>
    <row r="398" spans="1:13" hidden="1">
      <c r="A398" s="157" t="str">
        <f>IF(J398&gt;0,COUNT($J$4:J398)+MAX('MI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98" s="157"/>
      <c r="C398" s="204"/>
      <c r="D398" s="841"/>
      <c r="E398" s="1219"/>
      <c r="F398" s="206"/>
      <c r="G398" s="1374"/>
      <c r="H398" s="167"/>
      <c r="I398" s="207"/>
      <c r="J398" s="47"/>
      <c r="K398" s="1029"/>
      <c r="L398" s="157"/>
      <c r="M398" s="1029"/>
    </row>
    <row r="399" spans="1:13" hidden="1">
      <c r="A399" s="157" t="str">
        <f>IF(J399&gt;0,COUNT($J$4:J399)+MAX('MI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399" s="157"/>
      <c r="C399" s="204"/>
      <c r="D399" s="841"/>
      <c r="E399" s="1219"/>
      <c r="F399" s="206"/>
      <c r="G399" s="1374"/>
      <c r="H399" s="167"/>
      <c r="I399" s="207"/>
      <c r="J399" s="47"/>
      <c r="K399" s="1029"/>
      <c r="L399" s="157"/>
      <c r="M399" s="1029"/>
    </row>
    <row r="400" spans="1:13" hidden="1">
      <c r="A400" s="157" t="str">
        <f>IF(J400&gt;0,COUNT($J$4:J400)+MAX('MI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00" s="157"/>
      <c r="C400" s="204"/>
      <c r="D400" s="841"/>
      <c r="E400" s="1219"/>
      <c r="F400" s="206"/>
      <c r="G400" s="1374"/>
      <c r="H400" s="167"/>
      <c r="I400" s="207"/>
      <c r="J400" s="47"/>
      <c r="K400" s="1029"/>
      <c r="L400" s="157"/>
      <c r="M400" s="1029"/>
    </row>
    <row r="401" spans="1:13" hidden="1">
      <c r="A401" s="157" t="str">
        <f>IF(J401&gt;0,COUNT($J$4:J401)+MAX('MI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01" s="157"/>
      <c r="C401" s="204"/>
      <c r="D401" s="841"/>
      <c r="E401" s="1219"/>
      <c r="F401" s="206"/>
      <c r="G401" s="1374"/>
      <c r="H401" s="167"/>
      <c r="I401" s="207"/>
      <c r="J401" s="47"/>
      <c r="K401" s="1029"/>
      <c r="L401" s="157"/>
      <c r="M401" s="1029"/>
    </row>
    <row r="402" spans="1:13" hidden="1">
      <c r="A402" s="157" t="str">
        <f>IF(J402&gt;0,COUNT($J$4:J402)+MAX('MI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02" s="157"/>
      <c r="C402" s="204"/>
      <c r="D402" s="841"/>
      <c r="E402" s="1219"/>
      <c r="F402" s="206"/>
      <c r="G402" s="1374"/>
      <c r="H402" s="167"/>
      <c r="I402" s="207"/>
      <c r="J402" s="47"/>
      <c r="K402" s="1029"/>
      <c r="L402" s="157"/>
      <c r="M402" s="1029"/>
    </row>
    <row r="403" spans="1:13" hidden="1">
      <c r="A403" s="157" t="str">
        <f>IF(J403&gt;0,COUNT($J$4:J403)+MAX('MI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03" s="157"/>
      <c r="C403" s="204"/>
      <c r="D403" s="841"/>
      <c r="E403" s="1219"/>
      <c r="F403" s="206"/>
      <c r="G403" s="1374"/>
      <c r="H403" s="167"/>
      <c r="I403" s="207"/>
      <c r="J403" s="47"/>
      <c r="K403" s="1029"/>
      <c r="L403" s="157"/>
      <c r="M403" s="1029"/>
    </row>
    <row r="404" spans="1:13" hidden="1">
      <c r="A404" s="157" t="str">
        <f>IF(J404&gt;0,COUNT($J$4:J404)+MAX('MI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04" s="157"/>
      <c r="C404" s="204"/>
      <c r="D404" s="841"/>
      <c r="E404" s="1219"/>
      <c r="F404" s="206"/>
      <c r="G404" s="1374"/>
      <c r="H404" s="167"/>
      <c r="I404" s="207"/>
      <c r="J404" s="47"/>
      <c r="K404" s="1029"/>
      <c r="L404" s="157"/>
      <c r="M404" s="1029"/>
    </row>
    <row r="405" spans="1:13" hidden="1">
      <c r="A405" s="157" t="str">
        <f>IF(J405&gt;0,COUNT($J$4:J405)+MAX('MI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05" s="157"/>
      <c r="C405" s="204"/>
      <c r="D405" s="841"/>
      <c r="E405" s="1219"/>
      <c r="F405" s="206"/>
      <c r="G405" s="1374"/>
      <c r="H405" s="167"/>
      <c r="I405" s="207"/>
      <c r="J405" s="47"/>
      <c r="K405" s="1029"/>
      <c r="L405" s="157"/>
      <c r="M405" s="1029"/>
    </row>
    <row r="406" spans="1:13" hidden="1">
      <c r="A406" s="157" t="str">
        <f>IF(J406&gt;0,COUNT($J$4:J406)+MAX('MI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06" s="157"/>
      <c r="C406" s="204"/>
      <c r="D406" s="841"/>
      <c r="E406" s="1219"/>
      <c r="F406" s="206"/>
      <c r="G406" s="1374"/>
      <c r="H406" s="167"/>
      <c r="I406" s="207"/>
      <c r="J406" s="47"/>
      <c r="K406" s="1029"/>
      <c r="L406" s="157"/>
      <c r="M406" s="1029"/>
    </row>
    <row r="407" spans="1:13" hidden="1">
      <c r="A407" s="157" t="str">
        <f>IF(J407&gt;0,COUNT($J$4:J407)+MAX('MI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07" s="157"/>
      <c r="C407" s="204"/>
      <c r="D407" s="841"/>
      <c r="E407" s="1219"/>
      <c r="F407" s="206"/>
      <c r="G407" s="1374"/>
      <c r="H407" s="167"/>
      <c r="I407" s="207"/>
      <c r="J407" s="47"/>
      <c r="K407" s="1029"/>
      <c r="L407" s="157"/>
      <c r="M407" s="1029"/>
    </row>
    <row r="408" spans="1:13" hidden="1">
      <c r="A408" s="157" t="str">
        <f>IF(J408&gt;0,COUNT($J$4:J408)+MAX('MI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08" s="157"/>
      <c r="C408" s="204"/>
      <c r="D408" s="841"/>
      <c r="E408" s="1219"/>
      <c r="F408" s="206"/>
      <c r="G408" s="1374"/>
      <c r="H408" s="167"/>
      <c r="I408" s="207"/>
      <c r="J408" s="47"/>
      <c r="K408" s="1029"/>
      <c r="L408" s="157"/>
      <c r="M408" s="1029"/>
    </row>
    <row r="409" spans="1:13" hidden="1">
      <c r="A409" s="157" t="str">
        <f>IF(J409&gt;0,COUNT($J$4:J409)+MAX('MI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09" s="157"/>
      <c r="C409" s="204"/>
      <c r="D409" s="841"/>
      <c r="E409" s="1219"/>
      <c r="F409" s="206"/>
      <c r="G409" s="1374"/>
      <c r="H409" s="167"/>
      <c r="I409" s="207"/>
      <c r="J409" s="47"/>
      <c r="K409" s="1029"/>
      <c r="L409" s="157"/>
      <c r="M409" s="1029"/>
    </row>
    <row r="410" spans="1:13" hidden="1">
      <c r="A410" s="157" t="str">
        <f>IF(J410&gt;0,COUNT($J$4:J410)+MAX('MI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10" s="157"/>
      <c r="C410" s="204"/>
      <c r="D410" s="841"/>
      <c r="E410" s="1219"/>
      <c r="F410" s="206"/>
      <c r="G410" s="1374"/>
      <c r="H410" s="167"/>
      <c r="I410" s="207"/>
      <c r="J410" s="47"/>
      <c r="K410" s="1029"/>
      <c r="L410" s="157"/>
      <c r="M410" s="1029"/>
    </row>
    <row r="411" spans="1:13" hidden="1">
      <c r="A411" s="157" t="str">
        <f>IF(J411&gt;0,COUNT($J$4:J411)+MAX('MI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11" s="157"/>
      <c r="C411" s="204"/>
      <c r="D411" s="841"/>
      <c r="E411" s="1219"/>
      <c r="F411" s="206"/>
      <c r="G411" s="1374"/>
      <c r="H411" s="167"/>
      <c r="I411" s="207"/>
      <c r="J411" s="47"/>
      <c r="K411" s="1029"/>
      <c r="L411" s="157"/>
      <c r="M411" s="1029"/>
    </row>
    <row r="412" spans="1:13" hidden="1">
      <c r="A412" s="157" t="str">
        <f>IF(J412&gt;0,COUNT($J$4:J412)+MAX('MI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12" s="157"/>
      <c r="C412" s="204"/>
      <c r="D412" s="841"/>
      <c r="E412" s="1219"/>
      <c r="F412" s="206"/>
      <c r="G412" s="1374"/>
      <c r="H412" s="167"/>
      <c r="I412" s="207"/>
      <c r="J412" s="47"/>
      <c r="K412" s="1029"/>
      <c r="L412" s="157"/>
      <c r="M412" s="1029"/>
    </row>
    <row r="413" spans="1:13" hidden="1">
      <c r="A413" s="157" t="str">
        <f>IF(J413&gt;0,COUNT($J$4:J413)+MAX('MI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13" s="157"/>
      <c r="C413" s="204"/>
      <c r="D413" s="841"/>
      <c r="E413" s="1219"/>
      <c r="F413" s="206"/>
      <c r="G413" s="1374"/>
      <c r="H413" s="167"/>
      <c r="I413" s="207"/>
      <c r="J413" s="47"/>
      <c r="K413" s="1029"/>
      <c r="L413" s="157"/>
      <c r="M413" s="1029"/>
    </row>
    <row r="414" spans="1:13" hidden="1">
      <c r="A414" s="157" t="str">
        <f>IF(J414&gt;0,COUNT($J$4:J414)+MAX('MI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14" s="157"/>
      <c r="C414" s="204"/>
      <c r="D414" s="841"/>
      <c r="E414" s="1219"/>
      <c r="F414" s="206"/>
      <c r="G414" s="1374"/>
      <c r="H414" s="167"/>
      <c r="I414" s="207"/>
      <c r="J414" s="47"/>
      <c r="K414" s="1029"/>
      <c r="L414" s="157"/>
      <c r="M414" s="1029"/>
    </row>
    <row r="415" spans="1:13" hidden="1">
      <c r="A415" s="157" t="str">
        <f>IF(J415&gt;0,COUNT($J$4:J415)+MAX('MI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15" s="157"/>
      <c r="C415" s="204"/>
      <c r="D415" s="841"/>
      <c r="E415" s="1219"/>
      <c r="F415" s="206"/>
      <c r="G415" s="1374"/>
      <c r="H415" s="167"/>
      <c r="I415" s="207"/>
      <c r="J415" s="47"/>
      <c r="K415" s="1029"/>
      <c r="L415" s="157"/>
      <c r="M415" s="1029"/>
    </row>
    <row r="416" spans="1:13" hidden="1">
      <c r="A416" s="157" t="str">
        <f>IF(J416&gt;0,COUNT($J$4:J416)+MAX('MI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16" s="157"/>
      <c r="C416" s="204"/>
      <c r="D416" s="841"/>
      <c r="E416" s="1219"/>
      <c r="F416" s="206"/>
      <c r="G416" s="1374"/>
      <c r="H416" s="167"/>
      <c r="I416" s="207"/>
      <c r="J416" s="47"/>
      <c r="K416" s="1029"/>
      <c r="L416" s="157"/>
      <c r="M416" s="1029"/>
    </row>
    <row r="417" spans="1:13" hidden="1">
      <c r="A417" s="157" t="str">
        <f>IF(J417&gt;0,COUNT($J$4:J417)+MAX('MI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17" s="157"/>
      <c r="C417" s="204"/>
      <c r="D417" s="841"/>
      <c r="E417" s="1219"/>
      <c r="F417" s="206"/>
      <c r="G417" s="1374"/>
      <c r="H417" s="167"/>
      <c r="I417" s="207"/>
      <c r="J417" s="47"/>
      <c r="K417" s="1029"/>
      <c r="L417" s="157"/>
      <c r="M417" s="1029"/>
    </row>
    <row r="418" spans="1:13" hidden="1">
      <c r="A418" s="157" t="str">
        <f>IF(J418&gt;0,COUNT($J$4:J418)+MAX('MI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18" s="157"/>
      <c r="C418" s="204"/>
      <c r="D418" s="841"/>
      <c r="E418" s="1219"/>
      <c r="F418" s="206"/>
      <c r="G418" s="1374"/>
      <c r="H418" s="167"/>
      <c r="I418" s="207"/>
      <c r="J418" s="47"/>
      <c r="K418" s="1029"/>
      <c r="L418" s="157"/>
      <c r="M418" s="1029"/>
    </row>
    <row r="419" spans="1:13" hidden="1">
      <c r="A419" s="157" t="str">
        <f>IF(J419&gt;0,COUNT($J$4:J419)+MAX('MI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19" s="157"/>
      <c r="C419" s="204"/>
      <c r="D419" s="841"/>
      <c r="E419" s="1219"/>
      <c r="F419" s="206"/>
      <c r="G419" s="1374"/>
      <c r="H419" s="167"/>
      <c r="I419" s="207"/>
      <c r="J419" s="47"/>
      <c r="K419" s="1029"/>
      <c r="L419" s="157"/>
      <c r="M419" s="1029"/>
    </row>
    <row r="420" spans="1:13" hidden="1">
      <c r="A420" s="157" t="str">
        <f>IF(J420&gt;0,COUNT($J$4:J420)+MAX('MI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20" s="157"/>
      <c r="C420" s="204"/>
      <c r="D420" s="841"/>
      <c r="E420" s="1219"/>
      <c r="F420" s="206"/>
      <c r="G420" s="1374"/>
      <c r="H420" s="167"/>
      <c r="I420" s="207"/>
      <c r="J420" s="47"/>
      <c r="K420" s="1029"/>
      <c r="L420" s="157"/>
      <c r="M420" s="1029"/>
    </row>
    <row r="421" spans="1:13" hidden="1">
      <c r="A421" s="157" t="str">
        <f>IF(J421&gt;0,COUNT($J$4:J421)+MAX('MI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21" s="157"/>
      <c r="C421" s="204"/>
      <c r="D421" s="841"/>
      <c r="E421" s="1219"/>
      <c r="F421" s="206"/>
      <c r="G421" s="1374"/>
      <c r="H421" s="167"/>
      <c r="I421" s="207"/>
      <c r="J421" s="47"/>
      <c r="K421" s="1029"/>
      <c r="L421" s="157"/>
      <c r="M421" s="1029"/>
    </row>
    <row r="422" spans="1:13" hidden="1">
      <c r="A422" s="157" t="str">
        <f>IF(J422&gt;0,COUNT($J$4:J422)+MAX('MI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22" s="157"/>
      <c r="C422" s="204"/>
      <c r="D422" s="841"/>
      <c r="E422" s="1219"/>
      <c r="F422" s="206"/>
      <c r="G422" s="1374"/>
      <c r="H422" s="167"/>
      <c r="I422" s="207"/>
      <c r="J422" s="47"/>
      <c r="K422" s="1029"/>
      <c r="L422" s="157"/>
      <c r="M422" s="1029"/>
    </row>
    <row r="423" spans="1:13" hidden="1">
      <c r="A423" s="157" t="str">
        <f>IF(J423&gt;0,COUNT($J$4:J423)+MAX('MI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23" s="157"/>
      <c r="C423" s="204"/>
      <c r="D423" s="841"/>
      <c r="E423" s="1219"/>
      <c r="F423" s="206"/>
      <c r="G423" s="1374"/>
      <c r="H423" s="167"/>
      <c r="I423" s="207"/>
      <c r="J423" s="47"/>
      <c r="K423" s="1029"/>
      <c r="L423" s="157"/>
      <c r="M423" s="1029"/>
    </row>
    <row r="424" spans="1:13" hidden="1">
      <c r="A424" s="157" t="str">
        <f>IF(J424&gt;0,COUNT($J$4:J424)+MAX('MI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24" s="157"/>
      <c r="C424" s="204"/>
      <c r="D424" s="841"/>
      <c r="E424" s="1219"/>
      <c r="F424" s="206"/>
      <c r="G424" s="1374"/>
      <c r="H424" s="167"/>
      <c r="I424" s="207"/>
      <c r="J424" s="47"/>
      <c r="K424" s="1029"/>
      <c r="L424" s="157"/>
      <c r="M424" s="1029"/>
    </row>
    <row r="425" spans="1:13" hidden="1">
      <c r="A425" s="157" t="str">
        <f>IF(J425&gt;0,COUNT($J$4:J425)+MAX('MI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25" s="157"/>
      <c r="C425" s="204"/>
      <c r="D425" s="841"/>
      <c r="E425" s="1219"/>
      <c r="F425" s="206"/>
      <c r="G425" s="1374"/>
      <c r="H425" s="167"/>
      <c r="I425" s="207"/>
      <c r="J425" s="47"/>
      <c r="K425" s="1029"/>
      <c r="L425" s="157"/>
      <c r="M425" s="1029"/>
    </row>
    <row r="426" spans="1:13" hidden="1">
      <c r="A426" s="157" t="str">
        <f>IF(J426&gt;0,COUNT($J$4:J426)+MAX('MI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26" s="157"/>
      <c r="C426" s="204"/>
      <c r="D426" s="841"/>
      <c r="E426" s="1219"/>
      <c r="F426" s="206"/>
      <c r="G426" s="1374"/>
      <c r="H426" s="167"/>
      <c r="I426" s="207"/>
      <c r="J426" s="47"/>
      <c r="K426" s="1029"/>
      <c r="L426" s="157"/>
      <c r="M426" s="1029"/>
    </row>
    <row r="427" spans="1:13" hidden="1">
      <c r="A427" s="157" t="str">
        <f>IF(J427&gt;0,COUNT($J$4:J427)+MAX('MI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Copper'!A:A),"")</f>
        <v/>
      </c>
      <c r="B427" s="157"/>
      <c r="C427" s="204"/>
      <c r="D427" s="841"/>
      <c r="E427" s="1219"/>
      <c r="F427" s="206"/>
      <c r="G427" s="1374"/>
      <c r="H427" s="167"/>
      <c r="I427" s="207"/>
      <c r="J427" s="47"/>
      <c r="K427" s="1029"/>
      <c r="L427" s="157"/>
      <c r="M427" s="1029"/>
    </row>
    <row r="428" spans="1:13" hidden="1">
      <c r="B428" s="157"/>
      <c r="C428" s="204"/>
      <c r="D428" s="841"/>
      <c r="E428" s="1219"/>
      <c r="F428" s="206"/>
      <c r="G428" s="1374"/>
      <c r="H428" s="167"/>
      <c r="I428" s="207"/>
      <c r="J428" s="47"/>
      <c r="K428" s="1029"/>
      <c r="L428" s="157"/>
      <c r="M428" s="1029"/>
    </row>
    <row r="429" spans="1:13" hidden="1">
      <c r="B429" s="157"/>
      <c r="C429" s="204"/>
      <c r="D429" s="841"/>
      <c r="E429" s="1219"/>
      <c r="F429" s="206"/>
      <c r="G429" s="1374"/>
      <c r="H429" s="167"/>
      <c r="I429" s="207"/>
      <c r="J429" s="47"/>
      <c r="K429" s="1029"/>
      <c r="L429" s="157"/>
      <c r="M429" s="1029"/>
    </row>
    <row r="430" spans="1:13" hidden="1">
      <c r="B430" s="157"/>
      <c r="C430" s="204"/>
      <c r="D430" s="841"/>
      <c r="E430" s="1219"/>
      <c r="F430" s="206"/>
      <c r="G430" s="1374"/>
      <c r="H430" s="167"/>
      <c r="I430" s="207"/>
      <c r="J430" s="47"/>
      <c r="K430" s="1029"/>
      <c r="L430" s="157"/>
      <c r="M430" s="1029"/>
    </row>
    <row r="431" spans="1:13" hidden="1">
      <c r="B431" s="157"/>
      <c r="C431" s="204"/>
      <c r="D431" s="841"/>
      <c r="E431" s="1219"/>
      <c r="F431" s="206"/>
      <c r="G431" s="1374"/>
      <c r="H431" s="167"/>
      <c r="I431" s="207"/>
      <c r="J431" s="47"/>
      <c r="K431" s="1029"/>
      <c r="L431" s="157"/>
      <c r="M431" s="1029"/>
    </row>
    <row r="432" spans="1:13" hidden="1">
      <c r="B432" s="157"/>
      <c r="C432" s="204"/>
      <c r="D432" s="841"/>
      <c r="E432" s="1219"/>
      <c r="F432" s="206"/>
      <c r="G432" s="1374"/>
      <c r="H432" s="167"/>
      <c r="I432" s="207"/>
      <c r="J432" s="47"/>
      <c r="K432" s="1029"/>
      <c r="L432" s="157"/>
      <c r="M432" s="1029"/>
    </row>
    <row r="433" spans="2:13" hidden="1">
      <c r="B433" s="157"/>
      <c r="C433" s="204"/>
      <c r="D433" s="841"/>
      <c r="E433" s="1219"/>
      <c r="F433" s="206"/>
      <c r="G433" s="1374"/>
      <c r="H433" s="167"/>
      <c r="I433" s="207"/>
      <c r="J433" s="47"/>
      <c r="K433" s="1029"/>
      <c r="L433" s="157"/>
      <c r="M433" s="1029"/>
    </row>
    <row r="434" spans="2:13" hidden="1">
      <c r="B434" s="157"/>
      <c r="C434" s="204"/>
      <c r="D434" s="841"/>
      <c r="E434" s="1219"/>
      <c r="F434" s="206"/>
      <c r="G434" s="1374"/>
      <c r="H434" s="167"/>
      <c r="I434" s="207"/>
      <c r="J434" s="47"/>
      <c r="K434" s="1029"/>
      <c r="L434" s="157"/>
      <c r="M434" s="1029"/>
    </row>
    <row r="435" spans="2:13" hidden="1">
      <c r="B435" s="157"/>
      <c r="C435" s="204"/>
      <c r="D435" s="841"/>
      <c r="E435" s="1219"/>
      <c r="F435" s="206"/>
      <c r="G435" s="1374"/>
      <c r="H435" s="167"/>
      <c r="I435" s="207"/>
      <c r="J435" s="47"/>
      <c r="K435" s="1029"/>
      <c r="L435" s="157"/>
      <c r="M435" s="1029"/>
    </row>
    <row r="436" spans="2:13" hidden="1">
      <c r="B436" s="157"/>
      <c r="C436" s="204"/>
      <c r="D436" s="841"/>
      <c r="E436" s="1219"/>
      <c r="F436" s="206"/>
      <c r="G436" s="1374"/>
      <c r="H436" s="167"/>
      <c r="I436" s="207"/>
      <c r="J436" s="47"/>
      <c r="K436" s="1029"/>
      <c r="L436" s="157"/>
      <c r="M436" s="1029"/>
    </row>
    <row r="437" spans="2:13" hidden="1">
      <c r="B437" s="157"/>
      <c r="C437" s="204"/>
      <c r="D437" s="841"/>
      <c r="E437" s="1219"/>
      <c r="F437" s="206"/>
      <c r="G437" s="1374"/>
      <c r="H437" s="167"/>
      <c r="I437" s="207"/>
      <c r="J437" s="47"/>
      <c r="K437" s="1029"/>
      <c r="L437" s="157"/>
      <c r="M437" s="1029"/>
    </row>
    <row r="438" spans="2:13" hidden="1">
      <c r="B438" s="157"/>
      <c r="C438" s="204"/>
      <c r="D438" s="841"/>
      <c r="E438" s="1219"/>
      <c r="F438" s="206"/>
      <c r="G438" s="1374"/>
      <c r="H438" s="167"/>
      <c r="I438" s="207"/>
      <c r="J438" s="47"/>
      <c r="K438" s="1029"/>
      <c r="L438" s="157"/>
      <c r="M438" s="1029"/>
    </row>
    <row r="439" spans="2:13" hidden="1">
      <c r="B439" s="157"/>
      <c r="C439" s="204"/>
      <c r="D439" s="841"/>
      <c r="E439" s="1219"/>
      <c r="F439" s="206"/>
      <c r="G439" s="1374"/>
      <c r="H439" s="167"/>
      <c r="I439" s="207"/>
      <c r="J439" s="47"/>
      <c r="K439" s="1029"/>
      <c r="L439" s="157"/>
      <c r="M439" s="1029"/>
    </row>
    <row r="440" spans="2:13" hidden="1">
      <c r="B440" s="157"/>
      <c r="C440" s="204"/>
      <c r="D440" s="841"/>
      <c r="E440" s="1219"/>
      <c r="F440" s="206"/>
      <c r="G440" s="1374"/>
      <c r="H440" s="167"/>
      <c r="I440" s="207"/>
      <c r="J440" s="47"/>
      <c r="K440" s="1029"/>
      <c r="L440" s="157"/>
      <c r="M440" s="1029"/>
    </row>
    <row r="441" spans="2:13" hidden="1">
      <c r="B441" s="157"/>
      <c r="C441" s="204"/>
      <c r="D441" s="841"/>
      <c r="E441" s="1219"/>
      <c r="F441" s="206"/>
      <c r="G441" s="1374"/>
      <c r="H441" s="167"/>
      <c r="I441" s="207"/>
      <c r="J441" s="47"/>
      <c r="K441" s="1029"/>
      <c r="L441" s="157"/>
      <c r="M441" s="1029"/>
    </row>
    <row r="442" spans="2:13" hidden="1">
      <c r="B442" s="157"/>
      <c r="C442" s="204"/>
      <c r="D442" s="841"/>
      <c r="E442" s="1219"/>
      <c r="F442" s="206"/>
      <c r="G442" s="1374"/>
      <c r="H442" s="167"/>
      <c r="I442" s="207"/>
      <c r="J442" s="47"/>
      <c r="K442" s="1029"/>
      <c r="L442" s="157"/>
      <c r="M442" s="1029"/>
    </row>
    <row r="443" spans="2:13" hidden="1">
      <c r="B443" s="157"/>
      <c r="C443" s="204"/>
      <c r="D443" s="841"/>
      <c r="E443" s="1219"/>
      <c r="F443" s="206"/>
      <c r="G443" s="1374"/>
      <c r="H443" s="167"/>
      <c r="I443" s="207"/>
      <c r="J443" s="47"/>
      <c r="K443" s="1029"/>
      <c r="L443" s="157"/>
      <c r="M443" s="1029"/>
    </row>
    <row r="444" spans="2:13" hidden="1">
      <c r="B444" s="157"/>
      <c r="C444" s="204"/>
      <c r="D444" s="841"/>
      <c r="E444" s="1219"/>
      <c r="F444" s="206"/>
      <c r="G444" s="1374"/>
      <c r="H444" s="167"/>
      <c r="I444" s="207"/>
      <c r="J444" s="47"/>
      <c r="K444" s="1029"/>
      <c r="L444" s="157"/>
      <c r="M444" s="1029"/>
    </row>
    <row r="445" spans="2:13" hidden="1">
      <c r="B445" s="157"/>
      <c r="C445" s="204"/>
      <c r="D445" s="841"/>
      <c r="E445" s="1219"/>
      <c r="F445" s="206"/>
      <c r="G445" s="1374"/>
      <c r="H445" s="167"/>
      <c r="I445" s="207"/>
      <c r="J445" s="47"/>
      <c r="K445" s="1029"/>
      <c r="L445" s="157"/>
      <c r="M445" s="1029"/>
    </row>
    <row r="446" spans="2:13" hidden="1">
      <c r="B446" s="157"/>
      <c r="C446" s="204"/>
      <c r="D446" s="841"/>
      <c r="E446" s="1219"/>
      <c r="F446" s="206"/>
      <c r="G446" s="1374"/>
      <c r="H446" s="167"/>
      <c r="I446" s="207"/>
      <c r="J446" s="47"/>
      <c r="K446" s="1029"/>
      <c r="L446" s="157"/>
      <c r="M446" s="1029"/>
    </row>
    <row r="447" spans="2:13" hidden="1">
      <c r="B447" s="157"/>
      <c r="C447" s="204"/>
      <c r="D447" s="841"/>
      <c r="E447" s="1219"/>
      <c r="F447" s="206"/>
      <c r="G447" s="1374"/>
      <c r="H447" s="167"/>
      <c r="I447" s="207"/>
      <c r="J447" s="47"/>
      <c r="K447" s="1029"/>
      <c r="L447" s="157"/>
      <c r="M447" s="1029"/>
    </row>
    <row r="448" spans="2:13" hidden="1">
      <c r="B448" s="157"/>
      <c r="C448" s="204"/>
      <c r="D448" s="841"/>
      <c r="E448" s="1219"/>
      <c r="F448" s="206"/>
      <c r="G448" s="1374"/>
      <c r="H448" s="167"/>
      <c r="I448" s="207"/>
      <c r="J448" s="47"/>
      <c r="K448" s="1029"/>
      <c r="L448" s="157"/>
      <c r="M448" s="1029"/>
    </row>
    <row r="449" spans="2:13" hidden="1">
      <c r="B449" s="157"/>
      <c r="C449" s="204"/>
      <c r="D449" s="841"/>
      <c r="E449" s="1219"/>
      <c r="F449" s="206"/>
      <c r="G449" s="1374"/>
      <c r="H449" s="167"/>
      <c r="I449" s="207"/>
      <c r="J449" s="47"/>
      <c r="K449" s="1029"/>
      <c r="L449" s="157"/>
      <c r="M449" s="1029"/>
    </row>
    <row r="450" spans="2:13" hidden="1">
      <c r="B450" s="157"/>
      <c r="C450" s="204"/>
      <c r="D450" s="841"/>
      <c r="E450" s="1219"/>
      <c r="F450" s="206"/>
      <c r="G450" s="1374"/>
      <c r="H450" s="167"/>
      <c r="I450" s="207"/>
      <c r="J450" s="47"/>
      <c r="K450" s="1029"/>
      <c r="L450" s="157"/>
      <c r="M450" s="1029"/>
    </row>
    <row r="451" spans="2:13" hidden="1">
      <c r="B451" s="157"/>
      <c r="C451" s="204"/>
      <c r="D451" s="841"/>
      <c r="E451" s="1219"/>
      <c r="F451" s="206"/>
      <c r="G451" s="1374"/>
      <c r="H451" s="167"/>
      <c r="I451" s="207"/>
      <c r="J451" s="47"/>
      <c r="K451" s="1029"/>
      <c r="L451" s="157"/>
      <c r="M451" s="1029"/>
    </row>
    <row r="452" spans="2:13" hidden="1">
      <c r="B452" s="157"/>
      <c r="C452" s="204"/>
      <c r="D452" s="841"/>
      <c r="E452" s="1219"/>
      <c r="F452" s="206"/>
      <c r="G452" s="1374"/>
      <c r="H452" s="167"/>
      <c r="I452" s="207"/>
      <c r="J452" s="47"/>
      <c r="K452" s="1029"/>
      <c r="L452" s="157"/>
      <c r="M452" s="1029"/>
    </row>
    <row r="453" spans="2:13" hidden="1">
      <c r="B453" s="157"/>
      <c r="C453" s="204"/>
      <c r="D453" s="841"/>
      <c r="E453" s="1219"/>
      <c r="F453" s="206"/>
      <c r="G453" s="1374"/>
      <c r="H453" s="167"/>
      <c r="I453" s="207"/>
      <c r="J453" s="47"/>
      <c r="K453" s="1029"/>
      <c r="L453" s="157"/>
      <c r="M453" s="1029"/>
    </row>
    <row r="454" spans="2:13" hidden="1">
      <c r="B454" s="157"/>
      <c r="C454" s="204"/>
      <c r="D454" s="841"/>
      <c r="E454" s="1219"/>
      <c r="F454" s="206"/>
      <c r="G454" s="1374"/>
      <c r="H454" s="167"/>
      <c r="I454" s="207"/>
      <c r="J454" s="47"/>
      <c r="K454" s="1029"/>
      <c r="L454" s="157"/>
      <c r="M454" s="1029"/>
    </row>
    <row r="455" spans="2:13" hidden="1">
      <c r="B455" s="157"/>
      <c r="C455" s="204"/>
      <c r="D455" s="841"/>
      <c r="E455" s="1219"/>
      <c r="F455" s="206"/>
      <c r="G455" s="1374"/>
      <c r="H455" s="167"/>
      <c r="I455" s="207"/>
      <c r="J455" s="47"/>
      <c r="K455" s="1029"/>
      <c r="L455" s="157"/>
      <c r="M455" s="1029"/>
    </row>
    <row r="456" spans="2:13" hidden="1">
      <c r="B456" s="157"/>
      <c r="C456" s="204"/>
      <c r="D456" s="841"/>
      <c r="E456" s="1219"/>
      <c r="F456" s="206"/>
      <c r="G456" s="1374"/>
      <c r="H456" s="167"/>
      <c r="I456" s="207"/>
      <c r="J456" s="47"/>
      <c r="K456" s="1029"/>
      <c r="L456" s="157"/>
      <c r="M456" s="1029"/>
    </row>
    <row r="457" spans="2:13" hidden="1">
      <c r="B457" s="157"/>
      <c r="C457" s="204"/>
      <c r="D457" s="841"/>
      <c r="E457" s="1219"/>
      <c r="F457" s="206"/>
      <c r="G457" s="1374"/>
      <c r="H457" s="167"/>
      <c r="I457" s="207"/>
      <c r="J457" s="47"/>
      <c r="K457" s="1029"/>
      <c r="L457" s="157"/>
      <c r="M457" s="1029"/>
    </row>
    <row r="458" spans="2:13" hidden="1">
      <c r="B458" s="157"/>
      <c r="C458" s="204"/>
      <c r="D458" s="841"/>
      <c r="E458" s="1219"/>
      <c r="F458" s="206"/>
      <c r="G458" s="1374"/>
      <c r="H458" s="167"/>
      <c r="I458" s="207"/>
      <c r="J458" s="47"/>
      <c r="K458" s="1029"/>
      <c r="L458" s="157"/>
      <c r="M458" s="1029"/>
    </row>
    <row r="459" spans="2:13" hidden="1">
      <c r="B459" s="157"/>
      <c r="C459" s="204"/>
      <c r="D459" s="841"/>
      <c r="E459" s="1219"/>
      <c r="F459" s="206"/>
      <c r="G459" s="1374"/>
      <c r="H459" s="167"/>
      <c r="I459" s="207"/>
      <c r="J459" s="47"/>
      <c r="K459" s="1029"/>
      <c r="L459" s="157"/>
      <c r="M459" s="1029"/>
    </row>
    <row r="460" spans="2:13" hidden="1">
      <c r="B460" s="157"/>
      <c r="C460" s="204"/>
      <c r="D460" s="841"/>
      <c r="E460" s="1219"/>
      <c r="F460" s="206"/>
      <c r="G460" s="1374"/>
      <c r="H460" s="167"/>
      <c r="I460" s="207"/>
      <c r="J460" s="47"/>
      <c r="K460" s="1029"/>
      <c r="L460" s="157"/>
      <c r="M460" s="1029"/>
    </row>
    <row r="461" spans="2:13" hidden="1">
      <c r="B461" s="157"/>
      <c r="C461" s="204"/>
      <c r="D461" s="841"/>
      <c r="E461" s="1219"/>
      <c r="F461" s="206"/>
      <c r="G461" s="1374"/>
      <c r="H461" s="167"/>
      <c r="I461" s="207"/>
      <c r="J461" s="47"/>
      <c r="K461" s="1029"/>
      <c r="L461" s="157"/>
      <c r="M461" s="1029"/>
    </row>
    <row r="462" spans="2:13" hidden="1">
      <c r="B462" s="157"/>
      <c r="C462" s="204"/>
      <c r="D462" s="841"/>
      <c r="E462" s="1219"/>
      <c r="F462" s="206"/>
      <c r="G462" s="1374"/>
      <c r="H462" s="167"/>
      <c r="I462" s="207"/>
      <c r="J462" s="47"/>
      <c r="K462" s="1029"/>
      <c r="L462" s="157"/>
      <c r="M462" s="1029"/>
    </row>
    <row r="463" spans="2:13" hidden="1">
      <c r="B463" s="157"/>
      <c r="C463" s="204"/>
      <c r="D463" s="841"/>
      <c r="E463" s="1219"/>
      <c r="F463" s="206"/>
      <c r="G463" s="1374"/>
      <c r="H463" s="167"/>
      <c r="I463" s="207"/>
      <c r="J463" s="47"/>
      <c r="K463" s="1029"/>
      <c r="L463" s="157"/>
      <c r="M463" s="1029"/>
    </row>
    <row r="464" spans="2:13" hidden="1">
      <c r="B464" s="157"/>
      <c r="C464" s="204"/>
      <c r="D464" s="841"/>
      <c r="E464" s="1219"/>
      <c r="F464" s="206"/>
      <c r="G464" s="1374"/>
      <c r="H464" s="167"/>
      <c r="I464" s="207"/>
      <c r="J464" s="47"/>
      <c r="K464" s="1029"/>
      <c r="L464" s="157"/>
      <c r="M464" s="1029"/>
    </row>
    <row r="465" spans="2:13" hidden="1">
      <c r="B465" s="157"/>
      <c r="C465" s="204"/>
      <c r="D465" s="841"/>
      <c r="E465" s="1219"/>
      <c r="F465" s="206"/>
      <c r="G465" s="1374"/>
      <c r="H465" s="167"/>
      <c r="I465" s="207"/>
      <c r="J465" s="47"/>
      <c r="K465" s="1029"/>
      <c r="L465" s="157"/>
      <c r="M465" s="1029"/>
    </row>
    <row r="466" spans="2:13" hidden="1">
      <c r="B466" s="157"/>
      <c r="C466" s="204"/>
      <c r="D466" s="841"/>
      <c r="E466" s="1219"/>
      <c r="F466" s="206"/>
      <c r="G466" s="1374"/>
      <c r="H466" s="167"/>
      <c r="I466" s="207"/>
      <c r="J466" s="47"/>
      <c r="K466" s="1029"/>
      <c r="L466" s="157"/>
      <c r="M466" s="1029"/>
    </row>
    <row r="467" spans="2:13" hidden="1">
      <c r="B467" s="157"/>
      <c r="C467" s="204"/>
      <c r="D467" s="841"/>
      <c r="E467" s="1219"/>
      <c r="F467" s="206"/>
      <c r="G467" s="1374"/>
      <c r="H467" s="167"/>
      <c r="I467" s="207"/>
      <c r="J467" s="47"/>
      <c r="K467" s="1029"/>
      <c r="L467" s="157"/>
      <c r="M467" s="1029"/>
    </row>
    <row r="468" spans="2:13" hidden="1">
      <c r="B468" s="157"/>
      <c r="C468" s="204"/>
      <c r="D468" s="841"/>
      <c r="E468" s="1219"/>
      <c r="F468" s="206"/>
      <c r="G468" s="1374"/>
      <c r="H468" s="167"/>
      <c r="I468" s="207"/>
      <c r="J468" s="47"/>
      <c r="K468" s="1029"/>
      <c r="L468" s="157"/>
      <c r="M468" s="1029"/>
    </row>
    <row r="469" spans="2:13" hidden="1">
      <c r="B469" s="157"/>
      <c r="C469" s="204"/>
      <c r="D469" s="841"/>
      <c r="E469" s="1219"/>
      <c r="F469" s="206"/>
      <c r="G469" s="1374"/>
      <c r="H469" s="167"/>
      <c r="I469" s="207"/>
      <c r="J469" s="47"/>
      <c r="K469" s="1029"/>
      <c r="L469" s="157"/>
      <c r="M469" s="1029"/>
    </row>
    <row r="470" spans="2:13" hidden="1">
      <c r="B470" s="157"/>
      <c r="C470" s="204"/>
      <c r="D470" s="841"/>
      <c r="E470" s="1219"/>
      <c r="F470" s="206"/>
      <c r="G470" s="1374"/>
      <c r="H470" s="167"/>
      <c r="I470" s="207"/>
      <c r="J470" s="47"/>
      <c r="K470" s="1029"/>
      <c r="L470" s="157"/>
      <c r="M470" s="1029"/>
    </row>
    <row r="471" spans="2:13" hidden="1">
      <c r="B471" s="157"/>
      <c r="C471" s="204"/>
      <c r="D471" s="841"/>
      <c r="E471" s="1219"/>
      <c r="F471" s="206"/>
      <c r="G471" s="1374"/>
      <c r="H471" s="167"/>
      <c r="I471" s="207"/>
      <c r="J471" s="47"/>
      <c r="K471" s="1029"/>
      <c r="L471" s="157"/>
      <c r="M471" s="1029"/>
    </row>
    <row r="472" spans="2:13" hidden="1">
      <c r="B472" s="157"/>
      <c r="C472" s="204"/>
      <c r="D472" s="841"/>
      <c r="E472" s="1219"/>
      <c r="F472" s="206"/>
      <c r="G472" s="1374"/>
      <c r="H472" s="167"/>
      <c r="I472" s="207"/>
      <c r="J472" s="47"/>
      <c r="K472" s="1029"/>
      <c r="L472" s="157"/>
      <c r="M472" s="1029"/>
    </row>
    <row r="473" spans="2:13" hidden="1">
      <c r="B473" s="157"/>
      <c r="C473" s="204"/>
      <c r="D473" s="841"/>
      <c r="E473" s="1219"/>
      <c r="F473" s="206"/>
      <c r="G473" s="1374"/>
      <c r="H473" s="167"/>
      <c r="I473" s="207"/>
      <c r="J473" s="47"/>
      <c r="K473" s="1029"/>
      <c r="L473" s="157"/>
      <c r="M473" s="1029"/>
    </row>
    <row r="474" spans="2:13" hidden="1">
      <c r="B474" s="157"/>
      <c r="C474" s="204"/>
      <c r="D474" s="841"/>
      <c r="E474" s="1219"/>
      <c r="F474" s="206"/>
      <c r="G474" s="1374"/>
      <c r="H474" s="167"/>
      <c r="I474" s="207"/>
      <c r="J474" s="47"/>
      <c r="K474" s="1029"/>
      <c r="L474" s="157"/>
      <c r="M474" s="1029"/>
    </row>
    <row r="475" spans="2:13" hidden="1">
      <c r="B475" s="157"/>
      <c r="C475" s="204"/>
      <c r="D475" s="841"/>
      <c r="E475" s="1219"/>
      <c r="F475" s="206"/>
      <c r="G475" s="1374"/>
      <c r="H475" s="167"/>
      <c r="I475" s="207"/>
      <c r="J475" s="47"/>
      <c r="K475" s="1029"/>
      <c r="L475" s="157"/>
      <c r="M475" s="1029"/>
    </row>
    <row r="476" spans="2:13" hidden="1">
      <c r="B476" s="157"/>
      <c r="C476" s="204"/>
      <c r="D476" s="841"/>
      <c r="E476" s="1219"/>
      <c r="F476" s="206"/>
      <c r="G476" s="1374"/>
      <c r="H476" s="167"/>
      <c r="I476" s="207"/>
      <c r="J476" s="47"/>
      <c r="K476" s="1029"/>
      <c r="L476" s="157"/>
      <c r="M476" s="1029"/>
    </row>
    <row r="477" spans="2:13" hidden="1">
      <c r="B477" s="157"/>
      <c r="C477" s="204"/>
      <c r="D477" s="841"/>
      <c r="E477" s="1219"/>
      <c r="F477" s="206"/>
      <c r="G477" s="1374"/>
      <c r="H477" s="167"/>
      <c r="I477" s="207"/>
      <c r="J477" s="47"/>
      <c r="K477" s="1029"/>
      <c r="L477" s="157"/>
      <c r="M477" s="1029"/>
    </row>
    <row r="478" spans="2:13" hidden="1">
      <c r="B478" s="157"/>
      <c r="C478" s="204"/>
      <c r="D478" s="841"/>
      <c r="E478" s="1219"/>
      <c r="F478" s="206"/>
      <c r="G478" s="1374"/>
      <c r="H478" s="167"/>
      <c r="I478" s="207"/>
      <c r="J478" s="47"/>
      <c r="K478" s="1029"/>
      <c r="L478" s="157"/>
      <c r="M478" s="1029"/>
    </row>
    <row r="479" spans="2:13" hidden="1">
      <c r="B479" s="157"/>
      <c r="C479" s="204"/>
      <c r="D479" s="841"/>
      <c r="E479" s="1219"/>
      <c r="F479" s="206"/>
      <c r="G479" s="1374"/>
      <c r="H479" s="167"/>
      <c r="I479" s="207"/>
      <c r="J479" s="47"/>
      <c r="K479" s="1029"/>
      <c r="L479" s="157"/>
      <c r="M479" s="1029"/>
    </row>
    <row r="480" spans="2:13" hidden="1">
      <c r="B480" s="157"/>
      <c r="C480" s="204"/>
      <c r="D480" s="841"/>
      <c r="E480" s="1219"/>
      <c r="F480" s="206"/>
      <c r="G480" s="1374"/>
      <c r="H480" s="167"/>
      <c r="I480" s="207"/>
      <c r="J480" s="47"/>
      <c r="K480" s="1029"/>
      <c r="L480" s="157"/>
      <c r="M480" s="1029"/>
    </row>
    <row r="481" spans="2:13" hidden="1">
      <c r="B481" s="157"/>
      <c r="C481" s="204"/>
      <c r="D481" s="841"/>
      <c r="E481" s="1219"/>
      <c r="F481" s="206"/>
      <c r="G481" s="1374"/>
      <c r="H481" s="167"/>
      <c r="I481" s="207"/>
      <c r="J481" s="47"/>
      <c r="K481" s="1029"/>
      <c r="L481" s="157"/>
      <c r="M481" s="1029"/>
    </row>
    <row r="482" spans="2:13" hidden="1">
      <c r="B482" s="157"/>
      <c r="C482" s="204"/>
      <c r="D482" s="841"/>
      <c r="E482" s="1219"/>
      <c r="F482" s="206"/>
      <c r="G482" s="1374"/>
      <c r="H482" s="167"/>
      <c r="I482" s="207"/>
      <c r="J482" s="47"/>
      <c r="K482" s="1029"/>
      <c r="L482" s="157"/>
      <c r="M482" s="1029"/>
    </row>
    <row r="483" spans="2:13" hidden="1">
      <c r="B483" s="157"/>
      <c r="C483" s="204"/>
      <c r="D483" s="841"/>
      <c r="E483" s="1219"/>
      <c r="F483" s="206"/>
      <c r="G483" s="1374"/>
      <c r="H483" s="167"/>
      <c r="I483" s="207"/>
      <c r="J483" s="47"/>
      <c r="K483" s="1029"/>
      <c r="L483" s="157"/>
      <c r="M483" s="1029"/>
    </row>
    <row r="484" spans="2:13" hidden="1">
      <c r="B484" s="157"/>
      <c r="C484" s="204"/>
      <c r="D484" s="841"/>
      <c r="E484" s="1219"/>
      <c r="F484" s="206"/>
      <c r="G484" s="1374"/>
      <c r="H484" s="167"/>
      <c r="I484" s="207"/>
      <c r="J484" s="47"/>
      <c r="K484" s="1029"/>
      <c r="L484" s="157"/>
      <c r="M484" s="1029"/>
    </row>
    <row r="485" spans="2:13" hidden="1">
      <c r="B485" s="157"/>
      <c r="C485" s="204"/>
      <c r="D485" s="841"/>
      <c r="E485" s="1219"/>
      <c r="F485" s="206"/>
      <c r="G485" s="1374"/>
      <c r="H485" s="167"/>
      <c r="I485" s="207"/>
      <c r="J485" s="47"/>
      <c r="K485" s="1029"/>
      <c r="L485" s="157"/>
      <c r="M485" s="1029"/>
    </row>
    <row r="486" spans="2:13" hidden="1">
      <c r="B486" s="157"/>
      <c r="C486" s="204"/>
      <c r="D486" s="841"/>
      <c r="E486" s="1219"/>
      <c r="F486" s="206"/>
      <c r="G486" s="1374"/>
      <c r="H486" s="167"/>
      <c r="I486" s="207"/>
      <c r="J486" s="47"/>
      <c r="K486" s="1029"/>
      <c r="L486" s="157"/>
      <c r="M486" s="1029"/>
    </row>
    <row r="487" spans="2:13" hidden="1">
      <c r="B487" s="157"/>
      <c r="C487" s="204"/>
      <c r="D487" s="841"/>
      <c r="E487" s="1219"/>
      <c r="F487" s="206"/>
      <c r="G487" s="1374"/>
      <c r="H487" s="167"/>
      <c r="I487" s="207"/>
      <c r="J487" s="47"/>
      <c r="K487" s="1029"/>
      <c r="L487" s="157"/>
      <c r="M487" s="1029"/>
    </row>
    <row r="488" spans="2:13" hidden="1">
      <c r="B488" s="157"/>
      <c r="C488" s="204"/>
      <c r="D488" s="841"/>
      <c r="E488" s="1219"/>
      <c r="F488" s="206"/>
      <c r="G488" s="1374"/>
      <c r="H488" s="167"/>
      <c r="I488" s="207"/>
      <c r="J488" s="47"/>
      <c r="K488" s="1029"/>
      <c r="L488" s="157"/>
      <c r="M488" s="1029"/>
    </row>
    <row r="489" spans="2:13" hidden="1">
      <c r="B489" s="157"/>
      <c r="C489" s="204"/>
      <c r="D489" s="841"/>
      <c r="E489" s="1219"/>
      <c r="F489" s="206"/>
      <c r="G489" s="1374"/>
      <c r="H489" s="167"/>
      <c r="I489" s="207"/>
      <c r="J489" s="47"/>
      <c r="K489" s="1029"/>
      <c r="L489" s="157"/>
      <c r="M489" s="1029"/>
    </row>
    <row r="490" spans="2:13" hidden="1">
      <c r="B490" s="157"/>
      <c r="C490" s="204"/>
      <c r="D490" s="841"/>
      <c r="E490" s="1219"/>
      <c r="F490" s="206"/>
      <c r="G490" s="1374"/>
      <c r="H490" s="167"/>
      <c r="I490" s="207"/>
      <c r="J490" s="47"/>
      <c r="K490" s="1029"/>
      <c r="L490" s="157"/>
      <c r="M490" s="1029"/>
    </row>
    <row r="491" spans="2:13" hidden="1">
      <c r="B491" s="157"/>
      <c r="C491" s="204"/>
      <c r="D491" s="841"/>
      <c r="E491" s="1219"/>
      <c r="F491" s="206"/>
      <c r="G491" s="1374"/>
      <c r="H491" s="167"/>
      <c r="I491" s="207"/>
      <c r="J491" s="47"/>
      <c r="K491" s="1029"/>
      <c r="L491" s="157"/>
      <c r="M491" s="1029"/>
    </row>
    <row r="492" spans="2:13" hidden="1">
      <c r="B492" s="157"/>
      <c r="C492" s="204"/>
      <c r="D492" s="841"/>
      <c r="E492" s="1219"/>
      <c r="F492" s="206"/>
      <c r="G492" s="1374"/>
      <c r="H492" s="167"/>
      <c r="I492" s="207"/>
      <c r="J492" s="47"/>
      <c r="K492" s="1029"/>
      <c r="L492" s="157"/>
      <c r="M492" s="1029"/>
    </row>
    <row r="493" spans="2:13" hidden="1">
      <c r="B493" s="157"/>
      <c r="C493" s="204"/>
      <c r="D493" s="841"/>
      <c r="E493" s="1219"/>
      <c r="F493" s="206"/>
      <c r="G493" s="1374"/>
      <c r="H493" s="167"/>
      <c r="I493" s="207"/>
      <c r="J493" s="47"/>
      <c r="K493" s="1029"/>
      <c r="L493" s="157"/>
      <c r="M493" s="1029"/>
    </row>
    <row r="494" spans="2:13" hidden="1">
      <c r="B494" s="157"/>
      <c r="C494" s="204"/>
      <c r="D494" s="841"/>
      <c r="E494" s="1219"/>
      <c r="F494" s="206"/>
      <c r="G494" s="1374"/>
      <c r="H494" s="167"/>
      <c r="I494" s="207"/>
      <c r="J494" s="47"/>
      <c r="K494" s="1029"/>
      <c r="L494" s="157"/>
      <c r="M494" s="1029"/>
    </row>
    <row r="495" spans="2:13" hidden="1">
      <c r="B495" s="157"/>
      <c r="C495" s="204"/>
      <c r="D495" s="841"/>
      <c r="E495" s="1219"/>
      <c r="F495" s="206"/>
      <c r="G495" s="1374"/>
      <c r="H495" s="167"/>
      <c r="I495" s="207"/>
      <c r="J495" s="47"/>
      <c r="K495" s="1029"/>
      <c r="L495" s="157"/>
      <c r="M495" s="1029"/>
    </row>
    <row r="496" spans="2:13" hidden="1">
      <c r="B496" s="157"/>
      <c r="C496" s="204"/>
      <c r="D496" s="841"/>
      <c r="E496" s="1219"/>
      <c r="F496" s="206"/>
      <c r="G496" s="1374"/>
      <c r="H496" s="167"/>
      <c r="I496" s="207"/>
      <c r="J496" s="47"/>
      <c r="K496" s="1029"/>
      <c r="L496" s="157"/>
      <c r="M496" s="1029"/>
    </row>
    <row r="497" spans="2:13" hidden="1">
      <c r="B497" s="157"/>
      <c r="C497" s="204"/>
      <c r="D497" s="841"/>
      <c r="E497" s="1219"/>
      <c r="F497" s="206"/>
      <c r="G497" s="1374"/>
      <c r="H497" s="167"/>
      <c r="I497" s="207"/>
      <c r="J497" s="47"/>
      <c r="K497" s="1029"/>
      <c r="L497" s="157"/>
      <c r="M497" s="1029"/>
    </row>
    <row r="498" spans="2:13" hidden="1">
      <c r="B498" s="157"/>
      <c r="C498" s="204"/>
      <c r="D498" s="841"/>
      <c r="E498" s="1219"/>
      <c r="F498" s="206"/>
      <c r="G498" s="1374"/>
      <c r="H498" s="167"/>
      <c r="I498" s="207"/>
      <c r="J498" s="47"/>
      <c r="K498" s="1029"/>
      <c r="L498" s="157"/>
      <c r="M498" s="1029"/>
    </row>
    <row r="499" spans="2:13" hidden="1">
      <c r="B499" s="157"/>
      <c r="C499" s="204"/>
      <c r="D499" s="841"/>
      <c r="E499" s="1219"/>
      <c r="F499" s="206"/>
      <c r="G499" s="1374"/>
      <c r="H499" s="167"/>
      <c r="I499" s="207"/>
      <c r="J499" s="47"/>
      <c r="K499" s="1029"/>
      <c r="L499" s="157"/>
      <c r="M499" s="1029"/>
    </row>
    <row r="500" spans="2:13" hidden="1">
      <c r="B500" s="157"/>
      <c r="C500" s="204"/>
      <c r="D500" s="841"/>
      <c r="E500" s="1219"/>
      <c r="F500" s="206"/>
      <c r="G500" s="1374"/>
      <c r="H500" s="167"/>
      <c r="I500" s="207"/>
      <c r="J500" s="47"/>
      <c r="K500" s="1029"/>
      <c r="L500" s="157"/>
      <c r="M500" s="1029"/>
    </row>
    <row r="501" spans="2:13" hidden="1">
      <c r="B501" s="157"/>
      <c r="C501" s="204"/>
      <c r="D501" s="841"/>
      <c r="E501" s="1219"/>
      <c r="F501" s="206"/>
      <c r="G501" s="1374"/>
      <c r="H501" s="167"/>
      <c r="I501" s="207"/>
      <c r="J501" s="47"/>
      <c r="K501" s="1029"/>
      <c r="L501" s="157"/>
      <c r="M501" s="1029"/>
    </row>
    <row r="502" spans="2:13" hidden="1">
      <c r="B502" s="157"/>
      <c r="C502" s="204"/>
      <c r="D502" s="841"/>
      <c r="E502" s="1219"/>
      <c r="F502" s="206"/>
      <c r="G502" s="1374"/>
      <c r="H502" s="167"/>
      <c r="I502" s="207"/>
      <c r="J502" s="47"/>
      <c r="K502" s="1029"/>
      <c r="L502" s="157"/>
      <c r="M502" s="1029"/>
    </row>
    <row r="503" spans="2:13" hidden="1">
      <c r="B503" s="157"/>
      <c r="C503" s="204"/>
      <c r="D503" s="841"/>
      <c r="E503" s="1219"/>
      <c r="F503" s="206"/>
      <c r="G503" s="1374"/>
      <c r="H503" s="167"/>
      <c r="I503" s="207"/>
      <c r="J503" s="47"/>
      <c r="K503" s="1029"/>
      <c r="L503" s="157"/>
      <c r="M503" s="1029"/>
    </row>
    <row r="504" spans="2:13" hidden="1">
      <c r="B504" s="157"/>
      <c r="C504" s="204"/>
      <c r="D504" s="841"/>
      <c r="E504" s="1219"/>
      <c r="F504" s="206"/>
      <c r="G504" s="1374"/>
      <c r="H504" s="167"/>
      <c r="I504" s="207"/>
      <c r="J504" s="47"/>
      <c r="K504" s="1029"/>
      <c r="L504" s="157"/>
      <c r="M504" s="1029"/>
    </row>
    <row r="505" spans="2:13" hidden="1">
      <c r="B505" s="157"/>
      <c r="C505" s="204"/>
      <c r="D505" s="841"/>
      <c r="E505" s="1219"/>
      <c r="F505" s="206"/>
      <c r="G505" s="1374"/>
      <c r="H505" s="167"/>
      <c r="I505" s="207"/>
      <c r="J505" s="47"/>
      <c r="K505" s="1029"/>
      <c r="L505" s="157"/>
      <c r="M505" s="1029"/>
    </row>
    <row r="506" spans="2:13" hidden="1">
      <c r="B506" s="157"/>
      <c r="C506" s="204"/>
      <c r="D506" s="841"/>
      <c r="E506" s="1219"/>
      <c r="F506" s="206"/>
      <c r="G506" s="1374"/>
      <c r="H506" s="167"/>
      <c r="I506" s="207"/>
      <c r="J506" s="47"/>
      <c r="K506" s="1029"/>
      <c r="L506" s="157"/>
      <c r="M506" s="1029"/>
    </row>
    <row r="507" spans="2:13" hidden="1">
      <c r="B507" s="157"/>
      <c r="C507" s="204"/>
      <c r="D507" s="841"/>
      <c r="E507" s="1219"/>
      <c r="F507" s="206"/>
      <c r="G507" s="1374"/>
      <c r="H507" s="167"/>
      <c r="I507" s="207"/>
      <c r="J507" s="47"/>
      <c r="K507" s="1029"/>
      <c r="L507" s="157"/>
      <c r="M507" s="1029"/>
    </row>
    <row r="508" spans="2:13" hidden="1">
      <c r="B508" s="157"/>
      <c r="C508" s="204"/>
      <c r="D508" s="841"/>
      <c r="E508" s="1219"/>
      <c r="F508" s="206"/>
      <c r="G508" s="1374"/>
      <c r="H508" s="167"/>
      <c r="I508" s="207"/>
      <c r="J508" s="47"/>
      <c r="K508" s="1029"/>
      <c r="L508" s="157"/>
      <c r="M508" s="1029"/>
    </row>
    <row r="509" spans="2:13" hidden="1">
      <c r="B509" s="157"/>
      <c r="C509" s="204"/>
      <c r="D509" s="841"/>
      <c r="E509" s="1219"/>
      <c r="F509" s="206"/>
      <c r="G509" s="1374"/>
      <c r="H509" s="167"/>
      <c r="I509" s="207"/>
      <c r="J509" s="47"/>
      <c r="K509" s="1029"/>
      <c r="L509" s="157"/>
      <c r="M509" s="1029"/>
    </row>
    <row r="510" spans="2:13" hidden="1">
      <c r="B510" s="157"/>
      <c r="C510" s="204"/>
      <c r="D510" s="841"/>
      <c r="E510" s="1219"/>
      <c r="F510" s="206"/>
      <c r="G510" s="1374"/>
      <c r="H510" s="167"/>
      <c r="I510" s="207"/>
      <c r="J510" s="47"/>
      <c r="K510" s="1029"/>
      <c r="L510" s="157"/>
      <c r="M510" s="1029"/>
    </row>
    <row r="511" spans="2:13" hidden="1">
      <c r="B511" s="157"/>
      <c r="C511" s="204"/>
      <c r="D511" s="841"/>
      <c r="E511" s="1219"/>
      <c r="F511" s="206"/>
      <c r="G511" s="1374"/>
      <c r="H511" s="167"/>
      <c r="I511" s="207"/>
      <c r="J511" s="47"/>
      <c r="K511" s="1029"/>
      <c r="L511" s="157"/>
      <c r="M511" s="1029"/>
    </row>
    <row r="512" spans="2:13" hidden="1">
      <c r="B512" s="157"/>
      <c r="C512" s="204"/>
      <c r="D512" s="841"/>
      <c r="E512" s="1219"/>
      <c r="F512" s="206"/>
      <c r="G512" s="1374"/>
      <c r="H512" s="167"/>
      <c r="I512" s="207"/>
      <c r="J512" s="47"/>
      <c r="K512" s="1029"/>
      <c r="L512" s="157"/>
      <c r="M512" s="1029"/>
    </row>
    <row r="513" spans="2:13" hidden="1">
      <c r="B513" s="157"/>
      <c r="C513" s="204"/>
      <c r="D513" s="841"/>
      <c r="E513" s="1219"/>
      <c r="F513" s="206"/>
      <c r="G513" s="1374"/>
      <c r="H513" s="167"/>
      <c r="I513" s="207"/>
      <c r="J513" s="47"/>
      <c r="K513" s="1029"/>
      <c r="L513" s="157"/>
      <c r="M513" s="1029"/>
    </row>
    <row r="514" spans="2:13" hidden="1">
      <c r="B514" s="157"/>
      <c r="C514" s="204"/>
      <c r="D514" s="841"/>
      <c r="E514" s="1219"/>
      <c r="F514" s="206"/>
      <c r="G514" s="1374"/>
      <c r="H514" s="167"/>
      <c r="I514" s="207"/>
      <c r="J514" s="47"/>
      <c r="K514" s="1029"/>
      <c r="L514" s="157"/>
      <c r="M514" s="1029"/>
    </row>
    <row r="515" spans="2:13" hidden="1">
      <c r="B515" s="157"/>
      <c r="C515" s="204"/>
      <c r="D515" s="841"/>
      <c r="E515" s="1219"/>
      <c r="F515" s="206"/>
      <c r="G515" s="1374"/>
      <c r="H515" s="167"/>
      <c r="I515" s="207"/>
      <c r="J515" s="47"/>
      <c r="K515" s="1029"/>
      <c r="L515" s="157"/>
      <c r="M515" s="1029"/>
    </row>
    <row r="516" spans="2:13" hidden="1">
      <c r="B516" s="157"/>
      <c r="C516" s="204"/>
      <c r="D516" s="841"/>
      <c r="E516" s="1219"/>
      <c r="F516" s="206"/>
      <c r="G516" s="1374"/>
      <c r="H516" s="167"/>
      <c r="I516" s="207"/>
      <c r="J516" s="47"/>
      <c r="K516" s="1029"/>
      <c r="L516" s="157"/>
      <c r="M516" s="1029"/>
    </row>
    <row r="517" spans="2:13" hidden="1">
      <c r="B517" s="157"/>
      <c r="C517" s="204"/>
      <c r="D517" s="841"/>
      <c r="E517" s="1219"/>
      <c r="F517" s="206"/>
      <c r="G517" s="1374"/>
      <c r="H517" s="167"/>
      <c r="I517" s="207"/>
      <c r="J517" s="47"/>
      <c r="K517" s="1029"/>
      <c r="L517" s="157"/>
      <c r="M517" s="1029"/>
    </row>
    <row r="518" spans="2:13" hidden="1">
      <c r="B518" s="157"/>
      <c r="C518" s="204"/>
      <c r="D518" s="841"/>
      <c r="E518" s="1219"/>
      <c r="F518" s="206"/>
      <c r="G518" s="1374"/>
      <c r="H518" s="167"/>
      <c r="I518" s="207"/>
      <c r="J518" s="47"/>
      <c r="K518" s="1029"/>
      <c r="L518" s="157"/>
      <c r="M518" s="1029"/>
    </row>
    <row r="519" spans="2:13" hidden="1">
      <c r="B519" s="157"/>
      <c r="C519" s="204"/>
      <c r="D519" s="841"/>
      <c r="E519" s="1219"/>
      <c r="F519" s="206"/>
      <c r="G519" s="1374"/>
      <c r="H519" s="167"/>
      <c r="I519" s="207"/>
      <c r="J519" s="47"/>
      <c r="K519" s="1029"/>
      <c r="L519" s="157"/>
      <c r="M519" s="1029"/>
    </row>
    <row r="520" spans="2:13" hidden="1">
      <c r="B520" s="157"/>
      <c r="C520" s="204"/>
      <c r="D520" s="841"/>
      <c r="E520" s="1219"/>
      <c r="F520" s="206"/>
      <c r="G520" s="1374"/>
      <c r="H520" s="167"/>
      <c r="I520" s="207"/>
      <c r="J520" s="47"/>
      <c r="K520" s="1029"/>
      <c r="L520" s="157"/>
      <c r="M520" s="1029"/>
    </row>
    <row r="521" spans="2:13" hidden="1">
      <c r="B521" s="157"/>
      <c r="C521" s="204"/>
      <c r="D521" s="841"/>
      <c r="E521" s="1219"/>
      <c r="F521" s="206"/>
      <c r="G521" s="1374"/>
      <c r="H521" s="167"/>
      <c r="I521" s="207"/>
      <c r="J521" s="47"/>
      <c r="K521" s="1029"/>
      <c r="L521" s="157"/>
      <c r="M521" s="1029"/>
    </row>
    <row r="522" spans="2:13" hidden="1">
      <c r="B522" s="157"/>
      <c r="C522" s="204"/>
      <c r="D522" s="841"/>
      <c r="E522" s="1219"/>
      <c r="F522" s="206"/>
      <c r="G522" s="1374"/>
      <c r="H522" s="167"/>
      <c r="I522" s="207"/>
      <c r="J522" s="47"/>
      <c r="K522" s="1029"/>
      <c r="L522" s="157"/>
      <c r="M522" s="1029"/>
    </row>
    <row r="523" spans="2:13" hidden="1">
      <c r="B523" s="157"/>
      <c r="C523" s="204"/>
      <c r="D523" s="841"/>
      <c r="E523" s="1219"/>
      <c r="F523" s="206"/>
      <c r="G523" s="1374"/>
      <c r="H523" s="167"/>
      <c r="I523" s="207"/>
      <c r="J523" s="47"/>
      <c r="K523" s="1029"/>
      <c r="L523" s="157"/>
      <c r="M523" s="1029"/>
    </row>
    <row r="524" spans="2:13" hidden="1">
      <c r="B524" s="157"/>
      <c r="C524" s="204"/>
      <c r="D524" s="841"/>
      <c r="E524" s="1219"/>
      <c r="F524" s="206"/>
      <c r="G524" s="1374"/>
      <c r="H524" s="167"/>
      <c r="I524" s="207"/>
      <c r="J524" s="47"/>
      <c r="K524" s="1029"/>
      <c r="L524" s="157"/>
      <c r="M524" s="1029"/>
    </row>
    <row r="525" spans="2:13" hidden="1">
      <c r="B525" s="157"/>
      <c r="C525" s="204"/>
      <c r="D525" s="841"/>
      <c r="E525" s="1219"/>
      <c r="F525" s="206"/>
      <c r="G525" s="1374"/>
      <c r="H525" s="167"/>
      <c r="I525" s="207"/>
      <c r="J525" s="47"/>
      <c r="K525" s="1029"/>
      <c r="L525" s="157"/>
      <c r="M525" s="1029"/>
    </row>
    <row r="526" spans="2:13" hidden="1">
      <c r="B526" s="157"/>
      <c r="C526" s="204"/>
      <c r="D526" s="841"/>
      <c r="E526" s="1219"/>
      <c r="F526" s="206"/>
      <c r="G526" s="1374"/>
      <c r="H526" s="167"/>
      <c r="I526" s="207"/>
      <c r="J526" s="47"/>
      <c r="K526" s="1029"/>
      <c r="L526" s="157"/>
      <c r="M526" s="1029"/>
    </row>
    <row r="527" spans="2:13" hidden="1">
      <c r="B527" s="157"/>
      <c r="C527" s="204"/>
      <c r="D527" s="841"/>
      <c r="E527" s="1219"/>
      <c r="F527" s="206"/>
      <c r="G527" s="1374"/>
      <c r="H527" s="167"/>
      <c r="I527" s="207"/>
      <c r="J527" s="47"/>
      <c r="K527" s="1029"/>
      <c r="L527" s="157"/>
      <c r="M527" s="1029"/>
    </row>
    <row r="528" spans="2:13" hidden="1">
      <c r="B528" s="157"/>
      <c r="C528" s="204"/>
      <c r="D528" s="841"/>
      <c r="E528" s="1219"/>
      <c r="F528" s="206"/>
      <c r="G528" s="1374"/>
      <c r="H528" s="167"/>
      <c r="I528" s="207"/>
      <c r="J528" s="47"/>
      <c r="K528" s="1029"/>
      <c r="L528" s="157"/>
      <c r="M528" s="1029"/>
    </row>
    <row r="529" spans="2:13" hidden="1">
      <c r="B529" s="157"/>
      <c r="C529" s="204"/>
      <c r="D529" s="841"/>
      <c r="E529" s="1219"/>
      <c r="F529" s="206"/>
      <c r="G529" s="1374"/>
      <c r="H529" s="167"/>
      <c r="I529" s="207"/>
      <c r="J529" s="47"/>
      <c r="K529" s="1029"/>
      <c r="L529" s="157"/>
      <c r="M529" s="1029"/>
    </row>
    <row r="530" spans="2:13" hidden="1">
      <c r="B530" s="157"/>
      <c r="C530" s="204"/>
      <c r="D530" s="841"/>
      <c r="E530" s="1219"/>
      <c r="F530" s="206"/>
      <c r="G530" s="1374"/>
      <c r="H530" s="167"/>
      <c r="I530" s="207"/>
      <c r="J530" s="47"/>
      <c r="K530" s="1029"/>
      <c r="L530" s="157"/>
      <c r="M530" s="1029"/>
    </row>
    <row r="531" spans="2:13" hidden="1">
      <c r="B531" s="157"/>
      <c r="C531" s="204"/>
      <c r="D531" s="841"/>
      <c r="E531" s="1219"/>
      <c r="F531" s="206"/>
      <c r="G531" s="1374"/>
      <c r="H531" s="167"/>
      <c r="I531" s="207"/>
      <c r="J531" s="47"/>
      <c r="K531" s="1029"/>
      <c r="L531" s="157"/>
      <c r="M531" s="1029"/>
    </row>
    <row r="532" spans="2:13" hidden="1">
      <c r="B532" s="157"/>
      <c r="C532" s="204"/>
      <c r="D532" s="841"/>
      <c r="E532" s="1219"/>
      <c r="F532" s="206"/>
      <c r="G532" s="1374"/>
      <c r="H532" s="167"/>
      <c r="I532" s="207"/>
      <c r="J532" s="47"/>
      <c r="K532" s="1029"/>
      <c r="L532" s="157"/>
      <c r="M532" s="1029"/>
    </row>
    <row r="533" spans="2:13" hidden="1">
      <c r="B533" s="157"/>
      <c r="C533" s="204"/>
      <c r="D533" s="841"/>
      <c r="E533" s="1219"/>
      <c r="F533" s="206"/>
      <c r="G533" s="1374"/>
      <c r="H533" s="167"/>
      <c r="I533" s="207"/>
      <c r="J533" s="47"/>
      <c r="K533" s="1029"/>
      <c r="L533" s="157"/>
      <c r="M533" s="1029"/>
    </row>
    <row r="534" spans="2:13" hidden="1">
      <c r="B534" s="157"/>
      <c r="C534" s="204"/>
      <c r="D534" s="841"/>
      <c r="E534" s="1219"/>
      <c r="F534" s="206"/>
      <c r="G534" s="1374"/>
      <c r="H534" s="167"/>
      <c r="I534" s="207"/>
      <c r="J534" s="47"/>
      <c r="K534" s="1029"/>
      <c r="L534" s="157"/>
      <c r="M534" s="1029"/>
    </row>
    <row r="535" spans="2:13" hidden="1">
      <c r="B535" s="157"/>
      <c r="C535" s="204"/>
      <c r="D535" s="841"/>
      <c r="E535" s="1219"/>
      <c r="F535" s="206"/>
      <c r="G535" s="1374"/>
      <c r="H535" s="167"/>
      <c r="I535" s="207"/>
      <c r="J535" s="47"/>
      <c r="K535" s="1029"/>
      <c r="L535" s="157"/>
      <c r="M535" s="1029"/>
    </row>
    <row r="536" spans="2:13" hidden="1">
      <c r="B536" s="157"/>
      <c r="C536" s="204"/>
      <c r="D536" s="841"/>
      <c r="E536" s="1219"/>
      <c r="F536" s="206"/>
      <c r="G536" s="1374"/>
      <c r="H536" s="167"/>
      <c r="I536" s="207"/>
      <c r="J536" s="47"/>
      <c r="K536" s="1029"/>
      <c r="L536" s="157"/>
      <c r="M536" s="1029"/>
    </row>
    <row r="537" spans="2:13" hidden="1">
      <c r="B537" s="157"/>
      <c r="C537" s="204"/>
      <c r="D537" s="841"/>
      <c r="E537" s="1219"/>
      <c r="F537" s="206"/>
      <c r="G537" s="1374"/>
      <c r="H537" s="167"/>
      <c r="I537" s="207"/>
      <c r="J537" s="47"/>
      <c r="K537" s="1029"/>
      <c r="L537" s="157"/>
      <c r="M537" s="1029"/>
    </row>
    <row r="538" spans="2:13" hidden="1">
      <c r="B538" s="157"/>
      <c r="C538" s="204"/>
      <c r="D538" s="841"/>
      <c r="E538" s="1219"/>
      <c r="F538" s="206"/>
      <c r="G538" s="1374"/>
      <c r="H538" s="167"/>
      <c r="I538" s="207"/>
      <c r="J538" s="47"/>
      <c r="K538" s="1029"/>
      <c r="L538" s="157"/>
      <c r="M538" s="1029"/>
    </row>
    <row r="539" spans="2:13" hidden="1">
      <c r="B539" s="157"/>
      <c r="C539" s="204"/>
      <c r="D539" s="841"/>
      <c r="E539" s="1219"/>
      <c r="F539" s="206"/>
      <c r="G539" s="1374"/>
      <c r="H539" s="167"/>
      <c r="I539" s="207"/>
      <c r="J539" s="47"/>
      <c r="K539" s="1029"/>
      <c r="L539" s="157"/>
      <c r="M539" s="1029"/>
    </row>
    <row r="540" spans="2:13" hidden="1">
      <c r="B540" s="157"/>
      <c r="C540" s="204"/>
      <c r="D540" s="841"/>
      <c r="E540" s="1219"/>
      <c r="F540" s="206"/>
      <c r="G540" s="1374"/>
      <c r="H540" s="167"/>
      <c r="I540" s="207"/>
      <c r="J540" s="47"/>
      <c r="K540" s="1029"/>
      <c r="L540" s="157"/>
      <c r="M540" s="1029"/>
    </row>
    <row r="541" spans="2:13" hidden="1">
      <c r="B541" s="157"/>
      <c r="C541" s="204"/>
      <c r="D541" s="841"/>
      <c r="E541" s="1219"/>
      <c r="F541" s="206"/>
      <c r="G541" s="1374"/>
      <c r="H541" s="167"/>
      <c r="I541" s="207"/>
      <c r="J541" s="47"/>
      <c r="K541" s="1029"/>
      <c r="L541" s="157"/>
      <c r="M541" s="1029"/>
    </row>
    <row r="542" spans="2:13" hidden="1">
      <c r="B542" s="157"/>
      <c r="C542" s="204"/>
      <c r="D542" s="841"/>
      <c r="E542" s="1219"/>
      <c r="F542" s="206"/>
      <c r="G542" s="1374"/>
      <c r="H542" s="167"/>
      <c r="I542" s="207"/>
      <c r="J542" s="47"/>
      <c r="K542" s="1029"/>
      <c r="L542" s="157"/>
      <c r="M542" s="1029"/>
    </row>
    <row r="543" spans="2:13" hidden="1">
      <c r="B543" s="157"/>
      <c r="C543" s="204"/>
      <c r="D543" s="841"/>
      <c r="E543" s="1219"/>
      <c r="F543" s="206"/>
      <c r="G543" s="1374"/>
      <c r="H543" s="167"/>
      <c r="I543" s="207"/>
      <c r="J543" s="47"/>
      <c r="K543" s="1029"/>
      <c r="L543" s="157"/>
      <c r="M543" s="1029"/>
    </row>
    <row r="544" spans="2:13" hidden="1">
      <c r="B544" s="157"/>
      <c r="C544" s="204"/>
      <c r="D544" s="841"/>
      <c r="E544" s="1219"/>
      <c r="F544" s="206"/>
      <c r="G544" s="1374"/>
      <c r="H544" s="167"/>
      <c r="I544" s="207"/>
      <c r="J544" s="47"/>
      <c r="K544" s="1029"/>
      <c r="L544" s="157"/>
      <c r="M544" s="1029"/>
    </row>
    <row r="545"/>
  </sheetData>
  <sheetProtection algorithmName="SHA-512" hashValue="4aMS13nMDXFFOfGOLgVYuytdfZKeaQSVoICZmogBldpNWaJeVplb6h+oLFFkMxoxDz2oybZoXNWlZfMo0c7IpA==" saltValue="N5Riy28To23gxGdXEf4+VA==" spinCount="100000" sheet="1" formatColumns="0" autoFilter="0"/>
  <protectedRanges>
    <protectedRange sqref="J291:J293 J5:J289" name="Range1"/>
    <protectedRange sqref="F291:G293 F5:G289" name="Range2"/>
    <protectedRange sqref="F290:G290" name="Range2_1"/>
    <protectedRange sqref="J290" name="Range1_1"/>
  </protectedRanges>
  <autoFilter ref="J3:J427" xr:uid="{809D7014-CBB8-4EE0-9957-155AA2D674AA}"/>
  <mergeCells count="2">
    <mergeCell ref="K1:K2"/>
    <mergeCell ref="B2:C2"/>
  </mergeCells>
  <conditionalFormatting sqref="F5:F289 F291:F293">
    <cfRule type="cellIs" dxfId="20" priority="3" operator="notEqual">
      <formula>$F$2</formula>
    </cfRule>
  </conditionalFormatting>
  <conditionalFormatting sqref="G5:G289 G291:G293">
    <cfRule type="cellIs" dxfId="19" priority="2" operator="notEqual">
      <formula>ROUND($F5*$E5,2)</formula>
    </cfRule>
  </conditionalFormatting>
  <hyperlinks>
    <hyperlink ref="K1" location="'Lead Sheet'!A1" display="CLICK TO RETURN TO LEAD SHEET" xr:uid="{63CE926B-B606-4683-8F2E-C58FCFBE5891}"/>
  </hyperlinks>
  <printOptions gridLines="1"/>
  <pageMargins left="0.7" right="0.7" top="0.75" bottom="0.75" header="0.3" footer="0.3"/>
  <pageSetup scale="50" fitToHeight="0" orientation="portrait" horizontalDpi="4294967292" verticalDpi="4294967292" r:id="rId1"/>
  <headerFooter>
    <oddHeader>&amp;LPRESS COPPER FITTINGS
&amp;K00-044Subject to change without notice&amp;RPRESS COPPER FITTINGS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856F-B2A0-496F-B79F-B3355CCBF5BF}">
  <sheetPr codeName="Sheet26">
    <tabColor theme="7" tint="0.39997558519241921"/>
    <pageSetUpPr fitToPage="1"/>
  </sheetPr>
  <dimension ref="A1:Q418"/>
  <sheetViews>
    <sheetView topLeftCell="B1" zoomScaleNormal="100" zoomScalePageLayoutView="85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0" customHeight="1" zeroHeight="1"/>
  <cols>
    <col min="1" max="1" width="8.7109375" style="157" hidden="1" customWidth="1"/>
    <col min="2" max="2" width="22.7109375" style="13" customWidth="1"/>
    <col min="3" max="3" width="11.85546875" style="15" customWidth="1"/>
    <col min="4" max="4" width="47.42578125" style="13" customWidth="1"/>
    <col min="5" max="5" width="12.5703125" style="1071" bestFit="1" customWidth="1"/>
    <col min="6" max="6" width="14.140625" style="15" customWidth="1"/>
    <col min="7" max="7" width="11" style="1608" bestFit="1" customWidth="1"/>
    <col min="8" max="8" width="9.85546875" style="13" customWidth="1"/>
    <col min="9" max="9" width="9.85546875" style="14" customWidth="1"/>
    <col min="10" max="10" width="9.85546875" style="8" customWidth="1"/>
    <col min="11" max="11" width="11.7109375" style="1224" customWidth="1"/>
    <col min="12" max="12" width="15.7109375" style="13" customWidth="1"/>
    <col min="13" max="13" width="15.7109375" style="1030" customWidth="1"/>
    <col min="14" max="14" width="11.7109375" style="845" customWidth="1"/>
    <col min="15" max="17" width="0" style="13" hidden="1" customWidth="1"/>
    <col min="18" max="16384" width="8.28515625" style="13" hidden="1"/>
  </cols>
  <sheetData>
    <row r="1" spans="1:14" ht="72.75" customHeight="1" thickBot="1">
      <c r="B1" s="169"/>
      <c r="C1" s="213"/>
      <c r="D1" s="171"/>
      <c r="E1" s="1064"/>
      <c r="F1" s="148"/>
      <c r="G1" s="1616"/>
      <c r="H1" s="437"/>
      <c r="I1" s="1260"/>
      <c r="J1" s="1261" t="s">
        <v>4681</v>
      </c>
      <c r="K1" s="1872" t="s">
        <v>3648</v>
      </c>
      <c r="L1" s="1029"/>
      <c r="M1" s="13"/>
      <c r="N1" s="13"/>
    </row>
    <row r="2" spans="1:14" ht="16.5" thickBot="1">
      <c r="B2" s="1869" t="s">
        <v>12968</v>
      </c>
      <c r="C2" s="1870"/>
      <c r="D2" s="176"/>
      <c r="E2" s="1065"/>
      <c r="F2" s="1507">
        <f>'Lead Sheet'!B23</f>
        <v>0</v>
      </c>
      <c r="G2" s="1617"/>
      <c r="H2" s="439"/>
      <c r="I2" s="178"/>
      <c r="J2" s="477"/>
      <c r="K2" s="1873"/>
      <c r="L2" s="1029"/>
      <c r="M2" s="13"/>
      <c r="N2" s="13"/>
    </row>
    <row r="3" spans="1:14" s="160" customFormat="1" ht="32.25" thickBot="1">
      <c r="A3" s="158"/>
      <c r="B3" s="179"/>
      <c r="C3" s="180" t="s">
        <v>486</v>
      </c>
      <c r="D3" s="181" t="s">
        <v>10711</v>
      </c>
      <c r="E3" s="1014" t="s">
        <v>487</v>
      </c>
      <c r="F3" s="149" t="s">
        <v>0</v>
      </c>
      <c r="G3" s="182" t="s">
        <v>10688</v>
      </c>
      <c r="H3" s="183" t="s">
        <v>3</v>
      </c>
      <c r="I3" s="184" t="s">
        <v>4</v>
      </c>
      <c r="J3" s="308" t="s">
        <v>2</v>
      </c>
      <c r="K3" s="1139" t="s">
        <v>360</v>
      </c>
      <c r="L3" s="302" t="s">
        <v>5065</v>
      </c>
      <c r="M3" s="1111">
        <f>SUM(K:K)</f>
        <v>0</v>
      </c>
      <c r="N3" s="305"/>
    </row>
    <row r="4" spans="1:14" s="160" customFormat="1" ht="15.75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4" s="1508"/>
      <c r="C4" s="935"/>
      <c r="D4" s="936" t="s">
        <v>10712</v>
      </c>
      <c r="E4" s="1061"/>
      <c r="F4" s="937"/>
      <c r="G4" s="1816"/>
      <c r="H4" s="938"/>
      <c r="I4" s="939"/>
      <c r="J4" s="940"/>
      <c r="K4" s="1221"/>
      <c r="L4" s="843"/>
      <c r="M4" s="1225"/>
      <c r="N4" s="305"/>
    </row>
    <row r="5" spans="1:14" ht="40.5" customHeight="1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5" s="1278"/>
      <c r="C5" s="1286" t="s">
        <v>10713</v>
      </c>
      <c r="D5" s="850" t="s">
        <v>10714</v>
      </c>
      <c r="E5" s="1067">
        <f>IFERROR(VLOOKUP(C5,'Consolidated Master Sheet'!B:H,3,0),"")</f>
        <v>8.39</v>
      </c>
      <c r="F5" s="1239">
        <f>IF(E5=0,"NET",$F$2)</f>
        <v>0</v>
      </c>
      <c r="G5" s="1373">
        <f>IFERROR(ROUND(E5*F5,2),0)</f>
        <v>0</v>
      </c>
      <c r="H5" s="849">
        <f>IFERROR(VLOOKUP(C5,'Consolidated Master Sheet'!B:H,6,0),"")</f>
        <v>10</v>
      </c>
      <c r="I5" s="849">
        <f>IFERROR(VLOOKUP(C5,'Consolidated Master Sheet'!B:H,7,0),"")</f>
        <v>100</v>
      </c>
      <c r="J5" s="124"/>
      <c r="K5" s="1222">
        <f>IFERROR(G5*J5,0)</f>
        <v>0</v>
      </c>
      <c r="L5" s="157"/>
      <c r="M5" s="1029"/>
      <c r="N5" s="13"/>
    </row>
    <row r="6" spans="1:14" ht="40.5" customHeight="1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6" s="1289"/>
      <c r="C6" s="1286" t="s">
        <v>11424</v>
      </c>
      <c r="D6" s="850" t="s">
        <v>11425</v>
      </c>
      <c r="E6" s="1067">
        <f>IFERROR(VLOOKUP(C6,'Consolidated Master Sheet'!B:H,3,0),"")</f>
        <v>7.99</v>
      </c>
      <c r="F6" s="1239">
        <f t="shared" ref="F6:F30" si="0">IF(E6=0,"NET",$F$2)</f>
        <v>0</v>
      </c>
      <c r="G6" s="1373">
        <f t="shared" ref="G6:G30" si="1">IFERROR(ROUND(E6*F6,2),0)</f>
        <v>0</v>
      </c>
      <c r="H6" s="849">
        <f>IFERROR(VLOOKUP(C6,'Consolidated Master Sheet'!B:H,6,0),"")</f>
        <v>10</v>
      </c>
      <c r="I6" s="849">
        <f>IFERROR(VLOOKUP(C6,'Consolidated Master Sheet'!B:H,7,0),"")</f>
        <v>100</v>
      </c>
      <c r="J6" s="124"/>
      <c r="K6" s="1222">
        <f>IFERROR(G6*J6,0)</f>
        <v>0</v>
      </c>
      <c r="L6" s="157"/>
      <c r="M6" s="1029"/>
      <c r="N6" s="13"/>
    </row>
    <row r="7" spans="1:14" ht="79.5" customHeight="1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7" s="1258"/>
      <c r="C7" s="410" t="s">
        <v>10715</v>
      </c>
      <c r="D7" s="847" t="s">
        <v>10716</v>
      </c>
      <c r="E7" s="1066">
        <f>IFERROR(VLOOKUP(C7,'Consolidated Master Sheet'!B:H,3,0),"")</f>
        <v>7.6899999999999995</v>
      </c>
      <c r="F7" s="848">
        <f t="shared" si="0"/>
        <v>0</v>
      </c>
      <c r="G7" s="1371">
        <f t="shared" si="1"/>
        <v>0</v>
      </c>
      <c r="H7" s="410">
        <f>IFERROR(VLOOKUP(C7,'Consolidated Master Sheet'!B:H,6,0),"")</f>
        <v>10</v>
      </c>
      <c r="I7" s="410">
        <f>IFERROR(VLOOKUP(C7,'Consolidated Master Sheet'!B:H,7,0),"")</f>
        <v>100</v>
      </c>
      <c r="J7" s="126"/>
      <c r="K7" s="1140">
        <f t="shared" ref="K7:K26" si="2">IFERROR(G7*J7,0)</f>
        <v>0</v>
      </c>
      <c r="L7" s="157"/>
      <c r="M7" s="1029"/>
      <c r="N7" s="13"/>
    </row>
    <row r="8" spans="1:14" ht="79.5" customHeight="1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8" s="1262"/>
      <c r="C8" s="410" t="s">
        <v>10717</v>
      </c>
      <c r="D8" s="847" t="s">
        <v>10718</v>
      </c>
      <c r="E8" s="1066">
        <f>IFERROR(VLOOKUP(C8,'Consolidated Master Sheet'!B:H,3,0),"")</f>
        <v>9</v>
      </c>
      <c r="F8" s="848">
        <f t="shared" si="0"/>
        <v>0</v>
      </c>
      <c r="G8" s="1371">
        <f t="shared" si="1"/>
        <v>0</v>
      </c>
      <c r="H8" s="410">
        <f>IFERROR(VLOOKUP(C8,'Consolidated Master Sheet'!B:H,6,0),"")</f>
        <v>10</v>
      </c>
      <c r="I8" s="410">
        <f>IFERROR(VLOOKUP(C8,'Consolidated Master Sheet'!B:H,7,0),"")</f>
        <v>100</v>
      </c>
      <c r="J8" s="126"/>
      <c r="K8" s="1140">
        <f t="shared" si="2"/>
        <v>0</v>
      </c>
      <c r="L8" s="157"/>
      <c r="M8"/>
      <c r="N8" s="13"/>
    </row>
    <row r="9" spans="1:14" ht="79.5" customHeight="1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9" s="4"/>
      <c r="C9" s="410" t="s">
        <v>10719</v>
      </c>
      <c r="D9" s="847" t="s">
        <v>10720</v>
      </c>
      <c r="E9" s="1066">
        <f>IFERROR(VLOOKUP(C9,'Consolidated Master Sheet'!B:H,3,0),"")</f>
        <v>8.85</v>
      </c>
      <c r="F9" s="848">
        <f t="shared" si="0"/>
        <v>0</v>
      </c>
      <c r="G9" s="1371">
        <f t="shared" si="1"/>
        <v>0</v>
      </c>
      <c r="H9" s="410">
        <f>IFERROR(VLOOKUP(C9,'Consolidated Master Sheet'!B:H,6,0),"")</f>
        <v>10</v>
      </c>
      <c r="I9" s="410">
        <f>IFERROR(VLOOKUP(C9,'Consolidated Master Sheet'!B:H,7,0),"")</f>
        <v>100</v>
      </c>
      <c r="J9" s="126"/>
      <c r="K9" s="1140">
        <f t="shared" si="2"/>
        <v>0</v>
      </c>
      <c r="L9" s="157"/>
      <c r="M9" s="1029"/>
      <c r="N9" s="13"/>
    </row>
    <row r="10" spans="1:14" ht="79.5" customHeight="1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10" s="1262"/>
      <c r="C10" s="410" t="s">
        <v>10721</v>
      </c>
      <c r="D10" s="847" t="s">
        <v>10722</v>
      </c>
      <c r="E10" s="1066">
        <f>IFERROR(VLOOKUP(C10,'Consolidated Master Sheet'!B:H,3,0),"")</f>
        <v>10.37</v>
      </c>
      <c r="F10" s="848">
        <f t="shared" si="0"/>
        <v>0</v>
      </c>
      <c r="G10" s="1371">
        <f t="shared" si="1"/>
        <v>0</v>
      </c>
      <c r="H10" s="410">
        <f>IFERROR(VLOOKUP(C10,'Consolidated Master Sheet'!B:H,6,0),"")</f>
        <v>10</v>
      </c>
      <c r="I10" s="410">
        <f>IFERROR(VLOOKUP(C10,'Consolidated Master Sheet'!B:H,7,0),"")</f>
        <v>100</v>
      </c>
      <c r="J10" s="126"/>
      <c r="K10" s="1140">
        <f t="shared" si="2"/>
        <v>0</v>
      </c>
      <c r="L10"/>
      <c r="M10"/>
      <c r="N10" s="13"/>
    </row>
    <row r="11" spans="1:14" ht="79.5" customHeight="1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11" s="1262"/>
      <c r="C11" s="897" t="s">
        <v>10723</v>
      </c>
      <c r="D11" s="847" t="s">
        <v>10724</v>
      </c>
      <c r="E11" s="1066">
        <f>IFERROR(VLOOKUP(C11,'Consolidated Master Sheet'!B:H,3,0),"")</f>
        <v>6.6899999999999995</v>
      </c>
      <c r="F11" s="848">
        <f t="shared" si="0"/>
        <v>0</v>
      </c>
      <c r="G11" s="1371">
        <f t="shared" si="1"/>
        <v>0</v>
      </c>
      <c r="H11" s="410">
        <f>IFERROR(VLOOKUP(C11,'Consolidated Master Sheet'!B:H,6,0),"")</f>
        <v>25</v>
      </c>
      <c r="I11" s="410">
        <f>IFERROR(VLOOKUP(C11,'Consolidated Master Sheet'!B:H,7,0),"")</f>
        <v>200</v>
      </c>
      <c r="J11" s="126"/>
      <c r="K11" s="1140">
        <f t="shared" si="2"/>
        <v>0</v>
      </c>
      <c r="L11" s="157"/>
      <c r="M11" s="1029"/>
      <c r="N11" s="13"/>
    </row>
    <row r="12" spans="1:14" ht="79.5" customHeight="1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12" s="1259"/>
      <c r="C12" s="897" t="s">
        <v>10725</v>
      </c>
      <c r="D12" s="847" t="s">
        <v>10726</v>
      </c>
      <c r="E12" s="1066">
        <f>IFERROR(VLOOKUP(C12,'Consolidated Master Sheet'!B:H,3,0),"")</f>
        <v>6.5299999999999994</v>
      </c>
      <c r="F12" s="848">
        <f t="shared" si="0"/>
        <v>0</v>
      </c>
      <c r="G12" s="1371">
        <f t="shared" si="1"/>
        <v>0</v>
      </c>
      <c r="H12" s="410">
        <f>IFERROR(VLOOKUP(C12,'Consolidated Master Sheet'!B:H,6,0),"")</f>
        <v>25</v>
      </c>
      <c r="I12" s="410">
        <f>IFERROR(VLOOKUP(C12,'Consolidated Master Sheet'!B:H,7,0),"")</f>
        <v>200</v>
      </c>
      <c r="J12" s="126"/>
      <c r="K12" s="1140">
        <f t="shared" si="2"/>
        <v>0</v>
      </c>
      <c r="L12" s="157"/>
      <c r="M12" s="1029"/>
      <c r="N12" s="13"/>
    </row>
    <row r="13" spans="1:14" ht="79.5" customHeight="1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13" s="1258"/>
      <c r="C13" s="410" t="s">
        <v>10727</v>
      </c>
      <c r="D13" s="847" t="s">
        <v>10728</v>
      </c>
      <c r="E13" s="1066">
        <f>IFERROR(VLOOKUP(C13,'Consolidated Master Sheet'!B:H,3,0),"")</f>
        <v>7.16</v>
      </c>
      <c r="F13" s="848">
        <f t="shared" si="0"/>
        <v>0</v>
      </c>
      <c r="G13" s="1371">
        <f t="shared" si="1"/>
        <v>0</v>
      </c>
      <c r="H13" s="410">
        <f>IFERROR(VLOOKUP(C13,'Consolidated Master Sheet'!B:H,6,0),"")</f>
        <v>25</v>
      </c>
      <c r="I13" s="410">
        <f>IFERROR(VLOOKUP(C13,'Consolidated Master Sheet'!B:H,7,0),"")</f>
        <v>200</v>
      </c>
      <c r="J13" s="126"/>
      <c r="K13" s="1140">
        <f t="shared" si="2"/>
        <v>0</v>
      </c>
      <c r="L13" s="157"/>
      <c r="M13" s="1029"/>
      <c r="N13" s="13"/>
    </row>
    <row r="14" spans="1:14" ht="79.5" customHeight="1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14" s="1262"/>
      <c r="C14" s="410" t="s">
        <v>10729</v>
      </c>
      <c r="D14" s="847" t="s">
        <v>10730</v>
      </c>
      <c r="E14" s="1066">
        <f>IFERROR(VLOOKUP(C14,'Consolidated Master Sheet'!B:H,3,0),"")</f>
        <v>9.44</v>
      </c>
      <c r="F14" s="848">
        <f t="shared" si="0"/>
        <v>0</v>
      </c>
      <c r="G14" s="1371">
        <f t="shared" si="1"/>
        <v>0</v>
      </c>
      <c r="H14" s="410">
        <f>IFERROR(VLOOKUP(C14,'Consolidated Master Sheet'!B:H,6,0),"")</f>
        <v>10</v>
      </c>
      <c r="I14" s="410">
        <f>IFERROR(VLOOKUP(C14,'Consolidated Master Sheet'!B:H,7,0),"")</f>
        <v>100</v>
      </c>
      <c r="J14" s="126"/>
      <c r="K14" s="1140">
        <f t="shared" si="2"/>
        <v>0</v>
      </c>
      <c r="L14" s="157"/>
      <c r="M14" s="1029"/>
      <c r="N14" s="13"/>
    </row>
    <row r="15" spans="1:14" ht="79.5" customHeight="1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15" s="1262"/>
      <c r="C15" s="410" t="s">
        <v>10731</v>
      </c>
      <c r="D15" s="847" t="s">
        <v>10732</v>
      </c>
      <c r="E15" s="1066">
        <f>IFERROR(VLOOKUP(C15,'Consolidated Master Sheet'!B:H,3,0),"")</f>
        <v>6.39</v>
      </c>
      <c r="F15" s="848">
        <f t="shared" si="0"/>
        <v>0</v>
      </c>
      <c r="G15" s="1371">
        <f t="shared" si="1"/>
        <v>0</v>
      </c>
      <c r="H15" s="410">
        <f>IFERROR(VLOOKUP(C15,'Consolidated Master Sheet'!B:H,6,0),"")</f>
        <v>25</v>
      </c>
      <c r="I15" s="410">
        <f>IFERROR(VLOOKUP(C15,'Consolidated Master Sheet'!B:H,7,0),"")</f>
        <v>200</v>
      </c>
      <c r="J15" s="126"/>
      <c r="K15" s="1140">
        <f>IFERROR(G15*J15,0)</f>
        <v>0</v>
      </c>
      <c r="L15" s="157"/>
      <c r="M15"/>
      <c r="N15" s="13"/>
    </row>
    <row r="16" spans="1:14" ht="79.5" customHeight="1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16" s="1262"/>
      <c r="C16" s="410" t="s">
        <v>12400</v>
      </c>
      <c r="D16" s="1276" t="s">
        <v>12399</v>
      </c>
      <c r="E16" s="1066">
        <f>IFERROR(VLOOKUP(C16,'Consolidated Master Sheet'!B:H,3,0),"")</f>
        <v>8.49</v>
      </c>
      <c r="F16" s="848">
        <f t="shared" si="0"/>
        <v>0</v>
      </c>
      <c r="G16" s="1371">
        <f t="shared" si="1"/>
        <v>0</v>
      </c>
      <c r="H16" s="410">
        <f>IFERROR(VLOOKUP(C16,'Consolidated Master Sheet'!B:H,6,0),"")</f>
        <v>10</v>
      </c>
      <c r="I16" s="410">
        <f>IFERROR(VLOOKUP(C16,'Consolidated Master Sheet'!B:H,7,0),"")</f>
        <v>100</v>
      </c>
      <c r="J16" s="126"/>
      <c r="K16" s="1140">
        <f>IFERROR(G16*J16,0)</f>
        <v>0</v>
      </c>
      <c r="L16" s="157"/>
      <c r="M16"/>
      <c r="N16" s="13"/>
    </row>
    <row r="17" spans="1:14" ht="79.5" customHeight="1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17" s="1262"/>
      <c r="C17" s="410" t="s">
        <v>12401</v>
      </c>
      <c r="D17" s="1276" t="s">
        <v>12905</v>
      </c>
      <c r="E17" s="1066">
        <f>IFERROR(VLOOKUP(C17,'Consolidated Master Sheet'!B:H,3,0),"")</f>
        <v>17.46</v>
      </c>
      <c r="F17" s="848">
        <f t="shared" si="0"/>
        <v>0</v>
      </c>
      <c r="G17" s="1371">
        <f t="shared" si="1"/>
        <v>0</v>
      </c>
      <c r="H17" s="410">
        <f>IFERROR(VLOOKUP(C17,'Consolidated Master Sheet'!B:H,6,0),"")</f>
        <v>8</v>
      </c>
      <c r="I17" s="410">
        <f>IFERROR(VLOOKUP(C17,'Consolidated Master Sheet'!B:H,7,0),"")</f>
        <v>80</v>
      </c>
      <c r="J17" s="126"/>
      <c r="K17" s="1140">
        <f>IFERROR(G17*J17,0)</f>
        <v>0</v>
      </c>
      <c r="L17" s="157"/>
      <c r="M17"/>
      <c r="N17" s="13"/>
    </row>
    <row r="18" spans="1:14" s="160" customFormat="1" ht="15.75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18" s="1508"/>
      <c r="C18" s="935"/>
      <c r="D18" s="936" t="s">
        <v>10733</v>
      </c>
      <c r="E18" s="1061" t="str">
        <f>IFERROR(VLOOKUP(C18,'Consolidated Master Sheet'!B:H,3,0),"")</f>
        <v/>
      </c>
      <c r="F18" s="1468">
        <f t="shared" si="0"/>
        <v>0</v>
      </c>
      <c r="G18" s="1817">
        <f t="shared" si="1"/>
        <v>0</v>
      </c>
      <c r="H18" s="938" t="str">
        <f>IFERROR(VLOOKUP(C18,'Consolidated Master Sheet'!B:H,6,0),"")</f>
        <v/>
      </c>
      <c r="I18" s="939" t="str">
        <f>IFERROR(VLOOKUP(C18,'Consolidated Master Sheet'!B:H,7,0),"")</f>
        <v/>
      </c>
      <c r="J18" s="940"/>
      <c r="K18" s="1221"/>
      <c r="L18" s="843"/>
      <c r="M18" s="1225"/>
      <c r="N18" s="305"/>
    </row>
    <row r="19" spans="1:14" ht="41.25" customHeight="1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19" s="1262"/>
      <c r="C19" s="897" t="s">
        <v>10734</v>
      </c>
      <c r="D19" s="847" t="s">
        <v>10714</v>
      </c>
      <c r="E19" s="1066">
        <f>IFERROR(VLOOKUP(C19,'Consolidated Master Sheet'!B:H,3,0),"")</f>
        <v>8.33</v>
      </c>
      <c r="F19" s="848">
        <f t="shared" si="0"/>
        <v>0</v>
      </c>
      <c r="G19" s="1371">
        <f t="shared" si="1"/>
        <v>0</v>
      </c>
      <c r="H19" s="410">
        <f>IFERROR(VLOOKUP(C19,'Consolidated Master Sheet'!B:H,6,0),"")</f>
        <v>10</v>
      </c>
      <c r="I19" s="410">
        <f>IFERROR(VLOOKUP(C19,'Consolidated Master Sheet'!B:H,7,0),"")</f>
        <v>100</v>
      </c>
      <c r="J19" s="126"/>
      <c r="K19" s="1140">
        <f t="shared" si="2"/>
        <v>0</v>
      </c>
      <c r="L19"/>
      <c r="M19"/>
      <c r="N19" s="13"/>
    </row>
    <row r="20" spans="1:14" ht="41.25" customHeight="1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20" s="1259"/>
      <c r="C20" s="897" t="s">
        <v>11430</v>
      </c>
      <c r="D20" s="847" t="s">
        <v>11425</v>
      </c>
      <c r="E20" s="1066">
        <f>IFERROR(VLOOKUP(C20,'Consolidated Master Sheet'!B:H,3,0),"")</f>
        <v>7.8999999999999995</v>
      </c>
      <c r="F20" s="848">
        <f t="shared" si="0"/>
        <v>0</v>
      </c>
      <c r="G20" s="1371">
        <f t="shared" si="1"/>
        <v>0</v>
      </c>
      <c r="H20" s="410">
        <f>IFERROR(VLOOKUP(C20,'Consolidated Master Sheet'!B:H,6,0),"")</f>
        <v>10</v>
      </c>
      <c r="I20" s="410">
        <f>IFERROR(VLOOKUP(C20,'Consolidated Master Sheet'!B:H,7,0),"")</f>
        <v>100</v>
      </c>
      <c r="J20" s="126"/>
      <c r="K20" s="1140">
        <f t="shared" ref="K20" si="3">IFERROR(G20*J20,0)</f>
        <v>0</v>
      </c>
      <c r="L20"/>
      <c r="M20"/>
      <c r="N20" s="13"/>
    </row>
    <row r="21" spans="1:14" ht="79.5" customHeight="1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21" s="1258"/>
      <c r="C21" s="410" t="s">
        <v>10735</v>
      </c>
      <c r="D21" s="847" t="s">
        <v>10716</v>
      </c>
      <c r="E21" s="1066">
        <f>IFERROR(VLOOKUP(C21,'Consolidated Master Sheet'!B:H,3,0),"")</f>
        <v>7.52</v>
      </c>
      <c r="F21" s="848">
        <f t="shared" si="0"/>
        <v>0</v>
      </c>
      <c r="G21" s="1371">
        <f t="shared" si="1"/>
        <v>0</v>
      </c>
      <c r="H21" s="410">
        <f>IFERROR(VLOOKUP(C21,'Consolidated Master Sheet'!B:H,6,0),"")</f>
        <v>10</v>
      </c>
      <c r="I21" s="410">
        <f>IFERROR(VLOOKUP(C21,'Consolidated Master Sheet'!B:H,7,0),"")</f>
        <v>100</v>
      </c>
      <c r="J21" s="126"/>
      <c r="K21" s="1140">
        <f t="shared" si="2"/>
        <v>0</v>
      </c>
      <c r="L21" s="157"/>
      <c r="M21" s="1029"/>
      <c r="N21" s="13"/>
    </row>
    <row r="22" spans="1:14" ht="79.5" customHeight="1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22" s="1262"/>
      <c r="C22" s="410" t="s">
        <v>10736</v>
      </c>
      <c r="D22" s="1276" t="s">
        <v>10718</v>
      </c>
      <c r="E22" s="1066">
        <f>IFERROR(VLOOKUP(C22,'Consolidated Master Sheet'!B:H,3,0),"")</f>
        <v>8.879999999999999</v>
      </c>
      <c r="F22" s="848">
        <f t="shared" si="0"/>
        <v>0</v>
      </c>
      <c r="G22" s="1371">
        <f t="shared" si="1"/>
        <v>0</v>
      </c>
      <c r="H22" s="410">
        <f>IFERROR(VLOOKUP(C22,'Consolidated Master Sheet'!B:H,6,0),"")</f>
        <v>10</v>
      </c>
      <c r="I22" s="410">
        <f>IFERROR(VLOOKUP(C22,'Consolidated Master Sheet'!B:H,7,0),"")</f>
        <v>100</v>
      </c>
      <c r="J22" s="126"/>
      <c r="K22" s="1140">
        <f t="shared" si="2"/>
        <v>0</v>
      </c>
      <c r="L22" s="157"/>
      <c r="M22"/>
      <c r="N22" s="13"/>
    </row>
    <row r="23" spans="1:14" ht="79.5" customHeight="1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23" s="1262"/>
      <c r="C23" s="410" t="s">
        <v>10737</v>
      </c>
      <c r="D23" s="847" t="s">
        <v>10722</v>
      </c>
      <c r="E23" s="1066">
        <f>IFERROR(VLOOKUP(C23,'Consolidated Master Sheet'!B:H,3,0),"")</f>
        <v>9.94</v>
      </c>
      <c r="F23" s="848">
        <f t="shared" si="0"/>
        <v>0</v>
      </c>
      <c r="G23" s="1371">
        <f t="shared" si="1"/>
        <v>0</v>
      </c>
      <c r="H23" s="410">
        <f>IFERROR(VLOOKUP(C23,'Consolidated Master Sheet'!B:H,6,0),"")</f>
        <v>10</v>
      </c>
      <c r="I23" s="410">
        <f>IFERROR(VLOOKUP(C23,'Consolidated Master Sheet'!B:H,7,0),"")</f>
        <v>100</v>
      </c>
      <c r="J23" s="126"/>
      <c r="K23" s="1140">
        <f t="shared" si="2"/>
        <v>0</v>
      </c>
      <c r="L23"/>
      <c r="M23"/>
      <c r="N23" s="13"/>
    </row>
    <row r="24" spans="1:14" ht="79.5" customHeight="1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24" s="1258"/>
      <c r="C24" s="410" t="s">
        <v>10738</v>
      </c>
      <c r="D24" s="847" t="s">
        <v>10724</v>
      </c>
      <c r="E24" s="1066">
        <f>IFERROR(VLOOKUP(C24,'Consolidated Master Sheet'!B:H,3,0),"")</f>
        <v>6.66</v>
      </c>
      <c r="F24" s="848">
        <f t="shared" si="0"/>
        <v>0</v>
      </c>
      <c r="G24" s="1371">
        <f t="shared" si="1"/>
        <v>0</v>
      </c>
      <c r="H24" s="410">
        <f>IFERROR(VLOOKUP(C24,'Consolidated Master Sheet'!B:H,6,0),"")</f>
        <v>25</v>
      </c>
      <c r="I24" s="410">
        <f>IFERROR(VLOOKUP(C24,'Consolidated Master Sheet'!B:H,7,0),"")</f>
        <v>200</v>
      </c>
      <c r="J24" s="126"/>
      <c r="K24" s="1140">
        <f t="shared" si="2"/>
        <v>0</v>
      </c>
      <c r="L24" s="157"/>
      <c r="M24" s="1029"/>
      <c r="N24" s="13"/>
    </row>
    <row r="25" spans="1:14" ht="79.5" customHeight="1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25" s="1262"/>
      <c r="C25" s="410" t="s">
        <v>10739</v>
      </c>
      <c r="D25" s="847" t="s">
        <v>10728</v>
      </c>
      <c r="E25" s="1066">
        <f>IFERROR(VLOOKUP(C25,'Consolidated Master Sheet'!B:H,3,0),"")</f>
        <v>7.3</v>
      </c>
      <c r="F25" s="848">
        <f t="shared" si="0"/>
        <v>0</v>
      </c>
      <c r="G25" s="1371">
        <f t="shared" si="1"/>
        <v>0</v>
      </c>
      <c r="H25" s="410">
        <f>IFERROR(VLOOKUP(C25,'Consolidated Master Sheet'!B:H,6,0),"")</f>
        <v>25</v>
      </c>
      <c r="I25" s="410">
        <f>IFERROR(VLOOKUP(C25,'Consolidated Master Sheet'!B:H,7,0),"")</f>
        <v>200</v>
      </c>
      <c r="J25" s="126"/>
      <c r="K25" s="1140">
        <f t="shared" si="2"/>
        <v>0</v>
      </c>
      <c r="L25" s="157"/>
      <c r="M25" s="1029"/>
      <c r="N25" s="13"/>
    </row>
    <row r="26" spans="1:14" ht="79.5" customHeight="1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26" s="1262"/>
      <c r="C26" s="410" t="s">
        <v>10740</v>
      </c>
      <c r="D26" s="847" t="s">
        <v>10730</v>
      </c>
      <c r="E26" s="1066">
        <f>IFERROR(VLOOKUP(C26,'Consolidated Master Sheet'!B:H,3,0),"")</f>
        <v>9.44</v>
      </c>
      <c r="F26" s="848">
        <f t="shared" si="0"/>
        <v>0</v>
      </c>
      <c r="G26" s="1371">
        <f t="shared" si="1"/>
        <v>0</v>
      </c>
      <c r="H26" s="410">
        <f>IFERROR(VLOOKUP(C26,'Consolidated Master Sheet'!B:H,6,0),"")</f>
        <v>10</v>
      </c>
      <c r="I26" s="410">
        <f>IFERROR(VLOOKUP(C26,'Consolidated Master Sheet'!B:H,7,0),"")</f>
        <v>100</v>
      </c>
      <c r="J26" s="126"/>
      <c r="K26" s="1140">
        <f t="shared" si="2"/>
        <v>0</v>
      </c>
      <c r="L26" s="157"/>
      <c r="M26" s="1029"/>
      <c r="N26" s="13"/>
    </row>
    <row r="27" spans="1:14" ht="79.5" customHeight="1">
      <c r="A27" s="157" t="str">
        <f>IF(J27&gt;0,COUNT($J$4:J30)+MAX('MI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27" s="1277"/>
      <c r="C27" s="410" t="s">
        <v>10741</v>
      </c>
      <c r="D27" s="847" t="s">
        <v>10732</v>
      </c>
      <c r="E27" s="1066">
        <f>IFERROR(VLOOKUP(C27,'Consolidated Master Sheet'!B:H,3,0),"")</f>
        <v>6.16</v>
      </c>
      <c r="F27" s="848">
        <f t="shared" si="0"/>
        <v>0</v>
      </c>
      <c r="G27" s="1371">
        <f t="shared" si="1"/>
        <v>0</v>
      </c>
      <c r="H27" s="410">
        <f>IFERROR(VLOOKUP(C27,'Consolidated Master Sheet'!B:H,6,0),"")</f>
        <v>25</v>
      </c>
      <c r="I27" s="410">
        <f>IFERROR(VLOOKUP(C27,'Consolidated Master Sheet'!B:H,7,0),"")</f>
        <v>200</v>
      </c>
      <c r="J27" s="126"/>
      <c r="K27" s="1140">
        <f>IFERROR(G27*J27,0)</f>
        <v>0</v>
      </c>
      <c r="L27" s="157"/>
      <c r="M27" s="1029"/>
      <c r="N27" s="13"/>
    </row>
    <row r="28" spans="1:14" ht="79.5" customHeight="1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28" s="1262"/>
      <c r="C28" s="410" t="s">
        <v>4503</v>
      </c>
      <c r="D28" s="847" t="s">
        <v>12149</v>
      </c>
      <c r="E28" s="1066">
        <f>IFERROR(VLOOKUP(C28,'Consolidated Master Sheet'!B:H,3,0),"")</f>
        <v>37.86</v>
      </c>
      <c r="F28" s="848">
        <f t="shared" si="0"/>
        <v>0</v>
      </c>
      <c r="G28" s="1371">
        <f t="shared" si="1"/>
        <v>0</v>
      </c>
      <c r="H28" s="410">
        <f>IFERROR(VLOOKUP(C28,'Consolidated Master Sheet'!B:H,6,0),"")</f>
        <v>5</v>
      </c>
      <c r="I28" s="410">
        <f>IFERROR(VLOOKUP(C28,'Consolidated Master Sheet'!B:H,7,0),"")</f>
        <v>30</v>
      </c>
      <c r="J28" s="126"/>
      <c r="K28" s="1140">
        <f t="shared" ref="K28:K30" si="4">IFERROR(G28*J28,0)</f>
        <v>0</v>
      </c>
      <c r="L28" s="157"/>
      <c r="M28" s="1029"/>
      <c r="N28" s="13"/>
    </row>
    <row r="29" spans="1:14" ht="44.45" customHeight="1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29" s="1262"/>
      <c r="C29" s="897" t="s">
        <v>4504</v>
      </c>
      <c r="D29" s="847" t="s">
        <v>11622</v>
      </c>
      <c r="E29" s="1066">
        <f>IFERROR(VLOOKUP(C29,'Consolidated Master Sheet'!B:H,3,0),"")</f>
        <v>12.19</v>
      </c>
      <c r="F29" s="848">
        <f t="shared" si="0"/>
        <v>0</v>
      </c>
      <c r="G29" s="1371">
        <f t="shared" si="1"/>
        <v>0</v>
      </c>
      <c r="H29" s="410">
        <f>IFERROR(VLOOKUP(C29,'Consolidated Master Sheet'!B:H,6,0),"")</f>
        <v>5</v>
      </c>
      <c r="I29" s="410">
        <f>IFERROR(VLOOKUP(C29,'Consolidated Master Sheet'!B:H,7,0),"")</f>
        <v>30</v>
      </c>
      <c r="J29" s="126"/>
      <c r="K29" s="1140">
        <f t="shared" si="4"/>
        <v>0</v>
      </c>
      <c r="L29" s="157"/>
      <c r="M29" s="1029"/>
      <c r="N29" s="13"/>
    </row>
    <row r="30" spans="1:14" ht="44.45" customHeight="1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B30" s="1259"/>
      <c r="C30" s="897" t="s">
        <v>4505</v>
      </c>
      <c r="D30" s="847" t="s">
        <v>11621</v>
      </c>
      <c r="E30" s="1066">
        <f>IFERROR(VLOOKUP(C30,'Consolidated Master Sheet'!B:H,3,0),"")</f>
        <v>12.19</v>
      </c>
      <c r="F30" s="848">
        <f t="shared" si="0"/>
        <v>0</v>
      </c>
      <c r="G30" s="1371">
        <f t="shared" si="1"/>
        <v>0</v>
      </c>
      <c r="H30" s="410">
        <f>IFERROR(VLOOKUP(C30,'Consolidated Master Sheet'!B:H,6,0),"")</f>
        <v>10</v>
      </c>
      <c r="I30" s="410">
        <f>IFERROR(VLOOKUP(C30,'Consolidated Master Sheet'!B:H,7,0),"")</f>
        <v>100</v>
      </c>
      <c r="J30" s="126"/>
      <c r="K30" s="1140">
        <f t="shared" si="4"/>
        <v>0</v>
      </c>
      <c r="L30" s="157"/>
      <c r="M30" s="1029"/>
      <c r="N30" s="13"/>
    </row>
    <row r="31" spans="1:14" ht="0" hidden="1" customHeight="1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31" s="15" t="s">
        <v>10742</v>
      </c>
      <c r="D31" s="847" t="e">
        <f>_xlfn.XLOOKUP(C31,#REF!,#REF!)</f>
        <v>#REF!</v>
      </c>
      <c r="E31" s="1066" t="e">
        <f>_xlfn.XLOOKUP(C31,#REF!,#REF!,"")</f>
        <v>#REF!</v>
      </c>
      <c r="H31" s="410" t="e">
        <f>_xlfn.XLOOKUP(C31,#REF!,#REF!)</f>
        <v>#REF!</v>
      </c>
      <c r="I31" s="410" t="e">
        <f>_xlfn.XLOOKUP(C31,#REF!,#REF!)</f>
        <v>#REF!</v>
      </c>
    </row>
    <row r="32" spans="1:14" ht="0" hidden="1" customHeight="1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32" s="15" t="s">
        <v>10743</v>
      </c>
      <c r="D32" s="847" t="e">
        <f>_xlfn.XLOOKUP(C32,#REF!,#REF!)</f>
        <v>#REF!</v>
      </c>
      <c r="E32" s="1066" t="e">
        <f>_xlfn.XLOOKUP(C32,#REF!,#REF!,"")</f>
        <v>#REF!</v>
      </c>
      <c r="H32" s="410" t="e">
        <f>_xlfn.XLOOKUP(C32,#REF!,#REF!)</f>
        <v>#REF!</v>
      </c>
      <c r="I32" s="410" t="e">
        <f>_xlfn.XLOOKUP(C32,#REF!,#REF!)</f>
        <v>#REF!</v>
      </c>
    </row>
    <row r="33" spans="1:9" ht="0" hidden="1" customHeight="1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33" s="15" t="s">
        <v>10744</v>
      </c>
      <c r="D33" s="847" t="e">
        <f>_xlfn.XLOOKUP(C33,#REF!,#REF!)</f>
        <v>#REF!</v>
      </c>
      <c r="E33" s="1066" t="e">
        <f>_xlfn.XLOOKUP(C33,#REF!,#REF!,"")</f>
        <v>#REF!</v>
      </c>
      <c r="H33" s="410" t="e">
        <f>_xlfn.XLOOKUP(C33,#REF!,#REF!)</f>
        <v>#REF!</v>
      </c>
      <c r="I33" s="410" t="e">
        <f>_xlfn.XLOOKUP(C33,#REF!,#REF!)</f>
        <v>#REF!</v>
      </c>
    </row>
    <row r="34" spans="1:9" ht="0" hidden="1" customHeight="1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34" s="15" t="s">
        <v>10745</v>
      </c>
      <c r="D34" s="847" t="e">
        <f>_xlfn.XLOOKUP(C34,#REF!,#REF!)</f>
        <v>#REF!</v>
      </c>
      <c r="E34" s="1066" t="e">
        <f>_xlfn.XLOOKUP(C34,#REF!,#REF!,"")</f>
        <v>#REF!</v>
      </c>
      <c r="H34" s="410" t="e">
        <f>_xlfn.XLOOKUP(C34,#REF!,#REF!)</f>
        <v>#REF!</v>
      </c>
      <c r="I34" s="410" t="e">
        <f>_xlfn.XLOOKUP(C34,#REF!,#REF!)</f>
        <v>#REF!</v>
      </c>
    </row>
    <row r="35" spans="1:9" ht="0" hidden="1" customHeight="1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35" s="15" t="s">
        <v>10746</v>
      </c>
      <c r="D35" s="847" t="e">
        <f>_xlfn.XLOOKUP(C35,#REF!,#REF!)</f>
        <v>#REF!</v>
      </c>
      <c r="E35" s="1066" t="e">
        <f>_xlfn.XLOOKUP(C35,#REF!,#REF!,"")</f>
        <v>#REF!</v>
      </c>
      <c r="H35" s="410" t="e">
        <f>_xlfn.XLOOKUP(C35,#REF!,#REF!)</f>
        <v>#REF!</v>
      </c>
      <c r="I35" s="410" t="e">
        <f>_xlfn.XLOOKUP(C35,#REF!,#REF!)</f>
        <v>#REF!</v>
      </c>
    </row>
    <row r="36" spans="1:9" ht="0" hidden="1" customHeight="1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36" s="15" t="s">
        <v>10747</v>
      </c>
      <c r="D36" s="847" t="e">
        <f>_xlfn.XLOOKUP(C36,#REF!,#REF!)</f>
        <v>#REF!</v>
      </c>
      <c r="E36" s="1066" t="e">
        <f>_xlfn.XLOOKUP(C36,#REF!,#REF!,"")</f>
        <v>#REF!</v>
      </c>
      <c r="H36" s="410" t="e">
        <f>_xlfn.XLOOKUP(C36,#REF!,#REF!)</f>
        <v>#REF!</v>
      </c>
      <c r="I36" s="410" t="e">
        <f>_xlfn.XLOOKUP(C36,#REF!,#REF!)</f>
        <v>#REF!</v>
      </c>
    </row>
    <row r="37" spans="1:9" ht="0" hidden="1" customHeight="1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37" s="15" t="s">
        <v>10748</v>
      </c>
      <c r="D37" s="847" t="e">
        <f>_xlfn.XLOOKUP(C37,#REF!,#REF!)</f>
        <v>#REF!</v>
      </c>
      <c r="E37" s="1066" t="e">
        <f>_xlfn.XLOOKUP(C37,#REF!,#REF!,"")</f>
        <v>#REF!</v>
      </c>
      <c r="H37" s="410" t="e">
        <f>_xlfn.XLOOKUP(C37,#REF!,#REF!)</f>
        <v>#REF!</v>
      </c>
      <c r="I37" s="410" t="e">
        <f>_xlfn.XLOOKUP(C37,#REF!,#REF!)</f>
        <v>#REF!</v>
      </c>
    </row>
    <row r="38" spans="1:9" ht="0" hidden="1" customHeight="1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38" s="15" t="s">
        <v>10749</v>
      </c>
      <c r="D38" s="847" t="e">
        <f>_xlfn.XLOOKUP(C38,#REF!,#REF!)</f>
        <v>#REF!</v>
      </c>
      <c r="E38" s="1066" t="e">
        <f>_xlfn.XLOOKUP(C38,#REF!,#REF!,"")</f>
        <v>#REF!</v>
      </c>
      <c r="H38" s="410" t="e">
        <f>_xlfn.XLOOKUP(C38,#REF!,#REF!)</f>
        <v>#REF!</v>
      </c>
      <c r="I38" s="410" t="e">
        <f>_xlfn.XLOOKUP(C38,#REF!,#REF!)</f>
        <v>#REF!</v>
      </c>
    </row>
    <row r="39" spans="1:9" ht="0" hidden="1" customHeight="1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39" s="15" t="s">
        <v>10750</v>
      </c>
      <c r="D39" s="847" t="e">
        <f>_xlfn.XLOOKUP(C39,#REF!,#REF!)</f>
        <v>#REF!</v>
      </c>
      <c r="E39" s="1066" t="e">
        <f>_xlfn.XLOOKUP(C39,#REF!,#REF!,"")</f>
        <v>#REF!</v>
      </c>
      <c r="H39" s="410" t="e">
        <f>_xlfn.XLOOKUP(C39,#REF!,#REF!)</f>
        <v>#REF!</v>
      </c>
      <c r="I39" s="410" t="e">
        <f>_xlfn.XLOOKUP(C39,#REF!,#REF!)</f>
        <v>#REF!</v>
      </c>
    </row>
    <row r="40" spans="1:9" ht="0" hidden="1" customHeight="1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40" s="15" t="s">
        <v>10751</v>
      </c>
      <c r="D40" s="847" t="e">
        <f>_xlfn.XLOOKUP(C40,#REF!,#REF!)</f>
        <v>#REF!</v>
      </c>
      <c r="E40" s="1066" t="e">
        <f>_xlfn.XLOOKUP(C40,#REF!,#REF!,"")</f>
        <v>#REF!</v>
      </c>
      <c r="H40" s="410" t="e">
        <f>_xlfn.XLOOKUP(C40,#REF!,#REF!)</f>
        <v>#REF!</v>
      </c>
      <c r="I40" s="410" t="e">
        <f>_xlfn.XLOOKUP(C40,#REF!,#REF!)</f>
        <v>#REF!</v>
      </c>
    </row>
    <row r="41" spans="1:9" ht="0" hidden="1" customHeight="1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41" s="15" t="s">
        <v>10752</v>
      </c>
      <c r="D41" s="847" t="e">
        <f>_xlfn.XLOOKUP(C41,#REF!,#REF!)</f>
        <v>#REF!</v>
      </c>
      <c r="E41" s="1066" t="e">
        <f>_xlfn.XLOOKUP(C41,#REF!,#REF!,"")</f>
        <v>#REF!</v>
      </c>
      <c r="H41" s="410" t="e">
        <f>_xlfn.XLOOKUP(C41,#REF!,#REF!)</f>
        <v>#REF!</v>
      </c>
      <c r="I41" s="410" t="e">
        <f>_xlfn.XLOOKUP(C41,#REF!,#REF!)</f>
        <v>#REF!</v>
      </c>
    </row>
    <row r="42" spans="1:9" ht="0" hidden="1" customHeight="1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42" s="15" t="s">
        <v>10753</v>
      </c>
      <c r="D42" s="847" t="e">
        <f>_xlfn.XLOOKUP(C42,#REF!,#REF!)</f>
        <v>#REF!</v>
      </c>
      <c r="E42" s="1066" t="e">
        <f>_xlfn.XLOOKUP(C42,#REF!,#REF!,"")</f>
        <v>#REF!</v>
      </c>
      <c r="H42" s="410" t="e">
        <f>_xlfn.XLOOKUP(C42,#REF!,#REF!)</f>
        <v>#REF!</v>
      </c>
      <c r="I42" s="410" t="e">
        <f>_xlfn.XLOOKUP(C42,#REF!,#REF!)</f>
        <v>#REF!</v>
      </c>
    </row>
    <row r="43" spans="1:9" ht="0" hidden="1" customHeight="1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43" s="15" t="s">
        <v>10754</v>
      </c>
      <c r="D43" s="847" t="e">
        <f>_xlfn.XLOOKUP(C43,#REF!,#REF!)</f>
        <v>#REF!</v>
      </c>
      <c r="E43" s="1066" t="e">
        <f>_xlfn.XLOOKUP(C43,#REF!,#REF!,"")</f>
        <v>#REF!</v>
      </c>
      <c r="H43" s="410" t="e">
        <f>_xlfn.XLOOKUP(C43,#REF!,#REF!)</f>
        <v>#REF!</v>
      </c>
      <c r="I43" s="410" t="e">
        <f>_xlfn.XLOOKUP(C43,#REF!,#REF!)</f>
        <v>#REF!</v>
      </c>
    </row>
    <row r="44" spans="1:9" ht="0" hidden="1" customHeight="1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44" s="15" t="s">
        <v>10755</v>
      </c>
      <c r="D44" s="847" t="e">
        <f>_xlfn.XLOOKUP(C44,#REF!,#REF!)</f>
        <v>#REF!</v>
      </c>
      <c r="E44" s="1066" t="e">
        <f>_xlfn.XLOOKUP(C44,#REF!,#REF!,"")</f>
        <v>#REF!</v>
      </c>
      <c r="H44" s="410" t="e">
        <f>_xlfn.XLOOKUP(C44,#REF!,#REF!)</f>
        <v>#REF!</v>
      </c>
      <c r="I44" s="410" t="e">
        <f>_xlfn.XLOOKUP(C44,#REF!,#REF!)</f>
        <v>#REF!</v>
      </c>
    </row>
    <row r="45" spans="1:9" ht="0" hidden="1" customHeight="1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45" s="15" t="s">
        <v>10756</v>
      </c>
      <c r="D45" s="847" t="e">
        <f>_xlfn.XLOOKUP(C45,#REF!,#REF!)</f>
        <v>#REF!</v>
      </c>
      <c r="E45" s="1066" t="e">
        <f>_xlfn.XLOOKUP(C45,#REF!,#REF!,"")</f>
        <v>#REF!</v>
      </c>
      <c r="H45" s="410" t="e">
        <f>_xlfn.XLOOKUP(C45,#REF!,#REF!)</f>
        <v>#REF!</v>
      </c>
      <c r="I45" s="410" t="e">
        <f>_xlfn.XLOOKUP(C45,#REF!,#REF!)</f>
        <v>#REF!</v>
      </c>
    </row>
    <row r="46" spans="1:9" ht="0" hidden="1" customHeight="1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46" s="15" t="s">
        <v>10757</v>
      </c>
      <c r="D46" s="847" t="e">
        <f>_xlfn.XLOOKUP(C46,#REF!,#REF!)</f>
        <v>#REF!</v>
      </c>
      <c r="E46" s="1066" t="e">
        <f>_xlfn.XLOOKUP(C46,#REF!,#REF!,"")</f>
        <v>#REF!</v>
      </c>
      <c r="H46" s="410" t="e">
        <f>_xlfn.XLOOKUP(C46,#REF!,#REF!)</f>
        <v>#REF!</v>
      </c>
      <c r="I46" s="410" t="e">
        <f>_xlfn.XLOOKUP(C46,#REF!,#REF!)</f>
        <v>#REF!</v>
      </c>
    </row>
    <row r="47" spans="1:9" ht="0" hidden="1" customHeight="1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47" s="15" t="s">
        <v>10758</v>
      </c>
      <c r="D47" s="847" t="e">
        <f>_xlfn.XLOOKUP(C47,#REF!,#REF!)</f>
        <v>#REF!</v>
      </c>
      <c r="E47" s="1066" t="e">
        <f>_xlfn.XLOOKUP(C47,#REF!,#REF!,"")</f>
        <v>#REF!</v>
      </c>
      <c r="H47" s="410" t="e">
        <f>_xlfn.XLOOKUP(C47,#REF!,#REF!)</f>
        <v>#REF!</v>
      </c>
      <c r="I47" s="410" t="e">
        <f>_xlfn.XLOOKUP(C47,#REF!,#REF!)</f>
        <v>#REF!</v>
      </c>
    </row>
    <row r="48" spans="1:9" ht="0" hidden="1" customHeight="1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48" s="15" t="s">
        <v>10759</v>
      </c>
      <c r="D48" s="847" t="e">
        <f>_xlfn.XLOOKUP(C48,#REF!,#REF!)</f>
        <v>#REF!</v>
      </c>
      <c r="E48" s="1066" t="e">
        <f>_xlfn.XLOOKUP(C48,#REF!,#REF!,"")</f>
        <v>#REF!</v>
      </c>
      <c r="H48" s="410" t="e">
        <f>_xlfn.XLOOKUP(C48,#REF!,#REF!)</f>
        <v>#REF!</v>
      </c>
      <c r="I48" s="410" t="e">
        <f>_xlfn.XLOOKUP(C48,#REF!,#REF!)</f>
        <v>#REF!</v>
      </c>
    </row>
    <row r="49" spans="1:9" ht="0" hidden="1" customHeight="1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49" s="15" t="s">
        <v>10760</v>
      </c>
      <c r="D49" s="847" t="e">
        <f>_xlfn.XLOOKUP(C49,#REF!,#REF!)</f>
        <v>#REF!</v>
      </c>
      <c r="E49" s="1066" t="e">
        <f>_xlfn.XLOOKUP(C49,#REF!,#REF!,"")</f>
        <v>#REF!</v>
      </c>
      <c r="H49" s="410" t="e">
        <f>_xlfn.XLOOKUP(C49,#REF!,#REF!)</f>
        <v>#REF!</v>
      </c>
      <c r="I49" s="410" t="e">
        <f>_xlfn.XLOOKUP(C49,#REF!,#REF!)</f>
        <v>#REF!</v>
      </c>
    </row>
    <row r="50" spans="1:9" ht="0" hidden="1" customHeight="1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50" s="15" t="s">
        <v>10761</v>
      </c>
      <c r="D50" s="847" t="e">
        <f>_xlfn.XLOOKUP(C50,#REF!,#REF!)</f>
        <v>#REF!</v>
      </c>
      <c r="E50" s="1066" t="e">
        <f>_xlfn.XLOOKUP(C50,#REF!,#REF!,"")</f>
        <v>#REF!</v>
      </c>
      <c r="H50" s="410" t="e">
        <f>_xlfn.XLOOKUP(C50,#REF!,#REF!)</f>
        <v>#REF!</v>
      </c>
      <c r="I50" s="410" t="e">
        <f>_xlfn.XLOOKUP(C50,#REF!,#REF!)</f>
        <v>#REF!</v>
      </c>
    </row>
    <row r="51" spans="1:9" ht="0" hidden="1" customHeight="1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51" s="15" t="s">
        <v>10762</v>
      </c>
      <c r="D51" s="847" t="e">
        <f>_xlfn.XLOOKUP(C51,#REF!,#REF!)</f>
        <v>#REF!</v>
      </c>
      <c r="E51" s="1066" t="e">
        <f>_xlfn.XLOOKUP(C51,#REF!,#REF!,"")</f>
        <v>#REF!</v>
      </c>
      <c r="H51" s="410" t="e">
        <f>_xlfn.XLOOKUP(C51,#REF!,#REF!)</f>
        <v>#REF!</v>
      </c>
      <c r="I51" s="410" t="e">
        <f>_xlfn.XLOOKUP(C51,#REF!,#REF!)</f>
        <v>#REF!</v>
      </c>
    </row>
    <row r="52" spans="1:9" ht="0" hidden="1" customHeight="1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52" s="15" t="s">
        <v>10742</v>
      </c>
      <c r="D52" s="847" t="e">
        <f>_xlfn.XLOOKUP(C52,#REF!,#REF!)</f>
        <v>#REF!</v>
      </c>
      <c r="E52" s="1066" t="e">
        <f>_xlfn.XLOOKUP(C52,#REF!,#REF!,"")</f>
        <v>#REF!</v>
      </c>
      <c r="H52" s="410" t="e">
        <f>_xlfn.XLOOKUP(C52,#REF!,#REF!)</f>
        <v>#REF!</v>
      </c>
      <c r="I52" s="410" t="e">
        <f>_xlfn.XLOOKUP(C52,#REF!,#REF!)</f>
        <v>#REF!</v>
      </c>
    </row>
    <row r="53" spans="1:9" ht="0" hidden="1" customHeight="1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53" s="15" t="s">
        <v>10743</v>
      </c>
      <c r="D53" s="847" t="e">
        <f>_xlfn.XLOOKUP(C53,#REF!,#REF!)</f>
        <v>#REF!</v>
      </c>
      <c r="E53" s="1066" t="e">
        <f>_xlfn.XLOOKUP(C53,#REF!,#REF!,"")</f>
        <v>#REF!</v>
      </c>
      <c r="H53" s="410" t="e">
        <f>_xlfn.XLOOKUP(C53,#REF!,#REF!)</f>
        <v>#REF!</v>
      </c>
      <c r="I53" s="410" t="e">
        <f>_xlfn.XLOOKUP(C53,#REF!,#REF!)</f>
        <v>#REF!</v>
      </c>
    </row>
    <row r="54" spans="1:9" ht="0" hidden="1" customHeight="1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54" s="15" t="s">
        <v>10744</v>
      </c>
      <c r="D54" s="847" t="e">
        <f>_xlfn.XLOOKUP(C54,#REF!,#REF!)</f>
        <v>#REF!</v>
      </c>
      <c r="E54" s="1066" t="e">
        <f>_xlfn.XLOOKUP(C54,#REF!,#REF!,"")</f>
        <v>#REF!</v>
      </c>
      <c r="H54" s="410" t="e">
        <f>_xlfn.XLOOKUP(C54,#REF!,#REF!)</f>
        <v>#REF!</v>
      </c>
      <c r="I54" s="410" t="e">
        <f>_xlfn.XLOOKUP(C54,#REF!,#REF!)</f>
        <v>#REF!</v>
      </c>
    </row>
    <row r="55" spans="1:9" ht="0" hidden="1" customHeight="1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  <c r="C55" s="15" t="s">
        <v>10745</v>
      </c>
      <c r="D55" s="847" t="e">
        <f>_xlfn.XLOOKUP(C55,#REF!,#REF!)</f>
        <v>#REF!</v>
      </c>
      <c r="E55" s="1066" t="e">
        <f>_xlfn.XLOOKUP(C55,#REF!,#REF!,"")</f>
        <v>#REF!</v>
      </c>
      <c r="H55" s="410" t="e">
        <f>_xlfn.XLOOKUP(C55,#REF!,#REF!)</f>
        <v>#REF!</v>
      </c>
      <c r="I55" s="410" t="e">
        <f>_xlfn.XLOOKUP(C55,#REF!,#REF!)</f>
        <v>#REF!</v>
      </c>
    </row>
    <row r="56" spans="1:9" ht="0" hidden="1" customHeight="1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57" spans="1:9" ht="0" hidden="1" customHeight="1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58" spans="1:9" ht="0" hidden="1" customHeight="1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59" spans="1:9" ht="0" hidden="1" customHeight="1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60" spans="1:9" ht="0" hidden="1" customHeight="1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61" spans="1:9" ht="0" hidden="1" customHeight="1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62" spans="1:9" ht="0" hidden="1" customHeight="1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63" spans="1:9" ht="0" hidden="1" customHeight="1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64" spans="1:9" ht="0" hidden="1" customHeight="1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65" spans="1:1" ht="0" hidden="1" customHeight="1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66" spans="1:1" ht="0" hidden="1" customHeight="1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67" spans="1:1" ht="0" hidden="1" customHeight="1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68" spans="1:1" ht="0" hidden="1" customHeight="1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69" spans="1:1" ht="0" hidden="1" customHeight="1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70" spans="1:1" ht="0" hidden="1" customHeight="1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71" spans="1:1" ht="0" hidden="1" customHeight="1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72" spans="1:1" ht="0" hidden="1" customHeight="1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73" spans="1:1" ht="0" hidden="1" customHeight="1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74" spans="1:1" ht="0" hidden="1" customHeight="1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75" spans="1:1" ht="0" hidden="1" customHeight="1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76" spans="1:1" ht="0" hidden="1" customHeight="1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77" spans="1:1" ht="0" hidden="1" customHeight="1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78" spans="1:1" ht="0" hidden="1" customHeight="1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79" spans="1:1" ht="0" hidden="1" customHeight="1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80" spans="1:1" ht="0" hidden="1" customHeight="1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81" spans="1:1" ht="0" hidden="1" customHeight="1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82" spans="1:1" ht="0" hidden="1" customHeight="1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83" spans="1:1" ht="0" hidden="1" customHeight="1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84" spans="1:1" ht="0" hidden="1" customHeight="1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85" spans="1:1" ht="0" hidden="1" customHeight="1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86" spans="1:1" ht="0" hidden="1" customHeight="1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87" spans="1:1" ht="0" hidden="1" customHeight="1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88" spans="1:1" ht="0" hidden="1" customHeight="1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89" spans="1:1" ht="0" hidden="1" customHeight="1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90" spans="1:1" ht="0" hidden="1" customHeight="1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91" spans="1:1" ht="0" hidden="1" customHeight="1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92" spans="1:1" ht="0" hidden="1" customHeight="1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93" spans="1:1" ht="0" hidden="1" customHeight="1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94" spans="1:1" ht="0" hidden="1" customHeight="1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95" spans="1:1" ht="0" hidden="1" customHeight="1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96" spans="1:1" ht="0" hidden="1" customHeight="1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97" spans="1:1" ht="0" hidden="1" customHeight="1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98" spans="1:1" ht="0" hidden="1" customHeight="1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99" spans="1:1" ht="0" hidden="1" customHeight="1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00" spans="1:1" ht="0" hidden="1" customHeight="1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01" spans="1:1" ht="0" hidden="1" customHeight="1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02" spans="1:1" ht="0" hidden="1" customHeight="1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03" spans="1:1" ht="0" hidden="1" customHeight="1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04" spans="1:1" ht="0" hidden="1" customHeight="1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05" spans="1:1" ht="0" hidden="1" customHeight="1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06" spans="1:1" ht="0" hidden="1" customHeight="1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07" spans="1:1" ht="0" hidden="1" customHeight="1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08" spans="1:1" ht="0" hidden="1" customHeight="1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09" spans="1:1" ht="0" hidden="1" customHeight="1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10" spans="1:1" ht="0" hidden="1" customHeight="1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11" spans="1:1" ht="0" hidden="1" customHeight="1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12" spans="1:1" ht="0" hidden="1" customHeight="1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13" spans="1:1" ht="0" hidden="1" customHeight="1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14" spans="1:1" ht="0" hidden="1" customHeight="1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15" spans="1:1" ht="0" hidden="1" customHeight="1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16" spans="1:1" ht="0" hidden="1" customHeight="1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17" spans="1:1" ht="0" hidden="1" customHeight="1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18" spans="1:1" ht="0" hidden="1" customHeight="1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19" spans="1:1" ht="0" hidden="1" customHeight="1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20" spans="1:1" ht="0" hidden="1" customHeight="1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21" spans="1:1" ht="0" hidden="1" customHeight="1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22" spans="1:1" ht="0" hidden="1" customHeight="1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23" spans="1:1" ht="0" hidden="1" customHeight="1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24" spans="1:1" ht="0" hidden="1" customHeight="1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25" spans="1:1" ht="0" hidden="1" customHeight="1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26" spans="1:1" ht="0" hidden="1" customHeight="1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27" spans="1:1" ht="0" hidden="1" customHeight="1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28" spans="1:1" ht="0" hidden="1" customHeight="1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29" spans="1:1" ht="0" hidden="1" customHeight="1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30" spans="1:1" ht="0" hidden="1" customHeight="1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31" spans="1:1" ht="0" hidden="1" customHeight="1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32" spans="1:1" ht="0" hidden="1" customHeight="1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33" spans="1:1" ht="0" hidden="1" customHeight="1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34" spans="1:1" ht="0" hidden="1" customHeight="1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35" spans="1:1" ht="0" hidden="1" customHeight="1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36" spans="1:1" ht="0" hidden="1" customHeight="1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37" spans="1:1" ht="0" hidden="1" customHeight="1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38" spans="1:1" ht="0" hidden="1" customHeight="1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39" spans="1:1" ht="0" hidden="1" customHeight="1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40" spans="1:1" ht="0" hidden="1" customHeight="1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41" spans="1:1" ht="0" hidden="1" customHeight="1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42" spans="1:1" ht="0" hidden="1" customHeight="1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43" spans="1:1" ht="0" hidden="1" customHeight="1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44" spans="1:1" ht="0" hidden="1" customHeight="1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45" spans="1:1" ht="0" hidden="1" customHeight="1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46" spans="1:1" ht="0" hidden="1" customHeight="1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47" spans="1:1" ht="0" hidden="1" customHeight="1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48" spans="1:1" ht="0" hidden="1" customHeight="1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49" spans="1:1" ht="0" hidden="1" customHeight="1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50" spans="1:1" ht="0" hidden="1" customHeight="1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51" spans="1:1" ht="0" hidden="1" customHeight="1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52" spans="1:1" ht="0" hidden="1" customHeight="1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53" spans="1:1" ht="0" hidden="1" customHeight="1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54" spans="1:1" ht="0" hidden="1" customHeight="1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55" spans="1:1" ht="0" hidden="1" customHeight="1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56" spans="1:1" ht="0" hidden="1" customHeight="1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57" spans="1:1" ht="0" hidden="1" customHeight="1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58" spans="1:1" ht="0" hidden="1" customHeight="1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59" spans="1:1" ht="0" hidden="1" customHeight="1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60" spans="1:1" ht="0" hidden="1" customHeight="1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61" spans="1:1" ht="0" hidden="1" customHeight="1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62" spans="1:1" ht="0" hidden="1" customHeight="1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63" spans="1:1" ht="0" hidden="1" customHeight="1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64" spans="1:1" ht="0" hidden="1" customHeight="1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65" spans="1:1" ht="0" hidden="1" customHeight="1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66" spans="1:1" ht="0" hidden="1" customHeight="1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67" spans="1:1" ht="0" hidden="1" customHeight="1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68" spans="1:1" ht="0" hidden="1" customHeight="1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69" spans="1:1" ht="0" hidden="1" customHeight="1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70" spans="1:1" ht="0" hidden="1" customHeight="1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71" spans="1:1" ht="0" hidden="1" customHeight="1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72" spans="1:1" ht="0" hidden="1" customHeight="1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73" spans="1:1" ht="0" hidden="1" customHeight="1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74" spans="1:1" ht="0" hidden="1" customHeight="1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75" spans="1:1" ht="0" hidden="1" customHeight="1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76" spans="1:1" ht="0" hidden="1" customHeight="1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77" spans="1:1" ht="0" hidden="1" customHeight="1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78" spans="1:1" ht="0" hidden="1" customHeight="1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79" spans="1:1" ht="0" hidden="1" customHeight="1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80" spans="1:1" ht="0" hidden="1" customHeight="1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81" spans="1:1" ht="0" hidden="1" customHeight="1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82" spans="1:1" ht="0" hidden="1" customHeight="1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83" spans="1:1" ht="0" hidden="1" customHeight="1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84" spans="1:1" ht="0" hidden="1" customHeight="1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85" spans="1:1" ht="0" hidden="1" customHeight="1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86" spans="1:1" ht="0" hidden="1" customHeight="1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87" spans="1:1" ht="0" hidden="1" customHeight="1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88" spans="1:1" ht="0" hidden="1" customHeight="1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89" spans="1:1" ht="0" hidden="1" customHeight="1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90" spans="1:1" ht="0" hidden="1" customHeight="1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91" spans="1:1" ht="0" hidden="1" customHeight="1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92" spans="1:1" ht="0" hidden="1" customHeight="1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93" spans="1:1" ht="0" hidden="1" customHeight="1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94" spans="1:1" ht="0" hidden="1" customHeight="1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95" spans="1:1" ht="0" hidden="1" customHeight="1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96" spans="1:1" ht="0" hidden="1" customHeight="1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97" spans="1:1" ht="0" hidden="1" customHeight="1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98" spans="1:1" ht="0" hidden="1" customHeight="1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199" spans="1:1" ht="0" hidden="1" customHeight="1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00" spans="1:1" ht="0" hidden="1" customHeight="1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01" spans="1:1" ht="0" hidden="1" customHeight="1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02" spans="1:1" ht="0" hidden="1" customHeight="1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03" spans="1:1" ht="0" hidden="1" customHeight="1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04" spans="1:1" ht="0" hidden="1" customHeight="1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05" spans="1:1" ht="0" hidden="1" customHeight="1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06" spans="1:1" ht="0" hidden="1" customHeight="1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07" spans="1:1" ht="0" hidden="1" customHeight="1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08" spans="1:1" ht="0" hidden="1" customHeight="1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09" spans="1:1" ht="0" hidden="1" customHeight="1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10" spans="1:1" ht="0" hidden="1" customHeight="1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11" spans="1:1" ht="0" hidden="1" customHeight="1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12" spans="1:1" ht="0" hidden="1" customHeight="1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13" spans="1:1" ht="0" hidden="1" customHeight="1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14" spans="1:1" ht="0" hidden="1" customHeight="1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15" spans="1:1" ht="0" hidden="1" customHeight="1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16" spans="1:1" ht="0" hidden="1" customHeight="1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17" spans="1:1" ht="0" hidden="1" customHeight="1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18" spans="1:1" ht="0" hidden="1" customHeight="1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19" spans="1:1" ht="0" hidden="1" customHeight="1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20" spans="1:1" ht="0" hidden="1" customHeight="1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21" spans="1:1" ht="0" hidden="1" customHeight="1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22" spans="1:1" ht="0" hidden="1" customHeight="1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23" spans="1:1" ht="0" hidden="1" customHeight="1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24" spans="1:1" ht="0" hidden="1" customHeight="1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25" spans="1:1" ht="0" hidden="1" customHeight="1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26" spans="1:1" ht="0" hidden="1" customHeight="1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27" spans="1:1" ht="0" hidden="1" customHeight="1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28" spans="1:1" ht="0" hidden="1" customHeight="1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29" spans="1:1" ht="0" hidden="1" customHeight="1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30" spans="1:1" ht="0" hidden="1" customHeight="1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31" spans="1:1" ht="0" hidden="1" customHeight="1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32" spans="1:1" ht="0" hidden="1" customHeight="1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33" spans="1:1" ht="0" hidden="1" customHeight="1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34" spans="1:1" ht="0" hidden="1" customHeight="1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35" spans="1:1" ht="0" hidden="1" customHeight="1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36" spans="1:1" ht="0" hidden="1" customHeight="1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37" spans="1:1" ht="0" hidden="1" customHeight="1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38" spans="1:1" ht="0" hidden="1" customHeight="1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39" spans="1:1" ht="0" hidden="1" customHeight="1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40" spans="1:1" ht="0" hidden="1" customHeight="1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41" spans="1:1" ht="0" hidden="1" customHeight="1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42" spans="1:1" ht="0" hidden="1" customHeight="1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43" spans="1:1" ht="0" hidden="1" customHeight="1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44" spans="1:1" ht="0" hidden="1" customHeight="1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45" spans="1:1" ht="0" hidden="1" customHeight="1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46" spans="1:1" ht="0" hidden="1" customHeight="1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47" spans="1:1" ht="0" hidden="1" customHeight="1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48" spans="1:1" ht="0" hidden="1" customHeight="1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49" spans="1:1" ht="0" hidden="1" customHeight="1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50" spans="1:1" ht="0" hidden="1" customHeight="1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51" spans="1:1" ht="0" hidden="1" customHeight="1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52" spans="1:1" ht="0" hidden="1" customHeight="1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53" spans="1:1" ht="0" hidden="1" customHeight="1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54" spans="1:1" ht="0" hidden="1" customHeight="1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55" spans="1:1" ht="0" hidden="1" customHeight="1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56" spans="1:1" ht="0" hidden="1" customHeight="1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57" spans="1:1" ht="0" hidden="1" customHeight="1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58" spans="1:1" ht="0" hidden="1" customHeight="1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59" spans="1:1" ht="0" hidden="1" customHeight="1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60" spans="1:1" ht="0" hidden="1" customHeight="1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61" spans="1:1" ht="0" hidden="1" customHeight="1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62" spans="1:1" ht="0" hidden="1" customHeight="1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63" spans="1:1" ht="0" hidden="1" customHeight="1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64" spans="1:1" ht="0" hidden="1" customHeight="1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65" spans="1:1" ht="0" hidden="1" customHeight="1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66" spans="1:1" ht="0" hidden="1" customHeight="1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67" spans="1:1" ht="0" hidden="1" customHeight="1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68" spans="1:1" ht="0" hidden="1" customHeight="1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69" spans="1:1" ht="0" hidden="1" customHeight="1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70" spans="1:1" ht="0" hidden="1" customHeight="1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71" spans="1:1" ht="0" hidden="1" customHeight="1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72" spans="1:1" ht="0" hidden="1" customHeight="1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73" spans="1:1" ht="0" hidden="1" customHeight="1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74" spans="1:1" ht="0" hidden="1" customHeight="1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75" spans="1:1" ht="0" hidden="1" customHeight="1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76" spans="1:1" ht="0" hidden="1" customHeight="1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77" spans="1:1" ht="0" hidden="1" customHeight="1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78" spans="1:1" ht="0" hidden="1" customHeight="1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79" spans="1:1" ht="0" hidden="1" customHeight="1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80" spans="1:1" ht="0" hidden="1" customHeight="1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81" spans="1:1" ht="0" hidden="1" customHeight="1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82" spans="1:1" ht="0" hidden="1" customHeight="1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83" spans="1:1" ht="0" hidden="1" customHeight="1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84" spans="1:1" ht="0" hidden="1" customHeight="1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85" spans="1:1" ht="0" hidden="1" customHeight="1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86" spans="1:1" ht="0" hidden="1" customHeight="1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87" spans="1:1" ht="0" hidden="1" customHeight="1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88" spans="1:1" ht="0" hidden="1" customHeight="1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89" spans="1:1" ht="0" hidden="1" customHeight="1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90" spans="1:1" ht="0" hidden="1" customHeight="1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91" spans="1:1" ht="0" hidden="1" customHeight="1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92" spans="1:1" ht="0" hidden="1" customHeight="1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93" spans="1:1" ht="0" hidden="1" customHeight="1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94" spans="1:1" ht="0" hidden="1" customHeight="1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95" spans="1:1" ht="0" hidden="1" customHeight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96" spans="1:1" ht="0" hidden="1" customHeight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97" spans="1:1" ht="0" hidden="1" customHeight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98" spans="1:1" ht="0" hidden="1" customHeight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299" spans="1:1" ht="0" hidden="1" customHeight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00" spans="1:1" ht="0" hidden="1" customHeight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01" spans="1:1" ht="0" hidden="1" customHeight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02" spans="1:1" ht="0" hidden="1" customHeight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03" spans="1:1" ht="0" hidden="1" customHeight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04" spans="1:1" ht="0" hidden="1" customHeight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05" spans="1:1" ht="0" hidden="1" customHeight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06" spans="1:1" ht="0" hidden="1" customHeight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07" spans="1:1" ht="0" hidden="1" customHeight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08" spans="1:1" ht="0" hidden="1" customHeight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09" spans="1:1" ht="0" hidden="1" customHeight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10" spans="1:1" ht="0" hidden="1" customHeight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11" spans="1:1" ht="0" hidden="1" customHeight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12" spans="1:1" ht="0" hidden="1" customHeight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13" spans="1:1" ht="0" hidden="1" customHeight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14" spans="1:1" ht="0" hidden="1" customHeight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15" spans="1:1" ht="0" hidden="1" customHeight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16" spans="1:1" ht="0" hidden="1" customHeight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17" spans="1:1" ht="0" hidden="1" customHeight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18" spans="1:1" ht="0" hidden="1" customHeight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19" spans="1:1" ht="0" hidden="1" customHeight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20" spans="1:1" ht="0" hidden="1" customHeight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21" spans="1:1" ht="0" hidden="1" customHeight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22" spans="1:1" ht="0" hidden="1" customHeight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23" spans="1:1" ht="0" hidden="1" customHeight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24" spans="1:1" ht="0" hidden="1" customHeight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25" spans="1:1" ht="0" hidden="1" customHeight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26" spans="1:1" ht="0" hidden="1" customHeight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27" spans="1:1" ht="0" hidden="1" customHeight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28" spans="1:1" ht="0" hidden="1" customHeight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29" spans="1:1" ht="0" hidden="1" customHeight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30" spans="1:1" ht="0" hidden="1" customHeight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31" spans="1:1" ht="0" hidden="1" customHeight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32" spans="1:1" ht="0" hidden="1" customHeight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33" spans="1:1" ht="0" hidden="1" customHeight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34" spans="1:1" ht="0" hidden="1" customHeight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35" spans="1:1" ht="0" hidden="1" customHeight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36" spans="1:1" ht="0" hidden="1" customHeight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37" spans="1:1" ht="0" hidden="1" customHeight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38" spans="1:1" ht="0" hidden="1" customHeight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39" spans="1:1" ht="0" hidden="1" customHeight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40" spans="1:1" ht="0" hidden="1" customHeight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41" spans="1:1" ht="0" hidden="1" customHeight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42" spans="1:1" ht="0" hidden="1" customHeight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43" spans="1:1" ht="0" hidden="1" customHeight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44" spans="1:1" ht="0" hidden="1" customHeight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45" spans="1:1" ht="0" hidden="1" customHeight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46" spans="1:1" ht="0" hidden="1" customHeight="1">
      <c r="A346" s="157" t="str">
        <f>IF(J346&gt;0,COUNT($J$4:J346)+MAX('MI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47" spans="1:1" ht="0" hidden="1" customHeight="1">
      <c r="A347" s="157" t="str">
        <f>IF(J347&gt;0,COUNT($J$4:J347)+MAX('MI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48" spans="1:1" ht="0" hidden="1" customHeight="1">
      <c r="A348" s="157" t="str">
        <f>IF(J348&gt;0,COUNT($J$4:J348)+MAX('MI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49" spans="1:1" ht="0" hidden="1" customHeight="1">
      <c r="A349" s="157" t="str">
        <f>IF(J349&gt;0,COUNT($J$4:J349)+MAX('MI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50" spans="1:1" ht="0" hidden="1" customHeight="1">
      <c r="A350" s="157" t="str">
        <f>IF(J350&gt;0,COUNT($J$4:J350)+MAX('MI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51" spans="1:1" ht="0" hidden="1" customHeight="1">
      <c r="A351" s="157" t="str">
        <f>IF(J351&gt;0,COUNT($J$4:J351)+MAX('MI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52" spans="1:1" ht="0" hidden="1" customHeight="1">
      <c r="A352" s="157" t="str">
        <f>IF(J352&gt;0,COUNT($J$4:J352)+MAX('MI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53" spans="1:1" ht="0" hidden="1" customHeight="1">
      <c r="A353" s="157" t="str">
        <f>IF(J353&gt;0,COUNT($J$4:J353)+MAX('MI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54" spans="1:1" ht="0" hidden="1" customHeight="1">
      <c r="A354" s="157" t="str">
        <f>IF(J354&gt;0,COUNT($J$4:J354)+MAX('MI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55" spans="1:1" ht="0" hidden="1" customHeight="1">
      <c r="A355" s="157" t="str">
        <f>IF(J355&gt;0,COUNT($J$4:J355)+MAX('MI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56" spans="1:1" ht="0" hidden="1" customHeight="1">
      <c r="A356" s="157" t="str">
        <f>IF(J356&gt;0,COUNT($J$4:J356)+MAX('MI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57" spans="1:1" ht="0" hidden="1" customHeight="1">
      <c r="A357" s="157" t="str">
        <f>IF(J357&gt;0,COUNT($J$4:J357)+MAX('MI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58" spans="1:1" ht="0" hidden="1" customHeight="1">
      <c r="A358" s="157" t="str">
        <f>IF(J358&gt;0,COUNT($J$4:J358)+MAX('MI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59" spans="1:1" ht="0" hidden="1" customHeight="1">
      <c r="A359" s="157" t="str">
        <f>IF(J359&gt;0,COUNT($J$4:J359)+MAX('MI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60" spans="1:1" ht="0" hidden="1" customHeight="1">
      <c r="A360" s="157" t="str">
        <f>IF(J360&gt;0,COUNT($J$4:J360)+MAX('MI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61" spans="1:1" ht="0" hidden="1" customHeight="1">
      <c r="A361" s="157" t="str">
        <f>IF(J361&gt;0,COUNT($J$4:J361)+MAX('MI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62" spans="1:1" ht="0" hidden="1" customHeight="1">
      <c r="A362" s="157" t="str">
        <f>IF(J362&gt;0,COUNT($J$4:J362)+MAX('MI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63" spans="1:1" ht="0" hidden="1" customHeight="1">
      <c r="A363" s="157" t="str">
        <f>IF(J363&gt;0,COUNT($J$4:J363)+MAX('MI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64" spans="1:1" ht="0" hidden="1" customHeight="1">
      <c r="A364" s="157" t="str">
        <f>IF(J364&gt;0,COUNT($J$4:J364)+MAX('MI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65" spans="1:1" ht="0" hidden="1" customHeight="1">
      <c r="A365" s="157" t="str">
        <f>IF(J365&gt;0,COUNT($J$4:J365)+MAX('MI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66" spans="1:1" ht="0" hidden="1" customHeight="1">
      <c r="A366" s="157" t="str">
        <f>IF(J366&gt;0,COUNT($J$4:J366)+MAX('MI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67" spans="1:1" ht="0" hidden="1" customHeight="1">
      <c r="A367" s="157" t="str">
        <f>IF(J367&gt;0,COUNT($J$4:J367)+MAX('MI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68" spans="1:1" ht="0" hidden="1" customHeight="1">
      <c r="A368" s="157" t="str">
        <f>IF(J368&gt;0,COUNT($J$4:J368)+MAX('MI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69" spans="1:1" ht="0" hidden="1" customHeight="1">
      <c r="A369" s="157" t="str">
        <f>IF(J369&gt;0,COUNT($J$4:J369)+MAX('MI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70" spans="1:1" ht="0" hidden="1" customHeight="1">
      <c r="A370" s="157" t="str">
        <f>IF(J370&gt;0,COUNT($J$4:J370)+MAX('MI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71" spans="1:1" ht="0" hidden="1" customHeight="1">
      <c r="A371" s="157" t="str">
        <f>IF(J371&gt;0,COUNT($J$4:J371)+MAX('MI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72" spans="1:1" ht="0" hidden="1" customHeight="1">
      <c r="A372" s="157" t="str">
        <f>IF(J372&gt;0,COUNT($J$4:J372)+MAX('MI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73" spans="1:1" ht="0" hidden="1" customHeight="1">
      <c r="A373" s="157" t="str">
        <f>IF(J373&gt;0,COUNT($J$4:J373)+MAX('MI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74" spans="1:1" ht="0" hidden="1" customHeight="1">
      <c r="A374" s="157" t="str">
        <f>IF(J374&gt;0,COUNT($J$4:J374)+MAX('MI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75" spans="1:1" ht="0" hidden="1" customHeight="1">
      <c r="A375" s="157" t="str">
        <f>IF(J375&gt;0,COUNT($J$4:J375)+MAX('MI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76" spans="1:1" ht="0" hidden="1" customHeight="1">
      <c r="A376" s="157" t="str">
        <f>IF(J376&gt;0,COUNT($J$4:J376)+MAX('MI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77" spans="1:1" ht="0" hidden="1" customHeight="1">
      <c r="A377" s="157" t="str">
        <f>IF(J377&gt;0,COUNT($J$4:J377)+MAX('MI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78" spans="1:1" ht="0" hidden="1" customHeight="1">
      <c r="A378" s="157" t="str">
        <f>IF(J378&gt;0,COUNT($J$4:J378)+MAX('MI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79" spans="1:1" ht="0" hidden="1" customHeight="1">
      <c r="A379" s="157" t="str">
        <f>IF(J379&gt;0,COUNT($J$4:J379)+MAX('MI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80" spans="1:1" ht="0" hidden="1" customHeight="1">
      <c r="A380" s="157" t="str">
        <f>IF(J380&gt;0,COUNT($J$4:J380)+MAX('MI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81" spans="1:1" ht="0" hidden="1" customHeight="1">
      <c r="A381" s="157" t="str">
        <f>IF(J381&gt;0,COUNT($J$4:J381)+MAX('MI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82" spans="1:1" ht="0" hidden="1" customHeight="1">
      <c r="A382" s="157" t="str">
        <f>IF(J382&gt;0,COUNT($J$4:J382)+MAX('MI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83" spans="1:1" ht="0" hidden="1" customHeight="1">
      <c r="A383" s="157" t="str">
        <f>IF(J383&gt;0,COUNT($J$4:J383)+MAX('MI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84" spans="1:1" ht="0" hidden="1" customHeight="1">
      <c r="A384" s="157" t="str">
        <f>IF(J384&gt;0,COUNT($J$4:J384)+MAX('MI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85" spans="1:1" ht="0" hidden="1" customHeight="1">
      <c r="A385" s="157" t="str">
        <f>IF(J385&gt;0,COUNT($J$4:J385)+MAX('MI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86" spans="1:1" ht="0" hidden="1" customHeight="1">
      <c r="A386" s="157" t="str">
        <f>IF(J386&gt;0,COUNT($J$4:J386)+MAX('MI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87" spans="1:1" ht="0" hidden="1" customHeight="1">
      <c r="A387" s="157" t="str">
        <f>IF(J387&gt;0,COUNT($J$4:J387)+MAX('MI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88" spans="1:1" ht="0" hidden="1" customHeight="1">
      <c r="A388" s="157" t="str">
        <f>IF(J388&gt;0,COUNT($J$4:J388)+MAX('MI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89" spans="1:1" ht="0" hidden="1" customHeight="1">
      <c r="A389" s="157" t="str">
        <f>IF(J389&gt;0,COUNT($J$4:J389)+MAX('MI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90" spans="1:1" ht="0" hidden="1" customHeight="1">
      <c r="A390" s="157" t="str">
        <f>IF(J390&gt;0,COUNT($J$4:J390)+MAX('MI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91" spans="1:1" ht="0" hidden="1" customHeight="1">
      <c r="A391" s="157" t="str">
        <f>IF(J391&gt;0,COUNT($J$4:J391)+MAX('MI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92" spans="1:1" ht="0" hidden="1" customHeight="1">
      <c r="A392" s="157" t="str">
        <f>IF(J392&gt;0,COUNT($J$4:J392)+MAX('MI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93" spans="1:1" ht="0" hidden="1" customHeight="1">
      <c r="A393" s="157" t="str">
        <f>IF(J393&gt;0,COUNT($J$4:J393)+MAX('MI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94" spans="1:1" ht="0" hidden="1" customHeight="1">
      <c r="A394" s="157" t="str">
        <f>IF(J394&gt;0,COUNT($J$4:J394)+MAX('MI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95" spans="1:1" ht="0" hidden="1" customHeight="1">
      <c r="A395" s="157" t="str">
        <f>IF(J395&gt;0,COUNT($J$4:J395)+MAX('MI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96" spans="1:1" ht="0" hidden="1" customHeight="1">
      <c r="A396" s="157" t="str">
        <f>IF(J396&gt;0,COUNT($J$4:J396)+MAX('MI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97" spans="1:1" ht="0" hidden="1" customHeight="1">
      <c r="A397" s="157" t="str">
        <f>IF(J397&gt;0,COUNT($J$4:J397)+MAX('MI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98" spans="1:1" ht="0" hidden="1" customHeight="1">
      <c r="A398" s="157" t="str">
        <f>IF(J398&gt;0,COUNT($J$4:J398)+MAX('MI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399" spans="1:1" ht="0" hidden="1" customHeight="1">
      <c r="A399" s="157" t="str">
        <f>IF(J399&gt;0,COUNT($J$4:J399)+MAX('MI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00" spans="1:1" ht="0" hidden="1" customHeight="1">
      <c r="A400" s="157" t="str">
        <f>IF(J400&gt;0,COUNT($J$4:J400)+MAX('MI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01" spans="1:1" ht="0" hidden="1" customHeight="1">
      <c r="A401" s="157" t="str">
        <f>IF(J401&gt;0,COUNT($J$4:J401)+MAX('MI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02" spans="1:1" ht="0" hidden="1" customHeight="1">
      <c r="A402" s="157" t="str">
        <f>IF(J402&gt;0,COUNT($J$4:J402)+MAX('MI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03" spans="1:1" ht="0" hidden="1" customHeight="1">
      <c r="A403" s="157" t="str">
        <f>IF(J403&gt;0,COUNT($J$4:J403)+MAX('MI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04" spans="1:1" ht="0" hidden="1" customHeight="1">
      <c r="A404" s="157" t="str">
        <f>IF(J404&gt;0,COUNT($J$4:J404)+MAX('MI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05" spans="1:1" ht="0" hidden="1" customHeight="1">
      <c r="A405" s="157" t="str">
        <f>IF(J405&gt;0,COUNT($J$4:J405)+MAX('MI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06" spans="1:1" ht="0" hidden="1" customHeight="1">
      <c r="A406" s="157" t="str">
        <f>IF(J406&gt;0,COUNT($J$4:J406)+MAX('MI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07" spans="1:1" ht="0" hidden="1" customHeight="1">
      <c r="A407" s="157" t="str">
        <f>IF(J407&gt;0,COUNT($J$4:J407)+MAX('MI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08" spans="1:1" ht="0" hidden="1" customHeight="1">
      <c r="A408" s="157" t="str">
        <f>IF(J408&gt;0,COUNT($J$4:J408)+MAX('MI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09" spans="1:1" ht="0" hidden="1" customHeight="1">
      <c r="A409" s="157" t="str">
        <f>IF(J409&gt;0,COUNT($J$4:J409)+MAX('MI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10" spans="1:1" ht="0" hidden="1" customHeight="1">
      <c r="A410" s="157" t="str">
        <f>IF(J410&gt;0,COUNT($J$4:J410)+MAX('MI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11" spans="1:1" ht="0" hidden="1" customHeight="1">
      <c r="A411" s="157" t="str">
        <f>IF(J411&gt;0,COUNT($J$4:J411)+MAX('MI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12" spans="1:1" ht="0" hidden="1" customHeight="1">
      <c r="A412" s="157" t="str">
        <f>IF(J412&gt;0,COUNT($J$4:J412)+MAX('MI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13" spans="1:1" ht="0" hidden="1" customHeight="1">
      <c r="A413" s="157" t="str">
        <f>IF(J413&gt;0,COUNT($J$4:J413)+MAX('MI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14" spans="1:1" ht="0" hidden="1" customHeight="1">
      <c r="A414" s="157" t="str">
        <f>IF(J414&gt;0,COUNT($J$4:J414)+MAX('MI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15" spans="1:1" ht="0" hidden="1" customHeight="1">
      <c r="A415" s="157" t="str">
        <f>IF(J415&gt;0,COUNT($J$4:J415)+MAX('MI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16" spans="1:1" ht="0" hidden="1" customHeight="1">
      <c r="A416" s="157" t="str">
        <f>IF(J416&gt;0,COUNT($J$4:J416)+MAX('MI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17" spans="1:1" ht="0" hidden="1" customHeight="1">
      <c r="A417" s="157" t="str">
        <f>IF(J417&gt;0,COUNT($J$4:J417)+MAX('MI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  <row r="418" spans="1:1" ht="0" hidden="1" customHeight="1">
      <c r="A418" s="157" t="str">
        <f>IF(J418&gt;0,COUNT($J$4:J418)+MAX('MI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Fittings'!A:A),"")</f>
        <v/>
      </c>
    </row>
  </sheetData>
  <sheetProtection algorithmName="SHA-512" hashValue="OIAKBm2PK2XUZsnYngNIjHC02CqEe2Szwb+h3H/rvFoT4WovQVrMrMLagUnMYbuMJVwbIJDHKvEecoIMCmpHxw==" saltValue="tb3PHIEJpoOGe+mqGSz5Ig==" spinCount="100000" sheet="1" formatColumns="0" autoFilter="0"/>
  <protectedRanges>
    <protectedRange sqref="J5:J30" name="Range1"/>
    <protectedRange sqref="F5:G30" name="Range2"/>
  </protectedRanges>
  <autoFilter ref="J3:J30" xr:uid="{4F2F79EB-8DDA-4D54-954E-3CBED912A757}"/>
  <mergeCells count="2">
    <mergeCell ref="B2:C2"/>
    <mergeCell ref="K1:K2"/>
  </mergeCells>
  <conditionalFormatting sqref="F5:F30">
    <cfRule type="cellIs" dxfId="18" priority="2" operator="notEqual">
      <formula>$F$2</formula>
    </cfRule>
  </conditionalFormatting>
  <conditionalFormatting sqref="G5:G30">
    <cfRule type="cellIs" dxfId="17" priority="1" operator="notEqual">
      <formula>ROUND($F5*$E5,2)</formula>
    </cfRule>
  </conditionalFormatting>
  <hyperlinks>
    <hyperlink ref="D3" r:id="rId1" xr:uid="{EECE4933-9DB3-4B58-9FFB-B239D5A74A3D}"/>
    <hyperlink ref="K1" location="'Lead Sheet'!A1" display="CLICK TO RETURN TO LEAD SHEET" xr:uid="{C3E1FCC5-5C4B-4861-B53B-D36B86324948}"/>
  </hyperlinks>
  <pageMargins left="0.25" right="0.25" top="0.75" bottom="0.75" header="0.3" footer="0.3"/>
  <pageSetup scale="35" orientation="portrait" r:id="rId2"/>
  <headerFooter>
    <oddHeader>&amp;LSUPPLY STOPS
Subject to change without prior notice&amp;RSUPPLY STOPS
 Page &amp;P of &amp;N</oddHeader>
  </headerFooter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F1004-9905-4BE9-B41C-8ED72FB84BA6}">
  <sheetPr codeName="Sheet30">
    <tabColor theme="7" tint="0.39997558519241921"/>
    <pageSetUpPr fitToPage="1"/>
  </sheetPr>
  <dimension ref="A1:Q419"/>
  <sheetViews>
    <sheetView topLeftCell="B1" zoomScaleNormal="100" zoomScalePageLayoutView="85" workbookViewId="0">
      <selection activeCell="F2" sqref="F2"/>
    </sheetView>
  </sheetViews>
  <sheetFormatPr defaultColWidth="0" defaultRowHeight="0" customHeight="1" zeroHeight="1"/>
  <cols>
    <col min="1" max="1" width="8.7109375" style="157" hidden="1" customWidth="1"/>
    <col min="2" max="2" width="22.7109375" style="13" customWidth="1"/>
    <col min="3" max="3" width="11.85546875" style="15" customWidth="1"/>
    <col min="4" max="4" width="53.42578125" style="13" bestFit="1" customWidth="1"/>
    <col min="5" max="5" width="12.5703125" style="1071" bestFit="1" customWidth="1"/>
    <col min="6" max="6" width="14.140625" style="15" customWidth="1"/>
    <col min="7" max="7" width="13.42578125" style="1608" bestFit="1" customWidth="1"/>
    <col min="8" max="8" width="9.85546875" style="13" customWidth="1"/>
    <col min="9" max="9" width="9.85546875" style="14" customWidth="1"/>
    <col min="10" max="10" width="9.85546875" style="8" customWidth="1"/>
    <col min="11" max="11" width="11.7109375" style="1224" customWidth="1"/>
    <col min="12" max="12" width="15.7109375" style="13" customWidth="1"/>
    <col min="13" max="13" width="15.7109375" style="1030" customWidth="1"/>
    <col min="14" max="14" width="11.7109375" style="845" customWidth="1"/>
    <col min="15" max="17" width="0" style="13" hidden="1" customWidth="1"/>
    <col min="18" max="16384" width="8.28515625" style="13" hidden="1"/>
  </cols>
  <sheetData>
    <row r="1" spans="1:14" ht="72.75" customHeight="1" thickBot="1">
      <c r="B1" s="169"/>
      <c r="C1" s="213"/>
      <c r="D1" s="171"/>
      <c r="E1" s="1064"/>
      <c r="F1" s="148"/>
      <c r="G1" s="1616"/>
      <c r="H1" s="437"/>
      <c r="I1" s="1260"/>
      <c r="J1" s="1261" t="s">
        <v>4681</v>
      </c>
      <c r="K1" s="1872" t="s">
        <v>3648</v>
      </c>
      <c r="L1" s="1029"/>
      <c r="M1" s="13"/>
      <c r="N1" s="13"/>
    </row>
    <row r="2" spans="1:14" ht="16.5" customHeight="1" thickBot="1">
      <c r="B2" s="1869" t="s">
        <v>12969</v>
      </c>
      <c r="C2" s="1870"/>
      <c r="D2" s="176"/>
      <c r="E2" s="1065"/>
      <c r="F2" s="1507">
        <f>'Lead Sheet'!B24</f>
        <v>0</v>
      </c>
      <c r="G2" s="1617"/>
      <c r="H2" s="439"/>
      <c r="I2" s="178"/>
      <c r="J2" s="477"/>
      <c r="K2" s="1873"/>
      <c r="L2" s="1029"/>
      <c r="M2" s="13"/>
      <c r="N2" s="13"/>
    </row>
    <row r="3" spans="1:14" s="160" customFormat="1" ht="32.25" thickBot="1">
      <c r="A3" s="158"/>
      <c r="B3" s="179"/>
      <c r="C3" s="180" t="s">
        <v>486</v>
      </c>
      <c r="D3" s="181" t="s">
        <v>10763</v>
      </c>
      <c r="E3" s="1014" t="s">
        <v>487</v>
      </c>
      <c r="F3" s="149" t="s">
        <v>0</v>
      </c>
      <c r="G3" s="182" t="s">
        <v>10688</v>
      </c>
      <c r="H3" s="183" t="s">
        <v>3</v>
      </c>
      <c r="I3" s="184" t="s">
        <v>4</v>
      </c>
      <c r="J3" s="308" t="s">
        <v>2</v>
      </c>
      <c r="K3" s="1139" t="s">
        <v>360</v>
      </c>
      <c r="L3" s="302" t="s">
        <v>5065</v>
      </c>
      <c r="M3" s="1111">
        <f>SUM(K:K)</f>
        <v>0</v>
      </c>
      <c r="N3" s="305"/>
    </row>
    <row r="4" spans="1:14" s="160" customFormat="1" ht="15.75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4" s="934"/>
      <c r="C4" s="935"/>
      <c r="D4" s="936" t="s">
        <v>10764</v>
      </c>
      <c r="E4" s="1061"/>
      <c r="F4" s="937"/>
      <c r="G4" s="1816"/>
      <c r="H4" s="938"/>
      <c r="I4" s="939"/>
      <c r="J4" s="940"/>
      <c r="K4" s="1221"/>
      <c r="L4" s="843"/>
      <c r="M4" s="1225"/>
      <c r="N4" s="305"/>
    </row>
    <row r="5" spans="1:14" ht="24" customHeight="1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5"/>
      <c r="C5" s="410" t="s">
        <v>10765</v>
      </c>
      <c r="D5" s="847" t="s">
        <v>10766</v>
      </c>
      <c r="E5" s="1066">
        <f>IFERROR(VLOOKUP(C5,'Consolidated Master Sheet'!B:H,3,0),"")</f>
        <v>8.49</v>
      </c>
      <c r="F5" s="848">
        <f>IF(E5=0,"NET",$F$2)</f>
        <v>0</v>
      </c>
      <c r="G5" s="1371">
        <f>IFERROR(ROUND(E5*F5,2),0)</f>
        <v>0</v>
      </c>
      <c r="H5" s="410">
        <f>IFERROR(VLOOKUP(C5,'Consolidated Master Sheet'!B:H,6,0),"")</f>
        <v>100</v>
      </c>
      <c r="I5" s="410">
        <f>IFERROR(VLOOKUP(C5,'Consolidated Master Sheet'!B:H,7,0),"")</f>
        <v>100</v>
      </c>
      <c r="J5" s="126"/>
      <c r="K5" s="1140">
        <f>J5*G5</f>
        <v>0</v>
      </c>
      <c r="L5"/>
      <c r="M5" s="1029"/>
      <c r="N5" s="13"/>
    </row>
    <row r="6" spans="1:14" ht="24" customHeight="1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6"/>
      <c r="C6" s="410" t="s">
        <v>10767</v>
      </c>
      <c r="D6" s="847" t="s">
        <v>10768</v>
      </c>
      <c r="E6" s="1066">
        <f>IFERROR(VLOOKUP(C6,'Consolidated Master Sheet'!B:H,3,0),"")</f>
        <v>8.6999999999999993</v>
      </c>
      <c r="F6" s="848">
        <f t="shared" ref="F6:F55" si="0">IF(E6=0,"NET",$F$2)</f>
        <v>0</v>
      </c>
      <c r="G6" s="1371">
        <f t="shared" ref="G6:G55" si="1">IFERROR(ROUND(E6*F6,2),0)</f>
        <v>0</v>
      </c>
      <c r="H6" s="410">
        <f>IFERROR(VLOOKUP(C6,'Consolidated Master Sheet'!B:H,6,0),"")</f>
        <v>100</v>
      </c>
      <c r="I6" s="410">
        <f>IFERROR(VLOOKUP(C6,'Consolidated Master Sheet'!B:H,7,0),"")</f>
        <v>100</v>
      </c>
      <c r="J6" s="126"/>
      <c r="K6" s="1140">
        <f t="shared" ref="K6:K55" si="2">J6*G6</f>
        <v>0</v>
      </c>
      <c r="L6" s="157"/>
      <c r="M6" s="1029"/>
      <c r="N6" s="13"/>
    </row>
    <row r="7" spans="1:14" ht="24" customHeight="1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7"/>
      <c r="C7" s="410" t="s">
        <v>10769</v>
      </c>
      <c r="D7" s="847" t="s">
        <v>10770</v>
      </c>
      <c r="E7" s="1066">
        <f>IFERROR(VLOOKUP(C7,'Consolidated Master Sheet'!B:H,3,0),"")</f>
        <v>9.1</v>
      </c>
      <c r="F7" s="848">
        <f t="shared" si="0"/>
        <v>0</v>
      </c>
      <c r="G7" s="1371">
        <f t="shared" si="1"/>
        <v>0</v>
      </c>
      <c r="H7" s="410">
        <f>IFERROR(VLOOKUP(C7,'Consolidated Master Sheet'!B:H,6,0),"")</f>
        <v>100</v>
      </c>
      <c r="I7" s="410">
        <f>IFERROR(VLOOKUP(C7,'Consolidated Master Sheet'!B:H,7,0),"")</f>
        <v>100</v>
      </c>
      <c r="J7" s="126"/>
      <c r="K7" s="1140">
        <f t="shared" si="2"/>
        <v>0</v>
      </c>
      <c r="L7" s="157"/>
      <c r="M7" s="1029"/>
      <c r="N7" s="13"/>
    </row>
    <row r="8" spans="1:14" ht="24" customHeight="1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8"/>
      <c r="C8" s="410" t="s">
        <v>10771</v>
      </c>
      <c r="D8" s="847" t="s">
        <v>10772</v>
      </c>
      <c r="E8" s="1066">
        <f>IFERROR(VLOOKUP(C8,'Consolidated Master Sheet'!B:H,3,0),"")</f>
        <v>10.379999999999999</v>
      </c>
      <c r="F8" s="848">
        <f t="shared" si="0"/>
        <v>0</v>
      </c>
      <c r="G8" s="1371">
        <f t="shared" si="1"/>
        <v>0</v>
      </c>
      <c r="H8" s="410">
        <f>IFERROR(VLOOKUP(C8,'Consolidated Master Sheet'!B:H,6,0),"")</f>
        <v>100</v>
      </c>
      <c r="I8" s="410">
        <f>IFERROR(VLOOKUP(C8,'Consolidated Master Sheet'!B:H,7,0),"")</f>
        <v>100</v>
      </c>
      <c r="J8" s="126"/>
      <c r="K8" s="1140">
        <f t="shared" si="2"/>
        <v>0</v>
      </c>
      <c r="L8" s="157"/>
      <c r="M8" s="1029"/>
      <c r="N8" s="13"/>
    </row>
    <row r="9" spans="1:14" ht="24" customHeight="1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9"/>
      <c r="C9" s="410" t="s">
        <v>10773</v>
      </c>
      <c r="D9" s="847" t="s">
        <v>10774</v>
      </c>
      <c r="E9" s="1066">
        <f>IFERROR(VLOOKUP(C9,'Consolidated Master Sheet'!B:H,3,0),"")</f>
        <v>17.59</v>
      </c>
      <c r="F9" s="848">
        <f t="shared" si="0"/>
        <v>0</v>
      </c>
      <c r="G9" s="1371">
        <f t="shared" si="1"/>
        <v>0</v>
      </c>
      <c r="H9" s="410">
        <f>IFERROR(VLOOKUP(C9,'Consolidated Master Sheet'!B:H,6,0),"")</f>
        <v>25</v>
      </c>
      <c r="I9" s="410">
        <f>IFERROR(VLOOKUP(C9,'Consolidated Master Sheet'!B:H,7,0),"")</f>
        <v>25</v>
      </c>
      <c r="J9" s="126"/>
      <c r="K9" s="1140">
        <f t="shared" si="2"/>
        <v>0</v>
      </c>
      <c r="L9"/>
      <c r="M9" s="1029"/>
      <c r="N9" s="13"/>
    </row>
    <row r="10" spans="1:14" ht="15.75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10" s="1280"/>
      <c r="C10" s="853"/>
      <c r="D10" s="1281"/>
      <c r="E10" s="1282" t="str">
        <f>IFERROR(VLOOKUP(C10,'Consolidated Master Sheet'!B:H,3,0),"")</f>
        <v/>
      </c>
      <c r="F10" s="1497">
        <f t="shared" si="0"/>
        <v>0</v>
      </c>
      <c r="G10" s="1818">
        <f t="shared" si="1"/>
        <v>0</v>
      </c>
      <c r="H10" s="1283" t="str">
        <f>IFERROR(VLOOKUP(C10,'Consolidated Master Sheet'!B:H,6,0),"")</f>
        <v/>
      </c>
      <c r="I10" s="1283" t="str">
        <f>IFERROR(VLOOKUP(C10,'Consolidated Master Sheet'!B:H,7,0),"")</f>
        <v/>
      </c>
      <c r="J10" s="1284"/>
      <c r="K10" s="1285"/>
      <c r="L10" s="157"/>
      <c r="M10" s="1029"/>
      <c r="N10" s="13"/>
    </row>
    <row r="11" spans="1:14" ht="24" customHeight="1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11"/>
      <c r="C11" s="410" t="s">
        <v>11431</v>
      </c>
      <c r="D11" s="847" t="s">
        <v>11433</v>
      </c>
      <c r="E11" s="1066">
        <f>IFERROR(VLOOKUP(C11,'Consolidated Master Sheet'!B:H,3,0),"")</f>
        <v>11.79</v>
      </c>
      <c r="F11" s="848">
        <f t="shared" si="0"/>
        <v>0</v>
      </c>
      <c r="G11" s="1371">
        <f t="shared" si="1"/>
        <v>0</v>
      </c>
      <c r="H11" s="410">
        <f>IFERROR(VLOOKUP(C11,'Consolidated Master Sheet'!B:H,6,0),"")</f>
        <v>100</v>
      </c>
      <c r="I11" s="410">
        <f>IFERROR(VLOOKUP(C11,'Consolidated Master Sheet'!B:H,7,0),"")</f>
        <v>100</v>
      </c>
      <c r="J11" s="126"/>
      <c r="K11" s="1140">
        <f t="shared" ref="K11:K12" si="3">J11*G11</f>
        <v>0</v>
      </c>
      <c r="L11" s="157"/>
      <c r="M11" s="1029"/>
      <c r="N11" s="13"/>
    </row>
    <row r="12" spans="1:14" ht="24" customHeight="1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12"/>
      <c r="C12" s="410" t="s">
        <v>11432</v>
      </c>
      <c r="D12" s="847" t="s">
        <v>11434</v>
      </c>
      <c r="E12" s="1066">
        <f>IFERROR(VLOOKUP(C12,'Consolidated Master Sheet'!B:H,3,0),"")</f>
        <v>10.64</v>
      </c>
      <c r="F12" s="848">
        <f t="shared" si="0"/>
        <v>0</v>
      </c>
      <c r="G12" s="1371">
        <f t="shared" si="1"/>
        <v>0</v>
      </c>
      <c r="H12" s="410">
        <f>IFERROR(VLOOKUP(C12,'Consolidated Master Sheet'!B:H,6,0),"")</f>
        <v>100</v>
      </c>
      <c r="I12" s="410">
        <f>IFERROR(VLOOKUP(C12,'Consolidated Master Sheet'!B:H,7,0),"")</f>
        <v>100</v>
      </c>
      <c r="J12" s="126"/>
      <c r="K12" s="1140">
        <f t="shared" si="3"/>
        <v>0</v>
      </c>
      <c r="L12"/>
      <c r="M12" s="1029"/>
      <c r="N12" s="13"/>
    </row>
    <row r="13" spans="1:14" s="160" customFormat="1" ht="15.75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13" s="934"/>
      <c r="C13" s="935"/>
      <c r="D13" s="936" t="s">
        <v>10775</v>
      </c>
      <c r="E13" s="1061" t="str">
        <f>IFERROR(VLOOKUP(C13,'Consolidated Master Sheet'!B:H,3,0),"")</f>
        <v/>
      </c>
      <c r="F13" s="1468">
        <f t="shared" si="0"/>
        <v>0</v>
      </c>
      <c r="G13" s="1817">
        <f t="shared" si="1"/>
        <v>0</v>
      </c>
      <c r="H13" s="938" t="str">
        <f>IFERROR(VLOOKUP(C13,'Consolidated Master Sheet'!B:H,6,0),"")</f>
        <v/>
      </c>
      <c r="I13" s="939" t="str">
        <f>IFERROR(VLOOKUP(C13,'Consolidated Master Sheet'!B:H,7,0),"")</f>
        <v/>
      </c>
      <c r="J13" s="940"/>
      <c r="K13" s="1221"/>
      <c r="L13" s="843"/>
      <c r="M13" s="1225"/>
      <c r="N13" s="305"/>
    </row>
    <row r="14" spans="1:14" ht="32.25" customHeight="1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14"/>
      <c r="C14" s="410" t="s">
        <v>10776</v>
      </c>
      <c r="D14" s="847" t="s">
        <v>10777</v>
      </c>
      <c r="E14" s="1066">
        <f>IFERROR(VLOOKUP(C14,'Consolidated Master Sheet'!B:H,3,0),"")</f>
        <v>6.25</v>
      </c>
      <c r="F14" s="848">
        <f t="shared" si="0"/>
        <v>0</v>
      </c>
      <c r="G14" s="1371">
        <f t="shared" si="1"/>
        <v>0</v>
      </c>
      <c r="H14" s="410">
        <f>IFERROR(VLOOKUP(C14,'Consolidated Master Sheet'!B:H,6,0),"")</f>
        <v>100</v>
      </c>
      <c r="I14" s="410">
        <f>IFERROR(VLOOKUP(C14,'Consolidated Master Sheet'!B:H,7,0),"")</f>
        <v>100</v>
      </c>
      <c r="J14" s="126"/>
      <c r="K14" s="1140">
        <f t="shared" si="2"/>
        <v>0</v>
      </c>
      <c r="L14" s="157"/>
      <c r="M14"/>
      <c r="N14" s="13"/>
    </row>
    <row r="15" spans="1:14" ht="32.25" customHeight="1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15"/>
      <c r="C15" s="410" t="s">
        <v>10778</v>
      </c>
      <c r="D15" s="847" t="s">
        <v>10779</v>
      </c>
      <c r="E15" s="1066">
        <f>IFERROR(VLOOKUP(C15,'Consolidated Master Sheet'!B:H,3,0),"")</f>
        <v>6.63</v>
      </c>
      <c r="F15" s="848">
        <f t="shared" si="0"/>
        <v>0</v>
      </c>
      <c r="G15" s="1371">
        <f t="shared" si="1"/>
        <v>0</v>
      </c>
      <c r="H15" s="410">
        <f>IFERROR(VLOOKUP(C15,'Consolidated Master Sheet'!B:H,6,0),"")</f>
        <v>100</v>
      </c>
      <c r="I15" s="410">
        <f>IFERROR(VLOOKUP(C15,'Consolidated Master Sheet'!B:H,7,0),"")</f>
        <v>100</v>
      </c>
      <c r="J15" s="126"/>
      <c r="K15" s="1140">
        <f t="shared" si="2"/>
        <v>0</v>
      </c>
      <c r="L15"/>
      <c r="M15" s="1029"/>
      <c r="N15" s="13"/>
    </row>
    <row r="16" spans="1:14" ht="32.25" customHeight="1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16"/>
      <c r="C16" s="410" t="s">
        <v>10780</v>
      </c>
      <c r="D16" s="847" t="s">
        <v>10781</v>
      </c>
      <c r="E16" s="1066">
        <f>IFERROR(VLOOKUP(C16,'Consolidated Master Sheet'!B:H,3,0),"")</f>
        <v>8.52</v>
      </c>
      <c r="F16" s="848">
        <f t="shared" si="0"/>
        <v>0</v>
      </c>
      <c r="G16" s="1371">
        <f t="shared" si="1"/>
        <v>0</v>
      </c>
      <c r="H16" s="410">
        <f>IFERROR(VLOOKUP(C16,'Consolidated Master Sheet'!B:H,6,0),"")</f>
        <v>100</v>
      </c>
      <c r="I16" s="410">
        <f>IFERROR(VLOOKUP(C16,'Consolidated Master Sheet'!B:H,7,0),"")</f>
        <v>100</v>
      </c>
      <c r="J16" s="126"/>
      <c r="K16" s="1140">
        <f t="shared" si="2"/>
        <v>0</v>
      </c>
      <c r="L16"/>
      <c r="M16" s="1029"/>
      <c r="N16" s="13"/>
    </row>
    <row r="17" spans="1:14" ht="32.25" customHeight="1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17"/>
      <c r="C17" s="410" t="s">
        <v>10782</v>
      </c>
      <c r="D17" s="847" t="s">
        <v>10783</v>
      </c>
      <c r="E17" s="1066">
        <f>IFERROR(VLOOKUP(C17,'Consolidated Master Sheet'!B:H,3,0),"")</f>
        <v>9.4700000000000006</v>
      </c>
      <c r="F17" s="848">
        <f t="shared" si="0"/>
        <v>0</v>
      </c>
      <c r="G17" s="1371">
        <f t="shared" si="1"/>
        <v>0</v>
      </c>
      <c r="H17" s="410">
        <f>IFERROR(VLOOKUP(C17,'Consolidated Master Sheet'!B:H,6,0),"")</f>
        <v>100</v>
      </c>
      <c r="I17" s="410">
        <f>IFERROR(VLOOKUP(C17,'Consolidated Master Sheet'!B:H,7,0),"")</f>
        <v>100</v>
      </c>
      <c r="J17" s="126"/>
      <c r="K17" s="1140">
        <f t="shared" si="2"/>
        <v>0</v>
      </c>
      <c r="L17" s="157"/>
      <c r="M17" s="1029"/>
      <c r="N17" s="13"/>
    </row>
    <row r="18" spans="1:14" s="160" customFormat="1" ht="15.75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18" s="934"/>
      <c r="C18" s="935"/>
      <c r="D18" s="936" t="s">
        <v>12542</v>
      </c>
      <c r="E18" s="1061" t="str">
        <f>IFERROR(VLOOKUP(C18,'Consolidated Master Sheet'!B:H,3,0),"")</f>
        <v/>
      </c>
      <c r="F18" s="1468">
        <f t="shared" si="0"/>
        <v>0</v>
      </c>
      <c r="G18" s="1817">
        <f t="shared" si="1"/>
        <v>0</v>
      </c>
      <c r="H18" s="938" t="str">
        <f>IFERROR(VLOOKUP(C18,'Consolidated Master Sheet'!B:H,6,0),"")</f>
        <v/>
      </c>
      <c r="I18" s="939" t="str">
        <f>IFERROR(VLOOKUP(C18,'Consolidated Master Sheet'!B:H,7,0),"")</f>
        <v/>
      </c>
      <c r="J18" s="940"/>
      <c r="K18" s="1221"/>
      <c r="L18" s="843"/>
      <c r="M18" s="1225"/>
      <c r="N18" s="305"/>
    </row>
    <row r="19" spans="1:14" ht="32.25" customHeight="1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19"/>
      <c r="C19" s="410" t="s">
        <v>12534</v>
      </c>
      <c r="D19" s="847" t="s">
        <v>10777</v>
      </c>
      <c r="E19" s="1066">
        <f>IFERROR(VLOOKUP(C19,'Consolidated Master Sheet'!B:H,3,0),"")</f>
        <v>11.03</v>
      </c>
      <c r="F19" s="848">
        <f t="shared" si="0"/>
        <v>0</v>
      </c>
      <c r="G19" s="1371">
        <f t="shared" si="1"/>
        <v>0</v>
      </c>
      <c r="H19" s="410">
        <f>IFERROR(VLOOKUP(C19,'Consolidated Master Sheet'!B:H,6,0),"")</f>
        <v>100</v>
      </c>
      <c r="I19" s="410">
        <f>IFERROR(VLOOKUP(C19,'Consolidated Master Sheet'!B:H,7,0),"")</f>
        <v>100</v>
      </c>
      <c r="J19" s="126"/>
      <c r="K19" s="1140">
        <f t="shared" ref="K19:K22" si="4">J19*G19</f>
        <v>0</v>
      </c>
      <c r="L19" s="157"/>
      <c r="M19"/>
      <c r="N19" s="13"/>
    </row>
    <row r="20" spans="1:14" ht="32.25" customHeight="1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20"/>
      <c r="C20" s="410" t="s">
        <v>12535</v>
      </c>
      <c r="D20" s="847" t="s">
        <v>10779</v>
      </c>
      <c r="E20" s="1066">
        <f>IFERROR(VLOOKUP(C20,'Consolidated Master Sheet'!B:H,3,0),"")</f>
        <v>11.75</v>
      </c>
      <c r="F20" s="848">
        <f t="shared" si="0"/>
        <v>0</v>
      </c>
      <c r="G20" s="1371">
        <f t="shared" si="1"/>
        <v>0</v>
      </c>
      <c r="H20" s="410">
        <f>IFERROR(VLOOKUP(C20,'Consolidated Master Sheet'!B:H,6,0),"")</f>
        <v>100</v>
      </c>
      <c r="I20" s="410">
        <f>IFERROR(VLOOKUP(C20,'Consolidated Master Sheet'!B:H,7,0),"")</f>
        <v>100</v>
      </c>
      <c r="J20" s="126"/>
      <c r="K20" s="1140">
        <f t="shared" si="4"/>
        <v>0</v>
      </c>
      <c r="L20"/>
      <c r="M20" s="1029"/>
      <c r="N20" s="13"/>
    </row>
    <row r="21" spans="1:14" ht="32.25" customHeight="1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21"/>
      <c r="C21" s="410" t="s">
        <v>12536</v>
      </c>
      <c r="D21" s="847" t="s">
        <v>10783</v>
      </c>
      <c r="E21" s="1066">
        <f>IFERROR(VLOOKUP(C21,'Consolidated Master Sheet'!B:H,3,0),"")</f>
        <v>12.47</v>
      </c>
      <c r="F21" s="848">
        <f t="shared" si="0"/>
        <v>0</v>
      </c>
      <c r="G21" s="1371">
        <f t="shared" si="1"/>
        <v>0</v>
      </c>
      <c r="H21" s="410">
        <f>IFERROR(VLOOKUP(C21,'Consolidated Master Sheet'!B:H,6,0),"")</f>
        <v>100</v>
      </c>
      <c r="I21" s="410">
        <f>IFERROR(VLOOKUP(C21,'Consolidated Master Sheet'!B:H,7,0),"")</f>
        <v>100</v>
      </c>
      <c r="J21" s="126"/>
      <c r="K21" s="1140">
        <f t="shared" si="4"/>
        <v>0</v>
      </c>
      <c r="L21"/>
      <c r="M21" s="1029"/>
      <c r="N21" s="13"/>
    </row>
    <row r="22" spans="1:14" ht="32.25" customHeight="1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22"/>
      <c r="C22" s="410" t="s">
        <v>12537</v>
      </c>
      <c r="D22" s="847" t="s">
        <v>12543</v>
      </c>
      <c r="E22" s="1066">
        <f>IFERROR(VLOOKUP(C22,'Consolidated Master Sheet'!B:H,3,0),"")</f>
        <v>14.299999999999999</v>
      </c>
      <c r="F22" s="848">
        <f t="shared" si="0"/>
        <v>0</v>
      </c>
      <c r="G22" s="1371">
        <f t="shared" si="1"/>
        <v>0</v>
      </c>
      <c r="H22" s="410">
        <f>IFERROR(VLOOKUP(C22,'Consolidated Master Sheet'!B:H,6,0),"")</f>
        <v>50</v>
      </c>
      <c r="I22" s="410">
        <f>IFERROR(VLOOKUP(C22,'Consolidated Master Sheet'!B:H,7,0),"")</f>
        <v>50</v>
      </c>
      <c r="J22" s="126"/>
      <c r="K22" s="1140">
        <f t="shared" si="4"/>
        <v>0</v>
      </c>
      <c r="L22" s="157"/>
      <c r="M22" s="1029"/>
      <c r="N22" s="13"/>
    </row>
    <row r="23" spans="1:14" s="160" customFormat="1" ht="15.75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23" s="934"/>
      <c r="C23" s="935"/>
      <c r="D23" s="936" t="s">
        <v>10784</v>
      </c>
      <c r="E23" s="1061" t="str">
        <f>IFERROR(VLOOKUP(C23,'Consolidated Master Sheet'!B:H,3,0),"")</f>
        <v/>
      </c>
      <c r="F23" s="1468">
        <f t="shared" si="0"/>
        <v>0</v>
      </c>
      <c r="G23" s="1817">
        <f t="shared" si="1"/>
        <v>0</v>
      </c>
      <c r="H23" s="938" t="str">
        <f>IFERROR(VLOOKUP(C23,'Consolidated Master Sheet'!B:H,6,0),"")</f>
        <v/>
      </c>
      <c r="I23" s="939" t="str">
        <f>IFERROR(VLOOKUP(C23,'Consolidated Master Sheet'!B:H,7,0),"")</f>
        <v/>
      </c>
      <c r="J23" s="940"/>
      <c r="K23" s="1221"/>
      <c r="L23" s="843"/>
      <c r="M23" s="1225"/>
      <c r="N23" s="305"/>
    </row>
    <row r="24" spans="1:14" ht="30.75" customHeight="1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24"/>
      <c r="C24" s="410" t="s">
        <v>10785</v>
      </c>
      <c r="D24" s="847" t="s">
        <v>10786</v>
      </c>
      <c r="E24" s="1066">
        <f>IFERROR(VLOOKUP(C24,'Consolidated Master Sheet'!B:H,3,0),"")</f>
        <v>14.2</v>
      </c>
      <c r="F24" s="848">
        <f t="shared" si="0"/>
        <v>0</v>
      </c>
      <c r="G24" s="1371">
        <f t="shared" si="1"/>
        <v>0</v>
      </c>
      <c r="H24" s="410">
        <f>IFERROR(VLOOKUP(C24,'Consolidated Master Sheet'!B:H,6,0),"")</f>
        <v>25</v>
      </c>
      <c r="I24" s="410">
        <f>IFERROR(VLOOKUP(C24,'Consolidated Master Sheet'!B:H,7,0),"")</f>
        <v>25</v>
      </c>
      <c r="J24" s="126"/>
      <c r="K24" s="1140">
        <f t="shared" si="2"/>
        <v>0</v>
      </c>
      <c r="L24" s="157"/>
      <c r="M24" s="1029"/>
      <c r="N24" s="13"/>
    </row>
    <row r="25" spans="1:14" ht="30.75" customHeight="1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25"/>
      <c r="C25" s="410" t="s">
        <v>10787</v>
      </c>
      <c r="D25" s="847" t="s">
        <v>10788</v>
      </c>
      <c r="E25" s="1066">
        <f>IFERROR(VLOOKUP(C25,'Consolidated Master Sheet'!B:H,3,0),"")</f>
        <v>15.7</v>
      </c>
      <c r="F25" s="848">
        <f t="shared" si="0"/>
        <v>0</v>
      </c>
      <c r="G25" s="1371">
        <f t="shared" si="1"/>
        <v>0</v>
      </c>
      <c r="H25" s="410">
        <f>IFERROR(VLOOKUP(C25,'Consolidated Master Sheet'!B:H,6,0),"")</f>
        <v>25</v>
      </c>
      <c r="I25" s="410">
        <f>IFERROR(VLOOKUP(C25,'Consolidated Master Sheet'!B:H,7,0),"")</f>
        <v>25</v>
      </c>
      <c r="J25" s="126"/>
      <c r="K25" s="1140">
        <f t="shared" si="2"/>
        <v>0</v>
      </c>
      <c r="L25" s="157"/>
      <c r="M25" s="1029"/>
      <c r="N25" s="13"/>
    </row>
    <row r="26" spans="1:14" ht="30.75" customHeight="1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26"/>
      <c r="C26" s="410" t="s">
        <v>10789</v>
      </c>
      <c r="D26" s="847" t="s">
        <v>10790</v>
      </c>
      <c r="E26" s="1066">
        <f>IFERROR(VLOOKUP(C26,'Consolidated Master Sheet'!B:H,3,0),"")</f>
        <v>24.950000000000003</v>
      </c>
      <c r="F26" s="848">
        <f t="shared" si="0"/>
        <v>0</v>
      </c>
      <c r="G26" s="1371">
        <f t="shared" si="1"/>
        <v>0</v>
      </c>
      <c r="H26" s="410">
        <f>IFERROR(VLOOKUP(C26,'Consolidated Master Sheet'!B:H,6,0),"")</f>
        <v>25</v>
      </c>
      <c r="I26" s="410">
        <f>IFERROR(VLOOKUP(C26,'Consolidated Master Sheet'!B:H,7,0),"")</f>
        <v>25</v>
      </c>
      <c r="J26" s="126"/>
      <c r="K26" s="1140">
        <f t="shared" si="2"/>
        <v>0</v>
      </c>
      <c r="L26" s="157"/>
      <c r="M26" s="1029"/>
      <c r="N26" s="13"/>
    </row>
    <row r="27" spans="1:14" ht="30.75" customHeight="1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27"/>
      <c r="C27" s="410" t="s">
        <v>10791</v>
      </c>
      <c r="D27" s="847" t="s">
        <v>10792</v>
      </c>
      <c r="E27" s="1066">
        <f>IFERROR(VLOOKUP(C27,'Consolidated Master Sheet'!B:H,3,0),"")</f>
        <v>54.449999999999996</v>
      </c>
      <c r="F27" s="848">
        <f t="shared" si="0"/>
        <v>0</v>
      </c>
      <c r="G27" s="1371">
        <f t="shared" si="1"/>
        <v>0</v>
      </c>
      <c r="H27" s="410">
        <f>IFERROR(VLOOKUP(C27,'Consolidated Master Sheet'!B:H,6,0),"")</f>
        <v>10</v>
      </c>
      <c r="I27" s="410">
        <f>IFERROR(VLOOKUP(C27,'Consolidated Master Sheet'!B:H,7,0),"")</f>
        <v>10</v>
      </c>
      <c r="J27" s="126"/>
      <c r="K27" s="1140">
        <f t="shared" si="2"/>
        <v>0</v>
      </c>
      <c r="L27"/>
      <c r="M27" s="1029"/>
      <c r="N27" s="13"/>
    </row>
    <row r="28" spans="1:14" s="160" customFormat="1" ht="15.75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28" s="934"/>
      <c r="C28" s="935"/>
      <c r="D28" s="936" t="s">
        <v>10793</v>
      </c>
      <c r="E28" s="1061" t="str">
        <f>IFERROR(VLOOKUP(C28,'Consolidated Master Sheet'!B:H,3,0),"")</f>
        <v/>
      </c>
      <c r="F28" s="1468">
        <f t="shared" si="0"/>
        <v>0</v>
      </c>
      <c r="G28" s="1817">
        <f t="shared" si="1"/>
        <v>0</v>
      </c>
      <c r="H28" s="938" t="str">
        <f>IFERROR(VLOOKUP(C28,'Consolidated Master Sheet'!B:H,6,0),"")</f>
        <v/>
      </c>
      <c r="I28" s="939" t="str">
        <f>IFERROR(VLOOKUP(C28,'Consolidated Master Sheet'!B:H,7,0),"")</f>
        <v/>
      </c>
      <c r="J28" s="940"/>
      <c r="K28" s="1221"/>
      <c r="L28" s="843"/>
      <c r="M28" s="1225"/>
      <c r="N28" s="305"/>
    </row>
    <row r="29" spans="1:14" ht="31.5" customHeight="1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29"/>
      <c r="C29" s="410" t="s">
        <v>10794</v>
      </c>
      <c r="D29" s="847" t="s">
        <v>10795</v>
      </c>
      <c r="E29" s="1066">
        <f>IFERROR(VLOOKUP(C29,'Consolidated Master Sheet'!B:H,3,0),"")</f>
        <v>23.220000000000002</v>
      </c>
      <c r="F29" s="848">
        <f t="shared" si="0"/>
        <v>0</v>
      </c>
      <c r="G29" s="1371">
        <f t="shared" si="1"/>
        <v>0</v>
      </c>
      <c r="H29" s="410">
        <f>IFERROR(VLOOKUP(C29,'Consolidated Master Sheet'!B:H,6,0),"")</f>
        <v>20</v>
      </c>
      <c r="I29" s="410">
        <f>IFERROR(VLOOKUP(C29,'Consolidated Master Sheet'!B:H,7,0),"")</f>
        <v>20</v>
      </c>
      <c r="J29" s="126"/>
      <c r="K29" s="1140">
        <f t="shared" si="2"/>
        <v>0</v>
      </c>
      <c r="L29" s="157"/>
      <c r="M29" s="1029"/>
      <c r="N29" s="13"/>
    </row>
    <row r="30" spans="1:14" ht="31.5" customHeight="1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30"/>
      <c r="C30" s="410" t="s">
        <v>10796</v>
      </c>
      <c r="D30" s="847" t="s">
        <v>10797</v>
      </c>
      <c r="E30" s="1066">
        <f>IFERROR(VLOOKUP(C30,'Consolidated Master Sheet'!B:H,3,0),"")</f>
        <v>28.42</v>
      </c>
      <c r="F30" s="848">
        <f t="shared" si="0"/>
        <v>0</v>
      </c>
      <c r="G30" s="1371">
        <f t="shared" si="1"/>
        <v>0</v>
      </c>
      <c r="H30" s="410">
        <f>IFERROR(VLOOKUP(C30,'Consolidated Master Sheet'!B:H,6,0),"")</f>
        <v>20</v>
      </c>
      <c r="I30" s="410">
        <f>IFERROR(VLOOKUP(C30,'Consolidated Master Sheet'!B:H,7,0),"")</f>
        <v>20</v>
      </c>
      <c r="J30" s="126"/>
      <c r="K30" s="1140">
        <f t="shared" si="2"/>
        <v>0</v>
      </c>
      <c r="L30" s="157"/>
      <c r="M30" s="1029"/>
      <c r="N30" s="13"/>
    </row>
    <row r="31" spans="1:14" ht="31.5" customHeight="1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31"/>
      <c r="C31" s="410" t="s">
        <v>10798</v>
      </c>
      <c r="D31" s="847" t="s">
        <v>10799</v>
      </c>
      <c r="E31" s="1066">
        <f>IFERROR(VLOOKUP(C31,'Consolidated Master Sheet'!B:H,3,0),"")</f>
        <v>29.310000000000002</v>
      </c>
      <c r="F31" s="848">
        <f t="shared" si="0"/>
        <v>0</v>
      </c>
      <c r="G31" s="1371">
        <f t="shared" si="1"/>
        <v>0</v>
      </c>
      <c r="H31" s="410">
        <f>IFERROR(VLOOKUP(C31,'Consolidated Master Sheet'!B:H,6,0),"")</f>
        <v>20</v>
      </c>
      <c r="I31" s="410">
        <f>IFERROR(VLOOKUP(C31,'Consolidated Master Sheet'!B:H,7,0),"")</f>
        <v>20</v>
      </c>
      <c r="J31" s="126"/>
      <c r="K31" s="1140">
        <f t="shared" si="2"/>
        <v>0</v>
      </c>
      <c r="L31" s="157"/>
      <c r="M31" s="1029"/>
      <c r="N31" s="13"/>
    </row>
    <row r="32" spans="1:14" s="160" customFormat="1" ht="15.75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32" s="934"/>
      <c r="C32" s="935"/>
      <c r="D32" s="936" t="s">
        <v>10800</v>
      </c>
      <c r="E32" s="1061" t="str">
        <f>IFERROR(VLOOKUP(C32,'Consolidated Master Sheet'!B:H,3,0),"")</f>
        <v/>
      </c>
      <c r="F32" s="1468">
        <f t="shared" si="0"/>
        <v>0</v>
      </c>
      <c r="G32" s="1817">
        <f t="shared" si="1"/>
        <v>0</v>
      </c>
      <c r="H32" s="938" t="str">
        <f>IFERROR(VLOOKUP(C32,'Consolidated Master Sheet'!B:H,6,0),"")</f>
        <v/>
      </c>
      <c r="I32" s="939" t="str">
        <f>IFERROR(VLOOKUP(C32,'Consolidated Master Sheet'!B:H,7,0),"")</f>
        <v/>
      </c>
      <c r="J32" s="940"/>
      <c r="K32" s="1221"/>
      <c r="L32" s="843"/>
      <c r="M32" s="1225"/>
      <c r="N32" s="305"/>
    </row>
    <row r="33" spans="1:14" ht="30" customHeight="1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33"/>
      <c r="C33" s="410" t="s">
        <v>10801</v>
      </c>
      <c r="D33" s="847" t="s">
        <v>10802</v>
      </c>
      <c r="E33" s="1066">
        <f>IFERROR(VLOOKUP(C33,'Consolidated Master Sheet'!B:H,3,0),"")</f>
        <v>26.25</v>
      </c>
      <c r="F33" s="848">
        <f t="shared" si="0"/>
        <v>0</v>
      </c>
      <c r="G33" s="1371">
        <f t="shared" si="1"/>
        <v>0</v>
      </c>
      <c r="H33" s="410">
        <f>IFERROR(VLOOKUP(C33,'Consolidated Master Sheet'!B:H,6,0),"")</f>
        <v>25</v>
      </c>
      <c r="I33" s="410">
        <f>IFERROR(VLOOKUP(C33,'Consolidated Master Sheet'!B:H,7,0),"")</f>
        <v>25</v>
      </c>
      <c r="J33" s="126"/>
      <c r="K33" s="1140">
        <f t="shared" si="2"/>
        <v>0</v>
      </c>
      <c r="L33" s="157"/>
      <c r="M33" s="1029"/>
      <c r="N33" s="13"/>
    </row>
    <row r="34" spans="1:14" ht="30" customHeight="1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34"/>
      <c r="C34" s="410" t="s">
        <v>10803</v>
      </c>
      <c r="D34" s="847" t="s">
        <v>10804</v>
      </c>
      <c r="E34" s="1066">
        <f>IFERROR(VLOOKUP(C34,'Consolidated Master Sheet'!B:H,3,0),"")</f>
        <v>27.880000000000003</v>
      </c>
      <c r="F34" s="848">
        <f t="shared" si="0"/>
        <v>0</v>
      </c>
      <c r="G34" s="1371">
        <f t="shared" si="1"/>
        <v>0</v>
      </c>
      <c r="H34" s="410">
        <f>IFERROR(VLOOKUP(C34,'Consolidated Master Sheet'!B:H,6,0),"")</f>
        <v>25</v>
      </c>
      <c r="I34" s="410">
        <f>IFERROR(VLOOKUP(C34,'Consolidated Master Sheet'!B:H,7,0),"")</f>
        <v>25</v>
      </c>
      <c r="J34" s="126"/>
      <c r="K34" s="1140">
        <f t="shared" si="2"/>
        <v>0</v>
      </c>
      <c r="L34" s="157"/>
      <c r="M34" s="1029"/>
      <c r="N34" s="13"/>
    </row>
    <row r="35" spans="1:14" ht="30" customHeight="1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35"/>
      <c r="C35" s="410" t="s">
        <v>10805</v>
      </c>
      <c r="D35" s="847" t="s">
        <v>11619</v>
      </c>
      <c r="E35" s="1066">
        <f>IFERROR(VLOOKUP(C35,'Consolidated Master Sheet'!B:H,3,0),"")</f>
        <v>30.85</v>
      </c>
      <c r="F35" s="848">
        <f t="shared" si="0"/>
        <v>0</v>
      </c>
      <c r="G35" s="1371">
        <f t="shared" si="1"/>
        <v>0</v>
      </c>
      <c r="H35" s="410">
        <f>IFERROR(VLOOKUP(C35,'Consolidated Master Sheet'!B:H,6,0),"")</f>
        <v>25</v>
      </c>
      <c r="I35" s="410">
        <f>IFERROR(VLOOKUP(C35,'Consolidated Master Sheet'!B:H,7,0),"")</f>
        <v>25</v>
      </c>
      <c r="J35" s="126"/>
      <c r="K35" s="1140">
        <f t="shared" si="2"/>
        <v>0</v>
      </c>
      <c r="L35"/>
      <c r="M35"/>
      <c r="N35" s="13"/>
    </row>
    <row r="36" spans="1:14" ht="30" customHeight="1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36"/>
      <c r="C36" s="410" t="s">
        <v>10806</v>
      </c>
      <c r="D36" s="847" t="s">
        <v>10807</v>
      </c>
      <c r="E36" s="1066">
        <f>IFERROR(VLOOKUP(C36,'Consolidated Master Sheet'!B:H,3,0),"")</f>
        <v>33.14</v>
      </c>
      <c r="F36" s="848">
        <f t="shared" si="0"/>
        <v>0</v>
      </c>
      <c r="G36" s="1371">
        <f t="shared" si="1"/>
        <v>0</v>
      </c>
      <c r="H36" s="410">
        <f>IFERROR(VLOOKUP(C36,'Consolidated Master Sheet'!B:H,6,0),"")</f>
        <v>25</v>
      </c>
      <c r="I36" s="410">
        <f>IFERROR(VLOOKUP(C36,'Consolidated Master Sheet'!B:H,7,0),"")</f>
        <v>25</v>
      </c>
      <c r="J36" s="126"/>
      <c r="K36" s="1140">
        <f t="shared" si="2"/>
        <v>0</v>
      </c>
      <c r="L36" s="157"/>
      <c r="M36" s="1029"/>
      <c r="N36" s="13"/>
    </row>
    <row r="37" spans="1:14" s="160" customFormat="1" ht="15.75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37" s="934"/>
      <c r="C37" s="935"/>
      <c r="D37" s="936" t="s">
        <v>10808</v>
      </c>
      <c r="E37" s="1061" t="str">
        <f>IFERROR(VLOOKUP(C37,'Consolidated Master Sheet'!B:H,3,0),"")</f>
        <v/>
      </c>
      <c r="F37" s="1468">
        <f t="shared" si="0"/>
        <v>0</v>
      </c>
      <c r="G37" s="1817">
        <f t="shared" si="1"/>
        <v>0</v>
      </c>
      <c r="H37" s="938" t="str">
        <f>IFERROR(VLOOKUP(C37,'Consolidated Master Sheet'!B:H,6,0),"")</f>
        <v/>
      </c>
      <c r="I37" s="939" t="str">
        <f>IFERROR(VLOOKUP(C37,'Consolidated Master Sheet'!B:H,7,0),"")</f>
        <v/>
      </c>
      <c r="J37" s="940"/>
      <c r="K37" s="1221"/>
      <c r="L37"/>
      <c r="M37" s="1225"/>
      <c r="N37" s="305"/>
    </row>
    <row r="38" spans="1:14" ht="30" customHeight="1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38" s="1278"/>
      <c r="C38" s="513" t="s">
        <v>10809</v>
      </c>
      <c r="D38" s="406" t="s">
        <v>10810</v>
      </c>
      <c r="E38" s="1066">
        <f>IFERROR(VLOOKUP(C38,'Consolidated Master Sheet'!B:H,3,0),"")</f>
        <v>26.94</v>
      </c>
      <c r="F38" s="848">
        <f t="shared" si="0"/>
        <v>0</v>
      </c>
      <c r="G38" s="1371">
        <f t="shared" si="1"/>
        <v>0</v>
      </c>
      <c r="H38" s="513">
        <f>IFERROR(VLOOKUP(C38,'Consolidated Master Sheet'!B:H,6,0),"")</f>
        <v>25</v>
      </c>
      <c r="I38" s="513">
        <f>IFERROR(VLOOKUP(C38,'Consolidated Master Sheet'!B:H,7,0),"")</f>
        <v>25</v>
      </c>
      <c r="J38" s="1279"/>
      <c r="K38" s="1140">
        <f t="shared" si="2"/>
        <v>0</v>
      </c>
      <c r="L38"/>
      <c r="M38" s="1029"/>
      <c r="N38" s="13"/>
    </row>
    <row r="39" spans="1:14" ht="24.75" customHeight="1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39" s="1280"/>
      <c r="C39" s="853"/>
      <c r="D39" s="1281"/>
      <c r="E39" s="1282" t="str">
        <f>IFERROR(VLOOKUP(C39,'Consolidated Master Sheet'!B:H,3,0),"")</f>
        <v/>
      </c>
      <c r="F39" s="1497">
        <f t="shared" si="0"/>
        <v>0</v>
      </c>
      <c r="G39" s="1818">
        <f t="shared" si="1"/>
        <v>0</v>
      </c>
      <c r="H39" s="1283" t="str">
        <f>IFERROR(VLOOKUP(C39,'Consolidated Master Sheet'!B:H,6,0),"")</f>
        <v/>
      </c>
      <c r="I39" s="1283" t="str">
        <f>IFERROR(VLOOKUP(C39,'Consolidated Master Sheet'!B:H,7,0),"")</f>
        <v/>
      </c>
      <c r="J39" s="1284"/>
      <c r="K39" s="1285"/>
      <c r="L39" s="157"/>
      <c r="M39" s="1029"/>
      <c r="N39" s="13"/>
    </row>
    <row r="40" spans="1:14" ht="15.75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40" s="1278"/>
      <c r="C40" s="1286" t="s">
        <v>10811</v>
      </c>
      <c r="D40" s="850" t="s">
        <v>10812</v>
      </c>
      <c r="E40" s="1066">
        <f>IFERROR(VLOOKUP(C40,'Consolidated Master Sheet'!B:H,3,0),"")</f>
        <v>54.97</v>
      </c>
      <c r="F40" s="848">
        <f t="shared" si="0"/>
        <v>0</v>
      </c>
      <c r="G40" s="1371">
        <f t="shared" si="1"/>
        <v>0</v>
      </c>
      <c r="H40" s="849">
        <f>IFERROR(VLOOKUP(C40,'Consolidated Master Sheet'!B:H,6,0),"")</f>
        <v>25</v>
      </c>
      <c r="I40" s="849">
        <f>IFERROR(VLOOKUP(C40,'Consolidated Master Sheet'!B:H,7,0),"")</f>
        <v>25</v>
      </c>
      <c r="J40" s="1275"/>
      <c r="K40" s="1140">
        <f t="shared" si="2"/>
        <v>0</v>
      </c>
      <c r="L40" s="157"/>
      <c r="M40" s="1029"/>
      <c r="N40" s="13"/>
    </row>
    <row r="41" spans="1:14" ht="15.75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41" s="1280"/>
      <c r="C41" s="1283"/>
      <c r="D41" s="1281"/>
      <c r="E41" s="1282" t="str">
        <f>IFERROR(VLOOKUP(C41,'Consolidated Master Sheet'!B:H,3,0),"")</f>
        <v/>
      </c>
      <c r="F41" s="1497">
        <f t="shared" si="0"/>
        <v>0</v>
      </c>
      <c r="G41" s="1818">
        <f t="shared" si="1"/>
        <v>0</v>
      </c>
      <c r="H41" s="1283" t="str">
        <f>IFERROR(VLOOKUP(C41,'Consolidated Master Sheet'!B:H,6,0),"")</f>
        <v/>
      </c>
      <c r="I41" s="1283" t="str">
        <f>IFERROR(VLOOKUP(C41,'Consolidated Master Sheet'!B:H,7,0),"")</f>
        <v/>
      </c>
      <c r="J41" s="1284"/>
      <c r="K41" s="1285"/>
      <c r="L41" s="157"/>
      <c r="M41" s="1029"/>
      <c r="N41" s="13"/>
    </row>
    <row r="42" spans="1:14" ht="15.75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42" s="1280"/>
      <c r="C42" s="1287" t="s">
        <v>10813</v>
      </c>
      <c r="D42" s="1263" t="s">
        <v>10814</v>
      </c>
      <c r="E42" s="1066">
        <f>IFERROR(VLOOKUP(C42,'Consolidated Master Sheet'!B:H,3,0),"")</f>
        <v>60.16</v>
      </c>
      <c r="F42" s="848">
        <f t="shared" si="0"/>
        <v>0</v>
      </c>
      <c r="G42" s="1371">
        <f t="shared" si="1"/>
        <v>0</v>
      </c>
      <c r="H42" s="525">
        <f>IFERROR(VLOOKUP(C42,'Consolidated Master Sheet'!B:H,6,0),"")</f>
        <v>25</v>
      </c>
      <c r="I42" s="525">
        <f>IFERROR(VLOOKUP(C42,'Consolidated Master Sheet'!B:H,7,0),"")</f>
        <v>25</v>
      </c>
      <c r="J42" s="1288"/>
      <c r="K42" s="1140">
        <f t="shared" si="2"/>
        <v>0</v>
      </c>
      <c r="L42" s="157"/>
      <c r="M42" s="1029"/>
      <c r="N42" s="13"/>
    </row>
    <row r="43" spans="1:14" ht="15.75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43" s="1280"/>
      <c r="C43" s="1286" t="s">
        <v>10815</v>
      </c>
      <c r="D43" s="850" t="s">
        <v>10816</v>
      </c>
      <c r="E43" s="1066">
        <f>IFERROR(VLOOKUP(C43,'Consolidated Master Sheet'!B:H,3,0),"")</f>
        <v>60.4</v>
      </c>
      <c r="F43" s="848">
        <f t="shared" si="0"/>
        <v>0</v>
      </c>
      <c r="G43" s="1371">
        <f t="shared" si="1"/>
        <v>0</v>
      </c>
      <c r="H43" s="849">
        <f>IFERROR(VLOOKUP(C43,'Consolidated Master Sheet'!B:H,6,0),"")</f>
        <v>25</v>
      </c>
      <c r="I43" s="849">
        <f>IFERROR(VLOOKUP(C43,'Consolidated Master Sheet'!B:H,7,0),"")</f>
        <v>25</v>
      </c>
      <c r="J43" s="1275"/>
      <c r="K43" s="1140">
        <f t="shared" si="2"/>
        <v>0</v>
      </c>
      <c r="L43" s="157"/>
      <c r="M43" s="1029"/>
      <c r="N43" s="13"/>
    </row>
    <row r="44" spans="1:14" ht="15.75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44" s="1280"/>
      <c r="C44" s="1286" t="s">
        <v>10817</v>
      </c>
      <c r="D44" s="850" t="s">
        <v>10818</v>
      </c>
      <c r="E44" s="1066">
        <f>IFERROR(VLOOKUP(C44,'Consolidated Master Sheet'!B:H,3,0),"")</f>
        <v>65.910000000000011</v>
      </c>
      <c r="F44" s="848">
        <f t="shared" si="0"/>
        <v>0</v>
      </c>
      <c r="G44" s="1371">
        <f t="shared" si="1"/>
        <v>0</v>
      </c>
      <c r="H44" s="849">
        <f>IFERROR(VLOOKUP(C44,'Consolidated Master Sheet'!B:H,6,0),"")</f>
        <v>25</v>
      </c>
      <c r="I44" s="849">
        <f>IFERROR(VLOOKUP(C44,'Consolidated Master Sheet'!B:H,7,0),"")</f>
        <v>25</v>
      </c>
      <c r="J44" s="1275"/>
      <c r="K44" s="1140">
        <f t="shared" si="2"/>
        <v>0</v>
      </c>
      <c r="L44" s="157"/>
      <c r="M44" s="1029"/>
      <c r="N44" s="13"/>
    </row>
    <row r="45" spans="1:14" ht="15.75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45" s="1278"/>
      <c r="C45" s="1283"/>
      <c r="D45" s="1281"/>
      <c r="E45" s="1282" t="str">
        <f>IFERROR(VLOOKUP(C45,'Consolidated Master Sheet'!B:H,3,0),"")</f>
        <v/>
      </c>
      <c r="F45" s="1497">
        <f t="shared" si="0"/>
        <v>0</v>
      </c>
      <c r="G45" s="1818">
        <f t="shared" si="1"/>
        <v>0</v>
      </c>
      <c r="H45" s="1283" t="str">
        <f>IFERROR(VLOOKUP(C45,'Consolidated Master Sheet'!B:H,6,0),"")</f>
        <v/>
      </c>
      <c r="I45" s="1283" t="str">
        <f>IFERROR(VLOOKUP(C45,'Consolidated Master Sheet'!B:H,7,0),"")</f>
        <v/>
      </c>
      <c r="J45" s="1284"/>
      <c r="K45" s="1285"/>
      <c r="L45" s="157"/>
      <c r="M45" s="1029"/>
      <c r="N45" s="13"/>
    </row>
    <row r="46" spans="1:14" ht="30.75" customHeight="1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46" s="1280"/>
      <c r="C46" s="1286" t="s">
        <v>10819</v>
      </c>
      <c r="D46" s="850" t="s">
        <v>10820</v>
      </c>
      <c r="E46" s="1066">
        <f>IFERROR(VLOOKUP(C46,'Consolidated Master Sheet'!B:H,3,0),"")</f>
        <v>127.31</v>
      </c>
      <c r="F46" s="848">
        <f t="shared" si="0"/>
        <v>0</v>
      </c>
      <c r="G46" s="1371">
        <f t="shared" si="1"/>
        <v>0</v>
      </c>
      <c r="H46" s="849">
        <f>IFERROR(VLOOKUP(C46,'Consolidated Master Sheet'!B:H,6,0),"")</f>
        <v>25</v>
      </c>
      <c r="I46" s="849">
        <f>IFERROR(VLOOKUP(C46,'Consolidated Master Sheet'!B:H,7,0),"")</f>
        <v>25</v>
      </c>
      <c r="J46" s="1275"/>
      <c r="K46" s="1140">
        <f t="shared" si="2"/>
        <v>0</v>
      </c>
      <c r="L46" s="157"/>
      <c r="M46" s="1029"/>
      <c r="N46" s="13"/>
    </row>
    <row r="47" spans="1:14" ht="15.75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47" s="1289"/>
      <c r="C47" s="1283"/>
      <c r="D47" s="1281"/>
      <c r="E47" s="1282" t="str">
        <f>IFERROR(VLOOKUP(C47,'Consolidated Master Sheet'!B:H,3,0),"")</f>
        <v/>
      </c>
      <c r="F47" s="1497">
        <f t="shared" si="0"/>
        <v>0</v>
      </c>
      <c r="G47" s="1818">
        <f t="shared" si="1"/>
        <v>0</v>
      </c>
      <c r="H47" s="1283" t="str">
        <f>IFERROR(VLOOKUP(C47,'Consolidated Master Sheet'!B:H,6,0),"")</f>
        <v/>
      </c>
      <c r="I47" s="1283" t="str">
        <f>IFERROR(VLOOKUP(C47,'Consolidated Master Sheet'!B:H,7,0),"")</f>
        <v/>
      </c>
      <c r="J47" s="1284"/>
      <c r="K47" s="1285"/>
      <c r="L47" s="157"/>
      <c r="M47" s="1029"/>
      <c r="N47" s="13"/>
    </row>
    <row r="48" spans="1:14" ht="15.75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48" s="1280"/>
      <c r="C48" s="410" t="s">
        <v>10821</v>
      </c>
      <c r="D48" s="847" t="s">
        <v>10822</v>
      </c>
      <c r="E48" s="1066">
        <f>IFERROR(VLOOKUP(C48,'Consolidated Master Sheet'!B:H,3,0),"")</f>
        <v>25.700000000000003</v>
      </c>
      <c r="F48" s="848">
        <f t="shared" si="0"/>
        <v>0</v>
      </c>
      <c r="G48" s="1371">
        <f t="shared" si="1"/>
        <v>0</v>
      </c>
      <c r="H48" s="410">
        <f>IFERROR(VLOOKUP(C48,'Consolidated Master Sheet'!B:H,6,0),"")</f>
        <v>25</v>
      </c>
      <c r="I48" s="410">
        <f>IFERROR(VLOOKUP(C48,'Consolidated Master Sheet'!B:H,7,0),"")</f>
        <v>25</v>
      </c>
      <c r="J48" s="126"/>
      <c r="K48" s="1140">
        <f t="shared" si="2"/>
        <v>0</v>
      </c>
      <c r="L48" s="157"/>
      <c r="M48" s="1029"/>
      <c r="N48" s="13"/>
    </row>
    <row r="49" spans="1:14" ht="15.75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49" s="1280"/>
      <c r="C49" s="513" t="s">
        <v>10823</v>
      </c>
      <c r="D49" s="406" t="s">
        <v>10824</v>
      </c>
      <c r="E49" s="1066">
        <f>IFERROR(VLOOKUP(C49,'Consolidated Master Sheet'!B:H,3,0),"")</f>
        <v>28.580000000000002</v>
      </c>
      <c r="F49" s="848">
        <f t="shared" si="0"/>
        <v>0</v>
      </c>
      <c r="G49" s="1371">
        <f t="shared" si="1"/>
        <v>0</v>
      </c>
      <c r="H49" s="513">
        <f>IFERROR(VLOOKUP(C49,'Consolidated Master Sheet'!B:H,6,0),"")</f>
        <v>25</v>
      </c>
      <c r="I49" s="513">
        <f>IFERROR(VLOOKUP(C49,'Consolidated Master Sheet'!B:H,7,0),"")</f>
        <v>25</v>
      </c>
      <c r="J49" s="1279"/>
      <c r="K49" s="1140">
        <f t="shared" si="2"/>
        <v>0</v>
      </c>
      <c r="L49" s="157"/>
      <c r="M49" s="1029"/>
      <c r="N49" s="13"/>
    </row>
    <row r="50" spans="1:14" ht="15.75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50" s="1280"/>
      <c r="C50" s="853"/>
      <c r="D50" s="1281"/>
      <c r="E50" s="1282" t="str">
        <f>IFERROR(VLOOKUP(C50,'Consolidated Master Sheet'!B:H,3,0),"")</f>
        <v/>
      </c>
      <c r="F50" s="1497">
        <f t="shared" si="0"/>
        <v>0</v>
      </c>
      <c r="G50" s="1818">
        <f t="shared" si="1"/>
        <v>0</v>
      </c>
      <c r="H50" s="1283" t="str">
        <f>IFERROR(VLOOKUP(C50,'Consolidated Master Sheet'!B:H,6,0),"")</f>
        <v/>
      </c>
      <c r="I50" s="1283" t="str">
        <f>IFERROR(VLOOKUP(C50,'Consolidated Master Sheet'!B:H,7,0),"")</f>
        <v/>
      </c>
      <c r="J50" s="1284"/>
      <c r="K50" s="1285"/>
      <c r="L50" s="157"/>
      <c r="M50" s="1029"/>
      <c r="N50" s="13"/>
    </row>
    <row r="51" spans="1:14" ht="15.75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51" s="1280"/>
      <c r="C51" s="410" t="s">
        <v>10825</v>
      </c>
      <c r="D51" s="847" t="s">
        <v>10826</v>
      </c>
      <c r="E51" s="1066">
        <f>IFERROR(VLOOKUP(C51,'Consolidated Master Sheet'!B:H,3,0),"")</f>
        <v>20.55</v>
      </c>
      <c r="F51" s="848">
        <f t="shared" si="0"/>
        <v>0</v>
      </c>
      <c r="G51" s="1371">
        <f t="shared" si="1"/>
        <v>0</v>
      </c>
      <c r="H51" s="410">
        <f>IFERROR(VLOOKUP(C51,'Consolidated Master Sheet'!B:H,6,0),"")</f>
        <v>25</v>
      </c>
      <c r="I51" s="410">
        <f>IFERROR(VLOOKUP(C51,'Consolidated Master Sheet'!B:H,7,0),"")</f>
        <v>25</v>
      </c>
      <c r="J51" s="126"/>
      <c r="K51" s="1140">
        <f t="shared" si="2"/>
        <v>0</v>
      </c>
      <c r="L51" s="157"/>
      <c r="M51" s="1029"/>
      <c r="N51" s="13"/>
    </row>
    <row r="52" spans="1:14" ht="15.75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52" s="1280"/>
      <c r="C52" s="513" t="s">
        <v>10827</v>
      </c>
      <c r="D52" s="406" t="s">
        <v>10828</v>
      </c>
      <c r="E52" s="1066">
        <f>IFERROR(VLOOKUP(C52,'Consolidated Master Sheet'!B:H,3,0),"")</f>
        <v>23.930000000000003</v>
      </c>
      <c r="F52" s="848">
        <f t="shared" si="0"/>
        <v>0</v>
      </c>
      <c r="G52" s="1371">
        <f t="shared" si="1"/>
        <v>0</v>
      </c>
      <c r="H52" s="513">
        <f>IFERROR(VLOOKUP(C52,'Consolidated Master Sheet'!B:H,6,0),"")</f>
        <v>25</v>
      </c>
      <c r="I52" s="513">
        <f>IFERROR(VLOOKUP(C52,'Consolidated Master Sheet'!B:H,7,0),"")</f>
        <v>25</v>
      </c>
      <c r="J52" s="1279"/>
      <c r="K52" s="1140">
        <f t="shared" si="2"/>
        <v>0</v>
      </c>
      <c r="L52" s="157"/>
      <c r="M52" s="1029"/>
      <c r="N52" s="13"/>
    </row>
    <row r="53" spans="1:14" ht="15.75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53" s="1280"/>
      <c r="C53" s="853"/>
      <c r="D53" s="1281"/>
      <c r="E53" s="1282" t="str">
        <f>IFERROR(VLOOKUP(C53,'Consolidated Master Sheet'!B:H,3,0),"")</f>
        <v/>
      </c>
      <c r="F53" s="1497">
        <f t="shared" si="0"/>
        <v>0</v>
      </c>
      <c r="G53" s="1818">
        <f t="shared" si="1"/>
        <v>0</v>
      </c>
      <c r="H53" s="1283" t="str">
        <f>IFERROR(VLOOKUP(C53,'Consolidated Master Sheet'!B:H,6,0),"")</f>
        <v/>
      </c>
      <c r="I53" s="1283" t="str">
        <f>IFERROR(VLOOKUP(C53,'Consolidated Master Sheet'!B:H,7,0),"")</f>
        <v/>
      </c>
      <c r="J53" s="1284"/>
      <c r="K53" s="1285"/>
      <c r="L53" s="157"/>
      <c r="M53" s="1029"/>
      <c r="N53" s="13"/>
    </row>
    <row r="54" spans="1:14" ht="15.75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54" s="1280"/>
      <c r="C54" s="410" t="s">
        <v>10829</v>
      </c>
      <c r="D54" s="847" t="s">
        <v>10830</v>
      </c>
      <c r="E54" s="1066">
        <f>IFERROR(VLOOKUP(C54,'Consolidated Master Sheet'!B:H,3,0),"")</f>
        <v>23.930000000000003</v>
      </c>
      <c r="F54" s="848">
        <f t="shared" si="0"/>
        <v>0</v>
      </c>
      <c r="G54" s="1371">
        <f t="shared" si="1"/>
        <v>0</v>
      </c>
      <c r="H54" s="410">
        <f>IFERROR(VLOOKUP(C54,'Consolidated Master Sheet'!B:H,6,0),"")</f>
        <v>25</v>
      </c>
      <c r="I54" s="410">
        <f>IFERROR(VLOOKUP(C54,'Consolidated Master Sheet'!B:H,7,0),"")</f>
        <v>25</v>
      </c>
      <c r="J54" s="126"/>
      <c r="K54" s="1140">
        <f t="shared" si="2"/>
        <v>0</v>
      </c>
      <c r="L54" s="157"/>
      <c r="M54" s="1029"/>
      <c r="N54" s="13"/>
    </row>
    <row r="55" spans="1:14" ht="15.75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B55" s="1289"/>
      <c r="C55" s="410" t="s">
        <v>10831</v>
      </c>
      <c r="D55" s="847" t="s">
        <v>10832</v>
      </c>
      <c r="E55" s="1066">
        <f>IFERROR(VLOOKUP(C55,'Consolidated Master Sheet'!B:H,3,0),"")</f>
        <v>26.520000000000003</v>
      </c>
      <c r="F55" s="848">
        <f t="shared" si="0"/>
        <v>0</v>
      </c>
      <c r="G55" s="1371">
        <f t="shared" si="1"/>
        <v>0</v>
      </c>
      <c r="H55" s="410">
        <f>IFERROR(VLOOKUP(C55,'Consolidated Master Sheet'!B:H,6,0),"")</f>
        <v>25</v>
      </c>
      <c r="I55" s="410">
        <f>IFERROR(VLOOKUP(C55,'Consolidated Master Sheet'!B:H,7,0),"")</f>
        <v>25</v>
      </c>
      <c r="J55" s="126"/>
      <c r="K55" s="1140">
        <f t="shared" si="2"/>
        <v>0</v>
      </c>
      <c r="L55" s="157"/>
      <c r="M55" s="1029"/>
      <c r="N55" s="13"/>
    </row>
    <row r="56" spans="1:14" ht="0" hidden="1" customHeight="1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56" s="15" t="s">
        <v>10742</v>
      </c>
      <c r="D56" s="847" t="e">
        <f>_xlfn.XLOOKUP(C56,#REF!,#REF!)</f>
        <v>#REF!</v>
      </c>
      <c r="E56" s="1066" t="e">
        <v>#REF!</v>
      </c>
      <c r="H56" s="410" t="e">
        <f>_xlfn.XLOOKUP(C56,#REF!,#REF!)</f>
        <v>#REF!</v>
      </c>
      <c r="I56" s="410" t="e">
        <f>_xlfn.XLOOKUP(C56,#REF!,#REF!)</f>
        <v>#REF!</v>
      </c>
    </row>
    <row r="57" spans="1:14" ht="0" hidden="1" customHeight="1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57" s="15" t="s">
        <v>10743</v>
      </c>
      <c r="D57" s="847" t="e">
        <f>_xlfn.XLOOKUP(C57,#REF!,#REF!)</f>
        <v>#REF!</v>
      </c>
      <c r="E57" s="1066" t="e">
        <v>#REF!</v>
      </c>
      <c r="H57" s="410" t="e">
        <f>_xlfn.XLOOKUP(C57,#REF!,#REF!)</f>
        <v>#REF!</v>
      </c>
      <c r="I57" s="410" t="e">
        <f>_xlfn.XLOOKUP(C57,#REF!,#REF!)</f>
        <v>#REF!</v>
      </c>
    </row>
    <row r="58" spans="1:14" ht="0" hidden="1" customHeight="1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58" s="15" t="s">
        <v>10744</v>
      </c>
      <c r="D58" s="847" t="e">
        <f>_xlfn.XLOOKUP(C58,#REF!,#REF!)</f>
        <v>#REF!</v>
      </c>
      <c r="E58" s="1066" t="e">
        <v>#REF!</v>
      </c>
      <c r="H58" s="410" t="e">
        <f>_xlfn.XLOOKUP(C58,#REF!,#REF!)</f>
        <v>#REF!</v>
      </c>
      <c r="I58" s="410" t="e">
        <f>_xlfn.XLOOKUP(C58,#REF!,#REF!)</f>
        <v>#REF!</v>
      </c>
    </row>
    <row r="59" spans="1:14" ht="0" hidden="1" customHeight="1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59" s="15" t="s">
        <v>10745</v>
      </c>
      <c r="D59" s="847" t="e">
        <f>_xlfn.XLOOKUP(C59,#REF!,#REF!)</f>
        <v>#REF!</v>
      </c>
      <c r="E59" s="1066" t="e">
        <v>#REF!</v>
      </c>
      <c r="H59" s="410" t="e">
        <f>_xlfn.XLOOKUP(C59,#REF!,#REF!)</f>
        <v>#REF!</v>
      </c>
      <c r="I59" s="410" t="e">
        <f>_xlfn.XLOOKUP(C59,#REF!,#REF!)</f>
        <v>#REF!</v>
      </c>
    </row>
    <row r="60" spans="1:14" ht="0" hidden="1" customHeight="1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60" s="15" t="s">
        <v>10746</v>
      </c>
      <c r="D60" s="847" t="e">
        <f>_xlfn.XLOOKUP(C60,#REF!,#REF!)</f>
        <v>#REF!</v>
      </c>
      <c r="E60" s="1066" t="e">
        <v>#REF!</v>
      </c>
      <c r="H60" s="410" t="e">
        <f>_xlfn.XLOOKUP(C60,#REF!,#REF!)</f>
        <v>#REF!</v>
      </c>
      <c r="I60" s="410" t="e">
        <f>_xlfn.XLOOKUP(C60,#REF!,#REF!)</f>
        <v>#REF!</v>
      </c>
    </row>
    <row r="61" spans="1:14" ht="0" hidden="1" customHeight="1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61" s="15" t="s">
        <v>10747</v>
      </c>
      <c r="D61" s="847" t="e">
        <f>_xlfn.XLOOKUP(C61,#REF!,#REF!)</f>
        <v>#REF!</v>
      </c>
      <c r="E61" s="1066" t="e">
        <v>#REF!</v>
      </c>
      <c r="H61" s="410" t="e">
        <f>_xlfn.XLOOKUP(C61,#REF!,#REF!)</f>
        <v>#REF!</v>
      </c>
      <c r="I61" s="410" t="e">
        <f>_xlfn.XLOOKUP(C61,#REF!,#REF!)</f>
        <v>#REF!</v>
      </c>
    </row>
    <row r="62" spans="1:14" ht="0" hidden="1" customHeight="1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62" s="15" t="s">
        <v>10748</v>
      </c>
      <c r="D62" s="847" t="e">
        <f>_xlfn.XLOOKUP(C62,#REF!,#REF!)</f>
        <v>#REF!</v>
      </c>
      <c r="E62" s="1066" t="e">
        <v>#REF!</v>
      </c>
      <c r="H62" s="410" t="e">
        <f>_xlfn.XLOOKUP(C62,#REF!,#REF!)</f>
        <v>#REF!</v>
      </c>
      <c r="I62" s="410" t="e">
        <f>_xlfn.XLOOKUP(C62,#REF!,#REF!)</f>
        <v>#REF!</v>
      </c>
    </row>
    <row r="63" spans="1:14" ht="0" hidden="1" customHeight="1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63" s="15" t="s">
        <v>10749</v>
      </c>
      <c r="D63" s="847" t="e">
        <f>_xlfn.XLOOKUP(C63,#REF!,#REF!)</f>
        <v>#REF!</v>
      </c>
      <c r="E63" s="1066" t="e">
        <v>#REF!</v>
      </c>
      <c r="H63" s="410" t="e">
        <f>_xlfn.XLOOKUP(C63,#REF!,#REF!)</f>
        <v>#REF!</v>
      </c>
      <c r="I63" s="410" t="e">
        <f>_xlfn.XLOOKUP(C63,#REF!,#REF!)</f>
        <v>#REF!</v>
      </c>
    </row>
    <row r="64" spans="1:14" ht="0" hidden="1" customHeight="1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64" s="15" t="s">
        <v>10750</v>
      </c>
      <c r="D64" s="847" t="e">
        <f>_xlfn.XLOOKUP(C64,#REF!,#REF!)</f>
        <v>#REF!</v>
      </c>
      <c r="E64" s="1066" t="e">
        <v>#REF!</v>
      </c>
      <c r="H64" s="410" t="e">
        <f>_xlfn.XLOOKUP(C64,#REF!,#REF!)</f>
        <v>#REF!</v>
      </c>
      <c r="I64" s="410" t="e">
        <f>_xlfn.XLOOKUP(C64,#REF!,#REF!)</f>
        <v>#REF!</v>
      </c>
    </row>
    <row r="65" spans="1:9" ht="0" hidden="1" customHeight="1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65" s="15" t="s">
        <v>10751</v>
      </c>
      <c r="D65" s="847" t="e">
        <f>_xlfn.XLOOKUP(C65,#REF!,#REF!)</f>
        <v>#REF!</v>
      </c>
      <c r="E65" s="1066" t="e">
        <v>#REF!</v>
      </c>
      <c r="H65" s="410" t="e">
        <f>_xlfn.XLOOKUP(C65,#REF!,#REF!)</f>
        <v>#REF!</v>
      </c>
      <c r="I65" s="410" t="e">
        <f>_xlfn.XLOOKUP(C65,#REF!,#REF!)</f>
        <v>#REF!</v>
      </c>
    </row>
    <row r="66" spans="1:9" ht="0" hidden="1" customHeight="1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66" s="15" t="s">
        <v>10752</v>
      </c>
      <c r="D66" s="847" t="e">
        <f>_xlfn.XLOOKUP(C66,#REF!,#REF!)</f>
        <v>#REF!</v>
      </c>
      <c r="E66" s="1066" t="e">
        <v>#REF!</v>
      </c>
      <c r="H66" s="410" t="e">
        <f>_xlfn.XLOOKUP(C66,#REF!,#REF!)</f>
        <v>#REF!</v>
      </c>
      <c r="I66" s="410" t="e">
        <f>_xlfn.XLOOKUP(C66,#REF!,#REF!)</f>
        <v>#REF!</v>
      </c>
    </row>
    <row r="67" spans="1:9" ht="0" hidden="1" customHeight="1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67" s="15" t="s">
        <v>10753</v>
      </c>
      <c r="D67" s="847" t="e">
        <f>_xlfn.XLOOKUP(C67,#REF!,#REF!)</f>
        <v>#REF!</v>
      </c>
      <c r="E67" s="1066" t="e">
        <v>#REF!</v>
      </c>
      <c r="H67" s="410" t="e">
        <f>_xlfn.XLOOKUP(C67,#REF!,#REF!)</f>
        <v>#REF!</v>
      </c>
      <c r="I67" s="410" t="e">
        <f>_xlfn.XLOOKUP(C67,#REF!,#REF!)</f>
        <v>#REF!</v>
      </c>
    </row>
    <row r="68" spans="1:9" ht="0" hidden="1" customHeight="1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68" s="15" t="s">
        <v>10754</v>
      </c>
      <c r="D68" s="847" t="e">
        <f>_xlfn.XLOOKUP(C68,#REF!,#REF!)</f>
        <v>#REF!</v>
      </c>
      <c r="E68" s="1066" t="e">
        <v>#REF!</v>
      </c>
      <c r="H68" s="410" t="e">
        <f>_xlfn.XLOOKUP(C68,#REF!,#REF!)</f>
        <v>#REF!</v>
      </c>
      <c r="I68" s="410" t="e">
        <f>_xlfn.XLOOKUP(C68,#REF!,#REF!)</f>
        <v>#REF!</v>
      </c>
    </row>
    <row r="69" spans="1:9" ht="0" hidden="1" customHeight="1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69" s="15" t="s">
        <v>10755</v>
      </c>
      <c r="D69" s="847" t="e">
        <f>_xlfn.XLOOKUP(C69,#REF!,#REF!)</f>
        <v>#REF!</v>
      </c>
      <c r="E69" s="1066" t="e">
        <v>#REF!</v>
      </c>
      <c r="H69" s="410" t="e">
        <f>_xlfn.XLOOKUP(C69,#REF!,#REF!)</f>
        <v>#REF!</v>
      </c>
      <c r="I69" s="410" t="e">
        <f>_xlfn.XLOOKUP(C69,#REF!,#REF!)</f>
        <v>#REF!</v>
      </c>
    </row>
    <row r="70" spans="1:9" ht="0" hidden="1" customHeight="1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70" s="15" t="s">
        <v>10756</v>
      </c>
      <c r="D70" s="847" t="e">
        <f>_xlfn.XLOOKUP(C70,#REF!,#REF!)</f>
        <v>#REF!</v>
      </c>
      <c r="E70" s="1066" t="e">
        <v>#REF!</v>
      </c>
      <c r="H70" s="410" t="e">
        <f>_xlfn.XLOOKUP(C70,#REF!,#REF!)</f>
        <v>#REF!</v>
      </c>
      <c r="I70" s="410" t="e">
        <f>_xlfn.XLOOKUP(C70,#REF!,#REF!)</f>
        <v>#REF!</v>
      </c>
    </row>
    <row r="71" spans="1:9" ht="0" hidden="1" customHeight="1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71" s="15" t="s">
        <v>10757</v>
      </c>
      <c r="D71" s="847" t="e">
        <f>_xlfn.XLOOKUP(C71,#REF!,#REF!)</f>
        <v>#REF!</v>
      </c>
      <c r="E71" s="1066" t="e">
        <v>#REF!</v>
      </c>
      <c r="H71" s="410" t="e">
        <f>_xlfn.XLOOKUP(C71,#REF!,#REF!)</f>
        <v>#REF!</v>
      </c>
      <c r="I71" s="410" t="e">
        <f>_xlfn.XLOOKUP(C71,#REF!,#REF!)</f>
        <v>#REF!</v>
      </c>
    </row>
    <row r="72" spans="1:9" ht="0" hidden="1" customHeight="1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72" s="15" t="s">
        <v>10758</v>
      </c>
      <c r="D72" s="847" t="e">
        <f>_xlfn.XLOOKUP(C72,#REF!,#REF!)</f>
        <v>#REF!</v>
      </c>
      <c r="E72" s="1066" t="e">
        <v>#REF!</v>
      </c>
      <c r="H72" s="410" t="e">
        <f>_xlfn.XLOOKUP(C72,#REF!,#REF!)</f>
        <v>#REF!</v>
      </c>
      <c r="I72" s="410" t="e">
        <f>_xlfn.XLOOKUP(C72,#REF!,#REF!)</f>
        <v>#REF!</v>
      </c>
    </row>
    <row r="73" spans="1:9" ht="0" hidden="1" customHeight="1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73" s="15" t="s">
        <v>10759</v>
      </c>
      <c r="D73" s="847" t="e">
        <f>_xlfn.XLOOKUP(C73,#REF!,#REF!)</f>
        <v>#REF!</v>
      </c>
      <c r="E73" s="1066" t="e">
        <v>#REF!</v>
      </c>
      <c r="H73" s="410" t="e">
        <f>_xlfn.XLOOKUP(C73,#REF!,#REF!)</f>
        <v>#REF!</v>
      </c>
      <c r="I73" s="410" t="e">
        <f>_xlfn.XLOOKUP(C73,#REF!,#REF!)</f>
        <v>#REF!</v>
      </c>
    </row>
    <row r="74" spans="1:9" ht="0" hidden="1" customHeight="1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74" s="15" t="s">
        <v>10760</v>
      </c>
      <c r="D74" s="847" t="e">
        <f>_xlfn.XLOOKUP(C74,#REF!,#REF!)</f>
        <v>#REF!</v>
      </c>
      <c r="E74" s="1066" t="e">
        <v>#REF!</v>
      </c>
      <c r="H74" s="410" t="e">
        <f>_xlfn.XLOOKUP(C74,#REF!,#REF!)</f>
        <v>#REF!</v>
      </c>
      <c r="I74" s="410" t="e">
        <f>_xlfn.XLOOKUP(C74,#REF!,#REF!)</f>
        <v>#REF!</v>
      </c>
    </row>
    <row r="75" spans="1:9" ht="0" hidden="1" customHeight="1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75" s="15" t="s">
        <v>10761</v>
      </c>
      <c r="D75" s="847" t="e">
        <f>_xlfn.XLOOKUP(C75,#REF!,#REF!)</f>
        <v>#REF!</v>
      </c>
      <c r="E75" s="1066" t="e">
        <v>#REF!</v>
      </c>
      <c r="H75" s="410" t="e">
        <f>_xlfn.XLOOKUP(C75,#REF!,#REF!)</f>
        <v>#REF!</v>
      </c>
      <c r="I75" s="410" t="e">
        <f>_xlfn.XLOOKUP(C75,#REF!,#REF!)</f>
        <v>#REF!</v>
      </c>
    </row>
    <row r="76" spans="1:9" ht="0" hidden="1" customHeight="1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76" s="15" t="s">
        <v>10762</v>
      </c>
      <c r="D76" s="847" t="e">
        <f>_xlfn.XLOOKUP(C76,#REF!,#REF!)</f>
        <v>#REF!</v>
      </c>
      <c r="E76" s="1066" t="e">
        <v>#REF!</v>
      </c>
      <c r="H76" s="410" t="e">
        <f>_xlfn.XLOOKUP(C76,#REF!,#REF!)</f>
        <v>#REF!</v>
      </c>
      <c r="I76" s="410" t="e">
        <f>_xlfn.XLOOKUP(C76,#REF!,#REF!)</f>
        <v>#REF!</v>
      </c>
    </row>
    <row r="77" spans="1:9" ht="0" hidden="1" customHeight="1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77" s="15" t="s">
        <v>10742</v>
      </c>
      <c r="D77" s="847" t="e">
        <f>_xlfn.XLOOKUP(C77,#REF!,#REF!)</f>
        <v>#REF!</v>
      </c>
      <c r="E77" s="1066" t="e">
        <v>#REF!</v>
      </c>
      <c r="H77" s="410" t="e">
        <f>_xlfn.XLOOKUP(C77,#REF!,#REF!)</f>
        <v>#REF!</v>
      </c>
      <c r="I77" s="410" t="e">
        <f>_xlfn.XLOOKUP(C77,#REF!,#REF!)</f>
        <v>#REF!</v>
      </c>
    </row>
    <row r="78" spans="1:9" ht="0" hidden="1" customHeight="1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78" s="15" t="s">
        <v>10743</v>
      </c>
      <c r="D78" s="847" t="e">
        <f>_xlfn.XLOOKUP(C78,#REF!,#REF!)</f>
        <v>#REF!</v>
      </c>
      <c r="E78" s="1066" t="e">
        <v>#REF!</v>
      </c>
      <c r="H78" s="410" t="e">
        <f>_xlfn.XLOOKUP(C78,#REF!,#REF!)</f>
        <v>#REF!</v>
      </c>
      <c r="I78" s="410" t="e">
        <f>_xlfn.XLOOKUP(C78,#REF!,#REF!)</f>
        <v>#REF!</v>
      </c>
    </row>
    <row r="79" spans="1:9" ht="0" hidden="1" customHeight="1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79" s="15" t="s">
        <v>10744</v>
      </c>
      <c r="D79" s="847" t="e">
        <f>_xlfn.XLOOKUP(C79,#REF!,#REF!)</f>
        <v>#REF!</v>
      </c>
      <c r="E79" s="1066" t="e">
        <v>#REF!</v>
      </c>
      <c r="H79" s="410" t="e">
        <f>_xlfn.XLOOKUP(C79,#REF!,#REF!)</f>
        <v>#REF!</v>
      </c>
      <c r="I79" s="410" t="e">
        <f>_xlfn.XLOOKUP(C79,#REF!,#REF!)</f>
        <v>#REF!</v>
      </c>
    </row>
    <row r="80" spans="1:9" ht="0" hidden="1" customHeight="1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  <c r="C80" s="15" t="s">
        <v>10745</v>
      </c>
      <c r="D80" s="847" t="e">
        <f>_xlfn.XLOOKUP(C80,#REF!,#REF!)</f>
        <v>#REF!</v>
      </c>
      <c r="E80" s="1066" t="e">
        <v>#REF!</v>
      </c>
      <c r="H80" s="410" t="e">
        <f>_xlfn.XLOOKUP(C80,#REF!,#REF!)</f>
        <v>#REF!</v>
      </c>
      <c r="I80" s="410" t="e">
        <f>_xlfn.XLOOKUP(C80,#REF!,#REF!)</f>
        <v>#REF!</v>
      </c>
    </row>
    <row r="81" spans="1:1" ht="0" hidden="1" customHeight="1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82" spans="1:1" ht="0" hidden="1" customHeight="1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83" spans="1:1" ht="0" hidden="1" customHeight="1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84" spans="1:1" ht="0" hidden="1" customHeight="1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85" spans="1:1" ht="0" hidden="1" customHeight="1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86" spans="1:1" ht="0" hidden="1" customHeight="1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87" spans="1:1" ht="0" hidden="1" customHeight="1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88" spans="1:1" ht="0" hidden="1" customHeight="1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89" spans="1:1" ht="0" hidden="1" customHeight="1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90" spans="1:1" ht="0" hidden="1" customHeight="1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91" spans="1:1" ht="0" hidden="1" customHeight="1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92" spans="1:1" ht="0" hidden="1" customHeight="1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93" spans="1:1" ht="0" hidden="1" customHeight="1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94" spans="1:1" ht="0" hidden="1" customHeight="1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95" spans="1:1" ht="0" hidden="1" customHeight="1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96" spans="1:1" ht="0" hidden="1" customHeight="1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97" spans="1:1" ht="0" hidden="1" customHeight="1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98" spans="1:1" ht="0" hidden="1" customHeight="1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99" spans="1:1" ht="0" hidden="1" customHeight="1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00" spans="1:1" ht="0" hidden="1" customHeight="1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01" spans="1:1" ht="0" hidden="1" customHeight="1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02" spans="1:1" ht="0" hidden="1" customHeight="1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03" spans="1:1" ht="0" hidden="1" customHeight="1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04" spans="1:1" ht="0" hidden="1" customHeight="1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05" spans="1:1" ht="0" hidden="1" customHeight="1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06" spans="1:1" ht="0" hidden="1" customHeight="1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07" spans="1:1" ht="0" hidden="1" customHeight="1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08" spans="1:1" ht="0" hidden="1" customHeight="1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09" spans="1:1" ht="0" hidden="1" customHeight="1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10" spans="1:1" ht="0" hidden="1" customHeight="1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11" spans="1:1" ht="0" hidden="1" customHeight="1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12" spans="1:1" ht="0" hidden="1" customHeight="1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13" spans="1:1" ht="0" hidden="1" customHeight="1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14" spans="1:1" ht="0" hidden="1" customHeight="1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15" spans="1:1" ht="0" hidden="1" customHeight="1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16" spans="1:1" ht="0" hidden="1" customHeight="1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17" spans="1:1" ht="0" hidden="1" customHeight="1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18" spans="1:1" ht="0" hidden="1" customHeight="1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19" spans="1:1" ht="0" hidden="1" customHeight="1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20" spans="1:1" ht="0" hidden="1" customHeight="1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21" spans="1:1" ht="0" hidden="1" customHeight="1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22" spans="1:1" ht="0" hidden="1" customHeight="1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23" spans="1:1" ht="0" hidden="1" customHeight="1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24" spans="1:1" ht="0" hidden="1" customHeight="1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25" spans="1:1" ht="0" hidden="1" customHeight="1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26" spans="1:1" ht="0" hidden="1" customHeight="1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27" spans="1:1" ht="0" hidden="1" customHeight="1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28" spans="1:1" ht="0" hidden="1" customHeight="1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29" spans="1:1" ht="0" hidden="1" customHeight="1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30" spans="1:1" ht="0" hidden="1" customHeight="1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31" spans="1:1" ht="0" hidden="1" customHeight="1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32" spans="1:1" ht="0" hidden="1" customHeight="1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33" spans="1:1" ht="0" hidden="1" customHeight="1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34" spans="1:1" ht="0" hidden="1" customHeight="1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35" spans="1:1" ht="0" hidden="1" customHeight="1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36" spans="1:1" ht="0" hidden="1" customHeight="1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37" spans="1:1" ht="0" hidden="1" customHeight="1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38" spans="1:1" ht="0" hidden="1" customHeight="1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39" spans="1:1" ht="0" hidden="1" customHeight="1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40" spans="1:1" ht="0" hidden="1" customHeight="1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41" spans="1:1" ht="0" hidden="1" customHeight="1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42" spans="1:1" ht="0" hidden="1" customHeight="1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43" spans="1:1" ht="0" hidden="1" customHeight="1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44" spans="1:1" ht="0" hidden="1" customHeight="1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45" spans="1:1" ht="0" hidden="1" customHeight="1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46" spans="1:1" ht="0" hidden="1" customHeight="1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47" spans="1:1" ht="0" hidden="1" customHeight="1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48" spans="1:1" ht="0" hidden="1" customHeight="1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49" spans="1:1" ht="0" hidden="1" customHeight="1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50" spans="1:1" ht="0" hidden="1" customHeight="1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51" spans="1:1" ht="0" hidden="1" customHeight="1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52" spans="1:1" ht="0" hidden="1" customHeight="1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53" spans="1:1" ht="0" hidden="1" customHeight="1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54" spans="1:1" ht="0" hidden="1" customHeight="1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55" spans="1:1" ht="0" hidden="1" customHeight="1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56" spans="1:1" ht="0" hidden="1" customHeight="1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57" spans="1:1" ht="0" hidden="1" customHeight="1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58" spans="1:1" ht="0" hidden="1" customHeight="1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59" spans="1:1" ht="0" hidden="1" customHeight="1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60" spans="1:1" ht="0" hidden="1" customHeight="1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61" spans="1:1" ht="0" hidden="1" customHeight="1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62" spans="1:1" ht="0" hidden="1" customHeight="1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63" spans="1:1" ht="0" hidden="1" customHeight="1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64" spans="1:1" ht="0" hidden="1" customHeight="1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65" spans="1:1" ht="0" hidden="1" customHeight="1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66" spans="1:1" ht="0" hidden="1" customHeight="1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67" spans="1:1" ht="0" hidden="1" customHeight="1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68" spans="1:1" ht="0" hidden="1" customHeight="1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69" spans="1:1" ht="0" hidden="1" customHeight="1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70" spans="1:1" ht="0" hidden="1" customHeight="1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71" spans="1:1" ht="0" hidden="1" customHeight="1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72" spans="1:1" ht="0" hidden="1" customHeight="1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73" spans="1:1" ht="0" hidden="1" customHeight="1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74" spans="1:1" ht="0" hidden="1" customHeight="1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75" spans="1:1" ht="0" hidden="1" customHeight="1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76" spans="1:1" ht="0" hidden="1" customHeight="1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77" spans="1:1" ht="0" hidden="1" customHeight="1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78" spans="1:1" ht="0" hidden="1" customHeight="1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79" spans="1:1" ht="0" hidden="1" customHeight="1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80" spans="1:1" ht="0" hidden="1" customHeight="1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81" spans="1:1" ht="0" hidden="1" customHeight="1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82" spans="1:1" ht="0" hidden="1" customHeight="1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83" spans="1:1" ht="0" hidden="1" customHeight="1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84" spans="1:1" ht="0" hidden="1" customHeight="1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85" spans="1:1" ht="0" hidden="1" customHeight="1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86" spans="1:1" ht="0" hidden="1" customHeight="1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87" spans="1:1" ht="0" hidden="1" customHeight="1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88" spans="1:1" ht="0" hidden="1" customHeight="1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89" spans="1:1" ht="0" hidden="1" customHeight="1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90" spans="1:1" ht="0" hidden="1" customHeight="1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91" spans="1:1" ht="0" hidden="1" customHeight="1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92" spans="1:1" ht="0" hidden="1" customHeight="1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93" spans="1:1" ht="0" hidden="1" customHeight="1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94" spans="1:1" ht="0" hidden="1" customHeight="1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95" spans="1:1" ht="0" hidden="1" customHeight="1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96" spans="1:1" ht="0" hidden="1" customHeight="1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97" spans="1:1" ht="0" hidden="1" customHeight="1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98" spans="1:1" ht="0" hidden="1" customHeight="1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199" spans="1:1" ht="0" hidden="1" customHeight="1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00" spans="1:1" ht="0" hidden="1" customHeight="1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01" spans="1:1" ht="0" hidden="1" customHeight="1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02" spans="1:1" ht="0" hidden="1" customHeight="1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03" spans="1:1" ht="0" hidden="1" customHeight="1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04" spans="1:1" ht="0" hidden="1" customHeight="1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05" spans="1:1" ht="0" hidden="1" customHeight="1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06" spans="1:1" ht="0" hidden="1" customHeight="1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07" spans="1:1" ht="0" hidden="1" customHeight="1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08" spans="1:1" ht="0" hidden="1" customHeight="1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09" spans="1:1" ht="0" hidden="1" customHeight="1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10" spans="1:1" ht="0" hidden="1" customHeight="1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11" spans="1:1" ht="0" hidden="1" customHeight="1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12" spans="1:1" ht="0" hidden="1" customHeight="1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13" spans="1:1" ht="0" hidden="1" customHeight="1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14" spans="1:1" ht="0" hidden="1" customHeight="1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15" spans="1:1" ht="0" hidden="1" customHeight="1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16" spans="1:1" ht="0" hidden="1" customHeight="1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17" spans="1:1" ht="0" hidden="1" customHeight="1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18" spans="1:1" ht="0" hidden="1" customHeight="1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19" spans="1:1" ht="0" hidden="1" customHeight="1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20" spans="1:1" ht="0" hidden="1" customHeight="1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21" spans="1:1" ht="0" hidden="1" customHeight="1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22" spans="1:1" ht="0" hidden="1" customHeight="1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23" spans="1:1" ht="0" hidden="1" customHeight="1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24" spans="1:1" ht="0" hidden="1" customHeight="1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25" spans="1:1" ht="0" hidden="1" customHeight="1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26" spans="1:1" ht="0" hidden="1" customHeight="1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27" spans="1:1" ht="0" hidden="1" customHeight="1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28" spans="1:1" ht="0" hidden="1" customHeight="1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29" spans="1:1" ht="0" hidden="1" customHeight="1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30" spans="1:1" ht="0" hidden="1" customHeight="1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31" spans="1:1" ht="0" hidden="1" customHeight="1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32" spans="1:1" ht="0" hidden="1" customHeight="1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33" spans="1:1" ht="0" hidden="1" customHeight="1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34" spans="1:1" ht="0" hidden="1" customHeight="1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35" spans="1:1" ht="0" hidden="1" customHeight="1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36" spans="1:1" ht="0" hidden="1" customHeight="1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37" spans="1:1" ht="0" hidden="1" customHeight="1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38" spans="1:1" ht="0" hidden="1" customHeight="1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39" spans="1:1" ht="0" hidden="1" customHeight="1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40" spans="1:1" ht="0" hidden="1" customHeight="1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41" spans="1:1" ht="0" hidden="1" customHeight="1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42" spans="1:1" ht="0" hidden="1" customHeight="1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43" spans="1:1" ht="0" hidden="1" customHeight="1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44" spans="1:1" ht="0" hidden="1" customHeight="1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45" spans="1:1" ht="0" hidden="1" customHeight="1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46" spans="1:1" ht="0" hidden="1" customHeight="1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47" spans="1:1" ht="0" hidden="1" customHeight="1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48" spans="1:1" ht="0" hidden="1" customHeight="1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49" spans="1:1" ht="0" hidden="1" customHeight="1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50" spans="1:1" ht="0" hidden="1" customHeight="1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51" spans="1:1" ht="0" hidden="1" customHeight="1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52" spans="1:1" ht="0" hidden="1" customHeight="1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53" spans="1:1" ht="0" hidden="1" customHeight="1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54" spans="1:1" ht="0" hidden="1" customHeight="1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55" spans="1:1" ht="0" hidden="1" customHeight="1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56" spans="1:1" ht="0" hidden="1" customHeight="1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57" spans="1:1" ht="0" hidden="1" customHeight="1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58" spans="1:1" ht="0" hidden="1" customHeight="1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59" spans="1:1" ht="0" hidden="1" customHeight="1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60" spans="1:1" ht="0" hidden="1" customHeight="1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61" spans="1:1" ht="0" hidden="1" customHeight="1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62" spans="1:1" ht="0" hidden="1" customHeight="1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63" spans="1:1" ht="0" hidden="1" customHeight="1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64" spans="1:1" ht="0" hidden="1" customHeight="1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65" spans="1:1" ht="0" hidden="1" customHeight="1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66" spans="1:1" ht="0" hidden="1" customHeight="1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67" spans="1:1" ht="0" hidden="1" customHeight="1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68" spans="1:1" ht="0" hidden="1" customHeight="1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69" spans="1:1" ht="0" hidden="1" customHeight="1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70" spans="1:1" ht="0" hidden="1" customHeight="1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71" spans="1:1" ht="0" hidden="1" customHeight="1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72" spans="1:1" ht="0" hidden="1" customHeight="1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73" spans="1:1" ht="0" hidden="1" customHeight="1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74" spans="1:1" ht="0" hidden="1" customHeight="1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75" spans="1:1" ht="0" hidden="1" customHeight="1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76" spans="1:1" ht="0" hidden="1" customHeight="1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77" spans="1:1" ht="0" hidden="1" customHeight="1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78" spans="1:1" ht="0" hidden="1" customHeight="1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79" spans="1:1" ht="0" hidden="1" customHeight="1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80" spans="1:1" ht="0" hidden="1" customHeight="1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81" spans="1:1" ht="0" hidden="1" customHeight="1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82" spans="1:1" ht="0" hidden="1" customHeight="1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83" spans="1:1" ht="0" hidden="1" customHeight="1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84" spans="1:1" ht="0" hidden="1" customHeight="1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85" spans="1:1" ht="0" hidden="1" customHeight="1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86" spans="1:1" ht="0" hidden="1" customHeight="1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87" spans="1:1" ht="0" hidden="1" customHeight="1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88" spans="1:1" ht="0" hidden="1" customHeight="1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89" spans="1:1" ht="0" hidden="1" customHeight="1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90" spans="1:1" ht="0" hidden="1" customHeight="1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91" spans="1:1" ht="0" hidden="1" customHeight="1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92" spans="1:1" ht="0" hidden="1" customHeight="1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93" spans="1:1" ht="0" hidden="1" customHeight="1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94" spans="1:1" ht="0" hidden="1" customHeight="1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95" spans="1:1" ht="0" hidden="1" customHeight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96" spans="1:1" ht="0" hidden="1" customHeight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97" spans="1:1" ht="0" hidden="1" customHeight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98" spans="1:1" ht="0" hidden="1" customHeight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299" spans="1:1" ht="0" hidden="1" customHeight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00" spans="1:1" ht="0" hidden="1" customHeight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01" spans="1:1" ht="0" hidden="1" customHeight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02" spans="1:1" ht="0" hidden="1" customHeight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03" spans="1:1" ht="0" hidden="1" customHeight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04" spans="1:1" ht="0" hidden="1" customHeight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05" spans="1:1" ht="0" hidden="1" customHeight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06" spans="1:1" ht="0" hidden="1" customHeight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07" spans="1:1" ht="0" hidden="1" customHeight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08" spans="1:1" ht="0" hidden="1" customHeight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09" spans="1:1" ht="0" hidden="1" customHeight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10" spans="1:1" ht="0" hidden="1" customHeight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11" spans="1:1" ht="0" hidden="1" customHeight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12" spans="1:1" ht="0" hidden="1" customHeight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13" spans="1:1" ht="0" hidden="1" customHeight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14" spans="1:1" ht="0" hidden="1" customHeight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15" spans="1:1" ht="0" hidden="1" customHeight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16" spans="1:1" ht="0" hidden="1" customHeight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17" spans="1:1" ht="0" hidden="1" customHeight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18" spans="1:1" ht="0" hidden="1" customHeight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19" spans="1:1" ht="0" hidden="1" customHeight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20" spans="1:1" ht="0" hidden="1" customHeight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21" spans="1:1" ht="0" hidden="1" customHeight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22" spans="1:1" ht="0" hidden="1" customHeight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23" spans="1:1" ht="0" hidden="1" customHeight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24" spans="1:1" ht="0" hidden="1" customHeight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25" spans="1:1" ht="0" hidden="1" customHeight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26" spans="1:1" ht="0" hidden="1" customHeight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27" spans="1:1" ht="0" hidden="1" customHeight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28" spans="1:1" ht="0" hidden="1" customHeight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29" spans="1:1" ht="0" hidden="1" customHeight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30" spans="1:1" ht="0" hidden="1" customHeight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31" spans="1:1" ht="0" hidden="1" customHeight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32" spans="1:1" ht="0" hidden="1" customHeight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33" spans="1:1" ht="0" hidden="1" customHeight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34" spans="1:1" ht="0" hidden="1" customHeight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35" spans="1:1" ht="0" hidden="1" customHeight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36" spans="1:1" ht="0" hidden="1" customHeight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37" spans="1:1" ht="0" hidden="1" customHeight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38" spans="1:1" ht="0" hidden="1" customHeight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39" spans="1:1" ht="0" hidden="1" customHeight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40" spans="1:1" ht="0" hidden="1" customHeight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41" spans="1:1" ht="0" hidden="1" customHeight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42" spans="1:1" ht="0" hidden="1" customHeight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43" spans="1:1" ht="0" hidden="1" customHeight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44" spans="1:1" ht="0" hidden="1" customHeight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45" spans="1:1" ht="0" hidden="1" customHeight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46" spans="1:1" ht="0" hidden="1" customHeight="1">
      <c r="A346" s="157" t="str">
        <f>IF(J346&gt;0,COUNT($J$4:J346)+MAX('MI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47" spans="1:1" ht="0" hidden="1" customHeight="1">
      <c r="A347" s="157" t="str">
        <f>IF(J347&gt;0,COUNT($J$4:J347)+MAX('MI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48" spans="1:1" ht="0" hidden="1" customHeight="1">
      <c r="A348" s="157" t="str">
        <f>IF(J348&gt;0,COUNT($J$4:J348)+MAX('MI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49" spans="1:1" ht="0" hidden="1" customHeight="1">
      <c r="A349" s="157" t="str">
        <f>IF(J349&gt;0,COUNT($J$4:J349)+MAX('MI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50" spans="1:1" ht="0" hidden="1" customHeight="1">
      <c r="A350" s="157" t="str">
        <f>IF(J350&gt;0,COUNT($J$4:J350)+MAX('MI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51" spans="1:1" ht="0" hidden="1" customHeight="1">
      <c r="A351" s="157" t="str">
        <f>IF(J351&gt;0,COUNT($J$4:J351)+MAX('MI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52" spans="1:1" ht="0" hidden="1" customHeight="1">
      <c r="A352" s="157" t="str">
        <f>IF(J352&gt;0,COUNT($J$4:J352)+MAX('MI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53" spans="1:1" ht="0" hidden="1" customHeight="1">
      <c r="A353" s="157" t="str">
        <f>IF(J353&gt;0,COUNT($J$4:J353)+MAX('MI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54" spans="1:1" ht="0" hidden="1" customHeight="1">
      <c r="A354" s="157" t="str">
        <f>IF(J354&gt;0,COUNT($J$4:J354)+MAX('MI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55" spans="1:1" ht="0" hidden="1" customHeight="1">
      <c r="A355" s="157" t="str">
        <f>IF(J355&gt;0,COUNT($J$4:J355)+MAX('MI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56" spans="1:1" ht="0" hidden="1" customHeight="1">
      <c r="A356" s="157" t="str">
        <f>IF(J356&gt;0,COUNT($J$4:J356)+MAX('MI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57" spans="1:1" ht="0" hidden="1" customHeight="1">
      <c r="A357" s="157" t="str">
        <f>IF(J357&gt;0,COUNT($J$4:J357)+MAX('MI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58" spans="1:1" ht="0" hidden="1" customHeight="1">
      <c r="A358" s="157" t="str">
        <f>IF(J358&gt;0,COUNT($J$4:J358)+MAX('MI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59" spans="1:1" ht="0" hidden="1" customHeight="1">
      <c r="A359" s="157" t="str">
        <f>IF(J359&gt;0,COUNT($J$4:J359)+MAX('MI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60" spans="1:1" ht="0" hidden="1" customHeight="1">
      <c r="A360" s="157" t="str">
        <f>IF(J360&gt;0,COUNT($J$4:J360)+MAX('MI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61" spans="1:1" ht="0" hidden="1" customHeight="1">
      <c r="A361" s="157" t="str">
        <f>IF(J361&gt;0,COUNT($J$4:J361)+MAX('MI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62" spans="1:1" ht="0" hidden="1" customHeight="1">
      <c r="A362" s="157" t="str">
        <f>IF(J362&gt;0,COUNT($J$4:J362)+MAX('MI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63" spans="1:1" ht="0" hidden="1" customHeight="1">
      <c r="A363" s="157" t="str">
        <f>IF(J363&gt;0,COUNT($J$4:J363)+MAX('MI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64" spans="1:1" ht="0" hidden="1" customHeight="1">
      <c r="A364" s="157" t="str">
        <f>IF(J364&gt;0,COUNT($J$4:J364)+MAX('MI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65" spans="1:1" ht="0" hidden="1" customHeight="1">
      <c r="A365" s="157" t="str">
        <f>IF(J365&gt;0,COUNT($J$4:J365)+MAX('MI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66" spans="1:1" ht="0" hidden="1" customHeight="1">
      <c r="A366" s="157" t="str">
        <f>IF(J366&gt;0,COUNT($J$4:J366)+MAX('MI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67" spans="1:1" ht="0" hidden="1" customHeight="1">
      <c r="A367" s="157" t="str">
        <f>IF(J367&gt;0,COUNT($J$4:J367)+MAX('MI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68" spans="1:1" ht="0" hidden="1" customHeight="1">
      <c r="A368" s="157" t="str">
        <f>IF(J368&gt;0,COUNT($J$4:J368)+MAX('MI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69" spans="1:1" ht="0" hidden="1" customHeight="1">
      <c r="A369" s="157" t="str">
        <f>IF(J369&gt;0,COUNT($J$4:J369)+MAX('MI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70" spans="1:1" ht="0" hidden="1" customHeight="1">
      <c r="A370" s="157" t="str">
        <f>IF(J370&gt;0,COUNT($J$4:J370)+MAX('MI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71" spans="1:1" ht="0" hidden="1" customHeight="1">
      <c r="A371" s="157" t="str">
        <f>IF(J371&gt;0,COUNT($J$4:J371)+MAX('MI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72" spans="1:1" ht="0" hidden="1" customHeight="1">
      <c r="A372" s="157" t="str">
        <f>IF(J372&gt;0,COUNT($J$4:J372)+MAX('MI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73" spans="1:1" ht="0" hidden="1" customHeight="1">
      <c r="A373" s="157" t="str">
        <f>IF(J373&gt;0,COUNT($J$4:J373)+MAX('MI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74" spans="1:1" ht="0" hidden="1" customHeight="1">
      <c r="A374" s="157" t="str">
        <f>IF(J374&gt;0,COUNT($J$4:J374)+MAX('MI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75" spans="1:1" ht="0" hidden="1" customHeight="1">
      <c r="A375" s="157" t="str">
        <f>IF(J375&gt;0,COUNT($J$4:J375)+MAX('MI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76" spans="1:1" ht="0" hidden="1" customHeight="1">
      <c r="A376" s="157" t="str">
        <f>IF(J376&gt;0,COUNT($J$4:J376)+MAX('MI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77" spans="1:1" ht="0" hidden="1" customHeight="1">
      <c r="A377" s="157" t="str">
        <f>IF(J377&gt;0,COUNT($J$4:J377)+MAX('MI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78" spans="1:1" ht="0" hidden="1" customHeight="1">
      <c r="A378" s="157" t="str">
        <f>IF(J378&gt;0,COUNT($J$4:J378)+MAX('MI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79" spans="1:1" ht="0" hidden="1" customHeight="1">
      <c r="A379" s="157" t="str">
        <f>IF(J379&gt;0,COUNT($J$4:J379)+MAX('MI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80" spans="1:1" ht="0" hidden="1" customHeight="1">
      <c r="A380" s="157" t="str">
        <f>IF(J380&gt;0,COUNT($J$4:J380)+MAX('MI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81" spans="1:1" ht="0" hidden="1" customHeight="1">
      <c r="A381" s="157" t="str">
        <f>IF(J381&gt;0,COUNT($J$4:J381)+MAX('MI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82" spans="1:1" ht="0" hidden="1" customHeight="1">
      <c r="A382" s="157" t="str">
        <f>IF(J382&gt;0,COUNT($J$4:J382)+MAX('MI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83" spans="1:1" ht="0" hidden="1" customHeight="1">
      <c r="A383" s="157" t="str">
        <f>IF(J383&gt;0,COUNT($J$4:J383)+MAX('MI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84" spans="1:1" ht="0" hidden="1" customHeight="1">
      <c r="A384" s="157" t="str">
        <f>IF(J384&gt;0,COUNT($J$4:J384)+MAX('MI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85" spans="1:1" ht="0" hidden="1" customHeight="1">
      <c r="A385" s="157" t="str">
        <f>IF(J385&gt;0,COUNT($J$4:J385)+MAX('MI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86" spans="1:1" ht="0" hidden="1" customHeight="1">
      <c r="A386" s="157" t="str">
        <f>IF(J386&gt;0,COUNT($J$4:J386)+MAX('MI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87" spans="1:1" ht="0" hidden="1" customHeight="1">
      <c r="A387" s="157" t="str">
        <f>IF(J387&gt;0,COUNT($J$4:J387)+MAX('MI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88" spans="1:1" ht="0" hidden="1" customHeight="1">
      <c r="A388" s="157" t="str">
        <f>IF(J388&gt;0,COUNT($J$4:J388)+MAX('MI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89" spans="1:1" ht="0" hidden="1" customHeight="1">
      <c r="A389" s="157" t="str">
        <f>IF(J389&gt;0,COUNT($J$4:J389)+MAX('MI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90" spans="1:1" ht="0" hidden="1" customHeight="1">
      <c r="A390" s="157" t="str">
        <f>IF(J390&gt;0,COUNT($J$4:J390)+MAX('MI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91" spans="1:1" ht="0" hidden="1" customHeight="1">
      <c r="A391" s="157" t="str">
        <f>IF(J391&gt;0,COUNT($J$4:J391)+MAX('MI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92" spans="1:1" ht="0" hidden="1" customHeight="1">
      <c r="A392" s="157" t="str">
        <f>IF(J392&gt;0,COUNT($J$4:J392)+MAX('MI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93" spans="1:1" ht="0" hidden="1" customHeight="1">
      <c r="A393" s="157" t="str">
        <f>IF(J393&gt;0,COUNT($J$4:J393)+MAX('MI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94" spans="1:1" ht="0" hidden="1" customHeight="1">
      <c r="A394" s="157" t="str">
        <f>IF(J394&gt;0,COUNT($J$4:J394)+MAX('MI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95" spans="1:1" ht="0" hidden="1" customHeight="1">
      <c r="A395" s="157" t="str">
        <f>IF(J395&gt;0,COUNT($J$4:J395)+MAX('MI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96" spans="1:1" ht="0" hidden="1" customHeight="1">
      <c r="A396" s="157" t="str">
        <f>IF(J396&gt;0,COUNT($J$4:J396)+MAX('MI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97" spans="1:1" ht="0" hidden="1" customHeight="1">
      <c r="A397" s="157" t="str">
        <f>IF(J397&gt;0,COUNT($J$4:J397)+MAX('MI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98" spans="1:1" ht="0" hidden="1" customHeight="1">
      <c r="A398" s="157" t="str">
        <f>IF(J398&gt;0,COUNT($J$4:J398)+MAX('MI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399" spans="1:1" ht="0" hidden="1" customHeight="1">
      <c r="A399" s="157" t="str">
        <f>IF(J399&gt;0,COUNT($J$4:J399)+MAX('MI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00" spans="1:1" ht="0" hidden="1" customHeight="1">
      <c r="A400" s="157" t="str">
        <f>IF(J400&gt;0,COUNT($J$4:J400)+MAX('MI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01" spans="1:1" ht="0" hidden="1" customHeight="1">
      <c r="A401" s="157" t="str">
        <f>IF(J401&gt;0,COUNT($J$4:J401)+MAX('MI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02" spans="1:1" ht="0" hidden="1" customHeight="1">
      <c r="A402" s="157" t="str">
        <f>IF(J402&gt;0,COUNT($J$4:J402)+MAX('MI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03" spans="1:1" ht="0" hidden="1" customHeight="1">
      <c r="A403" s="157" t="str">
        <f>IF(J403&gt;0,COUNT($J$4:J403)+MAX('MI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04" spans="1:1" ht="0" hidden="1" customHeight="1">
      <c r="A404" s="157" t="str">
        <f>IF(J404&gt;0,COUNT($J$4:J404)+MAX('MI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05" spans="1:1" ht="0" hidden="1" customHeight="1">
      <c r="A405" s="157" t="str">
        <f>IF(J405&gt;0,COUNT($J$4:J405)+MAX('MI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06" spans="1:1" ht="0" hidden="1" customHeight="1">
      <c r="A406" s="157" t="str">
        <f>IF(J406&gt;0,COUNT($J$4:J406)+MAX('MI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07" spans="1:1" ht="0" hidden="1" customHeight="1">
      <c r="A407" s="157" t="str">
        <f>IF(J407&gt;0,COUNT($J$4:J407)+MAX('MI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08" spans="1:1" ht="0" hidden="1" customHeight="1">
      <c r="A408" s="157" t="str">
        <f>IF(J408&gt;0,COUNT($J$4:J408)+MAX('MI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09" spans="1:1" ht="0" hidden="1" customHeight="1">
      <c r="A409" s="157" t="str">
        <f>IF(J409&gt;0,COUNT($J$4:J409)+MAX('MI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10" spans="1:1" ht="0" hidden="1" customHeight="1">
      <c r="A410" s="157" t="str">
        <f>IF(J410&gt;0,COUNT($J$4:J410)+MAX('MI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11" spans="1:1" ht="0" hidden="1" customHeight="1">
      <c r="A411" s="157" t="str">
        <f>IF(J411&gt;0,COUNT($J$4:J411)+MAX('MI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12" spans="1:1" ht="0" hidden="1" customHeight="1">
      <c r="A412" s="157" t="str">
        <f>IF(J412&gt;0,COUNT($J$4:J412)+MAX('MI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13" spans="1:1" ht="0" hidden="1" customHeight="1">
      <c r="A413" s="157" t="str">
        <f>IF(J413&gt;0,COUNT($J$4:J413)+MAX('MI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14" spans="1:1" ht="0" hidden="1" customHeight="1">
      <c r="A414" s="157" t="str">
        <f>IF(J414&gt;0,COUNT($J$4:J414)+MAX('MI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15" spans="1:1" ht="0" hidden="1" customHeight="1">
      <c r="A415" s="157" t="str">
        <f>IF(J415&gt;0,COUNT($J$4:J415)+MAX('MI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16" spans="1:1" ht="0" hidden="1" customHeight="1">
      <c r="A416" s="157" t="str">
        <f>IF(J416&gt;0,COUNT($J$4:J416)+MAX('MI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17" spans="1:1" ht="0" hidden="1" customHeight="1">
      <c r="A417" s="157" t="str">
        <f>IF(J417&gt;0,COUNT($J$4:J417)+MAX('MI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18" spans="1:1" ht="0" hidden="1" customHeight="1">
      <c r="A418" s="157" t="str">
        <f>IF(J418&gt;0,COUNT($J$4:J418)+MAX('MI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  <row r="419" spans="1:1" ht="0" hidden="1" customHeight="1">
      <c r="A419" s="157" t="str">
        <f>IF(J419&gt;0,COUNT($J$4:J419)+MAX('MI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Stops'!A:A),"")</f>
        <v/>
      </c>
    </row>
  </sheetData>
  <sheetProtection algorithmName="SHA-512" hashValue="kYJK5ZLsFAn28d1jysRLUhN1016hGiRzHkvUq5P/UmRpJNixvaBQMgel2GTOVFdssd0tx/T1KVNUQAf8BEzUng==" saltValue="K1cGFUBHPxKZl+cuK2qCXQ==" spinCount="100000" sheet="1" formatColumns="0" autoFilter="0"/>
  <protectedRanges>
    <protectedRange sqref="J5:J55" name="Range2"/>
    <protectedRange sqref="F5:G55" name="Range3"/>
  </protectedRanges>
  <autoFilter ref="J3:J55" xr:uid="{4F2F79EB-8DDA-4D54-954E-3CBED912A757}"/>
  <mergeCells count="2">
    <mergeCell ref="B2:C2"/>
    <mergeCell ref="K1:K2"/>
  </mergeCells>
  <conditionalFormatting sqref="F5:F55">
    <cfRule type="cellIs" dxfId="16" priority="2" operator="notEqual">
      <formula>$F$2</formula>
    </cfRule>
  </conditionalFormatting>
  <conditionalFormatting sqref="G5:G55">
    <cfRule type="cellIs" dxfId="15" priority="1" operator="notEqual">
      <formula>ROUND($F5*$E5,2)</formula>
    </cfRule>
  </conditionalFormatting>
  <hyperlinks>
    <hyperlink ref="D3" r:id="rId1" xr:uid="{4E2A1127-DD47-4585-ABB2-17621F699415}"/>
    <hyperlink ref="K1" location="'Lead Sheet'!A1" display="CLICK TO RETURN TO LEAD SHEET" xr:uid="{05D6DD55-7F9C-4F74-B38C-C2DFE059B63F}"/>
  </hyperlinks>
  <pageMargins left="0.25" right="0.25" top="0.75" bottom="0.75" header="0.3" footer="0.3"/>
  <pageSetup scale="50" orientation="portrait" r:id="rId2"/>
  <headerFooter>
    <oddHeader>&amp;LSUPPLY LINES
Subject to change without prior notice&amp;RSUPPLY LINES
 Page &amp;P of &amp;N</oddHeader>
  </headerFooter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3F75-9110-4B3D-AF48-D9422B78F2C3}">
  <sheetPr codeName="Sheet29">
    <tabColor theme="7" tint="0.39997558519241921"/>
    <pageSetUpPr fitToPage="1"/>
  </sheetPr>
  <dimension ref="A1:O568"/>
  <sheetViews>
    <sheetView showGridLines="0" zoomScaleNormal="100" workbookViewId="0">
      <pane xSplit="2" ySplit="3" topLeftCell="C4" activePane="bottomRight" state="frozen"/>
      <selection activeCell="F2" sqref="F2"/>
      <selection pane="topRight" activeCell="F2" sqref="F2"/>
      <selection pane="bottomLeft" activeCell="F2" sqref="F2"/>
      <selection pane="bottomRight" activeCell="F2" sqref="F2"/>
    </sheetView>
  </sheetViews>
  <sheetFormatPr defaultColWidth="0" defaultRowHeight="0" customHeight="1" zeroHeight="1"/>
  <cols>
    <col min="1" max="1" width="8.7109375" style="157" hidden="1" customWidth="1"/>
    <col min="2" max="2" width="15.42578125" style="15" customWidth="1"/>
    <col min="3" max="3" width="9.7109375" style="15" customWidth="1"/>
    <col min="4" max="4" width="42" style="208" customWidth="1"/>
    <col min="5" max="5" width="9.7109375" style="1839" customWidth="1"/>
    <col min="6" max="6" width="10.85546875" style="1575" customWidth="1"/>
    <col min="7" max="7" width="10.7109375" style="1608" bestFit="1" customWidth="1"/>
    <col min="8" max="9" width="9.7109375" style="13" customWidth="1"/>
    <col min="10" max="10" width="9.7109375" style="1" customWidth="1"/>
    <col min="11" max="11" width="11.7109375" style="13" customWidth="1"/>
    <col min="12" max="13" width="15.7109375" style="13" customWidth="1"/>
    <col min="14" max="14" width="8.85546875" style="13" customWidth="1"/>
    <col min="15" max="15" width="0" style="13" hidden="1" customWidth="1"/>
    <col min="16" max="16384" width="8.85546875" style="13" hidden="1"/>
  </cols>
  <sheetData>
    <row r="1" spans="1:14" ht="72.75" customHeight="1" thickBot="1">
      <c r="B1" s="169"/>
      <c r="C1" s="170"/>
      <c r="D1" s="171"/>
      <c r="E1" s="1601"/>
      <c r="F1" s="1600"/>
      <c r="G1" s="1616"/>
      <c r="H1" s="437"/>
      <c r="I1" s="1260"/>
      <c r="J1" s="1261" t="s">
        <v>4681</v>
      </c>
      <c r="K1" s="1872" t="s">
        <v>3648</v>
      </c>
      <c r="L1" s="157"/>
    </row>
    <row r="2" spans="1:14" ht="16.5" thickBot="1">
      <c r="B2" s="1869" t="s">
        <v>11620</v>
      </c>
      <c r="C2" s="1870"/>
      <c r="D2" s="176"/>
      <c r="E2" s="1599"/>
      <c r="F2" s="1598">
        <f>'Lead Sheet'!B25</f>
        <v>0</v>
      </c>
      <c r="G2" s="1617"/>
      <c r="H2" s="439"/>
      <c r="I2" s="178"/>
      <c r="J2" s="477"/>
      <c r="K2" s="1873"/>
      <c r="L2" s="157"/>
    </row>
    <row r="3" spans="1:14" s="160" customFormat="1" ht="48" thickBot="1">
      <c r="A3" s="158"/>
      <c r="B3" s="179"/>
      <c r="C3" s="180" t="s">
        <v>486</v>
      </c>
      <c r="D3" s="181" t="s">
        <v>11599</v>
      </c>
      <c r="E3" s="182" t="s">
        <v>487</v>
      </c>
      <c r="F3" s="1597" t="s">
        <v>0</v>
      </c>
      <c r="G3" s="182" t="s">
        <v>10688</v>
      </c>
      <c r="H3" s="183" t="s">
        <v>3</v>
      </c>
      <c r="I3" s="184" t="s">
        <v>4</v>
      </c>
      <c r="J3" s="308" t="s">
        <v>2</v>
      </c>
      <c r="K3" s="1596" t="s">
        <v>360</v>
      </c>
      <c r="L3" s="302" t="s">
        <v>5065</v>
      </c>
      <c r="M3" s="1291">
        <f>SUM(K:K)</f>
        <v>0</v>
      </c>
      <c r="N3" s="305"/>
    </row>
    <row r="4" spans="1:14" s="305" customFormat="1" ht="17.25" customHeight="1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" s="1595"/>
      <c r="C4" s="1594"/>
      <c r="D4" s="1593" t="s">
        <v>11598</v>
      </c>
      <c r="E4" s="1836"/>
      <c r="F4" s="1592">
        <f t="shared" ref="F4" si="0">F$2</f>
        <v>0</v>
      </c>
      <c r="G4" s="1819">
        <f t="shared" ref="G4" si="1">IFERROR(F4*E4,0)</f>
        <v>0</v>
      </c>
      <c r="H4" s="1591"/>
      <c r="I4" s="1591"/>
      <c r="J4" s="1590"/>
      <c r="K4" s="1589"/>
      <c r="L4" s="304"/>
      <c r="M4" s="304"/>
    </row>
    <row r="5" spans="1:14" s="305" customFormat="1" ht="15.75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5" s="536"/>
      <c r="C5" s="1443"/>
      <c r="D5" s="1443" t="s">
        <v>11597</v>
      </c>
      <c r="E5" s="1837" t="str">
        <f>IFERROR(VLOOKUP(C5,'Consolidated Master Sheet'!B:H,3,0),"")</f>
        <v/>
      </c>
      <c r="F5" s="1586">
        <f t="shared" ref="F5:F6" si="2">IF(E5=0,"NET",$F$2)</f>
        <v>0</v>
      </c>
      <c r="G5" s="1820">
        <f t="shared" ref="G5:G6" si="3">IFERROR(ROUND(E5*F5,2),0)</f>
        <v>0</v>
      </c>
      <c r="H5" s="1267"/>
      <c r="I5" s="1267"/>
      <c r="J5" s="1584"/>
      <c r="K5" s="1583"/>
      <c r="L5" s="304"/>
      <c r="M5" s="304"/>
    </row>
    <row r="6" spans="1:14" s="305" customFormat="1" ht="15.75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6" s="541"/>
      <c r="C6" s="542"/>
      <c r="D6" s="1443" t="s">
        <v>11498</v>
      </c>
      <c r="E6" s="1837" t="str">
        <f>IFERROR(VLOOKUP(C6,'Consolidated Master Sheet'!B:H,3,0),"")</f>
        <v/>
      </c>
      <c r="F6" s="1586">
        <f t="shared" si="2"/>
        <v>0</v>
      </c>
      <c r="G6" s="1820">
        <f t="shared" si="3"/>
        <v>0</v>
      </c>
      <c r="H6" s="1585"/>
      <c r="I6" s="1267"/>
      <c r="J6" s="1584"/>
      <c r="K6" s="1583"/>
      <c r="L6" s="304"/>
      <c r="M6" s="304"/>
    </row>
    <row r="7" spans="1:14" s="305" customFormat="1" ht="15.75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7" s="538"/>
      <c r="C7" s="539" t="s">
        <v>11596</v>
      </c>
      <c r="D7" s="540" t="s">
        <v>11447</v>
      </c>
      <c r="E7" s="1371">
        <f>IFERROR(VLOOKUP(C7,'Consolidated Master Sheet'!B:H,3,0),"")</f>
        <v>17.66</v>
      </c>
      <c r="F7" s="1582">
        <f>IF(E7=0,"NET",$F$2)</f>
        <v>0</v>
      </c>
      <c r="G7" s="1821">
        <f>IFERROR(ROUND(E7*F7,2),0)</f>
        <v>0</v>
      </c>
      <c r="H7" s="410">
        <f>IFERROR(VLOOKUP(C7,'Consolidated Master Sheet'!B:H,6,0),"")</f>
        <v>25</v>
      </c>
      <c r="I7" s="410">
        <f>IFERROR(VLOOKUP(C7,'Consolidated Master Sheet'!B:H,7,0),"")</f>
        <v>25</v>
      </c>
      <c r="J7" s="91"/>
      <c r="K7" s="1581">
        <f t="shared" ref="K7:K12" si="4">IFERROR(G7*J7,0)</f>
        <v>0</v>
      </c>
      <c r="L7" s="304"/>
      <c r="M7" s="304"/>
    </row>
    <row r="8" spans="1:14" s="305" customFormat="1" ht="15.75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8" s="501"/>
      <c r="C8" s="1303" t="s">
        <v>11595</v>
      </c>
      <c r="D8" s="1579" t="s">
        <v>11445</v>
      </c>
      <c r="E8" s="1373">
        <f>IFERROR(VLOOKUP(C8,'Consolidated Master Sheet'!B:H,3,0),"")</f>
        <v>17.66</v>
      </c>
      <c r="F8" s="1578">
        <f t="shared" ref="F8:F71" si="5">IF(E8=0,"NET",$F$2)</f>
        <v>0</v>
      </c>
      <c r="G8" s="1822">
        <f t="shared" ref="G8:G71" si="6">IFERROR(ROUND(E8*F8,2),0)</f>
        <v>0</v>
      </c>
      <c r="H8" s="849">
        <f>IFERROR(VLOOKUP(C8,'Consolidated Master Sheet'!B:H,6,0),"")</f>
        <v>25</v>
      </c>
      <c r="I8" s="410">
        <f>IFERROR(VLOOKUP(C8,'Consolidated Master Sheet'!B:H,7,0),"")</f>
        <v>25</v>
      </c>
      <c r="J8" s="1441"/>
      <c r="K8" s="1577">
        <f t="shared" si="4"/>
        <v>0</v>
      </c>
      <c r="L8" s="304"/>
      <c r="M8"/>
    </row>
    <row r="9" spans="1:14" s="305" customFormat="1" ht="15.75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9" s="538"/>
      <c r="C9" s="1444" t="s">
        <v>11594</v>
      </c>
      <c r="D9" s="1580" t="s">
        <v>11443</v>
      </c>
      <c r="E9" s="1373">
        <f>IFERROR(VLOOKUP(C9,'Consolidated Master Sheet'!B:H,3,0),"")</f>
        <v>17.66</v>
      </c>
      <c r="F9" s="1578">
        <f t="shared" si="5"/>
        <v>0</v>
      </c>
      <c r="G9" s="1822">
        <f t="shared" si="6"/>
        <v>0</v>
      </c>
      <c r="H9" s="849">
        <f>IFERROR(VLOOKUP(C9,'Consolidated Master Sheet'!B:H,6,0),"")</f>
        <v>25</v>
      </c>
      <c r="I9" s="410">
        <f>IFERROR(VLOOKUP(C9,'Consolidated Master Sheet'!B:H,7,0),"")</f>
        <v>25</v>
      </c>
      <c r="J9" s="1441"/>
      <c r="K9" s="1577">
        <f t="shared" si="4"/>
        <v>0</v>
      </c>
      <c r="L9" s="304"/>
      <c r="M9" s="304"/>
    </row>
    <row r="10" spans="1:14" s="305" customFormat="1" ht="15.75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0" s="501"/>
      <c r="C10" s="1303" t="s">
        <v>11593</v>
      </c>
      <c r="D10" s="1579" t="s">
        <v>11441</v>
      </c>
      <c r="E10" s="1373">
        <f>IFERROR(VLOOKUP(C10,'Consolidated Master Sheet'!B:H,3,0),"")</f>
        <v>17.66</v>
      </c>
      <c r="F10" s="1578">
        <f t="shared" si="5"/>
        <v>0</v>
      </c>
      <c r="G10" s="1822">
        <f t="shared" si="6"/>
        <v>0</v>
      </c>
      <c r="H10" s="849">
        <f>IFERROR(VLOOKUP(C10,'Consolidated Master Sheet'!B:H,6,0),"")</f>
        <v>25</v>
      </c>
      <c r="I10" s="410">
        <f>IFERROR(VLOOKUP(C10,'Consolidated Master Sheet'!B:H,7,0),"")</f>
        <v>25</v>
      </c>
      <c r="J10" s="1441"/>
      <c r="K10" s="1577">
        <f t="shared" si="4"/>
        <v>0</v>
      </c>
      <c r="L10" s="304"/>
      <c r="M10" s="304"/>
    </row>
    <row r="11" spans="1:14" s="305" customFormat="1" ht="15.75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1" s="538"/>
      <c r="C11" s="1444" t="s">
        <v>11592</v>
      </c>
      <c r="D11" s="1580" t="s">
        <v>11439</v>
      </c>
      <c r="E11" s="1373">
        <f>IFERROR(VLOOKUP(C11,'Consolidated Master Sheet'!B:H,3,0),"")</f>
        <v>17.66</v>
      </c>
      <c r="F11" s="1578">
        <f t="shared" si="5"/>
        <v>0</v>
      </c>
      <c r="G11" s="1822">
        <f t="shared" si="6"/>
        <v>0</v>
      </c>
      <c r="H11" s="849">
        <f>IFERROR(VLOOKUP(C11,'Consolidated Master Sheet'!B:H,6,0),"")</f>
        <v>25</v>
      </c>
      <c r="I11" s="410">
        <f>IFERROR(VLOOKUP(C11,'Consolidated Master Sheet'!B:H,7,0),"")</f>
        <v>25</v>
      </c>
      <c r="J11" s="1441"/>
      <c r="K11" s="1577">
        <f t="shared" si="4"/>
        <v>0</v>
      </c>
      <c r="L11" s="304"/>
      <c r="M11" s="304"/>
    </row>
    <row r="12" spans="1:14" s="305" customFormat="1" ht="15.75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2" s="501"/>
      <c r="C12" s="523" t="s">
        <v>11591</v>
      </c>
      <c r="D12" s="728" t="s">
        <v>11437</v>
      </c>
      <c r="E12" s="1769">
        <f>IFERROR(VLOOKUP(C12,'Consolidated Master Sheet'!B:H,3,0),"")</f>
        <v>17.66</v>
      </c>
      <c r="F12" s="1588">
        <f t="shared" si="5"/>
        <v>0</v>
      </c>
      <c r="G12" s="1823">
        <f t="shared" si="6"/>
        <v>0</v>
      </c>
      <c r="H12" s="525">
        <f>IFERROR(VLOOKUP(C12,'Consolidated Master Sheet'!B:H,6,0),"")</f>
        <v>25</v>
      </c>
      <c r="I12" s="410">
        <f>IFERROR(VLOOKUP(C12,'Consolidated Master Sheet'!B:H,7,0),"")</f>
        <v>25</v>
      </c>
      <c r="J12" s="93"/>
      <c r="K12" s="1587">
        <f t="shared" si="4"/>
        <v>0</v>
      </c>
      <c r="L12" s="304"/>
      <c r="M12" s="304"/>
    </row>
    <row r="13" spans="1:14" s="305" customFormat="1" ht="15.75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3" s="541"/>
      <c r="C13" s="542"/>
      <c r="D13" s="1443" t="s">
        <v>11491</v>
      </c>
      <c r="E13" s="1837" t="str">
        <f>IFERROR(VLOOKUP(C13,'Consolidated Master Sheet'!B:H,3,0),"")</f>
        <v/>
      </c>
      <c r="F13" s="1586">
        <f t="shared" si="5"/>
        <v>0</v>
      </c>
      <c r="G13" s="1820">
        <f t="shared" si="6"/>
        <v>0</v>
      </c>
      <c r="H13" s="1585" t="str">
        <f>IFERROR(VLOOKUP(C13,'Consolidated Master Sheet'!B:H,6,0),"")</f>
        <v/>
      </c>
      <c r="I13" s="1267" t="str">
        <f>IFERROR(VLOOKUP(C13,'Consolidated Master Sheet'!B:H,7,0),"")</f>
        <v/>
      </c>
      <c r="J13" s="1584"/>
      <c r="K13" s="1583"/>
      <c r="L13" s="304"/>
      <c r="M13" s="304"/>
    </row>
    <row r="14" spans="1:14" s="305" customFormat="1" ht="15.75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4" s="538"/>
      <c r="C14" s="539" t="s">
        <v>11590</v>
      </c>
      <c r="D14" s="540" t="s">
        <v>11447</v>
      </c>
      <c r="E14" s="1371">
        <f>IFERROR(VLOOKUP(C14,'Consolidated Master Sheet'!B:H,3,0),"")</f>
        <v>21.73</v>
      </c>
      <c r="F14" s="1582">
        <f t="shared" si="5"/>
        <v>0</v>
      </c>
      <c r="G14" s="1821">
        <f t="shared" si="6"/>
        <v>0</v>
      </c>
      <c r="H14" s="410">
        <f>IFERROR(VLOOKUP(C14,'Consolidated Master Sheet'!B:H,6,0),"")</f>
        <v>25</v>
      </c>
      <c r="I14" s="410">
        <f>IFERROR(VLOOKUP(C14,'Consolidated Master Sheet'!B:H,7,0),"")</f>
        <v>25</v>
      </c>
      <c r="J14" s="91"/>
      <c r="K14" s="1581">
        <f t="shared" ref="K14:K19" si="7">IFERROR(G14*J14,0)</f>
        <v>0</v>
      </c>
      <c r="L14" s="304"/>
      <c r="M14" s="304"/>
    </row>
    <row r="15" spans="1:14" s="305" customFormat="1" ht="15.75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5" s="501"/>
      <c r="C15" s="1303" t="s">
        <v>11589</v>
      </c>
      <c r="D15" s="1579" t="s">
        <v>11445</v>
      </c>
      <c r="E15" s="1373">
        <f>IFERROR(VLOOKUP(C15,'Consolidated Master Sheet'!B:H,3,0),"")</f>
        <v>21.73</v>
      </c>
      <c r="F15" s="1578">
        <f t="shared" si="5"/>
        <v>0</v>
      </c>
      <c r="G15" s="1822">
        <f t="shared" si="6"/>
        <v>0</v>
      </c>
      <c r="H15" s="849">
        <f>IFERROR(VLOOKUP(C15,'Consolidated Master Sheet'!B:H,6,0),"")</f>
        <v>25</v>
      </c>
      <c r="I15" s="410">
        <f>IFERROR(VLOOKUP(C15,'Consolidated Master Sheet'!B:H,7,0),"")</f>
        <v>25</v>
      </c>
      <c r="J15" s="1441"/>
      <c r="K15" s="1577">
        <f t="shared" si="7"/>
        <v>0</v>
      </c>
      <c r="L15" s="304"/>
      <c r="M15" s="304"/>
    </row>
    <row r="16" spans="1:14" s="305" customFormat="1" ht="15.75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6" s="538"/>
      <c r="C16" s="1444" t="s">
        <v>11588</v>
      </c>
      <c r="D16" s="1580" t="s">
        <v>11443</v>
      </c>
      <c r="E16" s="1373">
        <f>IFERROR(VLOOKUP(C16,'Consolidated Master Sheet'!B:H,3,0),"")</f>
        <v>21.73</v>
      </c>
      <c r="F16" s="1578">
        <f t="shared" si="5"/>
        <v>0</v>
      </c>
      <c r="G16" s="1822">
        <f t="shared" si="6"/>
        <v>0</v>
      </c>
      <c r="H16" s="849">
        <f>IFERROR(VLOOKUP(C16,'Consolidated Master Sheet'!B:H,6,0),"")</f>
        <v>25</v>
      </c>
      <c r="I16" s="410">
        <f>IFERROR(VLOOKUP(C16,'Consolidated Master Sheet'!B:H,7,0),"")</f>
        <v>25</v>
      </c>
      <c r="J16" s="1441"/>
      <c r="K16" s="1577">
        <f t="shared" si="7"/>
        <v>0</v>
      </c>
      <c r="L16" s="304"/>
      <c r="M16" s="304"/>
    </row>
    <row r="17" spans="1:13" s="305" customFormat="1" ht="15.75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7" s="501"/>
      <c r="C17" s="1303" t="s">
        <v>11587</v>
      </c>
      <c r="D17" s="1579" t="s">
        <v>11441</v>
      </c>
      <c r="E17" s="1373">
        <f>IFERROR(VLOOKUP(C17,'Consolidated Master Sheet'!B:H,3,0),"")</f>
        <v>21.73</v>
      </c>
      <c r="F17" s="1578">
        <f t="shared" si="5"/>
        <v>0</v>
      </c>
      <c r="G17" s="1822">
        <f t="shared" si="6"/>
        <v>0</v>
      </c>
      <c r="H17" s="849">
        <f>IFERROR(VLOOKUP(C17,'Consolidated Master Sheet'!B:H,6,0),"")</f>
        <v>25</v>
      </c>
      <c r="I17" s="410">
        <f>IFERROR(VLOOKUP(C17,'Consolidated Master Sheet'!B:H,7,0),"")</f>
        <v>25</v>
      </c>
      <c r="J17" s="1441"/>
      <c r="K17" s="1577">
        <f t="shared" si="7"/>
        <v>0</v>
      </c>
      <c r="L17" s="304"/>
      <c r="M17" s="304"/>
    </row>
    <row r="18" spans="1:13" s="305" customFormat="1" ht="15.75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8" s="538"/>
      <c r="C18" s="1444" t="s">
        <v>11586</v>
      </c>
      <c r="D18" s="1580" t="s">
        <v>11439</v>
      </c>
      <c r="E18" s="1373">
        <f>IFERROR(VLOOKUP(C18,'Consolidated Master Sheet'!B:H,3,0),"")</f>
        <v>21.73</v>
      </c>
      <c r="F18" s="1578">
        <f t="shared" si="5"/>
        <v>0</v>
      </c>
      <c r="G18" s="1822">
        <f t="shared" si="6"/>
        <v>0</v>
      </c>
      <c r="H18" s="849">
        <f>IFERROR(VLOOKUP(C18,'Consolidated Master Sheet'!B:H,6,0),"")</f>
        <v>25</v>
      </c>
      <c r="I18" s="410">
        <f>IFERROR(VLOOKUP(C18,'Consolidated Master Sheet'!B:H,7,0),"")</f>
        <v>25</v>
      </c>
      <c r="J18" s="1441"/>
      <c r="K18" s="1577">
        <f t="shared" si="7"/>
        <v>0</v>
      </c>
      <c r="L18" s="304"/>
      <c r="M18" s="304"/>
    </row>
    <row r="19" spans="1:13" s="305" customFormat="1" ht="15.75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9" s="501"/>
      <c r="C19" s="523" t="s">
        <v>11585</v>
      </c>
      <c r="D19" s="728" t="s">
        <v>11437</v>
      </c>
      <c r="E19" s="1769">
        <f>IFERROR(VLOOKUP(C19,'Consolidated Master Sheet'!B:H,3,0),"")</f>
        <v>21.73</v>
      </c>
      <c r="F19" s="1588">
        <f t="shared" si="5"/>
        <v>0</v>
      </c>
      <c r="G19" s="1823">
        <f t="shared" si="6"/>
        <v>0</v>
      </c>
      <c r="H19" s="525">
        <f>IFERROR(VLOOKUP(C19,'Consolidated Master Sheet'!B:H,6,0),"")</f>
        <v>25</v>
      </c>
      <c r="I19" s="410">
        <f>IFERROR(VLOOKUP(C19,'Consolidated Master Sheet'!B:H,7,0),"")</f>
        <v>25</v>
      </c>
      <c r="J19" s="93"/>
      <c r="K19" s="1587">
        <f t="shared" si="7"/>
        <v>0</v>
      </c>
      <c r="L19" s="304"/>
      <c r="M19" s="304"/>
    </row>
    <row r="20" spans="1:13" s="305" customFormat="1" ht="15.75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0" s="541"/>
      <c r="C20" s="542"/>
      <c r="D20" s="1443" t="s">
        <v>11484</v>
      </c>
      <c r="E20" s="1837" t="str">
        <f>IFERROR(VLOOKUP(C20,'Consolidated Master Sheet'!B:H,3,0),"")</f>
        <v/>
      </c>
      <c r="F20" s="1586">
        <f t="shared" si="5"/>
        <v>0</v>
      </c>
      <c r="G20" s="1820">
        <f t="shared" si="6"/>
        <v>0</v>
      </c>
      <c r="H20" s="1585" t="str">
        <f>IFERROR(VLOOKUP(C20,'Consolidated Master Sheet'!B:H,6,0),"")</f>
        <v/>
      </c>
      <c r="I20" s="1267" t="str">
        <f>IFERROR(VLOOKUP(C20,'Consolidated Master Sheet'!B:H,7,0),"")</f>
        <v/>
      </c>
      <c r="J20" s="1584"/>
      <c r="K20" s="1583"/>
      <c r="L20" s="304"/>
      <c r="M20" s="304"/>
    </row>
    <row r="21" spans="1:13" s="305" customFormat="1" ht="15.75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1" s="538"/>
      <c r="C21" s="539" t="s">
        <v>11584</v>
      </c>
      <c r="D21" s="540" t="s">
        <v>11447</v>
      </c>
      <c r="E21" s="1371">
        <f>IFERROR(VLOOKUP(C21,'Consolidated Master Sheet'!B:H,3,0),"")</f>
        <v>25.99</v>
      </c>
      <c r="F21" s="1582">
        <f t="shared" si="5"/>
        <v>0</v>
      </c>
      <c r="G21" s="1821">
        <f t="shared" si="6"/>
        <v>0</v>
      </c>
      <c r="H21" s="410">
        <f>IFERROR(VLOOKUP(C21,'Consolidated Master Sheet'!B:H,6,0),"")</f>
        <v>25</v>
      </c>
      <c r="I21" s="410">
        <f>IFERROR(VLOOKUP(C21,'Consolidated Master Sheet'!B:H,7,0),"")</f>
        <v>25</v>
      </c>
      <c r="J21" s="91"/>
      <c r="K21" s="1581">
        <f t="shared" ref="K21:K26" si="8">IFERROR(G21*J21,0)</f>
        <v>0</v>
      </c>
      <c r="L21" s="304"/>
      <c r="M21" s="304"/>
    </row>
    <row r="22" spans="1:13" s="305" customFormat="1" ht="15.75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2" s="501"/>
      <c r="C22" s="1303" t="s">
        <v>11583</v>
      </c>
      <c r="D22" s="1579" t="s">
        <v>11445</v>
      </c>
      <c r="E22" s="1373">
        <f>IFERROR(VLOOKUP(C22,'Consolidated Master Sheet'!B:H,3,0),"")</f>
        <v>25.99</v>
      </c>
      <c r="F22" s="1578">
        <f t="shared" si="5"/>
        <v>0</v>
      </c>
      <c r="G22" s="1822">
        <f t="shared" si="6"/>
        <v>0</v>
      </c>
      <c r="H22" s="849">
        <f>IFERROR(VLOOKUP(C22,'Consolidated Master Sheet'!B:H,6,0),"")</f>
        <v>25</v>
      </c>
      <c r="I22" s="410">
        <f>IFERROR(VLOOKUP(C22,'Consolidated Master Sheet'!B:H,7,0),"")</f>
        <v>25</v>
      </c>
      <c r="J22" s="1441"/>
      <c r="K22" s="1577">
        <f t="shared" si="8"/>
        <v>0</v>
      </c>
      <c r="L22" s="304"/>
      <c r="M22" s="304"/>
    </row>
    <row r="23" spans="1:13" s="305" customFormat="1" ht="15.75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3" s="538"/>
      <c r="C23" s="1444" t="s">
        <v>11582</v>
      </c>
      <c r="D23" s="1580" t="s">
        <v>11443</v>
      </c>
      <c r="E23" s="1373">
        <f>IFERROR(VLOOKUP(C23,'Consolidated Master Sheet'!B:H,3,0),"")</f>
        <v>25.99</v>
      </c>
      <c r="F23" s="1578">
        <f t="shared" si="5"/>
        <v>0</v>
      </c>
      <c r="G23" s="1822">
        <f t="shared" si="6"/>
        <v>0</v>
      </c>
      <c r="H23" s="849">
        <f>IFERROR(VLOOKUP(C23,'Consolidated Master Sheet'!B:H,6,0),"")</f>
        <v>25</v>
      </c>
      <c r="I23" s="410">
        <f>IFERROR(VLOOKUP(C23,'Consolidated Master Sheet'!B:H,7,0),"")</f>
        <v>25</v>
      </c>
      <c r="J23" s="1441"/>
      <c r="K23" s="1577">
        <f t="shared" si="8"/>
        <v>0</v>
      </c>
      <c r="L23" s="304"/>
      <c r="M23" s="304"/>
    </row>
    <row r="24" spans="1:13" s="305" customFormat="1" ht="15.75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4" s="501"/>
      <c r="C24" s="1303" t="s">
        <v>11581</v>
      </c>
      <c r="D24" s="1579" t="s">
        <v>11441</v>
      </c>
      <c r="E24" s="1373">
        <f>IFERROR(VLOOKUP(C24,'Consolidated Master Sheet'!B:H,3,0),"")</f>
        <v>25.99</v>
      </c>
      <c r="F24" s="1578">
        <f t="shared" si="5"/>
        <v>0</v>
      </c>
      <c r="G24" s="1822">
        <f t="shared" si="6"/>
        <v>0</v>
      </c>
      <c r="H24" s="849">
        <f>IFERROR(VLOOKUP(C24,'Consolidated Master Sheet'!B:H,6,0),"")</f>
        <v>25</v>
      </c>
      <c r="I24" s="410">
        <f>IFERROR(VLOOKUP(C24,'Consolidated Master Sheet'!B:H,7,0),"")</f>
        <v>25</v>
      </c>
      <c r="J24" s="1441"/>
      <c r="K24" s="1577">
        <f t="shared" si="8"/>
        <v>0</v>
      </c>
      <c r="L24" s="304"/>
      <c r="M24" s="304"/>
    </row>
    <row r="25" spans="1:13" s="305" customFormat="1" ht="15.75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5" s="538"/>
      <c r="C25" s="1444" t="s">
        <v>11580</v>
      </c>
      <c r="D25" s="1580" t="s">
        <v>11439</v>
      </c>
      <c r="E25" s="1373">
        <f>IFERROR(VLOOKUP(C25,'Consolidated Master Sheet'!B:H,3,0),"")</f>
        <v>25.99</v>
      </c>
      <c r="F25" s="1578">
        <f t="shared" si="5"/>
        <v>0</v>
      </c>
      <c r="G25" s="1822">
        <f t="shared" si="6"/>
        <v>0</v>
      </c>
      <c r="H25" s="849">
        <f>IFERROR(VLOOKUP(C25,'Consolidated Master Sheet'!B:H,6,0),"")</f>
        <v>25</v>
      </c>
      <c r="I25" s="410">
        <f>IFERROR(VLOOKUP(C25,'Consolidated Master Sheet'!B:H,7,0),"")</f>
        <v>25</v>
      </c>
      <c r="J25" s="1441"/>
      <c r="K25" s="1577">
        <f t="shared" si="8"/>
        <v>0</v>
      </c>
      <c r="L25" s="304"/>
      <c r="M25" s="304"/>
    </row>
    <row r="26" spans="1:13" s="305" customFormat="1" ht="15.75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6" s="501"/>
      <c r="C26" s="523" t="s">
        <v>11579</v>
      </c>
      <c r="D26" s="728" t="s">
        <v>11437</v>
      </c>
      <c r="E26" s="1769">
        <f>IFERROR(VLOOKUP(C26,'Consolidated Master Sheet'!B:H,3,0),"")</f>
        <v>25.99</v>
      </c>
      <c r="F26" s="1588">
        <f t="shared" si="5"/>
        <v>0</v>
      </c>
      <c r="G26" s="1823">
        <f t="shared" si="6"/>
        <v>0</v>
      </c>
      <c r="H26" s="525">
        <f>IFERROR(VLOOKUP(C26,'Consolidated Master Sheet'!B:H,6,0),"")</f>
        <v>25</v>
      </c>
      <c r="I26" s="410">
        <f>IFERROR(VLOOKUP(C26,'Consolidated Master Sheet'!B:H,7,0),"")</f>
        <v>25</v>
      </c>
      <c r="J26" s="93"/>
      <c r="K26" s="1587">
        <f t="shared" si="8"/>
        <v>0</v>
      </c>
      <c r="L26" s="304"/>
      <c r="M26" s="304"/>
    </row>
    <row r="27" spans="1:13" s="305" customFormat="1" ht="15.75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7" s="541"/>
      <c r="C27" s="542"/>
      <c r="D27" s="1443" t="s">
        <v>11477</v>
      </c>
      <c r="E27" s="1837" t="str">
        <f>IFERROR(VLOOKUP(C27,'Consolidated Master Sheet'!B:H,3,0),"")</f>
        <v/>
      </c>
      <c r="F27" s="1586">
        <f t="shared" si="5"/>
        <v>0</v>
      </c>
      <c r="G27" s="1820">
        <f t="shared" si="6"/>
        <v>0</v>
      </c>
      <c r="H27" s="1585" t="str">
        <f>IFERROR(VLOOKUP(C27,'Consolidated Master Sheet'!B:H,6,0),"")</f>
        <v/>
      </c>
      <c r="I27" s="1267" t="str">
        <f>IFERROR(VLOOKUP(C27,'Consolidated Master Sheet'!B:H,7,0),"")</f>
        <v/>
      </c>
      <c r="J27" s="1584"/>
      <c r="K27" s="1583"/>
      <c r="L27" s="304"/>
      <c r="M27" s="304"/>
    </row>
    <row r="28" spans="1:13" s="305" customFormat="1" ht="15.75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8" s="538"/>
      <c r="C28" s="539" t="s">
        <v>11578</v>
      </c>
      <c r="D28" s="540" t="s">
        <v>11447</v>
      </c>
      <c r="E28" s="1371">
        <f>IFERROR(VLOOKUP(C28,'Consolidated Master Sheet'!B:H,3,0),"")</f>
        <v>28.83</v>
      </c>
      <c r="F28" s="1582">
        <f t="shared" si="5"/>
        <v>0</v>
      </c>
      <c r="G28" s="1821">
        <f t="shared" si="6"/>
        <v>0</v>
      </c>
      <c r="H28" s="410">
        <f>IFERROR(VLOOKUP(C28,'Consolidated Master Sheet'!B:H,6,0),"")</f>
        <v>25</v>
      </c>
      <c r="I28" s="410">
        <f>IFERROR(VLOOKUP(C28,'Consolidated Master Sheet'!B:H,7,0),"")</f>
        <v>25</v>
      </c>
      <c r="J28" s="91"/>
      <c r="K28" s="1581">
        <f t="shared" ref="K28:K33" si="9">IFERROR(G28*J28,0)</f>
        <v>0</v>
      </c>
      <c r="L28" s="304"/>
      <c r="M28" s="304"/>
    </row>
    <row r="29" spans="1:13" s="305" customFormat="1" ht="15.75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9" s="501"/>
      <c r="C29" s="1303" t="s">
        <v>11577</v>
      </c>
      <c r="D29" s="1579" t="s">
        <v>11445</v>
      </c>
      <c r="E29" s="1373">
        <f>IFERROR(VLOOKUP(C29,'Consolidated Master Sheet'!B:H,3,0),"")</f>
        <v>28.83</v>
      </c>
      <c r="F29" s="1578">
        <f t="shared" si="5"/>
        <v>0</v>
      </c>
      <c r="G29" s="1822">
        <f t="shared" si="6"/>
        <v>0</v>
      </c>
      <c r="H29" s="849">
        <f>IFERROR(VLOOKUP(C29,'Consolidated Master Sheet'!B:H,6,0),"")</f>
        <v>25</v>
      </c>
      <c r="I29" s="410">
        <f>IFERROR(VLOOKUP(C29,'Consolidated Master Sheet'!B:H,7,0),"")</f>
        <v>25</v>
      </c>
      <c r="J29" s="1441"/>
      <c r="K29" s="1577">
        <f t="shared" si="9"/>
        <v>0</v>
      </c>
      <c r="L29" s="304"/>
      <c r="M29" s="304"/>
    </row>
    <row r="30" spans="1:13" s="305" customFormat="1" ht="15.75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0" s="538"/>
      <c r="C30" s="1444" t="s">
        <v>11576</v>
      </c>
      <c r="D30" s="1580" t="s">
        <v>11443</v>
      </c>
      <c r="E30" s="1373">
        <f>IFERROR(VLOOKUP(C30,'Consolidated Master Sheet'!B:H,3,0),"")</f>
        <v>28.83</v>
      </c>
      <c r="F30" s="1578">
        <f t="shared" si="5"/>
        <v>0</v>
      </c>
      <c r="G30" s="1822">
        <f t="shared" si="6"/>
        <v>0</v>
      </c>
      <c r="H30" s="849">
        <f>IFERROR(VLOOKUP(C30,'Consolidated Master Sheet'!B:H,6,0),"")</f>
        <v>25</v>
      </c>
      <c r="I30" s="410">
        <f>IFERROR(VLOOKUP(C30,'Consolidated Master Sheet'!B:H,7,0),"")</f>
        <v>25</v>
      </c>
      <c r="J30" s="1441"/>
      <c r="K30" s="1577">
        <f t="shared" si="9"/>
        <v>0</v>
      </c>
      <c r="L30" s="304"/>
      <c r="M30" s="304"/>
    </row>
    <row r="31" spans="1:13" s="305" customFormat="1" ht="15.75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1" s="501"/>
      <c r="C31" s="1303" t="s">
        <v>11575</v>
      </c>
      <c r="D31" s="1579" t="s">
        <v>11441</v>
      </c>
      <c r="E31" s="1373">
        <f>IFERROR(VLOOKUP(C31,'Consolidated Master Sheet'!B:H,3,0),"")</f>
        <v>28.83</v>
      </c>
      <c r="F31" s="1578">
        <f t="shared" si="5"/>
        <v>0</v>
      </c>
      <c r="G31" s="1822">
        <f t="shared" si="6"/>
        <v>0</v>
      </c>
      <c r="H31" s="849">
        <f>IFERROR(VLOOKUP(C31,'Consolidated Master Sheet'!B:H,6,0),"")</f>
        <v>25</v>
      </c>
      <c r="I31" s="410">
        <f>IFERROR(VLOOKUP(C31,'Consolidated Master Sheet'!B:H,7,0),"")</f>
        <v>25</v>
      </c>
      <c r="J31" s="1441"/>
      <c r="K31" s="1577">
        <f t="shared" si="9"/>
        <v>0</v>
      </c>
      <c r="L31" s="304"/>
      <c r="M31" s="304"/>
    </row>
    <row r="32" spans="1:13" s="305" customFormat="1" ht="15.75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2" s="538"/>
      <c r="C32" s="1444" t="s">
        <v>11574</v>
      </c>
      <c r="D32" s="1580" t="s">
        <v>11439</v>
      </c>
      <c r="E32" s="1373">
        <f>IFERROR(VLOOKUP(C32,'Consolidated Master Sheet'!B:H,3,0),"")</f>
        <v>28.83</v>
      </c>
      <c r="F32" s="1578">
        <f t="shared" si="5"/>
        <v>0</v>
      </c>
      <c r="G32" s="1822">
        <f t="shared" si="6"/>
        <v>0</v>
      </c>
      <c r="H32" s="849">
        <f>IFERROR(VLOOKUP(C32,'Consolidated Master Sheet'!B:H,6,0),"")</f>
        <v>25</v>
      </c>
      <c r="I32" s="410">
        <f>IFERROR(VLOOKUP(C32,'Consolidated Master Sheet'!B:H,7,0),"")</f>
        <v>25</v>
      </c>
      <c r="J32" s="1441"/>
      <c r="K32" s="1577">
        <f t="shared" si="9"/>
        <v>0</v>
      </c>
      <c r="L32" s="304"/>
      <c r="M32" s="304"/>
    </row>
    <row r="33" spans="1:13" s="305" customFormat="1" ht="15.75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3" s="501"/>
      <c r="C33" s="523" t="s">
        <v>11573</v>
      </c>
      <c r="D33" s="728" t="s">
        <v>11437</v>
      </c>
      <c r="E33" s="1769">
        <f>IFERROR(VLOOKUP(C33,'Consolidated Master Sheet'!B:H,3,0),"")</f>
        <v>28.83</v>
      </c>
      <c r="F33" s="1588">
        <f t="shared" si="5"/>
        <v>0</v>
      </c>
      <c r="G33" s="1823">
        <f t="shared" si="6"/>
        <v>0</v>
      </c>
      <c r="H33" s="525">
        <f>IFERROR(VLOOKUP(C33,'Consolidated Master Sheet'!B:H,6,0),"")</f>
        <v>25</v>
      </c>
      <c r="I33" s="410">
        <f>IFERROR(VLOOKUP(C33,'Consolidated Master Sheet'!B:H,7,0),"")</f>
        <v>25</v>
      </c>
      <c r="J33" s="93"/>
      <c r="K33" s="1587">
        <f t="shared" si="9"/>
        <v>0</v>
      </c>
      <c r="L33" s="304"/>
      <c r="M33" s="304"/>
    </row>
    <row r="34" spans="1:13" s="305" customFormat="1" ht="15.75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4" s="541"/>
      <c r="C34" s="542"/>
      <c r="D34" s="1443" t="s">
        <v>11470</v>
      </c>
      <c r="E34" s="1837" t="str">
        <f>IFERROR(VLOOKUP(C34,'Consolidated Master Sheet'!B:H,3,0),"")</f>
        <v/>
      </c>
      <c r="F34" s="1586">
        <f t="shared" si="5"/>
        <v>0</v>
      </c>
      <c r="G34" s="1820">
        <f t="shared" si="6"/>
        <v>0</v>
      </c>
      <c r="H34" s="1585" t="str">
        <f>IFERROR(VLOOKUP(C34,'Consolidated Master Sheet'!B:H,6,0),"")</f>
        <v/>
      </c>
      <c r="I34" s="1267" t="str">
        <f>IFERROR(VLOOKUP(C34,'Consolidated Master Sheet'!B:H,7,0),"")</f>
        <v/>
      </c>
      <c r="J34" s="1584"/>
      <c r="K34" s="1583"/>
      <c r="L34" s="304"/>
      <c r="M34" s="304"/>
    </row>
    <row r="35" spans="1:13" s="305" customFormat="1" ht="15.75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5" s="538"/>
      <c r="C35" s="539" t="s">
        <v>11572</v>
      </c>
      <c r="D35" s="540" t="s">
        <v>11447</v>
      </c>
      <c r="E35" s="1371">
        <f>IFERROR(VLOOKUP(C35,'Consolidated Master Sheet'!B:H,3,0),"")</f>
        <v>31.42</v>
      </c>
      <c r="F35" s="1582">
        <f t="shared" si="5"/>
        <v>0</v>
      </c>
      <c r="G35" s="1821">
        <f t="shared" si="6"/>
        <v>0</v>
      </c>
      <c r="H35" s="410">
        <f>IFERROR(VLOOKUP(C35,'Consolidated Master Sheet'!B:H,6,0),"")</f>
        <v>25</v>
      </c>
      <c r="I35" s="410">
        <f>IFERROR(VLOOKUP(C35,'Consolidated Master Sheet'!B:H,7,0),"")</f>
        <v>25</v>
      </c>
      <c r="J35" s="91"/>
      <c r="K35" s="1581">
        <f t="shared" ref="K35:K40" si="10">IFERROR(G35*J35,0)</f>
        <v>0</v>
      </c>
      <c r="L35" s="304"/>
      <c r="M35" s="304"/>
    </row>
    <row r="36" spans="1:13" s="305" customFormat="1" ht="15.75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6" s="501"/>
      <c r="C36" s="1303" t="s">
        <v>11571</v>
      </c>
      <c r="D36" s="1579" t="s">
        <v>11445</v>
      </c>
      <c r="E36" s="1373">
        <f>IFERROR(VLOOKUP(C36,'Consolidated Master Sheet'!B:H,3,0),"")</f>
        <v>31.42</v>
      </c>
      <c r="F36" s="1578">
        <f t="shared" si="5"/>
        <v>0</v>
      </c>
      <c r="G36" s="1822">
        <f t="shared" si="6"/>
        <v>0</v>
      </c>
      <c r="H36" s="849">
        <f>IFERROR(VLOOKUP(C36,'Consolidated Master Sheet'!B:H,6,0),"")</f>
        <v>25</v>
      </c>
      <c r="I36" s="410">
        <f>IFERROR(VLOOKUP(C36,'Consolidated Master Sheet'!B:H,7,0),"")</f>
        <v>25</v>
      </c>
      <c r="J36" s="1441"/>
      <c r="K36" s="1577">
        <f t="shared" si="10"/>
        <v>0</v>
      </c>
      <c r="L36" s="304"/>
      <c r="M36" s="304"/>
    </row>
    <row r="37" spans="1:13" s="305" customFormat="1" ht="15.75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7" s="538"/>
      <c r="C37" s="1444" t="s">
        <v>11570</v>
      </c>
      <c r="D37" s="1580" t="s">
        <v>11443</v>
      </c>
      <c r="E37" s="1373">
        <f>IFERROR(VLOOKUP(C37,'Consolidated Master Sheet'!B:H,3,0),"")</f>
        <v>31.42</v>
      </c>
      <c r="F37" s="1578">
        <f t="shared" si="5"/>
        <v>0</v>
      </c>
      <c r="G37" s="1822">
        <f t="shared" si="6"/>
        <v>0</v>
      </c>
      <c r="H37" s="849">
        <f>IFERROR(VLOOKUP(C37,'Consolidated Master Sheet'!B:H,6,0),"")</f>
        <v>25</v>
      </c>
      <c r="I37" s="410">
        <f>IFERROR(VLOOKUP(C37,'Consolidated Master Sheet'!B:H,7,0),"")</f>
        <v>25</v>
      </c>
      <c r="J37" s="1441"/>
      <c r="K37" s="1577">
        <f t="shared" si="10"/>
        <v>0</v>
      </c>
      <c r="L37" s="304"/>
      <c r="M37" s="304"/>
    </row>
    <row r="38" spans="1:13" s="305" customFormat="1" ht="15.75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8" s="501"/>
      <c r="C38" s="1303" t="s">
        <v>11569</v>
      </c>
      <c r="D38" s="1579" t="s">
        <v>11441</v>
      </c>
      <c r="E38" s="1373">
        <f>IFERROR(VLOOKUP(C38,'Consolidated Master Sheet'!B:H,3,0),"")</f>
        <v>31.42</v>
      </c>
      <c r="F38" s="1578">
        <f t="shared" si="5"/>
        <v>0</v>
      </c>
      <c r="G38" s="1822">
        <f t="shared" si="6"/>
        <v>0</v>
      </c>
      <c r="H38" s="849">
        <f>IFERROR(VLOOKUP(C38,'Consolidated Master Sheet'!B:H,6,0),"")</f>
        <v>25</v>
      </c>
      <c r="I38" s="410">
        <f>IFERROR(VLOOKUP(C38,'Consolidated Master Sheet'!B:H,7,0),"")</f>
        <v>25</v>
      </c>
      <c r="J38" s="1441"/>
      <c r="K38" s="1577">
        <f t="shared" si="10"/>
        <v>0</v>
      </c>
      <c r="L38" s="304"/>
      <c r="M38" s="304"/>
    </row>
    <row r="39" spans="1:13" s="305" customFormat="1" ht="15.75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9" s="538"/>
      <c r="C39" s="1444" t="s">
        <v>11568</v>
      </c>
      <c r="D39" s="1580" t="s">
        <v>11439</v>
      </c>
      <c r="E39" s="1373">
        <f>IFERROR(VLOOKUP(C39,'Consolidated Master Sheet'!B:H,3,0),"")</f>
        <v>31.42</v>
      </c>
      <c r="F39" s="1578">
        <f t="shared" si="5"/>
        <v>0</v>
      </c>
      <c r="G39" s="1822">
        <f t="shared" si="6"/>
        <v>0</v>
      </c>
      <c r="H39" s="849">
        <f>IFERROR(VLOOKUP(C39,'Consolidated Master Sheet'!B:H,6,0),"")</f>
        <v>25</v>
      </c>
      <c r="I39" s="410">
        <f>IFERROR(VLOOKUP(C39,'Consolidated Master Sheet'!B:H,7,0),"")</f>
        <v>25</v>
      </c>
      <c r="J39" s="1441"/>
      <c r="K39" s="1577">
        <f t="shared" si="10"/>
        <v>0</v>
      </c>
      <c r="L39" s="304"/>
      <c r="M39" s="304"/>
    </row>
    <row r="40" spans="1:13" s="305" customFormat="1" ht="15.75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0" s="501"/>
      <c r="C40" s="523" t="s">
        <v>11567</v>
      </c>
      <c r="D40" s="728" t="s">
        <v>11437</v>
      </c>
      <c r="E40" s="1769">
        <f>IFERROR(VLOOKUP(C40,'Consolidated Master Sheet'!B:H,3,0),"")</f>
        <v>31.42</v>
      </c>
      <c r="F40" s="1588">
        <f t="shared" si="5"/>
        <v>0</v>
      </c>
      <c r="G40" s="1823">
        <f t="shared" si="6"/>
        <v>0</v>
      </c>
      <c r="H40" s="525">
        <f>IFERROR(VLOOKUP(C40,'Consolidated Master Sheet'!B:H,6,0),"")</f>
        <v>25</v>
      </c>
      <c r="I40" s="410">
        <f>IFERROR(VLOOKUP(C40,'Consolidated Master Sheet'!B:H,7,0),"")</f>
        <v>25</v>
      </c>
      <c r="J40" s="93"/>
      <c r="K40" s="1587">
        <f t="shared" si="10"/>
        <v>0</v>
      </c>
      <c r="L40" s="304"/>
      <c r="M40" s="304"/>
    </row>
    <row r="41" spans="1:13" s="305" customFormat="1" ht="15.75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1" s="541"/>
      <c r="C41" s="542"/>
      <c r="D41" s="1443" t="s">
        <v>11463</v>
      </c>
      <c r="E41" s="1837" t="str">
        <f>IFERROR(VLOOKUP(C41,'Consolidated Master Sheet'!B:H,3,0),"")</f>
        <v/>
      </c>
      <c r="F41" s="1586">
        <f t="shared" si="5"/>
        <v>0</v>
      </c>
      <c r="G41" s="1820">
        <f t="shared" si="6"/>
        <v>0</v>
      </c>
      <c r="H41" s="1585" t="str">
        <f>IFERROR(VLOOKUP(C41,'Consolidated Master Sheet'!B:H,6,0),"")</f>
        <v/>
      </c>
      <c r="I41" s="1267" t="str">
        <f>IFERROR(VLOOKUP(C41,'Consolidated Master Sheet'!B:H,7,0),"")</f>
        <v/>
      </c>
      <c r="J41" s="1584"/>
      <c r="K41" s="1583"/>
      <c r="L41" s="304"/>
      <c r="M41" s="304"/>
    </row>
    <row r="42" spans="1:13" s="305" customFormat="1" ht="15.75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2" s="538"/>
      <c r="C42" s="539" t="s">
        <v>11566</v>
      </c>
      <c r="D42" s="540" t="s">
        <v>11447</v>
      </c>
      <c r="E42" s="1371">
        <f>IFERROR(VLOOKUP(C42,'Consolidated Master Sheet'!B:H,3,0),"")</f>
        <v>38.28</v>
      </c>
      <c r="F42" s="1582">
        <f t="shared" si="5"/>
        <v>0</v>
      </c>
      <c r="G42" s="1821">
        <f t="shared" si="6"/>
        <v>0</v>
      </c>
      <c r="H42" s="410">
        <f>IFERROR(VLOOKUP(C42,'Consolidated Master Sheet'!B:H,6,0),"")</f>
        <v>25</v>
      </c>
      <c r="I42" s="410">
        <f>IFERROR(VLOOKUP(C42,'Consolidated Master Sheet'!B:H,7,0),"")</f>
        <v>25</v>
      </c>
      <c r="J42" s="91"/>
      <c r="K42" s="1581">
        <f t="shared" ref="K42:K47" si="11">IFERROR(G42*J42,0)</f>
        <v>0</v>
      </c>
      <c r="L42" s="304"/>
      <c r="M42" s="304"/>
    </row>
    <row r="43" spans="1:13" s="305" customFormat="1" ht="15.75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3" s="501"/>
      <c r="C43" s="1303" t="s">
        <v>11565</v>
      </c>
      <c r="D43" s="1579" t="s">
        <v>11445</v>
      </c>
      <c r="E43" s="1373">
        <f>IFERROR(VLOOKUP(C43,'Consolidated Master Sheet'!B:H,3,0),"")</f>
        <v>38.28</v>
      </c>
      <c r="F43" s="1578">
        <f t="shared" si="5"/>
        <v>0</v>
      </c>
      <c r="G43" s="1822">
        <f t="shared" si="6"/>
        <v>0</v>
      </c>
      <c r="H43" s="849">
        <f>IFERROR(VLOOKUP(C43,'Consolidated Master Sheet'!B:H,6,0),"")</f>
        <v>25</v>
      </c>
      <c r="I43" s="410">
        <f>IFERROR(VLOOKUP(C43,'Consolidated Master Sheet'!B:H,7,0),"")</f>
        <v>25</v>
      </c>
      <c r="J43" s="1441"/>
      <c r="K43" s="1577">
        <f t="shared" si="11"/>
        <v>0</v>
      </c>
      <c r="L43" s="304"/>
      <c r="M43" s="304"/>
    </row>
    <row r="44" spans="1:13" s="305" customFormat="1" ht="15.75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4" s="538"/>
      <c r="C44" s="1444" t="s">
        <v>11564</v>
      </c>
      <c r="D44" s="1580" t="s">
        <v>11443</v>
      </c>
      <c r="E44" s="1373">
        <f>IFERROR(VLOOKUP(C44,'Consolidated Master Sheet'!B:H,3,0),"")</f>
        <v>38.28</v>
      </c>
      <c r="F44" s="1578">
        <f t="shared" si="5"/>
        <v>0</v>
      </c>
      <c r="G44" s="1822">
        <f t="shared" si="6"/>
        <v>0</v>
      </c>
      <c r="H44" s="849">
        <f>IFERROR(VLOOKUP(C44,'Consolidated Master Sheet'!B:H,6,0),"")</f>
        <v>25</v>
      </c>
      <c r="I44" s="410">
        <f>IFERROR(VLOOKUP(C44,'Consolidated Master Sheet'!B:H,7,0),"")</f>
        <v>25</v>
      </c>
      <c r="J44" s="1441"/>
      <c r="K44" s="1577">
        <f t="shared" si="11"/>
        <v>0</v>
      </c>
      <c r="L44" s="304"/>
      <c r="M44" s="304"/>
    </row>
    <row r="45" spans="1:13" s="305" customFormat="1" ht="15.75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5" s="501"/>
      <c r="C45" s="1303" t="s">
        <v>11563</v>
      </c>
      <c r="D45" s="1579" t="s">
        <v>11441</v>
      </c>
      <c r="E45" s="1373">
        <f>IFERROR(VLOOKUP(C45,'Consolidated Master Sheet'!B:H,3,0),"")</f>
        <v>38.28</v>
      </c>
      <c r="F45" s="1578">
        <f t="shared" si="5"/>
        <v>0</v>
      </c>
      <c r="G45" s="1822">
        <f t="shared" si="6"/>
        <v>0</v>
      </c>
      <c r="H45" s="849">
        <f>IFERROR(VLOOKUP(C45,'Consolidated Master Sheet'!B:H,6,0),"")</f>
        <v>25</v>
      </c>
      <c r="I45" s="410">
        <f>IFERROR(VLOOKUP(C45,'Consolidated Master Sheet'!B:H,7,0),"")</f>
        <v>25</v>
      </c>
      <c r="J45" s="1441"/>
      <c r="K45" s="1577">
        <f t="shared" si="11"/>
        <v>0</v>
      </c>
      <c r="L45" s="304"/>
      <c r="M45" s="304"/>
    </row>
    <row r="46" spans="1:13" s="305" customFormat="1" ht="15.75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6" s="538"/>
      <c r="C46" s="1444" t="s">
        <v>11562</v>
      </c>
      <c r="D46" s="1580" t="s">
        <v>11439</v>
      </c>
      <c r="E46" s="1373">
        <f>IFERROR(VLOOKUP(C46,'Consolidated Master Sheet'!B:H,3,0),"")</f>
        <v>38.28</v>
      </c>
      <c r="F46" s="1578">
        <f t="shared" si="5"/>
        <v>0</v>
      </c>
      <c r="G46" s="1822">
        <f t="shared" si="6"/>
        <v>0</v>
      </c>
      <c r="H46" s="849">
        <f>IFERROR(VLOOKUP(C46,'Consolidated Master Sheet'!B:H,6,0),"")</f>
        <v>25</v>
      </c>
      <c r="I46" s="410">
        <f>IFERROR(VLOOKUP(C46,'Consolidated Master Sheet'!B:H,7,0),"")</f>
        <v>25</v>
      </c>
      <c r="J46" s="1441"/>
      <c r="K46" s="1577">
        <f t="shared" si="11"/>
        <v>0</v>
      </c>
      <c r="L46" s="304"/>
      <c r="M46" s="304"/>
    </row>
    <row r="47" spans="1:13" s="305" customFormat="1" ht="15.75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7" s="501"/>
      <c r="C47" s="523" t="s">
        <v>11561</v>
      </c>
      <c r="D47" s="728" t="s">
        <v>11437</v>
      </c>
      <c r="E47" s="1769">
        <f>IFERROR(VLOOKUP(C47,'Consolidated Master Sheet'!B:H,3,0),"")</f>
        <v>38.28</v>
      </c>
      <c r="F47" s="1588">
        <f t="shared" si="5"/>
        <v>0</v>
      </c>
      <c r="G47" s="1823">
        <f t="shared" si="6"/>
        <v>0</v>
      </c>
      <c r="H47" s="525">
        <f>IFERROR(VLOOKUP(C47,'Consolidated Master Sheet'!B:H,6,0),"")</f>
        <v>25</v>
      </c>
      <c r="I47" s="410">
        <f>IFERROR(VLOOKUP(C47,'Consolidated Master Sheet'!B:H,7,0),"")</f>
        <v>25</v>
      </c>
      <c r="J47" s="93"/>
      <c r="K47" s="1587">
        <f t="shared" si="11"/>
        <v>0</v>
      </c>
      <c r="L47" s="304"/>
      <c r="M47" s="304"/>
    </row>
    <row r="48" spans="1:13" s="305" customFormat="1" ht="15.75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8" s="541"/>
      <c r="C48" s="542"/>
      <c r="D48" s="1443" t="s">
        <v>11456</v>
      </c>
      <c r="E48" s="1837" t="str">
        <f>IFERROR(VLOOKUP(C48,'Consolidated Master Sheet'!B:H,3,0),"")</f>
        <v/>
      </c>
      <c r="F48" s="1586">
        <f t="shared" si="5"/>
        <v>0</v>
      </c>
      <c r="G48" s="1820">
        <f t="shared" si="6"/>
        <v>0</v>
      </c>
      <c r="H48" s="1585" t="str">
        <f>IFERROR(VLOOKUP(C48,'Consolidated Master Sheet'!B:H,6,0),"")</f>
        <v/>
      </c>
      <c r="I48" s="1267" t="str">
        <f>IFERROR(VLOOKUP(C48,'Consolidated Master Sheet'!B:H,7,0),"")</f>
        <v/>
      </c>
      <c r="J48" s="1584"/>
      <c r="K48" s="1583"/>
      <c r="L48" s="304"/>
      <c r="M48" s="304"/>
    </row>
    <row r="49" spans="1:13" s="305" customFormat="1" ht="15.75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9" s="538"/>
      <c r="C49" s="539" t="s">
        <v>11560</v>
      </c>
      <c r="D49" s="540" t="s">
        <v>11447</v>
      </c>
      <c r="E49" s="1371">
        <f>IFERROR(VLOOKUP(C49,'Consolidated Master Sheet'!B:H,3,0),"")</f>
        <v>47.6</v>
      </c>
      <c r="F49" s="1582">
        <f t="shared" si="5"/>
        <v>0</v>
      </c>
      <c r="G49" s="1821">
        <f t="shared" si="6"/>
        <v>0</v>
      </c>
      <c r="H49" s="410">
        <f>IFERROR(VLOOKUP(C49,'Consolidated Master Sheet'!B:H,6,0),"")</f>
        <v>12</v>
      </c>
      <c r="I49" s="410">
        <f>IFERROR(VLOOKUP(C49,'Consolidated Master Sheet'!B:H,7,0),"")</f>
        <v>12</v>
      </c>
      <c r="J49" s="91"/>
      <c r="K49" s="1581">
        <f t="shared" ref="K49:K54" si="12">IFERROR(G49*J49,0)</f>
        <v>0</v>
      </c>
      <c r="L49" s="304"/>
      <c r="M49" s="304"/>
    </row>
    <row r="50" spans="1:13" s="305" customFormat="1" ht="15.75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50" s="501"/>
      <c r="C50" s="1303" t="s">
        <v>11559</v>
      </c>
      <c r="D50" s="1579" t="s">
        <v>11445</v>
      </c>
      <c r="E50" s="1373">
        <f>IFERROR(VLOOKUP(C50,'Consolidated Master Sheet'!B:H,3,0),"")</f>
        <v>47.6</v>
      </c>
      <c r="F50" s="1578">
        <f t="shared" si="5"/>
        <v>0</v>
      </c>
      <c r="G50" s="1822">
        <f t="shared" si="6"/>
        <v>0</v>
      </c>
      <c r="H50" s="849">
        <f>IFERROR(VLOOKUP(C50,'Consolidated Master Sheet'!B:H,6,0),"")</f>
        <v>12</v>
      </c>
      <c r="I50" s="410">
        <f>IFERROR(VLOOKUP(C50,'Consolidated Master Sheet'!B:H,7,0),"")</f>
        <v>12</v>
      </c>
      <c r="J50" s="1441"/>
      <c r="K50" s="1577">
        <f t="shared" si="12"/>
        <v>0</v>
      </c>
      <c r="L50" s="304"/>
      <c r="M50" s="304"/>
    </row>
    <row r="51" spans="1:13" s="305" customFormat="1" ht="15.75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51" s="538"/>
      <c r="C51" s="1444" t="s">
        <v>11558</v>
      </c>
      <c r="D51" s="1580" t="s">
        <v>11443</v>
      </c>
      <c r="E51" s="1373">
        <f>IFERROR(VLOOKUP(C51,'Consolidated Master Sheet'!B:H,3,0),"")</f>
        <v>47.6</v>
      </c>
      <c r="F51" s="1578">
        <f t="shared" si="5"/>
        <v>0</v>
      </c>
      <c r="G51" s="1822">
        <f t="shared" si="6"/>
        <v>0</v>
      </c>
      <c r="H51" s="849">
        <f>IFERROR(VLOOKUP(C51,'Consolidated Master Sheet'!B:H,6,0),"")</f>
        <v>12</v>
      </c>
      <c r="I51" s="410">
        <f>IFERROR(VLOOKUP(C51,'Consolidated Master Sheet'!B:H,7,0),"")</f>
        <v>12</v>
      </c>
      <c r="J51" s="1441"/>
      <c r="K51" s="1577">
        <f t="shared" si="12"/>
        <v>0</v>
      </c>
      <c r="L51" s="304"/>
      <c r="M51" s="304"/>
    </row>
    <row r="52" spans="1:13" s="305" customFormat="1" ht="15.75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52" s="501"/>
      <c r="C52" s="1303" t="s">
        <v>11557</v>
      </c>
      <c r="D52" s="1579" t="s">
        <v>11441</v>
      </c>
      <c r="E52" s="1373">
        <f>IFERROR(VLOOKUP(C52,'Consolidated Master Sheet'!B:H,3,0),"")</f>
        <v>47.6</v>
      </c>
      <c r="F52" s="1578">
        <f t="shared" si="5"/>
        <v>0</v>
      </c>
      <c r="G52" s="1822">
        <f t="shared" si="6"/>
        <v>0</v>
      </c>
      <c r="H52" s="849">
        <f>IFERROR(VLOOKUP(C52,'Consolidated Master Sheet'!B:H,6,0),"")</f>
        <v>12</v>
      </c>
      <c r="I52" s="410">
        <f>IFERROR(VLOOKUP(C52,'Consolidated Master Sheet'!B:H,7,0),"")</f>
        <v>12</v>
      </c>
      <c r="J52" s="1441"/>
      <c r="K52" s="1577">
        <f t="shared" si="12"/>
        <v>0</v>
      </c>
      <c r="L52" s="304"/>
      <c r="M52" s="304"/>
    </row>
    <row r="53" spans="1:13" s="305" customFormat="1" ht="15.75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53" s="538"/>
      <c r="C53" s="1444" t="s">
        <v>11556</v>
      </c>
      <c r="D53" s="1580" t="s">
        <v>11439</v>
      </c>
      <c r="E53" s="1373">
        <f>IFERROR(VLOOKUP(C53,'Consolidated Master Sheet'!B:H,3,0),"")</f>
        <v>47.6</v>
      </c>
      <c r="F53" s="1578">
        <f t="shared" si="5"/>
        <v>0</v>
      </c>
      <c r="G53" s="1822">
        <f t="shared" si="6"/>
        <v>0</v>
      </c>
      <c r="H53" s="849">
        <f>IFERROR(VLOOKUP(C53,'Consolidated Master Sheet'!B:H,6,0),"")</f>
        <v>12</v>
      </c>
      <c r="I53" s="410">
        <f>IFERROR(VLOOKUP(C53,'Consolidated Master Sheet'!B:H,7,0),"")</f>
        <v>12</v>
      </c>
      <c r="J53" s="1441"/>
      <c r="K53" s="1577">
        <f t="shared" si="12"/>
        <v>0</v>
      </c>
      <c r="L53" s="304"/>
      <c r="M53" s="304"/>
    </row>
    <row r="54" spans="1:13" s="305" customFormat="1" ht="15.75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54" s="501"/>
      <c r="C54" s="523" t="s">
        <v>11555</v>
      </c>
      <c r="D54" s="728" t="s">
        <v>11437</v>
      </c>
      <c r="E54" s="1769">
        <f>IFERROR(VLOOKUP(C54,'Consolidated Master Sheet'!B:H,3,0),"")</f>
        <v>47.6</v>
      </c>
      <c r="F54" s="1588">
        <f t="shared" si="5"/>
        <v>0</v>
      </c>
      <c r="G54" s="1823">
        <f t="shared" si="6"/>
        <v>0</v>
      </c>
      <c r="H54" s="525">
        <f>IFERROR(VLOOKUP(C54,'Consolidated Master Sheet'!B:H,6,0),"")</f>
        <v>12</v>
      </c>
      <c r="I54" s="410">
        <f>IFERROR(VLOOKUP(C54,'Consolidated Master Sheet'!B:H,7,0),"")</f>
        <v>12</v>
      </c>
      <c r="J54" s="93"/>
      <c r="K54" s="1587">
        <f t="shared" si="12"/>
        <v>0</v>
      </c>
      <c r="L54" s="304"/>
      <c r="M54" s="304"/>
    </row>
    <row r="55" spans="1:13" s="305" customFormat="1" ht="15.75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55" s="541"/>
      <c r="C55" s="542"/>
      <c r="D55" s="1443" t="s">
        <v>11449</v>
      </c>
      <c r="E55" s="1837" t="str">
        <f>IFERROR(VLOOKUP(C55,'Consolidated Master Sheet'!B:H,3,0),"")</f>
        <v/>
      </c>
      <c r="F55" s="1586">
        <f t="shared" si="5"/>
        <v>0</v>
      </c>
      <c r="G55" s="1820">
        <f t="shared" si="6"/>
        <v>0</v>
      </c>
      <c r="H55" s="1585" t="str">
        <f>IFERROR(VLOOKUP(C55,'Consolidated Master Sheet'!B:H,6,0),"")</f>
        <v/>
      </c>
      <c r="I55" s="1267" t="str">
        <f>IFERROR(VLOOKUP(C55,'Consolidated Master Sheet'!B:H,7,0),"")</f>
        <v/>
      </c>
      <c r="J55" s="1584"/>
      <c r="K55" s="1583"/>
      <c r="L55" s="304"/>
      <c r="M55" s="304"/>
    </row>
    <row r="56" spans="1:13" s="305" customFormat="1" ht="15.75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56" s="538"/>
      <c r="C56" s="539" t="s">
        <v>11554</v>
      </c>
      <c r="D56" s="540" t="s">
        <v>11447</v>
      </c>
      <c r="E56" s="1371">
        <f>IFERROR(VLOOKUP(C56,'Consolidated Master Sheet'!B:H,3,0),"")</f>
        <v>53.03</v>
      </c>
      <c r="F56" s="1582">
        <f t="shared" si="5"/>
        <v>0</v>
      </c>
      <c r="G56" s="1821">
        <f t="shared" si="6"/>
        <v>0</v>
      </c>
      <c r="H56" s="410">
        <f>IFERROR(VLOOKUP(C56,'Consolidated Master Sheet'!B:H,6,0),"")</f>
        <v>12</v>
      </c>
      <c r="I56" s="410">
        <f>IFERROR(VLOOKUP(C56,'Consolidated Master Sheet'!B:H,7,0),"")</f>
        <v>12</v>
      </c>
      <c r="J56" s="91"/>
      <c r="K56" s="1581">
        <f t="shared" ref="K56:K61" si="13">IFERROR(G56*J56,0)</f>
        <v>0</v>
      </c>
      <c r="L56" s="304"/>
      <c r="M56" s="304"/>
    </row>
    <row r="57" spans="1:13" s="305" customFormat="1" ht="15.75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57" s="501"/>
      <c r="C57" s="1303" t="s">
        <v>11553</v>
      </c>
      <c r="D57" s="1579" t="s">
        <v>11445</v>
      </c>
      <c r="E57" s="1373">
        <f>IFERROR(VLOOKUP(C57,'Consolidated Master Sheet'!B:H,3,0),"")</f>
        <v>53.03</v>
      </c>
      <c r="F57" s="1578">
        <f t="shared" si="5"/>
        <v>0</v>
      </c>
      <c r="G57" s="1822">
        <f t="shared" si="6"/>
        <v>0</v>
      </c>
      <c r="H57" s="849">
        <f>IFERROR(VLOOKUP(C57,'Consolidated Master Sheet'!B:H,6,0),"")</f>
        <v>12</v>
      </c>
      <c r="I57" s="410">
        <f>IFERROR(VLOOKUP(C57,'Consolidated Master Sheet'!B:H,7,0),"")</f>
        <v>12</v>
      </c>
      <c r="J57" s="1441"/>
      <c r="K57" s="1577">
        <f t="shared" si="13"/>
        <v>0</v>
      </c>
      <c r="L57" s="304"/>
      <c r="M57" s="304"/>
    </row>
    <row r="58" spans="1:13" s="305" customFormat="1" ht="15.75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58" s="538"/>
      <c r="C58" s="1444" t="s">
        <v>11552</v>
      </c>
      <c r="D58" s="1580" t="s">
        <v>11443</v>
      </c>
      <c r="E58" s="1373">
        <f>IFERROR(VLOOKUP(C58,'Consolidated Master Sheet'!B:H,3,0),"")</f>
        <v>53.03</v>
      </c>
      <c r="F58" s="1578">
        <f t="shared" si="5"/>
        <v>0</v>
      </c>
      <c r="G58" s="1822">
        <f t="shared" si="6"/>
        <v>0</v>
      </c>
      <c r="H58" s="849">
        <f>IFERROR(VLOOKUP(C58,'Consolidated Master Sheet'!B:H,6,0),"")</f>
        <v>12</v>
      </c>
      <c r="I58" s="410">
        <f>IFERROR(VLOOKUP(C58,'Consolidated Master Sheet'!B:H,7,0),"")</f>
        <v>12</v>
      </c>
      <c r="J58" s="1441"/>
      <c r="K58" s="1577">
        <f t="shared" si="13"/>
        <v>0</v>
      </c>
      <c r="L58" s="304"/>
      <c r="M58" s="304"/>
    </row>
    <row r="59" spans="1:13" s="305" customFormat="1" ht="15.75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59" s="501"/>
      <c r="C59" s="1303" t="s">
        <v>11551</v>
      </c>
      <c r="D59" s="1579" t="s">
        <v>11441</v>
      </c>
      <c r="E59" s="1373">
        <f>IFERROR(VLOOKUP(C59,'Consolidated Master Sheet'!B:H,3,0),"")</f>
        <v>53.03</v>
      </c>
      <c r="F59" s="1578">
        <f t="shared" si="5"/>
        <v>0</v>
      </c>
      <c r="G59" s="1822">
        <f t="shared" si="6"/>
        <v>0</v>
      </c>
      <c r="H59" s="849">
        <f>IFERROR(VLOOKUP(C59,'Consolidated Master Sheet'!B:H,6,0),"")</f>
        <v>12</v>
      </c>
      <c r="I59" s="410">
        <f>IFERROR(VLOOKUP(C59,'Consolidated Master Sheet'!B:H,7,0),"")</f>
        <v>12</v>
      </c>
      <c r="J59" s="1441"/>
      <c r="K59" s="1577">
        <f t="shared" si="13"/>
        <v>0</v>
      </c>
      <c r="L59" s="304"/>
      <c r="M59" s="304"/>
    </row>
    <row r="60" spans="1:13" s="305" customFormat="1" ht="15.75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60" s="538"/>
      <c r="C60" s="1444" t="s">
        <v>11550</v>
      </c>
      <c r="D60" s="1580" t="s">
        <v>11439</v>
      </c>
      <c r="E60" s="1373">
        <f>IFERROR(VLOOKUP(C60,'Consolidated Master Sheet'!B:H,3,0),"")</f>
        <v>53.03</v>
      </c>
      <c r="F60" s="1578">
        <f t="shared" si="5"/>
        <v>0</v>
      </c>
      <c r="G60" s="1822">
        <f t="shared" si="6"/>
        <v>0</v>
      </c>
      <c r="H60" s="849">
        <f>IFERROR(VLOOKUP(C60,'Consolidated Master Sheet'!B:H,6,0),"")</f>
        <v>12</v>
      </c>
      <c r="I60" s="410">
        <f>IFERROR(VLOOKUP(C60,'Consolidated Master Sheet'!B:H,7,0),"")</f>
        <v>12</v>
      </c>
      <c r="J60" s="1441"/>
      <c r="K60" s="1577">
        <f t="shared" si="13"/>
        <v>0</v>
      </c>
      <c r="L60" s="304"/>
      <c r="M60" s="304"/>
    </row>
    <row r="61" spans="1:13" s="305" customFormat="1" ht="15.75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61" s="501"/>
      <c r="C61" s="523" t="s">
        <v>11549</v>
      </c>
      <c r="D61" s="728" t="s">
        <v>11437</v>
      </c>
      <c r="E61" s="1769">
        <f>IFERROR(VLOOKUP(C61,'Consolidated Master Sheet'!B:H,3,0),"")</f>
        <v>53.03</v>
      </c>
      <c r="F61" s="1588">
        <f t="shared" si="5"/>
        <v>0</v>
      </c>
      <c r="G61" s="1823">
        <f t="shared" si="6"/>
        <v>0</v>
      </c>
      <c r="H61" s="525">
        <f>IFERROR(VLOOKUP(C61,'Consolidated Master Sheet'!B:H,6,0),"")</f>
        <v>12</v>
      </c>
      <c r="I61" s="410">
        <f>IFERROR(VLOOKUP(C61,'Consolidated Master Sheet'!B:H,7,0),"")</f>
        <v>12</v>
      </c>
      <c r="J61" s="93"/>
      <c r="K61" s="1587">
        <f t="shared" si="13"/>
        <v>0</v>
      </c>
      <c r="L61" s="304"/>
      <c r="M61" s="304"/>
    </row>
    <row r="62" spans="1:13" s="305" customFormat="1" ht="15.75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62" s="536"/>
      <c r="C62" s="1443"/>
      <c r="D62" s="1443" t="s">
        <v>11548</v>
      </c>
      <c r="E62" s="1837" t="str">
        <f>IFERROR(VLOOKUP(C62,'Consolidated Master Sheet'!B:H,3,0),"")</f>
        <v/>
      </c>
      <c r="F62" s="1586">
        <f t="shared" si="5"/>
        <v>0</v>
      </c>
      <c r="G62" s="1820">
        <f t="shared" si="6"/>
        <v>0</v>
      </c>
      <c r="H62" s="1267" t="str">
        <f>IFERROR(VLOOKUP(C62,'Consolidated Master Sheet'!B:H,6,0),"")</f>
        <v/>
      </c>
      <c r="I62" s="1267" t="str">
        <f>IFERROR(VLOOKUP(C62,'Consolidated Master Sheet'!B:H,7,0),"")</f>
        <v/>
      </c>
      <c r="J62" s="1584"/>
      <c r="K62" s="1583"/>
      <c r="L62" s="304"/>
      <c r="M62" s="304"/>
    </row>
    <row r="63" spans="1:13" s="305" customFormat="1" ht="15.75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63" s="541"/>
      <c r="C63" s="542"/>
      <c r="D63" s="1443" t="s">
        <v>11498</v>
      </c>
      <c r="E63" s="1837" t="str">
        <f>IFERROR(VLOOKUP(C63,'Consolidated Master Sheet'!B:H,3,0),"")</f>
        <v/>
      </c>
      <c r="F63" s="1586">
        <f t="shared" si="5"/>
        <v>0</v>
      </c>
      <c r="G63" s="1820">
        <f t="shared" si="6"/>
        <v>0</v>
      </c>
      <c r="H63" s="1585" t="str">
        <f>IFERROR(VLOOKUP(C63,'Consolidated Master Sheet'!B:H,6,0),"")</f>
        <v/>
      </c>
      <c r="I63" s="1267" t="str">
        <f>IFERROR(VLOOKUP(C63,'Consolidated Master Sheet'!B:H,7,0),"")</f>
        <v/>
      </c>
      <c r="J63" s="1584"/>
      <c r="K63" s="1583"/>
      <c r="L63" s="304"/>
      <c r="M63" s="304"/>
    </row>
    <row r="64" spans="1:13" s="305" customFormat="1" ht="15.75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64" s="538"/>
      <c r="C64" s="539" t="s">
        <v>11547</v>
      </c>
      <c r="D64" s="540" t="s">
        <v>11447</v>
      </c>
      <c r="E64" s="1371">
        <f>IFERROR(VLOOKUP(C64,'Consolidated Master Sheet'!B:H,3,0),"")</f>
        <v>21.73</v>
      </c>
      <c r="F64" s="1582">
        <f t="shared" si="5"/>
        <v>0</v>
      </c>
      <c r="G64" s="1821">
        <f t="shared" si="6"/>
        <v>0</v>
      </c>
      <c r="H64" s="410">
        <f>IFERROR(VLOOKUP(C64,'Consolidated Master Sheet'!B:H,6,0),"")</f>
        <v>25</v>
      </c>
      <c r="I64" s="410">
        <f>IFERROR(VLOOKUP(C64,'Consolidated Master Sheet'!B:H,7,0),"")</f>
        <v>25</v>
      </c>
      <c r="J64" s="91"/>
      <c r="K64" s="1581">
        <f t="shared" ref="K64:K69" si="14">IFERROR(G64*J64,0)</f>
        <v>0</v>
      </c>
      <c r="L64" s="304"/>
      <c r="M64" s="304"/>
    </row>
    <row r="65" spans="1:13" s="305" customFormat="1" ht="15.75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65" s="501"/>
      <c r="C65" s="1303" t="s">
        <v>11546</v>
      </c>
      <c r="D65" s="1579" t="s">
        <v>11445</v>
      </c>
      <c r="E65" s="1373">
        <f>IFERROR(VLOOKUP(C65,'Consolidated Master Sheet'!B:H,3,0),"")</f>
        <v>21.73</v>
      </c>
      <c r="F65" s="1578">
        <f t="shared" si="5"/>
        <v>0</v>
      </c>
      <c r="G65" s="1822">
        <f t="shared" si="6"/>
        <v>0</v>
      </c>
      <c r="H65" s="849">
        <f>IFERROR(VLOOKUP(C65,'Consolidated Master Sheet'!B:H,6,0),"")</f>
        <v>25</v>
      </c>
      <c r="I65" s="410">
        <f>IFERROR(VLOOKUP(C65,'Consolidated Master Sheet'!B:H,7,0),"")</f>
        <v>25</v>
      </c>
      <c r="J65" s="1441"/>
      <c r="K65" s="1577">
        <f t="shared" si="14"/>
        <v>0</v>
      </c>
      <c r="L65" s="304"/>
      <c r="M65" s="304"/>
    </row>
    <row r="66" spans="1:13" s="305" customFormat="1" ht="15.75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66" s="538"/>
      <c r="C66" s="1444" t="s">
        <v>11545</v>
      </c>
      <c r="D66" s="1580" t="s">
        <v>11443</v>
      </c>
      <c r="E66" s="1373">
        <f>IFERROR(VLOOKUP(C66,'Consolidated Master Sheet'!B:H,3,0),"")</f>
        <v>21.73</v>
      </c>
      <c r="F66" s="1578">
        <f t="shared" si="5"/>
        <v>0</v>
      </c>
      <c r="G66" s="1822">
        <f t="shared" si="6"/>
        <v>0</v>
      </c>
      <c r="H66" s="849">
        <f>IFERROR(VLOOKUP(C66,'Consolidated Master Sheet'!B:H,6,0),"")</f>
        <v>25</v>
      </c>
      <c r="I66" s="410">
        <f>IFERROR(VLOOKUP(C66,'Consolidated Master Sheet'!B:H,7,0),"")</f>
        <v>25</v>
      </c>
      <c r="J66" s="1441"/>
      <c r="K66" s="1577">
        <f t="shared" si="14"/>
        <v>0</v>
      </c>
      <c r="L66" s="304"/>
      <c r="M66" s="304"/>
    </row>
    <row r="67" spans="1:13" s="305" customFormat="1" ht="15.75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67" s="501"/>
      <c r="C67" s="1303" t="s">
        <v>11544</v>
      </c>
      <c r="D67" s="1579" t="s">
        <v>11441</v>
      </c>
      <c r="E67" s="1373">
        <f>IFERROR(VLOOKUP(C67,'Consolidated Master Sheet'!B:H,3,0),"")</f>
        <v>21.73</v>
      </c>
      <c r="F67" s="1578">
        <f t="shared" si="5"/>
        <v>0</v>
      </c>
      <c r="G67" s="1822">
        <f t="shared" si="6"/>
        <v>0</v>
      </c>
      <c r="H67" s="849">
        <f>IFERROR(VLOOKUP(C67,'Consolidated Master Sheet'!B:H,6,0),"")</f>
        <v>25</v>
      </c>
      <c r="I67" s="410">
        <f>IFERROR(VLOOKUP(C67,'Consolidated Master Sheet'!B:H,7,0),"")</f>
        <v>25</v>
      </c>
      <c r="J67" s="1441"/>
      <c r="K67" s="1577">
        <f t="shared" si="14"/>
        <v>0</v>
      </c>
      <c r="L67" s="304"/>
      <c r="M67" s="304"/>
    </row>
    <row r="68" spans="1:13" s="305" customFormat="1" ht="15.75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68" s="538"/>
      <c r="C68" s="1444" t="s">
        <v>11543</v>
      </c>
      <c r="D68" s="1580" t="s">
        <v>11439</v>
      </c>
      <c r="E68" s="1373">
        <f>IFERROR(VLOOKUP(C68,'Consolidated Master Sheet'!B:H,3,0),"")</f>
        <v>21.73</v>
      </c>
      <c r="F68" s="1578">
        <f t="shared" si="5"/>
        <v>0</v>
      </c>
      <c r="G68" s="1822">
        <f t="shared" si="6"/>
        <v>0</v>
      </c>
      <c r="H68" s="849">
        <f>IFERROR(VLOOKUP(C68,'Consolidated Master Sheet'!B:H,6,0),"")</f>
        <v>25</v>
      </c>
      <c r="I68" s="410">
        <f>IFERROR(VLOOKUP(C68,'Consolidated Master Sheet'!B:H,7,0),"")</f>
        <v>25</v>
      </c>
      <c r="J68" s="1441"/>
      <c r="K68" s="1577">
        <f t="shared" si="14"/>
        <v>0</v>
      </c>
      <c r="L68" s="304"/>
      <c r="M68" s="304"/>
    </row>
    <row r="69" spans="1:13" s="305" customFormat="1" ht="15.75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69" s="501"/>
      <c r="C69" s="523" t="s">
        <v>11542</v>
      </c>
      <c r="D69" s="728" t="s">
        <v>11437</v>
      </c>
      <c r="E69" s="1769">
        <f>IFERROR(VLOOKUP(C69,'Consolidated Master Sheet'!B:H,3,0),"")</f>
        <v>21.73</v>
      </c>
      <c r="F69" s="1588">
        <f t="shared" si="5"/>
        <v>0</v>
      </c>
      <c r="G69" s="1823">
        <f t="shared" si="6"/>
        <v>0</v>
      </c>
      <c r="H69" s="525">
        <f>IFERROR(VLOOKUP(C69,'Consolidated Master Sheet'!B:H,6,0),"")</f>
        <v>25</v>
      </c>
      <c r="I69" s="410">
        <f>IFERROR(VLOOKUP(C69,'Consolidated Master Sheet'!B:H,7,0),"")</f>
        <v>25</v>
      </c>
      <c r="J69" s="93"/>
      <c r="K69" s="1587">
        <f t="shared" si="14"/>
        <v>0</v>
      </c>
      <c r="L69" s="304"/>
      <c r="M69" s="304"/>
    </row>
    <row r="70" spans="1:13" s="305" customFormat="1" ht="15.75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70" s="541"/>
      <c r="C70" s="542"/>
      <c r="D70" s="1443" t="s">
        <v>11491</v>
      </c>
      <c r="E70" s="1837" t="str">
        <f>IFERROR(VLOOKUP(C70,'Consolidated Master Sheet'!B:H,3,0),"")</f>
        <v/>
      </c>
      <c r="F70" s="1586">
        <f t="shared" si="5"/>
        <v>0</v>
      </c>
      <c r="G70" s="1820">
        <f t="shared" si="6"/>
        <v>0</v>
      </c>
      <c r="H70" s="1585" t="str">
        <f>IFERROR(VLOOKUP(C70,'Consolidated Master Sheet'!B:H,6,0),"")</f>
        <v/>
      </c>
      <c r="I70" s="1267" t="str">
        <f>IFERROR(VLOOKUP(C70,'Consolidated Master Sheet'!B:H,7,0),"")</f>
        <v/>
      </c>
      <c r="J70" s="1584"/>
      <c r="K70" s="1583"/>
      <c r="L70" s="304"/>
      <c r="M70" s="304"/>
    </row>
    <row r="71" spans="1:13" s="305" customFormat="1" ht="15.75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71" s="538"/>
      <c r="C71" s="539" t="s">
        <v>11541</v>
      </c>
      <c r="D71" s="540" t="s">
        <v>11447</v>
      </c>
      <c r="E71" s="1371">
        <f>IFERROR(VLOOKUP(C71,'Consolidated Master Sheet'!B:H,3,0),"")</f>
        <v>26.8</v>
      </c>
      <c r="F71" s="1582">
        <f t="shared" si="5"/>
        <v>0</v>
      </c>
      <c r="G71" s="1821">
        <f t="shared" si="6"/>
        <v>0</v>
      </c>
      <c r="H71" s="410">
        <f>IFERROR(VLOOKUP(C71,'Consolidated Master Sheet'!B:H,6,0),"")</f>
        <v>25</v>
      </c>
      <c r="I71" s="410">
        <f>IFERROR(VLOOKUP(C71,'Consolidated Master Sheet'!B:H,7,0),"")</f>
        <v>25</v>
      </c>
      <c r="J71" s="91"/>
      <c r="K71" s="1581">
        <f t="shared" ref="K71:K76" si="15">IFERROR(G71*J71,0)</f>
        <v>0</v>
      </c>
      <c r="L71" s="304"/>
      <c r="M71" s="304"/>
    </row>
    <row r="72" spans="1:13" s="305" customFormat="1" ht="15.75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72" s="501"/>
      <c r="C72" s="1303" t="s">
        <v>11540</v>
      </c>
      <c r="D72" s="1579" t="s">
        <v>11445</v>
      </c>
      <c r="E72" s="1373">
        <f>IFERROR(VLOOKUP(C72,'Consolidated Master Sheet'!B:H,3,0),"")</f>
        <v>26.8</v>
      </c>
      <c r="F72" s="1578">
        <f t="shared" ref="F72:F135" si="16">IF(E72=0,"NET",$F$2)</f>
        <v>0</v>
      </c>
      <c r="G72" s="1822">
        <f t="shared" ref="G72:G135" si="17">IFERROR(ROUND(E72*F72,2),0)</f>
        <v>0</v>
      </c>
      <c r="H72" s="849">
        <f>IFERROR(VLOOKUP(C72,'Consolidated Master Sheet'!B:H,6,0),"")</f>
        <v>25</v>
      </c>
      <c r="I72" s="410">
        <f>IFERROR(VLOOKUP(C72,'Consolidated Master Sheet'!B:H,7,0),"")</f>
        <v>25</v>
      </c>
      <c r="J72" s="1441"/>
      <c r="K72" s="1577">
        <f t="shared" si="15"/>
        <v>0</v>
      </c>
      <c r="L72" s="304"/>
      <c r="M72" s="304"/>
    </row>
    <row r="73" spans="1:13" s="305" customFormat="1" ht="15.75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73" s="538"/>
      <c r="C73" s="1444" t="s">
        <v>11539</v>
      </c>
      <c r="D73" s="1580" t="s">
        <v>11443</v>
      </c>
      <c r="E73" s="1373">
        <f>IFERROR(VLOOKUP(C73,'Consolidated Master Sheet'!B:H,3,0),"")</f>
        <v>26.8</v>
      </c>
      <c r="F73" s="1578">
        <f t="shared" si="16"/>
        <v>0</v>
      </c>
      <c r="G73" s="1822">
        <f t="shared" si="17"/>
        <v>0</v>
      </c>
      <c r="H73" s="849">
        <f>IFERROR(VLOOKUP(C73,'Consolidated Master Sheet'!B:H,6,0),"")</f>
        <v>25</v>
      </c>
      <c r="I73" s="410">
        <f>IFERROR(VLOOKUP(C73,'Consolidated Master Sheet'!B:H,7,0),"")</f>
        <v>25</v>
      </c>
      <c r="J73" s="1441"/>
      <c r="K73" s="1577">
        <f t="shared" si="15"/>
        <v>0</v>
      </c>
      <c r="L73" s="304"/>
      <c r="M73" s="304"/>
    </row>
    <row r="74" spans="1:13" s="305" customFormat="1" ht="15.75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74" s="501"/>
      <c r="C74" s="1303" t="s">
        <v>11538</v>
      </c>
      <c r="D74" s="1579" t="s">
        <v>11441</v>
      </c>
      <c r="E74" s="1373">
        <f>IFERROR(VLOOKUP(C74,'Consolidated Master Sheet'!B:H,3,0),"")</f>
        <v>26.8</v>
      </c>
      <c r="F74" s="1578">
        <f t="shared" si="16"/>
        <v>0</v>
      </c>
      <c r="G74" s="1822">
        <f t="shared" si="17"/>
        <v>0</v>
      </c>
      <c r="H74" s="849">
        <f>IFERROR(VLOOKUP(C74,'Consolidated Master Sheet'!B:H,6,0),"")</f>
        <v>25</v>
      </c>
      <c r="I74" s="410">
        <f>IFERROR(VLOOKUP(C74,'Consolidated Master Sheet'!B:H,7,0),"")</f>
        <v>25</v>
      </c>
      <c r="J74" s="1441"/>
      <c r="K74" s="1577">
        <f t="shared" si="15"/>
        <v>0</v>
      </c>
      <c r="L74" s="304"/>
      <c r="M74" s="304"/>
    </row>
    <row r="75" spans="1:13" s="305" customFormat="1" ht="15.75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75" s="538"/>
      <c r="C75" s="1444" t="s">
        <v>11537</v>
      </c>
      <c r="D75" s="1580" t="s">
        <v>11439</v>
      </c>
      <c r="E75" s="1373">
        <f>IFERROR(VLOOKUP(C75,'Consolidated Master Sheet'!B:H,3,0),"")</f>
        <v>26.8</v>
      </c>
      <c r="F75" s="1578">
        <f t="shared" si="16"/>
        <v>0</v>
      </c>
      <c r="G75" s="1822">
        <f t="shared" si="17"/>
        <v>0</v>
      </c>
      <c r="H75" s="849">
        <f>IFERROR(VLOOKUP(C75,'Consolidated Master Sheet'!B:H,6,0),"")</f>
        <v>25</v>
      </c>
      <c r="I75" s="410">
        <f>IFERROR(VLOOKUP(C75,'Consolidated Master Sheet'!B:H,7,0),"")</f>
        <v>25</v>
      </c>
      <c r="J75" s="1441"/>
      <c r="K75" s="1577">
        <f t="shared" si="15"/>
        <v>0</v>
      </c>
      <c r="L75" s="304"/>
      <c r="M75" s="304"/>
    </row>
    <row r="76" spans="1:13" s="305" customFormat="1" ht="15.75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76" s="501"/>
      <c r="C76" s="523" t="s">
        <v>11536</v>
      </c>
      <c r="D76" s="728" t="s">
        <v>11437</v>
      </c>
      <c r="E76" s="1769">
        <f>IFERROR(VLOOKUP(C76,'Consolidated Master Sheet'!B:H,3,0),"")</f>
        <v>26.8</v>
      </c>
      <c r="F76" s="1588">
        <f t="shared" si="16"/>
        <v>0</v>
      </c>
      <c r="G76" s="1823">
        <f t="shared" si="17"/>
        <v>0</v>
      </c>
      <c r="H76" s="525">
        <f>IFERROR(VLOOKUP(C76,'Consolidated Master Sheet'!B:H,6,0),"")</f>
        <v>25</v>
      </c>
      <c r="I76" s="410">
        <f>IFERROR(VLOOKUP(C76,'Consolidated Master Sheet'!B:H,7,0),"")</f>
        <v>25</v>
      </c>
      <c r="J76" s="93"/>
      <c r="K76" s="1587">
        <f t="shared" si="15"/>
        <v>0</v>
      </c>
      <c r="L76" s="304"/>
      <c r="M76" s="304"/>
    </row>
    <row r="77" spans="1:13" s="305" customFormat="1" ht="15.75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77" s="541"/>
      <c r="C77" s="542"/>
      <c r="D77" s="1443" t="s">
        <v>11484</v>
      </c>
      <c r="E77" s="1837" t="str">
        <f>IFERROR(VLOOKUP(C77,'Consolidated Master Sheet'!B:H,3,0),"")</f>
        <v/>
      </c>
      <c r="F77" s="1586">
        <f t="shared" si="16"/>
        <v>0</v>
      </c>
      <c r="G77" s="1820">
        <f t="shared" si="17"/>
        <v>0</v>
      </c>
      <c r="H77" s="1585" t="str">
        <f>IFERROR(VLOOKUP(C77,'Consolidated Master Sheet'!B:H,6,0),"")</f>
        <v/>
      </c>
      <c r="I77" s="1267" t="str">
        <f>IFERROR(VLOOKUP(C77,'Consolidated Master Sheet'!B:H,7,0),"")</f>
        <v/>
      </c>
      <c r="J77" s="1584"/>
      <c r="K77" s="1583"/>
      <c r="L77" s="304"/>
      <c r="M77" s="304"/>
    </row>
    <row r="78" spans="1:13" s="305" customFormat="1" ht="15.75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78" s="538"/>
      <c r="C78" s="539" t="s">
        <v>11535</v>
      </c>
      <c r="D78" s="540" t="s">
        <v>11447</v>
      </c>
      <c r="E78" s="1371">
        <f>IFERROR(VLOOKUP(C78,'Consolidated Master Sheet'!B:H,3,0),"")</f>
        <v>32.229999999999997</v>
      </c>
      <c r="F78" s="1582">
        <f t="shared" si="16"/>
        <v>0</v>
      </c>
      <c r="G78" s="1821">
        <f t="shared" si="17"/>
        <v>0</v>
      </c>
      <c r="H78" s="410">
        <f>IFERROR(VLOOKUP(C78,'Consolidated Master Sheet'!B:H,6,0),"")</f>
        <v>25</v>
      </c>
      <c r="I78" s="410">
        <f>IFERROR(VLOOKUP(C78,'Consolidated Master Sheet'!B:H,7,0),"")</f>
        <v>25</v>
      </c>
      <c r="J78" s="91"/>
      <c r="K78" s="1581">
        <f t="shared" ref="K78:K83" si="18">IFERROR(G78*J78,0)</f>
        <v>0</v>
      </c>
      <c r="L78" s="304"/>
      <c r="M78" s="304"/>
    </row>
    <row r="79" spans="1:13" s="305" customFormat="1" ht="15.75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79" s="501"/>
      <c r="C79" s="1303" t="s">
        <v>11534</v>
      </c>
      <c r="D79" s="1579" t="s">
        <v>11445</v>
      </c>
      <c r="E79" s="1373">
        <f>IFERROR(VLOOKUP(C79,'Consolidated Master Sheet'!B:H,3,0),"")</f>
        <v>32.229999999999997</v>
      </c>
      <c r="F79" s="1578">
        <f t="shared" si="16"/>
        <v>0</v>
      </c>
      <c r="G79" s="1822">
        <f t="shared" si="17"/>
        <v>0</v>
      </c>
      <c r="H79" s="849">
        <f>IFERROR(VLOOKUP(C79,'Consolidated Master Sheet'!B:H,6,0),"")</f>
        <v>25</v>
      </c>
      <c r="I79" s="410">
        <f>IFERROR(VLOOKUP(C79,'Consolidated Master Sheet'!B:H,7,0),"")</f>
        <v>25</v>
      </c>
      <c r="J79" s="1441"/>
      <c r="K79" s="1577">
        <f t="shared" si="18"/>
        <v>0</v>
      </c>
      <c r="L79" s="304"/>
      <c r="M79" s="304"/>
    </row>
    <row r="80" spans="1:13" s="305" customFormat="1" ht="15.75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80" s="538"/>
      <c r="C80" s="1444" t="s">
        <v>11533</v>
      </c>
      <c r="D80" s="1580" t="s">
        <v>11443</v>
      </c>
      <c r="E80" s="1373">
        <f>IFERROR(VLOOKUP(C80,'Consolidated Master Sheet'!B:H,3,0),"")</f>
        <v>32.229999999999997</v>
      </c>
      <c r="F80" s="1578">
        <f t="shared" si="16"/>
        <v>0</v>
      </c>
      <c r="G80" s="1822">
        <f t="shared" si="17"/>
        <v>0</v>
      </c>
      <c r="H80" s="849">
        <f>IFERROR(VLOOKUP(C80,'Consolidated Master Sheet'!B:H,6,0),"")</f>
        <v>25</v>
      </c>
      <c r="I80" s="410">
        <f>IFERROR(VLOOKUP(C80,'Consolidated Master Sheet'!B:H,7,0),"")</f>
        <v>25</v>
      </c>
      <c r="J80" s="1441"/>
      <c r="K80" s="1577">
        <f t="shared" si="18"/>
        <v>0</v>
      </c>
      <c r="L80" s="304"/>
      <c r="M80" s="304"/>
    </row>
    <row r="81" spans="1:13" s="305" customFormat="1" ht="15.75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81" s="501"/>
      <c r="C81" s="1303" t="s">
        <v>11532</v>
      </c>
      <c r="D81" s="1579" t="s">
        <v>11441</v>
      </c>
      <c r="E81" s="1373">
        <f>IFERROR(VLOOKUP(C81,'Consolidated Master Sheet'!B:H,3,0),"")</f>
        <v>32.229999999999997</v>
      </c>
      <c r="F81" s="1578">
        <f t="shared" si="16"/>
        <v>0</v>
      </c>
      <c r="G81" s="1822">
        <f t="shared" si="17"/>
        <v>0</v>
      </c>
      <c r="H81" s="849">
        <f>IFERROR(VLOOKUP(C81,'Consolidated Master Sheet'!B:H,6,0),"")</f>
        <v>25</v>
      </c>
      <c r="I81" s="410">
        <f>IFERROR(VLOOKUP(C81,'Consolidated Master Sheet'!B:H,7,0),"")</f>
        <v>25</v>
      </c>
      <c r="J81" s="1441"/>
      <c r="K81" s="1577">
        <f t="shared" si="18"/>
        <v>0</v>
      </c>
      <c r="L81" s="304"/>
      <c r="M81" s="304"/>
    </row>
    <row r="82" spans="1:13" s="305" customFormat="1" ht="15.75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82" s="538"/>
      <c r="C82" s="1444" t="s">
        <v>11531</v>
      </c>
      <c r="D82" s="1580" t="s">
        <v>11439</v>
      </c>
      <c r="E82" s="1373">
        <f>IFERROR(VLOOKUP(C82,'Consolidated Master Sheet'!B:H,3,0),"")</f>
        <v>32.229999999999997</v>
      </c>
      <c r="F82" s="1578">
        <f t="shared" si="16"/>
        <v>0</v>
      </c>
      <c r="G82" s="1822">
        <f t="shared" si="17"/>
        <v>0</v>
      </c>
      <c r="H82" s="849">
        <f>IFERROR(VLOOKUP(C82,'Consolidated Master Sheet'!B:H,6,0),"")</f>
        <v>25</v>
      </c>
      <c r="I82" s="410">
        <f>IFERROR(VLOOKUP(C82,'Consolidated Master Sheet'!B:H,7,0),"")</f>
        <v>25</v>
      </c>
      <c r="J82" s="1441"/>
      <c r="K82" s="1577">
        <f t="shared" si="18"/>
        <v>0</v>
      </c>
      <c r="L82" s="304"/>
      <c r="M82" s="304"/>
    </row>
    <row r="83" spans="1:13" s="305" customFormat="1" ht="15.75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83" s="501"/>
      <c r="C83" s="523" t="s">
        <v>11530</v>
      </c>
      <c r="D83" s="728" t="s">
        <v>11437</v>
      </c>
      <c r="E83" s="1769">
        <f>IFERROR(VLOOKUP(C83,'Consolidated Master Sheet'!B:H,3,0),"")</f>
        <v>32.229999999999997</v>
      </c>
      <c r="F83" s="1588">
        <f t="shared" si="16"/>
        <v>0</v>
      </c>
      <c r="G83" s="1823">
        <f t="shared" si="17"/>
        <v>0</v>
      </c>
      <c r="H83" s="525">
        <f>IFERROR(VLOOKUP(C83,'Consolidated Master Sheet'!B:H,6,0),"")</f>
        <v>25</v>
      </c>
      <c r="I83" s="410">
        <f>IFERROR(VLOOKUP(C83,'Consolidated Master Sheet'!B:H,7,0),"")</f>
        <v>25</v>
      </c>
      <c r="J83" s="93"/>
      <c r="K83" s="1587">
        <f t="shared" si="18"/>
        <v>0</v>
      </c>
      <c r="L83" s="304"/>
      <c r="M83" s="304"/>
    </row>
    <row r="84" spans="1:13" s="305" customFormat="1" ht="15.75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84" s="541"/>
      <c r="C84" s="542"/>
      <c r="D84" s="1443" t="s">
        <v>11477</v>
      </c>
      <c r="E84" s="1837" t="str">
        <f>IFERROR(VLOOKUP(C84,'Consolidated Master Sheet'!B:H,3,0),"")</f>
        <v/>
      </c>
      <c r="F84" s="1586">
        <f t="shared" si="16"/>
        <v>0</v>
      </c>
      <c r="G84" s="1820">
        <f t="shared" si="17"/>
        <v>0</v>
      </c>
      <c r="H84" s="1585" t="str">
        <f>IFERROR(VLOOKUP(C84,'Consolidated Master Sheet'!B:H,6,0),"")</f>
        <v/>
      </c>
      <c r="I84" s="1267" t="str">
        <f>IFERROR(VLOOKUP(C84,'Consolidated Master Sheet'!B:H,7,0),"")</f>
        <v/>
      </c>
      <c r="J84" s="1584"/>
      <c r="K84" s="1583"/>
      <c r="L84" s="304"/>
      <c r="M84" s="304"/>
    </row>
    <row r="85" spans="1:13" s="305" customFormat="1" ht="15.75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85" s="538"/>
      <c r="C85" s="539" t="s">
        <v>11529</v>
      </c>
      <c r="D85" s="540" t="s">
        <v>11447</v>
      </c>
      <c r="E85" s="1371">
        <f>IFERROR(VLOOKUP(C85,'Consolidated Master Sheet'!B:H,3,0),"")</f>
        <v>34.08</v>
      </c>
      <c r="F85" s="1582">
        <f t="shared" si="16"/>
        <v>0</v>
      </c>
      <c r="G85" s="1821">
        <f t="shared" si="17"/>
        <v>0</v>
      </c>
      <c r="H85" s="410">
        <f>IFERROR(VLOOKUP(C85,'Consolidated Master Sheet'!B:H,6,0),"")</f>
        <v>25</v>
      </c>
      <c r="I85" s="410">
        <f>IFERROR(VLOOKUP(C85,'Consolidated Master Sheet'!B:H,7,0),"")</f>
        <v>25</v>
      </c>
      <c r="J85" s="91"/>
      <c r="K85" s="1581">
        <f t="shared" ref="K85:K90" si="19">IFERROR(G85*J85,0)</f>
        <v>0</v>
      </c>
      <c r="L85" s="304"/>
      <c r="M85" s="304"/>
    </row>
    <row r="86" spans="1:13" s="305" customFormat="1" ht="15.75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86" s="501"/>
      <c r="C86" s="1303" t="s">
        <v>11528</v>
      </c>
      <c r="D86" s="1579" t="s">
        <v>11445</v>
      </c>
      <c r="E86" s="1373">
        <f>IFERROR(VLOOKUP(C86,'Consolidated Master Sheet'!B:H,3,0),"")</f>
        <v>34.08</v>
      </c>
      <c r="F86" s="1578">
        <f t="shared" si="16"/>
        <v>0</v>
      </c>
      <c r="G86" s="1822">
        <f t="shared" si="17"/>
        <v>0</v>
      </c>
      <c r="H86" s="849">
        <f>IFERROR(VLOOKUP(C86,'Consolidated Master Sheet'!B:H,6,0),"")</f>
        <v>25</v>
      </c>
      <c r="I86" s="410">
        <f>IFERROR(VLOOKUP(C86,'Consolidated Master Sheet'!B:H,7,0),"")</f>
        <v>25</v>
      </c>
      <c r="J86" s="1441"/>
      <c r="K86" s="1577">
        <f t="shared" si="19"/>
        <v>0</v>
      </c>
      <c r="L86" s="304"/>
      <c r="M86" s="304"/>
    </row>
    <row r="87" spans="1:13" s="305" customFormat="1" ht="15.75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87" s="538"/>
      <c r="C87" s="1444" t="s">
        <v>11527</v>
      </c>
      <c r="D87" s="1580" t="s">
        <v>11443</v>
      </c>
      <c r="E87" s="1373">
        <f>IFERROR(VLOOKUP(C87,'Consolidated Master Sheet'!B:H,3,0),"")</f>
        <v>34.08</v>
      </c>
      <c r="F87" s="1578">
        <f t="shared" si="16"/>
        <v>0</v>
      </c>
      <c r="G87" s="1822">
        <f t="shared" si="17"/>
        <v>0</v>
      </c>
      <c r="H87" s="849">
        <f>IFERROR(VLOOKUP(C87,'Consolidated Master Sheet'!B:H,6,0),"")</f>
        <v>25</v>
      </c>
      <c r="I87" s="410">
        <f>IFERROR(VLOOKUP(C87,'Consolidated Master Sheet'!B:H,7,0),"")</f>
        <v>25</v>
      </c>
      <c r="J87" s="1441"/>
      <c r="K87" s="1577">
        <f t="shared" si="19"/>
        <v>0</v>
      </c>
      <c r="L87" s="304"/>
      <c r="M87" s="304"/>
    </row>
    <row r="88" spans="1:13" s="305" customFormat="1" ht="15.75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88" s="501"/>
      <c r="C88" s="1303" t="s">
        <v>11526</v>
      </c>
      <c r="D88" s="1579" t="s">
        <v>11441</v>
      </c>
      <c r="E88" s="1373">
        <f>IFERROR(VLOOKUP(C88,'Consolidated Master Sheet'!B:H,3,0),"")</f>
        <v>34.08</v>
      </c>
      <c r="F88" s="1578">
        <f t="shared" si="16"/>
        <v>0</v>
      </c>
      <c r="G88" s="1822">
        <f t="shared" si="17"/>
        <v>0</v>
      </c>
      <c r="H88" s="849">
        <f>IFERROR(VLOOKUP(C88,'Consolidated Master Sheet'!B:H,6,0),"")</f>
        <v>25</v>
      </c>
      <c r="I88" s="410">
        <f>IFERROR(VLOOKUP(C88,'Consolidated Master Sheet'!B:H,7,0),"")</f>
        <v>25</v>
      </c>
      <c r="J88" s="1441"/>
      <c r="K88" s="1577">
        <f t="shared" si="19"/>
        <v>0</v>
      </c>
      <c r="L88" s="304"/>
      <c r="M88" s="304"/>
    </row>
    <row r="89" spans="1:13" s="305" customFormat="1" ht="15.75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89" s="538"/>
      <c r="C89" s="1444" t="s">
        <v>11525</v>
      </c>
      <c r="D89" s="1580" t="s">
        <v>11439</v>
      </c>
      <c r="E89" s="1373">
        <f>IFERROR(VLOOKUP(C89,'Consolidated Master Sheet'!B:H,3,0),"")</f>
        <v>34.08</v>
      </c>
      <c r="F89" s="1578">
        <f t="shared" si="16"/>
        <v>0</v>
      </c>
      <c r="G89" s="1822">
        <f t="shared" si="17"/>
        <v>0</v>
      </c>
      <c r="H89" s="849">
        <f>IFERROR(VLOOKUP(C89,'Consolidated Master Sheet'!B:H,6,0),"")</f>
        <v>25</v>
      </c>
      <c r="I89" s="410">
        <f>IFERROR(VLOOKUP(C89,'Consolidated Master Sheet'!B:H,7,0),"")</f>
        <v>25</v>
      </c>
      <c r="J89" s="1441"/>
      <c r="K89" s="1577">
        <f t="shared" si="19"/>
        <v>0</v>
      </c>
      <c r="L89" s="304"/>
      <c r="M89" s="304"/>
    </row>
    <row r="90" spans="1:13" s="305" customFormat="1" ht="15.75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90" s="501"/>
      <c r="C90" s="523" t="s">
        <v>11524</v>
      </c>
      <c r="D90" s="728" t="s">
        <v>11437</v>
      </c>
      <c r="E90" s="1769">
        <f>IFERROR(VLOOKUP(C90,'Consolidated Master Sheet'!B:H,3,0),"")</f>
        <v>34.08</v>
      </c>
      <c r="F90" s="1588">
        <f t="shared" si="16"/>
        <v>0</v>
      </c>
      <c r="G90" s="1823">
        <f t="shared" si="17"/>
        <v>0</v>
      </c>
      <c r="H90" s="525">
        <f>IFERROR(VLOOKUP(C90,'Consolidated Master Sheet'!B:H,6,0),"")</f>
        <v>25</v>
      </c>
      <c r="I90" s="410">
        <f>IFERROR(VLOOKUP(C90,'Consolidated Master Sheet'!B:H,7,0),"")</f>
        <v>25</v>
      </c>
      <c r="J90" s="93"/>
      <c r="K90" s="1587">
        <f t="shared" si="19"/>
        <v>0</v>
      </c>
      <c r="L90" s="304"/>
      <c r="M90" s="304"/>
    </row>
    <row r="91" spans="1:13" s="305" customFormat="1" ht="15.75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91" s="541"/>
      <c r="C91" s="542"/>
      <c r="D91" s="1443" t="s">
        <v>11470</v>
      </c>
      <c r="E91" s="1837" t="str">
        <f>IFERROR(VLOOKUP(C91,'Consolidated Master Sheet'!B:H,3,0),"")</f>
        <v/>
      </c>
      <c r="F91" s="1586">
        <f t="shared" si="16"/>
        <v>0</v>
      </c>
      <c r="G91" s="1820">
        <f t="shared" si="17"/>
        <v>0</v>
      </c>
      <c r="H91" s="1585" t="str">
        <f>IFERROR(VLOOKUP(C91,'Consolidated Master Sheet'!B:H,6,0),"")</f>
        <v/>
      </c>
      <c r="I91" s="1267" t="str">
        <f>IFERROR(VLOOKUP(C91,'Consolidated Master Sheet'!B:H,7,0),"")</f>
        <v/>
      </c>
      <c r="J91" s="1584"/>
      <c r="K91" s="1583"/>
      <c r="L91" s="304"/>
      <c r="M91" s="304"/>
    </row>
    <row r="92" spans="1:13" s="305" customFormat="1" ht="15.75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92" s="538"/>
      <c r="C92" s="539" t="s">
        <v>11523</v>
      </c>
      <c r="D92" s="540" t="s">
        <v>11447</v>
      </c>
      <c r="E92" s="1371">
        <f>IFERROR(VLOOKUP(C92,'Consolidated Master Sheet'!B:H,3,0),"")</f>
        <v>37.6</v>
      </c>
      <c r="F92" s="1582">
        <f t="shared" si="16"/>
        <v>0</v>
      </c>
      <c r="G92" s="1821">
        <f t="shared" si="17"/>
        <v>0</v>
      </c>
      <c r="H92" s="410">
        <f>IFERROR(VLOOKUP(C92,'Consolidated Master Sheet'!B:H,6,0),"")</f>
        <v>25</v>
      </c>
      <c r="I92" s="410">
        <f>IFERROR(VLOOKUP(C92,'Consolidated Master Sheet'!B:H,7,0),"")</f>
        <v>25</v>
      </c>
      <c r="J92" s="91"/>
      <c r="K92" s="1581">
        <f t="shared" ref="K92:K97" si="20">IFERROR(G92*J92,0)</f>
        <v>0</v>
      </c>
      <c r="L92" s="304"/>
      <c r="M92" s="304"/>
    </row>
    <row r="93" spans="1:13" s="305" customFormat="1" ht="15.75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93" s="501"/>
      <c r="C93" s="1303" t="s">
        <v>11522</v>
      </c>
      <c r="D93" s="1579" t="s">
        <v>11445</v>
      </c>
      <c r="E93" s="1373">
        <f>IFERROR(VLOOKUP(C93,'Consolidated Master Sheet'!B:H,3,0),"")</f>
        <v>37.6</v>
      </c>
      <c r="F93" s="1578">
        <f t="shared" si="16"/>
        <v>0</v>
      </c>
      <c r="G93" s="1822">
        <f t="shared" si="17"/>
        <v>0</v>
      </c>
      <c r="H93" s="849">
        <f>IFERROR(VLOOKUP(C93,'Consolidated Master Sheet'!B:H,6,0),"")</f>
        <v>25</v>
      </c>
      <c r="I93" s="410">
        <f>IFERROR(VLOOKUP(C93,'Consolidated Master Sheet'!B:H,7,0),"")</f>
        <v>25</v>
      </c>
      <c r="J93" s="1441"/>
      <c r="K93" s="1577">
        <f t="shared" si="20"/>
        <v>0</v>
      </c>
      <c r="L93" s="304"/>
      <c r="M93" s="304"/>
    </row>
    <row r="94" spans="1:13" s="305" customFormat="1" ht="15.75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94" s="538"/>
      <c r="C94" s="1444" t="s">
        <v>11521</v>
      </c>
      <c r="D94" s="1580" t="s">
        <v>11443</v>
      </c>
      <c r="E94" s="1373">
        <f>IFERROR(VLOOKUP(C94,'Consolidated Master Sheet'!B:H,3,0),"")</f>
        <v>37.6</v>
      </c>
      <c r="F94" s="1578">
        <f t="shared" si="16"/>
        <v>0</v>
      </c>
      <c r="G94" s="1822">
        <f t="shared" si="17"/>
        <v>0</v>
      </c>
      <c r="H94" s="849">
        <f>IFERROR(VLOOKUP(C94,'Consolidated Master Sheet'!B:H,6,0),"")</f>
        <v>25</v>
      </c>
      <c r="I94" s="410">
        <f>IFERROR(VLOOKUP(C94,'Consolidated Master Sheet'!B:H,7,0),"")</f>
        <v>25</v>
      </c>
      <c r="J94" s="1441"/>
      <c r="K94" s="1577">
        <f t="shared" si="20"/>
        <v>0</v>
      </c>
      <c r="L94" s="304"/>
      <c r="M94" s="304"/>
    </row>
    <row r="95" spans="1:13" s="305" customFormat="1" ht="15.75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95" s="501"/>
      <c r="C95" s="1303" t="s">
        <v>11520</v>
      </c>
      <c r="D95" s="1579" t="s">
        <v>11441</v>
      </c>
      <c r="E95" s="1373">
        <f>IFERROR(VLOOKUP(C95,'Consolidated Master Sheet'!B:H,3,0),"")</f>
        <v>37.6</v>
      </c>
      <c r="F95" s="1578">
        <f t="shared" si="16"/>
        <v>0</v>
      </c>
      <c r="G95" s="1822">
        <f t="shared" si="17"/>
        <v>0</v>
      </c>
      <c r="H95" s="849">
        <f>IFERROR(VLOOKUP(C95,'Consolidated Master Sheet'!B:H,6,0),"")</f>
        <v>25</v>
      </c>
      <c r="I95" s="410">
        <f>IFERROR(VLOOKUP(C95,'Consolidated Master Sheet'!B:H,7,0),"")</f>
        <v>25</v>
      </c>
      <c r="J95" s="1441"/>
      <c r="K95" s="1577">
        <f t="shared" si="20"/>
        <v>0</v>
      </c>
      <c r="L95" s="304"/>
      <c r="M95" s="304"/>
    </row>
    <row r="96" spans="1:13" s="305" customFormat="1" ht="15.75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96" s="538"/>
      <c r="C96" s="1444" t="s">
        <v>11519</v>
      </c>
      <c r="D96" s="1580" t="s">
        <v>11439</v>
      </c>
      <c r="E96" s="1373">
        <f>IFERROR(VLOOKUP(C96,'Consolidated Master Sheet'!B:H,3,0),"")</f>
        <v>37.6</v>
      </c>
      <c r="F96" s="1578">
        <f t="shared" si="16"/>
        <v>0</v>
      </c>
      <c r="G96" s="1822">
        <f t="shared" si="17"/>
        <v>0</v>
      </c>
      <c r="H96" s="849">
        <f>IFERROR(VLOOKUP(C96,'Consolidated Master Sheet'!B:H,6,0),"")</f>
        <v>25</v>
      </c>
      <c r="I96" s="410">
        <f>IFERROR(VLOOKUP(C96,'Consolidated Master Sheet'!B:H,7,0),"")</f>
        <v>25</v>
      </c>
      <c r="J96" s="1441"/>
      <c r="K96" s="1577">
        <f t="shared" si="20"/>
        <v>0</v>
      </c>
      <c r="L96" s="304"/>
      <c r="M96" s="304"/>
    </row>
    <row r="97" spans="1:13" s="305" customFormat="1" ht="15.75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97" s="501"/>
      <c r="C97" s="523" t="s">
        <v>11518</v>
      </c>
      <c r="D97" s="728" t="s">
        <v>11437</v>
      </c>
      <c r="E97" s="1769">
        <f>IFERROR(VLOOKUP(C97,'Consolidated Master Sheet'!B:H,3,0),"")</f>
        <v>37.6</v>
      </c>
      <c r="F97" s="1588">
        <f t="shared" si="16"/>
        <v>0</v>
      </c>
      <c r="G97" s="1823">
        <f t="shared" si="17"/>
        <v>0</v>
      </c>
      <c r="H97" s="525">
        <f>IFERROR(VLOOKUP(C97,'Consolidated Master Sheet'!B:H,6,0),"")</f>
        <v>25</v>
      </c>
      <c r="I97" s="410">
        <f>IFERROR(VLOOKUP(C97,'Consolidated Master Sheet'!B:H,7,0),"")</f>
        <v>25</v>
      </c>
      <c r="J97" s="93"/>
      <c r="K97" s="1587">
        <f t="shared" si="20"/>
        <v>0</v>
      </c>
      <c r="L97" s="304"/>
      <c r="M97" s="304"/>
    </row>
    <row r="98" spans="1:13" s="305" customFormat="1" ht="15.75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98" s="541"/>
      <c r="C98" s="542"/>
      <c r="D98" s="1443" t="s">
        <v>11463</v>
      </c>
      <c r="E98" s="1837" t="str">
        <f>IFERROR(VLOOKUP(C98,'Consolidated Master Sheet'!B:H,3,0),"")</f>
        <v/>
      </c>
      <c r="F98" s="1586">
        <f t="shared" si="16"/>
        <v>0</v>
      </c>
      <c r="G98" s="1820">
        <f t="shared" si="17"/>
        <v>0</v>
      </c>
      <c r="H98" s="1585" t="str">
        <f>IFERROR(VLOOKUP(C98,'Consolidated Master Sheet'!B:H,6,0),"")</f>
        <v/>
      </c>
      <c r="I98" s="1267" t="str">
        <f>IFERROR(VLOOKUP(C98,'Consolidated Master Sheet'!B:H,7,0),"")</f>
        <v/>
      </c>
      <c r="J98" s="1584"/>
      <c r="K98" s="1583"/>
      <c r="L98" s="304"/>
      <c r="M98" s="304"/>
    </row>
    <row r="99" spans="1:13" s="305" customFormat="1" ht="15.75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99" s="538"/>
      <c r="C99" s="539" t="s">
        <v>11517</v>
      </c>
      <c r="D99" s="540" t="s">
        <v>11447</v>
      </c>
      <c r="E99" s="1371">
        <f>IFERROR(VLOOKUP(C99,'Consolidated Master Sheet'!B:H,3,0),"")</f>
        <v>48.34</v>
      </c>
      <c r="F99" s="1582">
        <f t="shared" si="16"/>
        <v>0</v>
      </c>
      <c r="G99" s="1821">
        <f t="shared" si="17"/>
        <v>0</v>
      </c>
      <c r="H99" s="410">
        <f>IFERROR(VLOOKUP(C99,'Consolidated Master Sheet'!B:H,6,0),"")</f>
        <v>25</v>
      </c>
      <c r="I99" s="410">
        <f>IFERROR(VLOOKUP(C99,'Consolidated Master Sheet'!B:H,7,0),"")</f>
        <v>25</v>
      </c>
      <c r="J99" s="91"/>
      <c r="K99" s="1581">
        <f t="shared" ref="K99:K104" si="21">IFERROR(G99*J99,0)</f>
        <v>0</v>
      </c>
      <c r="L99" s="304"/>
      <c r="M99" s="304"/>
    </row>
    <row r="100" spans="1:13" s="305" customFormat="1" ht="15.75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00" s="501"/>
      <c r="C100" s="1303" t="s">
        <v>11516</v>
      </c>
      <c r="D100" s="1579" t="s">
        <v>11445</v>
      </c>
      <c r="E100" s="1373">
        <f>IFERROR(VLOOKUP(C100,'Consolidated Master Sheet'!B:H,3,0),"")</f>
        <v>48.34</v>
      </c>
      <c r="F100" s="1578">
        <f t="shared" si="16"/>
        <v>0</v>
      </c>
      <c r="G100" s="1822">
        <f t="shared" si="17"/>
        <v>0</v>
      </c>
      <c r="H100" s="849">
        <f>IFERROR(VLOOKUP(C100,'Consolidated Master Sheet'!B:H,6,0),"")</f>
        <v>25</v>
      </c>
      <c r="I100" s="410">
        <f>IFERROR(VLOOKUP(C100,'Consolidated Master Sheet'!B:H,7,0),"")</f>
        <v>25</v>
      </c>
      <c r="J100" s="1441"/>
      <c r="K100" s="1577">
        <f t="shared" si="21"/>
        <v>0</v>
      </c>
      <c r="L100" s="304"/>
      <c r="M100" s="304"/>
    </row>
    <row r="101" spans="1:13" s="305" customFormat="1" ht="15.75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01" s="538"/>
      <c r="C101" s="1444" t="s">
        <v>11515</v>
      </c>
      <c r="D101" s="1580" t="s">
        <v>11443</v>
      </c>
      <c r="E101" s="1373">
        <f>IFERROR(VLOOKUP(C101,'Consolidated Master Sheet'!B:H,3,0),"")</f>
        <v>48.34</v>
      </c>
      <c r="F101" s="1578">
        <f t="shared" si="16"/>
        <v>0</v>
      </c>
      <c r="G101" s="1822">
        <f t="shared" si="17"/>
        <v>0</v>
      </c>
      <c r="H101" s="849">
        <f>IFERROR(VLOOKUP(C101,'Consolidated Master Sheet'!B:H,6,0),"")</f>
        <v>25</v>
      </c>
      <c r="I101" s="410">
        <f>IFERROR(VLOOKUP(C101,'Consolidated Master Sheet'!B:H,7,0),"")</f>
        <v>25</v>
      </c>
      <c r="J101" s="1441"/>
      <c r="K101" s="1577">
        <f t="shared" si="21"/>
        <v>0</v>
      </c>
      <c r="L101" s="304"/>
      <c r="M101" s="304"/>
    </row>
    <row r="102" spans="1:13" s="305" customFormat="1" ht="15.75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02" s="501"/>
      <c r="C102" s="1303" t="s">
        <v>11514</v>
      </c>
      <c r="D102" s="1579" t="s">
        <v>11441</v>
      </c>
      <c r="E102" s="1373">
        <f>IFERROR(VLOOKUP(C102,'Consolidated Master Sheet'!B:H,3,0),"")</f>
        <v>48.34</v>
      </c>
      <c r="F102" s="1578">
        <f t="shared" si="16"/>
        <v>0</v>
      </c>
      <c r="G102" s="1822">
        <f t="shared" si="17"/>
        <v>0</v>
      </c>
      <c r="H102" s="849">
        <f>IFERROR(VLOOKUP(C102,'Consolidated Master Sheet'!B:H,6,0),"")</f>
        <v>25</v>
      </c>
      <c r="I102" s="410">
        <f>IFERROR(VLOOKUP(C102,'Consolidated Master Sheet'!B:H,7,0),"")</f>
        <v>25</v>
      </c>
      <c r="J102" s="1441"/>
      <c r="K102" s="1577">
        <f t="shared" si="21"/>
        <v>0</v>
      </c>
      <c r="L102" s="304"/>
      <c r="M102" s="304"/>
    </row>
    <row r="103" spans="1:13" s="305" customFormat="1" ht="15.75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03" s="538"/>
      <c r="C103" s="1444" t="s">
        <v>11513</v>
      </c>
      <c r="D103" s="1580" t="s">
        <v>11439</v>
      </c>
      <c r="E103" s="1373">
        <f>IFERROR(VLOOKUP(C103,'Consolidated Master Sheet'!B:H,3,0),"")</f>
        <v>48.34</v>
      </c>
      <c r="F103" s="1578">
        <f t="shared" si="16"/>
        <v>0</v>
      </c>
      <c r="G103" s="1822">
        <f t="shared" si="17"/>
        <v>0</v>
      </c>
      <c r="H103" s="849">
        <f>IFERROR(VLOOKUP(C103,'Consolidated Master Sheet'!B:H,6,0),"")</f>
        <v>25</v>
      </c>
      <c r="I103" s="410">
        <f>IFERROR(VLOOKUP(C103,'Consolidated Master Sheet'!B:H,7,0),"")</f>
        <v>25</v>
      </c>
      <c r="J103" s="1441"/>
      <c r="K103" s="1577">
        <f t="shared" si="21"/>
        <v>0</v>
      </c>
      <c r="L103" s="304"/>
      <c r="M103" s="304"/>
    </row>
    <row r="104" spans="1:13" s="305" customFormat="1" ht="15.75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04" s="501"/>
      <c r="C104" s="523" t="s">
        <v>11512</v>
      </c>
      <c r="D104" s="728" t="s">
        <v>11437</v>
      </c>
      <c r="E104" s="1769">
        <f>IFERROR(VLOOKUP(C104,'Consolidated Master Sheet'!B:H,3,0),"")</f>
        <v>48.34</v>
      </c>
      <c r="F104" s="1588">
        <f t="shared" si="16"/>
        <v>0</v>
      </c>
      <c r="G104" s="1823">
        <f t="shared" si="17"/>
        <v>0</v>
      </c>
      <c r="H104" s="525">
        <f>IFERROR(VLOOKUP(C104,'Consolidated Master Sheet'!B:H,6,0),"")</f>
        <v>25</v>
      </c>
      <c r="I104" s="410">
        <f>IFERROR(VLOOKUP(C104,'Consolidated Master Sheet'!B:H,7,0),"")</f>
        <v>25</v>
      </c>
      <c r="J104" s="93"/>
      <c r="K104" s="1587">
        <f t="shared" si="21"/>
        <v>0</v>
      </c>
      <c r="L104" s="304"/>
      <c r="M104" s="304"/>
    </row>
    <row r="105" spans="1:13" s="305" customFormat="1" ht="15.75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05" s="541"/>
      <c r="C105" s="542"/>
      <c r="D105" s="1443" t="s">
        <v>11456</v>
      </c>
      <c r="E105" s="1837" t="str">
        <f>IFERROR(VLOOKUP(C105,'Consolidated Master Sheet'!B:H,3,0),"")</f>
        <v/>
      </c>
      <c r="F105" s="1586">
        <f t="shared" si="16"/>
        <v>0</v>
      </c>
      <c r="G105" s="1820">
        <f t="shared" si="17"/>
        <v>0</v>
      </c>
      <c r="H105" s="1585" t="str">
        <f>IFERROR(VLOOKUP(C105,'Consolidated Master Sheet'!B:H,6,0),"")</f>
        <v/>
      </c>
      <c r="I105" s="1267" t="str">
        <f>IFERROR(VLOOKUP(C105,'Consolidated Master Sheet'!B:H,7,0),"")</f>
        <v/>
      </c>
      <c r="J105" s="1584"/>
      <c r="K105" s="1583"/>
      <c r="L105" s="304"/>
      <c r="M105" s="304"/>
    </row>
    <row r="106" spans="1:13" s="305" customFormat="1" ht="15.75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06" s="538"/>
      <c r="C106" s="539" t="s">
        <v>11511</v>
      </c>
      <c r="D106" s="540" t="s">
        <v>11447</v>
      </c>
      <c r="E106" s="1371">
        <f>IFERROR(VLOOKUP(C106,'Consolidated Master Sheet'!B:H,3,0),"")</f>
        <v>56.73</v>
      </c>
      <c r="F106" s="1582">
        <f t="shared" si="16"/>
        <v>0</v>
      </c>
      <c r="G106" s="1821">
        <f t="shared" si="17"/>
        <v>0</v>
      </c>
      <c r="H106" s="410">
        <f>IFERROR(VLOOKUP(C106,'Consolidated Master Sheet'!B:H,6,0),"")</f>
        <v>12</v>
      </c>
      <c r="I106" s="410">
        <f>IFERROR(VLOOKUP(C106,'Consolidated Master Sheet'!B:H,7,0),"")</f>
        <v>12</v>
      </c>
      <c r="J106" s="91"/>
      <c r="K106" s="1581">
        <f t="shared" ref="K106:K111" si="22">IFERROR(G106*J106,0)</f>
        <v>0</v>
      </c>
      <c r="L106" s="304"/>
      <c r="M106" s="304"/>
    </row>
    <row r="107" spans="1:13" s="305" customFormat="1" ht="15.75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07" s="501"/>
      <c r="C107" s="1303" t="s">
        <v>11510</v>
      </c>
      <c r="D107" s="1579" t="s">
        <v>11445</v>
      </c>
      <c r="E107" s="1373">
        <f>IFERROR(VLOOKUP(C107,'Consolidated Master Sheet'!B:H,3,0),"")</f>
        <v>56.73</v>
      </c>
      <c r="F107" s="1578">
        <f t="shared" si="16"/>
        <v>0</v>
      </c>
      <c r="G107" s="1822">
        <f t="shared" si="17"/>
        <v>0</v>
      </c>
      <c r="H107" s="849">
        <f>IFERROR(VLOOKUP(C107,'Consolidated Master Sheet'!B:H,6,0),"")</f>
        <v>12</v>
      </c>
      <c r="I107" s="410">
        <f>IFERROR(VLOOKUP(C107,'Consolidated Master Sheet'!B:H,7,0),"")</f>
        <v>12</v>
      </c>
      <c r="J107" s="1441"/>
      <c r="K107" s="1577">
        <f t="shared" si="22"/>
        <v>0</v>
      </c>
      <c r="L107" s="304"/>
      <c r="M107" s="304"/>
    </row>
    <row r="108" spans="1:13" s="305" customFormat="1" ht="15.75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08" s="538"/>
      <c r="C108" s="1444" t="s">
        <v>11509</v>
      </c>
      <c r="D108" s="1580" t="s">
        <v>11443</v>
      </c>
      <c r="E108" s="1373">
        <f>IFERROR(VLOOKUP(C108,'Consolidated Master Sheet'!B:H,3,0),"")</f>
        <v>56.73</v>
      </c>
      <c r="F108" s="1578">
        <f t="shared" si="16"/>
        <v>0</v>
      </c>
      <c r="G108" s="1822">
        <f t="shared" si="17"/>
        <v>0</v>
      </c>
      <c r="H108" s="849">
        <f>IFERROR(VLOOKUP(C108,'Consolidated Master Sheet'!B:H,6,0),"")</f>
        <v>12</v>
      </c>
      <c r="I108" s="410">
        <f>IFERROR(VLOOKUP(C108,'Consolidated Master Sheet'!B:H,7,0),"")</f>
        <v>12</v>
      </c>
      <c r="J108" s="1441"/>
      <c r="K108" s="1577">
        <f t="shared" si="22"/>
        <v>0</v>
      </c>
      <c r="L108" s="304"/>
      <c r="M108" s="304"/>
    </row>
    <row r="109" spans="1:13" s="305" customFormat="1" ht="15.75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09" s="501"/>
      <c r="C109" s="1303" t="s">
        <v>11508</v>
      </c>
      <c r="D109" s="1579" t="s">
        <v>11441</v>
      </c>
      <c r="E109" s="1373">
        <f>IFERROR(VLOOKUP(C109,'Consolidated Master Sheet'!B:H,3,0),"")</f>
        <v>56.73</v>
      </c>
      <c r="F109" s="1578">
        <f t="shared" si="16"/>
        <v>0</v>
      </c>
      <c r="G109" s="1822">
        <f t="shared" si="17"/>
        <v>0</v>
      </c>
      <c r="H109" s="849">
        <f>IFERROR(VLOOKUP(C109,'Consolidated Master Sheet'!B:H,6,0),"")</f>
        <v>12</v>
      </c>
      <c r="I109" s="410">
        <f>IFERROR(VLOOKUP(C109,'Consolidated Master Sheet'!B:H,7,0),"")</f>
        <v>12</v>
      </c>
      <c r="J109" s="1441"/>
      <c r="K109" s="1577">
        <f t="shared" si="22"/>
        <v>0</v>
      </c>
      <c r="L109" s="304"/>
      <c r="M109" s="304"/>
    </row>
    <row r="110" spans="1:13" s="305" customFormat="1" ht="15.75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10" s="538"/>
      <c r="C110" s="1444" t="s">
        <v>11507</v>
      </c>
      <c r="D110" s="1580" t="s">
        <v>11439</v>
      </c>
      <c r="E110" s="1373">
        <f>IFERROR(VLOOKUP(C110,'Consolidated Master Sheet'!B:H,3,0),"")</f>
        <v>56.73</v>
      </c>
      <c r="F110" s="1578">
        <f t="shared" si="16"/>
        <v>0</v>
      </c>
      <c r="G110" s="1822">
        <f t="shared" si="17"/>
        <v>0</v>
      </c>
      <c r="H110" s="849">
        <f>IFERROR(VLOOKUP(C110,'Consolidated Master Sheet'!B:H,6,0),"")</f>
        <v>12</v>
      </c>
      <c r="I110" s="410">
        <f>IFERROR(VLOOKUP(C110,'Consolidated Master Sheet'!B:H,7,0),"")</f>
        <v>12</v>
      </c>
      <c r="J110" s="1441"/>
      <c r="K110" s="1577">
        <f t="shared" si="22"/>
        <v>0</v>
      </c>
      <c r="L110" s="304"/>
      <c r="M110" s="304"/>
    </row>
    <row r="111" spans="1:13" s="305" customFormat="1" ht="15.75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11" s="501"/>
      <c r="C111" s="523" t="s">
        <v>11506</v>
      </c>
      <c r="D111" s="728" t="s">
        <v>11437</v>
      </c>
      <c r="E111" s="1769">
        <f>IFERROR(VLOOKUP(C111,'Consolidated Master Sheet'!B:H,3,0),"")</f>
        <v>56.73</v>
      </c>
      <c r="F111" s="1588">
        <f t="shared" si="16"/>
        <v>0</v>
      </c>
      <c r="G111" s="1823">
        <f t="shared" si="17"/>
        <v>0</v>
      </c>
      <c r="H111" s="525">
        <f>IFERROR(VLOOKUP(C111,'Consolidated Master Sheet'!B:H,6,0),"")</f>
        <v>12</v>
      </c>
      <c r="I111" s="410">
        <f>IFERROR(VLOOKUP(C111,'Consolidated Master Sheet'!B:H,7,0),"")</f>
        <v>12</v>
      </c>
      <c r="J111" s="93"/>
      <c r="K111" s="1587">
        <f t="shared" si="22"/>
        <v>0</v>
      </c>
      <c r="L111" s="304"/>
      <c r="M111" s="304"/>
    </row>
    <row r="112" spans="1:13" s="305" customFormat="1" ht="15.75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12" s="541"/>
      <c r="C112" s="542"/>
      <c r="D112" s="1443" t="s">
        <v>11449</v>
      </c>
      <c r="E112" s="1837" t="str">
        <f>IFERROR(VLOOKUP(C112,'Consolidated Master Sheet'!B:H,3,0),"")</f>
        <v/>
      </c>
      <c r="F112" s="1586">
        <f t="shared" si="16"/>
        <v>0</v>
      </c>
      <c r="G112" s="1820">
        <f t="shared" si="17"/>
        <v>0</v>
      </c>
      <c r="H112" s="1585" t="str">
        <f>IFERROR(VLOOKUP(C112,'Consolidated Master Sheet'!B:H,6,0),"")</f>
        <v/>
      </c>
      <c r="I112" s="1267" t="str">
        <f>IFERROR(VLOOKUP(C112,'Consolidated Master Sheet'!B:H,7,0),"")</f>
        <v/>
      </c>
      <c r="J112" s="1584"/>
      <c r="K112" s="1583"/>
      <c r="L112" s="304"/>
      <c r="M112" s="304"/>
    </row>
    <row r="113" spans="1:13" s="305" customFormat="1" ht="15.75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13" s="538"/>
      <c r="C113" s="539" t="s">
        <v>11505</v>
      </c>
      <c r="D113" s="540" t="s">
        <v>11447</v>
      </c>
      <c r="E113" s="1371">
        <f>IFERROR(VLOOKUP(C113,'Consolidated Master Sheet'!B:H,3,0),"")</f>
        <v>65.75</v>
      </c>
      <c r="F113" s="1582">
        <f t="shared" si="16"/>
        <v>0</v>
      </c>
      <c r="G113" s="1821">
        <f t="shared" si="17"/>
        <v>0</v>
      </c>
      <c r="H113" s="410">
        <f>IFERROR(VLOOKUP(C113,'Consolidated Master Sheet'!B:H,6,0),"")</f>
        <v>12</v>
      </c>
      <c r="I113" s="410">
        <f>IFERROR(VLOOKUP(C113,'Consolidated Master Sheet'!B:H,7,0),"")</f>
        <v>12</v>
      </c>
      <c r="J113" s="91"/>
      <c r="K113" s="1581">
        <f t="shared" ref="K113:K118" si="23">IFERROR(G113*J113,0)</f>
        <v>0</v>
      </c>
      <c r="L113" s="304"/>
      <c r="M113" s="304"/>
    </row>
    <row r="114" spans="1:13" s="305" customFormat="1" ht="15.75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14" s="501"/>
      <c r="C114" s="1303" t="s">
        <v>11504</v>
      </c>
      <c r="D114" s="1579" t="s">
        <v>11445</v>
      </c>
      <c r="E114" s="1373">
        <f>IFERROR(VLOOKUP(C114,'Consolidated Master Sheet'!B:H,3,0),"")</f>
        <v>65.75</v>
      </c>
      <c r="F114" s="1578">
        <f t="shared" si="16"/>
        <v>0</v>
      </c>
      <c r="G114" s="1822">
        <f t="shared" si="17"/>
        <v>0</v>
      </c>
      <c r="H114" s="849">
        <f>IFERROR(VLOOKUP(C114,'Consolidated Master Sheet'!B:H,6,0),"")</f>
        <v>12</v>
      </c>
      <c r="I114" s="410">
        <f>IFERROR(VLOOKUP(C114,'Consolidated Master Sheet'!B:H,7,0),"")</f>
        <v>12</v>
      </c>
      <c r="J114" s="1441"/>
      <c r="K114" s="1577">
        <f t="shared" si="23"/>
        <v>0</v>
      </c>
      <c r="L114" s="304"/>
      <c r="M114" s="304"/>
    </row>
    <row r="115" spans="1:13" s="305" customFormat="1" ht="15.75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15" s="538"/>
      <c r="C115" s="1444" t="s">
        <v>11503</v>
      </c>
      <c r="D115" s="1580" t="s">
        <v>11443</v>
      </c>
      <c r="E115" s="1373">
        <f>IFERROR(VLOOKUP(C115,'Consolidated Master Sheet'!B:H,3,0),"")</f>
        <v>65.75</v>
      </c>
      <c r="F115" s="1578">
        <f t="shared" si="16"/>
        <v>0</v>
      </c>
      <c r="G115" s="1822">
        <f t="shared" si="17"/>
        <v>0</v>
      </c>
      <c r="H115" s="849">
        <f>IFERROR(VLOOKUP(C115,'Consolidated Master Sheet'!B:H,6,0),"")</f>
        <v>12</v>
      </c>
      <c r="I115" s="410">
        <f>IFERROR(VLOOKUP(C115,'Consolidated Master Sheet'!B:H,7,0),"")</f>
        <v>12</v>
      </c>
      <c r="J115" s="1441"/>
      <c r="K115" s="1577">
        <f t="shared" si="23"/>
        <v>0</v>
      </c>
      <c r="L115" s="304"/>
      <c r="M115" s="304"/>
    </row>
    <row r="116" spans="1:13" s="305" customFormat="1" ht="15.75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16" s="501"/>
      <c r="C116" s="1303" t="s">
        <v>11502</v>
      </c>
      <c r="D116" s="1579" t="s">
        <v>11441</v>
      </c>
      <c r="E116" s="1373">
        <f>IFERROR(VLOOKUP(C116,'Consolidated Master Sheet'!B:H,3,0),"")</f>
        <v>65.75</v>
      </c>
      <c r="F116" s="1578">
        <f t="shared" si="16"/>
        <v>0</v>
      </c>
      <c r="G116" s="1822">
        <f t="shared" si="17"/>
        <v>0</v>
      </c>
      <c r="H116" s="849">
        <f>IFERROR(VLOOKUP(C116,'Consolidated Master Sheet'!B:H,6,0),"")</f>
        <v>12</v>
      </c>
      <c r="I116" s="410">
        <f>IFERROR(VLOOKUP(C116,'Consolidated Master Sheet'!B:H,7,0),"")</f>
        <v>12</v>
      </c>
      <c r="J116" s="1441"/>
      <c r="K116" s="1577">
        <f t="shared" si="23"/>
        <v>0</v>
      </c>
      <c r="L116" s="304"/>
      <c r="M116" s="304"/>
    </row>
    <row r="117" spans="1:13" s="305" customFormat="1" ht="15.75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17" s="538"/>
      <c r="C117" s="1444" t="s">
        <v>11501</v>
      </c>
      <c r="D117" s="1580" t="s">
        <v>11439</v>
      </c>
      <c r="E117" s="1373">
        <f>IFERROR(VLOOKUP(C117,'Consolidated Master Sheet'!B:H,3,0),"")</f>
        <v>65.75</v>
      </c>
      <c r="F117" s="1578">
        <f t="shared" si="16"/>
        <v>0</v>
      </c>
      <c r="G117" s="1822">
        <f t="shared" si="17"/>
        <v>0</v>
      </c>
      <c r="H117" s="849">
        <f>IFERROR(VLOOKUP(C117,'Consolidated Master Sheet'!B:H,6,0),"")</f>
        <v>12</v>
      </c>
      <c r="I117" s="410">
        <f>IFERROR(VLOOKUP(C117,'Consolidated Master Sheet'!B:H,7,0),"")</f>
        <v>12</v>
      </c>
      <c r="J117" s="1441"/>
      <c r="K117" s="1577">
        <f t="shared" si="23"/>
        <v>0</v>
      </c>
      <c r="L117" s="304"/>
      <c r="M117" s="304"/>
    </row>
    <row r="118" spans="1:13" s="305" customFormat="1" ht="15.75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18" s="501"/>
      <c r="C118" s="523" t="s">
        <v>11500</v>
      </c>
      <c r="D118" s="728" t="s">
        <v>11437</v>
      </c>
      <c r="E118" s="1769">
        <f>IFERROR(VLOOKUP(C118,'Consolidated Master Sheet'!B:H,3,0),"")</f>
        <v>65.75</v>
      </c>
      <c r="F118" s="1588">
        <f t="shared" si="16"/>
        <v>0</v>
      </c>
      <c r="G118" s="1823">
        <f t="shared" si="17"/>
        <v>0</v>
      </c>
      <c r="H118" s="525">
        <f>IFERROR(VLOOKUP(C118,'Consolidated Master Sheet'!B:H,6,0),"")</f>
        <v>12</v>
      </c>
      <c r="I118" s="410">
        <f>IFERROR(VLOOKUP(C118,'Consolidated Master Sheet'!B:H,7,0),"")</f>
        <v>12</v>
      </c>
      <c r="J118" s="93"/>
      <c r="K118" s="1587">
        <f t="shared" si="23"/>
        <v>0</v>
      </c>
      <c r="L118" s="304"/>
      <c r="M118" s="304"/>
    </row>
    <row r="119" spans="1:13" s="305" customFormat="1" ht="15.75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19" s="536"/>
      <c r="C119" s="1443"/>
      <c r="D119" s="1443" t="s">
        <v>11499</v>
      </c>
      <c r="E119" s="1837" t="str">
        <f>IFERROR(VLOOKUP(C119,'Consolidated Master Sheet'!B:H,3,0),"")</f>
        <v/>
      </c>
      <c r="F119" s="1586">
        <f t="shared" si="16"/>
        <v>0</v>
      </c>
      <c r="G119" s="1820">
        <f t="shared" si="17"/>
        <v>0</v>
      </c>
      <c r="H119" s="1267" t="str">
        <f>IFERROR(VLOOKUP(C119,'Consolidated Master Sheet'!B:H,6,0),"")</f>
        <v/>
      </c>
      <c r="I119" s="1267" t="str">
        <f>IFERROR(VLOOKUP(C119,'Consolidated Master Sheet'!B:H,7,0),"")</f>
        <v/>
      </c>
      <c r="J119" s="1584"/>
      <c r="K119" s="1583"/>
      <c r="L119" s="304"/>
      <c r="M119" s="304"/>
    </row>
    <row r="120" spans="1:13" s="305" customFormat="1" ht="15.75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20" s="541"/>
      <c r="C120" s="542"/>
      <c r="D120" s="1443" t="s">
        <v>11498</v>
      </c>
      <c r="E120" s="1837" t="str">
        <f>IFERROR(VLOOKUP(C120,'Consolidated Master Sheet'!B:H,3,0),"")</f>
        <v/>
      </c>
      <c r="F120" s="1586">
        <f t="shared" si="16"/>
        <v>0</v>
      </c>
      <c r="G120" s="1820">
        <f t="shared" si="17"/>
        <v>0</v>
      </c>
      <c r="H120" s="1585" t="str">
        <f>IFERROR(VLOOKUP(C120,'Consolidated Master Sheet'!B:H,6,0),"")</f>
        <v/>
      </c>
      <c r="I120" s="1267" t="str">
        <f>IFERROR(VLOOKUP(C120,'Consolidated Master Sheet'!B:H,7,0),"")</f>
        <v/>
      </c>
      <c r="J120" s="1584"/>
      <c r="K120" s="1583"/>
      <c r="L120" s="304"/>
      <c r="M120" s="304"/>
    </row>
    <row r="121" spans="1:13" s="305" customFormat="1" ht="15.75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21" s="538"/>
      <c r="C121" s="539" t="s">
        <v>11497</v>
      </c>
      <c r="D121" s="540" t="s">
        <v>11447</v>
      </c>
      <c r="E121" s="1371">
        <f>IFERROR(VLOOKUP(C121,'Consolidated Master Sheet'!B:H,3,0),"")</f>
        <v>52.1</v>
      </c>
      <c r="F121" s="1582">
        <f t="shared" si="16"/>
        <v>0</v>
      </c>
      <c r="G121" s="1821">
        <f t="shared" si="17"/>
        <v>0</v>
      </c>
      <c r="H121" s="410">
        <f>IFERROR(VLOOKUP(C121,'Consolidated Master Sheet'!B:H,6,0),"")</f>
        <v>25</v>
      </c>
      <c r="I121" s="410">
        <f>IFERROR(VLOOKUP(C121,'Consolidated Master Sheet'!B:H,7,0),"")</f>
        <v>25</v>
      </c>
      <c r="J121" s="91"/>
      <c r="K121" s="1581">
        <f t="shared" ref="K121:K126" si="24">IFERROR(G121*J121,0)</f>
        <v>0</v>
      </c>
      <c r="L121" s="304"/>
      <c r="M121" s="304"/>
    </row>
    <row r="122" spans="1:13" s="305" customFormat="1" ht="15.75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22" s="501"/>
      <c r="C122" s="1303" t="s">
        <v>11496</v>
      </c>
      <c r="D122" s="1579" t="s">
        <v>11445</v>
      </c>
      <c r="E122" s="1373">
        <f>IFERROR(VLOOKUP(C122,'Consolidated Master Sheet'!B:H,3,0),"")</f>
        <v>52.1</v>
      </c>
      <c r="F122" s="1578">
        <f t="shared" si="16"/>
        <v>0</v>
      </c>
      <c r="G122" s="1822">
        <f t="shared" si="17"/>
        <v>0</v>
      </c>
      <c r="H122" s="849">
        <f>IFERROR(VLOOKUP(C122,'Consolidated Master Sheet'!B:H,6,0),"")</f>
        <v>25</v>
      </c>
      <c r="I122" s="410">
        <f>IFERROR(VLOOKUP(C122,'Consolidated Master Sheet'!B:H,7,0),"")</f>
        <v>25</v>
      </c>
      <c r="J122" s="1441"/>
      <c r="K122" s="1577">
        <f t="shared" si="24"/>
        <v>0</v>
      </c>
      <c r="L122" s="304"/>
      <c r="M122" s="304"/>
    </row>
    <row r="123" spans="1:13" s="305" customFormat="1" ht="15.75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23" s="538"/>
      <c r="C123" s="1444" t="s">
        <v>11495</v>
      </c>
      <c r="D123" s="1580" t="s">
        <v>11443</v>
      </c>
      <c r="E123" s="1373">
        <f>IFERROR(VLOOKUP(C123,'Consolidated Master Sheet'!B:H,3,0),"")</f>
        <v>52.1</v>
      </c>
      <c r="F123" s="1578">
        <f t="shared" si="16"/>
        <v>0</v>
      </c>
      <c r="G123" s="1822">
        <f t="shared" si="17"/>
        <v>0</v>
      </c>
      <c r="H123" s="849">
        <f>IFERROR(VLOOKUP(C123,'Consolidated Master Sheet'!B:H,6,0),"")</f>
        <v>25</v>
      </c>
      <c r="I123" s="410">
        <f>IFERROR(VLOOKUP(C123,'Consolidated Master Sheet'!B:H,7,0),"")</f>
        <v>25</v>
      </c>
      <c r="J123" s="1441"/>
      <c r="K123" s="1577">
        <f t="shared" si="24"/>
        <v>0</v>
      </c>
      <c r="L123" s="304"/>
      <c r="M123" s="304"/>
    </row>
    <row r="124" spans="1:13" s="305" customFormat="1" ht="15.75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24" s="501"/>
      <c r="C124" s="1303" t="s">
        <v>11494</v>
      </c>
      <c r="D124" s="1579" t="s">
        <v>11441</v>
      </c>
      <c r="E124" s="1373">
        <f>IFERROR(VLOOKUP(C124,'Consolidated Master Sheet'!B:H,3,0),"")</f>
        <v>52.1</v>
      </c>
      <c r="F124" s="1578">
        <f t="shared" si="16"/>
        <v>0</v>
      </c>
      <c r="G124" s="1822">
        <f t="shared" si="17"/>
        <v>0</v>
      </c>
      <c r="H124" s="849">
        <f>IFERROR(VLOOKUP(C124,'Consolidated Master Sheet'!B:H,6,0),"")</f>
        <v>25</v>
      </c>
      <c r="I124" s="410">
        <f>IFERROR(VLOOKUP(C124,'Consolidated Master Sheet'!B:H,7,0),"")</f>
        <v>25</v>
      </c>
      <c r="J124" s="1441"/>
      <c r="K124" s="1577">
        <f t="shared" si="24"/>
        <v>0</v>
      </c>
      <c r="L124" s="304"/>
      <c r="M124" s="304"/>
    </row>
    <row r="125" spans="1:13" s="305" customFormat="1" ht="15.75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25" s="538"/>
      <c r="C125" s="1444" t="s">
        <v>11493</v>
      </c>
      <c r="D125" s="1580" t="s">
        <v>11439</v>
      </c>
      <c r="E125" s="1373">
        <f>IFERROR(VLOOKUP(C125,'Consolidated Master Sheet'!B:H,3,0),"")</f>
        <v>52.1</v>
      </c>
      <c r="F125" s="1578">
        <f t="shared" si="16"/>
        <v>0</v>
      </c>
      <c r="G125" s="1822">
        <f t="shared" si="17"/>
        <v>0</v>
      </c>
      <c r="H125" s="849">
        <f>IFERROR(VLOOKUP(C125,'Consolidated Master Sheet'!B:H,6,0),"")</f>
        <v>25</v>
      </c>
      <c r="I125" s="410">
        <f>IFERROR(VLOOKUP(C125,'Consolidated Master Sheet'!B:H,7,0),"")</f>
        <v>25</v>
      </c>
      <c r="J125" s="1441"/>
      <c r="K125" s="1577">
        <f t="shared" si="24"/>
        <v>0</v>
      </c>
      <c r="L125" s="304"/>
      <c r="M125" s="304"/>
    </row>
    <row r="126" spans="1:13" s="305" customFormat="1" ht="15.75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26" s="501"/>
      <c r="C126" s="523" t="s">
        <v>11492</v>
      </c>
      <c r="D126" s="728" t="s">
        <v>11437</v>
      </c>
      <c r="E126" s="1769">
        <f>IFERROR(VLOOKUP(C126,'Consolidated Master Sheet'!B:H,3,0),"")</f>
        <v>52.1</v>
      </c>
      <c r="F126" s="1588">
        <f t="shared" si="16"/>
        <v>0</v>
      </c>
      <c r="G126" s="1823">
        <f t="shared" si="17"/>
        <v>0</v>
      </c>
      <c r="H126" s="525">
        <f>IFERROR(VLOOKUP(C126,'Consolidated Master Sheet'!B:H,6,0),"")</f>
        <v>25</v>
      </c>
      <c r="I126" s="410">
        <f>IFERROR(VLOOKUP(C126,'Consolidated Master Sheet'!B:H,7,0),"")</f>
        <v>25</v>
      </c>
      <c r="J126" s="93"/>
      <c r="K126" s="1587">
        <f t="shared" si="24"/>
        <v>0</v>
      </c>
      <c r="L126" s="304"/>
      <c r="M126" s="304"/>
    </row>
    <row r="127" spans="1:13" s="305" customFormat="1" ht="15.75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27" s="541"/>
      <c r="C127" s="542"/>
      <c r="D127" s="1443" t="s">
        <v>11491</v>
      </c>
      <c r="E127" s="1837" t="str">
        <f>IFERROR(VLOOKUP(C127,'Consolidated Master Sheet'!B:H,3,0),"")</f>
        <v/>
      </c>
      <c r="F127" s="1586">
        <f t="shared" si="16"/>
        <v>0</v>
      </c>
      <c r="G127" s="1820">
        <f t="shared" si="17"/>
        <v>0</v>
      </c>
      <c r="H127" s="1585" t="str">
        <f>IFERROR(VLOOKUP(C127,'Consolidated Master Sheet'!B:H,6,0),"")</f>
        <v/>
      </c>
      <c r="I127" s="1267" t="str">
        <f>IFERROR(VLOOKUP(C127,'Consolidated Master Sheet'!B:H,7,0),"")</f>
        <v/>
      </c>
      <c r="J127" s="1584"/>
      <c r="K127" s="1583"/>
      <c r="L127" s="304"/>
      <c r="M127" s="304"/>
    </row>
    <row r="128" spans="1:13" s="305" customFormat="1" ht="15.75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28" s="538"/>
      <c r="C128" s="539" t="s">
        <v>11490</v>
      </c>
      <c r="D128" s="540" t="s">
        <v>11447</v>
      </c>
      <c r="E128" s="1371">
        <f>IFERROR(VLOOKUP(C128,'Consolidated Master Sheet'!B:H,3,0),"")</f>
        <v>58.77</v>
      </c>
      <c r="F128" s="1582">
        <f t="shared" si="16"/>
        <v>0</v>
      </c>
      <c r="G128" s="1821">
        <f t="shared" si="17"/>
        <v>0</v>
      </c>
      <c r="H128" s="410">
        <f>IFERROR(VLOOKUP(C128,'Consolidated Master Sheet'!B:H,6,0),"")</f>
        <v>25</v>
      </c>
      <c r="I128" s="410">
        <f>IFERROR(VLOOKUP(C128,'Consolidated Master Sheet'!B:H,7,0),"")</f>
        <v>25</v>
      </c>
      <c r="J128" s="91"/>
      <c r="K128" s="1581">
        <f t="shared" ref="K128:K133" si="25">IFERROR(G128*J128,0)</f>
        <v>0</v>
      </c>
      <c r="L128" s="304"/>
      <c r="M128" s="304"/>
    </row>
    <row r="129" spans="1:13" s="305" customFormat="1" ht="15.75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29" s="501"/>
      <c r="C129" s="1303" t="s">
        <v>11489</v>
      </c>
      <c r="D129" s="1579" t="s">
        <v>11445</v>
      </c>
      <c r="E129" s="1373">
        <f>IFERROR(VLOOKUP(C129,'Consolidated Master Sheet'!B:H,3,0),"")</f>
        <v>58.77</v>
      </c>
      <c r="F129" s="1578">
        <f t="shared" si="16"/>
        <v>0</v>
      </c>
      <c r="G129" s="1822">
        <f t="shared" si="17"/>
        <v>0</v>
      </c>
      <c r="H129" s="849">
        <f>IFERROR(VLOOKUP(C129,'Consolidated Master Sheet'!B:H,6,0),"")</f>
        <v>25</v>
      </c>
      <c r="I129" s="410">
        <f>IFERROR(VLOOKUP(C129,'Consolidated Master Sheet'!B:H,7,0),"")</f>
        <v>25</v>
      </c>
      <c r="J129" s="1441"/>
      <c r="K129" s="1577">
        <f t="shared" si="25"/>
        <v>0</v>
      </c>
      <c r="L129" s="304"/>
      <c r="M129" s="304"/>
    </row>
    <row r="130" spans="1:13" s="305" customFormat="1" ht="15.75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30" s="538"/>
      <c r="C130" s="1444" t="s">
        <v>11488</v>
      </c>
      <c r="D130" s="1580" t="s">
        <v>11443</v>
      </c>
      <c r="E130" s="1373">
        <f>IFERROR(VLOOKUP(C130,'Consolidated Master Sheet'!B:H,3,0),"")</f>
        <v>58.77</v>
      </c>
      <c r="F130" s="1578">
        <f t="shared" si="16"/>
        <v>0</v>
      </c>
      <c r="G130" s="1822">
        <f t="shared" si="17"/>
        <v>0</v>
      </c>
      <c r="H130" s="849">
        <f>IFERROR(VLOOKUP(C130,'Consolidated Master Sheet'!B:H,6,0),"")</f>
        <v>25</v>
      </c>
      <c r="I130" s="410">
        <f>IFERROR(VLOOKUP(C130,'Consolidated Master Sheet'!B:H,7,0),"")</f>
        <v>25</v>
      </c>
      <c r="J130" s="1441"/>
      <c r="K130" s="1577">
        <f t="shared" si="25"/>
        <v>0</v>
      </c>
      <c r="L130" s="304"/>
      <c r="M130" s="304"/>
    </row>
    <row r="131" spans="1:13" s="305" customFormat="1" ht="15.75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31" s="501"/>
      <c r="C131" s="1303" t="s">
        <v>11487</v>
      </c>
      <c r="D131" s="1579" t="s">
        <v>11441</v>
      </c>
      <c r="E131" s="1373">
        <f>IFERROR(VLOOKUP(C131,'Consolidated Master Sheet'!B:H,3,0),"")</f>
        <v>58.77</v>
      </c>
      <c r="F131" s="1578">
        <f t="shared" si="16"/>
        <v>0</v>
      </c>
      <c r="G131" s="1822">
        <f t="shared" si="17"/>
        <v>0</v>
      </c>
      <c r="H131" s="849">
        <f>IFERROR(VLOOKUP(C131,'Consolidated Master Sheet'!B:H,6,0),"")</f>
        <v>25</v>
      </c>
      <c r="I131" s="410">
        <f>IFERROR(VLOOKUP(C131,'Consolidated Master Sheet'!B:H,7,0),"")</f>
        <v>25</v>
      </c>
      <c r="J131" s="1441"/>
      <c r="K131" s="1577">
        <f t="shared" si="25"/>
        <v>0</v>
      </c>
      <c r="L131" s="304"/>
      <c r="M131" s="304"/>
    </row>
    <row r="132" spans="1:13" s="305" customFormat="1" ht="15.75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32" s="538"/>
      <c r="C132" s="1444" t="s">
        <v>11486</v>
      </c>
      <c r="D132" s="1580" t="s">
        <v>11439</v>
      </c>
      <c r="E132" s="1373">
        <f>IFERROR(VLOOKUP(C132,'Consolidated Master Sheet'!B:H,3,0),"")</f>
        <v>58.77</v>
      </c>
      <c r="F132" s="1578">
        <f t="shared" si="16"/>
        <v>0</v>
      </c>
      <c r="G132" s="1822">
        <f t="shared" si="17"/>
        <v>0</v>
      </c>
      <c r="H132" s="849">
        <f>IFERROR(VLOOKUP(C132,'Consolidated Master Sheet'!B:H,6,0),"")</f>
        <v>25</v>
      </c>
      <c r="I132" s="410">
        <f>IFERROR(VLOOKUP(C132,'Consolidated Master Sheet'!B:H,7,0),"")</f>
        <v>25</v>
      </c>
      <c r="J132" s="1441"/>
      <c r="K132" s="1577">
        <f t="shared" si="25"/>
        <v>0</v>
      </c>
      <c r="L132" s="304"/>
      <c r="M132" s="304"/>
    </row>
    <row r="133" spans="1:13" s="305" customFormat="1" ht="15.75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33" s="501"/>
      <c r="C133" s="523" t="s">
        <v>11485</v>
      </c>
      <c r="D133" s="728" t="s">
        <v>11437</v>
      </c>
      <c r="E133" s="1769">
        <f>IFERROR(VLOOKUP(C133,'Consolidated Master Sheet'!B:H,3,0),"")</f>
        <v>58.77</v>
      </c>
      <c r="F133" s="1588">
        <f t="shared" si="16"/>
        <v>0</v>
      </c>
      <c r="G133" s="1823">
        <f t="shared" si="17"/>
        <v>0</v>
      </c>
      <c r="H133" s="525">
        <f>IFERROR(VLOOKUP(C133,'Consolidated Master Sheet'!B:H,6,0),"")</f>
        <v>25</v>
      </c>
      <c r="I133" s="410">
        <f>IFERROR(VLOOKUP(C133,'Consolidated Master Sheet'!B:H,7,0),"")</f>
        <v>25</v>
      </c>
      <c r="J133" s="93"/>
      <c r="K133" s="1587">
        <f t="shared" si="25"/>
        <v>0</v>
      </c>
      <c r="L133" s="304"/>
      <c r="M133" s="304"/>
    </row>
    <row r="134" spans="1:13" s="305" customFormat="1" ht="15.75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34" s="541"/>
      <c r="C134" s="542"/>
      <c r="D134" s="1443" t="s">
        <v>11484</v>
      </c>
      <c r="E134" s="1837" t="str">
        <f>IFERROR(VLOOKUP(C134,'Consolidated Master Sheet'!B:H,3,0),"")</f>
        <v/>
      </c>
      <c r="F134" s="1586">
        <f t="shared" si="16"/>
        <v>0</v>
      </c>
      <c r="G134" s="1820">
        <f t="shared" si="17"/>
        <v>0</v>
      </c>
      <c r="H134" s="1585" t="str">
        <f>IFERROR(VLOOKUP(C134,'Consolidated Master Sheet'!B:H,6,0),"")</f>
        <v/>
      </c>
      <c r="I134" s="1267" t="str">
        <f>IFERROR(VLOOKUP(C134,'Consolidated Master Sheet'!B:H,7,0),"")</f>
        <v/>
      </c>
      <c r="J134" s="1584"/>
      <c r="K134" s="1583"/>
      <c r="L134" s="304"/>
      <c r="M134" s="304"/>
    </row>
    <row r="135" spans="1:13" s="305" customFormat="1" ht="15.75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35" s="538"/>
      <c r="C135" s="539" t="s">
        <v>11483</v>
      </c>
      <c r="D135" s="540" t="s">
        <v>11447</v>
      </c>
      <c r="E135" s="1371">
        <f>IFERROR(VLOOKUP(C135,'Consolidated Master Sheet'!B:H,3,0),"")</f>
        <v>67.540000000000006</v>
      </c>
      <c r="F135" s="1582">
        <f t="shared" si="16"/>
        <v>0</v>
      </c>
      <c r="G135" s="1821">
        <f t="shared" si="17"/>
        <v>0</v>
      </c>
      <c r="H135" s="410">
        <f>IFERROR(VLOOKUP(C135,'Consolidated Master Sheet'!B:H,6,0),"")</f>
        <v>25</v>
      </c>
      <c r="I135" s="410">
        <f>IFERROR(VLOOKUP(C135,'Consolidated Master Sheet'!B:H,7,0),"")</f>
        <v>25</v>
      </c>
      <c r="J135" s="91"/>
      <c r="K135" s="1581">
        <f t="shared" ref="K135:K140" si="26">IFERROR(G135*J135,0)</f>
        <v>0</v>
      </c>
      <c r="L135" s="304"/>
      <c r="M135" s="304"/>
    </row>
    <row r="136" spans="1:13" s="305" customFormat="1" ht="15.75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36" s="501"/>
      <c r="C136" s="1303" t="s">
        <v>11482</v>
      </c>
      <c r="D136" s="1579" t="s">
        <v>11445</v>
      </c>
      <c r="E136" s="1373">
        <f>IFERROR(VLOOKUP(C136,'Consolidated Master Sheet'!B:H,3,0),"")</f>
        <v>67.540000000000006</v>
      </c>
      <c r="F136" s="1578">
        <f t="shared" ref="F136:F175" si="27">IF(E136=0,"NET",$F$2)</f>
        <v>0</v>
      </c>
      <c r="G136" s="1822">
        <f t="shared" ref="G136:G175" si="28">IFERROR(ROUND(E136*F136,2),0)</f>
        <v>0</v>
      </c>
      <c r="H136" s="849">
        <f>IFERROR(VLOOKUP(C136,'Consolidated Master Sheet'!B:H,6,0),"")</f>
        <v>25</v>
      </c>
      <c r="I136" s="410">
        <f>IFERROR(VLOOKUP(C136,'Consolidated Master Sheet'!B:H,7,0),"")</f>
        <v>25</v>
      </c>
      <c r="J136" s="1441"/>
      <c r="K136" s="1577">
        <f t="shared" si="26"/>
        <v>0</v>
      </c>
      <c r="L136" s="304"/>
      <c r="M136" s="304"/>
    </row>
    <row r="137" spans="1:13" s="305" customFormat="1" ht="15.75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37" s="538"/>
      <c r="C137" s="1444" t="s">
        <v>11481</v>
      </c>
      <c r="D137" s="1580" t="s">
        <v>11443</v>
      </c>
      <c r="E137" s="1373">
        <f>IFERROR(VLOOKUP(C137,'Consolidated Master Sheet'!B:H,3,0),"")</f>
        <v>67.540000000000006</v>
      </c>
      <c r="F137" s="1578">
        <f t="shared" si="27"/>
        <v>0</v>
      </c>
      <c r="G137" s="1822">
        <f t="shared" si="28"/>
        <v>0</v>
      </c>
      <c r="H137" s="849">
        <f>IFERROR(VLOOKUP(C137,'Consolidated Master Sheet'!B:H,6,0),"")</f>
        <v>25</v>
      </c>
      <c r="I137" s="410">
        <f>IFERROR(VLOOKUP(C137,'Consolidated Master Sheet'!B:H,7,0),"")</f>
        <v>25</v>
      </c>
      <c r="J137" s="1441"/>
      <c r="K137" s="1577">
        <f t="shared" si="26"/>
        <v>0</v>
      </c>
      <c r="L137" s="304"/>
      <c r="M137" s="304"/>
    </row>
    <row r="138" spans="1:13" s="305" customFormat="1" ht="15.75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38" s="501"/>
      <c r="C138" s="1303" t="s">
        <v>11480</v>
      </c>
      <c r="D138" s="1579" t="s">
        <v>11441</v>
      </c>
      <c r="E138" s="1373">
        <f>IFERROR(VLOOKUP(C138,'Consolidated Master Sheet'!B:H,3,0),"")</f>
        <v>67.540000000000006</v>
      </c>
      <c r="F138" s="1578">
        <f t="shared" si="27"/>
        <v>0</v>
      </c>
      <c r="G138" s="1822">
        <f t="shared" si="28"/>
        <v>0</v>
      </c>
      <c r="H138" s="849">
        <f>IFERROR(VLOOKUP(C138,'Consolidated Master Sheet'!B:H,6,0),"")</f>
        <v>10</v>
      </c>
      <c r="I138" s="410">
        <f>IFERROR(VLOOKUP(C138,'Consolidated Master Sheet'!B:H,7,0),"")</f>
        <v>10</v>
      </c>
      <c r="J138" s="1441"/>
      <c r="K138" s="1577">
        <f t="shared" si="26"/>
        <v>0</v>
      </c>
      <c r="L138" s="304"/>
      <c r="M138" s="304"/>
    </row>
    <row r="139" spans="1:13" s="305" customFormat="1" ht="15.75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39" s="538"/>
      <c r="C139" s="1444" t="s">
        <v>11479</v>
      </c>
      <c r="D139" s="1580" t="s">
        <v>11439</v>
      </c>
      <c r="E139" s="1373">
        <f>IFERROR(VLOOKUP(C139,'Consolidated Master Sheet'!B:H,3,0),"")</f>
        <v>67.540000000000006</v>
      </c>
      <c r="F139" s="1578">
        <f t="shared" si="27"/>
        <v>0</v>
      </c>
      <c r="G139" s="1822">
        <f t="shared" si="28"/>
        <v>0</v>
      </c>
      <c r="H139" s="849">
        <f>IFERROR(VLOOKUP(C139,'Consolidated Master Sheet'!B:H,6,0),"")</f>
        <v>25</v>
      </c>
      <c r="I139" s="410">
        <f>IFERROR(VLOOKUP(C139,'Consolidated Master Sheet'!B:H,7,0),"")</f>
        <v>25</v>
      </c>
      <c r="J139" s="1441"/>
      <c r="K139" s="1577">
        <f t="shared" si="26"/>
        <v>0</v>
      </c>
      <c r="L139" s="304"/>
      <c r="M139" s="304"/>
    </row>
    <row r="140" spans="1:13" s="305" customFormat="1" ht="15.75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40" s="501"/>
      <c r="C140" s="523" t="s">
        <v>11478</v>
      </c>
      <c r="D140" s="728" t="s">
        <v>11437</v>
      </c>
      <c r="E140" s="1769">
        <f>IFERROR(VLOOKUP(C140,'Consolidated Master Sheet'!B:H,3,0),"")</f>
        <v>67.540000000000006</v>
      </c>
      <c r="F140" s="1588">
        <f t="shared" si="27"/>
        <v>0</v>
      </c>
      <c r="G140" s="1823">
        <f t="shared" si="28"/>
        <v>0</v>
      </c>
      <c r="H140" s="525">
        <f>IFERROR(VLOOKUP(C140,'Consolidated Master Sheet'!B:H,6,0),"")</f>
        <v>25</v>
      </c>
      <c r="I140" s="410">
        <f>IFERROR(VLOOKUP(C140,'Consolidated Master Sheet'!B:H,7,0),"")</f>
        <v>25</v>
      </c>
      <c r="J140" s="93"/>
      <c r="K140" s="1587">
        <f t="shared" si="26"/>
        <v>0</v>
      </c>
      <c r="L140" s="304"/>
      <c r="M140" s="304"/>
    </row>
    <row r="141" spans="1:13" s="305" customFormat="1" ht="15.75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41" s="541"/>
      <c r="C141" s="542"/>
      <c r="D141" s="1443" t="s">
        <v>11477</v>
      </c>
      <c r="E141" s="1837" t="str">
        <f>IFERROR(VLOOKUP(C141,'Consolidated Master Sheet'!B:H,3,0),"")</f>
        <v/>
      </c>
      <c r="F141" s="1586">
        <f t="shared" si="27"/>
        <v>0</v>
      </c>
      <c r="G141" s="1820">
        <f t="shared" si="28"/>
        <v>0</v>
      </c>
      <c r="H141" s="1585" t="str">
        <f>IFERROR(VLOOKUP(C141,'Consolidated Master Sheet'!B:H,6,0),"")</f>
        <v/>
      </c>
      <c r="I141" s="1267" t="str">
        <f>IFERROR(VLOOKUP(C141,'Consolidated Master Sheet'!B:H,7,0),"")</f>
        <v/>
      </c>
      <c r="J141" s="1584"/>
      <c r="K141" s="1583"/>
      <c r="L141" s="304"/>
      <c r="M141" s="304"/>
    </row>
    <row r="142" spans="1:13" s="305" customFormat="1" ht="15.75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42" s="538"/>
      <c r="C142" s="539" t="s">
        <v>11476</v>
      </c>
      <c r="D142" s="540" t="s">
        <v>11447</v>
      </c>
      <c r="E142" s="1371">
        <f>IFERROR(VLOOKUP(C142,'Consolidated Master Sheet'!B:H,3,0),"")</f>
        <v>76.36</v>
      </c>
      <c r="F142" s="1582">
        <f t="shared" si="27"/>
        <v>0</v>
      </c>
      <c r="G142" s="1821">
        <f t="shared" si="28"/>
        <v>0</v>
      </c>
      <c r="H142" s="410">
        <f>IFERROR(VLOOKUP(C142,'Consolidated Master Sheet'!B:H,6,0),"")</f>
        <v>25</v>
      </c>
      <c r="I142" s="410">
        <f>IFERROR(VLOOKUP(C142,'Consolidated Master Sheet'!B:H,7,0),"")</f>
        <v>25</v>
      </c>
      <c r="J142" s="91"/>
      <c r="K142" s="1581">
        <f t="shared" ref="K142:K147" si="29">IFERROR(G142*J142,0)</f>
        <v>0</v>
      </c>
      <c r="L142" s="304"/>
      <c r="M142" s="304"/>
    </row>
    <row r="143" spans="1:13" s="305" customFormat="1" ht="15.75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43" s="501"/>
      <c r="C143" s="1303" t="s">
        <v>11475</v>
      </c>
      <c r="D143" s="1579" t="s">
        <v>11445</v>
      </c>
      <c r="E143" s="1373">
        <f>IFERROR(VLOOKUP(C143,'Consolidated Master Sheet'!B:H,3,0),"")</f>
        <v>76.36</v>
      </c>
      <c r="F143" s="1578">
        <f t="shared" si="27"/>
        <v>0</v>
      </c>
      <c r="G143" s="1822">
        <f t="shared" si="28"/>
        <v>0</v>
      </c>
      <c r="H143" s="849">
        <f>IFERROR(VLOOKUP(C143,'Consolidated Master Sheet'!B:H,6,0),"")</f>
        <v>25</v>
      </c>
      <c r="I143" s="410">
        <f>IFERROR(VLOOKUP(C143,'Consolidated Master Sheet'!B:H,7,0),"")</f>
        <v>25</v>
      </c>
      <c r="J143" s="1441"/>
      <c r="K143" s="1577">
        <f t="shared" si="29"/>
        <v>0</v>
      </c>
      <c r="L143" s="304"/>
      <c r="M143" s="304"/>
    </row>
    <row r="144" spans="1:13" s="305" customFormat="1" ht="15.75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44" s="538"/>
      <c r="C144" s="1444" t="s">
        <v>11474</v>
      </c>
      <c r="D144" s="1580" t="s">
        <v>11443</v>
      </c>
      <c r="E144" s="1373">
        <f>IFERROR(VLOOKUP(C144,'Consolidated Master Sheet'!B:H,3,0),"")</f>
        <v>76.36</v>
      </c>
      <c r="F144" s="1578">
        <f t="shared" si="27"/>
        <v>0</v>
      </c>
      <c r="G144" s="1822">
        <f t="shared" si="28"/>
        <v>0</v>
      </c>
      <c r="H144" s="849">
        <f>IFERROR(VLOOKUP(C144,'Consolidated Master Sheet'!B:H,6,0),"")</f>
        <v>25</v>
      </c>
      <c r="I144" s="410">
        <f>IFERROR(VLOOKUP(C144,'Consolidated Master Sheet'!B:H,7,0),"")</f>
        <v>25</v>
      </c>
      <c r="J144" s="1441"/>
      <c r="K144" s="1577">
        <f t="shared" si="29"/>
        <v>0</v>
      </c>
      <c r="L144" s="304"/>
      <c r="M144" s="304"/>
    </row>
    <row r="145" spans="1:13" s="305" customFormat="1" ht="15.75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45" s="501"/>
      <c r="C145" s="1303" t="s">
        <v>11473</v>
      </c>
      <c r="D145" s="1579" t="s">
        <v>11441</v>
      </c>
      <c r="E145" s="1373">
        <f>IFERROR(VLOOKUP(C145,'Consolidated Master Sheet'!B:H,3,0),"")</f>
        <v>76.36</v>
      </c>
      <c r="F145" s="1578">
        <f t="shared" si="27"/>
        <v>0</v>
      </c>
      <c r="G145" s="1822">
        <f t="shared" si="28"/>
        <v>0</v>
      </c>
      <c r="H145" s="849">
        <f>IFERROR(VLOOKUP(C145,'Consolidated Master Sheet'!B:H,6,0),"")</f>
        <v>25</v>
      </c>
      <c r="I145" s="410">
        <f>IFERROR(VLOOKUP(C145,'Consolidated Master Sheet'!B:H,7,0),"")</f>
        <v>25</v>
      </c>
      <c r="J145" s="1441"/>
      <c r="K145" s="1577">
        <f t="shared" si="29"/>
        <v>0</v>
      </c>
      <c r="L145" s="304"/>
      <c r="M145" s="304"/>
    </row>
    <row r="146" spans="1:13" s="305" customFormat="1" ht="15.75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46" s="538"/>
      <c r="C146" s="1444" t="s">
        <v>11472</v>
      </c>
      <c r="D146" s="1580" t="s">
        <v>11439</v>
      </c>
      <c r="E146" s="1373">
        <f>IFERROR(VLOOKUP(C146,'Consolidated Master Sheet'!B:H,3,0),"")</f>
        <v>76.36</v>
      </c>
      <c r="F146" s="1578">
        <f t="shared" si="27"/>
        <v>0</v>
      </c>
      <c r="G146" s="1822">
        <f t="shared" si="28"/>
        <v>0</v>
      </c>
      <c r="H146" s="849">
        <f>IFERROR(VLOOKUP(C146,'Consolidated Master Sheet'!B:H,6,0),"")</f>
        <v>25</v>
      </c>
      <c r="I146" s="410">
        <f>IFERROR(VLOOKUP(C146,'Consolidated Master Sheet'!B:H,7,0),"")</f>
        <v>25</v>
      </c>
      <c r="J146" s="1441"/>
      <c r="K146" s="1577">
        <f t="shared" si="29"/>
        <v>0</v>
      </c>
      <c r="L146" s="304"/>
      <c r="M146" s="304"/>
    </row>
    <row r="147" spans="1:13" s="305" customFormat="1" ht="15.75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47" s="501"/>
      <c r="C147" s="523" t="s">
        <v>11471</v>
      </c>
      <c r="D147" s="728" t="s">
        <v>11437</v>
      </c>
      <c r="E147" s="1769">
        <f>IFERROR(VLOOKUP(C147,'Consolidated Master Sheet'!B:H,3,0),"")</f>
        <v>76.36</v>
      </c>
      <c r="F147" s="1588">
        <f t="shared" si="27"/>
        <v>0</v>
      </c>
      <c r="G147" s="1823">
        <f t="shared" si="28"/>
        <v>0</v>
      </c>
      <c r="H147" s="525">
        <f>IFERROR(VLOOKUP(C147,'Consolidated Master Sheet'!B:H,6,0),"")</f>
        <v>25</v>
      </c>
      <c r="I147" s="410">
        <f>IFERROR(VLOOKUP(C147,'Consolidated Master Sheet'!B:H,7,0),"")</f>
        <v>25</v>
      </c>
      <c r="J147" s="93"/>
      <c r="K147" s="1587">
        <f t="shared" si="29"/>
        <v>0</v>
      </c>
      <c r="L147" s="304"/>
      <c r="M147" s="304"/>
    </row>
    <row r="148" spans="1:13" s="305" customFormat="1" ht="15.75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48" s="541"/>
      <c r="C148" s="542"/>
      <c r="D148" s="1443" t="s">
        <v>11470</v>
      </c>
      <c r="E148" s="1837" t="str">
        <f>IFERROR(VLOOKUP(C148,'Consolidated Master Sheet'!B:H,3,0),"")</f>
        <v/>
      </c>
      <c r="F148" s="1586">
        <f t="shared" si="27"/>
        <v>0</v>
      </c>
      <c r="G148" s="1820">
        <f t="shared" si="28"/>
        <v>0</v>
      </c>
      <c r="H148" s="1585" t="str">
        <f>IFERROR(VLOOKUP(C148,'Consolidated Master Sheet'!B:H,6,0),"")</f>
        <v/>
      </c>
      <c r="I148" s="1267" t="str">
        <f>IFERROR(VLOOKUP(C148,'Consolidated Master Sheet'!B:H,7,0),"")</f>
        <v/>
      </c>
      <c r="J148" s="1584"/>
      <c r="K148" s="1583"/>
      <c r="L148" s="304"/>
      <c r="M148" s="304"/>
    </row>
    <row r="149" spans="1:13" s="305" customFormat="1" ht="15.75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49" s="538"/>
      <c r="C149" s="539" t="s">
        <v>11469</v>
      </c>
      <c r="D149" s="540" t="s">
        <v>11447</v>
      </c>
      <c r="E149" s="1371">
        <f>IFERROR(VLOOKUP(C149,'Consolidated Master Sheet'!B:H,3,0),"")</f>
        <v>85.13</v>
      </c>
      <c r="F149" s="1582">
        <f t="shared" si="27"/>
        <v>0</v>
      </c>
      <c r="G149" s="1821">
        <f t="shared" si="28"/>
        <v>0</v>
      </c>
      <c r="H149" s="410">
        <f>IFERROR(VLOOKUP(C149,'Consolidated Master Sheet'!B:H,6,0),"")</f>
        <v>25</v>
      </c>
      <c r="I149" s="410">
        <f>IFERROR(VLOOKUP(C149,'Consolidated Master Sheet'!B:H,7,0),"")</f>
        <v>25</v>
      </c>
      <c r="J149" s="91"/>
      <c r="K149" s="1581">
        <f t="shared" ref="K149:K154" si="30">IFERROR(G149*J149,0)</f>
        <v>0</v>
      </c>
      <c r="L149" s="304"/>
      <c r="M149" s="304"/>
    </row>
    <row r="150" spans="1:13" s="305" customFormat="1" ht="15.75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50" s="501"/>
      <c r="C150" s="1303" t="s">
        <v>11468</v>
      </c>
      <c r="D150" s="1579" t="s">
        <v>11445</v>
      </c>
      <c r="E150" s="1373">
        <f>IFERROR(VLOOKUP(C150,'Consolidated Master Sheet'!B:H,3,0),"")</f>
        <v>85.13</v>
      </c>
      <c r="F150" s="1578">
        <f t="shared" si="27"/>
        <v>0</v>
      </c>
      <c r="G150" s="1822">
        <f t="shared" si="28"/>
        <v>0</v>
      </c>
      <c r="H150" s="849">
        <f>IFERROR(VLOOKUP(C150,'Consolidated Master Sheet'!B:H,6,0),"")</f>
        <v>25</v>
      </c>
      <c r="I150" s="410">
        <f>IFERROR(VLOOKUP(C150,'Consolidated Master Sheet'!B:H,7,0),"")</f>
        <v>25</v>
      </c>
      <c r="J150" s="1441"/>
      <c r="K150" s="1577">
        <f t="shared" si="30"/>
        <v>0</v>
      </c>
      <c r="L150" s="304"/>
      <c r="M150" s="304"/>
    </row>
    <row r="151" spans="1:13" s="305" customFormat="1" ht="15.75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51" s="538"/>
      <c r="C151" s="1444" t="s">
        <v>11467</v>
      </c>
      <c r="D151" s="1580" t="s">
        <v>11443</v>
      </c>
      <c r="E151" s="1373">
        <f>IFERROR(VLOOKUP(C151,'Consolidated Master Sheet'!B:H,3,0),"")</f>
        <v>85.13</v>
      </c>
      <c r="F151" s="1578">
        <f t="shared" si="27"/>
        <v>0</v>
      </c>
      <c r="G151" s="1822">
        <f t="shared" si="28"/>
        <v>0</v>
      </c>
      <c r="H151" s="849">
        <f>IFERROR(VLOOKUP(C151,'Consolidated Master Sheet'!B:H,6,0),"")</f>
        <v>25</v>
      </c>
      <c r="I151" s="410">
        <f>IFERROR(VLOOKUP(C151,'Consolidated Master Sheet'!B:H,7,0),"")</f>
        <v>25</v>
      </c>
      <c r="J151" s="1441"/>
      <c r="K151" s="1577">
        <f t="shared" si="30"/>
        <v>0</v>
      </c>
      <c r="L151" s="304"/>
      <c r="M151" s="304"/>
    </row>
    <row r="152" spans="1:13" s="305" customFormat="1" ht="15.75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52" s="501"/>
      <c r="C152" s="1303" t="s">
        <v>11466</v>
      </c>
      <c r="D152" s="1579" t="s">
        <v>11441</v>
      </c>
      <c r="E152" s="1373">
        <f>IFERROR(VLOOKUP(C152,'Consolidated Master Sheet'!B:H,3,0),"")</f>
        <v>85.13</v>
      </c>
      <c r="F152" s="1578">
        <f t="shared" si="27"/>
        <v>0</v>
      </c>
      <c r="G152" s="1822">
        <f t="shared" si="28"/>
        <v>0</v>
      </c>
      <c r="H152" s="849">
        <f>IFERROR(VLOOKUP(C152,'Consolidated Master Sheet'!B:H,6,0),"")</f>
        <v>25</v>
      </c>
      <c r="I152" s="410">
        <f>IFERROR(VLOOKUP(C152,'Consolidated Master Sheet'!B:H,7,0),"")</f>
        <v>25</v>
      </c>
      <c r="J152" s="1441"/>
      <c r="K152" s="1577">
        <f t="shared" si="30"/>
        <v>0</v>
      </c>
      <c r="L152" s="304"/>
      <c r="M152" s="304"/>
    </row>
    <row r="153" spans="1:13" s="305" customFormat="1" ht="15.75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53" s="538"/>
      <c r="C153" s="1444" t="s">
        <v>11465</v>
      </c>
      <c r="D153" s="1580" t="s">
        <v>11439</v>
      </c>
      <c r="E153" s="1373">
        <f>IFERROR(VLOOKUP(C153,'Consolidated Master Sheet'!B:H,3,0),"")</f>
        <v>85.13</v>
      </c>
      <c r="F153" s="1578">
        <f t="shared" si="27"/>
        <v>0</v>
      </c>
      <c r="G153" s="1822">
        <f t="shared" si="28"/>
        <v>0</v>
      </c>
      <c r="H153" s="849">
        <f>IFERROR(VLOOKUP(C153,'Consolidated Master Sheet'!B:H,6,0),"")</f>
        <v>25</v>
      </c>
      <c r="I153" s="410">
        <f>IFERROR(VLOOKUP(C153,'Consolidated Master Sheet'!B:H,7,0),"")</f>
        <v>25</v>
      </c>
      <c r="J153" s="1441"/>
      <c r="K153" s="1577">
        <f t="shared" si="30"/>
        <v>0</v>
      </c>
      <c r="L153" s="304"/>
      <c r="M153" s="304"/>
    </row>
    <row r="154" spans="1:13" s="305" customFormat="1" ht="15.75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54" s="501"/>
      <c r="C154" s="523" t="s">
        <v>11464</v>
      </c>
      <c r="D154" s="728" t="s">
        <v>11437</v>
      </c>
      <c r="E154" s="1769">
        <f>IFERROR(VLOOKUP(C154,'Consolidated Master Sheet'!B:H,3,0),"")</f>
        <v>85.13</v>
      </c>
      <c r="F154" s="1588">
        <f t="shared" si="27"/>
        <v>0</v>
      </c>
      <c r="G154" s="1823">
        <f t="shared" si="28"/>
        <v>0</v>
      </c>
      <c r="H154" s="525">
        <f>IFERROR(VLOOKUP(C154,'Consolidated Master Sheet'!B:H,6,0),"")</f>
        <v>25</v>
      </c>
      <c r="I154" s="410">
        <f>IFERROR(VLOOKUP(C154,'Consolidated Master Sheet'!B:H,7,0),"")</f>
        <v>25</v>
      </c>
      <c r="J154" s="93"/>
      <c r="K154" s="1587">
        <f t="shared" si="30"/>
        <v>0</v>
      </c>
      <c r="L154" s="304"/>
      <c r="M154" s="304"/>
    </row>
    <row r="155" spans="1:13" s="305" customFormat="1" ht="15.75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55" s="541"/>
      <c r="C155" s="542"/>
      <c r="D155" s="1443" t="s">
        <v>11463</v>
      </c>
      <c r="E155" s="1837" t="str">
        <f>IFERROR(VLOOKUP(C155,'Consolidated Master Sheet'!B:H,3,0),"")</f>
        <v/>
      </c>
      <c r="F155" s="1586">
        <f t="shared" si="27"/>
        <v>0</v>
      </c>
      <c r="G155" s="1820">
        <f t="shared" si="28"/>
        <v>0</v>
      </c>
      <c r="H155" s="1585" t="str">
        <f>IFERROR(VLOOKUP(C155,'Consolidated Master Sheet'!B:H,6,0),"")</f>
        <v/>
      </c>
      <c r="I155" s="1267" t="str">
        <f>IFERROR(VLOOKUP(C155,'Consolidated Master Sheet'!B:H,7,0),"")</f>
        <v/>
      </c>
      <c r="J155" s="1584"/>
      <c r="K155" s="1583"/>
      <c r="L155" s="304"/>
      <c r="M155" s="304"/>
    </row>
    <row r="156" spans="1:13" s="305" customFormat="1" ht="15.75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56" s="538"/>
      <c r="C156" s="539" t="s">
        <v>11462</v>
      </c>
      <c r="D156" s="540" t="s">
        <v>11447</v>
      </c>
      <c r="E156" s="1371">
        <f>IFERROR(VLOOKUP(C156,'Consolidated Master Sheet'!B:H,3,0),"")</f>
        <v>103.03</v>
      </c>
      <c r="F156" s="1582">
        <f t="shared" si="27"/>
        <v>0</v>
      </c>
      <c r="G156" s="1821">
        <f t="shared" si="28"/>
        <v>0</v>
      </c>
      <c r="H156" s="410">
        <f>IFERROR(VLOOKUP(C156,'Consolidated Master Sheet'!B:H,6,0),"")</f>
        <v>25</v>
      </c>
      <c r="I156" s="410">
        <f>IFERROR(VLOOKUP(C156,'Consolidated Master Sheet'!B:H,7,0),"")</f>
        <v>25</v>
      </c>
      <c r="J156" s="91"/>
      <c r="K156" s="1581">
        <f t="shared" ref="K156:K161" si="31">IFERROR(G156*J156,0)</f>
        <v>0</v>
      </c>
      <c r="L156" s="304"/>
      <c r="M156" s="304"/>
    </row>
    <row r="157" spans="1:13" s="305" customFormat="1" ht="15.75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57" s="501"/>
      <c r="C157" s="1303" t="s">
        <v>11461</v>
      </c>
      <c r="D157" s="1579" t="s">
        <v>11445</v>
      </c>
      <c r="E157" s="1373">
        <f>IFERROR(VLOOKUP(C157,'Consolidated Master Sheet'!B:H,3,0),"")</f>
        <v>103.03</v>
      </c>
      <c r="F157" s="1578">
        <f t="shared" si="27"/>
        <v>0</v>
      </c>
      <c r="G157" s="1822">
        <f t="shared" si="28"/>
        <v>0</v>
      </c>
      <c r="H157" s="849">
        <f>IFERROR(VLOOKUP(C157,'Consolidated Master Sheet'!B:H,6,0),"")</f>
        <v>25</v>
      </c>
      <c r="I157" s="410">
        <f>IFERROR(VLOOKUP(C157,'Consolidated Master Sheet'!B:H,7,0),"")</f>
        <v>25</v>
      </c>
      <c r="J157" s="1441"/>
      <c r="K157" s="1577">
        <f t="shared" si="31"/>
        <v>0</v>
      </c>
      <c r="L157" s="304"/>
      <c r="M157" s="304"/>
    </row>
    <row r="158" spans="1:13" s="305" customFormat="1" ht="15.75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58" s="538"/>
      <c r="C158" s="1444" t="s">
        <v>11460</v>
      </c>
      <c r="D158" s="1580" t="s">
        <v>11443</v>
      </c>
      <c r="E158" s="1373">
        <f>IFERROR(VLOOKUP(C158,'Consolidated Master Sheet'!B:H,3,0),"")</f>
        <v>103.03</v>
      </c>
      <c r="F158" s="1578">
        <f t="shared" si="27"/>
        <v>0</v>
      </c>
      <c r="G158" s="1822">
        <f t="shared" si="28"/>
        <v>0</v>
      </c>
      <c r="H158" s="849">
        <f>IFERROR(VLOOKUP(C158,'Consolidated Master Sheet'!B:H,6,0),"")</f>
        <v>25</v>
      </c>
      <c r="I158" s="410">
        <f>IFERROR(VLOOKUP(C158,'Consolidated Master Sheet'!B:H,7,0),"")</f>
        <v>25</v>
      </c>
      <c r="J158" s="1441"/>
      <c r="K158" s="1577">
        <f t="shared" si="31"/>
        <v>0</v>
      </c>
      <c r="L158" s="304"/>
      <c r="M158" s="304"/>
    </row>
    <row r="159" spans="1:13" s="305" customFormat="1" ht="15.75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59" s="501"/>
      <c r="C159" s="1303" t="s">
        <v>11459</v>
      </c>
      <c r="D159" s="1579" t="s">
        <v>11441</v>
      </c>
      <c r="E159" s="1373">
        <f>IFERROR(VLOOKUP(C159,'Consolidated Master Sheet'!B:H,3,0),"")</f>
        <v>103.03</v>
      </c>
      <c r="F159" s="1578">
        <f t="shared" si="27"/>
        <v>0</v>
      </c>
      <c r="G159" s="1822">
        <f t="shared" si="28"/>
        <v>0</v>
      </c>
      <c r="H159" s="849">
        <f>IFERROR(VLOOKUP(C159,'Consolidated Master Sheet'!B:H,6,0),"")</f>
        <v>25</v>
      </c>
      <c r="I159" s="410">
        <f>IFERROR(VLOOKUP(C159,'Consolidated Master Sheet'!B:H,7,0),"")</f>
        <v>25</v>
      </c>
      <c r="J159" s="1441"/>
      <c r="K159" s="1577">
        <f t="shared" si="31"/>
        <v>0</v>
      </c>
      <c r="L159" s="304"/>
      <c r="M159" s="304"/>
    </row>
    <row r="160" spans="1:13" s="305" customFormat="1" ht="15.75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60" s="538"/>
      <c r="C160" s="1444" t="s">
        <v>11458</v>
      </c>
      <c r="D160" s="1580" t="s">
        <v>11439</v>
      </c>
      <c r="E160" s="1373">
        <f>IFERROR(VLOOKUP(C160,'Consolidated Master Sheet'!B:H,3,0),"")</f>
        <v>103.03</v>
      </c>
      <c r="F160" s="1578">
        <f t="shared" si="27"/>
        <v>0</v>
      </c>
      <c r="G160" s="1822">
        <f t="shared" si="28"/>
        <v>0</v>
      </c>
      <c r="H160" s="849">
        <f>IFERROR(VLOOKUP(C160,'Consolidated Master Sheet'!B:H,6,0),"")</f>
        <v>25</v>
      </c>
      <c r="I160" s="410">
        <f>IFERROR(VLOOKUP(C160,'Consolidated Master Sheet'!B:H,7,0),"")</f>
        <v>25</v>
      </c>
      <c r="J160" s="1441"/>
      <c r="K160" s="1577">
        <f t="shared" si="31"/>
        <v>0</v>
      </c>
      <c r="L160" s="304"/>
      <c r="M160" s="304"/>
    </row>
    <row r="161" spans="1:13" s="305" customFormat="1" ht="15.75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61" s="501"/>
      <c r="C161" s="523" t="s">
        <v>11457</v>
      </c>
      <c r="D161" s="728" t="s">
        <v>11437</v>
      </c>
      <c r="E161" s="1769">
        <f>IFERROR(VLOOKUP(C161,'Consolidated Master Sheet'!B:H,3,0),"")</f>
        <v>103.03</v>
      </c>
      <c r="F161" s="1588">
        <f t="shared" si="27"/>
        <v>0</v>
      </c>
      <c r="G161" s="1823">
        <f t="shared" si="28"/>
        <v>0</v>
      </c>
      <c r="H161" s="525">
        <f>IFERROR(VLOOKUP(C161,'Consolidated Master Sheet'!B:H,6,0),"")</f>
        <v>25</v>
      </c>
      <c r="I161" s="410">
        <f>IFERROR(VLOOKUP(C161,'Consolidated Master Sheet'!B:H,7,0),"")</f>
        <v>25</v>
      </c>
      <c r="J161" s="93"/>
      <c r="K161" s="1587">
        <f t="shared" si="31"/>
        <v>0</v>
      </c>
      <c r="L161" s="304"/>
      <c r="M161" s="304"/>
    </row>
    <row r="162" spans="1:13" s="305" customFormat="1" ht="15.75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62" s="541"/>
      <c r="C162" s="542"/>
      <c r="D162" s="1443" t="s">
        <v>11456</v>
      </c>
      <c r="E162" s="1837" t="str">
        <f>IFERROR(VLOOKUP(C162,'Consolidated Master Sheet'!B:H,3,0),"")</f>
        <v/>
      </c>
      <c r="F162" s="1586">
        <f t="shared" si="27"/>
        <v>0</v>
      </c>
      <c r="G162" s="1820">
        <f t="shared" si="28"/>
        <v>0</v>
      </c>
      <c r="H162" s="1585" t="str">
        <f>IFERROR(VLOOKUP(C162,'Consolidated Master Sheet'!B:H,6,0),"")</f>
        <v/>
      </c>
      <c r="I162" s="1267" t="str">
        <f>IFERROR(VLOOKUP(C162,'Consolidated Master Sheet'!B:H,7,0),"")</f>
        <v/>
      </c>
      <c r="J162" s="1584"/>
      <c r="K162" s="1583"/>
      <c r="L162" s="304"/>
      <c r="M162" s="304"/>
    </row>
    <row r="163" spans="1:13" s="305" customFormat="1" ht="15.75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63" s="538"/>
      <c r="C163" s="539" t="s">
        <v>11455</v>
      </c>
      <c r="D163" s="540" t="s">
        <v>11447</v>
      </c>
      <c r="E163" s="1371">
        <f>IFERROR(VLOOKUP(C163,'Consolidated Master Sheet'!B:H,3,0),"")</f>
        <v>120.93</v>
      </c>
      <c r="F163" s="1582">
        <f t="shared" si="27"/>
        <v>0</v>
      </c>
      <c r="G163" s="1821">
        <f t="shared" si="28"/>
        <v>0</v>
      </c>
      <c r="H163" s="410">
        <f>IFERROR(VLOOKUP(C163,'Consolidated Master Sheet'!B:H,6,0),"")</f>
        <v>12</v>
      </c>
      <c r="I163" s="410">
        <f>IFERROR(VLOOKUP(C163,'Consolidated Master Sheet'!B:H,7,0),"")</f>
        <v>12</v>
      </c>
      <c r="J163" s="91"/>
      <c r="K163" s="1581">
        <f t="shared" ref="K163:K168" si="32">IFERROR(G163*J163,0)</f>
        <v>0</v>
      </c>
      <c r="L163" s="304"/>
      <c r="M163" s="304"/>
    </row>
    <row r="164" spans="1:13" s="305" customFormat="1" ht="15.75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64" s="501"/>
      <c r="C164" s="1303" t="s">
        <v>11454</v>
      </c>
      <c r="D164" s="1579" t="s">
        <v>11445</v>
      </c>
      <c r="E164" s="1373">
        <f>IFERROR(VLOOKUP(C164,'Consolidated Master Sheet'!B:H,3,0),"")</f>
        <v>120.93</v>
      </c>
      <c r="F164" s="1578">
        <f t="shared" si="27"/>
        <v>0</v>
      </c>
      <c r="G164" s="1822">
        <f t="shared" si="28"/>
        <v>0</v>
      </c>
      <c r="H164" s="849">
        <f>IFERROR(VLOOKUP(C164,'Consolidated Master Sheet'!B:H,6,0),"")</f>
        <v>12</v>
      </c>
      <c r="I164" s="410">
        <f>IFERROR(VLOOKUP(C164,'Consolidated Master Sheet'!B:H,7,0),"")</f>
        <v>12</v>
      </c>
      <c r="J164" s="1441"/>
      <c r="K164" s="1577">
        <f t="shared" si="32"/>
        <v>0</v>
      </c>
      <c r="L164" s="304"/>
      <c r="M164" s="304"/>
    </row>
    <row r="165" spans="1:13" s="305" customFormat="1" ht="15.75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65" s="538"/>
      <c r="C165" s="1444" t="s">
        <v>11453</v>
      </c>
      <c r="D165" s="1580" t="s">
        <v>11443</v>
      </c>
      <c r="E165" s="1373">
        <f>IFERROR(VLOOKUP(C165,'Consolidated Master Sheet'!B:H,3,0),"")</f>
        <v>120.93</v>
      </c>
      <c r="F165" s="1578">
        <f t="shared" si="27"/>
        <v>0</v>
      </c>
      <c r="G165" s="1822">
        <f t="shared" si="28"/>
        <v>0</v>
      </c>
      <c r="H165" s="849">
        <f>IFERROR(VLOOKUP(C165,'Consolidated Master Sheet'!B:H,6,0),"")</f>
        <v>12</v>
      </c>
      <c r="I165" s="410">
        <f>IFERROR(VLOOKUP(C165,'Consolidated Master Sheet'!B:H,7,0),"")</f>
        <v>12</v>
      </c>
      <c r="J165" s="1441"/>
      <c r="K165" s="1577">
        <f t="shared" si="32"/>
        <v>0</v>
      </c>
      <c r="L165" s="304"/>
      <c r="M165" s="304"/>
    </row>
    <row r="166" spans="1:13" s="305" customFormat="1" ht="15.75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66" s="501"/>
      <c r="C166" s="1303" t="s">
        <v>11452</v>
      </c>
      <c r="D166" s="1579" t="s">
        <v>11441</v>
      </c>
      <c r="E166" s="1373">
        <f>IFERROR(VLOOKUP(C166,'Consolidated Master Sheet'!B:H,3,0),"")</f>
        <v>120.93</v>
      </c>
      <c r="F166" s="1578">
        <f t="shared" si="27"/>
        <v>0</v>
      </c>
      <c r="G166" s="1822">
        <f t="shared" si="28"/>
        <v>0</v>
      </c>
      <c r="H166" s="849">
        <f>IFERROR(VLOOKUP(C166,'Consolidated Master Sheet'!B:H,6,0),"")</f>
        <v>12</v>
      </c>
      <c r="I166" s="410">
        <f>IFERROR(VLOOKUP(C166,'Consolidated Master Sheet'!B:H,7,0),"")</f>
        <v>12</v>
      </c>
      <c r="J166" s="1441"/>
      <c r="K166" s="1577">
        <f t="shared" si="32"/>
        <v>0</v>
      </c>
      <c r="L166" s="304"/>
      <c r="M166" s="304"/>
    </row>
    <row r="167" spans="1:13" s="305" customFormat="1" ht="15.75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67" s="538"/>
      <c r="C167" s="1444" t="s">
        <v>11451</v>
      </c>
      <c r="D167" s="1580" t="s">
        <v>11439</v>
      </c>
      <c r="E167" s="1373">
        <f>IFERROR(VLOOKUP(C167,'Consolidated Master Sheet'!B:H,3,0),"")</f>
        <v>120.93</v>
      </c>
      <c r="F167" s="1578">
        <f t="shared" si="27"/>
        <v>0</v>
      </c>
      <c r="G167" s="1822">
        <f t="shared" si="28"/>
        <v>0</v>
      </c>
      <c r="H167" s="849">
        <f>IFERROR(VLOOKUP(C167,'Consolidated Master Sheet'!B:H,6,0),"")</f>
        <v>12</v>
      </c>
      <c r="I167" s="410">
        <f>IFERROR(VLOOKUP(C167,'Consolidated Master Sheet'!B:H,7,0),"")</f>
        <v>12</v>
      </c>
      <c r="J167" s="1441"/>
      <c r="K167" s="1577">
        <f t="shared" si="32"/>
        <v>0</v>
      </c>
      <c r="L167" s="304"/>
      <c r="M167" s="304"/>
    </row>
    <row r="168" spans="1:13" s="305" customFormat="1" ht="15.75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68" s="501"/>
      <c r="C168" s="523" t="s">
        <v>11450</v>
      </c>
      <c r="D168" s="728" t="s">
        <v>11437</v>
      </c>
      <c r="E168" s="1769">
        <f>IFERROR(VLOOKUP(C168,'Consolidated Master Sheet'!B:H,3,0),"")</f>
        <v>120.93</v>
      </c>
      <c r="F168" s="1588">
        <f t="shared" si="27"/>
        <v>0</v>
      </c>
      <c r="G168" s="1823">
        <f t="shared" si="28"/>
        <v>0</v>
      </c>
      <c r="H168" s="525">
        <f>IFERROR(VLOOKUP(C168,'Consolidated Master Sheet'!B:H,6,0),"")</f>
        <v>12</v>
      </c>
      <c r="I168" s="410">
        <f>IFERROR(VLOOKUP(C168,'Consolidated Master Sheet'!B:H,7,0),"")</f>
        <v>12</v>
      </c>
      <c r="J168" s="93"/>
      <c r="K168" s="1587">
        <f t="shared" si="32"/>
        <v>0</v>
      </c>
      <c r="L168" s="304"/>
      <c r="M168" s="304"/>
    </row>
    <row r="169" spans="1:13" s="305" customFormat="1" ht="15.75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69" s="541"/>
      <c r="C169" s="542"/>
      <c r="D169" s="1443" t="s">
        <v>11449</v>
      </c>
      <c r="E169" s="1837" t="str">
        <f>IFERROR(VLOOKUP(C169,'Consolidated Master Sheet'!B:H,3,0),"")</f>
        <v/>
      </c>
      <c r="F169" s="1586">
        <f t="shared" si="27"/>
        <v>0</v>
      </c>
      <c r="G169" s="1820">
        <f t="shared" si="28"/>
        <v>0</v>
      </c>
      <c r="H169" s="1585" t="str">
        <f>IFERROR(VLOOKUP(C169,'Consolidated Master Sheet'!B:H,6,0),"")</f>
        <v/>
      </c>
      <c r="I169" s="1267" t="str">
        <f>IFERROR(VLOOKUP(C169,'Consolidated Master Sheet'!B:H,7,0),"")</f>
        <v/>
      </c>
      <c r="J169" s="1584"/>
      <c r="K169" s="1583"/>
      <c r="L169" s="304"/>
      <c r="M169" s="304"/>
    </row>
    <row r="170" spans="1:13" s="305" customFormat="1" ht="15.75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70" s="538"/>
      <c r="C170" s="539" t="s">
        <v>11448</v>
      </c>
      <c r="D170" s="540" t="s">
        <v>11447</v>
      </c>
      <c r="E170" s="1371">
        <f>IFERROR(VLOOKUP(C170,'Consolidated Master Sheet'!B:H,3,0),"")</f>
        <v>139.08000000000001</v>
      </c>
      <c r="F170" s="1582">
        <f t="shared" si="27"/>
        <v>0</v>
      </c>
      <c r="G170" s="1821">
        <f t="shared" si="28"/>
        <v>0</v>
      </c>
      <c r="H170" s="410">
        <f>IFERROR(VLOOKUP(C170,'Consolidated Master Sheet'!B:H,6,0),"")</f>
        <v>12</v>
      </c>
      <c r="I170" s="410">
        <f>IFERROR(VLOOKUP(C170,'Consolidated Master Sheet'!B:H,7,0),"")</f>
        <v>12</v>
      </c>
      <c r="J170" s="91"/>
      <c r="K170" s="1581">
        <f t="shared" ref="K170:K175" si="33">IFERROR(G170*J170,0)</f>
        <v>0</v>
      </c>
      <c r="L170" s="304"/>
      <c r="M170" s="304"/>
    </row>
    <row r="171" spans="1:13" s="305" customFormat="1" ht="15.75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71" s="501"/>
      <c r="C171" s="1303" t="s">
        <v>11446</v>
      </c>
      <c r="D171" s="1579" t="s">
        <v>11445</v>
      </c>
      <c r="E171" s="1373">
        <f>IFERROR(VLOOKUP(C171,'Consolidated Master Sheet'!B:H,3,0),"")</f>
        <v>139.08000000000001</v>
      </c>
      <c r="F171" s="1578">
        <f t="shared" si="27"/>
        <v>0</v>
      </c>
      <c r="G171" s="1822">
        <f t="shared" si="28"/>
        <v>0</v>
      </c>
      <c r="H171" s="849">
        <f>IFERROR(VLOOKUP(C171,'Consolidated Master Sheet'!B:H,6,0),"")</f>
        <v>12</v>
      </c>
      <c r="I171" s="410">
        <f>IFERROR(VLOOKUP(C171,'Consolidated Master Sheet'!B:H,7,0),"")</f>
        <v>12</v>
      </c>
      <c r="J171" s="1441"/>
      <c r="K171" s="1577">
        <f t="shared" si="33"/>
        <v>0</v>
      </c>
      <c r="L171" s="304"/>
      <c r="M171" s="304"/>
    </row>
    <row r="172" spans="1:13" s="305" customFormat="1" ht="15.75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72" s="538"/>
      <c r="C172" s="1444" t="s">
        <v>11444</v>
      </c>
      <c r="D172" s="1580" t="s">
        <v>11443</v>
      </c>
      <c r="E172" s="1373">
        <f>IFERROR(VLOOKUP(C172,'Consolidated Master Sheet'!B:H,3,0),"")</f>
        <v>139.08000000000001</v>
      </c>
      <c r="F172" s="1578">
        <f t="shared" si="27"/>
        <v>0</v>
      </c>
      <c r="G172" s="1822">
        <f t="shared" si="28"/>
        <v>0</v>
      </c>
      <c r="H172" s="849">
        <f>IFERROR(VLOOKUP(C172,'Consolidated Master Sheet'!B:H,6,0),"")</f>
        <v>12</v>
      </c>
      <c r="I172" s="410">
        <f>IFERROR(VLOOKUP(C172,'Consolidated Master Sheet'!B:H,7,0),"")</f>
        <v>12</v>
      </c>
      <c r="J172" s="1441"/>
      <c r="K172" s="1577">
        <f t="shared" si="33"/>
        <v>0</v>
      </c>
      <c r="L172" s="304"/>
      <c r="M172" s="304"/>
    </row>
    <row r="173" spans="1:13" s="305" customFormat="1" ht="15.75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73" s="501"/>
      <c r="C173" s="1303" t="s">
        <v>11442</v>
      </c>
      <c r="D173" s="1579" t="s">
        <v>11441</v>
      </c>
      <c r="E173" s="1373">
        <f>IFERROR(VLOOKUP(C173,'Consolidated Master Sheet'!B:H,3,0),"")</f>
        <v>139.08000000000001</v>
      </c>
      <c r="F173" s="1578">
        <f t="shared" si="27"/>
        <v>0</v>
      </c>
      <c r="G173" s="1822">
        <f t="shared" si="28"/>
        <v>0</v>
      </c>
      <c r="H173" s="849">
        <f>IFERROR(VLOOKUP(C173,'Consolidated Master Sheet'!B:H,6,0),"")</f>
        <v>12</v>
      </c>
      <c r="I173" s="410">
        <f>IFERROR(VLOOKUP(C173,'Consolidated Master Sheet'!B:H,7,0),"")</f>
        <v>12</v>
      </c>
      <c r="J173" s="1441"/>
      <c r="K173" s="1577">
        <f t="shared" si="33"/>
        <v>0</v>
      </c>
      <c r="L173" s="304"/>
      <c r="M173" s="304"/>
    </row>
    <row r="174" spans="1:13" s="305" customFormat="1" ht="15.75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74" s="538"/>
      <c r="C174" s="1444" t="s">
        <v>11440</v>
      </c>
      <c r="D174" s="1580" t="s">
        <v>11439</v>
      </c>
      <c r="E174" s="1373">
        <f>IFERROR(VLOOKUP(C174,'Consolidated Master Sheet'!B:H,3,0),"")</f>
        <v>139.08000000000001</v>
      </c>
      <c r="F174" s="1578">
        <f t="shared" si="27"/>
        <v>0</v>
      </c>
      <c r="G174" s="1822">
        <f t="shared" si="28"/>
        <v>0</v>
      </c>
      <c r="H174" s="849">
        <f>IFERROR(VLOOKUP(C174,'Consolidated Master Sheet'!B:H,6,0),"")</f>
        <v>12</v>
      </c>
      <c r="I174" s="410">
        <f>IFERROR(VLOOKUP(C174,'Consolidated Master Sheet'!B:H,7,0),"")</f>
        <v>12</v>
      </c>
      <c r="J174" s="1441"/>
      <c r="K174" s="1577">
        <f t="shared" si="33"/>
        <v>0</v>
      </c>
      <c r="L174" s="304"/>
      <c r="M174" s="304"/>
    </row>
    <row r="175" spans="1:13" s="305" customFormat="1" ht="15.75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75" s="407"/>
      <c r="C175" s="1303" t="s">
        <v>11438</v>
      </c>
      <c r="D175" s="1579" t="s">
        <v>11437</v>
      </c>
      <c r="E175" s="1373">
        <f>IFERROR(VLOOKUP(C175,'Consolidated Master Sheet'!B:H,3,0),"")</f>
        <v>139.08000000000001</v>
      </c>
      <c r="F175" s="1578">
        <f t="shared" si="27"/>
        <v>0</v>
      </c>
      <c r="G175" s="1822">
        <f t="shared" si="28"/>
        <v>0</v>
      </c>
      <c r="H175" s="849">
        <f>IFERROR(VLOOKUP(C175,'Consolidated Master Sheet'!B:H,6,0),"")</f>
        <v>12</v>
      </c>
      <c r="I175" s="849">
        <f>IFERROR(VLOOKUP(C175,'Consolidated Master Sheet'!B:H,7,0),"")</f>
        <v>12</v>
      </c>
      <c r="J175" s="1441"/>
      <c r="K175" s="1577">
        <f t="shared" si="33"/>
        <v>0</v>
      </c>
      <c r="L175" s="304"/>
      <c r="M175" s="304"/>
    </row>
    <row r="176" spans="1:13" ht="15.75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76" s="204"/>
      <c r="C176" s="204"/>
      <c r="D176" s="205"/>
      <c r="E176" s="1838"/>
      <c r="F176" s="1576"/>
      <c r="G176" s="1374"/>
      <c r="H176" s="157"/>
      <c r="I176" s="157"/>
      <c r="J176" s="46"/>
      <c r="K176" s="157"/>
      <c r="L176" s="157"/>
      <c r="M176" s="157"/>
    </row>
    <row r="177" spans="1:13" ht="15.75" hidden="1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77" s="204"/>
      <c r="C177" s="204"/>
      <c r="D177" s="205"/>
      <c r="E177" s="1838"/>
      <c r="F177" s="1576"/>
      <c r="G177" s="1374"/>
      <c r="H177" s="157"/>
      <c r="I177" s="157"/>
      <c r="J177" s="46"/>
      <c r="K177" s="157"/>
      <c r="L177" s="157"/>
      <c r="M177" s="157"/>
    </row>
    <row r="178" spans="1:13" ht="15.75" hidden="1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78" s="204"/>
      <c r="C178" s="204"/>
      <c r="D178" s="205"/>
      <c r="E178" s="1838"/>
      <c r="F178" s="1576"/>
      <c r="G178" s="1374"/>
      <c r="H178" s="157"/>
      <c r="I178" s="157"/>
      <c r="J178" s="46"/>
      <c r="K178" s="157"/>
      <c r="L178" s="157"/>
      <c r="M178" s="157"/>
    </row>
    <row r="179" spans="1:13" ht="15.75" hidden="1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79" s="204"/>
      <c r="C179" s="204"/>
      <c r="D179" s="205"/>
      <c r="E179" s="1838"/>
      <c r="F179" s="1576"/>
      <c r="G179" s="1374"/>
      <c r="H179" s="157"/>
      <c r="I179" s="157"/>
      <c r="J179" s="46"/>
      <c r="K179" s="157"/>
      <c r="L179" s="157"/>
      <c r="M179" s="157"/>
    </row>
    <row r="180" spans="1:13" ht="15.75" hidden="1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80" s="204"/>
      <c r="C180" s="204"/>
      <c r="D180" s="205"/>
      <c r="E180" s="1838"/>
      <c r="F180" s="1576"/>
      <c r="G180" s="1374"/>
      <c r="H180" s="157"/>
      <c r="I180" s="157"/>
      <c r="J180" s="46"/>
      <c r="K180" s="157"/>
      <c r="L180" s="157"/>
      <c r="M180" s="157"/>
    </row>
    <row r="181" spans="1:13" ht="15.75" hidden="1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81" s="204"/>
      <c r="C181" s="204"/>
      <c r="D181" s="205"/>
      <c r="E181" s="1838"/>
      <c r="F181" s="1576"/>
      <c r="G181" s="1374"/>
      <c r="H181" s="157"/>
      <c r="I181" s="157"/>
      <c r="J181" s="46"/>
      <c r="K181" s="157"/>
      <c r="L181" s="157"/>
      <c r="M181" s="157"/>
    </row>
    <row r="182" spans="1:13" ht="15.75" hidden="1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82" s="204"/>
      <c r="C182" s="204"/>
      <c r="D182" s="205"/>
      <c r="E182" s="1838"/>
      <c r="F182" s="1576"/>
      <c r="G182" s="1374"/>
      <c r="H182" s="157"/>
      <c r="I182" s="157"/>
      <c r="J182" s="46"/>
      <c r="K182" s="157"/>
      <c r="L182" s="157"/>
      <c r="M182" s="157"/>
    </row>
    <row r="183" spans="1:13" ht="15.75" hidden="1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83" s="204"/>
      <c r="C183" s="204"/>
      <c r="D183" s="205"/>
      <c r="E183" s="1838"/>
      <c r="F183" s="1576"/>
      <c r="G183" s="1374"/>
      <c r="H183" s="157"/>
      <c r="I183" s="157"/>
      <c r="J183" s="46"/>
      <c r="K183" s="157"/>
      <c r="L183" s="157"/>
      <c r="M183" s="157"/>
    </row>
    <row r="184" spans="1:13" ht="15.75" hidden="1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84" s="204"/>
      <c r="C184" s="204"/>
      <c r="D184" s="205"/>
      <c r="E184" s="1838"/>
      <c r="F184" s="1576"/>
      <c r="G184" s="1374"/>
      <c r="H184" s="157"/>
      <c r="I184" s="157"/>
      <c r="J184" s="46"/>
      <c r="K184" s="157"/>
      <c r="L184" s="157"/>
      <c r="M184" s="157"/>
    </row>
    <row r="185" spans="1:13" ht="15.75" hidden="1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85" s="204"/>
      <c r="C185" s="204"/>
      <c r="D185" s="205"/>
      <c r="E185" s="1838"/>
      <c r="F185" s="1576"/>
      <c r="G185" s="1374"/>
      <c r="H185" s="157"/>
      <c r="I185" s="157"/>
      <c r="J185" s="46"/>
      <c r="K185" s="157"/>
      <c r="L185" s="157"/>
      <c r="M185" s="157"/>
    </row>
    <row r="186" spans="1:13" ht="15.75" hidden="1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86" s="204"/>
      <c r="C186" s="204"/>
      <c r="D186" s="205"/>
      <c r="E186" s="1838"/>
      <c r="F186" s="1576"/>
      <c r="G186" s="1374"/>
      <c r="H186" s="157"/>
      <c r="I186" s="157"/>
      <c r="J186" s="46"/>
      <c r="K186" s="157"/>
      <c r="L186" s="157"/>
      <c r="M186" s="157"/>
    </row>
    <row r="187" spans="1:13" ht="15.75" hidden="1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87" s="204"/>
      <c r="C187" s="204"/>
      <c r="D187" s="205"/>
      <c r="E187" s="1838"/>
      <c r="F187" s="1576"/>
      <c r="G187" s="1374"/>
      <c r="H187" s="157"/>
      <c r="I187" s="157"/>
      <c r="J187" s="46"/>
      <c r="K187" s="157"/>
      <c r="L187" s="157"/>
      <c r="M187" s="157"/>
    </row>
    <row r="188" spans="1:13" ht="15.75" hidden="1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88" s="204"/>
      <c r="C188" s="204"/>
      <c r="D188" s="205"/>
      <c r="E188" s="1838"/>
      <c r="F188" s="1576"/>
      <c r="G188" s="1374"/>
      <c r="H188" s="157"/>
      <c r="I188" s="157"/>
      <c r="J188" s="46"/>
      <c r="K188" s="157"/>
      <c r="L188" s="157"/>
      <c r="M188" s="157"/>
    </row>
    <row r="189" spans="1:13" ht="15.75" hidden="1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89" s="204"/>
      <c r="C189" s="204"/>
      <c r="D189" s="205"/>
      <c r="E189" s="1838"/>
      <c r="F189" s="1576"/>
      <c r="G189" s="1374"/>
      <c r="H189" s="157"/>
      <c r="I189" s="157"/>
      <c r="J189" s="46"/>
      <c r="K189" s="157"/>
      <c r="L189" s="157"/>
      <c r="M189" s="157"/>
    </row>
    <row r="190" spans="1:13" ht="15.75" hidden="1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90" s="204"/>
      <c r="C190" s="204"/>
      <c r="D190" s="205"/>
      <c r="E190" s="1838"/>
      <c r="F190" s="1576"/>
      <c r="G190" s="1374"/>
      <c r="H190" s="157"/>
      <c r="I190" s="157"/>
      <c r="J190" s="46"/>
      <c r="K190" s="157"/>
      <c r="L190" s="157"/>
      <c r="M190" s="157"/>
    </row>
    <row r="191" spans="1:13" ht="15.75" hidden="1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91" s="204"/>
      <c r="C191" s="204"/>
      <c r="D191" s="205"/>
      <c r="E191" s="1838"/>
      <c r="F191" s="1576"/>
      <c r="G191" s="1374"/>
      <c r="H191" s="157"/>
      <c r="I191" s="157"/>
      <c r="J191" s="46"/>
      <c r="K191" s="157"/>
      <c r="L191" s="157"/>
      <c r="M191" s="157"/>
    </row>
    <row r="192" spans="1:13" ht="15.75" hidden="1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92" s="204"/>
      <c r="C192" s="204"/>
      <c r="D192" s="205"/>
      <c r="E192" s="1838"/>
      <c r="F192" s="1576"/>
      <c r="G192" s="1374"/>
      <c r="H192" s="157"/>
      <c r="I192" s="157"/>
      <c r="J192" s="46"/>
      <c r="K192" s="157"/>
      <c r="L192" s="157"/>
      <c r="M192" s="157"/>
    </row>
    <row r="193" spans="1:13" ht="15.75" hidden="1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93" s="204"/>
      <c r="C193" s="204"/>
      <c r="D193" s="205"/>
      <c r="E193" s="1838"/>
      <c r="F193" s="1576"/>
      <c r="G193" s="1374"/>
      <c r="H193" s="157"/>
      <c r="I193" s="157"/>
      <c r="J193" s="46"/>
      <c r="K193" s="157"/>
      <c r="L193" s="157"/>
      <c r="M193" s="157"/>
    </row>
    <row r="194" spans="1:13" ht="15.75" hidden="1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94" s="204"/>
      <c r="C194" s="204"/>
      <c r="D194" s="205"/>
      <c r="E194" s="1838"/>
      <c r="F194" s="1576"/>
      <c r="G194" s="1374"/>
      <c r="H194" s="157"/>
      <c r="I194" s="157"/>
      <c r="J194" s="46"/>
      <c r="K194" s="157"/>
      <c r="L194" s="157"/>
      <c r="M194" s="157"/>
    </row>
    <row r="195" spans="1:13" ht="15.75" hidden="1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95" s="204"/>
      <c r="C195" s="204"/>
      <c r="D195" s="205"/>
      <c r="E195" s="1838"/>
      <c r="F195" s="1576"/>
      <c r="G195" s="1374"/>
      <c r="H195" s="157"/>
      <c r="I195" s="157"/>
      <c r="J195" s="46"/>
      <c r="K195" s="157"/>
      <c r="L195" s="157"/>
      <c r="M195" s="157"/>
    </row>
    <row r="196" spans="1:13" ht="15.75" hidden="1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96" s="204"/>
      <c r="C196" s="204"/>
      <c r="D196" s="205"/>
      <c r="E196" s="1838"/>
      <c r="F196" s="1576"/>
      <c r="G196" s="1374"/>
      <c r="H196" s="157"/>
      <c r="I196" s="157"/>
      <c r="J196" s="46"/>
      <c r="K196" s="157"/>
      <c r="L196" s="157"/>
      <c r="M196" s="157"/>
    </row>
    <row r="197" spans="1:13" ht="15.75" hidden="1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97" s="204"/>
      <c r="C197" s="204"/>
      <c r="D197" s="205"/>
      <c r="E197" s="1838"/>
      <c r="F197" s="1576"/>
      <c r="G197" s="1374"/>
      <c r="H197" s="157"/>
      <c r="I197" s="157"/>
      <c r="J197" s="46"/>
      <c r="K197" s="157"/>
      <c r="L197" s="157"/>
      <c r="M197" s="157"/>
    </row>
    <row r="198" spans="1:13" ht="15.75" hidden="1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98" s="204"/>
      <c r="C198" s="204"/>
      <c r="D198" s="205"/>
      <c r="E198" s="1838"/>
      <c r="F198" s="1576"/>
      <c r="G198" s="1374"/>
      <c r="H198" s="157"/>
      <c r="I198" s="157"/>
      <c r="J198" s="46"/>
      <c r="K198" s="157"/>
      <c r="L198" s="157"/>
      <c r="M198" s="157"/>
    </row>
    <row r="199" spans="1:13" ht="15.75" hidden="1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199" s="204"/>
      <c r="C199" s="204"/>
      <c r="D199" s="205"/>
      <c r="E199" s="1838"/>
      <c r="F199" s="1576"/>
      <c r="G199" s="1374"/>
      <c r="H199" s="157"/>
      <c r="I199" s="157"/>
      <c r="J199" s="46"/>
      <c r="K199" s="157"/>
      <c r="L199" s="157"/>
      <c r="M199" s="157"/>
    </row>
    <row r="200" spans="1:13" ht="15.75" hidden="1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00" s="204"/>
      <c r="C200" s="204"/>
      <c r="D200" s="205"/>
      <c r="E200" s="1838"/>
      <c r="F200" s="1576"/>
      <c r="G200" s="1374"/>
      <c r="H200" s="157"/>
      <c r="I200" s="157"/>
      <c r="J200" s="46"/>
      <c r="K200" s="157"/>
      <c r="L200" s="157"/>
      <c r="M200" s="157"/>
    </row>
    <row r="201" spans="1:13" ht="15.75" hidden="1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01" s="204"/>
      <c r="C201" s="204"/>
      <c r="D201" s="205"/>
      <c r="E201" s="1838"/>
      <c r="F201" s="1576"/>
      <c r="G201" s="1374"/>
      <c r="H201" s="157"/>
      <c r="I201" s="157"/>
      <c r="J201" s="46"/>
      <c r="K201" s="157"/>
      <c r="L201" s="157"/>
      <c r="M201" s="157"/>
    </row>
    <row r="202" spans="1:13" ht="15.75" hidden="1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02" s="204"/>
      <c r="C202" s="204"/>
      <c r="D202" s="205"/>
      <c r="E202" s="1838"/>
      <c r="F202" s="1576"/>
      <c r="G202" s="1374"/>
      <c r="H202" s="157"/>
      <c r="I202" s="157"/>
      <c r="J202" s="46"/>
      <c r="K202" s="157"/>
      <c r="L202" s="157"/>
      <c r="M202" s="157"/>
    </row>
    <row r="203" spans="1:13" ht="15.75" hidden="1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03" s="204"/>
      <c r="C203" s="204"/>
      <c r="D203" s="205"/>
      <c r="E203" s="1838"/>
      <c r="F203" s="1576"/>
      <c r="G203" s="1374"/>
      <c r="H203" s="157"/>
      <c r="I203" s="157"/>
      <c r="J203" s="46"/>
      <c r="K203" s="157"/>
      <c r="L203" s="157"/>
      <c r="M203" s="157"/>
    </row>
    <row r="204" spans="1:13" ht="15.75" hidden="1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04" s="204"/>
      <c r="C204" s="204"/>
      <c r="D204" s="205"/>
      <c r="E204" s="1838"/>
      <c r="F204" s="1576"/>
      <c r="G204" s="1374"/>
      <c r="H204" s="157"/>
      <c r="I204" s="157"/>
      <c r="J204" s="46"/>
      <c r="K204" s="157"/>
      <c r="L204" s="157"/>
      <c r="M204" s="157"/>
    </row>
    <row r="205" spans="1:13" ht="15.75" hidden="1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05" s="204"/>
      <c r="C205" s="204"/>
      <c r="D205" s="205"/>
      <c r="E205" s="1838"/>
      <c r="F205" s="1576"/>
      <c r="G205" s="1374"/>
      <c r="H205" s="157"/>
      <c r="I205" s="157"/>
      <c r="J205" s="46"/>
      <c r="K205" s="157"/>
      <c r="L205" s="157"/>
      <c r="M205" s="157"/>
    </row>
    <row r="206" spans="1:13" ht="15.75" hidden="1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06" s="204"/>
      <c r="C206" s="204"/>
      <c r="D206" s="205"/>
      <c r="E206" s="1838"/>
      <c r="F206" s="1576"/>
      <c r="G206" s="1374"/>
      <c r="H206" s="157"/>
      <c r="I206" s="157"/>
      <c r="J206" s="46"/>
      <c r="K206" s="157"/>
      <c r="L206" s="157"/>
      <c r="M206" s="157"/>
    </row>
    <row r="207" spans="1:13" ht="15.75" hidden="1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07" s="204"/>
      <c r="C207" s="204"/>
      <c r="D207" s="205"/>
      <c r="E207" s="1838"/>
      <c r="F207" s="1576"/>
      <c r="G207" s="1374"/>
      <c r="H207" s="157"/>
      <c r="I207" s="157"/>
      <c r="J207" s="46"/>
      <c r="K207" s="157"/>
      <c r="L207" s="157"/>
      <c r="M207" s="157"/>
    </row>
    <row r="208" spans="1:13" ht="15.75" hidden="1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08" s="204"/>
      <c r="C208" s="204"/>
      <c r="D208" s="205"/>
      <c r="E208" s="1838"/>
      <c r="F208" s="1576"/>
      <c r="G208" s="1374"/>
      <c r="H208" s="157"/>
      <c r="I208" s="157"/>
      <c r="J208" s="46"/>
      <c r="K208" s="157"/>
      <c r="L208" s="157"/>
      <c r="M208" s="157"/>
    </row>
    <row r="209" spans="1:13" ht="15.75" hidden="1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09" s="204"/>
      <c r="C209" s="204"/>
      <c r="D209" s="205"/>
      <c r="E209" s="1838"/>
      <c r="F209" s="1576"/>
      <c r="G209" s="1374"/>
      <c r="H209" s="157"/>
      <c r="I209" s="157"/>
      <c r="J209" s="46"/>
      <c r="K209" s="157"/>
      <c r="L209" s="157"/>
      <c r="M209" s="157"/>
    </row>
    <row r="210" spans="1:13" ht="15.75" hidden="1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10" s="204"/>
      <c r="C210" s="204"/>
      <c r="D210" s="205"/>
      <c r="E210" s="1838"/>
      <c r="F210" s="1576"/>
      <c r="G210" s="1374"/>
      <c r="H210" s="157"/>
      <c r="I210" s="157"/>
      <c r="J210" s="46"/>
      <c r="K210" s="157"/>
      <c r="L210" s="157"/>
      <c r="M210" s="157"/>
    </row>
    <row r="211" spans="1:13" ht="15.75" hidden="1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11" s="204"/>
      <c r="C211" s="204"/>
      <c r="D211" s="205"/>
      <c r="E211" s="1838"/>
      <c r="F211" s="1576"/>
      <c r="G211" s="1374"/>
      <c r="H211" s="157"/>
      <c r="I211" s="157"/>
      <c r="J211" s="46"/>
      <c r="K211" s="157"/>
      <c r="L211" s="157"/>
      <c r="M211" s="157"/>
    </row>
    <row r="212" spans="1:13" ht="15.75" hidden="1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12" s="204"/>
      <c r="C212" s="204"/>
      <c r="D212" s="205"/>
      <c r="E212" s="1838"/>
      <c r="F212" s="1576"/>
      <c r="G212" s="1374"/>
      <c r="H212" s="157"/>
      <c r="I212" s="157"/>
      <c r="J212" s="46"/>
      <c r="K212" s="157"/>
      <c r="L212" s="157"/>
      <c r="M212" s="157"/>
    </row>
    <row r="213" spans="1:13" ht="15.75" hidden="1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13" s="204"/>
      <c r="C213" s="204"/>
      <c r="D213" s="205"/>
      <c r="E213" s="1838"/>
      <c r="F213" s="1576"/>
      <c r="G213" s="1374"/>
      <c r="H213" s="157"/>
      <c r="I213" s="157"/>
      <c r="J213" s="46"/>
      <c r="K213" s="157"/>
      <c r="L213" s="157"/>
      <c r="M213" s="157"/>
    </row>
    <row r="214" spans="1:13" ht="15.75" hidden="1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14" s="204"/>
      <c r="C214" s="204"/>
      <c r="D214" s="205"/>
      <c r="E214" s="1838"/>
      <c r="F214" s="1576"/>
      <c r="G214" s="1374"/>
      <c r="H214" s="157"/>
      <c r="I214" s="157"/>
      <c r="J214" s="46"/>
      <c r="K214" s="157"/>
      <c r="L214" s="157"/>
      <c r="M214" s="157"/>
    </row>
    <row r="215" spans="1:13" ht="15.75" hidden="1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15" s="204"/>
      <c r="C215" s="204"/>
      <c r="D215" s="205"/>
      <c r="E215" s="1838"/>
      <c r="F215" s="1576"/>
      <c r="G215" s="1374"/>
      <c r="H215" s="157"/>
      <c r="I215" s="157"/>
      <c r="J215" s="46"/>
      <c r="K215" s="157"/>
      <c r="L215" s="157"/>
      <c r="M215" s="157"/>
    </row>
    <row r="216" spans="1:13" ht="15.75" hidden="1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16" s="204"/>
      <c r="C216" s="204"/>
      <c r="D216" s="205"/>
      <c r="E216" s="1838"/>
      <c r="F216" s="1576"/>
      <c r="G216" s="1374"/>
      <c r="H216" s="157"/>
      <c r="I216" s="157"/>
      <c r="J216" s="46"/>
      <c r="K216" s="157"/>
      <c r="L216" s="157"/>
      <c r="M216" s="157"/>
    </row>
    <row r="217" spans="1:13" ht="15.75" hidden="1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17" s="204"/>
      <c r="C217" s="204"/>
      <c r="D217" s="205"/>
      <c r="E217" s="1838"/>
      <c r="F217" s="1576"/>
      <c r="G217" s="1374"/>
      <c r="H217" s="157"/>
      <c r="I217" s="157"/>
      <c r="J217" s="46"/>
      <c r="K217" s="157"/>
      <c r="L217" s="157"/>
      <c r="M217" s="157"/>
    </row>
    <row r="218" spans="1:13" ht="15.75" hidden="1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18" s="204"/>
      <c r="C218" s="204"/>
      <c r="D218" s="205"/>
      <c r="E218" s="1838"/>
      <c r="F218" s="1576"/>
      <c r="G218" s="1374"/>
      <c r="H218" s="157"/>
      <c r="I218" s="157"/>
      <c r="J218" s="46"/>
      <c r="K218" s="157"/>
      <c r="L218" s="157"/>
      <c r="M218" s="157"/>
    </row>
    <row r="219" spans="1:13" ht="15.75" hidden="1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19" s="204"/>
      <c r="C219" s="204"/>
      <c r="D219" s="205"/>
      <c r="E219" s="1838"/>
      <c r="F219" s="1576"/>
      <c r="G219" s="1374"/>
      <c r="H219" s="157"/>
      <c r="I219" s="157"/>
      <c r="J219" s="46"/>
      <c r="K219" s="157"/>
      <c r="L219" s="157"/>
      <c r="M219" s="157"/>
    </row>
    <row r="220" spans="1:13" ht="15.75" hidden="1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20" s="204"/>
      <c r="C220" s="204"/>
      <c r="D220" s="205"/>
      <c r="E220" s="1838"/>
      <c r="F220" s="1576"/>
      <c r="G220" s="1374"/>
      <c r="H220" s="157"/>
      <c r="I220" s="157"/>
      <c r="J220" s="46"/>
      <c r="K220" s="157"/>
      <c r="L220" s="157"/>
      <c r="M220" s="157"/>
    </row>
    <row r="221" spans="1:13" ht="15.75" hidden="1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21" s="204"/>
      <c r="C221" s="204"/>
      <c r="D221" s="205"/>
      <c r="E221" s="1838"/>
      <c r="F221" s="1576"/>
      <c r="G221" s="1374"/>
      <c r="H221" s="157"/>
      <c r="I221" s="157"/>
      <c r="J221" s="46"/>
      <c r="K221" s="157"/>
      <c r="L221" s="157"/>
      <c r="M221" s="157"/>
    </row>
    <row r="222" spans="1:13" ht="15.75" hidden="1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22" s="204"/>
      <c r="C222" s="204"/>
      <c r="D222" s="205"/>
      <c r="E222" s="1838"/>
      <c r="F222" s="1576"/>
      <c r="G222" s="1374"/>
      <c r="H222" s="157"/>
      <c r="I222" s="157"/>
      <c r="J222" s="46"/>
      <c r="K222" s="157"/>
      <c r="L222" s="157"/>
      <c r="M222" s="157"/>
    </row>
    <row r="223" spans="1:13" ht="15.75" hidden="1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23" s="204"/>
      <c r="C223" s="204"/>
      <c r="D223" s="205"/>
      <c r="E223" s="1838"/>
      <c r="F223" s="1576"/>
      <c r="G223" s="1374"/>
      <c r="H223" s="157"/>
      <c r="I223" s="157"/>
      <c r="J223" s="46"/>
      <c r="K223" s="157"/>
      <c r="L223" s="157"/>
      <c r="M223" s="157"/>
    </row>
    <row r="224" spans="1:13" ht="15.75" hidden="1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24" s="204"/>
      <c r="C224" s="204"/>
      <c r="D224" s="205"/>
      <c r="E224" s="1838"/>
      <c r="F224" s="1576"/>
      <c r="G224" s="1374"/>
      <c r="H224" s="157"/>
      <c r="I224" s="157"/>
      <c r="J224" s="46"/>
      <c r="K224" s="157"/>
      <c r="L224" s="157"/>
      <c r="M224" s="157"/>
    </row>
    <row r="225" spans="1:13" ht="15.75" hidden="1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25" s="204"/>
      <c r="C225" s="204"/>
      <c r="D225" s="205"/>
      <c r="E225" s="1838"/>
      <c r="F225" s="1576"/>
      <c r="G225" s="1374"/>
      <c r="H225" s="157"/>
      <c r="I225" s="157"/>
      <c r="J225" s="46"/>
      <c r="K225" s="157"/>
      <c r="L225" s="157"/>
      <c r="M225" s="157"/>
    </row>
    <row r="226" spans="1:13" ht="15.75" hidden="1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26" s="204"/>
      <c r="C226" s="204"/>
      <c r="D226" s="205"/>
      <c r="E226" s="1838"/>
      <c r="F226" s="1576"/>
      <c r="G226" s="1374"/>
      <c r="H226" s="157"/>
      <c r="I226" s="157"/>
      <c r="J226" s="46"/>
      <c r="K226" s="157"/>
      <c r="L226" s="157"/>
      <c r="M226" s="157"/>
    </row>
    <row r="227" spans="1:13" ht="15.75" hidden="1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27" s="204"/>
      <c r="C227" s="204"/>
      <c r="D227" s="205"/>
      <c r="E227" s="1838"/>
      <c r="F227" s="1576"/>
      <c r="G227" s="1374"/>
      <c r="H227" s="157"/>
      <c r="I227" s="157"/>
      <c r="J227" s="46"/>
      <c r="K227" s="157"/>
      <c r="L227" s="157"/>
      <c r="M227" s="157"/>
    </row>
    <row r="228" spans="1:13" ht="15.75" hidden="1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28" s="204"/>
      <c r="C228" s="204"/>
      <c r="D228" s="205"/>
      <c r="E228" s="1838"/>
      <c r="F228" s="1576"/>
      <c r="G228" s="1374"/>
      <c r="H228" s="157"/>
      <c r="I228" s="157"/>
      <c r="J228" s="46"/>
      <c r="K228" s="157"/>
      <c r="L228" s="157"/>
      <c r="M228" s="157"/>
    </row>
    <row r="229" spans="1:13" ht="15.75" hidden="1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29" s="204"/>
      <c r="C229" s="204"/>
      <c r="D229" s="205"/>
      <c r="E229" s="1838"/>
      <c r="F229" s="1576"/>
      <c r="G229" s="1374"/>
      <c r="H229" s="157"/>
      <c r="I229" s="157"/>
      <c r="J229" s="46"/>
      <c r="K229" s="157"/>
      <c r="L229" s="157"/>
      <c r="M229" s="157"/>
    </row>
    <row r="230" spans="1:13" ht="15.75" hidden="1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30" s="204"/>
      <c r="C230" s="204"/>
      <c r="D230" s="205"/>
      <c r="E230" s="1838"/>
      <c r="F230" s="1576"/>
      <c r="G230" s="1374"/>
      <c r="H230" s="157"/>
      <c r="I230" s="157"/>
      <c r="J230" s="46"/>
      <c r="K230" s="157"/>
      <c r="L230" s="157"/>
      <c r="M230" s="157"/>
    </row>
    <row r="231" spans="1:13" ht="15.75" hidden="1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31" s="204"/>
      <c r="C231" s="204"/>
      <c r="D231" s="205"/>
      <c r="E231" s="1838"/>
      <c r="F231" s="1576"/>
      <c r="G231" s="1374"/>
      <c r="H231" s="157"/>
      <c r="I231" s="157"/>
      <c r="J231" s="46"/>
      <c r="K231" s="157"/>
      <c r="L231" s="157"/>
      <c r="M231" s="157"/>
    </row>
    <row r="232" spans="1:13" ht="15.75" hidden="1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32" s="204"/>
      <c r="C232" s="204"/>
      <c r="D232" s="205"/>
      <c r="E232" s="1838"/>
      <c r="F232" s="1576"/>
      <c r="G232" s="1374"/>
      <c r="H232" s="157"/>
      <c r="I232" s="157"/>
      <c r="J232" s="46"/>
      <c r="K232" s="157"/>
      <c r="L232" s="157"/>
      <c r="M232" s="157"/>
    </row>
    <row r="233" spans="1:13" ht="15.75" hidden="1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33" s="204"/>
      <c r="C233" s="204"/>
      <c r="D233" s="205"/>
      <c r="E233" s="1838"/>
      <c r="F233" s="1576"/>
      <c r="G233" s="1374"/>
      <c r="H233" s="157"/>
      <c r="I233" s="157"/>
      <c r="J233" s="46"/>
      <c r="K233" s="157"/>
      <c r="L233" s="157"/>
      <c r="M233" s="157"/>
    </row>
    <row r="234" spans="1:13" ht="15.75" hidden="1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34" s="204"/>
      <c r="C234" s="204"/>
      <c r="D234" s="205"/>
      <c r="E234" s="1838"/>
      <c r="F234" s="1576"/>
      <c r="G234" s="1374"/>
      <c r="H234" s="157"/>
      <c r="I234" s="157"/>
      <c r="J234" s="46"/>
      <c r="K234" s="157"/>
      <c r="L234" s="157"/>
      <c r="M234" s="157"/>
    </row>
    <row r="235" spans="1:13" ht="15.75" hidden="1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35" s="204"/>
      <c r="C235" s="204"/>
      <c r="D235" s="205"/>
      <c r="E235" s="1838"/>
      <c r="F235" s="1576"/>
      <c r="G235" s="1374"/>
      <c r="H235" s="157"/>
      <c r="I235" s="157"/>
      <c r="J235" s="46"/>
      <c r="K235" s="157"/>
      <c r="L235" s="157"/>
      <c r="M235" s="157"/>
    </row>
    <row r="236" spans="1:13" ht="15.75" hidden="1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36" s="204"/>
      <c r="C236" s="204"/>
      <c r="D236" s="205"/>
      <c r="E236" s="1838"/>
      <c r="F236" s="1576"/>
      <c r="G236" s="1374"/>
      <c r="H236" s="157"/>
      <c r="I236" s="157"/>
      <c r="J236" s="46"/>
      <c r="K236" s="157"/>
      <c r="L236" s="157"/>
      <c r="M236" s="157"/>
    </row>
    <row r="237" spans="1:13" ht="15.75" hidden="1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37" s="204"/>
      <c r="C237" s="204"/>
      <c r="D237" s="205"/>
      <c r="E237" s="1838"/>
      <c r="F237" s="1576"/>
      <c r="G237" s="1374"/>
      <c r="H237" s="157"/>
      <c r="I237" s="157"/>
      <c r="J237" s="46"/>
      <c r="K237" s="157"/>
      <c r="L237" s="157"/>
      <c r="M237" s="157"/>
    </row>
    <row r="238" spans="1:13" ht="15.75" hidden="1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38" s="204"/>
      <c r="C238" s="204"/>
      <c r="D238" s="205"/>
      <c r="E238" s="1838"/>
      <c r="F238" s="1576"/>
      <c r="G238" s="1374"/>
      <c r="H238" s="157"/>
      <c r="I238" s="157"/>
      <c r="J238" s="46"/>
      <c r="K238" s="157"/>
      <c r="L238" s="157"/>
      <c r="M238" s="157"/>
    </row>
    <row r="239" spans="1:13" ht="15.75" hidden="1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39" s="204"/>
      <c r="C239" s="204"/>
      <c r="D239" s="205"/>
      <c r="E239" s="1838"/>
      <c r="F239" s="1576"/>
      <c r="G239" s="1374"/>
      <c r="H239" s="157"/>
      <c r="I239" s="157"/>
      <c r="J239" s="46"/>
      <c r="K239" s="157"/>
      <c r="L239" s="157"/>
      <c r="M239" s="157"/>
    </row>
    <row r="240" spans="1:13" ht="15.75" hidden="1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40" s="204"/>
      <c r="C240" s="204"/>
      <c r="D240" s="205"/>
      <c r="E240" s="1838"/>
      <c r="F240" s="1576"/>
      <c r="G240" s="1374"/>
      <c r="H240" s="157"/>
      <c r="I240" s="157"/>
      <c r="J240" s="46"/>
      <c r="K240" s="157"/>
      <c r="L240" s="157"/>
      <c r="M240" s="157"/>
    </row>
    <row r="241" spans="1:13" ht="15.75" hidden="1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41" s="204"/>
      <c r="C241" s="204"/>
      <c r="D241" s="205"/>
      <c r="E241" s="1838"/>
      <c r="F241" s="1576"/>
      <c r="G241" s="1374"/>
      <c r="H241" s="157"/>
      <c r="I241" s="157"/>
      <c r="J241" s="46"/>
      <c r="K241" s="157"/>
      <c r="L241" s="157"/>
      <c r="M241" s="157"/>
    </row>
    <row r="242" spans="1:13" ht="15.75" hidden="1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42" s="204"/>
      <c r="C242" s="204"/>
      <c r="D242" s="205"/>
      <c r="E242" s="1838"/>
      <c r="F242" s="1576"/>
      <c r="G242" s="1374"/>
      <c r="H242" s="157"/>
      <c r="I242" s="157"/>
      <c r="J242" s="46"/>
      <c r="K242" s="157"/>
      <c r="L242" s="157"/>
      <c r="M242" s="157"/>
    </row>
    <row r="243" spans="1:13" ht="15.75" hidden="1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43" s="204"/>
      <c r="C243" s="204"/>
      <c r="D243" s="205"/>
      <c r="E243" s="1838"/>
      <c r="F243" s="1576"/>
      <c r="G243" s="1374"/>
      <c r="H243" s="157"/>
      <c r="I243" s="157"/>
      <c r="J243" s="46"/>
      <c r="K243" s="157"/>
      <c r="L243" s="157"/>
      <c r="M243" s="157"/>
    </row>
    <row r="244" spans="1:13" ht="15.75" hidden="1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44" s="204"/>
      <c r="C244" s="204"/>
      <c r="D244" s="205"/>
      <c r="E244" s="1838"/>
      <c r="F244" s="1576"/>
      <c r="G244" s="1374"/>
      <c r="H244" s="157"/>
      <c r="I244" s="157"/>
      <c r="J244" s="46"/>
      <c r="K244" s="157"/>
      <c r="L244" s="157"/>
      <c r="M244" s="157"/>
    </row>
    <row r="245" spans="1:13" ht="15.75" hidden="1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45" s="204"/>
      <c r="C245" s="204"/>
      <c r="D245" s="205"/>
      <c r="E245" s="1838"/>
      <c r="F245" s="1576"/>
      <c r="G245" s="1374"/>
      <c r="H245" s="157"/>
      <c r="I245" s="157"/>
      <c r="J245" s="46"/>
      <c r="K245" s="157"/>
      <c r="L245" s="157"/>
      <c r="M245" s="157"/>
    </row>
    <row r="246" spans="1:13" ht="15.75" hidden="1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46" s="204"/>
      <c r="C246" s="204"/>
      <c r="D246" s="205"/>
      <c r="E246" s="1838"/>
      <c r="F246" s="1576"/>
      <c r="G246" s="1374"/>
      <c r="H246" s="157"/>
      <c r="I246" s="157"/>
      <c r="J246" s="46"/>
      <c r="K246" s="157"/>
      <c r="L246" s="157"/>
      <c r="M246" s="157"/>
    </row>
    <row r="247" spans="1:13" ht="15.75" hidden="1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47" s="204"/>
      <c r="C247" s="204"/>
      <c r="D247" s="205"/>
      <c r="E247" s="1838"/>
      <c r="F247" s="1576"/>
      <c r="G247" s="1374"/>
      <c r="H247" s="157"/>
      <c r="I247" s="157"/>
      <c r="J247" s="46"/>
      <c r="K247" s="157"/>
      <c r="L247" s="157"/>
      <c r="M247" s="157"/>
    </row>
    <row r="248" spans="1:13" ht="15.75" hidden="1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48" s="204"/>
      <c r="C248" s="204"/>
      <c r="D248" s="205"/>
      <c r="E248" s="1838"/>
      <c r="F248" s="1576"/>
      <c r="G248" s="1374"/>
      <c r="H248" s="157"/>
      <c r="I248" s="157"/>
      <c r="J248" s="46"/>
      <c r="K248" s="157"/>
      <c r="L248" s="157"/>
      <c r="M248" s="157"/>
    </row>
    <row r="249" spans="1:13" ht="15.75" hidden="1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49" s="204"/>
      <c r="C249" s="204"/>
      <c r="D249" s="205"/>
      <c r="E249" s="1838"/>
      <c r="F249" s="1576"/>
      <c r="G249" s="1374"/>
      <c r="H249" s="157"/>
      <c r="I249" s="157"/>
      <c r="J249" s="46"/>
      <c r="K249" s="157"/>
      <c r="L249" s="157"/>
      <c r="M249" s="157"/>
    </row>
    <row r="250" spans="1:13" ht="15.75" hidden="1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50" s="204"/>
      <c r="C250" s="204"/>
      <c r="D250" s="205"/>
      <c r="E250" s="1838"/>
      <c r="F250" s="1576"/>
      <c r="G250" s="1374"/>
      <c r="H250" s="157"/>
      <c r="I250" s="157"/>
      <c r="J250" s="46"/>
      <c r="K250" s="157"/>
      <c r="L250" s="157"/>
      <c r="M250" s="157"/>
    </row>
    <row r="251" spans="1:13" ht="15.75" hidden="1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51" s="204"/>
      <c r="C251" s="204"/>
      <c r="D251" s="205"/>
      <c r="E251" s="1838"/>
      <c r="F251" s="1576"/>
      <c r="G251" s="1374"/>
      <c r="H251" s="157"/>
      <c r="I251" s="157"/>
      <c r="J251" s="46"/>
      <c r="K251" s="157"/>
      <c r="L251" s="157"/>
      <c r="M251" s="157"/>
    </row>
    <row r="252" spans="1:13" ht="15.75" hidden="1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52" s="204"/>
      <c r="C252" s="204"/>
      <c r="D252" s="205"/>
      <c r="E252" s="1838"/>
      <c r="F252" s="1576"/>
      <c r="G252" s="1374"/>
      <c r="H252" s="157"/>
      <c r="I252" s="157"/>
      <c r="J252" s="46"/>
      <c r="K252" s="157"/>
      <c r="L252" s="157"/>
      <c r="M252" s="157"/>
    </row>
    <row r="253" spans="1:13" ht="15.75" hidden="1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53" s="204"/>
      <c r="C253" s="204"/>
      <c r="D253" s="205"/>
      <c r="E253" s="1838"/>
      <c r="F253" s="1576"/>
      <c r="G253" s="1374"/>
      <c r="H253" s="157"/>
      <c r="I253" s="157"/>
      <c r="J253" s="46"/>
      <c r="K253" s="157"/>
      <c r="L253" s="157"/>
      <c r="M253" s="157"/>
    </row>
    <row r="254" spans="1:13" ht="15.75" hidden="1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54" s="204"/>
      <c r="C254" s="204"/>
      <c r="D254" s="205"/>
      <c r="E254" s="1838"/>
      <c r="F254" s="1576"/>
      <c r="G254" s="1374"/>
      <c r="H254" s="157"/>
      <c r="I254" s="157"/>
      <c r="J254" s="46"/>
      <c r="K254" s="157"/>
      <c r="L254" s="157"/>
      <c r="M254" s="157"/>
    </row>
    <row r="255" spans="1:13" ht="15.75" hidden="1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55" s="204"/>
      <c r="C255" s="204"/>
      <c r="D255" s="205"/>
      <c r="E255" s="1838"/>
      <c r="F255" s="1576"/>
      <c r="G255" s="1374"/>
      <c r="H255" s="157"/>
      <c r="I255" s="157"/>
      <c r="J255" s="46"/>
      <c r="K255" s="157"/>
      <c r="L255" s="157"/>
      <c r="M255" s="157"/>
    </row>
    <row r="256" spans="1:13" ht="15.75" hidden="1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56" s="204"/>
      <c r="C256" s="204"/>
      <c r="D256" s="205"/>
      <c r="E256" s="1838"/>
      <c r="F256" s="1576"/>
      <c r="G256" s="1374"/>
      <c r="H256" s="157"/>
      <c r="I256" s="157"/>
      <c r="J256" s="46"/>
      <c r="K256" s="157"/>
      <c r="L256" s="157"/>
      <c r="M256" s="157"/>
    </row>
    <row r="257" spans="1:13" ht="15.75" hidden="1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57" s="204"/>
      <c r="C257" s="204"/>
      <c r="D257" s="205"/>
      <c r="E257" s="1838"/>
      <c r="F257" s="1576"/>
      <c r="G257" s="1374"/>
      <c r="H257" s="157"/>
      <c r="I257" s="157"/>
      <c r="J257" s="46"/>
      <c r="K257" s="157"/>
      <c r="L257" s="157"/>
      <c r="M257" s="157"/>
    </row>
    <row r="258" spans="1:13" ht="15.75" hidden="1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58" s="204"/>
      <c r="C258" s="204"/>
      <c r="D258" s="205"/>
      <c r="E258" s="1838"/>
      <c r="F258" s="1576"/>
      <c r="G258" s="1374"/>
      <c r="H258" s="157"/>
      <c r="I258" s="157"/>
      <c r="J258" s="46"/>
      <c r="K258" s="157"/>
      <c r="L258" s="157"/>
      <c r="M258" s="157"/>
    </row>
    <row r="259" spans="1:13" ht="15.75" hidden="1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59" s="204"/>
      <c r="C259" s="204"/>
      <c r="D259" s="205"/>
      <c r="E259" s="1838"/>
      <c r="F259" s="1576"/>
      <c r="G259" s="1374"/>
      <c r="H259" s="157"/>
      <c r="I259" s="157"/>
      <c r="J259" s="46"/>
      <c r="K259" s="157"/>
      <c r="L259" s="157"/>
      <c r="M259" s="157"/>
    </row>
    <row r="260" spans="1:13" ht="15.75" hidden="1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60" s="204"/>
      <c r="C260" s="204"/>
      <c r="D260" s="205"/>
      <c r="E260" s="1838"/>
      <c r="F260" s="1576"/>
      <c r="G260" s="1374"/>
      <c r="H260" s="157"/>
      <c r="I260" s="157"/>
      <c r="J260" s="46"/>
      <c r="K260" s="157"/>
      <c r="L260" s="157"/>
      <c r="M260" s="157"/>
    </row>
    <row r="261" spans="1:13" ht="15.75" hidden="1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61" s="204"/>
      <c r="C261" s="204"/>
      <c r="D261" s="205"/>
      <c r="E261" s="1838"/>
      <c r="F261" s="1576"/>
      <c r="G261" s="1374"/>
      <c r="H261" s="157"/>
      <c r="I261" s="157"/>
      <c r="J261" s="46"/>
      <c r="K261" s="157"/>
      <c r="L261" s="157"/>
      <c r="M261" s="157"/>
    </row>
    <row r="262" spans="1:13" ht="15.75" hidden="1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62" s="204"/>
      <c r="C262" s="204"/>
      <c r="D262" s="205"/>
      <c r="E262" s="1838"/>
      <c r="F262" s="1576"/>
      <c r="G262" s="1374"/>
      <c r="H262" s="157"/>
      <c r="I262" s="157"/>
      <c r="J262" s="46"/>
      <c r="K262" s="157"/>
      <c r="L262" s="157"/>
      <c r="M262" s="157"/>
    </row>
    <row r="263" spans="1:13" ht="15.75" hidden="1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63" s="204"/>
      <c r="C263" s="204"/>
      <c r="D263" s="205"/>
      <c r="E263" s="1838"/>
      <c r="F263" s="1576"/>
      <c r="G263" s="1374"/>
      <c r="H263" s="157"/>
      <c r="I263" s="157"/>
      <c r="J263" s="46"/>
      <c r="K263" s="157"/>
      <c r="L263" s="157"/>
      <c r="M263" s="157"/>
    </row>
    <row r="264" spans="1:13" ht="15.75" hidden="1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64" s="204"/>
      <c r="C264" s="204"/>
      <c r="D264" s="205"/>
      <c r="E264" s="1838"/>
      <c r="F264" s="1576"/>
      <c r="G264" s="1374"/>
      <c r="H264" s="157"/>
      <c r="I264" s="157"/>
      <c r="J264" s="46"/>
      <c r="K264" s="157"/>
      <c r="L264" s="157"/>
      <c r="M264" s="157"/>
    </row>
    <row r="265" spans="1:13" ht="15.75" hidden="1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65" s="204"/>
      <c r="C265" s="204"/>
      <c r="D265" s="205"/>
      <c r="E265" s="1838"/>
      <c r="F265" s="1576"/>
      <c r="G265" s="1374"/>
      <c r="H265" s="157"/>
      <c r="I265" s="157"/>
      <c r="J265" s="46"/>
      <c r="K265" s="157"/>
      <c r="L265" s="157"/>
      <c r="M265" s="157"/>
    </row>
    <row r="266" spans="1:13" ht="15.75" hidden="1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66" s="204"/>
      <c r="C266" s="204"/>
      <c r="D266" s="205"/>
      <c r="E266" s="1838"/>
      <c r="F266" s="1576"/>
      <c r="G266" s="1374"/>
      <c r="H266" s="157"/>
      <c r="I266" s="157"/>
      <c r="J266" s="46"/>
      <c r="K266" s="157"/>
      <c r="L266" s="157"/>
      <c r="M266" s="157"/>
    </row>
    <row r="267" spans="1:13" ht="15.75" hidden="1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67" s="204"/>
      <c r="C267" s="204"/>
      <c r="D267" s="205"/>
      <c r="E267" s="1838"/>
      <c r="F267" s="1576"/>
      <c r="G267" s="1374"/>
      <c r="H267" s="157"/>
      <c r="I267" s="157"/>
      <c r="J267" s="46"/>
      <c r="K267" s="157"/>
      <c r="L267" s="157"/>
      <c r="M267" s="157"/>
    </row>
    <row r="268" spans="1:13" ht="15.75" hidden="1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68" s="204"/>
      <c r="C268" s="204"/>
      <c r="D268" s="205"/>
      <c r="E268" s="1838"/>
      <c r="F268" s="1576"/>
      <c r="G268" s="1374"/>
      <c r="H268" s="157"/>
      <c r="I268" s="157"/>
      <c r="J268" s="46"/>
      <c r="K268" s="157"/>
      <c r="L268" s="157"/>
      <c r="M268" s="157"/>
    </row>
    <row r="269" spans="1:13" ht="15.75" hidden="1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69" s="204"/>
      <c r="C269" s="204"/>
      <c r="D269" s="205"/>
      <c r="E269" s="1838"/>
      <c r="F269" s="1576"/>
      <c r="G269" s="1374"/>
      <c r="H269" s="157"/>
      <c r="I269" s="157"/>
      <c r="J269" s="46"/>
      <c r="K269" s="157"/>
      <c r="L269" s="157"/>
      <c r="M269" s="157"/>
    </row>
    <row r="270" spans="1:13" ht="15.75" hidden="1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70" s="204"/>
      <c r="C270" s="204"/>
      <c r="D270" s="205"/>
      <c r="E270" s="1838"/>
      <c r="F270" s="1576"/>
      <c r="G270" s="1374"/>
      <c r="H270" s="157"/>
      <c r="I270" s="157"/>
      <c r="J270" s="46"/>
      <c r="K270" s="157"/>
      <c r="L270" s="157"/>
      <c r="M270" s="157"/>
    </row>
    <row r="271" spans="1:13" ht="15.75" hidden="1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71" s="204"/>
      <c r="C271" s="204"/>
      <c r="D271" s="205"/>
      <c r="E271" s="1838"/>
      <c r="F271" s="1576"/>
      <c r="G271" s="1374"/>
      <c r="H271" s="157"/>
      <c r="I271" s="157"/>
      <c r="J271" s="46"/>
      <c r="K271" s="157"/>
      <c r="L271" s="157"/>
      <c r="M271" s="157"/>
    </row>
    <row r="272" spans="1:13" ht="15.75" hidden="1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72" s="204"/>
      <c r="C272" s="204"/>
      <c r="D272" s="205"/>
      <c r="E272" s="1838"/>
      <c r="F272" s="1576"/>
      <c r="G272" s="1374"/>
      <c r="H272" s="157"/>
      <c r="I272" s="157"/>
      <c r="J272" s="46"/>
      <c r="K272" s="157"/>
      <c r="L272" s="157"/>
      <c r="M272" s="157"/>
    </row>
    <row r="273" spans="1:13" ht="15.75" hidden="1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73" s="204"/>
      <c r="C273" s="204"/>
      <c r="D273" s="205"/>
      <c r="E273" s="1838"/>
      <c r="F273" s="1576"/>
      <c r="G273" s="1374"/>
      <c r="H273" s="157"/>
      <c r="I273" s="157"/>
      <c r="J273" s="46"/>
      <c r="K273" s="157"/>
      <c r="L273" s="157"/>
      <c r="M273" s="157"/>
    </row>
    <row r="274" spans="1:13" ht="15.75" hidden="1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74" s="204"/>
      <c r="C274" s="204"/>
      <c r="D274" s="205"/>
      <c r="E274" s="1838"/>
      <c r="F274" s="1576"/>
      <c r="G274" s="1374"/>
      <c r="H274" s="157"/>
      <c r="I274" s="157"/>
      <c r="J274" s="46"/>
      <c r="K274" s="157"/>
      <c r="L274" s="157"/>
      <c r="M274" s="157"/>
    </row>
    <row r="275" spans="1:13" ht="15.75" hidden="1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75" s="204"/>
      <c r="C275" s="204"/>
      <c r="D275" s="205"/>
      <c r="E275" s="1838"/>
      <c r="F275" s="1576"/>
      <c r="G275" s="1374"/>
      <c r="H275" s="157"/>
      <c r="I275" s="157"/>
      <c r="J275" s="46"/>
      <c r="K275" s="157"/>
      <c r="L275" s="157"/>
      <c r="M275" s="157"/>
    </row>
    <row r="276" spans="1:13" ht="15.75" hidden="1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76" s="204"/>
      <c r="C276" s="204"/>
      <c r="D276" s="205"/>
      <c r="E276" s="1838"/>
      <c r="F276" s="1576"/>
      <c r="G276" s="1374"/>
      <c r="H276" s="157"/>
      <c r="I276" s="157"/>
      <c r="J276" s="46"/>
      <c r="K276" s="157"/>
      <c r="L276" s="157"/>
      <c r="M276" s="157"/>
    </row>
    <row r="277" spans="1:13" ht="15.75" hidden="1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77" s="204"/>
      <c r="C277" s="204"/>
      <c r="D277" s="205"/>
      <c r="E277" s="1838"/>
      <c r="F277" s="1576"/>
      <c r="G277" s="1374"/>
      <c r="H277" s="157"/>
      <c r="I277" s="157"/>
      <c r="J277" s="46"/>
      <c r="K277" s="157"/>
      <c r="L277" s="157"/>
      <c r="M277" s="157"/>
    </row>
    <row r="278" spans="1:13" ht="15.75" hidden="1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78" s="204"/>
      <c r="C278" s="204"/>
      <c r="D278" s="205"/>
      <c r="E278" s="1838"/>
      <c r="F278" s="1576"/>
      <c r="G278" s="1374"/>
      <c r="H278" s="157"/>
      <c r="I278" s="157"/>
      <c r="J278" s="46"/>
      <c r="K278" s="157"/>
      <c r="L278" s="157"/>
      <c r="M278" s="157"/>
    </row>
    <row r="279" spans="1:13" ht="15.75" hidden="1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79" s="204"/>
      <c r="C279" s="204"/>
      <c r="D279" s="205"/>
      <c r="E279" s="1838"/>
      <c r="F279" s="1576"/>
      <c r="G279" s="1374"/>
      <c r="H279" s="157"/>
      <c r="I279" s="157"/>
      <c r="J279" s="46"/>
      <c r="K279" s="157"/>
      <c r="L279" s="157"/>
      <c r="M279" s="157"/>
    </row>
    <row r="280" spans="1:13" ht="15.75" hidden="1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80" s="204"/>
      <c r="C280" s="204"/>
      <c r="D280" s="205"/>
      <c r="E280" s="1838"/>
      <c r="F280" s="1576"/>
      <c r="G280" s="1374"/>
      <c r="H280" s="157"/>
      <c r="I280" s="157"/>
      <c r="J280" s="46"/>
      <c r="K280" s="157"/>
      <c r="L280" s="157"/>
      <c r="M280" s="157"/>
    </row>
    <row r="281" spans="1:13" ht="15.75" hidden="1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81" s="204"/>
      <c r="C281" s="204"/>
      <c r="D281" s="205"/>
      <c r="E281" s="1838"/>
      <c r="F281" s="1576"/>
      <c r="G281" s="1374"/>
      <c r="H281" s="157"/>
      <c r="I281" s="157"/>
      <c r="J281" s="46"/>
      <c r="K281" s="157"/>
      <c r="L281" s="157"/>
      <c r="M281" s="157"/>
    </row>
    <row r="282" spans="1:13" ht="15.75" hidden="1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82" s="204"/>
      <c r="C282" s="204"/>
      <c r="D282" s="205"/>
      <c r="E282" s="1838"/>
      <c r="F282" s="1576"/>
      <c r="G282" s="1374"/>
      <c r="H282" s="157"/>
      <c r="I282" s="157"/>
      <c r="J282" s="46"/>
      <c r="K282" s="157"/>
      <c r="L282" s="157"/>
      <c r="M282" s="157"/>
    </row>
    <row r="283" spans="1:13" ht="15.75" hidden="1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83" s="204"/>
      <c r="C283" s="204"/>
      <c r="D283" s="205"/>
      <c r="E283" s="1838"/>
      <c r="F283" s="1576"/>
      <c r="G283" s="1374"/>
      <c r="H283" s="157"/>
      <c r="I283" s="157"/>
      <c r="J283" s="46"/>
      <c r="K283" s="157"/>
      <c r="L283" s="157"/>
      <c r="M283" s="157"/>
    </row>
    <row r="284" spans="1:13" ht="15.75" hidden="1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84" s="204"/>
      <c r="C284" s="204"/>
      <c r="D284" s="205"/>
      <c r="E284" s="1838"/>
      <c r="F284" s="1576"/>
      <c r="G284" s="1374"/>
      <c r="H284" s="157"/>
      <c r="I284" s="157"/>
      <c r="J284" s="46"/>
      <c r="K284" s="157"/>
      <c r="L284" s="157"/>
      <c r="M284" s="157"/>
    </row>
    <row r="285" spans="1:13" ht="15.75" hidden="1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85" s="204"/>
      <c r="C285" s="204"/>
      <c r="D285" s="205"/>
      <c r="E285" s="1838"/>
      <c r="F285" s="1576"/>
      <c r="G285" s="1374"/>
      <c r="H285" s="157"/>
      <c r="I285" s="157"/>
      <c r="J285" s="46"/>
      <c r="K285" s="157"/>
      <c r="L285" s="157"/>
      <c r="M285" s="157"/>
    </row>
    <row r="286" spans="1:13" ht="15.75" hidden="1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86" s="204"/>
      <c r="C286" s="204"/>
      <c r="D286" s="205"/>
      <c r="E286" s="1838"/>
      <c r="F286" s="1576"/>
      <c r="G286" s="1374"/>
      <c r="H286" s="157"/>
      <c r="I286" s="157"/>
      <c r="J286" s="46"/>
      <c r="K286" s="157"/>
      <c r="L286" s="157"/>
      <c r="M286" s="157"/>
    </row>
    <row r="287" spans="1:13" ht="15.75" hidden="1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87" s="204"/>
      <c r="C287" s="204"/>
      <c r="D287" s="205"/>
      <c r="E287" s="1838"/>
      <c r="F287" s="1576"/>
      <c r="G287" s="1374"/>
      <c r="H287" s="157"/>
      <c r="I287" s="157"/>
      <c r="J287" s="46"/>
      <c r="K287" s="157"/>
      <c r="L287" s="157"/>
      <c r="M287" s="157"/>
    </row>
    <row r="288" spans="1:13" ht="15.75" hidden="1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88" s="204"/>
      <c r="C288" s="204"/>
      <c r="D288" s="205"/>
      <c r="E288" s="1838"/>
      <c r="F288" s="1576"/>
      <c r="G288" s="1374"/>
      <c r="H288" s="157"/>
      <c r="I288" s="157"/>
      <c r="J288" s="46"/>
      <c r="K288" s="157"/>
      <c r="L288" s="157"/>
      <c r="M288" s="157"/>
    </row>
    <row r="289" spans="1:13" ht="15.75" hidden="1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89" s="204"/>
      <c r="C289" s="204"/>
      <c r="D289" s="205"/>
      <c r="E289" s="1838"/>
      <c r="F289" s="1576"/>
      <c r="G289" s="1374"/>
      <c r="H289" s="157"/>
      <c r="I289" s="157"/>
      <c r="J289" s="46"/>
      <c r="K289" s="157"/>
      <c r="L289" s="157"/>
      <c r="M289" s="157"/>
    </row>
    <row r="290" spans="1:13" ht="15.75" hidden="1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90" s="204"/>
      <c r="C290" s="204"/>
      <c r="D290" s="205"/>
      <c r="E290" s="1838"/>
      <c r="F290" s="1576"/>
      <c r="G290" s="1374"/>
      <c r="H290" s="157"/>
      <c r="I290" s="157"/>
      <c r="J290" s="46"/>
      <c r="K290" s="157"/>
      <c r="L290" s="157"/>
      <c r="M290" s="157"/>
    </row>
    <row r="291" spans="1:13" ht="15.75" hidden="1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91" s="204"/>
      <c r="C291" s="204"/>
      <c r="D291" s="205"/>
      <c r="E291" s="1838"/>
      <c r="F291" s="1576"/>
      <c r="G291" s="1374"/>
      <c r="H291" s="157"/>
      <c r="I291" s="157"/>
      <c r="J291" s="46"/>
      <c r="K291" s="157"/>
      <c r="L291" s="157"/>
      <c r="M291" s="157"/>
    </row>
    <row r="292" spans="1:13" ht="15.75" hidden="1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92" s="204"/>
      <c r="C292" s="204"/>
      <c r="D292" s="205"/>
      <c r="E292" s="1838"/>
      <c r="F292" s="1576"/>
      <c r="G292" s="1374"/>
      <c r="H292" s="157"/>
      <c r="I292" s="157"/>
      <c r="J292" s="46"/>
      <c r="K292" s="157"/>
      <c r="L292" s="157"/>
      <c r="M292" s="157"/>
    </row>
    <row r="293" spans="1:13" ht="15.75" hidden="1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93" s="204"/>
      <c r="C293" s="204"/>
      <c r="D293" s="205"/>
      <c r="E293" s="1838"/>
      <c r="F293" s="1576"/>
      <c r="G293" s="1374"/>
      <c r="H293" s="157"/>
      <c r="I293" s="157"/>
      <c r="J293" s="46"/>
      <c r="K293" s="157"/>
      <c r="L293" s="157"/>
      <c r="M293" s="157"/>
    </row>
    <row r="294" spans="1:13" ht="15.75" hidden="1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94" s="204"/>
      <c r="C294" s="204"/>
      <c r="D294" s="205"/>
      <c r="E294" s="1838"/>
      <c r="F294" s="1576"/>
      <c r="G294" s="1374"/>
      <c r="H294" s="157"/>
      <c r="I294" s="157"/>
      <c r="J294" s="46"/>
      <c r="K294" s="157"/>
      <c r="L294" s="157"/>
      <c r="M294" s="157"/>
    </row>
    <row r="295" spans="1:13" ht="15.75" hidden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95" s="204"/>
      <c r="C295" s="204"/>
      <c r="D295" s="205"/>
      <c r="E295" s="1838"/>
      <c r="F295" s="1576"/>
      <c r="G295" s="1374"/>
      <c r="H295" s="157"/>
      <c r="I295" s="157"/>
      <c r="J295" s="46"/>
      <c r="K295" s="157"/>
      <c r="L295" s="157"/>
      <c r="M295" s="157"/>
    </row>
    <row r="296" spans="1:13" ht="15.75" hidden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96" s="204"/>
      <c r="C296" s="204"/>
      <c r="D296" s="205"/>
      <c r="E296" s="1838"/>
      <c r="F296" s="1576"/>
      <c r="G296" s="1374"/>
      <c r="H296" s="157"/>
      <c r="I296" s="157"/>
      <c r="J296" s="46"/>
      <c r="K296" s="157"/>
      <c r="L296" s="157"/>
      <c r="M296" s="157"/>
    </row>
    <row r="297" spans="1:13" ht="15.75" hidden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97" s="204"/>
      <c r="C297" s="204"/>
      <c r="D297" s="205"/>
      <c r="E297" s="1838"/>
      <c r="F297" s="1576"/>
      <c r="G297" s="1374"/>
      <c r="H297" s="157"/>
      <c r="I297" s="157"/>
      <c r="J297" s="46"/>
      <c r="K297" s="157"/>
      <c r="L297" s="157"/>
      <c r="M297" s="157"/>
    </row>
    <row r="298" spans="1:13" ht="15.75" hidden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98" s="204"/>
      <c r="C298" s="204"/>
      <c r="D298" s="205"/>
      <c r="E298" s="1838"/>
      <c r="F298" s="1576"/>
      <c r="G298" s="1374"/>
      <c r="H298" s="157"/>
      <c r="I298" s="157"/>
      <c r="J298" s="46"/>
      <c r="K298" s="157"/>
      <c r="L298" s="157"/>
      <c r="M298" s="157"/>
    </row>
    <row r="299" spans="1:13" ht="15.75" hidden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299" s="204"/>
      <c r="C299" s="204"/>
      <c r="D299" s="205"/>
      <c r="E299" s="1838"/>
      <c r="F299" s="1576"/>
      <c r="G299" s="1374"/>
      <c r="H299" s="157"/>
      <c r="I299" s="157"/>
      <c r="J299" s="46"/>
      <c r="K299" s="157"/>
      <c r="L299" s="157"/>
      <c r="M299" s="157"/>
    </row>
    <row r="300" spans="1:13" ht="15.75" hidden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00" s="204"/>
      <c r="C300" s="204"/>
      <c r="D300" s="205"/>
      <c r="E300" s="1838"/>
      <c r="F300" s="1576"/>
      <c r="G300" s="1374"/>
      <c r="H300" s="157"/>
      <c r="I300" s="157"/>
      <c r="J300" s="46"/>
      <c r="K300" s="157"/>
      <c r="L300" s="157"/>
      <c r="M300" s="157"/>
    </row>
    <row r="301" spans="1:13" ht="15.75" hidden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01" s="204"/>
      <c r="C301" s="204"/>
      <c r="D301" s="205"/>
      <c r="E301" s="1838"/>
      <c r="F301" s="1576"/>
      <c r="G301" s="1374"/>
      <c r="H301" s="157"/>
      <c r="I301" s="157"/>
      <c r="J301" s="46"/>
      <c r="K301" s="157"/>
      <c r="L301" s="157"/>
      <c r="M301" s="157"/>
    </row>
    <row r="302" spans="1:13" ht="15.75" hidden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02" s="204"/>
      <c r="C302" s="204"/>
      <c r="D302" s="205"/>
      <c r="E302" s="1838"/>
      <c r="F302" s="1576"/>
      <c r="G302" s="1374"/>
      <c r="H302" s="157"/>
      <c r="I302" s="157"/>
      <c r="J302" s="46"/>
      <c r="K302" s="157"/>
      <c r="L302" s="157"/>
      <c r="M302" s="157"/>
    </row>
    <row r="303" spans="1:13" ht="15.75" hidden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03" s="204"/>
      <c r="C303" s="204"/>
      <c r="D303" s="205"/>
      <c r="E303" s="1838"/>
      <c r="F303" s="1576"/>
      <c r="G303" s="1374"/>
      <c r="H303" s="157"/>
      <c r="I303" s="157"/>
      <c r="J303" s="46"/>
      <c r="K303" s="157"/>
      <c r="L303" s="157"/>
      <c r="M303" s="157"/>
    </row>
    <row r="304" spans="1:13" ht="15.75" hidden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04" s="204"/>
      <c r="C304" s="204"/>
      <c r="D304" s="205"/>
      <c r="E304" s="1838"/>
      <c r="F304" s="1576"/>
      <c r="G304" s="1374"/>
      <c r="H304" s="157"/>
      <c r="I304" s="157"/>
      <c r="J304" s="46"/>
      <c r="K304" s="157"/>
      <c r="L304" s="157"/>
      <c r="M304" s="157"/>
    </row>
    <row r="305" spans="1:13" ht="15.75" hidden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05" s="204"/>
      <c r="C305" s="204"/>
      <c r="D305" s="205"/>
      <c r="E305" s="1838"/>
      <c r="F305" s="1576"/>
      <c r="G305" s="1374"/>
      <c r="H305" s="157"/>
      <c r="I305" s="157"/>
      <c r="J305" s="46"/>
      <c r="K305" s="157"/>
      <c r="L305" s="157"/>
      <c r="M305" s="157"/>
    </row>
    <row r="306" spans="1:13" ht="15.75" hidden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06" s="204"/>
      <c r="C306" s="204"/>
      <c r="D306" s="205"/>
      <c r="E306" s="1838"/>
      <c r="F306" s="1576"/>
      <c r="G306" s="1374"/>
      <c r="H306" s="157"/>
      <c r="I306" s="157"/>
      <c r="J306" s="46"/>
      <c r="K306" s="157"/>
      <c r="L306" s="157"/>
      <c r="M306" s="157"/>
    </row>
    <row r="307" spans="1:13" ht="15.75" hidden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07" s="204"/>
      <c r="C307" s="204"/>
      <c r="D307" s="205"/>
      <c r="E307" s="1838"/>
      <c r="F307" s="1576"/>
      <c r="G307" s="1374"/>
      <c r="H307" s="157"/>
      <c r="I307" s="157"/>
      <c r="J307" s="46"/>
      <c r="K307" s="157"/>
      <c r="L307" s="157"/>
      <c r="M307" s="157"/>
    </row>
    <row r="308" spans="1:13" ht="15.75" hidden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08" s="204"/>
      <c r="C308" s="204"/>
      <c r="D308" s="205"/>
      <c r="E308" s="1838"/>
      <c r="F308" s="1576"/>
      <c r="G308" s="1374"/>
      <c r="H308" s="157"/>
      <c r="I308" s="157"/>
      <c r="J308" s="46"/>
      <c r="K308" s="157"/>
      <c r="L308" s="157"/>
      <c r="M308" s="157"/>
    </row>
    <row r="309" spans="1:13" ht="15.75" hidden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09" s="204"/>
      <c r="C309" s="204"/>
      <c r="D309" s="205"/>
      <c r="E309" s="1838"/>
      <c r="F309" s="1576"/>
      <c r="G309" s="1374"/>
      <c r="H309" s="157"/>
      <c r="I309" s="157"/>
      <c r="J309" s="46"/>
      <c r="K309" s="157"/>
      <c r="L309" s="157"/>
      <c r="M309" s="157"/>
    </row>
    <row r="310" spans="1:13" ht="15.75" hidden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10" s="204"/>
      <c r="C310" s="204"/>
      <c r="D310" s="205"/>
      <c r="E310" s="1838"/>
      <c r="F310" s="1576"/>
      <c r="G310" s="1374"/>
      <c r="H310" s="157"/>
      <c r="I310" s="157"/>
      <c r="J310" s="46"/>
      <c r="K310" s="157"/>
      <c r="L310" s="157"/>
      <c r="M310" s="157"/>
    </row>
    <row r="311" spans="1:13" ht="15.75" hidden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11" s="204"/>
      <c r="C311" s="204"/>
      <c r="D311" s="205"/>
      <c r="E311" s="1838"/>
      <c r="F311" s="1576"/>
      <c r="G311" s="1374"/>
      <c r="H311" s="157"/>
      <c r="I311" s="157"/>
      <c r="J311" s="46"/>
      <c r="K311" s="157"/>
      <c r="L311" s="157"/>
      <c r="M311" s="157"/>
    </row>
    <row r="312" spans="1:13" ht="15.75" hidden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12" s="204"/>
      <c r="C312" s="204"/>
      <c r="D312" s="205"/>
      <c r="E312" s="1838"/>
      <c r="F312" s="1576"/>
      <c r="G312" s="1374"/>
      <c r="H312" s="157"/>
      <c r="I312" s="157"/>
      <c r="J312" s="46"/>
      <c r="K312" s="157"/>
      <c r="L312" s="157"/>
      <c r="M312" s="157"/>
    </row>
    <row r="313" spans="1:13" ht="15.75" hidden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13" s="204"/>
      <c r="C313" s="204"/>
      <c r="D313" s="205"/>
      <c r="E313" s="1838"/>
      <c r="F313" s="1576"/>
      <c r="G313" s="1374"/>
      <c r="H313" s="157"/>
      <c r="I313" s="157"/>
      <c r="J313" s="46"/>
      <c r="K313" s="157"/>
      <c r="L313" s="157"/>
      <c r="M313" s="157"/>
    </row>
    <row r="314" spans="1:13" ht="15.75" hidden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14" s="204"/>
      <c r="C314" s="204"/>
      <c r="D314" s="205"/>
      <c r="E314" s="1838"/>
      <c r="F314" s="1576"/>
      <c r="G314" s="1374"/>
      <c r="H314" s="157"/>
      <c r="I314" s="157"/>
      <c r="J314" s="46"/>
      <c r="K314" s="157"/>
      <c r="L314" s="157"/>
      <c r="M314" s="157"/>
    </row>
    <row r="315" spans="1:13" ht="15.75" hidden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15" s="204"/>
      <c r="C315" s="204"/>
      <c r="D315" s="205"/>
      <c r="E315" s="1838"/>
      <c r="F315" s="1576"/>
      <c r="G315" s="1374"/>
      <c r="H315" s="157"/>
      <c r="I315" s="157"/>
      <c r="J315" s="46"/>
      <c r="K315" s="157"/>
      <c r="L315" s="157"/>
      <c r="M315" s="157"/>
    </row>
    <row r="316" spans="1:13" ht="15.75" hidden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16" s="204"/>
      <c r="C316" s="204"/>
      <c r="D316" s="205"/>
      <c r="E316" s="1838"/>
      <c r="F316" s="1576"/>
      <c r="G316" s="1374"/>
      <c r="H316" s="157"/>
      <c r="I316" s="157"/>
      <c r="J316" s="46"/>
      <c r="K316" s="157"/>
      <c r="L316" s="157"/>
      <c r="M316" s="157"/>
    </row>
    <row r="317" spans="1:13" ht="15.75" hidden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17" s="204"/>
      <c r="C317" s="204"/>
      <c r="D317" s="205"/>
      <c r="E317" s="1838"/>
      <c r="F317" s="1576"/>
      <c r="G317" s="1374"/>
      <c r="H317" s="157"/>
      <c r="I317" s="157"/>
      <c r="J317" s="46"/>
      <c r="K317" s="157"/>
      <c r="L317" s="157"/>
      <c r="M317" s="157"/>
    </row>
    <row r="318" spans="1:13" ht="15.75" hidden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18" s="204"/>
      <c r="C318" s="204"/>
      <c r="D318" s="205"/>
      <c r="E318" s="1838"/>
      <c r="F318" s="1576"/>
      <c r="G318" s="1374"/>
      <c r="H318" s="157"/>
      <c r="I318" s="157"/>
      <c r="J318" s="46"/>
      <c r="K318" s="157"/>
      <c r="L318" s="157"/>
      <c r="M318" s="157"/>
    </row>
    <row r="319" spans="1:13" ht="15.75" hidden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19" s="204"/>
      <c r="C319" s="204"/>
      <c r="D319" s="205"/>
      <c r="E319" s="1838"/>
      <c r="F319" s="1576"/>
      <c r="G319" s="1374"/>
      <c r="H319" s="157"/>
      <c r="I319" s="157"/>
      <c r="J319" s="46"/>
      <c r="K319" s="157"/>
      <c r="L319" s="157"/>
      <c r="M319" s="157"/>
    </row>
    <row r="320" spans="1:13" ht="15.75" hidden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20" s="204"/>
      <c r="C320" s="204"/>
      <c r="D320" s="205"/>
      <c r="E320" s="1838"/>
      <c r="F320" s="1576"/>
      <c r="G320" s="1374"/>
      <c r="H320" s="157"/>
      <c r="I320" s="157"/>
      <c r="J320" s="46"/>
      <c r="K320" s="157"/>
      <c r="L320" s="157"/>
      <c r="M320" s="157"/>
    </row>
    <row r="321" spans="1:13" ht="15.75" hidden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21" s="204"/>
      <c r="C321" s="204"/>
      <c r="D321" s="205"/>
      <c r="E321" s="1838"/>
      <c r="F321" s="1576"/>
      <c r="G321" s="1374"/>
      <c r="H321" s="157"/>
      <c r="I321" s="157"/>
      <c r="J321" s="46"/>
      <c r="K321" s="157"/>
      <c r="L321" s="157"/>
      <c r="M321" s="157"/>
    </row>
    <row r="322" spans="1:13" ht="15.75" hidden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22" s="204"/>
      <c r="C322" s="204"/>
      <c r="D322" s="205"/>
      <c r="E322" s="1838"/>
      <c r="F322" s="1576"/>
      <c r="G322" s="1374"/>
      <c r="H322" s="157"/>
      <c r="I322" s="157"/>
      <c r="J322" s="46"/>
      <c r="K322" s="157"/>
      <c r="L322" s="157"/>
      <c r="M322" s="157"/>
    </row>
    <row r="323" spans="1:13" ht="15.75" hidden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23" s="204"/>
      <c r="C323" s="204"/>
      <c r="D323" s="205"/>
      <c r="E323" s="1838"/>
      <c r="F323" s="1576"/>
      <c r="G323" s="1374"/>
      <c r="H323" s="157"/>
      <c r="I323" s="157"/>
      <c r="J323" s="46"/>
      <c r="K323" s="157"/>
      <c r="L323" s="157"/>
      <c r="M323" s="157"/>
    </row>
    <row r="324" spans="1:13" ht="15.75" hidden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24" s="204"/>
      <c r="C324" s="204"/>
      <c r="D324" s="205"/>
      <c r="E324" s="1838"/>
      <c r="F324" s="1576"/>
      <c r="G324" s="1374"/>
      <c r="H324" s="157"/>
      <c r="I324" s="157"/>
      <c r="J324" s="46"/>
      <c r="K324" s="157"/>
      <c r="L324" s="157"/>
      <c r="M324" s="157"/>
    </row>
    <row r="325" spans="1:13" ht="15.75" hidden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25" s="204"/>
      <c r="C325" s="204"/>
      <c r="D325" s="205"/>
      <c r="E325" s="1838"/>
      <c r="F325" s="1576"/>
      <c r="G325" s="1374"/>
      <c r="H325" s="157"/>
      <c r="I325" s="157"/>
      <c r="J325" s="46"/>
      <c r="K325" s="157"/>
      <c r="L325" s="157"/>
      <c r="M325" s="157"/>
    </row>
    <row r="326" spans="1:13" ht="15.75" hidden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26" s="204"/>
      <c r="C326" s="204"/>
      <c r="D326" s="205"/>
      <c r="E326" s="1838"/>
      <c r="F326" s="1576"/>
      <c r="G326" s="1374"/>
      <c r="H326" s="157"/>
      <c r="I326" s="157"/>
      <c r="J326" s="46"/>
      <c r="K326" s="157"/>
      <c r="L326" s="157"/>
      <c r="M326" s="157"/>
    </row>
    <row r="327" spans="1:13" ht="15.75" hidden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27" s="204"/>
      <c r="C327" s="204"/>
      <c r="D327" s="205"/>
      <c r="E327" s="1838"/>
      <c r="F327" s="1576"/>
      <c r="G327" s="1374"/>
      <c r="H327" s="157"/>
      <c r="I327" s="157"/>
      <c r="J327" s="46"/>
      <c r="K327" s="157"/>
      <c r="L327" s="157"/>
      <c r="M327" s="157"/>
    </row>
    <row r="328" spans="1:13" ht="15.75" hidden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28" s="204"/>
      <c r="C328" s="204"/>
      <c r="D328" s="205"/>
      <c r="E328" s="1838"/>
      <c r="F328" s="1576"/>
      <c r="G328" s="1374"/>
      <c r="H328" s="157"/>
      <c r="I328" s="157"/>
      <c r="J328" s="46"/>
      <c r="K328" s="157"/>
      <c r="L328" s="157"/>
      <c r="M328" s="157"/>
    </row>
    <row r="329" spans="1:13" ht="15.75" hidden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29" s="204"/>
      <c r="C329" s="204"/>
      <c r="D329" s="205"/>
      <c r="E329" s="1838"/>
      <c r="F329" s="1576"/>
      <c r="G329" s="1374"/>
      <c r="H329" s="157"/>
      <c r="I329" s="157"/>
      <c r="J329" s="46"/>
      <c r="K329" s="157"/>
      <c r="L329" s="157"/>
      <c r="M329" s="157"/>
    </row>
    <row r="330" spans="1:13" ht="15.75" hidden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30" s="204"/>
      <c r="C330" s="204"/>
      <c r="D330" s="205"/>
      <c r="E330" s="1838"/>
      <c r="F330" s="1576"/>
      <c r="G330" s="1374"/>
      <c r="H330" s="157"/>
      <c r="I330" s="157"/>
      <c r="J330" s="46"/>
      <c r="K330" s="157"/>
      <c r="L330" s="157"/>
      <c r="M330" s="157"/>
    </row>
    <row r="331" spans="1:13" ht="15.75" hidden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31" s="204"/>
      <c r="C331" s="204"/>
      <c r="D331" s="205"/>
      <c r="E331" s="1838"/>
      <c r="F331" s="1576"/>
      <c r="G331" s="1374"/>
      <c r="H331" s="157"/>
      <c r="I331" s="157"/>
      <c r="J331" s="46"/>
      <c r="K331" s="157"/>
      <c r="L331" s="157"/>
      <c r="M331" s="157"/>
    </row>
    <row r="332" spans="1:13" ht="15.75" hidden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32" s="204"/>
      <c r="C332" s="204"/>
      <c r="D332" s="205"/>
      <c r="E332" s="1838"/>
      <c r="F332" s="1576"/>
      <c r="G332" s="1374"/>
      <c r="H332" s="157"/>
      <c r="I332" s="157"/>
      <c r="J332" s="46"/>
      <c r="K332" s="157"/>
      <c r="L332" s="157"/>
      <c r="M332" s="157"/>
    </row>
    <row r="333" spans="1:13" ht="15.75" hidden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33" s="204"/>
      <c r="C333" s="204"/>
      <c r="D333" s="205"/>
      <c r="E333" s="1838"/>
      <c r="F333" s="1576"/>
      <c r="G333" s="1374"/>
      <c r="H333" s="157"/>
      <c r="I333" s="157"/>
      <c r="J333" s="46"/>
      <c r="K333" s="157"/>
      <c r="L333" s="157"/>
      <c r="M333" s="157"/>
    </row>
    <row r="334" spans="1:13" ht="15.75" hidden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34" s="204"/>
      <c r="C334" s="204"/>
      <c r="D334" s="205"/>
      <c r="E334" s="1838"/>
      <c r="F334" s="1576"/>
      <c r="G334" s="1374"/>
      <c r="H334" s="157"/>
      <c r="I334" s="157"/>
      <c r="J334" s="46"/>
      <c r="K334" s="157"/>
      <c r="L334" s="157"/>
      <c r="M334" s="157"/>
    </row>
    <row r="335" spans="1:13" ht="15.75" hidden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35" s="204"/>
      <c r="C335" s="204"/>
      <c r="D335" s="205"/>
      <c r="E335" s="1838"/>
      <c r="F335" s="1576"/>
      <c r="G335" s="1374"/>
      <c r="H335" s="157"/>
      <c r="I335" s="157"/>
      <c r="J335" s="46"/>
      <c r="K335" s="157"/>
      <c r="L335" s="157"/>
      <c r="M335" s="157"/>
    </row>
    <row r="336" spans="1:13" ht="15.75" hidden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36" s="204"/>
      <c r="C336" s="204"/>
      <c r="D336" s="205"/>
      <c r="E336" s="1838"/>
      <c r="F336" s="1576"/>
      <c r="G336" s="1374"/>
      <c r="H336" s="157"/>
      <c r="I336" s="157"/>
      <c r="J336" s="46"/>
      <c r="K336" s="157"/>
      <c r="L336" s="157"/>
      <c r="M336" s="157"/>
    </row>
    <row r="337" spans="1:13" ht="15.75" hidden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37" s="204"/>
      <c r="C337" s="204"/>
      <c r="D337" s="205"/>
      <c r="E337" s="1838"/>
      <c r="F337" s="1576"/>
      <c r="G337" s="1374"/>
      <c r="H337" s="157"/>
      <c r="I337" s="157"/>
      <c r="J337" s="46"/>
      <c r="K337" s="157"/>
      <c r="L337" s="157"/>
      <c r="M337" s="157"/>
    </row>
    <row r="338" spans="1:13" ht="15.75" hidden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38" s="204"/>
      <c r="C338" s="204"/>
      <c r="D338" s="205"/>
      <c r="E338" s="1838"/>
      <c r="F338" s="1576"/>
      <c r="G338" s="1374"/>
      <c r="H338" s="157"/>
      <c r="I338" s="157"/>
      <c r="J338" s="46"/>
      <c r="K338" s="157"/>
      <c r="L338" s="157"/>
      <c r="M338" s="157"/>
    </row>
    <row r="339" spans="1:13" ht="15.75" hidden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39" s="204"/>
      <c r="C339" s="204"/>
      <c r="D339" s="205"/>
      <c r="E339" s="1838"/>
      <c r="F339" s="1576"/>
      <c r="G339" s="1374"/>
      <c r="H339" s="157"/>
      <c r="I339" s="157"/>
      <c r="J339" s="46"/>
      <c r="K339" s="157"/>
      <c r="L339" s="157"/>
      <c r="M339" s="157"/>
    </row>
    <row r="340" spans="1:13" ht="15.75" hidden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40" s="204"/>
      <c r="C340" s="204"/>
      <c r="D340" s="205"/>
      <c r="E340" s="1838"/>
      <c r="F340" s="1576"/>
      <c r="G340" s="1374"/>
      <c r="H340" s="157"/>
      <c r="I340" s="157"/>
      <c r="J340" s="46"/>
      <c r="K340" s="157"/>
      <c r="L340" s="157"/>
      <c r="M340" s="157"/>
    </row>
    <row r="341" spans="1:13" ht="15.75" hidden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41" s="204"/>
      <c r="C341" s="204"/>
      <c r="D341" s="205"/>
      <c r="E341" s="1838"/>
      <c r="F341" s="1576"/>
      <c r="G341" s="1374"/>
      <c r="H341" s="157"/>
      <c r="I341" s="157"/>
      <c r="J341" s="46"/>
      <c r="K341" s="157"/>
      <c r="L341" s="157"/>
      <c r="M341" s="157"/>
    </row>
    <row r="342" spans="1:13" ht="15.75" hidden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42" s="204"/>
      <c r="C342" s="204"/>
      <c r="D342" s="205"/>
      <c r="E342" s="1838"/>
      <c r="F342" s="1576"/>
      <c r="G342" s="1374"/>
      <c r="H342" s="157"/>
      <c r="I342" s="157"/>
      <c r="J342" s="46"/>
      <c r="K342" s="157"/>
      <c r="L342" s="157"/>
      <c r="M342" s="157"/>
    </row>
    <row r="343" spans="1:13" ht="15.75" hidden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43" s="204"/>
      <c r="C343" s="204"/>
      <c r="D343" s="205"/>
      <c r="E343" s="1838"/>
      <c r="F343" s="1576"/>
      <c r="G343" s="1374"/>
      <c r="H343" s="157"/>
      <c r="I343" s="157"/>
      <c r="J343" s="46"/>
      <c r="K343" s="157"/>
      <c r="L343" s="157"/>
      <c r="M343" s="157"/>
    </row>
    <row r="344" spans="1:13" ht="15.75" hidden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44" s="204"/>
      <c r="C344" s="204"/>
      <c r="D344" s="205"/>
      <c r="E344" s="1838"/>
      <c r="F344" s="1576"/>
      <c r="G344" s="1374"/>
      <c r="H344" s="157"/>
      <c r="I344" s="157"/>
      <c r="J344" s="46"/>
      <c r="K344" s="157"/>
      <c r="L344" s="157"/>
      <c r="M344" s="157"/>
    </row>
    <row r="345" spans="1:13" ht="15.75" hidden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45" s="204"/>
      <c r="C345" s="204"/>
      <c r="D345" s="205"/>
      <c r="E345" s="1838"/>
      <c r="F345" s="1576"/>
      <c r="G345" s="1374"/>
      <c r="H345" s="157"/>
      <c r="I345" s="157"/>
      <c r="J345" s="46"/>
      <c r="K345" s="157"/>
      <c r="L345" s="157"/>
      <c r="M345" s="157"/>
    </row>
    <row r="346" spans="1:13" ht="15.75" hidden="1">
      <c r="A346" s="157" t="str">
        <f>IF(J346&gt;0,COUNT($J$4:J346)+MAX('MI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46" s="204"/>
      <c r="C346" s="204"/>
      <c r="D346" s="205"/>
      <c r="E346" s="1838"/>
      <c r="F346" s="1576"/>
      <c r="G346" s="1374"/>
      <c r="H346" s="157"/>
      <c r="I346" s="157"/>
      <c r="J346" s="46"/>
      <c r="K346" s="157"/>
      <c r="L346" s="157"/>
      <c r="M346" s="157"/>
    </row>
    <row r="347" spans="1:13" ht="15.75" hidden="1">
      <c r="A347" s="157" t="str">
        <f>IF(J347&gt;0,COUNT($J$4:J347)+MAX('MI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47" s="204"/>
      <c r="C347" s="204"/>
      <c r="D347" s="205"/>
      <c r="E347" s="1838"/>
      <c r="F347" s="1576"/>
      <c r="G347" s="1374"/>
      <c r="H347" s="157"/>
      <c r="I347" s="157"/>
      <c r="J347" s="46"/>
      <c r="K347" s="157"/>
      <c r="L347" s="157"/>
      <c r="M347" s="157"/>
    </row>
    <row r="348" spans="1:13" ht="15.75" hidden="1">
      <c r="A348" s="157" t="str">
        <f>IF(J348&gt;0,COUNT($J$4:J348)+MAX('MI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48" s="204"/>
      <c r="C348" s="204"/>
      <c r="D348" s="205"/>
      <c r="E348" s="1838"/>
      <c r="F348" s="1576"/>
      <c r="G348" s="1374"/>
      <c r="H348" s="157"/>
      <c r="I348" s="157"/>
      <c r="J348" s="46"/>
      <c r="K348" s="157"/>
      <c r="L348" s="157"/>
      <c r="M348" s="157"/>
    </row>
    <row r="349" spans="1:13" ht="15.75" hidden="1">
      <c r="A349" s="157" t="str">
        <f>IF(J349&gt;0,COUNT($J$4:J349)+MAX('MI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49" s="204"/>
      <c r="C349" s="204"/>
      <c r="D349" s="205"/>
      <c r="E349" s="1838"/>
      <c r="F349" s="1576"/>
      <c r="G349" s="1374"/>
      <c r="H349" s="157"/>
      <c r="I349" s="157"/>
      <c r="J349" s="46"/>
      <c r="K349" s="157"/>
      <c r="L349" s="157"/>
      <c r="M349" s="157"/>
    </row>
    <row r="350" spans="1:13" ht="15.75" hidden="1">
      <c r="A350" s="157" t="str">
        <f>IF(J350&gt;0,COUNT($J$4:J350)+MAX('MI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50" s="204"/>
      <c r="C350" s="204"/>
      <c r="D350" s="205"/>
      <c r="E350" s="1838"/>
      <c r="F350" s="1576"/>
      <c r="G350" s="1374"/>
      <c r="H350" s="157"/>
      <c r="I350" s="157"/>
      <c r="J350" s="46"/>
      <c r="K350" s="157"/>
      <c r="L350" s="157"/>
      <c r="M350" s="157"/>
    </row>
    <row r="351" spans="1:13" ht="15.75" hidden="1">
      <c r="A351" s="157" t="str">
        <f>IF(J351&gt;0,COUNT($J$4:J351)+MAX('MI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51" s="204"/>
      <c r="C351" s="204"/>
      <c r="D351" s="205"/>
      <c r="E351" s="1838"/>
      <c r="F351" s="1576"/>
      <c r="G351" s="1374"/>
      <c r="H351" s="157"/>
      <c r="I351" s="157"/>
      <c r="J351" s="46"/>
      <c r="K351" s="157"/>
      <c r="L351" s="157"/>
      <c r="M351" s="157"/>
    </row>
    <row r="352" spans="1:13" ht="15.75" hidden="1">
      <c r="A352" s="157" t="str">
        <f>IF(J352&gt;0,COUNT($J$4:J352)+MAX('MI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52" s="204"/>
      <c r="C352" s="204"/>
      <c r="D352" s="205"/>
      <c r="E352" s="1838"/>
      <c r="F352" s="1576"/>
      <c r="G352" s="1374"/>
      <c r="H352" s="157"/>
      <c r="I352" s="157"/>
      <c r="J352" s="46"/>
      <c r="K352" s="157"/>
      <c r="L352" s="157"/>
      <c r="M352" s="157"/>
    </row>
    <row r="353" spans="1:13" ht="15.75" hidden="1">
      <c r="A353" s="157" t="str">
        <f>IF(J353&gt;0,COUNT($J$4:J353)+MAX('MI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53" s="204"/>
      <c r="C353" s="204"/>
      <c r="D353" s="205"/>
      <c r="E353" s="1838"/>
      <c r="F353" s="1576"/>
      <c r="G353" s="1374"/>
      <c r="H353" s="157"/>
      <c r="I353" s="157"/>
      <c r="J353" s="46"/>
      <c r="K353" s="157"/>
      <c r="L353" s="157"/>
      <c r="M353" s="157"/>
    </row>
    <row r="354" spans="1:13" ht="15.75" hidden="1">
      <c r="A354" s="157" t="str">
        <f>IF(J354&gt;0,COUNT($J$4:J354)+MAX('MI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54" s="204"/>
      <c r="C354" s="204"/>
      <c r="D354" s="205"/>
      <c r="E354" s="1838"/>
      <c r="F354" s="1576"/>
      <c r="G354" s="1374"/>
      <c r="H354" s="157"/>
      <c r="I354" s="157"/>
      <c r="J354" s="46"/>
      <c r="K354" s="157"/>
      <c r="L354" s="157"/>
      <c r="M354" s="157"/>
    </row>
    <row r="355" spans="1:13" ht="15.75" hidden="1">
      <c r="A355" s="157" t="str">
        <f>IF(J355&gt;0,COUNT($J$4:J355)+MAX('MI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55" s="204"/>
      <c r="C355" s="204"/>
      <c r="D355" s="205"/>
      <c r="E355" s="1838"/>
      <c r="F355" s="1576"/>
      <c r="G355" s="1374"/>
      <c r="H355" s="157"/>
      <c r="I355" s="157"/>
      <c r="J355" s="46"/>
      <c r="K355" s="157"/>
      <c r="L355" s="157"/>
      <c r="M355" s="157"/>
    </row>
    <row r="356" spans="1:13" ht="15.75" hidden="1">
      <c r="A356" s="157" t="str">
        <f>IF(J356&gt;0,COUNT($J$4:J356)+MAX('MI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56" s="204"/>
      <c r="C356" s="204"/>
      <c r="D356" s="205"/>
      <c r="E356" s="1838"/>
      <c r="F356" s="1576"/>
      <c r="G356" s="1374"/>
      <c r="H356" s="157"/>
      <c r="I356" s="157"/>
      <c r="J356" s="46"/>
      <c r="K356" s="157"/>
      <c r="L356" s="157"/>
      <c r="M356" s="157"/>
    </row>
    <row r="357" spans="1:13" ht="15.75" hidden="1">
      <c r="A357" s="157" t="str">
        <f>IF(J357&gt;0,COUNT($J$4:J357)+MAX('MI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57" s="204"/>
      <c r="C357" s="204"/>
      <c r="D357" s="205"/>
      <c r="E357" s="1838"/>
      <c r="F357" s="1576"/>
      <c r="G357" s="1374"/>
      <c r="H357" s="157"/>
      <c r="I357" s="157"/>
      <c r="J357" s="46"/>
      <c r="K357" s="157"/>
      <c r="L357" s="157"/>
      <c r="M357" s="157"/>
    </row>
    <row r="358" spans="1:13" ht="15.75" hidden="1">
      <c r="A358" s="157" t="str">
        <f>IF(J358&gt;0,COUNT($J$4:J358)+MAX('MI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58" s="204"/>
      <c r="C358" s="204"/>
      <c r="D358" s="205"/>
      <c r="E358" s="1838"/>
      <c r="F358" s="1576"/>
      <c r="G358" s="1374"/>
      <c r="H358" s="157"/>
      <c r="I358" s="157"/>
      <c r="J358" s="46"/>
      <c r="K358" s="157"/>
      <c r="L358" s="157"/>
      <c r="M358" s="157"/>
    </row>
    <row r="359" spans="1:13" ht="15.75" hidden="1">
      <c r="A359" s="157" t="str">
        <f>IF(J359&gt;0,COUNT($J$4:J359)+MAX('MI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59" s="204"/>
      <c r="C359" s="204"/>
      <c r="D359" s="205"/>
      <c r="E359" s="1838"/>
      <c r="F359" s="1576"/>
      <c r="G359" s="1374"/>
      <c r="H359" s="157"/>
      <c r="I359" s="157"/>
      <c r="J359" s="46"/>
      <c r="K359" s="157"/>
      <c r="L359" s="157"/>
      <c r="M359" s="157"/>
    </row>
    <row r="360" spans="1:13" ht="15.75" hidden="1">
      <c r="A360" s="157" t="str">
        <f>IF(J360&gt;0,COUNT($J$4:J360)+MAX('MI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60" s="204"/>
      <c r="C360" s="204"/>
      <c r="D360" s="205"/>
      <c r="E360" s="1838"/>
      <c r="F360" s="1576"/>
      <c r="G360" s="1374"/>
      <c r="H360" s="157"/>
      <c r="I360" s="157"/>
      <c r="J360" s="46"/>
      <c r="K360" s="157"/>
      <c r="L360" s="157"/>
      <c r="M360" s="157"/>
    </row>
    <row r="361" spans="1:13" ht="15.75" hidden="1">
      <c r="A361" s="157" t="str">
        <f>IF(J361&gt;0,COUNT($J$4:J361)+MAX('MI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61" s="204"/>
      <c r="C361" s="204"/>
      <c r="D361" s="205"/>
      <c r="E361" s="1838"/>
      <c r="F361" s="1576"/>
      <c r="G361" s="1374"/>
      <c r="H361" s="157"/>
      <c r="I361" s="157"/>
      <c r="J361" s="46"/>
      <c r="K361" s="157"/>
      <c r="L361" s="157"/>
      <c r="M361" s="157"/>
    </row>
    <row r="362" spans="1:13" ht="15.75" hidden="1">
      <c r="A362" s="157" t="str">
        <f>IF(J362&gt;0,COUNT($J$4:J362)+MAX('MI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62" s="204"/>
      <c r="C362" s="204"/>
      <c r="D362" s="205"/>
      <c r="E362" s="1838"/>
      <c r="F362" s="1576"/>
      <c r="G362" s="1374"/>
      <c r="H362" s="157"/>
      <c r="I362" s="157"/>
      <c r="J362" s="46"/>
      <c r="K362" s="157"/>
      <c r="L362" s="157"/>
      <c r="M362" s="157"/>
    </row>
    <row r="363" spans="1:13" ht="15.75" hidden="1">
      <c r="A363" s="157" t="str">
        <f>IF(J363&gt;0,COUNT($J$4:J363)+MAX('MI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63" s="204"/>
      <c r="C363" s="204"/>
      <c r="D363" s="205"/>
      <c r="E363" s="1838"/>
      <c r="F363" s="1576"/>
      <c r="G363" s="1374"/>
      <c r="H363" s="157"/>
      <c r="I363" s="157"/>
      <c r="J363" s="46"/>
      <c r="K363" s="157"/>
      <c r="L363" s="157"/>
      <c r="M363" s="157"/>
    </row>
    <row r="364" spans="1:13" ht="15.75" hidden="1">
      <c r="A364" s="157" t="str">
        <f>IF(J364&gt;0,COUNT($J$4:J364)+MAX('MI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64" s="204"/>
      <c r="C364" s="204"/>
      <c r="D364" s="205"/>
      <c r="E364" s="1838"/>
      <c r="F364" s="1576"/>
      <c r="G364" s="1374"/>
      <c r="H364" s="157"/>
      <c r="I364" s="157"/>
      <c r="J364" s="46"/>
      <c r="K364" s="157"/>
      <c r="L364" s="157"/>
      <c r="M364" s="157"/>
    </row>
    <row r="365" spans="1:13" ht="15.75" hidden="1">
      <c r="A365" s="157" t="str">
        <f>IF(J365&gt;0,COUNT($J$4:J365)+MAX('MI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65" s="204"/>
      <c r="C365" s="204"/>
      <c r="D365" s="205"/>
      <c r="E365" s="1838"/>
      <c r="F365" s="1576"/>
      <c r="G365" s="1374"/>
      <c r="H365" s="157"/>
      <c r="I365" s="157"/>
      <c r="J365" s="46"/>
      <c r="K365" s="157"/>
      <c r="L365" s="157"/>
      <c r="M365" s="157"/>
    </row>
    <row r="366" spans="1:13" ht="15.75" hidden="1">
      <c r="A366" s="157" t="str">
        <f>IF(J366&gt;0,COUNT($J$4:J366)+MAX('MI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66" s="204"/>
      <c r="C366" s="204"/>
      <c r="D366" s="205"/>
      <c r="E366" s="1838"/>
      <c r="F366" s="1576"/>
      <c r="G366" s="1374"/>
      <c r="H366" s="157"/>
      <c r="I366" s="157"/>
      <c r="J366" s="46"/>
      <c r="K366" s="157"/>
      <c r="L366" s="157"/>
      <c r="M366" s="157"/>
    </row>
    <row r="367" spans="1:13" ht="15.75" hidden="1">
      <c r="A367" s="157" t="str">
        <f>IF(J367&gt;0,COUNT($J$4:J367)+MAX('MI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67" s="204"/>
      <c r="C367" s="204"/>
      <c r="D367" s="205"/>
      <c r="E367" s="1838"/>
      <c r="F367" s="1576"/>
      <c r="G367" s="1374"/>
      <c r="H367" s="157"/>
      <c r="I367" s="157"/>
      <c r="J367" s="46"/>
      <c r="K367" s="157"/>
      <c r="L367" s="157"/>
      <c r="M367" s="157"/>
    </row>
    <row r="368" spans="1:13" ht="15.75" hidden="1">
      <c r="A368" s="157" t="str">
        <f>IF(J368&gt;0,COUNT($J$4:J368)+MAX('MI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68" s="204"/>
      <c r="C368" s="204"/>
      <c r="D368" s="205"/>
      <c r="E368" s="1838"/>
      <c r="F368" s="1576"/>
      <c r="G368" s="1374"/>
      <c r="H368" s="157"/>
      <c r="I368" s="157"/>
      <c r="J368" s="46"/>
      <c r="K368" s="157"/>
      <c r="L368" s="157"/>
      <c r="M368" s="157"/>
    </row>
    <row r="369" spans="1:13" ht="15.75" hidden="1">
      <c r="A369" s="157" t="str">
        <f>IF(J369&gt;0,COUNT($J$4:J369)+MAX('MI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69" s="204"/>
      <c r="C369" s="204"/>
      <c r="D369" s="205"/>
      <c r="E369" s="1838"/>
      <c r="F369" s="1576"/>
      <c r="G369" s="1374"/>
      <c r="H369" s="157"/>
      <c r="I369" s="157"/>
      <c r="J369" s="46"/>
      <c r="K369" s="157"/>
      <c r="L369" s="157"/>
      <c r="M369" s="157"/>
    </row>
    <row r="370" spans="1:13" ht="15.75" hidden="1">
      <c r="A370" s="157" t="str">
        <f>IF(J370&gt;0,COUNT($J$4:J370)+MAX('MI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70" s="204"/>
      <c r="C370" s="204"/>
      <c r="D370" s="205"/>
      <c r="E370" s="1838"/>
      <c r="F370" s="1576"/>
      <c r="G370" s="1374"/>
      <c r="H370" s="157"/>
      <c r="I370" s="157"/>
      <c r="J370" s="46"/>
      <c r="K370" s="157"/>
      <c r="L370" s="157"/>
      <c r="M370" s="157"/>
    </row>
    <row r="371" spans="1:13" ht="15.75" hidden="1">
      <c r="A371" s="157" t="str">
        <f>IF(J371&gt;0,COUNT($J$4:J371)+MAX('MI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71" s="204"/>
      <c r="C371" s="204"/>
      <c r="D371" s="205"/>
      <c r="E371" s="1838"/>
      <c r="F371" s="1576"/>
      <c r="G371" s="1374"/>
      <c r="H371" s="157"/>
      <c r="I371" s="157"/>
      <c r="J371" s="46"/>
      <c r="K371" s="157"/>
      <c r="L371" s="157"/>
      <c r="M371" s="157"/>
    </row>
    <row r="372" spans="1:13" ht="15.75" hidden="1">
      <c r="A372" s="157" t="str">
        <f>IF(J372&gt;0,COUNT($J$4:J372)+MAX('MI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72" s="204"/>
      <c r="C372" s="204"/>
      <c r="D372" s="205"/>
      <c r="E372" s="1838"/>
      <c r="F372" s="1576"/>
      <c r="G372" s="1374"/>
      <c r="H372" s="157"/>
      <c r="I372" s="157"/>
      <c r="J372" s="46"/>
      <c r="K372" s="157"/>
      <c r="L372" s="157"/>
      <c r="M372" s="157"/>
    </row>
    <row r="373" spans="1:13" ht="15.75" hidden="1">
      <c r="A373" s="157" t="str">
        <f>IF(J373&gt;0,COUNT($J$4:J373)+MAX('MI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73" s="204"/>
      <c r="C373" s="204"/>
      <c r="D373" s="205"/>
      <c r="E373" s="1838"/>
      <c r="F373" s="1576"/>
      <c r="G373" s="1374"/>
      <c r="H373" s="157"/>
      <c r="I373" s="157"/>
      <c r="J373" s="46"/>
      <c r="K373" s="157"/>
      <c r="L373" s="157"/>
      <c r="M373" s="157"/>
    </row>
    <row r="374" spans="1:13" ht="15.75" hidden="1">
      <c r="A374" s="157" t="str">
        <f>IF(J374&gt;0,COUNT($J$4:J374)+MAX('MI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74" s="204"/>
      <c r="C374" s="204"/>
      <c r="D374" s="205"/>
      <c r="E374" s="1838"/>
      <c r="F374" s="1576"/>
      <c r="G374" s="1374"/>
      <c r="H374" s="157"/>
      <c r="I374" s="157"/>
      <c r="J374" s="46"/>
      <c r="K374" s="157"/>
      <c r="L374" s="157"/>
      <c r="M374" s="157"/>
    </row>
    <row r="375" spans="1:13" ht="15.75" hidden="1">
      <c r="A375" s="157" t="str">
        <f>IF(J375&gt;0,COUNT($J$4:J375)+MAX('MI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75" s="204"/>
      <c r="C375" s="204"/>
      <c r="D375" s="205"/>
      <c r="E375" s="1838"/>
      <c r="F375" s="1576"/>
      <c r="G375" s="1374"/>
      <c r="H375" s="157"/>
      <c r="I375" s="157"/>
      <c r="J375" s="46"/>
      <c r="K375" s="157"/>
      <c r="L375" s="157"/>
      <c r="M375" s="157"/>
    </row>
    <row r="376" spans="1:13" ht="15.75" hidden="1">
      <c r="A376" s="157" t="str">
        <f>IF(J376&gt;0,COUNT($J$4:J376)+MAX('MI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76" s="204"/>
      <c r="C376" s="204"/>
      <c r="D376" s="205"/>
      <c r="E376" s="1838"/>
      <c r="F376" s="1576"/>
      <c r="G376" s="1374"/>
      <c r="H376" s="157"/>
      <c r="I376" s="157"/>
      <c r="J376" s="46"/>
      <c r="K376" s="157"/>
      <c r="L376" s="157"/>
      <c r="M376" s="157"/>
    </row>
    <row r="377" spans="1:13" ht="15.75" hidden="1">
      <c r="A377" s="157" t="str">
        <f>IF(J377&gt;0,COUNT($J$4:J377)+MAX('MI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77" s="204"/>
      <c r="C377" s="204"/>
      <c r="D377" s="205"/>
      <c r="E377" s="1838"/>
      <c r="F377" s="1576"/>
      <c r="G377" s="1374"/>
      <c r="H377" s="157"/>
      <c r="I377" s="157"/>
      <c r="J377" s="46"/>
      <c r="K377" s="157"/>
      <c r="L377" s="157"/>
      <c r="M377" s="157"/>
    </row>
    <row r="378" spans="1:13" ht="15.75" hidden="1">
      <c r="A378" s="157" t="str">
        <f>IF(J378&gt;0,COUNT($J$4:J378)+MAX('MI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78" s="204"/>
      <c r="C378" s="204"/>
      <c r="D378" s="205"/>
      <c r="E378" s="1838"/>
      <c r="F378" s="1576"/>
      <c r="G378" s="1374"/>
      <c r="H378" s="157"/>
      <c r="I378" s="157"/>
      <c r="J378" s="46"/>
      <c r="K378" s="157"/>
      <c r="L378" s="157"/>
      <c r="M378" s="157"/>
    </row>
    <row r="379" spans="1:13" ht="15.75" hidden="1">
      <c r="A379" s="157" t="str">
        <f>IF(J379&gt;0,COUNT($J$4:J379)+MAX('MI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79" s="204"/>
      <c r="C379" s="204"/>
      <c r="D379" s="205"/>
      <c r="E379" s="1838"/>
      <c r="F379" s="1576"/>
      <c r="G379" s="1374"/>
      <c r="H379" s="157"/>
      <c r="I379" s="157"/>
      <c r="J379" s="46"/>
      <c r="K379" s="157"/>
      <c r="L379" s="157"/>
      <c r="M379" s="157"/>
    </row>
    <row r="380" spans="1:13" ht="15.75" hidden="1">
      <c r="A380" s="157" t="str">
        <f>IF(J380&gt;0,COUNT($J$4:J380)+MAX('MI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80" s="204"/>
      <c r="C380" s="204"/>
      <c r="D380" s="205"/>
      <c r="E380" s="1838"/>
      <c r="F380" s="1576"/>
      <c r="G380" s="1374"/>
      <c r="H380" s="157"/>
      <c r="I380" s="157"/>
      <c r="J380" s="46"/>
      <c r="K380" s="157"/>
      <c r="L380" s="157"/>
      <c r="M380" s="157"/>
    </row>
    <row r="381" spans="1:13" ht="15.75" hidden="1">
      <c r="A381" s="157" t="str">
        <f>IF(J381&gt;0,COUNT($J$4:J381)+MAX('MI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81" s="204"/>
      <c r="C381" s="204"/>
      <c r="D381" s="205"/>
      <c r="E381" s="1838"/>
      <c r="F381" s="1576"/>
      <c r="G381" s="1374"/>
      <c r="H381" s="157"/>
      <c r="I381" s="157"/>
      <c r="J381" s="46"/>
      <c r="K381" s="157"/>
      <c r="L381" s="157"/>
      <c r="M381" s="157"/>
    </row>
    <row r="382" spans="1:13" ht="15.75" hidden="1">
      <c r="A382" s="157" t="str">
        <f>IF(J382&gt;0,COUNT($J$4:J382)+MAX('MI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82" s="204"/>
      <c r="C382" s="204"/>
      <c r="D382" s="205"/>
      <c r="E382" s="1838"/>
      <c r="F382" s="1576"/>
      <c r="G382" s="1374"/>
      <c r="H382" s="157"/>
      <c r="I382" s="157"/>
      <c r="J382" s="46"/>
      <c r="K382" s="157"/>
      <c r="L382" s="157"/>
      <c r="M382" s="157"/>
    </row>
    <row r="383" spans="1:13" ht="15.75" hidden="1">
      <c r="A383" s="157" t="str">
        <f>IF(J383&gt;0,COUNT($J$4:J383)+MAX('MI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83" s="204"/>
      <c r="C383" s="204"/>
      <c r="D383" s="205"/>
      <c r="E383" s="1838"/>
      <c r="F383" s="1576"/>
      <c r="G383" s="1374"/>
      <c r="H383" s="157"/>
      <c r="I383" s="157"/>
      <c r="J383" s="46"/>
      <c r="K383" s="157"/>
      <c r="L383" s="157"/>
      <c r="M383" s="157"/>
    </row>
    <row r="384" spans="1:13" ht="15.75" hidden="1">
      <c r="A384" s="157" t="str">
        <f>IF(J384&gt;0,COUNT($J$4:J384)+MAX('MI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84" s="204"/>
      <c r="C384" s="204"/>
      <c r="D384" s="205"/>
      <c r="E384" s="1838"/>
      <c r="F384" s="1576"/>
      <c r="G384" s="1374"/>
      <c r="H384" s="157"/>
      <c r="I384" s="157"/>
      <c r="J384" s="46"/>
      <c r="K384" s="157"/>
      <c r="L384" s="157"/>
      <c r="M384" s="157"/>
    </row>
    <row r="385" spans="1:13" ht="15.75" hidden="1">
      <c r="A385" s="157" t="str">
        <f>IF(J385&gt;0,COUNT($J$4:J385)+MAX('MI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85" s="204"/>
      <c r="C385" s="204"/>
      <c r="D385" s="205"/>
      <c r="E385" s="1838"/>
      <c r="F385" s="1576"/>
      <c r="G385" s="1374"/>
      <c r="H385" s="157"/>
      <c r="I385" s="157"/>
      <c r="J385" s="46"/>
      <c r="K385" s="157"/>
      <c r="L385" s="157"/>
      <c r="M385" s="157"/>
    </row>
    <row r="386" spans="1:13" ht="15.75" hidden="1">
      <c r="A386" s="157" t="str">
        <f>IF(J386&gt;0,COUNT($J$4:J386)+MAX('MI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86" s="204"/>
      <c r="C386" s="204"/>
      <c r="D386" s="205"/>
      <c r="E386" s="1838"/>
      <c r="F386" s="1576"/>
      <c r="G386" s="1374"/>
      <c r="H386" s="157"/>
      <c r="I386" s="157"/>
      <c r="J386" s="46"/>
      <c r="K386" s="157"/>
      <c r="L386" s="157"/>
      <c r="M386" s="157"/>
    </row>
    <row r="387" spans="1:13" ht="15.75" hidden="1">
      <c r="A387" s="157" t="str">
        <f>IF(J387&gt;0,COUNT($J$4:J387)+MAX('MI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87" s="204"/>
      <c r="C387" s="204"/>
      <c r="D387" s="205"/>
      <c r="E387" s="1838"/>
      <c r="F387" s="1576"/>
      <c r="G387" s="1374"/>
      <c r="H387" s="157"/>
      <c r="I387" s="157"/>
      <c r="J387" s="46"/>
      <c r="K387" s="157"/>
      <c r="L387" s="157"/>
      <c r="M387" s="157"/>
    </row>
    <row r="388" spans="1:13" ht="15.75" hidden="1">
      <c r="A388" s="157" t="str">
        <f>IF(J388&gt;0,COUNT($J$4:J388)+MAX('MI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88" s="204"/>
      <c r="C388" s="204"/>
      <c r="D388" s="205"/>
      <c r="E388" s="1838"/>
      <c r="F388" s="1576"/>
      <c r="G388" s="1374"/>
      <c r="H388" s="157"/>
      <c r="I388" s="157"/>
      <c r="J388" s="46"/>
      <c r="K388" s="157"/>
      <c r="L388" s="157"/>
      <c r="M388" s="157"/>
    </row>
    <row r="389" spans="1:13" ht="15.75" hidden="1">
      <c r="A389" s="157" t="str">
        <f>IF(J389&gt;0,COUNT($J$4:J389)+MAX('MI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89" s="204"/>
      <c r="C389" s="204"/>
      <c r="D389" s="205"/>
      <c r="E389" s="1838"/>
      <c r="F389" s="1576"/>
      <c r="G389" s="1374"/>
      <c r="H389" s="157"/>
      <c r="I389" s="157"/>
      <c r="J389" s="46"/>
      <c r="K389" s="157"/>
      <c r="L389" s="157"/>
      <c r="M389" s="157"/>
    </row>
    <row r="390" spans="1:13" ht="15.75" hidden="1">
      <c r="A390" s="157" t="str">
        <f>IF(J390&gt;0,COUNT($J$4:J390)+MAX('MI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90" s="204"/>
      <c r="C390" s="204"/>
      <c r="D390" s="205"/>
      <c r="E390" s="1838"/>
      <c r="F390" s="1576"/>
      <c r="G390" s="1374"/>
      <c r="H390" s="157"/>
      <c r="I390" s="157"/>
      <c r="J390" s="46"/>
      <c r="K390" s="157"/>
      <c r="L390" s="157"/>
      <c r="M390" s="157"/>
    </row>
    <row r="391" spans="1:13" ht="15.75" hidden="1">
      <c r="A391" s="157" t="str">
        <f>IF(J391&gt;0,COUNT($J$4:J391)+MAX('MI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91" s="204"/>
      <c r="C391" s="204"/>
      <c r="D391" s="205"/>
      <c r="E391" s="1838"/>
      <c r="F391" s="1576"/>
      <c r="G391" s="1374"/>
      <c r="H391" s="157"/>
      <c r="I391" s="157"/>
      <c r="J391" s="46"/>
      <c r="K391" s="157"/>
      <c r="L391" s="157"/>
      <c r="M391" s="157"/>
    </row>
    <row r="392" spans="1:13" ht="15.75" hidden="1">
      <c r="A392" s="157" t="str">
        <f>IF(J392&gt;0,COUNT($J$4:J392)+MAX('MI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92" s="204"/>
      <c r="C392" s="204"/>
      <c r="D392" s="205"/>
      <c r="E392" s="1838"/>
      <c r="F392" s="1576"/>
      <c r="G392" s="1374"/>
      <c r="H392" s="157"/>
      <c r="I392" s="157"/>
      <c r="J392" s="46"/>
      <c r="K392" s="157"/>
      <c r="L392" s="157"/>
      <c r="M392" s="157"/>
    </row>
    <row r="393" spans="1:13" ht="15.75" hidden="1">
      <c r="A393" s="157" t="str">
        <f>IF(J393&gt;0,COUNT($J$4:J393)+MAX('MI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93" s="204"/>
      <c r="C393" s="204"/>
      <c r="D393" s="205"/>
      <c r="E393" s="1838"/>
      <c r="F393" s="1576"/>
      <c r="G393" s="1374"/>
      <c r="H393" s="157"/>
      <c r="I393" s="157"/>
      <c r="J393" s="46"/>
      <c r="K393" s="157"/>
      <c r="L393" s="157"/>
      <c r="M393" s="157"/>
    </row>
    <row r="394" spans="1:13" ht="15.75" hidden="1">
      <c r="A394" s="157" t="str">
        <f>IF(J394&gt;0,COUNT($J$4:J394)+MAX('MI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94" s="204"/>
      <c r="C394" s="204"/>
      <c r="D394" s="205"/>
      <c r="E394" s="1838"/>
      <c r="F394" s="1576"/>
      <c r="G394" s="1374"/>
      <c r="H394" s="157"/>
      <c r="I394" s="157"/>
      <c r="J394" s="46"/>
      <c r="K394" s="157"/>
      <c r="L394" s="157"/>
      <c r="M394" s="157"/>
    </row>
    <row r="395" spans="1:13" ht="15.75" hidden="1">
      <c r="A395" s="157" t="str">
        <f>IF(J395&gt;0,COUNT($J$4:J395)+MAX('MI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95" s="204"/>
      <c r="C395" s="204"/>
      <c r="D395" s="205"/>
      <c r="E395" s="1838"/>
      <c r="F395" s="1576"/>
      <c r="G395" s="1374"/>
      <c r="H395" s="157"/>
      <c r="I395" s="157"/>
      <c r="J395" s="46"/>
      <c r="K395" s="157"/>
      <c r="L395" s="157"/>
      <c r="M395" s="157"/>
    </row>
    <row r="396" spans="1:13" ht="15.75" hidden="1">
      <c r="A396" s="157" t="str">
        <f>IF(J396&gt;0,COUNT($J$4:J396)+MAX('MI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96" s="204"/>
      <c r="C396" s="204"/>
      <c r="D396" s="205"/>
      <c r="E396" s="1838"/>
      <c r="F396" s="1576"/>
      <c r="G396" s="1374"/>
      <c r="H396" s="157"/>
      <c r="I396" s="157"/>
      <c r="J396" s="46"/>
      <c r="K396" s="157"/>
      <c r="L396" s="157"/>
      <c r="M396" s="157"/>
    </row>
    <row r="397" spans="1:13" ht="15.75" hidden="1">
      <c r="A397" s="157" t="str">
        <f>IF(J397&gt;0,COUNT($J$4:J397)+MAX('MI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97" s="204"/>
      <c r="C397" s="204"/>
      <c r="D397" s="205"/>
      <c r="E397" s="1838"/>
      <c r="F397" s="1576"/>
      <c r="G397" s="1374"/>
      <c r="H397" s="157"/>
      <c r="I397" s="157"/>
      <c r="J397" s="46"/>
      <c r="K397" s="157"/>
      <c r="L397" s="157"/>
      <c r="M397" s="157"/>
    </row>
    <row r="398" spans="1:13" ht="15.75" hidden="1">
      <c r="A398" s="157" t="str">
        <f>IF(J398&gt;0,COUNT($J$4:J398)+MAX('MI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98" s="204"/>
      <c r="C398" s="204"/>
      <c r="D398" s="205"/>
      <c r="E398" s="1838"/>
      <c r="F398" s="1576"/>
      <c r="G398" s="1374"/>
      <c r="H398" s="157"/>
      <c r="I398" s="157"/>
      <c r="J398" s="46"/>
      <c r="K398" s="157"/>
      <c r="L398" s="157"/>
      <c r="M398" s="157"/>
    </row>
    <row r="399" spans="1:13" ht="15.75" hidden="1">
      <c r="A399" s="157" t="str">
        <f>IF(J399&gt;0,COUNT($J$4:J399)+MAX('MI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399" s="204"/>
      <c r="C399" s="204"/>
      <c r="D399" s="205"/>
      <c r="E399" s="1838"/>
      <c r="F399" s="1576"/>
      <c r="G399" s="1374"/>
      <c r="H399" s="157"/>
      <c r="I399" s="157"/>
      <c r="J399" s="46"/>
      <c r="K399" s="157"/>
      <c r="L399" s="157"/>
      <c r="M399" s="157"/>
    </row>
    <row r="400" spans="1:13" ht="15.75" hidden="1">
      <c r="A400" s="157" t="str">
        <f>IF(J400&gt;0,COUNT($J$4:J400)+MAX('MI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00" s="204"/>
      <c r="C400" s="204"/>
      <c r="D400" s="205"/>
      <c r="E400" s="1838"/>
      <c r="F400" s="1576"/>
      <c r="G400" s="1374"/>
      <c r="H400" s="157"/>
      <c r="I400" s="157"/>
      <c r="J400" s="46"/>
      <c r="K400" s="157"/>
      <c r="L400" s="157"/>
      <c r="M400" s="157"/>
    </row>
    <row r="401" spans="1:13" ht="15.75" hidden="1">
      <c r="A401" s="157" t="str">
        <f>IF(J401&gt;0,COUNT($J$4:J401)+MAX('MI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01" s="204"/>
      <c r="C401" s="204"/>
      <c r="D401" s="205"/>
      <c r="E401" s="1838"/>
      <c r="F401" s="1576"/>
      <c r="G401" s="1374"/>
      <c r="H401" s="157"/>
      <c r="I401" s="157"/>
      <c r="J401" s="46"/>
      <c r="K401" s="157"/>
      <c r="L401" s="157"/>
      <c r="M401" s="157"/>
    </row>
    <row r="402" spans="1:13" ht="15.75" hidden="1">
      <c r="A402" s="157" t="str">
        <f>IF(J402&gt;0,COUNT($J$4:J402)+MAX('MI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02" s="204"/>
      <c r="C402" s="204"/>
      <c r="D402" s="205"/>
      <c r="E402" s="1838"/>
      <c r="F402" s="1576"/>
      <c r="G402" s="1374"/>
      <c r="H402" s="157"/>
      <c r="I402" s="157"/>
      <c r="J402" s="46"/>
      <c r="K402" s="157"/>
      <c r="L402" s="157"/>
      <c r="M402" s="157"/>
    </row>
    <row r="403" spans="1:13" ht="15.75" hidden="1">
      <c r="A403" s="157" t="str">
        <f>IF(J403&gt;0,COUNT($J$4:J403)+MAX('MI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03" s="204"/>
      <c r="C403" s="204"/>
      <c r="D403" s="205"/>
      <c r="E403" s="1838"/>
      <c r="F403" s="1576"/>
      <c r="G403" s="1374"/>
      <c r="H403" s="157"/>
      <c r="I403" s="157"/>
      <c r="J403" s="46"/>
      <c r="K403" s="157"/>
      <c r="L403" s="157"/>
      <c r="M403" s="157"/>
    </row>
    <row r="404" spans="1:13" ht="15.75" hidden="1">
      <c r="A404" s="157" t="str">
        <f>IF(J404&gt;0,COUNT($J$4:J404)+MAX('MI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04" s="204"/>
      <c r="C404" s="204"/>
      <c r="D404" s="205"/>
      <c r="E404" s="1838"/>
      <c r="F404" s="1576"/>
      <c r="G404" s="1374"/>
      <c r="H404" s="157"/>
      <c r="I404" s="157"/>
      <c r="J404" s="46"/>
      <c r="K404" s="157"/>
      <c r="L404" s="157"/>
      <c r="M404" s="157"/>
    </row>
    <row r="405" spans="1:13" ht="15.75" hidden="1">
      <c r="A405" s="157" t="str">
        <f>IF(J405&gt;0,COUNT($J$4:J405)+MAX('MI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05" s="204"/>
      <c r="C405" s="204"/>
      <c r="D405" s="205"/>
      <c r="E405" s="1838"/>
      <c r="F405" s="1576"/>
      <c r="G405" s="1374"/>
      <c r="H405" s="157"/>
      <c r="I405" s="157"/>
      <c r="J405" s="46"/>
      <c r="K405" s="157"/>
      <c r="L405" s="157"/>
      <c r="M405" s="157"/>
    </row>
    <row r="406" spans="1:13" ht="15.75" hidden="1">
      <c r="A406" s="157" t="str">
        <f>IF(J406&gt;0,COUNT($J$4:J406)+MAX('MI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06" s="204"/>
      <c r="C406" s="204"/>
      <c r="D406" s="205"/>
      <c r="E406" s="1838"/>
      <c r="F406" s="1576"/>
      <c r="G406" s="1374"/>
      <c r="H406" s="157"/>
      <c r="I406" s="157"/>
      <c r="J406" s="46"/>
      <c r="K406" s="157"/>
      <c r="L406" s="157"/>
      <c r="M406" s="157"/>
    </row>
    <row r="407" spans="1:13" ht="15.75" hidden="1">
      <c r="A407" s="157" t="str">
        <f>IF(J407&gt;0,COUNT($J$4:J407)+MAX('MI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07" s="204"/>
      <c r="C407" s="204"/>
      <c r="D407" s="205"/>
      <c r="E407" s="1838"/>
      <c r="F407" s="1576"/>
      <c r="G407" s="1374"/>
      <c r="H407" s="157"/>
      <c r="I407" s="157"/>
      <c r="J407" s="46"/>
      <c r="K407" s="157"/>
      <c r="L407" s="157"/>
      <c r="M407" s="157"/>
    </row>
    <row r="408" spans="1:13" ht="15.75" hidden="1">
      <c r="A408" s="157" t="str">
        <f>IF(J408&gt;0,COUNT($J$4:J408)+MAX('MI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08" s="204"/>
      <c r="C408" s="204"/>
      <c r="D408" s="205"/>
      <c r="E408" s="1838"/>
      <c r="F408" s="1576"/>
      <c r="G408" s="1374"/>
      <c r="H408" s="157"/>
      <c r="I408" s="157"/>
      <c r="J408" s="46"/>
      <c r="K408" s="157"/>
      <c r="L408" s="157"/>
      <c r="M408" s="157"/>
    </row>
    <row r="409" spans="1:13" ht="15.75" hidden="1">
      <c r="A409" s="157" t="str">
        <f>IF(J409&gt;0,COUNT($J$4:J409)+MAX('MI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09" s="204"/>
      <c r="C409" s="204"/>
      <c r="D409" s="205"/>
      <c r="E409" s="1838"/>
      <c r="F409" s="1576"/>
      <c r="G409" s="1374"/>
      <c r="H409" s="157"/>
      <c r="I409" s="157"/>
      <c r="J409" s="46"/>
      <c r="K409" s="157"/>
      <c r="L409" s="157"/>
      <c r="M409" s="157"/>
    </row>
    <row r="410" spans="1:13" ht="15.75" hidden="1">
      <c r="A410" s="157" t="str">
        <f>IF(J410&gt;0,COUNT($J$4:J410)+MAX('MI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10" s="204"/>
      <c r="C410" s="204"/>
      <c r="D410" s="205"/>
      <c r="E410" s="1838"/>
      <c r="F410" s="1576"/>
      <c r="G410" s="1374"/>
      <c r="H410" s="157"/>
      <c r="I410" s="157"/>
      <c r="J410" s="46"/>
      <c r="K410" s="157"/>
      <c r="L410" s="157"/>
      <c r="M410" s="157"/>
    </row>
    <row r="411" spans="1:13" ht="15.75" hidden="1">
      <c r="A411" s="157" t="str">
        <f>IF(J411&gt;0,COUNT($J$4:J411)+MAX('MI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11" s="204"/>
      <c r="C411" s="204"/>
      <c r="D411" s="205"/>
      <c r="E411" s="1838"/>
      <c r="F411" s="1576"/>
      <c r="G411" s="1374"/>
      <c r="H411" s="157"/>
      <c r="I411" s="157"/>
      <c r="J411" s="46"/>
      <c r="K411" s="157"/>
      <c r="L411" s="157"/>
      <c r="M411" s="157"/>
    </row>
    <row r="412" spans="1:13" ht="15.75" hidden="1">
      <c r="A412" s="157" t="str">
        <f>IF(J412&gt;0,COUNT($J$4:J412)+MAX('MI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12" s="204"/>
      <c r="C412" s="204"/>
      <c r="D412" s="205"/>
      <c r="E412" s="1838"/>
      <c r="F412" s="1576"/>
      <c r="G412" s="1374"/>
      <c r="H412" s="157"/>
      <c r="I412" s="157"/>
      <c r="J412" s="46"/>
      <c r="K412" s="157"/>
      <c r="L412" s="157"/>
      <c r="M412" s="157"/>
    </row>
    <row r="413" spans="1:13" ht="15.75" hidden="1">
      <c r="A413" s="157" t="str">
        <f>IF(J413&gt;0,COUNT($J$4:J413)+MAX('MI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13" s="204"/>
      <c r="C413" s="204"/>
      <c r="D413" s="205"/>
      <c r="E413" s="1838"/>
      <c r="F413" s="1576"/>
      <c r="G413" s="1374"/>
      <c r="H413" s="157"/>
      <c r="I413" s="157"/>
      <c r="J413" s="46"/>
      <c r="K413" s="157"/>
      <c r="L413" s="157"/>
      <c r="M413" s="157"/>
    </row>
    <row r="414" spans="1:13" ht="15.75" hidden="1">
      <c r="A414" s="157" t="str">
        <f>IF(J414&gt;0,COUNT($J$4:J414)+MAX('MI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Lines'!A:A),"")</f>
        <v/>
      </c>
      <c r="B414" s="204"/>
      <c r="C414" s="204"/>
      <c r="D414" s="205"/>
      <c r="E414" s="1838"/>
      <c r="F414" s="1576"/>
      <c r="G414" s="1374"/>
      <c r="H414" s="157"/>
      <c r="I414" s="157"/>
      <c r="J414" s="46"/>
      <c r="K414" s="157"/>
      <c r="L414" s="157"/>
      <c r="M414" s="157"/>
    </row>
    <row r="415" spans="1:13" ht="15.75" hidden="1">
      <c r="B415" s="204"/>
      <c r="C415" s="204"/>
      <c r="D415" s="205"/>
      <c r="E415" s="1838"/>
      <c r="F415" s="1576"/>
      <c r="G415" s="1374"/>
      <c r="H415" s="157"/>
      <c r="I415" s="157"/>
      <c r="J415" s="46"/>
      <c r="K415" s="157"/>
      <c r="L415" s="157"/>
      <c r="M415" s="157"/>
    </row>
    <row r="416" spans="1:13" ht="15.75" hidden="1">
      <c r="B416" s="204"/>
      <c r="C416" s="204"/>
      <c r="D416" s="205"/>
      <c r="E416" s="1838"/>
      <c r="F416" s="1576"/>
      <c r="G416" s="1374"/>
      <c r="H416" s="157"/>
      <c r="I416" s="157"/>
      <c r="J416" s="46"/>
      <c r="K416" s="157"/>
      <c r="L416" s="157"/>
      <c r="M416" s="157"/>
    </row>
    <row r="417" spans="2:13" ht="15.75" hidden="1">
      <c r="B417" s="204"/>
      <c r="C417" s="204"/>
      <c r="D417" s="205"/>
      <c r="E417" s="1838"/>
      <c r="F417" s="1576"/>
      <c r="G417" s="1374"/>
      <c r="H417" s="157"/>
      <c r="I417" s="157"/>
      <c r="J417" s="46"/>
      <c r="K417" s="157"/>
      <c r="L417" s="157"/>
      <c r="M417" s="157"/>
    </row>
    <row r="418" spans="2:13" ht="15.75" hidden="1">
      <c r="B418" s="204"/>
      <c r="C418" s="204"/>
      <c r="D418" s="205"/>
      <c r="E418" s="1838"/>
      <c r="F418" s="1576"/>
      <c r="G418" s="1374"/>
      <c r="H418" s="157"/>
      <c r="I418" s="157"/>
      <c r="J418" s="46"/>
      <c r="K418" s="157"/>
      <c r="L418" s="157"/>
      <c r="M418" s="157"/>
    </row>
    <row r="419" spans="2:13" ht="15.75" hidden="1">
      <c r="B419" s="204"/>
      <c r="C419" s="204"/>
      <c r="D419" s="205"/>
      <c r="E419" s="1838"/>
      <c r="F419" s="1576"/>
      <c r="G419" s="1374"/>
      <c r="H419" s="157"/>
      <c r="I419" s="157"/>
      <c r="J419" s="46"/>
      <c r="K419" s="157"/>
      <c r="L419" s="157"/>
      <c r="M419" s="157"/>
    </row>
    <row r="420" spans="2:13" ht="15.75" hidden="1">
      <c r="B420" s="204"/>
      <c r="C420" s="204"/>
      <c r="D420" s="205"/>
      <c r="E420" s="1838"/>
      <c r="F420" s="1576"/>
      <c r="G420" s="1374"/>
      <c r="H420" s="157"/>
      <c r="I420" s="157"/>
      <c r="J420" s="46"/>
      <c r="K420" s="157"/>
      <c r="L420" s="157"/>
      <c r="M420" s="157"/>
    </row>
    <row r="421" spans="2:13" ht="15.75" hidden="1">
      <c r="B421" s="204"/>
      <c r="C421" s="204"/>
      <c r="D421" s="205"/>
      <c r="E421" s="1838"/>
      <c r="F421" s="1576"/>
      <c r="G421" s="1374"/>
      <c r="H421" s="157"/>
      <c r="I421" s="157"/>
      <c r="J421" s="46"/>
      <c r="K421" s="157"/>
      <c r="L421" s="157"/>
      <c r="M421" s="157"/>
    </row>
    <row r="422" spans="2:13" ht="15.75" hidden="1">
      <c r="B422" s="204"/>
      <c r="C422" s="204"/>
      <c r="D422" s="205"/>
      <c r="E422" s="1838"/>
      <c r="F422" s="1576"/>
      <c r="G422" s="1374"/>
      <c r="H422" s="157"/>
      <c r="I422" s="157"/>
      <c r="J422" s="46"/>
      <c r="K422" s="157"/>
      <c r="L422" s="157"/>
      <c r="M422" s="157"/>
    </row>
    <row r="423" spans="2:13" ht="15.75" hidden="1">
      <c r="B423" s="204"/>
      <c r="C423" s="204"/>
      <c r="D423" s="205"/>
      <c r="E423" s="1838"/>
      <c r="F423" s="1576"/>
      <c r="G423" s="1374"/>
      <c r="H423" s="157"/>
      <c r="I423" s="157"/>
      <c r="J423" s="46"/>
      <c r="K423" s="157"/>
      <c r="L423" s="157"/>
      <c r="M423" s="157"/>
    </row>
    <row r="424" spans="2:13" ht="15.75" hidden="1">
      <c r="B424" s="204"/>
      <c r="C424" s="204"/>
      <c r="D424" s="205"/>
      <c r="E424" s="1838"/>
      <c r="F424" s="1576"/>
      <c r="G424" s="1374"/>
      <c r="H424" s="157"/>
      <c r="I424" s="157"/>
      <c r="J424" s="46"/>
      <c r="K424" s="157"/>
      <c r="L424" s="157"/>
      <c r="M424" s="157"/>
    </row>
    <row r="425" spans="2:13" ht="15.75" hidden="1">
      <c r="B425" s="204"/>
      <c r="C425" s="204"/>
      <c r="D425" s="205"/>
      <c r="E425" s="1838"/>
      <c r="F425" s="1576"/>
      <c r="G425" s="1374"/>
      <c r="H425" s="157"/>
      <c r="I425" s="157"/>
      <c r="J425" s="46"/>
      <c r="K425" s="157"/>
      <c r="L425" s="157"/>
      <c r="M425" s="157"/>
    </row>
    <row r="426" spans="2:13" ht="15.75" hidden="1">
      <c r="B426" s="204"/>
      <c r="C426" s="204"/>
      <c r="D426" s="205"/>
      <c r="E426" s="1838"/>
      <c r="F426" s="1576"/>
      <c r="G426" s="1374"/>
      <c r="H426" s="157"/>
      <c r="I426" s="157"/>
      <c r="J426" s="46"/>
      <c r="K426" s="157"/>
      <c r="L426" s="157"/>
      <c r="M426" s="157"/>
    </row>
    <row r="427" spans="2:13" ht="15.75" hidden="1">
      <c r="B427" s="204"/>
      <c r="C427" s="204"/>
      <c r="D427" s="205"/>
      <c r="E427" s="1838"/>
      <c r="F427" s="1576"/>
      <c r="G427" s="1374"/>
      <c r="H427" s="157"/>
      <c r="I427" s="157"/>
      <c r="J427" s="46"/>
      <c r="K427" s="157"/>
      <c r="L427" s="157"/>
      <c r="M427" s="157"/>
    </row>
    <row r="428" spans="2:13" ht="15.75" hidden="1">
      <c r="B428" s="204"/>
      <c r="C428" s="204"/>
      <c r="D428" s="205"/>
      <c r="E428" s="1838"/>
      <c r="F428" s="1576"/>
      <c r="G428" s="1374"/>
      <c r="H428" s="157"/>
      <c r="I428" s="157"/>
      <c r="J428" s="46"/>
      <c r="K428" s="157"/>
      <c r="L428" s="157"/>
      <c r="M428" s="157"/>
    </row>
    <row r="429" spans="2:13" ht="15.75" hidden="1">
      <c r="B429" s="204"/>
      <c r="C429" s="204"/>
      <c r="D429" s="205"/>
      <c r="E429" s="1838"/>
      <c r="F429" s="1576"/>
      <c r="G429" s="1374"/>
      <c r="H429" s="157"/>
      <c r="I429" s="157"/>
      <c r="J429" s="46"/>
      <c r="K429" s="157"/>
      <c r="L429" s="157"/>
      <c r="M429" s="157"/>
    </row>
    <row r="430" spans="2:13" ht="15.75" hidden="1">
      <c r="B430" s="204"/>
      <c r="C430" s="204"/>
      <c r="D430" s="205"/>
      <c r="E430" s="1838"/>
      <c r="F430" s="1576"/>
      <c r="G430" s="1374"/>
      <c r="H430" s="157"/>
      <c r="I430" s="157"/>
      <c r="J430" s="46"/>
      <c r="K430" s="157"/>
      <c r="L430" s="157"/>
      <c r="M430" s="157"/>
    </row>
    <row r="431" spans="2:13" ht="15.75" hidden="1">
      <c r="B431" s="204"/>
      <c r="C431" s="204"/>
      <c r="D431" s="205"/>
      <c r="E431" s="1838"/>
      <c r="F431" s="1576"/>
      <c r="G431" s="1374"/>
      <c r="H431" s="157"/>
      <c r="I431" s="157"/>
      <c r="J431" s="46"/>
      <c r="K431" s="157"/>
      <c r="L431" s="157"/>
      <c r="M431" s="157"/>
    </row>
    <row r="432" spans="2:13" ht="15.75" hidden="1">
      <c r="B432" s="204"/>
      <c r="C432" s="204"/>
      <c r="D432" s="205"/>
      <c r="E432" s="1838"/>
      <c r="F432" s="1576"/>
      <c r="G432" s="1374"/>
      <c r="H432" s="157"/>
      <c r="I432" s="157"/>
      <c r="J432" s="46"/>
      <c r="K432" s="157"/>
      <c r="L432" s="157"/>
      <c r="M432" s="157"/>
    </row>
    <row r="433" spans="2:13" ht="15.75" hidden="1">
      <c r="B433" s="204"/>
      <c r="C433" s="204"/>
      <c r="D433" s="205"/>
      <c r="E433" s="1838"/>
      <c r="F433" s="1576"/>
      <c r="G433" s="1374"/>
      <c r="H433" s="157"/>
      <c r="I433" s="157"/>
      <c r="J433" s="46"/>
      <c r="K433" s="157"/>
      <c r="L433" s="157"/>
      <c r="M433" s="157"/>
    </row>
    <row r="434" spans="2:13" ht="15.75" hidden="1">
      <c r="B434" s="204"/>
      <c r="C434" s="204"/>
      <c r="D434" s="205"/>
      <c r="E434" s="1838"/>
      <c r="F434" s="1576"/>
      <c r="G434" s="1374"/>
      <c r="H434" s="157"/>
      <c r="I434" s="157"/>
      <c r="J434" s="46"/>
      <c r="K434" s="157"/>
      <c r="L434" s="157"/>
      <c r="M434" s="157"/>
    </row>
    <row r="435" spans="2:13" ht="15.75" hidden="1">
      <c r="B435" s="204"/>
      <c r="C435" s="204"/>
      <c r="D435" s="205"/>
      <c r="E435" s="1838"/>
      <c r="F435" s="1576"/>
      <c r="G435" s="1374"/>
      <c r="H435" s="157"/>
      <c r="I435" s="157"/>
      <c r="J435" s="46"/>
      <c r="K435" s="157"/>
      <c r="L435" s="157"/>
      <c r="M435" s="157"/>
    </row>
    <row r="436" spans="2:13" ht="15.75" hidden="1">
      <c r="B436" s="204"/>
      <c r="C436" s="204"/>
      <c r="D436" s="205"/>
      <c r="E436" s="1838"/>
      <c r="F436" s="1576"/>
      <c r="G436" s="1374"/>
      <c r="H436" s="157"/>
      <c r="I436" s="157"/>
      <c r="J436" s="46"/>
      <c r="K436" s="157"/>
      <c r="L436" s="157"/>
      <c r="M436" s="157"/>
    </row>
    <row r="437" spans="2:13" ht="15.75" hidden="1">
      <c r="B437" s="204"/>
      <c r="C437" s="204"/>
      <c r="D437" s="205"/>
      <c r="E437" s="1838"/>
      <c r="F437" s="1576"/>
      <c r="G437" s="1374"/>
      <c r="H437" s="157"/>
      <c r="I437" s="157"/>
      <c r="J437" s="46"/>
      <c r="K437" s="157"/>
      <c r="L437" s="157"/>
      <c r="M437" s="157"/>
    </row>
    <row r="438" spans="2:13" ht="15.75" hidden="1">
      <c r="B438" s="204"/>
      <c r="C438" s="204"/>
      <c r="D438" s="205"/>
      <c r="E438" s="1838"/>
      <c r="F438" s="1576"/>
      <c r="G438" s="1374"/>
      <c r="H438" s="157"/>
      <c r="I438" s="157"/>
      <c r="J438" s="46"/>
      <c r="K438" s="157"/>
      <c r="L438" s="157"/>
      <c r="M438" s="157"/>
    </row>
    <row r="439" spans="2:13" ht="15.75" hidden="1">
      <c r="B439" s="204"/>
      <c r="C439" s="204"/>
      <c r="D439" s="205"/>
      <c r="E439" s="1838"/>
      <c r="F439" s="1576"/>
      <c r="G439" s="1374"/>
      <c r="H439" s="157"/>
      <c r="I439" s="157"/>
      <c r="J439" s="46"/>
      <c r="K439" s="157"/>
      <c r="L439" s="157"/>
      <c r="M439" s="157"/>
    </row>
    <row r="440" spans="2:13" ht="15.75" hidden="1">
      <c r="B440" s="204"/>
      <c r="C440" s="204"/>
      <c r="D440" s="205"/>
      <c r="E440" s="1838"/>
      <c r="F440" s="1576"/>
      <c r="G440" s="1374"/>
      <c r="H440" s="157"/>
      <c r="I440" s="157"/>
      <c r="J440" s="46"/>
      <c r="K440" s="157"/>
      <c r="L440" s="157"/>
      <c r="M440" s="157"/>
    </row>
    <row r="441" spans="2:13" ht="15.75" hidden="1">
      <c r="B441" s="204"/>
      <c r="C441" s="204"/>
      <c r="D441" s="205"/>
      <c r="E441" s="1838"/>
      <c r="F441" s="1576"/>
      <c r="G441" s="1374"/>
      <c r="H441" s="157"/>
      <c r="I441" s="157"/>
      <c r="J441" s="46"/>
      <c r="K441" s="157"/>
      <c r="L441" s="157"/>
      <c r="M441" s="157"/>
    </row>
    <row r="442" spans="2:13" ht="15.75" hidden="1">
      <c r="B442" s="204"/>
      <c r="C442" s="204"/>
      <c r="D442" s="205"/>
      <c r="E442" s="1838"/>
      <c r="F442" s="1576"/>
      <c r="G442" s="1374"/>
      <c r="H442" s="157"/>
      <c r="I442" s="157"/>
      <c r="J442" s="46"/>
      <c r="K442" s="157"/>
      <c r="L442" s="157"/>
      <c r="M442" s="157"/>
    </row>
    <row r="443" spans="2:13" ht="15.75" hidden="1">
      <c r="B443" s="204"/>
      <c r="C443" s="204"/>
      <c r="D443" s="205"/>
      <c r="E443" s="1838"/>
      <c r="F443" s="1576"/>
      <c r="G443" s="1374"/>
      <c r="H443" s="157"/>
      <c r="I443" s="157"/>
      <c r="J443" s="46"/>
      <c r="K443" s="157"/>
      <c r="L443" s="157"/>
      <c r="M443" s="157"/>
    </row>
    <row r="444" spans="2:13" ht="15.75" hidden="1">
      <c r="B444" s="204"/>
      <c r="C444" s="204"/>
      <c r="D444" s="205"/>
      <c r="E444" s="1838"/>
      <c r="F444" s="1576"/>
      <c r="G444" s="1374"/>
      <c r="H444" s="157"/>
      <c r="I444" s="157"/>
      <c r="J444" s="46"/>
      <c r="K444" s="157"/>
      <c r="L444" s="157"/>
      <c r="M444" s="157"/>
    </row>
    <row r="445" spans="2:13" ht="15.75" hidden="1">
      <c r="B445" s="204"/>
      <c r="C445" s="204"/>
      <c r="D445" s="205"/>
      <c r="E445" s="1838"/>
      <c r="F445" s="1576"/>
      <c r="G445" s="1374"/>
      <c r="H445" s="157"/>
      <c r="I445" s="157"/>
      <c r="J445" s="46"/>
      <c r="K445" s="157"/>
      <c r="L445" s="157"/>
      <c r="M445" s="157"/>
    </row>
    <row r="446" spans="2:13" ht="15.75" hidden="1">
      <c r="B446" s="204"/>
      <c r="C446" s="204"/>
      <c r="D446" s="205"/>
      <c r="E446" s="1838"/>
      <c r="F446" s="1576"/>
      <c r="G446" s="1374"/>
      <c r="H446" s="157"/>
      <c r="I446" s="157"/>
      <c r="J446" s="46"/>
      <c r="K446" s="157"/>
      <c r="L446" s="157"/>
      <c r="M446" s="157"/>
    </row>
    <row r="447" spans="2:13" ht="15.75" hidden="1">
      <c r="B447" s="204"/>
      <c r="C447" s="204"/>
      <c r="D447" s="205"/>
      <c r="E447" s="1838"/>
      <c r="F447" s="1576"/>
      <c r="G447" s="1374"/>
      <c r="H447" s="157"/>
      <c r="I447" s="157"/>
      <c r="J447" s="46"/>
      <c r="K447" s="157"/>
      <c r="L447" s="157"/>
      <c r="M447" s="157"/>
    </row>
    <row r="448" spans="2:13" ht="15.75" hidden="1">
      <c r="B448" s="204"/>
      <c r="C448" s="204"/>
      <c r="D448" s="205"/>
      <c r="E448" s="1838"/>
      <c r="F448" s="1576"/>
      <c r="G448" s="1374"/>
      <c r="H448" s="157"/>
      <c r="I448" s="157"/>
      <c r="J448" s="46"/>
      <c r="K448" s="157"/>
      <c r="L448" s="157"/>
      <c r="M448" s="157"/>
    </row>
    <row r="449" spans="2:13" ht="15.75" hidden="1">
      <c r="B449" s="204"/>
      <c r="C449" s="204"/>
      <c r="D449" s="205"/>
      <c r="E449" s="1838"/>
      <c r="F449" s="1576"/>
      <c r="G449" s="1374"/>
      <c r="H449" s="157"/>
      <c r="I449" s="157"/>
      <c r="J449" s="46"/>
      <c r="K449" s="157"/>
      <c r="L449" s="157"/>
      <c r="M449" s="157"/>
    </row>
    <row r="450" spans="2:13" ht="15.75" hidden="1">
      <c r="B450" s="204"/>
      <c r="C450" s="204"/>
      <c r="D450" s="205"/>
      <c r="E450" s="1838"/>
      <c r="F450" s="1576"/>
      <c r="G450" s="1374"/>
      <c r="H450" s="157"/>
      <c r="I450" s="157"/>
      <c r="J450" s="46"/>
      <c r="K450" s="157"/>
      <c r="L450" s="157"/>
      <c r="M450" s="157"/>
    </row>
    <row r="451" spans="2:13" ht="15.75" hidden="1">
      <c r="B451" s="204"/>
      <c r="C451" s="204"/>
      <c r="D451" s="205"/>
      <c r="E451" s="1838"/>
      <c r="F451" s="1576"/>
      <c r="G451" s="1374"/>
      <c r="H451" s="157"/>
      <c r="I451" s="157"/>
      <c r="J451" s="46"/>
      <c r="K451" s="157"/>
      <c r="L451" s="157"/>
      <c r="M451" s="157"/>
    </row>
    <row r="452" spans="2:13" ht="15.75" hidden="1">
      <c r="B452" s="204"/>
      <c r="C452" s="204"/>
      <c r="D452" s="205"/>
      <c r="E452" s="1838"/>
      <c r="F452" s="1576"/>
      <c r="G452" s="1374"/>
      <c r="H452" s="157"/>
      <c r="I452" s="157"/>
      <c r="J452" s="46"/>
      <c r="K452" s="157"/>
      <c r="L452" s="157"/>
      <c r="M452" s="157"/>
    </row>
    <row r="453" spans="2:13" ht="15.75" hidden="1">
      <c r="B453" s="204"/>
      <c r="C453" s="204"/>
      <c r="D453" s="205"/>
      <c r="E453" s="1838"/>
      <c r="F453" s="1576"/>
      <c r="G453" s="1374"/>
      <c r="H453" s="157"/>
      <c r="I453" s="157"/>
      <c r="J453" s="46"/>
      <c r="K453" s="157"/>
      <c r="L453" s="157"/>
      <c r="M453" s="157"/>
    </row>
    <row r="454" spans="2:13" ht="15.75" hidden="1">
      <c r="B454" s="204"/>
      <c r="C454" s="204"/>
      <c r="D454" s="205"/>
      <c r="E454" s="1838"/>
      <c r="F454" s="1576"/>
      <c r="G454" s="1374"/>
      <c r="H454" s="157"/>
      <c r="I454" s="157"/>
      <c r="J454" s="46"/>
      <c r="K454" s="157"/>
      <c r="L454" s="157"/>
      <c r="M454" s="157"/>
    </row>
    <row r="455" spans="2:13" ht="15.75" hidden="1">
      <c r="B455" s="204"/>
      <c r="C455" s="204"/>
      <c r="D455" s="205"/>
      <c r="E455" s="1838"/>
      <c r="F455" s="1576"/>
      <c r="G455" s="1374"/>
      <c r="H455" s="157"/>
      <c r="I455" s="157"/>
      <c r="J455" s="46"/>
      <c r="K455" s="157"/>
      <c r="L455" s="157"/>
      <c r="M455" s="157"/>
    </row>
    <row r="456" spans="2:13" ht="15.75" hidden="1">
      <c r="B456" s="204"/>
      <c r="C456" s="204"/>
      <c r="D456" s="205"/>
      <c r="E456" s="1838"/>
      <c r="F456" s="1576"/>
      <c r="G456" s="1374"/>
      <c r="H456" s="157"/>
      <c r="I456" s="157"/>
      <c r="J456" s="46"/>
      <c r="K456" s="157"/>
      <c r="L456" s="157"/>
      <c r="M456" s="157"/>
    </row>
    <row r="457" spans="2:13" ht="15.75" hidden="1">
      <c r="B457" s="204"/>
      <c r="C457" s="204"/>
      <c r="D457" s="205"/>
      <c r="E457" s="1838"/>
      <c r="F457" s="1576"/>
      <c r="G457" s="1374"/>
      <c r="H457" s="157"/>
      <c r="I457" s="157"/>
      <c r="J457" s="46"/>
      <c r="K457" s="157"/>
      <c r="L457" s="157"/>
      <c r="M457" s="157"/>
    </row>
    <row r="458" spans="2:13" ht="15.75" hidden="1">
      <c r="B458" s="204"/>
      <c r="C458" s="204"/>
      <c r="D458" s="205"/>
      <c r="E458" s="1838"/>
      <c r="F458" s="1576"/>
      <c r="G458" s="1374"/>
      <c r="H458" s="157"/>
      <c r="I458" s="157"/>
      <c r="J458" s="46"/>
      <c r="K458" s="157"/>
      <c r="L458" s="157"/>
      <c r="M458" s="157"/>
    </row>
    <row r="459" spans="2:13" ht="15.75" hidden="1">
      <c r="B459" s="204"/>
      <c r="C459" s="204"/>
      <c r="D459" s="205"/>
      <c r="E459" s="1838"/>
      <c r="F459" s="1576"/>
      <c r="G459" s="1374"/>
      <c r="H459" s="157"/>
      <c r="I459" s="157"/>
      <c r="J459" s="46"/>
      <c r="K459" s="157"/>
      <c r="L459" s="157"/>
      <c r="M459" s="157"/>
    </row>
    <row r="460" spans="2:13" ht="15.75" hidden="1">
      <c r="B460" s="204"/>
      <c r="C460" s="204"/>
      <c r="D460" s="205"/>
      <c r="E460" s="1838"/>
      <c r="F460" s="1576"/>
      <c r="G460" s="1374"/>
      <c r="H460" s="157"/>
      <c r="I460" s="157"/>
      <c r="J460" s="46"/>
      <c r="K460" s="157"/>
      <c r="L460" s="157"/>
      <c r="M460" s="157"/>
    </row>
    <row r="461" spans="2:13" ht="15.75" hidden="1">
      <c r="B461" s="204"/>
      <c r="C461" s="204"/>
      <c r="D461" s="205"/>
      <c r="E461" s="1838"/>
      <c r="F461" s="1576"/>
      <c r="G461" s="1374"/>
      <c r="H461" s="157"/>
      <c r="I461" s="157"/>
      <c r="J461" s="46"/>
      <c r="K461" s="157"/>
      <c r="L461" s="157"/>
      <c r="M461" s="157"/>
    </row>
    <row r="462" spans="2:13" ht="15.75" hidden="1">
      <c r="B462" s="204"/>
      <c r="C462" s="204"/>
      <c r="D462" s="205"/>
      <c r="E462" s="1838"/>
      <c r="F462" s="1576"/>
      <c r="G462" s="1374"/>
      <c r="H462" s="157"/>
      <c r="I462" s="157"/>
      <c r="J462" s="46"/>
      <c r="K462" s="157"/>
      <c r="L462" s="157"/>
      <c r="M462" s="157"/>
    </row>
    <row r="463" spans="2:13" ht="15.75" hidden="1">
      <c r="B463" s="204"/>
      <c r="C463" s="204"/>
      <c r="D463" s="205"/>
      <c r="E463" s="1838"/>
      <c r="F463" s="1576"/>
      <c r="G463" s="1374"/>
      <c r="H463" s="157"/>
      <c r="I463" s="157"/>
      <c r="J463" s="46"/>
      <c r="K463" s="157"/>
      <c r="L463" s="157"/>
      <c r="M463" s="157"/>
    </row>
    <row r="464" spans="2:13" ht="15.75" hidden="1">
      <c r="B464" s="204"/>
      <c r="C464" s="204"/>
      <c r="D464" s="205"/>
      <c r="E464" s="1838"/>
      <c r="F464" s="1576"/>
      <c r="G464" s="1374"/>
      <c r="H464" s="157"/>
      <c r="I464" s="157"/>
      <c r="J464" s="46"/>
      <c r="K464" s="157"/>
      <c r="L464" s="157"/>
      <c r="M464" s="157"/>
    </row>
    <row r="465" spans="2:13" ht="15.75" hidden="1">
      <c r="B465" s="204"/>
      <c r="C465" s="204"/>
      <c r="D465" s="205"/>
      <c r="E465" s="1838"/>
      <c r="F465" s="1576"/>
      <c r="G465" s="1374"/>
      <c r="H465" s="157"/>
      <c r="I465" s="157"/>
      <c r="J465" s="46"/>
      <c r="K465" s="157"/>
      <c r="L465" s="157"/>
      <c r="M465" s="157"/>
    </row>
    <row r="466" spans="2:13" ht="15.75" hidden="1">
      <c r="B466" s="204"/>
      <c r="C466" s="204"/>
      <c r="D466" s="205"/>
      <c r="E466" s="1838"/>
      <c r="F466" s="1576"/>
      <c r="G466" s="1374"/>
      <c r="H466" s="157"/>
      <c r="I466" s="157"/>
      <c r="J466" s="46"/>
      <c r="K466" s="157"/>
      <c r="L466" s="157"/>
      <c r="M466" s="157"/>
    </row>
    <row r="467" spans="2:13" ht="15.75" hidden="1">
      <c r="B467" s="204"/>
      <c r="C467" s="204"/>
      <c r="D467" s="205"/>
      <c r="E467" s="1838"/>
      <c r="F467" s="1576"/>
      <c r="G467" s="1374"/>
      <c r="H467" s="157"/>
      <c r="I467" s="157"/>
      <c r="J467" s="46"/>
      <c r="K467" s="157"/>
      <c r="L467" s="157"/>
      <c r="M467" s="157"/>
    </row>
    <row r="468" spans="2:13" ht="15.75" hidden="1">
      <c r="B468" s="204"/>
      <c r="C468" s="204"/>
      <c r="D468" s="205"/>
      <c r="E468" s="1838"/>
      <c r="F468" s="1576"/>
      <c r="G468" s="1374"/>
      <c r="H468" s="157"/>
      <c r="I468" s="157"/>
      <c r="J468" s="46"/>
      <c r="K468" s="157"/>
      <c r="L468" s="157"/>
      <c r="M468" s="157"/>
    </row>
    <row r="469" spans="2:13" ht="15.75" hidden="1">
      <c r="B469" s="204"/>
      <c r="C469" s="204"/>
      <c r="D469" s="205"/>
      <c r="E469" s="1838"/>
      <c r="F469" s="1576"/>
      <c r="G469" s="1374"/>
      <c r="H469" s="157"/>
      <c r="I469" s="157"/>
      <c r="J469" s="46"/>
      <c r="K469" s="157"/>
      <c r="L469" s="157"/>
      <c r="M469" s="157"/>
    </row>
    <row r="470" spans="2:13" ht="15.75" hidden="1">
      <c r="B470" s="204"/>
      <c r="C470" s="204"/>
      <c r="D470" s="205"/>
      <c r="E470" s="1838"/>
      <c r="F470" s="1576"/>
      <c r="G470" s="1374"/>
      <c r="H470" s="157"/>
      <c r="I470" s="157"/>
      <c r="J470" s="46"/>
      <c r="K470" s="157"/>
      <c r="L470" s="157"/>
      <c r="M470" s="157"/>
    </row>
    <row r="471" spans="2:13" ht="15.75" hidden="1">
      <c r="B471" s="204"/>
      <c r="C471" s="204"/>
      <c r="D471" s="205"/>
      <c r="E471" s="1838"/>
      <c r="F471" s="1576"/>
      <c r="G471" s="1374"/>
      <c r="H471" s="157"/>
      <c r="I471" s="157"/>
      <c r="J471" s="46"/>
      <c r="K471" s="157"/>
      <c r="L471" s="157"/>
      <c r="M471" s="157"/>
    </row>
    <row r="472" spans="2:13" ht="15.75" hidden="1">
      <c r="B472" s="204"/>
      <c r="C472" s="204"/>
      <c r="D472" s="205"/>
      <c r="E472" s="1838"/>
      <c r="F472" s="1576"/>
      <c r="G472" s="1374"/>
      <c r="H472" s="157"/>
      <c r="I472" s="157"/>
      <c r="J472" s="46"/>
      <c r="K472" s="157"/>
      <c r="L472" s="157"/>
      <c r="M472" s="157"/>
    </row>
    <row r="473" spans="2:13" ht="15.75" hidden="1">
      <c r="B473" s="204"/>
      <c r="C473" s="204"/>
      <c r="D473" s="205"/>
      <c r="E473" s="1838"/>
      <c r="F473" s="1576"/>
      <c r="G473" s="1374"/>
      <c r="H473" s="157"/>
      <c r="I473" s="157"/>
      <c r="J473" s="46"/>
      <c r="K473" s="157"/>
      <c r="L473" s="157"/>
      <c r="M473" s="157"/>
    </row>
    <row r="474" spans="2:13" ht="15.75" hidden="1">
      <c r="B474" s="204"/>
      <c r="C474" s="204"/>
      <c r="D474" s="205"/>
      <c r="E474" s="1838"/>
      <c r="F474" s="1576"/>
      <c r="G474" s="1374"/>
      <c r="H474" s="157"/>
      <c r="I474" s="157"/>
      <c r="J474" s="46"/>
      <c r="K474" s="157"/>
      <c r="L474" s="157"/>
      <c r="M474" s="157"/>
    </row>
    <row r="475" spans="2:13" ht="15.75" hidden="1">
      <c r="B475" s="204"/>
      <c r="C475" s="204"/>
      <c r="D475" s="205"/>
      <c r="E475" s="1838"/>
      <c r="F475" s="1576"/>
      <c r="G475" s="1374"/>
      <c r="H475" s="157"/>
      <c r="I475" s="157"/>
      <c r="J475" s="46"/>
      <c r="K475" s="157"/>
      <c r="L475" s="157"/>
      <c r="M475" s="157"/>
    </row>
    <row r="476" spans="2:13" ht="15.75" hidden="1">
      <c r="B476" s="204"/>
      <c r="C476" s="204"/>
      <c r="D476" s="205"/>
      <c r="E476" s="1838"/>
      <c r="F476" s="1576"/>
      <c r="G476" s="1374"/>
      <c r="H476" s="157"/>
      <c r="I476" s="157"/>
      <c r="J476" s="46"/>
      <c r="K476" s="157"/>
      <c r="L476" s="157"/>
      <c r="M476" s="157"/>
    </row>
    <row r="477" spans="2:13" ht="15.75" hidden="1">
      <c r="B477" s="204"/>
      <c r="C477" s="204"/>
      <c r="D477" s="205"/>
      <c r="E477" s="1838"/>
      <c r="F477" s="1576"/>
      <c r="G477" s="1374"/>
      <c r="H477" s="157"/>
      <c r="I477" s="157"/>
      <c r="J477" s="46"/>
      <c r="K477" s="157"/>
      <c r="L477" s="157"/>
      <c r="M477" s="157"/>
    </row>
    <row r="478" spans="2:13" ht="15.75" hidden="1">
      <c r="B478" s="204"/>
      <c r="C478" s="204"/>
      <c r="D478" s="205"/>
      <c r="E478" s="1838"/>
      <c r="F478" s="1576"/>
      <c r="G478" s="1374"/>
      <c r="H478" s="157"/>
      <c r="I478" s="157"/>
      <c r="J478" s="46"/>
      <c r="K478" s="157"/>
      <c r="L478" s="157"/>
      <c r="M478" s="157"/>
    </row>
    <row r="479" spans="2:13" ht="15.75" hidden="1">
      <c r="B479" s="204"/>
      <c r="C479" s="204"/>
      <c r="D479" s="205"/>
      <c r="E479" s="1838"/>
      <c r="F479" s="1576"/>
      <c r="G479" s="1374"/>
      <c r="H479" s="157"/>
      <c r="I479" s="157"/>
      <c r="J479" s="46"/>
      <c r="K479" s="157"/>
      <c r="L479" s="157"/>
      <c r="M479" s="157"/>
    </row>
    <row r="480" spans="2:13" ht="15.75" hidden="1">
      <c r="B480" s="204"/>
      <c r="C480" s="204"/>
      <c r="D480" s="205"/>
      <c r="E480" s="1838"/>
      <c r="F480" s="1576"/>
      <c r="G480" s="1374"/>
      <c r="H480" s="157"/>
      <c r="I480" s="157"/>
      <c r="J480" s="46"/>
      <c r="K480" s="157"/>
      <c r="L480" s="157"/>
      <c r="M480" s="157"/>
    </row>
    <row r="481" spans="2:13" ht="15.75" hidden="1">
      <c r="B481" s="204"/>
      <c r="C481" s="204"/>
      <c r="D481" s="205"/>
      <c r="E481" s="1838"/>
      <c r="F481" s="1576"/>
      <c r="G481" s="1374"/>
      <c r="H481" s="157"/>
      <c r="I481" s="157"/>
      <c r="J481" s="46"/>
      <c r="K481" s="157"/>
      <c r="L481" s="157"/>
      <c r="M481" s="157"/>
    </row>
    <row r="482" spans="2:13" ht="15.75" hidden="1">
      <c r="B482" s="204"/>
      <c r="C482" s="204"/>
      <c r="D482" s="205"/>
      <c r="E482" s="1838"/>
      <c r="F482" s="1576"/>
      <c r="G482" s="1374"/>
      <c r="H482" s="157"/>
      <c r="I482" s="157"/>
      <c r="J482" s="46"/>
      <c r="K482" s="157"/>
      <c r="L482" s="157"/>
      <c r="M482" s="157"/>
    </row>
    <row r="483" spans="2:13" ht="15.75" hidden="1">
      <c r="B483" s="204"/>
      <c r="C483" s="204"/>
      <c r="D483" s="205"/>
      <c r="E483" s="1838"/>
      <c r="F483" s="1576"/>
      <c r="G483" s="1374"/>
      <c r="H483" s="157"/>
      <c r="I483" s="157"/>
      <c r="J483" s="46"/>
      <c r="K483" s="157"/>
      <c r="L483" s="157"/>
      <c r="M483" s="157"/>
    </row>
    <row r="484" spans="2:13" ht="15.75" hidden="1">
      <c r="B484" s="204"/>
      <c r="C484" s="204"/>
      <c r="D484" s="205"/>
      <c r="E484" s="1838"/>
      <c r="F484" s="1576"/>
      <c r="G484" s="1374"/>
      <c r="H484" s="157"/>
      <c r="I484" s="157"/>
      <c r="J484" s="46"/>
      <c r="K484" s="157"/>
      <c r="L484" s="157"/>
      <c r="M484" s="157"/>
    </row>
    <row r="485" spans="2:13" ht="15.75" hidden="1">
      <c r="B485" s="204"/>
      <c r="C485" s="204"/>
      <c r="D485" s="205"/>
      <c r="E485" s="1838"/>
      <c r="F485" s="1576"/>
      <c r="G485" s="1374"/>
      <c r="H485" s="157"/>
      <c r="I485" s="157"/>
      <c r="J485" s="46"/>
      <c r="K485" s="157"/>
      <c r="L485" s="157"/>
      <c r="M485" s="157"/>
    </row>
    <row r="486" spans="2:13" ht="15.75" hidden="1">
      <c r="B486" s="204"/>
      <c r="C486" s="204"/>
      <c r="D486" s="205"/>
      <c r="E486" s="1838"/>
      <c r="F486" s="1576"/>
      <c r="G486" s="1374"/>
      <c r="H486" s="157"/>
      <c r="I486" s="157"/>
      <c r="J486" s="46"/>
      <c r="K486" s="157"/>
      <c r="L486" s="157"/>
      <c r="M486" s="157"/>
    </row>
    <row r="487" spans="2:13" ht="15.75" hidden="1">
      <c r="B487" s="204"/>
      <c r="C487" s="204"/>
      <c r="D487" s="205"/>
      <c r="E487" s="1838"/>
      <c r="F487" s="1576"/>
      <c r="G487" s="1374"/>
      <c r="H487" s="157"/>
      <c r="I487" s="157"/>
      <c r="J487" s="46"/>
      <c r="K487" s="157"/>
      <c r="L487" s="157"/>
      <c r="M487" s="157"/>
    </row>
    <row r="488" spans="2:13" ht="15.75" hidden="1">
      <c r="B488" s="204"/>
      <c r="C488" s="204"/>
      <c r="D488" s="205"/>
      <c r="E488" s="1838"/>
      <c r="F488" s="1576"/>
      <c r="G488" s="1374"/>
      <c r="H488" s="157"/>
      <c r="I488" s="157"/>
      <c r="J488" s="46"/>
      <c r="K488" s="157"/>
      <c r="L488" s="157"/>
      <c r="M488" s="157"/>
    </row>
    <row r="489" spans="2:13" ht="15.75" hidden="1">
      <c r="B489" s="204"/>
      <c r="C489" s="204"/>
      <c r="D489" s="205"/>
      <c r="E489" s="1838"/>
      <c r="F489" s="1576"/>
      <c r="G489" s="1374"/>
      <c r="H489" s="157"/>
      <c r="I489" s="157"/>
      <c r="J489" s="46"/>
      <c r="K489" s="157"/>
      <c r="L489" s="157"/>
      <c r="M489" s="157"/>
    </row>
    <row r="490" spans="2:13" ht="15.75" hidden="1">
      <c r="B490" s="204"/>
      <c r="C490" s="204"/>
      <c r="D490" s="205"/>
      <c r="E490" s="1838"/>
      <c r="F490" s="1576"/>
      <c r="G490" s="1374"/>
      <c r="H490" s="157"/>
      <c r="I490" s="157"/>
      <c r="J490" s="46"/>
      <c r="K490" s="157"/>
      <c r="L490" s="157"/>
      <c r="M490" s="157"/>
    </row>
    <row r="491" spans="2:13" ht="15.75" hidden="1">
      <c r="B491" s="204"/>
      <c r="C491" s="204"/>
      <c r="D491" s="205"/>
      <c r="E491" s="1838"/>
      <c r="F491" s="1576"/>
      <c r="G491" s="1374"/>
      <c r="H491" s="157"/>
      <c r="I491" s="157"/>
      <c r="J491" s="46"/>
      <c r="K491" s="157"/>
      <c r="L491" s="157"/>
      <c r="M491" s="157"/>
    </row>
    <row r="492" spans="2:13" ht="15.75" hidden="1">
      <c r="B492" s="204"/>
      <c r="C492" s="204"/>
      <c r="D492" s="205"/>
      <c r="E492" s="1838"/>
      <c r="F492" s="1576"/>
      <c r="G492" s="1374"/>
      <c r="H492" s="157"/>
      <c r="I492" s="157"/>
      <c r="J492" s="46"/>
      <c r="K492" s="157"/>
      <c r="L492" s="157"/>
      <c r="M492" s="157"/>
    </row>
    <row r="493" spans="2:13" ht="15.75" hidden="1">
      <c r="B493" s="204"/>
      <c r="C493" s="204"/>
      <c r="D493" s="205"/>
      <c r="E493" s="1838"/>
      <c r="F493" s="1576"/>
      <c r="G493" s="1374"/>
      <c r="H493" s="157"/>
      <c r="I493" s="157"/>
      <c r="J493" s="46"/>
      <c r="K493" s="157"/>
      <c r="L493" s="157"/>
      <c r="M493" s="157"/>
    </row>
    <row r="494" spans="2:13" ht="15.75" hidden="1">
      <c r="B494" s="204"/>
      <c r="C494" s="204"/>
      <c r="D494" s="205"/>
      <c r="E494" s="1838"/>
      <c r="F494" s="1576"/>
      <c r="G494" s="1374"/>
      <c r="H494" s="157"/>
      <c r="I494" s="157"/>
      <c r="J494" s="46"/>
      <c r="K494" s="157"/>
      <c r="L494" s="157"/>
      <c r="M494" s="157"/>
    </row>
    <row r="495" spans="2:13" ht="15.75" hidden="1">
      <c r="B495" s="204"/>
      <c r="C495" s="204"/>
      <c r="D495" s="205"/>
      <c r="E495" s="1838"/>
      <c r="F495" s="1576"/>
      <c r="G495" s="1374"/>
      <c r="H495" s="157"/>
      <c r="I495" s="157"/>
      <c r="J495" s="46"/>
      <c r="K495" s="157"/>
      <c r="L495" s="157"/>
      <c r="M495" s="157"/>
    </row>
    <row r="496" spans="2:13" ht="15.75" hidden="1">
      <c r="B496" s="204"/>
      <c r="C496" s="204"/>
      <c r="D496" s="205"/>
      <c r="E496" s="1838"/>
      <c r="F496" s="1576"/>
      <c r="G496" s="1374"/>
      <c r="H496" s="157"/>
      <c r="I496" s="157"/>
      <c r="J496" s="46"/>
      <c r="K496" s="157"/>
      <c r="L496" s="157"/>
      <c r="M496" s="157"/>
    </row>
    <row r="497" spans="2:13" ht="15.75" hidden="1">
      <c r="B497" s="204"/>
      <c r="C497" s="204"/>
      <c r="D497" s="205"/>
      <c r="E497" s="1838"/>
      <c r="F497" s="1576"/>
      <c r="G497" s="1374"/>
      <c r="H497" s="157"/>
      <c r="I497" s="157"/>
      <c r="J497" s="46"/>
      <c r="K497" s="157"/>
      <c r="L497" s="157"/>
      <c r="M497" s="157"/>
    </row>
    <row r="498" spans="2:13" ht="15.75" hidden="1">
      <c r="B498" s="204"/>
      <c r="C498" s="204"/>
      <c r="D498" s="205"/>
      <c r="E498" s="1838"/>
      <c r="F498" s="1576"/>
      <c r="G498" s="1374"/>
      <c r="H498" s="157"/>
      <c r="I498" s="157"/>
      <c r="J498" s="46"/>
      <c r="K498" s="157"/>
      <c r="L498" s="157"/>
      <c r="M498" s="157"/>
    </row>
    <row r="499" spans="2:13" ht="15.75" hidden="1">
      <c r="B499" s="204"/>
      <c r="C499" s="204"/>
      <c r="D499" s="205"/>
      <c r="E499" s="1838"/>
      <c r="F499" s="1576"/>
      <c r="G499" s="1374"/>
      <c r="H499" s="157"/>
      <c r="I499" s="157"/>
      <c r="J499" s="46"/>
      <c r="K499" s="157"/>
      <c r="L499" s="157"/>
      <c r="M499" s="157"/>
    </row>
    <row r="500" spans="2:13" ht="15.75" hidden="1">
      <c r="B500" s="204"/>
      <c r="C500" s="204"/>
      <c r="D500" s="205"/>
      <c r="E500" s="1838"/>
      <c r="F500" s="1576"/>
      <c r="G500" s="1374"/>
      <c r="H500" s="157"/>
      <c r="I500" s="157"/>
      <c r="J500" s="46"/>
      <c r="K500" s="157"/>
      <c r="L500" s="157"/>
      <c r="M500" s="157"/>
    </row>
    <row r="501" spans="2:13" ht="15.75" hidden="1">
      <c r="B501" s="204"/>
      <c r="C501" s="204"/>
      <c r="D501" s="205"/>
      <c r="E501" s="1838"/>
      <c r="F501" s="1576"/>
      <c r="G501" s="1374"/>
      <c r="H501" s="157"/>
      <c r="I501" s="157"/>
      <c r="J501" s="46"/>
      <c r="K501" s="157"/>
      <c r="L501" s="157"/>
      <c r="M501" s="157"/>
    </row>
    <row r="502" spans="2:13" ht="15.75" hidden="1">
      <c r="B502" s="204"/>
      <c r="C502" s="204"/>
      <c r="D502" s="205"/>
      <c r="E502" s="1838"/>
      <c r="F502" s="1576"/>
      <c r="G502" s="1374"/>
      <c r="H502" s="157"/>
      <c r="I502" s="157"/>
      <c r="J502" s="46"/>
      <c r="K502" s="157"/>
      <c r="L502" s="157"/>
      <c r="M502" s="157"/>
    </row>
    <row r="503" spans="2:13" ht="15.75" hidden="1">
      <c r="B503" s="204"/>
      <c r="C503" s="204"/>
      <c r="D503" s="205"/>
      <c r="E503" s="1838"/>
      <c r="F503" s="1576"/>
      <c r="G503" s="1374"/>
      <c r="H503" s="157"/>
      <c r="I503" s="157"/>
      <c r="J503" s="46"/>
      <c r="K503" s="157"/>
      <c r="L503" s="157"/>
      <c r="M503" s="157"/>
    </row>
    <row r="504" spans="2:13" ht="15.75" hidden="1">
      <c r="B504" s="204"/>
      <c r="C504" s="204"/>
      <c r="D504" s="205"/>
      <c r="E504" s="1838"/>
      <c r="F504" s="1576"/>
      <c r="G504" s="1374"/>
      <c r="H504" s="157"/>
      <c r="I504" s="157"/>
      <c r="J504" s="46"/>
      <c r="K504" s="157"/>
      <c r="L504" s="157"/>
      <c r="M504" s="157"/>
    </row>
    <row r="505" spans="2:13" ht="15.75" hidden="1">
      <c r="B505" s="204"/>
      <c r="C505" s="204"/>
      <c r="D505" s="205"/>
      <c r="E505" s="1838"/>
      <c r="F505" s="1576"/>
      <c r="G505" s="1374"/>
      <c r="H505" s="157"/>
      <c r="I505" s="157"/>
      <c r="J505" s="46"/>
      <c r="K505" s="157"/>
      <c r="L505" s="157"/>
      <c r="M505" s="157"/>
    </row>
    <row r="506" spans="2:13" ht="15.75" hidden="1">
      <c r="B506" s="204"/>
      <c r="C506" s="204"/>
      <c r="D506" s="205"/>
      <c r="E506" s="1838"/>
      <c r="F506" s="1576"/>
      <c r="G506" s="1374"/>
      <c r="H506" s="157"/>
      <c r="I506" s="157"/>
      <c r="J506" s="46"/>
      <c r="K506" s="157"/>
      <c r="L506" s="157"/>
      <c r="M506" s="157"/>
    </row>
    <row r="507" spans="2:13" ht="15.75" hidden="1">
      <c r="B507" s="204"/>
      <c r="C507" s="204"/>
      <c r="D507" s="205"/>
      <c r="E507" s="1838"/>
      <c r="F507" s="1576"/>
      <c r="G507" s="1374"/>
      <c r="H507" s="157"/>
      <c r="I507" s="157"/>
      <c r="J507" s="46"/>
      <c r="K507" s="157"/>
      <c r="L507" s="157"/>
      <c r="M507" s="157"/>
    </row>
    <row r="508" spans="2:13" ht="15.75" hidden="1">
      <c r="B508" s="204"/>
      <c r="C508" s="204"/>
      <c r="D508" s="205"/>
      <c r="E508" s="1838"/>
      <c r="F508" s="1576"/>
      <c r="G508" s="1374"/>
      <c r="H508" s="157"/>
      <c r="I508" s="157"/>
      <c r="J508" s="46"/>
      <c r="K508" s="157"/>
      <c r="L508" s="157"/>
      <c r="M508" s="157"/>
    </row>
    <row r="509" spans="2:13" ht="15.75" hidden="1">
      <c r="B509" s="204"/>
      <c r="C509" s="204"/>
      <c r="D509" s="205"/>
      <c r="E509" s="1838"/>
      <c r="F509" s="1576"/>
      <c r="G509" s="1374"/>
      <c r="H509" s="157"/>
      <c r="I509" s="157"/>
      <c r="J509" s="46"/>
      <c r="K509" s="157"/>
      <c r="L509" s="157"/>
      <c r="M509" s="157"/>
    </row>
    <row r="510" spans="2:13" ht="15.75" hidden="1">
      <c r="B510" s="204"/>
      <c r="C510" s="204"/>
      <c r="D510" s="205"/>
      <c r="E510" s="1838"/>
      <c r="F510" s="1576"/>
      <c r="G510" s="1374"/>
      <c r="H510" s="157"/>
      <c r="I510" s="157"/>
      <c r="J510" s="46"/>
      <c r="K510" s="157"/>
      <c r="L510" s="157"/>
      <c r="M510" s="157"/>
    </row>
    <row r="511" spans="2:13" ht="15.75" hidden="1">
      <c r="B511" s="204"/>
      <c r="C511" s="204"/>
      <c r="D511" s="205"/>
      <c r="E511" s="1838"/>
      <c r="F511" s="1576"/>
      <c r="G511" s="1374"/>
      <c r="H511" s="157"/>
      <c r="I511" s="157"/>
      <c r="J511" s="46"/>
      <c r="K511" s="157"/>
      <c r="L511" s="157"/>
      <c r="M511" s="157"/>
    </row>
    <row r="512" spans="2:13" ht="15.75" hidden="1">
      <c r="B512" s="204"/>
      <c r="C512" s="204"/>
      <c r="D512" s="205"/>
      <c r="E512" s="1838"/>
      <c r="F512" s="1576"/>
      <c r="G512" s="1374"/>
      <c r="H512" s="157"/>
      <c r="I512" s="157"/>
      <c r="J512" s="46"/>
      <c r="K512" s="157"/>
      <c r="L512" s="157"/>
      <c r="M512" s="157"/>
    </row>
    <row r="513" spans="2:13" ht="15.75" hidden="1">
      <c r="B513" s="204"/>
      <c r="C513" s="204"/>
      <c r="D513" s="205"/>
      <c r="E513" s="1838"/>
      <c r="F513" s="1576"/>
      <c r="G513" s="1374"/>
      <c r="H513" s="157"/>
      <c r="I513" s="157"/>
      <c r="J513" s="46"/>
      <c r="K513" s="157"/>
      <c r="L513" s="157"/>
      <c r="M513" s="157"/>
    </row>
    <row r="514" spans="2:13" ht="15.75" hidden="1">
      <c r="B514" s="204"/>
      <c r="C514" s="204"/>
      <c r="D514" s="205"/>
      <c r="E514" s="1838"/>
      <c r="F514" s="1576"/>
      <c r="G514" s="1374"/>
      <c r="H514" s="157"/>
      <c r="I514" s="157"/>
      <c r="J514" s="46"/>
      <c r="K514" s="157"/>
      <c r="L514" s="157"/>
      <c r="M514" s="157"/>
    </row>
    <row r="515" spans="2:13" ht="15.75" hidden="1">
      <c r="B515" s="204"/>
      <c r="C515" s="204"/>
      <c r="D515" s="205"/>
      <c r="E515" s="1838"/>
      <c r="F515" s="1576"/>
      <c r="G515" s="1374"/>
      <c r="H515" s="157"/>
      <c r="I515" s="157"/>
      <c r="J515" s="46"/>
      <c r="K515" s="157"/>
      <c r="L515" s="157"/>
      <c r="M515" s="157"/>
    </row>
    <row r="516" spans="2:13" ht="15.75" hidden="1">
      <c r="B516" s="204"/>
      <c r="C516" s="204"/>
      <c r="D516" s="205"/>
      <c r="E516" s="1838"/>
      <c r="F516" s="1576"/>
      <c r="G516" s="1374"/>
      <c r="H516" s="157"/>
      <c r="I516" s="157"/>
      <c r="J516" s="46"/>
      <c r="K516" s="157"/>
      <c r="L516" s="157"/>
      <c r="M516" s="157"/>
    </row>
    <row r="517" spans="2:13" ht="15.75" hidden="1">
      <c r="B517" s="204"/>
      <c r="C517" s="204"/>
      <c r="D517" s="205"/>
      <c r="E517" s="1838"/>
      <c r="F517" s="1576"/>
      <c r="G517" s="1374"/>
      <c r="H517" s="157"/>
      <c r="I517" s="157"/>
      <c r="J517" s="46"/>
      <c r="K517" s="157"/>
      <c r="L517" s="157"/>
      <c r="M517" s="157"/>
    </row>
    <row r="518" spans="2:13" ht="15.75" hidden="1">
      <c r="B518" s="204"/>
      <c r="C518" s="204"/>
      <c r="D518" s="205"/>
      <c r="E518" s="1838"/>
      <c r="F518" s="1576"/>
      <c r="G518" s="1374"/>
      <c r="H518" s="157"/>
      <c r="I518" s="157"/>
      <c r="J518" s="46"/>
      <c r="K518" s="157"/>
      <c r="L518" s="157"/>
      <c r="M518" s="157"/>
    </row>
    <row r="519" spans="2:13" ht="15.75" hidden="1">
      <c r="B519" s="204"/>
      <c r="C519" s="204"/>
      <c r="D519" s="205"/>
      <c r="E519" s="1838"/>
      <c r="F519" s="1576"/>
      <c r="G519" s="1374"/>
      <c r="H519" s="157"/>
      <c r="I519" s="157"/>
      <c r="J519" s="46"/>
      <c r="K519" s="157"/>
      <c r="L519" s="157"/>
      <c r="M519" s="157"/>
    </row>
    <row r="520" spans="2:13" ht="15.75" hidden="1">
      <c r="B520" s="204"/>
      <c r="C520" s="204"/>
      <c r="D520" s="205"/>
      <c r="E520" s="1838"/>
      <c r="F520" s="1576"/>
      <c r="G520" s="1374"/>
      <c r="H520" s="157"/>
      <c r="I520" s="157"/>
      <c r="J520" s="46"/>
      <c r="K520" s="157"/>
      <c r="L520" s="157"/>
      <c r="M520" s="157"/>
    </row>
    <row r="521" spans="2:13" ht="15.75" hidden="1">
      <c r="B521" s="204"/>
      <c r="C521" s="204"/>
      <c r="D521" s="205"/>
      <c r="E521" s="1838"/>
      <c r="F521" s="1576"/>
      <c r="G521" s="1374"/>
      <c r="H521" s="157"/>
      <c r="I521" s="157"/>
      <c r="J521" s="46"/>
      <c r="K521" s="157"/>
      <c r="L521" s="157"/>
      <c r="M521" s="157"/>
    </row>
    <row r="522" spans="2:13" ht="15.75" hidden="1">
      <c r="B522" s="204"/>
      <c r="C522" s="204"/>
      <c r="D522" s="205"/>
      <c r="E522" s="1838"/>
      <c r="F522" s="1576"/>
      <c r="G522" s="1374"/>
      <c r="H522" s="157"/>
      <c r="I522" s="157"/>
      <c r="J522" s="46"/>
      <c r="K522" s="157"/>
      <c r="L522" s="157"/>
      <c r="M522" s="157"/>
    </row>
    <row r="523" spans="2:13" ht="15.75" hidden="1">
      <c r="B523" s="204"/>
      <c r="C523" s="204"/>
      <c r="D523" s="205"/>
      <c r="E523" s="1838"/>
      <c r="F523" s="1576"/>
      <c r="G523" s="1374"/>
      <c r="H523" s="157"/>
      <c r="I523" s="157"/>
      <c r="J523" s="46"/>
      <c r="K523" s="157"/>
      <c r="L523" s="157"/>
      <c r="M523" s="157"/>
    </row>
    <row r="524" spans="2:13" ht="15.75" hidden="1">
      <c r="B524" s="204"/>
      <c r="C524" s="204"/>
      <c r="D524" s="205"/>
      <c r="E524" s="1838"/>
      <c r="F524" s="1576"/>
      <c r="G524" s="1374"/>
      <c r="H524" s="157"/>
      <c r="I524" s="157"/>
      <c r="J524" s="46"/>
      <c r="K524" s="157"/>
      <c r="L524" s="157"/>
      <c r="M524" s="157"/>
    </row>
    <row r="525" spans="2:13" ht="15.75" hidden="1">
      <c r="B525" s="204"/>
      <c r="C525" s="204"/>
      <c r="D525" s="205"/>
      <c r="E525" s="1838"/>
      <c r="F525" s="1576"/>
      <c r="G525" s="1374"/>
      <c r="H525" s="157"/>
      <c r="I525" s="157"/>
      <c r="J525" s="46"/>
      <c r="K525" s="157"/>
      <c r="L525" s="157"/>
      <c r="M525" s="157"/>
    </row>
    <row r="526" spans="2:13" ht="15.75" hidden="1">
      <c r="B526" s="204"/>
      <c r="C526" s="204"/>
      <c r="D526" s="205"/>
      <c r="E526" s="1838"/>
      <c r="F526" s="1576"/>
      <c r="G526" s="1374"/>
      <c r="H526" s="157"/>
      <c r="I526" s="157"/>
      <c r="J526" s="46"/>
      <c r="K526" s="157"/>
      <c r="L526" s="157"/>
      <c r="M526" s="157"/>
    </row>
    <row r="527" spans="2:13" ht="15.75" hidden="1">
      <c r="B527" s="204"/>
      <c r="C527" s="204"/>
      <c r="D527" s="205"/>
      <c r="E527" s="1838"/>
      <c r="F527" s="1576"/>
      <c r="G527" s="1374"/>
      <c r="H527" s="157"/>
      <c r="I527" s="157"/>
      <c r="J527" s="46"/>
      <c r="K527" s="157"/>
      <c r="L527" s="157"/>
      <c r="M527" s="157"/>
    </row>
    <row r="528" spans="2:13" ht="15.75" hidden="1">
      <c r="B528" s="204"/>
      <c r="C528" s="204"/>
      <c r="D528" s="205"/>
      <c r="E528" s="1838"/>
      <c r="F528" s="1576"/>
      <c r="G528" s="1374"/>
      <c r="H528" s="157"/>
      <c r="I528" s="157"/>
      <c r="J528" s="46"/>
      <c r="K528" s="157"/>
      <c r="L528" s="157"/>
      <c r="M528" s="157"/>
    </row>
    <row r="529" spans="2:13" ht="15.75" hidden="1">
      <c r="B529" s="204"/>
      <c r="C529" s="204"/>
      <c r="D529" s="205"/>
      <c r="E529" s="1838"/>
      <c r="F529" s="1576"/>
      <c r="G529" s="1374"/>
      <c r="H529" s="157"/>
      <c r="I529" s="157"/>
      <c r="J529" s="46"/>
      <c r="K529" s="157"/>
      <c r="L529" s="157"/>
      <c r="M529" s="157"/>
    </row>
    <row r="530" spans="2:13" ht="15.75" hidden="1">
      <c r="B530" s="204"/>
      <c r="C530" s="204"/>
      <c r="D530" s="205"/>
      <c r="E530" s="1838"/>
      <c r="F530" s="1576"/>
      <c r="G530" s="1374"/>
      <c r="H530" s="157"/>
      <c r="I530" s="157"/>
      <c r="J530" s="46"/>
      <c r="K530" s="157"/>
      <c r="L530" s="157"/>
      <c r="M530" s="157"/>
    </row>
    <row r="531" spans="2:13" ht="15.75" hidden="1">
      <c r="B531" s="204"/>
      <c r="C531" s="204"/>
      <c r="D531" s="205"/>
      <c r="E531" s="1838"/>
      <c r="F531" s="1576"/>
      <c r="G531" s="1374"/>
      <c r="H531" s="157"/>
      <c r="I531" s="157"/>
      <c r="J531" s="46"/>
      <c r="K531" s="157"/>
      <c r="L531" s="157"/>
      <c r="M531" s="157"/>
    </row>
    <row r="532" spans="2:13" ht="15.75" hidden="1">
      <c r="B532" s="204"/>
      <c r="C532" s="204"/>
      <c r="D532" s="205"/>
      <c r="E532" s="1838"/>
      <c r="F532" s="1576"/>
      <c r="G532" s="1374"/>
      <c r="H532" s="157"/>
      <c r="I532" s="157"/>
      <c r="J532" s="46"/>
      <c r="K532" s="157"/>
      <c r="L532" s="157"/>
      <c r="M532" s="157"/>
    </row>
    <row r="533" spans="2:13" ht="15.75" hidden="1">
      <c r="B533" s="204"/>
      <c r="C533" s="204"/>
      <c r="D533" s="205"/>
      <c r="E533" s="1838"/>
      <c r="F533" s="1576"/>
      <c r="G533" s="1374"/>
      <c r="H533" s="157"/>
      <c r="I533" s="157"/>
      <c r="J533" s="46"/>
      <c r="K533" s="157"/>
      <c r="L533" s="157"/>
      <c r="M533" s="157"/>
    </row>
    <row r="534" spans="2:13" ht="15.75" hidden="1">
      <c r="B534" s="204"/>
      <c r="C534" s="204"/>
      <c r="D534" s="205"/>
      <c r="E534" s="1838"/>
      <c r="F534" s="1576"/>
      <c r="G534" s="1374"/>
      <c r="H534" s="157"/>
      <c r="I534" s="157"/>
      <c r="J534" s="46"/>
      <c r="K534" s="157"/>
      <c r="L534" s="157"/>
      <c r="M534" s="157"/>
    </row>
    <row r="535" spans="2:13" ht="15.75" hidden="1">
      <c r="B535" s="204"/>
      <c r="C535" s="204"/>
      <c r="D535" s="205"/>
      <c r="E535" s="1838"/>
      <c r="F535" s="1576"/>
      <c r="G535" s="1374"/>
      <c r="H535" s="157"/>
      <c r="I535" s="157"/>
      <c r="J535" s="46"/>
      <c r="K535" s="157"/>
      <c r="L535" s="157"/>
      <c r="M535" s="157"/>
    </row>
    <row r="536" spans="2:13" ht="15.75" hidden="1">
      <c r="B536" s="204"/>
      <c r="C536" s="204"/>
      <c r="D536" s="205"/>
      <c r="E536" s="1838"/>
      <c r="F536" s="1576"/>
      <c r="G536" s="1374"/>
      <c r="H536" s="157"/>
      <c r="I536" s="157"/>
      <c r="J536" s="46"/>
      <c r="K536" s="157"/>
      <c r="L536" s="157"/>
      <c r="M536" s="157"/>
    </row>
    <row r="537" spans="2:13" ht="15.75" hidden="1">
      <c r="B537" s="204"/>
      <c r="C537" s="204"/>
      <c r="D537" s="205"/>
      <c r="E537" s="1838"/>
      <c r="F537" s="1576"/>
      <c r="G537" s="1374"/>
      <c r="H537" s="157"/>
      <c r="I537" s="157"/>
      <c r="J537" s="46"/>
      <c r="K537" s="157"/>
      <c r="L537" s="157"/>
      <c r="M537" s="157"/>
    </row>
    <row r="538" spans="2:13" ht="15.75" hidden="1">
      <c r="B538" s="204"/>
      <c r="C538" s="204"/>
      <c r="D538" s="205"/>
      <c r="E538" s="1838"/>
      <c r="F538" s="1576"/>
      <c r="G538" s="1374"/>
      <c r="H538" s="157"/>
      <c r="I538" s="157"/>
      <c r="J538" s="46"/>
      <c r="K538" s="157"/>
      <c r="L538" s="157"/>
      <c r="M538" s="157"/>
    </row>
    <row r="539" spans="2:13" ht="15.75" hidden="1">
      <c r="B539" s="204"/>
      <c r="C539" s="204"/>
      <c r="D539" s="205"/>
      <c r="E539" s="1838"/>
      <c r="F539" s="1576"/>
      <c r="G539" s="1374"/>
      <c r="H539" s="157"/>
      <c r="I539" s="157"/>
      <c r="J539" s="46"/>
      <c r="K539" s="157"/>
      <c r="L539" s="157"/>
      <c r="M539" s="157"/>
    </row>
    <row r="540" spans="2:13" ht="15.75" hidden="1">
      <c r="B540" s="204"/>
      <c r="C540" s="204"/>
      <c r="D540" s="205"/>
      <c r="E540" s="1838"/>
      <c r="F540" s="1576"/>
      <c r="G540" s="1374"/>
      <c r="H540" s="157"/>
      <c r="I540" s="157"/>
      <c r="J540" s="46"/>
      <c r="K540" s="157"/>
      <c r="L540" s="157"/>
      <c r="M540" s="157"/>
    </row>
    <row r="541" spans="2:13" ht="15.75" hidden="1">
      <c r="B541" s="204"/>
      <c r="C541" s="204"/>
      <c r="D541" s="205"/>
      <c r="E541" s="1838"/>
      <c r="F541" s="1576"/>
      <c r="G541" s="1374"/>
      <c r="H541" s="157"/>
      <c r="I541" s="157"/>
      <c r="J541" s="46"/>
      <c r="K541" s="157"/>
      <c r="L541" s="157"/>
      <c r="M541" s="157"/>
    </row>
    <row r="542" spans="2:13" ht="15.75" hidden="1">
      <c r="B542" s="204"/>
      <c r="C542" s="204"/>
      <c r="D542" s="205"/>
      <c r="E542" s="1838"/>
      <c r="F542" s="1576"/>
      <c r="G542" s="1374"/>
      <c r="H542" s="157"/>
      <c r="I542" s="157"/>
      <c r="J542" s="46"/>
      <c r="K542" s="157"/>
      <c r="L542" s="157"/>
      <c r="M542" s="157"/>
    </row>
    <row r="543" spans="2:13" ht="15.75" hidden="1">
      <c r="B543" s="204"/>
      <c r="C543" s="204"/>
      <c r="D543" s="205"/>
      <c r="E543" s="1838"/>
      <c r="F543" s="1576"/>
      <c r="G543" s="1374"/>
      <c r="H543" s="157"/>
      <c r="I543" s="157"/>
      <c r="J543" s="46"/>
      <c r="K543" s="157"/>
      <c r="L543" s="157"/>
      <c r="M543" s="157"/>
    </row>
    <row r="544" spans="2:13" ht="15.75" hidden="1">
      <c r="B544" s="204"/>
      <c r="C544" s="204"/>
      <c r="D544" s="205"/>
      <c r="E544" s="1838"/>
      <c r="F544" s="1576"/>
      <c r="G544" s="1374"/>
      <c r="H544" s="157"/>
      <c r="I544" s="157"/>
      <c r="J544" s="46"/>
      <c r="K544" s="157"/>
      <c r="L544" s="157"/>
      <c r="M544" s="157"/>
    </row>
    <row r="545" spans="2:13" ht="15.75" hidden="1">
      <c r="B545" s="204"/>
      <c r="C545" s="204"/>
      <c r="D545" s="205"/>
      <c r="E545" s="1838"/>
      <c r="F545" s="1576"/>
      <c r="G545" s="1374"/>
      <c r="H545" s="157"/>
      <c r="I545" s="157"/>
      <c r="J545" s="46"/>
      <c r="K545" s="157"/>
      <c r="L545" s="157"/>
      <c r="M545" s="157"/>
    </row>
    <row r="546" spans="2:13" ht="15.75" hidden="1">
      <c r="B546" s="204"/>
      <c r="C546" s="204"/>
      <c r="D546" s="205"/>
      <c r="E546" s="1838"/>
      <c r="F546" s="1576"/>
      <c r="G546" s="1374"/>
      <c r="H546" s="157"/>
      <c r="I546" s="157"/>
      <c r="J546" s="46"/>
      <c r="K546" s="157"/>
      <c r="L546" s="157"/>
      <c r="M546" s="157"/>
    </row>
    <row r="547" spans="2:13" ht="15.75" hidden="1">
      <c r="B547" s="204"/>
      <c r="C547" s="204"/>
      <c r="D547" s="205"/>
      <c r="E547" s="1838"/>
      <c r="F547" s="1576"/>
      <c r="G547" s="1374"/>
      <c r="H547" s="157"/>
      <c r="I547" s="157"/>
      <c r="J547" s="46"/>
      <c r="K547" s="157"/>
      <c r="L547" s="157"/>
      <c r="M547" s="157"/>
    </row>
    <row r="548" spans="2:13" ht="15.75" hidden="1">
      <c r="B548" s="204"/>
      <c r="C548" s="204"/>
      <c r="D548" s="205"/>
      <c r="E548" s="1838"/>
      <c r="F548" s="1576"/>
      <c r="G548" s="1374"/>
      <c r="H548" s="157"/>
      <c r="I548" s="157"/>
      <c r="J548" s="46"/>
      <c r="K548" s="157"/>
      <c r="L548" s="157"/>
      <c r="M548" s="157"/>
    </row>
    <row r="549" spans="2:13" ht="15.75" hidden="1">
      <c r="B549" s="204"/>
      <c r="C549" s="204"/>
      <c r="D549" s="205"/>
      <c r="E549" s="1838"/>
      <c r="F549" s="1576"/>
      <c r="G549" s="1374"/>
      <c r="H549" s="157"/>
      <c r="I549" s="157"/>
      <c r="J549" s="46"/>
      <c r="K549" s="157"/>
      <c r="L549" s="157"/>
      <c r="M549" s="157"/>
    </row>
    <row r="550" spans="2:13" ht="15.75" hidden="1">
      <c r="B550" s="204"/>
      <c r="C550" s="204"/>
      <c r="D550" s="205"/>
      <c r="E550" s="1838"/>
      <c r="F550" s="1576"/>
      <c r="G550" s="1374"/>
      <c r="H550" s="157"/>
      <c r="I550" s="157"/>
      <c r="J550" s="46"/>
      <c r="K550" s="157"/>
      <c r="L550" s="157"/>
      <c r="M550" s="157"/>
    </row>
    <row r="551" spans="2:13" ht="15.75" hidden="1">
      <c r="B551" s="204"/>
      <c r="C551" s="204"/>
      <c r="D551" s="205"/>
      <c r="E551" s="1838"/>
      <c r="F551" s="1576"/>
      <c r="G551" s="1374"/>
      <c r="H551" s="157"/>
      <c r="I551" s="157"/>
      <c r="J551" s="46"/>
      <c r="K551" s="157"/>
      <c r="L551" s="157"/>
      <c r="M551" s="157"/>
    </row>
    <row r="552" spans="2:13" ht="15.75" hidden="1">
      <c r="B552" s="204"/>
      <c r="C552" s="204"/>
      <c r="D552" s="205"/>
      <c r="E552" s="1838"/>
      <c r="F552" s="1576"/>
      <c r="G552" s="1374"/>
      <c r="H552" s="157"/>
      <c r="I552" s="157"/>
      <c r="J552" s="46"/>
      <c r="K552" s="157"/>
      <c r="L552" s="157"/>
      <c r="M552" s="157"/>
    </row>
    <row r="553" spans="2:13" ht="15.75" hidden="1">
      <c r="B553" s="204"/>
      <c r="C553" s="204"/>
      <c r="D553" s="205"/>
      <c r="E553" s="1838"/>
      <c r="F553" s="1576"/>
      <c r="G553" s="1374"/>
      <c r="H553" s="157"/>
      <c r="I553" s="157"/>
      <c r="J553" s="46"/>
      <c r="K553" s="157"/>
      <c r="L553" s="157"/>
      <c r="M553" s="157"/>
    </row>
    <row r="554" spans="2:13" ht="15.75" hidden="1">
      <c r="B554" s="204"/>
      <c r="C554" s="204"/>
      <c r="D554" s="205"/>
      <c r="E554" s="1838"/>
      <c r="F554" s="1576"/>
      <c r="G554" s="1374"/>
      <c r="H554" s="157"/>
      <c r="I554" s="157"/>
      <c r="J554" s="46"/>
      <c r="K554" s="157"/>
      <c r="L554" s="157"/>
      <c r="M554" s="157"/>
    </row>
    <row r="555" spans="2:13" ht="15.75" hidden="1">
      <c r="B555" s="204"/>
      <c r="C555" s="204"/>
      <c r="D555" s="205"/>
      <c r="E555" s="1838"/>
      <c r="F555" s="1576"/>
      <c r="G555" s="1374"/>
      <c r="H555" s="157"/>
      <c r="I555" s="157"/>
      <c r="J555" s="46"/>
      <c r="K555" s="157"/>
      <c r="L555" s="157"/>
      <c r="M555" s="157"/>
    </row>
    <row r="556" spans="2:13" ht="15.75" hidden="1">
      <c r="B556" s="204"/>
      <c r="C556" s="204"/>
      <c r="D556" s="205"/>
      <c r="E556" s="1838"/>
      <c r="F556" s="1576"/>
      <c r="G556" s="1374"/>
      <c r="H556" s="157"/>
      <c r="I556" s="157"/>
      <c r="J556" s="46"/>
      <c r="K556" s="157"/>
      <c r="L556" s="157"/>
      <c r="M556" s="157"/>
    </row>
    <row r="557" spans="2:13" ht="15.75" hidden="1">
      <c r="B557" s="204"/>
      <c r="C557" s="204"/>
      <c r="D557" s="205"/>
      <c r="E557" s="1838"/>
      <c r="F557" s="1576"/>
      <c r="G557" s="1374"/>
      <c r="H557" s="157"/>
      <c r="I557" s="157"/>
      <c r="J557" s="46"/>
      <c r="K557" s="157"/>
      <c r="L557" s="157"/>
      <c r="M557" s="157"/>
    </row>
    <row r="558" spans="2:13" ht="15.75" hidden="1">
      <c r="B558" s="204"/>
      <c r="C558" s="204"/>
      <c r="D558" s="205"/>
      <c r="E558" s="1838"/>
      <c r="F558" s="1576"/>
      <c r="G558" s="1374"/>
      <c r="H558" s="157"/>
      <c r="I558" s="157"/>
      <c r="J558" s="46"/>
      <c r="K558" s="157"/>
      <c r="L558" s="157"/>
      <c r="M558" s="157"/>
    </row>
    <row r="559" spans="2:13" ht="15.75" hidden="1">
      <c r="B559" s="204"/>
      <c r="C559" s="204"/>
      <c r="D559" s="205"/>
      <c r="E559" s="1838"/>
      <c r="F559" s="1576"/>
      <c r="G559" s="1374"/>
      <c r="H559" s="157"/>
      <c r="I559" s="157"/>
      <c r="J559" s="46"/>
      <c r="K559" s="157"/>
      <c r="L559" s="157"/>
      <c r="M559" s="157"/>
    </row>
    <row r="560" spans="2:13" ht="15.75" hidden="1">
      <c r="B560" s="204"/>
      <c r="C560" s="204"/>
      <c r="D560" s="205"/>
      <c r="E560" s="1838"/>
      <c r="F560" s="1576"/>
      <c r="G560" s="1374"/>
      <c r="H560" s="157"/>
      <c r="I560" s="157"/>
      <c r="J560" s="46"/>
      <c r="K560" s="157"/>
      <c r="L560" s="157"/>
      <c r="M560" s="157"/>
    </row>
    <row r="561" spans="2:13" ht="15.75" hidden="1">
      <c r="B561" s="204"/>
      <c r="C561" s="204"/>
      <c r="D561" s="205"/>
      <c r="E561" s="1838"/>
      <c r="F561" s="1576"/>
      <c r="G561" s="1374"/>
      <c r="H561" s="157"/>
      <c r="I561" s="157"/>
      <c r="J561" s="46"/>
      <c r="K561" s="157"/>
      <c r="L561" s="157"/>
      <c r="M561" s="157"/>
    </row>
    <row r="562" spans="2:13" ht="15.75" hidden="1">
      <c r="B562" s="204"/>
      <c r="C562" s="204"/>
      <c r="D562" s="205"/>
      <c r="E562" s="1838"/>
      <c r="F562" s="1576"/>
      <c r="G562" s="1374"/>
      <c r="H562" s="157"/>
      <c r="I562" s="157"/>
      <c r="J562" s="46"/>
      <c r="K562" s="157"/>
      <c r="L562" s="157"/>
      <c r="M562" s="157"/>
    </row>
    <row r="563" spans="2:13" ht="15.75" hidden="1">
      <c r="B563" s="204"/>
      <c r="C563" s="204"/>
      <c r="D563" s="205"/>
      <c r="E563" s="1838"/>
      <c r="F563" s="1576"/>
      <c r="G563" s="1374"/>
      <c r="H563" s="157"/>
      <c r="I563" s="157"/>
      <c r="J563" s="46"/>
      <c r="K563" s="157"/>
      <c r="L563" s="157"/>
      <c r="M563" s="157"/>
    </row>
    <row r="564" spans="2:13" ht="15.75" hidden="1">
      <c r="B564" s="204"/>
      <c r="C564" s="204"/>
      <c r="D564" s="205"/>
      <c r="E564" s="1838"/>
      <c r="F564" s="1576"/>
      <c r="G564" s="1374"/>
      <c r="H564" s="157"/>
      <c r="I564" s="157"/>
      <c r="J564" s="46"/>
      <c r="K564" s="157"/>
      <c r="L564" s="157"/>
      <c r="M564" s="157"/>
    </row>
    <row r="565" spans="2:13" ht="15.75" hidden="1">
      <c r="B565" s="204"/>
      <c r="C565" s="204"/>
      <c r="D565" s="205"/>
      <c r="E565" s="1838"/>
      <c r="F565" s="1576"/>
      <c r="G565" s="1374"/>
      <c r="H565" s="157"/>
      <c r="I565" s="157"/>
      <c r="J565" s="46"/>
      <c r="K565" s="157"/>
      <c r="L565" s="157"/>
      <c r="M565" s="157"/>
    </row>
    <row r="566" spans="2:13" ht="15.75" hidden="1">
      <c r="B566" s="204"/>
      <c r="C566" s="204"/>
      <c r="D566" s="205"/>
      <c r="E566" s="1838"/>
      <c r="F566" s="1576"/>
      <c r="G566" s="1374"/>
      <c r="H566" s="157"/>
      <c r="I566" s="157"/>
      <c r="J566" s="46"/>
      <c r="K566" s="157"/>
      <c r="L566" s="157"/>
      <c r="M566" s="157"/>
    </row>
    <row r="567" spans="2:13" ht="15.75" hidden="1">
      <c r="B567" s="204"/>
      <c r="C567" s="204"/>
      <c r="D567" s="205"/>
      <c r="E567" s="1838"/>
      <c r="F567" s="1576"/>
      <c r="G567" s="1374"/>
      <c r="H567" s="157"/>
      <c r="I567" s="157"/>
      <c r="J567" s="46"/>
      <c r="K567" s="157"/>
      <c r="L567" s="157"/>
      <c r="M567" s="157"/>
    </row>
    <row r="568" spans="2:13" ht="15.75" hidden="1">
      <c r="B568" s="204"/>
      <c r="C568" s="204"/>
      <c r="D568" s="205"/>
      <c r="E568" s="1838"/>
      <c r="F568" s="1576"/>
      <c r="G568" s="1374"/>
      <c r="H568" s="157"/>
      <c r="I568" s="157"/>
      <c r="J568" s="46"/>
      <c r="K568" s="157"/>
      <c r="L568" s="157"/>
      <c r="M568" s="157"/>
    </row>
  </sheetData>
  <sheetProtection algorithmName="SHA-512" hashValue="BBpWfyOOZDctOZso2Ldfdu/shMP9z+kmlfFpLWB5t44SN+e/Y7Vk3ptB8QqDuvKtztGaw7XcuK6mKm5QoXgpPg==" saltValue="QirWY0dH9qUut6wGN6wqfQ==" spinCount="100000" sheet="1" formatColumns="0" autoFilter="0"/>
  <protectedRanges>
    <protectedRange sqref="F7:F175" name="Range3"/>
    <protectedRange sqref="J7:J175" name="Range1"/>
    <protectedRange sqref="G7:G175" name="Range2"/>
  </protectedRanges>
  <autoFilter ref="J3:J175" xr:uid="{1E373F75-9110-4B3D-AF48-D9422B78F2C3}"/>
  <mergeCells count="2">
    <mergeCell ref="B2:C2"/>
    <mergeCell ref="K1:K2"/>
  </mergeCells>
  <conditionalFormatting sqref="C1:C2">
    <cfRule type="duplicateValues" dxfId="14" priority="3"/>
  </conditionalFormatting>
  <conditionalFormatting sqref="F4:F175">
    <cfRule type="cellIs" dxfId="13" priority="2" operator="notEqual">
      <formula>$F$2</formula>
    </cfRule>
  </conditionalFormatting>
  <conditionalFormatting sqref="G7:G175">
    <cfRule type="cellIs" dxfId="12" priority="1" operator="notEqual">
      <formula>ROUND($F7*$E7,2)</formula>
    </cfRule>
  </conditionalFormatting>
  <hyperlinks>
    <hyperlink ref="K1" location="'Lead Sheet'!A1" display="CLICK TO RETURN TO LEAD SHEET" xr:uid="{83F5C310-5172-4145-8EE5-6B5D79A7F4D3}"/>
  </hyperlinks>
  <pageMargins left="0.7" right="0.7" top="0.75" bottom="0.75" header="0.3" footer="0.3"/>
  <pageSetup scale="53" fitToHeight="0" orientation="portrait" r:id="rId1"/>
  <headerFooter>
    <oddHeader>&amp;LPEX TUBING ACCESSORIES
&amp;K00-038Subject to change without notice&amp;RPEX TUBING ACCESSORIES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FA43C-60DE-481D-90FD-7CA515C12D70}">
  <sheetPr codeName="Sheet22">
    <tabColor theme="5" tint="0.59999389629810485"/>
    <pageSetUpPr fitToPage="1"/>
  </sheetPr>
  <dimension ref="A1:O414"/>
  <sheetViews>
    <sheetView showGridLines="0" zoomScaleNormal="100" zoomScalePageLayoutView="11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.75" zeroHeight="1"/>
  <cols>
    <col min="1" max="1" width="8.7109375" style="157" hidden="1" customWidth="1"/>
    <col min="2" max="2" width="15.7109375" style="13" customWidth="1"/>
    <col min="3" max="3" width="9.85546875" style="15" customWidth="1"/>
    <col min="4" max="4" width="40.7109375" style="208" customWidth="1"/>
    <col min="5" max="5" width="9.85546875" style="1030" customWidth="1"/>
    <col min="6" max="6" width="9.85546875" style="210" customWidth="1"/>
    <col min="7" max="7" width="11" style="1756" bestFit="1" customWidth="1"/>
    <col min="8" max="9" width="9.85546875" style="18" customWidth="1"/>
    <col min="10" max="10" width="9.85546875" style="2" customWidth="1"/>
    <col min="11" max="11" width="11.7109375" style="1030" customWidth="1"/>
    <col min="12" max="12" width="15.7109375" style="13" customWidth="1"/>
    <col min="13" max="13" width="15.7109375" style="1030" customWidth="1"/>
    <col min="14" max="14" width="9.140625" style="13" customWidth="1"/>
    <col min="15" max="15" width="0" style="13" hidden="1" customWidth="1"/>
    <col min="16" max="16384" width="9.140625" style="13" hidden="1"/>
  </cols>
  <sheetData>
    <row r="1" spans="1:14" ht="72.75" customHeight="1" thickBot="1">
      <c r="B1" s="365"/>
      <c r="C1" s="366"/>
      <c r="D1" s="367"/>
      <c r="E1" s="1091"/>
      <c r="F1" s="164"/>
      <c r="G1" s="1795"/>
      <c r="H1" s="368"/>
      <c r="I1" s="369"/>
      <c r="J1" s="370" t="s">
        <v>4669</v>
      </c>
      <c r="K1" s="1872" t="s">
        <v>3648</v>
      </c>
    </row>
    <row r="2" spans="1:14" ht="16.5" thickBot="1">
      <c r="B2" s="1874" t="s">
        <v>12970</v>
      </c>
      <c r="C2" s="1875"/>
      <c r="D2" s="336"/>
      <c r="E2" s="1092"/>
      <c r="F2" s="1534">
        <f>'Lead Sheet'!B26</f>
        <v>0</v>
      </c>
      <c r="G2" s="1796"/>
      <c r="H2" s="337"/>
      <c r="I2" s="338"/>
      <c r="J2" s="371"/>
      <c r="K2" s="1873"/>
    </row>
    <row r="3" spans="1:14" s="160" customFormat="1" ht="48" thickBot="1">
      <c r="A3" s="158"/>
      <c r="B3" s="179"/>
      <c r="C3" s="180" t="s">
        <v>486</v>
      </c>
      <c r="D3" s="181" t="s">
        <v>4674</v>
      </c>
      <c r="E3" s="1014" t="s">
        <v>487</v>
      </c>
      <c r="F3" s="149" t="s">
        <v>0</v>
      </c>
      <c r="G3" s="182" t="s">
        <v>588</v>
      </c>
      <c r="H3" s="183" t="s">
        <v>3</v>
      </c>
      <c r="I3" s="184" t="s">
        <v>4</v>
      </c>
      <c r="J3" s="308" t="s">
        <v>2</v>
      </c>
      <c r="K3" s="1160" t="s">
        <v>360</v>
      </c>
      <c r="L3" s="302" t="s">
        <v>5065</v>
      </c>
      <c r="M3" s="1111">
        <f>SUM(K:K)</f>
        <v>0</v>
      </c>
      <c r="N3" s="305"/>
    </row>
    <row r="4" spans="1:14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4" s="854"/>
      <c r="C4" s="855"/>
      <c r="D4" s="398" t="s">
        <v>5058</v>
      </c>
      <c r="E4" s="1226"/>
      <c r="F4" s="856"/>
      <c r="G4" s="1824"/>
      <c r="H4" s="857"/>
      <c r="I4" s="857"/>
      <c r="J4" s="147"/>
      <c r="K4" s="1227"/>
      <c r="L4" s="305"/>
      <c r="M4" s="1185"/>
    </row>
    <row r="5" spans="1:14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5" s="318"/>
      <c r="C5" s="858" t="s">
        <v>488</v>
      </c>
      <c r="D5" s="859" t="s">
        <v>8184</v>
      </c>
      <c r="E5" s="1072">
        <f>IFERROR(VLOOKUP(C5,'Consolidated Master Sheet'!B:H,3,0),"")</f>
        <v>18.98</v>
      </c>
      <c r="F5" s="860">
        <f>IF(E5=0,"NET",$F$2)</f>
        <v>0</v>
      </c>
      <c r="G5" s="1825">
        <f>IFERROR(ROUND(E5*F5,2),0)</f>
        <v>0</v>
      </c>
      <c r="H5" s="22">
        <f>IFERROR(VLOOKUP(C5,'Consolidated Master Sheet'!B:H,6,0),"")</f>
        <v>25</v>
      </c>
      <c r="I5" s="22">
        <f>IFERROR(VLOOKUP(C5,'Consolidated Master Sheet'!B:H,7,0),"")</f>
        <v>100</v>
      </c>
      <c r="J5" s="9"/>
      <c r="K5" s="1096">
        <f>IFERROR(G5*J5,0)</f>
        <v>0</v>
      </c>
    </row>
    <row r="6" spans="1:14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6" s="318"/>
      <c r="C6" s="861" t="s">
        <v>489</v>
      </c>
      <c r="D6" s="862" t="s">
        <v>8185</v>
      </c>
      <c r="E6" s="1073">
        <f>IFERROR(VLOOKUP(C6,'Consolidated Master Sheet'!B:H,3,0),"")</f>
        <v>19.790000000000003</v>
      </c>
      <c r="F6" s="863">
        <f t="shared" ref="F6:F69" si="0">IF(E6=0,"NET",$F$2)</f>
        <v>0</v>
      </c>
      <c r="G6" s="1826">
        <f t="shared" ref="G6:G69" si="1">IFERROR(ROUND(E6*F6,2),0)</f>
        <v>0</v>
      </c>
      <c r="H6" s="864">
        <f>IFERROR(VLOOKUP(C6,'Consolidated Master Sheet'!B:H,6,0),"")</f>
        <v>25</v>
      </c>
      <c r="I6" s="864">
        <f>IFERROR(VLOOKUP(C6,'Consolidated Master Sheet'!B:H,7,0),"")</f>
        <v>100</v>
      </c>
      <c r="J6" s="23"/>
      <c r="K6" s="1228">
        <f t="shared" ref="K6:K13" si="2">IFERROR(G6*J6,0)</f>
        <v>0</v>
      </c>
    </row>
    <row r="7" spans="1:14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7" s="318"/>
      <c r="C7" s="865" t="s">
        <v>490</v>
      </c>
      <c r="D7" s="866" t="s">
        <v>8186</v>
      </c>
      <c r="E7" s="1074">
        <f>IFERROR(VLOOKUP(C7,'Consolidated Master Sheet'!B:H,3,0),"")</f>
        <v>22.9</v>
      </c>
      <c r="F7" s="867">
        <f t="shared" si="0"/>
        <v>0</v>
      </c>
      <c r="G7" s="1827">
        <f t="shared" si="1"/>
        <v>0</v>
      </c>
      <c r="H7" s="868">
        <f>IFERROR(VLOOKUP(C7,'Consolidated Master Sheet'!B:H,6,0),"")</f>
        <v>30</v>
      </c>
      <c r="I7" s="868">
        <f>IFERROR(VLOOKUP(C7,'Consolidated Master Sheet'!B:H,7,0),"")</f>
        <v>60</v>
      </c>
      <c r="J7" s="38"/>
      <c r="K7" s="1229">
        <f t="shared" si="2"/>
        <v>0</v>
      </c>
    </row>
    <row r="8" spans="1:14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8" s="318"/>
      <c r="C8" s="865" t="s">
        <v>491</v>
      </c>
      <c r="D8" s="866" t="s">
        <v>8187</v>
      </c>
      <c r="E8" s="1074">
        <f>IFERROR(VLOOKUP(C8,'Consolidated Master Sheet'!B:H,3,0),"")</f>
        <v>38.35</v>
      </c>
      <c r="F8" s="867">
        <f t="shared" si="0"/>
        <v>0</v>
      </c>
      <c r="G8" s="1827">
        <f t="shared" si="1"/>
        <v>0</v>
      </c>
      <c r="H8" s="868">
        <f>IFERROR(VLOOKUP(C8,'Consolidated Master Sheet'!B:H,6,0),"")</f>
        <v>18</v>
      </c>
      <c r="I8" s="868">
        <f>IFERROR(VLOOKUP(C8,'Consolidated Master Sheet'!B:H,7,0),"")</f>
        <v>36</v>
      </c>
      <c r="J8" s="38"/>
      <c r="K8" s="1229">
        <f t="shared" si="2"/>
        <v>0</v>
      </c>
    </row>
    <row r="9" spans="1:14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9" s="318"/>
      <c r="C9" s="865" t="s">
        <v>492</v>
      </c>
      <c r="D9" s="866" t="s">
        <v>8188</v>
      </c>
      <c r="E9" s="1074">
        <f>IFERROR(VLOOKUP(C9,'Consolidated Master Sheet'!B:H,3,0),"")</f>
        <v>47.989999999999995</v>
      </c>
      <c r="F9" s="867">
        <f t="shared" si="0"/>
        <v>0</v>
      </c>
      <c r="G9" s="1827">
        <f t="shared" si="1"/>
        <v>0</v>
      </c>
      <c r="H9" s="868">
        <f>IFERROR(VLOOKUP(C9,'Consolidated Master Sheet'!B:H,6,0),"")</f>
        <v>13</v>
      </c>
      <c r="I9" s="868">
        <f>IFERROR(VLOOKUP(C9,'Consolidated Master Sheet'!B:H,7,0),"")</f>
        <v>26</v>
      </c>
      <c r="J9" s="38"/>
      <c r="K9" s="1229">
        <f t="shared" si="2"/>
        <v>0</v>
      </c>
    </row>
    <row r="10" spans="1:14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0" s="318"/>
      <c r="C10" s="865" t="s">
        <v>493</v>
      </c>
      <c r="D10" s="866" t="s">
        <v>8189</v>
      </c>
      <c r="E10" s="1074">
        <f>IFERROR(VLOOKUP(C10,'Consolidated Master Sheet'!B:H,3,0),"")</f>
        <v>75.02000000000001</v>
      </c>
      <c r="F10" s="867">
        <f t="shared" si="0"/>
        <v>0</v>
      </c>
      <c r="G10" s="1827">
        <f t="shared" si="1"/>
        <v>0</v>
      </c>
      <c r="H10" s="868">
        <f>IFERROR(VLOOKUP(C10,'Consolidated Master Sheet'!B:H,6,0),"")</f>
        <v>1</v>
      </c>
      <c r="I10" s="868">
        <f>IFERROR(VLOOKUP(C10,'Consolidated Master Sheet'!B:H,7,0),"")</f>
        <v>15</v>
      </c>
      <c r="J10" s="38"/>
      <c r="K10" s="1229">
        <f t="shared" si="2"/>
        <v>0</v>
      </c>
    </row>
    <row r="11" spans="1:14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1" s="318"/>
      <c r="C11" s="865" t="s">
        <v>494</v>
      </c>
      <c r="D11" s="866" t="s">
        <v>8190</v>
      </c>
      <c r="E11" s="1074">
        <f>IFERROR(VLOOKUP(C11,'Consolidated Master Sheet'!B:H,3,0),"")</f>
        <v>177.23999999999998</v>
      </c>
      <c r="F11" s="867">
        <f t="shared" si="0"/>
        <v>0</v>
      </c>
      <c r="G11" s="1827">
        <f t="shared" si="1"/>
        <v>0</v>
      </c>
      <c r="H11" s="868">
        <f>IFERROR(VLOOKUP(C11,'Consolidated Master Sheet'!B:H,6,0),"")</f>
        <v>1</v>
      </c>
      <c r="I11" s="868">
        <f>IFERROR(VLOOKUP(C11,'Consolidated Master Sheet'!B:H,7,0),"")</f>
        <v>6</v>
      </c>
      <c r="J11" s="38"/>
      <c r="K11" s="1229">
        <f t="shared" si="2"/>
        <v>0</v>
      </c>
    </row>
    <row r="12" spans="1:14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2" s="318"/>
      <c r="C12" s="865" t="s">
        <v>495</v>
      </c>
      <c r="D12" s="866" t="s">
        <v>8191</v>
      </c>
      <c r="E12" s="1074">
        <f>IFERROR(VLOOKUP(C12,'Consolidated Master Sheet'!B:H,3,0),"")</f>
        <v>369.38</v>
      </c>
      <c r="F12" s="867">
        <f t="shared" si="0"/>
        <v>0</v>
      </c>
      <c r="G12" s="1827">
        <f t="shared" si="1"/>
        <v>0</v>
      </c>
      <c r="H12" s="868">
        <f>IFERROR(VLOOKUP(C12,'Consolidated Master Sheet'!B:H,6,0),"")</f>
        <v>1</v>
      </c>
      <c r="I12" s="868">
        <f>IFERROR(VLOOKUP(C12,'Consolidated Master Sheet'!B:H,7,0),"")</f>
        <v>4</v>
      </c>
      <c r="J12" s="38"/>
      <c r="K12" s="1229">
        <f t="shared" si="2"/>
        <v>0</v>
      </c>
    </row>
    <row r="13" spans="1:14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3" s="318"/>
      <c r="C13" s="861" t="s">
        <v>496</v>
      </c>
      <c r="D13" s="862" t="s">
        <v>8192</v>
      </c>
      <c r="E13" s="1073">
        <f>IFERROR(VLOOKUP(C13,'Consolidated Master Sheet'!B:H,3,0),"")</f>
        <v>684.86</v>
      </c>
      <c r="F13" s="863">
        <f t="shared" si="0"/>
        <v>0</v>
      </c>
      <c r="G13" s="1826">
        <f t="shared" si="1"/>
        <v>0</v>
      </c>
      <c r="H13" s="864">
        <f>IFERROR(VLOOKUP(C13,'Consolidated Master Sheet'!B:H,6,0),"")</f>
        <v>1</v>
      </c>
      <c r="I13" s="864">
        <f>IFERROR(VLOOKUP(C13,'Consolidated Master Sheet'!B:H,7,0),"")</f>
        <v>2</v>
      </c>
      <c r="J13" s="23"/>
      <c r="K13" s="1228">
        <f t="shared" si="2"/>
        <v>0</v>
      </c>
    </row>
    <row r="14" spans="1:14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4" s="811"/>
      <c r="C14" s="869"/>
      <c r="D14" s="405" t="s">
        <v>5059</v>
      </c>
      <c r="E14" s="1075" t="str">
        <f>IFERROR(VLOOKUP(C14,'Consolidated Master Sheet'!B:H,3,0),"")</f>
        <v/>
      </c>
      <c r="F14" s="1498">
        <f t="shared" si="0"/>
        <v>0</v>
      </c>
      <c r="G14" s="1828">
        <f t="shared" si="1"/>
        <v>0</v>
      </c>
      <c r="H14" s="870" t="str">
        <f>IFERROR(VLOOKUP(C14,'Consolidated Master Sheet'!B:H,6,0),"")</f>
        <v/>
      </c>
      <c r="I14" s="870" t="str">
        <f>IFERROR(VLOOKUP(C14,'Consolidated Master Sheet'!B:H,7,0),"")</f>
        <v/>
      </c>
      <c r="J14" s="107"/>
      <c r="K14" s="1230"/>
    </row>
    <row r="15" spans="1:14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5" s="318"/>
      <c r="C15" s="871" t="s">
        <v>498</v>
      </c>
      <c r="D15" s="872" t="s">
        <v>8193</v>
      </c>
      <c r="E15" s="1076">
        <f>IFERROR(VLOOKUP(C15,'Consolidated Master Sheet'!B:H,3,0),"")</f>
        <v>23.64</v>
      </c>
      <c r="F15" s="873">
        <f t="shared" si="0"/>
        <v>0</v>
      </c>
      <c r="G15" s="1829">
        <f t="shared" si="1"/>
        <v>0</v>
      </c>
      <c r="H15" s="338">
        <f>IFERROR(VLOOKUP(C15,'Consolidated Master Sheet'!B:H,6,0),"")</f>
        <v>45</v>
      </c>
      <c r="I15" s="338">
        <f>IFERROR(VLOOKUP(C15,'Consolidated Master Sheet'!B:H,7,0),"")</f>
        <v>90</v>
      </c>
      <c r="J15" s="98"/>
      <c r="K15" s="1231">
        <f>IFERROR(G15*J15,0)</f>
        <v>0</v>
      </c>
    </row>
    <row r="16" spans="1:14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6" s="318"/>
      <c r="C16" s="874"/>
      <c r="D16" s="875"/>
      <c r="E16" s="1077" t="str">
        <f>IFERROR(VLOOKUP(C16,'Consolidated Master Sheet'!B:H,3,0),"")</f>
        <v/>
      </c>
      <c r="F16" s="1499">
        <f t="shared" si="0"/>
        <v>0</v>
      </c>
      <c r="G16" s="1830">
        <f t="shared" si="1"/>
        <v>0</v>
      </c>
      <c r="H16" s="796" t="str">
        <f>IFERROR(VLOOKUP(C16,'Consolidated Master Sheet'!B:H,6,0),"")</f>
        <v/>
      </c>
      <c r="I16" s="796" t="str">
        <f>IFERROR(VLOOKUP(C16,'Consolidated Master Sheet'!B:H,7,0),"")</f>
        <v/>
      </c>
      <c r="J16" s="37"/>
      <c r="K16" s="1213"/>
    </row>
    <row r="17" spans="1:15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7" s="318"/>
      <c r="C17" s="858" t="s">
        <v>499</v>
      </c>
      <c r="D17" s="859" t="s">
        <v>8194</v>
      </c>
      <c r="E17" s="1072">
        <f>IFERROR(VLOOKUP(C17,'Consolidated Master Sheet'!B:H,3,0),"")</f>
        <v>23.64</v>
      </c>
      <c r="F17" s="860">
        <f t="shared" si="0"/>
        <v>0</v>
      </c>
      <c r="G17" s="1825">
        <f t="shared" si="1"/>
        <v>0</v>
      </c>
      <c r="H17" s="22">
        <f>IFERROR(VLOOKUP(C17,'Consolidated Master Sheet'!B:H,6,0),"")</f>
        <v>50</v>
      </c>
      <c r="I17" s="22">
        <f>IFERROR(VLOOKUP(C17,'Consolidated Master Sheet'!B:H,7,0),"")</f>
        <v>100</v>
      </c>
      <c r="J17" s="9"/>
      <c r="K17" s="1096">
        <f>IFERROR(G17*J17,0)</f>
        <v>0</v>
      </c>
    </row>
    <row r="18" spans="1:15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8" s="318"/>
      <c r="C18" s="861" t="s">
        <v>500</v>
      </c>
      <c r="D18" s="862" t="s">
        <v>8195</v>
      </c>
      <c r="E18" s="1073">
        <f>IFERROR(VLOOKUP(C18,'Consolidated Master Sheet'!B:H,3,0),"")</f>
        <v>35.169999999999995</v>
      </c>
      <c r="F18" s="863">
        <f t="shared" si="0"/>
        <v>0</v>
      </c>
      <c r="G18" s="1826">
        <f t="shared" si="1"/>
        <v>0</v>
      </c>
      <c r="H18" s="864">
        <f>IFERROR(VLOOKUP(C18,'Consolidated Master Sheet'!B:H,6,0),"")</f>
        <v>40</v>
      </c>
      <c r="I18" s="864">
        <f>IFERROR(VLOOKUP(C18,'Consolidated Master Sheet'!B:H,7,0),"")</f>
        <v>80</v>
      </c>
      <c r="J18" s="23"/>
      <c r="K18" s="1228">
        <f>IFERROR(G18*J18,0)</f>
        <v>0</v>
      </c>
      <c r="O18" s="16"/>
    </row>
    <row r="19" spans="1:15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9" s="318"/>
      <c r="C19" s="874"/>
      <c r="D19" s="875"/>
      <c r="E19" s="1077" t="str">
        <f>IFERROR(VLOOKUP(C19,'Consolidated Master Sheet'!B:H,3,0),"")</f>
        <v/>
      </c>
      <c r="F19" s="1499">
        <f t="shared" si="0"/>
        <v>0</v>
      </c>
      <c r="G19" s="1830">
        <f t="shared" si="1"/>
        <v>0</v>
      </c>
      <c r="H19" s="796" t="str">
        <f>IFERROR(VLOOKUP(C19,'Consolidated Master Sheet'!B:H,6,0),"")</f>
        <v/>
      </c>
      <c r="I19" s="796" t="str">
        <f>IFERROR(VLOOKUP(C19,'Consolidated Master Sheet'!B:H,7,0),"")</f>
        <v/>
      </c>
      <c r="J19" s="37"/>
      <c r="K19" s="1213"/>
    </row>
    <row r="20" spans="1:15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20" s="318"/>
      <c r="C20" s="858" t="s">
        <v>501</v>
      </c>
      <c r="D20" s="859" t="s">
        <v>8196</v>
      </c>
      <c r="E20" s="1072">
        <f>IFERROR(VLOOKUP(C20,'Consolidated Master Sheet'!B:H,3,0),"")</f>
        <v>44.07</v>
      </c>
      <c r="F20" s="860">
        <f t="shared" si="0"/>
        <v>0</v>
      </c>
      <c r="G20" s="1825">
        <f t="shared" si="1"/>
        <v>0</v>
      </c>
      <c r="H20" s="22">
        <f>IFERROR(VLOOKUP(C20,'Consolidated Master Sheet'!B:H,6,0),"")</f>
        <v>35</v>
      </c>
      <c r="I20" s="22">
        <f>IFERROR(VLOOKUP(C20,'Consolidated Master Sheet'!B:H,7,0),"")</f>
        <v>70</v>
      </c>
      <c r="J20" s="9"/>
      <c r="K20" s="1096">
        <f>IFERROR(G20*J20,0)</f>
        <v>0</v>
      </c>
    </row>
    <row r="21" spans="1:15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21" s="318"/>
      <c r="C21" s="865" t="s">
        <v>502</v>
      </c>
      <c r="D21" s="866" t="s">
        <v>8197</v>
      </c>
      <c r="E21" s="1074">
        <f>IFERROR(VLOOKUP(C21,'Consolidated Master Sheet'!B:H,3,0),"")</f>
        <v>44.07</v>
      </c>
      <c r="F21" s="867">
        <f t="shared" si="0"/>
        <v>0</v>
      </c>
      <c r="G21" s="1827">
        <f t="shared" si="1"/>
        <v>0</v>
      </c>
      <c r="H21" s="868">
        <f>IFERROR(VLOOKUP(C21,'Consolidated Master Sheet'!B:H,6,0),"")</f>
        <v>30</v>
      </c>
      <c r="I21" s="868">
        <f>IFERROR(VLOOKUP(C21,'Consolidated Master Sheet'!B:H,7,0),"")</f>
        <v>60</v>
      </c>
      <c r="J21" s="38"/>
      <c r="K21" s="1229">
        <f>IFERROR(G21*J21,0)</f>
        <v>0</v>
      </c>
    </row>
    <row r="22" spans="1:15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22" s="318"/>
      <c r="C22" s="861" t="s">
        <v>503</v>
      </c>
      <c r="D22" s="862" t="s">
        <v>8198</v>
      </c>
      <c r="E22" s="1073">
        <f>IFERROR(VLOOKUP(C22,'Consolidated Master Sheet'!B:H,3,0),"")</f>
        <v>43.28</v>
      </c>
      <c r="F22" s="863">
        <f t="shared" si="0"/>
        <v>0</v>
      </c>
      <c r="G22" s="1826">
        <f t="shared" si="1"/>
        <v>0</v>
      </c>
      <c r="H22" s="864">
        <f>IFERROR(VLOOKUP(C22,'Consolidated Master Sheet'!B:H,6,0),"")</f>
        <v>1</v>
      </c>
      <c r="I22" s="864">
        <f>IFERROR(VLOOKUP(C22,'Consolidated Master Sheet'!B:H,7,0),"")</f>
        <v>45</v>
      </c>
      <c r="J22" s="23"/>
      <c r="K22" s="1228">
        <f>IFERROR(G22*J22,0)</f>
        <v>0</v>
      </c>
    </row>
    <row r="23" spans="1:15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23" s="318"/>
      <c r="C23" s="874"/>
      <c r="D23" s="875"/>
      <c r="E23" s="1077" t="str">
        <f>IFERROR(VLOOKUP(C23,'Consolidated Master Sheet'!B:H,3,0),"")</f>
        <v/>
      </c>
      <c r="F23" s="1499">
        <f t="shared" si="0"/>
        <v>0</v>
      </c>
      <c r="G23" s="1830">
        <f t="shared" si="1"/>
        <v>0</v>
      </c>
      <c r="H23" s="796" t="str">
        <f>IFERROR(VLOOKUP(C23,'Consolidated Master Sheet'!B:H,6,0),"")</f>
        <v/>
      </c>
      <c r="I23" s="796" t="str">
        <f>IFERROR(VLOOKUP(C23,'Consolidated Master Sheet'!B:H,7,0),"")</f>
        <v/>
      </c>
      <c r="J23" s="37"/>
      <c r="K23" s="1213"/>
    </row>
    <row r="24" spans="1:15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24" s="318"/>
      <c r="C24" s="858" t="s">
        <v>504</v>
      </c>
      <c r="D24" s="859" t="s">
        <v>8199</v>
      </c>
      <c r="E24" s="1072">
        <f>IFERROR(VLOOKUP(C24,'Consolidated Master Sheet'!B:H,3,0),"")</f>
        <v>62.25</v>
      </c>
      <c r="F24" s="860">
        <f t="shared" si="0"/>
        <v>0</v>
      </c>
      <c r="G24" s="1825">
        <f t="shared" si="1"/>
        <v>0</v>
      </c>
      <c r="H24" s="22">
        <f>IFERROR(VLOOKUP(C24,'Consolidated Master Sheet'!B:H,6,0),"")</f>
        <v>25</v>
      </c>
      <c r="I24" s="22">
        <f>IFERROR(VLOOKUP(C24,'Consolidated Master Sheet'!B:H,7,0),"")</f>
        <v>50</v>
      </c>
      <c r="J24" s="9"/>
      <c r="K24" s="1096">
        <f>IFERROR(G24*J24,0)</f>
        <v>0</v>
      </c>
    </row>
    <row r="25" spans="1:15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25" s="318"/>
      <c r="C25" s="865" t="s">
        <v>505</v>
      </c>
      <c r="D25" s="866" t="s">
        <v>8200</v>
      </c>
      <c r="E25" s="1074">
        <f>IFERROR(VLOOKUP(C25,'Consolidated Master Sheet'!B:H,3,0),"")</f>
        <v>62.25</v>
      </c>
      <c r="F25" s="867">
        <f t="shared" si="0"/>
        <v>0</v>
      </c>
      <c r="G25" s="1827">
        <f t="shared" si="1"/>
        <v>0</v>
      </c>
      <c r="H25" s="868">
        <f>IFERROR(VLOOKUP(C25,'Consolidated Master Sheet'!B:H,6,0),"")</f>
        <v>18</v>
      </c>
      <c r="I25" s="868">
        <f>IFERROR(VLOOKUP(C25,'Consolidated Master Sheet'!B:H,7,0),"")</f>
        <v>36</v>
      </c>
      <c r="J25" s="38"/>
      <c r="K25" s="1229">
        <f>IFERROR(G25*J25,0)</f>
        <v>0</v>
      </c>
    </row>
    <row r="26" spans="1:15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26" s="318"/>
      <c r="C26" s="861" t="s">
        <v>506</v>
      </c>
      <c r="D26" s="862" t="s">
        <v>8201</v>
      </c>
      <c r="E26" s="1073">
        <f>IFERROR(VLOOKUP(C26,'Consolidated Master Sheet'!B:H,3,0),"")</f>
        <v>62.25</v>
      </c>
      <c r="F26" s="863">
        <f t="shared" si="0"/>
        <v>0</v>
      </c>
      <c r="G26" s="1826">
        <f t="shared" si="1"/>
        <v>0</v>
      </c>
      <c r="H26" s="864">
        <f>IFERROR(VLOOKUP(C26,'Consolidated Master Sheet'!B:H,6,0),"")</f>
        <v>14</v>
      </c>
      <c r="I26" s="864">
        <f>IFERROR(VLOOKUP(C26,'Consolidated Master Sheet'!B:H,7,0),"")</f>
        <v>28</v>
      </c>
      <c r="J26" s="23"/>
      <c r="K26" s="1228">
        <f>IFERROR(G26*J26,0)</f>
        <v>0</v>
      </c>
    </row>
    <row r="27" spans="1:15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27" s="318"/>
      <c r="C27" s="874"/>
      <c r="D27" s="875"/>
      <c r="E27" s="1077" t="str">
        <f>IFERROR(VLOOKUP(C27,'Consolidated Master Sheet'!B:H,3,0),"")</f>
        <v/>
      </c>
      <c r="F27" s="1499">
        <f t="shared" si="0"/>
        <v>0</v>
      </c>
      <c r="G27" s="1830">
        <f t="shared" si="1"/>
        <v>0</v>
      </c>
      <c r="H27" s="796" t="str">
        <f>IFERROR(VLOOKUP(C27,'Consolidated Master Sheet'!B:H,6,0),"")</f>
        <v/>
      </c>
      <c r="I27" s="796" t="str">
        <f>IFERROR(VLOOKUP(C27,'Consolidated Master Sheet'!B:H,7,0),"")</f>
        <v/>
      </c>
      <c r="J27" s="37"/>
      <c r="K27" s="1213"/>
    </row>
    <row r="28" spans="1:15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28" s="318"/>
      <c r="C28" s="865" t="s">
        <v>507</v>
      </c>
      <c r="D28" s="866" t="s">
        <v>8202</v>
      </c>
      <c r="E28" s="1074">
        <f>IFERROR(VLOOKUP(C28,'Consolidated Master Sheet'!B:H,3,0),"")</f>
        <v>89.12</v>
      </c>
      <c r="F28" s="867">
        <f t="shared" si="0"/>
        <v>0</v>
      </c>
      <c r="G28" s="1827">
        <f t="shared" si="1"/>
        <v>0</v>
      </c>
      <c r="H28" s="868">
        <f>IFERROR(VLOOKUP(C28,'Consolidated Master Sheet'!B:H,6,0),"")</f>
        <v>16</v>
      </c>
      <c r="I28" s="868">
        <f>IFERROR(VLOOKUP(C28,'Consolidated Master Sheet'!B:H,7,0),"")</f>
        <v>32</v>
      </c>
      <c r="J28" s="38"/>
      <c r="K28" s="1229">
        <f>IFERROR(G28*J28,0)</f>
        <v>0</v>
      </c>
    </row>
    <row r="29" spans="1:15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29" s="318"/>
      <c r="C29" s="865" t="s">
        <v>508</v>
      </c>
      <c r="D29" s="866" t="s">
        <v>8203</v>
      </c>
      <c r="E29" s="1074">
        <f>IFERROR(VLOOKUP(C29,'Consolidated Master Sheet'!B:H,3,0),"")</f>
        <v>89.12</v>
      </c>
      <c r="F29" s="867">
        <f t="shared" si="0"/>
        <v>0</v>
      </c>
      <c r="G29" s="1827">
        <f t="shared" si="1"/>
        <v>0</v>
      </c>
      <c r="H29" s="868">
        <f>IFERROR(VLOOKUP(C29,'Consolidated Master Sheet'!B:H,6,0),"")</f>
        <v>13</v>
      </c>
      <c r="I29" s="868">
        <f>IFERROR(VLOOKUP(C29,'Consolidated Master Sheet'!B:H,7,0),"")</f>
        <v>26</v>
      </c>
      <c r="J29" s="38"/>
      <c r="K29" s="1229">
        <f>IFERROR(G29*J29,0)</f>
        <v>0</v>
      </c>
    </row>
    <row r="30" spans="1:15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30" s="318"/>
      <c r="C30" s="865" t="s">
        <v>509</v>
      </c>
      <c r="D30" s="866" t="s">
        <v>8204</v>
      </c>
      <c r="E30" s="1074">
        <f>IFERROR(VLOOKUP(C30,'Consolidated Master Sheet'!B:H,3,0),"")</f>
        <v>89.12</v>
      </c>
      <c r="F30" s="867">
        <f t="shared" si="0"/>
        <v>0</v>
      </c>
      <c r="G30" s="1827">
        <f t="shared" si="1"/>
        <v>0</v>
      </c>
      <c r="H30" s="868">
        <f>IFERROR(VLOOKUP(C30,'Consolidated Master Sheet'!B:H,6,0),"")</f>
        <v>11</v>
      </c>
      <c r="I30" s="868">
        <f>IFERROR(VLOOKUP(C30,'Consolidated Master Sheet'!B:H,7,0),"")</f>
        <v>22</v>
      </c>
      <c r="J30" s="38"/>
      <c r="K30" s="1229">
        <f>IFERROR(G30*J30,0)</f>
        <v>0</v>
      </c>
    </row>
    <row r="31" spans="1:15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31" s="318"/>
      <c r="C31" s="861" t="s">
        <v>510</v>
      </c>
      <c r="D31" s="862" t="s">
        <v>8205</v>
      </c>
      <c r="E31" s="1073">
        <f>IFERROR(VLOOKUP(C31,'Consolidated Master Sheet'!B:H,3,0),"")</f>
        <v>89.12</v>
      </c>
      <c r="F31" s="863">
        <f t="shared" si="0"/>
        <v>0</v>
      </c>
      <c r="G31" s="1826">
        <f t="shared" si="1"/>
        <v>0</v>
      </c>
      <c r="H31" s="864">
        <f>IFERROR(VLOOKUP(C31,'Consolidated Master Sheet'!B:H,6,0),"")</f>
        <v>9</v>
      </c>
      <c r="I31" s="864">
        <f>IFERROR(VLOOKUP(C31,'Consolidated Master Sheet'!B:H,7,0),"")</f>
        <v>18</v>
      </c>
      <c r="J31" s="23"/>
      <c r="K31" s="1228">
        <f>IFERROR(G31*J31,0)</f>
        <v>0</v>
      </c>
    </row>
    <row r="32" spans="1:15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32" s="318"/>
      <c r="C32" s="874"/>
      <c r="D32" s="875"/>
      <c r="E32" s="1077" t="str">
        <f>IFERROR(VLOOKUP(C32,'Consolidated Master Sheet'!B:H,3,0),"")</f>
        <v/>
      </c>
      <c r="F32" s="1499">
        <f t="shared" si="0"/>
        <v>0</v>
      </c>
      <c r="G32" s="1830">
        <f t="shared" si="1"/>
        <v>0</v>
      </c>
      <c r="H32" s="796" t="str">
        <f>IFERROR(VLOOKUP(C32,'Consolidated Master Sheet'!B:H,6,0),"")</f>
        <v/>
      </c>
      <c r="I32" s="796" t="str">
        <f>IFERROR(VLOOKUP(C32,'Consolidated Master Sheet'!B:H,7,0),"")</f>
        <v/>
      </c>
      <c r="J32" s="37"/>
      <c r="K32" s="1213"/>
    </row>
    <row r="33" spans="1:11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33" s="318"/>
      <c r="C33" s="865" t="s">
        <v>511</v>
      </c>
      <c r="D33" s="866" t="s">
        <v>8206</v>
      </c>
      <c r="E33" s="1074">
        <f>IFERROR(VLOOKUP(C33,'Consolidated Master Sheet'!B:H,3,0),"")</f>
        <v>311.32</v>
      </c>
      <c r="F33" s="867">
        <f t="shared" si="0"/>
        <v>0</v>
      </c>
      <c r="G33" s="1827">
        <f t="shared" si="1"/>
        <v>0</v>
      </c>
      <c r="H33" s="868">
        <f>IFERROR(VLOOKUP(C33,'Consolidated Master Sheet'!B:H,6,0),"")</f>
        <v>1</v>
      </c>
      <c r="I33" s="868">
        <f>IFERROR(VLOOKUP(C33,'Consolidated Master Sheet'!B:H,7,0),"")</f>
        <v>8</v>
      </c>
      <c r="J33" s="38"/>
      <c r="K33" s="1229">
        <f>IFERROR(G33*J33,0)</f>
        <v>0</v>
      </c>
    </row>
    <row r="34" spans="1:11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34" s="318"/>
      <c r="C34" s="865" t="s">
        <v>512</v>
      </c>
      <c r="D34" s="866" t="s">
        <v>8207</v>
      </c>
      <c r="E34" s="1074">
        <f>IFERROR(VLOOKUP(C34,'Consolidated Master Sheet'!B:H,3,0),"")</f>
        <v>304.03999999999996</v>
      </c>
      <c r="F34" s="867">
        <f t="shared" si="0"/>
        <v>0</v>
      </c>
      <c r="G34" s="1827">
        <f t="shared" si="1"/>
        <v>0</v>
      </c>
      <c r="H34" s="868">
        <f>IFERROR(VLOOKUP(C34,'Consolidated Master Sheet'!B:H,6,0),"")</f>
        <v>8</v>
      </c>
      <c r="I34" s="868">
        <f>IFERROR(VLOOKUP(C34,'Consolidated Master Sheet'!B:H,7,0),"")</f>
        <v>8</v>
      </c>
      <c r="J34" s="38"/>
      <c r="K34" s="1229">
        <f>IFERROR(G34*J34,0)</f>
        <v>0</v>
      </c>
    </row>
    <row r="35" spans="1:11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35" s="318"/>
      <c r="C35" s="861" t="s">
        <v>513</v>
      </c>
      <c r="D35" s="862" t="s">
        <v>8208</v>
      </c>
      <c r="E35" s="1073">
        <f>IFERROR(VLOOKUP(C35,'Consolidated Master Sheet'!B:H,3,0),"")</f>
        <v>269.55</v>
      </c>
      <c r="F35" s="863">
        <f t="shared" si="0"/>
        <v>0</v>
      </c>
      <c r="G35" s="1826">
        <f t="shared" si="1"/>
        <v>0</v>
      </c>
      <c r="H35" s="864">
        <f>IFERROR(VLOOKUP(C35,'Consolidated Master Sheet'!B:H,6,0),"")</f>
        <v>1</v>
      </c>
      <c r="I35" s="864">
        <f>IFERROR(VLOOKUP(C35,'Consolidated Master Sheet'!B:H,7,0),"")</f>
        <v>8</v>
      </c>
      <c r="J35" s="23"/>
      <c r="K35" s="1228">
        <f>IFERROR(G35*J35,0)</f>
        <v>0</v>
      </c>
    </row>
    <row r="36" spans="1:11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36" s="318"/>
      <c r="C36" s="874"/>
      <c r="D36" s="875"/>
      <c r="E36" s="1077" t="str">
        <f>IFERROR(VLOOKUP(C36,'Consolidated Master Sheet'!B:H,3,0),"")</f>
        <v/>
      </c>
      <c r="F36" s="1499">
        <f t="shared" si="0"/>
        <v>0</v>
      </c>
      <c r="G36" s="1830">
        <f t="shared" si="1"/>
        <v>0</v>
      </c>
      <c r="H36" s="796" t="str">
        <f>IFERROR(VLOOKUP(C36,'Consolidated Master Sheet'!B:H,6,0),"")</f>
        <v/>
      </c>
      <c r="I36" s="796" t="str">
        <f>IFERROR(VLOOKUP(C36,'Consolidated Master Sheet'!B:H,7,0),"")</f>
        <v/>
      </c>
      <c r="J36" s="37"/>
      <c r="K36" s="1213"/>
    </row>
    <row r="37" spans="1:11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37" s="318"/>
      <c r="C37" s="871" t="s">
        <v>514</v>
      </c>
      <c r="D37" s="872" t="s">
        <v>8209</v>
      </c>
      <c r="E37" s="1076">
        <f>IFERROR(VLOOKUP(C37,'Consolidated Master Sheet'!B:H,3,0),"")</f>
        <v>521.81999999999994</v>
      </c>
      <c r="F37" s="873">
        <f t="shared" si="0"/>
        <v>0</v>
      </c>
      <c r="G37" s="1829">
        <f t="shared" si="1"/>
        <v>0</v>
      </c>
      <c r="H37" s="338">
        <f>IFERROR(VLOOKUP(C37,'Consolidated Master Sheet'!B:H,6,0),"")</f>
        <v>1</v>
      </c>
      <c r="I37" s="338">
        <f>IFERROR(VLOOKUP(C37,'Consolidated Master Sheet'!B:H,7,0),"")</f>
        <v>4</v>
      </c>
      <c r="J37" s="98"/>
      <c r="K37" s="1231">
        <f>IFERROR(G37*J37,0)</f>
        <v>0</v>
      </c>
    </row>
    <row r="38" spans="1:11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38" s="811"/>
      <c r="C38" s="869"/>
      <c r="D38" s="405" t="s">
        <v>5060</v>
      </c>
      <c r="E38" s="1075" t="str">
        <f>IFERROR(VLOOKUP(C38,'Consolidated Master Sheet'!B:H,3,0),"")</f>
        <v/>
      </c>
      <c r="F38" s="1498">
        <f t="shared" si="0"/>
        <v>0</v>
      </c>
      <c r="G38" s="1828">
        <f t="shared" si="1"/>
        <v>0</v>
      </c>
      <c r="H38" s="870" t="str">
        <f>IFERROR(VLOOKUP(C38,'Consolidated Master Sheet'!B:H,6,0),"")</f>
        <v/>
      </c>
      <c r="I38" s="870" t="str">
        <f>IFERROR(VLOOKUP(C38,'Consolidated Master Sheet'!B:H,7,0),"")</f>
        <v/>
      </c>
      <c r="J38" s="107"/>
      <c r="K38" s="1230"/>
    </row>
    <row r="39" spans="1:11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39" s="318"/>
      <c r="C39" s="858" t="s">
        <v>515</v>
      </c>
      <c r="D39" s="859" t="s">
        <v>8210</v>
      </c>
      <c r="E39" s="1072">
        <f>IFERROR(VLOOKUP(C39,'Consolidated Master Sheet'!B:H,3,0),"")</f>
        <v>17.16</v>
      </c>
      <c r="F39" s="860">
        <f t="shared" si="0"/>
        <v>0</v>
      </c>
      <c r="G39" s="1825">
        <f t="shared" si="1"/>
        <v>0</v>
      </c>
      <c r="H39" s="22">
        <f>IFERROR(VLOOKUP(C39,'Consolidated Master Sheet'!B:H,6,0),"")</f>
        <v>25</v>
      </c>
      <c r="I39" s="22">
        <f>IFERROR(VLOOKUP(C39,'Consolidated Master Sheet'!B:H,7,0),"")</f>
        <v>100</v>
      </c>
      <c r="J39" s="9"/>
      <c r="K39" s="1096">
        <f t="shared" ref="K39:K48" si="3">IFERROR(G39*J39,0)</f>
        <v>0</v>
      </c>
    </row>
    <row r="40" spans="1:11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40" s="318"/>
      <c r="C40" s="861" t="s">
        <v>516</v>
      </c>
      <c r="D40" s="862" t="s">
        <v>8211</v>
      </c>
      <c r="E40" s="1073">
        <f>IFERROR(VLOOKUP(C40,'Consolidated Master Sheet'!B:H,3,0),"")</f>
        <v>26.09</v>
      </c>
      <c r="F40" s="863">
        <f t="shared" si="0"/>
        <v>0</v>
      </c>
      <c r="G40" s="1826">
        <f t="shared" si="1"/>
        <v>0</v>
      </c>
      <c r="H40" s="864">
        <f>IFERROR(VLOOKUP(C40,'Consolidated Master Sheet'!B:H,6,0),"")</f>
        <v>25</v>
      </c>
      <c r="I40" s="864">
        <f>IFERROR(VLOOKUP(C40,'Consolidated Master Sheet'!B:H,7,0),"")</f>
        <v>100</v>
      </c>
      <c r="J40" s="23"/>
      <c r="K40" s="1228">
        <f t="shared" si="3"/>
        <v>0</v>
      </c>
    </row>
    <row r="41" spans="1:11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41" s="318"/>
      <c r="C41" s="874"/>
      <c r="D41" s="875"/>
      <c r="E41" s="1077" t="str">
        <f>IFERROR(VLOOKUP(C41,'Consolidated Master Sheet'!B:H,3,0),"")</f>
        <v/>
      </c>
      <c r="F41" s="1499">
        <f t="shared" si="0"/>
        <v>0</v>
      </c>
      <c r="G41" s="1830">
        <f t="shared" si="1"/>
        <v>0</v>
      </c>
      <c r="H41" s="796" t="str">
        <f>IFERROR(VLOOKUP(C41,'Consolidated Master Sheet'!B:H,6,0),"")</f>
        <v/>
      </c>
      <c r="I41" s="796" t="str">
        <f>IFERROR(VLOOKUP(C41,'Consolidated Master Sheet'!B:H,7,0),"")</f>
        <v/>
      </c>
      <c r="J41" s="37"/>
      <c r="K41" s="1213"/>
    </row>
    <row r="42" spans="1:11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42" s="318"/>
      <c r="C42" s="858" t="s">
        <v>517</v>
      </c>
      <c r="D42" s="859" t="s">
        <v>8212</v>
      </c>
      <c r="E42" s="1072">
        <f>IFERROR(VLOOKUP(C42,'Consolidated Master Sheet'!B:H,3,0),"")</f>
        <v>35.04</v>
      </c>
      <c r="F42" s="860">
        <f t="shared" si="0"/>
        <v>0</v>
      </c>
      <c r="G42" s="1825">
        <f t="shared" si="1"/>
        <v>0</v>
      </c>
      <c r="H42" s="22">
        <f>IFERROR(VLOOKUP(C42,'Consolidated Master Sheet'!B:H,6,0),"")</f>
        <v>35</v>
      </c>
      <c r="I42" s="22">
        <f>IFERROR(VLOOKUP(C42,'Consolidated Master Sheet'!B:H,7,0),"")</f>
        <v>70</v>
      </c>
      <c r="J42" s="9"/>
      <c r="K42" s="1096">
        <f t="shared" si="3"/>
        <v>0</v>
      </c>
    </row>
    <row r="43" spans="1:11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43" s="318"/>
      <c r="C43" s="865" t="s">
        <v>518</v>
      </c>
      <c r="D43" s="866" t="s">
        <v>8213</v>
      </c>
      <c r="E43" s="1074">
        <f>IFERROR(VLOOKUP(C43,'Consolidated Master Sheet'!B:H,3,0),"")</f>
        <v>48.93</v>
      </c>
      <c r="F43" s="867">
        <f t="shared" si="0"/>
        <v>0</v>
      </c>
      <c r="G43" s="1827">
        <f t="shared" si="1"/>
        <v>0</v>
      </c>
      <c r="H43" s="868">
        <f>IFERROR(VLOOKUP(C43,'Consolidated Master Sheet'!B:H,6,0),"")</f>
        <v>20</v>
      </c>
      <c r="I43" s="868">
        <f>IFERROR(VLOOKUP(C43,'Consolidated Master Sheet'!B:H,7,0),"")</f>
        <v>40</v>
      </c>
      <c r="J43" s="38"/>
      <c r="K43" s="1229">
        <f t="shared" si="3"/>
        <v>0</v>
      </c>
    </row>
    <row r="44" spans="1:11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44" s="318"/>
      <c r="C44" s="865" t="s">
        <v>519</v>
      </c>
      <c r="D44" s="866" t="s">
        <v>8214</v>
      </c>
      <c r="E44" s="1074">
        <f>IFERROR(VLOOKUP(C44,'Consolidated Master Sheet'!B:H,3,0),"")</f>
        <v>81.33</v>
      </c>
      <c r="F44" s="867">
        <f t="shared" si="0"/>
        <v>0</v>
      </c>
      <c r="G44" s="1827">
        <f t="shared" si="1"/>
        <v>0</v>
      </c>
      <c r="H44" s="868">
        <f>IFERROR(VLOOKUP(C44,'Consolidated Master Sheet'!B:H,6,0),"")</f>
        <v>15</v>
      </c>
      <c r="I44" s="868">
        <f>IFERROR(VLOOKUP(C44,'Consolidated Master Sheet'!B:H,7,0),"")</f>
        <v>30</v>
      </c>
      <c r="J44" s="38"/>
      <c r="K44" s="1229">
        <f t="shared" si="3"/>
        <v>0</v>
      </c>
    </row>
    <row r="45" spans="1:11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45" s="318"/>
      <c r="C45" s="865" t="s">
        <v>520</v>
      </c>
      <c r="D45" s="866" t="s">
        <v>8215</v>
      </c>
      <c r="E45" s="1074">
        <f>IFERROR(VLOOKUP(C45,'Consolidated Master Sheet'!B:H,3,0),"")</f>
        <v>93.45</v>
      </c>
      <c r="F45" s="867">
        <f t="shared" si="0"/>
        <v>0</v>
      </c>
      <c r="G45" s="1827">
        <f t="shared" si="1"/>
        <v>0</v>
      </c>
      <c r="H45" s="868">
        <f>IFERROR(VLOOKUP(C45,'Consolidated Master Sheet'!B:H,6,0),"")</f>
        <v>9</v>
      </c>
      <c r="I45" s="868">
        <f>IFERROR(VLOOKUP(C45,'Consolidated Master Sheet'!B:H,7,0),"")</f>
        <v>18</v>
      </c>
      <c r="J45" s="38"/>
      <c r="K45" s="1229">
        <f t="shared" si="3"/>
        <v>0</v>
      </c>
    </row>
    <row r="46" spans="1:11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46" s="318"/>
      <c r="C46" s="865" t="s">
        <v>521</v>
      </c>
      <c r="D46" s="866" t="s">
        <v>8216</v>
      </c>
      <c r="E46" s="1074">
        <f>IFERROR(VLOOKUP(C46,'Consolidated Master Sheet'!B:H,3,0),"")</f>
        <v>269.63</v>
      </c>
      <c r="F46" s="867">
        <f t="shared" si="0"/>
        <v>0</v>
      </c>
      <c r="G46" s="1827">
        <f t="shared" si="1"/>
        <v>0</v>
      </c>
      <c r="H46" s="868">
        <f>IFERROR(VLOOKUP(C46,'Consolidated Master Sheet'!B:H,6,0),"")</f>
        <v>1</v>
      </c>
      <c r="I46" s="868">
        <f>IFERROR(VLOOKUP(C46,'Consolidated Master Sheet'!B:H,7,0),"")</f>
        <v>8</v>
      </c>
      <c r="J46" s="38"/>
      <c r="K46" s="1229">
        <f t="shared" si="3"/>
        <v>0</v>
      </c>
    </row>
    <row r="47" spans="1:11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47" s="318"/>
      <c r="C47" s="865" t="s">
        <v>522</v>
      </c>
      <c r="D47" s="866" t="s">
        <v>8217</v>
      </c>
      <c r="E47" s="1074">
        <f>IFERROR(VLOOKUP(C47,'Consolidated Master Sheet'!B:H,3,0),"")</f>
        <v>475.34999999999997</v>
      </c>
      <c r="F47" s="867">
        <f t="shared" si="0"/>
        <v>0</v>
      </c>
      <c r="G47" s="1827">
        <f t="shared" si="1"/>
        <v>0</v>
      </c>
      <c r="H47" s="868">
        <f>IFERROR(VLOOKUP(C47,'Consolidated Master Sheet'!B:H,6,0),"")</f>
        <v>1</v>
      </c>
      <c r="I47" s="868">
        <f>IFERROR(VLOOKUP(C47,'Consolidated Master Sheet'!B:H,7,0),"")</f>
        <v>4</v>
      </c>
      <c r="J47" s="38"/>
      <c r="K47" s="1229">
        <f t="shared" si="3"/>
        <v>0</v>
      </c>
    </row>
    <row r="48" spans="1:11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48" s="318"/>
      <c r="C48" s="861" t="s">
        <v>523</v>
      </c>
      <c r="D48" s="862" t="s">
        <v>8218</v>
      </c>
      <c r="E48" s="1073">
        <f>IFERROR(VLOOKUP(C48,'Consolidated Master Sheet'!B:H,3,0),"")</f>
        <v>988.25</v>
      </c>
      <c r="F48" s="863">
        <f t="shared" si="0"/>
        <v>0</v>
      </c>
      <c r="G48" s="1826">
        <f t="shared" si="1"/>
        <v>0</v>
      </c>
      <c r="H48" s="864">
        <f>IFERROR(VLOOKUP(C48,'Consolidated Master Sheet'!B:H,6,0),"")</f>
        <v>1</v>
      </c>
      <c r="I48" s="864">
        <f>IFERROR(VLOOKUP(C48,'Consolidated Master Sheet'!B:H,7,0),"")</f>
        <v>2</v>
      </c>
      <c r="J48" s="23"/>
      <c r="K48" s="1228">
        <f t="shared" si="3"/>
        <v>0</v>
      </c>
    </row>
    <row r="49" spans="1:11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49" s="811"/>
      <c r="C49" s="869"/>
      <c r="D49" s="405" t="s">
        <v>4480</v>
      </c>
      <c r="E49" s="1075" t="str">
        <f>IFERROR(VLOOKUP(C49,'Consolidated Master Sheet'!B:H,3,0),"")</f>
        <v/>
      </c>
      <c r="F49" s="1498">
        <f t="shared" si="0"/>
        <v>0</v>
      </c>
      <c r="G49" s="1828">
        <f t="shared" si="1"/>
        <v>0</v>
      </c>
      <c r="H49" s="870" t="str">
        <f>IFERROR(VLOOKUP(C49,'Consolidated Master Sheet'!B:H,6,0),"")</f>
        <v/>
      </c>
      <c r="I49" s="870" t="str">
        <f>IFERROR(VLOOKUP(C49,'Consolidated Master Sheet'!B:H,7,0),"")</f>
        <v/>
      </c>
      <c r="J49" s="107"/>
      <c r="K49" s="1230"/>
    </row>
    <row r="50" spans="1:11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50" s="318"/>
      <c r="C50" s="858" t="s">
        <v>524</v>
      </c>
      <c r="D50" s="859" t="s">
        <v>8219</v>
      </c>
      <c r="E50" s="1072">
        <f>IFERROR(VLOOKUP(C50,'Consolidated Master Sheet'!B:H,3,0),"")</f>
        <v>30.64</v>
      </c>
      <c r="F50" s="860">
        <f t="shared" si="0"/>
        <v>0</v>
      </c>
      <c r="G50" s="1825">
        <f t="shared" si="1"/>
        <v>0</v>
      </c>
      <c r="H50" s="22">
        <f>IFERROR(VLOOKUP(C50,'Consolidated Master Sheet'!B:H,6,0),"")</f>
        <v>25</v>
      </c>
      <c r="I50" s="22">
        <f>IFERROR(VLOOKUP(C50,'Consolidated Master Sheet'!B:H,7,0),"")</f>
        <v>100</v>
      </c>
      <c r="J50" s="9"/>
      <c r="K50" s="1096">
        <f t="shared" ref="K50:K59" si="4">IFERROR(G50*J50,0)</f>
        <v>0</v>
      </c>
    </row>
    <row r="51" spans="1:11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51" s="318"/>
      <c r="C51" s="861" t="s">
        <v>525</v>
      </c>
      <c r="D51" s="862" t="s">
        <v>8220</v>
      </c>
      <c r="E51" s="1073">
        <f>IFERROR(VLOOKUP(C51,'Consolidated Master Sheet'!B:H,3,0),"")</f>
        <v>35.769999999999996</v>
      </c>
      <c r="F51" s="863">
        <f t="shared" si="0"/>
        <v>0</v>
      </c>
      <c r="G51" s="1826">
        <f t="shared" si="1"/>
        <v>0</v>
      </c>
      <c r="H51" s="864">
        <f>IFERROR(VLOOKUP(C51,'Consolidated Master Sheet'!B:H,6,0),"")</f>
        <v>30</v>
      </c>
      <c r="I51" s="864">
        <f>IFERROR(VLOOKUP(C51,'Consolidated Master Sheet'!B:H,7,0),"")</f>
        <v>60</v>
      </c>
      <c r="J51" s="23"/>
      <c r="K51" s="1228">
        <f t="shared" si="4"/>
        <v>0</v>
      </c>
    </row>
    <row r="52" spans="1:11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52" s="318"/>
      <c r="C52" s="874"/>
      <c r="D52" s="875"/>
      <c r="E52" s="1077" t="str">
        <f>IFERROR(VLOOKUP(C52,'Consolidated Master Sheet'!B:H,3,0),"")</f>
        <v/>
      </c>
      <c r="F52" s="1499">
        <f t="shared" si="0"/>
        <v>0</v>
      </c>
      <c r="G52" s="1830">
        <f t="shared" si="1"/>
        <v>0</v>
      </c>
      <c r="H52" s="796" t="str">
        <f>IFERROR(VLOOKUP(C52,'Consolidated Master Sheet'!B:H,6,0),"")</f>
        <v/>
      </c>
      <c r="I52" s="796" t="str">
        <f>IFERROR(VLOOKUP(C52,'Consolidated Master Sheet'!B:H,7,0),"")</f>
        <v/>
      </c>
      <c r="J52" s="37"/>
      <c r="K52" s="1213"/>
    </row>
    <row r="53" spans="1:11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53" s="318"/>
      <c r="C53" s="858" t="s">
        <v>526</v>
      </c>
      <c r="D53" s="859" t="s">
        <v>8221</v>
      </c>
      <c r="E53" s="1072">
        <f>IFERROR(VLOOKUP(C53,'Consolidated Master Sheet'!B:H,3,0),"")</f>
        <v>35.089999999999996</v>
      </c>
      <c r="F53" s="860">
        <f t="shared" si="0"/>
        <v>0</v>
      </c>
      <c r="G53" s="1825">
        <f t="shared" si="1"/>
        <v>0</v>
      </c>
      <c r="H53" s="22">
        <f>IFERROR(VLOOKUP(C53,'Consolidated Master Sheet'!B:H,6,0),"")</f>
        <v>26</v>
      </c>
      <c r="I53" s="22">
        <f>IFERROR(VLOOKUP(C53,'Consolidated Master Sheet'!B:H,7,0),"")</f>
        <v>52</v>
      </c>
      <c r="J53" s="9"/>
      <c r="K53" s="1096">
        <f t="shared" si="4"/>
        <v>0</v>
      </c>
    </row>
    <row r="54" spans="1:11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54" s="318"/>
      <c r="C54" s="865" t="s">
        <v>527</v>
      </c>
      <c r="D54" s="866" t="s">
        <v>8222</v>
      </c>
      <c r="E54" s="1074">
        <f>IFERROR(VLOOKUP(C54,'Consolidated Master Sheet'!B:H,3,0),"")</f>
        <v>62.019999999999996</v>
      </c>
      <c r="F54" s="867">
        <f t="shared" si="0"/>
        <v>0</v>
      </c>
      <c r="G54" s="1827">
        <f t="shared" si="1"/>
        <v>0</v>
      </c>
      <c r="H54" s="868">
        <f>IFERROR(VLOOKUP(C54,'Consolidated Master Sheet'!B:H,6,0),"")</f>
        <v>1</v>
      </c>
      <c r="I54" s="868">
        <f>IFERROR(VLOOKUP(C54,'Consolidated Master Sheet'!B:H,7,0),"")</f>
        <v>29</v>
      </c>
      <c r="J54" s="38"/>
      <c r="K54" s="1229">
        <f t="shared" si="4"/>
        <v>0</v>
      </c>
    </row>
    <row r="55" spans="1:11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55" s="318"/>
      <c r="C55" s="865" t="s">
        <v>528</v>
      </c>
      <c r="D55" s="866" t="s">
        <v>8223</v>
      </c>
      <c r="E55" s="1074">
        <f>IFERROR(VLOOKUP(C55,'Consolidated Master Sheet'!B:H,3,0),"")</f>
        <v>86.65</v>
      </c>
      <c r="F55" s="867">
        <f t="shared" si="0"/>
        <v>0</v>
      </c>
      <c r="G55" s="1827">
        <f t="shared" si="1"/>
        <v>0</v>
      </c>
      <c r="H55" s="868">
        <f>IFERROR(VLOOKUP(C55,'Consolidated Master Sheet'!B:H,6,0),"")</f>
        <v>1</v>
      </c>
      <c r="I55" s="868">
        <f>IFERROR(VLOOKUP(C55,'Consolidated Master Sheet'!B:H,7,0),"")</f>
        <v>22</v>
      </c>
      <c r="J55" s="38"/>
      <c r="K55" s="1229">
        <f t="shared" si="4"/>
        <v>0</v>
      </c>
    </row>
    <row r="56" spans="1:11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56" s="318"/>
      <c r="C56" s="865" t="s">
        <v>529</v>
      </c>
      <c r="D56" s="866" t="s">
        <v>8224</v>
      </c>
      <c r="E56" s="1074">
        <f>IFERROR(VLOOKUP(C56,'Consolidated Master Sheet'!B:H,3,0),"")</f>
        <v>119.59</v>
      </c>
      <c r="F56" s="867">
        <f t="shared" si="0"/>
        <v>0</v>
      </c>
      <c r="G56" s="1827">
        <f t="shared" si="1"/>
        <v>0</v>
      </c>
      <c r="H56" s="868">
        <f>IFERROR(VLOOKUP(C56,'Consolidated Master Sheet'!B:H,6,0),"")</f>
        <v>6</v>
      </c>
      <c r="I56" s="868">
        <f>IFERROR(VLOOKUP(C56,'Consolidated Master Sheet'!B:H,7,0),"")</f>
        <v>12</v>
      </c>
      <c r="J56" s="38"/>
      <c r="K56" s="1229">
        <f t="shared" si="4"/>
        <v>0</v>
      </c>
    </row>
    <row r="57" spans="1:11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57" s="318"/>
      <c r="C57" s="865" t="s">
        <v>530</v>
      </c>
      <c r="D57" s="866" t="s">
        <v>8225</v>
      </c>
      <c r="E57" s="1074">
        <f>IFERROR(VLOOKUP(C57,'Consolidated Master Sheet'!B:H,3,0),"")</f>
        <v>274.8</v>
      </c>
      <c r="F57" s="867">
        <f t="shared" si="0"/>
        <v>0</v>
      </c>
      <c r="G57" s="1827">
        <f t="shared" si="1"/>
        <v>0</v>
      </c>
      <c r="H57" s="868">
        <f>IFERROR(VLOOKUP(C57,'Consolidated Master Sheet'!B:H,6,0),"")</f>
        <v>1</v>
      </c>
      <c r="I57" s="868">
        <f>IFERROR(VLOOKUP(C57,'Consolidated Master Sheet'!B:H,7,0),"")</f>
        <v>6</v>
      </c>
      <c r="J57" s="38"/>
      <c r="K57" s="1229">
        <f t="shared" si="4"/>
        <v>0</v>
      </c>
    </row>
    <row r="58" spans="1:11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58" s="318"/>
      <c r="C58" s="865" t="s">
        <v>531</v>
      </c>
      <c r="D58" s="866" t="s">
        <v>8226</v>
      </c>
      <c r="E58" s="1074">
        <f>IFERROR(VLOOKUP(C58,'Consolidated Master Sheet'!B:H,3,0),"")</f>
        <v>529.78</v>
      </c>
      <c r="F58" s="867">
        <f t="shared" si="0"/>
        <v>0</v>
      </c>
      <c r="G58" s="1827">
        <f t="shared" si="1"/>
        <v>0</v>
      </c>
      <c r="H58" s="868">
        <f>IFERROR(VLOOKUP(C58,'Consolidated Master Sheet'!B:H,6,0),"")</f>
        <v>1</v>
      </c>
      <c r="I58" s="868">
        <f>IFERROR(VLOOKUP(C58,'Consolidated Master Sheet'!B:H,7,0),"")</f>
        <v>4</v>
      </c>
      <c r="J58" s="38"/>
      <c r="K58" s="1229">
        <f t="shared" si="4"/>
        <v>0</v>
      </c>
    </row>
    <row r="59" spans="1:11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59" s="318"/>
      <c r="C59" s="861" t="s">
        <v>532</v>
      </c>
      <c r="D59" s="862" t="s">
        <v>8227</v>
      </c>
      <c r="E59" s="1073">
        <f>IFERROR(VLOOKUP(C59,'Consolidated Master Sheet'!B:H,3,0),"")</f>
        <v>1033.29</v>
      </c>
      <c r="F59" s="863">
        <f t="shared" si="0"/>
        <v>0</v>
      </c>
      <c r="G59" s="1826">
        <f t="shared" si="1"/>
        <v>0</v>
      </c>
      <c r="H59" s="864">
        <f>IFERROR(VLOOKUP(C59,'Consolidated Master Sheet'!B:H,6,0),"")</f>
        <v>1</v>
      </c>
      <c r="I59" s="864">
        <f>IFERROR(VLOOKUP(C59,'Consolidated Master Sheet'!B:H,7,0),"")</f>
        <v>2</v>
      </c>
      <c r="J59" s="23"/>
      <c r="K59" s="1228">
        <f t="shared" si="4"/>
        <v>0</v>
      </c>
    </row>
    <row r="60" spans="1:11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60" s="811"/>
      <c r="C60" s="869"/>
      <c r="D60" s="405" t="s">
        <v>236</v>
      </c>
      <c r="E60" s="1075" t="str">
        <f>IFERROR(VLOOKUP(C60,'Consolidated Master Sheet'!B:H,3,0),"")</f>
        <v/>
      </c>
      <c r="F60" s="1498">
        <f t="shared" si="0"/>
        <v>0</v>
      </c>
      <c r="G60" s="1828">
        <f t="shared" si="1"/>
        <v>0</v>
      </c>
      <c r="H60" s="870" t="str">
        <f>IFERROR(VLOOKUP(C60,'Consolidated Master Sheet'!B:H,6,0),"")</f>
        <v/>
      </c>
      <c r="I60" s="870" t="str">
        <f>IFERROR(VLOOKUP(C60,'Consolidated Master Sheet'!B:H,7,0),"")</f>
        <v/>
      </c>
      <c r="J60" s="107"/>
      <c r="K60" s="1230"/>
    </row>
    <row r="61" spans="1:11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61" s="318"/>
      <c r="C61" s="858" t="s">
        <v>533</v>
      </c>
      <c r="D61" s="859" t="s">
        <v>8228</v>
      </c>
      <c r="E61" s="1072">
        <f>IFERROR(VLOOKUP(C61,'Consolidated Master Sheet'!B:H,3,0),"")</f>
        <v>40.369999999999997</v>
      </c>
      <c r="F61" s="860">
        <f t="shared" si="0"/>
        <v>0</v>
      </c>
      <c r="G61" s="1825">
        <f t="shared" si="1"/>
        <v>0</v>
      </c>
      <c r="H61" s="22">
        <f>IFERROR(VLOOKUP(C61,'Consolidated Master Sheet'!B:H,6,0),"")</f>
        <v>28</v>
      </c>
      <c r="I61" s="22">
        <f>IFERROR(VLOOKUP(C61,'Consolidated Master Sheet'!B:H,7,0),"")</f>
        <v>56</v>
      </c>
      <c r="J61" s="9"/>
      <c r="K61" s="1096">
        <f t="shared" ref="K61:K66" si="5">IFERROR(G61*J61,0)</f>
        <v>0</v>
      </c>
    </row>
    <row r="62" spans="1:11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62" s="318"/>
      <c r="C62" s="865" t="s">
        <v>534</v>
      </c>
      <c r="D62" s="866" t="s">
        <v>8229</v>
      </c>
      <c r="E62" s="1074">
        <f>IFERROR(VLOOKUP(C62,'Consolidated Master Sheet'!B:H,3,0),"")</f>
        <v>40.369999999999997</v>
      </c>
      <c r="F62" s="867">
        <f t="shared" si="0"/>
        <v>0</v>
      </c>
      <c r="G62" s="1827">
        <f t="shared" si="1"/>
        <v>0</v>
      </c>
      <c r="H62" s="868">
        <f>IFERROR(VLOOKUP(C62,'Consolidated Master Sheet'!B:H,6,0),"")</f>
        <v>28</v>
      </c>
      <c r="I62" s="868">
        <f>IFERROR(VLOOKUP(C62,'Consolidated Master Sheet'!B:H,7,0),"")</f>
        <v>56</v>
      </c>
      <c r="J62" s="38"/>
      <c r="K62" s="1229">
        <f t="shared" si="5"/>
        <v>0</v>
      </c>
    </row>
    <row r="63" spans="1:11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63" s="318"/>
      <c r="C63" s="865" t="s">
        <v>535</v>
      </c>
      <c r="D63" s="866" t="s">
        <v>8230</v>
      </c>
      <c r="E63" s="1074">
        <f>IFERROR(VLOOKUP(C63,'Consolidated Master Sheet'!B:H,3,0),"")</f>
        <v>30.25</v>
      </c>
      <c r="F63" s="867">
        <f t="shared" si="0"/>
        <v>0</v>
      </c>
      <c r="G63" s="1827">
        <f t="shared" si="1"/>
        <v>0</v>
      </c>
      <c r="H63" s="868">
        <f>IFERROR(VLOOKUP(C63,'Consolidated Master Sheet'!B:H,6,0),"")</f>
        <v>28</v>
      </c>
      <c r="I63" s="868">
        <f>IFERROR(VLOOKUP(C63,'Consolidated Master Sheet'!B:H,7,0),"")</f>
        <v>56</v>
      </c>
      <c r="J63" s="38"/>
      <c r="K63" s="1229">
        <f t="shared" si="5"/>
        <v>0</v>
      </c>
    </row>
    <row r="64" spans="1:11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64" s="318"/>
      <c r="C64" s="865" t="s">
        <v>536</v>
      </c>
      <c r="D64" s="866" t="s">
        <v>8231</v>
      </c>
      <c r="E64" s="1074">
        <f>IFERROR(VLOOKUP(C64,'Consolidated Master Sheet'!B:H,3,0),"")</f>
        <v>33.58</v>
      </c>
      <c r="F64" s="867">
        <f t="shared" si="0"/>
        <v>0</v>
      </c>
      <c r="G64" s="1827">
        <f t="shared" si="1"/>
        <v>0</v>
      </c>
      <c r="H64" s="868">
        <f>IFERROR(VLOOKUP(C64,'Consolidated Master Sheet'!B:H,6,0),"")</f>
        <v>28</v>
      </c>
      <c r="I64" s="868">
        <f>IFERROR(VLOOKUP(C64,'Consolidated Master Sheet'!B:H,7,0),"")</f>
        <v>56</v>
      </c>
      <c r="J64" s="38"/>
      <c r="K64" s="1229">
        <f t="shared" si="5"/>
        <v>0</v>
      </c>
    </row>
    <row r="65" spans="1:11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65" s="318"/>
      <c r="C65" s="865" t="s">
        <v>537</v>
      </c>
      <c r="D65" s="866" t="s">
        <v>8232</v>
      </c>
      <c r="E65" s="1074">
        <f>IFERROR(VLOOKUP(C65,'Consolidated Master Sheet'!B:H,3,0),"")</f>
        <v>39.65</v>
      </c>
      <c r="F65" s="867">
        <f t="shared" si="0"/>
        <v>0</v>
      </c>
      <c r="G65" s="1827">
        <f t="shared" si="1"/>
        <v>0</v>
      </c>
      <c r="H65" s="868">
        <f>IFERROR(VLOOKUP(C65,'Consolidated Master Sheet'!B:H,6,0),"")</f>
        <v>21</v>
      </c>
      <c r="I65" s="868">
        <f>IFERROR(VLOOKUP(C65,'Consolidated Master Sheet'!B:H,7,0),"")</f>
        <v>42</v>
      </c>
      <c r="J65" s="38"/>
      <c r="K65" s="1229">
        <f t="shared" si="5"/>
        <v>0</v>
      </c>
    </row>
    <row r="66" spans="1:11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66" s="318"/>
      <c r="C66" s="861" t="s">
        <v>538</v>
      </c>
      <c r="D66" s="862" t="s">
        <v>8233</v>
      </c>
      <c r="E66" s="1073">
        <f>IFERROR(VLOOKUP(C66,'Consolidated Master Sheet'!B:H,3,0),"")</f>
        <v>48.15</v>
      </c>
      <c r="F66" s="863">
        <f t="shared" si="0"/>
        <v>0</v>
      </c>
      <c r="G66" s="1826">
        <f t="shared" si="1"/>
        <v>0</v>
      </c>
      <c r="H66" s="864">
        <f>IFERROR(VLOOKUP(C66,'Consolidated Master Sheet'!B:H,6,0),"")</f>
        <v>17</v>
      </c>
      <c r="I66" s="864">
        <f>IFERROR(VLOOKUP(C66,'Consolidated Master Sheet'!B:H,7,0),"")</f>
        <v>34</v>
      </c>
      <c r="J66" s="23"/>
      <c r="K66" s="1228">
        <f t="shared" si="5"/>
        <v>0</v>
      </c>
    </row>
    <row r="67" spans="1:11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67" s="318"/>
      <c r="C67" s="874"/>
      <c r="D67" s="875"/>
      <c r="E67" s="1077" t="str">
        <f>IFERROR(VLOOKUP(C67,'Consolidated Master Sheet'!B:H,3,0),"")</f>
        <v/>
      </c>
      <c r="F67" s="1499">
        <f t="shared" si="0"/>
        <v>0</v>
      </c>
      <c r="G67" s="1830">
        <f t="shared" si="1"/>
        <v>0</v>
      </c>
      <c r="H67" s="796" t="str">
        <f>IFERROR(VLOOKUP(C67,'Consolidated Master Sheet'!B:H,6,0),"")</f>
        <v/>
      </c>
      <c r="I67" s="796" t="str">
        <f>IFERROR(VLOOKUP(C67,'Consolidated Master Sheet'!B:H,7,0),"")</f>
        <v/>
      </c>
      <c r="J67" s="37"/>
      <c r="K67" s="1213"/>
    </row>
    <row r="68" spans="1:11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68" s="318"/>
      <c r="C68" s="858" t="s">
        <v>539</v>
      </c>
      <c r="D68" s="859" t="s">
        <v>8234</v>
      </c>
      <c r="E68" s="1072">
        <f>IFERROR(VLOOKUP(C68,'Consolidated Master Sheet'!B:H,3,0),"")</f>
        <v>51.54</v>
      </c>
      <c r="F68" s="860">
        <f t="shared" si="0"/>
        <v>0</v>
      </c>
      <c r="G68" s="1825">
        <f t="shared" si="1"/>
        <v>0</v>
      </c>
      <c r="H68" s="22">
        <f>IFERROR(VLOOKUP(C68,'Consolidated Master Sheet'!B:H,6,0),"")</f>
        <v>20</v>
      </c>
      <c r="I68" s="22">
        <f>IFERROR(VLOOKUP(C68,'Consolidated Master Sheet'!B:H,7,0),"")</f>
        <v>40</v>
      </c>
      <c r="J68" s="9"/>
      <c r="K68" s="1096">
        <f t="shared" ref="K68:K76" si="6">IFERROR(G68*J68,0)</f>
        <v>0</v>
      </c>
    </row>
    <row r="69" spans="1:11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69" s="318"/>
      <c r="C69" s="865" t="s">
        <v>540</v>
      </c>
      <c r="D69" s="866" t="s">
        <v>8235</v>
      </c>
      <c r="E69" s="1074">
        <f>IFERROR(VLOOKUP(C69,'Consolidated Master Sheet'!B:H,3,0),"")</f>
        <v>52.47</v>
      </c>
      <c r="F69" s="867">
        <f t="shared" si="0"/>
        <v>0</v>
      </c>
      <c r="G69" s="1827">
        <f t="shared" si="1"/>
        <v>0</v>
      </c>
      <c r="H69" s="868">
        <f>IFERROR(VLOOKUP(C69,'Consolidated Master Sheet'!B:H,6,0),"")</f>
        <v>19</v>
      </c>
      <c r="I69" s="868">
        <f>IFERROR(VLOOKUP(C69,'Consolidated Master Sheet'!B:H,7,0),"")</f>
        <v>38</v>
      </c>
      <c r="J69" s="38"/>
      <c r="K69" s="1229">
        <f t="shared" si="6"/>
        <v>0</v>
      </c>
    </row>
    <row r="70" spans="1:11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70" s="318"/>
      <c r="C70" s="865" t="s">
        <v>541</v>
      </c>
      <c r="D70" s="866" t="s">
        <v>8236</v>
      </c>
      <c r="E70" s="1074">
        <f>IFERROR(VLOOKUP(C70,'Consolidated Master Sheet'!B:H,3,0),"")</f>
        <v>74.37</v>
      </c>
      <c r="F70" s="867">
        <f t="shared" ref="F70:F120" si="7">IF(E70=0,"NET",$F$2)</f>
        <v>0</v>
      </c>
      <c r="G70" s="1827">
        <f t="shared" ref="G70:G120" si="8">IFERROR(ROUND(E70*F70,2),0)</f>
        <v>0</v>
      </c>
      <c r="H70" s="868">
        <f>IFERROR(VLOOKUP(C70,'Consolidated Master Sheet'!B:H,6,0),"")</f>
        <v>10</v>
      </c>
      <c r="I70" s="868">
        <f>IFERROR(VLOOKUP(C70,'Consolidated Master Sheet'!B:H,7,0),"")</f>
        <v>20</v>
      </c>
      <c r="J70" s="38"/>
      <c r="K70" s="1229">
        <f t="shared" si="6"/>
        <v>0</v>
      </c>
    </row>
    <row r="71" spans="1:11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71" s="318"/>
      <c r="C71" s="865" t="s">
        <v>542</v>
      </c>
      <c r="D71" s="866" t="s">
        <v>8237</v>
      </c>
      <c r="E71" s="1074">
        <f>IFERROR(VLOOKUP(C71,'Consolidated Master Sheet'!B:H,3,0),"")</f>
        <v>91.850000000000009</v>
      </c>
      <c r="F71" s="867">
        <f t="shared" si="7"/>
        <v>0</v>
      </c>
      <c r="G71" s="1827">
        <f t="shared" si="8"/>
        <v>0</v>
      </c>
      <c r="H71" s="868">
        <f>IFERROR(VLOOKUP(C71,'Consolidated Master Sheet'!B:H,6,0),"")</f>
        <v>12</v>
      </c>
      <c r="I71" s="868">
        <f>IFERROR(VLOOKUP(C71,'Consolidated Master Sheet'!B:H,7,0),"")</f>
        <v>24</v>
      </c>
      <c r="J71" s="38"/>
      <c r="K71" s="1229">
        <f t="shared" si="6"/>
        <v>0</v>
      </c>
    </row>
    <row r="72" spans="1:11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72" s="318"/>
      <c r="C72" s="861" t="s">
        <v>543</v>
      </c>
      <c r="D72" s="862" t="s">
        <v>8238</v>
      </c>
      <c r="E72" s="1073">
        <f>IFERROR(VLOOKUP(C72,'Consolidated Master Sheet'!B:H,3,0),"")</f>
        <v>85.660000000000011</v>
      </c>
      <c r="F72" s="863">
        <f t="shared" si="7"/>
        <v>0</v>
      </c>
      <c r="G72" s="1826">
        <f t="shared" si="8"/>
        <v>0</v>
      </c>
      <c r="H72" s="864">
        <f>IFERROR(VLOOKUP(C72,'Consolidated Master Sheet'!B:H,6,0),"")</f>
        <v>12</v>
      </c>
      <c r="I72" s="864">
        <f>IFERROR(VLOOKUP(C72,'Consolidated Master Sheet'!B:H,7,0),"")</f>
        <v>24</v>
      </c>
      <c r="J72" s="23"/>
      <c r="K72" s="1228">
        <f t="shared" si="6"/>
        <v>0</v>
      </c>
    </row>
    <row r="73" spans="1:11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73" s="318"/>
      <c r="C73" s="865" t="s">
        <v>544</v>
      </c>
      <c r="D73" s="866" t="s">
        <v>8239</v>
      </c>
      <c r="E73" s="1074">
        <f>IFERROR(VLOOKUP(C73,'Consolidated Master Sheet'!B:H,3,0),"")</f>
        <v>59.23</v>
      </c>
      <c r="F73" s="867">
        <f t="shared" si="7"/>
        <v>0</v>
      </c>
      <c r="G73" s="1827">
        <f t="shared" si="8"/>
        <v>0</v>
      </c>
      <c r="H73" s="868">
        <f>IFERROR(VLOOKUP(C73,'Consolidated Master Sheet'!B:H,6,0),"")</f>
        <v>25</v>
      </c>
      <c r="I73" s="868">
        <f>IFERROR(VLOOKUP(C73,'Consolidated Master Sheet'!B:H,7,0),"")</f>
        <v>50</v>
      </c>
      <c r="J73" s="38"/>
      <c r="K73" s="1229">
        <f t="shared" si="6"/>
        <v>0</v>
      </c>
    </row>
    <row r="74" spans="1:11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74" s="318"/>
      <c r="C74" s="865" t="s">
        <v>545</v>
      </c>
      <c r="D74" s="866" t="s">
        <v>8240</v>
      </c>
      <c r="E74" s="1074">
        <f>IFERROR(VLOOKUP(C74,'Consolidated Master Sheet'!B:H,3,0),"")</f>
        <v>58.2</v>
      </c>
      <c r="F74" s="867">
        <f t="shared" si="7"/>
        <v>0</v>
      </c>
      <c r="G74" s="1827">
        <f t="shared" si="8"/>
        <v>0</v>
      </c>
      <c r="H74" s="868">
        <f>IFERROR(VLOOKUP(C74,'Consolidated Master Sheet'!B:H,6,0),"")</f>
        <v>19</v>
      </c>
      <c r="I74" s="868">
        <f>IFERROR(VLOOKUP(C74,'Consolidated Master Sheet'!B:H,7,0),"")</f>
        <v>38</v>
      </c>
      <c r="J74" s="38"/>
      <c r="K74" s="1229">
        <f t="shared" si="6"/>
        <v>0</v>
      </c>
    </row>
    <row r="75" spans="1:11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75" s="318"/>
      <c r="C75" s="865" t="s">
        <v>546</v>
      </c>
      <c r="D75" s="866" t="s">
        <v>8241</v>
      </c>
      <c r="E75" s="1074">
        <f>IFERROR(VLOOKUP(C75,'Consolidated Master Sheet'!B:H,3,0),"")</f>
        <v>58.2</v>
      </c>
      <c r="F75" s="867">
        <f t="shared" si="7"/>
        <v>0</v>
      </c>
      <c r="G75" s="1827">
        <f t="shared" si="8"/>
        <v>0</v>
      </c>
      <c r="H75" s="868">
        <f>IFERROR(VLOOKUP(C75,'Consolidated Master Sheet'!B:H,6,0),"")</f>
        <v>1</v>
      </c>
      <c r="I75" s="868">
        <f>IFERROR(VLOOKUP(C75,'Consolidated Master Sheet'!B:H,7,0),"")</f>
        <v>33</v>
      </c>
      <c r="J75" s="38"/>
      <c r="K75" s="1229">
        <f t="shared" si="6"/>
        <v>0</v>
      </c>
    </row>
    <row r="76" spans="1:11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76" s="318"/>
      <c r="C76" s="861" t="s">
        <v>547</v>
      </c>
      <c r="D76" s="862" t="s">
        <v>8242</v>
      </c>
      <c r="E76" s="1073">
        <f>IFERROR(VLOOKUP(C76,'Consolidated Master Sheet'!B:H,3,0),"")</f>
        <v>59.23</v>
      </c>
      <c r="F76" s="863">
        <f t="shared" si="7"/>
        <v>0</v>
      </c>
      <c r="G76" s="1826">
        <f t="shared" si="8"/>
        <v>0</v>
      </c>
      <c r="H76" s="864">
        <f>IFERROR(VLOOKUP(C76,'Consolidated Master Sheet'!B:H,6,0),"")</f>
        <v>1</v>
      </c>
      <c r="I76" s="864">
        <f>IFERROR(VLOOKUP(C76,'Consolidated Master Sheet'!B:H,7,0),"")</f>
        <v>27</v>
      </c>
      <c r="J76" s="23"/>
      <c r="K76" s="1228">
        <f t="shared" si="6"/>
        <v>0</v>
      </c>
    </row>
    <row r="77" spans="1:11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77" s="318"/>
      <c r="C77" s="874"/>
      <c r="D77" s="875"/>
      <c r="E77" s="1077" t="str">
        <f>IFERROR(VLOOKUP(C77,'Consolidated Master Sheet'!B:H,3,0),"")</f>
        <v/>
      </c>
      <c r="F77" s="1499">
        <f t="shared" si="7"/>
        <v>0</v>
      </c>
      <c r="G77" s="1830">
        <f t="shared" si="8"/>
        <v>0</v>
      </c>
      <c r="H77" s="796" t="str">
        <f>IFERROR(VLOOKUP(C77,'Consolidated Master Sheet'!B:H,6,0),"")</f>
        <v/>
      </c>
      <c r="I77" s="796" t="str">
        <f>IFERROR(VLOOKUP(C77,'Consolidated Master Sheet'!B:H,7,0),"")</f>
        <v/>
      </c>
      <c r="J77" s="37"/>
      <c r="K77" s="1213"/>
    </row>
    <row r="78" spans="1:11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78" s="318"/>
      <c r="C78" s="858" t="s">
        <v>548</v>
      </c>
      <c r="D78" s="859" t="s">
        <v>8243</v>
      </c>
      <c r="E78" s="1072">
        <f>IFERROR(VLOOKUP(C78,'Consolidated Master Sheet'!B:H,3,0),"")</f>
        <v>136.6</v>
      </c>
      <c r="F78" s="860">
        <f t="shared" si="7"/>
        <v>0</v>
      </c>
      <c r="G78" s="1825">
        <f t="shared" si="8"/>
        <v>0</v>
      </c>
      <c r="H78" s="22">
        <f>IFERROR(VLOOKUP(C78,'Consolidated Master Sheet'!B:H,6,0),"")</f>
        <v>20</v>
      </c>
      <c r="I78" s="22">
        <f>IFERROR(VLOOKUP(C78,'Consolidated Master Sheet'!B:H,7,0),"")</f>
        <v>20</v>
      </c>
      <c r="J78" s="9"/>
      <c r="K78" s="1096">
        <f t="shared" ref="K78:K84" si="9">IFERROR(G78*J78,0)</f>
        <v>0</v>
      </c>
    </row>
    <row r="79" spans="1:11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79" s="318"/>
      <c r="C79" s="865" t="s">
        <v>549</v>
      </c>
      <c r="D79" s="866" t="s">
        <v>8244</v>
      </c>
      <c r="E79" s="1074">
        <f>IFERROR(VLOOKUP(C79,'Consolidated Master Sheet'!B:H,3,0),"")</f>
        <v>120.22</v>
      </c>
      <c r="F79" s="867">
        <f t="shared" si="7"/>
        <v>0</v>
      </c>
      <c r="G79" s="1827">
        <f t="shared" si="8"/>
        <v>0</v>
      </c>
      <c r="H79" s="868">
        <f>IFERROR(VLOOKUP(C79,'Consolidated Master Sheet'!B:H,6,0),"")</f>
        <v>8</v>
      </c>
      <c r="I79" s="868">
        <f>IFERROR(VLOOKUP(C79,'Consolidated Master Sheet'!B:H,7,0),"")</f>
        <v>16</v>
      </c>
      <c r="J79" s="38"/>
      <c r="K79" s="1229">
        <f t="shared" si="9"/>
        <v>0</v>
      </c>
    </row>
    <row r="80" spans="1:11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80" s="318"/>
      <c r="C80" s="865" t="s">
        <v>550</v>
      </c>
      <c r="D80" s="866" t="s">
        <v>8245</v>
      </c>
      <c r="E80" s="1074">
        <f>IFERROR(VLOOKUP(C80,'Consolidated Master Sheet'!B:H,3,0),"")</f>
        <v>136.6</v>
      </c>
      <c r="F80" s="867">
        <f t="shared" si="7"/>
        <v>0</v>
      </c>
      <c r="G80" s="1827">
        <f t="shared" si="8"/>
        <v>0</v>
      </c>
      <c r="H80" s="868">
        <f>IFERROR(VLOOKUP(C80,'Consolidated Master Sheet'!B:H,6,0),"")</f>
        <v>16</v>
      </c>
      <c r="I80" s="868">
        <f>IFERROR(VLOOKUP(C80,'Consolidated Master Sheet'!B:H,7,0),"")</f>
        <v>16</v>
      </c>
      <c r="J80" s="38"/>
      <c r="K80" s="1229">
        <f t="shared" si="9"/>
        <v>0</v>
      </c>
    </row>
    <row r="81" spans="1:11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81" s="318"/>
      <c r="C81" s="861" t="s">
        <v>551</v>
      </c>
      <c r="D81" s="862" t="s">
        <v>8246</v>
      </c>
      <c r="E81" s="1073">
        <f>IFERROR(VLOOKUP(C81,'Consolidated Master Sheet'!B:H,3,0),"")</f>
        <v>120.22</v>
      </c>
      <c r="F81" s="863">
        <f t="shared" si="7"/>
        <v>0</v>
      </c>
      <c r="G81" s="1826">
        <f t="shared" si="8"/>
        <v>0</v>
      </c>
      <c r="H81" s="864">
        <f>IFERROR(VLOOKUP(C81,'Consolidated Master Sheet'!B:H,6,0),"")</f>
        <v>8</v>
      </c>
      <c r="I81" s="864">
        <f>IFERROR(VLOOKUP(C81,'Consolidated Master Sheet'!B:H,7,0),"")</f>
        <v>16</v>
      </c>
      <c r="J81" s="23"/>
      <c r="K81" s="1228">
        <f t="shared" si="9"/>
        <v>0</v>
      </c>
    </row>
    <row r="82" spans="1:11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82" s="318"/>
      <c r="C82" s="865" t="s">
        <v>552</v>
      </c>
      <c r="D82" s="866" t="s">
        <v>8247</v>
      </c>
      <c r="E82" s="1074">
        <f>IFERROR(VLOOKUP(C82,'Consolidated Master Sheet'!B:H,3,0),"")</f>
        <v>75.960000000000008</v>
      </c>
      <c r="F82" s="867">
        <f t="shared" si="7"/>
        <v>0</v>
      </c>
      <c r="G82" s="1827">
        <f t="shared" si="8"/>
        <v>0</v>
      </c>
      <c r="H82" s="868">
        <f>IFERROR(VLOOKUP(C82,'Consolidated Master Sheet'!B:H,6,0),"")</f>
        <v>16</v>
      </c>
      <c r="I82" s="868">
        <f>IFERROR(VLOOKUP(C82,'Consolidated Master Sheet'!B:H,7,0),"")</f>
        <v>32</v>
      </c>
      <c r="J82" s="38"/>
      <c r="K82" s="1229">
        <f t="shared" si="9"/>
        <v>0</v>
      </c>
    </row>
    <row r="83" spans="1:11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83" s="318"/>
      <c r="C83" s="865" t="s">
        <v>553</v>
      </c>
      <c r="D83" s="866" t="s">
        <v>8248</v>
      </c>
      <c r="E83" s="1074">
        <f>IFERROR(VLOOKUP(C83,'Consolidated Master Sheet'!B:H,3,0),"")</f>
        <v>81.03</v>
      </c>
      <c r="F83" s="867">
        <f t="shared" si="7"/>
        <v>0</v>
      </c>
      <c r="G83" s="1827">
        <f t="shared" si="8"/>
        <v>0</v>
      </c>
      <c r="H83" s="868">
        <f>IFERROR(VLOOKUP(C83,'Consolidated Master Sheet'!B:H,6,0),"")</f>
        <v>1</v>
      </c>
      <c r="I83" s="868">
        <f>IFERROR(VLOOKUP(C83,'Consolidated Master Sheet'!B:H,7,0),"")</f>
        <v>27</v>
      </c>
      <c r="J83" s="38"/>
      <c r="K83" s="1229">
        <f t="shared" si="9"/>
        <v>0</v>
      </c>
    </row>
    <row r="84" spans="1:11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84" s="318"/>
      <c r="C84" s="861" t="s">
        <v>554</v>
      </c>
      <c r="D84" s="862" t="s">
        <v>8249</v>
      </c>
      <c r="E84" s="1073">
        <f>IFERROR(VLOOKUP(C84,'Consolidated Master Sheet'!B:H,3,0),"")</f>
        <v>81.03</v>
      </c>
      <c r="F84" s="863">
        <f t="shared" si="7"/>
        <v>0</v>
      </c>
      <c r="G84" s="1826">
        <f t="shared" si="8"/>
        <v>0</v>
      </c>
      <c r="H84" s="864">
        <f>IFERROR(VLOOKUP(C84,'Consolidated Master Sheet'!B:H,6,0),"")</f>
        <v>12</v>
      </c>
      <c r="I84" s="864">
        <f>IFERROR(VLOOKUP(C84,'Consolidated Master Sheet'!B:H,7,0),"")</f>
        <v>24</v>
      </c>
      <c r="J84" s="23"/>
      <c r="K84" s="1228">
        <f t="shared" si="9"/>
        <v>0</v>
      </c>
    </row>
    <row r="85" spans="1:11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85" s="318"/>
      <c r="C85" s="865" t="s">
        <v>555</v>
      </c>
      <c r="D85" s="866" t="s">
        <v>8250</v>
      </c>
      <c r="E85" s="1074">
        <f>IFERROR(VLOOKUP(C85,'Consolidated Master Sheet'!B:H,3,0),"")</f>
        <v>75.960000000000008</v>
      </c>
      <c r="F85" s="867">
        <f t="shared" si="7"/>
        <v>0</v>
      </c>
      <c r="G85" s="1827">
        <f t="shared" si="8"/>
        <v>0</v>
      </c>
      <c r="H85" s="868">
        <f>IFERROR(VLOOKUP(C85,'Consolidated Master Sheet'!B:H,6,0),"")</f>
        <v>15</v>
      </c>
      <c r="I85" s="868">
        <f>IFERROR(VLOOKUP(C85,'Consolidated Master Sheet'!B:H,7,0),"")</f>
        <v>30</v>
      </c>
      <c r="J85" s="38"/>
      <c r="K85" s="1229">
        <f t="shared" ref="K85:K88" si="10">IFERROR(G85*J85,0)</f>
        <v>0</v>
      </c>
    </row>
    <row r="86" spans="1:11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86" s="318"/>
      <c r="C86" s="865" t="s">
        <v>556</v>
      </c>
      <c r="D86" s="866" t="s">
        <v>8251</v>
      </c>
      <c r="E86" s="1074">
        <f>IFERROR(VLOOKUP(C86,'Consolidated Master Sheet'!B:H,3,0),"")</f>
        <v>75.960000000000008</v>
      </c>
      <c r="F86" s="867">
        <f t="shared" si="7"/>
        <v>0</v>
      </c>
      <c r="G86" s="1827">
        <f t="shared" si="8"/>
        <v>0</v>
      </c>
      <c r="H86" s="868">
        <f>IFERROR(VLOOKUP(C86,'Consolidated Master Sheet'!B:H,6,0),"")</f>
        <v>25</v>
      </c>
      <c r="I86" s="868">
        <f>IFERROR(VLOOKUP(C86,'Consolidated Master Sheet'!B:H,7,0),"")</f>
        <v>25</v>
      </c>
      <c r="J86" s="38"/>
      <c r="K86" s="1229">
        <f t="shared" si="10"/>
        <v>0</v>
      </c>
    </row>
    <row r="87" spans="1:11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87" s="318"/>
      <c r="C87" s="865" t="s">
        <v>557</v>
      </c>
      <c r="D87" s="866" t="s">
        <v>8252</v>
      </c>
      <c r="E87" s="1074">
        <f>IFERROR(VLOOKUP(C87,'Consolidated Master Sheet'!B:H,3,0),"")</f>
        <v>75.960000000000008</v>
      </c>
      <c r="F87" s="867">
        <f t="shared" si="7"/>
        <v>0</v>
      </c>
      <c r="G87" s="1827">
        <f t="shared" si="8"/>
        <v>0</v>
      </c>
      <c r="H87" s="868">
        <f>IFERROR(VLOOKUP(C87,'Consolidated Master Sheet'!B:H,6,0),"")</f>
        <v>15</v>
      </c>
      <c r="I87" s="868">
        <f>IFERROR(VLOOKUP(C87,'Consolidated Master Sheet'!B:H,7,0),"")</f>
        <v>30</v>
      </c>
      <c r="J87" s="38"/>
      <c r="K87" s="1229">
        <f t="shared" si="10"/>
        <v>0</v>
      </c>
    </row>
    <row r="88" spans="1:11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88" s="318"/>
      <c r="C88" s="865" t="s">
        <v>558</v>
      </c>
      <c r="D88" s="866" t="s">
        <v>8253</v>
      </c>
      <c r="E88" s="1074">
        <f>IFERROR(VLOOKUP(C88,'Consolidated Master Sheet'!B:H,3,0),"")</f>
        <v>83.570000000000007</v>
      </c>
      <c r="F88" s="867">
        <f t="shared" si="7"/>
        <v>0</v>
      </c>
      <c r="G88" s="1827">
        <f t="shared" si="8"/>
        <v>0</v>
      </c>
      <c r="H88" s="868">
        <f>IFERROR(VLOOKUP(C88,'Consolidated Master Sheet'!B:H,6,0),"")</f>
        <v>1</v>
      </c>
      <c r="I88" s="868">
        <f>IFERROR(VLOOKUP(C88,'Consolidated Master Sheet'!B:H,7,0),"")</f>
        <v>25</v>
      </c>
      <c r="J88" s="38"/>
      <c r="K88" s="1229">
        <f t="shared" si="10"/>
        <v>0</v>
      </c>
    </row>
    <row r="89" spans="1:11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89" s="318"/>
      <c r="C89" s="865" t="s">
        <v>559</v>
      </c>
      <c r="D89" s="876" t="s">
        <v>8254</v>
      </c>
      <c r="E89" s="1074">
        <f>IFERROR(VLOOKUP(C89,'Consolidated Master Sheet'!B:H,3,0),"")</f>
        <v>66.03</v>
      </c>
      <c r="F89" s="867">
        <f t="shared" si="7"/>
        <v>0</v>
      </c>
      <c r="G89" s="1827">
        <f t="shared" si="8"/>
        <v>0</v>
      </c>
      <c r="H89" s="868">
        <f>IFERROR(VLOOKUP(C89,'Consolidated Master Sheet'!B:H,6,0),"")</f>
        <v>15</v>
      </c>
      <c r="I89" s="868">
        <f>IFERROR(VLOOKUP(C89,'Consolidated Master Sheet'!B:H,7,0),"")</f>
        <v>30</v>
      </c>
      <c r="J89" s="38"/>
      <c r="K89" s="1229">
        <f>IFERROR(G89*J89,0)</f>
        <v>0</v>
      </c>
    </row>
    <row r="90" spans="1:11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90" s="318"/>
      <c r="C90" s="865" t="s">
        <v>560</v>
      </c>
      <c r="D90" s="876" t="s">
        <v>8255</v>
      </c>
      <c r="E90" s="1074">
        <f>IFERROR(VLOOKUP(C90,'Consolidated Master Sheet'!B:H,3,0),"")</f>
        <v>67.23</v>
      </c>
      <c r="F90" s="867">
        <f t="shared" si="7"/>
        <v>0</v>
      </c>
      <c r="G90" s="1827">
        <f t="shared" si="8"/>
        <v>0</v>
      </c>
      <c r="H90" s="868">
        <f>IFERROR(VLOOKUP(C90,'Consolidated Master Sheet'!B:H,6,0),"")</f>
        <v>15</v>
      </c>
      <c r="I90" s="868">
        <f>IFERROR(VLOOKUP(C90,'Consolidated Master Sheet'!B:H,7,0),"")</f>
        <v>30</v>
      </c>
      <c r="J90" s="38"/>
      <c r="K90" s="1229">
        <f>IFERROR(G90*J90,0)</f>
        <v>0</v>
      </c>
    </row>
    <row r="91" spans="1:11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91" s="318"/>
      <c r="C91" s="865" t="s">
        <v>561</v>
      </c>
      <c r="D91" s="876" t="s">
        <v>8256</v>
      </c>
      <c r="E91" s="1074">
        <f>IFERROR(VLOOKUP(C91,'Consolidated Master Sheet'!B:H,3,0),"")</f>
        <v>67.23</v>
      </c>
      <c r="F91" s="867">
        <f t="shared" si="7"/>
        <v>0</v>
      </c>
      <c r="G91" s="1827">
        <f t="shared" si="8"/>
        <v>0</v>
      </c>
      <c r="H91" s="868">
        <f>IFERROR(VLOOKUP(C91,'Consolidated Master Sheet'!B:H,6,0),"")</f>
        <v>13</v>
      </c>
      <c r="I91" s="868">
        <f>IFERROR(VLOOKUP(C91,'Consolidated Master Sheet'!B:H,7,0),"")</f>
        <v>26</v>
      </c>
      <c r="J91" s="38"/>
      <c r="K91" s="1229">
        <f>IFERROR(G91*J91,0)</f>
        <v>0</v>
      </c>
    </row>
    <row r="92" spans="1:11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92" s="318"/>
      <c r="C92" s="865" t="s">
        <v>562</v>
      </c>
      <c r="D92" s="876" t="s">
        <v>8257</v>
      </c>
      <c r="E92" s="1074">
        <f>IFERROR(VLOOKUP(C92,'Consolidated Master Sheet'!B:H,3,0),"")</f>
        <v>78.86</v>
      </c>
      <c r="F92" s="867">
        <f t="shared" si="7"/>
        <v>0</v>
      </c>
      <c r="G92" s="1827">
        <f t="shared" si="8"/>
        <v>0</v>
      </c>
      <c r="H92" s="868">
        <f>IFERROR(VLOOKUP(C92,'Consolidated Master Sheet'!B:H,6,0),"")</f>
        <v>1</v>
      </c>
      <c r="I92" s="868">
        <f>IFERROR(VLOOKUP(C92,'Consolidated Master Sheet'!B:H,7,0),"")</f>
        <v>25</v>
      </c>
      <c r="J92" s="38"/>
      <c r="K92" s="1229">
        <f>IFERROR(G92*J92,0)</f>
        <v>0</v>
      </c>
    </row>
    <row r="93" spans="1:11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93" s="318"/>
      <c r="C93" s="861" t="s">
        <v>563</v>
      </c>
      <c r="D93" s="862" t="s">
        <v>8258</v>
      </c>
      <c r="E93" s="1073">
        <f>IFERROR(VLOOKUP(C93,'Consolidated Master Sheet'!B:H,3,0),"")</f>
        <v>81.960000000000008</v>
      </c>
      <c r="F93" s="863">
        <f t="shared" si="7"/>
        <v>0</v>
      </c>
      <c r="G93" s="1826">
        <f t="shared" si="8"/>
        <v>0</v>
      </c>
      <c r="H93" s="864">
        <f>IFERROR(VLOOKUP(C93,'Consolidated Master Sheet'!B:H,6,0),"")</f>
        <v>9</v>
      </c>
      <c r="I93" s="864">
        <f>IFERROR(VLOOKUP(C93,'Consolidated Master Sheet'!B:H,7,0),"")</f>
        <v>18</v>
      </c>
      <c r="J93" s="23"/>
      <c r="K93" s="1228">
        <f>IFERROR(G93*J93,0)</f>
        <v>0</v>
      </c>
    </row>
    <row r="94" spans="1:11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94" s="318"/>
      <c r="C94" s="874"/>
      <c r="D94" s="875"/>
      <c r="E94" s="1077" t="str">
        <f>IFERROR(VLOOKUP(C94,'Consolidated Master Sheet'!B:H,3,0),"")</f>
        <v/>
      </c>
      <c r="F94" s="1499">
        <f t="shared" si="7"/>
        <v>0</v>
      </c>
      <c r="G94" s="1830">
        <f t="shared" si="8"/>
        <v>0</v>
      </c>
      <c r="H94" s="796" t="str">
        <f>IFERROR(VLOOKUP(C94,'Consolidated Master Sheet'!B:H,6,0),"")</f>
        <v/>
      </c>
      <c r="I94" s="796" t="str">
        <f>IFERROR(VLOOKUP(C94,'Consolidated Master Sheet'!B:H,7,0),"")</f>
        <v/>
      </c>
      <c r="J94" s="37"/>
      <c r="K94" s="1213"/>
    </row>
    <row r="95" spans="1:11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95" s="318"/>
      <c r="C95" s="858" t="s">
        <v>564</v>
      </c>
      <c r="D95" s="859" t="s">
        <v>8259</v>
      </c>
      <c r="E95" s="1072">
        <f>IFERROR(VLOOKUP(C95,'Consolidated Master Sheet'!B:H,3,0),"")</f>
        <v>111.36</v>
      </c>
      <c r="F95" s="860">
        <f t="shared" si="7"/>
        <v>0</v>
      </c>
      <c r="G95" s="1825">
        <f t="shared" si="8"/>
        <v>0</v>
      </c>
      <c r="H95" s="22">
        <f>IFERROR(VLOOKUP(C95,'Consolidated Master Sheet'!B:H,6,0),"")</f>
        <v>5</v>
      </c>
      <c r="I95" s="22">
        <f>IFERROR(VLOOKUP(C95,'Consolidated Master Sheet'!B:H,7,0),"")</f>
        <v>10</v>
      </c>
      <c r="J95" s="9"/>
      <c r="K95" s="1096">
        <f t="shared" ref="K95:K101" si="11">IFERROR(G95*J95,0)</f>
        <v>0</v>
      </c>
    </row>
    <row r="96" spans="1:11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96" s="318"/>
      <c r="C96" s="865" t="s">
        <v>565</v>
      </c>
      <c r="D96" s="866" t="s">
        <v>8260</v>
      </c>
      <c r="E96" s="1074">
        <f>IFERROR(VLOOKUP(C96,'Consolidated Master Sheet'!B:H,3,0),"")</f>
        <v>113.29</v>
      </c>
      <c r="F96" s="867">
        <f t="shared" si="7"/>
        <v>0</v>
      </c>
      <c r="G96" s="1827">
        <f t="shared" si="8"/>
        <v>0</v>
      </c>
      <c r="H96" s="868">
        <f>IFERROR(VLOOKUP(C96,'Consolidated Master Sheet'!B:H,6,0),"")</f>
        <v>5</v>
      </c>
      <c r="I96" s="868">
        <f>IFERROR(VLOOKUP(C96,'Consolidated Master Sheet'!B:H,7,0),"")</f>
        <v>10</v>
      </c>
      <c r="J96" s="38"/>
      <c r="K96" s="1229">
        <f t="shared" si="11"/>
        <v>0</v>
      </c>
    </row>
    <row r="97" spans="1:11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97" s="318"/>
      <c r="C97" s="865" t="s">
        <v>566</v>
      </c>
      <c r="D97" s="866" t="s">
        <v>8261</v>
      </c>
      <c r="E97" s="1074">
        <f>IFERROR(VLOOKUP(C97,'Consolidated Master Sheet'!B:H,3,0),"")</f>
        <v>124.29</v>
      </c>
      <c r="F97" s="867">
        <f t="shared" si="7"/>
        <v>0</v>
      </c>
      <c r="G97" s="1827">
        <f t="shared" si="8"/>
        <v>0</v>
      </c>
      <c r="H97" s="868">
        <f>IFERROR(VLOOKUP(C97,'Consolidated Master Sheet'!B:H,6,0),"")</f>
        <v>5</v>
      </c>
      <c r="I97" s="868">
        <f>IFERROR(VLOOKUP(C97,'Consolidated Master Sheet'!B:H,7,0),"")</f>
        <v>10</v>
      </c>
      <c r="J97" s="38"/>
      <c r="K97" s="1229">
        <f t="shared" si="11"/>
        <v>0</v>
      </c>
    </row>
    <row r="98" spans="1:11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98" s="318"/>
      <c r="C98" s="861" t="s">
        <v>567</v>
      </c>
      <c r="D98" s="862" t="s">
        <v>8262</v>
      </c>
      <c r="E98" s="1073">
        <f>IFERROR(VLOOKUP(C98,'Consolidated Master Sheet'!B:H,3,0),"")</f>
        <v>111.36</v>
      </c>
      <c r="F98" s="863">
        <f t="shared" si="7"/>
        <v>0</v>
      </c>
      <c r="G98" s="1826">
        <f t="shared" si="8"/>
        <v>0</v>
      </c>
      <c r="H98" s="864">
        <f>IFERROR(VLOOKUP(C98,'Consolidated Master Sheet'!B:H,6,0),"")</f>
        <v>6</v>
      </c>
      <c r="I98" s="864">
        <f>IFERROR(VLOOKUP(C98,'Consolidated Master Sheet'!B:H,7,0),"")</f>
        <v>12</v>
      </c>
      <c r="J98" s="23"/>
      <c r="K98" s="1228">
        <f t="shared" si="11"/>
        <v>0</v>
      </c>
    </row>
    <row r="99" spans="1:11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99" s="318"/>
      <c r="C99" s="865" t="s">
        <v>568</v>
      </c>
      <c r="D99" s="866" t="s">
        <v>8263</v>
      </c>
      <c r="E99" s="1074">
        <f>IFERROR(VLOOKUP(C99,'Consolidated Master Sheet'!B:H,3,0),"")</f>
        <v>121.32000000000001</v>
      </c>
      <c r="F99" s="867">
        <f t="shared" si="7"/>
        <v>0</v>
      </c>
      <c r="G99" s="1827">
        <f t="shared" si="8"/>
        <v>0</v>
      </c>
      <c r="H99" s="868">
        <f>IFERROR(VLOOKUP(C99,'Consolidated Master Sheet'!B:H,6,0),"")</f>
        <v>6</v>
      </c>
      <c r="I99" s="868">
        <f>IFERROR(VLOOKUP(C99,'Consolidated Master Sheet'!B:H,7,0),"")</f>
        <v>12</v>
      </c>
      <c r="J99" s="38"/>
      <c r="K99" s="1229">
        <f t="shared" si="11"/>
        <v>0</v>
      </c>
    </row>
    <row r="100" spans="1:11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00" s="318"/>
      <c r="C100" s="865" t="s">
        <v>569</v>
      </c>
      <c r="D100" s="866" t="s">
        <v>8264</v>
      </c>
      <c r="E100" s="1074">
        <f>IFERROR(VLOOKUP(C100,'Consolidated Master Sheet'!B:H,3,0),"")</f>
        <v>141.88</v>
      </c>
      <c r="F100" s="867">
        <f t="shared" si="7"/>
        <v>0</v>
      </c>
      <c r="G100" s="1827">
        <f t="shared" si="8"/>
        <v>0</v>
      </c>
      <c r="H100" s="868">
        <f>IFERROR(VLOOKUP(C100,'Consolidated Master Sheet'!B:H,6,0),"")</f>
        <v>1</v>
      </c>
      <c r="I100" s="868">
        <f>IFERROR(VLOOKUP(C100,'Consolidated Master Sheet'!B:H,7,0),"")</f>
        <v>8</v>
      </c>
      <c r="J100" s="38"/>
      <c r="K100" s="1229">
        <f t="shared" si="11"/>
        <v>0</v>
      </c>
    </row>
    <row r="101" spans="1:11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01" s="318"/>
      <c r="C101" s="865" t="s">
        <v>570</v>
      </c>
      <c r="D101" s="866" t="s">
        <v>8265</v>
      </c>
      <c r="E101" s="1074">
        <f>IFERROR(VLOOKUP(C101,'Consolidated Master Sheet'!B:H,3,0),"")</f>
        <v>120.48</v>
      </c>
      <c r="F101" s="867">
        <f t="shared" si="7"/>
        <v>0</v>
      </c>
      <c r="G101" s="1827">
        <f t="shared" si="8"/>
        <v>0</v>
      </c>
      <c r="H101" s="868">
        <f>IFERROR(VLOOKUP(C101,'Consolidated Master Sheet'!B:H,6,0),"")</f>
        <v>6</v>
      </c>
      <c r="I101" s="868">
        <f>IFERROR(VLOOKUP(C101,'Consolidated Master Sheet'!B:H,7,0),"")</f>
        <v>12</v>
      </c>
      <c r="J101" s="38"/>
      <c r="K101" s="1229">
        <f t="shared" si="11"/>
        <v>0</v>
      </c>
    </row>
    <row r="102" spans="1:11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02" s="318"/>
      <c r="C102" s="865" t="s">
        <v>571</v>
      </c>
      <c r="D102" s="866" t="s">
        <v>8266</v>
      </c>
      <c r="E102" s="1074">
        <f>IFERROR(VLOOKUP(C102,'Consolidated Master Sheet'!B:H,3,0),"")</f>
        <v>108.86</v>
      </c>
      <c r="F102" s="867">
        <f t="shared" si="7"/>
        <v>0</v>
      </c>
      <c r="G102" s="1827">
        <f t="shared" si="8"/>
        <v>0</v>
      </c>
      <c r="H102" s="868">
        <f>IFERROR(VLOOKUP(C102,'Consolidated Master Sheet'!B:H,6,0),"")</f>
        <v>12</v>
      </c>
      <c r="I102" s="868">
        <f>IFERROR(VLOOKUP(C102,'Consolidated Master Sheet'!B:H,7,0),"")</f>
        <v>24</v>
      </c>
      <c r="J102" s="38"/>
      <c r="K102" s="1229">
        <f t="shared" ref="K102:K106" si="12">IFERROR(G102*J102,0)</f>
        <v>0</v>
      </c>
    </row>
    <row r="103" spans="1:11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03" s="318"/>
      <c r="C103" s="865" t="s">
        <v>572</v>
      </c>
      <c r="D103" s="866" t="s">
        <v>8267</v>
      </c>
      <c r="E103" s="1074">
        <f>IFERROR(VLOOKUP(C103,'Consolidated Master Sheet'!B:H,3,0),"")</f>
        <v>106.88000000000001</v>
      </c>
      <c r="F103" s="867">
        <f t="shared" si="7"/>
        <v>0</v>
      </c>
      <c r="G103" s="1827">
        <f t="shared" si="8"/>
        <v>0</v>
      </c>
      <c r="H103" s="868">
        <f>IFERROR(VLOOKUP(C103,'Consolidated Master Sheet'!B:H,6,0),"")</f>
        <v>1</v>
      </c>
      <c r="I103" s="868">
        <f>IFERROR(VLOOKUP(C103,'Consolidated Master Sheet'!B:H,7,0),"")</f>
        <v>19</v>
      </c>
      <c r="J103" s="38"/>
      <c r="K103" s="1229">
        <f t="shared" si="12"/>
        <v>0</v>
      </c>
    </row>
    <row r="104" spans="1:11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04" s="318"/>
      <c r="C104" s="865" t="s">
        <v>573</v>
      </c>
      <c r="D104" s="866" t="s">
        <v>8268</v>
      </c>
      <c r="E104" s="1074">
        <f>IFERROR(VLOOKUP(C104,'Consolidated Master Sheet'!B:H,3,0),"")</f>
        <v>126.62</v>
      </c>
      <c r="F104" s="867">
        <f t="shared" si="7"/>
        <v>0</v>
      </c>
      <c r="G104" s="1827">
        <f t="shared" si="8"/>
        <v>0</v>
      </c>
      <c r="H104" s="868">
        <f>IFERROR(VLOOKUP(C104,'Consolidated Master Sheet'!B:H,6,0),"")</f>
        <v>8</v>
      </c>
      <c r="I104" s="868">
        <f>IFERROR(VLOOKUP(C104,'Consolidated Master Sheet'!B:H,7,0),"")</f>
        <v>16</v>
      </c>
      <c r="J104" s="38"/>
      <c r="K104" s="1229">
        <f t="shared" si="12"/>
        <v>0</v>
      </c>
    </row>
    <row r="105" spans="1:11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05" s="318"/>
      <c r="C105" s="865" t="s">
        <v>574</v>
      </c>
      <c r="D105" s="866" t="s">
        <v>8269</v>
      </c>
      <c r="E105" s="1074">
        <f>IFERROR(VLOOKUP(C105,'Consolidated Master Sheet'!B:H,3,0),"")</f>
        <v>126.62</v>
      </c>
      <c r="F105" s="867">
        <f t="shared" si="7"/>
        <v>0</v>
      </c>
      <c r="G105" s="1827">
        <f t="shared" si="8"/>
        <v>0</v>
      </c>
      <c r="H105" s="868">
        <f>IFERROR(VLOOKUP(C105,'Consolidated Master Sheet'!B:H,6,0),"")</f>
        <v>8</v>
      </c>
      <c r="I105" s="868">
        <f>IFERROR(VLOOKUP(C105,'Consolidated Master Sheet'!B:H,7,0),"")</f>
        <v>16</v>
      </c>
      <c r="J105" s="38"/>
      <c r="K105" s="1229">
        <f t="shared" si="12"/>
        <v>0</v>
      </c>
    </row>
    <row r="106" spans="1:11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06" s="318"/>
      <c r="C106" s="861" t="s">
        <v>575</v>
      </c>
      <c r="D106" s="862" t="s">
        <v>8270</v>
      </c>
      <c r="E106" s="1073">
        <f>IFERROR(VLOOKUP(C106,'Consolidated Master Sheet'!B:H,3,0),"")</f>
        <v>126.62</v>
      </c>
      <c r="F106" s="863">
        <f t="shared" si="7"/>
        <v>0</v>
      </c>
      <c r="G106" s="1826">
        <f t="shared" si="8"/>
        <v>0</v>
      </c>
      <c r="H106" s="864">
        <f>IFERROR(VLOOKUP(C106,'Consolidated Master Sheet'!B:H,6,0),"")</f>
        <v>7</v>
      </c>
      <c r="I106" s="864">
        <f>IFERROR(VLOOKUP(C106,'Consolidated Master Sheet'!B:H,7,0),"")</f>
        <v>14</v>
      </c>
      <c r="J106" s="23"/>
      <c r="K106" s="1228">
        <f t="shared" si="12"/>
        <v>0</v>
      </c>
    </row>
    <row r="107" spans="1:11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07" s="318"/>
      <c r="C107" s="865" t="s">
        <v>576</v>
      </c>
      <c r="D107" s="876" t="s">
        <v>8271</v>
      </c>
      <c r="E107" s="1074">
        <f>IFERROR(VLOOKUP(C107,'Consolidated Master Sheet'!B:H,3,0),"")</f>
        <v>96.350000000000009</v>
      </c>
      <c r="F107" s="867">
        <f t="shared" si="7"/>
        <v>0</v>
      </c>
      <c r="G107" s="1827">
        <f t="shared" si="8"/>
        <v>0</v>
      </c>
      <c r="H107" s="868">
        <f>IFERROR(VLOOKUP(C107,'Consolidated Master Sheet'!B:H,6,0),"")</f>
        <v>6</v>
      </c>
      <c r="I107" s="868">
        <f>IFERROR(VLOOKUP(C107,'Consolidated Master Sheet'!B:H,7,0),"")</f>
        <v>12</v>
      </c>
      <c r="J107" s="38"/>
      <c r="K107" s="1229">
        <f t="shared" ref="K107:K112" si="13">IFERROR(G107*J107,0)</f>
        <v>0</v>
      </c>
    </row>
    <row r="108" spans="1:11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08" s="318"/>
      <c r="C108" s="865" t="s">
        <v>577</v>
      </c>
      <c r="D108" s="876" t="s">
        <v>8272</v>
      </c>
      <c r="E108" s="1074">
        <f>IFERROR(VLOOKUP(C108,'Consolidated Master Sheet'!B:H,3,0),"")</f>
        <v>98.13000000000001</v>
      </c>
      <c r="F108" s="867">
        <f t="shared" si="7"/>
        <v>0</v>
      </c>
      <c r="G108" s="1827">
        <f t="shared" si="8"/>
        <v>0</v>
      </c>
      <c r="H108" s="868">
        <f>IFERROR(VLOOKUP(C108,'Consolidated Master Sheet'!B:H,6,0),"")</f>
        <v>6</v>
      </c>
      <c r="I108" s="868">
        <f>IFERROR(VLOOKUP(C108,'Consolidated Master Sheet'!B:H,7,0),"")</f>
        <v>12</v>
      </c>
      <c r="J108" s="38"/>
      <c r="K108" s="1229">
        <f t="shared" si="13"/>
        <v>0</v>
      </c>
    </row>
    <row r="109" spans="1:11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09" s="318"/>
      <c r="C109" s="865" t="s">
        <v>578</v>
      </c>
      <c r="D109" s="876" t="s">
        <v>8273</v>
      </c>
      <c r="E109" s="1074">
        <f>IFERROR(VLOOKUP(C109,'Consolidated Master Sheet'!B:H,3,0),"")</f>
        <v>96.350000000000009</v>
      </c>
      <c r="F109" s="867">
        <f t="shared" si="7"/>
        <v>0</v>
      </c>
      <c r="G109" s="1827">
        <f t="shared" si="8"/>
        <v>0</v>
      </c>
      <c r="H109" s="868">
        <f>IFERROR(VLOOKUP(C109,'Consolidated Master Sheet'!B:H,6,0),"")</f>
        <v>6</v>
      </c>
      <c r="I109" s="868">
        <f>IFERROR(VLOOKUP(C109,'Consolidated Master Sheet'!B:H,7,0),"")</f>
        <v>12</v>
      </c>
      <c r="J109" s="38"/>
      <c r="K109" s="1229">
        <f t="shared" si="13"/>
        <v>0</v>
      </c>
    </row>
    <row r="110" spans="1:11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10" s="318"/>
      <c r="C110" s="865" t="s">
        <v>579</v>
      </c>
      <c r="D110" s="876" t="s">
        <v>8274</v>
      </c>
      <c r="E110" s="1074">
        <f>IFERROR(VLOOKUP(C110,'Consolidated Master Sheet'!B:H,3,0),"")</f>
        <v>113.92</v>
      </c>
      <c r="F110" s="867">
        <f t="shared" si="7"/>
        <v>0</v>
      </c>
      <c r="G110" s="1827">
        <f t="shared" si="8"/>
        <v>0</v>
      </c>
      <c r="H110" s="868">
        <f>IFERROR(VLOOKUP(C110,'Consolidated Master Sheet'!B:H,6,0),"")</f>
        <v>6</v>
      </c>
      <c r="I110" s="868">
        <f>IFERROR(VLOOKUP(C110,'Consolidated Master Sheet'!B:H,7,0),"")</f>
        <v>12</v>
      </c>
      <c r="J110" s="38"/>
      <c r="K110" s="1229">
        <f t="shared" si="13"/>
        <v>0</v>
      </c>
    </row>
    <row r="111" spans="1:11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11" s="318"/>
      <c r="C111" s="865" t="s">
        <v>580</v>
      </c>
      <c r="D111" s="876" t="s">
        <v>8275</v>
      </c>
      <c r="E111" s="1074">
        <f>IFERROR(VLOOKUP(C111,'Consolidated Master Sheet'!B:H,3,0),"")</f>
        <v>116.07000000000001</v>
      </c>
      <c r="F111" s="867">
        <f t="shared" si="7"/>
        <v>0</v>
      </c>
      <c r="G111" s="1827">
        <f t="shared" si="8"/>
        <v>0</v>
      </c>
      <c r="H111" s="868">
        <f>IFERROR(VLOOKUP(C111,'Consolidated Master Sheet'!B:H,6,0),"")</f>
        <v>6</v>
      </c>
      <c r="I111" s="868">
        <f>IFERROR(VLOOKUP(C111,'Consolidated Master Sheet'!B:H,7,0),"")</f>
        <v>12</v>
      </c>
      <c r="J111" s="38"/>
      <c r="K111" s="1229">
        <f t="shared" si="13"/>
        <v>0</v>
      </c>
    </row>
    <row r="112" spans="1:11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12" s="318"/>
      <c r="C112" s="861" t="s">
        <v>581</v>
      </c>
      <c r="D112" s="862" t="s">
        <v>8276</v>
      </c>
      <c r="E112" s="1073">
        <f>IFERROR(VLOOKUP(C112,'Consolidated Master Sheet'!B:H,3,0),"")</f>
        <v>223.8</v>
      </c>
      <c r="F112" s="863">
        <f t="shared" si="7"/>
        <v>0</v>
      </c>
      <c r="G112" s="1826">
        <f t="shared" si="8"/>
        <v>0</v>
      </c>
      <c r="H112" s="864">
        <f>IFERROR(VLOOKUP(C112,'Consolidated Master Sheet'!B:H,6,0),"")</f>
        <v>1</v>
      </c>
      <c r="I112" s="864">
        <f>IFERROR(VLOOKUP(C112,'Consolidated Master Sheet'!B:H,7,0),"")</f>
        <v>8</v>
      </c>
      <c r="J112" s="23"/>
      <c r="K112" s="1228">
        <f t="shared" si="13"/>
        <v>0</v>
      </c>
    </row>
    <row r="113" spans="1:11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13" s="318"/>
      <c r="C113" s="874"/>
      <c r="D113" s="875"/>
      <c r="E113" s="1077" t="str">
        <f>IFERROR(VLOOKUP(C113,'Consolidated Master Sheet'!B:H,3,0),"")</f>
        <v/>
      </c>
      <c r="F113" s="1499">
        <f t="shared" si="7"/>
        <v>0</v>
      </c>
      <c r="G113" s="1830">
        <f t="shared" si="8"/>
        <v>0</v>
      </c>
      <c r="H113" s="796" t="str">
        <f>IFERROR(VLOOKUP(C113,'Consolidated Master Sheet'!B:H,6,0),"")</f>
        <v/>
      </c>
      <c r="I113" s="796" t="str">
        <f>IFERROR(VLOOKUP(C113,'Consolidated Master Sheet'!B:H,7,0),"")</f>
        <v/>
      </c>
      <c r="J113" s="37"/>
      <c r="K113" s="1213"/>
    </row>
    <row r="114" spans="1:11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14" s="318"/>
      <c r="C114" s="861" t="s">
        <v>582</v>
      </c>
      <c r="D114" s="862" t="s">
        <v>8277</v>
      </c>
      <c r="E114" s="1073">
        <f>IFERROR(VLOOKUP(C114,'Consolidated Master Sheet'!B:H,3,0),"")</f>
        <v>617</v>
      </c>
      <c r="F114" s="863">
        <f t="shared" si="7"/>
        <v>0</v>
      </c>
      <c r="G114" s="1826">
        <f t="shared" si="8"/>
        <v>0</v>
      </c>
      <c r="H114" s="864">
        <f>IFERROR(VLOOKUP(C114,'Consolidated Master Sheet'!B:H,6,0),"")</f>
        <v>1</v>
      </c>
      <c r="I114" s="864">
        <f>IFERROR(VLOOKUP(C114,'Consolidated Master Sheet'!B:H,7,0),"")</f>
        <v>4</v>
      </c>
      <c r="J114" s="23"/>
      <c r="K114" s="1228">
        <f>IFERROR(G114*J114,0)</f>
        <v>0</v>
      </c>
    </row>
    <row r="115" spans="1:11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15" s="811"/>
      <c r="C115" s="869"/>
      <c r="D115" s="405" t="s">
        <v>18</v>
      </c>
      <c r="E115" s="1075" t="str">
        <f>IFERROR(VLOOKUP(C115,'Consolidated Master Sheet'!B:H,3,0),"")</f>
        <v/>
      </c>
      <c r="F115" s="1498">
        <f t="shared" si="7"/>
        <v>0</v>
      </c>
      <c r="G115" s="1828">
        <f t="shared" si="8"/>
        <v>0</v>
      </c>
      <c r="H115" s="870" t="str">
        <f>IFERROR(VLOOKUP(C115,'Consolidated Master Sheet'!B:H,6,0),"")</f>
        <v/>
      </c>
      <c r="I115" s="870" t="str">
        <f>IFERROR(VLOOKUP(C115,'Consolidated Master Sheet'!B:H,7,0),"")</f>
        <v/>
      </c>
      <c r="J115" s="107"/>
      <c r="K115" s="1230"/>
    </row>
    <row r="116" spans="1:11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16" s="318"/>
      <c r="C116" s="858" t="s">
        <v>583</v>
      </c>
      <c r="D116" s="859" t="s">
        <v>12830</v>
      </c>
      <c r="E116" s="1072">
        <f>IFERROR(VLOOKUP(C116,'Consolidated Master Sheet'!B:H,3,0),"")</f>
        <v>18.39</v>
      </c>
      <c r="F116" s="860">
        <f t="shared" si="7"/>
        <v>0</v>
      </c>
      <c r="G116" s="1825">
        <f t="shared" si="8"/>
        <v>0</v>
      </c>
      <c r="H116" s="22">
        <f>IFERROR(VLOOKUP(C116,'Consolidated Master Sheet'!B:H,6,0),"")</f>
        <v>25</v>
      </c>
      <c r="I116" s="22">
        <f>IFERROR(VLOOKUP(C116,'Consolidated Master Sheet'!B:H,7,0),"")</f>
        <v>100</v>
      </c>
      <c r="J116" s="9"/>
      <c r="K116" s="1096">
        <f t="shared" ref="K116:K120" si="14">IFERROR(G116*J116,0)</f>
        <v>0</v>
      </c>
    </row>
    <row r="117" spans="1:11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17" s="318"/>
      <c r="C117" s="865" t="s">
        <v>584</v>
      </c>
      <c r="D117" s="866" t="s">
        <v>12831</v>
      </c>
      <c r="E117" s="1074">
        <f>IFERROR(VLOOKUP(C117,'Consolidated Master Sheet'!B:H,3,0),"")</f>
        <v>23.82</v>
      </c>
      <c r="F117" s="867">
        <f t="shared" si="7"/>
        <v>0</v>
      </c>
      <c r="G117" s="1827">
        <f t="shared" si="8"/>
        <v>0</v>
      </c>
      <c r="H117" s="868">
        <f>IFERROR(VLOOKUP(C117,'Consolidated Master Sheet'!B:H,6,0),"")</f>
        <v>25</v>
      </c>
      <c r="I117" s="868">
        <f>IFERROR(VLOOKUP(C117,'Consolidated Master Sheet'!B:H,7,0),"")</f>
        <v>100</v>
      </c>
      <c r="J117" s="38"/>
      <c r="K117" s="1229">
        <f t="shared" si="14"/>
        <v>0</v>
      </c>
    </row>
    <row r="118" spans="1:11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18" s="318"/>
      <c r="C118" s="865" t="s">
        <v>585</v>
      </c>
      <c r="D118" s="866" t="s">
        <v>12832</v>
      </c>
      <c r="E118" s="1074">
        <f>IFERROR(VLOOKUP(C118,'Consolidated Master Sheet'!B:H,3,0),"")</f>
        <v>122.08</v>
      </c>
      <c r="F118" s="867">
        <f t="shared" si="7"/>
        <v>0</v>
      </c>
      <c r="G118" s="1827">
        <f t="shared" si="8"/>
        <v>0</v>
      </c>
      <c r="H118" s="868">
        <f>IFERROR(VLOOKUP(C118,'Consolidated Master Sheet'!B:H,6,0),"")</f>
        <v>20</v>
      </c>
      <c r="I118" s="868">
        <f>IFERROR(VLOOKUP(C118,'Consolidated Master Sheet'!B:H,7,0),"")</f>
        <v>40</v>
      </c>
      <c r="J118" s="38"/>
      <c r="K118" s="1229">
        <f t="shared" si="14"/>
        <v>0</v>
      </c>
    </row>
    <row r="119" spans="1:11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19" s="318"/>
      <c r="C119" s="865" t="s">
        <v>586</v>
      </c>
      <c r="D119" s="866" t="s">
        <v>12833</v>
      </c>
      <c r="E119" s="1074">
        <f>IFERROR(VLOOKUP(C119,'Consolidated Master Sheet'!B:H,3,0),"")</f>
        <v>165.12</v>
      </c>
      <c r="F119" s="867">
        <f t="shared" si="7"/>
        <v>0</v>
      </c>
      <c r="G119" s="1827">
        <f t="shared" si="8"/>
        <v>0</v>
      </c>
      <c r="H119" s="868">
        <f>IFERROR(VLOOKUP(C119,'Consolidated Master Sheet'!B:H,6,0),"")</f>
        <v>12</v>
      </c>
      <c r="I119" s="868">
        <f>IFERROR(VLOOKUP(C119,'Consolidated Master Sheet'!B:H,7,0),"")</f>
        <v>24</v>
      </c>
      <c r="J119" s="38"/>
      <c r="K119" s="1229">
        <f t="shared" si="14"/>
        <v>0</v>
      </c>
    </row>
    <row r="120" spans="1:11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  <c r="B120" s="333"/>
      <c r="C120" s="865" t="s">
        <v>587</v>
      </c>
      <c r="D120" s="866" t="s">
        <v>12834</v>
      </c>
      <c r="E120" s="1074">
        <f>IFERROR(VLOOKUP(C120,'Consolidated Master Sheet'!B:H,3,0),"")</f>
        <v>165.07999999999998</v>
      </c>
      <c r="F120" s="867">
        <f t="shared" si="7"/>
        <v>0</v>
      </c>
      <c r="G120" s="1827">
        <f t="shared" si="8"/>
        <v>0</v>
      </c>
      <c r="H120" s="868">
        <f>IFERROR(VLOOKUP(C120,'Consolidated Master Sheet'!B:H,6,0),"")</f>
        <v>12</v>
      </c>
      <c r="I120" s="868">
        <f>IFERROR(VLOOKUP(C120,'Consolidated Master Sheet'!B:H,7,0),"")</f>
        <v>24</v>
      </c>
      <c r="J120" s="38"/>
      <c r="K120" s="1229">
        <f t="shared" si="14"/>
        <v>0</v>
      </c>
    </row>
    <row r="121" spans="1:11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22" spans="1:11" hidden="1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23" spans="1:11" hidden="1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24" spans="1:11" hidden="1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25" spans="1:11" hidden="1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26" spans="1:11" hidden="1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27" spans="1:11" hidden="1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28" spans="1:11" hidden="1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29" spans="1:1" hidden="1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30" spans="1:1" hidden="1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31" spans="1:1" hidden="1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32" spans="1:1" hidden="1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33" spans="1:1" hidden="1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34" spans="1:1" hidden="1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35" spans="1:1" hidden="1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36" spans="1:1" hidden="1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37" spans="1:1" hidden="1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38" spans="1:1" hidden="1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39" spans="1:1" hidden="1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40" spans="1:1" hidden="1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41" spans="1:1" hidden="1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42" spans="1:1" hidden="1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43" spans="1:1" hidden="1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44" spans="1:1" hidden="1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45" spans="1:1" hidden="1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46" spans="1:1" hidden="1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47" spans="1:1" hidden="1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48" spans="1:1" hidden="1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49" spans="1:1" hidden="1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50" spans="1:1" hidden="1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51" spans="1:1" hidden="1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52" spans="1:1" hidden="1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53" spans="1:1" hidden="1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54" spans="1:1" hidden="1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55" spans="1:1" hidden="1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56" spans="1:1" hidden="1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57" spans="1:1" hidden="1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58" spans="1:1" hidden="1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59" spans="1:1" hidden="1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60" spans="1:1" hidden="1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61" spans="1:1" hidden="1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62" spans="1:1" hidden="1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63" spans="1:1" hidden="1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64" spans="1:1" hidden="1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65" spans="1:1" hidden="1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66" spans="1:1" hidden="1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67" spans="1:1" hidden="1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68" spans="1:1" hidden="1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69" spans="1:1" hidden="1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70" spans="1:1" hidden="1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71" spans="1:1" hidden="1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72" spans="1:1" hidden="1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73" spans="1:1" hidden="1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74" spans="1:1" hidden="1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75" spans="1:1" hidden="1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76" spans="1:1" hidden="1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77" spans="1:1" hidden="1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78" spans="1:1" hidden="1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79" spans="1:1" hidden="1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80" spans="1:1" hidden="1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81" spans="1:1" hidden="1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82" spans="1:1" hidden="1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83" spans="1:1" hidden="1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84" spans="1:1" hidden="1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85" spans="1:1" hidden="1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86" spans="1:1" hidden="1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87" spans="1:1" hidden="1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88" spans="1:1" hidden="1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89" spans="1:1" hidden="1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90" spans="1:1" hidden="1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91" spans="1:1" hidden="1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92" spans="1:1" hidden="1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93" spans="1:1" hidden="1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94" spans="1:1" hidden="1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95" spans="1:1" hidden="1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96" spans="1:1" hidden="1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97" spans="1:1" hidden="1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98" spans="1:1" hidden="1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199" spans="1:1" hidden="1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00" spans="1:1" hidden="1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01" spans="1:1" hidden="1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02" spans="1:1" hidden="1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03" spans="1:1" hidden="1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04" spans="1:1" hidden="1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05" spans="1:1" hidden="1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06" spans="1:1" hidden="1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07" spans="1:1" hidden="1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08" spans="1:1" hidden="1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09" spans="1:1" hidden="1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10" spans="1:1" hidden="1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11" spans="1:1" hidden="1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12" spans="1:1" hidden="1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13" spans="1:1" hidden="1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14" spans="1:1" hidden="1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15" spans="1:1" hidden="1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16" spans="1:1" hidden="1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17" spans="1:1" hidden="1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18" spans="1:1" hidden="1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19" spans="1:1" hidden="1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20" spans="1:1" hidden="1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21" spans="1:1" hidden="1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22" spans="1:1" hidden="1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23" spans="1:1" hidden="1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24" spans="1:1" hidden="1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25" spans="1:1" hidden="1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26" spans="1:1" hidden="1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27" spans="1:1" hidden="1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28" spans="1:1" hidden="1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29" spans="1:1" hidden="1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30" spans="1:1" hidden="1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31" spans="1:1" hidden="1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32" spans="1:1" hidden="1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33" spans="1:1" hidden="1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34" spans="1:1" hidden="1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35" spans="1:1" hidden="1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36" spans="1:1" hidden="1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37" spans="1:1" hidden="1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38" spans="1:1" hidden="1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39" spans="1:1" hidden="1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40" spans="1:1" hidden="1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41" spans="1:1" hidden="1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42" spans="1:1" hidden="1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43" spans="1:1" hidden="1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44" spans="1:1" hidden="1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45" spans="1:1" hidden="1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46" spans="1:1" hidden="1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47" spans="1:1" hidden="1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48" spans="1:1" hidden="1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49" spans="1:1" hidden="1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50" spans="1:1" hidden="1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51" spans="1:1" hidden="1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52" spans="1:1" hidden="1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53" spans="1:1" hidden="1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54" spans="1:1" hidden="1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55" spans="1:1" hidden="1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56" spans="1:1" hidden="1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57" spans="1:1" hidden="1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58" spans="1:1" hidden="1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59" spans="1:1" hidden="1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60" spans="1:1" hidden="1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61" spans="1:1" hidden="1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62" spans="1:1" hidden="1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63" spans="1:1" hidden="1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64" spans="1:1" hidden="1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65" spans="1:1" hidden="1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66" spans="1:1" hidden="1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67" spans="1:1" hidden="1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68" spans="1:1" hidden="1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69" spans="1:1" hidden="1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70" spans="1:1" hidden="1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71" spans="1:1" hidden="1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72" spans="1:1" hidden="1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73" spans="1:1" hidden="1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74" spans="1:1" hidden="1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75" spans="1:1" hidden="1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76" spans="1:1" hidden="1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77" spans="1:1" hidden="1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78" spans="1:1" hidden="1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79" spans="1:1" hidden="1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80" spans="1:1" hidden="1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81" spans="1:1" hidden="1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82" spans="1:1" hidden="1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83" spans="1:1" hidden="1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84" spans="1:1" hidden="1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85" spans="1:1" hidden="1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86" spans="1:1" hidden="1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87" spans="1:1" hidden="1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88" spans="1:1" hidden="1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89" spans="1:1" hidden="1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90" spans="1:1" hidden="1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91" spans="1:1" hidden="1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92" spans="1:1" hidden="1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93" spans="1:1" hidden="1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94" spans="1:1" hidden="1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95" spans="1:1" hidden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96" spans="1:1" hidden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97" spans="1:1" hidden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98" spans="1:1" hidden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299" spans="1:1" hidden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00" spans="1:1" hidden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01" spans="1:1" hidden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02" spans="1:1" hidden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03" spans="1:1" hidden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04" spans="1:1" hidden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05" spans="1:1" hidden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06" spans="1:1" hidden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07" spans="1:1" hidden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08" spans="1:1" hidden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09" spans="1:1" hidden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10" spans="1:1" hidden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11" spans="1:1" hidden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12" spans="1:1" hidden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13" spans="1:1" hidden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14" spans="1:1" hidden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15" spans="1:1" hidden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16" spans="1:1" hidden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17" spans="1:1" hidden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18" spans="1:1" hidden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19" spans="1:1" hidden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20" spans="1:1" hidden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21" spans="1:1" hidden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22" spans="1:1" hidden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23" spans="1:1" hidden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24" spans="1:1" hidden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25" spans="1:1" hidden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26" spans="1:1" hidden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27" spans="1:1" hidden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28" spans="1:1" hidden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29" spans="1:1" hidden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30" spans="1:1" hidden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31" spans="1:1" hidden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32" spans="1:1" hidden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33" spans="1:1" hidden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34" spans="1:1" hidden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35" spans="1:1" hidden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36" spans="1:1" hidden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37" spans="1:1" hidden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38" spans="1:1" hidden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39" spans="1:1" hidden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40" spans="1:1" hidden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41" spans="1:1" hidden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42" spans="1:1" hidden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43" spans="1:1" hidden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44" spans="1:1" hidden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45" spans="1:1" hidden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46" spans="1:1" hidden="1">
      <c r="A346" s="157" t="str">
        <f>IF(J346&gt;0,COUNT($J$4:J346)+MAX('MI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47" spans="1:1" hidden="1">
      <c r="A347" s="157" t="str">
        <f>IF(J347&gt;0,COUNT($J$4:J347)+MAX('MI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48" spans="1:1" hidden="1">
      <c r="A348" s="157" t="str">
        <f>IF(J348&gt;0,COUNT($J$4:J348)+MAX('MI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49" spans="1:1" hidden="1">
      <c r="A349" s="157" t="str">
        <f>IF(J349&gt;0,COUNT($J$4:J349)+MAX('MI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50" spans="1:1" hidden="1">
      <c r="A350" s="157" t="str">
        <f>IF(J350&gt;0,COUNT($J$4:J350)+MAX('MI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51" spans="1:1" hidden="1">
      <c r="A351" s="157" t="str">
        <f>IF(J351&gt;0,COUNT($J$4:J351)+MAX('MI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52" spans="1:1" hidden="1">
      <c r="A352" s="157" t="str">
        <f>IF(J352&gt;0,COUNT($J$4:J352)+MAX('MI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53" spans="1:1" hidden="1">
      <c r="A353" s="157" t="str">
        <f>IF(J353&gt;0,COUNT($J$4:J353)+MAX('MI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54" spans="1:1" hidden="1">
      <c r="A354" s="157" t="str">
        <f>IF(J354&gt;0,COUNT($J$4:J354)+MAX('MI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55" spans="1:1" hidden="1">
      <c r="A355" s="157" t="str">
        <f>IF(J355&gt;0,COUNT($J$4:J355)+MAX('MI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56" spans="1:1" hidden="1">
      <c r="A356" s="157" t="str">
        <f>IF(J356&gt;0,COUNT($J$4:J356)+MAX('MI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57" spans="1:1" hidden="1">
      <c r="A357" s="157" t="str">
        <f>IF(J357&gt;0,COUNT($J$4:J357)+MAX('MI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58" spans="1:1" hidden="1">
      <c r="A358" s="157" t="str">
        <f>IF(J358&gt;0,COUNT($J$4:J358)+MAX('MI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59" spans="1:1" hidden="1">
      <c r="A359" s="157" t="str">
        <f>IF(J359&gt;0,COUNT($J$4:J359)+MAX('MI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60" spans="1:1" hidden="1">
      <c r="A360" s="157" t="str">
        <f>IF(J360&gt;0,COUNT($J$4:J360)+MAX('MI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61" spans="1:1" hidden="1">
      <c r="A361" s="157" t="str">
        <f>IF(J361&gt;0,COUNT($J$4:J361)+MAX('MI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62" spans="1:1" hidden="1">
      <c r="A362" s="157" t="str">
        <f>IF(J362&gt;0,COUNT($J$4:J362)+MAX('MI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63" spans="1:1" hidden="1">
      <c r="A363" s="157" t="str">
        <f>IF(J363&gt;0,COUNT($J$4:J363)+MAX('MI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64" spans="1:1" hidden="1">
      <c r="A364" s="157" t="str">
        <f>IF(J364&gt;0,COUNT($J$4:J364)+MAX('MI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65" spans="1:1" hidden="1">
      <c r="A365" s="157" t="str">
        <f>IF(J365&gt;0,COUNT($J$4:J365)+MAX('MI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66" spans="1:1" hidden="1">
      <c r="A366" s="157" t="str">
        <f>IF(J366&gt;0,COUNT($J$4:J366)+MAX('MI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67" spans="1:1" hidden="1">
      <c r="A367" s="157" t="str">
        <f>IF(J367&gt;0,COUNT($J$4:J367)+MAX('MI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68" spans="1:1" hidden="1">
      <c r="A368" s="157" t="str">
        <f>IF(J368&gt;0,COUNT($J$4:J368)+MAX('MI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69" spans="1:1" hidden="1">
      <c r="A369" s="157" t="str">
        <f>IF(J369&gt;0,COUNT($J$4:J369)+MAX('MI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70" spans="1:1" hidden="1">
      <c r="A370" s="157" t="str">
        <f>IF(J370&gt;0,COUNT($J$4:J370)+MAX('MI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71" spans="1:1" hidden="1">
      <c r="A371" s="157" t="str">
        <f>IF(J371&gt;0,COUNT($J$4:J371)+MAX('MI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72" spans="1:1" hidden="1">
      <c r="A372" s="157" t="str">
        <f>IF(J372&gt;0,COUNT($J$4:J372)+MAX('MI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73" spans="1:1" hidden="1">
      <c r="A373" s="157" t="str">
        <f>IF(J373&gt;0,COUNT($J$4:J373)+MAX('MI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74" spans="1:1" hidden="1">
      <c r="A374" s="157" t="str">
        <f>IF(J374&gt;0,COUNT($J$4:J374)+MAX('MI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75" spans="1:1" hidden="1">
      <c r="A375" s="157" t="str">
        <f>IF(J375&gt;0,COUNT($J$4:J375)+MAX('MI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76" spans="1:1" hidden="1">
      <c r="A376" s="157" t="str">
        <f>IF(J376&gt;0,COUNT($J$4:J376)+MAX('MI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77" spans="1:1" hidden="1">
      <c r="A377" s="157" t="str">
        <f>IF(J377&gt;0,COUNT($J$4:J377)+MAX('MI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78" spans="1:1" hidden="1">
      <c r="A378" s="157" t="str">
        <f>IF(J378&gt;0,COUNT($J$4:J378)+MAX('MI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79" spans="1:1" hidden="1">
      <c r="A379" s="157" t="str">
        <f>IF(J379&gt;0,COUNT($J$4:J379)+MAX('MI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80" spans="1:1" hidden="1">
      <c r="A380" s="157" t="str">
        <f>IF(J380&gt;0,COUNT($J$4:J380)+MAX('MI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81" spans="1:1" hidden="1">
      <c r="A381" s="157" t="str">
        <f>IF(J381&gt;0,COUNT($J$4:J381)+MAX('MI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82" spans="1:1" hidden="1">
      <c r="A382" s="157" t="str">
        <f>IF(J382&gt;0,COUNT($J$4:J382)+MAX('MI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83" spans="1:1" hidden="1">
      <c r="A383" s="157" t="str">
        <f>IF(J383&gt;0,COUNT($J$4:J383)+MAX('MI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84" spans="1:1" hidden="1">
      <c r="A384" s="157" t="str">
        <f>IF(J384&gt;0,COUNT($J$4:J384)+MAX('MI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85" spans="1:1" hidden="1">
      <c r="A385" s="157" t="str">
        <f>IF(J385&gt;0,COUNT($J$4:J385)+MAX('MI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86" spans="1:1" hidden="1">
      <c r="A386" s="157" t="str">
        <f>IF(J386&gt;0,COUNT($J$4:J386)+MAX('MI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87" spans="1:1" hidden="1">
      <c r="A387" s="157" t="str">
        <f>IF(J387&gt;0,COUNT($J$4:J387)+MAX('MI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88" spans="1:1" hidden="1">
      <c r="A388" s="157" t="str">
        <f>IF(J388&gt;0,COUNT($J$4:J388)+MAX('MI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89" spans="1:1" hidden="1">
      <c r="A389" s="157" t="str">
        <f>IF(J389&gt;0,COUNT($J$4:J389)+MAX('MI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90" spans="1:1" hidden="1">
      <c r="A390" s="157" t="str">
        <f>IF(J390&gt;0,COUNT($J$4:J390)+MAX('MI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91" spans="1:1" hidden="1">
      <c r="A391" s="157" t="str">
        <f>IF(J391&gt;0,COUNT($J$4:J391)+MAX('MI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92" spans="1:1" hidden="1">
      <c r="A392" s="157" t="str">
        <f>IF(J392&gt;0,COUNT($J$4:J392)+MAX('MI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93" spans="1:1" hidden="1">
      <c r="A393" s="157" t="str">
        <f>IF(J393&gt;0,COUNT($J$4:J393)+MAX('MI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94" spans="1:1" hidden="1">
      <c r="A394" s="157" t="str">
        <f>IF(J394&gt;0,COUNT($J$4:J394)+MAX('MI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95" spans="1:1" hidden="1">
      <c r="A395" s="157" t="str">
        <f>IF(J395&gt;0,COUNT($J$4:J395)+MAX('MI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96" spans="1:1" hidden="1">
      <c r="A396" s="157" t="str">
        <f>IF(J396&gt;0,COUNT($J$4:J396)+MAX('MI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97" spans="1:1" hidden="1">
      <c r="A397" s="157" t="str">
        <f>IF(J397&gt;0,COUNT($J$4:J397)+MAX('MI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98" spans="1:1" hidden="1">
      <c r="A398" s="157" t="str">
        <f>IF(J398&gt;0,COUNT($J$4:J398)+MAX('MI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Connectors'!A:A),"")</f>
        <v/>
      </c>
    </row>
    <row r="399" spans="1:1"/>
    <row r="400" spans="1:1"/>
    <row r="401"/>
    <row r="402"/>
    <row r="403"/>
    <row r="404"/>
    <row r="405"/>
    <row r="406"/>
    <row r="407"/>
    <row r="408"/>
    <row r="409"/>
    <row r="410"/>
    <row r="411"/>
    <row r="412"/>
    <row r="413"/>
    <row r="414"/>
  </sheetData>
  <sheetProtection algorithmName="SHA-512" hashValue="AiZijBTCYWiZSI72R6BBNcjYQEopaXfBkw4d5Z3jvKMhRYzTNJgss1hhAkPKZ4CTd2FmSskqzm9NvCzvbGjRlw==" saltValue="0yK+Q4PKSks+jGGLEIXfVA==" spinCount="100000" sheet="1" formatColumns="0" autoFilter="0"/>
  <protectedRanges>
    <protectedRange sqref="J5:J120" name="Range1"/>
    <protectedRange sqref="F5:G120" name="Range2"/>
  </protectedRanges>
  <autoFilter ref="J3:J120" xr:uid="{EACFA43C-60DE-481D-90FD-7CA515C12D70}"/>
  <mergeCells count="2">
    <mergeCell ref="K1:K2"/>
    <mergeCell ref="B2:C2"/>
  </mergeCells>
  <conditionalFormatting sqref="F5:F120">
    <cfRule type="cellIs" dxfId="11" priority="2" operator="notEqual">
      <formula>$F$2</formula>
    </cfRule>
  </conditionalFormatting>
  <conditionalFormatting sqref="G5:G120">
    <cfRule type="cellIs" dxfId="10" priority="1" operator="notEqual">
      <formula>ROUND($F5*$E5,2)</formula>
    </cfRule>
  </conditionalFormatting>
  <hyperlinks>
    <hyperlink ref="K1" location="'Lead Sheet'!A1" display="CLICK TO RETURN TO LEAD SHEET" xr:uid="{25EF4C40-BB54-4599-B131-A70D3C7B8976}"/>
  </hyperlinks>
  <pageMargins left="0.7" right="0.7" top="0.75" bottom="0.75" header="0.3" footer="0.3"/>
  <pageSetup scale="53" fitToHeight="0" orientation="portrait" horizontalDpi="4294967292" verticalDpi="4294967292" r:id="rId1"/>
  <headerFooter>
    <oddHeader>&amp;LCAST IRON FITTINGS
&amp;K00-047Subject to change without notice&amp;RCAST IRON FITTINGS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D20B-AC8A-419D-A5A7-C919D9E895B7}">
  <sheetPr codeName="Sheet24">
    <tabColor theme="6" tint="-0.249977111117893"/>
    <pageSetUpPr fitToPage="1"/>
  </sheetPr>
  <dimension ref="A1:N520"/>
  <sheetViews>
    <sheetView showGridLines="0" topLeftCell="B1" zoomScaleNormal="100" zoomScalePageLayoutView="125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.75" zeroHeight="1"/>
  <cols>
    <col min="1" max="1" width="15" style="157" hidden="1" customWidth="1"/>
    <col min="2" max="2" width="15.7109375" style="13" customWidth="1"/>
    <col min="3" max="3" width="11.140625" style="15" customWidth="1"/>
    <col min="4" max="4" width="40.7109375" style="208" customWidth="1"/>
    <col min="5" max="5" width="10.5703125" style="1030" bestFit="1" customWidth="1"/>
    <col min="6" max="6" width="11.42578125" style="210" bestFit="1" customWidth="1"/>
    <col min="7" max="7" width="12.140625" style="1756" bestFit="1" customWidth="1"/>
    <col min="8" max="8" width="9.85546875" style="212" customWidth="1"/>
    <col min="9" max="9" width="9.85546875" style="18" customWidth="1"/>
    <col min="10" max="10" width="9.85546875" style="2" customWidth="1"/>
    <col min="11" max="11" width="11.7109375" style="1030" customWidth="1"/>
    <col min="12" max="12" width="15.7109375" style="13" customWidth="1"/>
    <col min="13" max="13" width="15.7109375" style="1030" customWidth="1"/>
    <col min="14" max="14" width="8.85546875" style="13" customWidth="1"/>
    <col min="15" max="16384" width="8.85546875" style="13" hidden="1"/>
  </cols>
  <sheetData>
    <row r="1" spans="1:14" ht="72.75" customHeight="1" thickBot="1">
      <c r="B1" s="169"/>
      <c r="C1" s="170"/>
      <c r="D1" s="171"/>
      <c r="E1" s="1012"/>
      <c r="F1" s="148"/>
      <c r="G1" s="1616"/>
      <c r="H1" s="172"/>
      <c r="I1" s="173"/>
      <c r="J1" s="306" t="s">
        <v>4669</v>
      </c>
      <c r="K1" s="1867" t="s">
        <v>3648</v>
      </c>
      <c r="L1" s="157"/>
      <c r="M1" s="1029"/>
    </row>
    <row r="2" spans="1:14" ht="16.5" thickBot="1">
      <c r="B2" s="1869" t="s">
        <v>12443</v>
      </c>
      <c r="C2" s="1870"/>
      <c r="D2" s="176"/>
      <c r="E2" s="1013"/>
      <c r="F2" s="1507">
        <f>'Lead Sheet'!B28</f>
        <v>0</v>
      </c>
      <c r="G2" s="1617"/>
      <c r="H2" s="177"/>
      <c r="I2" s="178"/>
      <c r="J2" s="307"/>
      <c r="K2" s="1868"/>
      <c r="L2" s="157"/>
      <c r="M2" s="1029"/>
    </row>
    <row r="3" spans="1:14" s="160" customFormat="1" ht="48" thickBot="1">
      <c r="A3" s="158"/>
      <c r="B3" s="179"/>
      <c r="C3" s="180" t="s">
        <v>486</v>
      </c>
      <c r="D3" s="181" t="s">
        <v>4675</v>
      </c>
      <c r="E3" s="1014" t="s">
        <v>487</v>
      </c>
      <c r="F3" s="149" t="s">
        <v>0</v>
      </c>
      <c r="G3" s="182" t="s">
        <v>588</v>
      </c>
      <c r="H3" s="183" t="s">
        <v>3</v>
      </c>
      <c r="I3" s="184" t="s">
        <v>4</v>
      </c>
      <c r="J3" s="308" t="s">
        <v>2</v>
      </c>
      <c r="K3" s="1139" t="s">
        <v>360</v>
      </c>
      <c r="L3" s="302" t="s">
        <v>5065</v>
      </c>
      <c r="M3" s="1111">
        <f>SUM(K:K)</f>
        <v>0</v>
      </c>
      <c r="N3" s="305"/>
    </row>
    <row r="4" spans="1:14" ht="31.5" customHeight="1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" s="885"/>
      <c r="C4" s="886"/>
      <c r="D4" s="887" t="s">
        <v>2292</v>
      </c>
      <c r="E4" s="1084"/>
      <c r="F4" s="888"/>
      <c r="G4" s="1798"/>
      <c r="H4" s="889"/>
      <c r="I4" s="890"/>
      <c r="J4" s="129"/>
      <c r="K4" s="1234"/>
      <c r="L4" s="304"/>
      <c r="M4" s="1112"/>
    </row>
    <row r="5" spans="1:14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5" s="244"/>
      <c r="C5" s="228" t="s">
        <v>2293</v>
      </c>
      <c r="D5" s="187" t="s">
        <v>10408</v>
      </c>
      <c r="E5" s="1020">
        <f>IFERROR(VLOOKUP(C5,'Consolidated Master Sheet'!B:H,3,0),"")</f>
        <v>2.72</v>
      </c>
      <c r="F5" s="151">
        <f>IF(E5=0,"NET",$F$2)</f>
        <v>0</v>
      </c>
      <c r="G5" s="1322">
        <f>IFERROR(ROUND(E5*F5,2),0)</f>
        <v>0</v>
      </c>
      <c r="H5" s="188">
        <f>IFERROR(VLOOKUP(C5,'Consolidated Master Sheet'!B:H,6,0),"")</f>
        <v>25</v>
      </c>
      <c r="I5" s="345">
        <f>IFERROR(VLOOKUP(C5,'Consolidated Master Sheet'!B:H,7,0),"")</f>
        <v>600</v>
      </c>
      <c r="J5" s="41"/>
      <c r="K5" s="1102">
        <f>IFERROR(G5*J5,0)</f>
        <v>0</v>
      </c>
      <c r="L5" s="157"/>
      <c r="M5" s="1029"/>
    </row>
    <row r="6" spans="1:14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6" s="244"/>
      <c r="C6" s="231" t="s">
        <v>2294</v>
      </c>
      <c r="D6" s="232" t="s">
        <v>10409</v>
      </c>
      <c r="E6" s="1017">
        <f>IFERROR(VLOOKUP(C6,'Consolidated Master Sheet'!B:H,3,0),"")</f>
        <v>3.69</v>
      </c>
      <c r="F6" s="152">
        <f t="shared" ref="F6:F52" si="0">IF(E6=0,"NET",$F$2)</f>
        <v>0</v>
      </c>
      <c r="G6" s="1324">
        <f t="shared" ref="G6:G52" si="1">IFERROR(ROUND(E6*F6,2),0)</f>
        <v>0</v>
      </c>
      <c r="H6" s="373">
        <f>IFERROR(VLOOKUP(C6,'Consolidated Master Sheet'!B:H,6,0),"")</f>
        <v>25</v>
      </c>
      <c r="I6" s="347">
        <f>IFERROR(VLOOKUP(C6,'Consolidated Master Sheet'!B:H,7,0),"")</f>
        <v>600</v>
      </c>
      <c r="J6" s="42"/>
      <c r="K6" s="1104">
        <f t="shared" ref="K6:K20" si="2">IFERROR(G6*J6,0)</f>
        <v>0</v>
      </c>
      <c r="L6" s="157"/>
      <c r="M6" s="1029"/>
    </row>
    <row r="7" spans="1:14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7" s="244"/>
      <c r="C7" s="231" t="s">
        <v>2295</v>
      </c>
      <c r="D7" s="232" t="s">
        <v>10410</v>
      </c>
      <c r="E7" s="1017">
        <f>IFERROR(VLOOKUP(C7,'Consolidated Master Sheet'!B:H,3,0),"")</f>
        <v>4.4400000000000004</v>
      </c>
      <c r="F7" s="152">
        <f t="shared" si="0"/>
        <v>0</v>
      </c>
      <c r="G7" s="1324">
        <f t="shared" si="1"/>
        <v>0</v>
      </c>
      <c r="H7" s="373">
        <f>IFERROR(VLOOKUP(C7,'Consolidated Master Sheet'!B:H,6,0),"")</f>
        <v>25</v>
      </c>
      <c r="I7" s="347">
        <f>IFERROR(VLOOKUP(C7,'Consolidated Master Sheet'!B:H,7,0),"")</f>
        <v>600</v>
      </c>
      <c r="J7" s="42"/>
      <c r="K7" s="1104">
        <f t="shared" si="2"/>
        <v>0</v>
      </c>
      <c r="L7" s="157"/>
      <c r="M7" s="1029"/>
    </row>
    <row r="8" spans="1:14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8" s="244"/>
      <c r="C8" s="231" t="s">
        <v>2296</v>
      </c>
      <c r="D8" s="232" t="s">
        <v>10411</v>
      </c>
      <c r="E8" s="1017">
        <f>IFERROR(VLOOKUP(C8,'Consolidated Master Sheet'!B:H,3,0),"")</f>
        <v>4.74</v>
      </c>
      <c r="F8" s="152">
        <f t="shared" si="0"/>
        <v>0</v>
      </c>
      <c r="G8" s="1324">
        <f t="shared" si="1"/>
        <v>0</v>
      </c>
      <c r="H8" s="373">
        <f>IFERROR(VLOOKUP(C8,'Consolidated Master Sheet'!B:H,6,0),"")</f>
        <v>25</v>
      </c>
      <c r="I8" s="347">
        <f>IFERROR(VLOOKUP(C8,'Consolidated Master Sheet'!B:H,7,0),"")</f>
        <v>400</v>
      </c>
      <c r="J8" s="42"/>
      <c r="K8" s="1104">
        <f t="shared" si="2"/>
        <v>0</v>
      </c>
      <c r="L8" s="157"/>
      <c r="M8" s="1029"/>
    </row>
    <row r="9" spans="1:14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9" s="244"/>
      <c r="C9" s="231" t="s">
        <v>2297</v>
      </c>
      <c r="D9" s="232" t="s">
        <v>10412</v>
      </c>
      <c r="E9" s="1017">
        <f>IFERROR(VLOOKUP(C9,'Consolidated Master Sheet'!B:H,3,0),"")</f>
        <v>5.97</v>
      </c>
      <c r="F9" s="152">
        <f t="shared" si="0"/>
        <v>0</v>
      </c>
      <c r="G9" s="1324">
        <f t="shared" si="1"/>
        <v>0</v>
      </c>
      <c r="H9" s="373">
        <f>IFERROR(VLOOKUP(C9,'Consolidated Master Sheet'!B:H,6,0),"")</f>
        <v>25</v>
      </c>
      <c r="I9" s="347">
        <f>IFERROR(VLOOKUP(C9,'Consolidated Master Sheet'!B:H,7,0),"")</f>
        <v>200</v>
      </c>
      <c r="J9" s="42"/>
      <c r="K9" s="1104">
        <f t="shared" si="2"/>
        <v>0</v>
      </c>
      <c r="M9" s="1029"/>
    </row>
    <row r="10" spans="1:14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0" s="244"/>
      <c r="C10" s="231" t="s">
        <v>2298</v>
      </c>
      <c r="D10" s="232" t="s">
        <v>10413</v>
      </c>
      <c r="E10" s="1017">
        <f>IFERROR(VLOOKUP(C10,'Consolidated Master Sheet'!B:H,3,0),"")</f>
        <v>8.35</v>
      </c>
      <c r="F10" s="152">
        <f t="shared" si="0"/>
        <v>0</v>
      </c>
      <c r="G10" s="1324">
        <f t="shared" si="1"/>
        <v>0</v>
      </c>
      <c r="H10" s="373">
        <f>IFERROR(VLOOKUP(C10,'Consolidated Master Sheet'!B:H,6,0),"")</f>
        <v>25</v>
      </c>
      <c r="I10" s="347">
        <f>IFERROR(VLOOKUP(C10,'Consolidated Master Sheet'!B:H,7,0),"")</f>
        <v>150</v>
      </c>
      <c r="J10" s="42"/>
      <c r="K10" s="1104">
        <f t="shared" si="2"/>
        <v>0</v>
      </c>
      <c r="L10" s="157"/>
      <c r="M10" s="1029"/>
    </row>
    <row r="11" spans="1:14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1" s="244"/>
      <c r="C11" s="231" t="s">
        <v>2299</v>
      </c>
      <c r="D11" s="232" t="s">
        <v>10414</v>
      </c>
      <c r="E11" s="1017">
        <f>IFERROR(VLOOKUP(C11,'Consolidated Master Sheet'!B:H,3,0),"")</f>
        <v>10.69</v>
      </c>
      <c r="F11" s="152">
        <f t="shared" si="0"/>
        <v>0</v>
      </c>
      <c r="G11" s="1324">
        <f t="shared" si="1"/>
        <v>0</v>
      </c>
      <c r="H11" s="373">
        <f>IFERROR(VLOOKUP(C11,'Consolidated Master Sheet'!B:H,6,0),"")</f>
        <v>25</v>
      </c>
      <c r="I11" s="347">
        <f>IFERROR(VLOOKUP(C11,'Consolidated Master Sheet'!B:H,7,0),"")</f>
        <v>100</v>
      </c>
      <c r="J11" s="42"/>
      <c r="K11" s="1104">
        <f t="shared" si="2"/>
        <v>0</v>
      </c>
      <c r="L11" s="157"/>
      <c r="M11" s="1029"/>
    </row>
    <row r="12" spans="1:14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2" s="244"/>
      <c r="C12" s="231" t="s">
        <v>2300</v>
      </c>
      <c r="D12" s="232" t="s">
        <v>10415</v>
      </c>
      <c r="E12" s="1017">
        <f>IFERROR(VLOOKUP(C12,'Consolidated Master Sheet'!B:H,3,0),"")</f>
        <v>13.52</v>
      </c>
      <c r="F12" s="152">
        <f t="shared" si="0"/>
        <v>0</v>
      </c>
      <c r="G12" s="1324">
        <f t="shared" si="1"/>
        <v>0</v>
      </c>
      <c r="H12" s="373">
        <f>IFERROR(VLOOKUP(C12,'Consolidated Master Sheet'!B:H,6,0),"")</f>
        <v>25</v>
      </c>
      <c r="I12" s="347">
        <f>IFERROR(VLOOKUP(C12,'Consolidated Master Sheet'!B:H,7,0),"")</f>
        <v>75</v>
      </c>
      <c r="J12" s="42"/>
      <c r="K12" s="1104">
        <f t="shared" si="2"/>
        <v>0</v>
      </c>
      <c r="L12" s="157"/>
      <c r="M12" s="1029"/>
    </row>
    <row r="13" spans="1:14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3" s="244"/>
      <c r="C13" s="231" t="s">
        <v>2301</v>
      </c>
      <c r="D13" s="232" t="s">
        <v>10416</v>
      </c>
      <c r="E13" s="1017">
        <f>IFERROR(VLOOKUP(C13,'Consolidated Master Sheet'!B:H,3,0),"")</f>
        <v>19.350000000000001</v>
      </c>
      <c r="F13" s="152">
        <f t="shared" si="0"/>
        <v>0</v>
      </c>
      <c r="G13" s="1324">
        <f t="shared" si="1"/>
        <v>0</v>
      </c>
      <c r="H13" s="373">
        <f>IFERROR(VLOOKUP(C13,'Consolidated Master Sheet'!B:H,6,0),"")</f>
        <v>25</v>
      </c>
      <c r="I13" s="347">
        <f>IFERROR(VLOOKUP(C13,'Consolidated Master Sheet'!B:H,7,0),"")</f>
        <v>50</v>
      </c>
      <c r="J13" s="42"/>
      <c r="K13" s="1104">
        <f t="shared" si="2"/>
        <v>0</v>
      </c>
      <c r="L13" s="157"/>
      <c r="M13" s="1029"/>
    </row>
    <row r="14" spans="1:14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4" s="244"/>
      <c r="C14" s="231" t="s">
        <v>2302</v>
      </c>
      <c r="D14" s="232" t="s">
        <v>10417</v>
      </c>
      <c r="E14" s="1017">
        <f>IFERROR(VLOOKUP(C14,'Consolidated Master Sheet'!B:H,3,0),"")</f>
        <v>54.93</v>
      </c>
      <c r="F14" s="152">
        <f t="shared" si="0"/>
        <v>0</v>
      </c>
      <c r="G14" s="1324">
        <f t="shared" si="1"/>
        <v>0</v>
      </c>
      <c r="H14" s="347">
        <f>IFERROR(VLOOKUP(C14,'Consolidated Master Sheet'!B:H,6,0),"")</f>
        <v>20</v>
      </c>
      <c r="I14" s="347">
        <f>IFERROR(VLOOKUP(C14,'Consolidated Master Sheet'!B:H,7,0),"")</f>
        <v>20</v>
      </c>
      <c r="J14" s="42"/>
      <c r="K14" s="1104">
        <f t="shared" si="2"/>
        <v>0</v>
      </c>
      <c r="L14" s="157"/>
      <c r="M14" s="1029"/>
    </row>
    <row r="15" spans="1:14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5" s="244"/>
      <c r="C15" s="231" t="s">
        <v>2303</v>
      </c>
      <c r="D15" s="232" t="s">
        <v>10418</v>
      </c>
      <c r="E15" s="1017">
        <f>IFERROR(VLOOKUP(C15,'Consolidated Master Sheet'!B:H,3,0),"")</f>
        <v>77.14</v>
      </c>
      <c r="F15" s="152">
        <f t="shared" si="0"/>
        <v>0</v>
      </c>
      <c r="G15" s="1324">
        <f t="shared" si="1"/>
        <v>0</v>
      </c>
      <c r="H15" s="347">
        <f>IFERROR(VLOOKUP(C15,'Consolidated Master Sheet'!B:H,6,0),"")</f>
        <v>15</v>
      </c>
      <c r="I15" s="347">
        <f>IFERROR(VLOOKUP(C15,'Consolidated Master Sheet'!B:H,7,0),"")</f>
        <v>15</v>
      </c>
      <c r="J15" s="42"/>
      <c r="K15" s="1104">
        <f t="shared" si="2"/>
        <v>0</v>
      </c>
      <c r="L15" s="157"/>
      <c r="M15" s="1029"/>
    </row>
    <row r="16" spans="1:14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6" s="244"/>
      <c r="C16" s="231" t="s">
        <v>2304</v>
      </c>
      <c r="D16" s="232" t="s">
        <v>10419</v>
      </c>
      <c r="E16" s="1017">
        <f>IFERROR(VLOOKUP(C16,'Consolidated Master Sheet'!B:H,3,0),"")</f>
        <v>136.63999999999999</v>
      </c>
      <c r="F16" s="152">
        <f t="shared" si="0"/>
        <v>0</v>
      </c>
      <c r="G16" s="1324">
        <f t="shared" si="1"/>
        <v>0</v>
      </c>
      <c r="H16" s="347">
        <f>IFERROR(VLOOKUP(C16,'Consolidated Master Sheet'!B:H,6,0),"")</f>
        <v>1</v>
      </c>
      <c r="I16" s="347">
        <f>IFERROR(VLOOKUP(C16,'Consolidated Master Sheet'!B:H,7,0),"")</f>
        <v>18</v>
      </c>
      <c r="J16" s="42"/>
      <c r="K16" s="1104">
        <f t="shared" si="2"/>
        <v>0</v>
      </c>
      <c r="L16" s="157"/>
      <c r="M16" s="1029"/>
    </row>
    <row r="17" spans="1:13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7" s="244"/>
      <c r="C17" s="231" t="s">
        <v>2305</v>
      </c>
      <c r="D17" s="232" t="s">
        <v>10420</v>
      </c>
      <c r="E17" s="1017">
        <f>IFERROR(VLOOKUP(C17,'Consolidated Master Sheet'!B:H,3,0),"")</f>
        <v>136.63999999999999</v>
      </c>
      <c r="F17" s="152">
        <f t="shared" si="0"/>
        <v>0</v>
      </c>
      <c r="G17" s="1324">
        <f t="shared" si="1"/>
        <v>0</v>
      </c>
      <c r="H17" s="347">
        <f>IFERROR(VLOOKUP(C17,'Consolidated Master Sheet'!B:H,6,0),"")</f>
        <v>10</v>
      </c>
      <c r="I17" s="347">
        <f>IFERROR(VLOOKUP(C17,'Consolidated Master Sheet'!B:H,7,0),"")</f>
        <v>10</v>
      </c>
      <c r="J17" s="42"/>
      <c r="K17" s="1104">
        <f t="shared" si="2"/>
        <v>0</v>
      </c>
      <c r="L17" s="157"/>
      <c r="M17" s="1029"/>
    </row>
    <row r="18" spans="1:13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8" s="244"/>
      <c r="C18" s="231" t="s">
        <v>2306</v>
      </c>
      <c r="D18" s="232" t="s">
        <v>10421</v>
      </c>
      <c r="E18" s="1017">
        <f>IFERROR(VLOOKUP(C18,'Consolidated Master Sheet'!B:H,3,0),"")</f>
        <v>250.27</v>
      </c>
      <c r="F18" s="152">
        <f t="shared" si="0"/>
        <v>0</v>
      </c>
      <c r="G18" s="1324">
        <f t="shared" si="1"/>
        <v>0</v>
      </c>
      <c r="H18" s="347">
        <f>IFERROR(VLOOKUP(C18,'Consolidated Master Sheet'!B:H,6,0),"")</f>
        <v>5</v>
      </c>
      <c r="I18" s="347">
        <f>IFERROR(VLOOKUP(C18,'Consolidated Master Sheet'!B:H,7,0),"")</f>
        <v>5</v>
      </c>
      <c r="J18" s="42"/>
      <c r="K18" s="1104">
        <f t="shared" si="2"/>
        <v>0</v>
      </c>
      <c r="L18" s="157"/>
      <c r="M18" s="1029"/>
    </row>
    <row r="19" spans="1:13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9" s="244"/>
      <c r="C19" s="231" t="s">
        <v>2307</v>
      </c>
      <c r="D19" s="232" t="s">
        <v>10422</v>
      </c>
      <c r="E19" s="1017">
        <f>IFERROR(VLOOKUP(C19,'Consolidated Master Sheet'!B:H,3,0),"")</f>
        <v>299.57</v>
      </c>
      <c r="F19" s="152">
        <f t="shared" si="0"/>
        <v>0</v>
      </c>
      <c r="G19" s="1324">
        <f t="shared" si="1"/>
        <v>0</v>
      </c>
      <c r="H19" s="347">
        <f>IFERROR(VLOOKUP(C19,'Consolidated Master Sheet'!B:H,6,0),"")</f>
        <v>3</v>
      </c>
      <c r="I19" s="347">
        <f>IFERROR(VLOOKUP(C19,'Consolidated Master Sheet'!B:H,7,0),"")</f>
        <v>3</v>
      </c>
      <c r="J19" s="42"/>
      <c r="K19" s="1104">
        <f t="shared" si="2"/>
        <v>0</v>
      </c>
      <c r="L19" s="157"/>
      <c r="M19" s="1029"/>
    </row>
    <row r="20" spans="1:13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0" s="244"/>
      <c r="C20" s="235" t="s">
        <v>2308</v>
      </c>
      <c r="D20" s="194" t="s">
        <v>10423</v>
      </c>
      <c r="E20" s="1018">
        <f>IFERROR(VLOOKUP(C20,'Consolidated Master Sheet'!B:H,3,0),"")</f>
        <v>599.22</v>
      </c>
      <c r="F20" s="153">
        <f t="shared" si="0"/>
        <v>0</v>
      </c>
      <c r="G20" s="1764">
        <f t="shared" si="1"/>
        <v>0</v>
      </c>
      <c r="H20" s="349">
        <f>IFERROR(VLOOKUP(C20,'Consolidated Master Sheet'!B:H,6,0),"")</f>
        <v>1</v>
      </c>
      <c r="I20" s="349">
        <f>IFERROR(VLOOKUP(C20,'Consolidated Master Sheet'!B:H,7,0),"")</f>
        <v>1</v>
      </c>
      <c r="J20" s="43"/>
      <c r="K20" s="1108">
        <f t="shared" si="2"/>
        <v>0</v>
      </c>
      <c r="L20" s="157"/>
      <c r="M20" s="1029"/>
    </row>
    <row r="21" spans="1:13" ht="31.5" customHeight="1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1" s="891"/>
      <c r="C21" s="892"/>
      <c r="D21" s="893" t="s">
        <v>2309</v>
      </c>
      <c r="E21" s="1085" t="str">
        <f>IFERROR(VLOOKUP(C21,'Consolidated Master Sheet'!B:H,3,0),"")</f>
        <v/>
      </c>
      <c r="F21" s="1492">
        <f t="shared" si="0"/>
        <v>0</v>
      </c>
      <c r="G21" s="1831">
        <f t="shared" si="1"/>
        <v>0</v>
      </c>
      <c r="H21" s="894" t="str">
        <f>IFERROR(VLOOKUP(C21,'Consolidated Master Sheet'!B:H,6,0),"")</f>
        <v/>
      </c>
      <c r="I21" s="895" t="str">
        <f>IFERROR(VLOOKUP(C21,'Consolidated Master Sheet'!B:H,7,0),"")</f>
        <v/>
      </c>
      <c r="J21" s="128"/>
      <c r="K21" s="1235"/>
      <c r="L21" s="157"/>
      <c r="M21" s="1029"/>
    </row>
    <row r="22" spans="1:13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2" s="244"/>
      <c r="C22" s="228" t="s">
        <v>2310</v>
      </c>
      <c r="D22" s="187" t="s">
        <v>10424</v>
      </c>
      <c r="E22" s="1020">
        <f>IFERROR(VLOOKUP(C22,'Consolidated Master Sheet'!B:H,3,0),"")</f>
        <v>2.58</v>
      </c>
      <c r="F22" s="151">
        <f t="shared" si="0"/>
        <v>0</v>
      </c>
      <c r="G22" s="1322">
        <f t="shared" si="1"/>
        <v>0</v>
      </c>
      <c r="H22" s="188">
        <f>IFERROR(VLOOKUP(C22,'Consolidated Master Sheet'!B:H,6,0),"")</f>
        <v>50</v>
      </c>
      <c r="I22" s="345">
        <f>IFERROR(VLOOKUP(C22,'Consolidated Master Sheet'!B:H,7,0),"")</f>
        <v>200</v>
      </c>
      <c r="J22" s="41"/>
      <c r="K22" s="1102">
        <f t="shared" ref="K22:K36" si="3">IFERROR(G22*J22,0)</f>
        <v>0</v>
      </c>
      <c r="L22" s="157"/>
      <c r="M22" s="1029"/>
    </row>
    <row r="23" spans="1:13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3" s="244"/>
      <c r="C23" s="231" t="s">
        <v>2311</v>
      </c>
      <c r="D23" s="232" t="s">
        <v>10425</v>
      </c>
      <c r="E23" s="1017">
        <f>IFERROR(VLOOKUP(C23,'Consolidated Master Sheet'!B:H,3,0),"")</f>
        <v>3.53</v>
      </c>
      <c r="F23" s="152">
        <f t="shared" si="0"/>
        <v>0</v>
      </c>
      <c r="G23" s="1324">
        <f t="shared" si="1"/>
        <v>0</v>
      </c>
      <c r="H23" s="373">
        <f>IFERROR(VLOOKUP(C23,'Consolidated Master Sheet'!B:H,6,0),"")</f>
        <v>50</v>
      </c>
      <c r="I23" s="347">
        <f>IFERROR(VLOOKUP(C23,'Consolidated Master Sheet'!B:H,7,0),"")</f>
        <v>1200</v>
      </c>
      <c r="J23" s="42"/>
      <c r="K23" s="1104">
        <f t="shared" si="3"/>
        <v>0</v>
      </c>
      <c r="L23" s="157"/>
      <c r="M23" s="1029"/>
    </row>
    <row r="24" spans="1:13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4" s="244"/>
      <c r="C24" s="231" t="s">
        <v>2312</v>
      </c>
      <c r="D24" s="232" t="s">
        <v>10426</v>
      </c>
      <c r="E24" s="1017">
        <f>IFERROR(VLOOKUP(C24,'Consolidated Master Sheet'!B:H,3,0),"")</f>
        <v>4.22</v>
      </c>
      <c r="F24" s="152">
        <f t="shared" si="0"/>
        <v>0</v>
      </c>
      <c r="G24" s="1324">
        <f t="shared" si="1"/>
        <v>0</v>
      </c>
      <c r="H24" s="373">
        <f>IFERROR(VLOOKUP(C24,'Consolidated Master Sheet'!B:H,6,0),"")</f>
        <v>50</v>
      </c>
      <c r="I24" s="347">
        <f>IFERROR(VLOOKUP(C24,'Consolidated Master Sheet'!B:H,7,0),"")</f>
        <v>1200</v>
      </c>
      <c r="J24" s="42"/>
      <c r="K24" s="1104">
        <f t="shared" si="3"/>
        <v>0</v>
      </c>
      <c r="L24" s="157"/>
      <c r="M24" s="1029"/>
    </row>
    <row r="25" spans="1:13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5" s="244"/>
      <c r="C25" s="231" t="s">
        <v>2313</v>
      </c>
      <c r="D25" s="232" t="s">
        <v>10427</v>
      </c>
      <c r="E25" s="1017">
        <f>IFERROR(VLOOKUP(C25,'Consolidated Master Sheet'!B:H,3,0),"")</f>
        <v>4.2300000000000004</v>
      </c>
      <c r="F25" s="152">
        <f t="shared" si="0"/>
        <v>0</v>
      </c>
      <c r="G25" s="1324">
        <f t="shared" si="1"/>
        <v>0</v>
      </c>
      <c r="H25" s="373">
        <f>IFERROR(VLOOKUP(C25,'Consolidated Master Sheet'!B:H,6,0),"")</f>
        <v>50</v>
      </c>
      <c r="I25" s="347">
        <f>IFERROR(VLOOKUP(C25,'Consolidated Master Sheet'!B:H,7,0),"")</f>
        <v>800</v>
      </c>
      <c r="J25" s="42"/>
      <c r="K25" s="1104">
        <f t="shared" si="3"/>
        <v>0</v>
      </c>
      <c r="L25" s="157"/>
      <c r="M25" s="1029"/>
    </row>
    <row r="26" spans="1:13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6" s="244"/>
      <c r="C26" s="231" t="s">
        <v>2314</v>
      </c>
      <c r="D26" s="232" t="s">
        <v>10428</v>
      </c>
      <c r="E26" s="1017">
        <f>IFERROR(VLOOKUP(C26,'Consolidated Master Sheet'!B:H,3,0),"")</f>
        <v>4.82</v>
      </c>
      <c r="F26" s="152">
        <f t="shared" si="0"/>
        <v>0</v>
      </c>
      <c r="G26" s="1324">
        <f t="shared" si="1"/>
        <v>0</v>
      </c>
      <c r="H26" s="373">
        <f>IFERROR(VLOOKUP(C26,'Consolidated Master Sheet'!B:H,6,0),"")</f>
        <v>25</v>
      </c>
      <c r="I26" s="347">
        <f>IFERROR(VLOOKUP(C26,'Consolidated Master Sheet'!B:H,7,0),"")</f>
        <v>400</v>
      </c>
      <c r="J26" s="42"/>
      <c r="K26" s="1104">
        <f t="shared" si="3"/>
        <v>0</v>
      </c>
      <c r="L26" s="157"/>
      <c r="M26" s="1029"/>
    </row>
    <row r="27" spans="1:13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7" s="244"/>
      <c r="C27" s="231" t="s">
        <v>2315</v>
      </c>
      <c r="D27" s="232" t="s">
        <v>10429</v>
      </c>
      <c r="E27" s="1017">
        <f>IFERROR(VLOOKUP(C27,'Consolidated Master Sheet'!B:H,3,0),"")</f>
        <v>6.7</v>
      </c>
      <c r="F27" s="152">
        <f t="shared" si="0"/>
        <v>0</v>
      </c>
      <c r="G27" s="1324">
        <f t="shared" si="1"/>
        <v>0</v>
      </c>
      <c r="H27" s="373">
        <f>IFERROR(VLOOKUP(C27,'Consolidated Master Sheet'!B:H,6,0),"")</f>
        <v>25</v>
      </c>
      <c r="I27" s="347">
        <f>IFERROR(VLOOKUP(C27,'Consolidated Master Sheet'!B:H,7,0),"")</f>
        <v>300</v>
      </c>
      <c r="J27" s="42"/>
      <c r="K27" s="1104">
        <f t="shared" si="3"/>
        <v>0</v>
      </c>
      <c r="L27" s="157"/>
      <c r="M27" s="1029"/>
    </row>
    <row r="28" spans="1:13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8" s="244"/>
      <c r="C28" s="231" t="s">
        <v>2316</v>
      </c>
      <c r="D28" s="232" t="s">
        <v>10430</v>
      </c>
      <c r="E28" s="1017">
        <f>IFERROR(VLOOKUP(C28,'Consolidated Master Sheet'!B:H,3,0),"")</f>
        <v>8.58</v>
      </c>
      <c r="F28" s="152">
        <f t="shared" si="0"/>
        <v>0</v>
      </c>
      <c r="G28" s="1324">
        <f t="shared" si="1"/>
        <v>0</v>
      </c>
      <c r="H28" s="373">
        <f>IFERROR(VLOOKUP(C28,'Consolidated Master Sheet'!B:H,6,0),"")</f>
        <v>25</v>
      </c>
      <c r="I28" s="347">
        <f>IFERROR(VLOOKUP(C28,'Consolidated Master Sheet'!B:H,7,0),"")</f>
        <v>200</v>
      </c>
      <c r="J28" s="42"/>
      <c r="K28" s="1104">
        <f t="shared" si="3"/>
        <v>0</v>
      </c>
      <c r="L28" s="157"/>
      <c r="M28" s="1029"/>
    </row>
    <row r="29" spans="1:13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9" s="244"/>
      <c r="C29" s="231" t="s">
        <v>2317</v>
      </c>
      <c r="D29" s="232" t="s">
        <v>10431</v>
      </c>
      <c r="E29" s="1017">
        <f>IFERROR(VLOOKUP(C29,'Consolidated Master Sheet'!B:H,3,0),"")</f>
        <v>10.82</v>
      </c>
      <c r="F29" s="152">
        <f t="shared" si="0"/>
        <v>0</v>
      </c>
      <c r="G29" s="1324">
        <f t="shared" si="1"/>
        <v>0</v>
      </c>
      <c r="H29" s="373">
        <f>IFERROR(VLOOKUP(C29,'Consolidated Master Sheet'!B:H,6,0),"")</f>
        <v>25</v>
      </c>
      <c r="I29" s="347">
        <f>IFERROR(VLOOKUP(C29,'Consolidated Master Sheet'!B:H,7,0),"")</f>
        <v>150</v>
      </c>
      <c r="J29" s="42"/>
      <c r="K29" s="1104">
        <f t="shared" si="3"/>
        <v>0</v>
      </c>
      <c r="L29" s="157"/>
      <c r="M29" s="1029"/>
    </row>
    <row r="30" spans="1:13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0" s="244"/>
      <c r="C30" s="231" t="s">
        <v>2318</v>
      </c>
      <c r="D30" s="232" t="s">
        <v>10432</v>
      </c>
      <c r="E30" s="1017">
        <f>IFERROR(VLOOKUP(C30,'Consolidated Master Sheet'!B:H,3,0),"")</f>
        <v>15.49</v>
      </c>
      <c r="F30" s="152">
        <f t="shared" si="0"/>
        <v>0</v>
      </c>
      <c r="G30" s="1324">
        <f t="shared" si="1"/>
        <v>0</v>
      </c>
      <c r="H30" s="373">
        <f>IFERROR(VLOOKUP(C30,'Consolidated Master Sheet'!B:H,6,0),"")</f>
        <v>25</v>
      </c>
      <c r="I30" s="347">
        <f>IFERROR(VLOOKUP(C30,'Consolidated Master Sheet'!B:H,7,0),"")</f>
        <v>100</v>
      </c>
      <c r="J30" s="42"/>
      <c r="K30" s="1104">
        <f t="shared" si="3"/>
        <v>0</v>
      </c>
      <c r="L30" s="157"/>
      <c r="M30" s="1029"/>
    </row>
    <row r="31" spans="1:13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1" s="244"/>
      <c r="C31" s="231" t="s">
        <v>2319</v>
      </c>
      <c r="D31" s="232" t="s">
        <v>10433</v>
      </c>
      <c r="E31" s="1017">
        <f>IFERROR(VLOOKUP(C31,'Consolidated Master Sheet'!B:H,3,0),"")</f>
        <v>36.85</v>
      </c>
      <c r="F31" s="152">
        <f t="shared" si="0"/>
        <v>0</v>
      </c>
      <c r="G31" s="1324">
        <f t="shared" si="1"/>
        <v>0</v>
      </c>
      <c r="H31" s="347">
        <f>IFERROR(VLOOKUP(C31,'Consolidated Master Sheet'!B:H,6,0),"")</f>
        <v>50</v>
      </c>
      <c r="I31" s="347">
        <f>IFERROR(VLOOKUP(C31,'Consolidated Master Sheet'!B:H,7,0),"")</f>
        <v>50</v>
      </c>
      <c r="J31" s="42"/>
      <c r="K31" s="1104">
        <f t="shared" si="3"/>
        <v>0</v>
      </c>
      <c r="L31" s="157"/>
      <c r="M31" s="1029"/>
    </row>
    <row r="32" spans="1:13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2" s="244"/>
      <c r="C32" s="231" t="s">
        <v>2320</v>
      </c>
      <c r="D32" s="232" t="s">
        <v>10434</v>
      </c>
      <c r="E32" s="1017">
        <f>IFERROR(VLOOKUP(C32,'Consolidated Master Sheet'!B:H,3,0),"")</f>
        <v>51.72</v>
      </c>
      <c r="F32" s="152">
        <f t="shared" si="0"/>
        <v>0</v>
      </c>
      <c r="G32" s="1324">
        <f t="shared" si="1"/>
        <v>0</v>
      </c>
      <c r="H32" s="347">
        <f>IFERROR(VLOOKUP(C32,'Consolidated Master Sheet'!B:H,6,0),"")</f>
        <v>30</v>
      </c>
      <c r="I32" s="347">
        <f>IFERROR(VLOOKUP(C32,'Consolidated Master Sheet'!B:H,7,0),"")</f>
        <v>30</v>
      </c>
      <c r="J32" s="42"/>
      <c r="K32" s="1104">
        <f t="shared" si="3"/>
        <v>0</v>
      </c>
      <c r="L32" s="157"/>
      <c r="M32" s="1029"/>
    </row>
    <row r="33" spans="1:13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3" s="244"/>
      <c r="C33" s="231" t="s">
        <v>2321</v>
      </c>
      <c r="D33" s="232" t="s">
        <v>10435</v>
      </c>
      <c r="E33" s="1017">
        <f>IFERROR(VLOOKUP(C33,'Consolidated Master Sheet'!B:H,3,0),"")</f>
        <v>91.62</v>
      </c>
      <c r="F33" s="152">
        <f t="shared" si="0"/>
        <v>0</v>
      </c>
      <c r="G33" s="1324">
        <f t="shared" si="1"/>
        <v>0</v>
      </c>
      <c r="H33" s="347">
        <f>IFERROR(VLOOKUP(C33,'Consolidated Master Sheet'!B:H,6,0),"")</f>
        <v>1</v>
      </c>
      <c r="I33" s="347">
        <f>IFERROR(VLOOKUP(C33,'Consolidated Master Sheet'!B:H,7,0),"")</f>
        <v>1</v>
      </c>
      <c r="J33" s="42"/>
      <c r="K33" s="1104">
        <f t="shared" si="3"/>
        <v>0</v>
      </c>
      <c r="L33" s="157"/>
      <c r="M33" s="1029"/>
    </row>
    <row r="34" spans="1:13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4" s="244"/>
      <c r="C34" s="231" t="s">
        <v>2322</v>
      </c>
      <c r="D34" s="232" t="s">
        <v>10436</v>
      </c>
      <c r="E34" s="1017">
        <f>IFERROR(VLOOKUP(C34,'Consolidated Master Sheet'!B:H,3,0),"")</f>
        <v>91.62</v>
      </c>
      <c r="F34" s="152">
        <f t="shared" si="0"/>
        <v>0</v>
      </c>
      <c r="G34" s="1324">
        <f t="shared" si="1"/>
        <v>0</v>
      </c>
      <c r="H34" s="347">
        <f>IFERROR(VLOOKUP(C34,'Consolidated Master Sheet'!B:H,6,0),"")</f>
        <v>25</v>
      </c>
      <c r="I34" s="347">
        <f>IFERROR(VLOOKUP(C34,'Consolidated Master Sheet'!B:H,7,0),"")</f>
        <v>25</v>
      </c>
      <c r="J34" s="42"/>
      <c r="K34" s="1104">
        <f t="shared" si="3"/>
        <v>0</v>
      </c>
      <c r="L34" s="157"/>
      <c r="M34" s="1029"/>
    </row>
    <row r="35" spans="1:13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5" s="244"/>
      <c r="C35" s="231" t="s">
        <v>2323</v>
      </c>
      <c r="D35" s="232" t="s">
        <v>10437</v>
      </c>
      <c r="E35" s="1017">
        <f>IFERROR(VLOOKUP(C35,'Consolidated Master Sheet'!B:H,3,0),"")</f>
        <v>167.67</v>
      </c>
      <c r="F35" s="152">
        <f t="shared" si="0"/>
        <v>0</v>
      </c>
      <c r="G35" s="1324">
        <f t="shared" si="1"/>
        <v>0</v>
      </c>
      <c r="H35" s="347">
        <f>IFERROR(VLOOKUP(C35,'Consolidated Master Sheet'!B:H,6,0),"")</f>
        <v>15</v>
      </c>
      <c r="I35" s="347">
        <f>IFERROR(VLOOKUP(C35,'Consolidated Master Sheet'!B:H,7,0),"")</f>
        <v>15</v>
      </c>
      <c r="J35" s="42"/>
      <c r="K35" s="1104">
        <f t="shared" si="3"/>
        <v>0</v>
      </c>
      <c r="L35" s="157"/>
      <c r="M35" s="1029"/>
    </row>
    <row r="36" spans="1:13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6" s="244"/>
      <c r="C36" s="235" t="s">
        <v>2324</v>
      </c>
      <c r="D36" s="194" t="s">
        <v>10438</v>
      </c>
      <c r="E36" s="1018">
        <f>IFERROR(VLOOKUP(C36,'Consolidated Master Sheet'!B:H,3,0),"")</f>
        <v>200.67</v>
      </c>
      <c r="F36" s="153">
        <f t="shared" si="0"/>
        <v>0</v>
      </c>
      <c r="G36" s="1764">
        <f t="shared" si="1"/>
        <v>0</v>
      </c>
      <c r="H36" s="349">
        <f>IFERROR(VLOOKUP(C36,'Consolidated Master Sheet'!B:H,6,0),"")</f>
        <v>6</v>
      </c>
      <c r="I36" s="349">
        <f>IFERROR(VLOOKUP(C36,'Consolidated Master Sheet'!B:H,7,0),"")</f>
        <v>6</v>
      </c>
      <c r="J36" s="43"/>
      <c r="K36" s="1108">
        <f t="shared" si="3"/>
        <v>0</v>
      </c>
      <c r="L36" s="157"/>
      <c r="M36" s="1029"/>
    </row>
    <row r="37" spans="1:13" ht="30" customHeight="1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7" s="891"/>
      <c r="C37" s="892"/>
      <c r="D37" s="893" t="s">
        <v>7365</v>
      </c>
      <c r="E37" s="1085" t="str">
        <f>IFERROR(VLOOKUP(C37,'Consolidated Master Sheet'!B:H,3,0),"")</f>
        <v/>
      </c>
      <c r="F37" s="1492">
        <f t="shared" si="0"/>
        <v>0</v>
      </c>
      <c r="G37" s="1831">
        <f t="shared" si="1"/>
        <v>0</v>
      </c>
      <c r="H37" s="894" t="str">
        <f>IFERROR(VLOOKUP(C37,'Consolidated Master Sheet'!B:H,6,0),"")</f>
        <v/>
      </c>
      <c r="I37" s="895" t="str">
        <f>IFERROR(VLOOKUP(C37,'Consolidated Master Sheet'!B:H,7,0),"")</f>
        <v/>
      </c>
      <c r="J37" s="128"/>
      <c r="K37" s="1235"/>
      <c r="L37" s="157"/>
      <c r="M37" s="1029"/>
    </row>
    <row r="38" spans="1:13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8" s="244"/>
      <c r="C38" s="228" t="s">
        <v>2325</v>
      </c>
      <c r="D38" s="187" t="s">
        <v>10439</v>
      </c>
      <c r="E38" s="1020">
        <f>IFERROR(VLOOKUP(C38,'Consolidated Master Sheet'!B:H,3,0),"")</f>
        <v>3.27</v>
      </c>
      <c r="F38" s="151">
        <f t="shared" si="0"/>
        <v>0</v>
      </c>
      <c r="G38" s="1322">
        <f t="shared" si="1"/>
        <v>0</v>
      </c>
      <c r="H38" s="188">
        <f>IFERROR(VLOOKUP(C38,'Consolidated Master Sheet'!B:H,6,0),"")</f>
        <v>25</v>
      </c>
      <c r="I38" s="345">
        <f>IFERROR(VLOOKUP(C38,'Consolidated Master Sheet'!B:H,7,0),"")</f>
        <v>600</v>
      </c>
      <c r="J38" s="41"/>
      <c r="K38" s="1102">
        <f t="shared" ref="K38:K52" si="4">IFERROR(G38*J38,0)</f>
        <v>0</v>
      </c>
      <c r="L38" s="157"/>
      <c r="M38" s="1029"/>
    </row>
    <row r="39" spans="1:13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9" s="244"/>
      <c r="C39" s="231" t="s">
        <v>2326</v>
      </c>
      <c r="D39" s="232" t="s">
        <v>10440</v>
      </c>
      <c r="E39" s="1017">
        <f>IFERROR(VLOOKUP(C39,'Consolidated Master Sheet'!B:H,3,0),"")</f>
        <v>4.2300000000000004</v>
      </c>
      <c r="F39" s="152">
        <f t="shared" si="0"/>
        <v>0</v>
      </c>
      <c r="G39" s="1324">
        <f t="shared" si="1"/>
        <v>0</v>
      </c>
      <c r="H39" s="373">
        <f>IFERROR(VLOOKUP(C39,'Consolidated Master Sheet'!B:H,6,0),"")</f>
        <v>25</v>
      </c>
      <c r="I39" s="347">
        <f>IFERROR(VLOOKUP(C39,'Consolidated Master Sheet'!B:H,7,0),"")</f>
        <v>600</v>
      </c>
      <c r="J39" s="42"/>
      <c r="K39" s="1104">
        <f t="shared" si="4"/>
        <v>0</v>
      </c>
      <c r="L39" s="157"/>
      <c r="M39" s="1029"/>
    </row>
    <row r="40" spans="1:13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0" s="244"/>
      <c r="C40" s="231" t="s">
        <v>2327</v>
      </c>
      <c r="D40" s="232" t="s">
        <v>10441</v>
      </c>
      <c r="E40" s="1017">
        <f>IFERROR(VLOOKUP(C40,'Consolidated Master Sheet'!B:H,3,0),"")</f>
        <v>5.4</v>
      </c>
      <c r="F40" s="152">
        <f t="shared" si="0"/>
        <v>0</v>
      </c>
      <c r="G40" s="1324">
        <f t="shared" si="1"/>
        <v>0</v>
      </c>
      <c r="H40" s="373">
        <f>IFERROR(VLOOKUP(C40,'Consolidated Master Sheet'!B:H,6,0),"")</f>
        <v>25</v>
      </c>
      <c r="I40" s="347">
        <f>IFERROR(VLOOKUP(C40,'Consolidated Master Sheet'!B:H,7,0),"")</f>
        <v>600</v>
      </c>
      <c r="J40" s="42"/>
      <c r="K40" s="1104">
        <f t="shared" si="4"/>
        <v>0</v>
      </c>
      <c r="L40" s="157"/>
      <c r="M40" s="1029"/>
    </row>
    <row r="41" spans="1:13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1" s="244"/>
      <c r="C41" s="231" t="s">
        <v>2328</v>
      </c>
      <c r="D41" s="232" t="s">
        <v>10442</v>
      </c>
      <c r="E41" s="1017">
        <f>IFERROR(VLOOKUP(C41,'Consolidated Master Sheet'!B:H,3,0),"")</f>
        <v>5.77</v>
      </c>
      <c r="F41" s="152">
        <f t="shared" si="0"/>
        <v>0</v>
      </c>
      <c r="G41" s="1324">
        <f t="shared" si="1"/>
        <v>0</v>
      </c>
      <c r="H41" s="373">
        <f>IFERROR(VLOOKUP(C41,'Consolidated Master Sheet'!B:H,6,0),"")</f>
        <v>25</v>
      </c>
      <c r="I41" s="347">
        <f>IFERROR(VLOOKUP(C41,'Consolidated Master Sheet'!B:H,7,0),"")</f>
        <v>400</v>
      </c>
      <c r="J41" s="42"/>
      <c r="K41" s="1104">
        <f t="shared" si="4"/>
        <v>0</v>
      </c>
      <c r="L41" s="157"/>
      <c r="M41" s="1029"/>
    </row>
    <row r="42" spans="1:13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2" s="244"/>
      <c r="C42" s="231" t="s">
        <v>2329</v>
      </c>
      <c r="D42" s="232" t="s">
        <v>10443</v>
      </c>
      <c r="E42" s="1017">
        <f>IFERROR(VLOOKUP(C42,'Consolidated Master Sheet'!B:H,3,0),"")</f>
        <v>7.22</v>
      </c>
      <c r="F42" s="152">
        <f t="shared" si="0"/>
        <v>0</v>
      </c>
      <c r="G42" s="1324">
        <f t="shared" si="1"/>
        <v>0</v>
      </c>
      <c r="H42" s="373">
        <f>IFERROR(VLOOKUP(C42,'Consolidated Master Sheet'!B:H,6,0),"")</f>
        <v>25</v>
      </c>
      <c r="I42" s="347">
        <f>IFERROR(VLOOKUP(C42,'Consolidated Master Sheet'!B:H,7,0),"")</f>
        <v>200</v>
      </c>
      <c r="J42" s="42"/>
      <c r="K42" s="1104">
        <f t="shared" si="4"/>
        <v>0</v>
      </c>
      <c r="L42" s="157"/>
      <c r="M42" s="1029"/>
    </row>
    <row r="43" spans="1:13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3" s="244"/>
      <c r="C43" s="231" t="s">
        <v>2330</v>
      </c>
      <c r="D43" s="232" t="s">
        <v>10444</v>
      </c>
      <c r="E43" s="1017">
        <f>IFERROR(VLOOKUP(C43,'Consolidated Master Sheet'!B:H,3,0),"")</f>
        <v>10.08</v>
      </c>
      <c r="F43" s="152">
        <f t="shared" si="0"/>
        <v>0</v>
      </c>
      <c r="G43" s="1324">
        <f t="shared" si="1"/>
        <v>0</v>
      </c>
      <c r="H43" s="373">
        <f>IFERROR(VLOOKUP(C43,'Consolidated Master Sheet'!B:H,6,0),"")</f>
        <v>25</v>
      </c>
      <c r="I43" s="347">
        <f>IFERROR(VLOOKUP(C43,'Consolidated Master Sheet'!B:H,7,0),"")</f>
        <v>150</v>
      </c>
      <c r="J43" s="42"/>
      <c r="K43" s="1104">
        <f t="shared" si="4"/>
        <v>0</v>
      </c>
      <c r="L43" s="157"/>
      <c r="M43" s="1029"/>
    </row>
    <row r="44" spans="1:13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4" s="244"/>
      <c r="C44" s="231" t="s">
        <v>2331</v>
      </c>
      <c r="D44" s="232" t="s">
        <v>10445</v>
      </c>
      <c r="E44" s="1017">
        <f>IFERROR(VLOOKUP(C44,'Consolidated Master Sheet'!B:H,3,0),"")</f>
        <v>12.87</v>
      </c>
      <c r="F44" s="152">
        <f t="shared" si="0"/>
        <v>0</v>
      </c>
      <c r="G44" s="1324">
        <f t="shared" si="1"/>
        <v>0</v>
      </c>
      <c r="H44" s="373">
        <f>IFERROR(VLOOKUP(C44,'Consolidated Master Sheet'!B:H,6,0),"")</f>
        <v>25</v>
      </c>
      <c r="I44" s="347">
        <f>IFERROR(VLOOKUP(C44,'Consolidated Master Sheet'!B:H,7,0),"")</f>
        <v>100</v>
      </c>
      <c r="J44" s="42"/>
      <c r="K44" s="1104">
        <f t="shared" si="4"/>
        <v>0</v>
      </c>
      <c r="L44" s="157"/>
      <c r="M44" s="1029"/>
    </row>
    <row r="45" spans="1:13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5" s="244"/>
      <c r="C45" s="231" t="s">
        <v>2332</v>
      </c>
      <c r="D45" s="232" t="s">
        <v>10446</v>
      </c>
      <c r="E45" s="1017">
        <f>IFERROR(VLOOKUP(C45,'Consolidated Master Sheet'!B:H,3,0),"")</f>
        <v>15.93</v>
      </c>
      <c r="F45" s="152">
        <f t="shared" si="0"/>
        <v>0</v>
      </c>
      <c r="G45" s="1324">
        <f t="shared" si="1"/>
        <v>0</v>
      </c>
      <c r="H45" s="373">
        <f>IFERROR(VLOOKUP(C45,'Consolidated Master Sheet'!B:H,6,0),"")</f>
        <v>25</v>
      </c>
      <c r="I45" s="347">
        <f>IFERROR(VLOOKUP(C45,'Consolidated Master Sheet'!B:H,7,0),"")</f>
        <v>75</v>
      </c>
      <c r="J45" s="42"/>
      <c r="K45" s="1104">
        <f t="shared" si="4"/>
        <v>0</v>
      </c>
      <c r="L45" s="157"/>
      <c r="M45" s="1029"/>
    </row>
    <row r="46" spans="1:13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6" s="244"/>
      <c r="C46" s="231" t="s">
        <v>2333</v>
      </c>
      <c r="D46" s="232" t="s">
        <v>10447</v>
      </c>
      <c r="E46" s="1017">
        <f>IFERROR(VLOOKUP(C46,'Consolidated Master Sheet'!B:H,3,0),"")</f>
        <v>23.85</v>
      </c>
      <c r="F46" s="152">
        <f t="shared" si="0"/>
        <v>0</v>
      </c>
      <c r="G46" s="1324">
        <f t="shared" si="1"/>
        <v>0</v>
      </c>
      <c r="H46" s="373">
        <f>IFERROR(VLOOKUP(C46,'Consolidated Master Sheet'!B:H,6,0),"")</f>
        <v>25</v>
      </c>
      <c r="I46" s="347">
        <f>IFERROR(VLOOKUP(C46,'Consolidated Master Sheet'!B:H,7,0),"")</f>
        <v>50</v>
      </c>
      <c r="J46" s="42"/>
      <c r="K46" s="1104">
        <f t="shared" si="4"/>
        <v>0</v>
      </c>
      <c r="L46" s="157"/>
      <c r="M46" s="1029"/>
    </row>
    <row r="47" spans="1:13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7" s="244"/>
      <c r="C47" s="231" t="s">
        <v>2334</v>
      </c>
      <c r="D47" s="232" t="s">
        <v>10448</v>
      </c>
      <c r="E47" s="1017">
        <f>IFERROR(VLOOKUP(C47,'Consolidated Master Sheet'!B:H,3,0),"")</f>
        <v>67.5</v>
      </c>
      <c r="F47" s="152">
        <f t="shared" si="0"/>
        <v>0</v>
      </c>
      <c r="G47" s="1324">
        <f t="shared" si="1"/>
        <v>0</v>
      </c>
      <c r="H47" s="347">
        <f>IFERROR(VLOOKUP(C47,'Consolidated Master Sheet'!B:H,6,0),"")</f>
        <v>20</v>
      </c>
      <c r="I47" s="347">
        <f>IFERROR(VLOOKUP(C47,'Consolidated Master Sheet'!B:H,7,0),"")</f>
        <v>20</v>
      </c>
      <c r="J47" s="42"/>
      <c r="K47" s="1104">
        <f t="shared" si="4"/>
        <v>0</v>
      </c>
      <c r="L47" s="157"/>
      <c r="M47" s="1029"/>
    </row>
    <row r="48" spans="1:13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8" s="244"/>
      <c r="C48" s="231" t="s">
        <v>2335</v>
      </c>
      <c r="D48" s="232" t="s">
        <v>10449</v>
      </c>
      <c r="E48" s="1017">
        <f>IFERROR(VLOOKUP(C48,'Consolidated Master Sheet'!B:H,3,0),"")</f>
        <v>89.54</v>
      </c>
      <c r="F48" s="152">
        <f t="shared" si="0"/>
        <v>0</v>
      </c>
      <c r="G48" s="1324">
        <f t="shared" si="1"/>
        <v>0</v>
      </c>
      <c r="H48" s="347">
        <f>IFERROR(VLOOKUP(C48,'Consolidated Master Sheet'!B:H,6,0),"")</f>
        <v>15</v>
      </c>
      <c r="I48" s="347">
        <f>IFERROR(VLOOKUP(C48,'Consolidated Master Sheet'!B:H,7,0),"")</f>
        <v>15</v>
      </c>
      <c r="J48" s="42"/>
      <c r="K48" s="1104">
        <f t="shared" si="4"/>
        <v>0</v>
      </c>
      <c r="L48" s="157"/>
      <c r="M48" s="1029"/>
    </row>
    <row r="49" spans="1:13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9" s="244"/>
      <c r="C49" s="231" t="s">
        <v>2336</v>
      </c>
      <c r="D49" s="232" t="s">
        <v>10450</v>
      </c>
      <c r="E49" s="1017">
        <f>IFERROR(VLOOKUP(C49,'Consolidated Master Sheet'!B:H,3,0),"")</f>
        <v>157.82</v>
      </c>
      <c r="F49" s="152">
        <f t="shared" si="0"/>
        <v>0</v>
      </c>
      <c r="G49" s="1324">
        <f t="shared" si="1"/>
        <v>0</v>
      </c>
      <c r="H49" s="347">
        <f>IFERROR(VLOOKUP(C49,'Consolidated Master Sheet'!B:H,6,0),"")</f>
        <v>1</v>
      </c>
      <c r="I49" s="347">
        <f>IFERROR(VLOOKUP(C49,'Consolidated Master Sheet'!B:H,7,0),"")</f>
        <v>18</v>
      </c>
      <c r="J49" s="42"/>
      <c r="K49" s="1104">
        <f t="shared" si="4"/>
        <v>0</v>
      </c>
      <c r="L49" s="157"/>
      <c r="M49" s="1029"/>
    </row>
    <row r="50" spans="1:13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50" s="244"/>
      <c r="C50" s="231" t="s">
        <v>2337</v>
      </c>
      <c r="D50" s="232" t="s">
        <v>10451</v>
      </c>
      <c r="E50" s="1017">
        <f>IFERROR(VLOOKUP(C50,'Consolidated Master Sheet'!B:H,3,0),"")</f>
        <v>157.82</v>
      </c>
      <c r="F50" s="152">
        <f t="shared" si="0"/>
        <v>0</v>
      </c>
      <c r="G50" s="1324">
        <f t="shared" si="1"/>
        <v>0</v>
      </c>
      <c r="H50" s="347">
        <f>IFERROR(VLOOKUP(C50,'Consolidated Master Sheet'!B:H,6,0),"")</f>
        <v>10</v>
      </c>
      <c r="I50" s="347">
        <f>IFERROR(VLOOKUP(C50,'Consolidated Master Sheet'!B:H,7,0),"")</f>
        <v>10</v>
      </c>
      <c r="J50" s="42"/>
      <c r="K50" s="1104">
        <f t="shared" si="4"/>
        <v>0</v>
      </c>
      <c r="L50" s="157"/>
      <c r="M50" s="1029"/>
    </row>
    <row r="51" spans="1:13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51" s="244"/>
      <c r="C51" s="231" t="s">
        <v>2338</v>
      </c>
      <c r="D51" s="232" t="s">
        <v>10452</v>
      </c>
      <c r="E51" s="1017">
        <f>IFERROR(VLOOKUP(C51,'Consolidated Master Sheet'!B:H,3,0),"")</f>
        <v>293.52</v>
      </c>
      <c r="F51" s="152">
        <f t="shared" si="0"/>
        <v>0</v>
      </c>
      <c r="G51" s="1324">
        <f t="shared" si="1"/>
        <v>0</v>
      </c>
      <c r="H51" s="347">
        <f>IFERROR(VLOOKUP(C51,'Consolidated Master Sheet'!B:H,6,0),"")</f>
        <v>5</v>
      </c>
      <c r="I51" s="347">
        <f>IFERROR(VLOOKUP(C51,'Consolidated Master Sheet'!B:H,7,0),"")</f>
        <v>5</v>
      </c>
      <c r="J51" s="42"/>
      <c r="K51" s="1104">
        <f t="shared" si="4"/>
        <v>0</v>
      </c>
      <c r="L51" s="157"/>
      <c r="M51" s="1029"/>
    </row>
    <row r="52" spans="1:13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52" s="299"/>
      <c r="C52" s="231" t="s">
        <v>2339</v>
      </c>
      <c r="D52" s="232" t="s">
        <v>10453</v>
      </c>
      <c r="E52" s="1017">
        <f>IFERROR(VLOOKUP(C52,'Consolidated Master Sheet'!B:H,3,0),"")</f>
        <v>361.18</v>
      </c>
      <c r="F52" s="152">
        <f t="shared" si="0"/>
        <v>0</v>
      </c>
      <c r="G52" s="1324">
        <f t="shared" si="1"/>
        <v>0</v>
      </c>
      <c r="H52" s="347">
        <f>IFERROR(VLOOKUP(C52,'Consolidated Master Sheet'!B:H,6,0),"")</f>
        <v>3</v>
      </c>
      <c r="I52" s="347">
        <f>IFERROR(VLOOKUP(C52,'Consolidated Master Sheet'!B:H,7,0),"")</f>
        <v>3</v>
      </c>
      <c r="J52" s="42"/>
      <c r="K52" s="1104">
        <f t="shared" si="4"/>
        <v>0</v>
      </c>
      <c r="L52" s="157"/>
      <c r="M52" s="1029"/>
    </row>
    <row r="53" spans="1:13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53" s="157"/>
      <c r="C53" s="204"/>
      <c r="D53" s="205"/>
      <c r="E53" s="1029"/>
      <c r="F53" s="166"/>
      <c r="G53" s="1626"/>
      <c r="H53" s="207"/>
      <c r="I53" s="20"/>
      <c r="J53" s="47"/>
      <c r="K53" s="1029"/>
      <c r="L53" s="157"/>
      <c r="M53" s="1029"/>
    </row>
    <row r="54" spans="1:13" hidden="1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54" s="157"/>
      <c r="C54" s="204"/>
      <c r="D54" s="205"/>
      <c r="E54" s="1029"/>
      <c r="F54" s="166"/>
      <c r="G54" s="1626"/>
      <c r="H54" s="207"/>
      <c r="I54" s="20"/>
      <c r="J54" s="47"/>
      <c r="K54" s="1029"/>
      <c r="L54" s="157"/>
      <c r="M54" s="1029"/>
    </row>
    <row r="55" spans="1:13" hidden="1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55" s="157"/>
      <c r="C55" s="204"/>
      <c r="D55" s="205"/>
      <c r="E55" s="1029"/>
      <c r="F55" s="166"/>
      <c r="G55" s="1626"/>
      <c r="H55" s="207"/>
      <c r="I55" s="20"/>
      <c r="J55" s="47"/>
      <c r="K55" s="1029"/>
      <c r="L55" s="157"/>
      <c r="M55" s="1029"/>
    </row>
    <row r="56" spans="1:13" hidden="1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56" s="157"/>
      <c r="C56" s="204"/>
      <c r="D56" s="205"/>
      <c r="E56" s="1029"/>
      <c r="F56" s="166"/>
      <c r="G56" s="1626"/>
      <c r="H56" s="207"/>
      <c r="I56" s="20"/>
      <c r="J56" s="47"/>
      <c r="K56" s="1029"/>
      <c r="L56" s="157"/>
      <c r="M56" s="1029"/>
    </row>
    <row r="57" spans="1:13" hidden="1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57" s="157"/>
      <c r="C57" s="204"/>
      <c r="D57" s="205"/>
      <c r="E57" s="1029"/>
      <c r="F57" s="166"/>
      <c r="G57" s="1626"/>
      <c r="H57" s="207"/>
      <c r="I57" s="20"/>
      <c r="J57" s="47"/>
      <c r="K57" s="1029"/>
      <c r="L57" s="157"/>
      <c r="M57" s="1029"/>
    </row>
    <row r="58" spans="1:13" hidden="1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58" s="157"/>
      <c r="C58" s="204"/>
      <c r="D58" s="205"/>
      <c r="E58" s="1029"/>
      <c r="F58" s="166"/>
      <c r="G58" s="1626"/>
      <c r="H58" s="207"/>
      <c r="I58" s="20"/>
      <c r="J58" s="47"/>
      <c r="K58" s="1029"/>
      <c r="L58" s="157"/>
      <c r="M58" s="1029"/>
    </row>
    <row r="59" spans="1:13" hidden="1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59" s="157"/>
      <c r="C59" s="204"/>
      <c r="D59" s="205"/>
      <c r="E59" s="1029"/>
      <c r="F59" s="166"/>
      <c r="G59" s="1626"/>
      <c r="H59" s="207"/>
      <c r="I59" s="20"/>
      <c r="J59" s="47"/>
      <c r="K59" s="1029"/>
      <c r="L59" s="157"/>
      <c r="M59" s="1029"/>
    </row>
    <row r="60" spans="1:13" hidden="1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60" s="157"/>
      <c r="C60" s="204"/>
      <c r="D60" s="205"/>
      <c r="E60" s="1029"/>
      <c r="F60" s="166"/>
      <c r="G60" s="1626"/>
      <c r="H60" s="207"/>
      <c r="I60" s="20"/>
      <c r="J60" s="47"/>
      <c r="K60" s="1029"/>
      <c r="L60" s="157"/>
      <c r="M60" s="1029"/>
    </row>
    <row r="61" spans="1:13" hidden="1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61" s="157"/>
      <c r="C61" s="204"/>
      <c r="D61" s="205"/>
      <c r="E61" s="1029"/>
      <c r="F61" s="166"/>
      <c r="G61" s="1626"/>
      <c r="H61" s="207"/>
      <c r="I61" s="20"/>
      <c r="J61" s="47"/>
      <c r="K61" s="1029"/>
      <c r="L61" s="157"/>
      <c r="M61" s="1029"/>
    </row>
    <row r="62" spans="1:13" hidden="1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62" s="157"/>
      <c r="C62" s="204"/>
      <c r="D62" s="205"/>
      <c r="E62" s="1029"/>
      <c r="F62" s="166"/>
      <c r="G62" s="1626"/>
      <c r="H62" s="207"/>
      <c r="I62" s="20"/>
      <c r="J62" s="47"/>
      <c r="K62" s="1029"/>
      <c r="L62" s="157"/>
      <c r="M62" s="1029"/>
    </row>
    <row r="63" spans="1:13" hidden="1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63" s="157"/>
      <c r="C63" s="204"/>
      <c r="D63" s="205"/>
      <c r="E63" s="1029"/>
      <c r="F63" s="166"/>
      <c r="G63" s="1626"/>
      <c r="H63" s="207"/>
      <c r="I63" s="20"/>
      <c r="J63" s="47"/>
      <c r="K63" s="1029"/>
      <c r="L63" s="157"/>
      <c r="M63" s="1029"/>
    </row>
    <row r="64" spans="1:13" hidden="1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64" s="157"/>
      <c r="C64" s="204"/>
      <c r="D64" s="205"/>
      <c r="E64" s="1029"/>
      <c r="F64" s="166"/>
      <c r="G64" s="1626"/>
      <c r="H64" s="207"/>
      <c r="I64" s="20"/>
      <c r="J64" s="47"/>
      <c r="K64" s="1029"/>
      <c r="L64" s="157"/>
      <c r="M64" s="1029"/>
    </row>
    <row r="65" spans="1:13" hidden="1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65" s="157"/>
      <c r="C65" s="204"/>
      <c r="D65" s="205"/>
      <c r="E65" s="1029"/>
      <c r="F65" s="166"/>
      <c r="G65" s="1626"/>
      <c r="H65" s="207"/>
      <c r="I65" s="20"/>
      <c r="J65" s="47"/>
      <c r="K65" s="1029"/>
      <c r="L65" s="157"/>
      <c r="M65" s="1029"/>
    </row>
    <row r="66" spans="1:13" hidden="1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66" s="157"/>
      <c r="C66" s="204"/>
      <c r="D66" s="205"/>
      <c r="E66" s="1029"/>
      <c r="F66" s="166"/>
      <c r="G66" s="1626"/>
      <c r="H66" s="207"/>
      <c r="I66" s="20"/>
      <c r="J66" s="47"/>
      <c r="K66" s="1029"/>
      <c r="L66" s="157"/>
      <c r="M66" s="1029"/>
    </row>
    <row r="67" spans="1:13" hidden="1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67" s="157"/>
      <c r="C67" s="204"/>
      <c r="D67" s="205"/>
      <c r="E67" s="1029"/>
      <c r="F67" s="166"/>
      <c r="G67" s="1626"/>
      <c r="H67" s="207"/>
      <c r="I67" s="20"/>
      <c r="J67" s="47"/>
      <c r="K67" s="1029"/>
      <c r="L67" s="157"/>
      <c r="M67" s="1029"/>
    </row>
    <row r="68" spans="1:13" hidden="1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68" s="157"/>
      <c r="C68" s="204"/>
      <c r="D68" s="205"/>
      <c r="E68" s="1029"/>
      <c r="F68" s="166"/>
      <c r="G68" s="1626"/>
      <c r="H68" s="207"/>
      <c r="I68" s="20"/>
      <c r="J68" s="47"/>
      <c r="K68" s="1029"/>
      <c r="L68" s="157"/>
      <c r="M68" s="1029"/>
    </row>
    <row r="69" spans="1:13" hidden="1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69" s="157"/>
      <c r="C69" s="204"/>
      <c r="D69" s="205"/>
      <c r="E69" s="1029"/>
      <c r="F69" s="166"/>
      <c r="G69" s="1626"/>
      <c r="H69" s="207"/>
      <c r="I69" s="20"/>
      <c r="J69" s="47"/>
      <c r="K69" s="1029"/>
      <c r="L69" s="157"/>
      <c r="M69" s="1029"/>
    </row>
    <row r="70" spans="1:13" hidden="1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70" s="157"/>
      <c r="C70" s="204"/>
      <c r="D70" s="205"/>
      <c r="E70" s="1029"/>
      <c r="F70" s="166"/>
      <c r="G70" s="1626"/>
      <c r="H70" s="207"/>
      <c r="I70" s="20"/>
      <c r="J70" s="47"/>
      <c r="K70" s="1029"/>
      <c r="L70" s="157"/>
      <c r="M70" s="1029"/>
    </row>
    <row r="71" spans="1:13" hidden="1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71" s="157"/>
      <c r="C71" s="204"/>
      <c r="D71" s="205"/>
      <c r="E71" s="1029"/>
      <c r="F71" s="166"/>
      <c r="G71" s="1626"/>
      <c r="H71" s="207"/>
      <c r="I71" s="20"/>
      <c r="J71" s="47"/>
      <c r="K71" s="1029"/>
      <c r="L71" s="157"/>
      <c r="M71" s="1029"/>
    </row>
    <row r="72" spans="1:13" hidden="1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72" s="157"/>
      <c r="C72" s="204"/>
      <c r="D72" s="205"/>
      <c r="E72" s="1029"/>
      <c r="F72" s="166"/>
      <c r="G72" s="1626"/>
      <c r="H72" s="207"/>
      <c r="I72" s="20"/>
      <c r="J72" s="47"/>
      <c r="K72" s="1029"/>
      <c r="L72" s="157"/>
      <c r="M72" s="1029"/>
    </row>
    <row r="73" spans="1:13" hidden="1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73" s="157"/>
      <c r="C73" s="204"/>
      <c r="D73" s="205"/>
      <c r="E73" s="1029"/>
      <c r="F73" s="166"/>
      <c r="G73" s="1626"/>
      <c r="H73" s="207"/>
      <c r="I73" s="20"/>
      <c r="J73" s="47"/>
      <c r="K73" s="1029"/>
      <c r="L73" s="157"/>
      <c r="M73" s="1029"/>
    </row>
    <row r="74" spans="1:13" hidden="1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74" s="157"/>
      <c r="C74" s="204"/>
      <c r="D74" s="205"/>
      <c r="E74" s="1029"/>
      <c r="F74" s="166"/>
      <c r="G74" s="1626"/>
      <c r="H74" s="207"/>
      <c r="I74" s="20"/>
      <c r="J74" s="47"/>
      <c r="K74" s="1029"/>
      <c r="L74" s="157"/>
      <c r="M74" s="1029"/>
    </row>
    <row r="75" spans="1:13" hidden="1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75" s="157"/>
      <c r="C75" s="204"/>
      <c r="D75" s="205"/>
      <c r="E75" s="1029"/>
      <c r="F75" s="166"/>
      <c r="G75" s="1626"/>
      <c r="H75" s="207"/>
      <c r="I75" s="20"/>
      <c r="J75" s="47"/>
      <c r="K75" s="1029"/>
      <c r="L75" s="157"/>
      <c r="M75" s="1029"/>
    </row>
    <row r="76" spans="1:13" hidden="1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76" s="157"/>
      <c r="C76" s="204"/>
      <c r="D76" s="205"/>
      <c r="E76" s="1029"/>
      <c r="F76" s="166"/>
      <c r="G76" s="1626"/>
      <c r="H76" s="207"/>
      <c r="I76" s="20"/>
      <c r="J76" s="47"/>
      <c r="K76" s="1029"/>
      <c r="L76" s="157"/>
      <c r="M76" s="1029"/>
    </row>
    <row r="77" spans="1:13" hidden="1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77" s="157"/>
      <c r="C77" s="204"/>
      <c r="D77" s="205"/>
      <c r="E77" s="1029"/>
      <c r="F77" s="166"/>
      <c r="G77" s="1626"/>
      <c r="H77" s="207"/>
      <c r="I77" s="20"/>
      <c r="J77" s="47"/>
      <c r="K77" s="1029"/>
      <c r="L77" s="157"/>
      <c r="M77" s="1029"/>
    </row>
    <row r="78" spans="1:13" hidden="1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78" s="157"/>
      <c r="C78" s="204"/>
      <c r="D78" s="205"/>
      <c r="E78" s="1029"/>
      <c r="F78" s="166"/>
      <c r="G78" s="1626"/>
      <c r="H78" s="207"/>
      <c r="I78" s="20"/>
      <c r="J78" s="47"/>
      <c r="K78" s="1029"/>
      <c r="L78" s="157"/>
      <c r="M78" s="1029"/>
    </row>
    <row r="79" spans="1:13" hidden="1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79" s="157"/>
      <c r="C79" s="204"/>
      <c r="D79" s="205"/>
      <c r="E79" s="1029"/>
      <c r="F79" s="166"/>
      <c r="G79" s="1626"/>
      <c r="H79" s="207"/>
      <c r="I79" s="20"/>
      <c r="J79" s="47"/>
      <c r="K79" s="1029"/>
      <c r="L79" s="157"/>
      <c r="M79" s="1029"/>
    </row>
    <row r="80" spans="1:13" hidden="1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80" s="157"/>
      <c r="C80" s="204"/>
      <c r="D80" s="205"/>
      <c r="E80" s="1029"/>
      <c r="F80" s="166"/>
      <c r="G80" s="1626"/>
      <c r="H80" s="207"/>
      <c r="I80" s="20"/>
      <c r="J80" s="47"/>
      <c r="K80" s="1029"/>
      <c r="L80" s="157"/>
      <c r="M80" s="1029"/>
    </row>
    <row r="81" spans="1:13" hidden="1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81" s="157"/>
      <c r="C81" s="204"/>
      <c r="D81" s="205"/>
      <c r="E81" s="1029"/>
      <c r="F81" s="166"/>
      <c r="G81" s="1626"/>
      <c r="H81" s="207"/>
      <c r="I81" s="20"/>
      <c r="J81" s="47"/>
      <c r="K81" s="1029"/>
      <c r="L81" s="157"/>
      <c r="M81" s="1029"/>
    </row>
    <row r="82" spans="1:13" hidden="1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82" s="157"/>
      <c r="C82" s="204"/>
      <c r="D82" s="205"/>
      <c r="E82" s="1029"/>
      <c r="F82" s="166"/>
      <c r="G82" s="1626"/>
      <c r="H82" s="207"/>
      <c r="I82" s="20"/>
      <c r="J82" s="47"/>
      <c r="K82" s="1029"/>
      <c r="L82" s="157"/>
      <c r="M82" s="1029"/>
    </row>
    <row r="83" spans="1:13" hidden="1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83" s="157"/>
      <c r="C83" s="204"/>
      <c r="D83" s="205"/>
      <c r="E83" s="1029"/>
      <c r="F83" s="166"/>
      <c r="G83" s="1626"/>
      <c r="H83" s="207"/>
      <c r="I83" s="20"/>
      <c r="J83" s="47"/>
      <c r="K83" s="1029"/>
      <c r="L83" s="157"/>
      <c r="M83" s="1029"/>
    </row>
    <row r="84" spans="1:13" hidden="1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84" s="157"/>
      <c r="C84" s="204"/>
      <c r="D84" s="205"/>
      <c r="E84" s="1029"/>
      <c r="F84" s="166"/>
      <c r="G84" s="1626"/>
      <c r="H84" s="207"/>
      <c r="I84" s="20"/>
      <c r="J84" s="47"/>
      <c r="K84" s="1029"/>
      <c r="L84" s="157"/>
      <c r="M84" s="1029"/>
    </row>
    <row r="85" spans="1:13" hidden="1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85" s="157"/>
      <c r="C85" s="204"/>
      <c r="D85" s="205"/>
      <c r="E85" s="1029"/>
      <c r="F85" s="166"/>
      <c r="G85" s="1626"/>
      <c r="H85" s="207"/>
      <c r="I85" s="20"/>
      <c r="J85" s="47"/>
      <c r="K85" s="1029"/>
      <c r="L85" s="157"/>
      <c r="M85" s="1029"/>
    </row>
    <row r="86" spans="1:13" hidden="1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86" s="157"/>
      <c r="C86" s="204"/>
      <c r="D86" s="205"/>
      <c r="E86" s="1029"/>
      <c r="F86" s="166"/>
      <c r="G86" s="1626"/>
      <c r="H86" s="207"/>
      <c r="I86" s="20"/>
      <c r="J86" s="47"/>
      <c r="K86" s="1029"/>
      <c r="L86" s="157"/>
      <c r="M86" s="1029"/>
    </row>
    <row r="87" spans="1:13" hidden="1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87" s="157"/>
      <c r="C87" s="204"/>
      <c r="D87" s="205"/>
      <c r="E87" s="1029"/>
      <c r="F87" s="166"/>
      <c r="G87" s="1626"/>
      <c r="H87" s="207"/>
      <c r="I87" s="20"/>
      <c r="J87" s="47"/>
      <c r="K87" s="1029"/>
      <c r="L87" s="157"/>
      <c r="M87" s="1029"/>
    </row>
    <row r="88" spans="1:13" hidden="1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88" s="157"/>
      <c r="C88" s="204"/>
      <c r="D88" s="205"/>
      <c r="E88" s="1029"/>
      <c r="F88" s="166"/>
      <c r="G88" s="1626"/>
      <c r="H88" s="207"/>
      <c r="I88" s="20"/>
      <c r="J88" s="47"/>
      <c r="K88" s="1029"/>
      <c r="L88" s="157"/>
      <c r="M88" s="1029"/>
    </row>
    <row r="89" spans="1:13" hidden="1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89" s="157"/>
      <c r="C89" s="204"/>
      <c r="D89" s="205"/>
      <c r="E89" s="1029"/>
      <c r="F89" s="166"/>
      <c r="G89" s="1626"/>
      <c r="H89" s="207"/>
      <c r="I89" s="20"/>
      <c r="J89" s="47"/>
      <c r="K89" s="1029"/>
      <c r="L89" s="157"/>
      <c r="M89" s="1029"/>
    </row>
    <row r="90" spans="1:13" hidden="1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90" s="157"/>
      <c r="C90" s="204"/>
      <c r="D90" s="205"/>
      <c r="E90" s="1029"/>
      <c r="F90" s="166"/>
      <c r="G90" s="1626"/>
      <c r="H90" s="207"/>
      <c r="I90" s="20"/>
      <c r="J90" s="47"/>
      <c r="K90" s="1029"/>
      <c r="L90" s="157"/>
      <c r="M90" s="1029"/>
    </row>
    <row r="91" spans="1:13" hidden="1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91" s="157"/>
      <c r="C91" s="204"/>
      <c r="D91" s="205"/>
      <c r="E91" s="1029"/>
      <c r="F91" s="166"/>
      <c r="G91" s="1626"/>
      <c r="H91" s="207"/>
      <c r="I91" s="20"/>
      <c r="J91" s="47"/>
      <c r="K91" s="1029"/>
      <c r="L91" s="157"/>
      <c r="M91" s="1029"/>
    </row>
    <row r="92" spans="1:13" hidden="1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92" s="157"/>
      <c r="C92" s="204"/>
      <c r="D92" s="205"/>
      <c r="E92" s="1029"/>
      <c r="F92" s="166"/>
      <c r="G92" s="1626"/>
      <c r="H92" s="207"/>
      <c r="I92" s="20"/>
      <c r="J92" s="47"/>
      <c r="K92" s="1029"/>
      <c r="L92" s="157"/>
      <c r="M92" s="1029"/>
    </row>
    <row r="93" spans="1:13" hidden="1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93" s="157"/>
      <c r="C93" s="204"/>
      <c r="D93" s="205"/>
      <c r="E93" s="1029"/>
      <c r="F93" s="166"/>
      <c r="G93" s="1626"/>
      <c r="H93" s="207"/>
      <c r="I93" s="20"/>
      <c r="J93" s="47"/>
      <c r="K93" s="1029"/>
      <c r="L93" s="157"/>
      <c r="M93" s="1029"/>
    </row>
    <row r="94" spans="1:13" hidden="1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94" s="157"/>
      <c r="C94" s="204"/>
      <c r="D94" s="205"/>
      <c r="E94" s="1029"/>
      <c r="F94" s="166"/>
      <c r="G94" s="1626"/>
      <c r="H94" s="207"/>
      <c r="I94" s="20"/>
      <c r="J94" s="47"/>
      <c r="K94" s="1029"/>
      <c r="L94" s="157"/>
      <c r="M94" s="1029"/>
    </row>
    <row r="95" spans="1:13" hidden="1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95" s="157"/>
      <c r="C95" s="204"/>
      <c r="D95" s="205"/>
      <c r="E95" s="1029"/>
      <c r="F95" s="166"/>
      <c r="G95" s="1626"/>
      <c r="H95" s="207"/>
      <c r="I95" s="20"/>
      <c r="J95" s="47"/>
      <c r="K95" s="1029"/>
      <c r="L95" s="157"/>
      <c r="M95" s="1029"/>
    </row>
    <row r="96" spans="1:13" hidden="1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96" s="157"/>
      <c r="C96" s="204"/>
      <c r="D96" s="205"/>
      <c r="E96" s="1029"/>
      <c r="F96" s="166"/>
      <c r="G96" s="1626"/>
      <c r="H96" s="207"/>
      <c r="I96" s="20"/>
      <c r="J96" s="47"/>
      <c r="K96" s="1029"/>
      <c r="L96" s="157"/>
      <c r="M96" s="1029"/>
    </row>
    <row r="97" spans="1:13" hidden="1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97" s="157"/>
      <c r="C97" s="204"/>
      <c r="D97" s="205"/>
      <c r="E97" s="1029"/>
      <c r="F97" s="166"/>
      <c r="G97" s="1626"/>
      <c r="H97" s="207"/>
      <c r="I97" s="20"/>
      <c r="J97" s="47"/>
      <c r="K97" s="1029"/>
      <c r="L97" s="157"/>
      <c r="M97" s="1029"/>
    </row>
    <row r="98" spans="1:13" hidden="1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98" s="157"/>
      <c r="C98" s="204"/>
      <c r="D98" s="205"/>
      <c r="E98" s="1029"/>
      <c r="F98" s="166"/>
      <c r="G98" s="1626"/>
      <c r="H98" s="207"/>
      <c r="I98" s="20"/>
      <c r="J98" s="47"/>
      <c r="K98" s="1029"/>
      <c r="L98" s="157"/>
      <c r="M98" s="1029"/>
    </row>
    <row r="99" spans="1:13" hidden="1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99" s="157"/>
      <c r="C99" s="204"/>
      <c r="D99" s="205"/>
      <c r="E99" s="1029"/>
      <c r="F99" s="166"/>
      <c r="G99" s="1626"/>
      <c r="H99" s="207"/>
      <c r="I99" s="20"/>
      <c r="J99" s="47"/>
      <c r="K99" s="1029"/>
      <c r="L99" s="157"/>
      <c r="M99" s="1029"/>
    </row>
    <row r="100" spans="1:13" hidden="1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00" s="157"/>
      <c r="C100" s="204"/>
      <c r="D100" s="205"/>
      <c r="E100" s="1029"/>
      <c r="F100" s="166"/>
      <c r="G100" s="1626"/>
      <c r="H100" s="207"/>
      <c r="I100" s="20"/>
      <c r="J100" s="47"/>
      <c r="K100" s="1029"/>
      <c r="L100" s="157"/>
      <c r="M100" s="1029"/>
    </row>
    <row r="101" spans="1:13" hidden="1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01" s="157"/>
      <c r="C101" s="204"/>
      <c r="D101" s="205"/>
      <c r="E101" s="1029"/>
      <c r="F101" s="166"/>
      <c r="G101" s="1626"/>
      <c r="H101" s="207"/>
      <c r="I101" s="20"/>
      <c r="J101" s="47"/>
      <c r="K101" s="1029"/>
      <c r="L101" s="157"/>
      <c r="M101" s="1029"/>
    </row>
    <row r="102" spans="1:13" hidden="1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02" s="157"/>
      <c r="C102" s="204"/>
      <c r="D102" s="205"/>
      <c r="E102" s="1029"/>
      <c r="F102" s="166"/>
      <c r="G102" s="1626"/>
      <c r="H102" s="207"/>
      <c r="I102" s="20"/>
      <c r="J102" s="47"/>
      <c r="K102" s="1029"/>
      <c r="L102" s="157"/>
      <c r="M102" s="1029"/>
    </row>
    <row r="103" spans="1:13" hidden="1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03" s="157"/>
      <c r="C103" s="204"/>
      <c r="D103" s="205"/>
      <c r="E103" s="1029"/>
      <c r="F103" s="166"/>
      <c r="G103" s="1626"/>
      <c r="H103" s="207"/>
      <c r="I103" s="20"/>
      <c r="J103" s="47"/>
      <c r="K103" s="1029"/>
      <c r="L103" s="157"/>
      <c r="M103" s="1029"/>
    </row>
    <row r="104" spans="1:13" hidden="1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04" s="157"/>
      <c r="C104" s="204"/>
      <c r="D104" s="205"/>
      <c r="E104" s="1029"/>
      <c r="F104" s="166"/>
      <c r="G104" s="1626"/>
      <c r="H104" s="207"/>
      <c r="I104" s="20"/>
      <c r="J104" s="47"/>
      <c r="K104" s="1029"/>
      <c r="L104" s="157"/>
      <c r="M104" s="1029"/>
    </row>
    <row r="105" spans="1:13" hidden="1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05" s="157"/>
      <c r="C105" s="204"/>
      <c r="D105" s="205"/>
      <c r="E105" s="1029"/>
      <c r="F105" s="166"/>
      <c r="G105" s="1626"/>
      <c r="H105" s="207"/>
      <c r="I105" s="20"/>
      <c r="J105" s="47"/>
      <c r="K105" s="1029"/>
      <c r="L105" s="157"/>
      <c r="M105" s="1029"/>
    </row>
    <row r="106" spans="1:13" hidden="1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06" s="157"/>
      <c r="C106" s="204"/>
      <c r="D106" s="205"/>
      <c r="E106" s="1029"/>
      <c r="F106" s="166"/>
      <c r="G106" s="1626"/>
      <c r="H106" s="207"/>
      <c r="I106" s="20"/>
      <c r="J106" s="47"/>
      <c r="K106" s="1029"/>
      <c r="L106" s="157"/>
      <c r="M106" s="1029"/>
    </row>
    <row r="107" spans="1:13" hidden="1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07" s="157"/>
      <c r="C107" s="204"/>
      <c r="D107" s="205"/>
      <c r="E107" s="1029"/>
      <c r="F107" s="166"/>
      <c r="G107" s="1626"/>
      <c r="H107" s="207"/>
      <c r="I107" s="20"/>
      <c r="J107" s="47"/>
      <c r="K107" s="1029"/>
      <c r="L107" s="157"/>
      <c r="M107" s="1029"/>
    </row>
    <row r="108" spans="1:13" hidden="1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08" s="157"/>
      <c r="C108" s="204"/>
      <c r="D108" s="205"/>
      <c r="E108" s="1029"/>
      <c r="F108" s="166"/>
      <c r="G108" s="1626"/>
      <c r="H108" s="207"/>
      <c r="I108" s="20"/>
      <c r="J108" s="47"/>
      <c r="K108" s="1029"/>
      <c r="L108" s="157"/>
      <c r="M108" s="1029"/>
    </row>
    <row r="109" spans="1:13" hidden="1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09" s="157"/>
      <c r="C109" s="204"/>
      <c r="D109" s="205"/>
      <c r="E109" s="1029"/>
      <c r="F109" s="166"/>
      <c r="G109" s="1626"/>
      <c r="H109" s="207"/>
      <c r="I109" s="20"/>
      <c r="J109" s="47"/>
      <c r="K109" s="1029"/>
      <c r="L109" s="157"/>
      <c r="M109" s="1029"/>
    </row>
    <row r="110" spans="1:13" hidden="1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10" s="157"/>
      <c r="C110" s="204"/>
      <c r="D110" s="205"/>
      <c r="E110" s="1029"/>
      <c r="F110" s="166"/>
      <c r="G110" s="1626"/>
      <c r="H110" s="207"/>
      <c r="I110" s="20"/>
      <c r="J110" s="47"/>
      <c r="K110" s="1029"/>
      <c r="L110" s="157"/>
      <c r="M110" s="1029"/>
    </row>
    <row r="111" spans="1:13" hidden="1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11" s="157"/>
      <c r="C111" s="204"/>
      <c r="D111" s="205"/>
      <c r="E111" s="1029"/>
      <c r="F111" s="166"/>
      <c r="G111" s="1626"/>
      <c r="H111" s="207"/>
      <c r="I111" s="20"/>
      <c r="J111" s="47"/>
      <c r="K111" s="1029"/>
      <c r="L111" s="157"/>
      <c r="M111" s="1029"/>
    </row>
    <row r="112" spans="1:13" hidden="1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12" s="157"/>
      <c r="C112" s="204"/>
      <c r="D112" s="205"/>
      <c r="E112" s="1029"/>
      <c r="F112" s="166"/>
      <c r="G112" s="1626"/>
      <c r="H112" s="207"/>
      <c r="I112" s="20"/>
      <c r="J112" s="47"/>
      <c r="K112" s="1029"/>
      <c r="L112" s="157"/>
      <c r="M112" s="1029"/>
    </row>
    <row r="113" spans="1:13" hidden="1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13" s="157"/>
      <c r="C113" s="204"/>
      <c r="D113" s="205"/>
      <c r="E113" s="1029"/>
      <c r="F113" s="166"/>
      <c r="G113" s="1626"/>
      <c r="H113" s="207"/>
      <c r="I113" s="20"/>
      <c r="J113" s="47"/>
      <c r="K113" s="1029"/>
      <c r="L113" s="157"/>
      <c r="M113" s="1029"/>
    </row>
    <row r="114" spans="1:13" hidden="1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14" s="157"/>
      <c r="C114" s="204"/>
      <c r="D114" s="205"/>
      <c r="E114" s="1029"/>
      <c r="F114" s="166"/>
      <c r="G114" s="1626"/>
      <c r="H114" s="207"/>
      <c r="I114" s="20"/>
      <c r="J114" s="47"/>
      <c r="K114" s="1029"/>
      <c r="L114" s="157"/>
      <c r="M114" s="1029"/>
    </row>
    <row r="115" spans="1:13" hidden="1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15" s="157"/>
      <c r="C115" s="204"/>
      <c r="D115" s="205"/>
      <c r="E115" s="1029"/>
      <c r="F115" s="166"/>
      <c r="G115" s="1626"/>
      <c r="H115" s="207"/>
      <c r="I115" s="20"/>
      <c r="J115" s="47"/>
      <c r="K115" s="1029"/>
      <c r="L115" s="157"/>
      <c r="M115" s="1029"/>
    </row>
    <row r="116" spans="1:13" hidden="1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16" s="157"/>
      <c r="C116" s="204"/>
      <c r="D116" s="205"/>
      <c r="E116" s="1029"/>
      <c r="F116" s="166"/>
      <c r="G116" s="1626"/>
      <c r="H116" s="207"/>
      <c r="I116" s="20"/>
      <c r="J116" s="47"/>
      <c r="K116" s="1029"/>
      <c r="L116" s="157"/>
      <c r="M116" s="1029"/>
    </row>
    <row r="117" spans="1:13" hidden="1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17" s="157"/>
      <c r="C117" s="204"/>
      <c r="D117" s="205"/>
      <c r="E117" s="1029"/>
      <c r="F117" s="166"/>
      <c r="G117" s="1626"/>
      <c r="H117" s="207"/>
      <c r="I117" s="20"/>
      <c r="J117" s="47"/>
      <c r="K117" s="1029"/>
      <c r="L117" s="157"/>
      <c r="M117" s="1029"/>
    </row>
    <row r="118" spans="1:13" hidden="1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18" s="157"/>
      <c r="C118" s="204"/>
      <c r="D118" s="205"/>
      <c r="E118" s="1029"/>
      <c r="F118" s="166"/>
      <c r="G118" s="1626"/>
      <c r="H118" s="207"/>
      <c r="I118" s="20"/>
      <c r="J118" s="47"/>
      <c r="K118" s="1029"/>
      <c r="L118" s="157"/>
      <c r="M118" s="1029"/>
    </row>
    <row r="119" spans="1:13" hidden="1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19" s="157"/>
      <c r="C119" s="204"/>
      <c r="D119" s="205"/>
      <c r="E119" s="1029"/>
      <c r="F119" s="166"/>
      <c r="G119" s="1626"/>
      <c r="H119" s="207"/>
      <c r="I119" s="20"/>
      <c r="J119" s="47"/>
      <c r="K119" s="1029"/>
      <c r="L119" s="157"/>
      <c r="M119" s="1029"/>
    </row>
    <row r="120" spans="1:13" hidden="1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20" s="157"/>
      <c r="C120" s="204"/>
      <c r="D120" s="205"/>
      <c r="E120" s="1029"/>
      <c r="F120" s="166"/>
      <c r="G120" s="1626"/>
      <c r="H120" s="207"/>
      <c r="I120" s="20"/>
      <c r="J120" s="47"/>
      <c r="K120" s="1029"/>
      <c r="L120" s="157"/>
      <c r="M120" s="1029"/>
    </row>
    <row r="121" spans="1:13" hidden="1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21" s="157"/>
      <c r="C121" s="204"/>
      <c r="D121" s="205"/>
      <c r="E121" s="1029"/>
      <c r="F121" s="166"/>
      <c r="G121" s="1626"/>
      <c r="H121" s="207"/>
      <c r="I121" s="20"/>
      <c r="J121" s="47"/>
      <c r="K121" s="1029"/>
      <c r="L121" s="157"/>
      <c r="M121" s="1029"/>
    </row>
    <row r="122" spans="1:13" hidden="1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22" s="157"/>
      <c r="C122" s="204"/>
      <c r="D122" s="205"/>
      <c r="E122" s="1029"/>
      <c r="F122" s="166"/>
      <c r="G122" s="1626"/>
      <c r="H122" s="207"/>
      <c r="I122" s="20"/>
      <c r="J122" s="47"/>
      <c r="K122" s="1029"/>
      <c r="L122" s="157"/>
      <c r="M122" s="1029"/>
    </row>
    <row r="123" spans="1:13" hidden="1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23" s="157"/>
      <c r="C123" s="204"/>
      <c r="D123" s="205"/>
      <c r="E123" s="1029"/>
      <c r="F123" s="166"/>
      <c r="G123" s="1626"/>
      <c r="H123" s="207"/>
      <c r="I123" s="20"/>
      <c r="J123" s="47"/>
      <c r="K123" s="1029"/>
      <c r="L123" s="157"/>
      <c r="M123" s="1029"/>
    </row>
    <row r="124" spans="1:13" hidden="1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24" s="157"/>
      <c r="C124" s="204"/>
      <c r="D124" s="205"/>
      <c r="E124" s="1029"/>
      <c r="F124" s="166"/>
      <c r="G124" s="1626"/>
      <c r="H124" s="207"/>
      <c r="I124" s="20"/>
      <c r="J124" s="47"/>
      <c r="K124" s="1029"/>
      <c r="L124" s="157"/>
      <c r="M124" s="1029"/>
    </row>
    <row r="125" spans="1:13" hidden="1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25" s="157"/>
      <c r="C125" s="204"/>
      <c r="D125" s="205"/>
      <c r="E125" s="1029"/>
      <c r="F125" s="166"/>
      <c r="G125" s="1626"/>
      <c r="H125" s="207"/>
      <c r="I125" s="20"/>
      <c r="J125" s="47"/>
      <c r="K125" s="1029"/>
      <c r="L125" s="157"/>
      <c r="M125" s="1029"/>
    </row>
    <row r="126" spans="1:13" hidden="1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26" s="157"/>
      <c r="C126" s="204"/>
      <c r="D126" s="205"/>
      <c r="E126" s="1029"/>
      <c r="F126" s="166"/>
      <c r="G126" s="1626"/>
      <c r="H126" s="207"/>
      <c r="I126" s="20"/>
      <c r="J126" s="47"/>
      <c r="K126" s="1029"/>
      <c r="L126" s="157"/>
      <c r="M126" s="1029"/>
    </row>
    <row r="127" spans="1:13" hidden="1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27" s="157"/>
      <c r="C127" s="204"/>
      <c r="D127" s="205"/>
      <c r="E127" s="1029"/>
      <c r="F127" s="166"/>
      <c r="G127" s="1626"/>
      <c r="H127" s="207"/>
      <c r="I127" s="20"/>
      <c r="J127" s="47"/>
      <c r="K127" s="1029"/>
      <c r="L127" s="157"/>
      <c r="M127" s="1029"/>
    </row>
    <row r="128" spans="1:13" hidden="1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28" s="157"/>
      <c r="C128" s="204"/>
      <c r="D128" s="205"/>
      <c r="E128" s="1029"/>
      <c r="F128" s="166"/>
      <c r="G128" s="1626"/>
      <c r="H128" s="207"/>
      <c r="I128" s="20"/>
      <c r="J128" s="47"/>
      <c r="K128" s="1029"/>
      <c r="L128" s="157"/>
      <c r="M128" s="1029"/>
    </row>
    <row r="129" spans="1:13" hidden="1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29" s="157"/>
      <c r="C129" s="204"/>
      <c r="D129" s="205"/>
      <c r="E129" s="1029"/>
      <c r="F129" s="166"/>
      <c r="G129" s="1626"/>
      <c r="H129" s="207"/>
      <c r="I129" s="20"/>
      <c r="J129" s="47"/>
      <c r="K129" s="1029"/>
      <c r="L129" s="157"/>
      <c r="M129" s="1029"/>
    </row>
    <row r="130" spans="1:13" hidden="1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30" s="157"/>
      <c r="C130" s="204"/>
      <c r="D130" s="205"/>
      <c r="E130" s="1029"/>
      <c r="F130" s="166"/>
      <c r="G130" s="1626"/>
      <c r="H130" s="207"/>
      <c r="I130" s="20"/>
      <c r="J130" s="47"/>
      <c r="K130" s="1029"/>
      <c r="L130" s="157"/>
      <c r="M130" s="1029"/>
    </row>
    <row r="131" spans="1:13" hidden="1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31" s="157"/>
      <c r="C131" s="204"/>
      <c r="D131" s="205"/>
      <c r="E131" s="1029"/>
      <c r="F131" s="166"/>
      <c r="G131" s="1626"/>
      <c r="H131" s="207"/>
      <c r="I131" s="20"/>
      <c r="J131" s="47"/>
      <c r="K131" s="1029"/>
      <c r="L131" s="157"/>
      <c r="M131" s="1029"/>
    </row>
    <row r="132" spans="1:13" hidden="1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32" s="157"/>
      <c r="C132" s="204"/>
      <c r="D132" s="205"/>
      <c r="E132" s="1029"/>
      <c r="F132" s="166"/>
      <c r="G132" s="1626"/>
      <c r="H132" s="207"/>
      <c r="I132" s="20"/>
      <c r="J132" s="47"/>
      <c r="K132" s="1029"/>
      <c r="L132" s="157"/>
      <c r="M132" s="1029"/>
    </row>
    <row r="133" spans="1:13" hidden="1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33" s="157"/>
      <c r="C133" s="204"/>
      <c r="D133" s="205"/>
      <c r="E133" s="1029"/>
      <c r="F133" s="166"/>
      <c r="G133" s="1626"/>
      <c r="H133" s="207"/>
      <c r="I133" s="20"/>
      <c r="J133" s="47"/>
      <c r="K133" s="1029"/>
      <c r="L133" s="157"/>
      <c r="M133" s="1029"/>
    </row>
    <row r="134" spans="1:13" hidden="1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34" s="157"/>
      <c r="C134" s="204"/>
      <c r="D134" s="205"/>
      <c r="E134" s="1029"/>
      <c r="F134" s="166"/>
      <c r="G134" s="1626"/>
      <c r="H134" s="207"/>
      <c r="I134" s="20"/>
      <c r="J134" s="47"/>
      <c r="K134" s="1029"/>
      <c r="L134" s="157"/>
      <c r="M134" s="1029"/>
    </row>
    <row r="135" spans="1:13" hidden="1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35" s="157"/>
      <c r="C135" s="204"/>
      <c r="D135" s="205"/>
      <c r="E135" s="1029"/>
      <c r="F135" s="166"/>
      <c r="G135" s="1626"/>
      <c r="H135" s="207"/>
      <c r="I135" s="20"/>
      <c r="J135" s="47"/>
      <c r="K135" s="1029"/>
      <c r="L135" s="157"/>
      <c r="M135" s="1029"/>
    </row>
    <row r="136" spans="1:13" hidden="1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36" s="157"/>
      <c r="C136" s="204"/>
      <c r="D136" s="205"/>
      <c r="E136" s="1029"/>
      <c r="F136" s="166"/>
      <c r="G136" s="1626"/>
      <c r="H136" s="207"/>
      <c r="I136" s="20"/>
      <c r="J136" s="47"/>
      <c r="K136" s="1029"/>
      <c r="L136" s="157"/>
      <c r="M136" s="1029"/>
    </row>
    <row r="137" spans="1:13" hidden="1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37" s="157"/>
      <c r="C137" s="204"/>
      <c r="D137" s="205"/>
      <c r="E137" s="1029"/>
      <c r="F137" s="166"/>
      <c r="G137" s="1626"/>
      <c r="H137" s="207"/>
      <c r="I137" s="20"/>
      <c r="J137" s="47"/>
      <c r="K137" s="1029"/>
      <c r="L137" s="157"/>
      <c r="M137" s="1029"/>
    </row>
    <row r="138" spans="1:13" hidden="1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38" s="157"/>
      <c r="C138" s="204"/>
      <c r="D138" s="205"/>
      <c r="E138" s="1029"/>
      <c r="F138" s="166"/>
      <c r="G138" s="1626"/>
      <c r="H138" s="207"/>
      <c r="I138" s="20"/>
      <c r="J138" s="47"/>
      <c r="K138" s="1029"/>
      <c r="L138" s="157"/>
      <c r="M138" s="1029"/>
    </row>
    <row r="139" spans="1:13" hidden="1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39" s="157"/>
      <c r="C139" s="204"/>
      <c r="D139" s="205"/>
      <c r="E139" s="1029"/>
      <c r="F139" s="166"/>
      <c r="G139" s="1626"/>
      <c r="H139" s="207"/>
      <c r="I139" s="20"/>
      <c r="J139" s="47"/>
      <c r="K139" s="1029"/>
      <c r="L139" s="157"/>
      <c r="M139" s="1029"/>
    </row>
    <row r="140" spans="1:13" hidden="1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40" s="157"/>
      <c r="C140" s="204"/>
      <c r="D140" s="205"/>
      <c r="E140" s="1029"/>
      <c r="F140" s="166"/>
      <c r="G140" s="1626"/>
      <c r="H140" s="207"/>
      <c r="I140" s="20"/>
      <c r="J140" s="47"/>
      <c r="K140" s="1029"/>
      <c r="L140" s="157"/>
      <c r="M140" s="1029"/>
    </row>
    <row r="141" spans="1:13" hidden="1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41" s="157"/>
      <c r="C141" s="204"/>
      <c r="D141" s="205"/>
      <c r="E141" s="1029"/>
      <c r="F141" s="166"/>
      <c r="G141" s="1626"/>
      <c r="H141" s="207"/>
      <c r="I141" s="20"/>
      <c r="J141" s="47"/>
      <c r="K141" s="1029"/>
      <c r="L141" s="157"/>
      <c r="M141" s="1029"/>
    </row>
    <row r="142" spans="1:13" hidden="1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42" s="157"/>
      <c r="C142" s="204"/>
      <c r="D142" s="205"/>
      <c r="E142" s="1029"/>
      <c r="F142" s="166"/>
      <c r="G142" s="1626"/>
      <c r="H142" s="207"/>
      <c r="I142" s="20"/>
      <c r="J142" s="47"/>
      <c r="K142" s="1029"/>
      <c r="L142" s="157"/>
      <c r="M142" s="1029"/>
    </row>
    <row r="143" spans="1:13" hidden="1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43" s="157"/>
      <c r="C143" s="204"/>
      <c r="D143" s="205"/>
      <c r="E143" s="1029"/>
      <c r="F143" s="166"/>
      <c r="G143" s="1626"/>
      <c r="H143" s="207"/>
      <c r="I143" s="20"/>
      <c r="J143" s="47"/>
      <c r="K143" s="1029"/>
      <c r="L143" s="157"/>
      <c r="M143" s="1029"/>
    </row>
    <row r="144" spans="1:13" hidden="1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44" s="157"/>
      <c r="C144" s="204"/>
      <c r="D144" s="205"/>
      <c r="E144" s="1029"/>
      <c r="F144" s="166"/>
      <c r="G144" s="1626"/>
      <c r="H144" s="207"/>
      <c r="I144" s="20"/>
      <c r="J144" s="47"/>
      <c r="K144" s="1029"/>
      <c r="L144" s="157"/>
      <c r="M144" s="1029"/>
    </row>
    <row r="145" spans="1:13" hidden="1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45" s="157"/>
      <c r="C145" s="204"/>
      <c r="D145" s="205"/>
      <c r="E145" s="1029"/>
      <c r="F145" s="166"/>
      <c r="G145" s="1626"/>
      <c r="H145" s="207"/>
      <c r="I145" s="20"/>
      <c r="J145" s="47"/>
      <c r="K145" s="1029"/>
      <c r="L145" s="157"/>
      <c r="M145" s="1029"/>
    </row>
    <row r="146" spans="1:13" hidden="1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46" s="157"/>
      <c r="C146" s="204"/>
      <c r="D146" s="205"/>
      <c r="E146" s="1029"/>
      <c r="F146" s="166"/>
      <c r="G146" s="1626"/>
      <c r="H146" s="207"/>
      <c r="I146" s="20"/>
      <c r="J146" s="47"/>
      <c r="K146" s="1029"/>
      <c r="L146" s="157"/>
      <c r="M146" s="1029"/>
    </row>
    <row r="147" spans="1:13" hidden="1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47" s="157"/>
      <c r="C147" s="204"/>
      <c r="D147" s="205"/>
      <c r="E147" s="1029"/>
      <c r="F147" s="166"/>
      <c r="G147" s="1626"/>
      <c r="H147" s="207"/>
      <c r="I147" s="20"/>
      <c r="J147" s="47"/>
      <c r="K147" s="1029"/>
      <c r="L147" s="157"/>
      <c r="M147" s="1029"/>
    </row>
    <row r="148" spans="1:13" hidden="1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48" s="157"/>
      <c r="C148" s="204"/>
      <c r="D148" s="205"/>
      <c r="E148" s="1029"/>
      <c r="F148" s="166"/>
      <c r="G148" s="1626"/>
      <c r="H148" s="207"/>
      <c r="I148" s="20"/>
      <c r="J148" s="47"/>
      <c r="K148" s="1029"/>
      <c r="L148" s="157"/>
      <c r="M148" s="1029"/>
    </row>
    <row r="149" spans="1:13" hidden="1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49" s="157"/>
      <c r="C149" s="204"/>
      <c r="D149" s="205"/>
      <c r="E149" s="1029"/>
      <c r="F149" s="166"/>
      <c r="G149" s="1626"/>
      <c r="H149" s="207"/>
      <c r="I149" s="20"/>
      <c r="J149" s="47"/>
      <c r="K149" s="1029"/>
      <c r="L149" s="157"/>
      <c r="M149" s="1029"/>
    </row>
    <row r="150" spans="1:13" hidden="1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50" s="157"/>
      <c r="C150" s="204"/>
      <c r="D150" s="205"/>
      <c r="E150" s="1029"/>
      <c r="F150" s="166"/>
      <c r="G150" s="1626"/>
      <c r="H150" s="207"/>
      <c r="I150" s="20"/>
      <c r="J150" s="47"/>
      <c r="K150" s="1029"/>
      <c r="L150" s="157"/>
      <c r="M150" s="1029"/>
    </row>
    <row r="151" spans="1:13" hidden="1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51" s="157"/>
      <c r="C151" s="204"/>
      <c r="D151" s="205"/>
      <c r="E151" s="1029"/>
      <c r="F151" s="166"/>
      <c r="G151" s="1626"/>
      <c r="H151" s="207"/>
      <c r="I151" s="20"/>
      <c r="J151" s="47"/>
      <c r="K151" s="1029"/>
      <c r="L151" s="157"/>
      <c r="M151" s="1029"/>
    </row>
    <row r="152" spans="1:13" hidden="1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52" s="157"/>
      <c r="C152" s="204"/>
      <c r="D152" s="205"/>
      <c r="E152" s="1029"/>
      <c r="F152" s="166"/>
      <c r="G152" s="1626"/>
      <c r="H152" s="207"/>
      <c r="I152" s="20"/>
      <c r="J152" s="47"/>
      <c r="K152" s="1029"/>
      <c r="L152" s="157"/>
      <c r="M152" s="1029"/>
    </row>
    <row r="153" spans="1:13" hidden="1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53" s="157"/>
      <c r="C153" s="204"/>
      <c r="D153" s="205"/>
      <c r="E153" s="1029"/>
      <c r="F153" s="166"/>
      <c r="G153" s="1626"/>
      <c r="H153" s="207"/>
      <c r="I153" s="20"/>
      <c r="J153" s="47"/>
      <c r="K153" s="1029"/>
      <c r="L153" s="157"/>
      <c r="M153" s="1029"/>
    </row>
    <row r="154" spans="1:13" hidden="1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54" s="157"/>
      <c r="C154" s="204"/>
      <c r="D154" s="205"/>
      <c r="E154" s="1029"/>
      <c r="F154" s="166"/>
      <c r="G154" s="1626"/>
      <c r="H154" s="207"/>
      <c r="I154" s="20"/>
      <c r="J154" s="47"/>
      <c r="K154" s="1029"/>
      <c r="L154" s="157"/>
      <c r="M154" s="1029"/>
    </row>
    <row r="155" spans="1:13" hidden="1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55" s="157"/>
      <c r="C155" s="204"/>
      <c r="D155" s="205"/>
      <c r="E155" s="1029"/>
      <c r="F155" s="166"/>
      <c r="G155" s="1626"/>
      <c r="H155" s="207"/>
      <c r="I155" s="20"/>
      <c r="J155" s="47"/>
      <c r="K155" s="1029"/>
      <c r="L155" s="157"/>
      <c r="M155" s="1029"/>
    </row>
    <row r="156" spans="1:13" hidden="1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56" s="157"/>
      <c r="C156" s="204"/>
      <c r="D156" s="205"/>
      <c r="E156" s="1029"/>
      <c r="F156" s="166"/>
      <c r="G156" s="1626"/>
      <c r="H156" s="207"/>
      <c r="I156" s="20"/>
      <c r="J156" s="47"/>
      <c r="K156" s="1029"/>
      <c r="L156" s="157"/>
      <c r="M156" s="1029"/>
    </row>
    <row r="157" spans="1:13" hidden="1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57" s="157"/>
      <c r="C157" s="204"/>
      <c r="D157" s="205"/>
      <c r="E157" s="1029"/>
      <c r="F157" s="166"/>
      <c r="G157" s="1626"/>
      <c r="H157" s="207"/>
      <c r="I157" s="20"/>
      <c r="J157" s="47"/>
      <c r="K157" s="1029"/>
      <c r="L157" s="157"/>
      <c r="M157" s="1029"/>
    </row>
    <row r="158" spans="1:13" hidden="1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58" s="157"/>
      <c r="C158" s="204"/>
      <c r="D158" s="205"/>
      <c r="E158" s="1029"/>
      <c r="F158" s="166"/>
      <c r="G158" s="1626"/>
      <c r="H158" s="207"/>
      <c r="I158" s="20"/>
      <c r="J158" s="47"/>
      <c r="K158" s="1029"/>
      <c r="L158" s="157"/>
      <c r="M158" s="1029"/>
    </row>
    <row r="159" spans="1:13" hidden="1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59" s="157"/>
      <c r="C159" s="204"/>
      <c r="D159" s="205"/>
      <c r="E159" s="1029"/>
      <c r="F159" s="166"/>
      <c r="G159" s="1626"/>
      <c r="H159" s="207"/>
      <c r="I159" s="20"/>
      <c r="J159" s="47"/>
      <c r="K159" s="1029"/>
      <c r="L159" s="157"/>
      <c r="M159" s="1029"/>
    </row>
    <row r="160" spans="1:13" hidden="1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60" s="157"/>
      <c r="C160" s="204"/>
      <c r="D160" s="205"/>
      <c r="E160" s="1029"/>
      <c r="F160" s="166"/>
      <c r="G160" s="1626"/>
      <c r="H160" s="207"/>
      <c r="I160" s="20"/>
      <c r="J160" s="47"/>
      <c r="K160" s="1029"/>
      <c r="L160" s="157"/>
      <c r="M160" s="1029"/>
    </row>
    <row r="161" spans="1:13" hidden="1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61" s="157"/>
      <c r="C161" s="204"/>
      <c r="D161" s="205"/>
      <c r="E161" s="1029"/>
      <c r="F161" s="166"/>
      <c r="G161" s="1626"/>
      <c r="H161" s="207"/>
      <c r="I161" s="20"/>
      <c r="J161" s="47"/>
      <c r="K161" s="1029"/>
      <c r="L161" s="157"/>
      <c r="M161" s="1029"/>
    </row>
    <row r="162" spans="1:13" hidden="1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62" s="157"/>
      <c r="C162" s="204"/>
      <c r="D162" s="205"/>
      <c r="E162" s="1029"/>
      <c r="F162" s="166"/>
      <c r="G162" s="1626"/>
      <c r="H162" s="207"/>
      <c r="I162" s="20"/>
      <c r="J162" s="47"/>
      <c r="K162" s="1029"/>
      <c r="L162" s="157"/>
      <c r="M162" s="1029"/>
    </row>
    <row r="163" spans="1:13" hidden="1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63" s="157"/>
      <c r="C163" s="204"/>
      <c r="D163" s="205"/>
      <c r="E163" s="1029"/>
      <c r="F163" s="166"/>
      <c r="G163" s="1626"/>
      <c r="H163" s="207"/>
      <c r="I163" s="20"/>
      <c r="J163" s="47"/>
      <c r="K163" s="1029"/>
      <c r="L163" s="157"/>
      <c r="M163" s="1029"/>
    </row>
    <row r="164" spans="1:13" hidden="1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64" s="157"/>
      <c r="C164" s="204"/>
      <c r="D164" s="205"/>
      <c r="E164" s="1029"/>
      <c r="F164" s="166"/>
      <c r="G164" s="1626"/>
      <c r="H164" s="207"/>
      <c r="I164" s="20"/>
      <c r="J164" s="47"/>
      <c r="K164" s="1029"/>
      <c r="L164" s="157"/>
      <c r="M164" s="1029"/>
    </row>
    <row r="165" spans="1:13" hidden="1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65" s="157"/>
      <c r="C165" s="204"/>
      <c r="D165" s="205"/>
      <c r="E165" s="1029"/>
      <c r="F165" s="166"/>
      <c r="G165" s="1626"/>
      <c r="H165" s="207"/>
      <c r="I165" s="20"/>
      <c r="J165" s="47"/>
      <c r="K165" s="1029"/>
      <c r="L165" s="157"/>
      <c r="M165" s="1029"/>
    </row>
    <row r="166" spans="1:13" hidden="1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66" s="157"/>
      <c r="C166" s="204"/>
      <c r="D166" s="205"/>
      <c r="E166" s="1029"/>
      <c r="F166" s="166"/>
      <c r="G166" s="1626"/>
      <c r="H166" s="207"/>
      <c r="I166" s="20"/>
      <c r="J166" s="47"/>
      <c r="K166" s="1029"/>
      <c r="L166" s="157"/>
      <c r="M166" s="1029"/>
    </row>
    <row r="167" spans="1:13" hidden="1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67" s="157"/>
      <c r="C167" s="204"/>
      <c r="D167" s="205"/>
      <c r="E167" s="1029"/>
      <c r="F167" s="166"/>
      <c r="G167" s="1626"/>
      <c r="H167" s="207"/>
      <c r="I167" s="20"/>
      <c r="J167" s="47"/>
      <c r="K167" s="1029"/>
      <c r="L167" s="157"/>
      <c r="M167" s="1029"/>
    </row>
    <row r="168" spans="1:13" hidden="1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68" s="157"/>
      <c r="C168" s="204"/>
      <c r="D168" s="205"/>
      <c r="E168" s="1029"/>
      <c r="F168" s="166"/>
      <c r="G168" s="1626"/>
      <c r="H168" s="207"/>
      <c r="I168" s="20"/>
      <c r="J168" s="47"/>
      <c r="K168" s="1029"/>
      <c r="L168" s="157"/>
      <c r="M168" s="1029"/>
    </row>
    <row r="169" spans="1:13" hidden="1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69" s="157"/>
      <c r="C169" s="204"/>
      <c r="D169" s="205"/>
      <c r="E169" s="1029"/>
      <c r="F169" s="166"/>
      <c r="G169" s="1626"/>
      <c r="H169" s="207"/>
      <c r="I169" s="20"/>
      <c r="J169" s="47"/>
      <c r="K169" s="1029"/>
      <c r="L169" s="157"/>
      <c r="M169" s="1029"/>
    </row>
    <row r="170" spans="1:13" hidden="1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70" s="157"/>
      <c r="C170" s="204"/>
      <c r="D170" s="205"/>
      <c r="E170" s="1029"/>
      <c r="F170" s="166"/>
      <c r="G170" s="1626"/>
      <c r="H170" s="207"/>
      <c r="I170" s="20"/>
      <c r="J170" s="47"/>
      <c r="K170" s="1029"/>
      <c r="L170" s="157"/>
      <c r="M170" s="1029"/>
    </row>
    <row r="171" spans="1:13" hidden="1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71" s="157"/>
      <c r="C171" s="204"/>
      <c r="D171" s="205"/>
      <c r="E171" s="1029"/>
      <c r="F171" s="166"/>
      <c r="G171" s="1626"/>
      <c r="H171" s="207"/>
      <c r="I171" s="20"/>
      <c r="J171" s="47"/>
      <c r="K171" s="1029"/>
      <c r="L171" s="157"/>
      <c r="M171" s="1029"/>
    </row>
    <row r="172" spans="1:13" hidden="1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72" s="157"/>
      <c r="C172" s="204"/>
      <c r="D172" s="205"/>
      <c r="E172" s="1029"/>
      <c r="F172" s="166"/>
      <c r="G172" s="1626"/>
      <c r="H172" s="207"/>
      <c r="I172" s="20"/>
      <c r="J172" s="47"/>
      <c r="K172" s="1029"/>
      <c r="L172" s="157"/>
      <c r="M172" s="1029"/>
    </row>
    <row r="173" spans="1:13" hidden="1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73" s="157"/>
      <c r="C173" s="204"/>
      <c r="D173" s="205"/>
      <c r="E173" s="1029"/>
      <c r="F173" s="166"/>
      <c r="G173" s="1626"/>
      <c r="H173" s="207"/>
      <c r="I173" s="20"/>
      <c r="J173" s="47"/>
      <c r="K173" s="1029"/>
      <c r="L173" s="157"/>
      <c r="M173" s="1029"/>
    </row>
    <row r="174" spans="1:13" hidden="1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74" s="157"/>
      <c r="C174" s="204"/>
      <c r="D174" s="205"/>
      <c r="E174" s="1029"/>
      <c r="F174" s="166"/>
      <c r="G174" s="1626"/>
      <c r="H174" s="207"/>
      <c r="I174" s="20"/>
      <c r="J174" s="47"/>
      <c r="K174" s="1029"/>
      <c r="L174" s="157"/>
      <c r="M174" s="1029"/>
    </row>
    <row r="175" spans="1:13" hidden="1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75" s="157"/>
      <c r="C175" s="204"/>
      <c r="D175" s="205"/>
      <c r="E175" s="1029"/>
      <c r="F175" s="166"/>
      <c r="G175" s="1626"/>
      <c r="H175" s="207"/>
      <c r="I175" s="20"/>
      <c r="J175" s="47"/>
      <c r="K175" s="1029"/>
      <c r="L175" s="157"/>
      <c r="M175" s="1029"/>
    </row>
    <row r="176" spans="1:13" hidden="1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76" s="157"/>
      <c r="C176" s="204"/>
      <c r="D176" s="205"/>
      <c r="E176" s="1029"/>
      <c r="F176" s="166"/>
      <c r="G176" s="1626"/>
      <c r="H176" s="207"/>
      <c r="I176" s="20"/>
      <c r="J176" s="47"/>
      <c r="K176" s="1029"/>
      <c r="L176" s="157"/>
      <c r="M176" s="1029"/>
    </row>
    <row r="177" spans="1:13" hidden="1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77" s="157"/>
      <c r="C177" s="204"/>
      <c r="D177" s="205"/>
      <c r="E177" s="1029"/>
      <c r="F177" s="166"/>
      <c r="G177" s="1626"/>
      <c r="H177" s="207"/>
      <c r="I177" s="20"/>
      <c r="J177" s="47"/>
      <c r="K177" s="1029"/>
      <c r="L177" s="157"/>
      <c r="M177" s="1029"/>
    </row>
    <row r="178" spans="1:13" hidden="1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78" s="157"/>
      <c r="C178" s="204"/>
      <c r="D178" s="205"/>
      <c r="E178" s="1029"/>
      <c r="F178" s="166"/>
      <c r="G178" s="1626"/>
      <c r="H178" s="207"/>
      <c r="I178" s="20"/>
      <c r="J178" s="47"/>
      <c r="K178" s="1029"/>
      <c r="L178" s="157"/>
      <c r="M178" s="1029"/>
    </row>
    <row r="179" spans="1:13" hidden="1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79" s="157"/>
      <c r="C179" s="204"/>
      <c r="D179" s="205"/>
      <c r="E179" s="1029"/>
      <c r="F179" s="166"/>
      <c r="G179" s="1626"/>
      <c r="H179" s="207"/>
      <c r="I179" s="20"/>
      <c r="J179" s="47"/>
      <c r="K179" s="1029"/>
      <c r="L179" s="157"/>
      <c r="M179" s="1029"/>
    </row>
    <row r="180" spans="1:13" hidden="1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80" s="157"/>
      <c r="C180" s="204"/>
      <c r="D180" s="205"/>
      <c r="E180" s="1029"/>
      <c r="F180" s="166"/>
      <c r="G180" s="1626"/>
      <c r="H180" s="207"/>
      <c r="I180" s="20"/>
      <c r="J180" s="47"/>
      <c r="K180" s="1029"/>
      <c r="L180" s="157"/>
      <c r="M180" s="1029"/>
    </row>
    <row r="181" spans="1:13" hidden="1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81" s="157"/>
      <c r="C181" s="204"/>
      <c r="D181" s="205"/>
      <c r="E181" s="1029"/>
      <c r="F181" s="166"/>
      <c r="G181" s="1626"/>
      <c r="H181" s="207"/>
      <c r="I181" s="20"/>
      <c r="J181" s="47"/>
      <c r="K181" s="1029"/>
      <c r="L181" s="157"/>
      <c r="M181" s="1029"/>
    </row>
    <row r="182" spans="1:13" hidden="1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82" s="157"/>
      <c r="C182" s="204"/>
      <c r="D182" s="205"/>
      <c r="E182" s="1029"/>
      <c r="F182" s="166"/>
      <c r="G182" s="1626"/>
      <c r="H182" s="207"/>
      <c r="I182" s="20"/>
      <c r="J182" s="47"/>
      <c r="K182" s="1029"/>
      <c r="L182" s="157"/>
      <c r="M182" s="1029"/>
    </row>
    <row r="183" spans="1:13" hidden="1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83" s="157"/>
      <c r="C183" s="204"/>
      <c r="D183" s="205"/>
      <c r="E183" s="1029"/>
      <c r="F183" s="166"/>
      <c r="G183" s="1626"/>
      <c r="H183" s="207"/>
      <c r="I183" s="20"/>
      <c r="J183" s="47"/>
      <c r="K183" s="1029"/>
      <c r="L183" s="157"/>
      <c r="M183" s="1029"/>
    </row>
    <row r="184" spans="1:13" hidden="1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84" s="157"/>
      <c r="C184" s="204"/>
      <c r="D184" s="205"/>
      <c r="E184" s="1029"/>
      <c r="F184" s="166"/>
      <c r="G184" s="1626"/>
      <c r="H184" s="207"/>
      <c r="I184" s="20"/>
      <c r="J184" s="47"/>
      <c r="K184" s="1029"/>
      <c r="L184" s="157"/>
      <c r="M184" s="1029"/>
    </row>
    <row r="185" spans="1:13" hidden="1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85" s="157"/>
      <c r="C185" s="204"/>
      <c r="D185" s="205"/>
      <c r="E185" s="1029"/>
      <c r="F185" s="166"/>
      <c r="G185" s="1626"/>
      <c r="H185" s="207"/>
      <c r="I185" s="20"/>
      <c r="J185" s="47"/>
      <c r="K185" s="1029"/>
      <c r="L185" s="157"/>
      <c r="M185" s="1029"/>
    </row>
    <row r="186" spans="1:13" hidden="1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86" s="157"/>
      <c r="C186" s="204"/>
      <c r="D186" s="205"/>
      <c r="E186" s="1029"/>
      <c r="F186" s="166"/>
      <c r="G186" s="1626"/>
      <c r="H186" s="207"/>
      <c r="I186" s="20"/>
      <c r="J186" s="47"/>
      <c r="K186" s="1029"/>
      <c r="L186" s="157"/>
      <c r="M186" s="1029"/>
    </row>
    <row r="187" spans="1:13" hidden="1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87" s="157"/>
      <c r="C187" s="204"/>
      <c r="D187" s="205"/>
      <c r="E187" s="1029"/>
      <c r="F187" s="166"/>
      <c r="G187" s="1626"/>
      <c r="H187" s="207"/>
      <c r="I187" s="20"/>
      <c r="J187" s="47"/>
      <c r="K187" s="1029"/>
      <c r="L187" s="157"/>
      <c r="M187" s="1029"/>
    </row>
    <row r="188" spans="1:13" hidden="1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88" s="157"/>
      <c r="C188" s="204"/>
      <c r="D188" s="205"/>
      <c r="E188" s="1029"/>
      <c r="F188" s="166"/>
      <c r="G188" s="1626"/>
      <c r="H188" s="207"/>
      <c r="I188" s="20"/>
      <c r="J188" s="47"/>
      <c r="K188" s="1029"/>
      <c r="L188" s="157"/>
      <c r="M188" s="1029"/>
    </row>
    <row r="189" spans="1:13" hidden="1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89" s="157"/>
      <c r="C189" s="204"/>
      <c r="D189" s="205"/>
      <c r="E189" s="1029"/>
      <c r="F189" s="166"/>
      <c r="G189" s="1626"/>
      <c r="H189" s="207"/>
      <c r="I189" s="20"/>
      <c r="J189" s="47"/>
      <c r="K189" s="1029"/>
      <c r="L189" s="157"/>
      <c r="M189" s="1029"/>
    </row>
    <row r="190" spans="1:13" hidden="1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90" s="157"/>
      <c r="C190" s="204"/>
      <c r="D190" s="205"/>
      <c r="E190" s="1029"/>
      <c r="F190" s="166"/>
      <c r="G190" s="1626"/>
      <c r="H190" s="207"/>
      <c r="I190" s="20"/>
      <c r="J190" s="47"/>
      <c r="K190" s="1029"/>
      <c r="L190" s="157"/>
      <c r="M190" s="1029"/>
    </row>
    <row r="191" spans="1:13" hidden="1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91" s="157"/>
      <c r="C191" s="204"/>
      <c r="D191" s="205"/>
      <c r="E191" s="1029"/>
      <c r="F191" s="166"/>
      <c r="G191" s="1626"/>
      <c r="H191" s="207"/>
      <c r="I191" s="20"/>
      <c r="J191" s="47"/>
      <c r="K191" s="1029"/>
      <c r="L191" s="157"/>
      <c r="M191" s="1029"/>
    </row>
    <row r="192" spans="1:13" hidden="1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92" s="157"/>
      <c r="C192" s="204"/>
      <c r="D192" s="205"/>
      <c r="E192" s="1029"/>
      <c r="F192" s="166"/>
      <c r="G192" s="1626"/>
      <c r="H192" s="207"/>
      <c r="I192" s="20"/>
      <c r="J192" s="47"/>
      <c r="K192" s="1029"/>
      <c r="L192" s="157"/>
      <c r="M192" s="1029"/>
    </row>
    <row r="193" spans="1:13" hidden="1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93" s="157"/>
      <c r="C193" s="204"/>
      <c r="D193" s="205"/>
      <c r="E193" s="1029"/>
      <c r="F193" s="166"/>
      <c r="G193" s="1626"/>
      <c r="H193" s="207"/>
      <c r="I193" s="20"/>
      <c r="J193" s="47"/>
      <c r="K193" s="1029"/>
      <c r="L193" s="157"/>
      <c r="M193" s="1029"/>
    </row>
    <row r="194" spans="1:13" hidden="1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94" s="157"/>
      <c r="C194" s="204"/>
      <c r="D194" s="205"/>
      <c r="E194" s="1029"/>
      <c r="F194" s="166"/>
      <c r="G194" s="1626"/>
      <c r="H194" s="207"/>
      <c r="I194" s="20"/>
      <c r="J194" s="47"/>
      <c r="K194" s="1029"/>
      <c r="L194" s="157"/>
      <c r="M194" s="1029"/>
    </row>
    <row r="195" spans="1:13" hidden="1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95" s="157"/>
      <c r="C195" s="204"/>
      <c r="D195" s="205"/>
      <c r="E195" s="1029"/>
      <c r="F195" s="166"/>
      <c r="G195" s="1626"/>
      <c r="H195" s="207"/>
      <c r="I195" s="20"/>
      <c r="J195" s="47"/>
      <c r="K195" s="1029"/>
      <c r="L195" s="157"/>
      <c r="M195" s="1029"/>
    </row>
    <row r="196" spans="1:13" hidden="1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96" s="157"/>
      <c r="C196" s="204"/>
      <c r="D196" s="205"/>
      <c r="E196" s="1029"/>
      <c r="F196" s="166"/>
      <c r="G196" s="1626"/>
      <c r="H196" s="207"/>
      <c r="I196" s="20"/>
      <c r="J196" s="47"/>
      <c r="K196" s="1029"/>
      <c r="L196" s="157"/>
      <c r="M196" s="1029"/>
    </row>
    <row r="197" spans="1:13" hidden="1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97" s="157"/>
      <c r="C197" s="204"/>
      <c r="D197" s="205"/>
      <c r="E197" s="1029"/>
      <c r="F197" s="166"/>
      <c r="G197" s="1626"/>
      <c r="H197" s="207"/>
      <c r="I197" s="20"/>
      <c r="J197" s="47"/>
      <c r="K197" s="1029"/>
      <c r="L197" s="157"/>
      <c r="M197" s="1029"/>
    </row>
    <row r="198" spans="1:13" hidden="1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98" s="157"/>
      <c r="C198" s="204"/>
      <c r="D198" s="205"/>
      <c r="E198" s="1029"/>
      <c r="F198" s="166"/>
      <c r="G198" s="1626"/>
      <c r="H198" s="207"/>
      <c r="I198" s="20"/>
      <c r="J198" s="47"/>
      <c r="K198" s="1029"/>
      <c r="L198" s="157"/>
      <c r="M198" s="1029"/>
    </row>
    <row r="199" spans="1:13" hidden="1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199" s="157"/>
      <c r="C199" s="204"/>
      <c r="D199" s="205"/>
      <c r="E199" s="1029"/>
      <c r="F199" s="166"/>
      <c r="G199" s="1626"/>
      <c r="H199" s="207"/>
      <c r="I199" s="20"/>
      <c r="J199" s="47"/>
      <c r="K199" s="1029"/>
      <c r="L199" s="157"/>
      <c r="M199" s="1029"/>
    </row>
    <row r="200" spans="1:13" hidden="1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00" s="157"/>
      <c r="C200" s="204"/>
      <c r="D200" s="205"/>
      <c r="E200" s="1029"/>
      <c r="F200" s="166"/>
      <c r="G200" s="1626"/>
      <c r="H200" s="207"/>
      <c r="I200" s="20"/>
      <c r="J200" s="47"/>
      <c r="K200" s="1029"/>
      <c r="L200" s="157"/>
      <c r="M200" s="1029"/>
    </row>
    <row r="201" spans="1:13" hidden="1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01" s="157"/>
      <c r="C201" s="204"/>
      <c r="D201" s="205"/>
      <c r="E201" s="1029"/>
      <c r="F201" s="166"/>
      <c r="G201" s="1626"/>
      <c r="H201" s="207"/>
      <c r="I201" s="20"/>
      <c r="J201" s="47"/>
      <c r="K201" s="1029"/>
      <c r="L201" s="157"/>
      <c r="M201" s="1029"/>
    </row>
    <row r="202" spans="1:13" hidden="1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02" s="157"/>
      <c r="C202" s="204"/>
      <c r="D202" s="205"/>
      <c r="E202" s="1029"/>
      <c r="F202" s="166"/>
      <c r="G202" s="1626"/>
      <c r="H202" s="207"/>
      <c r="I202" s="20"/>
      <c r="J202" s="47"/>
      <c r="K202" s="1029"/>
      <c r="L202" s="157"/>
      <c r="M202" s="1029"/>
    </row>
    <row r="203" spans="1:13" hidden="1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03" s="157"/>
      <c r="C203" s="204"/>
      <c r="D203" s="205"/>
      <c r="E203" s="1029"/>
      <c r="F203" s="166"/>
      <c r="G203" s="1626"/>
      <c r="H203" s="207"/>
      <c r="I203" s="20"/>
      <c r="J203" s="47"/>
      <c r="K203" s="1029"/>
      <c r="L203" s="157"/>
      <c r="M203" s="1029"/>
    </row>
    <row r="204" spans="1:13" hidden="1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04" s="157"/>
      <c r="C204" s="204"/>
      <c r="D204" s="205"/>
      <c r="E204" s="1029"/>
      <c r="F204" s="166"/>
      <c r="G204" s="1626"/>
      <c r="H204" s="207"/>
      <c r="I204" s="20"/>
      <c r="J204" s="47"/>
      <c r="K204" s="1029"/>
      <c r="L204" s="157"/>
      <c r="M204" s="1029"/>
    </row>
    <row r="205" spans="1:13" hidden="1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05" s="157"/>
      <c r="C205" s="204"/>
      <c r="D205" s="205"/>
      <c r="E205" s="1029"/>
      <c r="F205" s="166"/>
      <c r="G205" s="1626"/>
      <c r="H205" s="207"/>
      <c r="I205" s="20"/>
      <c r="J205" s="47"/>
      <c r="K205" s="1029"/>
      <c r="L205" s="157"/>
      <c r="M205" s="1029"/>
    </row>
    <row r="206" spans="1:13" hidden="1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06" s="157"/>
      <c r="C206" s="204"/>
      <c r="D206" s="205"/>
      <c r="E206" s="1029"/>
      <c r="F206" s="166"/>
      <c r="G206" s="1626"/>
      <c r="H206" s="207"/>
      <c r="I206" s="20"/>
      <c r="J206" s="47"/>
      <c r="K206" s="1029"/>
      <c r="L206" s="157"/>
      <c r="M206" s="1029"/>
    </row>
    <row r="207" spans="1:13" hidden="1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07" s="157"/>
      <c r="C207" s="204"/>
      <c r="D207" s="205"/>
      <c r="E207" s="1029"/>
      <c r="F207" s="166"/>
      <c r="G207" s="1626"/>
      <c r="H207" s="207"/>
      <c r="I207" s="20"/>
      <c r="J207" s="47"/>
      <c r="K207" s="1029"/>
      <c r="L207" s="157"/>
      <c r="M207" s="1029"/>
    </row>
    <row r="208" spans="1:13" hidden="1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08" s="157"/>
      <c r="C208" s="204"/>
      <c r="D208" s="205"/>
      <c r="E208" s="1029"/>
      <c r="F208" s="166"/>
      <c r="G208" s="1626"/>
      <c r="H208" s="207"/>
      <c r="I208" s="20"/>
      <c r="J208" s="47"/>
      <c r="K208" s="1029"/>
      <c r="L208" s="157"/>
      <c r="M208" s="1029"/>
    </row>
    <row r="209" spans="1:13" hidden="1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09" s="157"/>
      <c r="C209" s="204"/>
      <c r="D209" s="205"/>
      <c r="E209" s="1029"/>
      <c r="F209" s="166"/>
      <c r="G209" s="1626"/>
      <c r="H209" s="207"/>
      <c r="I209" s="20"/>
      <c r="J209" s="47"/>
      <c r="K209" s="1029"/>
      <c r="L209" s="157"/>
      <c r="M209" s="1029"/>
    </row>
    <row r="210" spans="1:13" hidden="1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10" s="157"/>
      <c r="C210" s="204"/>
      <c r="D210" s="205"/>
      <c r="E210" s="1029"/>
      <c r="F210" s="166"/>
      <c r="G210" s="1626"/>
      <c r="H210" s="207"/>
      <c r="I210" s="20"/>
      <c r="J210" s="47"/>
      <c r="K210" s="1029"/>
      <c r="L210" s="157"/>
      <c r="M210" s="1029"/>
    </row>
    <row r="211" spans="1:13" hidden="1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11" s="157"/>
      <c r="C211" s="204"/>
      <c r="D211" s="205"/>
      <c r="E211" s="1029"/>
      <c r="F211" s="166"/>
      <c r="G211" s="1626"/>
      <c r="H211" s="207"/>
      <c r="I211" s="20"/>
      <c r="J211" s="47"/>
      <c r="K211" s="1029"/>
      <c r="L211" s="157"/>
      <c r="M211" s="1029"/>
    </row>
    <row r="212" spans="1:13" hidden="1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12" s="157"/>
      <c r="C212" s="204"/>
      <c r="D212" s="205"/>
      <c r="E212" s="1029"/>
      <c r="F212" s="166"/>
      <c r="G212" s="1626"/>
      <c r="H212" s="207"/>
      <c r="I212" s="20"/>
      <c r="J212" s="47"/>
      <c r="K212" s="1029"/>
      <c r="L212" s="157"/>
      <c r="M212" s="1029"/>
    </row>
    <row r="213" spans="1:13" hidden="1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13" s="157"/>
      <c r="C213" s="204"/>
      <c r="D213" s="205"/>
      <c r="E213" s="1029"/>
      <c r="F213" s="166"/>
      <c r="G213" s="1626"/>
      <c r="H213" s="207"/>
      <c r="I213" s="20"/>
      <c r="J213" s="47"/>
      <c r="K213" s="1029"/>
      <c r="L213" s="157"/>
      <c r="M213" s="1029"/>
    </row>
    <row r="214" spans="1:13" hidden="1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14" s="157"/>
      <c r="C214" s="204"/>
      <c r="D214" s="205"/>
      <c r="E214" s="1029"/>
      <c r="F214" s="166"/>
      <c r="G214" s="1626"/>
      <c r="H214" s="207"/>
      <c r="I214" s="20"/>
      <c r="J214" s="47"/>
      <c r="K214" s="1029"/>
      <c r="L214" s="157"/>
      <c r="M214" s="1029"/>
    </row>
    <row r="215" spans="1:13" hidden="1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15" s="157"/>
      <c r="C215" s="204"/>
      <c r="D215" s="205"/>
      <c r="E215" s="1029"/>
      <c r="F215" s="166"/>
      <c r="G215" s="1626"/>
      <c r="H215" s="207"/>
      <c r="I215" s="20"/>
      <c r="J215" s="47"/>
      <c r="K215" s="1029"/>
      <c r="L215" s="157"/>
      <c r="M215" s="1029"/>
    </row>
    <row r="216" spans="1:13" hidden="1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16" s="157"/>
      <c r="C216" s="204"/>
      <c r="D216" s="205"/>
      <c r="E216" s="1029"/>
      <c r="F216" s="166"/>
      <c r="G216" s="1626"/>
      <c r="H216" s="207"/>
      <c r="I216" s="20"/>
      <c r="J216" s="47"/>
      <c r="K216" s="1029"/>
      <c r="L216" s="157"/>
      <c r="M216" s="1029"/>
    </row>
    <row r="217" spans="1:13" hidden="1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17" s="157"/>
      <c r="C217" s="204"/>
      <c r="D217" s="205"/>
      <c r="E217" s="1029"/>
      <c r="F217" s="166"/>
      <c r="G217" s="1626"/>
      <c r="H217" s="207"/>
      <c r="I217" s="20"/>
      <c r="J217" s="47"/>
      <c r="K217" s="1029"/>
      <c r="L217" s="157"/>
      <c r="M217" s="1029"/>
    </row>
    <row r="218" spans="1:13" hidden="1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18" s="157"/>
      <c r="C218" s="204"/>
      <c r="D218" s="205"/>
      <c r="E218" s="1029"/>
      <c r="F218" s="166"/>
      <c r="G218" s="1626"/>
      <c r="H218" s="207"/>
      <c r="I218" s="20"/>
      <c r="J218" s="47"/>
      <c r="K218" s="1029"/>
      <c r="L218" s="157"/>
      <c r="M218" s="1029"/>
    </row>
    <row r="219" spans="1:13" hidden="1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19" s="157"/>
      <c r="C219" s="204"/>
      <c r="D219" s="205"/>
      <c r="E219" s="1029"/>
      <c r="F219" s="166"/>
      <c r="G219" s="1626"/>
      <c r="H219" s="207"/>
      <c r="I219" s="20"/>
      <c r="J219" s="47"/>
      <c r="K219" s="1029"/>
      <c r="L219" s="157"/>
      <c r="M219" s="1029"/>
    </row>
    <row r="220" spans="1:13" hidden="1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20" s="157"/>
      <c r="C220" s="204"/>
      <c r="D220" s="205"/>
      <c r="E220" s="1029"/>
      <c r="F220" s="166"/>
      <c r="G220" s="1626"/>
      <c r="H220" s="207"/>
      <c r="I220" s="20"/>
      <c r="J220" s="47"/>
      <c r="K220" s="1029"/>
      <c r="L220" s="157"/>
      <c r="M220" s="1029"/>
    </row>
    <row r="221" spans="1:13" hidden="1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21" s="157"/>
      <c r="C221" s="204"/>
      <c r="D221" s="205"/>
      <c r="E221" s="1029"/>
      <c r="F221" s="166"/>
      <c r="G221" s="1626"/>
      <c r="H221" s="207"/>
      <c r="I221" s="20"/>
      <c r="J221" s="47"/>
      <c r="K221" s="1029"/>
      <c r="L221" s="157"/>
      <c r="M221" s="1029"/>
    </row>
    <row r="222" spans="1:13" hidden="1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22" s="157"/>
      <c r="C222" s="204"/>
      <c r="D222" s="205"/>
      <c r="E222" s="1029"/>
      <c r="F222" s="166"/>
      <c r="G222" s="1626"/>
      <c r="H222" s="207"/>
      <c r="I222" s="20"/>
      <c r="J222" s="47"/>
      <c r="K222" s="1029"/>
      <c r="L222" s="157"/>
      <c r="M222" s="1029"/>
    </row>
    <row r="223" spans="1:13" hidden="1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23" s="157"/>
      <c r="C223" s="204"/>
      <c r="D223" s="205"/>
      <c r="E223" s="1029"/>
      <c r="F223" s="166"/>
      <c r="G223" s="1626"/>
      <c r="H223" s="207"/>
      <c r="I223" s="20"/>
      <c r="J223" s="47"/>
      <c r="K223" s="1029"/>
      <c r="L223" s="157"/>
      <c r="M223" s="1029"/>
    </row>
    <row r="224" spans="1:13" hidden="1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24" s="157"/>
      <c r="C224" s="204"/>
      <c r="D224" s="205"/>
      <c r="E224" s="1029"/>
      <c r="F224" s="166"/>
      <c r="G224" s="1626"/>
      <c r="H224" s="207"/>
      <c r="I224" s="20"/>
      <c r="J224" s="47"/>
      <c r="K224" s="1029"/>
      <c r="L224" s="157"/>
      <c r="M224" s="1029"/>
    </row>
    <row r="225" spans="1:13" hidden="1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25" s="157"/>
      <c r="C225" s="204"/>
      <c r="D225" s="205"/>
      <c r="E225" s="1029"/>
      <c r="F225" s="166"/>
      <c r="G225" s="1626"/>
      <c r="H225" s="207"/>
      <c r="I225" s="20"/>
      <c r="J225" s="47"/>
      <c r="K225" s="1029"/>
      <c r="L225" s="157"/>
      <c r="M225" s="1029"/>
    </row>
    <row r="226" spans="1:13" hidden="1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26" s="157"/>
      <c r="C226" s="204"/>
      <c r="D226" s="205"/>
      <c r="E226" s="1029"/>
      <c r="F226" s="166"/>
      <c r="G226" s="1626"/>
      <c r="H226" s="207"/>
      <c r="I226" s="20"/>
      <c r="J226" s="47"/>
      <c r="K226" s="1029"/>
      <c r="L226" s="157"/>
      <c r="M226" s="1029"/>
    </row>
    <row r="227" spans="1:13" hidden="1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27" s="157"/>
      <c r="C227" s="204"/>
      <c r="D227" s="205"/>
      <c r="E227" s="1029"/>
      <c r="F227" s="166"/>
      <c r="G227" s="1626"/>
      <c r="H227" s="207"/>
      <c r="I227" s="20"/>
      <c r="J227" s="47"/>
      <c r="K227" s="1029"/>
      <c r="L227" s="157"/>
      <c r="M227" s="1029"/>
    </row>
    <row r="228" spans="1:13" hidden="1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28" s="157"/>
      <c r="C228" s="204"/>
      <c r="D228" s="205"/>
      <c r="E228" s="1029"/>
      <c r="F228" s="166"/>
      <c r="G228" s="1626"/>
      <c r="H228" s="207"/>
      <c r="I228" s="20"/>
      <c r="J228" s="47"/>
      <c r="K228" s="1029"/>
      <c r="L228" s="157"/>
      <c r="M228" s="1029"/>
    </row>
    <row r="229" spans="1:13" hidden="1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29" s="157"/>
      <c r="C229" s="204"/>
      <c r="D229" s="205"/>
      <c r="E229" s="1029"/>
      <c r="F229" s="166"/>
      <c r="G229" s="1626"/>
      <c r="H229" s="207"/>
      <c r="I229" s="20"/>
      <c r="J229" s="47"/>
      <c r="K229" s="1029"/>
      <c r="L229" s="157"/>
      <c r="M229" s="1029"/>
    </row>
    <row r="230" spans="1:13" hidden="1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30" s="157"/>
      <c r="C230" s="204"/>
      <c r="D230" s="205"/>
      <c r="E230" s="1029"/>
      <c r="F230" s="166"/>
      <c r="G230" s="1626"/>
      <c r="H230" s="207"/>
      <c r="I230" s="20"/>
      <c r="J230" s="47"/>
      <c r="K230" s="1029"/>
      <c r="L230" s="157"/>
      <c r="M230" s="1029"/>
    </row>
    <row r="231" spans="1:13" hidden="1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31" s="157"/>
      <c r="C231" s="204"/>
      <c r="D231" s="205"/>
      <c r="E231" s="1029"/>
      <c r="F231" s="166"/>
      <c r="G231" s="1626"/>
      <c r="H231" s="207"/>
      <c r="I231" s="20"/>
      <c r="J231" s="47"/>
      <c r="K231" s="1029"/>
      <c r="L231" s="157"/>
      <c r="M231" s="1029"/>
    </row>
    <row r="232" spans="1:13" hidden="1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32" s="157"/>
      <c r="C232" s="204"/>
      <c r="D232" s="205"/>
      <c r="E232" s="1029"/>
      <c r="F232" s="166"/>
      <c r="G232" s="1626"/>
      <c r="H232" s="207"/>
      <c r="I232" s="20"/>
      <c r="J232" s="47"/>
      <c r="K232" s="1029"/>
      <c r="L232" s="157"/>
      <c r="M232" s="1029"/>
    </row>
    <row r="233" spans="1:13" hidden="1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33" s="157"/>
      <c r="C233" s="204"/>
      <c r="D233" s="205"/>
      <c r="E233" s="1029"/>
      <c r="F233" s="166"/>
      <c r="G233" s="1626"/>
      <c r="H233" s="207"/>
      <c r="I233" s="20"/>
      <c r="J233" s="47"/>
      <c r="K233" s="1029"/>
      <c r="L233" s="157"/>
      <c r="M233" s="1029"/>
    </row>
    <row r="234" spans="1:13" hidden="1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34" s="157"/>
      <c r="C234" s="204"/>
      <c r="D234" s="205"/>
      <c r="E234" s="1029"/>
      <c r="F234" s="166"/>
      <c r="G234" s="1626"/>
      <c r="H234" s="207"/>
      <c r="I234" s="20"/>
      <c r="J234" s="47"/>
      <c r="K234" s="1029"/>
      <c r="L234" s="157"/>
      <c r="M234" s="1029"/>
    </row>
    <row r="235" spans="1:13" hidden="1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35" s="157"/>
      <c r="C235" s="204"/>
      <c r="D235" s="205"/>
      <c r="E235" s="1029"/>
      <c r="F235" s="166"/>
      <c r="G235" s="1626"/>
      <c r="H235" s="207"/>
      <c r="I235" s="20"/>
      <c r="J235" s="47"/>
      <c r="K235" s="1029"/>
      <c r="L235" s="157"/>
      <c r="M235" s="1029"/>
    </row>
    <row r="236" spans="1:13" hidden="1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36" s="157"/>
      <c r="C236" s="204"/>
      <c r="D236" s="205"/>
      <c r="E236" s="1029"/>
      <c r="F236" s="166"/>
      <c r="G236" s="1626"/>
      <c r="H236" s="207"/>
      <c r="I236" s="20"/>
      <c r="J236" s="47"/>
      <c r="K236" s="1029"/>
      <c r="L236" s="157"/>
      <c r="M236" s="1029"/>
    </row>
    <row r="237" spans="1:13" hidden="1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37" s="157"/>
      <c r="C237" s="204"/>
      <c r="D237" s="205"/>
      <c r="E237" s="1029"/>
      <c r="F237" s="166"/>
      <c r="G237" s="1626"/>
      <c r="H237" s="207"/>
      <c r="I237" s="20"/>
      <c r="J237" s="47"/>
      <c r="K237" s="1029"/>
      <c r="L237" s="157"/>
      <c r="M237" s="1029"/>
    </row>
    <row r="238" spans="1:13" hidden="1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38" s="157"/>
      <c r="C238" s="204"/>
      <c r="D238" s="205"/>
      <c r="E238" s="1029"/>
      <c r="F238" s="166"/>
      <c r="G238" s="1626"/>
      <c r="H238" s="207"/>
      <c r="I238" s="20"/>
      <c r="J238" s="47"/>
      <c r="K238" s="1029"/>
      <c r="L238" s="157"/>
      <c r="M238" s="1029"/>
    </row>
    <row r="239" spans="1:13" hidden="1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39" s="157"/>
      <c r="C239" s="204"/>
      <c r="D239" s="205"/>
      <c r="E239" s="1029"/>
      <c r="F239" s="166"/>
      <c r="G239" s="1626"/>
      <c r="H239" s="207"/>
      <c r="I239" s="20"/>
      <c r="J239" s="47"/>
      <c r="K239" s="1029"/>
      <c r="L239" s="157"/>
      <c r="M239" s="1029"/>
    </row>
    <row r="240" spans="1:13" hidden="1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40" s="157"/>
      <c r="C240" s="204"/>
      <c r="D240" s="205"/>
      <c r="E240" s="1029"/>
      <c r="F240" s="166"/>
      <c r="G240" s="1626"/>
      <c r="H240" s="207"/>
      <c r="I240" s="20"/>
      <c r="J240" s="47"/>
      <c r="K240" s="1029"/>
      <c r="L240" s="157"/>
      <c r="M240" s="1029"/>
    </row>
    <row r="241" spans="1:13" hidden="1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41" s="157"/>
      <c r="C241" s="204"/>
      <c r="D241" s="205"/>
      <c r="E241" s="1029"/>
      <c r="F241" s="166"/>
      <c r="G241" s="1626"/>
      <c r="H241" s="207"/>
      <c r="I241" s="20"/>
      <c r="J241" s="47"/>
      <c r="K241" s="1029"/>
      <c r="L241" s="157"/>
      <c r="M241" s="1029"/>
    </row>
    <row r="242" spans="1:13" hidden="1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42" s="157"/>
      <c r="C242" s="204"/>
      <c r="D242" s="205"/>
      <c r="E242" s="1029"/>
      <c r="F242" s="166"/>
      <c r="G242" s="1626"/>
      <c r="H242" s="207"/>
      <c r="I242" s="20"/>
      <c r="J242" s="47"/>
      <c r="K242" s="1029"/>
      <c r="L242" s="157"/>
      <c r="M242" s="1029"/>
    </row>
    <row r="243" spans="1:13" hidden="1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43" s="157"/>
      <c r="C243" s="204"/>
      <c r="D243" s="205"/>
      <c r="E243" s="1029"/>
      <c r="F243" s="166"/>
      <c r="G243" s="1626"/>
      <c r="H243" s="207"/>
      <c r="I243" s="20"/>
      <c r="J243" s="47"/>
      <c r="K243" s="1029"/>
      <c r="L243" s="157"/>
      <c r="M243" s="1029"/>
    </row>
    <row r="244" spans="1:13" hidden="1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44" s="157"/>
      <c r="C244" s="204"/>
      <c r="D244" s="205"/>
      <c r="E244" s="1029"/>
      <c r="F244" s="166"/>
      <c r="G244" s="1626"/>
      <c r="H244" s="207"/>
      <c r="I244" s="20"/>
      <c r="J244" s="47"/>
      <c r="K244" s="1029"/>
      <c r="L244" s="157"/>
      <c r="M244" s="1029"/>
    </row>
    <row r="245" spans="1:13" hidden="1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45" s="157"/>
      <c r="C245" s="204"/>
      <c r="D245" s="205"/>
      <c r="E245" s="1029"/>
      <c r="F245" s="166"/>
      <c r="G245" s="1626"/>
      <c r="H245" s="207"/>
      <c r="I245" s="20"/>
      <c r="J245" s="47"/>
      <c r="K245" s="1029"/>
      <c r="L245" s="157"/>
      <c r="M245" s="1029"/>
    </row>
    <row r="246" spans="1:13" hidden="1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46" s="157"/>
      <c r="C246" s="204"/>
      <c r="D246" s="205"/>
      <c r="E246" s="1029"/>
      <c r="F246" s="166"/>
      <c r="G246" s="1626"/>
      <c r="H246" s="207"/>
      <c r="I246" s="20"/>
      <c r="J246" s="47"/>
      <c r="K246" s="1029"/>
      <c r="L246" s="157"/>
      <c r="M246" s="1029"/>
    </row>
    <row r="247" spans="1:13" hidden="1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47" s="157"/>
      <c r="C247" s="204"/>
      <c r="D247" s="205"/>
      <c r="E247" s="1029"/>
      <c r="F247" s="166"/>
      <c r="G247" s="1626"/>
      <c r="H247" s="207"/>
      <c r="I247" s="20"/>
      <c r="J247" s="47"/>
      <c r="K247" s="1029"/>
      <c r="L247" s="157"/>
      <c r="M247" s="1029"/>
    </row>
    <row r="248" spans="1:13" hidden="1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48" s="157"/>
      <c r="C248" s="204"/>
      <c r="D248" s="205"/>
      <c r="E248" s="1029"/>
      <c r="F248" s="166"/>
      <c r="G248" s="1626"/>
      <c r="H248" s="207"/>
      <c r="I248" s="20"/>
      <c r="J248" s="47"/>
      <c r="K248" s="1029"/>
      <c r="L248" s="157"/>
      <c r="M248" s="1029"/>
    </row>
    <row r="249" spans="1:13" hidden="1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49" s="157"/>
      <c r="C249" s="204"/>
      <c r="D249" s="205"/>
      <c r="E249" s="1029"/>
      <c r="F249" s="166"/>
      <c r="G249" s="1626"/>
      <c r="H249" s="207"/>
      <c r="I249" s="20"/>
      <c r="J249" s="47"/>
      <c r="K249" s="1029"/>
      <c r="L249" s="157"/>
      <c r="M249" s="1029"/>
    </row>
    <row r="250" spans="1:13" hidden="1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50" s="157"/>
      <c r="C250" s="204"/>
      <c r="D250" s="205"/>
      <c r="E250" s="1029"/>
      <c r="F250" s="166"/>
      <c r="G250" s="1626"/>
      <c r="H250" s="207"/>
      <c r="I250" s="20"/>
      <c r="J250" s="47"/>
      <c r="K250" s="1029"/>
      <c r="L250" s="157"/>
      <c r="M250" s="1029"/>
    </row>
    <row r="251" spans="1:13" hidden="1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51" s="157"/>
      <c r="C251" s="204"/>
      <c r="D251" s="205"/>
      <c r="E251" s="1029"/>
      <c r="F251" s="166"/>
      <c r="G251" s="1626"/>
      <c r="H251" s="207"/>
      <c r="I251" s="20"/>
      <c r="J251" s="47"/>
      <c r="K251" s="1029"/>
      <c r="L251" s="157"/>
      <c r="M251" s="1029"/>
    </row>
    <row r="252" spans="1:13" hidden="1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52" s="157"/>
      <c r="C252" s="204"/>
      <c r="D252" s="205"/>
      <c r="E252" s="1029"/>
      <c r="F252" s="166"/>
      <c r="G252" s="1626"/>
      <c r="H252" s="207"/>
      <c r="I252" s="20"/>
      <c r="J252" s="47"/>
      <c r="K252" s="1029"/>
      <c r="L252" s="157"/>
      <c r="M252" s="1029"/>
    </row>
    <row r="253" spans="1:13" hidden="1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53" s="157"/>
      <c r="C253" s="204"/>
      <c r="D253" s="205"/>
      <c r="E253" s="1029"/>
      <c r="F253" s="166"/>
      <c r="G253" s="1626"/>
      <c r="H253" s="207"/>
      <c r="I253" s="20"/>
      <c r="J253" s="47"/>
      <c r="K253" s="1029"/>
      <c r="L253" s="157"/>
      <c r="M253" s="1029"/>
    </row>
    <row r="254" spans="1:13" hidden="1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54" s="157"/>
      <c r="C254" s="204"/>
      <c r="D254" s="205"/>
      <c r="E254" s="1029"/>
      <c r="F254" s="166"/>
      <c r="G254" s="1626"/>
      <c r="H254" s="207"/>
      <c r="I254" s="20"/>
      <c r="J254" s="47"/>
      <c r="K254" s="1029"/>
      <c r="L254" s="157"/>
      <c r="M254" s="1029"/>
    </row>
    <row r="255" spans="1:13" hidden="1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55" s="157"/>
      <c r="C255" s="204"/>
      <c r="D255" s="205"/>
      <c r="E255" s="1029"/>
      <c r="F255" s="166"/>
      <c r="G255" s="1626"/>
      <c r="H255" s="207"/>
      <c r="I255" s="20"/>
      <c r="J255" s="47"/>
      <c r="K255" s="1029"/>
      <c r="L255" s="157"/>
      <c r="M255" s="1029"/>
    </row>
    <row r="256" spans="1:13" hidden="1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56" s="157"/>
      <c r="C256" s="204"/>
      <c r="D256" s="205"/>
      <c r="E256" s="1029"/>
      <c r="F256" s="166"/>
      <c r="G256" s="1626"/>
      <c r="H256" s="207"/>
      <c r="I256" s="20"/>
      <c r="J256" s="47"/>
      <c r="K256" s="1029"/>
      <c r="L256" s="157"/>
      <c r="M256" s="1029"/>
    </row>
    <row r="257" spans="1:13" hidden="1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57" s="157"/>
      <c r="C257" s="204"/>
      <c r="D257" s="205"/>
      <c r="E257" s="1029"/>
      <c r="F257" s="166"/>
      <c r="G257" s="1626"/>
      <c r="H257" s="207"/>
      <c r="I257" s="20"/>
      <c r="J257" s="47"/>
      <c r="K257" s="1029"/>
      <c r="L257" s="157"/>
      <c r="M257" s="1029"/>
    </row>
    <row r="258" spans="1:13" hidden="1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58" s="157"/>
      <c r="C258" s="204"/>
      <c r="D258" s="205"/>
      <c r="E258" s="1029"/>
      <c r="F258" s="166"/>
      <c r="G258" s="1626"/>
      <c r="H258" s="207"/>
      <c r="I258" s="20"/>
      <c r="J258" s="47"/>
      <c r="K258" s="1029"/>
      <c r="L258" s="157"/>
      <c r="M258" s="1029"/>
    </row>
    <row r="259" spans="1:13" hidden="1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59" s="157"/>
      <c r="C259" s="204"/>
      <c r="D259" s="205"/>
      <c r="E259" s="1029"/>
      <c r="F259" s="166"/>
      <c r="G259" s="1626"/>
      <c r="H259" s="207"/>
      <c r="I259" s="20"/>
      <c r="J259" s="47"/>
      <c r="K259" s="1029"/>
      <c r="L259" s="157"/>
      <c r="M259" s="1029"/>
    </row>
    <row r="260" spans="1:13" hidden="1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60" s="157"/>
      <c r="C260" s="204"/>
      <c r="D260" s="205"/>
      <c r="E260" s="1029"/>
      <c r="F260" s="166"/>
      <c r="G260" s="1626"/>
      <c r="H260" s="207"/>
      <c r="I260" s="20"/>
      <c r="J260" s="47"/>
      <c r="K260" s="1029"/>
      <c r="L260" s="157"/>
      <c r="M260" s="1029"/>
    </row>
    <row r="261" spans="1:13" hidden="1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61" s="157"/>
      <c r="C261" s="204"/>
      <c r="D261" s="205"/>
      <c r="E261" s="1029"/>
      <c r="F261" s="166"/>
      <c r="G261" s="1626"/>
      <c r="H261" s="207"/>
      <c r="I261" s="20"/>
      <c r="J261" s="47"/>
      <c r="K261" s="1029"/>
      <c r="L261" s="157"/>
      <c r="M261" s="1029"/>
    </row>
    <row r="262" spans="1:13" hidden="1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62" s="157"/>
      <c r="C262" s="204"/>
      <c r="D262" s="205"/>
      <c r="E262" s="1029"/>
      <c r="F262" s="166"/>
      <c r="G262" s="1626"/>
      <c r="H262" s="207"/>
      <c r="I262" s="20"/>
      <c r="J262" s="47"/>
      <c r="K262" s="1029"/>
      <c r="L262" s="157"/>
      <c r="M262" s="1029"/>
    </row>
    <row r="263" spans="1:13" hidden="1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63" s="157"/>
      <c r="C263" s="204"/>
      <c r="D263" s="205"/>
      <c r="E263" s="1029"/>
      <c r="F263" s="166"/>
      <c r="G263" s="1626"/>
      <c r="H263" s="207"/>
      <c r="I263" s="20"/>
      <c r="J263" s="47"/>
      <c r="K263" s="1029"/>
      <c r="L263" s="157"/>
      <c r="M263" s="1029"/>
    </row>
    <row r="264" spans="1:13" hidden="1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64" s="157"/>
      <c r="C264" s="204"/>
      <c r="D264" s="205"/>
      <c r="E264" s="1029"/>
      <c r="F264" s="166"/>
      <c r="G264" s="1626"/>
      <c r="H264" s="207"/>
      <c r="I264" s="20"/>
      <c r="J264" s="47"/>
      <c r="K264" s="1029"/>
      <c r="L264" s="157"/>
      <c r="M264" s="1029"/>
    </row>
    <row r="265" spans="1:13" hidden="1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65" s="157"/>
      <c r="C265" s="204"/>
      <c r="D265" s="205"/>
      <c r="E265" s="1029"/>
      <c r="F265" s="166"/>
      <c r="G265" s="1626"/>
      <c r="H265" s="207"/>
      <c r="I265" s="20"/>
      <c r="J265" s="47"/>
      <c r="K265" s="1029"/>
      <c r="L265" s="157"/>
      <c r="M265" s="1029"/>
    </row>
    <row r="266" spans="1:13" hidden="1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66" s="157"/>
      <c r="C266" s="204"/>
      <c r="D266" s="205"/>
      <c r="E266" s="1029"/>
      <c r="F266" s="166"/>
      <c r="G266" s="1626"/>
      <c r="H266" s="207"/>
      <c r="I266" s="20"/>
      <c r="J266" s="47"/>
      <c r="K266" s="1029"/>
      <c r="L266" s="157"/>
      <c r="M266" s="1029"/>
    </row>
    <row r="267" spans="1:13" hidden="1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67" s="157"/>
      <c r="C267" s="204"/>
      <c r="D267" s="205"/>
      <c r="E267" s="1029"/>
      <c r="F267" s="166"/>
      <c r="G267" s="1626"/>
      <c r="H267" s="207"/>
      <c r="I267" s="20"/>
      <c r="J267" s="47"/>
      <c r="K267" s="1029"/>
      <c r="L267" s="157"/>
      <c r="M267" s="1029"/>
    </row>
    <row r="268" spans="1:13" hidden="1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68" s="157"/>
      <c r="C268" s="204"/>
      <c r="D268" s="205"/>
      <c r="E268" s="1029"/>
      <c r="F268" s="166"/>
      <c r="G268" s="1626"/>
      <c r="H268" s="207"/>
      <c r="I268" s="20"/>
      <c r="J268" s="47"/>
      <c r="K268" s="1029"/>
      <c r="L268" s="157"/>
      <c r="M268" s="1029"/>
    </row>
    <row r="269" spans="1:13" hidden="1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69" s="157"/>
      <c r="C269" s="204"/>
      <c r="D269" s="205"/>
      <c r="E269" s="1029"/>
      <c r="F269" s="166"/>
      <c r="G269" s="1626"/>
      <c r="H269" s="207"/>
      <c r="I269" s="20"/>
      <c r="J269" s="47"/>
      <c r="K269" s="1029"/>
      <c r="L269" s="157"/>
      <c r="M269" s="1029"/>
    </row>
    <row r="270" spans="1:13" hidden="1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70" s="157"/>
      <c r="C270" s="204"/>
      <c r="D270" s="205"/>
      <c r="E270" s="1029"/>
      <c r="F270" s="166"/>
      <c r="G270" s="1626"/>
      <c r="H270" s="207"/>
      <c r="I270" s="20"/>
      <c r="J270" s="47"/>
      <c r="K270" s="1029"/>
      <c r="L270" s="157"/>
      <c r="M270" s="1029"/>
    </row>
    <row r="271" spans="1:13" hidden="1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71" s="157"/>
      <c r="C271" s="204"/>
      <c r="D271" s="205"/>
      <c r="E271" s="1029"/>
      <c r="F271" s="166"/>
      <c r="G271" s="1626"/>
      <c r="H271" s="207"/>
      <c r="I271" s="20"/>
      <c r="J271" s="47"/>
      <c r="K271" s="1029"/>
      <c r="L271" s="157"/>
      <c r="M271" s="1029"/>
    </row>
    <row r="272" spans="1:13" hidden="1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72" s="157"/>
      <c r="C272" s="204"/>
      <c r="D272" s="205"/>
      <c r="E272" s="1029"/>
      <c r="F272" s="166"/>
      <c r="G272" s="1626"/>
      <c r="H272" s="207"/>
      <c r="I272" s="20"/>
      <c r="J272" s="47"/>
      <c r="K272" s="1029"/>
      <c r="L272" s="157"/>
      <c r="M272" s="1029"/>
    </row>
    <row r="273" spans="1:13" hidden="1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73" s="157"/>
      <c r="C273" s="204"/>
      <c r="D273" s="205"/>
      <c r="E273" s="1029"/>
      <c r="F273" s="166"/>
      <c r="G273" s="1626"/>
      <c r="H273" s="207"/>
      <c r="I273" s="20"/>
      <c r="J273" s="47"/>
      <c r="K273" s="1029"/>
      <c r="L273" s="157"/>
      <c r="M273" s="1029"/>
    </row>
    <row r="274" spans="1:13" hidden="1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74" s="157"/>
      <c r="C274" s="204"/>
      <c r="D274" s="205"/>
      <c r="E274" s="1029"/>
      <c r="F274" s="166"/>
      <c r="G274" s="1626"/>
      <c r="H274" s="207"/>
      <c r="I274" s="20"/>
      <c r="J274" s="47"/>
      <c r="K274" s="1029"/>
      <c r="L274" s="157"/>
      <c r="M274" s="1029"/>
    </row>
    <row r="275" spans="1:13" hidden="1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75" s="157"/>
      <c r="C275" s="204"/>
      <c r="D275" s="205"/>
      <c r="E275" s="1029"/>
      <c r="F275" s="166"/>
      <c r="G275" s="1626"/>
      <c r="H275" s="207"/>
      <c r="I275" s="20"/>
      <c r="J275" s="47"/>
      <c r="K275" s="1029"/>
      <c r="L275" s="157"/>
      <c r="M275" s="1029"/>
    </row>
    <row r="276" spans="1:13" hidden="1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76" s="157"/>
      <c r="C276" s="204"/>
      <c r="D276" s="205"/>
      <c r="E276" s="1029"/>
      <c r="F276" s="166"/>
      <c r="G276" s="1626"/>
      <c r="H276" s="207"/>
      <c r="I276" s="20"/>
      <c r="J276" s="47"/>
      <c r="K276" s="1029"/>
      <c r="L276" s="157"/>
      <c r="M276" s="1029"/>
    </row>
    <row r="277" spans="1:13" hidden="1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77" s="157"/>
      <c r="C277" s="204"/>
      <c r="D277" s="205"/>
      <c r="E277" s="1029"/>
      <c r="F277" s="166"/>
      <c r="G277" s="1626"/>
      <c r="H277" s="207"/>
      <c r="I277" s="20"/>
      <c r="J277" s="47"/>
      <c r="K277" s="1029"/>
      <c r="L277" s="157"/>
      <c r="M277" s="1029"/>
    </row>
    <row r="278" spans="1:13" hidden="1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78" s="157"/>
      <c r="C278" s="204"/>
      <c r="D278" s="205"/>
      <c r="E278" s="1029"/>
      <c r="F278" s="166"/>
      <c r="G278" s="1626"/>
      <c r="H278" s="207"/>
      <c r="I278" s="20"/>
      <c r="J278" s="47"/>
      <c r="K278" s="1029"/>
      <c r="L278" s="157"/>
      <c r="M278" s="1029"/>
    </row>
    <row r="279" spans="1:13" hidden="1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79" s="157"/>
      <c r="C279" s="204"/>
      <c r="D279" s="205"/>
      <c r="E279" s="1029"/>
      <c r="F279" s="166"/>
      <c r="G279" s="1626"/>
      <c r="H279" s="207"/>
      <c r="I279" s="20"/>
      <c r="J279" s="47"/>
      <c r="K279" s="1029"/>
      <c r="L279" s="157"/>
      <c r="M279" s="1029"/>
    </row>
    <row r="280" spans="1:13" hidden="1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80" s="157"/>
      <c r="C280" s="204"/>
      <c r="D280" s="205"/>
      <c r="E280" s="1029"/>
      <c r="F280" s="166"/>
      <c r="G280" s="1626"/>
      <c r="H280" s="207"/>
      <c r="I280" s="20"/>
      <c r="J280" s="47"/>
      <c r="K280" s="1029"/>
      <c r="L280" s="157"/>
      <c r="M280" s="1029"/>
    </row>
    <row r="281" spans="1:13" hidden="1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81" s="157"/>
      <c r="C281" s="204"/>
      <c r="D281" s="205"/>
      <c r="E281" s="1029"/>
      <c r="F281" s="166"/>
      <c r="G281" s="1626"/>
      <c r="H281" s="207"/>
      <c r="I281" s="20"/>
      <c r="J281" s="47"/>
      <c r="K281" s="1029"/>
      <c r="L281" s="157"/>
      <c r="M281" s="1029"/>
    </row>
    <row r="282" spans="1:13" hidden="1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82" s="157"/>
      <c r="C282" s="204"/>
      <c r="D282" s="205"/>
      <c r="E282" s="1029"/>
      <c r="F282" s="166"/>
      <c r="G282" s="1626"/>
      <c r="H282" s="207"/>
      <c r="I282" s="20"/>
      <c r="J282" s="47"/>
      <c r="K282" s="1029"/>
      <c r="L282" s="157"/>
      <c r="M282" s="1029"/>
    </row>
    <row r="283" spans="1:13" hidden="1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83" s="157"/>
      <c r="C283" s="204"/>
      <c r="D283" s="205"/>
      <c r="E283" s="1029"/>
      <c r="F283" s="166"/>
      <c r="G283" s="1626"/>
      <c r="H283" s="207"/>
      <c r="I283" s="20"/>
      <c r="J283" s="47"/>
      <c r="K283" s="1029"/>
      <c r="L283" s="157"/>
      <c r="M283" s="1029"/>
    </row>
    <row r="284" spans="1:13" hidden="1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84" s="157"/>
      <c r="C284" s="204"/>
      <c r="D284" s="205"/>
      <c r="E284" s="1029"/>
      <c r="F284" s="166"/>
      <c r="G284" s="1626"/>
      <c r="H284" s="207"/>
      <c r="I284" s="20"/>
      <c r="J284" s="47"/>
      <c r="K284" s="1029"/>
      <c r="L284" s="157"/>
      <c r="M284" s="1029"/>
    </row>
    <row r="285" spans="1:13" hidden="1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85" s="157"/>
      <c r="C285" s="204"/>
      <c r="D285" s="205"/>
      <c r="E285" s="1029"/>
      <c r="F285" s="166"/>
      <c r="G285" s="1626"/>
      <c r="H285" s="207"/>
      <c r="I285" s="20"/>
      <c r="J285" s="47"/>
      <c r="K285" s="1029"/>
      <c r="L285" s="157"/>
      <c r="M285" s="1029"/>
    </row>
    <row r="286" spans="1:13" hidden="1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86" s="157"/>
      <c r="C286" s="204"/>
      <c r="D286" s="205"/>
      <c r="E286" s="1029"/>
      <c r="F286" s="166"/>
      <c r="G286" s="1626"/>
      <c r="H286" s="207"/>
      <c r="I286" s="20"/>
      <c r="J286" s="47"/>
      <c r="K286" s="1029"/>
      <c r="L286" s="157"/>
      <c r="M286" s="1029"/>
    </row>
    <row r="287" spans="1:13" hidden="1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87" s="157"/>
      <c r="C287" s="204"/>
      <c r="D287" s="205"/>
      <c r="E287" s="1029"/>
      <c r="F287" s="166"/>
      <c r="G287" s="1626"/>
      <c r="H287" s="207"/>
      <c r="I287" s="20"/>
      <c r="J287" s="47"/>
      <c r="K287" s="1029"/>
      <c r="L287" s="157"/>
      <c r="M287" s="1029"/>
    </row>
    <row r="288" spans="1:13" hidden="1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88" s="157"/>
      <c r="C288" s="204"/>
      <c r="D288" s="205"/>
      <c r="E288" s="1029"/>
      <c r="F288" s="166"/>
      <c r="G288" s="1626"/>
      <c r="H288" s="207"/>
      <c r="I288" s="20"/>
      <c r="J288" s="47"/>
      <c r="K288" s="1029"/>
      <c r="L288" s="157"/>
      <c r="M288" s="1029"/>
    </row>
    <row r="289" spans="1:13" hidden="1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89" s="157"/>
      <c r="C289" s="204"/>
      <c r="D289" s="205"/>
      <c r="E289" s="1029"/>
      <c r="F289" s="166"/>
      <c r="G289" s="1626"/>
      <c r="H289" s="207"/>
      <c r="I289" s="20"/>
      <c r="J289" s="47"/>
      <c r="K289" s="1029"/>
      <c r="L289" s="157"/>
      <c r="M289" s="1029"/>
    </row>
    <row r="290" spans="1:13" hidden="1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90" s="157"/>
      <c r="C290" s="204"/>
      <c r="D290" s="205"/>
      <c r="E290" s="1029"/>
      <c r="F290" s="166"/>
      <c r="G290" s="1626"/>
      <c r="H290" s="207"/>
      <c r="I290" s="20"/>
      <c r="J290" s="47"/>
      <c r="K290" s="1029"/>
      <c r="L290" s="157"/>
      <c r="M290" s="1029"/>
    </row>
    <row r="291" spans="1:13" hidden="1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91" s="157"/>
      <c r="C291" s="204"/>
      <c r="D291" s="205"/>
      <c r="E291" s="1029"/>
      <c r="F291" s="166"/>
      <c r="G291" s="1626"/>
      <c r="H291" s="207"/>
      <c r="I291" s="20"/>
      <c r="J291" s="47"/>
      <c r="K291" s="1029"/>
      <c r="L291" s="157"/>
      <c r="M291" s="1029"/>
    </row>
    <row r="292" spans="1:13" hidden="1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92" s="157"/>
      <c r="C292" s="204"/>
      <c r="D292" s="205"/>
      <c r="E292" s="1029"/>
      <c r="F292" s="166"/>
      <c r="G292" s="1626"/>
      <c r="H292" s="207"/>
      <c r="I292" s="20"/>
      <c r="J292" s="47"/>
      <c r="K292" s="1029"/>
      <c r="L292" s="157"/>
      <c r="M292" s="1029"/>
    </row>
    <row r="293" spans="1:13" hidden="1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93" s="157"/>
      <c r="C293" s="204"/>
      <c r="D293" s="205"/>
      <c r="E293" s="1029"/>
      <c r="F293" s="166"/>
      <c r="G293" s="1626"/>
      <c r="H293" s="207"/>
      <c r="I293" s="20"/>
      <c r="J293" s="47"/>
      <c r="K293" s="1029"/>
      <c r="L293" s="157"/>
      <c r="M293" s="1029"/>
    </row>
    <row r="294" spans="1:13" hidden="1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94" s="157"/>
      <c r="C294" s="204"/>
      <c r="D294" s="205"/>
      <c r="E294" s="1029"/>
      <c r="F294" s="166"/>
      <c r="G294" s="1626"/>
      <c r="H294" s="207"/>
      <c r="I294" s="20"/>
      <c r="J294" s="47"/>
      <c r="K294" s="1029"/>
      <c r="L294" s="157"/>
      <c r="M294" s="1029"/>
    </row>
    <row r="295" spans="1:13" hidden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95" s="157"/>
      <c r="C295" s="204"/>
      <c r="D295" s="205"/>
      <c r="E295" s="1029"/>
      <c r="F295" s="166"/>
      <c r="G295" s="1626"/>
      <c r="H295" s="207"/>
      <c r="I295" s="20"/>
      <c r="J295" s="47"/>
      <c r="K295" s="1029"/>
      <c r="L295" s="157"/>
      <c r="M295" s="1029"/>
    </row>
    <row r="296" spans="1:13" hidden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96" s="157"/>
      <c r="C296" s="204"/>
      <c r="D296" s="205"/>
      <c r="E296" s="1029"/>
      <c r="F296" s="166"/>
      <c r="G296" s="1626"/>
      <c r="H296" s="207"/>
      <c r="I296" s="20"/>
      <c r="J296" s="47"/>
      <c r="K296" s="1029"/>
      <c r="L296" s="157"/>
      <c r="M296" s="1029"/>
    </row>
    <row r="297" spans="1:13" hidden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97" s="157"/>
      <c r="C297" s="204"/>
      <c r="D297" s="205"/>
      <c r="E297" s="1029"/>
      <c r="F297" s="166"/>
      <c r="G297" s="1626"/>
      <c r="H297" s="207"/>
      <c r="I297" s="20"/>
      <c r="J297" s="47"/>
      <c r="K297" s="1029"/>
      <c r="L297" s="157"/>
      <c r="M297" s="1029"/>
    </row>
    <row r="298" spans="1:13" hidden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98" s="157"/>
      <c r="C298" s="204"/>
      <c r="D298" s="205"/>
      <c r="E298" s="1029"/>
      <c r="F298" s="166"/>
      <c r="G298" s="1626"/>
      <c r="H298" s="207"/>
      <c r="I298" s="20"/>
      <c r="J298" s="47"/>
      <c r="K298" s="1029"/>
      <c r="L298" s="157"/>
      <c r="M298" s="1029"/>
    </row>
    <row r="299" spans="1:13" hidden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299" s="157"/>
      <c r="C299" s="204"/>
      <c r="D299" s="205"/>
      <c r="E299" s="1029"/>
      <c r="F299" s="166"/>
      <c r="G299" s="1626"/>
      <c r="H299" s="207"/>
      <c r="I299" s="20"/>
      <c r="J299" s="47"/>
      <c r="K299" s="1029"/>
      <c r="L299" s="157"/>
      <c r="M299" s="1029"/>
    </row>
    <row r="300" spans="1:13" hidden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00" s="157"/>
      <c r="C300" s="204"/>
      <c r="D300" s="205"/>
      <c r="E300" s="1029"/>
      <c r="F300" s="166"/>
      <c r="G300" s="1626"/>
      <c r="H300" s="207"/>
      <c r="I300" s="20"/>
      <c r="J300" s="47"/>
      <c r="K300" s="1029"/>
      <c r="L300" s="157"/>
      <c r="M300" s="1029"/>
    </row>
    <row r="301" spans="1:13" hidden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01" s="157"/>
      <c r="C301" s="204"/>
      <c r="D301" s="205"/>
      <c r="E301" s="1029"/>
      <c r="F301" s="166"/>
      <c r="G301" s="1626"/>
      <c r="H301" s="207"/>
      <c r="I301" s="20"/>
      <c r="J301" s="47"/>
      <c r="K301" s="1029"/>
      <c r="L301" s="157"/>
      <c r="M301" s="1029"/>
    </row>
    <row r="302" spans="1:13" hidden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02" s="157"/>
      <c r="C302" s="204"/>
      <c r="D302" s="205"/>
      <c r="E302" s="1029"/>
      <c r="F302" s="166"/>
      <c r="G302" s="1626"/>
      <c r="H302" s="207"/>
      <c r="I302" s="20"/>
      <c r="J302" s="47"/>
      <c r="K302" s="1029"/>
      <c r="L302" s="157"/>
      <c r="M302" s="1029"/>
    </row>
    <row r="303" spans="1:13" hidden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03" s="157"/>
      <c r="C303" s="204"/>
      <c r="D303" s="205"/>
      <c r="E303" s="1029"/>
      <c r="F303" s="166"/>
      <c r="G303" s="1626"/>
      <c r="H303" s="207"/>
      <c r="I303" s="20"/>
      <c r="J303" s="47"/>
      <c r="K303" s="1029"/>
      <c r="L303" s="157"/>
      <c r="M303" s="1029"/>
    </row>
    <row r="304" spans="1:13" hidden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04" s="157"/>
      <c r="C304" s="204"/>
      <c r="D304" s="205"/>
      <c r="E304" s="1029"/>
      <c r="F304" s="166"/>
      <c r="G304" s="1626"/>
      <c r="H304" s="207"/>
      <c r="I304" s="20"/>
      <c r="J304" s="47"/>
      <c r="K304" s="1029"/>
      <c r="L304" s="157"/>
      <c r="M304" s="1029"/>
    </row>
    <row r="305" spans="1:13" hidden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05" s="157"/>
      <c r="C305" s="204"/>
      <c r="D305" s="205"/>
      <c r="E305" s="1029"/>
      <c r="F305" s="166"/>
      <c r="G305" s="1626"/>
      <c r="H305" s="207"/>
      <c r="I305" s="20"/>
      <c r="J305" s="47"/>
      <c r="K305" s="1029"/>
      <c r="L305" s="157"/>
      <c r="M305" s="1029"/>
    </row>
    <row r="306" spans="1:13" hidden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06" s="157"/>
      <c r="C306" s="204"/>
      <c r="D306" s="205"/>
      <c r="E306" s="1029"/>
      <c r="F306" s="166"/>
      <c r="G306" s="1626"/>
      <c r="H306" s="207"/>
      <c r="I306" s="20"/>
      <c r="J306" s="47"/>
      <c r="K306" s="1029"/>
      <c r="L306" s="157"/>
      <c r="M306" s="1029"/>
    </row>
    <row r="307" spans="1:13" hidden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07" s="157"/>
      <c r="C307" s="204"/>
      <c r="D307" s="205"/>
      <c r="E307" s="1029"/>
      <c r="F307" s="166"/>
      <c r="G307" s="1626"/>
      <c r="H307" s="207"/>
      <c r="I307" s="20"/>
      <c r="J307" s="47"/>
      <c r="K307" s="1029"/>
      <c r="L307" s="157"/>
      <c r="M307" s="1029"/>
    </row>
    <row r="308" spans="1:13" hidden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08" s="157"/>
      <c r="C308" s="204"/>
      <c r="D308" s="205"/>
      <c r="E308" s="1029"/>
      <c r="F308" s="166"/>
      <c r="G308" s="1626"/>
      <c r="H308" s="207"/>
      <c r="I308" s="20"/>
      <c r="J308" s="47"/>
      <c r="K308" s="1029"/>
      <c r="L308" s="157"/>
      <c r="M308" s="1029"/>
    </row>
    <row r="309" spans="1:13" hidden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09" s="157"/>
      <c r="C309" s="204"/>
      <c r="D309" s="205"/>
      <c r="E309" s="1029"/>
      <c r="F309" s="166"/>
      <c r="G309" s="1626"/>
      <c r="H309" s="207"/>
      <c r="I309" s="20"/>
      <c r="J309" s="47"/>
      <c r="K309" s="1029"/>
      <c r="L309" s="157"/>
      <c r="M309" s="1029"/>
    </row>
    <row r="310" spans="1:13" hidden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10" s="157"/>
      <c r="C310" s="204"/>
      <c r="D310" s="205"/>
      <c r="E310" s="1029"/>
      <c r="F310" s="166"/>
      <c r="G310" s="1626"/>
      <c r="H310" s="207"/>
      <c r="I310" s="20"/>
      <c r="J310" s="47"/>
      <c r="K310" s="1029"/>
      <c r="L310" s="157"/>
      <c r="M310" s="1029"/>
    </row>
    <row r="311" spans="1:13" hidden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11" s="157"/>
      <c r="C311" s="204"/>
      <c r="D311" s="205"/>
      <c r="E311" s="1029"/>
      <c r="F311" s="166"/>
      <c r="G311" s="1626"/>
      <c r="H311" s="207"/>
      <c r="I311" s="20"/>
      <c r="J311" s="47"/>
      <c r="K311" s="1029"/>
      <c r="L311" s="157"/>
      <c r="M311" s="1029"/>
    </row>
    <row r="312" spans="1:13" hidden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12" s="157"/>
      <c r="C312" s="204"/>
      <c r="D312" s="205"/>
      <c r="E312" s="1029"/>
      <c r="F312" s="166"/>
      <c r="G312" s="1626"/>
      <c r="H312" s="207"/>
      <c r="I312" s="20"/>
      <c r="J312" s="47"/>
      <c r="K312" s="1029"/>
      <c r="L312" s="157"/>
      <c r="M312" s="1029"/>
    </row>
    <row r="313" spans="1:13" hidden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13" s="157"/>
      <c r="C313" s="204"/>
      <c r="D313" s="205"/>
      <c r="E313" s="1029"/>
      <c r="F313" s="166"/>
      <c r="G313" s="1626"/>
      <c r="H313" s="207"/>
      <c r="I313" s="20"/>
      <c r="J313" s="47"/>
      <c r="K313" s="1029"/>
      <c r="L313" s="157"/>
      <c r="M313" s="1029"/>
    </row>
    <row r="314" spans="1:13" hidden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14" s="157"/>
      <c r="C314" s="204"/>
      <c r="D314" s="205"/>
      <c r="E314" s="1029"/>
      <c r="F314" s="166"/>
      <c r="G314" s="1626"/>
      <c r="H314" s="207"/>
      <c r="I314" s="20"/>
      <c r="J314" s="47"/>
      <c r="K314" s="1029"/>
      <c r="L314" s="157"/>
      <c r="M314" s="1029"/>
    </row>
    <row r="315" spans="1:13" hidden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15" s="157"/>
      <c r="C315" s="204"/>
      <c r="D315" s="205"/>
      <c r="E315" s="1029"/>
      <c r="F315" s="166"/>
      <c r="G315" s="1626"/>
      <c r="H315" s="207"/>
      <c r="I315" s="20"/>
      <c r="J315" s="47"/>
      <c r="K315" s="1029"/>
      <c r="L315" s="157"/>
      <c r="M315" s="1029"/>
    </row>
    <row r="316" spans="1:13" hidden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16" s="157"/>
      <c r="C316" s="204"/>
      <c r="D316" s="205"/>
      <c r="E316" s="1029"/>
      <c r="F316" s="166"/>
      <c r="G316" s="1626"/>
      <c r="H316" s="207"/>
      <c r="I316" s="20"/>
      <c r="J316" s="47"/>
      <c r="K316" s="1029"/>
      <c r="L316" s="157"/>
      <c r="M316" s="1029"/>
    </row>
    <row r="317" spans="1:13" hidden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17" s="157"/>
      <c r="C317" s="204"/>
      <c r="D317" s="205"/>
      <c r="E317" s="1029"/>
      <c r="F317" s="166"/>
      <c r="G317" s="1626"/>
      <c r="H317" s="207"/>
      <c r="I317" s="20"/>
      <c r="J317" s="47"/>
      <c r="K317" s="1029"/>
      <c r="L317" s="157"/>
      <c r="M317" s="1029"/>
    </row>
    <row r="318" spans="1:13" hidden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18" s="157"/>
      <c r="C318" s="204"/>
      <c r="D318" s="205"/>
      <c r="E318" s="1029"/>
      <c r="F318" s="166"/>
      <c r="G318" s="1626"/>
      <c r="H318" s="207"/>
      <c r="I318" s="20"/>
      <c r="J318" s="47"/>
      <c r="K318" s="1029"/>
      <c r="L318" s="157"/>
      <c r="M318" s="1029"/>
    </row>
    <row r="319" spans="1:13" hidden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19" s="157"/>
      <c r="C319" s="204"/>
      <c r="D319" s="205"/>
      <c r="E319" s="1029"/>
      <c r="F319" s="166"/>
      <c r="G319" s="1626"/>
      <c r="H319" s="207"/>
      <c r="I319" s="20"/>
      <c r="J319" s="47"/>
      <c r="K319" s="1029"/>
      <c r="L319" s="157"/>
      <c r="M319" s="1029"/>
    </row>
    <row r="320" spans="1:13" hidden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20" s="157"/>
      <c r="C320" s="204"/>
      <c r="D320" s="205"/>
      <c r="E320" s="1029"/>
      <c r="F320" s="166"/>
      <c r="G320" s="1626"/>
      <c r="H320" s="207"/>
      <c r="I320" s="20"/>
      <c r="J320" s="47"/>
      <c r="K320" s="1029"/>
      <c r="L320" s="157"/>
      <c r="M320" s="1029"/>
    </row>
    <row r="321" spans="1:13" hidden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21" s="157"/>
      <c r="C321" s="204"/>
      <c r="D321" s="205"/>
      <c r="E321" s="1029"/>
      <c r="F321" s="166"/>
      <c r="G321" s="1626"/>
      <c r="H321" s="207"/>
      <c r="I321" s="20"/>
      <c r="J321" s="47"/>
      <c r="K321" s="1029"/>
      <c r="L321" s="157"/>
      <c r="M321" s="1029"/>
    </row>
    <row r="322" spans="1:13" hidden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22" s="157"/>
      <c r="C322" s="204"/>
      <c r="D322" s="205"/>
      <c r="E322" s="1029"/>
      <c r="F322" s="166"/>
      <c r="G322" s="1626"/>
      <c r="H322" s="207"/>
      <c r="I322" s="20"/>
      <c r="J322" s="47"/>
      <c r="K322" s="1029"/>
      <c r="L322" s="157"/>
      <c r="M322" s="1029"/>
    </row>
    <row r="323" spans="1:13" hidden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23" s="157"/>
      <c r="C323" s="204"/>
      <c r="D323" s="205"/>
      <c r="E323" s="1029"/>
      <c r="F323" s="166"/>
      <c r="G323" s="1626"/>
      <c r="H323" s="207"/>
      <c r="I323" s="20"/>
      <c r="J323" s="47"/>
      <c r="K323" s="1029"/>
      <c r="L323" s="157"/>
      <c r="M323" s="1029"/>
    </row>
    <row r="324" spans="1:13" hidden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24" s="157"/>
      <c r="C324" s="204"/>
      <c r="D324" s="205"/>
      <c r="E324" s="1029"/>
      <c r="F324" s="166"/>
      <c r="G324" s="1626"/>
      <c r="H324" s="207"/>
      <c r="I324" s="20"/>
      <c r="J324" s="47"/>
      <c r="K324" s="1029"/>
      <c r="L324" s="157"/>
      <c r="M324" s="1029"/>
    </row>
    <row r="325" spans="1:13" hidden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25" s="157"/>
      <c r="C325" s="204"/>
      <c r="D325" s="205"/>
      <c r="E325" s="1029"/>
      <c r="F325" s="166"/>
      <c r="G325" s="1626"/>
      <c r="H325" s="207"/>
      <c r="I325" s="20"/>
      <c r="J325" s="47"/>
      <c r="K325" s="1029"/>
      <c r="L325" s="157"/>
      <c r="M325" s="1029"/>
    </row>
    <row r="326" spans="1:13" hidden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26" s="157"/>
      <c r="C326" s="204"/>
      <c r="D326" s="205"/>
      <c r="E326" s="1029"/>
      <c r="F326" s="166"/>
      <c r="G326" s="1626"/>
      <c r="H326" s="207"/>
      <c r="I326" s="20"/>
      <c r="J326" s="47"/>
      <c r="K326" s="1029"/>
      <c r="L326" s="157"/>
      <c r="M326" s="1029"/>
    </row>
    <row r="327" spans="1:13" hidden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27" s="157"/>
      <c r="C327" s="204"/>
      <c r="D327" s="205"/>
      <c r="E327" s="1029"/>
      <c r="F327" s="166"/>
      <c r="G327" s="1626"/>
      <c r="H327" s="207"/>
      <c r="I327" s="20"/>
      <c r="J327" s="47"/>
      <c r="K327" s="1029"/>
      <c r="L327" s="157"/>
      <c r="M327" s="1029"/>
    </row>
    <row r="328" spans="1:13" hidden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28" s="157"/>
      <c r="C328" s="204"/>
      <c r="D328" s="205"/>
      <c r="E328" s="1029"/>
      <c r="F328" s="166"/>
      <c r="G328" s="1626"/>
      <c r="H328" s="207"/>
      <c r="I328" s="20"/>
      <c r="J328" s="47"/>
      <c r="K328" s="1029"/>
      <c r="L328" s="157"/>
      <c r="M328" s="1029"/>
    </row>
    <row r="329" spans="1:13" hidden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29" s="157"/>
      <c r="C329" s="204"/>
      <c r="D329" s="205"/>
      <c r="E329" s="1029"/>
      <c r="F329" s="166"/>
      <c r="G329" s="1626"/>
      <c r="H329" s="207"/>
      <c r="I329" s="20"/>
      <c r="J329" s="47"/>
      <c r="K329" s="1029"/>
      <c r="L329" s="157"/>
      <c r="M329" s="1029"/>
    </row>
    <row r="330" spans="1:13" hidden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30" s="157"/>
      <c r="C330" s="204"/>
      <c r="D330" s="205"/>
      <c r="E330" s="1029"/>
      <c r="F330" s="166"/>
      <c r="G330" s="1626"/>
      <c r="H330" s="207"/>
      <c r="I330" s="20"/>
      <c r="J330" s="47"/>
      <c r="K330" s="1029"/>
      <c r="L330" s="157"/>
      <c r="M330" s="1029"/>
    </row>
    <row r="331" spans="1:13" hidden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31" s="157"/>
      <c r="C331" s="204"/>
      <c r="D331" s="205"/>
      <c r="E331" s="1029"/>
      <c r="F331" s="166"/>
      <c r="G331" s="1626"/>
      <c r="H331" s="207"/>
      <c r="I331" s="20"/>
      <c r="J331" s="47"/>
      <c r="K331" s="1029"/>
      <c r="L331" s="157"/>
      <c r="M331" s="1029"/>
    </row>
    <row r="332" spans="1:13" hidden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32" s="157"/>
      <c r="C332" s="204"/>
      <c r="D332" s="205"/>
      <c r="E332" s="1029"/>
      <c r="F332" s="166"/>
      <c r="G332" s="1626"/>
      <c r="H332" s="207"/>
      <c r="I332" s="20"/>
      <c r="J332" s="47"/>
      <c r="K332" s="1029"/>
      <c r="L332" s="157"/>
      <c r="M332" s="1029"/>
    </row>
    <row r="333" spans="1:13" hidden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33" s="157"/>
      <c r="C333" s="204"/>
      <c r="D333" s="205"/>
      <c r="E333" s="1029"/>
      <c r="F333" s="166"/>
      <c r="G333" s="1626"/>
      <c r="H333" s="207"/>
      <c r="I333" s="20"/>
      <c r="J333" s="47"/>
      <c r="K333" s="1029"/>
      <c r="L333" s="157"/>
      <c r="M333" s="1029"/>
    </row>
    <row r="334" spans="1:13" hidden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34" s="157"/>
      <c r="C334" s="204"/>
      <c r="D334" s="205"/>
      <c r="E334" s="1029"/>
      <c r="F334" s="166"/>
      <c r="G334" s="1626"/>
      <c r="H334" s="207"/>
      <c r="I334" s="20"/>
      <c r="J334" s="47"/>
      <c r="K334" s="1029"/>
      <c r="L334" s="157"/>
      <c r="M334" s="1029"/>
    </row>
    <row r="335" spans="1:13" hidden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35" s="157"/>
      <c r="C335" s="204"/>
      <c r="D335" s="205"/>
      <c r="E335" s="1029"/>
      <c r="F335" s="166"/>
      <c r="G335" s="1626"/>
      <c r="H335" s="207"/>
      <c r="I335" s="20"/>
      <c r="J335" s="47"/>
      <c r="K335" s="1029"/>
      <c r="L335" s="157"/>
      <c r="M335" s="1029"/>
    </row>
    <row r="336" spans="1:13" hidden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36" s="157"/>
      <c r="C336" s="204"/>
      <c r="D336" s="205"/>
      <c r="E336" s="1029"/>
      <c r="F336" s="166"/>
      <c r="G336" s="1626"/>
      <c r="H336" s="207"/>
      <c r="I336" s="20"/>
      <c r="J336" s="47"/>
      <c r="K336" s="1029"/>
      <c r="L336" s="157"/>
      <c r="M336" s="1029"/>
    </row>
    <row r="337" spans="1:13" hidden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37" s="157"/>
      <c r="C337" s="204"/>
      <c r="D337" s="205"/>
      <c r="E337" s="1029"/>
      <c r="F337" s="166"/>
      <c r="G337" s="1626"/>
      <c r="H337" s="207"/>
      <c r="I337" s="20"/>
      <c r="J337" s="47"/>
      <c r="K337" s="1029"/>
      <c r="L337" s="157"/>
      <c r="M337" s="1029"/>
    </row>
    <row r="338" spans="1:13" hidden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38" s="157"/>
      <c r="C338" s="204"/>
      <c r="D338" s="205"/>
      <c r="E338" s="1029"/>
      <c r="F338" s="166"/>
      <c r="G338" s="1626"/>
      <c r="H338" s="207"/>
      <c r="I338" s="20"/>
      <c r="J338" s="47"/>
      <c r="K338" s="1029"/>
      <c r="L338" s="157"/>
      <c r="M338" s="1029"/>
    </row>
    <row r="339" spans="1:13" hidden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39" s="157"/>
      <c r="C339" s="204"/>
      <c r="D339" s="205"/>
      <c r="E339" s="1029"/>
      <c r="F339" s="166"/>
      <c r="G339" s="1626"/>
      <c r="H339" s="207"/>
      <c r="I339" s="20"/>
      <c r="J339" s="47"/>
      <c r="K339" s="1029"/>
      <c r="L339" s="157"/>
      <c r="M339" s="1029"/>
    </row>
    <row r="340" spans="1:13" hidden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40" s="157"/>
      <c r="C340" s="204"/>
      <c r="D340" s="205"/>
      <c r="E340" s="1029"/>
      <c r="F340" s="166"/>
      <c r="G340" s="1626"/>
      <c r="H340" s="207"/>
      <c r="I340" s="20"/>
      <c r="J340" s="47"/>
      <c r="K340" s="1029"/>
      <c r="L340" s="157"/>
      <c r="M340" s="1029"/>
    </row>
    <row r="341" spans="1:13" hidden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41" s="157"/>
      <c r="C341" s="204"/>
      <c r="D341" s="205"/>
      <c r="E341" s="1029"/>
      <c r="F341" s="166"/>
      <c r="G341" s="1626"/>
      <c r="H341" s="207"/>
      <c r="I341" s="20"/>
      <c r="J341" s="47"/>
      <c r="K341" s="1029"/>
      <c r="L341" s="157"/>
      <c r="M341" s="1029"/>
    </row>
    <row r="342" spans="1:13" hidden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42" s="157"/>
      <c r="C342" s="204"/>
      <c r="D342" s="205"/>
      <c r="E342" s="1029"/>
      <c r="F342" s="166"/>
      <c r="G342" s="1626"/>
      <c r="H342" s="207"/>
      <c r="I342" s="20"/>
      <c r="J342" s="47"/>
      <c r="K342" s="1029"/>
      <c r="L342" s="157"/>
      <c r="M342" s="1029"/>
    </row>
    <row r="343" spans="1:13" hidden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43" s="157"/>
      <c r="C343" s="204"/>
      <c r="D343" s="205"/>
      <c r="E343" s="1029"/>
      <c r="F343" s="166"/>
      <c r="G343" s="1626"/>
      <c r="H343" s="207"/>
      <c r="I343" s="20"/>
      <c r="J343" s="47"/>
      <c r="K343" s="1029"/>
      <c r="L343" s="157"/>
      <c r="M343" s="1029"/>
    </row>
    <row r="344" spans="1:13" hidden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44" s="157"/>
      <c r="C344" s="204"/>
      <c r="D344" s="205"/>
      <c r="E344" s="1029"/>
      <c r="F344" s="166"/>
      <c r="G344" s="1626"/>
      <c r="H344" s="207"/>
      <c r="I344" s="20"/>
      <c r="J344" s="47"/>
      <c r="K344" s="1029"/>
      <c r="L344" s="157"/>
      <c r="M344" s="1029"/>
    </row>
    <row r="345" spans="1:13" hidden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45" s="157"/>
      <c r="C345" s="204"/>
      <c r="D345" s="205"/>
      <c r="E345" s="1029"/>
      <c r="F345" s="166"/>
      <c r="G345" s="1626"/>
      <c r="H345" s="207"/>
      <c r="I345" s="20"/>
      <c r="J345" s="47"/>
      <c r="K345" s="1029"/>
      <c r="L345" s="157"/>
      <c r="M345" s="1029"/>
    </row>
    <row r="346" spans="1:13" hidden="1">
      <c r="A346" s="157" t="str">
        <f>IF(J346&gt;0,COUNT($J$4:J346)+MAX('MI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46" s="157"/>
      <c r="C346" s="204"/>
      <c r="D346" s="205"/>
      <c r="E346" s="1029"/>
      <c r="F346" s="166"/>
      <c r="G346" s="1626"/>
      <c r="H346" s="207"/>
      <c r="I346" s="20"/>
      <c r="J346" s="47"/>
      <c r="K346" s="1029"/>
      <c r="L346" s="157"/>
      <c r="M346" s="1029"/>
    </row>
    <row r="347" spans="1:13" hidden="1">
      <c r="A347" s="157" t="str">
        <f>IF(J347&gt;0,COUNT($J$4:J347)+MAX('MI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47" s="157"/>
      <c r="C347" s="204"/>
      <c r="D347" s="205"/>
      <c r="E347" s="1029"/>
      <c r="F347" s="166"/>
      <c r="G347" s="1626"/>
      <c r="H347" s="207"/>
      <c r="I347" s="20"/>
      <c r="J347" s="47"/>
      <c r="K347" s="1029"/>
      <c r="L347" s="157"/>
      <c r="M347" s="1029"/>
    </row>
    <row r="348" spans="1:13" hidden="1">
      <c r="A348" s="157" t="str">
        <f>IF(J348&gt;0,COUNT($J$4:J348)+MAX('MI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48" s="157"/>
      <c r="C348" s="204"/>
      <c r="D348" s="205"/>
      <c r="E348" s="1029"/>
      <c r="F348" s="166"/>
      <c r="G348" s="1626"/>
      <c r="H348" s="207"/>
      <c r="I348" s="20"/>
      <c r="J348" s="47"/>
      <c r="K348" s="1029"/>
      <c r="L348" s="157"/>
      <c r="M348" s="1029"/>
    </row>
    <row r="349" spans="1:13" hidden="1">
      <c r="A349" s="157" t="str">
        <f>IF(J349&gt;0,COUNT($J$4:J349)+MAX('MI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49" s="157"/>
      <c r="C349" s="204"/>
      <c r="D349" s="205"/>
      <c r="E349" s="1029"/>
      <c r="F349" s="166"/>
      <c r="G349" s="1626"/>
      <c r="H349" s="207"/>
      <c r="I349" s="20"/>
      <c r="J349" s="47"/>
      <c r="K349" s="1029"/>
      <c r="L349" s="157"/>
      <c r="M349" s="1029"/>
    </row>
    <row r="350" spans="1:13" hidden="1">
      <c r="A350" s="157" t="str">
        <f>IF(J350&gt;0,COUNT($J$4:J350)+MAX('MI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50" s="157"/>
      <c r="C350" s="204"/>
      <c r="D350" s="205"/>
      <c r="E350" s="1029"/>
      <c r="F350" s="166"/>
      <c r="G350" s="1626"/>
      <c r="H350" s="207"/>
      <c r="I350" s="20"/>
      <c r="J350" s="47"/>
      <c r="K350" s="1029"/>
      <c r="L350" s="157"/>
      <c r="M350" s="1029"/>
    </row>
    <row r="351" spans="1:13" hidden="1">
      <c r="A351" s="157" t="str">
        <f>IF(J351&gt;0,COUNT($J$4:J351)+MAX('MI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51" s="157"/>
      <c r="C351" s="204"/>
      <c r="D351" s="205"/>
      <c r="E351" s="1029"/>
      <c r="F351" s="166"/>
      <c r="G351" s="1626"/>
      <c r="H351" s="207"/>
      <c r="I351" s="20"/>
      <c r="J351" s="47"/>
      <c r="K351" s="1029"/>
      <c r="L351" s="157"/>
      <c r="M351" s="1029"/>
    </row>
    <row r="352" spans="1:13" hidden="1">
      <c r="A352" s="157" t="str">
        <f>IF(J352&gt;0,COUNT($J$4:J352)+MAX('MI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52" s="157"/>
      <c r="C352" s="204"/>
      <c r="D352" s="205"/>
      <c r="E352" s="1029"/>
      <c r="F352" s="166"/>
      <c r="G352" s="1626"/>
      <c r="H352" s="207"/>
      <c r="I352" s="20"/>
      <c r="J352" s="47"/>
      <c r="K352" s="1029"/>
      <c r="L352" s="157"/>
      <c r="M352" s="1029"/>
    </row>
    <row r="353" spans="1:13" hidden="1">
      <c r="A353" s="157" t="str">
        <f>IF(J353&gt;0,COUNT($J$4:J353)+MAX('MI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53" s="157"/>
      <c r="C353" s="204"/>
      <c r="D353" s="205"/>
      <c r="E353" s="1029"/>
      <c r="F353" s="166"/>
      <c r="G353" s="1626"/>
      <c r="H353" s="207"/>
      <c r="I353" s="20"/>
      <c r="J353" s="47"/>
      <c r="K353" s="1029"/>
      <c r="L353" s="157"/>
      <c r="M353" s="1029"/>
    </row>
    <row r="354" spans="1:13" hidden="1">
      <c r="A354" s="157" t="str">
        <f>IF(J354&gt;0,COUNT($J$4:J354)+MAX('MI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54" s="157"/>
      <c r="C354" s="204"/>
      <c r="D354" s="205"/>
      <c r="E354" s="1029"/>
      <c r="F354" s="166"/>
      <c r="G354" s="1626"/>
      <c r="H354" s="207"/>
      <c r="I354" s="20"/>
      <c r="J354" s="47"/>
      <c r="K354" s="1029"/>
      <c r="L354" s="157"/>
      <c r="M354" s="1029"/>
    </row>
    <row r="355" spans="1:13" hidden="1">
      <c r="A355" s="157" t="str">
        <f>IF(J355&gt;0,COUNT($J$4:J355)+MAX('MI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55" s="157"/>
      <c r="C355" s="204"/>
      <c r="D355" s="205"/>
      <c r="E355" s="1029"/>
      <c r="F355" s="166"/>
      <c r="G355" s="1626"/>
      <c r="H355" s="207"/>
      <c r="I355" s="20"/>
      <c r="J355" s="47"/>
      <c r="K355" s="1029"/>
      <c r="L355" s="157"/>
      <c r="M355" s="1029"/>
    </row>
    <row r="356" spans="1:13" hidden="1">
      <c r="A356" s="157" t="str">
        <f>IF(J356&gt;0,COUNT($J$4:J356)+MAX('MI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56" s="157"/>
      <c r="C356" s="204"/>
      <c r="D356" s="205"/>
      <c r="E356" s="1029"/>
      <c r="F356" s="166"/>
      <c r="G356" s="1626"/>
      <c r="H356" s="207"/>
      <c r="I356" s="20"/>
      <c r="J356" s="47"/>
      <c r="K356" s="1029"/>
      <c r="L356" s="157"/>
      <c r="M356" s="1029"/>
    </row>
    <row r="357" spans="1:13" hidden="1">
      <c r="A357" s="157" t="str">
        <f>IF(J357&gt;0,COUNT($J$4:J357)+MAX('MI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57" s="157"/>
      <c r="C357" s="204"/>
      <c r="D357" s="205"/>
      <c r="E357" s="1029"/>
      <c r="F357" s="166"/>
      <c r="G357" s="1626"/>
      <c r="H357" s="207"/>
      <c r="I357" s="20"/>
      <c r="J357" s="47"/>
      <c r="K357" s="1029"/>
      <c r="L357" s="157"/>
      <c r="M357" s="1029"/>
    </row>
    <row r="358" spans="1:13" hidden="1">
      <c r="A358" s="157" t="str">
        <f>IF(J358&gt;0,COUNT($J$4:J358)+MAX('MI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58" s="157"/>
      <c r="C358" s="204"/>
      <c r="D358" s="205"/>
      <c r="E358" s="1029"/>
      <c r="F358" s="166"/>
      <c r="G358" s="1626"/>
      <c r="H358" s="207"/>
      <c r="I358" s="20"/>
      <c r="J358" s="47"/>
      <c r="K358" s="1029"/>
      <c r="L358" s="157"/>
      <c r="M358" s="1029"/>
    </row>
    <row r="359" spans="1:13" hidden="1">
      <c r="A359" s="157" t="str">
        <f>IF(J359&gt;0,COUNT($J$4:J359)+MAX('MI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59" s="157"/>
      <c r="C359" s="204"/>
      <c r="D359" s="205"/>
      <c r="E359" s="1029"/>
      <c r="F359" s="166"/>
      <c r="G359" s="1626"/>
      <c r="H359" s="207"/>
      <c r="I359" s="20"/>
      <c r="J359" s="47"/>
      <c r="K359" s="1029"/>
      <c r="L359" s="157"/>
      <c r="M359" s="1029"/>
    </row>
    <row r="360" spans="1:13" hidden="1">
      <c r="A360" s="157" t="str">
        <f>IF(J360&gt;0,COUNT($J$4:J360)+MAX('MI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60" s="157"/>
      <c r="C360" s="204"/>
      <c r="D360" s="205"/>
      <c r="E360" s="1029"/>
      <c r="F360" s="166"/>
      <c r="G360" s="1626"/>
      <c r="H360" s="207"/>
      <c r="I360" s="20"/>
      <c r="J360" s="47"/>
      <c r="K360" s="1029"/>
      <c r="L360" s="157"/>
      <c r="M360" s="1029"/>
    </row>
    <row r="361" spans="1:13" hidden="1">
      <c r="A361" s="157" t="str">
        <f>IF(J361&gt;0,COUNT($J$4:J361)+MAX('MI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61" s="157"/>
      <c r="C361" s="204"/>
      <c r="D361" s="205"/>
      <c r="E361" s="1029"/>
      <c r="F361" s="166"/>
      <c r="G361" s="1626"/>
      <c r="H361" s="207"/>
      <c r="I361" s="20"/>
      <c r="J361" s="47"/>
      <c r="K361" s="1029"/>
      <c r="L361" s="157"/>
      <c r="M361" s="1029"/>
    </row>
    <row r="362" spans="1:13" hidden="1">
      <c r="A362" s="157" t="str">
        <f>IF(J362&gt;0,COUNT($J$4:J362)+MAX('MI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62" s="157"/>
      <c r="C362" s="204"/>
      <c r="D362" s="205"/>
      <c r="E362" s="1029"/>
      <c r="F362" s="166"/>
      <c r="G362" s="1626"/>
      <c r="H362" s="207"/>
      <c r="I362" s="20"/>
      <c r="J362" s="47"/>
      <c r="K362" s="1029"/>
      <c r="L362" s="157"/>
      <c r="M362" s="1029"/>
    </row>
    <row r="363" spans="1:13" hidden="1">
      <c r="A363" s="157" t="str">
        <f>IF(J363&gt;0,COUNT($J$4:J363)+MAX('MI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63" s="157"/>
      <c r="C363" s="204"/>
      <c r="D363" s="205"/>
      <c r="E363" s="1029"/>
      <c r="F363" s="166"/>
      <c r="G363" s="1626"/>
      <c r="H363" s="207"/>
      <c r="I363" s="20"/>
      <c r="J363" s="47"/>
      <c r="K363" s="1029"/>
      <c r="L363" s="157"/>
      <c r="M363" s="1029"/>
    </row>
    <row r="364" spans="1:13" hidden="1">
      <c r="A364" s="157" t="str">
        <f>IF(J364&gt;0,COUNT($J$4:J364)+MAX('MI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64" s="157"/>
      <c r="C364" s="204"/>
      <c r="D364" s="205"/>
      <c r="E364" s="1029"/>
      <c r="F364" s="166"/>
      <c r="G364" s="1626"/>
      <c r="H364" s="207"/>
      <c r="I364" s="20"/>
      <c r="J364" s="47"/>
      <c r="K364" s="1029"/>
      <c r="L364" s="157"/>
      <c r="M364" s="1029"/>
    </row>
    <row r="365" spans="1:13" hidden="1">
      <c r="A365" s="157" t="str">
        <f>IF(J365&gt;0,COUNT($J$4:J365)+MAX('MI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65" s="157"/>
      <c r="C365" s="204"/>
      <c r="D365" s="205"/>
      <c r="E365" s="1029"/>
      <c r="F365" s="166"/>
      <c r="G365" s="1626"/>
      <c r="H365" s="207"/>
      <c r="I365" s="20"/>
      <c r="J365" s="47"/>
      <c r="K365" s="1029"/>
      <c r="L365" s="157"/>
      <c r="M365" s="1029"/>
    </row>
    <row r="366" spans="1:13" hidden="1">
      <c r="A366" s="157" t="str">
        <f>IF(J366&gt;0,COUNT($J$4:J366)+MAX('MI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66" s="157"/>
      <c r="C366" s="204"/>
      <c r="D366" s="205"/>
      <c r="E366" s="1029"/>
      <c r="F366" s="166"/>
      <c r="G366" s="1626"/>
      <c r="H366" s="207"/>
      <c r="I366" s="20"/>
      <c r="J366" s="47"/>
      <c r="K366" s="1029"/>
      <c r="L366" s="157"/>
      <c r="M366" s="1029"/>
    </row>
    <row r="367" spans="1:13" hidden="1">
      <c r="A367" s="157" t="str">
        <f>IF(J367&gt;0,COUNT($J$4:J367)+MAX('MI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67" s="157"/>
      <c r="C367" s="204"/>
      <c r="D367" s="205"/>
      <c r="E367" s="1029"/>
      <c r="F367" s="166"/>
      <c r="G367" s="1626"/>
      <c r="H367" s="207"/>
      <c r="I367" s="20"/>
      <c r="J367" s="47"/>
      <c r="K367" s="1029"/>
      <c r="L367" s="157"/>
      <c r="M367" s="1029"/>
    </row>
    <row r="368" spans="1:13" hidden="1">
      <c r="A368" s="157" t="str">
        <f>IF(J368&gt;0,COUNT($J$4:J368)+MAX('MI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68" s="157"/>
      <c r="C368" s="204"/>
      <c r="D368" s="205"/>
      <c r="E368" s="1029"/>
      <c r="F368" s="166"/>
      <c r="G368" s="1626"/>
      <c r="H368" s="207"/>
      <c r="I368" s="20"/>
      <c r="J368" s="47"/>
      <c r="K368" s="1029"/>
      <c r="L368" s="157"/>
      <c r="M368" s="1029"/>
    </row>
    <row r="369" spans="1:13" hidden="1">
      <c r="A369" s="157" t="str">
        <f>IF(J369&gt;0,COUNT($J$4:J369)+MAX('MI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69" s="157"/>
      <c r="C369" s="204"/>
      <c r="D369" s="205"/>
      <c r="E369" s="1029"/>
      <c r="F369" s="166"/>
      <c r="G369" s="1626"/>
      <c r="H369" s="207"/>
      <c r="I369" s="20"/>
      <c r="J369" s="47"/>
      <c r="K369" s="1029"/>
      <c r="L369" s="157"/>
      <c r="M369" s="1029"/>
    </row>
    <row r="370" spans="1:13" hidden="1">
      <c r="A370" s="157" t="str">
        <f>IF(J370&gt;0,COUNT($J$4:J370)+MAX('MI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70" s="157"/>
      <c r="C370" s="204"/>
      <c r="D370" s="205"/>
      <c r="E370" s="1029"/>
      <c r="F370" s="166"/>
      <c r="G370" s="1626"/>
      <c r="H370" s="207"/>
      <c r="I370" s="20"/>
      <c r="J370" s="47"/>
      <c r="K370" s="1029"/>
      <c r="L370" s="157"/>
      <c r="M370" s="1029"/>
    </row>
    <row r="371" spans="1:13" hidden="1">
      <c r="A371" s="157" t="str">
        <f>IF(J371&gt;0,COUNT($J$4:J371)+MAX('MI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71" s="157"/>
      <c r="C371" s="204"/>
      <c r="D371" s="205"/>
      <c r="E371" s="1029"/>
      <c r="F371" s="166"/>
      <c r="G371" s="1626"/>
      <c r="H371" s="207"/>
      <c r="I371" s="20"/>
      <c r="J371" s="47"/>
      <c r="K371" s="1029"/>
      <c r="L371" s="157"/>
      <c r="M371" s="1029"/>
    </row>
    <row r="372" spans="1:13" hidden="1">
      <c r="A372" s="157" t="str">
        <f>IF(J372&gt;0,COUNT($J$4:J372)+MAX('MI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72" s="157"/>
      <c r="C372" s="204"/>
      <c r="D372" s="205"/>
      <c r="E372" s="1029"/>
      <c r="F372" s="166"/>
      <c r="G372" s="1626"/>
      <c r="H372" s="207"/>
      <c r="I372" s="20"/>
      <c r="J372" s="47"/>
      <c r="K372" s="1029"/>
      <c r="L372" s="157"/>
      <c r="M372" s="1029"/>
    </row>
    <row r="373" spans="1:13" hidden="1">
      <c r="A373" s="157" t="str">
        <f>IF(J373&gt;0,COUNT($J$4:J373)+MAX('MI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73" s="157"/>
      <c r="C373" s="204"/>
      <c r="D373" s="205"/>
      <c r="E373" s="1029"/>
      <c r="F373" s="166"/>
      <c r="G373" s="1626"/>
      <c r="H373" s="207"/>
      <c r="I373" s="20"/>
      <c r="J373" s="47"/>
      <c r="K373" s="1029"/>
      <c r="L373" s="157"/>
      <c r="M373" s="1029"/>
    </row>
    <row r="374" spans="1:13" hidden="1">
      <c r="A374" s="157" t="str">
        <f>IF(J374&gt;0,COUNT($J$4:J374)+MAX('MI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74" s="157"/>
      <c r="C374" s="204"/>
      <c r="D374" s="205"/>
      <c r="E374" s="1029"/>
      <c r="F374" s="166"/>
      <c r="G374" s="1626"/>
      <c r="H374" s="207"/>
      <c r="I374" s="20"/>
      <c r="J374" s="47"/>
      <c r="K374" s="1029"/>
      <c r="L374" s="157"/>
      <c r="M374" s="1029"/>
    </row>
    <row r="375" spans="1:13" hidden="1">
      <c r="A375" s="157" t="str">
        <f>IF(J375&gt;0,COUNT($J$4:J375)+MAX('MI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75" s="157"/>
      <c r="C375" s="204"/>
      <c r="D375" s="205"/>
      <c r="E375" s="1029"/>
      <c r="F375" s="166"/>
      <c r="G375" s="1626"/>
      <c r="H375" s="207"/>
      <c r="I375" s="20"/>
      <c r="J375" s="47"/>
      <c r="K375" s="1029"/>
      <c r="L375" s="157"/>
      <c r="M375" s="1029"/>
    </row>
    <row r="376" spans="1:13" hidden="1">
      <c r="A376" s="157" t="str">
        <f>IF(J376&gt;0,COUNT($J$4:J376)+MAX('MI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76" s="157"/>
      <c r="C376" s="204"/>
      <c r="D376" s="205"/>
      <c r="E376" s="1029"/>
      <c r="F376" s="166"/>
      <c r="G376" s="1626"/>
      <c r="H376" s="207"/>
      <c r="I376" s="20"/>
      <c r="J376" s="47"/>
      <c r="K376" s="1029"/>
      <c r="L376" s="157"/>
      <c r="M376" s="1029"/>
    </row>
    <row r="377" spans="1:13" hidden="1">
      <c r="A377" s="157" t="str">
        <f>IF(J377&gt;0,COUNT($J$4:J377)+MAX('MI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77" s="157"/>
      <c r="C377" s="204"/>
      <c r="D377" s="205"/>
      <c r="E377" s="1029"/>
      <c r="F377" s="166"/>
      <c r="G377" s="1626"/>
      <c r="H377" s="207"/>
      <c r="I377" s="20"/>
      <c r="J377" s="47"/>
      <c r="K377" s="1029"/>
      <c r="L377" s="157"/>
      <c r="M377" s="1029"/>
    </row>
    <row r="378" spans="1:13" hidden="1">
      <c r="A378" s="157" t="str">
        <f>IF(J378&gt;0,COUNT($J$4:J378)+MAX('MI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78" s="157"/>
      <c r="C378" s="204"/>
      <c r="D378" s="205"/>
      <c r="E378" s="1029"/>
      <c r="F378" s="166"/>
      <c r="G378" s="1626"/>
      <c r="H378" s="207"/>
      <c r="I378" s="20"/>
      <c r="J378" s="47"/>
      <c r="K378" s="1029"/>
      <c r="L378" s="157"/>
      <c r="M378" s="1029"/>
    </row>
    <row r="379" spans="1:13" hidden="1">
      <c r="A379" s="157" t="str">
        <f>IF(J379&gt;0,COUNT($J$4:J379)+MAX('MI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79" s="157"/>
      <c r="C379" s="204"/>
      <c r="D379" s="205"/>
      <c r="E379" s="1029"/>
      <c r="F379" s="166"/>
      <c r="G379" s="1626"/>
      <c r="H379" s="207"/>
      <c r="I379" s="20"/>
      <c r="J379" s="47"/>
      <c r="K379" s="1029"/>
      <c r="L379" s="157"/>
      <c r="M379" s="1029"/>
    </row>
    <row r="380" spans="1:13" hidden="1">
      <c r="A380" s="157" t="str">
        <f>IF(J380&gt;0,COUNT($J$4:J380)+MAX('MI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80" s="157"/>
      <c r="C380" s="204"/>
      <c r="D380" s="205"/>
      <c r="E380" s="1029"/>
      <c r="F380" s="166"/>
      <c r="G380" s="1626"/>
      <c r="H380" s="207"/>
      <c r="I380" s="20"/>
      <c r="J380" s="47"/>
      <c r="K380" s="1029"/>
      <c r="L380" s="157"/>
      <c r="M380" s="1029"/>
    </row>
    <row r="381" spans="1:13" hidden="1">
      <c r="A381" s="157" t="str">
        <f>IF(J381&gt;0,COUNT($J$4:J381)+MAX('MI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81" s="157"/>
      <c r="C381" s="204"/>
      <c r="D381" s="205"/>
      <c r="E381" s="1029"/>
      <c r="F381" s="166"/>
      <c r="G381" s="1626"/>
      <c r="H381" s="207"/>
      <c r="I381" s="20"/>
      <c r="J381" s="47"/>
      <c r="K381" s="1029"/>
      <c r="L381" s="157"/>
      <c r="M381" s="1029"/>
    </row>
    <row r="382" spans="1:13" hidden="1">
      <c r="A382" s="157" t="str">
        <f>IF(J382&gt;0,COUNT($J$4:J382)+MAX('MI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82" s="157"/>
      <c r="C382" s="204"/>
      <c r="D382" s="205"/>
      <c r="E382" s="1029"/>
      <c r="F382" s="166"/>
      <c r="G382" s="1626"/>
      <c r="H382" s="207"/>
      <c r="I382" s="20"/>
      <c r="J382" s="47"/>
      <c r="K382" s="1029"/>
      <c r="L382" s="157"/>
      <c r="M382" s="1029"/>
    </row>
    <row r="383" spans="1:13" hidden="1">
      <c r="A383" s="157" t="str">
        <f>IF(J383&gt;0,COUNT($J$4:J383)+MAX('MI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83" s="157"/>
      <c r="C383" s="204"/>
      <c r="D383" s="205"/>
      <c r="E383" s="1029"/>
      <c r="F383" s="166"/>
      <c r="G383" s="1626"/>
      <c r="H383" s="207"/>
      <c r="I383" s="20"/>
      <c r="J383" s="47"/>
      <c r="K383" s="1029"/>
      <c r="L383" s="157"/>
      <c r="M383" s="1029"/>
    </row>
    <row r="384" spans="1:13" hidden="1">
      <c r="A384" s="157" t="str">
        <f>IF(J384&gt;0,COUNT($J$4:J384)+MAX('MI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84" s="157"/>
      <c r="C384" s="204"/>
      <c r="D384" s="205"/>
      <c r="E384" s="1029"/>
      <c r="F384" s="166"/>
      <c r="G384" s="1626"/>
      <c r="H384" s="207"/>
      <c r="I384" s="20"/>
      <c r="J384" s="47"/>
      <c r="K384" s="1029"/>
      <c r="L384" s="157"/>
      <c r="M384" s="1029"/>
    </row>
    <row r="385" spans="1:13" hidden="1">
      <c r="A385" s="157" t="str">
        <f>IF(J385&gt;0,COUNT($J$4:J385)+MAX('MI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85" s="157"/>
      <c r="C385" s="204"/>
      <c r="D385" s="205"/>
      <c r="E385" s="1029"/>
      <c r="F385" s="166"/>
      <c r="G385" s="1626"/>
      <c r="H385" s="207"/>
      <c r="I385" s="20"/>
      <c r="J385" s="47"/>
      <c r="K385" s="1029"/>
      <c r="L385" s="157"/>
      <c r="M385" s="1029"/>
    </row>
    <row r="386" spans="1:13" hidden="1">
      <c r="A386" s="157" t="str">
        <f>IF(J386&gt;0,COUNT($J$4:J386)+MAX('MI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86" s="157"/>
      <c r="C386" s="204"/>
      <c r="D386" s="205"/>
      <c r="E386" s="1029"/>
      <c r="F386" s="166"/>
      <c r="G386" s="1626"/>
      <c r="H386" s="207"/>
      <c r="I386" s="20"/>
      <c r="J386" s="47"/>
      <c r="K386" s="1029"/>
      <c r="L386" s="157"/>
      <c r="M386" s="1029"/>
    </row>
    <row r="387" spans="1:13" hidden="1">
      <c r="A387" s="157" t="str">
        <f>IF(J387&gt;0,COUNT($J$4:J387)+MAX('MI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87" s="157"/>
      <c r="C387" s="204"/>
      <c r="D387" s="205"/>
      <c r="E387" s="1029"/>
      <c r="F387" s="166"/>
      <c r="G387" s="1626"/>
      <c r="H387" s="207"/>
      <c r="I387" s="20"/>
      <c r="J387" s="47"/>
      <c r="K387" s="1029"/>
      <c r="L387" s="157"/>
      <c r="M387" s="1029"/>
    </row>
    <row r="388" spans="1:13" hidden="1">
      <c r="A388" s="157" t="str">
        <f>IF(J388&gt;0,COUNT($J$4:J388)+MAX('MI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88" s="157"/>
      <c r="C388" s="204"/>
      <c r="D388" s="205"/>
      <c r="E388" s="1029"/>
      <c r="F388" s="166"/>
      <c r="G388" s="1626"/>
      <c r="H388" s="207"/>
      <c r="I388" s="20"/>
      <c r="J388" s="47"/>
      <c r="K388" s="1029"/>
      <c r="L388" s="157"/>
      <c r="M388" s="1029"/>
    </row>
    <row r="389" spans="1:13" hidden="1">
      <c r="A389" s="157" t="str">
        <f>IF(J389&gt;0,COUNT($J$4:J389)+MAX('MI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89" s="157"/>
      <c r="C389" s="204"/>
      <c r="D389" s="205"/>
      <c r="E389" s="1029"/>
      <c r="F389" s="166"/>
      <c r="G389" s="1626"/>
      <c r="H389" s="207"/>
      <c r="I389" s="20"/>
      <c r="J389" s="47"/>
      <c r="K389" s="1029"/>
      <c r="L389" s="157"/>
      <c r="M389" s="1029"/>
    </row>
    <row r="390" spans="1:13" hidden="1">
      <c r="A390" s="157" t="str">
        <f>IF(J390&gt;0,COUNT($J$4:J390)+MAX('MI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90" s="157"/>
      <c r="C390" s="204"/>
      <c r="D390" s="205"/>
      <c r="E390" s="1029"/>
      <c r="F390" s="166"/>
      <c r="G390" s="1626"/>
      <c r="H390" s="207"/>
      <c r="I390" s="20"/>
      <c r="J390" s="47"/>
      <c r="K390" s="1029"/>
      <c r="L390" s="157"/>
      <c r="M390" s="1029"/>
    </row>
    <row r="391" spans="1:13" hidden="1">
      <c r="A391" s="157" t="str">
        <f>IF(J391&gt;0,COUNT($J$4:J391)+MAX('MI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91" s="157"/>
      <c r="C391" s="204"/>
      <c r="D391" s="205"/>
      <c r="E391" s="1029"/>
      <c r="F391" s="166"/>
      <c r="G391" s="1626"/>
      <c r="H391" s="207"/>
      <c r="I391" s="20"/>
      <c r="J391" s="47"/>
      <c r="K391" s="1029"/>
      <c r="L391" s="157"/>
      <c r="M391" s="1029"/>
    </row>
    <row r="392" spans="1:13" hidden="1">
      <c r="A392" s="157" t="str">
        <f>IF(J392&gt;0,COUNT($J$4:J392)+MAX('MI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92" s="157"/>
      <c r="C392" s="204"/>
      <c r="D392" s="205"/>
      <c r="E392" s="1029"/>
      <c r="F392" s="166"/>
      <c r="G392" s="1626"/>
      <c r="H392" s="207"/>
      <c r="I392" s="20"/>
      <c r="J392" s="47"/>
      <c r="K392" s="1029"/>
      <c r="L392" s="157"/>
      <c r="M392" s="1029"/>
    </row>
    <row r="393" spans="1:13" hidden="1">
      <c r="A393" s="157" t="str">
        <f>IF(J393&gt;0,COUNT($J$4:J393)+MAX('MI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93" s="157"/>
      <c r="C393" s="204"/>
      <c r="D393" s="205"/>
      <c r="E393" s="1029"/>
      <c r="F393" s="166"/>
      <c r="G393" s="1626"/>
      <c r="H393" s="207"/>
      <c r="I393" s="20"/>
      <c r="J393" s="47"/>
      <c r="K393" s="1029"/>
      <c r="L393" s="157"/>
      <c r="M393" s="1029"/>
    </row>
    <row r="394" spans="1:13" hidden="1">
      <c r="A394" s="157" t="str">
        <f>IF(J394&gt;0,COUNT($J$4:J394)+MAX('MI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94" s="157"/>
      <c r="C394" s="204"/>
      <c r="D394" s="205"/>
      <c r="E394" s="1029"/>
      <c r="F394" s="166"/>
      <c r="G394" s="1626"/>
      <c r="H394" s="207"/>
      <c r="I394" s="20"/>
      <c r="J394" s="47"/>
      <c r="K394" s="1029"/>
      <c r="L394" s="157"/>
      <c r="M394" s="1029"/>
    </row>
    <row r="395" spans="1:13" hidden="1">
      <c r="A395" s="157" t="str">
        <f>IF(J395&gt;0,COUNT($J$4:J395)+MAX('MI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95" s="157"/>
      <c r="C395" s="204"/>
      <c r="D395" s="205"/>
      <c r="E395" s="1029"/>
      <c r="F395" s="166"/>
      <c r="G395" s="1626"/>
      <c r="H395" s="207"/>
      <c r="I395" s="20"/>
      <c r="J395" s="47"/>
      <c r="K395" s="1029"/>
      <c r="L395" s="157"/>
      <c r="M395" s="1029"/>
    </row>
    <row r="396" spans="1:13" hidden="1">
      <c r="A396" s="157" t="str">
        <f>IF(J396&gt;0,COUNT($J$4:J396)+MAX('MI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96" s="157"/>
      <c r="C396" s="204"/>
      <c r="D396" s="205"/>
      <c r="E396" s="1029"/>
      <c r="F396" s="166"/>
      <c r="G396" s="1626"/>
      <c r="H396" s="207"/>
      <c r="I396" s="20"/>
      <c r="J396" s="47"/>
      <c r="K396" s="1029"/>
      <c r="L396" s="157"/>
      <c r="M396" s="1029"/>
    </row>
    <row r="397" spans="1:13" hidden="1">
      <c r="A397" s="157" t="str">
        <f>IF(J397&gt;0,COUNT($J$4:J397)+MAX('MI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97" s="157"/>
      <c r="C397" s="204"/>
      <c r="D397" s="205"/>
      <c r="E397" s="1029"/>
      <c r="F397" s="166"/>
      <c r="G397" s="1626"/>
      <c r="H397" s="207"/>
      <c r="I397" s="20"/>
      <c r="J397" s="47"/>
      <c r="K397" s="1029"/>
      <c r="L397" s="157"/>
      <c r="M397" s="1029"/>
    </row>
    <row r="398" spans="1:13" hidden="1">
      <c r="A398" s="157" t="str">
        <f>IF(J398&gt;0,COUNT($J$4:J398)+MAX('MI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98" s="157"/>
      <c r="C398" s="204"/>
      <c r="D398" s="205"/>
      <c r="E398" s="1029"/>
      <c r="F398" s="166"/>
      <c r="G398" s="1626"/>
      <c r="H398" s="207"/>
      <c r="I398" s="20"/>
      <c r="J398" s="47"/>
      <c r="K398" s="1029"/>
      <c r="L398" s="157"/>
      <c r="M398" s="1029"/>
    </row>
    <row r="399" spans="1:13" hidden="1">
      <c r="A399" s="157" t="str">
        <f>IF(J399&gt;0,COUNT($J$4:J399)+MAX('MI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399" s="157"/>
      <c r="C399" s="204"/>
      <c r="D399" s="205"/>
      <c r="E399" s="1029"/>
      <c r="F399" s="166"/>
      <c r="G399" s="1626"/>
      <c r="H399" s="207"/>
      <c r="I399" s="20"/>
      <c r="J399" s="47"/>
      <c r="K399" s="1029"/>
      <c r="L399" s="157"/>
      <c r="M399" s="1029"/>
    </row>
    <row r="400" spans="1:13" hidden="1">
      <c r="A400" s="157" t="str">
        <f>IF(J400&gt;0,COUNT($J$4:J400)+MAX('MI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00" s="157"/>
      <c r="C400" s="204"/>
      <c r="D400" s="205"/>
      <c r="E400" s="1029"/>
      <c r="F400" s="166"/>
      <c r="G400" s="1626"/>
      <c r="H400" s="207"/>
      <c r="I400" s="20"/>
      <c r="J400" s="47"/>
      <c r="K400" s="1029"/>
      <c r="L400" s="157"/>
      <c r="M400" s="1029"/>
    </row>
    <row r="401" spans="1:13" hidden="1">
      <c r="A401" s="157" t="str">
        <f>IF(J401&gt;0,COUNT($J$4:J401)+MAX('MI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01" s="157"/>
      <c r="C401" s="204"/>
      <c r="D401" s="205"/>
      <c r="E401" s="1029"/>
      <c r="F401" s="166"/>
      <c r="G401" s="1626"/>
      <c r="H401" s="207"/>
      <c r="I401" s="20"/>
      <c r="J401" s="47"/>
      <c r="K401" s="1029"/>
      <c r="L401" s="157"/>
      <c r="M401" s="1029"/>
    </row>
    <row r="402" spans="1:13" hidden="1">
      <c r="A402" s="157" t="str">
        <f>IF(J402&gt;0,COUNT($J$4:J402)+MAX('MI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02" s="157"/>
      <c r="C402" s="204"/>
      <c r="D402" s="205"/>
      <c r="E402" s="1029"/>
      <c r="F402" s="166"/>
      <c r="G402" s="1626"/>
      <c r="H402" s="207"/>
      <c r="I402" s="20"/>
      <c r="J402" s="47"/>
      <c r="K402" s="1029"/>
      <c r="L402" s="157"/>
      <c r="M402" s="1029"/>
    </row>
    <row r="403" spans="1:13" hidden="1">
      <c r="A403" s="157" t="str">
        <f>IF(J403&gt;0,COUNT($J$4:J403)+MAX('MI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03" s="157"/>
      <c r="C403" s="204"/>
      <c r="D403" s="205"/>
      <c r="E403" s="1029"/>
      <c r="F403" s="166"/>
      <c r="G403" s="1626"/>
      <c r="H403" s="207"/>
      <c r="I403" s="20"/>
      <c r="J403" s="47"/>
      <c r="K403" s="1029"/>
      <c r="L403" s="157"/>
      <c r="M403" s="1029"/>
    </row>
    <row r="404" spans="1:13" hidden="1">
      <c r="A404" s="157" t="str">
        <f>IF(J404&gt;0,COUNT($J$4:J404)+MAX('MI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04" s="157"/>
      <c r="C404" s="204"/>
      <c r="D404" s="205"/>
      <c r="E404" s="1029"/>
      <c r="F404" s="166"/>
      <c r="G404" s="1626"/>
      <c r="H404" s="207"/>
      <c r="I404" s="20"/>
      <c r="J404" s="47"/>
      <c r="K404" s="1029"/>
      <c r="L404" s="157"/>
      <c r="M404" s="1029"/>
    </row>
    <row r="405" spans="1:13" hidden="1">
      <c r="A405" s="157" t="str">
        <f>IF(J405&gt;0,COUNT($J$4:J405)+MAX('MI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05" s="157"/>
      <c r="C405" s="204"/>
      <c r="D405" s="205"/>
      <c r="E405" s="1029"/>
      <c r="F405" s="166"/>
      <c r="G405" s="1626"/>
      <c r="H405" s="207"/>
      <c r="I405" s="20"/>
      <c r="J405" s="47"/>
      <c r="K405" s="1029"/>
      <c r="L405" s="157"/>
      <c r="M405" s="1029"/>
    </row>
    <row r="406" spans="1:13" hidden="1">
      <c r="A406" s="157" t="str">
        <f>IF(J406&gt;0,COUNT($J$4:J406)+MAX('MI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06" s="157"/>
      <c r="C406" s="204"/>
      <c r="D406" s="205"/>
      <c r="E406" s="1029"/>
      <c r="F406" s="166"/>
      <c r="G406" s="1626"/>
      <c r="H406" s="207"/>
      <c r="I406" s="20"/>
      <c r="J406" s="47"/>
      <c r="K406" s="1029"/>
      <c r="L406" s="157"/>
      <c r="M406" s="1029"/>
    </row>
    <row r="407" spans="1:13" hidden="1">
      <c r="A407" s="157" t="str">
        <f>IF(J407&gt;0,COUNT($J$4:J407)+MAX('MI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07" s="157"/>
      <c r="C407" s="204"/>
      <c r="D407" s="205"/>
      <c r="E407" s="1029"/>
      <c r="F407" s="166"/>
      <c r="G407" s="1626"/>
      <c r="H407" s="207"/>
      <c r="I407" s="20"/>
      <c r="J407" s="47"/>
      <c r="K407" s="1029"/>
      <c r="L407" s="157"/>
      <c r="M407" s="1029"/>
    </row>
    <row r="408" spans="1:13" hidden="1">
      <c r="A408" s="157" t="str">
        <f>IF(J408&gt;0,COUNT($J$4:J408)+MAX('MI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08" s="157"/>
      <c r="C408" s="204"/>
      <c r="D408" s="205"/>
      <c r="E408" s="1029"/>
      <c r="F408" s="166"/>
      <c r="G408" s="1626"/>
      <c r="H408" s="207"/>
      <c r="I408" s="20"/>
      <c r="J408" s="47"/>
      <c r="K408" s="1029"/>
      <c r="L408" s="157"/>
      <c r="M408" s="1029"/>
    </row>
    <row r="409" spans="1:13" hidden="1">
      <c r="A409" s="157" t="str">
        <f>IF(J409&gt;0,COUNT($J$4:J409)+MAX('MI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09" s="157"/>
      <c r="C409" s="204"/>
      <c r="D409" s="205"/>
      <c r="E409" s="1029"/>
      <c r="F409" s="166"/>
      <c r="G409" s="1626"/>
      <c r="H409" s="207"/>
      <c r="I409" s="20"/>
      <c r="J409" s="47"/>
      <c r="K409" s="1029"/>
      <c r="L409" s="157"/>
      <c r="M409" s="1029"/>
    </row>
    <row r="410" spans="1:13" hidden="1">
      <c r="A410" s="157" t="str">
        <f>IF(J410&gt;0,COUNT($J$4:J410)+MAX('MI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10" s="157"/>
      <c r="C410" s="204"/>
      <c r="D410" s="205"/>
      <c r="E410" s="1029"/>
      <c r="F410" s="166"/>
      <c r="G410" s="1626"/>
      <c r="H410" s="207"/>
      <c r="I410" s="20"/>
      <c r="J410" s="47"/>
      <c r="K410" s="1029"/>
      <c r="L410" s="157"/>
      <c r="M410" s="1029"/>
    </row>
    <row r="411" spans="1:13" hidden="1">
      <c r="A411" s="157" t="str">
        <f>IF(J411&gt;0,COUNT($J$4:J411)+MAX('MI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11" s="157"/>
      <c r="C411" s="204"/>
      <c r="D411" s="205"/>
      <c r="E411" s="1029"/>
      <c r="F411" s="166"/>
      <c r="G411" s="1626"/>
      <c r="H411" s="207"/>
      <c r="I411" s="20"/>
      <c r="J411" s="47"/>
      <c r="K411" s="1029"/>
      <c r="L411" s="157"/>
      <c r="M411" s="1029"/>
    </row>
    <row r="412" spans="1:13" hidden="1">
      <c r="A412" s="157" t="str">
        <f>IF(J412&gt;0,COUNT($J$4:J412)+MAX('MI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12" s="157"/>
      <c r="C412" s="204"/>
      <c r="D412" s="205"/>
      <c r="E412" s="1029"/>
      <c r="F412" s="166"/>
      <c r="G412" s="1626"/>
      <c r="H412" s="207"/>
      <c r="I412" s="20"/>
      <c r="J412" s="47"/>
      <c r="K412" s="1029"/>
      <c r="L412" s="157"/>
      <c r="M412" s="1029"/>
    </row>
    <row r="413" spans="1:13" hidden="1">
      <c r="A413" s="157" t="str">
        <f>IF(J413&gt;0,COUNT($J$4:J413)+MAX('MI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13" s="157"/>
      <c r="C413" s="204"/>
      <c r="D413" s="205"/>
      <c r="E413" s="1029"/>
      <c r="F413" s="166"/>
      <c r="G413" s="1626"/>
      <c r="H413" s="207"/>
      <c r="I413" s="20"/>
      <c r="J413" s="47"/>
      <c r="K413" s="1029"/>
      <c r="L413" s="157"/>
      <c r="M413" s="1029"/>
    </row>
    <row r="414" spans="1:13" hidden="1">
      <c r="A414" s="157" t="str">
        <f>IF(J414&gt;0,COUNT($J$4:J414)+MAX('MI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Fittings'!A:A),"")</f>
        <v/>
      </c>
      <c r="B414" s="157"/>
      <c r="C414" s="204"/>
      <c r="D414" s="205"/>
      <c r="E414" s="1029"/>
      <c r="F414" s="166"/>
      <c r="G414" s="1626"/>
      <c r="H414" s="207"/>
      <c r="I414" s="20"/>
      <c r="J414" s="47"/>
      <c r="K414" s="1029"/>
      <c r="L414" s="157"/>
      <c r="M414" s="1029"/>
    </row>
    <row r="415" spans="1:13" hidden="1">
      <c r="B415" s="157"/>
      <c r="C415" s="204"/>
      <c r="D415" s="205"/>
      <c r="E415" s="1029"/>
      <c r="F415" s="166"/>
      <c r="G415" s="1626"/>
      <c r="H415" s="207"/>
      <c r="I415" s="20"/>
      <c r="J415" s="47"/>
      <c r="K415" s="1029"/>
      <c r="L415" s="157"/>
      <c r="M415" s="1029"/>
    </row>
    <row r="416" spans="1:13" hidden="1">
      <c r="B416" s="157"/>
      <c r="C416" s="204"/>
      <c r="D416" s="205"/>
      <c r="E416" s="1029"/>
      <c r="F416" s="166"/>
      <c r="G416" s="1626"/>
      <c r="H416" s="207"/>
      <c r="I416" s="20"/>
      <c r="J416" s="47"/>
      <c r="K416" s="1029"/>
      <c r="L416" s="157"/>
      <c r="M416" s="1029"/>
    </row>
    <row r="417" spans="2:13" hidden="1">
      <c r="B417" s="157"/>
      <c r="C417" s="204"/>
      <c r="D417" s="205"/>
      <c r="E417" s="1029"/>
      <c r="F417" s="166"/>
      <c r="G417" s="1626"/>
      <c r="H417" s="207"/>
      <c r="I417" s="20"/>
      <c r="J417" s="47"/>
      <c r="K417" s="1029"/>
      <c r="L417" s="157"/>
      <c r="M417" s="1029"/>
    </row>
    <row r="418" spans="2:13" hidden="1">
      <c r="B418" s="157"/>
      <c r="C418" s="204"/>
      <c r="D418" s="205"/>
      <c r="E418" s="1029"/>
      <c r="F418" s="166"/>
      <c r="G418" s="1626"/>
      <c r="H418" s="207"/>
      <c r="I418" s="20"/>
      <c r="J418" s="47"/>
      <c r="K418" s="1029"/>
      <c r="L418" s="157"/>
      <c r="M418" s="1029"/>
    </row>
    <row r="419" spans="2:13" hidden="1">
      <c r="B419" s="157"/>
      <c r="C419" s="204"/>
      <c r="D419" s="205"/>
      <c r="E419" s="1029"/>
      <c r="F419" s="166"/>
      <c r="G419" s="1626"/>
      <c r="H419" s="207"/>
      <c r="I419" s="20"/>
      <c r="J419" s="47"/>
      <c r="K419" s="1029"/>
      <c r="L419" s="157"/>
      <c r="M419" s="1029"/>
    </row>
    <row r="420" spans="2:13" hidden="1">
      <c r="B420" s="157"/>
      <c r="C420" s="204"/>
      <c r="D420" s="205"/>
      <c r="E420" s="1029"/>
      <c r="F420" s="166"/>
      <c r="G420" s="1626"/>
      <c r="H420" s="207"/>
      <c r="I420" s="20"/>
      <c r="J420" s="47"/>
      <c r="K420" s="1029"/>
      <c r="L420" s="157"/>
      <c r="M420" s="1029"/>
    </row>
    <row r="421" spans="2:13" hidden="1">
      <c r="B421" s="157"/>
      <c r="C421" s="204"/>
      <c r="D421" s="205"/>
      <c r="E421" s="1029"/>
      <c r="F421" s="166"/>
      <c r="G421" s="1626"/>
      <c r="H421" s="207"/>
      <c r="I421" s="20"/>
      <c r="J421" s="47"/>
      <c r="K421" s="1029"/>
      <c r="L421" s="157"/>
      <c r="M421" s="1029"/>
    </row>
    <row r="422" spans="2:13" hidden="1">
      <c r="B422" s="157"/>
      <c r="C422" s="204"/>
      <c r="D422" s="205"/>
      <c r="E422" s="1029"/>
      <c r="F422" s="166"/>
      <c r="G422" s="1626"/>
      <c r="H422" s="207"/>
      <c r="I422" s="20"/>
      <c r="J422" s="47"/>
      <c r="K422" s="1029"/>
      <c r="L422" s="157"/>
      <c r="M422" s="1029"/>
    </row>
    <row r="423" spans="2:13" hidden="1">
      <c r="B423" s="157"/>
      <c r="C423" s="204"/>
      <c r="D423" s="205"/>
      <c r="E423" s="1029"/>
      <c r="F423" s="166"/>
      <c r="G423" s="1626"/>
      <c r="H423" s="207"/>
      <c r="I423" s="20"/>
      <c r="J423" s="47"/>
      <c r="K423" s="1029"/>
      <c r="L423" s="157"/>
      <c r="M423" s="1029"/>
    </row>
    <row r="424" spans="2:13" hidden="1">
      <c r="B424" s="157"/>
      <c r="C424" s="204"/>
      <c r="D424" s="205"/>
      <c r="E424" s="1029"/>
      <c r="F424" s="166"/>
      <c r="G424" s="1626"/>
      <c r="H424" s="207"/>
      <c r="I424" s="20"/>
      <c r="J424" s="47"/>
      <c r="K424" s="1029"/>
      <c r="L424" s="157"/>
      <c r="M424" s="1029"/>
    </row>
    <row r="425" spans="2:13" hidden="1">
      <c r="B425" s="157"/>
      <c r="C425" s="204"/>
      <c r="D425" s="205"/>
      <c r="E425" s="1029"/>
      <c r="F425" s="166"/>
      <c r="G425" s="1626"/>
      <c r="H425" s="207"/>
      <c r="I425" s="20"/>
      <c r="J425" s="47"/>
      <c r="K425" s="1029"/>
      <c r="L425" s="157"/>
      <c r="M425" s="1029"/>
    </row>
    <row r="426" spans="2:13" hidden="1">
      <c r="B426" s="157"/>
      <c r="C426" s="204"/>
      <c r="D426" s="205"/>
      <c r="E426" s="1029"/>
      <c r="F426" s="166"/>
      <c r="G426" s="1626"/>
      <c r="H426" s="207"/>
      <c r="I426" s="20"/>
      <c r="J426" s="47"/>
      <c r="K426" s="1029"/>
      <c r="L426" s="157"/>
      <c r="M426" s="1029"/>
    </row>
    <row r="427" spans="2:13" hidden="1">
      <c r="B427" s="157"/>
      <c r="C427" s="204"/>
      <c r="D427" s="205"/>
      <c r="E427" s="1029"/>
      <c r="F427" s="166"/>
      <c r="G427" s="1626"/>
      <c r="H427" s="207"/>
      <c r="I427" s="20"/>
      <c r="J427" s="47"/>
      <c r="K427" s="1029"/>
      <c r="L427" s="157"/>
      <c r="M427" s="1029"/>
    </row>
    <row r="428" spans="2:13" hidden="1">
      <c r="B428" s="157"/>
      <c r="C428" s="204"/>
      <c r="D428" s="205"/>
      <c r="E428" s="1029"/>
      <c r="F428" s="166"/>
      <c r="G428" s="1626"/>
      <c r="H428" s="207"/>
      <c r="I428" s="20"/>
      <c r="J428" s="47"/>
      <c r="K428" s="1029"/>
      <c r="L428" s="157"/>
      <c r="M428" s="1029"/>
    </row>
    <row r="429" spans="2:13" hidden="1">
      <c r="B429" s="157"/>
      <c r="C429" s="204"/>
      <c r="D429" s="205"/>
      <c r="E429" s="1029"/>
      <c r="F429" s="166"/>
      <c r="G429" s="1626"/>
      <c r="H429" s="207"/>
      <c r="I429" s="20"/>
      <c r="J429" s="47"/>
      <c r="K429" s="1029"/>
      <c r="L429" s="157"/>
      <c r="M429" s="1029"/>
    </row>
    <row r="430" spans="2:13" hidden="1">
      <c r="B430" s="157"/>
      <c r="C430" s="204"/>
      <c r="D430" s="205"/>
      <c r="E430" s="1029"/>
      <c r="F430" s="166"/>
      <c r="G430" s="1626"/>
      <c r="H430" s="207"/>
      <c r="I430" s="20"/>
      <c r="J430" s="47"/>
      <c r="K430" s="1029"/>
      <c r="L430" s="157"/>
      <c r="M430" s="1029"/>
    </row>
    <row r="431" spans="2:13" hidden="1">
      <c r="B431" s="157"/>
      <c r="C431" s="204"/>
      <c r="D431" s="205"/>
      <c r="E431" s="1029"/>
      <c r="F431" s="166"/>
      <c r="G431" s="1626"/>
      <c r="H431" s="207"/>
      <c r="I431" s="20"/>
      <c r="J431" s="47"/>
      <c r="K431" s="1029"/>
      <c r="L431" s="157"/>
      <c r="M431" s="1029"/>
    </row>
    <row r="432" spans="2:13" hidden="1">
      <c r="B432" s="157"/>
      <c r="C432" s="204"/>
      <c r="D432" s="205"/>
      <c r="E432" s="1029"/>
      <c r="F432" s="166"/>
      <c r="G432" s="1626"/>
      <c r="H432" s="207"/>
      <c r="I432" s="20"/>
      <c r="J432" s="47"/>
      <c r="K432" s="1029"/>
      <c r="L432" s="157"/>
      <c r="M432" s="1029"/>
    </row>
    <row r="433" spans="2:13" hidden="1">
      <c r="B433" s="157"/>
      <c r="C433" s="204"/>
      <c r="D433" s="205"/>
      <c r="E433" s="1029"/>
      <c r="F433" s="166"/>
      <c r="G433" s="1626"/>
      <c r="H433" s="207"/>
      <c r="I433" s="20"/>
      <c r="J433" s="47"/>
      <c r="K433" s="1029"/>
      <c r="L433" s="157"/>
      <c r="M433" s="1029"/>
    </row>
    <row r="434" spans="2:13" hidden="1">
      <c r="B434" s="157"/>
      <c r="C434" s="204"/>
      <c r="D434" s="205"/>
      <c r="E434" s="1029"/>
      <c r="F434" s="166"/>
      <c r="G434" s="1626"/>
      <c r="H434" s="207"/>
      <c r="I434" s="20"/>
      <c r="J434" s="47"/>
      <c r="K434" s="1029"/>
      <c r="L434" s="157"/>
      <c r="M434" s="1029"/>
    </row>
    <row r="435" spans="2:13" hidden="1">
      <c r="B435" s="157"/>
      <c r="C435" s="204"/>
      <c r="D435" s="205"/>
      <c r="E435" s="1029"/>
      <c r="F435" s="166"/>
      <c r="G435" s="1626"/>
      <c r="H435" s="207"/>
      <c r="I435" s="20"/>
      <c r="J435" s="47"/>
      <c r="K435" s="1029"/>
      <c r="L435" s="157"/>
      <c r="M435" s="1029"/>
    </row>
    <row r="436" spans="2:13" hidden="1">
      <c r="B436" s="157"/>
      <c r="C436" s="204"/>
      <c r="D436" s="205"/>
      <c r="E436" s="1029"/>
      <c r="F436" s="166"/>
      <c r="G436" s="1626"/>
      <c r="H436" s="207"/>
      <c r="I436" s="20"/>
      <c r="J436" s="47"/>
      <c r="K436" s="1029"/>
      <c r="L436" s="157"/>
      <c r="M436" s="1029"/>
    </row>
    <row r="437" spans="2:13" hidden="1">
      <c r="B437" s="157"/>
      <c r="C437" s="204"/>
      <c r="D437" s="205"/>
      <c r="E437" s="1029"/>
      <c r="F437" s="166"/>
      <c r="G437" s="1626"/>
      <c r="H437" s="207"/>
      <c r="I437" s="20"/>
      <c r="J437" s="47"/>
      <c r="K437" s="1029"/>
      <c r="L437" s="157"/>
      <c r="M437" s="1029"/>
    </row>
    <row r="438" spans="2:13" hidden="1">
      <c r="B438" s="157"/>
      <c r="C438" s="204"/>
      <c r="D438" s="205"/>
      <c r="E438" s="1029"/>
      <c r="F438" s="166"/>
      <c r="G438" s="1626"/>
      <c r="H438" s="207"/>
      <c r="I438" s="20"/>
      <c r="J438" s="47"/>
      <c r="K438" s="1029"/>
      <c r="L438" s="157"/>
      <c r="M438" s="1029"/>
    </row>
    <row r="439" spans="2:13" hidden="1">
      <c r="B439" s="157"/>
      <c r="C439" s="204"/>
      <c r="D439" s="205"/>
      <c r="E439" s="1029"/>
      <c r="F439" s="166"/>
      <c r="G439" s="1626"/>
      <c r="H439" s="207"/>
      <c r="I439" s="20"/>
      <c r="J439" s="47"/>
      <c r="K439" s="1029"/>
      <c r="L439" s="157"/>
      <c r="M439" s="1029"/>
    </row>
    <row r="440" spans="2:13" hidden="1">
      <c r="B440" s="157"/>
      <c r="C440" s="204"/>
      <c r="D440" s="205"/>
      <c r="E440" s="1029"/>
      <c r="F440" s="166"/>
      <c r="G440" s="1626"/>
      <c r="H440" s="207"/>
      <c r="I440" s="20"/>
      <c r="J440" s="47"/>
      <c r="K440" s="1029"/>
      <c r="L440" s="157"/>
      <c r="M440" s="1029"/>
    </row>
    <row r="441" spans="2:13" hidden="1">
      <c r="B441" s="157"/>
      <c r="C441" s="204"/>
      <c r="D441" s="205"/>
      <c r="E441" s="1029"/>
      <c r="F441" s="166"/>
      <c r="G441" s="1626"/>
      <c r="H441" s="207"/>
      <c r="I441" s="20"/>
      <c r="J441" s="47"/>
      <c r="K441" s="1029"/>
      <c r="L441" s="157"/>
      <c r="M441" s="1029"/>
    </row>
    <row r="442" spans="2:13" hidden="1">
      <c r="B442" s="157"/>
      <c r="C442" s="204"/>
      <c r="D442" s="205"/>
      <c r="E442" s="1029"/>
      <c r="F442" s="166"/>
      <c r="G442" s="1626"/>
      <c r="H442" s="207"/>
      <c r="I442" s="20"/>
      <c r="J442" s="47"/>
      <c r="K442" s="1029"/>
      <c r="L442" s="157"/>
      <c r="M442" s="1029"/>
    </row>
    <row r="443" spans="2:13" hidden="1">
      <c r="B443" s="157"/>
      <c r="C443" s="204"/>
      <c r="D443" s="205"/>
      <c r="E443" s="1029"/>
      <c r="F443" s="166"/>
      <c r="G443" s="1626"/>
      <c r="H443" s="207"/>
      <c r="I443" s="20"/>
      <c r="J443" s="47"/>
      <c r="K443" s="1029"/>
      <c r="L443" s="157"/>
      <c r="M443" s="1029"/>
    </row>
    <row r="444" spans="2:13" hidden="1">
      <c r="B444" s="157"/>
      <c r="C444" s="204"/>
      <c r="D444" s="205"/>
      <c r="E444" s="1029"/>
      <c r="F444" s="166"/>
      <c r="G444" s="1626"/>
      <c r="H444" s="207"/>
      <c r="I444" s="20"/>
      <c r="J444" s="47"/>
      <c r="K444" s="1029"/>
      <c r="L444" s="157"/>
      <c r="M444" s="1029"/>
    </row>
    <row r="445" spans="2:13" hidden="1">
      <c r="B445" s="157"/>
      <c r="C445" s="204"/>
      <c r="D445" s="205"/>
      <c r="E445" s="1029"/>
      <c r="F445" s="166"/>
      <c r="G445" s="1626"/>
      <c r="H445" s="207"/>
      <c r="I445" s="20"/>
      <c r="J445" s="47"/>
      <c r="K445" s="1029"/>
      <c r="L445" s="157"/>
      <c r="M445" s="1029"/>
    </row>
    <row r="446" spans="2:13" hidden="1">
      <c r="B446" s="157"/>
      <c r="C446" s="204"/>
      <c r="D446" s="205"/>
      <c r="E446" s="1029"/>
      <c r="F446" s="166"/>
      <c r="G446" s="1626"/>
      <c r="H446" s="207"/>
      <c r="I446" s="20"/>
      <c r="J446" s="47"/>
      <c r="K446" s="1029"/>
      <c r="L446" s="157"/>
      <c r="M446" s="1029"/>
    </row>
    <row r="447" spans="2:13" hidden="1">
      <c r="B447" s="157"/>
      <c r="C447" s="204"/>
      <c r="D447" s="205"/>
      <c r="E447" s="1029"/>
      <c r="F447" s="166"/>
      <c r="G447" s="1626"/>
      <c r="H447" s="207"/>
      <c r="I447" s="20"/>
      <c r="J447" s="47"/>
      <c r="K447" s="1029"/>
      <c r="L447" s="157"/>
      <c r="M447" s="1029"/>
    </row>
    <row r="448" spans="2:13" hidden="1">
      <c r="B448" s="157"/>
      <c r="C448" s="204"/>
      <c r="D448" s="205"/>
      <c r="E448" s="1029"/>
      <c r="F448" s="166"/>
      <c r="G448" s="1626"/>
      <c r="H448" s="207"/>
      <c r="I448" s="20"/>
      <c r="J448" s="47"/>
      <c r="K448" s="1029"/>
      <c r="L448" s="157"/>
      <c r="M448" s="1029"/>
    </row>
    <row r="449" spans="2:13" hidden="1">
      <c r="B449" s="157"/>
      <c r="C449" s="204"/>
      <c r="D449" s="205"/>
      <c r="E449" s="1029"/>
      <c r="F449" s="166"/>
      <c r="G449" s="1626"/>
      <c r="H449" s="207"/>
      <c r="I449" s="20"/>
      <c r="J449" s="47"/>
      <c r="K449" s="1029"/>
      <c r="L449" s="157"/>
      <c r="M449" s="1029"/>
    </row>
    <row r="450" spans="2:13" hidden="1">
      <c r="B450" s="157"/>
      <c r="C450" s="204"/>
      <c r="D450" s="205"/>
      <c r="E450" s="1029"/>
      <c r="F450" s="166"/>
      <c r="G450" s="1626"/>
      <c r="H450" s="207"/>
      <c r="I450" s="20"/>
      <c r="J450" s="47"/>
      <c r="K450" s="1029"/>
      <c r="L450" s="157"/>
      <c r="M450" s="1029"/>
    </row>
    <row r="451" spans="2:13" hidden="1">
      <c r="B451" s="157"/>
      <c r="C451" s="204"/>
      <c r="D451" s="205"/>
      <c r="E451" s="1029"/>
      <c r="F451" s="166"/>
      <c r="G451" s="1626"/>
      <c r="H451" s="207"/>
      <c r="I451" s="20"/>
      <c r="J451" s="47"/>
      <c r="K451" s="1029"/>
      <c r="L451" s="157"/>
      <c r="M451" s="1029"/>
    </row>
    <row r="452" spans="2:13" hidden="1">
      <c r="B452" s="157"/>
      <c r="C452" s="204"/>
      <c r="D452" s="205"/>
      <c r="E452" s="1029"/>
      <c r="F452" s="166"/>
      <c r="G452" s="1626"/>
      <c r="H452" s="207"/>
      <c r="I452" s="20"/>
      <c r="J452" s="47"/>
      <c r="K452" s="1029"/>
      <c r="L452" s="157"/>
      <c r="M452" s="1029"/>
    </row>
    <row r="453" spans="2:13" hidden="1">
      <c r="B453" s="157"/>
      <c r="C453" s="204"/>
      <c r="D453" s="205"/>
      <c r="E453" s="1029"/>
      <c r="F453" s="166"/>
      <c r="G453" s="1626"/>
      <c r="H453" s="207"/>
      <c r="I453" s="20"/>
      <c r="J453" s="47"/>
      <c r="K453" s="1029"/>
      <c r="L453" s="157"/>
      <c r="M453" s="1029"/>
    </row>
    <row r="454" spans="2:13" hidden="1">
      <c r="B454" s="157"/>
      <c r="C454" s="204"/>
      <c r="D454" s="205"/>
      <c r="E454" s="1029"/>
      <c r="F454" s="166"/>
      <c r="G454" s="1626"/>
      <c r="H454" s="207"/>
      <c r="I454" s="20"/>
      <c r="J454" s="47"/>
      <c r="K454" s="1029"/>
      <c r="L454" s="157"/>
      <c r="M454" s="1029"/>
    </row>
    <row r="455" spans="2:13" hidden="1">
      <c r="B455" s="157"/>
      <c r="C455" s="204"/>
      <c r="D455" s="205"/>
      <c r="E455" s="1029"/>
      <c r="F455" s="166"/>
      <c r="G455" s="1626"/>
      <c r="H455" s="207"/>
      <c r="I455" s="20"/>
      <c r="J455" s="47"/>
      <c r="K455" s="1029"/>
      <c r="L455" s="157"/>
      <c r="M455" s="1029"/>
    </row>
    <row r="456" spans="2:13" hidden="1">
      <c r="B456" s="157"/>
      <c r="C456" s="204"/>
      <c r="D456" s="205"/>
      <c r="E456" s="1029"/>
      <c r="F456" s="166"/>
      <c r="G456" s="1626"/>
      <c r="H456" s="207"/>
      <c r="I456" s="20"/>
      <c r="J456" s="47"/>
      <c r="K456" s="1029"/>
      <c r="L456" s="157"/>
      <c r="M456" s="1029"/>
    </row>
    <row r="457" spans="2:13" hidden="1">
      <c r="B457" s="157"/>
      <c r="C457" s="204"/>
      <c r="D457" s="205"/>
      <c r="E457" s="1029"/>
      <c r="F457" s="166"/>
      <c r="G457" s="1626"/>
      <c r="H457" s="207"/>
      <c r="I457" s="20"/>
      <c r="J457" s="47"/>
      <c r="K457" s="1029"/>
      <c r="L457" s="157"/>
      <c r="M457" s="1029"/>
    </row>
    <row r="458" spans="2:13" hidden="1">
      <c r="B458" s="157"/>
      <c r="C458" s="204"/>
      <c r="D458" s="205"/>
      <c r="E458" s="1029"/>
      <c r="F458" s="166"/>
      <c r="G458" s="1626"/>
      <c r="H458" s="207"/>
      <c r="I458" s="20"/>
      <c r="J458" s="47"/>
      <c r="K458" s="1029"/>
      <c r="L458" s="157"/>
      <c r="M458" s="1029"/>
    </row>
    <row r="459" spans="2:13" hidden="1">
      <c r="B459" s="157"/>
      <c r="C459" s="204"/>
      <c r="D459" s="205"/>
      <c r="E459" s="1029"/>
      <c r="F459" s="166"/>
      <c r="G459" s="1626"/>
      <c r="H459" s="207"/>
      <c r="I459" s="20"/>
      <c r="J459" s="47"/>
      <c r="K459" s="1029"/>
      <c r="L459" s="157"/>
      <c r="M459" s="1029"/>
    </row>
    <row r="460" spans="2:13" hidden="1">
      <c r="B460" s="157"/>
      <c r="C460" s="204"/>
      <c r="D460" s="205"/>
      <c r="E460" s="1029"/>
      <c r="F460" s="166"/>
      <c r="G460" s="1626"/>
      <c r="H460" s="207"/>
      <c r="I460" s="20"/>
      <c r="J460" s="47"/>
      <c r="K460" s="1029"/>
      <c r="L460" s="157"/>
      <c r="M460" s="1029"/>
    </row>
    <row r="461" spans="2:13" hidden="1">
      <c r="B461" s="157"/>
      <c r="C461" s="204"/>
      <c r="D461" s="205"/>
      <c r="E461" s="1029"/>
      <c r="F461" s="166"/>
      <c r="G461" s="1626"/>
      <c r="H461" s="207"/>
      <c r="I461" s="20"/>
      <c r="J461" s="47"/>
      <c r="K461" s="1029"/>
      <c r="L461" s="157"/>
      <c r="M461" s="1029"/>
    </row>
    <row r="462" spans="2:13" hidden="1">
      <c r="B462" s="157"/>
      <c r="C462" s="204"/>
      <c r="D462" s="205"/>
      <c r="E462" s="1029"/>
      <c r="F462" s="166"/>
      <c r="G462" s="1626"/>
      <c r="H462" s="207"/>
      <c r="I462" s="20"/>
      <c r="J462" s="47"/>
      <c r="K462" s="1029"/>
      <c r="L462" s="157"/>
      <c r="M462" s="1029"/>
    </row>
    <row r="463" spans="2:13" hidden="1">
      <c r="B463" s="157"/>
      <c r="C463" s="204"/>
      <c r="D463" s="205"/>
      <c r="E463" s="1029"/>
      <c r="F463" s="166"/>
      <c r="G463" s="1626"/>
      <c r="H463" s="207"/>
      <c r="I463" s="20"/>
      <c r="J463" s="47"/>
      <c r="K463" s="1029"/>
      <c r="L463" s="157"/>
      <c r="M463" s="1029"/>
    </row>
    <row r="464" spans="2:13" hidden="1">
      <c r="B464" s="157"/>
      <c r="C464" s="204"/>
      <c r="D464" s="205"/>
      <c r="E464" s="1029"/>
      <c r="F464" s="166"/>
      <c r="G464" s="1626"/>
      <c r="H464" s="207"/>
      <c r="I464" s="20"/>
      <c r="J464" s="47"/>
      <c r="K464" s="1029"/>
      <c r="L464" s="157"/>
      <c r="M464" s="1029"/>
    </row>
    <row r="465" spans="2:13" hidden="1">
      <c r="B465" s="157"/>
      <c r="C465" s="204"/>
      <c r="D465" s="205"/>
      <c r="E465" s="1029"/>
      <c r="F465" s="166"/>
      <c r="G465" s="1626"/>
      <c r="H465" s="207"/>
      <c r="I465" s="20"/>
      <c r="J465" s="47"/>
      <c r="K465" s="1029"/>
      <c r="L465" s="157"/>
      <c r="M465" s="1029"/>
    </row>
    <row r="466" spans="2:13" hidden="1">
      <c r="B466" s="157"/>
      <c r="C466" s="204"/>
      <c r="D466" s="205"/>
      <c r="E466" s="1029"/>
      <c r="F466" s="166"/>
      <c r="G466" s="1626"/>
      <c r="H466" s="207"/>
      <c r="I466" s="20"/>
      <c r="J466" s="47"/>
      <c r="K466" s="1029"/>
      <c r="L466" s="157"/>
      <c r="M466" s="1029"/>
    </row>
    <row r="467" spans="2:13" hidden="1">
      <c r="B467" s="157"/>
      <c r="C467" s="204"/>
      <c r="D467" s="205"/>
      <c r="E467" s="1029"/>
      <c r="F467" s="166"/>
      <c r="G467" s="1626"/>
      <c r="H467" s="207"/>
      <c r="I467" s="20"/>
      <c r="J467" s="47"/>
      <c r="K467" s="1029"/>
      <c r="L467" s="157"/>
      <c r="M467" s="1029"/>
    </row>
    <row r="468" spans="2:13" hidden="1">
      <c r="B468" s="157"/>
      <c r="C468" s="204"/>
      <c r="D468" s="205"/>
      <c r="E468" s="1029"/>
      <c r="F468" s="166"/>
      <c r="G468" s="1626"/>
      <c r="H468" s="207"/>
      <c r="I468" s="20"/>
      <c r="J468" s="47"/>
      <c r="K468" s="1029"/>
      <c r="L468" s="157"/>
      <c r="M468" s="1029"/>
    </row>
    <row r="469" spans="2:13" hidden="1">
      <c r="B469" s="157"/>
      <c r="C469" s="204"/>
      <c r="D469" s="205"/>
      <c r="E469" s="1029"/>
      <c r="F469" s="166"/>
      <c r="G469" s="1626"/>
      <c r="H469" s="207"/>
      <c r="I469" s="20"/>
      <c r="J469" s="47"/>
      <c r="K469" s="1029"/>
      <c r="L469" s="157"/>
      <c r="M469" s="1029"/>
    </row>
    <row r="470" spans="2:13" hidden="1">
      <c r="B470" s="157"/>
      <c r="C470" s="204"/>
      <c r="D470" s="205"/>
      <c r="E470" s="1029"/>
      <c r="F470" s="166"/>
      <c r="G470" s="1626"/>
      <c r="H470" s="207"/>
      <c r="I470" s="20"/>
      <c r="J470" s="47"/>
      <c r="K470" s="1029"/>
      <c r="L470" s="157"/>
      <c r="M470" s="1029"/>
    </row>
    <row r="471" spans="2:13" hidden="1">
      <c r="B471" s="157"/>
      <c r="C471" s="204"/>
      <c r="D471" s="205"/>
      <c r="E471" s="1029"/>
      <c r="F471" s="166"/>
      <c r="G471" s="1626"/>
      <c r="H471" s="207"/>
      <c r="I471" s="20"/>
      <c r="J471" s="47"/>
      <c r="K471" s="1029"/>
      <c r="L471" s="157"/>
      <c r="M471" s="1029"/>
    </row>
    <row r="472" spans="2:13" hidden="1">
      <c r="B472" s="157"/>
      <c r="C472" s="204"/>
      <c r="D472" s="205"/>
      <c r="E472" s="1029"/>
      <c r="F472" s="166"/>
      <c r="G472" s="1626"/>
      <c r="H472" s="207"/>
      <c r="I472" s="20"/>
      <c r="J472" s="47"/>
      <c r="K472" s="1029"/>
      <c r="L472" s="157"/>
      <c r="M472" s="1029"/>
    </row>
    <row r="473" spans="2:13" hidden="1">
      <c r="B473" s="157"/>
      <c r="C473" s="204"/>
      <c r="D473" s="205"/>
      <c r="E473" s="1029"/>
      <c r="F473" s="166"/>
      <c r="G473" s="1626"/>
      <c r="H473" s="207"/>
      <c r="I473" s="20"/>
      <c r="J473" s="47"/>
      <c r="K473" s="1029"/>
      <c r="L473" s="157"/>
      <c r="M473" s="1029"/>
    </row>
    <row r="474" spans="2:13" hidden="1">
      <c r="B474" s="157"/>
      <c r="C474" s="204"/>
      <c r="D474" s="205"/>
      <c r="E474" s="1029"/>
      <c r="F474" s="166"/>
      <c r="G474" s="1626"/>
      <c r="H474" s="207"/>
      <c r="I474" s="20"/>
      <c r="J474" s="47"/>
      <c r="K474" s="1029"/>
      <c r="L474" s="157"/>
      <c r="M474" s="1029"/>
    </row>
    <row r="475" spans="2:13" hidden="1">
      <c r="B475" s="157"/>
      <c r="C475" s="204"/>
      <c r="D475" s="205"/>
      <c r="E475" s="1029"/>
      <c r="F475" s="166"/>
      <c r="G475" s="1626"/>
      <c r="H475" s="207"/>
      <c r="I475" s="20"/>
      <c r="J475" s="47"/>
      <c r="K475" s="1029"/>
      <c r="L475" s="157"/>
      <c r="M475" s="1029"/>
    </row>
    <row r="476" spans="2:13" hidden="1">
      <c r="B476" s="157"/>
      <c r="C476" s="204"/>
      <c r="D476" s="205"/>
      <c r="E476" s="1029"/>
      <c r="F476" s="166"/>
      <c r="G476" s="1626"/>
      <c r="H476" s="207"/>
      <c r="I476" s="20"/>
      <c r="J476" s="47"/>
      <c r="K476" s="1029"/>
      <c r="L476" s="157"/>
      <c r="M476" s="1029"/>
    </row>
    <row r="477" spans="2:13" hidden="1">
      <c r="B477" s="157"/>
      <c r="C477" s="204"/>
      <c r="D477" s="205"/>
      <c r="E477" s="1029"/>
      <c r="F477" s="166"/>
      <c r="G477" s="1626"/>
      <c r="H477" s="207"/>
      <c r="I477" s="20"/>
      <c r="J477" s="47"/>
      <c r="K477" s="1029"/>
      <c r="L477" s="157"/>
      <c r="M477" s="1029"/>
    </row>
    <row r="478" spans="2:13" hidden="1">
      <c r="B478" s="157"/>
      <c r="C478" s="204"/>
      <c r="D478" s="205"/>
      <c r="E478" s="1029"/>
      <c r="F478" s="166"/>
      <c r="G478" s="1626"/>
      <c r="H478" s="207"/>
      <c r="I478" s="20"/>
      <c r="J478" s="47"/>
      <c r="K478" s="1029"/>
      <c r="L478" s="157"/>
      <c r="M478" s="1029"/>
    </row>
    <row r="479" spans="2:13" hidden="1">
      <c r="B479" s="157"/>
      <c r="C479" s="204"/>
      <c r="D479" s="205"/>
      <c r="E479" s="1029"/>
      <c r="F479" s="166"/>
      <c r="G479" s="1626"/>
      <c r="H479" s="207"/>
      <c r="I479" s="20"/>
      <c r="J479" s="47"/>
      <c r="K479" s="1029"/>
      <c r="L479" s="157"/>
      <c r="M479" s="1029"/>
    </row>
    <row r="480" spans="2:13" hidden="1">
      <c r="B480" s="157"/>
      <c r="C480" s="204"/>
      <c r="D480" s="205"/>
      <c r="E480" s="1029"/>
      <c r="F480" s="166"/>
      <c r="G480" s="1626"/>
      <c r="H480" s="207"/>
      <c r="I480" s="20"/>
      <c r="J480" s="47"/>
      <c r="K480" s="1029"/>
      <c r="L480" s="157"/>
      <c r="M480" s="1029"/>
    </row>
    <row r="481" spans="2:13" hidden="1">
      <c r="B481" s="157"/>
      <c r="C481" s="204"/>
      <c r="D481" s="205"/>
      <c r="E481" s="1029"/>
      <c r="F481" s="166"/>
      <c r="G481" s="1626"/>
      <c r="H481" s="207"/>
      <c r="I481" s="20"/>
      <c r="J481" s="47"/>
      <c r="K481" s="1029"/>
      <c r="L481" s="157"/>
      <c r="M481" s="1029"/>
    </row>
    <row r="482" spans="2:13" hidden="1">
      <c r="B482" s="157"/>
      <c r="C482" s="204"/>
      <c r="D482" s="205"/>
      <c r="E482" s="1029"/>
      <c r="F482" s="166"/>
      <c r="G482" s="1626"/>
      <c r="H482" s="207"/>
      <c r="I482" s="20"/>
      <c r="J482" s="47"/>
      <c r="K482" s="1029"/>
      <c r="L482" s="157"/>
      <c r="M482" s="1029"/>
    </row>
    <row r="483" spans="2:13" hidden="1">
      <c r="B483" s="157"/>
      <c r="C483" s="204"/>
      <c r="D483" s="205"/>
      <c r="E483" s="1029"/>
      <c r="F483" s="166"/>
      <c r="G483" s="1626"/>
      <c r="H483" s="207"/>
      <c r="I483" s="20"/>
      <c r="J483" s="47"/>
      <c r="K483" s="1029"/>
      <c r="L483" s="157"/>
      <c r="M483" s="1029"/>
    </row>
    <row r="484" spans="2:13" hidden="1">
      <c r="B484" s="157"/>
      <c r="C484" s="204"/>
      <c r="D484" s="205"/>
      <c r="E484" s="1029"/>
      <c r="F484" s="166"/>
      <c r="G484" s="1626"/>
      <c r="H484" s="207"/>
      <c r="I484" s="20"/>
      <c r="J484" s="47"/>
      <c r="K484" s="1029"/>
      <c r="L484" s="157"/>
      <c r="M484" s="1029"/>
    </row>
    <row r="485" spans="2:13" hidden="1">
      <c r="B485" s="157"/>
      <c r="C485" s="204"/>
      <c r="D485" s="205"/>
      <c r="E485" s="1029"/>
      <c r="F485" s="166"/>
      <c r="G485" s="1626"/>
      <c r="H485" s="207"/>
      <c r="I485" s="20"/>
      <c r="J485" s="47"/>
      <c r="K485" s="1029"/>
      <c r="L485" s="157"/>
      <c r="M485" s="1029"/>
    </row>
    <row r="486" spans="2:13" hidden="1">
      <c r="B486" s="157"/>
      <c r="C486" s="204"/>
      <c r="D486" s="205"/>
      <c r="E486" s="1029"/>
      <c r="F486" s="166"/>
      <c r="G486" s="1626"/>
      <c r="H486" s="207"/>
      <c r="I486" s="20"/>
      <c r="J486" s="47"/>
      <c r="K486" s="1029"/>
      <c r="L486" s="157"/>
      <c r="M486" s="1029"/>
    </row>
    <row r="487" spans="2:13" hidden="1">
      <c r="B487" s="157"/>
      <c r="C487" s="204"/>
      <c r="D487" s="205"/>
      <c r="E487" s="1029"/>
      <c r="F487" s="166"/>
      <c r="G487" s="1626"/>
      <c r="H487" s="207"/>
      <c r="I487" s="20"/>
      <c r="J487" s="47"/>
      <c r="K487" s="1029"/>
      <c r="L487" s="157"/>
      <c r="M487" s="1029"/>
    </row>
    <row r="488" spans="2:13" hidden="1">
      <c r="B488" s="157"/>
      <c r="C488" s="204"/>
      <c r="D488" s="205"/>
      <c r="E488" s="1029"/>
      <c r="F488" s="166"/>
      <c r="G488" s="1626"/>
      <c r="H488" s="207"/>
      <c r="I488" s="20"/>
      <c r="J488" s="47"/>
      <c r="K488" s="1029"/>
      <c r="L488" s="157"/>
      <c r="M488" s="1029"/>
    </row>
    <row r="489" spans="2:13" hidden="1">
      <c r="B489" s="157"/>
      <c r="C489" s="204"/>
      <c r="D489" s="205"/>
      <c r="E489" s="1029"/>
      <c r="F489" s="166"/>
      <c r="G489" s="1626"/>
      <c r="H489" s="207"/>
      <c r="I489" s="20"/>
      <c r="J489" s="47"/>
      <c r="K489" s="1029"/>
      <c r="L489" s="157"/>
      <c r="M489" s="1029"/>
    </row>
    <row r="490" spans="2:13" hidden="1">
      <c r="B490" s="157"/>
      <c r="C490" s="204"/>
      <c r="D490" s="205"/>
      <c r="E490" s="1029"/>
      <c r="F490" s="166"/>
      <c r="G490" s="1626"/>
      <c r="H490" s="207"/>
      <c r="I490" s="20"/>
      <c r="J490" s="47"/>
      <c r="K490" s="1029"/>
      <c r="L490" s="157"/>
      <c r="M490" s="1029"/>
    </row>
    <row r="491" spans="2:13" hidden="1">
      <c r="B491" s="157"/>
      <c r="C491" s="204"/>
      <c r="D491" s="205"/>
      <c r="E491" s="1029"/>
      <c r="F491" s="166"/>
      <c r="G491" s="1626"/>
      <c r="H491" s="207"/>
      <c r="I491" s="20"/>
      <c r="J491" s="47"/>
      <c r="K491" s="1029"/>
      <c r="L491" s="157"/>
      <c r="M491" s="1029"/>
    </row>
    <row r="492" spans="2:13" hidden="1">
      <c r="B492" s="157"/>
      <c r="C492" s="204"/>
      <c r="D492" s="205"/>
      <c r="E492" s="1029"/>
      <c r="F492" s="166"/>
      <c r="G492" s="1626"/>
      <c r="H492" s="207"/>
      <c r="I492" s="20"/>
      <c r="J492" s="47"/>
      <c r="K492" s="1029"/>
      <c r="L492" s="157"/>
      <c r="M492" s="1029"/>
    </row>
    <row r="493" spans="2:13" hidden="1">
      <c r="B493" s="157"/>
      <c r="C493" s="204"/>
      <c r="D493" s="205"/>
      <c r="E493" s="1029"/>
      <c r="F493" s="166"/>
      <c r="G493" s="1626"/>
      <c r="H493" s="207"/>
      <c r="I493" s="20"/>
      <c r="J493" s="47"/>
      <c r="K493" s="1029"/>
      <c r="L493" s="157"/>
      <c r="M493" s="1029"/>
    </row>
    <row r="494" spans="2:13" hidden="1">
      <c r="B494" s="157"/>
      <c r="C494" s="204"/>
      <c r="D494" s="205"/>
      <c r="E494" s="1029"/>
      <c r="F494" s="166"/>
      <c r="G494" s="1626"/>
      <c r="H494" s="207"/>
      <c r="I494" s="20"/>
      <c r="J494" s="47"/>
      <c r="K494" s="1029"/>
      <c r="L494" s="157"/>
      <c r="M494" s="1029"/>
    </row>
    <row r="495" spans="2:13" hidden="1">
      <c r="B495" s="157"/>
      <c r="C495" s="204"/>
      <c r="D495" s="205"/>
      <c r="E495" s="1029"/>
      <c r="F495" s="166"/>
      <c r="G495" s="1626"/>
      <c r="H495" s="207"/>
      <c r="I495" s="20"/>
      <c r="J495" s="47"/>
      <c r="K495" s="1029"/>
      <c r="L495" s="157"/>
      <c r="M495" s="1029"/>
    </row>
    <row r="496" spans="2:13" hidden="1">
      <c r="B496" s="157"/>
      <c r="C496" s="204"/>
      <c r="D496" s="205"/>
      <c r="E496" s="1029"/>
      <c r="F496" s="166"/>
      <c r="G496" s="1626"/>
      <c r="H496" s="207"/>
      <c r="I496" s="20"/>
      <c r="J496" s="47"/>
      <c r="K496" s="1029"/>
      <c r="L496" s="157"/>
      <c r="M496" s="1029"/>
    </row>
    <row r="497" spans="2:13" hidden="1">
      <c r="B497" s="157"/>
      <c r="C497" s="204"/>
      <c r="D497" s="205"/>
      <c r="E497" s="1029"/>
      <c r="F497" s="166"/>
      <c r="G497" s="1626"/>
      <c r="H497" s="207"/>
      <c r="I497" s="20"/>
      <c r="J497" s="47"/>
      <c r="K497" s="1029"/>
      <c r="L497" s="157"/>
      <c r="M497" s="1029"/>
    </row>
    <row r="498" spans="2:13" hidden="1">
      <c r="B498" s="157"/>
      <c r="C498" s="204"/>
      <c r="D498" s="205"/>
      <c r="E498" s="1029"/>
      <c r="F498" s="166"/>
      <c r="G498" s="1626"/>
      <c r="H498" s="207"/>
      <c r="I498" s="20"/>
      <c r="J498" s="47"/>
      <c r="K498" s="1029"/>
      <c r="L498" s="157"/>
      <c r="M498" s="1029"/>
    </row>
    <row r="499" spans="2:13" hidden="1">
      <c r="B499" s="157"/>
      <c r="C499" s="204"/>
      <c r="D499" s="205"/>
      <c r="E499" s="1029"/>
      <c r="F499" s="166"/>
      <c r="G499" s="1626"/>
      <c r="H499" s="207"/>
      <c r="I499" s="20"/>
      <c r="J499" s="47"/>
      <c r="K499" s="1029"/>
      <c r="L499" s="157"/>
      <c r="M499" s="1029"/>
    </row>
    <row r="500" spans="2:13" hidden="1">
      <c r="B500" s="157"/>
      <c r="C500" s="204"/>
      <c r="D500" s="205"/>
      <c r="E500" s="1029"/>
      <c r="F500" s="166"/>
      <c r="G500" s="1626"/>
      <c r="H500" s="207"/>
      <c r="I500" s="20"/>
      <c r="J500" s="47"/>
      <c r="K500" s="1029"/>
      <c r="L500" s="157"/>
      <c r="M500" s="1029"/>
    </row>
    <row r="501" spans="2:13" hidden="1">
      <c r="B501" s="157"/>
      <c r="C501" s="204"/>
      <c r="D501" s="205"/>
      <c r="E501" s="1029"/>
      <c r="F501" s="166"/>
      <c r="G501" s="1626"/>
      <c r="H501" s="207"/>
      <c r="I501" s="20"/>
      <c r="J501" s="47"/>
      <c r="K501" s="1029"/>
      <c r="L501" s="157"/>
      <c r="M501" s="1029"/>
    </row>
    <row r="502" spans="2:13" hidden="1">
      <c r="B502" s="157"/>
      <c r="C502" s="204"/>
      <c r="D502" s="205"/>
      <c r="E502" s="1029"/>
      <c r="F502" s="166"/>
      <c r="G502" s="1626"/>
      <c r="H502" s="207"/>
      <c r="I502" s="20"/>
      <c r="J502" s="47"/>
      <c r="K502" s="1029"/>
      <c r="L502" s="157"/>
      <c r="M502" s="1029"/>
    </row>
    <row r="503" spans="2:13" hidden="1">
      <c r="B503" s="157"/>
      <c r="C503" s="204"/>
      <c r="D503" s="205"/>
      <c r="E503" s="1029"/>
      <c r="F503" s="166"/>
      <c r="G503" s="1626"/>
      <c r="H503" s="207"/>
      <c r="I503" s="20"/>
      <c r="J503" s="47"/>
      <c r="K503" s="1029"/>
      <c r="L503" s="157"/>
      <c r="M503" s="1029"/>
    </row>
    <row r="504" spans="2:13" hidden="1">
      <c r="B504" s="157"/>
      <c r="C504" s="204"/>
      <c r="D504" s="205"/>
      <c r="E504" s="1029"/>
      <c r="F504" s="166"/>
      <c r="G504" s="1626"/>
      <c r="H504" s="207"/>
      <c r="I504" s="20"/>
      <c r="J504" s="47"/>
      <c r="K504" s="1029"/>
      <c r="L504" s="157"/>
      <c r="M504" s="1029"/>
    </row>
    <row r="505" spans="2:13" hidden="1">
      <c r="B505" s="157"/>
      <c r="C505" s="204"/>
      <c r="D505" s="205"/>
      <c r="E505" s="1029"/>
      <c r="F505" s="166"/>
      <c r="G505" s="1626"/>
      <c r="H505" s="207"/>
      <c r="I505" s="20"/>
      <c r="J505" s="47"/>
      <c r="K505" s="1029"/>
      <c r="L505" s="157"/>
      <c r="M505" s="1029"/>
    </row>
    <row r="506" spans="2:13" hidden="1">
      <c r="B506" s="157"/>
      <c r="C506" s="204"/>
      <c r="D506" s="205"/>
      <c r="E506" s="1029"/>
      <c r="F506" s="166"/>
      <c r="G506" s="1626"/>
      <c r="H506" s="207"/>
      <c r="I506" s="20"/>
      <c r="J506" s="47"/>
      <c r="K506" s="1029"/>
      <c r="L506" s="157"/>
      <c r="M506" s="1029"/>
    </row>
    <row r="507" spans="2:13" hidden="1">
      <c r="B507" s="157"/>
      <c r="C507" s="204"/>
      <c r="D507" s="205"/>
      <c r="E507" s="1029"/>
      <c r="F507" s="166"/>
      <c r="G507" s="1626"/>
      <c r="H507" s="207"/>
      <c r="I507" s="20"/>
      <c r="J507" s="47"/>
      <c r="K507" s="1029"/>
      <c r="L507" s="157"/>
      <c r="M507" s="1029"/>
    </row>
    <row r="508" spans="2:13" hidden="1">
      <c r="B508" s="157"/>
      <c r="C508" s="204"/>
      <c r="D508" s="205"/>
      <c r="E508" s="1029"/>
      <c r="F508" s="166"/>
      <c r="G508" s="1626"/>
      <c r="H508" s="207"/>
      <c r="I508" s="20"/>
      <c r="J508" s="47"/>
      <c r="K508" s="1029"/>
      <c r="L508" s="157"/>
      <c r="M508" s="1029"/>
    </row>
    <row r="509" spans="2:13" hidden="1">
      <c r="B509" s="157"/>
      <c r="C509" s="204"/>
      <c r="D509" s="205"/>
      <c r="E509" s="1029"/>
      <c r="F509" s="166"/>
      <c r="G509" s="1626"/>
      <c r="H509" s="207"/>
      <c r="I509" s="20"/>
      <c r="J509" s="47"/>
      <c r="K509" s="1029"/>
      <c r="L509" s="157"/>
      <c r="M509" s="1029"/>
    </row>
    <row r="510" spans="2:13" hidden="1">
      <c r="B510" s="157"/>
      <c r="C510" s="204"/>
      <c r="D510" s="205"/>
      <c r="E510" s="1029"/>
      <c r="F510" s="166"/>
      <c r="G510" s="1626"/>
      <c r="H510" s="207"/>
      <c r="I510" s="20"/>
      <c r="J510" s="47"/>
      <c r="K510" s="1029"/>
      <c r="L510" s="157"/>
      <c r="M510" s="1029"/>
    </row>
    <row r="511" spans="2:13" hidden="1">
      <c r="B511" s="157"/>
      <c r="C511" s="204"/>
      <c r="D511" s="205"/>
      <c r="E511" s="1029"/>
      <c r="F511" s="166"/>
      <c r="G511" s="1626"/>
      <c r="H511" s="207"/>
      <c r="I511" s="20"/>
      <c r="J511" s="47"/>
      <c r="K511" s="1029"/>
      <c r="L511" s="157"/>
      <c r="M511" s="1029"/>
    </row>
    <row r="512" spans="2:13" hidden="1">
      <c r="B512" s="157"/>
      <c r="C512" s="204"/>
      <c r="D512" s="205"/>
      <c r="E512" s="1029"/>
      <c r="F512" s="166"/>
      <c r="G512" s="1626"/>
      <c r="H512" s="207"/>
      <c r="I512" s="20"/>
      <c r="J512" s="47"/>
      <c r="K512" s="1029"/>
      <c r="L512" s="157"/>
      <c r="M512" s="1029"/>
    </row>
    <row r="513" spans="2:13" hidden="1">
      <c r="B513" s="157"/>
      <c r="C513" s="204"/>
      <c r="D513" s="205"/>
      <c r="E513" s="1029"/>
      <c r="F513" s="166"/>
      <c r="G513" s="1626"/>
      <c r="H513" s="207"/>
      <c r="I513" s="20"/>
      <c r="J513" s="47"/>
      <c r="K513" s="1029"/>
      <c r="L513" s="157"/>
      <c r="M513" s="1029"/>
    </row>
    <row r="514" spans="2:13" hidden="1">
      <c r="B514" s="157"/>
      <c r="C514" s="204"/>
      <c r="D514" s="205"/>
      <c r="E514" s="1029"/>
      <c r="F514" s="166"/>
      <c r="G514" s="1626"/>
      <c r="H514" s="207"/>
      <c r="I514" s="20"/>
      <c r="J514" s="47"/>
      <c r="K514" s="1029"/>
      <c r="L514" s="157"/>
      <c r="M514" s="1029"/>
    </row>
    <row r="515" spans="2:13" hidden="1">
      <c r="B515" s="157"/>
      <c r="C515" s="204"/>
      <c r="D515" s="205"/>
      <c r="E515" s="1029"/>
      <c r="F515" s="166"/>
      <c r="G515" s="1626"/>
      <c r="H515" s="207"/>
      <c r="I515" s="20"/>
      <c r="J515" s="47"/>
      <c r="K515" s="1029"/>
      <c r="L515" s="157"/>
      <c r="M515" s="1029"/>
    </row>
    <row r="516" spans="2:13" hidden="1">
      <c r="B516" s="157"/>
      <c r="C516" s="204"/>
      <c r="D516" s="205"/>
      <c r="E516" s="1029"/>
      <c r="F516" s="166"/>
      <c r="G516" s="1626"/>
      <c r="H516" s="207"/>
      <c r="I516" s="20"/>
      <c r="J516" s="47"/>
      <c r="K516" s="1029"/>
      <c r="L516" s="157"/>
      <c r="M516" s="1029"/>
    </row>
    <row r="517" spans="2:13" hidden="1">
      <c r="B517" s="157"/>
      <c r="C517" s="204"/>
      <c r="D517" s="205"/>
      <c r="E517" s="1029"/>
      <c r="F517" s="166"/>
      <c r="G517" s="1626"/>
      <c r="H517" s="207"/>
      <c r="I517" s="20"/>
      <c r="J517" s="47"/>
      <c r="K517" s="1029"/>
      <c r="L517" s="157"/>
      <c r="M517" s="1029"/>
    </row>
    <row r="518" spans="2:13" hidden="1">
      <c r="B518" s="157"/>
      <c r="C518" s="204"/>
      <c r="D518" s="205"/>
      <c r="E518" s="1029"/>
      <c r="F518" s="166"/>
      <c r="G518" s="1626"/>
      <c r="H518" s="207"/>
      <c r="I518" s="20"/>
      <c r="J518" s="47"/>
      <c r="K518" s="1029"/>
      <c r="L518" s="157"/>
      <c r="M518" s="1029"/>
    </row>
    <row r="519" spans="2:13" hidden="1">
      <c r="B519" s="157"/>
      <c r="C519" s="204"/>
      <c r="D519" s="205"/>
      <c r="E519" s="1029"/>
      <c r="F519" s="166"/>
      <c r="G519" s="1626"/>
      <c r="H519" s="207"/>
      <c r="I519" s="20"/>
      <c r="J519" s="47"/>
      <c r="K519" s="1029"/>
      <c r="L519" s="157"/>
      <c r="M519" s="1029"/>
    </row>
    <row r="520" spans="2:13" hidden="1">
      <c r="B520" s="157"/>
      <c r="C520" s="204"/>
      <c r="D520" s="205"/>
      <c r="E520" s="1029"/>
      <c r="F520" s="166"/>
      <c r="G520" s="1626"/>
      <c r="H520" s="207"/>
      <c r="I520" s="20"/>
      <c r="J520" s="47"/>
      <c r="K520" s="1029"/>
      <c r="L520" s="157"/>
      <c r="M520" s="1029"/>
    </row>
  </sheetData>
  <sheetProtection algorithmName="SHA-512" hashValue="QrMgB1dMrK9xvVsRDLFb5n01Fi6163Lj2TmQjoKlglqNnksCRS3dDw01E2fW165ACh09g14s75FhV5PwmV62fA==" saltValue="lCfSwLwOEa7MU0xHwe+n9w==" spinCount="100000" sheet="1" formatColumns="0" autoFilter="0"/>
  <protectedRanges>
    <protectedRange sqref="J5:J52" name="Range1"/>
    <protectedRange sqref="F5:G52" name="Range2"/>
  </protectedRanges>
  <autoFilter ref="J3:J52" xr:uid="{2959D20B-AC8A-419D-A5A7-C919D9E895B7}"/>
  <mergeCells count="2">
    <mergeCell ref="K1:K2"/>
    <mergeCell ref="B2:C2"/>
  </mergeCells>
  <conditionalFormatting sqref="F5:F52">
    <cfRule type="cellIs" dxfId="9" priority="2" operator="notEqual">
      <formula>$F$2</formula>
    </cfRule>
  </conditionalFormatting>
  <conditionalFormatting sqref="G5:G52">
    <cfRule type="cellIs" dxfId="8" priority="1" operator="notEqual">
      <formula>ROUND($F5*$E5,2)</formula>
    </cfRule>
  </conditionalFormatting>
  <hyperlinks>
    <hyperlink ref="K1" location="'Lead Sheet'!A1" display="CLICK TO RETURN TO LEAD SHEET" xr:uid="{FFE93F0D-33A0-4F17-87A6-630993596EC0}"/>
  </hyperlinks>
  <pageMargins left="0.7" right="0.7" top="0.75" bottom="0.75" header="0.3" footer="0.3"/>
  <pageSetup scale="71" fitToHeight="0" orientation="portrait" horizontalDpi="4294967292" verticalDpi="4294967292" r:id="rId1"/>
  <headerFooter>
    <oddHeader>&amp;LSTEEL COUPLINGS
&amp;K00-046Subject to change without notice&amp;RSTEEL COUPLINGS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1EEBF-4154-4982-AAC6-9B288C051115}">
  <sheetPr codeName="Sheet1">
    <pageSetUpPr fitToPage="1"/>
  </sheetPr>
  <dimension ref="A1:T223"/>
  <sheetViews>
    <sheetView showGridLines="0" zoomScaleNormal="100" workbookViewId="0">
      <selection activeCell="F4" sqref="F4"/>
    </sheetView>
  </sheetViews>
  <sheetFormatPr defaultColWidth="0" defaultRowHeight="0" customHeight="1" zeroHeight="1"/>
  <cols>
    <col min="1" max="1" width="1.85546875" style="157" customWidth="1"/>
    <col min="2" max="2" width="1.85546875" style="20" hidden="1" customWidth="1"/>
    <col min="3" max="3" width="13" style="157" customWidth="1"/>
    <col min="4" max="4" width="15.140625" style="157" customWidth="1"/>
    <col min="5" max="5" width="23" style="157" bestFit="1" customWidth="1"/>
    <col min="6" max="6" width="34.42578125" style="157" customWidth="1"/>
    <col min="7" max="7" width="29.42578125" style="20" customWidth="1"/>
    <col min="8" max="8" width="15.28515625" style="157" customWidth="1"/>
    <col min="9" max="9" width="17" style="157" customWidth="1"/>
    <col min="10" max="10" width="21" style="157" customWidth="1"/>
    <col min="11" max="11" width="2.5703125" style="157" customWidth="1"/>
    <col min="12" max="12" width="17" style="157" hidden="1" customWidth="1"/>
    <col min="13" max="13" width="1.42578125" style="157" hidden="1" customWidth="1"/>
    <col min="14" max="15" width="9.140625" style="157" hidden="1" customWidth="1"/>
    <col min="16" max="20" width="13.42578125" style="157" hidden="1" customWidth="1"/>
    <col min="21" max="16384" width="9.140625" style="157" hidden="1"/>
  </cols>
  <sheetData>
    <row r="1" spans="2:9" ht="15" customHeight="1">
      <c r="E1" s="1863"/>
      <c r="F1" s="1863"/>
      <c r="G1" s="1863"/>
      <c r="I1" s="12"/>
    </row>
    <row r="2" spans="2:9" ht="15" customHeight="1" thickBot="1">
      <c r="B2" s="951"/>
      <c r="G2" s="157"/>
    </row>
    <row r="3" spans="2:9" ht="15" customHeight="1">
      <c r="D3" s="952"/>
      <c r="E3" s="953"/>
      <c r="F3" s="953"/>
      <c r="G3" s="954"/>
      <c r="H3" s="979"/>
      <c r="I3" s="981"/>
    </row>
    <row r="4" spans="2:9" ht="15" customHeight="1">
      <c r="D4" s="955" t="s">
        <v>4661</v>
      </c>
      <c r="E4" s="978"/>
      <c r="F4" s="982" t="s">
        <v>8169</v>
      </c>
      <c r="G4" s="983" t="str">
        <f>IF(F4="PURCHASE ORDER","PO Number","Quote Number")</f>
        <v>PO Number</v>
      </c>
      <c r="H4" s="1855"/>
      <c r="I4" s="1856"/>
    </row>
    <row r="5" spans="2:9" ht="15" customHeight="1">
      <c r="D5" s="956"/>
      <c r="G5" s="844"/>
      <c r="I5" s="957"/>
    </row>
    <row r="6" spans="2:9" ht="15" customHeight="1">
      <c r="D6" s="955" t="s">
        <v>4663</v>
      </c>
      <c r="E6" s="1855"/>
      <c r="F6" s="1855"/>
      <c r="G6" s="983" t="s">
        <v>7878</v>
      </c>
      <c r="H6" s="1859"/>
      <c r="I6" s="1860"/>
    </row>
    <row r="7" spans="2:9" ht="15" customHeight="1">
      <c r="D7" s="958"/>
      <c r="E7" s="1857"/>
      <c r="F7" s="1857"/>
      <c r="G7" s="157"/>
      <c r="H7" s="1857"/>
      <c r="I7" s="1858"/>
    </row>
    <row r="8" spans="2:9" ht="15" customHeight="1">
      <c r="D8" s="958"/>
      <c r="E8" s="1857"/>
      <c r="F8" s="1857"/>
      <c r="G8" s="157"/>
      <c r="H8" s="1857"/>
      <c r="I8" s="1858"/>
    </row>
    <row r="9" spans="2:9" ht="15" customHeight="1">
      <c r="D9" s="959"/>
      <c r="E9" s="1866"/>
      <c r="F9" s="1866"/>
      <c r="G9" s="844"/>
      <c r="H9" s="1857"/>
      <c r="I9" s="1858"/>
    </row>
    <row r="10" spans="2:9" ht="15" customHeight="1">
      <c r="D10" s="959"/>
      <c r="E10" s="984"/>
      <c r="F10" s="984"/>
      <c r="G10" s="157"/>
      <c r="I10" s="957"/>
    </row>
    <row r="11" spans="2:9" ht="15" customHeight="1">
      <c r="D11" s="960"/>
      <c r="E11" s="204"/>
      <c r="F11" s="204"/>
      <c r="G11" s="157"/>
      <c r="I11" s="957"/>
    </row>
    <row r="12" spans="2:9" ht="15" customHeight="1">
      <c r="D12" s="961"/>
      <c r="E12" s="985"/>
      <c r="F12" s="985"/>
      <c r="G12" s="986"/>
      <c r="I12" s="957"/>
    </row>
    <row r="13" spans="2:9" ht="15" customHeight="1">
      <c r="D13" s="958"/>
      <c r="E13" s="962" t="s">
        <v>4662</v>
      </c>
      <c r="F13" s="963"/>
      <c r="G13" s="157"/>
      <c r="H13" s="962" t="s">
        <v>7879</v>
      </c>
      <c r="I13" s="988"/>
    </row>
    <row r="14" spans="2:9" ht="15" customHeight="1">
      <c r="D14" s="958"/>
      <c r="E14" s="205"/>
      <c r="F14" s="205"/>
      <c r="G14" s="157"/>
      <c r="I14" s="957"/>
    </row>
    <row r="15" spans="2:9" ht="15" customHeight="1" thickBot="1">
      <c r="D15" s="964"/>
      <c r="E15" s="965"/>
      <c r="F15" s="966"/>
      <c r="G15" s="967"/>
      <c r="H15" s="980"/>
      <c r="I15" s="987"/>
    </row>
    <row r="16" spans="2:9" ht="15" customHeight="1"/>
    <row r="17" spans="3:12" ht="15" customHeight="1"/>
    <row r="18" spans="3:12" ht="15" customHeight="1">
      <c r="F18" s="844" t="s">
        <v>12631</v>
      </c>
      <c r="G18" s="1694" t="str">
        <f>'PEX Tubing'!G2</f>
        <v>Piece</v>
      </c>
      <c r="K18" s="968"/>
      <c r="L18" s="969"/>
    </row>
    <row r="19" spans="3:12" ht="15" customHeight="1" thickBot="1">
      <c r="C19" s="20"/>
      <c r="E19" s="19"/>
      <c r="F19" s="1863" t="s">
        <v>7881</v>
      </c>
      <c r="G19" s="1863"/>
      <c r="I19" s="20"/>
    </row>
    <row r="20" spans="3:12" ht="15" customHeight="1" thickBot="1">
      <c r="F20" s="1864" t="s">
        <v>7883</v>
      </c>
      <c r="G20" s="1864"/>
      <c r="H20" s="962" t="s">
        <v>4664</v>
      </c>
      <c r="J20" s="1378">
        <f>SUM(J22:J221)</f>
        <v>0</v>
      </c>
    </row>
    <row r="21" spans="3:12" s="970" customFormat="1" ht="32.25" thickBot="1">
      <c r="C21" s="971" t="s">
        <v>2830</v>
      </c>
      <c r="D21" s="972" t="s">
        <v>4670</v>
      </c>
      <c r="E21" s="972" t="s">
        <v>5069</v>
      </c>
      <c r="F21" s="1861" t="s">
        <v>4665</v>
      </c>
      <c r="G21" s="1862"/>
      <c r="H21" s="972" t="s">
        <v>4666</v>
      </c>
      <c r="I21" s="972" t="s">
        <v>4671</v>
      </c>
      <c r="J21" s="973" t="s">
        <v>4672</v>
      </c>
    </row>
    <row r="22" spans="3:12" ht="15" customHeight="1" thickTop="1" thickBot="1">
      <c r="C22" s="974">
        <v>1</v>
      </c>
      <c r="D22" s="17" t="str">
        <f>IF(C22&lt;(MAX('MI Fittings'!A:A))+1,VLOOKUP(C22,'MI Fittings'!A:K,10),IF(C22&lt;(MAX('CS Press Fittings'!A:A))+1,VLOOKUP(C22,'CS Press Fittings'!A:K,11),IF(C22&lt;(MAX('Steel Nipples'!A:A))+1,VLOOKUP(C22,'Steel Nipples'!A:K,10),IF(C22&lt;(MAX('Steel Cut Lengths'!A:A))+1,VLOOKUP(C22,'Steel Cut Lengths'!A:K,10),IF(C22&lt;(MAX('Pipe Hangers'!A:A))+1,VLOOKUP(C22,'Pipe Hangers'!A:J,10),IF(C22&lt;(MAX('Brass Nipples '!A:A))+1,VLOOKUP(C22,'Brass Nipples '!A:J,10),IF(C22&lt;(MAX('Brass Fittings '!A:A))+1,VLOOKUP(C22,'Brass Fittings '!A:J,10),IF(C22&lt;(MAX(Valves!A:A))+1,VLOOKUP(C22,Valves!A:J,10),IF(C22&lt;(MAX('PEX Tubing'!A:A))+1,VLOOKUP(C22,'PEX Tubing'!A:I,9),IF(C22&lt;(MAX('PEX Fittings - Brass'!A:A))+1,VLOOKUP(C22,'PEX Fittings - Brass'!A:J,10),IF(C22&lt;(MAX('PEX Fittings - EXPN Brass'!A:A))+1,VLOOKUP(C22,'PEX Fittings - EXPN Brass'!A:J,10),IF(C22&lt;(MAX('PEX Fittings - F1807 PPSU '!A:A))+1,VLOOKUP(C22,'PEX Fittings - F1807 PPSU '!A:J,10),IF(C22&lt;(MAX('PEX Fittings - F1960 EPPSU'!A:A))+1,VLOOKUP(C22,'PEX Fittings - F1960 EPPSU'!A:J,10),IF(C22&lt;(MAX(Accessories!A:A))+1,VLOOKUP(C22,Accessories!A:J,10),IF(C22&lt;(MAX('PVC DWV'!A:A))+1,VLOOKUP(C22,'PVC DWV'!A:K,11),IF(C22&lt;(MAX('PVC SCH 40'!A:A))+1,VLOOKUP(C22,'PVC SCH 40'!A:K,11),IF(C22&lt;(MAX('Push Fittings'!A:A))+1,VLOOKUP(C22,'Push Fittings'!A:J,10),IF(C22&lt;(MAX('Copper Wrot'!A:A))+1,VLOOKUP(C22,'Copper Wrot'!A:L,12),IF(C22&lt;(MAX('Cast Copper'!A:A))+1,VLOOKUP(C22,'Cast Copper'!A:J,10),IF(C22&lt;(MAX('Press Copper Fittings'!A:A))+1,VLOOKUP(C22,'Press Copper Fittings'!A:J,10),IF(C22&lt;(MAX('Supply Stops'!A:A))+1,VLOOKUP(C22,'Supply Stops'!A:J,10),IF(C22&lt;(MAX('Supply Lines'!A:A))+1,VLOOKUP(C22,'Supply Lines'!A:J,10),IF(C22&lt;(MAX('Gas Connectors'!A:A))+1,VLOOKUP(C22,'Gas Connectors'!A:J,10),IF(C22&lt;(MAX('CI Fittings'!A:A))+1,VLOOKUP(C22,'CI Fittings'!A:J,10),IF(C22&lt;(MAX('Steel Couplings'!A:A))+1,VLOOKUP(C22,'Steel Couplings'!A:J,10),IF(C22&lt;(MAX(NHC!A:A))+1,VLOOKUP(C22,NHC!A:J,10),IF(C22&lt;(MAX('Dielectric Unions'!A:A))+1,VLOOKUP(C22,'Dielectric Unions'!A:J,10),IF(C22&lt;(MAX('MI Fittings - XH'!A:A))+1,VLOOKUP(C22,'MI Fittings - XH'!A:J,10),IF(C22&lt;(MAX('Steel Nipples - XH'!A:A))+1,VLOOKUP(C22,'Steel Nipples - XH'!A:J,10),IF(C22&lt;(MAX('CPVC Adapters'!A:A))+1,VLOOKUP(C22,'CPVC Adapters'!A:J,10),""))))))))))))))))))))))))))))))</f>
        <v/>
      </c>
      <c r="E22" s="975" t="str">
        <f>IF(C22&lt;(MAX('MI Fittings'!A:A))+1,VLOOKUP(C22,'MI Fittings'!A:K,3),IF(C22&lt;(MAX('CS Press Fittings'!A:A))+1,VLOOKUP(C22,'CS Press Fittings'!A:K,4),IF(C22&lt;(MAX('Steel Nipples'!A:A))+1,VLOOKUP(C22,'Steel Nipples'!A:K,3),IF(C22&lt;(MAX('Steel Cut Lengths'!A:A))+1,VLOOKUP(C22,'Steel Cut Lengths'!A:K,3),IF(C22&lt;(MAX('Pipe Hangers'!A:A))+1,VLOOKUP(C22,'Pipe Hangers'!A:J,3),IF(C22&lt;(MAX('Brass Nipples '!A:A))+1,VLOOKUP(C22,'Brass Nipples '!A:J,3),IF(C22&lt;(MAX('Brass Fittings '!A:A))+1,VLOOKUP(C22,'Brass Fittings '!A:J,3),IF(C22&lt;(MAX(Valves!A:A))+1,VLOOKUP(C22,Valves!A:J,3),IF(C22&lt;(MAX('PEX Tubing'!A:A))+1,VLOOKUP(C22,'PEX Tubing'!A:I,3),IF(C22&lt;(MAX('PEX Fittings - Brass'!A:A))+1,VLOOKUP(C22,'PEX Fittings - Brass'!A:J,3),IF(C22&lt;(MAX('PEX Fittings - EXPN Brass'!A:A))+1,VLOOKUP(C22,'PEX Fittings - EXPN Brass'!A:J,3),IF(C22&lt;(MAX('PEX Fittings - F1807 PPSU '!A:A))+1,VLOOKUP(C22,'PEX Fittings - F1807 PPSU '!A:J,3),IF(C22&lt;(MAX('PEX Fittings - F1960 EPPSU'!A:A))+1,VLOOKUP(C22,'PEX Fittings - F1960 EPPSU'!A:J,3),IF(C22&lt;(MAX(Accessories!A:A))+1,VLOOKUP(C22,Accessories!A:J,3),IF(C22&lt;(MAX('PVC DWV'!A:A))+1,VLOOKUP(C22,'PVC DWV'!A:K,3),IF(C22&lt;(MAX('PVC SCH 40'!A:A))+1,VLOOKUP(C22,'PVC SCH 40'!A:K,3),IF(C22&lt;(MAX('Push Fittings'!A:A))+1,VLOOKUP(C22,'Push Fittings'!A:J,3),IF(C22&lt;(MAX('Copper Wrot'!A:A))+1,VLOOKUP(C22,'Copper Wrot'!A:L,3),IF(C22&lt;(MAX('Cast Copper'!A:A))+1,VLOOKUP(C22,'Cast Copper'!A:J,3),IF(C22&lt;(MAX('Cast Copper'!A:A))+1,VLOOKUP(C22,'Cast Copper'!A:J,3),IF(C22&lt;(MAX('Press Copper Fittings'!A:A))+1,VLOOKUP(C22,'Press Copper Fittings'!A:J,3),IF(C22&lt;(MAX('Supply Stops'!A:A))+1,VLOOKUP(C22,'Supply Stops'!A:J,3),IF(C22&lt;(MAX('Supply Lines'!A:A))+1,VLOOKUP(C22,'Supply Lines'!A:J,3),IF(C22&lt;(MAX('Gas Connectors'!A:A))+1,VLOOKUP(C22,'Gas Connectors'!A:J,3),IF(C22&lt;(MAX('CI Fittings'!A:A))+1,VLOOKUP(C22,'CI Fittings'!A:J,3),IF(C22&lt;(MAX('Steel Couplings'!A:A))+1,VLOOKUP(C22,'Steel Couplings'!A:J,3),IF(C22&lt;(MAX(NHC!A:A))+1,VLOOKUP(C22,NHC!A:J,3),IF(C22&lt;(MAX('Dielectric Unions'!A:A))+1,VLOOKUP(C22,'Dielectric Unions'!A:J,3),IF(C22&lt;(MAX('MI Fittings - XH'!A:A))+1,VLOOKUP(C22,'MI Fittings - XH'!A:J,3),IF(C22&lt;(MAX('Steel Nipples - XH'!A:A))+1,VLOOKUP(C22,'Steel Nipples - XH'!A:J,3),IF(C22&lt;(MAX('CPVC Adapters'!A:A))+1,VLOOKUP(C22,'CPVC Adapters'!A:J,3),"")))))))))))))))))))))))))))))))</f>
        <v/>
      </c>
      <c r="F22" s="1376" t="str">
        <f>IFERROR(VLOOKUP(E22,'Consolidated Master Sheet'!B:C,2,0),"")</f>
        <v/>
      </c>
      <c r="G22" s="1377"/>
      <c r="H22" s="345" t="str">
        <f>IFERROR(VLOOKUP(E22,'PEX Tubing'!C:H,6,0),IFERROR(VLOOKUP(E22,'Consolidated Master Sheet'!B:G,6,0),""))</f>
        <v/>
      </c>
      <c r="I22" s="1554">
        <f>IF(C22&lt;(MAX('MI Fittings'!A:A))+1,VLOOKUP(C22,'MI Fittings'!A:K,7),IF(C22&lt;(MAX('CS Press Fittings'!A:A))+1,VLOOKUP(C22,'CS Press Fittings'!A:K,8),IF(C22&lt;(MAX('Steel Nipples'!A:A))+1,VLOOKUP(C22,'Steel Nipples'!A:K,7),IF(C22&lt;(MAX('Steel Cut Lengths'!A:A))+1,VLOOKUP(C22,'Steel Cut Lengths'!A:K,7),IF(C22&lt;(MAX('Pipe Hangers'!A:A))+1,VLOOKUP(C22,'Pipe Hangers'!A:J,7),IF(C22&lt;(MAX('Brass Nipples '!A:A))+1,VLOOKUP(C22,'Brass Nipples '!A:J,7),IF(C22&lt;(MAX('Brass Fittings '!A:A))+1,VLOOKUP(C22,'Brass Fittings '!A:J,7),IF(C22&lt;(MAX(Valves!A:A))+1,VLOOKUP(C22,Valves!A:J,7),IF(C22&lt;(MAX('PEX Tubing'!A:A))+1,VLOOKUP(C22,'PEX Tubing'!A:I,7),IF(C22&lt;(MAX('PEX Fittings - Brass'!A:A))+1,VLOOKUP(C22,'PEX Fittings - Brass'!A:J,7),IF(C22&lt;(MAX('PEX Fittings - EXPN Brass'!A:A))+1,VLOOKUP(C22,'PEX Fittings - EXPN Brass'!A:J,7),IF(C22&lt;(MAX('PEX Fittings - F1807 PPSU '!A:A))+1,VLOOKUP(C22,'PEX Fittings - F1807 PPSU '!A:J,7),IF(C22&lt;(MAX('PEX Fittings - F1960 EPPSU'!A:A))+1,VLOOKUP(C22,'PEX Fittings - F1960 EPPSU'!A:J,7),IF(C22&lt;(MAX(Accessories!A:A))+1,VLOOKUP(C22,Accessories!A:J,7),IF(C22&lt;(MAX('PVC DWV'!A:A))+1,VLOOKUP(C22,'PVC DWV'!A:K,8),IF(C22&lt;(MAX('PVC SCH 40'!A:A))+1,VLOOKUP(C22,'PVC SCH 40'!A:K,7),IF(C22&lt;(MAX('Push Fittings'!A:A))+1,VLOOKUP(C22,'Push Fittings'!A:J,7),IF(C22&lt;(MAX('Copper Wrot'!A:A))+1,VLOOKUP(C22,'Copper Wrot'!A:L,9),IF(C22&lt;(MAX('Cast Copper'!A:A))+1,VLOOKUP(C22,'Cast Copper'!A:J,6),IF(C22&lt;(MAX('Press Copper Fittings'!A:A))+1,VLOOKUP(C22,'Press Copper Fittings'!A:J,7),IF(C22&lt;(MAX('Supply Stops'!A:A))+1,VLOOKUP(C22,'Supply Stops'!A:J,7),IF(C22&lt;(MAX('Supply Lines'!A:A))+1,VLOOKUP(C22,'Supply Lines'!A:J,7),IF(C22&lt;(MAX('Gas Connectors'!A:A))+1,VLOOKUP(C22,'Gas Connectors'!A:J,7),IF(C22&lt;(MAX('CI Fittings'!A:A))+1,VLOOKUP(C22,'CI Fittings'!A:J,7),IF(C22&lt;(MAX('Steel Couplings'!A:A))+1,VLOOKUP(C22,'Steel Couplings'!A:J,7),IF(C22&lt;(MAX(NHC!A:A))+1,VLOOKUP(C22,NHC!A:J,7),IF(C22&lt;(MAX('Dielectric Unions'!A:A))+1,VLOOKUP(C22,'Dielectric Unions'!A:J,7),IF(C22&lt;(MAX('MI Fittings - XH'!A:A))+1,VLOOKUP(C22,'MI Fittings - XH'!A:J,7),IF(C22&lt;(MAX('Steel Nipples - XH'!A:A))+1,VLOOKUP(C22,'Steel Nipples - XH'!A:J,7),IF(C22&lt;(MAX('CPVC Adapters'!A:A))+1,VLOOKUP(C22,'CPVC Adapters'!A:J,7),0))))))))))))))))))))))))))))))</f>
        <v>0</v>
      </c>
      <c r="J22" s="1555">
        <f>IFERROR(I22*D22,0)</f>
        <v>0</v>
      </c>
    </row>
    <row r="23" spans="3:12" ht="15" customHeight="1" thickTop="1" thickBot="1">
      <c r="C23" s="976">
        <v>2</v>
      </c>
      <c r="D23" s="17" t="str">
        <f>IF(C23&lt;(MAX('MI Fittings'!A:A))+1,VLOOKUP(C23,'MI Fittings'!A:K,10),IF(C23&lt;(MAX('CS Press Fittings'!A:A))+1,VLOOKUP(C23,'CS Press Fittings'!A:K,11),IF(C23&lt;(MAX('Steel Nipples'!A:A))+1,VLOOKUP(C23,'Steel Nipples'!A:K,10),IF(C23&lt;(MAX('Steel Cut Lengths'!A:A))+1,VLOOKUP(C23,'Steel Cut Lengths'!A:K,10),IF(C23&lt;(MAX('Pipe Hangers'!A:A))+1,VLOOKUP(C23,'Pipe Hangers'!A:J,10),IF(C23&lt;(MAX('Brass Nipples '!A:A))+1,VLOOKUP(C23,'Brass Nipples '!A:J,10),IF(C23&lt;(MAX('Brass Fittings '!A:A))+1,VLOOKUP(C23,'Brass Fittings '!A:J,10),IF(C23&lt;(MAX(Valves!A:A))+1,VLOOKUP(C23,Valves!A:J,10),IF(C23&lt;(MAX('PEX Tubing'!A:A))+1,VLOOKUP(C23,'PEX Tubing'!A:I,9),IF(C23&lt;(MAX('PEX Fittings - Brass'!A:A))+1,VLOOKUP(C23,'PEX Fittings - Brass'!A:J,10),IF(C23&lt;(MAX('PEX Fittings - EXPN Brass'!A:A))+1,VLOOKUP(C23,'PEX Fittings - EXPN Brass'!A:J,10),IF(C23&lt;(MAX('PEX Fittings - F1807 PPSU '!A:A))+1,VLOOKUP(C23,'PEX Fittings - F1807 PPSU '!A:J,10),IF(C23&lt;(MAX('PEX Fittings - F1960 EPPSU'!A:A))+1,VLOOKUP(C23,'PEX Fittings - F1960 EPPSU'!A:J,10),IF(C23&lt;(MAX(Accessories!A:A))+1,VLOOKUP(C23,Accessories!A:J,10),IF(C23&lt;(MAX('PVC DWV'!A:A))+1,VLOOKUP(C23,'PVC DWV'!A:K,11),IF(C23&lt;(MAX('PVC SCH 40'!A:A))+1,VLOOKUP(C23,'PVC SCH 40'!A:K,11),IF(C23&lt;(MAX('Push Fittings'!A:A))+1,VLOOKUP(C23,'Push Fittings'!A:J,10),IF(C23&lt;(MAX('Copper Wrot'!A:A))+1,VLOOKUP(C23,'Copper Wrot'!A:L,12),IF(C23&lt;(MAX('Cast Copper'!A:A))+1,VLOOKUP(C23,'Cast Copper'!A:J,10),IF(C23&lt;(MAX('Press Copper Fittings'!A:A))+1,VLOOKUP(C23,'Press Copper Fittings'!A:J,10),IF(C23&lt;(MAX('Supply Stops'!A:A))+1,VLOOKUP(C23,'Supply Stops'!A:J,10),IF(C23&lt;(MAX('Supply Lines'!A:A))+1,VLOOKUP(C23,'Supply Lines'!A:J,10),IF(C23&lt;(MAX('Gas Connectors'!A:A))+1,VLOOKUP(C23,'Gas Connectors'!A:J,10),IF(C23&lt;(MAX('CI Fittings'!A:A))+1,VLOOKUP(C23,'CI Fittings'!A:J,10),IF(C23&lt;(MAX('Steel Couplings'!A:A))+1,VLOOKUP(C23,'Steel Couplings'!A:J,10),IF(C23&lt;(MAX(NHC!A:A))+1,VLOOKUP(C23,NHC!A:J,10),IF(C23&lt;(MAX('Dielectric Unions'!A:A))+1,VLOOKUP(C23,'Dielectric Unions'!A:J,10),IF(C23&lt;(MAX('MI Fittings - XH'!A:A))+1,VLOOKUP(C23,'MI Fittings - XH'!A:J,10),IF(C23&lt;(MAX('Steel Nipples - XH'!A:A))+1,VLOOKUP(C23,'Steel Nipples - XH'!A:J,10),IF(C23&lt;(MAX('CPVC Adapters'!A:A))+1,VLOOKUP(C23,'CPVC Adapters'!A:J,10),""))))))))))))))))))))))))))))))</f>
        <v/>
      </c>
      <c r="E23" s="975" t="str">
        <f>IF(C23&lt;(MAX('MI Fittings'!A:A))+1,VLOOKUP(C23,'MI Fittings'!A:K,3),IF(C23&lt;(MAX('CS Press Fittings'!A:A))+1,VLOOKUP(C23,'CS Press Fittings'!A:K,4),IF(C23&lt;(MAX('Steel Nipples'!A:A))+1,VLOOKUP(C23,'Steel Nipples'!A:K,3),IF(C23&lt;(MAX('Steel Cut Lengths'!A:A))+1,VLOOKUP(C23,'Steel Cut Lengths'!A:K,3),IF(C23&lt;(MAX('Pipe Hangers'!A:A))+1,VLOOKUP(C23,'Pipe Hangers'!A:J,3),IF(C23&lt;(MAX('Brass Nipples '!A:A))+1,VLOOKUP(C23,'Brass Nipples '!A:J,3),IF(C23&lt;(MAX('Brass Fittings '!A:A))+1,VLOOKUP(C23,'Brass Fittings '!A:J,3),IF(C23&lt;(MAX(Valves!A:A))+1,VLOOKUP(C23,Valves!A:J,3),IF(C23&lt;(MAX('PEX Tubing'!A:A))+1,VLOOKUP(C23,'PEX Tubing'!A:I,3),IF(C23&lt;(MAX('PEX Fittings - Brass'!A:A))+1,VLOOKUP(C23,'PEX Fittings - Brass'!A:J,3),IF(C23&lt;(MAX('PEX Fittings - EXPN Brass'!A:A))+1,VLOOKUP(C23,'PEX Fittings - EXPN Brass'!A:J,3),IF(C23&lt;(MAX('PEX Fittings - F1807 PPSU '!A:A))+1,VLOOKUP(C23,'PEX Fittings - F1807 PPSU '!A:J,3),IF(C23&lt;(MAX('PEX Fittings - F1960 EPPSU'!A:A))+1,VLOOKUP(C23,'PEX Fittings - F1960 EPPSU'!A:J,3),IF(C23&lt;(MAX(Accessories!A:A))+1,VLOOKUP(C23,Accessories!A:J,3),IF(C23&lt;(MAX('PVC DWV'!A:A))+1,VLOOKUP(C23,'PVC DWV'!A:K,3),IF(C23&lt;(MAX('PVC SCH 40'!A:A))+1,VLOOKUP(C23,'PVC SCH 40'!A:K,3),IF(C23&lt;(MAX('Push Fittings'!A:A))+1,VLOOKUP(C23,'Push Fittings'!A:J,3),IF(C23&lt;(MAX('Copper Wrot'!A:A))+1,VLOOKUP(C23,'Copper Wrot'!A:L,3),IF(C23&lt;(MAX('Cast Copper'!A:A))+1,VLOOKUP(C23,'Cast Copper'!A:J,3),IF(C23&lt;(MAX('Cast Copper'!A:A))+1,VLOOKUP(C23,'Cast Copper'!A:J,3),IF(C23&lt;(MAX('Press Copper Fittings'!A:A))+1,VLOOKUP(C23,'Press Copper Fittings'!A:J,3),IF(C23&lt;(MAX('Supply Stops'!A:A))+1,VLOOKUP(C23,'Supply Stops'!A:J,3),IF(C23&lt;(MAX('Supply Lines'!A:A))+1,VLOOKUP(C23,'Supply Lines'!A:J,3),IF(C23&lt;(MAX('Gas Connectors'!A:A))+1,VLOOKUP(C23,'Gas Connectors'!A:J,3),IF(C23&lt;(MAX('CI Fittings'!A:A))+1,VLOOKUP(C23,'CI Fittings'!A:J,3),IF(C23&lt;(MAX('Steel Couplings'!A:A))+1,VLOOKUP(C23,'Steel Couplings'!A:J,3),IF(C23&lt;(MAX(NHC!A:A))+1,VLOOKUP(C23,NHC!A:J,3),IF(C23&lt;(MAX('Dielectric Unions'!A:A))+1,VLOOKUP(C23,'Dielectric Unions'!A:J,3),IF(C23&lt;(MAX('MI Fittings - XH'!A:A))+1,VLOOKUP(C23,'MI Fittings - XH'!A:J,3),IF(C23&lt;(MAX('Steel Nipples - XH'!A:A))+1,VLOOKUP(C23,'Steel Nipples - XH'!A:J,3),IF(C23&lt;(MAX('CPVC Adapters'!A:A))+1,VLOOKUP(C23,'CPVC Adapters'!A:J,3),"")))))))))))))))))))))))))))))))</f>
        <v/>
      </c>
      <c r="F23" s="1376" t="str">
        <f>IFERROR(VLOOKUP(E23,'Consolidated Master Sheet'!B:C,2,0),"")</f>
        <v/>
      </c>
      <c r="G23" s="1377"/>
      <c r="H23" s="345" t="str">
        <f>IFERROR(VLOOKUP(E23,'PEX Tubing'!C:H,6,0),IFERROR(VLOOKUP(E23,'Consolidated Master Sheet'!B:G,6,0),""))</f>
        <v/>
      </c>
      <c r="I23" s="1554">
        <f>IF(C23&lt;(MAX('MI Fittings'!A:A))+1,VLOOKUP(C23,'MI Fittings'!A:K,7),IF(C23&lt;(MAX('CS Press Fittings'!A:A))+1,VLOOKUP(C23,'CS Press Fittings'!A:K,8),IF(C23&lt;(MAX('Steel Nipples'!A:A))+1,VLOOKUP(C23,'Steel Nipples'!A:K,7),IF(C23&lt;(MAX('Steel Cut Lengths'!A:A))+1,VLOOKUP(C23,'Steel Cut Lengths'!A:K,7),IF(C23&lt;(MAX('Pipe Hangers'!A:A))+1,VLOOKUP(C23,'Pipe Hangers'!A:J,7),IF(C23&lt;(MAX('Brass Nipples '!A:A))+1,VLOOKUP(C23,'Brass Nipples '!A:J,7),IF(C23&lt;(MAX('Brass Fittings '!A:A))+1,VLOOKUP(C23,'Brass Fittings '!A:J,7),IF(C23&lt;(MAX(Valves!A:A))+1,VLOOKUP(C23,Valves!A:J,7),IF(C23&lt;(MAX('PEX Tubing'!A:A))+1,VLOOKUP(C23,'PEX Tubing'!A:I,7),IF(C23&lt;(MAX('PEX Fittings - Brass'!A:A))+1,VLOOKUP(C23,'PEX Fittings - Brass'!A:J,7),IF(C23&lt;(MAX('PEX Fittings - EXPN Brass'!A:A))+1,VLOOKUP(C23,'PEX Fittings - EXPN Brass'!A:J,7),IF(C23&lt;(MAX('PEX Fittings - F1807 PPSU '!A:A))+1,VLOOKUP(C23,'PEX Fittings - F1807 PPSU '!A:J,7),IF(C23&lt;(MAX('PEX Fittings - F1960 EPPSU'!A:A))+1,VLOOKUP(C23,'PEX Fittings - F1960 EPPSU'!A:J,7),IF(C23&lt;(MAX(Accessories!A:A))+1,VLOOKUP(C23,Accessories!A:J,7),IF(C23&lt;(MAX('PVC DWV'!A:A))+1,VLOOKUP(C23,'PVC DWV'!A:K,8),IF(C23&lt;(MAX('PVC SCH 40'!A:A))+1,VLOOKUP(C23,'PVC SCH 40'!A:K,7),IF(C23&lt;(MAX('Push Fittings'!A:A))+1,VLOOKUP(C23,'Push Fittings'!A:J,7),IF(C23&lt;(MAX('Copper Wrot'!A:A))+1,VLOOKUP(C23,'Copper Wrot'!A:L,9),IF(C23&lt;(MAX('Cast Copper'!A:A))+1,VLOOKUP(C23,'Cast Copper'!A:J,6),IF(C23&lt;(MAX('Press Copper Fittings'!A:A))+1,VLOOKUP(C23,'Press Copper Fittings'!A:J,7),IF(C23&lt;(MAX('Supply Stops'!A:A))+1,VLOOKUP(C23,'Supply Stops'!A:J,7),IF(C23&lt;(MAX('Supply Lines'!A:A))+1,VLOOKUP(C23,'Supply Lines'!A:J,7),IF(C23&lt;(MAX('Gas Connectors'!A:A))+1,VLOOKUP(C23,'Gas Connectors'!A:J,7),IF(C23&lt;(MAX('CI Fittings'!A:A))+1,VLOOKUP(C23,'CI Fittings'!A:J,7),IF(C23&lt;(MAX('Steel Couplings'!A:A))+1,VLOOKUP(C23,'Steel Couplings'!A:J,7),IF(C23&lt;(MAX(NHC!A:A))+1,VLOOKUP(C23,NHC!A:J,7),IF(C23&lt;(MAX('Dielectric Unions'!A:A))+1,VLOOKUP(C23,'Dielectric Unions'!A:J,7),IF(C23&lt;(MAX('MI Fittings - XH'!A:A))+1,VLOOKUP(C23,'MI Fittings - XH'!A:J,7),IF(C23&lt;(MAX('Steel Nipples - XH'!A:A))+1,VLOOKUP(C23,'Steel Nipples - XH'!A:J,7),IF(C23&lt;(MAX('CPVC Adapters'!A:A))+1,VLOOKUP(C23,'CPVC Adapters'!A:J,7),0))))))))))))))))))))))))))))))</f>
        <v>0</v>
      </c>
      <c r="J23" s="1555">
        <f t="shared" ref="J23:J86" si="0">IFERROR(I23*D23,0)</f>
        <v>0</v>
      </c>
    </row>
    <row r="24" spans="3:12" ht="15" customHeight="1" thickTop="1" thickBot="1">
      <c r="C24" s="977">
        <v>3</v>
      </c>
      <c r="D24" s="17" t="str">
        <f>IF(C24&lt;(MAX('MI Fittings'!A:A))+1,VLOOKUP(C24,'MI Fittings'!A:K,10),IF(C24&lt;(MAX('CS Press Fittings'!A:A))+1,VLOOKUP(C24,'CS Press Fittings'!A:K,11),IF(C24&lt;(MAX('Steel Nipples'!A:A))+1,VLOOKUP(C24,'Steel Nipples'!A:K,10),IF(C24&lt;(MAX('Steel Cut Lengths'!A:A))+1,VLOOKUP(C24,'Steel Cut Lengths'!A:K,10),IF(C24&lt;(MAX('Pipe Hangers'!A:A))+1,VLOOKUP(C24,'Pipe Hangers'!A:J,10),IF(C24&lt;(MAX('Brass Nipples '!A:A))+1,VLOOKUP(C24,'Brass Nipples '!A:J,10),IF(C24&lt;(MAX('Brass Fittings '!A:A))+1,VLOOKUP(C24,'Brass Fittings '!A:J,10),IF(C24&lt;(MAX(Valves!A:A))+1,VLOOKUP(C24,Valves!A:J,10),IF(C24&lt;(MAX('PEX Tubing'!A:A))+1,VLOOKUP(C24,'PEX Tubing'!A:I,9),IF(C24&lt;(MAX('PEX Fittings - Brass'!A:A))+1,VLOOKUP(C24,'PEX Fittings - Brass'!A:J,10),IF(C24&lt;(MAX('PEX Fittings - EXPN Brass'!A:A))+1,VLOOKUP(C24,'PEX Fittings - EXPN Brass'!A:J,10),IF(C24&lt;(MAX('PEX Fittings - F1807 PPSU '!A:A))+1,VLOOKUP(C24,'PEX Fittings - F1807 PPSU '!A:J,10),IF(C24&lt;(MAX('PEX Fittings - F1960 EPPSU'!A:A))+1,VLOOKUP(C24,'PEX Fittings - F1960 EPPSU'!A:J,10),IF(C24&lt;(MAX(Accessories!A:A))+1,VLOOKUP(C24,Accessories!A:J,10),IF(C24&lt;(MAX('PVC DWV'!A:A))+1,VLOOKUP(C24,'PVC DWV'!A:K,11),IF(C24&lt;(MAX('PVC SCH 40'!A:A))+1,VLOOKUP(C24,'PVC SCH 40'!A:K,11),IF(C24&lt;(MAX('Push Fittings'!A:A))+1,VLOOKUP(C24,'Push Fittings'!A:J,10),IF(C24&lt;(MAX('Copper Wrot'!A:A))+1,VLOOKUP(C24,'Copper Wrot'!A:L,12),IF(C24&lt;(MAX('Cast Copper'!A:A))+1,VLOOKUP(C24,'Cast Copper'!A:J,10),IF(C24&lt;(MAX('Press Copper Fittings'!A:A))+1,VLOOKUP(C24,'Press Copper Fittings'!A:J,10),IF(C24&lt;(MAX('Supply Stops'!A:A))+1,VLOOKUP(C24,'Supply Stops'!A:J,10),IF(C24&lt;(MAX('Supply Lines'!A:A))+1,VLOOKUP(C24,'Supply Lines'!A:J,10),IF(C24&lt;(MAX('Gas Connectors'!A:A))+1,VLOOKUP(C24,'Gas Connectors'!A:J,10),IF(C24&lt;(MAX('CI Fittings'!A:A))+1,VLOOKUP(C24,'CI Fittings'!A:J,10),IF(C24&lt;(MAX('Steel Couplings'!A:A))+1,VLOOKUP(C24,'Steel Couplings'!A:J,10),IF(C24&lt;(MAX(NHC!A:A))+1,VLOOKUP(C24,NHC!A:J,10),IF(C24&lt;(MAX('Dielectric Unions'!A:A))+1,VLOOKUP(C24,'Dielectric Unions'!A:J,10),IF(C24&lt;(MAX('MI Fittings - XH'!A:A))+1,VLOOKUP(C24,'MI Fittings - XH'!A:J,10),IF(C24&lt;(MAX('Steel Nipples - XH'!A:A))+1,VLOOKUP(C24,'Steel Nipples - XH'!A:J,10),IF(C24&lt;(MAX('CPVC Adapters'!A:A))+1,VLOOKUP(C24,'CPVC Adapters'!A:J,10),""))))))))))))))))))))))))))))))</f>
        <v/>
      </c>
      <c r="E24" s="975" t="str">
        <f>IF(C24&lt;(MAX('MI Fittings'!A:A))+1,VLOOKUP(C24,'MI Fittings'!A:K,3),IF(C24&lt;(MAX('CS Press Fittings'!A:A))+1,VLOOKUP(C24,'CS Press Fittings'!A:K,4),IF(C24&lt;(MAX('Steel Nipples'!A:A))+1,VLOOKUP(C24,'Steel Nipples'!A:K,3),IF(C24&lt;(MAX('Steel Cut Lengths'!A:A))+1,VLOOKUP(C24,'Steel Cut Lengths'!A:K,3),IF(C24&lt;(MAX('Pipe Hangers'!A:A))+1,VLOOKUP(C24,'Pipe Hangers'!A:J,3),IF(C24&lt;(MAX('Brass Nipples '!A:A))+1,VLOOKUP(C24,'Brass Nipples '!A:J,3),IF(C24&lt;(MAX('Brass Fittings '!A:A))+1,VLOOKUP(C24,'Brass Fittings '!A:J,3),IF(C24&lt;(MAX(Valves!A:A))+1,VLOOKUP(C24,Valves!A:J,3),IF(C24&lt;(MAX('PEX Tubing'!A:A))+1,VLOOKUP(C24,'PEX Tubing'!A:I,3),IF(C24&lt;(MAX('PEX Fittings - Brass'!A:A))+1,VLOOKUP(C24,'PEX Fittings - Brass'!A:J,3),IF(C24&lt;(MAX('PEX Fittings - EXPN Brass'!A:A))+1,VLOOKUP(C24,'PEX Fittings - EXPN Brass'!A:J,3),IF(C24&lt;(MAX('PEX Fittings - F1807 PPSU '!A:A))+1,VLOOKUP(C24,'PEX Fittings - F1807 PPSU '!A:J,3),IF(C24&lt;(MAX('PEX Fittings - F1960 EPPSU'!A:A))+1,VLOOKUP(C24,'PEX Fittings - F1960 EPPSU'!A:J,3),IF(C24&lt;(MAX(Accessories!A:A))+1,VLOOKUP(C24,Accessories!A:J,3),IF(C24&lt;(MAX('PVC DWV'!A:A))+1,VLOOKUP(C24,'PVC DWV'!A:K,3),IF(C24&lt;(MAX('PVC SCH 40'!A:A))+1,VLOOKUP(C24,'PVC SCH 40'!A:K,3),IF(C24&lt;(MAX('Push Fittings'!A:A))+1,VLOOKUP(C24,'Push Fittings'!A:J,3),IF(C24&lt;(MAX('Copper Wrot'!A:A))+1,VLOOKUP(C24,'Copper Wrot'!A:L,3),IF(C24&lt;(MAX('Cast Copper'!A:A))+1,VLOOKUP(C24,'Cast Copper'!A:J,3),IF(C24&lt;(MAX('Cast Copper'!A:A))+1,VLOOKUP(C24,'Cast Copper'!A:J,3),IF(C24&lt;(MAX('Press Copper Fittings'!A:A))+1,VLOOKUP(C24,'Press Copper Fittings'!A:J,3),IF(C24&lt;(MAX('Supply Stops'!A:A))+1,VLOOKUP(C24,'Supply Stops'!A:J,3),IF(C24&lt;(MAX('Supply Lines'!A:A))+1,VLOOKUP(C24,'Supply Lines'!A:J,3),IF(C24&lt;(MAX('Gas Connectors'!A:A))+1,VLOOKUP(C24,'Gas Connectors'!A:J,3),IF(C24&lt;(MAX('CI Fittings'!A:A))+1,VLOOKUP(C24,'CI Fittings'!A:J,3),IF(C24&lt;(MAX('Steel Couplings'!A:A))+1,VLOOKUP(C24,'Steel Couplings'!A:J,3),IF(C24&lt;(MAX(NHC!A:A))+1,VLOOKUP(C24,NHC!A:J,3),IF(C24&lt;(MAX('Dielectric Unions'!A:A))+1,VLOOKUP(C24,'Dielectric Unions'!A:J,3),IF(C24&lt;(MAX('MI Fittings - XH'!A:A))+1,VLOOKUP(C24,'MI Fittings - XH'!A:J,3),IF(C24&lt;(MAX('Steel Nipples - XH'!A:A))+1,VLOOKUP(C24,'Steel Nipples - XH'!A:J,3),IF(C24&lt;(MAX('CPVC Adapters'!A:A))+1,VLOOKUP(C24,'CPVC Adapters'!A:J,3),"")))))))))))))))))))))))))))))))</f>
        <v/>
      </c>
      <c r="F24" s="1376" t="str">
        <f>IFERROR(VLOOKUP(E24,'Consolidated Master Sheet'!B:C,2,0),"")</f>
        <v/>
      </c>
      <c r="G24" s="1377"/>
      <c r="H24" s="345" t="str">
        <f>IFERROR(VLOOKUP(E24,'PEX Tubing'!C:H,6,0),IFERROR(VLOOKUP(E24,'Consolidated Master Sheet'!B:G,6,0),""))</f>
        <v/>
      </c>
      <c r="I24" s="1554">
        <f>IF(C24&lt;(MAX('MI Fittings'!A:A))+1,VLOOKUP(C24,'MI Fittings'!A:K,7),IF(C24&lt;(MAX('CS Press Fittings'!A:A))+1,VLOOKUP(C24,'CS Press Fittings'!A:K,8),IF(C24&lt;(MAX('Steel Nipples'!A:A))+1,VLOOKUP(C24,'Steel Nipples'!A:K,7),IF(C24&lt;(MAX('Steel Cut Lengths'!A:A))+1,VLOOKUP(C24,'Steel Cut Lengths'!A:K,7),IF(C24&lt;(MAX('Pipe Hangers'!A:A))+1,VLOOKUP(C24,'Pipe Hangers'!A:J,7),IF(C24&lt;(MAX('Brass Nipples '!A:A))+1,VLOOKUP(C24,'Brass Nipples '!A:J,7),IF(C24&lt;(MAX('Brass Fittings '!A:A))+1,VLOOKUP(C24,'Brass Fittings '!A:J,7),IF(C24&lt;(MAX(Valves!A:A))+1,VLOOKUP(C24,Valves!A:J,7),IF(C24&lt;(MAX('PEX Tubing'!A:A))+1,VLOOKUP(C24,'PEX Tubing'!A:I,7),IF(C24&lt;(MAX('PEX Fittings - Brass'!A:A))+1,VLOOKUP(C24,'PEX Fittings - Brass'!A:J,7),IF(C24&lt;(MAX('PEX Fittings - EXPN Brass'!A:A))+1,VLOOKUP(C24,'PEX Fittings - EXPN Brass'!A:J,7),IF(C24&lt;(MAX('PEX Fittings - F1807 PPSU '!A:A))+1,VLOOKUP(C24,'PEX Fittings - F1807 PPSU '!A:J,7),IF(C24&lt;(MAX('PEX Fittings - F1960 EPPSU'!A:A))+1,VLOOKUP(C24,'PEX Fittings - F1960 EPPSU'!A:J,7),IF(C24&lt;(MAX(Accessories!A:A))+1,VLOOKUP(C24,Accessories!A:J,7),IF(C24&lt;(MAX('PVC DWV'!A:A))+1,VLOOKUP(C24,'PVC DWV'!A:K,8),IF(C24&lt;(MAX('PVC SCH 40'!A:A))+1,VLOOKUP(C24,'PVC SCH 40'!A:K,7),IF(C24&lt;(MAX('Push Fittings'!A:A))+1,VLOOKUP(C24,'Push Fittings'!A:J,7),IF(C24&lt;(MAX('Copper Wrot'!A:A))+1,VLOOKUP(C24,'Copper Wrot'!A:L,9),IF(C24&lt;(MAX('Cast Copper'!A:A))+1,VLOOKUP(C24,'Cast Copper'!A:J,6),IF(C24&lt;(MAX('Press Copper Fittings'!A:A))+1,VLOOKUP(C24,'Press Copper Fittings'!A:J,7),IF(C24&lt;(MAX('Supply Stops'!A:A))+1,VLOOKUP(C24,'Supply Stops'!A:J,7),IF(C24&lt;(MAX('Supply Lines'!A:A))+1,VLOOKUP(C24,'Supply Lines'!A:J,7),IF(C24&lt;(MAX('Gas Connectors'!A:A))+1,VLOOKUP(C24,'Gas Connectors'!A:J,7),IF(C24&lt;(MAX('CI Fittings'!A:A))+1,VLOOKUP(C24,'CI Fittings'!A:J,7),IF(C24&lt;(MAX('Steel Couplings'!A:A))+1,VLOOKUP(C24,'Steel Couplings'!A:J,7),IF(C24&lt;(MAX(NHC!A:A))+1,VLOOKUP(C24,NHC!A:J,7),IF(C24&lt;(MAX('Dielectric Unions'!A:A))+1,VLOOKUP(C24,'Dielectric Unions'!A:J,7),IF(C24&lt;(MAX('MI Fittings - XH'!A:A))+1,VLOOKUP(C24,'MI Fittings - XH'!A:J,7),IF(C24&lt;(MAX('Steel Nipples - XH'!A:A))+1,VLOOKUP(C24,'Steel Nipples - XH'!A:J,7),IF(C24&lt;(MAX('CPVC Adapters'!A:A))+1,VLOOKUP(C24,'CPVC Adapters'!A:J,7),0))))))))))))))))))))))))))))))</f>
        <v>0</v>
      </c>
      <c r="J24" s="1555">
        <f t="shared" si="0"/>
        <v>0</v>
      </c>
    </row>
    <row r="25" spans="3:12" ht="15" customHeight="1" thickTop="1" thickBot="1">
      <c r="C25" s="976">
        <v>4</v>
      </c>
      <c r="D25" s="17" t="str">
        <f>IF(C25&lt;(MAX('MI Fittings'!A:A))+1,VLOOKUP(C25,'MI Fittings'!A:K,10),IF(C25&lt;(MAX('CS Press Fittings'!A:A))+1,VLOOKUP(C25,'CS Press Fittings'!A:K,11),IF(C25&lt;(MAX('Steel Nipples'!A:A))+1,VLOOKUP(C25,'Steel Nipples'!A:K,10),IF(C25&lt;(MAX('Steel Cut Lengths'!A:A))+1,VLOOKUP(C25,'Steel Cut Lengths'!A:K,10),IF(C25&lt;(MAX('Pipe Hangers'!A:A))+1,VLOOKUP(C25,'Pipe Hangers'!A:J,10),IF(C25&lt;(MAX('Brass Nipples '!A:A))+1,VLOOKUP(C25,'Brass Nipples '!A:J,10),IF(C25&lt;(MAX('Brass Fittings '!A:A))+1,VLOOKUP(C25,'Brass Fittings '!A:J,10),IF(C25&lt;(MAX(Valves!A:A))+1,VLOOKUP(C25,Valves!A:J,10),IF(C25&lt;(MAX('PEX Tubing'!A:A))+1,VLOOKUP(C25,'PEX Tubing'!A:I,9),IF(C25&lt;(MAX('PEX Fittings - Brass'!A:A))+1,VLOOKUP(C25,'PEX Fittings - Brass'!A:J,10),IF(C25&lt;(MAX('PEX Fittings - EXPN Brass'!A:A))+1,VLOOKUP(C25,'PEX Fittings - EXPN Brass'!A:J,10),IF(C25&lt;(MAX('PEX Fittings - F1807 PPSU '!A:A))+1,VLOOKUP(C25,'PEX Fittings - F1807 PPSU '!A:J,10),IF(C25&lt;(MAX('PEX Fittings - F1960 EPPSU'!A:A))+1,VLOOKUP(C25,'PEX Fittings - F1960 EPPSU'!A:J,10),IF(C25&lt;(MAX(Accessories!A:A))+1,VLOOKUP(C25,Accessories!A:J,10),IF(C25&lt;(MAX('PVC DWV'!A:A))+1,VLOOKUP(C25,'PVC DWV'!A:K,11),IF(C25&lt;(MAX('PVC SCH 40'!A:A))+1,VLOOKUP(C25,'PVC SCH 40'!A:K,11),IF(C25&lt;(MAX('Push Fittings'!A:A))+1,VLOOKUP(C25,'Push Fittings'!A:J,10),IF(C25&lt;(MAX('Copper Wrot'!A:A))+1,VLOOKUP(C25,'Copper Wrot'!A:L,12),IF(C25&lt;(MAX('Cast Copper'!A:A))+1,VLOOKUP(C25,'Cast Copper'!A:J,10),IF(C25&lt;(MAX('Press Copper Fittings'!A:A))+1,VLOOKUP(C25,'Press Copper Fittings'!A:J,10),IF(C25&lt;(MAX('Supply Stops'!A:A))+1,VLOOKUP(C25,'Supply Stops'!A:J,10),IF(C25&lt;(MAX('Supply Lines'!A:A))+1,VLOOKUP(C25,'Supply Lines'!A:J,10),IF(C25&lt;(MAX('Gas Connectors'!A:A))+1,VLOOKUP(C25,'Gas Connectors'!A:J,10),IF(C25&lt;(MAX('CI Fittings'!A:A))+1,VLOOKUP(C25,'CI Fittings'!A:J,10),IF(C25&lt;(MAX('Steel Couplings'!A:A))+1,VLOOKUP(C25,'Steel Couplings'!A:J,10),IF(C25&lt;(MAX(NHC!A:A))+1,VLOOKUP(C25,NHC!A:J,10),IF(C25&lt;(MAX('Dielectric Unions'!A:A))+1,VLOOKUP(C25,'Dielectric Unions'!A:J,10),IF(C25&lt;(MAX('MI Fittings - XH'!A:A))+1,VLOOKUP(C25,'MI Fittings - XH'!A:J,10),IF(C25&lt;(MAX('Steel Nipples - XH'!A:A))+1,VLOOKUP(C25,'Steel Nipples - XH'!A:J,10),IF(C25&lt;(MAX('CPVC Adapters'!A:A))+1,VLOOKUP(C25,'CPVC Adapters'!A:J,10),""))))))))))))))))))))))))))))))</f>
        <v/>
      </c>
      <c r="E25" s="975" t="str">
        <f>IF(C25&lt;(MAX('MI Fittings'!A:A))+1,VLOOKUP(C25,'MI Fittings'!A:K,3),IF(C25&lt;(MAX('CS Press Fittings'!A:A))+1,VLOOKUP(C25,'CS Press Fittings'!A:K,4),IF(C25&lt;(MAX('Steel Nipples'!A:A))+1,VLOOKUP(C25,'Steel Nipples'!A:K,3),IF(C25&lt;(MAX('Steel Cut Lengths'!A:A))+1,VLOOKUP(C25,'Steel Cut Lengths'!A:K,3),IF(C25&lt;(MAX('Pipe Hangers'!A:A))+1,VLOOKUP(C25,'Pipe Hangers'!A:J,3),IF(C25&lt;(MAX('Brass Nipples '!A:A))+1,VLOOKUP(C25,'Brass Nipples '!A:J,3),IF(C25&lt;(MAX('Brass Fittings '!A:A))+1,VLOOKUP(C25,'Brass Fittings '!A:J,3),IF(C25&lt;(MAX(Valves!A:A))+1,VLOOKUP(C25,Valves!A:J,3),IF(C25&lt;(MAX('PEX Tubing'!A:A))+1,VLOOKUP(C25,'PEX Tubing'!A:I,3),IF(C25&lt;(MAX('PEX Fittings - Brass'!A:A))+1,VLOOKUP(C25,'PEX Fittings - Brass'!A:J,3),IF(C25&lt;(MAX('PEX Fittings - EXPN Brass'!A:A))+1,VLOOKUP(C25,'PEX Fittings - EXPN Brass'!A:J,3),IF(C25&lt;(MAX('PEX Fittings - F1807 PPSU '!A:A))+1,VLOOKUP(C25,'PEX Fittings - F1807 PPSU '!A:J,3),IF(C25&lt;(MAX('PEX Fittings - F1960 EPPSU'!A:A))+1,VLOOKUP(C25,'PEX Fittings - F1960 EPPSU'!A:J,3),IF(C25&lt;(MAX(Accessories!A:A))+1,VLOOKUP(C25,Accessories!A:J,3),IF(C25&lt;(MAX('PVC DWV'!A:A))+1,VLOOKUP(C25,'PVC DWV'!A:K,3),IF(C25&lt;(MAX('PVC SCH 40'!A:A))+1,VLOOKUP(C25,'PVC SCH 40'!A:K,3),IF(C25&lt;(MAX('Push Fittings'!A:A))+1,VLOOKUP(C25,'Push Fittings'!A:J,3),IF(C25&lt;(MAX('Copper Wrot'!A:A))+1,VLOOKUP(C25,'Copper Wrot'!A:L,3),IF(C25&lt;(MAX('Cast Copper'!A:A))+1,VLOOKUP(C25,'Cast Copper'!A:J,3),IF(C25&lt;(MAX('Cast Copper'!A:A))+1,VLOOKUP(C25,'Cast Copper'!A:J,3),IF(C25&lt;(MAX('Press Copper Fittings'!A:A))+1,VLOOKUP(C25,'Press Copper Fittings'!A:J,3),IF(C25&lt;(MAX('Supply Stops'!A:A))+1,VLOOKUP(C25,'Supply Stops'!A:J,3),IF(C25&lt;(MAX('Supply Lines'!A:A))+1,VLOOKUP(C25,'Supply Lines'!A:J,3),IF(C25&lt;(MAX('Gas Connectors'!A:A))+1,VLOOKUP(C25,'Gas Connectors'!A:J,3),IF(C25&lt;(MAX('CI Fittings'!A:A))+1,VLOOKUP(C25,'CI Fittings'!A:J,3),IF(C25&lt;(MAX('Steel Couplings'!A:A))+1,VLOOKUP(C25,'Steel Couplings'!A:J,3),IF(C25&lt;(MAX(NHC!A:A))+1,VLOOKUP(C25,NHC!A:J,3),IF(C25&lt;(MAX('Dielectric Unions'!A:A))+1,VLOOKUP(C25,'Dielectric Unions'!A:J,3),IF(C25&lt;(MAX('MI Fittings - XH'!A:A))+1,VLOOKUP(C25,'MI Fittings - XH'!A:J,3),IF(C25&lt;(MAX('Steel Nipples - XH'!A:A))+1,VLOOKUP(C25,'Steel Nipples - XH'!A:J,3),IF(C25&lt;(MAX('CPVC Adapters'!A:A))+1,VLOOKUP(C25,'CPVC Adapters'!A:J,3),"")))))))))))))))))))))))))))))))</f>
        <v/>
      </c>
      <c r="F25" s="1376" t="str">
        <f>IFERROR(VLOOKUP(E25,'Consolidated Master Sheet'!B:C,2,0),"")</f>
        <v/>
      </c>
      <c r="G25" s="1377"/>
      <c r="H25" s="345" t="str">
        <f>IFERROR(VLOOKUP(E25,'PEX Tubing'!C:H,6,0),IFERROR(VLOOKUP(E25,'Consolidated Master Sheet'!B:G,6,0),""))</f>
        <v/>
      </c>
      <c r="I25" s="1554">
        <f>IF(C25&lt;(MAX('MI Fittings'!A:A))+1,VLOOKUP(C25,'MI Fittings'!A:K,7),IF(C25&lt;(MAX('CS Press Fittings'!A:A))+1,VLOOKUP(C25,'CS Press Fittings'!A:K,8),IF(C25&lt;(MAX('Steel Nipples'!A:A))+1,VLOOKUP(C25,'Steel Nipples'!A:K,7),IF(C25&lt;(MAX('Steel Cut Lengths'!A:A))+1,VLOOKUP(C25,'Steel Cut Lengths'!A:K,7),IF(C25&lt;(MAX('Pipe Hangers'!A:A))+1,VLOOKUP(C25,'Pipe Hangers'!A:J,7),IF(C25&lt;(MAX('Brass Nipples '!A:A))+1,VLOOKUP(C25,'Brass Nipples '!A:J,7),IF(C25&lt;(MAX('Brass Fittings '!A:A))+1,VLOOKUP(C25,'Brass Fittings '!A:J,7),IF(C25&lt;(MAX(Valves!A:A))+1,VLOOKUP(C25,Valves!A:J,7),IF(C25&lt;(MAX('PEX Tubing'!A:A))+1,VLOOKUP(C25,'PEX Tubing'!A:I,7),IF(C25&lt;(MAX('PEX Fittings - Brass'!A:A))+1,VLOOKUP(C25,'PEX Fittings - Brass'!A:J,7),IF(C25&lt;(MAX('PEX Fittings - EXPN Brass'!A:A))+1,VLOOKUP(C25,'PEX Fittings - EXPN Brass'!A:J,7),IF(C25&lt;(MAX('PEX Fittings - F1807 PPSU '!A:A))+1,VLOOKUP(C25,'PEX Fittings - F1807 PPSU '!A:J,7),IF(C25&lt;(MAX('PEX Fittings - F1960 EPPSU'!A:A))+1,VLOOKUP(C25,'PEX Fittings - F1960 EPPSU'!A:J,7),IF(C25&lt;(MAX(Accessories!A:A))+1,VLOOKUP(C25,Accessories!A:J,7),IF(C25&lt;(MAX('PVC DWV'!A:A))+1,VLOOKUP(C25,'PVC DWV'!A:K,8),IF(C25&lt;(MAX('PVC SCH 40'!A:A))+1,VLOOKUP(C25,'PVC SCH 40'!A:K,7),IF(C25&lt;(MAX('Push Fittings'!A:A))+1,VLOOKUP(C25,'Push Fittings'!A:J,7),IF(C25&lt;(MAX('Copper Wrot'!A:A))+1,VLOOKUP(C25,'Copper Wrot'!A:L,9),IF(C25&lt;(MAX('Cast Copper'!A:A))+1,VLOOKUP(C25,'Cast Copper'!A:J,6),IF(C25&lt;(MAX('Press Copper Fittings'!A:A))+1,VLOOKUP(C25,'Press Copper Fittings'!A:J,7),IF(C25&lt;(MAX('Supply Stops'!A:A))+1,VLOOKUP(C25,'Supply Stops'!A:J,7),IF(C25&lt;(MAX('Supply Lines'!A:A))+1,VLOOKUP(C25,'Supply Lines'!A:J,7),IF(C25&lt;(MAX('Gas Connectors'!A:A))+1,VLOOKUP(C25,'Gas Connectors'!A:J,7),IF(C25&lt;(MAX('CI Fittings'!A:A))+1,VLOOKUP(C25,'CI Fittings'!A:J,7),IF(C25&lt;(MAX('Steel Couplings'!A:A))+1,VLOOKUP(C25,'Steel Couplings'!A:J,7),IF(C25&lt;(MAX(NHC!A:A))+1,VLOOKUP(C25,NHC!A:J,7),IF(C25&lt;(MAX('Dielectric Unions'!A:A))+1,VLOOKUP(C25,'Dielectric Unions'!A:J,7),IF(C25&lt;(MAX('MI Fittings - XH'!A:A))+1,VLOOKUP(C25,'MI Fittings - XH'!A:J,7),IF(C25&lt;(MAX('Steel Nipples - XH'!A:A))+1,VLOOKUP(C25,'Steel Nipples - XH'!A:J,7),IF(C25&lt;(MAX('CPVC Adapters'!A:A))+1,VLOOKUP(C25,'CPVC Adapters'!A:J,7),0))))))))))))))))))))))))))))))</f>
        <v>0</v>
      </c>
      <c r="J25" s="1555">
        <f t="shared" si="0"/>
        <v>0</v>
      </c>
    </row>
    <row r="26" spans="3:12" ht="15" customHeight="1" thickTop="1" thickBot="1">
      <c r="C26" s="977">
        <v>5</v>
      </c>
      <c r="D26" s="17" t="str">
        <f>IF(C26&lt;(MAX('MI Fittings'!A:A))+1,VLOOKUP(C26,'MI Fittings'!A:K,10),IF(C26&lt;(MAX('CS Press Fittings'!A:A))+1,VLOOKUP(C26,'CS Press Fittings'!A:K,11),IF(C26&lt;(MAX('Steel Nipples'!A:A))+1,VLOOKUP(C26,'Steel Nipples'!A:K,10),IF(C26&lt;(MAX('Steel Cut Lengths'!A:A))+1,VLOOKUP(C26,'Steel Cut Lengths'!A:K,10),IF(C26&lt;(MAX('Pipe Hangers'!A:A))+1,VLOOKUP(C26,'Pipe Hangers'!A:J,10),IF(C26&lt;(MAX('Brass Nipples '!A:A))+1,VLOOKUP(C26,'Brass Nipples '!A:J,10),IF(C26&lt;(MAX('Brass Fittings '!A:A))+1,VLOOKUP(C26,'Brass Fittings '!A:J,10),IF(C26&lt;(MAX(Valves!A:A))+1,VLOOKUP(C26,Valves!A:J,10),IF(C26&lt;(MAX('PEX Tubing'!A:A))+1,VLOOKUP(C26,'PEX Tubing'!A:I,9),IF(C26&lt;(MAX('PEX Fittings - Brass'!A:A))+1,VLOOKUP(C26,'PEX Fittings - Brass'!A:J,10),IF(C26&lt;(MAX('PEX Fittings - EXPN Brass'!A:A))+1,VLOOKUP(C26,'PEX Fittings - EXPN Brass'!A:J,10),IF(C26&lt;(MAX('PEX Fittings - F1807 PPSU '!A:A))+1,VLOOKUP(C26,'PEX Fittings - F1807 PPSU '!A:J,10),IF(C26&lt;(MAX('PEX Fittings - F1960 EPPSU'!A:A))+1,VLOOKUP(C26,'PEX Fittings - F1960 EPPSU'!A:J,10),IF(C26&lt;(MAX(Accessories!A:A))+1,VLOOKUP(C26,Accessories!A:J,10),IF(C26&lt;(MAX('PVC DWV'!A:A))+1,VLOOKUP(C26,'PVC DWV'!A:K,11),IF(C26&lt;(MAX('PVC SCH 40'!A:A))+1,VLOOKUP(C26,'PVC SCH 40'!A:K,11),IF(C26&lt;(MAX('Push Fittings'!A:A))+1,VLOOKUP(C26,'Push Fittings'!A:J,10),IF(C26&lt;(MAX('Copper Wrot'!A:A))+1,VLOOKUP(C26,'Copper Wrot'!A:L,12),IF(C26&lt;(MAX('Cast Copper'!A:A))+1,VLOOKUP(C26,'Cast Copper'!A:J,10),IF(C26&lt;(MAX('Press Copper Fittings'!A:A))+1,VLOOKUP(C26,'Press Copper Fittings'!A:J,10),IF(C26&lt;(MAX('Supply Stops'!A:A))+1,VLOOKUP(C26,'Supply Stops'!A:J,10),IF(C26&lt;(MAX('Supply Lines'!A:A))+1,VLOOKUP(C26,'Supply Lines'!A:J,10),IF(C26&lt;(MAX('Gas Connectors'!A:A))+1,VLOOKUP(C26,'Gas Connectors'!A:J,10),IF(C26&lt;(MAX('CI Fittings'!A:A))+1,VLOOKUP(C26,'CI Fittings'!A:J,10),IF(C26&lt;(MAX('Steel Couplings'!A:A))+1,VLOOKUP(C26,'Steel Couplings'!A:J,10),IF(C26&lt;(MAX(NHC!A:A))+1,VLOOKUP(C26,NHC!A:J,10),IF(C26&lt;(MAX('Dielectric Unions'!A:A))+1,VLOOKUP(C26,'Dielectric Unions'!A:J,10),IF(C26&lt;(MAX('MI Fittings - XH'!A:A))+1,VLOOKUP(C26,'MI Fittings - XH'!A:J,10),IF(C26&lt;(MAX('Steel Nipples - XH'!A:A))+1,VLOOKUP(C26,'Steel Nipples - XH'!A:J,10),IF(C26&lt;(MAX('CPVC Adapters'!A:A))+1,VLOOKUP(C26,'CPVC Adapters'!A:J,10),""))))))))))))))))))))))))))))))</f>
        <v/>
      </c>
      <c r="E26" s="975" t="str">
        <f>IF(C26&lt;(MAX('MI Fittings'!A:A))+1,VLOOKUP(C26,'MI Fittings'!A:K,3),IF(C26&lt;(MAX('CS Press Fittings'!A:A))+1,VLOOKUP(C26,'CS Press Fittings'!A:K,4),IF(C26&lt;(MAX('Steel Nipples'!A:A))+1,VLOOKUP(C26,'Steel Nipples'!A:K,3),IF(C26&lt;(MAX('Steel Cut Lengths'!A:A))+1,VLOOKUP(C26,'Steel Cut Lengths'!A:K,3),IF(C26&lt;(MAX('Pipe Hangers'!A:A))+1,VLOOKUP(C26,'Pipe Hangers'!A:J,3),IF(C26&lt;(MAX('Brass Nipples '!A:A))+1,VLOOKUP(C26,'Brass Nipples '!A:J,3),IF(C26&lt;(MAX('Brass Fittings '!A:A))+1,VLOOKUP(C26,'Brass Fittings '!A:J,3),IF(C26&lt;(MAX(Valves!A:A))+1,VLOOKUP(C26,Valves!A:J,3),IF(C26&lt;(MAX('PEX Tubing'!A:A))+1,VLOOKUP(C26,'PEX Tubing'!A:I,3),IF(C26&lt;(MAX('PEX Fittings - Brass'!A:A))+1,VLOOKUP(C26,'PEX Fittings - Brass'!A:J,3),IF(C26&lt;(MAX('PEX Fittings - EXPN Brass'!A:A))+1,VLOOKUP(C26,'PEX Fittings - EXPN Brass'!A:J,3),IF(C26&lt;(MAX('PEX Fittings - F1807 PPSU '!A:A))+1,VLOOKUP(C26,'PEX Fittings - F1807 PPSU '!A:J,3),IF(C26&lt;(MAX('PEX Fittings - F1960 EPPSU'!A:A))+1,VLOOKUP(C26,'PEX Fittings - F1960 EPPSU'!A:J,3),IF(C26&lt;(MAX(Accessories!A:A))+1,VLOOKUP(C26,Accessories!A:J,3),IF(C26&lt;(MAX('PVC DWV'!A:A))+1,VLOOKUP(C26,'PVC DWV'!A:K,3),IF(C26&lt;(MAX('PVC SCH 40'!A:A))+1,VLOOKUP(C26,'PVC SCH 40'!A:K,3),IF(C26&lt;(MAX('Push Fittings'!A:A))+1,VLOOKUP(C26,'Push Fittings'!A:J,3),IF(C26&lt;(MAX('Copper Wrot'!A:A))+1,VLOOKUP(C26,'Copper Wrot'!A:L,3),IF(C26&lt;(MAX('Cast Copper'!A:A))+1,VLOOKUP(C26,'Cast Copper'!A:J,3),IF(C26&lt;(MAX('Cast Copper'!A:A))+1,VLOOKUP(C26,'Cast Copper'!A:J,3),IF(C26&lt;(MAX('Press Copper Fittings'!A:A))+1,VLOOKUP(C26,'Press Copper Fittings'!A:J,3),IF(C26&lt;(MAX('Supply Stops'!A:A))+1,VLOOKUP(C26,'Supply Stops'!A:J,3),IF(C26&lt;(MAX('Supply Lines'!A:A))+1,VLOOKUP(C26,'Supply Lines'!A:J,3),IF(C26&lt;(MAX('Gas Connectors'!A:A))+1,VLOOKUP(C26,'Gas Connectors'!A:J,3),IF(C26&lt;(MAX('CI Fittings'!A:A))+1,VLOOKUP(C26,'CI Fittings'!A:J,3),IF(C26&lt;(MAX('Steel Couplings'!A:A))+1,VLOOKUP(C26,'Steel Couplings'!A:J,3),IF(C26&lt;(MAX(NHC!A:A))+1,VLOOKUP(C26,NHC!A:J,3),IF(C26&lt;(MAX('Dielectric Unions'!A:A))+1,VLOOKUP(C26,'Dielectric Unions'!A:J,3),IF(C26&lt;(MAX('MI Fittings - XH'!A:A))+1,VLOOKUP(C26,'MI Fittings - XH'!A:J,3),IF(C26&lt;(MAX('Steel Nipples - XH'!A:A))+1,VLOOKUP(C26,'Steel Nipples - XH'!A:J,3),IF(C26&lt;(MAX('CPVC Adapters'!A:A))+1,VLOOKUP(C26,'CPVC Adapters'!A:J,3),"")))))))))))))))))))))))))))))))</f>
        <v/>
      </c>
      <c r="F26" s="1376" t="str">
        <f>IFERROR(VLOOKUP(E26,'Consolidated Master Sheet'!B:C,2,0),"")</f>
        <v/>
      </c>
      <c r="G26" s="1377"/>
      <c r="H26" s="345" t="str">
        <f>IFERROR(VLOOKUP(E26,'PEX Tubing'!C:H,6,0),IFERROR(VLOOKUP(E26,'Consolidated Master Sheet'!B:G,6,0),""))</f>
        <v/>
      </c>
      <c r="I26" s="1554">
        <f>IF(C26&lt;(MAX('MI Fittings'!A:A))+1,VLOOKUP(C26,'MI Fittings'!A:K,7),IF(C26&lt;(MAX('CS Press Fittings'!A:A))+1,VLOOKUP(C26,'CS Press Fittings'!A:K,8),IF(C26&lt;(MAX('Steel Nipples'!A:A))+1,VLOOKUP(C26,'Steel Nipples'!A:K,7),IF(C26&lt;(MAX('Steel Cut Lengths'!A:A))+1,VLOOKUP(C26,'Steel Cut Lengths'!A:K,7),IF(C26&lt;(MAX('Pipe Hangers'!A:A))+1,VLOOKUP(C26,'Pipe Hangers'!A:J,7),IF(C26&lt;(MAX('Brass Nipples '!A:A))+1,VLOOKUP(C26,'Brass Nipples '!A:J,7),IF(C26&lt;(MAX('Brass Fittings '!A:A))+1,VLOOKUP(C26,'Brass Fittings '!A:J,7),IF(C26&lt;(MAX(Valves!A:A))+1,VLOOKUP(C26,Valves!A:J,7),IF(C26&lt;(MAX('PEX Tubing'!A:A))+1,VLOOKUP(C26,'PEX Tubing'!A:I,7),IF(C26&lt;(MAX('PEX Fittings - Brass'!A:A))+1,VLOOKUP(C26,'PEX Fittings - Brass'!A:J,7),IF(C26&lt;(MAX('PEX Fittings - EXPN Brass'!A:A))+1,VLOOKUP(C26,'PEX Fittings - EXPN Brass'!A:J,7),IF(C26&lt;(MAX('PEX Fittings - F1807 PPSU '!A:A))+1,VLOOKUP(C26,'PEX Fittings - F1807 PPSU '!A:J,7),IF(C26&lt;(MAX('PEX Fittings - F1960 EPPSU'!A:A))+1,VLOOKUP(C26,'PEX Fittings - F1960 EPPSU'!A:J,7),IF(C26&lt;(MAX(Accessories!A:A))+1,VLOOKUP(C26,Accessories!A:J,7),IF(C26&lt;(MAX('PVC DWV'!A:A))+1,VLOOKUP(C26,'PVC DWV'!A:K,8),IF(C26&lt;(MAX('PVC SCH 40'!A:A))+1,VLOOKUP(C26,'PVC SCH 40'!A:K,7),IF(C26&lt;(MAX('Push Fittings'!A:A))+1,VLOOKUP(C26,'Push Fittings'!A:J,7),IF(C26&lt;(MAX('Copper Wrot'!A:A))+1,VLOOKUP(C26,'Copper Wrot'!A:L,9),IF(C26&lt;(MAX('Cast Copper'!A:A))+1,VLOOKUP(C26,'Cast Copper'!A:J,6),IF(C26&lt;(MAX('Press Copper Fittings'!A:A))+1,VLOOKUP(C26,'Press Copper Fittings'!A:J,7),IF(C26&lt;(MAX('Supply Stops'!A:A))+1,VLOOKUP(C26,'Supply Stops'!A:J,7),IF(C26&lt;(MAX('Supply Lines'!A:A))+1,VLOOKUP(C26,'Supply Lines'!A:J,7),IF(C26&lt;(MAX('Gas Connectors'!A:A))+1,VLOOKUP(C26,'Gas Connectors'!A:J,7),IF(C26&lt;(MAX('CI Fittings'!A:A))+1,VLOOKUP(C26,'CI Fittings'!A:J,7),IF(C26&lt;(MAX('Steel Couplings'!A:A))+1,VLOOKUP(C26,'Steel Couplings'!A:J,7),IF(C26&lt;(MAX(NHC!A:A))+1,VLOOKUP(C26,NHC!A:J,7),IF(C26&lt;(MAX('Dielectric Unions'!A:A))+1,VLOOKUP(C26,'Dielectric Unions'!A:J,7),IF(C26&lt;(MAX('MI Fittings - XH'!A:A))+1,VLOOKUP(C26,'MI Fittings - XH'!A:J,7),IF(C26&lt;(MAX('Steel Nipples - XH'!A:A))+1,VLOOKUP(C26,'Steel Nipples - XH'!A:J,7),IF(C26&lt;(MAX('CPVC Adapters'!A:A))+1,VLOOKUP(C26,'CPVC Adapters'!A:J,7),0))))))))))))))))))))))))))))))</f>
        <v>0</v>
      </c>
      <c r="J26" s="1555">
        <f t="shared" si="0"/>
        <v>0</v>
      </c>
    </row>
    <row r="27" spans="3:12" ht="15" customHeight="1" thickTop="1" thickBot="1">
      <c r="C27" s="976">
        <v>6</v>
      </c>
      <c r="D27" s="17" t="str">
        <f>IF(C27&lt;(MAX('MI Fittings'!A:A))+1,VLOOKUP(C27,'MI Fittings'!A:K,10),IF(C27&lt;(MAX('CS Press Fittings'!A:A))+1,VLOOKUP(C27,'CS Press Fittings'!A:K,11),IF(C27&lt;(MAX('Steel Nipples'!A:A))+1,VLOOKUP(C27,'Steel Nipples'!A:K,10),IF(C27&lt;(MAX('Steel Cut Lengths'!A:A))+1,VLOOKUP(C27,'Steel Cut Lengths'!A:K,10),IF(C27&lt;(MAX('Pipe Hangers'!A:A))+1,VLOOKUP(C27,'Pipe Hangers'!A:J,10),IF(C27&lt;(MAX('Brass Nipples '!A:A))+1,VLOOKUP(C27,'Brass Nipples '!A:J,10),IF(C27&lt;(MAX('Brass Fittings '!A:A))+1,VLOOKUP(C27,'Brass Fittings '!A:J,10),IF(C27&lt;(MAX(Valves!A:A))+1,VLOOKUP(C27,Valves!A:J,10),IF(C27&lt;(MAX('PEX Tubing'!A:A))+1,VLOOKUP(C27,'PEX Tubing'!A:I,9),IF(C27&lt;(MAX('PEX Fittings - Brass'!A:A))+1,VLOOKUP(C27,'PEX Fittings - Brass'!A:J,10),IF(C27&lt;(MAX('PEX Fittings - EXPN Brass'!A:A))+1,VLOOKUP(C27,'PEX Fittings - EXPN Brass'!A:J,10),IF(C27&lt;(MAX('PEX Fittings - F1807 PPSU '!A:A))+1,VLOOKUP(C27,'PEX Fittings - F1807 PPSU '!A:J,10),IF(C27&lt;(MAX('PEX Fittings - F1960 EPPSU'!A:A))+1,VLOOKUP(C27,'PEX Fittings - F1960 EPPSU'!A:J,10),IF(C27&lt;(MAX(Accessories!A:A))+1,VLOOKUP(C27,Accessories!A:J,10),IF(C27&lt;(MAX('PVC DWV'!A:A))+1,VLOOKUP(C27,'PVC DWV'!A:K,11),IF(C27&lt;(MAX('PVC SCH 40'!A:A))+1,VLOOKUP(C27,'PVC SCH 40'!A:K,11),IF(C27&lt;(MAX('Push Fittings'!A:A))+1,VLOOKUP(C27,'Push Fittings'!A:J,10),IF(C27&lt;(MAX('Copper Wrot'!A:A))+1,VLOOKUP(C27,'Copper Wrot'!A:L,12),IF(C27&lt;(MAX('Cast Copper'!A:A))+1,VLOOKUP(C27,'Cast Copper'!A:J,10),IF(C27&lt;(MAX('Press Copper Fittings'!A:A))+1,VLOOKUP(C27,'Press Copper Fittings'!A:J,10),IF(C27&lt;(MAX('Supply Stops'!A:A))+1,VLOOKUP(C27,'Supply Stops'!A:J,10),IF(C27&lt;(MAX('Supply Lines'!A:A))+1,VLOOKUP(C27,'Supply Lines'!A:J,10),IF(C27&lt;(MAX('Gas Connectors'!A:A))+1,VLOOKUP(C27,'Gas Connectors'!A:J,10),IF(C27&lt;(MAX('CI Fittings'!A:A))+1,VLOOKUP(C27,'CI Fittings'!A:J,10),IF(C27&lt;(MAX('Steel Couplings'!A:A))+1,VLOOKUP(C27,'Steel Couplings'!A:J,10),IF(C27&lt;(MAX(NHC!A:A))+1,VLOOKUP(C27,NHC!A:J,10),IF(C27&lt;(MAX('Dielectric Unions'!A:A))+1,VLOOKUP(C27,'Dielectric Unions'!A:J,10),IF(C27&lt;(MAX('MI Fittings - XH'!A:A))+1,VLOOKUP(C27,'MI Fittings - XH'!A:J,10),IF(C27&lt;(MAX('Steel Nipples - XH'!A:A))+1,VLOOKUP(C27,'Steel Nipples - XH'!A:J,10),IF(C27&lt;(MAX('CPVC Adapters'!A:A))+1,VLOOKUP(C27,'CPVC Adapters'!A:J,10),""))))))))))))))))))))))))))))))</f>
        <v/>
      </c>
      <c r="E27" s="975" t="str">
        <f>IF(C27&lt;(MAX('MI Fittings'!A:A))+1,VLOOKUP(C27,'MI Fittings'!A:K,3),IF(C27&lt;(MAX('CS Press Fittings'!A:A))+1,VLOOKUP(C27,'CS Press Fittings'!A:K,4),IF(C27&lt;(MAX('Steel Nipples'!A:A))+1,VLOOKUP(C27,'Steel Nipples'!A:K,3),IF(C27&lt;(MAX('Steel Cut Lengths'!A:A))+1,VLOOKUP(C27,'Steel Cut Lengths'!A:K,3),IF(C27&lt;(MAX('Pipe Hangers'!A:A))+1,VLOOKUP(C27,'Pipe Hangers'!A:J,3),IF(C27&lt;(MAX('Brass Nipples '!A:A))+1,VLOOKUP(C27,'Brass Nipples '!A:J,3),IF(C27&lt;(MAX('Brass Fittings '!A:A))+1,VLOOKUP(C27,'Brass Fittings '!A:J,3),IF(C27&lt;(MAX(Valves!A:A))+1,VLOOKUP(C27,Valves!A:J,3),IF(C27&lt;(MAX('PEX Tubing'!A:A))+1,VLOOKUP(C27,'PEX Tubing'!A:I,3),IF(C27&lt;(MAX('PEX Fittings - Brass'!A:A))+1,VLOOKUP(C27,'PEX Fittings - Brass'!A:J,3),IF(C27&lt;(MAX('PEX Fittings - EXPN Brass'!A:A))+1,VLOOKUP(C27,'PEX Fittings - EXPN Brass'!A:J,3),IF(C27&lt;(MAX('PEX Fittings - F1807 PPSU '!A:A))+1,VLOOKUP(C27,'PEX Fittings - F1807 PPSU '!A:J,3),IF(C27&lt;(MAX('PEX Fittings - F1960 EPPSU'!A:A))+1,VLOOKUP(C27,'PEX Fittings - F1960 EPPSU'!A:J,3),IF(C27&lt;(MAX(Accessories!A:A))+1,VLOOKUP(C27,Accessories!A:J,3),IF(C27&lt;(MAX('PVC DWV'!A:A))+1,VLOOKUP(C27,'PVC DWV'!A:K,3),IF(C27&lt;(MAX('PVC SCH 40'!A:A))+1,VLOOKUP(C27,'PVC SCH 40'!A:K,3),IF(C27&lt;(MAX('Push Fittings'!A:A))+1,VLOOKUP(C27,'Push Fittings'!A:J,3),IF(C27&lt;(MAX('Copper Wrot'!A:A))+1,VLOOKUP(C27,'Copper Wrot'!A:L,3),IF(C27&lt;(MAX('Cast Copper'!A:A))+1,VLOOKUP(C27,'Cast Copper'!A:J,3),IF(C27&lt;(MAX('Cast Copper'!A:A))+1,VLOOKUP(C27,'Cast Copper'!A:J,3),IF(C27&lt;(MAX('Press Copper Fittings'!A:A))+1,VLOOKUP(C27,'Press Copper Fittings'!A:J,3),IF(C27&lt;(MAX('Supply Stops'!A:A))+1,VLOOKUP(C27,'Supply Stops'!A:J,3),IF(C27&lt;(MAX('Supply Lines'!A:A))+1,VLOOKUP(C27,'Supply Lines'!A:J,3),IF(C27&lt;(MAX('Gas Connectors'!A:A))+1,VLOOKUP(C27,'Gas Connectors'!A:J,3),IF(C27&lt;(MAX('CI Fittings'!A:A))+1,VLOOKUP(C27,'CI Fittings'!A:J,3),IF(C27&lt;(MAX('Steel Couplings'!A:A))+1,VLOOKUP(C27,'Steel Couplings'!A:J,3),IF(C27&lt;(MAX(NHC!A:A))+1,VLOOKUP(C27,NHC!A:J,3),IF(C27&lt;(MAX('Dielectric Unions'!A:A))+1,VLOOKUP(C27,'Dielectric Unions'!A:J,3),IF(C27&lt;(MAX('MI Fittings - XH'!A:A))+1,VLOOKUP(C27,'MI Fittings - XH'!A:J,3),IF(C27&lt;(MAX('Steel Nipples - XH'!A:A))+1,VLOOKUP(C27,'Steel Nipples - XH'!A:J,3),IF(C27&lt;(MAX('CPVC Adapters'!A:A))+1,VLOOKUP(C27,'CPVC Adapters'!A:J,3),"")))))))))))))))))))))))))))))))</f>
        <v/>
      </c>
      <c r="F27" s="1376" t="str">
        <f>IFERROR(VLOOKUP(E27,'Consolidated Master Sheet'!B:C,2,0),"")</f>
        <v/>
      </c>
      <c r="G27" s="1377"/>
      <c r="H27" s="345" t="str">
        <f>IFERROR(VLOOKUP(E27,'PEX Tubing'!C:H,6,0),IFERROR(VLOOKUP(E27,'Consolidated Master Sheet'!B:G,6,0),""))</f>
        <v/>
      </c>
      <c r="I27" s="1554">
        <f>IF(C27&lt;(MAX('MI Fittings'!A:A))+1,VLOOKUP(C27,'MI Fittings'!A:K,7),IF(C27&lt;(MAX('CS Press Fittings'!A:A))+1,VLOOKUP(C27,'CS Press Fittings'!A:K,8),IF(C27&lt;(MAX('Steel Nipples'!A:A))+1,VLOOKUP(C27,'Steel Nipples'!A:K,7),IF(C27&lt;(MAX('Steel Cut Lengths'!A:A))+1,VLOOKUP(C27,'Steel Cut Lengths'!A:K,7),IF(C27&lt;(MAX('Pipe Hangers'!A:A))+1,VLOOKUP(C27,'Pipe Hangers'!A:J,7),IF(C27&lt;(MAX('Brass Nipples '!A:A))+1,VLOOKUP(C27,'Brass Nipples '!A:J,7),IF(C27&lt;(MAX('Brass Fittings '!A:A))+1,VLOOKUP(C27,'Brass Fittings '!A:J,7),IF(C27&lt;(MAX(Valves!A:A))+1,VLOOKUP(C27,Valves!A:J,7),IF(C27&lt;(MAX('PEX Tubing'!A:A))+1,VLOOKUP(C27,'PEX Tubing'!A:I,7),IF(C27&lt;(MAX('PEX Fittings - Brass'!A:A))+1,VLOOKUP(C27,'PEX Fittings - Brass'!A:J,7),IF(C27&lt;(MAX('PEX Fittings - EXPN Brass'!A:A))+1,VLOOKUP(C27,'PEX Fittings - EXPN Brass'!A:J,7),IF(C27&lt;(MAX('PEX Fittings - F1807 PPSU '!A:A))+1,VLOOKUP(C27,'PEX Fittings - F1807 PPSU '!A:J,7),IF(C27&lt;(MAX('PEX Fittings - F1960 EPPSU'!A:A))+1,VLOOKUP(C27,'PEX Fittings - F1960 EPPSU'!A:J,7),IF(C27&lt;(MAX(Accessories!A:A))+1,VLOOKUP(C27,Accessories!A:J,7),IF(C27&lt;(MAX('PVC DWV'!A:A))+1,VLOOKUP(C27,'PVC DWV'!A:K,8),IF(C27&lt;(MAX('PVC SCH 40'!A:A))+1,VLOOKUP(C27,'PVC SCH 40'!A:K,7),IF(C27&lt;(MAX('Push Fittings'!A:A))+1,VLOOKUP(C27,'Push Fittings'!A:J,7),IF(C27&lt;(MAX('Copper Wrot'!A:A))+1,VLOOKUP(C27,'Copper Wrot'!A:L,9),IF(C27&lt;(MAX('Cast Copper'!A:A))+1,VLOOKUP(C27,'Cast Copper'!A:J,6),IF(C27&lt;(MAX('Press Copper Fittings'!A:A))+1,VLOOKUP(C27,'Press Copper Fittings'!A:J,7),IF(C27&lt;(MAX('Supply Stops'!A:A))+1,VLOOKUP(C27,'Supply Stops'!A:J,7),IF(C27&lt;(MAX('Supply Lines'!A:A))+1,VLOOKUP(C27,'Supply Lines'!A:J,7),IF(C27&lt;(MAX('Gas Connectors'!A:A))+1,VLOOKUP(C27,'Gas Connectors'!A:J,7),IF(C27&lt;(MAX('CI Fittings'!A:A))+1,VLOOKUP(C27,'CI Fittings'!A:J,7),IF(C27&lt;(MAX('Steel Couplings'!A:A))+1,VLOOKUP(C27,'Steel Couplings'!A:J,7),IF(C27&lt;(MAX(NHC!A:A))+1,VLOOKUP(C27,NHC!A:J,7),IF(C27&lt;(MAX('Dielectric Unions'!A:A))+1,VLOOKUP(C27,'Dielectric Unions'!A:J,7),IF(C27&lt;(MAX('MI Fittings - XH'!A:A))+1,VLOOKUP(C27,'MI Fittings - XH'!A:J,7),IF(C27&lt;(MAX('Steel Nipples - XH'!A:A))+1,VLOOKUP(C27,'Steel Nipples - XH'!A:J,7),IF(C27&lt;(MAX('CPVC Adapters'!A:A))+1,VLOOKUP(C27,'CPVC Adapters'!A:J,7),0))))))))))))))))))))))))))))))</f>
        <v>0</v>
      </c>
      <c r="J27" s="1555">
        <f t="shared" si="0"/>
        <v>0</v>
      </c>
    </row>
    <row r="28" spans="3:12" ht="15" customHeight="1" thickTop="1" thickBot="1">
      <c r="C28" s="977">
        <v>7</v>
      </c>
      <c r="D28" s="17" t="str">
        <f>IF(C28&lt;(MAX('MI Fittings'!A:A))+1,VLOOKUP(C28,'MI Fittings'!A:K,10),IF(C28&lt;(MAX('CS Press Fittings'!A:A))+1,VLOOKUP(C28,'CS Press Fittings'!A:K,11),IF(C28&lt;(MAX('Steel Nipples'!A:A))+1,VLOOKUP(C28,'Steel Nipples'!A:K,10),IF(C28&lt;(MAX('Steel Cut Lengths'!A:A))+1,VLOOKUP(C28,'Steel Cut Lengths'!A:K,10),IF(C28&lt;(MAX('Pipe Hangers'!A:A))+1,VLOOKUP(C28,'Pipe Hangers'!A:J,10),IF(C28&lt;(MAX('Brass Nipples '!A:A))+1,VLOOKUP(C28,'Brass Nipples '!A:J,10),IF(C28&lt;(MAX('Brass Fittings '!A:A))+1,VLOOKUP(C28,'Brass Fittings '!A:J,10),IF(C28&lt;(MAX(Valves!A:A))+1,VLOOKUP(C28,Valves!A:J,10),IF(C28&lt;(MAX('PEX Tubing'!A:A))+1,VLOOKUP(C28,'PEX Tubing'!A:I,9),IF(C28&lt;(MAX('PEX Fittings - Brass'!A:A))+1,VLOOKUP(C28,'PEX Fittings - Brass'!A:J,10),IF(C28&lt;(MAX('PEX Fittings - EXPN Brass'!A:A))+1,VLOOKUP(C28,'PEX Fittings - EXPN Brass'!A:J,10),IF(C28&lt;(MAX('PEX Fittings - F1807 PPSU '!A:A))+1,VLOOKUP(C28,'PEX Fittings - F1807 PPSU '!A:J,10),IF(C28&lt;(MAX('PEX Fittings - F1960 EPPSU'!A:A))+1,VLOOKUP(C28,'PEX Fittings - F1960 EPPSU'!A:J,10),IF(C28&lt;(MAX(Accessories!A:A))+1,VLOOKUP(C28,Accessories!A:J,10),IF(C28&lt;(MAX('PVC DWV'!A:A))+1,VLOOKUP(C28,'PVC DWV'!A:K,11),IF(C28&lt;(MAX('PVC SCH 40'!A:A))+1,VLOOKUP(C28,'PVC SCH 40'!A:K,11),IF(C28&lt;(MAX('Push Fittings'!A:A))+1,VLOOKUP(C28,'Push Fittings'!A:J,10),IF(C28&lt;(MAX('Copper Wrot'!A:A))+1,VLOOKUP(C28,'Copper Wrot'!A:L,12),IF(C28&lt;(MAX('Cast Copper'!A:A))+1,VLOOKUP(C28,'Cast Copper'!A:J,10),IF(C28&lt;(MAX('Press Copper Fittings'!A:A))+1,VLOOKUP(C28,'Press Copper Fittings'!A:J,10),IF(C28&lt;(MAX('Supply Stops'!A:A))+1,VLOOKUP(C28,'Supply Stops'!A:J,10),IF(C28&lt;(MAX('Supply Lines'!A:A))+1,VLOOKUP(C28,'Supply Lines'!A:J,10),IF(C28&lt;(MAX('Gas Connectors'!A:A))+1,VLOOKUP(C28,'Gas Connectors'!A:J,10),IF(C28&lt;(MAX('CI Fittings'!A:A))+1,VLOOKUP(C28,'CI Fittings'!A:J,10),IF(C28&lt;(MAX('Steel Couplings'!A:A))+1,VLOOKUP(C28,'Steel Couplings'!A:J,10),IF(C28&lt;(MAX(NHC!A:A))+1,VLOOKUP(C28,NHC!A:J,10),IF(C28&lt;(MAX('Dielectric Unions'!A:A))+1,VLOOKUP(C28,'Dielectric Unions'!A:J,10),IF(C28&lt;(MAX('MI Fittings - XH'!A:A))+1,VLOOKUP(C28,'MI Fittings - XH'!A:J,10),IF(C28&lt;(MAX('Steel Nipples - XH'!A:A))+1,VLOOKUP(C28,'Steel Nipples - XH'!A:J,10),IF(C28&lt;(MAX('CPVC Adapters'!A:A))+1,VLOOKUP(C28,'CPVC Adapters'!A:J,10),""))))))))))))))))))))))))))))))</f>
        <v/>
      </c>
      <c r="E28" s="975" t="str">
        <f>IF(C28&lt;(MAX('MI Fittings'!A:A))+1,VLOOKUP(C28,'MI Fittings'!A:K,3),IF(C28&lt;(MAX('CS Press Fittings'!A:A))+1,VLOOKUP(C28,'CS Press Fittings'!A:K,4),IF(C28&lt;(MAX('Steel Nipples'!A:A))+1,VLOOKUP(C28,'Steel Nipples'!A:K,3),IF(C28&lt;(MAX('Steel Cut Lengths'!A:A))+1,VLOOKUP(C28,'Steel Cut Lengths'!A:K,3),IF(C28&lt;(MAX('Pipe Hangers'!A:A))+1,VLOOKUP(C28,'Pipe Hangers'!A:J,3),IF(C28&lt;(MAX('Brass Nipples '!A:A))+1,VLOOKUP(C28,'Brass Nipples '!A:J,3),IF(C28&lt;(MAX('Brass Fittings '!A:A))+1,VLOOKUP(C28,'Brass Fittings '!A:J,3),IF(C28&lt;(MAX(Valves!A:A))+1,VLOOKUP(C28,Valves!A:J,3),IF(C28&lt;(MAX('PEX Tubing'!A:A))+1,VLOOKUP(C28,'PEX Tubing'!A:I,3),IF(C28&lt;(MAX('PEX Fittings - Brass'!A:A))+1,VLOOKUP(C28,'PEX Fittings - Brass'!A:J,3),IF(C28&lt;(MAX('PEX Fittings - EXPN Brass'!A:A))+1,VLOOKUP(C28,'PEX Fittings - EXPN Brass'!A:J,3),IF(C28&lt;(MAX('PEX Fittings - F1807 PPSU '!A:A))+1,VLOOKUP(C28,'PEX Fittings - F1807 PPSU '!A:J,3),IF(C28&lt;(MAX('PEX Fittings - F1960 EPPSU'!A:A))+1,VLOOKUP(C28,'PEX Fittings - F1960 EPPSU'!A:J,3),IF(C28&lt;(MAX(Accessories!A:A))+1,VLOOKUP(C28,Accessories!A:J,3),IF(C28&lt;(MAX('PVC DWV'!A:A))+1,VLOOKUP(C28,'PVC DWV'!A:K,3),IF(C28&lt;(MAX('PVC SCH 40'!A:A))+1,VLOOKUP(C28,'PVC SCH 40'!A:K,3),IF(C28&lt;(MAX('Push Fittings'!A:A))+1,VLOOKUP(C28,'Push Fittings'!A:J,3),IF(C28&lt;(MAX('Copper Wrot'!A:A))+1,VLOOKUP(C28,'Copper Wrot'!A:L,3),IF(C28&lt;(MAX('Cast Copper'!A:A))+1,VLOOKUP(C28,'Cast Copper'!A:J,3),IF(C28&lt;(MAX('Cast Copper'!A:A))+1,VLOOKUP(C28,'Cast Copper'!A:J,3),IF(C28&lt;(MAX('Press Copper Fittings'!A:A))+1,VLOOKUP(C28,'Press Copper Fittings'!A:J,3),IF(C28&lt;(MAX('Supply Stops'!A:A))+1,VLOOKUP(C28,'Supply Stops'!A:J,3),IF(C28&lt;(MAX('Supply Lines'!A:A))+1,VLOOKUP(C28,'Supply Lines'!A:J,3),IF(C28&lt;(MAX('Gas Connectors'!A:A))+1,VLOOKUP(C28,'Gas Connectors'!A:J,3),IF(C28&lt;(MAX('CI Fittings'!A:A))+1,VLOOKUP(C28,'CI Fittings'!A:J,3),IF(C28&lt;(MAX('Steel Couplings'!A:A))+1,VLOOKUP(C28,'Steel Couplings'!A:J,3),IF(C28&lt;(MAX(NHC!A:A))+1,VLOOKUP(C28,NHC!A:J,3),IF(C28&lt;(MAX('Dielectric Unions'!A:A))+1,VLOOKUP(C28,'Dielectric Unions'!A:J,3),IF(C28&lt;(MAX('MI Fittings - XH'!A:A))+1,VLOOKUP(C28,'MI Fittings - XH'!A:J,3),IF(C28&lt;(MAX('Steel Nipples - XH'!A:A))+1,VLOOKUP(C28,'Steel Nipples - XH'!A:J,3),IF(C28&lt;(MAX('CPVC Adapters'!A:A))+1,VLOOKUP(C28,'CPVC Adapters'!A:J,3),"")))))))))))))))))))))))))))))))</f>
        <v/>
      </c>
      <c r="F28" s="1376" t="str">
        <f>IFERROR(VLOOKUP(E28,'Consolidated Master Sheet'!B:C,2,0),"")</f>
        <v/>
      </c>
      <c r="G28" s="1377"/>
      <c r="H28" s="345" t="str">
        <f>IFERROR(VLOOKUP(E28,'PEX Tubing'!C:H,6,0),IFERROR(VLOOKUP(E28,'Consolidated Master Sheet'!B:G,6,0),""))</f>
        <v/>
      </c>
      <c r="I28" s="1554">
        <f>IF(C28&lt;(MAX('MI Fittings'!A:A))+1,VLOOKUP(C28,'MI Fittings'!A:K,7),IF(C28&lt;(MAX('CS Press Fittings'!A:A))+1,VLOOKUP(C28,'CS Press Fittings'!A:K,8),IF(C28&lt;(MAX('Steel Nipples'!A:A))+1,VLOOKUP(C28,'Steel Nipples'!A:K,7),IF(C28&lt;(MAX('Steel Cut Lengths'!A:A))+1,VLOOKUP(C28,'Steel Cut Lengths'!A:K,7),IF(C28&lt;(MAX('Pipe Hangers'!A:A))+1,VLOOKUP(C28,'Pipe Hangers'!A:J,7),IF(C28&lt;(MAX('Brass Nipples '!A:A))+1,VLOOKUP(C28,'Brass Nipples '!A:J,7),IF(C28&lt;(MAX('Brass Fittings '!A:A))+1,VLOOKUP(C28,'Brass Fittings '!A:J,7),IF(C28&lt;(MAX(Valves!A:A))+1,VLOOKUP(C28,Valves!A:J,7),IF(C28&lt;(MAX('PEX Tubing'!A:A))+1,VLOOKUP(C28,'PEX Tubing'!A:I,7),IF(C28&lt;(MAX('PEX Fittings - Brass'!A:A))+1,VLOOKUP(C28,'PEX Fittings - Brass'!A:J,7),IF(C28&lt;(MAX('PEX Fittings - EXPN Brass'!A:A))+1,VLOOKUP(C28,'PEX Fittings - EXPN Brass'!A:J,7),IF(C28&lt;(MAX('PEX Fittings - F1807 PPSU '!A:A))+1,VLOOKUP(C28,'PEX Fittings - F1807 PPSU '!A:J,7),IF(C28&lt;(MAX('PEX Fittings - F1960 EPPSU'!A:A))+1,VLOOKUP(C28,'PEX Fittings - F1960 EPPSU'!A:J,7),IF(C28&lt;(MAX(Accessories!A:A))+1,VLOOKUP(C28,Accessories!A:J,7),IF(C28&lt;(MAX('PVC DWV'!A:A))+1,VLOOKUP(C28,'PVC DWV'!A:K,8),IF(C28&lt;(MAX('PVC SCH 40'!A:A))+1,VLOOKUP(C28,'PVC SCH 40'!A:K,7),IF(C28&lt;(MAX('Push Fittings'!A:A))+1,VLOOKUP(C28,'Push Fittings'!A:J,7),IF(C28&lt;(MAX('Copper Wrot'!A:A))+1,VLOOKUP(C28,'Copper Wrot'!A:L,9),IF(C28&lt;(MAX('Cast Copper'!A:A))+1,VLOOKUP(C28,'Cast Copper'!A:J,6),IF(C28&lt;(MAX('Press Copper Fittings'!A:A))+1,VLOOKUP(C28,'Press Copper Fittings'!A:J,7),IF(C28&lt;(MAX('Supply Stops'!A:A))+1,VLOOKUP(C28,'Supply Stops'!A:J,7),IF(C28&lt;(MAX('Supply Lines'!A:A))+1,VLOOKUP(C28,'Supply Lines'!A:J,7),IF(C28&lt;(MAX('Gas Connectors'!A:A))+1,VLOOKUP(C28,'Gas Connectors'!A:J,7),IF(C28&lt;(MAX('CI Fittings'!A:A))+1,VLOOKUP(C28,'CI Fittings'!A:J,7),IF(C28&lt;(MAX('Steel Couplings'!A:A))+1,VLOOKUP(C28,'Steel Couplings'!A:J,7),IF(C28&lt;(MAX(NHC!A:A))+1,VLOOKUP(C28,NHC!A:J,7),IF(C28&lt;(MAX('Dielectric Unions'!A:A))+1,VLOOKUP(C28,'Dielectric Unions'!A:J,7),IF(C28&lt;(MAX('MI Fittings - XH'!A:A))+1,VLOOKUP(C28,'MI Fittings - XH'!A:J,7),IF(C28&lt;(MAX('Steel Nipples - XH'!A:A))+1,VLOOKUP(C28,'Steel Nipples - XH'!A:J,7),IF(C28&lt;(MAX('CPVC Adapters'!A:A))+1,VLOOKUP(C28,'CPVC Adapters'!A:J,7),0))))))))))))))))))))))))))))))</f>
        <v>0</v>
      </c>
      <c r="J28" s="1555">
        <f t="shared" si="0"/>
        <v>0</v>
      </c>
    </row>
    <row r="29" spans="3:12" ht="15" customHeight="1" thickTop="1" thickBot="1">
      <c r="C29" s="976">
        <v>8</v>
      </c>
      <c r="D29" s="17" t="str">
        <f>IF(C29&lt;(MAX('MI Fittings'!A:A))+1,VLOOKUP(C29,'MI Fittings'!A:K,10),IF(C29&lt;(MAX('CS Press Fittings'!A:A))+1,VLOOKUP(C29,'CS Press Fittings'!A:K,11),IF(C29&lt;(MAX('Steel Nipples'!A:A))+1,VLOOKUP(C29,'Steel Nipples'!A:K,10),IF(C29&lt;(MAX('Steel Cut Lengths'!A:A))+1,VLOOKUP(C29,'Steel Cut Lengths'!A:K,10),IF(C29&lt;(MAX('Pipe Hangers'!A:A))+1,VLOOKUP(C29,'Pipe Hangers'!A:J,10),IF(C29&lt;(MAX('Brass Nipples '!A:A))+1,VLOOKUP(C29,'Brass Nipples '!A:J,10),IF(C29&lt;(MAX('Brass Fittings '!A:A))+1,VLOOKUP(C29,'Brass Fittings '!A:J,10),IF(C29&lt;(MAX(Valves!A:A))+1,VLOOKUP(C29,Valves!A:J,10),IF(C29&lt;(MAX('PEX Tubing'!A:A))+1,VLOOKUP(C29,'PEX Tubing'!A:I,9),IF(C29&lt;(MAX('PEX Fittings - Brass'!A:A))+1,VLOOKUP(C29,'PEX Fittings - Brass'!A:J,10),IF(C29&lt;(MAX('PEX Fittings - EXPN Brass'!A:A))+1,VLOOKUP(C29,'PEX Fittings - EXPN Brass'!A:J,10),IF(C29&lt;(MAX('PEX Fittings - F1807 PPSU '!A:A))+1,VLOOKUP(C29,'PEX Fittings - F1807 PPSU '!A:J,10),IF(C29&lt;(MAX('PEX Fittings - F1960 EPPSU'!A:A))+1,VLOOKUP(C29,'PEX Fittings - F1960 EPPSU'!A:J,10),IF(C29&lt;(MAX(Accessories!A:A))+1,VLOOKUP(C29,Accessories!A:J,10),IF(C29&lt;(MAX('PVC DWV'!A:A))+1,VLOOKUP(C29,'PVC DWV'!A:K,11),IF(C29&lt;(MAX('PVC SCH 40'!A:A))+1,VLOOKUP(C29,'PVC SCH 40'!A:K,11),IF(C29&lt;(MAX('Push Fittings'!A:A))+1,VLOOKUP(C29,'Push Fittings'!A:J,10),IF(C29&lt;(MAX('Copper Wrot'!A:A))+1,VLOOKUP(C29,'Copper Wrot'!A:L,12),IF(C29&lt;(MAX('Cast Copper'!A:A))+1,VLOOKUP(C29,'Cast Copper'!A:J,10),IF(C29&lt;(MAX('Press Copper Fittings'!A:A))+1,VLOOKUP(C29,'Press Copper Fittings'!A:J,10),IF(C29&lt;(MAX('Supply Stops'!A:A))+1,VLOOKUP(C29,'Supply Stops'!A:J,10),IF(C29&lt;(MAX('Supply Lines'!A:A))+1,VLOOKUP(C29,'Supply Lines'!A:J,10),IF(C29&lt;(MAX('Gas Connectors'!A:A))+1,VLOOKUP(C29,'Gas Connectors'!A:J,10),IF(C29&lt;(MAX('CI Fittings'!A:A))+1,VLOOKUP(C29,'CI Fittings'!A:J,10),IF(C29&lt;(MAX('Steel Couplings'!A:A))+1,VLOOKUP(C29,'Steel Couplings'!A:J,10),IF(C29&lt;(MAX(NHC!A:A))+1,VLOOKUP(C29,NHC!A:J,10),IF(C29&lt;(MAX('Dielectric Unions'!A:A))+1,VLOOKUP(C29,'Dielectric Unions'!A:J,10),IF(C29&lt;(MAX('MI Fittings - XH'!A:A))+1,VLOOKUP(C29,'MI Fittings - XH'!A:J,10),IF(C29&lt;(MAX('Steel Nipples - XH'!A:A))+1,VLOOKUP(C29,'Steel Nipples - XH'!A:J,10),IF(C29&lt;(MAX('CPVC Adapters'!A:A))+1,VLOOKUP(C29,'CPVC Adapters'!A:J,10),""))))))))))))))))))))))))))))))</f>
        <v/>
      </c>
      <c r="E29" s="975" t="str">
        <f>IF(C29&lt;(MAX('MI Fittings'!A:A))+1,VLOOKUP(C29,'MI Fittings'!A:K,3),IF(C29&lt;(MAX('CS Press Fittings'!A:A))+1,VLOOKUP(C29,'CS Press Fittings'!A:K,4),IF(C29&lt;(MAX('Steel Nipples'!A:A))+1,VLOOKUP(C29,'Steel Nipples'!A:K,3),IF(C29&lt;(MAX('Steel Cut Lengths'!A:A))+1,VLOOKUP(C29,'Steel Cut Lengths'!A:K,3),IF(C29&lt;(MAX('Pipe Hangers'!A:A))+1,VLOOKUP(C29,'Pipe Hangers'!A:J,3),IF(C29&lt;(MAX('Brass Nipples '!A:A))+1,VLOOKUP(C29,'Brass Nipples '!A:J,3),IF(C29&lt;(MAX('Brass Fittings '!A:A))+1,VLOOKUP(C29,'Brass Fittings '!A:J,3),IF(C29&lt;(MAX(Valves!A:A))+1,VLOOKUP(C29,Valves!A:J,3),IF(C29&lt;(MAX('PEX Tubing'!A:A))+1,VLOOKUP(C29,'PEX Tubing'!A:I,3),IF(C29&lt;(MAX('PEX Fittings - Brass'!A:A))+1,VLOOKUP(C29,'PEX Fittings - Brass'!A:J,3),IF(C29&lt;(MAX('PEX Fittings - EXPN Brass'!A:A))+1,VLOOKUP(C29,'PEX Fittings - EXPN Brass'!A:J,3),IF(C29&lt;(MAX('PEX Fittings - F1807 PPSU '!A:A))+1,VLOOKUP(C29,'PEX Fittings - F1807 PPSU '!A:J,3),IF(C29&lt;(MAX('PEX Fittings - F1960 EPPSU'!A:A))+1,VLOOKUP(C29,'PEX Fittings - F1960 EPPSU'!A:J,3),IF(C29&lt;(MAX(Accessories!A:A))+1,VLOOKUP(C29,Accessories!A:J,3),IF(C29&lt;(MAX('PVC DWV'!A:A))+1,VLOOKUP(C29,'PVC DWV'!A:K,3),IF(C29&lt;(MAX('PVC SCH 40'!A:A))+1,VLOOKUP(C29,'PVC SCH 40'!A:K,3),IF(C29&lt;(MAX('Push Fittings'!A:A))+1,VLOOKUP(C29,'Push Fittings'!A:J,3),IF(C29&lt;(MAX('Copper Wrot'!A:A))+1,VLOOKUP(C29,'Copper Wrot'!A:L,3),IF(C29&lt;(MAX('Cast Copper'!A:A))+1,VLOOKUP(C29,'Cast Copper'!A:J,3),IF(C29&lt;(MAX('Cast Copper'!A:A))+1,VLOOKUP(C29,'Cast Copper'!A:J,3),IF(C29&lt;(MAX('Press Copper Fittings'!A:A))+1,VLOOKUP(C29,'Press Copper Fittings'!A:J,3),IF(C29&lt;(MAX('Supply Stops'!A:A))+1,VLOOKUP(C29,'Supply Stops'!A:J,3),IF(C29&lt;(MAX('Supply Lines'!A:A))+1,VLOOKUP(C29,'Supply Lines'!A:J,3),IF(C29&lt;(MAX('Gas Connectors'!A:A))+1,VLOOKUP(C29,'Gas Connectors'!A:J,3),IF(C29&lt;(MAX('CI Fittings'!A:A))+1,VLOOKUP(C29,'CI Fittings'!A:J,3),IF(C29&lt;(MAX('Steel Couplings'!A:A))+1,VLOOKUP(C29,'Steel Couplings'!A:J,3),IF(C29&lt;(MAX(NHC!A:A))+1,VLOOKUP(C29,NHC!A:J,3),IF(C29&lt;(MAX('Dielectric Unions'!A:A))+1,VLOOKUP(C29,'Dielectric Unions'!A:J,3),IF(C29&lt;(MAX('MI Fittings - XH'!A:A))+1,VLOOKUP(C29,'MI Fittings - XH'!A:J,3),IF(C29&lt;(MAX('Steel Nipples - XH'!A:A))+1,VLOOKUP(C29,'Steel Nipples - XH'!A:J,3),IF(C29&lt;(MAX('CPVC Adapters'!A:A))+1,VLOOKUP(C29,'CPVC Adapters'!A:J,3),"")))))))))))))))))))))))))))))))</f>
        <v/>
      </c>
      <c r="F29" s="1376" t="str">
        <f>IFERROR(VLOOKUP(E29,'Consolidated Master Sheet'!B:C,2,0),"")</f>
        <v/>
      </c>
      <c r="G29" s="1377"/>
      <c r="H29" s="345" t="str">
        <f>IFERROR(VLOOKUP(E29,'PEX Tubing'!C:H,6,0),IFERROR(VLOOKUP(E29,'Consolidated Master Sheet'!B:G,6,0),""))</f>
        <v/>
      </c>
      <c r="I29" s="1554">
        <f>IF(C29&lt;(MAX('MI Fittings'!A:A))+1,VLOOKUP(C29,'MI Fittings'!A:K,7),IF(C29&lt;(MAX('CS Press Fittings'!A:A))+1,VLOOKUP(C29,'CS Press Fittings'!A:K,8),IF(C29&lt;(MAX('Steel Nipples'!A:A))+1,VLOOKUP(C29,'Steel Nipples'!A:K,7),IF(C29&lt;(MAX('Steel Cut Lengths'!A:A))+1,VLOOKUP(C29,'Steel Cut Lengths'!A:K,7),IF(C29&lt;(MAX('Pipe Hangers'!A:A))+1,VLOOKUP(C29,'Pipe Hangers'!A:J,7),IF(C29&lt;(MAX('Brass Nipples '!A:A))+1,VLOOKUP(C29,'Brass Nipples '!A:J,7),IF(C29&lt;(MAX('Brass Fittings '!A:A))+1,VLOOKUP(C29,'Brass Fittings '!A:J,7),IF(C29&lt;(MAX(Valves!A:A))+1,VLOOKUP(C29,Valves!A:J,7),IF(C29&lt;(MAX('PEX Tubing'!A:A))+1,VLOOKUP(C29,'PEX Tubing'!A:I,7),IF(C29&lt;(MAX('PEX Fittings - Brass'!A:A))+1,VLOOKUP(C29,'PEX Fittings - Brass'!A:J,7),IF(C29&lt;(MAX('PEX Fittings - EXPN Brass'!A:A))+1,VLOOKUP(C29,'PEX Fittings - EXPN Brass'!A:J,7),IF(C29&lt;(MAX('PEX Fittings - F1807 PPSU '!A:A))+1,VLOOKUP(C29,'PEX Fittings - F1807 PPSU '!A:J,7),IF(C29&lt;(MAX('PEX Fittings - F1960 EPPSU'!A:A))+1,VLOOKUP(C29,'PEX Fittings - F1960 EPPSU'!A:J,7),IF(C29&lt;(MAX(Accessories!A:A))+1,VLOOKUP(C29,Accessories!A:J,7),IF(C29&lt;(MAX('PVC DWV'!A:A))+1,VLOOKUP(C29,'PVC DWV'!A:K,8),IF(C29&lt;(MAX('PVC SCH 40'!A:A))+1,VLOOKUP(C29,'PVC SCH 40'!A:K,7),IF(C29&lt;(MAX('Push Fittings'!A:A))+1,VLOOKUP(C29,'Push Fittings'!A:J,7),IF(C29&lt;(MAX('Copper Wrot'!A:A))+1,VLOOKUP(C29,'Copper Wrot'!A:L,9),IF(C29&lt;(MAX('Cast Copper'!A:A))+1,VLOOKUP(C29,'Cast Copper'!A:J,6),IF(C29&lt;(MAX('Press Copper Fittings'!A:A))+1,VLOOKUP(C29,'Press Copper Fittings'!A:J,7),IF(C29&lt;(MAX('Supply Stops'!A:A))+1,VLOOKUP(C29,'Supply Stops'!A:J,7),IF(C29&lt;(MAX('Supply Lines'!A:A))+1,VLOOKUP(C29,'Supply Lines'!A:J,7),IF(C29&lt;(MAX('Gas Connectors'!A:A))+1,VLOOKUP(C29,'Gas Connectors'!A:J,7),IF(C29&lt;(MAX('CI Fittings'!A:A))+1,VLOOKUP(C29,'CI Fittings'!A:J,7),IF(C29&lt;(MAX('Steel Couplings'!A:A))+1,VLOOKUP(C29,'Steel Couplings'!A:J,7),IF(C29&lt;(MAX(NHC!A:A))+1,VLOOKUP(C29,NHC!A:J,7),IF(C29&lt;(MAX('Dielectric Unions'!A:A))+1,VLOOKUP(C29,'Dielectric Unions'!A:J,7),IF(C29&lt;(MAX('MI Fittings - XH'!A:A))+1,VLOOKUP(C29,'MI Fittings - XH'!A:J,7),IF(C29&lt;(MAX('Steel Nipples - XH'!A:A))+1,VLOOKUP(C29,'Steel Nipples - XH'!A:J,7),IF(C29&lt;(MAX('CPVC Adapters'!A:A))+1,VLOOKUP(C29,'CPVC Adapters'!A:J,7),0))))))))))))))))))))))))))))))</f>
        <v>0</v>
      </c>
      <c r="J29" s="1555">
        <f t="shared" si="0"/>
        <v>0</v>
      </c>
    </row>
    <row r="30" spans="3:12" ht="15" customHeight="1" thickTop="1" thickBot="1">
      <c r="C30" s="977">
        <v>9</v>
      </c>
      <c r="D30" s="17" t="str">
        <f>IF(C30&lt;(MAX('MI Fittings'!A:A))+1,VLOOKUP(C30,'MI Fittings'!A:K,10),IF(C30&lt;(MAX('CS Press Fittings'!A:A))+1,VLOOKUP(C30,'CS Press Fittings'!A:K,11),IF(C30&lt;(MAX('Steel Nipples'!A:A))+1,VLOOKUP(C30,'Steel Nipples'!A:K,10),IF(C30&lt;(MAX('Steel Cut Lengths'!A:A))+1,VLOOKUP(C30,'Steel Cut Lengths'!A:K,10),IF(C30&lt;(MAX('Pipe Hangers'!A:A))+1,VLOOKUP(C30,'Pipe Hangers'!A:J,10),IF(C30&lt;(MAX('Brass Nipples '!A:A))+1,VLOOKUP(C30,'Brass Nipples '!A:J,10),IF(C30&lt;(MAX('Brass Fittings '!A:A))+1,VLOOKUP(C30,'Brass Fittings '!A:J,10),IF(C30&lt;(MAX(Valves!A:A))+1,VLOOKUP(C30,Valves!A:J,10),IF(C30&lt;(MAX('PEX Tubing'!A:A))+1,VLOOKUP(C30,'PEX Tubing'!A:I,9),IF(C30&lt;(MAX('PEX Fittings - Brass'!A:A))+1,VLOOKUP(C30,'PEX Fittings - Brass'!A:J,10),IF(C30&lt;(MAX('PEX Fittings - EXPN Brass'!A:A))+1,VLOOKUP(C30,'PEX Fittings - EXPN Brass'!A:J,10),IF(C30&lt;(MAX('PEX Fittings - F1807 PPSU '!A:A))+1,VLOOKUP(C30,'PEX Fittings - F1807 PPSU '!A:J,10),IF(C30&lt;(MAX('PEX Fittings - F1960 EPPSU'!A:A))+1,VLOOKUP(C30,'PEX Fittings - F1960 EPPSU'!A:J,10),IF(C30&lt;(MAX(Accessories!A:A))+1,VLOOKUP(C30,Accessories!A:J,10),IF(C30&lt;(MAX('PVC DWV'!A:A))+1,VLOOKUP(C30,'PVC DWV'!A:K,11),IF(C30&lt;(MAX('PVC SCH 40'!A:A))+1,VLOOKUP(C30,'PVC SCH 40'!A:K,11),IF(C30&lt;(MAX('Push Fittings'!A:A))+1,VLOOKUP(C30,'Push Fittings'!A:J,10),IF(C30&lt;(MAX('Copper Wrot'!A:A))+1,VLOOKUP(C30,'Copper Wrot'!A:L,12),IF(C30&lt;(MAX('Cast Copper'!A:A))+1,VLOOKUP(C30,'Cast Copper'!A:J,10),IF(C30&lt;(MAX('Press Copper Fittings'!A:A))+1,VLOOKUP(C30,'Press Copper Fittings'!A:J,10),IF(C30&lt;(MAX('Supply Stops'!A:A))+1,VLOOKUP(C30,'Supply Stops'!A:J,10),IF(C30&lt;(MAX('Supply Lines'!A:A))+1,VLOOKUP(C30,'Supply Lines'!A:J,10),IF(C30&lt;(MAX('Gas Connectors'!A:A))+1,VLOOKUP(C30,'Gas Connectors'!A:J,10),IF(C30&lt;(MAX('CI Fittings'!A:A))+1,VLOOKUP(C30,'CI Fittings'!A:J,10),IF(C30&lt;(MAX('Steel Couplings'!A:A))+1,VLOOKUP(C30,'Steel Couplings'!A:J,10),IF(C30&lt;(MAX(NHC!A:A))+1,VLOOKUP(C30,NHC!A:J,10),IF(C30&lt;(MAX('Dielectric Unions'!A:A))+1,VLOOKUP(C30,'Dielectric Unions'!A:J,10),IF(C30&lt;(MAX('MI Fittings - XH'!A:A))+1,VLOOKUP(C30,'MI Fittings - XH'!A:J,10),IF(C30&lt;(MAX('Steel Nipples - XH'!A:A))+1,VLOOKUP(C30,'Steel Nipples - XH'!A:J,10),IF(C30&lt;(MAX('CPVC Adapters'!A:A))+1,VLOOKUP(C30,'CPVC Adapters'!A:J,10),""))))))))))))))))))))))))))))))</f>
        <v/>
      </c>
      <c r="E30" s="975" t="str">
        <f>IF(C30&lt;(MAX('MI Fittings'!A:A))+1,VLOOKUP(C30,'MI Fittings'!A:K,3),IF(C30&lt;(MAX('CS Press Fittings'!A:A))+1,VLOOKUP(C30,'CS Press Fittings'!A:K,4),IF(C30&lt;(MAX('Steel Nipples'!A:A))+1,VLOOKUP(C30,'Steel Nipples'!A:K,3),IF(C30&lt;(MAX('Steel Cut Lengths'!A:A))+1,VLOOKUP(C30,'Steel Cut Lengths'!A:K,3),IF(C30&lt;(MAX('Pipe Hangers'!A:A))+1,VLOOKUP(C30,'Pipe Hangers'!A:J,3),IF(C30&lt;(MAX('Brass Nipples '!A:A))+1,VLOOKUP(C30,'Brass Nipples '!A:J,3),IF(C30&lt;(MAX('Brass Fittings '!A:A))+1,VLOOKUP(C30,'Brass Fittings '!A:J,3),IF(C30&lt;(MAX(Valves!A:A))+1,VLOOKUP(C30,Valves!A:J,3),IF(C30&lt;(MAX('PEX Tubing'!A:A))+1,VLOOKUP(C30,'PEX Tubing'!A:I,3),IF(C30&lt;(MAX('PEX Fittings - Brass'!A:A))+1,VLOOKUP(C30,'PEX Fittings - Brass'!A:J,3),IF(C30&lt;(MAX('PEX Fittings - EXPN Brass'!A:A))+1,VLOOKUP(C30,'PEX Fittings - EXPN Brass'!A:J,3),IF(C30&lt;(MAX('PEX Fittings - F1807 PPSU '!A:A))+1,VLOOKUP(C30,'PEX Fittings - F1807 PPSU '!A:J,3),IF(C30&lt;(MAX('PEX Fittings - F1960 EPPSU'!A:A))+1,VLOOKUP(C30,'PEX Fittings - F1960 EPPSU'!A:J,3),IF(C30&lt;(MAX(Accessories!A:A))+1,VLOOKUP(C30,Accessories!A:J,3),IF(C30&lt;(MAX('PVC DWV'!A:A))+1,VLOOKUP(C30,'PVC DWV'!A:K,3),IF(C30&lt;(MAX('PVC SCH 40'!A:A))+1,VLOOKUP(C30,'PVC SCH 40'!A:K,3),IF(C30&lt;(MAX('Push Fittings'!A:A))+1,VLOOKUP(C30,'Push Fittings'!A:J,3),IF(C30&lt;(MAX('Copper Wrot'!A:A))+1,VLOOKUP(C30,'Copper Wrot'!A:L,3),IF(C30&lt;(MAX('Cast Copper'!A:A))+1,VLOOKUP(C30,'Cast Copper'!A:J,3),IF(C30&lt;(MAX('Cast Copper'!A:A))+1,VLOOKUP(C30,'Cast Copper'!A:J,3),IF(C30&lt;(MAX('Press Copper Fittings'!A:A))+1,VLOOKUP(C30,'Press Copper Fittings'!A:J,3),IF(C30&lt;(MAX('Supply Stops'!A:A))+1,VLOOKUP(C30,'Supply Stops'!A:J,3),IF(C30&lt;(MAX('Supply Lines'!A:A))+1,VLOOKUP(C30,'Supply Lines'!A:J,3),IF(C30&lt;(MAX('Gas Connectors'!A:A))+1,VLOOKUP(C30,'Gas Connectors'!A:J,3),IF(C30&lt;(MAX('CI Fittings'!A:A))+1,VLOOKUP(C30,'CI Fittings'!A:J,3),IF(C30&lt;(MAX('Steel Couplings'!A:A))+1,VLOOKUP(C30,'Steel Couplings'!A:J,3),IF(C30&lt;(MAX(NHC!A:A))+1,VLOOKUP(C30,NHC!A:J,3),IF(C30&lt;(MAX('Dielectric Unions'!A:A))+1,VLOOKUP(C30,'Dielectric Unions'!A:J,3),IF(C30&lt;(MAX('MI Fittings - XH'!A:A))+1,VLOOKUP(C30,'MI Fittings - XH'!A:J,3),IF(C30&lt;(MAX('Steel Nipples - XH'!A:A))+1,VLOOKUP(C30,'Steel Nipples - XH'!A:J,3),IF(C30&lt;(MAX('CPVC Adapters'!A:A))+1,VLOOKUP(C30,'CPVC Adapters'!A:J,3),"")))))))))))))))))))))))))))))))</f>
        <v/>
      </c>
      <c r="F30" s="1376" t="str">
        <f>IFERROR(VLOOKUP(E30,'Consolidated Master Sheet'!B:C,2,0),"")</f>
        <v/>
      </c>
      <c r="G30" s="1377"/>
      <c r="H30" s="345" t="str">
        <f>IFERROR(VLOOKUP(E30,'PEX Tubing'!C:H,6,0),IFERROR(VLOOKUP(E30,'Consolidated Master Sheet'!B:G,6,0),""))</f>
        <v/>
      </c>
      <c r="I30" s="1554">
        <f>IF(C30&lt;(MAX('MI Fittings'!A:A))+1,VLOOKUP(C30,'MI Fittings'!A:K,7),IF(C30&lt;(MAX('CS Press Fittings'!A:A))+1,VLOOKUP(C30,'CS Press Fittings'!A:K,8),IF(C30&lt;(MAX('Steel Nipples'!A:A))+1,VLOOKUP(C30,'Steel Nipples'!A:K,7),IF(C30&lt;(MAX('Steel Cut Lengths'!A:A))+1,VLOOKUP(C30,'Steel Cut Lengths'!A:K,7),IF(C30&lt;(MAX('Pipe Hangers'!A:A))+1,VLOOKUP(C30,'Pipe Hangers'!A:J,7),IF(C30&lt;(MAX('Brass Nipples '!A:A))+1,VLOOKUP(C30,'Brass Nipples '!A:J,7),IF(C30&lt;(MAX('Brass Fittings '!A:A))+1,VLOOKUP(C30,'Brass Fittings '!A:J,7),IF(C30&lt;(MAX(Valves!A:A))+1,VLOOKUP(C30,Valves!A:J,7),IF(C30&lt;(MAX('PEX Tubing'!A:A))+1,VLOOKUP(C30,'PEX Tubing'!A:I,7),IF(C30&lt;(MAX('PEX Fittings - Brass'!A:A))+1,VLOOKUP(C30,'PEX Fittings - Brass'!A:J,7),IF(C30&lt;(MAX('PEX Fittings - EXPN Brass'!A:A))+1,VLOOKUP(C30,'PEX Fittings - EXPN Brass'!A:J,7),IF(C30&lt;(MAX('PEX Fittings - F1807 PPSU '!A:A))+1,VLOOKUP(C30,'PEX Fittings - F1807 PPSU '!A:J,7),IF(C30&lt;(MAX('PEX Fittings - F1960 EPPSU'!A:A))+1,VLOOKUP(C30,'PEX Fittings - F1960 EPPSU'!A:J,7),IF(C30&lt;(MAX(Accessories!A:A))+1,VLOOKUP(C30,Accessories!A:J,7),IF(C30&lt;(MAX('PVC DWV'!A:A))+1,VLOOKUP(C30,'PVC DWV'!A:K,8),IF(C30&lt;(MAX('PVC SCH 40'!A:A))+1,VLOOKUP(C30,'PVC SCH 40'!A:K,7),IF(C30&lt;(MAX('Push Fittings'!A:A))+1,VLOOKUP(C30,'Push Fittings'!A:J,7),IF(C30&lt;(MAX('Copper Wrot'!A:A))+1,VLOOKUP(C30,'Copper Wrot'!A:L,9),IF(C30&lt;(MAX('Cast Copper'!A:A))+1,VLOOKUP(C30,'Cast Copper'!A:J,6),IF(C30&lt;(MAX('Press Copper Fittings'!A:A))+1,VLOOKUP(C30,'Press Copper Fittings'!A:J,7),IF(C30&lt;(MAX('Supply Stops'!A:A))+1,VLOOKUP(C30,'Supply Stops'!A:J,7),IF(C30&lt;(MAX('Supply Lines'!A:A))+1,VLOOKUP(C30,'Supply Lines'!A:J,7),IF(C30&lt;(MAX('Gas Connectors'!A:A))+1,VLOOKUP(C30,'Gas Connectors'!A:J,7),IF(C30&lt;(MAX('CI Fittings'!A:A))+1,VLOOKUP(C30,'CI Fittings'!A:J,7),IF(C30&lt;(MAX('Steel Couplings'!A:A))+1,VLOOKUP(C30,'Steel Couplings'!A:J,7),IF(C30&lt;(MAX(NHC!A:A))+1,VLOOKUP(C30,NHC!A:J,7),IF(C30&lt;(MAX('Dielectric Unions'!A:A))+1,VLOOKUP(C30,'Dielectric Unions'!A:J,7),IF(C30&lt;(MAX('MI Fittings - XH'!A:A))+1,VLOOKUP(C30,'MI Fittings - XH'!A:J,7),IF(C30&lt;(MAX('Steel Nipples - XH'!A:A))+1,VLOOKUP(C30,'Steel Nipples - XH'!A:J,7),IF(C30&lt;(MAX('CPVC Adapters'!A:A))+1,VLOOKUP(C30,'CPVC Adapters'!A:J,7),0))))))))))))))))))))))))))))))</f>
        <v>0</v>
      </c>
      <c r="J30" s="1555">
        <f t="shared" si="0"/>
        <v>0</v>
      </c>
    </row>
    <row r="31" spans="3:12" ht="15" customHeight="1" thickTop="1" thickBot="1">
      <c r="C31" s="976">
        <v>10</v>
      </c>
      <c r="D31" s="17" t="str">
        <f>IF(C31&lt;(MAX('MI Fittings'!A:A))+1,VLOOKUP(C31,'MI Fittings'!A:K,10),IF(C31&lt;(MAX('CS Press Fittings'!A:A))+1,VLOOKUP(C31,'CS Press Fittings'!A:K,11),IF(C31&lt;(MAX('Steel Nipples'!A:A))+1,VLOOKUP(C31,'Steel Nipples'!A:K,10),IF(C31&lt;(MAX('Steel Cut Lengths'!A:A))+1,VLOOKUP(C31,'Steel Cut Lengths'!A:K,10),IF(C31&lt;(MAX('Pipe Hangers'!A:A))+1,VLOOKUP(C31,'Pipe Hangers'!A:J,10),IF(C31&lt;(MAX('Brass Nipples '!A:A))+1,VLOOKUP(C31,'Brass Nipples '!A:J,10),IF(C31&lt;(MAX('Brass Fittings '!A:A))+1,VLOOKUP(C31,'Brass Fittings '!A:J,10),IF(C31&lt;(MAX(Valves!A:A))+1,VLOOKUP(C31,Valves!A:J,10),IF(C31&lt;(MAX('PEX Tubing'!A:A))+1,VLOOKUP(C31,'PEX Tubing'!A:I,9),IF(C31&lt;(MAX('PEX Fittings - Brass'!A:A))+1,VLOOKUP(C31,'PEX Fittings - Brass'!A:J,10),IF(C31&lt;(MAX('PEX Fittings - EXPN Brass'!A:A))+1,VLOOKUP(C31,'PEX Fittings - EXPN Brass'!A:J,10),IF(C31&lt;(MAX('PEX Fittings - F1807 PPSU '!A:A))+1,VLOOKUP(C31,'PEX Fittings - F1807 PPSU '!A:J,10),IF(C31&lt;(MAX('PEX Fittings - F1960 EPPSU'!A:A))+1,VLOOKUP(C31,'PEX Fittings - F1960 EPPSU'!A:J,10),IF(C31&lt;(MAX(Accessories!A:A))+1,VLOOKUP(C31,Accessories!A:J,10),IF(C31&lt;(MAX('PVC DWV'!A:A))+1,VLOOKUP(C31,'PVC DWV'!A:K,11),IF(C31&lt;(MAX('PVC SCH 40'!A:A))+1,VLOOKUP(C31,'PVC SCH 40'!A:K,11),IF(C31&lt;(MAX('Push Fittings'!A:A))+1,VLOOKUP(C31,'Push Fittings'!A:J,10),IF(C31&lt;(MAX('Copper Wrot'!A:A))+1,VLOOKUP(C31,'Copper Wrot'!A:L,12),IF(C31&lt;(MAX('Cast Copper'!A:A))+1,VLOOKUP(C31,'Cast Copper'!A:J,10),IF(C31&lt;(MAX('Press Copper Fittings'!A:A))+1,VLOOKUP(C31,'Press Copper Fittings'!A:J,10),IF(C31&lt;(MAX('Supply Stops'!A:A))+1,VLOOKUP(C31,'Supply Stops'!A:J,10),IF(C31&lt;(MAX('Supply Lines'!A:A))+1,VLOOKUP(C31,'Supply Lines'!A:J,10),IF(C31&lt;(MAX('Gas Connectors'!A:A))+1,VLOOKUP(C31,'Gas Connectors'!A:J,10),IF(C31&lt;(MAX('CI Fittings'!A:A))+1,VLOOKUP(C31,'CI Fittings'!A:J,10),IF(C31&lt;(MAX('Steel Couplings'!A:A))+1,VLOOKUP(C31,'Steel Couplings'!A:J,10),IF(C31&lt;(MAX(NHC!A:A))+1,VLOOKUP(C31,NHC!A:J,10),IF(C31&lt;(MAX('Dielectric Unions'!A:A))+1,VLOOKUP(C31,'Dielectric Unions'!A:J,10),IF(C31&lt;(MAX('MI Fittings - XH'!A:A))+1,VLOOKUP(C31,'MI Fittings - XH'!A:J,10),IF(C31&lt;(MAX('Steel Nipples - XH'!A:A))+1,VLOOKUP(C31,'Steel Nipples - XH'!A:J,10),IF(C31&lt;(MAX('CPVC Adapters'!A:A))+1,VLOOKUP(C31,'CPVC Adapters'!A:J,10),""))))))))))))))))))))))))))))))</f>
        <v/>
      </c>
      <c r="E31" s="975" t="str">
        <f>IF(C31&lt;(MAX('MI Fittings'!A:A))+1,VLOOKUP(C31,'MI Fittings'!A:K,3),IF(C31&lt;(MAX('CS Press Fittings'!A:A))+1,VLOOKUP(C31,'CS Press Fittings'!A:K,4),IF(C31&lt;(MAX('Steel Nipples'!A:A))+1,VLOOKUP(C31,'Steel Nipples'!A:K,3),IF(C31&lt;(MAX('Steel Cut Lengths'!A:A))+1,VLOOKUP(C31,'Steel Cut Lengths'!A:K,3),IF(C31&lt;(MAX('Pipe Hangers'!A:A))+1,VLOOKUP(C31,'Pipe Hangers'!A:J,3),IF(C31&lt;(MAX('Brass Nipples '!A:A))+1,VLOOKUP(C31,'Brass Nipples '!A:J,3),IF(C31&lt;(MAX('Brass Fittings '!A:A))+1,VLOOKUP(C31,'Brass Fittings '!A:J,3),IF(C31&lt;(MAX(Valves!A:A))+1,VLOOKUP(C31,Valves!A:J,3),IF(C31&lt;(MAX('PEX Tubing'!A:A))+1,VLOOKUP(C31,'PEX Tubing'!A:I,3),IF(C31&lt;(MAX('PEX Fittings - Brass'!A:A))+1,VLOOKUP(C31,'PEX Fittings - Brass'!A:J,3),IF(C31&lt;(MAX('PEX Fittings - EXPN Brass'!A:A))+1,VLOOKUP(C31,'PEX Fittings - EXPN Brass'!A:J,3),IF(C31&lt;(MAX('PEX Fittings - F1807 PPSU '!A:A))+1,VLOOKUP(C31,'PEX Fittings - F1807 PPSU '!A:J,3),IF(C31&lt;(MAX('PEX Fittings - F1960 EPPSU'!A:A))+1,VLOOKUP(C31,'PEX Fittings - F1960 EPPSU'!A:J,3),IF(C31&lt;(MAX(Accessories!A:A))+1,VLOOKUP(C31,Accessories!A:J,3),IF(C31&lt;(MAX('PVC DWV'!A:A))+1,VLOOKUP(C31,'PVC DWV'!A:K,3),IF(C31&lt;(MAX('PVC SCH 40'!A:A))+1,VLOOKUP(C31,'PVC SCH 40'!A:K,3),IF(C31&lt;(MAX('Push Fittings'!A:A))+1,VLOOKUP(C31,'Push Fittings'!A:J,3),IF(C31&lt;(MAX('Copper Wrot'!A:A))+1,VLOOKUP(C31,'Copper Wrot'!A:L,3),IF(C31&lt;(MAX('Cast Copper'!A:A))+1,VLOOKUP(C31,'Cast Copper'!A:J,3),IF(C31&lt;(MAX('Cast Copper'!A:A))+1,VLOOKUP(C31,'Cast Copper'!A:J,3),IF(C31&lt;(MAX('Press Copper Fittings'!A:A))+1,VLOOKUP(C31,'Press Copper Fittings'!A:J,3),IF(C31&lt;(MAX('Supply Stops'!A:A))+1,VLOOKUP(C31,'Supply Stops'!A:J,3),IF(C31&lt;(MAX('Supply Lines'!A:A))+1,VLOOKUP(C31,'Supply Lines'!A:J,3),IF(C31&lt;(MAX('Gas Connectors'!A:A))+1,VLOOKUP(C31,'Gas Connectors'!A:J,3),IF(C31&lt;(MAX('CI Fittings'!A:A))+1,VLOOKUP(C31,'CI Fittings'!A:J,3),IF(C31&lt;(MAX('Steel Couplings'!A:A))+1,VLOOKUP(C31,'Steel Couplings'!A:J,3),IF(C31&lt;(MAX(NHC!A:A))+1,VLOOKUP(C31,NHC!A:J,3),IF(C31&lt;(MAX('Dielectric Unions'!A:A))+1,VLOOKUP(C31,'Dielectric Unions'!A:J,3),IF(C31&lt;(MAX('MI Fittings - XH'!A:A))+1,VLOOKUP(C31,'MI Fittings - XH'!A:J,3),IF(C31&lt;(MAX('Steel Nipples - XH'!A:A))+1,VLOOKUP(C31,'Steel Nipples - XH'!A:J,3),IF(C31&lt;(MAX('CPVC Adapters'!A:A))+1,VLOOKUP(C31,'CPVC Adapters'!A:J,3),"")))))))))))))))))))))))))))))))</f>
        <v/>
      </c>
      <c r="F31" s="1376" t="str">
        <f>IFERROR(VLOOKUP(E31,'Consolidated Master Sheet'!B:C,2,0),"")</f>
        <v/>
      </c>
      <c r="G31" s="1377"/>
      <c r="H31" s="345" t="str">
        <f>IFERROR(VLOOKUP(E31,'PEX Tubing'!C:H,6,0),IFERROR(VLOOKUP(E31,'Consolidated Master Sheet'!B:G,6,0),""))</f>
        <v/>
      </c>
      <c r="I31" s="1554">
        <f>IF(C31&lt;(MAX('MI Fittings'!A:A))+1,VLOOKUP(C31,'MI Fittings'!A:K,7),IF(C31&lt;(MAX('CS Press Fittings'!A:A))+1,VLOOKUP(C31,'CS Press Fittings'!A:K,8),IF(C31&lt;(MAX('Steel Nipples'!A:A))+1,VLOOKUP(C31,'Steel Nipples'!A:K,7),IF(C31&lt;(MAX('Steel Cut Lengths'!A:A))+1,VLOOKUP(C31,'Steel Cut Lengths'!A:K,7),IF(C31&lt;(MAX('Pipe Hangers'!A:A))+1,VLOOKUP(C31,'Pipe Hangers'!A:J,7),IF(C31&lt;(MAX('Brass Nipples '!A:A))+1,VLOOKUP(C31,'Brass Nipples '!A:J,7),IF(C31&lt;(MAX('Brass Fittings '!A:A))+1,VLOOKUP(C31,'Brass Fittings '!A:J,7),IF(C31&lt;(MAX(Valves!A:A))+1,VLOOKUP(C31,Valves!A:J,7),IF(C31&lt;(MAX('PEX Tubing'!A:A))+1,VLOOKUP(C31,'PEX Tubing'!A:I,7),IF(C31&lt;(MAX('PEX Fittings - Brass'!A:A))+1,VLOOKUP(C31,'PEX Fittings - Brass'!A:J,7),IF(C31&lt;(MAX('PEX Fittings - EXPN Brass'!A:A))+1,VLOOKUP(C31,'PEX Fittings - EXPN Brass'!A:J,7),IF(C31&lt;(MAX('PEX Fittings - F1807 PPSU '!A:A))+1,VLOOKUP(C31,'PEX Fittings - F1807 PPSU '!A:J,7),IF(C31&lt;(MAX('PEX Fittings - F1960 EPPSU'!A:A))+1,VLOOKUP(C31,'PEX Fittings - F1960 EPPSU'!A:J,7),IF(C31&lt;(MAX(Accessories!A:A))+1,VLOOKUP(C31,Accessories!A:J,7),IF(C31&lt;(MAX('PVC DWV'!A:A))+1,VLOOKUP(C31,'PVC DWV'!A:K,8),IF(C31&lt;(MAX('PVC SCH 40'!A:A))+1,VLOOKUP(C31,'PVC SCH 40'!A:K,7),IF(C31&lt;(MAX('Push Fittings'!A:A))+1,VLOOKUP(C31,'Push Fittings'!A:J,7),IF(C31&lt;(MAX('Copper Wrot'!A:A))+1,VLOOKUP(C31,'Copper Wrot'!A:L,9),IF(C31&lt;(MAX('Cast Copper'!A:A))+1,VLOOKUP(C31,'Cast Copper'!A:J,6),IF(C31&lt;(MAX('Press Copper Fittings'!A:A))+1,VLOOKUP(C31,'Press Copper Fittings'!A:J,7),IF(C31&lt;(MAX('Supply Stops'!A:A))+1,VLOOKUP(C31,'Supply Stops'!A:J,7),IF(C31&lt;(MAX('Supply Lines'!A:A))+1,VLOOKUP(C31,'Supply Lines'!A:J,7),IF(C31&lt;(MAX('Gas Connectors'!A:A))+1,VLOOKUP(C31,'Gas Connectors'!A:J,7),IF(C31&lt;(MAX('CI Fittings'!A:A))+1,VLOOKUP(C31,'CI Fittings'!A:J,7),IF(C31&lt;(MAX('Steel Couplings'!A:A))+1,VLOOKUP(C31,'Steel Couplings'!A:J,7),IF(C31&lt;(MAX(NHC!A:A))+1,VLOOKUP(C31,NHC!A:J,7),IF(C31&lt;(MAX('Dielectric Unions'!A:A))+1,VLOOKUP(C31,'Dielectric Unions'!A:J,7),IF(C31&lt;(MAX('MI Fittings - XH'!A:A))+1,VLOOKUP(C31,'MI Fittings - XH'!A:J,7),IF(C31&lt;(MAX('Steel Nipples - XH'!A:A))+1,VLOOKUP(C31,'Steel Nipples - XH'!A:J,7),IF(C31&lt;(MAX('CPVC Adapters'!A:A))+1,VLOOKUP(C31,'CPVC Adapters'!A:J,7),0))))))))))))))))))))))))))))))</f>
        <v>0</v>
      </c>
      <c r="J31" s="1555">
        <f t="shared" si="0"/>
        <v>0</v>
      </c>
    </row>
    <row r="32" spans="3:12" ht="15" customHeight="1" thickTop="1" thickBot="1">
      <c r="C32" s="977">
        <v>11</v>
      </c>
      <c r="D32" s="17" t="str">
        <f>IF(C32&lt;(MAX('MI Fittings'!A:A))+1,VLOOKUP(C32,'MI Fittings'!A:K,10),IF(C32&lt;(MAX('CS Press Fittings'!A:A))+1,VLOOKUP(C32,'CS Press Fittings'!A:K,11),IF(C32&lt;(MAX('Steel Nipples'!A:A))+1,VLOOKUP(C32,'Steel Nipples'!A:K,10),IF(C32&lt;(MAX('Steel Cut Lengths'!A:A))+1,VLOOKUP(C32,'Steel Cut Lengths'!A:K,10),IF(C32&lt;(MAX('Pipe Hangers'!A:A))+1,VLOOKUP(C32,'Pipe Hangers'!A:J,10),IF(C32&lt;(MAX('Brass Nipples '!A:A))+1,VLOOKUP(C32,'Brass Nipples '!A:J,10),IF(C32&lt;(MAX('Brass Fittings '!A:A))+1,VLOOKUP(C32,'Brass Fittings '!A:J,10),IF(C32&lt;(MAX(Valves!A:A))+1,VLOOKUP(C32,Valves!A:J,10),IF(C32&lt;(MAX('PEX Tubing'!A:A))+1,VLOOKUP(C32,'PEX Tubing'!A:I,9),IF(C32&lt;(MAX('PEX Fittings - Brass'!A:A))+1,VLOOKUP(C32,'PEX Fittings - Brass'!A:J,10),IF(C32&lt;(MAX('PEX Fittings - EXPN Brass'!A:A))+1,VLOOKUP(C32,'PEX Fittings - EXPN Brass'!A:J,10),IF(C32&lt;(MAX('PEX Fittings - F1807 PPSU '!A:A))+1,VLOOKUP(C32,'PEX Fittings - F1807 PPSU '!A:J,10),IF(C32&lt;(MAX('PEX Fittings - F1960 EPPSU'!A:A))+1,VLOOKUP(C32,'PEX Fittings - F1960 EPPSU'!A:J,10),IF(C32&lt;(MAX(Accessories!A:A))+1,VLOOKUP(C32,Accessories!A:J,10),IF(C32&lt;(MAX('PVC DWV'!A:A))+1,VLOOKUP(C32,'PVC DWV'!A:K,11),IF(C32&lt;(MAX('PVC SCH 40'!A:A))+1,VLOOKUP(C32,'PVC SCH 40'!A:K,11),IF(C32&lt;(MAX('Push Fittings'!A:A))+1,VLOOKUP(C32,'Push Fittings'!A:J,10),IF(C32&lt;(MAX('Copper Wrot'!A:A))+1,VLOOKUP(C32,'Copper Wrot'!A:L,12),IF(C32&lt;(MAX('Cast Copper'!A:A))+1,VLOOKUP(C32,'Cast Copper'!A:J,10),IF(C32&lt;(MAX('Press Copper Fittings'!A:A))+1,VLOOKUP(C32,'Press Copper Fittings'!A:J,10),IF(C32&lt;(MAX('Supply Stops'!A:A))+1,VLOOKUP(C32,'Supply Stops'!A:J,10),IF(C32&lt;(MAX('Supply Lines'!A:A))+1,VLOOKUP(C32,'Supply Lines'!A:J,10),IF(C32&lt;(MAX('Gas Connectors'!A:A))+1,VLOOKUP(C32,'Gas Connectors'!A:J,10),IF(C32&lt;(MAX('CI Fittings'!A:A))+1,VLOOKUP(C32,'CI Fittings'!A:J,10),IF(C32&lt;(MAX('Steel Couplings'!A:A))+1,VLOOKUP(C32,'Steel Couplings'!A:J,10),IF(C32&lt;(MAX(NHC!A:A))+1,VLOOKUP(C32,NHC!A:J,10),IF(C32&lt;(MAX('Dielectric Unions'!A:A))+1,VLOOKUP(C32,'Dielectric Unions'!A:J,10),IF(C32&lt;(MAX('MI Fittings - XH'!A:A))+1,VLOOKUP(C32,'MI Fittings - XH'!A:J,10),IF(C32&lt;(MAX('Steel Nipples - XH'!A:A))+1,VLOOKUP(C32,'Steel Nipples - XH'!A:J,10),IF(C32&lt;(MAX('CPVC Adapters'!A:A))+1,VLOOKUP(C32,'CPVC Adapters'!A:J,10),""))))))))))))))))))))))))))))))</f>
        <v/>
      </c>
      <c r="E32" s="975" t="str">
        <f>IF(C32&lt;(MAX('MI Fittings'!A:A))+1,VLOOKUP(C32,'MI Fittings'!A:K,3),IF(C32&lt;(MAX('CS Press Fittings'!A:A))+1,VLOOKUP(C32,'CS Press Fittings'!A:K,4),IF(C32&lt;(MAX('Steel Nipples'!A:A))+1,VLOOKUP(C32,'Steel Nipples'!A:K,3),IF(C32&lt;(MAX('Steel Cut Lengths'!A:A))+1,VLOOKUP(C32,'Steel Cut Lengths'!A:K,3),IF(C32&lt;(MAX('Pipe Hangers'!A:A))+1,VLOOKUP(C32,'Pipe Hangers'!A:J,3),IF(C32&lt;(MAX('Brass Nipples '!A:A))+1,VLOOKUP(C32,'Brass Nipples '!A:J,3),IF(C32&lt;(MAX('Brass Fittings '!A:A))+1,VLOOKUP(C32,'Brass Fittings '!A:J,3),IF(C32&lt;(MAX(Valves!A:A))+1,VLOOKUP(C32,Valves!A:J,3),IF(C32&lt;(MAX('PEX Tubing'!A:A))+1,VLOOKUP(C32,'PEX Tubing'!A:I,3),IF(C32&lt;(MAX('PEX Fittings - Brass'!A:A))+1,VLOOKUP(C32,'PEX Fittings - Brass'!A:J,3),IF(C32&lt;(MAX('PEX Fittings - EXPN Brass'!A:A))+1,VLOOKUP(C32,'PEX Fittings - EXPN Brass'!A:J,3),IF(C32&lt;(MAX('PEX Fittings - F1807 PPSU '!A:A))+1,VLOOKUP(C32,'PEX Fittings - F1807 PPSU '!A:J,3),IF(C32&lt;(MAX('PEX Fittings - F1960 EPPSU'!A:A))+1,VLOOKUP(C32,'PEX Fittings - F1960 EPPSU'!A:J,3),IF(C32&lt;(MAX(Accessories!A:A))+1,VLOOKUP(C32,Accessories!A:J,3),IF(C32&lt;(MAX('PVC DWV'!A:A))+1,VLOOKUP(C32,'PVC DWV'!A:K,3),IF(C32&lt;(MAX('PVC SCH 40'!A:A))+1,VLOOKUP(C32,'PVC SCH 40'!A:K,3),IF(C32&lt;(MAX('Push Fittings'!A:A))+1,VLOOKUP(C32,'Push Fittings'!A:J,3),IF(C32&lt;(MAX('Copper Wrot'!A:A))+1,VLOOKUP(C32,'Copper Wrot'!A:L,3),IF(C32&lt;(MAX('Cast Copper'!A:A))+1,VLOOKUP(C32,'Cast Copper'!A:J,3),IF(C32&lt;(MAX('Cast Copper'!A:A))+1,VLOOKUP(C32,'Cast Copper'!A:J,3),IF(C32&lt;(MAX('Press Copper Fittings'!A:A))+1,VLOOKUP(C32,'Press Copper Fittings'!A:J,3),IF(C32&lt;(MAX('Supply Stops'!A:A))+1,VLOOKUP(C32,'Supply Stops'!A:J,3),IF(C32&lt;(MAX('Supply Lines'!A:A))+1,VLOOKUP(C32,'Supply Lines'!A:J,3),IF(C32&lt;(MAX('Gas Connectors'!A:A))+1,VLOOKUP(C32,'Gas Connectors'!A:J,3),IF(C32&lt;(MAX('CI Fittings'!A:A))+1,VLOOKUP(C32,'CI Fittings'!A:J,3),IF(C32&lt;(MAX('Steel Couplings'!A:A))+1,VLOOKUP(C32,'Steel Couplings'!A:J,3),IF(C32&lt;(MAX(NHC!A:A))+1,VLOOKUP(C32,NHC!A:J,3),IF(C32&lt;(MAX('Dielectric Unions'!A:A))+1,VLOOKUP(C32,'Dielectric Unions'!A:J,3),IF(C32&lt;(MAX('MI Fittings - XH'!A:A))+1,VLOOKUP(C32,'MI Fittings - XH'!A:J,3),IF(C32&lt;(MAX('Steel Nipples - XH'!A:A))+1,VLOOKUP(C32,'Steel Nipples - XH'!A:J,3),IF(C32&lt;(MAX('CPVC Adapters'!A:A))+1,VLOOKUP(C32,'CPVC Adapters'!A:J,3),"")))))))))))))))))))))))))))))))</f>
        <v/>
      </c>
      <c r="F32" s="1376" t="str">
        <f>IFERROR(VLOOKUP(E32,'Consolidated Master Sheet'!B:C,2,0),"")</f>
        <v/>
      </c>
      <c r="G32" s="1377"/>
      <c r="H32" s="345" t="str">
        <f>IFERROR(VLOOKUP(E32,'PEX Tubing'!C:H,6,0),IFERROR(VLOOKUP(E32,'Consolidated Master Sheet'!B:G,6,0),""))</f>
        <v/>
      </c>
      <c r="I32" s="1554">
        <f>IF(C32&lt;(MAX('MI Fittings'!A:A))+1,VLOOKUP(C32,'MI Fittings'!A:K,7),IF(C32&lt;(MAX('CS Press Fittings'!A:A))+1,VLOOKUP(C32,'CS Press Fittings'!A:K,8),IF(C32&lt;(MAX('Steel Nipples'!A:A))+1,VLOOKUP(C32,'Steel Nipples'!A:K,7),IF(C32&lt;(MAX('Steel Cut Lengths'!A:A))+1,VLOOKUP(C32,'Steel Cut Lengths'!A:K,7),IF(C32&lt;(MAX('Pipe Hangers'!A:A))+1,VLOOKUP(C32,'Pipe Hangers'!A:J,7),IF(C32&lt;(MAX('Brass Nipples '!A:A))+1,VLOOKUP(C32,'Brass Nipples '!A:J,7),IF(C32&lt;(MAX('Brass Fittings '!A:A))+1,VLOOKUP(C32,'Brass Fittings '!A:J,7),IF(C32&lt;(MAX(Valves!A:A))+1,VLOOKUP(C32,Valves!A:J,7),IF(C32&lt;(MAX('PEX Tubing'!A:A))+1,VLOOKUP(C32,'PEX Tubing'!A:I,7),IF(C32&lt;(MAX('PEX Fittings - Brass'!A:A))+1,VLOOKUP(C32,'PEX Fittings - Brass'!A:J,7),IF(C32&lt;(MAX('PEX Fittings - EXPN Brass'!A:A))+1,VLOOKUP(C32,'PEX Fittings - EXPN Brass'!A:J,7),IF(C32&lt;(MAX('PEX Fittings - F1807 PPSU '!A:A))+1,VLOOKUP(C32,'PEX Fittings - F1807 PPSU '!A:J,7),IF(C32&lt;(MAX('PEX Fittings - F1960 EPPSU'!A:A))+1,VLOOKUP(C32,'PEX Fittings - F1960 EPPSU'!A:J,7),IF(C32&lt;(MAX(Accessories!A:A))+1,VLOOKUP(C32,Accessories!A:J,7),IF(C32&lt;(MAX('PVC DWV'!A:A))+1,VLOOKUP(C32,'PVC DWV'!A:K,8),IF(C32&lt;(MAX('PVC SCH 40'!A:A))+1,VLOOKUP(C32,'PVC SCH 40'!A:K,7),IF(C32&lt;(MAX('Push Fittings'!A:A))+1,VLOOKUP(C32,'Push Fittings'!A:J,7),IF(C32&lt;(MAX('Copper Wrot'!A:A))+1,VLOOKUP(C32,'Copper Wrot'!A:L,9),IF(C32&lt;(MAX('Cast Copper'!A:A))+1,VLOOKUP(C32,'Cast Copper'!A:J,6),IF(C32&lt;(MAX('Press Copper Fittings'!A:A))+1,VLOOKUP(C32,'Press Copper Fittings'!A:J,7),IF(C32&lt;(MAX('Supply Stops'!A:A))+1,VLOOKUP(C32,'Supply Stops'!A:J,7),IF(C32&lt;(MAX('Supply Lines'!A:A))+1,VLOOKUP(C32,'Supply Lines'!A:J,7),IF(C32&lt;(MAX('Gas Connectors'!A:A))+1,VLOOKUP(C32,'Gas Connectors'!A:J,7),IF(C32&lt;(MAX('CI Fittings'!A:A))+1,VLOOKUP(C32,'CI Fittings'!A:J,7),IF(C32&lt;(MAX('Steel Couplings'!A:A))+1,VLOOKUP(C32,'Steel Couplings'!A:J,7),IF(C32&lt;(MAX(NHC!A:A))+1,VLOOKUP(C32,NHC!A:J,7),IF(C32&lt;(MAX('Dielectric Unions'!A:A))+1,VLOOKUP(C32,'Dielectric Unions'!A:J,7),IF(C32&lt;(MAX('MI Fittings - XH'!A:A))+1,VLOOKUP(C32,'MI Fittings - XH'!A:J,7),IF(C32&lt;(MAX('Steel Nipples - XH'!A:A))+1,VLOOKUP(C32,'Steel Nipples - XH'!A:J,7),IF(C32&lt;(MAX('CPVC Adapters'!A:A))+1,VLOOKUP(C32,'CPVC Adapters'!A:J,7),0))))))))))))))))))))))))))))))</f>
        <v>0</v>
      </c>
      <c r="J32" s="1555">
        <f t="shared" si="0"/>
        <v>0</v>
      </c>
    </row>
    <row r="33" spans="3:10" ht="15" customHeight="1" thickTop="1" thickBot="1">
      <c r="C33" s="976">
        <v>12</v>
      </c>
      <c r="D33" s="17" t="str">
        <f>IF(C33&lt;(MAX('MI Fittings'!A:A))+1,VLOOKUP(C33,'MI Fittings'!A:K,10),IF(C33&lt;(MAX('CS Press Fittings'!A:A))+1,VLOOKUP(C33,'CS Press Fittings'!A:K,11),IF(C33&lt;(MAX('Steel Nipples'!A:A))+1,VLOOKUP(C33,'Steel Nipples'!A:K,10),IF(C33&lt;(MAX('Steel Cut Lengths'!A:A))+1,VLOOKUP(C33,'Steel Cut Lengths'!A:K,10),IF(C33&lt;(MAX('Pipe Hangers'!A:A))+1,VLOOKUP(C33,'Pipe Hangers'!A:J,10),IF(C33&lt;(MAX('Brass Nipples '!A:A))+1,VLOOKUP(C33,'Brass Nipples '!A:J,10),IF(C33&lt;(MAX('Brass Fittings '!A:A))+1,VLOOKUP(C33,'Brass Fittings '!A:J,10),IF(C33&lt;(MAX(Valves!A:A))+1,VLOOKUP(C33,Valves!A:J,10),IF(C33&lt;(MAX('PEX Tubing'!A:A))+1,VLOOKUP(C33,'PEX Tubing'!A:I,9),IF(C33&lt;(MAX('PEX Fittings - Brass'!A:A))+1,VLOOKUP(C33,'PEX Fittings - Brass'!A:J,10),IF(C33&lt;(MAX('PEX Fittings - EXPN Brass'!A:A))+1,VLOOKUP(C33,'PEX Fittings - EXPN Brass'!A:J,10),IF(C33&lt;(MAX('PEX Fittings - F1807 PPSU '!A:A))+1,VLOOKUP(C33,'PEX Fittings - F1807 PPSU '!A:J,10),IF(C33&lt;(MAX('PEX Fittings - F1960 EPPSU'!A:A))+1,VLOOKUP(C33,'PEX Fittings - F1960 EPPSU'!A:J,10),IF(C33&lt;(MAX(Accessories!A:A))+1,VLOOKUP(C33,Accessories!A:J,10),IF(C33&lt;(MAX('PVC DWV'!A:A))+1,VLOOKUP(C33,'PVC DWV'!A:K,11),IF(C33&lt;(MAX('PVC SCH 40'!A:A))+1,VLOOKUP(C33,'PVC SCH 40'!A:K,11),IF(C33&lt;(MAX('Push Fittings'!A:A))+1,VLOOKUP(C33,'Push Fittings'!A:J,10),IF(C33&lt;(MAX('Copper Wrot'!A:A))+1,VLOOKUP(C33,'Copper Wrot'!A:L,12),IF(C33&lt;(MAX('Cast Copper'!A:A))+1,VLOOKUP(C33,'Cast Copper'!A:J,10),IF(C33&lt;(MAX('Press Copper Fittings'!A:A))+1,VLOOKUP(C33,'Press Copper Fittings'!A:J,10),IF(C33&lt;(MAX('Supply Stops'!A:A))+1,VLOOKUP(C33,'Supply Stops'!A:J,10),IF(C33&lt;(MAX('Supply Lines'!A:A))+1,VLOOKUP(C33,'Supply Lines'!A:J,10),IF(C33&lt;(MAX('Gas Connectors'!A:A))+1,VLOOKUP(C33,'Gas Connectors'!A:J,10),IF(C33&lt;(MAX('CI Fittings'!A:A))+1,VLOOKUP(C33,'CI Fittings'!A:J,10),IF(C33&lt;(MAX('Steel Couplings'!A:A))+1,VLOOKUP(C33,'Steel Couplings'!A:J,10),IF(C33&lt;(MAX(NHC!A:A))+1,VLOOKUP(C33,NHC!A:J,10),IF(C33&lt;(MAX('Dielectric Unions'!A:A))+1,VLOOKUP(C33,'Dielectric Unions'!A:J,10),IF(C33&lt;(MAX('MI Fittings - XH'!A:A))+1,VLOOKUP(C33,'MI Fittings - XH'!A:J,10),IF(C33&lt;(MAX('Steel Nipples - XH'!A:A))+1,VLOOKUP(C33,'Steel Nipples - XH'!A:J,10),IF(C33&lt;(MAX('CPVC Adapters'!A:A))+1,VLOOKUP(C33,'CPVC Adapters'!A:J,10),""))))))))))))))))))))))))))))))</f>
        <v/>
      </c>
      <c r="E33" s="975" t="str">
        <f>IF(C33&lt;(MAX('MI Fittings'!A:A))+1,VLOOKUP(C33,'MI Fittings'!A:K,3),IF(C33&lt;(MAX('CS Press Fittings'!A:A))+1,VLOOKUP(C33,'CS Press Fittings'!A:K,4),IF(C33&lt;(MAX('Steel Nipples'!A:A))+1,VLOOKUP(C33,'Steel Nipples'!A:K,3),IF(C33&lt;(MAX('Steel Cut Lengths'!A:A))+1,VLOOKUP(C33,'Steel Cut Lengths'!A:K,3),IF(C33&lt;(MAX('Pipe Hangers'!A:A))+1,VLOOKUP(C33,'Pipe Hangers'!A:J,3),IF(C33&lt;(MAX('Brass Nipples '!A:A))+1,VLOOKUP(C33,'Brass Nipples '!A:J,3),IF(C33&lt;(MAX('Brass Fittings '!A:A))+1,VLOOKUP(C33,'Brass Fittings '!A:J,3),IF(C33&lt;(MAX(Valves!A:A))+1,VLOOKUP(C33,Valves!A:J,3),IF(C33&lt;(MAX('PEX Tubing'!A:A))+1,VLOOKUP(C33,'PEX Tubing'!A:I,3),IF(C33&lt;(MAX('PEX Fittings - Brass'!A:A))+1,VLOOKUP(C33,'PEX Fittings - Brass'!A:J,3),IF(C33&lt;(MAX('PEX Fittings - EXPN Brass'!A:A))+1,VLOOKUP(C33,'PEX Fittings - EXPN Brass'!A:J,3),IF(C33&lt;(MAX('PEX Fittings - F1807 PPSU '!A:A))+1,VLOOKUP(C33,'PEX Fittings - F1807 PPSU '!A:J,3),IF(C33&lt;(MAX('PEX Fittings - F1960 EPPSU'!A:A))+1,VLOOKUP(C33,'PEX Fittings - F1960 EPPSU'!A:J,3),IF(C33&lt;(MAX(Accessories!A:A))+1,VLOOKUP(C33,Accessories!A:J,3),IF(C33&lt;(MAX('PVC DWV'!A:A))+1,VLOOKUP(C33,'PVC DWV'!A:K,3),IF(C33&lt;(MAX('PVC SCH 40'!A:A))+1,VLOOKUP(C33,'PVC SCH 40'!A:K,3),IF(C33&lt;(MAX('Push Fittings'!A:A))+1,VLOOKUP(C33,'Push Fittings'!A:J,3),IF(C33&lt;(MAX('Copper Wrot'!A:A))+1,VLOOKUP(C33,'Copper Wrot'!A:L,3),IF(C33&lt;(MAX('Cast Copper'!A:A))+1,VLOOKUP(C33,'Cast Copper'!A:J,3),IF(C33&lt;(MAX('Cast Copper'!A:A))+1,VLOOKUP(C33,'Cast Copper'!A:J,3),IF(C33&lt;(MAX('Press Copper Fittings'!A:A))+1,VLOOKUP(C33,'Press Copper Fittings'!A:J,3),IF(C33&lt;(MAX('Supply Stops'!A:A))+1,VLOOKUP(C33,'Supply Stops'!A:J,3),IF(C33&lt;(MAX('Supply Lines'!A:A))+1,VLOOKUP(C33,'Supply Lines'!A:J,3),IF(C33&lt;(MAX('Gas Connectors'!A:A))+1,VLOOKUP(C33,'Gas Connectors'!A:J,3),IF(C33&lt;(MAX('CI Fittings'!A:A))+1,VLOOKUP(C33,'CI Fittings'!A:J,3),IF(C33&lt;(MAX('Steel Couplings'!A:A))+1,VLOOKUP(C33,'Steel Couplings'!A:J,3),IF(C33&lt;(MAX(NHC!A:A))+1,VLOOKUP(C33,NHC!A:J,3),IF(C33&lt;(MAX('Dielectric Unions'!A:A))+1,VLOOKUP(C33,'Dielectric Unions'!A:J,3),IF(C33&lt;(MAX('MI Fittings - XH'!A:A))+1,VLOOKUP(C33,'MI Fittings - XH'!A:J,3),IF(C33&lt;(MAX('Steel Nipples - XH'!A:A))+1,VLOOKUP(C33,'Steel Nipples - XH'!A:J,3),IF(C33&lt;(MAX('CPVC Adapters'!A:A))+1,VLOOKUP(C33,'CPVC Adapters'!A:J,3),"")))))))))))))))))))))))))))))))</f>
        <v/>
      </c>
      <c r="F33" s="1376" t="str">
        <f>IFERROR(VLOOKUP(E33,'Consolidated Master Sheet'!B:C,2,0),"")</f>
        <v/>
      </c>
      <c r="G33" s="1377"/>
      <c r="H33" s="345" t="str">
        <f>IFERROR(VLOOKUP(E33,'PEX Tubing'!C:H,6,0),IFERROR(VLOOKUP(E33,'Consolidated Master Sheet'!B:G,6,0),""))</f>
        <v/>
      </c>
      <c r="I33" s="1554">
        <f>IF(C33&lt;(MAX('MI Fittings'!A:A))+1,VLOOKUP(C33,'MI Fittings'!A:K,7),IF(C33&lt;(MAX('CS Press Fittings'!A:A))+1,VLOOKUP(C33,'CS Press Fittings'!A:K,8),IF(C33&lt;(MAX('Steel Nipples'!A:A))+1,VLOOKUP(C33,'Steel Nipples'!A:K,7),IF(C33&lt;(MAX('Steel Cut Lengths'!A:A))+1,VLOOKUP(C33,'Steel Cut Lengths'!A:K,7),IF(C33&lt;(MAX('Pipe Hangers'!A:A))+1,VLOOKUP(C33,'Pipe Hangers'!A:J,7),IF(C33&lt;(MAX('Brass Nipples '!A:A))+1,VLOOKUP(C33,'Brass Nipples '!A:J,7),IF(C33&lt;(MAX('Brass Fittings '!A:A))+1,VLOOKUP(C33,'Brass Fittings '!A:J,7),IF(C33&lt;(MAX(Valves!A:A))+1,VLOOKUP(C33,Valves!A:J,7),IF(C33&lt;(MAX('PEX Tubing'!A:A))+1,VLOOKUP(C33,'PEX Tubing'!A:I,7),IF(C33&lt;(MAX('PEX Fittings - Brass'!A:A))+1,VLOOKUP(C33,'PEX Fittings - Brass'!A:J,7),IF(C33&lt;(MAX('PEX Fittings - EXPN Brass'!A:A))+1,VLOOKUP(C33,'PEX Fittings - EXPN Brass'!A:J,7),IF(C33&lt;(MAX('PEX Fittings - F1807 PPSU '!A:A))+1,VLOOKUP(C33,'PEX Fittings - F1807 PPSU '!A:J,7),IF(C33&lt;(MAX('PEX Fittings - F1960 EPPSU'!A:A))+1,VLOOKUP(C33,'PEX Fittings - F1960 EPPSU'!A:J,7),IF(C33&lt;(MAX(Accessories!A:A))+1,VLOOKUP(C33,Accessories!A:J,7),IF(C33&lt;(MAX('PVC DWV'!A:A))+1,VLOOKUP(C33,'PVC DWV'!A:K,8),IF(C33&lt;(MAX('PVC SCH 40'!A:A))+1,VLOOKUP(C33,'PVC SCH 40'!A:K,7),IF(C33&lt;(MAX('Push Fittings'!A:A))+1,VLOOKUP(C33,'Push Fittings'!A:J,7),IF(C33&lt;(MAX('Copper Wrot'!A:A))+1,VLOOKUP(C33,'Copper Wrot'!A:L,9),IF(C33&lt;(MAX('Cast Copper'!A:A))+1,VLOOKUP(C33,'Cast Copper'!A:J,6),IF(C33&lt;(MAX('Press Copper Fittings'!A:A))+1,VLOOKUP(C33,'Press Copper Fittings'!A:J,7),IF(C33&lt;(MAX('Supply Stops'!A:A))+1,VLOOKUP(C33,'Supply Stops'!A:J,7),IF(C33&lt;(MAX('Supply Lines'!A:A))+1,VLOOKUP(C33,'Supply Lines'!A:J,7),IF(C33&lt;(MAX('Gas Connectors'!A:A))+1,VLOOKUP(C33,'Gas Connectors'!A:J,7),IF(C33&lt;(MAX('CI Fittings'!A:A))+1,VLOOKUP(C33,'CI Fittings'!A:J,7),IF(C33&lt;(MAX('Steel Couplings'!A:A))+1,VLOOKUP(C33,'Steel Couplings'!A:J,7),IF(C33&lt;(MAX(NHC!A:A))+1,VLOOKUP(C33,NHC!A:J,7),IF(C33&lt;(MAX('Dielectric Unions'!A:A))+1,VLOOKUP(C33,'Dielectric Unions'!A:J,7),IF(C33&lt;(MAX('MI Fittings - XH'!A:A))+1,VLOOKUP(C33,'MI Fittings - XH'!A:J,7),IF(C33&lt;(MAX('Steel Nipples - XH'!A:A))+1,VLOOKUP(C33,'Steel Nipples - XH'!A:J,7),IF(C33&lt;(MAX('CPVC Adapters'!A:A))+1,VLOOKUP(C33,'CPVC Adapters'!A:J,7),0))))))))))))))))))))))))))))))</f>
        <v>0</v>
      </c>
      <c r="J33" s="1555">
        <f t="shared" si="0"/>
        <v>0</v>
      </c>
    </row>
    <row r="34" spans="3:10" ht="15" customHeight="1" thickTop="1" thickBot="1">
      <c r="C34" s="977">
        <v>13</v>
      </c>
      <c r="D34" s="17" t="str">
        <f>IF(C34&lt;(MAX('MI Fittings'!A:A))+1,VLOOKUP(C34,'MI Fittings'!A:K,10),IF(C34&lt;(MAX('CS Press Fittings'!A:A))+1,VLOOKUP(C34,'CS Press Fittings'!A:K,11),IF(C34&lt;(MAX('Steel Nipples'!A:A))+1,VLOOKUP(C34,'Steel Nipples'!A:K,10),IF(C34&lt;(MAX('Steel Cut Lengths'!A:A))+1,VLOOKUP(C34,'Steel Cut Lengths'!A:K,10),IF(C34&lt;(MAX('Pipe Hangers'!A:A))+1,VLOOKUP(C34,'Pipe Hangers'!A:J,10),IF(C34&lt;(MAX('Brass Nipples '!A:A))+1,VLOOKUP(C34,'Brass Nipples '!A:J,10),IF(C34&lt;(MAX('Brass Fittings '!A:A))+1,VLOOKUP(C34,'Brass Fittings '!A:J,10),IF(C34&lt;(MAX(Valves!A:A))+1,VLOOKUP(C34,Valves!A:J,10),IF(C34&lt;(MAX('PEX Tubing'!A:A))+1,VLOOKUP(C34,'PEX Tubing'!A:I,9),IF(C34&lt;(MAX('PEX Fittings - Brass'!A:A))+1,VLOOKUP(C34,'PEX Fittings - Brass'!A:J,10),IF(C34&lt;(MAX('PEX Fittings - EXPN Brass'!A:A))+1,VLOOKUP(C34,'PEX Fittings - EXPN Brass'!A:J,10),IF(C34&lt;(MAX('PEX Fittings - F1807 PPSU '!A:A))+1,VLOOKUP(C34,'PEX Fittings - F1807 PPSU '!A:J,10),IF(C34&lt;(MAX('PEX Fittings - F1960 EPPSU'!A:A))+1,VLOOKUP(C34,'PEX Fittings - F1960 EPPSU'!A:J,10),IF(C34&lt;(MAX(Accessories!A:A))+1,VLOOKUP(C34,Accessories!A:J,10),IF(C34&lt;(MAX('PVC DWV'!A:A))+1,VLOOKUP(C34,'PVC DWV'!A:K,11),IF(C34&lt;(MAX('PVC SCH 40'!A:A))+1,VLOOKUP(C34,'PVC SCH 40'!A:K,11),IF(C34&lt;(MAX('Push Fittings'!A:A))+1,VLOOKUP(C34,'Push Fittings'!A:J,10),IF(C34&lt;(MAX('Copper Wrot'!A:A))+1,VLOOKUP(C34,'Copper Wrot'!A:L,12),IF(C34&lt;(MAX('Cast Copper'!A:A))+1,VLOOKUP(C34,'Cast Copper'!A:J,10),IF(C34&lt;(MAX('Press Copper Fittings'!A:A))+1,VLOOKUP(C34,'Press Copper Fittings'!A:J,10),IF(C34&lt;(MAX('Supply Stops'!A:A))+1,VLOOKUP(C34,'Supply Stops'!A:J,10),IF(C34&lt;(MAX('Supply Lines'!A:A))+1,VLOOKUP(C34,'Supply Lines'!A:J,10),IF(C34&lt;(MAX('Gas Connectors'!A:A))+1,VLOOKUP(C34,'Gas Connectors'!A:J,10),IF(C34&lt;(MAX('CI Fittings'!A:A))+1,VLOOKUP(C34,'CI Fittings'!A:J,10),IF(C34&lt;(MAX('Steel Couplings'!A:A))+1,VLOOKUP(C34,'Steel Couplings'!A:J,10),IF(C34&lt;(MAX(NHC!A:A))+1,VLOOKUP(C34,NHC!A:J,10),IF(C34&lt;(MAX('Dielectric Unions'!A:A))+1,VLOOKUP(C34,'Dielectric Unions'!A:J,10),IF(C34&lt;(MAX('MI Fittings - XH'!A:A))+1,VLOOKUP(C34,'MI Fittings - XH'!A:J,10),IF(C34&lt;(MAX('Steel Nipples - XH'!A:A))+1,VLOOKUP(C34,'Steel Nipples - XH'!A:J,10),IF(C34&lt;(MAX('CPVC Adapters'!A:A))+1,VLOOKUP(C34,'CPVC Adapters'!A:J,10),""))))))))))))))))))))))))))))))</f>
        <v/>
      </c>
      <c r="E34" s="975" t="str">
        <f>IF(C34&lt;(MAX('MI Fittings'!A:A))+1,VLOOKUP(C34,'MI Fittings'!A:K,3),IF(C34&lt;(MAX('CS Press Fittings'!A:A))+1,VLOOKUP(C34,'CS Press Fittings'!A:K,4),IF(C34&lt;(MAX('Steel Nipples'!A:A))+1,VLOOKUP(C34,'Steel Nipples'!A:K,3),IF(C34&lt;(MAX('Steel Cut Lengths'!A:A))+1,VLOOKUP(C34,'Steel Cut Lengths'!A:K,3),IF(C34&lt;(MAX('Pipe Hangers'!A:A))+1,VLOOKUP(C34,'Pipe Hangers'!A:J,3),IF(C34&lt;(MAX('Brass Nipples '!A:A))+1,VLOOKUP(C34,'Brass Nipples '!A:J,3),IF(C34&lt;(MAX('Brass Fittings '!A:A))+1,VLOOKUP(C34,'Brass Fittings '!A:J,3),IF(C34&lt;(MAX(Valves!A:A))+1,VLOOKUP(C34,Valves!A:J,3),IF(C34&lt;(MAX('PEX Tubing'!A:A))+1,VLOOKUP(C34,'PEX Tubing'!A:I,3),IF(C34&lt;(MAX('PEX Fittings - Brass'!A:A))+1,VLOOKUP(C34,'PEX Fittings - Brass'!A:J,3),IF(C34&lt;(MAX('PEX Fittings - EXPN Brass'!A:A))+1,VLOOKUP(C34,'PEX Fittings - EXPN Brass'!A:J,3),IF(C34&lt;(MAX('PEX Fittings - F1807 PPSU '!A:A))+1,VLOOKUP(C34,'PEX Fittings - F1807 PPSU '!A:J,3),IF(C34&lt;(MAX('PEX Fittings - F1960 EPPSU'!A:A))+1,VLOOKUP(C34,'PEX Fittings - F1960 EPPSU'!A:J,3),IF(C34&lt;(MAX(Accessories!A:A))+1,VLOOKUP(C34,Accessories!A:J,3),IF(C34&lt;(MAX('PVC DWV'!A:A))+1,VLOOKUP(C34,'PVC DWV'!A:K,3),IF(C34&lt;(MAX('PVC SCH 40'!A:A))+1,VLOOKUP(C34,'PVC SCH 40'!A:K,3),IF(C34&lt;(MAX('Push Fittings'!A:A))+1,VLOOKUP(C34,'Push Fittings'!A:J,3),IF(C34&lt;(MAX('Copper Wrot'!A:A))+1,VLOOKUP(C34,'Copper Wrot'!A:L,3),IF(C34&lt;(MAX('Cast Copper'!A:A))+1,VLOOKUP(C34,'Cast Copper'!A:J,3),IF(C34&lt;(MAX('Cast Copper'!A:A))+1,VLOOKUP(C34,'Cast Copper'!A:J,3),IF(C34&lt;(MAX('Press Copper Fittings'!A:A))+1,VLOOKUP(C34,'Press Copper Fittings'!A:J,3),IF(C34&lt;(MAX('Supply Stops'!A:A))+1,VLOOKUP(C34,'Supply Stops'!A:J,3),IF(C34&lt;(MAX('Supply Lines'!A:A))+1,VLOOKUP(C34,'Supply Lines'!A:J,3),IF(C34&lt;(MAX('Gas Connectors'!A:A))+1,VLOOKUP(C34,'Gas Connectors'!A:J,3),IF(C34&lt;(MAX('CI Fittings'!A:A))+1,VLOOKUP(C34,'CI Fittings'!A:J,3),IF(C34&lt;(MAX('Steel Couplings'!A:A))+1,VLOOKUP(C34,'Steel Couplings'!A:J,3),IF(C34&lt;(MAX(NHC!A:A))+1,VLOOKUP(C34,NHC!A:J,3),IF(C34&lt;(MAX('Dielectric Unions'!A:A))+1,VLOOKUP(C34,'Dielectric Unions'!A:J,3),IF(C34&lt;(MAX('MI Fittings - XH'!A:A))+1,VLOOKUP(C34,'MI Fittings - XH'!A:J,3),IF(C34&lt;(MAX('Steel Nipples - XH'!A:A))+1,VLOOKUP(C34,'Steel Nipples - XH'!A:J,3),IF(C34&lt;(MAX('CPVC Adapters'!A:A))+1,VLOOKUP(C34,'CPVC Adapters'!A:J,3),"")))))))))))))))))))))))))))))))</f>
        <v/>
      </c>
      <c r="F34" s="1376" t="str">
        <f>IFERROR(VLOOKUP(E34,'Consolidated Master Sheet'!B:C,2,0),"")</f>
        <v/>
      </c>
      <c r="G34" s="1377"/>
      <c r="H34" s="345" t="str">
        <f>IFERROR(VLOOKUP(E34,'PEX Tubing'!C:H,6,0),IFERROR(VLOOKUP(E34,'Consolidated Master Sheet'!B:G,6,0),""))</f>
        <v/>
      </c>
      <c r="I34" s="1554">
        <f>IF(C34&lt;(MAX('MI Fittings'!A:A))+1,VLOOKUP(C34,'MI Fittings'!A:K,7),IF(C34&lt;(MAX('CS Press Fittings'!A:A))+1,VLOOKUP(C34,'CS Press Fittings'!A:K,8),IF(C34&lt;(MAX('Steel Nipples'!A:A))+1,VLOOKUP(C34,'Steel Nipples'!A:K,7),IF(C34&lt;(MAX('Steel Cut Lengths'!A:A))+1,VLOOKUP(C34,'Steel Cut Lengths'!A:K,7),IF(C34&lt;(MAX('Pipe Hangers'!A:A))+1,VLOOKUP(C34,'Pipe Hangers'!A:J,7),IF(C34&lt;(MAX('Brass Nipples '!A:A))+1,VLOOKUP(C34,'Brass Nipples '!A:J,7),IF(C34&lt;(MAX('Brass Fittings '!A:A))+1,VLOOKUP(C34,'Brass Fittings '!A:J,7),IF(C34&lt;(MAX(Valves!A:A))+1,VLOOKUP(C34,Valves!A:J,7),IF(C34&lt;(MAX('PEX Tubing'!A:A))+1,VLOOKUP(C34,'PEX Tubing'!A:I,7),IF(C34&lt;(MAX('PEX Fittings - Brass'!A:A))+1,VLOOKUP(C34,'PEX Fittings - Brass'!A:J,7),IF(C34&lt;(MAX('PEX Fittings - EXPN Brass'!A:A))+1,VLOOKUP(C34,'PEX Fittings - EXPN Brass'!A:J,7),IF(C34&lt;(MAX('PEX Fittings - F1807 PPSU '!A:A))+1,VLOOKUP(C34,'PEX Fittings - F1807 PPSU '!A:J,7),IF(C34&lt;(MAX('PEX Fittings - F1960 EPPSU'!A:A))+1,VLOOKUP(C34,'PEX Fittings - F1960 EPPSU'!A:J,7),IF(C34&lt;(MAX(Accessories!A:A))+1,VLOOKUP(C34,Accessories!A:J,7),IF(C34&lt;(MAX('PVC DWV'!A:A))+1,VLOOKUP(C34,'PVC DWV'!A:K,8),IF(C34&lt;(MAX('PVC SCH 40'!A:A))+1,VLOOKUP(C34,'PVC SCH 40'!A:K,7),IF(C34&lt;(MAX('Push Fittings'!A:A))+1,VLOOKUP(C34,'Push Fittings'!A:J,7),IF(C34&lt;(MAX('Copper Wrot'!A:A))+1,VLOOKUP(C34,'Copper Wrot'!A:L,9),IF(C34&lt;(MAX('Cast Copper'!A:A))+1,VLOOKUP(C34,'Cast Copper'!A:J,6),IF(C34&lt;(MAX('Press Copper Fittings'!A:A))+1,VLOOKUP(C34,'Press Copper Fittings'!A:J,7),IF(C34&lt;(MAX('Supply Stops'!A:A))+1,VLOOKUP(C34,'Supply Stops'!A:J,7),IF(C34&lt;(MAX('Supply Lines'!A:A))+1,VLOOKUP(C34,'Supply Lines'!A:J,7),IF(C34&lt;(MAX('Gas Connectors'!A:A))+1,VLOOKUP(C34,'Gas Connectors'!A:J,7),IF(C34&lt;(MAX('CI Fittings'!A:A))+1,VLOOKUP(C34,'CI Fittings'!A:J,7),IF(C34&lt;(MAX('Steel Couplings'!A:A))+1,VLOOKUP(C34,'Steel Couplings'!A:J,7),IF(C34&lt;(MAX(NHC!A:A))+1,VLOOKUP(C34,NHC!A:J,7),IF(C34&lt;(MAX('Dielectric Unions'!A:A))+1,VLOOKUP(C34,'Dielectric Unions'!A:J,7),IF(C34&lt;(MAX('MI Fittings - XH'!A:A))+1,VLOOKUP(C34,'MI Fittings - XH'!A:J,7),IF(C34&lt;(MAX('Steel Nipples - XH'!A:A))+1,VLOOKUP(C34,'Steel Nipples - XH'!A:J,7),IF(C34&lt;(MAX('CPVC Adapters'!A:A))+1,VLOOKUP(C34,'CPVC Adapters'!A:J,7),0))))))))))))))))))))))))))))))</f>
        <v>0</v>
      </c>
      <c r="J34" s="1555">
        <f t="shared" si="0"/>
        <v>0</v>
      </c>
    </row>
    <row r="35" spans="3:10" ht="15" customHeight="1" thickTop="1" thickBot="1">
      <c r="C35" s="976">
        <v>14</v>
      </c>
      <c r="D35" s="17" t="str">
        <f>IF(C35&lt;(MAX('MI Fittings'!A:A))+1,VLOOKUP(C35,'MI Fittings'!A:K,10),IF(C35&lt;(MAX('CS Press Fittings'!A:A))+1,VLOOKUP(C35,'CS Press Fittings'!A:K,11),IF(C35&lt;(MAX('Steel Nipples'!A:A))+1,VLOOKUP(C35,'Steel Nipples'!A:K,10),IF(C35&lt;(MAX('Steel Cut Lengths'!A:A))+1,VLOOKUP(C35,'Steel Cut Lengths'!A:K,10),IF(C35&lt;(MAX('Pipe Hangers'!A:A))+1,VLOOKUP(C35,'Pipe Hangers'!A:J,10),IF(C35&lt;(MAX('Brass Nipples '!A:A))+1,VLOOKUP(C35,'Brass Nipples '!A:J,10),IF(C35&lt;(MAX('Brass Fittings '!A:A))+1,VLOOKUP(C35,'Brass Fittings '!A:J,10),IF(C35&lt;(MAX(Valves!A:A))+1,VLOOKUP(C35,Valves!A:J,10),IF(C35&lt;(MAX('PEX Tubing'!A:A))+1,VLOOKUP(C35,'PEX Tubing'!A:I,9),IF(C35&lt;(MAX('PEX Fittings - Brass'!A:A))+1,VLOOKUP(C35,'PEX Fittings - Brass'!A:J,10),IF(C35&lt;(MAX('PEX Fittings - EXPN Brass'!A:A))+1,VLOOKUP(C35,'PEX Fittings - EXPN Brass'!A:J,10),IF(C35&lt;(MAX('PEX Fittings - F1807 PPSU '!A:A))+1,VLOOKUP(C35,'PEX Fittings - F1807 PPSU '!A:J,10),IF(C35&lt;(MAX('PEX Fittings - F1960 EPPSU'!A:A))+1,VLOOKUP(C35,'PEX Fittings - F1960 EPPSU'!A:J,10),IF(C35&lt;(MAX(Accessories!A:A))+1,VLOOKUP(C35,Accessories!A:J,10),IF(C35&lt;(MAX('PVC DWV'!A:A))+1,VLOOKUP(C35,'PVC DWV'!A:K,11),IF(C35&lt;(MAX('PVC SCH 40'!A:A))+1,VLOOKUP(C35,'PVC SCH 40'!A:K,11),IF(C35&lt;(MAX('Push Fittings'!A:A))+1,VLOOKUP(C35,'Push Fittings'!A:J,10),IF(C35&lt;(MAX('Copper Wrot'!A:A))+1,VLOOKUP(C35,'Copper Wrot'!A:L,12),IF(C35&lt;(MAX('Cast Copper'!A:A))+1,VLOOKUP(C35,'Cast Copper'!A:J,10),IF(C35&lt;(MAX('Press Copper Fittings'!A:A))+1,VLOOKUP(C35,'Press Copper Fittings'!A:J,10),IF(C35&lt;(MAX('Supply Stops'!A:A))+1,VLOOKUP(C35,'Supply Stops'!A:J,10),IF(C35&lt;(MAX('Supply Lines'!A:A))+1,VLOOKUP(C35,'Supply Lines'!A:J,10),IF(C35&lt;(MAX('Gas Connectors'!A:A))+1,VLOOKUP(C35,'Gas Connectors'!A:J,10),IF(C35&lt;(MAX('CI Fittings'!A:A))+1,VLOOKUP(C35,'CI Fittings'!A:J,10),IF(C35&lt;(MAX('Steel Couplings'!A:A))+1,VLOOKUP(C35,'Steel Couplings'!A:J,10),IF(C35&lt;(MAX(NHC!A:A))+1,VLOOKUP(C35,NHC!A:J,10),IF(C35&lt;(MAX('Dielectric Unions'!A:A))+1,VLOOKUP(C35,'Dielectric Unions'!A:J,10),IF(C35&lt;(MAX('MI Fittings - XH'!A:A))+1,VLOOKUP(C35,'MI Fittings - XH'!A:J,10),IF(C35&lt;(MAX('Steel Nipples - XH'!A:A))+1,VLOOKUP(C35,'Steel Nipples - XH'!A:J,10),IF(C35&lt;(MAX('CPVC Adapters'!A:A))+1,VLOOKUP(C35,'CPVC Adapters'!A:J,10),""))))))))))))))))))))))))))))))</f>
        <v/>
      </c>
      <c r="E35" s="975" t="str">
        <f>IF(C35&lt;(MAX('MI Fittings'!A:A))+1,VLOOKUP(C35,'MI Fittings'!A:K,3),IF(C35&lt;(MAX('CS Press Fittings'!A:A))+1,VLOOKUP(C35,'CS Press Fittings'!A:K,4),IF(C35&lt;(MAX('Steel Nipples'!A:A))+1,VLOOKUP(C35,'Steel Nipples'!A:K,3),IF(C35&lt;(MAX('Steel Cut Lengths'!A:A))+1,VLOOKUP(C35,'Steel Cut Lengths'!A:K,3),IF(C35&lt;(MAX('Pipe Hangers'!A:A))+1,VLOOKUP(C35,'Pipe Hangers'!A:J,3),IF(C35&lt;(MAX('Brass Nipples '!A:A))+1,VLOOKUP(C35,'Brass Nipples '!A:J,3),IF(C35&lt;(MAX('Brass Fittings '!A:A))+1,VLOOKUP(C35,'Brass Fittings '!A:J,3),IF(C35&lt;(MAX(Valves!A:A))+1,VLOOKUP(C35,Valves!A:J,3),IF(C35&lt;(MAX('PEX Tubing'!A:A))+1,VLOOKUP(C35,'PEX Tubing'!A:I,3),IF(C35&lt;(MAX('PEX Fittings - Brass'!A:A))+1,VLOOKUP(C35,'PEX Fittings - Brass'!A:J,3),IF(C35&lt;(MAX('PEX Fittings - EXPN Brass'!A:A))+1,VLOOKUP(C35,'PEX Fittings - EXPN Brass'!A:J,3),IF(C35&lt;(MAX('PEX Fittings - F1807 PPSU '!A:A))+1,VLOOKUP(C35,'PEX Fittings - F1807 PPSU '!A:J,3),IF(C35&lt;(MAX('PEX Fittings - F1960 EPPSU'!A:A))+1,VLOOKUP(C35,'PEX Fittings - F1960 EPPSU'!A:J,3),IF(C35&lt;(MAX(Accessories!A:A))+1,VLOOKUP(C35,Accessories!A:J,3),IF(C35&lt;(MAX('PVC DWV'!A:A))+1,VLOOKUP(C35,'PVC DWV'!A:K,3),IF(C35&lt;(MAX('PVC SCH 40'!A:A))+1,VLOOKUP(C35,'PVC SCH 40'!A:K,3),IF(C35&lt;(MAX('Push Fittings'!A:A))+1,VLOOKUP(C35,'Push Fittings'!A:J,3),IF(C35&lt;(MAX('Copper Wrot'!A:A))+1,VLOOKUP(C35,'Copper Wrot'!A:L,3),IF(C35&lt;(MAX('Cast Copper'!A:A))+1,VLOOKUP(C35,'Cast Copper'!A:J,3),IF(C35&lt;(MAX('Cast Copper'!A:A))+1,VLOOKUP(C35,'Cast Copper'!A:J,3),IF(C35&lt;(MAX('Press Copper Fittings'!A:A))+1,VLOOKUP(C35,'Press Copper Fittings'!A:J,3),IF(C35&lt;(MAX('Supply Stops'!A:A))+1,VLOOKUP(C35,'Supply Stops'!A:J,3),IF(C35&lt;(MAX('Supply Lines'!A:A))+1,VLOOKUP(C35,'Supply Lines'!A:J,3),IF(C35&lt;(MAX('Gas Connectors'!A:A))+1,VLOOKUP(C35,'Gas Connectors'!A:J,3),IF(C35&lt;(MAX('CI Fittings'!A:A))+1,VLOOKUP(C35,'CI Fittings'!A:J,3),IF(C35&lt;(MAX('Steel Couplings'!A:A))+1,VLOOKUP(C35,'Steel Couplings'!A:J,3),IF(C35&lt;(MAX(NHC!A:A))+1,VLOOKUP(C35,NHC!A:J,3),IF(C35&lt;(MAX('Dielectric Unions'!A:A))+1,VLOOKUP(C35,'Dielectric Unions'!A:J,3),IF(C35&lt;(MAX('MI Fittings - XH'!A:A))+1,VLOOKUP(C35,'MI Fittings - XH'!A:J,3),IF(C35&lt;(MAX('Steel Nipples - XH'!A:A))+1,VLOOKUP(C35,'Steel Nipples - XH'!A:J,3),IF(C35&lt;(MAX('CPVC Adapters'!A:A))+1,VLOOKUP(C35,'CPVC Adapters'!A:J,3),"")))))))))))))))))))))))))))))))</f>
        <v/>
      </c>
      <c r="F35" s="1376" t="str">
        <f>IFERROR(VLOOKUP(E35,'Consolidated Master Sheet'!B:C,2,0),"")</f>
        <v/>
      </c>
      <c r="G35" s="1377"/>
      <c r="H35" s="345" t="str">
        <f>IFERROR(VLOOKUP(E35,'PEX Tubing'!C:H,6,0),IFERROR(VLOOKUP(E35,'Consolidated Master Sheet'!B:G,6,0),""))</f>
        <v/>
      </c>
      <c r="I35" s="1554">
        <f>IF(C35&lt;(MAX('MI Fittings'!A:A))+1,VLOOKUP(C35,'MI Fittings'!A:K,7),IF(C35&lt;(MAX('CS Press Fittings'!A:A))+1,VLOOKUP(C35,'CS Press Fittings'!A:K,8),IF(C35&lt;(MAX('Steel Nipples'!A:A))+1,VLOOKUP(C35,'Steel Nipples'!A:K,7),IF(C35&lt;(MAX('Steel Cut Lengths'!A:A))+1,VLOOKUP(C35,'Steel Cut Lengths'!A:K,7),IF(C35&lt;(MAX('Pipe Hangers'!A:A))+1,VLOOKUP(C35,'Pipe Hangers'!A:J,7),IF(C35&lt;(MAX('Brass Nipples '!A:A))+1,VLOOKUP(C35,'Brass Nipples '!A:J,7),IF(C35&lt;(MAX('Brass Fittings '!A:A))+1,VLOOKUP(C35,'Brass Fittings '!A:J,7),IF(C35&lt;(MAX(Valves!A:A))+1,VLOOKUP(C35,Valves!A:J,7),IF(C35&lt;(MAX('PEX Tubing'!A:A))+1,VLOOKUP(C35,'PEX Tubing'!A:I,7),IF(C35&lt;(MAX('PEX Fittings - Brass'!A:A))+1,VLOOKUP(C35,'PEX Fittings - Brass'!A:J,7),IF(C35&lt;(MAX('PEX Fittings - EXPN Brass'!A:A))+1,VLOOKUP(C35,'PEX Fittings - EXPN Brass'!A:J,7),IF(C35&lt;(MAX('PEX Fittings - F1807 PPSU '!A:A))+1,VLOOKUP(C35,'PEX Fittings - F1807 PPSU '!A:J,7),IF(C35&lt;(MAX('PEX Fittings - F1960 EPPSU'!A:A))+1,VLOOKUP(C35,'PEX Fittings - F1960 EPPSU'!A:J,7),IF(C35&lt;(MAX(Accessories!A:A))+1,VLOOKUP(C35,Accessories!A:J,7),IF(C35&lt;(MAX('PVC DWV'!A:A))+1,VLOOKUP(C35,'PVC DWV'!A:K,8),IF(C35&lt;(MAX('PVC SCH 40'!A:A))+1,VLOOKUP(C35,'PVC SCH 40'!A:K,7),IF(C35&lt;(MAX('Push Fittings'!A:A))+1,VLOOKUP(C35,'Push Fittings'!A:J,7),IF(C35&lt;(MAX('Copper Wrot'!A:A))+1,VLOOKUP(C35,'Copper Wrot'!A:L,9),IF(C35&lt;(MAX('Cast Copper'!A:A))+1,VLOOKUP(C35,'Cast Copper'!A:J,6),IF(C35&lt;(MAX('Press Copper Fittings'!A:A))+1,VLOOKUP(C35,'Press Copper Fittings'!A:J,7),IF(C35&lt;(MAX('Supply Stops'!A:A))+1,VLOOKUP(C35,'Supply Stops'!A:J,7),IF(C35&lt;(MAX('Supply Lines'!A:A))+1,VLOOKUP(C35,'Supply Lines'!A:J,7),IF(C35&lt;(MAX('Gas Connectors'!A:A))+1,VLOOKUP(C35,'Gas Connectors'!A:J,7),IF(C35&lt;(MAX('CI Fittings'!A:A))+1,VLOOKUP(C35,'CI Fittings'!A:J,7),IF(C35&lt;(MAX('Steel Couplings'!A:A))+1,VLOOKUP(C35,'Steel Couplings'!A:J,7),IF(C35&lt;(MAX(NHC!A:A))+1,VLOOKUP(C35,NHC!A:J,7),IF(C35&lt;(MAX('Dielectric Unions'!A:A))+1,VLOOKUP(C35,'Dielectric Unions'!A:J,7),IF(C35&lt;(MAX('MI Fittings - XH'!A:A))+1,VLOOKUP(C35,'MI Fittings - XH'!A:J,7),IF(C35&lt;(MAX('Steel Nipples - XH'!A:A))+1,VLOOKUP(C35,'Steel Nipples - XH'!A:J,7),IF(C35&lt;(MAX('CPVC Adapters'!A:A))+1,VLOOKUP(C35,'CPVC Adapters'!A:J,7),0))))))))))))))))))))))))))))))</f>
        <v>0</v>
      </c>
      <c r="J35" s="1555">
        <f t="shared" si="0"/>
        <v>0</v>
      </c>
    </row>
    <row r="36" spans="3:10" ht="15" customHeight="1" thickTop="1" thickBot="1">
      <c r="C36" s="977">
        <v>15</v>
      </c>
      <c r="D36" s="17" t="str">
        <f>IF(C36&lt;(MAX('MI Fittings'!A:A))+1,VLOOKUP(C36,'MI Fittings'!A:K,10),IF(C36&lt;(MAX('CS Press Fittings'!A:A))+1,VLOOKUP(C36,'CS Press Fittings'!A:K,11),IF(C36&lt;(MAX('Steel Nipples'!A:A))+1,VLOOKUP(C36,'Steel Nipples'!A:K,10),IF(C36&lt;(MAX('Steel Cut Lengths'!A:A))+1,VLOOKUP(C36,'Steel Cut Lengths'!A:K,10),IF(C36&lt;(MAX('Pipe Hangers'!A:A))+1,VLOOKUP(C36,'Pipe Hangers'!A:J,10),IF(C36&lt;(MAX('Brass Nipples '!A:A))+1,VLOOKUP(C36,'Brass Nipples '!A:J,10),IF(C36&lt;(MAX('Brass Fittings '!A:A))+1,VLOOKUP(C36,'Brass Fittings '!A:J,10),IF(C36&lt;(MAX(Valves!A:A))+1,VLOOKUP(C36,Valves!A:J,10),IF(C36&lt;(MAX('PEX Tubing'!A:A))+1,VLOOKUP(C36,'PEX Tubing'!A:I,9),IF(C36&lt;(MAX('PEX Fittings - Brass'!A:A))+1,VLOOKUP(C36,'PEX Fittings - Brass'!A:J,10),IF(C36&lt;(MAX('PEX Fittings - EXPN Brass'!A:A))+1,VLOOKUP(C36,'PEX Fittings - EXPN Brass'!A:J,10),IF(C36&lt;(MAX('PEX Fittings - F1807 PPSU '!A:A))+1,VLOOKUP(C36,'PEX Fittings - F1807 PPSU '!A:J,10),IF(C36&lt;(MAX('PEX Fittings - F1960 EPPSU'!A:A))+1,VLOOKUP(C36,'PEX Fittings - F1960 EPPSU'!A:J,10),IF(C36&lt;(MAX(Accessories!A:A))+1,VLOOKUP(C36,Accessories!A:J,10),IF(C36&lt;(MAX('PVC DWV'!A:A))+1,VLOOKUP(C36,'PVC DWV'!A:K,11),IF(C36&lt;(MAX('PVC SCH 40'!A:A))+1,VLOOKUP(C36,'PVC SCH 40'!A:K,11),IF(C36&lt;(MAX('Push Fittings'!A:A))+1,VLOOKUP(C36,'Push Fittings'!A:J,10),IF(C36&lt;(MAX('Copper Wrot'!A:A))+1,VLOOKUP(C36,'Copper Wrot'!A:L,12),IF(C36&lt;(MAX('Cast Copper'!A:A))+1,VLOOKUP(C36,'Cast Copper'!A:J,10),IF(C36&lt;(MAX('Press Copper Fittings'!A:A))+1,VLOOKUP(C36,'Press Copper Fittings'!A:J,10),IF(C36&lt;(MAX('Supply Stops'!A:A))+1,VLOOKUP(C36,'Supply Stops'!A:J,10),IF(C36&lt;(MAX('Supply Lines'!A:A))+1,VLOOKUP(C36,'Supply Lines'!A:J,10),IF(C36&lt;(MAX('Gas Connectors'!A:A))+1,VLOOKUP(C36,'Gas Connectors'!A:J,10),IF(C36&lt;(MAX('CI Fittings'!A:A))+1,VLOOKUP(C36,'CI Fittings'!A:J,10),IF(C36&lt;(MAX('Steel Couplings'!A:A))+1,VLOOKUP(C36,'Steel Couplings'!A:J,10),IF(C36&lt;(MAX(NHC!A:A))+1,VLOOKUP(C36,NHC!A:J,10),IF(C36&lt;(MAX('Dielectric Unions'!A:A))+1,VLOOKUP(C36,'Dielectric Unions'!A:J,10),IF(C36&lt;(MAX('MI Fittings - XH'!A:A))+1,VLOOKUP(C36,'MI Fittings - XH'!A:J,10),IF(C36&lt;(MAX('Steel Nipples - XH'!A:A))+1,VLOOKUP(C36,'Steel Nipples - XH'!A:J,10),IF(C36&lt;(MAX('CPVC Adapters'!A:A))+1,VLOOKUP(C36,'CPVC Adapters'!A:J,10),""))))))))))))))))))))))))))))))</f>
        <v/>
      </c>
      <c r="E36" s="975" t="str">
        <f>IF(C36&lt;(MAX('MI Fittings'!A:A))+1,VLOOKUP(C36,'MI Fittings'!A:K,3),IF(C36&lt;(MAX('CS Press Fittings'!A:A))+1,VLOOKUP(C36,'CS Press Fittings'!A:K,4),IF(C36&lt;(MAX('Steel Nipples'!A:A))+1,VLOOKUP(C36,'Steel Nipples'!A:K,3),IF(C36&lt;(MAX('Steel Cut Lengths'!A:A))+1,VLOOKUP(C36,'Steel Cut Lengths'!A:K,3),IF(C36&lt;(MAX('Pipe Hangers'!A:A))+1,VLOOKUP(C36,'Pipe Hangers'!A:J,3),IF(C36&lt;(MAX('Brass Nipples '!A:A))+1,VLOOKUP(C36,'Brass Nipples '!A:J,3),IF(C36&lt;(MAX('Brass Fittings '!A:A))+1,VLOOKUP(C36,'Brass Fittings '!A:J,3),IF(C36&lt;(MAX(Valves!A:A))+1,VLOOKUP(C36,Valves!A:J,3),IF(C36&lt;(MAX('PEX Tubing'!A:A))+1,VLOOKUP(C36,'PEX Tubing'!A:I,3),IF(C36&lt;(MAX('PEX Fittings - Brass'!A:A))+1,VLOOKUP(C36,'PEX Fittings - Brass'!A:J,3),IF(C36&lt;(MAX('PEX Fittings - EXPN Brass'!A:A))+1,VLOOKUP(C36,'PEX Fittings - EXPN Brass'!A:J,3),IF(C36&lt;(MAX('PEX Fittings - F1807 PPSU '!A:A))+1,VLOOKUP(C36,'PEX Fittings - F1807 PPSU '!A:J,3),IF(C36&lt;(MAX('PEX Fittings - F1960 EPPSU'!A:A))+1,VLOOKUP(C36,'PEX Fittings - F1960 EPPSU'!A:J,3),IF(C36&lt;(MAX(Accessories!A:A))+1,VLOOKUP(C36,Accessories!A:J,3),IF(C36&lt;(MAX('PVC DWV'!A:A))+1,VLOOKUP(C36,'PVC DWV'!A:K,3),IF(C36&lt;(MAX('PVC SCH 40'!A:A))+1,VLOOKUP(C36,'PVC SCH 40'!A:K,3),IF(C36&lt;(MAX('Push Fittings'!A:A))+1,VLOOKUP(C36,'Push Fittings'!A:J,3),IF(C36&lt;(MAX('Copper Wrot'!A:A))+1,VLOOKUP(C36,'Copper Wrot'!A:L,3),IF(C36&lt;(MAX('Cast Copper'!A:A))+1,VLOOKUP(C36,'Cast Copper'!A:J,3),IF(C36&lt;(MAX('Cast Copper'!A:A))+1,VLOOKUP(C36,'Cast Copper'!A:J,3),IF(C36&lt;(MAX('Press Copper Fittings'!A:A))+1,VLOOKUP(C36,'Press Copper Fittings'!A:J,3),IF(C36&lt;(MAX('Supply Stops'!A:A))+1,VLOOKUP(C36,'Supply Stops'!A:J,3),IF(C36&lt;(MAX('Supply Lines'!A:A))+1,VLOOKUP(C36,'Supply Lines'!A:J,3),IF(C36&lt;(MAX('Gas Connectors'!A:A))+1,VLOOKUP(C36,'Gas Connectors'!A:J,3),IF(C36&lt;(MAX('CI Fittings'!A:A))+1,VLOOKUP(C36,'CI Fittings'!A:J,3),IF(C36&lt;(MAX('Steel Couplings'!A:A))+1,VLOOKUP(C36,'Steel Couplings'!A:J,3),IF(C36&lt;(MAX(NHC!A:A))+1,VLOOKUP(C36,NHC!A:J,3),IF(C36&lt;(MAX('Dielectric Unions'!A:A))+1,VLOOKUP(C36,'Dielectric Unions'!A:J,3),IF(C36&lt;(MAX('MI Fittings - XH'!A:A))+1,VLOOKUP(C36,'MI Fittings - XH'!A:J,3),IF(C36&lt;(MAX('Steel Nipples - XH'!A:A))+1,VLOOKUP(C36,'Steel Nipples - XH'!A:J,3),IF(C36&lt;(MAX('CPVC Adapters'!A:A))+1,VLOOKUP(C36,'CPVC Adapters'!A:J,3),"")))))))))))))))))))))))))))))))</f>
        <v/>
      </c>
      <c r="F36" s="1376" t="str">
        <f>IFERROR(VLOOKUP(E36,'Consolidated Master Sheet'!B:C,2,0),"")</f>
        <v/>
      </c>
      <c r="G36" s="1377"/>
      <c r="H36" s="345" t="str">
        <f>IFERROR(VLOOKUP(E36,'PEX Tubing'!C:H,6,0),IFERROR(VLOOKUP(E36,'Consolidated Master Sheet'!B:G,6,0),""))</f>
        <v/>
      </c>
      <c r="I36" s="1554">
        <f>IF(C36&lt;(MAX('MI Fittings'!A:A))+1,VLOOKUP(C36,'MI Fittings'!A:K,7),IF(C36&lt;(MAX('CS Press Fittings'!A:A))+1,VLOOKUP(C36,'CS Press Fittings'!A:K,8),IF(C36&lt;(MAX('Steel Nipples'!A:A))+1,VLOOKUP(C36,'Steel Nipples'!A:K,7),IF(C36&lt;(MAX('Steel Cut Lengths'!A:A))+1,VLOOKUP(C36,'Steel Cut Lengths'!A:K,7),IF(C36&lt;(MAX('Pipe Hangers'!A:A))+1,VLOOKUP(C36,'Pipe Hangers'!A:J,7),IF(C36&lt;(MAX('Brass Nipples '!A:A))+1,VLOOKUP(C36,'Brass Nipples '!A:J,7),IF(C36&lt;(MAX('Brass Fittings '!A:A))+1,VLOOKUP(C36,'Brass Fittings '!A:J,7),IF(C36&lt;(MAX(Valves!A:A))+1,VLOOKUP(C36,Valves!A:J,7),IF(C36&lt;(MAX('PEX Tubing'!A:A))+1,VLOOKUP(C36,'PEX Tubing'!A:I,7),IF(C36&lt;(MAX('PEX Fittings - Brass'!A:A))+1,VLOOKUP(C36,'PEX Fittings - Brass'!A:J,7),IF(C36&lt;(MAX('PEX Fittings - EXPN Brass'!A:A))+1,VLOOKUP(C36,'PEX Fittings - EXPN Brass'!A:J,7),IF(C36&lt;(MAX('PEX Fittings - F1807 PPSU '!A:A))+1,VLOOKUP(C36,'PEX Fittings - F1807 PPSU '!A:J,7),IF(C36&lt;(MAX('PEX Fittings - F1960 EPPSU'!A:A))+1,VLOOKUP(C36,'PEX Fittings - F1960 EPPSU'!A:J,7),IF(C36&lt;(MAX(Accessories!A:A))+1,VLOOKUP(C36,Accessories!A:J,7),IF(C36&lt;(MAX('PVC DWV'!A:A))+1,VLOOKUP(C36,'PVC DWV'!A:K,8),IF(C36&lt;(MAX('PVC SCH 40'!A:A))+1,VLOOKUP(C36,'PVC SCH 40'!A:K,7),IF(C36&lt;(MAX('Push Fittings'!A:A))+1,VLOOKUP(C36,'Push Fittings'!A:J,7),IF(C36&lt;(MAX('Copper Wrot'!A:A))+1,VLOOKUP(C36,'Copper Wrot'!A:L,9),IF(C36&lt;(MAX('Cast Copper'!A:A))+1,VLOOKUP(C36,'Cast Copper'!A:J,6),IF(C36&lt;(MAX('Press Copper Fittings'!A:A))+1,VLOOKUP(C36,'Press Copper Fittings'!A:J,7),IF(C36&lt;(MAX('Supply Stops'!A:A))+1,VLOOKUP(C36,'Supply Stops'!A:J,7),IF(C36&lt;(MAX('Supply Lines'!A:A))+1,VLOOKUP(C36,'Supply Lines'!A:J,7),IF(C36&lt;(MAX('Gas Connectors'!A:A))+1,VLOOKUP(C36,'Gas Connectors'!A:J,7),IF(C36&lt;(MAX('CI Fittings'!A:A))+1,VLOOKUP(C36,'CI Fittings'!A:J,7),IF(C36&lt;(MAX('Steel Couplings'!A:A))+1,VLOOKUP(C36,'Steel Couplings'!A:J,7),IF(C36&lt;(MAX(NHC!A:A))+1,VLOOKUP(C36,NHC!A:J,7),IF(C36&lt;(MAX('Dielectric Unions'!A:A))+1,VLOOKUP(C36,'Dielectric Unions'!A:J,7),IF(C36&lt;(MAX('MI Fittings - XH'!A:A))+1,VLOOKUP(C36,'MI Fittings - XH'!A:J,7),IF(C36&lt;(MAX('Steel Nipples - XH'!A:A))+1,VLOOKUP(C36,'Steel Nipples - XH'!A:J,7),IF(C36&lt;(MAX('CPVC Adapters'!A:A))+1,VLOOKUP(C36,'CPVC Adapters'!A:J,7),0))))))))))))))))))))))))))))))</f>
        <v>0</v>
      </c>
      <c r="J36" s="1555">
        <f t="shared" si="0"/>
        <v>0</v>
      </c>
    </row>
    <row r="37" spans="3:10" ht="15" customHeight="1" thickTop="1" thickBot="1">
      <c r="C37" s="976">
        <v>16</v>
      </c>
      <c r="D37" s="17" t="str">
        <f>IF(C37&lt;(MAX('MI Fittings'!A:A))+1,VLOOKUP(C37,'MI Fittings'!A:K,10),IF(C37&lt;(MAX('CS Press Fittings'!A:A))+1,VLOOKUP(C37,'CS Press Fittings'!A:K,11),IF(C37&lt;(MAX('Steel Nipples'!A:A))+1,VLOOKUP(C37,'Steel Nipples'!A:K,10),IF(C37&lt;(MAX('Steel Cut Lengths'!A:A))+1,VLOOKUP(C37,'Steel Cut Lengths'!A:K,10),IF(C37&lt;(MAX('Pipe Hangers'!A:A))+1,VLOOKUP(C37,'Pipe Hangers'!A:J,10),IF(C37&lt;(MAX('Brass Nipples '!A:A))+1,VLOOKUP(C37,'Brass Nipples '!A:J,10),IF(C37&lt;(MAX('Brass Fittings '!A:A))+1,VLOOKUP(C37,'Brass Fittings '!A:J,10),IF(C37&lt;(MAX(Valves!A:A))+1,VLOOKUP(C37,Valves!A:J,10),IF(C37&lt;(MAX('PEX Tubing'!A:A))+1,VLOOKUP(C37,'PEX Tubing'!A:I,9),IF(C37&lt;(MAX('PEX Fittings - Brass'!A:A))+1,VLOOKUP(C37,'PEX Fittings - Brass'!A:J,10),IF(C37&lt;(MAX('PEX Fittings - EXPN Brass'!A:A))+1,VLOOKUP(C37,'PEX Fittings - EXPN Brass'!A:J,10),IF(C37&lt;(MAX('PEX Fittings - F1807 PPSU '!A:A))+1,VLOOKUP(C37,'PEX Fittings - F1807 PPSU '!A:J,10),IF(C37&lt;(MAX('PEX Fittings - F1960 EPPSU'!A:A))+1,VLOOKUP(C37,'PEX Fittings - F1960 EPPSU'!A:J,10),IF(C37&lt;(MAX(Accessories!A:A))+1,VLOOKUP(C37,Accessories!A:J,10),IF(C37&lt;(MAX('PVC DWV'!A:A))+1,VLOOKUP(C37,'PVC DWV'!A:K,11),IF(C37&lt;(MAX('PVC SCH 40'!A:A))+1,VLOOKUP(C37,'PVC SCH 40'!A:K,11),IF(C37&lt;(MAX('Push Fittings'!A:A))+1,VLOOKUP(C37,'Push Fittings'!A:J,10),IF(C37&lt;(MAX('Copper Wrot'!A:A))+1,VLOOKUP(C37,'Copper Wrot'!A:L,12),IF(C37&lt;(MAX('Cast Copper'!A:A))+1,VLOOKUP(C37,'Cast Copper'!A:J,10),IF(C37&lt;(MAX('Press Copper Fittings'!A:A))+1,VLOOKUP(C37,'Press Copper Fittings'!A:J,10),IF(C37&lt;(MAX('Supply Stops'!A:A))+1,VLOOKUP(C37,'Supply Stops'!A:J,10),IF(C37&lt;(MAX('Supply Lines'!A:A))+1,VLOOKUP(C37,'Supply Lines'!A:J,10),IF(C37&lt;(MAX('Gas Connectors'!A:A))+1,VLOOKUP(C37,'Gas Connectors'!A:J,10),IF(C37&lt;(MAX('CI Fittings'!A:A))+1,VLOOKUP(C37,'CI Fittings'!A:J,10),IF(C37&lt;(MAX('Steel Couplings'!A:A))+1,VLOOKUP(C37,'Steel Couplings'!A:J,10),IF(C37&lt;(MAX(NHC!A:A))+1,VLOOKUP(C37,NHC!A:J,10),IF(C37&lt;(MAX('Dielectric Unions'!A:A))+1,VLOOKUP(C37,'Dielectric Unions'!A:J,10),IF(C37&lt;(MAX('MI Fittings - XH'!A:A))+1,VLOOKUP(C37,'MI Fittings - XH'!A:J,10),IF(C37&lt;(MAX('Steel Nipples - XH'!A:A))+1,VLOOKUP(C37,'Steel Nipples - XH'!A:J,10),IF(C37&lt;(MAX('CPVC Adapters'!A:A))+1,VLOOKUP(C37,'CPVC Adapters'!A:J,10),""))))))))))))))))))))))))))))))</f>
        <v/>
      </c>
      <c r="E37" s="975" t="str">
        <f>IF(C37&lt;(MAX('MI Fittings'!A:A))+1,VLOOKUP(C37,'MI Fittings'!A:K,3),IF(C37&lt;(MAX('CS Press Fittings'!A:A))+1,VLOOKUP(C37,'CS Press Fittings'!A:K,4),IF(C37&lt;(MAX('Steel Nipples'!A:A))+1,VLOOKUP(C37,'Steel Nipples'!A:K,3),IF(C37&lt;(MAX('Steel Cut Lengths'!A:A))+1,VLOOKUP(C37,'Steel Cut Lengths'!A:K,3),IF(C37&lt;(MAX('Pipe Hangers'!A:A))+1,VLOOKUP(C37,'Pipe Hangers'!A:J,3),IF(C37&lt;(MAX('Brass Nipples '!A:A))+1,VLOOKUP(C37,'Brass Nipples '!A:J,3),IF(C37&lt;(MAX('Brass Fittings '!A:A))+1,VLOOKUP(C37,'Brass Fittings '!A:J,3),IF(C37&lt;(MAX(Valves!A:A))+1,VLOOKUP(C37,Valves!A:J,3),IF(C37&lt;(MAX('PEX Tubing'!A:A))+1,VLOOKUP(C37,'PEX Tubing'!A:I,3),IF(C37&lt;(MAX('PEX Fittings - Brass'!A:A))+1,VLOOKUP(C37,'PEX Fittings - Brass'!A:J,3),IF(C37&lt;(MAX('PEX Fittings - EXPN Brass'!A:A))+1,VLOOKUP(C37,'PEX Fittings - EXPN Brass'!A:J,3),IF(C37&lt;(MAX('PEX Fittings - F1807 PPSU '!A:A))+1,VLOOKUP(C37,'PEX Fittings - F1807 PPSU '!A:J,3),IF(C37&lt;(MAX('PEX Fittings - F1960 EPPSU'!A:A))+1,VLOOKUP(C37,'PEX Fittings - F1960 EPPSU'!A:J,3),IF(C37&lt;(MAX(Accessories!A:A))+1,VLOOKUP(C37,Accessories!A:J,3),IF(C37&lt;(MAX('PVC DWV'!A:A))+1,VLOOKUP(C37,'PVC DWV'!A:K,3),IF(C37&lt;(MAX('PVC SCH 40'!A:A))+1,VLOOKUP(C37,'PVC SCH 40'!A:K,3),IF(C37&lt;(MAX('Push Fittings'!A:A))+1,VLOOKUP(C37,'Push Fittings'!A:J,3),IF(C37&lt;(MAX('Copper Wrot'!A:A))+1,VLOOKUP(C37,'Copper Wrot'!A:L,3),IF(C37&lt;(MAX('Cast Copper'!A:A))+1,VLOOKUP(C37,'Cast Copper'!A:J,3),IF(C37&lt;(MAX('Cast Copper'!A:A))+1,VLOOKUP(C37,'Cast Copper'!A:J,3),IF(C37&lt;(MAX('Press Copper Fittings'!A:A))+1,VLOOKUP(C37,'Press Copper Fittings'!A:J,3),IF(C37&lt;(MAX('Supply Stops'!A:A))+1,VLOOKUP(C37,'Supply Stops'!A:J,3),IF(C37&lt;(MAX('Supply Lines'!A:A))+1,VLOOKUP(C37,'Supply Lines'!A:J,3),IF(C37&lt;(MAX('Gas Connectors'!A:A))+1,VLOOKUP(C37,'Gas Connectors'!A:J,3),IF(C37&lt;(MAX('CI Fittings'!A:A))+1,VLOOKUP(C37,'CI Fittings'!A:J,3),IF(C37&lt;(MAX('Steel Couplings'!A:A))+1,VLOOKUP(C37,'Steel Couplings'!A:J,3),IF(C37&lt;(MAX(NHC!A:A))+1,VLOOKUP(C37,NHC!A:J,3),IF(C37&lt;(MAX('Dielectric Unions'!A:A))+1,VLOOKUP(C37,'Dielectric Unions'!A:J,3),IF(C37&lt;(MAX('MI Fittings - XH'!A:A))+1,VLOOKUP(C37,'MI Fittings - XH'!A:J,3),IF(C37&lt;(MAX('Steel Nipples - XH'!A:A))+1,VLOOKUP(C37,'Steel Nipples - XH'!A:J,3),IF(C37&lt;(MAX('CPVC Adapters'!A:A))+1,VLOOKUP(C37,'CPVC Adapters'!A:J,3),"")))))))))))))))))))))))))))))))</f>
        <v/>
      </c>
      <c r="F37" s="1376" t="str">
        <f>IFERROR(VLOOKUP(E37,'Consolidated Master Sheet'!B:C,2,0),"")</f>
        <v/>
      </c>
      <c r="G37" s="1377"/>
      <c r="H37" s="345" t="str">
        <f>IFERROR(VLOOKUP(E37,'PEX Tubing'!C:H,6,0),IFERROR(VLOOKUP(E37,'Consolidated Master Sheet'!B:G,6,0),""))</f>
        <v/>
      </c>
      <c r="I37" s="1554">
        <f>IF(C37&lt;(MAX('MI Fittings'!A:A))+1,VLOOKUP(C37,'MI Fittings'!A:K,7),IF(C37&lt;(MAX('CS Press Fittings'!A:A))+1,VLOOKUP(C37,'CS Press Fittings'!A:K,8),IF(C37&lt;(MAX('Steel Nipples'!A:A))+1,VLOOKUP(C37,'Steel Nipples'!A:K,7),IF(C37&lt;(MAX('Steel Cut Lengths'!A:A))+1,VLOOKUP(C37,'Steel Cut Lengths'!A:K,7),IF(C37&lt;(MAX('Pipe Hangers'!A:A))+1,VLOOKUP(C37,'Pipe Hangers'!A:J,7),IF(C37&lt;(MAX('Brass Nipples '!A:A))+1,VLOOKUP(C37,'Brass Nipples '!A:J,7),IF(C37&lt;(MAX('Brass Fittings '!A:A))+1,VLOOKUP(C37,'Brass Fittings '!A:J,7),IF(C37&lt;(MAX(Valves!A:A))+1,VLOOKUP(C37,Valves!A:J,7),IF(C37&lt;(MAX('PEX Tubing'!A:A))+1,VLOOKUP(C37,'PEX Tubing'!A:I,7),IF(C37&lt;(MAX('PEX Fittings - Brass'!A:A))+1,VLOOKUP(C37,'PEX Fittings - Brass'!A:J,7),IF(C37&lt;(MAX('PEX Fittings - EXPN Brass'!A:A))+1,VLOOKUP(C37,'PEX Fittings - EXPN Brass'!A:J,7),IF(C37&lt;(MAX('PEX Fittings - F1807 PPSU '!A:A))+1,VLOOKUP(C37,'PEX Fittings - F1807 PPSU '!A:J,7),IF(C37&lt;(MAX('PEX Fittings - F1960 EPPSU'!A:A))+1,VLOOKUP(C37,'PEX Fittings - F1960 EPPSU'!A:J,7),IF(C37&lt;(MAX(Accessories!A:A))+1,VLOOKUP(C37,Accessories!A:J,7),IF(C37&lt;(MAX('PVC DWV'!A:A))+1,VLOOKUP(C37,'PVC DWV'!A:K,8),IF(C37&lt;(MAX('PVC SCH 40'!A:A))+1,VLOOKUP(C37,'PVC SCH 40'!A:K,7),IF(C37&lt;(MAX('Push Fittings'!A:A))+1,VLOOKUP(C37,'Push Fittings'!A:J,7),IF(C37&lt;(MAX('Copper Wrot'!A:A))+1,VLOOKUP(C37,'Copper Wrot'!A:L,9),IF(C37&lt;(MAX('Cast Copper'!A:A))+1,VLOOKUP(C37,'Cast Copper'!A:J,6),IF(C37&lt;(MAX('Press Copper Fittings'!A:A))+1,VLOOKUP(C37,'Press Copper Fittings'!A:J,7),IF(C37&lt;(MAX('Supply Stops'!A:A))+1,VLOOKUP(C37,'Supply Stops'!A:J,7),IF(C37&lt;(MAX('Supply Lines'!A:A))+1,VLOOKUP(C37,'Supply Lines'!A:J,7),IF(C37&lt;(MAX('Gas Connectors'!A:A))+1,VLOOKUP(C37,'Gas Connectors'!A:J,7),IF(C37&lt;(MAX('CI Fittings'!A:A))+1,VLOOKUP(C37,'CI Fittings'!A:J,7),IF(C37&lt;(MAX('Steel Couplings'!A:A))+1,VLOOKUP(C37,'Steel Couplings'!A:J,7),IF(C37&lt;(MAX(NHC!A:A))+1,VLOOKUP(C37,NHC!A:J,7),IF(C37&lt;(MAX('Dielectric Unions'!A:A))+1,VLOOKUP(C37,'Dielectric Unions'!A:J,7),IF(C37&lt;(MAX('MI Fittings - XH'!A:A))+1,VLOOKUP(C37,'MI Fittings - XH'!A:J,7),IF(C37&lt;(MAX('Steel Nipples - XH'!A:A))+1,VLOOKUP(C37,'Steel Nipples - XH'!A:J,7),IF(C37&lt;(MAX('CPVC Adapters'!A:A))+1,VLOOKUP(C37,'CPVC Adapters'!A:J,7),0))))))))))))))))))))))))))))))</f>
        <v>0</v>
      </c>
      <c r="J37" s="1555">
        <f t="shared" si="0"/>
        <v>0</v>
      </c>
    </row>
    <row r="38" spans="3:10" ht="15" customHeight="1" thickTop="1" thickBot="1">
      <c r="C38" s="977">
        <v>17</v>
      </c>
      <c r="D38" s="17" t="str">
        <f>IF(C38&lt;(MAX('MI Fittings'!A:A))+1,VLOOKUP(C38,'MI Fittings'!A:K,10),IF(C38&lt;(MAX('CS Press Fittings'!A:A))+1,VLOOKUP(C38,'CS Press Fittings'!A:K,11),IF(C38&lt;(MAX('Steel Nipples'!A:A))+1,VLOOKUP(C38,'Steel Nipples'!A:K,10),IF(C38&lt;(MAX('Steel Cut Lengths'!A:A))+1,VLOOKUP(C38,'Steel Cut Lengths'!A:K,10),IF(C38&lt;(MAX('Pipe Hangers'!A:A))+1,VLOOKUP(C38,'Pipe Hangers'!A:J,10),IF(C38&lt;(MAX('Brass Nipples '!A:A))+1,VLOOKUP(C38,'Brass Nipples '!A:J,10),IF(C38&lt;(MAX('Brass Fittings '!A:A))+1,VLOOKUP(C38,'Brass Fittings '!A:J,10),IF(C38&lt;(MAX(Valves!A:A))+1,VLOOKUP(C38,Valves!A:J,10),IF(C38&lt;(MAX('PEX Tubing'!A:A))+1,VLOOKUP(C38,'PEX Tubing'!A:I,9),IF(C38&lt;(MAX('PEX Fittings - Brass'!A:A))+1,VLOOKUP(C38,'PEX Fittings - Brass'!A:J,10),IF(C38&lt;(MAX('PEX Fittings - EXPN Brass'!A:A))+1,VLOOKUP(C38,'PEX Fittings - EXPN Brass'!A:J,10),IF(C38&lt;(MAX('PEX Fittings - F1807 PPSU '!A:A))+1,VLOOKUP(C38,'PEX Fittings - F1807 PPSU '!A:J,10),IF(C38&lt;(MAX('PEX Fittings - F1960 EPPSU'!A:A))+1,VLOOKUP(C38,'PEX Fittings - F1960 EPPSU'!A:J,10),IF(C38&lt;(MAX(Accessories!A:A))+1,VLOOKUP(C38,Accessories!A:J,10),IF(C38&lt;(MAX('PVC DWV'!A:A))+1,VLOOKUP(C38,'PVC DWV'!A:K,11),IF(C38&lt;(MAX('PVC SCH 40'!A:A))+1,VLOOKUP(C38,'PVC SCH 40'!A:K,11),IF(C38&lt;(MAX('Push Fittings'!A:A))+1,VLOOKUP(C38,'Push Fittings'!A:J,10),IF(C38&lt;(MAX('Copper Wrot'!A:A))+1,VLOOKUP(C38,'Copper Wrot'!A:L,12),IF(C38&lt;(MAX('Cast Copper'!A:A))+1,VLOOKUP(C38,'Cast Copper'!A:J,10),IF(C38&lt;(MAX('Press Copper Fittings'!A:A))+1,VLOOKUP(C38,'Press Copper Fittings'!A:J,10),IF(C38&lt;(MAX('Supply Stops'!A:A))+1,VLOOKUP(C38,'Supply Stops'!A:J,10),IF(C38&lt;(MAX('Supply Lines'!A:A))+1,VLOOKUP(C38,'Supply Lines'!A:J,10),IF(C38&lt;(MAX('Gas Connectors'!A:A))+1,VLOOKUP(C38,'Gas Connectors'!A:J,10),IF(C38&lt;(MAX('CI Fittings'!A:A))+1,VLOOKUP(C38,'CI Fittings'!A:J,10),IF(C38&lt;(MAX('Steel Couplings'!A:A))+1,VLOOKUP(C38,'Steel Couplings'!A:J,10),IF(C38&lt;(MAX(NHC!A:A))+1,VLOOKUP(C38,NHC!A:J,10),IF(C38&lt;(MAX('Dielectric Unions'!A:A))+1,VLOOKUP(C38,'Dielectric Unions'!A:J,10),IF(C38&lt;(MAX('MI Fittings - XH'!A:A))+1,VLOOKUP(C38,'MI Fittings - XH'!A:J,10),IF(C38&lt;(MAX('Steel Nipples - XH'!A:A))+1,VLOOKUP(C38,'Steel Nipples - XH'!A:J,10),IF(C38&lt;(MAX('CPVC Adapters'!A:A))+1,VLOOKUP(C38,'CPVC Adapters'!A:J,10),""))))))))))))))))))))))))))))))</f>
        <v/>
      </c>
      <c r="E38" s="975" t="str">
        <f>IF(C38&lt;(MAX('MI Fittings'!A:A))+1,VLOOKUP(C38,'MI Fittings'!A:K,3),IF(C38&lt;(MAX('CS Press Fittings'!A:A))+1,VLOOKUP(C38,'CS Press Fittings'!A:K,4),IF(C38&lt;(MAX('Steel Nipples'!A:A))+1,VLOOKUP(C38,'Steel Nipples'!A:K,3),IF(C38&lt;(MAX('Steel Cut Lengths'!A:A))+1,VLOOKUP(C38,'Steel Cut Lengths'!A:K,3),IF(C38&lt;(MAX('Pipe Hangers'!A:A))+1,VLOOKUP(C38,'Pipe Hangers'!A:J,3),IF(C38&lt;(MAX('Brass Nipples '!A:A))+1,VLOOKUP(C38,'Brass Nipples '!A:J,3),IF(C38&lt;(MAX('Brass Fittings '!A:A))+1,VLOOKUP(C38,'Brass Fittings '!A:J,3),IF(C38&lt;(MAX(Valves!A:A))+1,VLOOKUP(C38,Valves!A:J,3),IF(C38&lt;(MAX('PEX Tubing'!A:A))+1,VLOOKUP(C38,'PEX Tubing'!A:I,3),IF(C38&lt;(MAX('PEX Fittings - Brass'!A:A))+1,VLOOKUP(C38,'PEX Fittings - Brass'!A:J,3),IF(C38&lt;(MAX('PEX Fittings - EXPN Brass'!A:A))+1,VLOOKUP(C38,'PEX Fittings - EXPN Brass'!A:J,3),IF(C38&lt;(MAX('PEX Fittings - F1807 PPSU '!A:A))+1,VLOOKUP(C38,'PEX Fittings - F1807 PPSU '!A:J,3),IF(C38&lt;(MAX('PEX Fittings - F1960 EPPSU'!A:A))+1,VLOOKUP(C38,'PEX Fittings - F1960 EPPSU'!A:J,3),IF(C38&lt;(MAX(Accessories!A:A))+1,VLOOKUP(C38,Accessories!A:J,3),IF(C38&lt;(MAX('PVC DWV'!A:A))+1,VLOOKUP(C38,'PVC DWV'!A:K,3),IF(C38&lt;(MAX('PVC SCH 40'!A:A))+1,VLOOKUP(C38,'PVC SCH 40'!A:K,3),IF(C38&lt;(MAX('Push Fittings'!A:A))+1,VLOOKUP(C38,'Push Fittings'!A:J,3),IF(C38&lt;(MAX('Copper Wrot'!A:A))+1,VLOOKUP(C38,'Copper Wrot'!A:L,3),IF(C38&lt;(MAX('Cast Copper'!A:A))+1,VLOOKUP(C38,'Cast Copper'!A:J,3),IF(C38&lt;(MAX('Cast Copper'!A:A))+1,VLOOKUP(C38,'Cast Copper'!A:J,3),IF(C38&lt;(MAX('Press Copper Fittings'!A:A))+1,VLOOKUP(C38,'Press Copper Fittings'!A:J,3),IF(C38&lt;(MAX('Supply Stops'!A:A))+1,VLOOKUP(C38,'Supply Stops'!A:J,3),IF(C38&lt;(MAX('Supply Lines'!A:A))+1,VLOOKUP(C38,'Supply Lines'!A:J,3),IF(C38&lt;(MAX('Gas Connectors'!A:A))+1,VLOOKUP(C38,'Gas Connectors'!A:J,3),IF(C38&lt;(MAX('CI Fittings'!A:A))+1,VLOOKUP(C38,'CI Fittings'!A:J,3),IF(C38&lt;(MAX('Steel Couplings'!A:A))+1,VLOOKUP(C38,'Steel Couplings'!A:J,3),IF(C38&lt;(MAX(NHC!A:A))+1,VLOOKUP(C38,NHC!A:J,3),IF(C38&lt;(MAX('Dielectric Unions'!A:A))+1,VLOOKUP(C38,'Dielectric Unions'!A:J,3),IF(C38&lt;(MAX('MI Fittings - XH'!A:A))+1,VLOOKUP(C38,'MI Fittings - XH'!A:J,3),IF(C38&lt;(MAX('Steel Nipples - XH'!A:A))+1,VLOOKUP(C38,'Steel Nipples - XH'!A:J,3),IF(C38&lt;(MAX('CPVC Adapters'!A:A))+1,VLOOKUP(C38,'CPVC Adapters'!A:J,3),"")))))))))))))))))))))))))))))))</f>
        <v/>
      </c>
      <c r="F38" s="1376" t="str">
        <f>IFERROR(VLOOKUP(E38,'Consolidated Master Sheet'!B:C,2,0),"")</f>
        <v/>
      </c>
      <c r="G38" s="1377"/>
      <c r="H38" s="345" t="str">
        <f>IFERROR(VLOOKUP(E38,'PEX Tubing'!C:H,6,0),IFERROR(VLOOKUP(E38,'Consolidated Master Sheet'!B:G,6,0),""))</f>
        <v/>
      </c>
      <c r="I38" s="1554">
        <f>IF(C38&lt;(MAX('MI Fittings'!A:A))+1,VLOOKUP(C38,'MI Fittings'!A:K,7),IF(C38&lt;(MAX('CS Press Fittings'!A:A))+1,VLOOKUP(C38,'CS Press Fittings'!A:K,8),IF(C38&lt;(MAX('Steel Nipples'!A:A))+1,VLOOKUP(C38,'Steel Nipples'!A:K,7),IF(C38&lt;(MAX('Steel Cut Lengths'!A:A))+1,VLOOKUP(C38,'Steel Cut Lengths'!A:K,7),IF(C38&lt;(MAX('Pipe Hangers'!A:A))+1,VLOOKUP(C38,'Pipe Hangers'!A:J,7),IF(C38&lt;(MAX('Brass Nipples '!A:A))+1,VLOOKUP(C38,'Brass Nipples '!A:J,7),IF(C38&lt;(MAX('Brass Fittings '!A:A))+1,VLOOKUP(C38,'Brass Fittings '!A:J,7),IF(C38&lt;(MAX(Valves!A:A))+1,VLOOKUP(C38,Valves!A:J,7),IF(C38&lt;(MAX('PEX Tubing'!A:A))+1,VLOOKUP(C38,'PEX Tubing'!A:I,7),IF(C38&lt;(MAX('PEX Fittings - Brass'!A:A))+1,VLOOKUP(C38,'PEX Fittings - Brass'!A:J,7),IF(C38&lt;(MAX('PEX Fittings - EXPN Brass'!A:A))+1,VLOOKUP(C38,'PEX Fittings - EXPN Brass'!A:J,7),IF(C38&lt;(MAX('PEX Fittings - F1807 PPSU '!A:A))+1,VLOOKUP(C38,'PEX Fittings - F1807 PPSU '!A:J,7),IF(C38&lt;(MAX('PEX Fittings - F1960 EPPSU'!A:A))+1,VLOOKUP(C38,'PEX Fittings - F1960 EPPSU'!A:J,7),IF(C38&lt;(MAX(Accessories!A:A))+1,VLOOKUP(C38,Accessories!A:J,7),IF(C38&lt;(MAX('PVC DWV'!A:A))+1,VLOOKUP(C38,'PVC DWV'!A:K,8),IF(C38&lt;(MAX('PVC SCH 40'!A:A))+1,VLOOKUP(C38,'PVC SCH 40'!A:K,7),IF(C38&lt;(MAX('Push Fittings'!A:A))+1,VLOOKUP(C38,'Push Fittings'!A:J,7),IF(C38&lt;(MAX('Copper Wrot'!A:A))+1,VLOOKUP(C38,'Copper Wrot'!A:L,9),IF(C38&lt;(MAX('Cast Copper'!A:A))+1,VLOOKUP(C38,'Cast Copper'!A:J,6),IF(C38&lt;(MAX('Press Copper Fittings'!A:A))+1,VLOOKUP(C38,'Press Copper Fittings'!A:J,7),IF(C38&lt;(MAX('Supply Stops'!A:A))+1,VLOOKUP(C38,'Supply Stops'!A:J,7),IF(C38&lt;(MAX('Supply Lines'!A:A))+1,VLOOKUP(C38,'Supply Lines'!A:J,7),IF(C38&lt;(MAX('Gas Connectors'!A:A))+1,VLOOKUP(C38,'Gas Connectors'!A:J,7),IF(C38&lt;(MAX('CI Fittings'!A:A))+1,VLOOKUP(C38,'CI Fittings'!A:J,7),IF(C38&lt;(MAX('Steel Couplings'!A:A))+1,VLOOKUP(C38,'Steel Couplings'!A:J,7),IF(C38&lt;(MAX(NHC!A:A))+1,VLOOKUP(C38,NHC!A:J,7),IF(C38&lt;(MAX('Dielectric Unions'!A:A))+1,VLOOKUP(C38,'Dielectric Unions'!A:J,7),IF(C38&lt;(MAX('MI Fittings - XH'!A:A))+1,VLOOKUP(C38,'MI Fittings - XH'!A:J,7),IF(C38&lt;(MAX('Steel Nipples - XH'!A:A))+1,VLOOKUP(C38,'Steel Nipples - XH'!A:J,7),IF(C38&lt;(MAX('CPVC Adapters'!A:A))+1,VLOOKUP(C38,'CPVC Adapters'!A:J,7),0))))))))))))))))))))))))))))))</f>
        <v>0</v>
      </c>
      <c r="J38" s="1555">
        <f t="shared" si="0"/>
        <v>0</v>
      </c>
    </row>
    <row r="39" spans="3:10" ht="15" customHeight="1" thickTop="1" thickBot="1">
      <c r="C39" s="976">
        <v>18</v>
      </c>
      <c r="D39" s="17" t="str">
        <f>IF(C39&lt;(MAX('MI Fittings'!A:A))+1,VLOOKUP(C39,'MI Fittings'!A:K,10),IF(C39&lt;(MAX('CS Press Fittings'!A:A))+1,VLOOKUP(C39,'CS Press Fittings'!A:K,11),IF(C39&lt;(MAX('Steel Nipples'!A:A))+1,VLOOKUP(C39,'Steel Nipples'!A:K,10),IF(C39&lt;(MAX('Steel Cut Lengths'!A:A))+1,VLOOKUP(C39,'Steel Cut Lengths'!A:K,10),IF(C39&lt;(MAX('Pipe Hangers'!A:A))+1,VLOOKUP(C39,'Pipe Hangers'!A:J,10),IF(C39&lt;(MAX('Brass Nipples '!A:A))+1,VLOOKUP(C39,'Brass Nipples '!A:J,10),IF(C39&lt;(MAX('Brass Fittings '!A:A))+1,VLOOKUP(C39,'Brass Fittings '!A:J,10),IF(C39&lt;(MAX(Valves!A:A))+1,VLOOKUP(C39,Valves!A:J,10),IF(C39&lt;(MAX('PEX Tubing'!A:A))+1,VLOOKUP(C39,'PEX Tubing'!A:I,9),IF(C39&lt;(MAX('PEX Fittings - Brass'!A:A))+1,VLOOKUP(C39,'PEX Fittings - Brass'!A:J,10),IF(C39&lt;(MAX('PEX Fittings - EXPN Brass'!A:A))+1,VLOOKUP(C39,'PEX Fittings - EXPN Brass'!A:J,10),IF(C39&lt;(MAX('PEX Fittings - F1807 PPSU '!A:A))+1,VLOOKUP(C39,'PEX Fittings - F1807 PPSU '!A:J,10),IF(C39&lt;(MAX('PEX Fittings - F1960 EPPSU'!A:A))+1,VLOOKUP(C39,'PEX Fittings - F1960 EPPSU'!A:J,10),IF(C39&lt;(MAX(Accessories!A:A))+1,VLOOKUP(C39,Accessories!A:J,10),IF(C39&lt;(MAX('PVC DWV'!A:A))+1,VLOOKUP(C39,'PVC DWV'!A:K,11),IF(C39&lt;(MAX('PVC SCH 40'!A:A))+1,VLOOKUP(C39,'PVC SCH 40'!A:K,11),IF(C39&lt;(MAX('Push Fittings'!A:A))+1,VLOOKUP(C39,'Push Fittings'!A:J,10),IF(C39&lt;(MAX('Copper Wrot'!A:A))+1,VLOOKUP(C39,'Copper Wrot'!A:L,12),IF(C39&lt;(MAX('Cast Copper'!A:A))+1,VLOOKUP(C39,'Cast Copper'!A:J,10),IF(C39&lt;(MAX('Press Copper Fittings'!A:A))+1,VLOOKUP(C39,'Press Copper Fittings'!A:J,10),IF(C39&lt;(MAX('Supply Stops'!A:A))+1,VLOOKUP(C39,'Supply Stops'!A:J,10),IF(C39&lt;(MAX('Supply Lines'!A:A))+1,VLOOKUP(C39,'Supply Lines'!A:J,10),IF(C39&lt;(MAX('Gas Connectors'!A:A))+1,VLOOKUP(C39,'Gas Connectors'!A:J,10),IF(C39&lt;(MAX('CI Fittings'!A:A))+1,VLOOKUP(C39,'CI Fittings'!A:J,10),IF(C39&lt;(MAX('Steel Couplings'!A:A))+1,VLOOKUP(C39,'Steel Couplings'!A:J,10),IF(C39&lt;(MAX(NHC!A:A))+1,VLOOKUP(C39,NHC!A:J,10),IF(C39&lt;(MAX('Dielectric Unions'!A:A))+1,VLOOKUP(C39,'Dielectric Unions'!A:J,10),IF(C39&lt;(MAX('MI Fittings - XH'!A:A))+1,VLOOKUP(C39,'MI Fittings - XH'!A:J,10),IF(C39&lt;(MAX('Steel Nipples - XH'!A:A))+1,VLOOKUP(C39,'Steel Nipples - XH'!A:J,10),IF(C39&lt;(MAX('CPVC Adapters'!A:A))+1,VLOOKUP(C39,'CPVC Adapters'!A:J,10),""))))))))))))))))))))))))))))))</f>
        <v/>
      </c>
      <c r="E39" s="975" t="str">
        <f>IF(C39&lt;(MAX('MI Fittings'!A:A))+1,VLOOKUP(C39,'MI Fittings'!A:K,3),IF(C39&lt;(MAX('CS Press Fittings'!A:A))+1,VLOOKUP(C39,'CS Press Fittings'!A:K,4),IF(C39&lt;(MAX('Steel Nipples'!A:A))+1,VLOOKUP(C39,'Steel Nipples'!A:K,3),IF(C39&lt;(MAX('Steel Cut Lengths'!A:A))+1,VLOOKUP(C39,'Steel Cut Lengths'!A:K,3),IF(C39&lt;(MAX('Pipe Hangers'!A:A))+1,VLOOKUP(C39,'Pipe Hangers'!A:J,3),IF(C39&lt;(MAX('Brass Nipples '!A:A))+1,VLOOKUP(C39,'Brass Nipples '!A:J,3),IF(C39&lt;(MAX('Brass Fittings '!A:A))+1,VLOOKUP(C39,'Brass Fittings '!A:J,3),IF(C39&lt;(MAX(Valves!A:A))+1,VLOOKUP(C39,Valves!A:J,3),IF(C39&lt;(MAX('PEX Tubing'!A:A))+1,VLOOKUP(C39,'PEX Tubing'!A:I,3),IF(C39&lt;(MAX('PEX Fittings - Brass'!A:A))+1,VLOOKUP(C39,'PEX Fittings - Brass'!A:J,3),IF(C39&lt;(MAX('PEX Fittings - EXPN Brass'!A:A))+1,VLOOKUP(C39,'PEX Fittings - EXPN Brass'!A:J,3),IF(C39&lt;(MAX('PEX Fittings - F1807 PPSU '!A:A))+1,VLOOKUP(C39,'PEX Fittings - F1807 PPSU '!A:J,3),IF(C39&lt;(MAX('PEX Fittings - F1960 EPPSU'!A:A))+1,VLOOKUP(C39,'PEX Fittings - F1960 EPPSU'!A:J,3),IF(C39&lt;(MAX(Accessories!A:A))+1,VLOOKUP(C39,Accessories!A:J,3),IF(C39&lt;(MAX('PVC DWV'!A:A))+1,VLOOKUP(C39,'PVC DWV'!A:K,3),IF(C39&lt;(MAX('PVC SCH 40'!A:A))+1,VLOOKUP(C39,'PVC SCH 40'!A:K,3),IF(C39&lt;(MAX('Push Fittings'!A:A))+1,VLOOKUP(C39,'Push Fittings'!A:J,3),IF(C39&lt;(MAX('Copper Wrot'!A:A))+1,VLOOKUP(C39,'Copper Wrot'!A:L,3),IF(C39&lt;(MAX('Cast Copper'!A:A))+1,VLOOKUP(C39,'Cast Copper'!A:J,3),IF(C39&lt;(MAX('Cast Copper'!A:A))+1,VLOOKUP(C39,'Cast Copper'!A:J,3),IF(C39&lt;(MAX('Press Copper Fittings'!A:A))+1,VLOOKUP(C39,'Press Copper Fittings'!A:J,3),IF(C39&lt;(MAX('Supply Stops'!A:A))+1,VLOOKUP(C39,'Supply Stops'!A:J,3),IF(C39&lt;(MAX('Supply Lines'!A:A))+1,VLOOKUP(C39,'Supply Lines'!A:J,3),IF(C39&lt;(MAX('Gas Connectors'!A:A))+1,VLOOKUP(C39,'Gas Connectors'!A:J,3),IF(C39&lt;(MAX('CI Fittings'!A:A))+1,VLOOKUP(C39,'CI Fittings'!A:J,3),IF(C39&lt;(MAX('Steel Couplings'!A:A))+1,VLOOKUP(C39,'Steel Couplings'!A:J,3),IF(C39&lt;(MAX(NHC!A:A))+1,VLOOKUP(C39,NHC!A:J,3),IF(C39&lt;(MAX('Dielectric Unions'!A:A))+1,VLOOKUP(C39,'Dielectric Unions'!A:J,3),IF(C39&lt;(MAX('MI Fittings - XH'!A:A))+1,VLOOKUP(C39,'MI Fittings - XH'!A:J,3),IF(C39&lt;(MAX('Steel Nipples - XH'!A:A))+1,VLOOKUP(C39,'Steel Nipples - XH'!A:J,3),IF(C39&lt;(MAX('CPVC Adapters'!A:A))+1,VLOOKUP(C39,'CPVC Adapters'!A:J,3),"")))))))))))))))))))))))))))))))</f>
        <v/>
      </c>
      <c r="F39" s="1376" t="str">
        <f>IFERROR(VLOOKUP(E39,'Consolidated Master Sheet'!B:C,2,0),"")</f>
        <v/>
      </c>
      <c r="G39" s="1377"/>
      <c r="H39" s="345" t="str">
        <f>IFERROR(VLOOKUP(E39,'PEX Tubing'!C:H,6,0),IFERROR(VLOOKUP(E39,'Consolidated Master Sheet'!B:G,6,0),""))</f>
        <v/>
      </c>
      <c r="I39" s="1554">
        <f>IF(C39&lt;(MAX('MI Fittings'!A:A))+1,VLOOKUP(C39,'MI Fittings'!A:K,7),IF(C39&lt;(MAX('CS Press Fittings'!A:A))+1,VLOOKUP(C39,'CS Press Fittings'!A:K,8),IF(C39&lt;(MAX('Steel Nipples'!A:A))+1,VLOOKUP(C39,'Steel Nipples'!A:K,7),IF(C39&lt;(MAX('Steel Cut Lengths'!A:A))+1,VLOOKUP(C39,'Steel Cut Lengths'!A:K,7),IF(C39&lt;(MAX('Pipe Hangers'!A:A))+1,VLOOKUP(C39,'Pipe Hangers'!A:J,7),IF(C39&lt;(MAX('Brass Nipples '!A:A))+1,VLOOKUP(C39,'Brass Nipples '!A:J,7),IF(C39&lt;(MAX('Brass Fittings '!A:A))+1,VLOOKUP(C39,'Brass Fittings '!A:J,7),IF(C39&lt;(MAX(Valves!A:A))+1,VLOOKUP(C39,Valves!A:J,7),IF(C39&lt;(MAX('PEX Tubing'!A:A))+1,VLOOKUP(C39,'PEX Tubing'!A:I,7),IF(C39&lt;(MAX('PEX Fittings - Brass'!A:A))+1,VLOOKUP(C39,'PEX Fittings - Brass'!A:J,7),IF(C39&lt;(MAX('PEX Fittings - EXPN Brass'!A:A))+1,VLOOKUP(C39,'PEX Fittings - EXPN Brass'!A:J,7),IF(C39&lt;(MAX('PEX Fittings - F1807 PPSU '!A:A))+1,VLOOKUP(C39,'PEX Fittings - F1807 PPSU '!A:J,7),IF(C39&lt;(MAX('PEX Fittings - F1960 EPPSU'!A:A))+1,VLOOKUP(C39,'PEX Fittings - F1960 EPPSU'!A:J,7),IF(C39&lt;(MAX(Accessories!A:A))+1,VLOOKUP(C39,Accessories!A:J,7),IF(C39&lt;(MAX('PVC DWV'!A:A))+1,VLOOKUP(C39,'PVC DWV'!A:K,8),IF(C39&lt;(MAX('PVC SCH 40'!A:A))+1,VLOOKUP(C39,'PVC SCH 40'!A:K,7),IF(C39&lt;(MAX('Push Fittings'!A:A))+1,VLOOKUP(C39,'Push Fittings'!A:J,7),IF(C39&lt;(MAX('Copper Wrot'!A:A))+1,VLOOKUP(C39,'Copper Wrot'!A:L,9),IF(C39&lt;(MAX('Cast Copper'!A:A))+1,VLOOKUP(C39,'Cast Copper'!A:J,6),IF(C39&lt;(MAX('Press Copper Fittings'!A:A))+1,VLOOKUP(C39,'Press Copper Fittings'!A:J,7),IF(C39&lt;(MAX('Supply Stops'!A:A))+1,VLOOKUP(C39,'Supply Stops'!A:J,7),IF(C39&lt;(MAX('Supply Lines'!A:A))+1,VLOOKUP(C39,'Supply Lines'!A:J,7),IF(C39&lt;(MAX('Gas Connectors'!A:A))+1,VLOOKUP(C39,'Gas Connectors'!A:J,7),IF(C39&lt;(MAX('CI Fittings'!A:A))+1,VLOOKUP(C39,'CI Fittings'!A:J,7),IF(C39&lt;(MAX('Steel Couplings'!A:A))+1,VLOOKUP(C39,'Steel Couplings'!A:J,7),IF(C39&lt;(MAX(NHC!A:A))+1,VLOOKUP(C39,NHC!A:J,7),IF(C39&lt;(MAX('Dielectric Unions'!A:A))+1,VLOOKUP(C39,'Dielectric Unions'!A:J,7),IF(C39&lt;(MAX('MI Fittings - XH'!A:A))+1,VLOOKUP(C39,'MI Fittings - XH'!A:J,7),IF(C39&lt;(MAX('Steel Nipples - XH'!A:A))+1,VLOOKUP(C39,'Steel Nipples - XH'!A:J,7),IF(C39&lt;(MAX('CPVC Adapters'!A:A))+1,VLOOKUP(C39,'CPVC Adapters'!A:J,7),0))))))))))))))))))))))))))))))</f>
        <v>0</v>
      </c>
      <c r="J39" s="1555">
        <f t="shared" si="0"/>
        <v>0</v>
      </c>
    </row>
    <row r="40" spans="3:10" ht="15" customHeight="1" thickTop="1" thickBot="1">
      <c r="C40" s="977">
        <v>19</v>
      </c>
      <c r="D40" s="17" t="str">
        <f>IF(C40&lt;(MAX('MI Fittings'!A:A))+1,VLOOKUP(C40,'MI Fittings'!A:K,10),IF(C40&lt;(MAX('CS Press Fittings'!A:A))+1,VLOOKUP(C40,'CS Press Fittings'!A:K,11),IF(C40&lt;(MAX('Steel Nipples'!A:A))+1,VLOOKUP(C40,'Steel Nipples'!A:K,10),IF(C40&lt;(MAX('Steel Cut Lengths'!A:A))+1,VLOOKUP(C40,'Steel Cut Lengths'!A:K,10),IF(C40&lt;(MAX('Pipe Hangers'!A:A))+1,VLOOKUP(C40,'Pipe Hangers'!A:J,10),IF(C40&lt;(MAX('Brass Nipples '!A:A))+1,VLOOKUP(C40,'Brass Nipples '!A:J,10),IF(C40&lt;(MAX('Brass Fittings '!A:A))+1,VLOOKUP(C40,'Brass Fittings '!A:J,10),IF(C40&lt;(MAX(Valves!A:A))+1,VLOOKUP(C40,Valves!A:J,10),IF(C40&lt;(MAX('PEX Tubing'!A:A))+1,VLOOKUP(C40,'PEX Tubing'!A:I,9),IF(C40&lt;(MAX('PEX Fittings - Brass'!A:A))+1,VLOOKUP(C40,'PEX Fittings - Brass'!A:J,10),IF(C40&lt;(MAX('PEX Fittings - EXPN Brass'!A:A))+1,VLOOKUP(C40,'PEX Fittings - EXPN Brass'!A:J,10),IF(C40&lt;(MAX('PEX Fittings - F1807 PPSU '!A:A))+1,VLOOKUP(C40,'PEX Fittings - F1807 PPSU '!A:J,10),IF(C40&lt;(MAX('PEX Fittings - F1960 EPPSU'!A:A))+1,VLOOKUP(C40,'PEX Fittings - F1960 EPPSU'!A:J,10),IF(C40&lt;(MAX(Accessories!A:A))+1,VLOOKUP(C40,Accessories!A:J,10),IF(C40&lt;(MAX('PVC DWV'!A:A))+1,VLOOKUP(C40,'PVC DWV'!A:K,11),IF(C40&lt;(MAX('PVC SCH 40'!A:A))+1,VLOOKUP(C40,'PVC SCH 40'!A:K,11),IF(C40&lt;(MAX('Push Fittings'!A:A))+1,VLOOKUP(C40,'Push Fittings'!A:J,10),IF(C40&lt;(MAX('Copper Wrot'!A:A))+1,VLOOKUP(C40,'Copper Wrot'!A:L,12),IF(C40&lt;(MAX('Cast Copper'!A:A))+1,VLOOKUP(C40,'Cast Copper'!A:J,10),IF(C40&lt;(MAX('Press Copper Fittings'!A:A))+1,VLOOKUP(C40,'Press Copper Fittings'!A:J,10),IF(C40&lt;(MAX('Supply Stops'!A:A))+1,VLOOKUP(C40,'Supply Stops'!A:J,10),IF(C40&lt;(MAX('Supply Lines'!A:A))+1,VLOOKUP(C40,'Supply Lines'!A:J,10),IF(C40&lt;(MAX('Gas Connectors'!A:A))+1,VLOOKUP(C40,'Gas Connectors'!A:J,10),IF(C40&lt;(MAX('CI Fittings'!A:A))+1,VLOOKUP(C40,'CI Fittings'!A:J,10),IF(C40&lt;(MAX('Steel Couplings'!A:A))+1,VLOOKUP(C40,'Steel Couplings'!A:J,10),IF(C40&lt;(MAX(NHC!A:A))+1,VLOOKUP(C40,NHC!A:J,10),IF(C40&lt;(MAX('Dielectric Unions'!A:A))+1,VLOOKUP(C40,'Dielectric Unions'!A:J,10),IF(C40&lt;(MAX('MI Fittings - XH'!A:A))+1,VLOOKUP(C40,'MI Fittings - XH'!A:J,10),IF(C40&lt;(MAX('Steel Nipples - XH'!A:A))+1,VLOOKUP(C40,'Steel Nipples - XH'!A:J,10),IF(C40&lt;(MAX('CPVC Adapters'!A:A))+1,VLOOKUP(C40,'CPVC Adapters'!A:J,10),""))))))))))))))))))))))))))))))</f>
        <v/>
      </c>
      <c r="E40" s="975" t="str">
        <f>IF(C40&lt;(MAX('MI Fittings'!A:A))+1,VLOOKUP(C40,'MI Fittings'!A:K,3),IF(C40&lt;(MAX('CS Press Fittings'!A:A))+1,VLOOKUP(C40,'CS Press Fittings'!A:K,4),IF(C40&lt;(MAX('Steel Nipples'!A:A))+1,VLOOKUP(C40,'Steel Nipples'!A:K,3),IF(C40&lt;(MAX('Steel Cut Lengths'!A:A))+1,VLOOKUP(C40,'Steel Cut Lengths'!A:K,3),IF(C40&lt;(MAX('Pipe Hangers'!A:A))+1,VLOOKUP(C40,'Pipe Hangers'!A:J,3),IF(C40&lt;(MAX('Brass Nipples '!A:A))+1,VLOOKUP(C40,'Brass Nipples '!A:J,3),IF(C40&lt;(MAX('Brass Fittings '!A:A))+1,VLOOKUP(C40,'Brass Fittings '!A:J,3),IF(C40&lt;(MAX(Valves!A:A))+1,VLOOKUP(C40,Valves!A:J,3),IF(C40&lt;(MAX('PEX Tubing'!A:A))+1,VLOOKUP(C40,'PEX Tubing'!A:I,3),IF(C40&lt;(MAX('PEX Fittings - Brass'!A:A))+1,VLOOKUP(C40,'PEX Fittings - Brass'!A:J,3),IF(C40&lt;(MAX('PEX Fittings - EXPN Brass'!A:A))+1,VLOOKUP(C40,'PEX Fittings - EXPN Brass'!A:J,3),IF(C40&lt;(MAX('PEX Fittings - F1807 PPSU '!A:A))+1,VLOOKUP(C40,'PEX Fittings - F1807 PPSU '!A:J,3),IF(C40&lt;(MAX('PEX Fittings - F1960 EPPSU'!A:A))+1,VLOOKUP(C40,'PEX Fittings - F1960 EPPSU'!A:J,3),IF(C40&lt;(MAX(Accessories!A:A))+1,VLOOKUP(C40,Accessories!A:J,3),IF(C40&lt;(MAX('PVC DWV'!A:A))+1,VLOOKUP(C40,'PVC DWV'!A:K,3),IF(C40&lt;(MAX('PVC SCH 40'!A:A))+1,VLOOKUP(C40,'PVC SCH 40'!A:K,3),IF(C40&lt;(MAX('Push Fittings'!A:A))+1,VLOOKUP(C40,'Push Fittings'!A:J,3),IF(C40&lt;(MAX('Copper Wrot'!A:A))+1,VLOOKUP(C40,'Copper Wrot'!A:L,3),IF(C40&lt;(MAX('Cast Copper'!A:A))+1,VLOOKUP(C40,'Cast Copper'!A:J,3),IF(C40&lt;(MAX('Cast Copper'!A:A))+1,VLOOKUP(C40,'Cast Copper'!A:J,3),IF(C40&lt;(MAX('Press Copper Fittings'!A:A))+1,VLOOKUP(C40,'Press Copper Fittings'!A:J,3),IF(C40&lt;(MAX('Supply Stops'!A:A))+1,VLOOKUP(C40,'Supply Stops'!A:J,3),IF(C40&lt;(MAX('Supply Lines'!A:A))+1,VLOOKUP(C40,'Supply Lines'!A:J,3),IF(C40&lt;(MAX('Gas Connectors'!A:A))+1,VLOOKUP(C40,'Gas Connectors'!A:J,3),IF(C40&lt;(MAX('CI Fittings'!A:A))+1,VLOOKUP(C40,'CI Fittings'!A:J,3),IF(C40&lt;(MAX('Steel Couplings'!A:A))+1,VLOOKUP(C40,'Steel Couplings'!A:J,3),IF(C40&lt;(MAX(NHC!A:A))+1,VLOOKUP(C40,NHC!A:J,3),IF(C40&lt;(MAX('Dielectric Unions'!A:A))+1,VLOOKUP(C40,'Dielectric Unions'!A:J,3),IF(C40&lt;(MAX('MI Fittings - XH'!A:A))+1,VLOOKUP(C40,'MI Fittings - XH'!A:J,3),IF(C40&lt;(MAX('Steel Nipples - XH'!A:A))+1,VLOOKUP(C40,'Steel Nipples - XH'!A:J,3),IF(C40&lt;(MAX('CPVC Adapters'!A:A))+1,VLOOKUP(C40,'CPVC Adapters'!A:J,3),"")))))))))))))))))))))))))))))))</f>
        <v/>
      </c>
      <c r="F40" s="1376" t="str">
        <f>IFERROR(VLOOKUP(E40,'Consolidated Master Sheet'!B:C,2,0),"")</f>
        <v/>
      </c>
      <c r="G40" s="1377"/>
      <c r="H40" s="345" t="str">
        <f>IFERROR(VLOOKUP(E40,'PEX Tubing'!C:H,6,0),IFERROR(VLOOKUP(E40,'Consolidated Master Sheet'!B:G,6,0),""))</f>
        <v/>
      </c>
      <c r="I40" s="1554">
        <f>IF(C40&lt;(MAX('MI Fittings'!A:A))+1,VLOOKUP(C40,'MI Fittings'!A:K,7),IF(C40&lt;(MAX('CS Press Fittings'!A:A))+1,VLOOKUP(C40,'CS Press Fittings'!A:K,8),IF(C40&lt;(MAX('Steel Nipples'!A:A))+1,VLOOKUP(C40,'Steel Nipples'!A:K,7),IF(C40&lt;(MAX('Steel Cut Lengths'!A:A))+1,VLOOKUP(C40,'Steel Cut Lengths'!A:K,7),IF(C40&lt;(MAX('Pipe Hangers'!A:A))+1,VLOOKUP(C40,'Pipe Hangers'!A:J,7),IF(C40&lt;(MAX('Brass Nipples '!A:A))+1,VLOOKUP(C40,'Brass Nipples '!A:J,7),IF(C40&lt;(MAX('Brass Fittings '!A:A))+1,VLOOKUP(C40,'Brass Fittings '!A:J,7),IF(C40&lt;(MAX(Valves!A:A))+1,VLOOKUP(C40,Valves!A:J,7),IF(C40&lt;(MAX('PEX Tubing'!A:A))+1,VLOOKUP(C40,'PEX Tubing'!A:I,7),IF(C40&lt;(MAX('PEX Fittings - Brass'!A:A))+1,VLOOKUP(C40,'PEX Fittings - Brass'!A:J,7),IF(C40&lt;(MAX('PEX Fittings - EXPN Brass'!A:A))+1,VLOOKUP(C40,'PEX Fittings - EXPN Brass'!A:J,7),IF(C40&lt;(MAX('PEX Fittings - F1807 PPSU '!A:A))+1,VLOOKUP(C40,'PEX Fittings - F1807 PPSU '!A:J,7),IF(C40&lt;(MAX('PEX Fittings - F1960 EPPSU'!A:A))+1,VLOOKUP(C40,'PEX Fittings - F1960 EPPSU'!A:J,7),IF(C40&lt;(MAX(Accessories!A:A))+1,VLOOKUP(C40,Accessories!A:J,7),IF(C40&lt;(MAX('PVC DWV'!A:A))+1,VLOOKUP(C40,'PVC DWV'!A:K,8),IF(C40&lt;(MAX('PVC SCH 40'!A:A))+1,VLOOKUP(C40,'PVC SCH 40'!A:K,7),IF(C40&lt;(MAX('Push Fittings'!A:A))+1,VLOOKUP(C40,'Push Fittings'!A:J,7),IF(C40&lt;(MAX('Copper Wrot'!A:A))+1,VLOOKUP(C40,'Copper Wrot'!A:L,9),IF(C40&lt;(MAX('Cast Copper'!A:A))+1,VLOOKUP(C40,'Cast Copper'!A:J,6),IF(C40&lt;(MAX('Press Copper Fittings'!A:A))+1,VLOOKUP(C40,'Press Copper Fittings'!A:J,7),IF(C40&lt;(MAX('Supply Stops'!A:A))+1,VLOOKUP(C40,'Supply Stops'!A:J,7),IF(C40&lt;(MAX('Supply Lines'!A:A))+1,VLOOKUP(C40,'Supply Lines'!A:J,7),IF(C40&lt;(MAX('Gas Connectors'!A:A))+1,VLOOKUP(C40,'Gas Connectors'!A:J,7),IF(C40&lt;(MAX('CI Fittings'!A:A))+1,VLOOKUP(C40,'CI Fittings'!A:J,7),IF(C40&lt;(MAX('Steel Couplings'!A:A))+1,VLOOKUP(C40,'Steel Couplings'!A:J,7),IF(C40&lt;(MAX(NHC!A:A))+1,VLOOKUP(C40,NHC!A:J,7),IF(C40&lt;(MAX('Dielectric Unions'!A:A))+1,VLOOKUP(C40,'Dielectric Unions'!A:J,7),IF(C40&lt;(MAX('MI Fittings - XH'!A:A))+1,VLOOKUP(C40,'MI Fittings - XH'!A:J,7),IF(C40&lt;(MAX('Steel Nipples - XH'!A:A))+1,VLOOKUP(C40,'Steel Nipples - XH'!A:J,7),IF(C40&lt;(MAX('CPVC Adapters'!A:A))+1,VLOOKUP(C40,'CPVC Adapters'!A:J,7),0))))))))))))))))))))))))))))))</f>
        <v>0</v>
      </c>
      <c r="J40" s="1555">
        <f t="shared" si="0"/>
        <v>0</v>
      </c>
    </row>
    <row r="41" spans="3:10" ht="15" customHeight="1" thickTop="1" thickBot="1">
      <c r="C41" s="976">
        <v>20</v>
      </c>
      <c r="D41" s="17" t="str">
        <f>IF(C41&lt;(MAX('MI Fittings'!A:A))+1,VLOOKUP(C41,'MI Fittings'!A:K,10),IF(C41&lt;(MAX('CS Press Fittings'!A:A))+1,VLOOKUP(C41,'CS Press Fittings'!A:K,11),IF(C41&lt;(MAX('Steel Nipples'!A:A))+1,VLOOKUP(C41,'Steel Nipples'!A:K,10),IF(C41&lt;(MAX('Steel Cut Lengths'!A:A))+1,VLOOKUP(C41,'Steel Cut Lengths'!A:K,10),IF(C41&lt;(MAX('Pipe Hangers'!A:A))+1,VLOOKUP(C41,'Pipe Hangers'!A:J,10),IF(C41&lt;(MAX('Brass Nipples '!A:A))+1,VLOOKUP(C41,'Brass Nipples '!A:J,10),IF(C41&lt;(MAX('Brass Fittings '!A:A))+1,VLOOKUP(C41,'Brass Fittings '!A:J,10),IF(C41&lt;(MAX(Valves!A:A))+1,VLOOKUP(C41,Valves!A:J,10),IF(C41&lt;(MAX('PEX Tubing'!A:A))+1,VLOOKUP(C41,'PEX Tubing'!A:I,9),IF(C41&lt;(MAX('PEX Fittings - Brass'!A:A))+1,VLOOKUP(C41,'PEX Fittings - Brass'!A:J,10),IF(C41&lt;(MAX('PEX Fittings - EXPN Brass'!A:A))+1,VLOOKUP(C41,'PEX Fittings - EXPN Brass'!A:J,10),IF(C41&lt;(MAX('PEX Fittings - F1807 PPSU '!A:A))+1,VLOOKUP(C41,'PEX Fittings - F1807 PPSU '!A:J,10),IF(C41&lt;(MAX('PEX Fittings - F1960 EPPSU'!A:A))+1,VLOOKUP(C41,'PEX Fittings - F1960 EPPSU'!A:J,10),IF(C41&lt;(MAX(Accessories!A:A))+1,VLOOKUP(C41,Accessories!A:J,10),IF(C41&lt;(MAX('PVC DWV'!A:A))+1,VLOOKUP(C41,'PVC DWV'!A:K,11),IF(C41&lt;(MAX('PVC SCH 40'!A:A))+1,VLOOKUP(C41,'PVC SCH 40'!A:K,11),IF(C41&lt;(MAX('Push Fittings'!A:A))+1,VLOOKUP(C41,'Push Fittings'!A:J,10),IF(C41&lt;(MAX('Copper Wrot'!A:A))+1,VLOOKUP(C41,'Copper Wrot'!A:L,12),IF(C41&lt;(MAX('Cast Copper'!A:A))+1,VLOOKUP(C41,'Cast Copper'!A:J,10),IF(C41&lt;(MAX('Press Copper Fittings'!A:A))+1,VLOOKUP(C41,'Press Copper Fittings'!A:J,10),IF(C41&lt;(MAX('Supply Stops'!A:A))+1,VLOOKUP(C41,'Supply Stops'!A:J,10),IF(C41&lt;(MAX('Supply Lines'!A:A))+1,VLOOKUP(C41,'Supply Lines'!A:J,10),IF(C41&lt;(MAX('Gas Connectors'!A:A))+1,VLOOKUP(C41,'Gas Connectors'!A:J,10),IF(C41&lt;(MAX('CI Fittings'!A:A))+1,VLOOKUP(C41,'CI Fittings'!A:J,10),IF(C41&lt;(MAX('Steel Couplings'!A:A))+1,VLOOKUP(C41,'Steel Couplings'!A:J,10),IF(C41&lt;(MAX(NHC!A:A))+1,VLOOKUP(C41,NHC!A:J,10),IF(C41&lt;(MAX('Dielectric Unions'!A:A))+1,VLOOKUP(C41,'Dielectric Unions'!A:J,10),IF(C41&lt;(MAX('MI Fittings - XH'!A:A))+1,VLOOKUP(C41,'MI Fittings - XH'!A:J,10),IF(C41&lt;(MAX('Steel Nipples - XH'!A:A))+1,VLOOKUP(C41,'Steel Nipples - XH'!A:J,10),IF(C41&lt;(MAX('CPVC Adapters'!A:A))+1,VLOOKUP(C41,'CPVC Adapters'!A:J,10),""))))))))))))))))))))))))))))))</f>
        <v/>
      </c>
      <c r="E41" s="975" t="str">
        <f>IF(C41&lt;(MAX('MI Fittings'!A:A))+1,VLOOKUP(C41,'MI Fittings'!A:K,3),IF(C41&lt;(MAX('CS Press Fittings'!A:A))+1,VLOOKUP(C41,'CS Press Fittings'!A:K,4),IF(C41&lt;(MAX('Steel Nipples'!A:A))+1,VLOOKUP(C41,'Steel Nipples'!A:K,3),IF(C41&lt;(MAX('Steel Cut Lengths'!A:A))+1,VLOOKUP(C41,'Steel Cut Lengths'!A:K,3),IF(C41&lt;(MAX('Pipe Hangers'!A:A))+1,VLOOKUP(C41,'Pipe Hangers'!A:J,3),IF(C41&lt;(MAX('Brass Nipples '!A:A))+1,VLOOKUP(C41,'Brass Nipples '!A:J,3),IF(C41&lt;(MAX('Brass Fittings '!A:A))+1,VLOOKUP(C41,'Brass Fittings '!A:J,3),IF(C41&lt;(MAX(Valves!A:A))+1,VLOOKUP(C41,Valves!A:J,3),IF(C41&lt;(MAX('PEX Tubing'!A:A))+1,VLOOKUP(C41,'PEX Tubing'!A:I,3),IF(C41&lt;(MAX('PEX Fittings - Brass'!A:A))+1,VLOOKUP(C41,'PEX Fittings - Brass'!A:J,3),IF(C41&lt;(MAX('PEX Fittings - EXPN Brass'!A:A))+1,VLOOKUP(C41,'PEX Fittings - EXPN Brass'!A:J,3),IF(C41&lt;(MAX('PEX Fittings - F1807 PPSU '!A:A))+1,VLOOKUP(C41,'PEX Fittings - F1807 PPSU '!A:J,3),IF(C41&lt;(MAX('PEX Fittings - F1960 EPPSU'!A:A))+1,VLOOKUP(C41,'PEX Fittings - F1960 EPPSU'!A:J,3),IF(C41&lt;(MAX(Accessories!A:A))+1,VLOOKUP(C41,Accessories!A:J,3),IF(C41&lt;(MAX('PVC DWV'!A:A))+1,VLOOKUP(C41,'PVC DWV'!A:K,3),IF(C41&lt;(MAX('PVC SCH 40'!A:A))+1,VLOOKUP(C41,'PVC SCH 40'!A:K,3),IF(C41&lt;(MAX('Push Fittings'!A:A))+1,VLOOKUP(C41,'Push Fittings'!A:J,3),IF(C41&lt;(MAX('Copper Wrot'!A:A))+1,VLOOKUP(C41,'Copper Wrot'!A:L,3),IF(C41&lt;(MAX('Cast Copper'!A:A))+1,VLOOKUP(C41,'Cast Copper'!A:J,3),IF(C41&lt;(MAX('Cast Copper'!A:A))+1,VLOOKUP(C41,'Cast Copper'!A:J,3),IF(C41&lt;(MAX('Press Copper Fittings'!A:A))+1,VLOOKUP(C41,'Press Copper Fittings'!A:J,3),IF(C41&lt;(MAX('Supply Stops'!A:A))+1,VLOOKUP(C41,'Supply Stops'!A:J,3),IF(C41&lt;(MAX('Supply Lines'!A:A))+1,VLOOKUP(C41,'Supply Lines'!A:J,3),IF(C41&lt;(MAX('Gas Connectors'!A:A))+1,VLOOKUP(C41,'Gas Connectors'!A:J,3),IF(C41&lt;(MAX('CI Fittings'!A:A))+1,VLOOKUP(C41,'CI Fittings'!A:J,3),IF(C41&lt;(MAX('Steel Couplings'!A:A))+1,VLOOKUP(C41,'Steel Couplings'!A:J,3),IF(C41&lt;(MAX(NHC!A:A))+1,VLOOKUP(C41,NHC!A:J,3),IF(C41&lt;(MAX('Dielectric Unions'!A:A))+1,VLOOKUP(C41,'Dielectric Unions'!A:J,3),IF(C41&lt;(MAX('MI Fittings - XH'!A:A))+1,VLOOKUP(C41,'MI Fittings - XH'!A:J,3),IF(C41&lt;(MAX('Steel Nipples - XH'!A:A))+1,VLOOKUP(C41,'Steel Nipples - XH'!A:J,3),IF(C41&lt;(MAX('CPVC Adapters'!A:A))+1,VLOOKUP(C41,'CPVC Adapters'!A:J,3),"")))))))))))))))))))))))))))))))</f>
        <v/>
      </c>
      <c r="F41" s="1376" t="str">
        <f>IFERROR(VLOOKUP(E41,'Consolidated Master Sheet'!B:C,2,0),"")</f>
        <v/>
      </c>
      <c r="G41" s="1377"/>
      <c r="H41" s="345" t="str">
        <f>IFERROR(VLOOKUP(E41,'PEX Tubing'!C:H,6,0),IFERROR(VLOOKUP(E41,'Consolidated Master Sheet'!B:G,6,0),""))</f>
        <v/>
      </c>
      <c r="I41" s="1554">
        <f>IF(C41&lt;(MAX('MI Fittings'!A:A))+1,VLOOKUP(C41,'MI Fittings'!A:K,7),IF(C41&lt;(MAX('CS Press Fittings'!A:A))+1,VLOOKUP(C41,'CS Press Fittings'!A:K,8),IF(C41&lt;(MAX('Steel Nipples'!A:A))+1,VLOOKUP(C41,'Steel Nipples'!A:K,7),IF(C41&lt;(MAX('Steel Cut Lengths'!A:A))+1,VLOOKUP(C41,'Steel Cut Lengths'!A:K,7),IF(C41&lt;(MAX('Pipe Hangers'!A:A))+1,VLOOKUP(C41,'Pipe Hangers'!A:J,7),IF(C41&lt;(MAX('Brass Nipples '!A:A))+1,VLOOKUP(C41,'Brass Nipples '!A:J,7),IF(C41&lt;(MAX('Brass Fittings '!A:A))+1,VLOOKUP(C41,'Brass Fittings '!A:J,7),IF(C41&lt;(MAX(Valves!A:A))+1,VLOOKUP(C41,Valves!A:J,7),IF(C41&lt;(MAX('PEX Tubing'!A:A))+1,VLOOKUP(C41,'PEX Tubing'!A:I,7),IF(C41&lt;(MAX('PEX Fittings - Brass'!A:A))+1,VLOOKUP(C41,'PEX Fittings - Brass'!A:J,7),IF(C41&lt;(MAX('PEX Fittings - EXPN Brass'!A:A))+1,VLOOKUP(C41,'PEX Fittings - EXPN Brass'!A:J,7),IF(C41&lt;(MAX('PEX Fittings - F1807 PPSU '!A:A))+1,VLOOKUP(C41,'PEX Fittings - F1807 PPSU '!A:J,7),IF(C41&lt;(MAX('PEX Fittings - F1960 EPPSU'!A:A))+1,VLOOKUP(C41,'PEX Fittings - F1960 EPPSU'!A:J,7),IF(C41&lt;(MAX(Accessories!A:A))+1,VLOOKUP(C41,Accessories!A:J,7),IF(C41&lt;(MAX('PVC DWV'!A:A))+1,VLOOKUP(C41,'PVC DWV'!A:K,8),IF(C41&lt;(MAX('PVC SCH 40'!A:A))+1,VLOOKUP(C41,'PVC SCH 40'!A:K,7),IF(C41&lt;(MAX('Push Fittings'!A:A))+1,VLOOKUP(C41,'Push Fittings'!A:J,7),IF(C41&lt;(MAX('Copper Wrot'!A:A))+1,VLOOKUP(C41,'Copper Wrot'!A:L,9),IF(C41&lt;(MAX('Cast Copper'!A:A))+1,VLOOKUP(C41,'Cast Copper'!A:J,6),IF(C41&lt;(MAX('Press Copper Fittings'!A:A))+1,VLOOKUP(C41,'Press Copper Fittings'!A:J,7),IF(C41&lt;(MAX('Supply Stops'!A:A))+1,VLOOKUP(C41,'Supply Stops'!A:J,7),IF(C41&lt;(MAX('Supply Lines'!A:A))+1,VLOOKUP(C41,'Supply Lines'!A:J,7),IF(C41&lt;(MAX('Gas Connectors'!A:A))+1,VLOOKUP(C41,'Gas Connectors'!A:J,7),IF(C41&lt;(MAX('CI Fittings'!A:A))+1,VLOOKUP(C41,'CI Fittings'!A:J,7),IF(C41&lt;(MAX('Steel Couplings'!A:A))+1,VLOOKUP(C41,'Steel Couplings'!A:J,7),IF(C41&lt;(MAX(NHC!A:A))+1,VLOOKUP(C41,NHC!A:J,7),IF(C41&lt;(MAX('Dielectric Unions'!A:A))+1,VLOOKUP(C41,'Dielectric Unions'!A:J,7),IF(C41&lt;(MAX('MI Fittings - XH'!A:A))+1,VLOOKUP(C41,'MI Fittings - XH'!A:J,7),IF(C41&lt;(MAX('Steel Nipples - XH'!A:A))+1,VLOOKUP(C41,'Steel Nipples - XH'!A:J,7),IF(C41&lt;(MAX('CPVC Adapters'!A:A))+1,VLOOKUP(C41,'CPVC Adapters'!A:J,7),0))))))))))))))))))))))))))))))</f>
        <v>0</v>
      </c>
      <c r="J41" s="1555">
        <f t="shared" si="0"/>
        <v>0</v>
      </c>
    </row>
    <row r="42" spans="3:10" ht="15" customHeight="1" thickTop="1" thickBot="1">
      <c r="C42" s="977">
        <v>21</v>
      </c>
      <c r="D42" s="17" t="str">
        <f>IF(C42&lt;(MAX('MI Fittings'!A:A))+1,VLOOKUP(C42,'MI Fittings'!A:K,10),IF(C42&lt;(MAX('CS Press Fittings'!A:A))+1,VLOOKUP(C42,'CS Press Fittings'!A:K,11),IF(C42&lt;(MAX('Steel Nipples'!A:A))+1,VLOOKUP(C42,'Steel Nipples'!A:K,10),IF(C42&lt;(MAX('Steel Cut Lengths'!A:A))+1,VLOOKUP(C42,'Steel Cut Lengths'!A:K,10),IF(C42&lt;(MAX('Pipe Hangers'!A:A))+1,VLOOKUP(C42,'Pipe Hangers'!A:J,10),IF(C42&lt;(MAX('Brass Nipples '!A:A))+1,VLOOKUP(C42,'Brass Nipples '!A:J,10),IF(C42&lt;(MAX('Brass Fittings '!A:A))+1,VLOOKUP(C42,'Brass Fittings '!A:J,10),IF(C42&lt;(MAX(Valves!A:A))+1,VLOOKUP(C42,Valves!A:J,10),IF(C42&lt;(MAX('PEX Tubing'!A:A))+1,VLOOKUP(C42,'PEX Tubing'!A:I,9),IF(C42&lt;(MAX('PEX Fittings - Brass'!A:A))+1,VLOOKUP(C42,'PEX Fittings - Brass'!A:J,10),IF(C42&lt;(MAX('PEX Fittings - EXPN Brass'!A:A))+1,VLOOKUP(C42,'PEX Fittings - EXPN Brass'!A:J,10),IF(C42&lt;(MAX('PEX Fittings - F1807 PPSU '!A:A))+1,VLOOKUP(C42,'PEX Fittings - F1807 PPSU '!A:J,10),IF(C42&lt;(MAX('PEX Fittings - F1960 EPPSU'!A:A))+1,VLOOKUP(C42,'PEX Fittings - F1960 EPPSU'!A:J,10),IF(C42&lt;(MAX(Accessories!A:A))+1,VLOOKUP(C42,Accessories!A:J,10),IF(C42&lt;(MAX('PVC DWV'!A:A))+1,VLOOKUP(C42,'PVC DWV'!A:K,11),IF(C42&lt;(MAX('PVC SCH 40'!A:A))+1,VLOOKUP(C42,'PVC SCH 40'!A:K,11),IF(C42&lt;(MAX('Push Fittings'!A:A))+1,VLOOKUP(C42,'Push Fittings'!A:J,10),IF(C42&lt;(MAX('Copper Wrot'!A:A))+1,VLOOKUP(C42,'Copper Wrot'!A:L,12),IF(C42&lt;(MAX('Cast Copper'!A:A))+1,VLOOKUP(C42,'Cast Copper'!A:J,10),IF(C42&lt;(MAX('Press Copper Fittings'!A:A))+1,VLOOKUP(C42,'Press Copper Fittings'!A:J,10),IF(C42&lt;(MAX('Supply Stops'!A:A))+1,VLOOKUP(C42,'Supply Stops'!A:J,10),IF(C42&lt;(MAX('Supply Lines'!A:A))+1,VLOOKUP(C42,'Supply Lines'!A:J,10),IF(C42&lt;(MAX('Gas Connectors'!A:A))+1,VLOOKUP(C42,'Gas Connectors'!A:J,10),IF(C42&lt;(MAX('CI Fittings'!A:A))+1,VLOOKUP(C42,'CI Fittings'!A:J,10),IF(C42&lt;(MAX('Steel Couplings'!A:A))+1,VLOOKUP(C42,'Steel Couplings'!A:J,10),IF(C42&lt;(MAX(NHC!A:A))+1,VLOOKUP(C42,NHC!A:J,10),IF(C42&lt;(MAX('Dielectric Unions'!A:A))+1,VLOOKUP(C42,'Dielectric Unions'!A:J,10),IF(C42&lt;(MAX('MI Fittings - XH'!A:A))+1,VLOOKUP(C42,'MI Fittings - XH'!A:J,10),IF(C42&lt;(MAX('Steel Nipples - XH'!A:A))+1,VLOOKUP(C42,'Steel Nipples - XH'!A:J,10),IF(C42&lt;(MAX('CPVC Adapters'!A:A))+1,VLOOKUP(C42,'CPVC Adapters'!A:J,10),""))))))))))))))))))))))))))))))</f>
        <v/>
      </c>
      <c r="E42" s="975" t="str">
        <f>IF(C42&lt;(MAX('MI Fittings'!A:A))+1,VLOOKUP(C42,'MI Fittings'!A:K,3),IF(C42&lt;(MAX('CS Press Fittings'!A:A))+1,VLOOKUP(C42,'CS Press Fittings'!A:K,4),IF(C42&lt;(MAX('Steel Nipples'!A:A))+1,VLOOKUP(C42,'Steel Nipples'!A:K,3),IF(C42&lt;(MAX('Steel Cut Lengths'!A:A))+1,VLOOKUP(C42,'Steel Cut Lengths'!A:K,3),IF(C42&lt;(MAX('Pipe Hangers'!A:A))+1,VLOOKUP(C42,'Pipe Hangers'!A:J,3),IF(C42&lt;(MAX('Brass Nipples '!A:A))+1,VLOOKUP(C42,'Brass Nipples '!A:J,3),IF(C42&lt;(MAX('Brass Fittings '!A:A))+1,VLOOKUP(C42,'Brass Fittings '!A:J,3),IF(C42&lt;(MAX(Valves!A:A))+1,VLOOKUP(C42,Valves!A:J,3),IF(C42&lt;(MAX('PEX Tubing'!A:A))+1,VLOOKUP(C42,'PEX Tubing'!A:I,3),IF(C42&lt;(MAX('PEX Fittings - Brass'!A:A))+1,VLOOKUP(C42,'PEX Fittings - Brass'!A:J,3),IF(C42&lt;(MAX('PEX Fittings - EXPN Brass'!A:A))+1,VLOOKUP(C42,'PEX Fittings - EXPN Brass'!A:J,3),IF(C42&lt;(MAX('PEX Fittings - F1807 PPSU '!A:A))+1,VLOOKUP(C42,'PEX Fittings - F1807 PPSU '!A:J,3),IF(C42&lt;(MAX('PEX Fittings - F1960 EPPSU'!A:A))+1,VLOOKUP(C42,'PEX Fittings - F1960 EPPSU'!A:J,3),IF(C42&lt;(MAX(Accessories!A:A))+1,VLOOKUP(C42,Accessories!A:J,3),IF(C42&lt;(MAX('PVC DWV'!A:A))+1,VLOOKUP(C42,'PVC DWV'!A:K,3),IF(C42&lt;(MAX('PVC SCH 40'!A:A))+1,VLOOKUP(C42,'PVC SCH 40'!A:K,3),IF(C42&lt;(MAX('Push Fittings'!A:A))+1,VLOOKUP(C42,'Push Fittings'!A:J,3),IF(C42&lt;(MAX('Copper Wrot'!A:A))+1,VLOOKUP(C42,'Copper Wrot'!A:L,3),IF(C42&lt;(MAX('Cast Copper'!A:A))+1,VLOOKUP(C42,'Cast Copper'!A:J,3),IF(C42&lt;(MAX('Cast Copper'!A:A))+1,VLOOKUP(C42,'Cast Copper'!A:J,3),IF(C42&lt;(MAX('Press Copper Fittings'!A:A))+1,VLOOKUP(C42,'Press Copper Fittings'!A:J,3),IF(C42&lt;(MAX('Supply Stops'!A:A))+1,VLOOKUP(C42,'Supply Stops'!A:J,3),IF(C42&lt;(MAX('Supply Lines'!A:A))+1,VLOOKUP(C42,'Supply Lines'!A:J,3),IF(C42&lt;(MAX('Gas Connectors'!A:A))+1,VLOOKUP(C42,'Gas Connectors'!A:J,3),IF(C42&lt;(MAX('CI Fittings'!A:A))+1,VLOOKUP(C42,'CI Fittings'!A:J,3),IF(C42&lt;(MAX('Steel Couplings'!A:A))+1,VLOOKUP(C42,'Steel Couplings'!A:J,3),IF(C42&lt;(MAX(NHC!A:A))+1,VLOOKUP(C42,NHC!A:J,3),IF(C42&lt;(MAX('Dielectric Unions'!A:A))+1,VLOOKUP(C42,'Dielectric Unions'!A:J,3),IF(C42&lt;(MAX('MI Fittings - XH'!A:A))+1,VLOOKUP(C42,'MI Fittings - XH'!A:J,3),IF(C42&lt;(MAX('Steel Nipples - XH'!A:A))+1,VLOOKUP(C42,'Steel Nipples - XH'!A:J,3),IF(C42&lt;(MAX('CPVC Adapters'!A:A))+1,VLOOKUP(C42,'CPVC Adapters'!A:J,3),"")))))))))))))))))))))))))))))))</f>
        <v/>
      </c>
      <c r="F42" s="1376" t="str">
        <f>IFERROR(VLOOKUP(E42,'Consolidated Master Sheet'!B:C,2,0),"")</f>
        <v/>
      </c>
      <c r="G42" s="1377"/>
      <c r="H42" s="345" t="str">
        <f>IFERROR(VLOOKUP(E42,'PEX Tubing'!C:H,6,0),IFERROR(VLOOKUP(E42,'Consolidated Master Sheet'!B:G,6,0),""))</f>
        <v/>
      </c>
      <c r="I42" s="1554">
        <f>IF(C42&lt;(MAX('MI Fittings'!A:A))+1,VLOOKUP(C42,'MI Fittings'!A:K,7),IF(C42&lt;(MAX('CS Press Fittings'!A:A))+1,VLOOKUP(C42,'CS Press Fittings'!A:K,8),IF(C42&lt;(MAX('Steel Nipples'!A:A))+1,VLOOKUP(C42,'Steel Nipples'!A:K,7),IF(C42&lt;(MAX('Steel Cut Lengths'!A:A))+1,VLOOKUP(C42,'Steel Cut Lengths'!A:K,7),IF(C42&lt;(MAX('Pipe Hangers'!A:A))+1,VLOOKUP(C42,'Pipe Hangers'!A:J,7),IF(C42&lt;(MAX('Brass Nipples '!A:A))+1,VLOOKUP(C42,'Brass Nipples '!A:J,7),IF(C42&lt;(MAX('Brass Fittings '!A:A))+1,VLOOKUP(C42,'Brass Fittings '!A:J,7),IF(C42&lt;(MAX(Valves!A:A))+1,VLOOKUP(C42,Valves!A:J,7),IF(C42&lt;(MAX('PEX Tubing'!A:A))+1,VLOOKUP(C42,'PEX Tubing'!A:I,7),IF(C42&lt;(MAX('PEX Fittings - Brass'!A:A))+1,VLOOKUP(C42,'PEX Fittings - Brass'!A:J,7),IF(C42&lt;(MAX('PEX Fittings - EXPN Brass'!A:A))+1,VLOOKUP(C42,'PEX Fittings - EXPN Brass'!A:J,7),IF(C42&lt;(MAX('PEX Fittings - F1807 PPSU '!A:A))+1,VLOOKUP(C42,'PEX Fittings - F1807 PPSU '!A:J,7),IF(C42&lt;(MAX('PEX Fittings - F1960 EPPSU'!A:A))+1,VLOOKUP(C42,'PEX Fittings - F1960 EPPSU'!A:J,7),IF(C42&lt;(MAX(Accessories!A:A))+1,VLOOKUP(C42,Accessories!A:J,7),IF(C42&lt;(MAX('PVC DWV'!A:A))+1,VLOOKUP(C42,'PVC DWV'!A:K,8),IF(C42&lt;(MAX('PVC SCH 40'!A:A))+1,VLOOKUP(C42,'PVC SCH 40'!A:K,7),IF(C42&lt;(MAX('Push Fittings'!A:A))+1,VLOOKUP(C42,'Push Fittings'!A:J,7),IF(C42&lt;(MAX('Copper Wrot'!A:A))+1,VLOOKUP(C42,'Copper Wrot'!A:L,9),IF(C42&lt;(MAX('Cast Copper'!A:A))+1,VLOOKUP(C42,'Cast Copper'!A:J,6),IF(C42&lt;(MAX('Press Copper Fittings'!A:A))+1,VLOOKUP(C42,'Press Copper Fittings'!A:J,7),IF(C42&lt;(MAX('Supply Stops'!A:A))+1,VLOOKUP(C42,'Supply Stops'!A:J,7),IF(C42&lt;(MAX('Supply Lines'!A:A))+1,VLOOKUP(C42,'Supply Lines'!A:J,7),IF(C42&lt;(MAX('Gas Connectors'!A:A))+1,VLOOKUP(C42,'Gas Connectors'!A:J,7),IF(C42&lt;(MAX('CI Fittings'!A:A))+1,VLOOKUP(C42,'CI Fittings'!A:J,7),IF(C42&lt;(MAX('Steel Couplings'!A:A))+1,VLOOKUP(C42,'Steel Couplings'!A:J,7),IF(C42&lt;(MAX(NHC!A:A))+1,VLOOKUP(C42,NHC!A:J,7),IF(C42&lt;(MAX('Dielectric Unions'!A:A))+1,VLOOKUP(C42,'Dielectric Unions'!A:J,7),IF(C42&lt;(MAX('MI Fittings - XH'!A:A))+1,VLOOKUP(C42,'MI Fittings - XH'!A:J,7),IF(C42&lt;(MAX('Steel Nipples - XH'!A:A))+1,VLOOKUP(C42,'Steel Nipples - XH'!A:J,7),IF(C42&lt;(MAX('CPVC Adapters'!A:A))+1,VLOOKUP(C42,'CPVC Adapters'!A:J,7),0))))))))))))))))))))))))))))))</f>
        <v>0</v>
      </c>
      <c r="J42" s="1555">
        <f t="shared" si="0"/>
        <v>0</v>
      </c>
    </row>
    <row r="43" spans="3:10" ht="15" customHeight="1" thickTop="1" thickBot="1">
      <c r="C43" s="976">
        <v>22</v>
      </c>
      <c r="D43" s="17" t="str">
        <f>IF(C43&lt;(MAX('MI Fittings'!A:A))+1,VLOOKUP(C43,'MI Fittings'!A:K,10),IF(C43&lt;(MAX('CS Press Fittings'!A:A))+1,VLOOKUP(C43,'CS Press Fittings'!A:K,11),IF(C43&lt;(MAX('Steel Nipples'!A:A))+1,VLOOKUP(C43,'Steel Nipples'!A:K,10),IF(C43&lt;(MAX('Steel Cut Lengths'!A:A))+1,VLOOKUP(C43,'Steel Cut Lengths'!A:K,10),IF(C43&lt;(MAX('Pipe Hangers'!A:A))+1,VLOOKUP(C43,'Pipe Hangers'!A:J,10),IF(C43&lt;(MAX('Brass Nipples '!A:A))+1,VLOOKUP(C43,'Brass Nipples '!A:J,10),IF(C43&lt;(MAX('Brass Fittings '!A:A))+1,VLOOKUP(C43,'Brass Fittings '!A:J,10),IF(C43&lt;(MAX(Valves!A:A))+1,VLOOKUP(C43,Valves!A:J,10),IF(C43&lt;(MAX('PEX Tubing'!A:A))+1,VLOOKUP(C43,'PEX Tubing'!A:I,9),IF(C43&lt;(MAX('PEX Fittings - Brass'!A:A))+1,VLOOKUP(C43,'PEX Fittings - Brass'!A:J,10),IF(C43&lt;(MAX('PEX Fittings - EXPN Brass'!A:A))+1,VLOOKUP(C43,'PEX Fittings - EXPN Brass'!A:J,10),IF(C43&lt;(MAX('PEX Fittings - F1807 PPSU '!A:A))+1,VLOOKUP(C43,'PEX Fittings - F1807 PPSU '!A:J,10),IF(C43&lt;(MAX('PEX Fittings - F1960 EPPSU'!A:A))+1,VLOOKUP(C43,'PEX Fittings - F1960 EPPSU'!A:J,10),IF(C43&lt;(MAX(Accessories!A:A))+1,VLOOKUP(C43,Accessories!A:J,10),IF(C43&lt;(MAX('PVC DWV'!A:A))+1,VLOOKUP(C43,'PVC DWV'!A:K,11),IF(C43&lt;(MAX('PVC SCH 40'!A:A))+1,VLOOKUP(C43,'PVC SCH 40'!A:K,11),IF(C43&lt;(MAX('Push Fittings'!A:A))+1,VLOOKUP(C43,'Push Fittings'!A:J,10),IF(C43&lt;(MAX('Copper Wrot'!A:A))+1,VLOOKUP(C43,'Copper Wrot'!A:L,12),IF(C43&lt;(MAX('Cast Copper'!A:A))+1,VLOOKUP(C43,'Cast Copper'!A:J,10),IF(C43&lt;(MAX('Press Copper Fittings'!A:A))+1,VLOOKUP(C43,'Press Copper Fittings'!A:J,10),IF(C43&lt;(MAX('Supply Stops'!A:A))+1,VLOOKUP(C43,'Supply Stops'!A:J,10),IF(C43&lt;(MAX('Supply Lines'!A:A))+1,VLOOKUP(C43,'Supply Lines'!A:J,10),IF(C43&lt;(MAX('Gas Connectors'!A:A))+1,VLOOKUP(C43,'Gas Connectors'!A:J,10),IF(C43&lt;(MAX('CI Fittings'!A:A))+1,VLOOKUP(C43,'CI Fittings'!A:J,10),IF(C43&lt;(MAX('Steel Couplings'!A:A))+1,VLOOKUP(C43,'Steel Couplings'!A:J,10),IF(C43&lt;(MAX(NHC!A:A))+1,VLOOKUP(C43,NHC!A:J,10),IF(C43&lt;(MAX('Dielectric Unions'!A:A))+1,VLOOKUP(C43,'Dielectric Unions'!A:J,10),IF(C43&lt;(MAX('MI Fittings - XH'!A:A))+1,VLOOKUP(C43,'MI Fittings - XH'!A:J,10),IF(C43&lt;(MAX('Steel Nipples - XH'!A:A))+1,VLOOKUP(C43,'Steel Nipples - XH'!A:J,10),IF(C43&lt;(MAX('CPVC Adapters'!A:A))+1,VLOOKUP(C43,'CPVC Adapters'!A:J,10),""))))))))))))))))))))))))))))))</f>
        <v/>
      </c>
      <c r="E43" s="975" t="str">
        <f>IF(C43&lt;(MAX('MI Fittings'!A:A))+1,VLOOKUP(C43,'MI Fittings'!A:K,3),IF(C43&lt;(MAX('CS Press Fittings'!A:A))+1,VLOOKUP(C43,'CS Press Fittings'!A:K,4),IF(C43&lt;(MAX('Steel Nipples'!A:A))+1,VLOOKUP(C43,'Steel Nipples'!A:K,3),IF(C43&lt;(MAX('Steel Cut Lengths'!A:A))+1,VLOOKUP(C43,'Steel Cut Lengths'!A:K,3),IF(C43&lt;(MAX('Pipe Hangers'!A:A))+1,VLOOKUP(C43,'Pipe Hangers'!A:J,3),IF(C43&lt;(MAX('Brass Nipples '!A:A))+1,VLOOKUP(C43,'Brass Nipples '!A:J,3),IF(C43&lt;(MAX('Brass Fittings '!A:A))+1,VLOOKUP(C43,'Brass Fittings '!A:J,3),IF(C43&lt;(MAX(Valves!A:A))+1,VLOOKUP(C43,Valves!A:J,3),IF(C43&lt;(MAX('PEX Tubing'!A:A))+1,VLOOKUP(C43,'PEX Tubing'!A:I,3),IF(C43&lt;(MAX('PEX Fittings - Brass'!A:A))+1,VLOOKUP(C43,'PEX Fittings - Brass'!A:J,3),IF(C43&lt;(MAX('PEX Fittings - EXPN Brass'!A:A))+1,VLOOKUP(C43,'PEX Fittings - EXPN Brass'!A:J,3),IF(C43&lt;(MAX('PEX Fittings - F1807 PPSU '!A:A))+1,VLOOKUP(C43,'PEX Fittings - F1807 PPSU '!A:J,3),IF(C43&lt;(MAX('PEX Fittings - F1960 EPPSU'!A:A))+1,VLOOKUP(C43,'PEX Fittings - F1960 EPPSU'!A:J,3),IF(C43&lt;(MAX(Accessories!A:A))+1,VLOOKUP(C43,Accessories!A:J,3),IF(C43&lt;(MAX('PVC DWV'!A:A))+1,VLOOKUP(C43,'PVC DWV'!A:K,3),IF(C43&lt;(MAX('PVC SCH 40'!A:A))+1,VLOOKUP(C43,'PVC SCH 40'!A:K,3),IF(C43&lt;(MAX('Push Fittings'!A:A))+1,VLOOKUP(C43,'Push Fittings'!A:J,3),IF(C43&lt;(MAX('Copper Wrot'!A:A))+1,VLOOKUP(C43,'Copper Wrot'!A:L,3),IF(C43&lt;(MAX('Cast Copper'!A:A))+1,VLOOKUP(C43,'Cast Copper'!A:J,3),IF(C43&lt;(MAX('Cast Copper'!A:A))+1,VLOOKUP(C43,'Cast Copper'!A:J,3),IF(C43&lt;(MAX('Press Copper Fittings'!A:A))+1,VLOOKUP(C43,'Press Copper Fittings'!A:J,3),IF(C43&lt;(MAX('Supply Stops'!A:A))+1,VLOOKUP(C43,'Supply Stops'!A:J,3),IF(C43&lt;(MAX('Supply Lines'!A:A))+1,VLOOKUP(C43,'Supply Lines'!A:J,3),IF(C43&lt;(MAX('Gas Connectors'!A:A))+1,VLOOKUP(C43,'Gas Connectors'!A:J,3),IF(C43&lt;(MAX('CI Fittings'!A:A))+1,VLOOKUP(C43,'CI Fittings'!A:J,3),IF(C43&lt;(MAX('Steel Couplings'!A:A))+1,VLOOKUP(C43,'Steel Couplings'!A:J,3),IF(C43&lt;(MAX(NHC!A:A))+1,VLOOKUP(C43,NHC!A:J,3),IF(C43&lt;(MAX('Dielectric Unions'!A:A))+1,VLOOKUP(C43,'Dielectric Unions'!A:J,3),IF(C43&lt;(MAX('MI Fittings - XH'!A:A))+1,VLOOKUP(C43,'MI Fittings - XH'!A:J,3),IF(C43&lt;(MAX('Steel Nipples - XH'!A:A))+1,VLOOKUP(C43,'Steel Nipples - XH'!A:J,3),IF(C43&lt;(MAX('CPVC Adapters'!A:A))+1,VLOOKUP(C43,'CPVC Adapters'!A:J,3),"")))))))))))))))))))))))))))))))</f>
        <v/>
      </c>
      <c r="F43" s="1376" t="str">
        <f>IFERROR(VLOOKUP(E43,'Consolidated Master Sheet'!B:C,2,0),"")</f>
        <v/>
      </c>
      <c r="G43" s="1377"/>
      <c r="H43" s="345" t="str">
        <f>IFERROR(VLOOKUP(E43,'PEX Tubing'!C:H,6,0),IFERROR(VLOOKUP(E43,'Consolidated Master Sheet'!B:G,6,0),""))</f>
        <v/>
      </c>
      <c r="I43" s="1554">
        <f>IF(C43&lt;(MAX('MI Fittings'!A:A))+1,VLOOKUP(C43,'MI Fittings'!A:K,7),IF(C43&lt;(MAX('CS Press Fittings'!A:A))+1,VLOOKUP(C43,'CS Press Fittings'!A:K,8),IF(C43&lt;(MAX('Steel Nipples'!A:A))+1,VLOOKUP(C43,'Steel Nipples'!A:K,7),IF(C43&lt;(MAX('Steel Cut Lengths'!A:A))+1,VLOOKUP(C43,'Steel Cut Lengths'!A:K,7),IF(C43&lt;(MAX('Pipe Hangers'!A:A))+1,VLOOKUP(C43,'Pipe Hangers'!A:J,7),IF(C43&lt;(MAX('Brass Nipples '!A:A))+1,VLOOKUP(C43,'Brass Nipples '!A:J,7),IF(C43&lt;(MAX('Brass Fittings '!A:A))+1,VLOOKUP(C43,'Brass Fittings '!A:J,7),IF(C43&lt;(MAX(Valves!A:A))+1,VLOOKUP(C43,Valves!A:J,7),IF(C43&lt;(MAX('PEX Tubing'!A:A))+1,VLOOKUP(C43,'PEX Tubing'!A:I,7),IF(C43&lt;(MAX('PEX Fittings - Brass'!A:A))+1,VLOOKUP(C43,'PEX Fittings - Brass'!A:J,7),IF(C43&lt;(MAX('PEX Fittings - EXPN Brass'!A:A))+1,VLOOKUP(C43,'PEX Fittings - EXPN Brass'!A:J,7),IF(C43&lt;(MAX('PEX Fittings - F1807 PPSU '!A:A))+1,VLOOKUP(C43,'PEX Fittings - F1807 PPSU '!A:J,7),IF(C43&lt;(MAX('PEX Fittings - F1960 EPPSU'!A:A))+1,VLOOKUP(C43,'PEX Fittings - F1960 EPPSU'!A:J,7),IF(C43&lt;(MAX(Accessories!A:A))+1,VLOOKUP(C43,Accessories!A:J,7),IF(C43&lt;(MAX('PVC DWV'!A:A))+1,VLOOKUP(C43,'PVC DWV'!A:K,8),IF(C43&lt;(MAX('PVC SCH 40'!A:A))+1,VLOOKUP(C43,'PVC SCH 40'!A:K,7),IF(C43&lt;(MAX('Push Fittings'!A:A))+1,VLOOKUP(C43,'Push Fittings'!A:J,7),IF(C43&lt;(MAX('Copper Wrot'!A:A))+1,VLOOKUP(C43,'Copper Wrot'!A:L,9),IF(C43&lt;(MAX('Cast Copper'!A:A))+1,VLOOKUP(C43,'Cast Copper'!A:J,6),IF(C43&lt;(MAX('Press Copper Fittings'!A:A))+1,VLOOKUP(C43,'Press Copper Fittings'!A:J,7),IF(C43&lt;(MAX('Supply Stops'!A:A))+1,VLOOKUP(C43,'Supply Stops'!A:J,7),IF(C43&lt;(MAX('Supply Lines'!A:A))+1,VLOOKUP(C43,'Supply Lines'!A:J,7),IF(C43&lt;(MAX('Gas Connectors'!A:A))+1,VLOOKUP(C43,'Gas Connectors'!A:J,7),IF(C43&lt;(MAX('CI Fittings'!A:A))+1,VLOOKUP(C43,'CI Fittings'!A:J,7),IF(C43&lt;(MAX('Steel Couplings'!A:A))+1,VLOOKUP(C43,'Steel Couplings'!A:J,7),IF(C43&lt;(MAX(NHC!A:A))+1,VLOOKUP(C43,NHC!A:J,7),IF(C43&lt;(MAX('Dielectric Unions'!A:A))+1,VLOOKUP(C43,'Dielectric Unions'!A:J,7),IF(C43&lt;(MAX('MI Fittings - XH'!A:A))+1,VLOOKUP(C43,'MI Fittings - XH'!A:J,7),IF(C43&lt;(MAX('Steel Nipples - XH'!A:A))+1,VLOOKUP(C43,'Steel Nipples - XH'!A:J,7),IF(C43&lt;(MAX('CPVC Adapters'!A:A))+1,VLOOKUP(C43,'CPVC Adapters'!A:J,7),0))))))))))))))))))))))))))))))</f>
        <v>0</v>
      </c>
      <c r="J43" s="1555">
        <f t="shared" si="0"/>
        <v>0</v>
      </c>
    </row>
    <row r="44" spans="3:10" ht="15" customHeight="1" thickTop="1" thickBot="1">
      <c r="C44" s="977">
        <v>23</v>
      </c>
      <c r="D44" s="17" t="str">
        <f>IF(C44&lt;(MAX('MI Fittings'!A:A))+1,VLOOKUP(C44,'MI Fittings'!A:K,10),IF(C44&lt;(MAX('CS Press Fittings'!A:A))+1,VLOOKUP(C44,'CS Press Fittings'!A:K,11),IF(C44&lt;(MAX('Steel Nipples'!A:A))+1,VLOOKUP(C44,'Steel Nipples'!A:K,10),IF(C44&lt;(MAX('Steel Cut Lengths'!A:A))+1,VLOOKUP(C44,'Steel Cut Lengths'!A:K,10),IF(C44&lt;(MAX('Pipe Hangers'!A:A))+1,VLOOKUP(C44,'Pipe Hangers'!A:J,10),IF(C44&lt;(MAX('Brass Nipples '!A:A))+1,VLOOKUP(C44,'Brass Nipples '!A:J,10),IF(C44&lt;(MAX('Brass Fittings '!A:A))+1,VLOOKUP(C44,'Brass Fittings '!A:J,10),IF(C44&lt;(MAX(Valves!A:A))+1,VLOOKUP(C44,Valves!A:J,10),IF(C44&lt;(MAX('PEX Tubing'!A:A))+1,VLOOKUP(C44,'PEX Tubing'!A:I,9),IF(C44&lt;(MAX('PEX Fittings - Brass'!A:A))+1,VLOOKUP(C44,'PEX Fittings - Brass'!A:J,10),IF(C44&lt;(MAX('PEX Fittings - EXPN Brass'!A:A))+1,VLOOKUP(C44,'PEX Fittings - EXPN Brass'!A:J,10),IF(C44&lt;(MAX('PEX Fittings - F1807 PPSU '!A:A))+1,VLOOKUP(C44,'PEX Fittings - F1807 PPSU '!A:J,10),IF(C44&lt;(MAX('PEX Fittings - F1960 EPPSU'!A:A))+1,VLOOKUP(C44,'PEX Fittings - F1960 EPPSU'!A:J,10),IF(C44&lt;(MAX(Accessories!A:A))+1,VLOOKUP(C44,Accessories!A:J,10),IF(C44&lt;(MAX('PVC DWV'!A:A))+1,VLOOKUP(C44,'PVC DWV'!A:K,11),IF(C44&lt;(MAX('PVC SCH 40'!A:A))+1,VLOOKUP(C44,'PVC SCH 40'!A:K,11),IF(C44&lt;(MAX('Push Fittings'!A:A))+1,VLOOKUP(C44,'Push Fittings'!A:J,10),IF(C44&lt;(MAX('Copper Wrot'!A:A))+1,VLOOKUP(C44,'Copper Wrot'!A:L,12),IF(C44&lt;(MAX('Cast Copper'!A:A))+1,VLOOKUP(C44,'Cast Copper'!A:J,10),IF(C44&lt;(MAX('Press Copper Fittings'!A:A))+1,VLOOKUP(C44,'Press Copper Fittings'!A:J,10),IF(C44&lt;(MAX('Supply Stops'!A:A))+1,VLOOKUP(C44,'Supply Stops'!A:J,10),IF(C44&lt;(MAX('Supply Lines'!A:A))+1,VLOOKUP(C44,'Supply Lines'!A:J,10),IF(C44&lt;(MAX('Gas Connectors'!A:A))+1,VLOOKUP(C44,'Gas Connectors'!A:J,10),IF(C44&lt;(MAX('CI Fittings'!A:A))+1,VLOOKUP(C44,'CI Fittings'!A:J,10),IF(C44&lt;(MAX('Steel Couplings'!A:A))+1,VLOOKUP(C44,'Steel Couplings'!A:J,10),IF(C44&lt;(MAX(NHC!A:A))+1,VLOOKUP(C44,NHC!A:J,10),IF(C44&lt;(MAX('Dielectric Unions'!A:A))+1,VLOOKUP(C44,'Dielectric Unions'!A:J,10),IF(C44&lt;(MAX('MI Fittings - XH'!A:A))+1,VLOOKUP(C44,'MI Fittings - XH'!A:J,10),IF(C44&lt;(MAX('Steel Nipples - XH'!A:A))+1,VLOOKUP(C44,'Steel Nipples - XH'!A:J,10),IF(C44&lt;(MAX('CPVC Adapters'!A:A))+1,VLOOKUP(C44,'CPVC Adapters'!A:J,10),""))))))))))))))))))))))))))))))</f>
        <v/>
      </c>
      <c r="E44" s="975" t="str">
        <f>IF(C44&lt;(MAX('MI Fittings'!A:A))+1,VLOOKUP(C44,'MI Fittings'!A:K,3),IF(C44&lt;(MAX('CS Press Fittings'!A:A))+1,VLOOKUP(C44,'CS Press Fittings'!A:K,4),IF(C44&lt;(MAX('Steel Nipples'!A:A))+1,VLOOKUP(C44,'Steel Nipples'!A:K,3),IF(C44&lt;(MAX('Steel Cut Lengths'!A:A))+1,VLOOKUP(C44,'Steel Cut Lengths'!A:K,3),IF(C44&lt;(MAX('Pipe Hangers'!A:A))+1,VLOOKUP(C44,'Pipe Hangers'!A:J,3),IF(C44&lt;(MAX('Brass Nipples '!A:A))+1,VLOOKUP(C44,'Brass Nipples '!A:J,3),IF(C44&lt;(MAX('Brass Fittings '!A:A))+1,VLOOKUP(C44,'Brass Fittings '!A:J,3),IF(C44&lt;(MAX(Valves!A:A))+1,VLOOKUP(C44,Valves!A:J,3),IF(C44&lt;(MAX('PEX Tubing'!A:A))+1,VLOOKUP(C44,'PEX Tubing'!A:I,3),IF(C44&lt;(MAX('PEX Fittings - Brass'!A:A))+1,VLOOKUP(C44,'PEX Fittings - Brass'!A:J,3),IF(C44&lt;(MAX('PEX Fittings - EXPN Brass'!A:A))+1,VLOOKUP(C44,'PEX Fittings - EXPN Brass'!A:J,3),IF(C44&lt;(MAX('PEX Fittings - F1807 PPSU '!A:A))+1,VLOOKUP(C44,'PEX Fittings - F1807 PPSU '!A:J,3),IF(C44&lt;(MAX('PEX Fittings - F1960 EPPSU'!A:A))+1,VLOOKUP(C44,'PEX Fittings - F1960 EPPSU'!A:J,3),IF(C44&lt;(MAX(Accessories!A:A))+1,VLOOKUP(C44,Accessories!A:J,3),IF(C44&lt;(MAX('PVC DWV'!A:A))+1,VLOOKUP(C44,'PVC DWV'!A:K,3),IF(C44&lt;(MAX('PVC SCH 40'!A:A))+1,VLOOKUP(C44,'PVC SCH 40'!A:K,3),IF(C44&lt;(MAX('Push Fittings'!A:A))+1,VLOOKUP(C44,'Push Fittings'!A:J,3),IF(C44&lt;(MAX('Copper Wrot'!A:A))+1,VLOOKUP(C44,'Copper Wrot'!A:L,3),IF(C44&lt;(MAX('Cast Copper'!A:A))+1,VLOOKUP(C44,'Cast Copper'!A:J,3),IF(C44&lt;(MAX('Cast Copper'!A:A))+1,VLOOKUP(C44,'Cast Copper'!A:J,3),IF(C44&lt;(MAX('Press Copper Fittings'!A:A))+1,VLOOKUP(C44,'Press Copper Fittings'!A:J,3),IF(C44&lt;(MAX('Supply Stops'!A:A))+1,VLOOKUP(C44,'Supply Stops'!A:J,3),IF(C44&lt;(MAX('Supply Lines'!A:A))+1,VLOOKUP(C44,'Supply Lines'!A:J,3),IF(C44&lt;(MAX('Gas Connectors'!A:A))+1,VLOOKUP(C44,'Gas Connectors'!A:J,3),IF(C44&lt;(MAX('CI Fittings'!A:A))+1,VLOOKUP(C44,'CI Fittings'!A:J,3),IF(C44&lt;(MAX('Steel Couplings'!A:A))+1,VLOOKUP(C44,'Steel Couplings'!A:J,3),IF(C44&lt;(MAX(NHC!A:A))+1,VLOOKUP(C44,NHC!A:J,3),IF(C44&lt;(MAX('Dielectric Unions'!A:A))+1,VLOOKUP(C44,'Dielectric Unions'!A:J,3),IF(C44&lt;(MAX('MI Fittings - XH'!A:A))+1,VLOOKUP(C44,'MI Fittings - XH'!A:J,3),IF(C44&lt;(MAX('Steel Nipples - XH'!A:A))+1,VLOOKUP(C44,'Steel Nipples - XH'!A:J,3),IF(C44&lt;(MAX('CPVC Adapters'!A:A))+1,VLOOKUP(C44,'CPVC Adapters'!A:J,3),"")))))))))))))))))))))))))))))))</f>
        <v/>
      </c>
      <c r="F44" s="1376" t="str">
        <f>IFERROR(VLOOKUP(E44,'Consolidated Master Sheet'!B:C,2,0),"")</f>
        <v/>
      </c>
      <c r="G44" s="1377"/>
      <c r="H44" s="345" t="str">
        <f>IFERROR(VLOOKUP(E44,'PEX Tubing'!C:H,6,0),IFERROR(VLOOKUP(E44,'Consolidated Master Sheet'!B:G,6,0),""))</f>
        <v/>
      </c>
      <c r="I44" s="1554">
        <f>IF(C44&lt;(MAX('MI Fittings'!A:A))+1,VLOOKUP(C44,'MI Fittings'!A:K,7),IF(C44&lt;(MAX('CS Press Fittings'!A:A))+1,VLOOKUP(C44,'CS Press Fittings'!A:K,8),IF(C44&lt;(MAX('Steel Nipples'!A:A))+1,VLOOKUP(C44,'Steel Nipples'!A:K,7),IF(C44&lt;(MAX('Steel Cut Lengths'!A:A))+1,VLOOKUP(C44,'Steel Cut Lengths'!A:K,7),IF(C44&lt;(MAX('Pipe Hangers'!A:A))+1,VLOOKUP(C44,'Pipe Hangers'!A:J,7),IF(C44&lt;(MAX('Brass Nipples '!A:A))+1,VLOOKUP(C44,'Brass Nipples '!A:J,7),IF(C44&lt;(MAX('Brass Fittings '!A:A))+1,VLOOKUP(C44,'Brass Fittings '!A:J,7),IF(C44&lt;(MAX(Valves!A:A))+1,VLOOKUP(C44,Valves!A:J,7),IF(C44&lt;(MAX('PEX Tubing'!A:A))+1,VLOOKUP(C44,'PEX Tubing'!A:I,7),IF(C44&lt;(MAX('PEX Fittings - Brass'!A:A))+1,VLOOKUP(C44,'PEX Fittings - Brass'!A:J,7),IF(C44&lt;(MAX('PEX Fittings - EXPN Brass'!A:A))+1,VLOOKUP(C44,'PEX Fittings - EXPN Brass'!A:J,7),IF(C44&lt;(MAX('PEX Fittings - F1807 PPSU '!A:A))+1,VLOOKUP(C44,'PEX Fittings - F1807 PPSU '!A:J,7),IF(C44&lt;(MAX('PEX Fittings - F1960 EPPSU'!A:A))+1,VLOOKUP(C44,'PEX Fittings - F1960 EPPSU'!A:J,7),IF(C44&lt;(MAX(Accessories!A:A))+1,VLOOKUP(C44,Accessories!A:J,7),IF(C44&lt;(MAX('PVC DWV'!A:A))+1,VLOOKUP(C44,'PVC DWV'!A:K,8),IF(C44&lt;(MAX('PVC SCH 40'!A:A))+1,VLOOKUP(C44,'PVC SCH 40'!A:K,7),IF(C44&lt;(MAX('Push Fittings'!A:A))+1,VLOOKUP(C44,'Push Fittings'!A:J,7),IF(C44&lt;(MAX('Copper Wrot'!A:A))+1,VLOOKUP(C44,'Copper Wrot'!A:L,9),IF(C44&lt;(MAX('Cast Copper'!A:A))+1,VLOOKUP(C44,'Cast Copper'!A:J,6),IF(C44&lt;(MAX('Press Copper Fittings'!A:A))+1,VLOOKUP(C44,'Press Copper Fittings'!A:J,7),IF(C44&lt;(MAX('Supply Stops'!A:A))+1,VLOOKUP(C44,'Supply Stops'!A:J,7),IF(C44&lt;(MAX('Supply Lines'!A:A))+1,VLOOKUP(C44,'Supply Lines'!A:J,7),IF(C44&lt;(MAX('Gas Connectors'!A:A))+1,VLOOKUP(C44,'Gas Connectors'!A:J,7),IF(C44&lt;(MAX('CI Fittings'!A:A))+1,VLOOKUP(C44,'CI Fittings'!A:J,7),IF(C44&lt;(MAX('Steel Couplings'!A:A))+1,VLOOKUP(C44,'Steel Couplings'!A:J,7),IF(C44&lt;(MAX(NHC!A:A))+1,VLOOKUP(C44,NHC!A:J,7),IF(C44&lt;(MAX('Dielectric Unions'!A:A))+1,VLOOKUP(C44,'Dielectric Unions'!A:J,7),IF(C44&lt;(MAX('MI Fittings - XH'!A:A))+1,VLOOKUP(C44,'MI Fittings - XH'!A:J,7),IF(C44&lt;(MAX('Steel Nipples - XH'!A:A))+1,VLOOKUP(C44,'Steel Nipples - XH'!A:J,7),IF(C44&lt;(MAX('CPVC Adapters'!A:A))+1,VLOOKUP(C44,'CPVC Adapters'!A:J,7),0))))))))))))))))))))))))))))))</f>
        <v>0</v>
      </c>
      <c r="J44" s="1555">
        <f t="shared" si="0"/>
        <v>0</v>
      </c>
    </row>
    <row r="45" spans="3:10" ht="15" customHeight="1" thickTop="1" thickBot="1">
      <c r="C45" s="976">
        <v>24</v>
      </c>
      <c r="D45" s="17" t="str">
        <f>IF(C45&lt;(MAX('MI Fittings'!A:A))+1,VLOOKUP(C45,'MI Fittings'!A:K,10),IF(C45&lt;(MAX('CS Press Fittings'!A:A))+1,VLOOKUP(C45,'CS Press Fittings'!A:K,11),IF(C45&lt;(MAX('Steel Nipples'!A:A))+1,VLOOKUP(C45,'Steel Nipples'!A:K,10),IF(C45&lt;(MAX('Steel Cut Lengths'!A:A))+1,VLOOKUP(C45,'Steel Cut Lengths'!A:K,10),IF(C45&lt;(MAX('Pipe Hangers'!A:A))+1,VLOOKUP(C45,'Pipe Hangers'!A:J,10),IF(C45&lt;(MAX('Brass Nipples '!A:A))+1,VLOOKUP(C45,'Brass Nipples '!A:J,10),IF(C45&lt;(MAX('Brass Fittings '!A:A))+1,VLOOKUP(C45,'Brass Fittings '!A:J,10),IF(C45&lt;(MAX(Valves!A:A))+1,VLOOKUP(C45,Valves!A:J,10),IF(C45&lt;(MAX('PEX Tubing'!A:A))+1,VLOOKUP(C45,'PEX Tubing'!A:I,9),IF(C45&lt;(MAX('PEX Fittings - Brass'!A:A))+1,VLOOKUP(C45,'PEX Fittings - Brass'!A:J,10),IF(C45&lt;(MAX('PEX Fittings - EXPN Brass'!A:A))+1,VLOOKUP(C45,'PEX Fittings - EXPN Brass'!A:J,10),IF(C45&lt;(MAX('PEX Fittings - F1807 PPSU '!A:A))+1,VLOOKUP(C45,'PEX Fittings - F1807 PPSU '!A:J,10),IF(C45&lt;(MAX('PEX Fittings - F1960 EPPSU'!A:A))+1,VLOOKUP(C45,'PEX Fittings - F1960 EPPSU'!A:J,10),IF(C45&lt;(MAX(Accessories!A:A))+1,VLOOKUP(C45,Accessories!A:J,10),IF(C45&lt;(MAX('PVC DWV'!A:A))+1,VLOOKUP(C45,'PVC DWV'!A:K,11),IF(C45&lt;(MAX('PVC SCH 40'!A:A))+1,VLOOKUP(C45,'PVC SCH 40'!A:K,11),IF(C45&lt;(MAX('Push Fittings'!A:A))+1,VLOOKUP(C45,'Push Fittings'!A:J,10),IF(C45&lt;(MAX('Copper Wrot'!A:A))+1,VLOOKUP(C45,'Copper Wrot'!A:L,12),IF(C45&lt;(MAX('Cast Copper'!A:A))+1,VLOOKUP(C45,'Cast Copper'!A:J,10),IF(C45&lt;(MAX('Press Copper Fittings'!A:A))+1,VLOOKUP(C45,'Press Copper Fittings'!A:J,10),IF(C45&lt;(MAX('Supply Stops'!A:A))+1,VLOOKUP(C45,'Supply Stops'!A:J,10),IF(C45&lt;(MAX('Supply Lines'!A:A))+1,VLOOKUP(C45,'Supply Lines'!A:J,10),IF(C45&lt;(MAX('Gas Connectors'!A:A))+1,VLOOKUP(C45,'Gas Connectors'!A:J,10),IF(C45&lt;(MAX('CI Fittings'!A:A))+1,VLOOKUP(C45,'CI Fittings'!A:J,10),IF(C45&lt;(MAX('Steel Couplings'!A:A))+1,VLOOKUP(C45,'Steel Couplings'!A:J,10),IF(C45&lt;(MAX(NHC!A:A))+1,VLOOKUP(C45,NHC!A:J,10),IF(C45&lt;(MAX('Dielectric Unions'!A:A))+1,VLOOKUP(C45,'Dielectric Unions'!A:J,10),IF(C45&lt;(MAX('MI Fittings - XH'!A:A))+1,VLOOKUP(C45,'MI Fittings - XH'!A:J,10),IF(C45&lt;(MAX('Steel Nipples - XH'!A:A))+1,VLOOKUP(C45,'Steel Nipples - XH'!A:J,10),IF(C45&lt;(MAX('CPVC Adapters'!A:A))+1,VLOOKUP(C45,'CPVC Adapters'!A:J,10),""))))))))))))))))))))))))))))))</f>
        <v/>
      </c>
      <c r="E45" s="975" t="str">
        <f>IF(C45&lt;(MAX('MI Fittings'!A:A))+1,VLOOKUP(C45,'MI Fittings'!A:K,3),IF(C45&lt;(MAX('CS Press Fittings'!A:A))+1,VLOOKUP(C45,'CS Press Fittings'!A:K,4),IF(C45&lt;(MAX('Steel Nipples'!A:A))+1,VLOOKUP(C45,'Steel Nipples'!A:K,3),IF(C45&lt;(MAX('Steel Cut Lengths'!A:A))+1,VLOOKUP(C45,'Steel Cut Lengths'!A:K,3),IF(C45&lt;(MAX('Pipe Hangers'!A:A))+1,VLOOKUP(C45,'Pipe Hangers'!A:J,3),IF(C45&lt;(MAX('Brass Nipples '!A:A))+1,VLOOKUP(C45,'Brass Nipples '!A:J,3),IF(C45&lt;(MAX('Brass Fittings '!A:A))+1,VLOOKUP(C45,'Brass Fittings '!A:J,3),IF(C45&lt;(MAX(Valves!A:A))+1,VLOOKUP(C45,Valves!A:J,3),IF(C45&lt;(MAX('PEX Tubing'!A:A))+1,VLOOKUP(C45,'PEX Tubing'!A:I,3),IF(C45&lt;(MAX('PEX Fittings - Brass'!A:A))+1,VLOOKUP(C45,'PEX Fittings - Brass'!A:J,3),IF(C45&lt;(MAX('PEX Fittings - EXPN Brass'!A:A))+1,VLOOKUP(C45,'PEX Fittings - EXPN Brass'!A:J,3),IF(C45&lt;(MAX('PEX Fittings - F1807 PPSU '!A:A))+1,VLOOKUP(C45,'PEX Fittings - F1807 PPSU '!A:J,3),IF(C45&lt;(MAX('PEX Fittings - F1960 EPPSU'!A:A))+1,VLOOKUP(C45,'PEX Fittings - F1960 EPPSU'!A:J,3),IF(C45&lt;(MAX(Accessories!A:A))+1,VLOOKUP(C45,Accessories!A:J,3),IF(C45&lt;(MAX('PVC DWV'!A:A))+1,VLOOKUP(C45,'PVC DWV'!A:K,3),IF(C45&lt;(MAX('PVC SCH 40'!A:A))+1,VLOOKUP(C45,'PVC SCH 40'!A:K,3),IF(C45&lt;(MAX('Push Fittings'!A:A))+1,VLOOKUP(C45,'Push Fittings'!A:J,3),IF(C45&lt;(MAX('Copper Wrot'!A:A))+1,VLOOKUP(C45,'Copper Wrot'!A:L,3),IF(C45&lt;(MAX('Cast Copper'!A:A))+1,VLOOKUP(C45,'Cast Copper'!A:J,3),IF(C45&lt;(MAX('Cast Copper'!A:A))+1,VLOOKUP(C45,'Cast Copper'!A:J,3),IF(C45&lt;(MAX('Press Copper Fittings'!A:A))+1,VLOOKUP(C45,'Press Copper Fittings'!A:J,3),IF(C45&lt;(MAX('Supply Stops'!A:A))+1,VLOOKUP(C45,'Supply Stops'!A:J,3),IF(C45&lt;(MAX('Supply Lines'!A:A))+1,VLOOKUP(C45,'Supply Lines'!A:J,3),IF(C45&lt;(MAX('Gas Connectors'!A:A))+1,VLOOKUP(C45,'Gas Connectors'!A:J,3),IF(C45&lt;(MAX('CI Fittings'!A:A))+1,VLOOKUP(C45,'CI Fittings'!A:J,3),IF(C45&lt;(MAX('Steel Couplings'!A:A))+1,VLOOKUP(C45,'Steel Couplings'!A:J,3),IF(C45&lt;(MAX(NHC!A:A))+1,VLOOKUP(C45,NHC!A:J,3),IF(C45&lt;(MAX('Dielectric Unions'!A:A))+1,VLOOKUP(C45,'Dielectric Unions'!A:J,3),IF(C45&lt;(MAX('MI Fittings - XH'!A:A))+1,VLOOKUP(C45,'MI Fittings - XH'!A:J,3),IF(C45&lt;(MAX('Steel Nipples - XH'!A:A))+1,VLOOKUP(C45,'Steel Nipples - XH'!A:J,3),IF(C45&lt;(MAX('CPVC Adapters'!A:A))+1,VLOOKUP(C45,'CPVC Adapters'!A:J,3),"")))))))))))))))))))))))))))))))</f>
        <v/>
      </c>
      <c r="F45" s="1376" t="str">
        <f>IFERROR(VLOOKUP(E45,'Consolidated Master Sheet'!B:C,2,0),"")</f>
        <v/>
      </c>
      <c r="G45" s="1377"/>
      <c r="H45" s="345" t="str">
        <f>IFERROR(VLOOKUP(E45,'PEX Tubing'!C:H,6,0),IFERROR(VLOOKUP(E45,'Consolidated Master Sheet'!B:G,6,0),""))</f>
        <v/>
      </c>
      <c r="I45" s="1554">
        <f>IF(C45&lt;(MAX('MI Fittings'!A:A))+1,VLOOKUP(C45,'MI Fittings'!A:K,7),IF(C45&lt;(MAX('CS Press Fittings'!A:A))+1,VLOOKUP(C45,'CS Press Fittings'!A:K,8),IF(C45&lt;(MAX('Steel Nipples'!A:A))+1,VLOOKUP(C45,'Steel Nipples'!A:K,7),IF(C45&lt;(MAX('Steel Cut Lengths'!A:A))+1,VLOOKUP(C45,'Steel Cut Lengths'!A:K,7),IF(C45&lt;(MAX('Pipe Hangers'!A:A))+1,VLOOKUP(C45,'Pipe Hangers'!A:J,7),IF(C45&lt;(MAX('Brass Nipples '!A:A))+1,VLOOKUP(C45,'Brass Nipples '!A:J,7),IF(C45&lt;(MAX('Brass Fittings '!A:A))+1,VLOOKUP(C45,'Brass Fittings '!A:J,7),IF(C45&lt;(MAX(Valves!A:A))+1,VLOOKUP(C45,Valves!A:J,7),IF(C45&lt;(MAX('PEX Tubing'!A:A))+1,VLOOKUP(C45,'PEX Tubing'!A:I,7),IF(C45&lt;(MAX('PEX Fittings - Brass'!A:A))+1,VLOOKUP(C45,'PEX Fittings - Brass'!A:J,7),IF(C45&lt;(MAX('PEX Fittings - EXPN Brass'!A:A))+1,VLOOKUP(C45,'PEX Fittings - EXPN Brass'!A:J,7),IF(C45&lt;(MAX('PEX Fittings - F1807 PPSU '!A:A))+1,VLOOKUP(C45,'PEX Fittings - F1807 PPSU '!A:J,7),IF(C45&lt;(MAX('PEX Fittings - F1960 EPPSU'!A:A))+1,VLOOKUP(C45,'PEX Fittings - F1960 EPPSU'!A:J,7),IF(C45&lt;(MAX(Accessories!A:A))+1,VLOOKUP(C45,Accessories!A:J,7),IF(C45&lt;(MAX('PVC DWV'!A:A))+1,VLOOKUP(C45,'PVC DWV'!A:K,8),IF(C45&lt;(MAX('PVC SCH 40'!A:A))+1,VLOOKUP(C45,'PVC SCH 40'!A:K,7),IF(C45&lt;(MAX('Push Fittings'!A:A))+1,VLOOKUP(C45,'Push Fittings'!A:J,7),IF(C45&lt;(MAX('Copper Wrot'!A:A))+1,VLOOKUP(C45,'Copper Wrot'!A:L,9),IF(C45&lt;(MAX('Cast Copper'!A:A))+1,VLOOKUP(C45,'Cast Copper'!A:J,6),IF(C45&lt;(MAX('Press Copper Fittings'!A:A))+1,VLOOKUP(C45,'Press Copper Fittings'!A:J,7),IF(C45&lt;(MAX('Supply Stops'!A:A))+1,VLOOKUP(C45,'Supply Stops'!A:J,7),IF(C45&lt;(MAX('Supply Lines'!A:A))+1,VLOOKUP(C45,'Supply Lines'!A:J,7),IF(C45&lt;(MAX('Gas Connectors'!A:A))+1,VLOOKUP(C45,'Gas Connectors'!A:J,7),IF(C45&lt;(MAX('CI Fittings'!A:A))+1,VLOOKUP(C45,'CI Fittings'!A:J,7),IF(C45&lt;(MAX('Steel Couplings'!A:A))+1,VLOOKUP(C45,'Steel Couplings'!A:J,7),IF(C45&lt;(MAX(NHC!A:A))+1,VLOOKUP(C45,NHC!A:J,7),IF(C45&lt;(MAX('Dielectric Unions'!A:A))+1,VLOOKUP(C45,'Dielectric Unions'!A:J,7),IF(C45&lt;(MAX('MI Fittings - XH'!A:A))+1,VLOOKUP(C45,'MI Fittings - XH'!A:J,7),IF(C45&lt;(MAX('Steel Nipples - XH'!A:A))+1,VLOOKUP(C45,'Steel Nipples - XH'!A:J,7),IF(C45&lt;(MAX('CPVC Adapters'!A:A))+1,VLOOKUP(C45,'CPVC Adapters'!A:J,7),0))))))))))))))))))))))))))))))</f>
        <v>0</v>
      </c>
      <c r="J45" s="1555">
        <f t="shared" si="0"/>
        <v>0</v>
      </c>
    </row>
    <row r="46" spans="3:10" ht="15" customHeight="1" thickTop="1" thickBot="1">
      <c r="C46" s="977">
        <v>25</v>
      </c>
      <c r="D46" s="17" t="str">
        <f>IF(C46&lt;(MAX('MI Fittings'!A:A))+1,VLOOKUP(C46,'MI Fittings'!A:K,10),IF(C46&lt;(MAX('CS Press Fittings'!A:A))+1,VLOOKUP(C46,'CS Press Fittings'!A:K,11),IF(C46&lt;(MAX('Steel Nipples'!A:A))+1,VLOOKUP(C46,'Steel Nipples'!A:K,10),IF(C46&lt;(MAX('Steel Cut Lengths'!A:A))+1,VLOOKUP(C46,'Steel Cut Lengths'!A:K,10),IF(C46&lt;(MAX('Pipe Hangers'!A:A))+1,VLOOKUP(C46,'Pipe Hangers'!A:J,10),IF(C46&lt;(MAX('Brass Nipples '!A:A))+1,VLOOKUP(C46,'Brass Nipples '!A:J,10),IF(C46&lt;(MAX('Brass Fittings '!A:A))+1,VLOOKUP(C46,'Brass Fittings '!A:J,10),IF(C46&lt;(MAX(Valves!A:A))+1,VLOOKUP(C46,Valves!A:J,10),IF(C46&lt;(MAX('PEX Tubing'!A:A))+1,VLOOKUP(C46,'PEX Tubing'!A:I,9),IF(C46&lt;(MAX('PEX Fittings - Brass'!A:A))+1,VLOOKUP(C46,'PEX Fittings - Brass'!A:J,10),IF(C46&lt;(MAX('PEX Fittings - EXPN Brass'!A:A))+1,VLOOKUP(C46,'PEX Fittings - EXPN Brass'!A:J,10),IF(C46&lt;(MAX('PEX Fittings - F1807 PPSU '!A:A))+1,VLOOKUP(C46,'PEX Fittings - F1807 PPSU '!A:J,10),IF(C46&lt;(MAX('PEX Fittings - F1960 EPPSU'!A:A))+1,VLOOKUP(C46,'PEX Fittings - F1960 EPPSU'!A:J,10),IF(C46&lt;(MAX(Accessories!A:A))+1,VLOOKUP(C46,Accessories!A:J,10),IF(C46&lt;(MAX('PVC DWV'!A:A))+1,VLOOKUP(C46,'PVC DWV'!A:K,11),IF(C46&lt;(MAX('PVC SCH 40'!A:A))+1,VLOOKUP(C46,'PVC SCH 40'!A:K,11),IF(C46&lt;(MAX('Push Fittings'!A:A))+1,VLOOKUP(C46,'Push Fittings'!A:J,10),IF(C46&lt;(MAX('Copper Wrot'!A:A))+1,VLOOKUP(C46,'Copper Wrot'!A:L,12),IF(C46&lt;(MAX('Cast Copper'!A:A))+1,VLOOKUP(C46,'Cast Copper'!A:J,10),IF(C46&lt;(MAX('Press Copper Fittings'!A:A))+1,VLOOKUP(C46,'Press Copper Fittings'!A:J,10),IF(C46&lt;(MAX('Supply Stops'!A:A))+1,VLOOKUP(C46,'Supply Stops'!A:J,10),IF(C46&lt;(MAX('Supply Lines'!A:A))+1,VLOOKUP(C46,'Supply Lines'!A:J,10),IF(C46&lt;(MAX('Gas Connectors'!A:A))+1,VLOOKUP(C46,'Gas Connectors'!A:J,10),IF(C46&lt;(MAX('CI Fittings'!A:A))+1,VLOOKUP(C46,'CI Fittings'!A:J,10),IF(C46&lt;(MAX('Steel Couplings'!A:A))+1,VLOOKUP(C46,'Steel Couplings'!A:J,10),IF(C46&lt;(MAX(NHC!A:A))+1,VLOOKUP(C46,NHC!A:J,10),IF(C46&lt;(MAX('Dielectric Unions'!A:A))+1,VLOOKUP(C46,'Dielectric Unions'!A:J,10),IF(C46&lt;(MAX('MI Fittings - XH'!A:A))+1,VLOOKUP(C46,'MI Fittings - XH'!A:J,10),IF(C46&lt;(MAX('Steel Nipples - XH'!A:A))+1,VLOOKUP(C46,'Steel Nipples - XH'!A:J,10),IF(C46&lt;(MAX('CPVC Adapters'!A:A))+1,VLOOKUP(C46,'CPVC Adapters'!A:J,10),""))))))))))))))))))))))))))))))</f>
        <v/>
      </c>
      <c r="E46" s="975" t="str">
        <f>IF(C46&lt;(MAX('MI Fittings'!A:A))+1,VLOOKUP(C46,'MI Fittings'!A:K,3),IF(C46&lt;(MAX('CS Press Fittings'!A:A))+1,VLOOKUP(C46,'CS Press Fittings'!A:K,4),IF(C46&lt;(MAX('Steel Nipples'!A:A))+1,VLOOKUP(C46,'Steel Nipples'!A:K,3),IF(C46&lt;(MAX('Steel Cut Lengths'!A:A))+1,VLOOKUP(C46,'Steel Cut Lengths'!A:K,3),IF(C46&lt;(MAX('Pipe Hangers'!A:A))+1,VLOOKUP(C46,'Pipe Hangers'!A:J,3),IF(C46&lt;(MAX('Brass Nipples '!A:A))+1,VLOOKUP(C46,'Brass Nipples '!A:J,3),IF(C46&lt;(MAX('Brass Fittings '!A:A))+1,VLOOKUP(C46,'Brass Fittings '!A:J,3),IF(C46&lt;(MAX(Valves!A:A))+1,VLOOKUP(C46,Valves!A:J,3),IF(C46&lt;(MAX('PEX Tubing'!A:A))+1,VLOOKUP(C46,'PEX Tubing'!A:I,3),IF(C46&lt;(MAX('PEX Fittings - Brass'!A:A))+1,VLOOKUP(C46,'PEX Fittings - Brass'!A:J,3),IF(C46&lt;(MAX('PEX Fittings - EXPN Brass'!A:A))+1,VLOOKUP(C46,'PEX Fittings - EXPN Brass'!A:J,3),IF(C46&lt;(MAX('PEX Fittings - F1807 PPSU '!A:A))+1,VLOOKUP(C46,'PEX Fittings - F1807 PPSU '!A:J,3),IF(C46&lt;(MAX('PEX Fittings - F1960 EPPSU'!A:A))+1,VLOOKUP(C46,'PEX Fittings - F1960 EPPSU'!A:J,3),IF(C46&lt;(MAX(Accessories!A:A))+1,VLOOKUP(C46,Accessories!A:J,3),IF(C46&lt;(MAX('PVC DWV'!A:A))+1,VLOOKUP(C46,'PVC DWV'!A:K,3),IF(C46&lt;(MAX('PVC SCH 40'!A:A))+1,VLOOKUP(C46,'PVC SCH 40'!A:K,3),IF(C46&lt;(MAX('Push Fittings'!A:A))+1,VLOOKUP(C46,'Push Fittings'!A:J,3),IF(C46&lt;(MAX('Copper Wrot'!A:A))+1,VLOOKUP(C46,'Copper Wrot'!A:L,3),IF(C46&lt;(MAX('Cast Copper'!A:A))+1,VLOOKUP(C46,'Cast Copper'!A:J,3),IF(C46&lt;(MAX('Cast Copper'!A:A))+1,VLOOKUP(C46,'Cast Copper'!A:J,3),IF(C46&lt;(MAX('Press Copper Fittings'!A:A))+1,VLOOKUP(C46,'Press Copper Fittings'!A:J,3),IF(C46&lt;(MAX('Supply Stops'!A:A))+1,VLOOKUP(C46,'Supply Stops'!A:J,3),IF(C46&lt;(MAX('Supply Lines'!A:A))+1,VLOOKUP(C46,'Supply Lines'!A:J,3),IF(C46&lt;(MAX('Gas Connectors'!A:A))+1,VLOOKUP(C46,'Gas Connectors'!A:J,3),IF(C46&lt;(MAX('CI Fittings'!A:A))+1,VLOOKUP(C46,'CI Fittings'!A:J,3),IF(C46&lt;(MAX('Steel Couplings'!A:A))+1,VLOOKUP(C46,'Steel Couplings'!A:J,3),IF(C46&lt;(MAX(NHC!A:A))+1,VLOOKUP(C46,NHC!A:J,3),IF(C46&lt;(MAX('Dielectric Unions'!A:A))+1,VLOOKUP(C46,'Dielectric Unions'!A:J,3),IF(C46&lt;(MAX('MI Fittings - XH'!A:A))+1,VLOOKUP(C46,'MI Fittings - XH'!A:J,3),IF(C46&lt;(MAX('Steel Nipples - XH'!A:A))+1,VLOOKUP(C46,'Steel Nipples - XH'!A:J,3),IF(C46&lt;(MAX('CPVC Adapters'!A:A))+1,VLOOKUP(C46,'CPVC Adapters'!A:J,3),"")))))))))))))))))))))))))))))))</f>
        <v/>
      </c>
      <c r="F46" s="1376" t="str">
        <f>IFERROR(VLOOKUP(E46,'Consolidated Master Sheet'!B:C,2,0),"")</f>
        <v/>
      </c>
      <c r="G46" s="1377"/>
      <c r="H46" s="345" t="str">
        <f>IFERROR(VLOOKUP(E46,'PEX Tubing'!C:H,6,0),IFERROR(VLOOKUP(E46,'Consolidated Master Sheet'!B:G,6,0),""))</f>
        <v/>
      </c>
      <c r="I46" s="1554">
        <f>IF(C46&lt;(MAX('MI Fittings'!A:A))+1,VLOOKUP(C46,'MI Fittings'!A:K,7),IF(C46&lt;(MAX('CS Press Fittings'!A:A))+1,VLOOKUP(C46,'CS Press Fittings'!A:K,8),IF(C46&lt;(MAX('Steel Nipples'!A:A))+1,VLOOKUP(C46,'Steel Nipples'!A:K,7),IF(C46&lt;(MAX('Steel Cut Lengths'!A:A))+1,VLOOKUP(C46,'Steel Cut Lengths'!A:K,7),IF(C46&lt;(MAX('Pipe Hangers'!A:A))+1,VLOOKUP(C46,'Pipe Hangers'!A:J,7),IF(C46&lt;(MAX('Brass Nipples '!A:A))+1,VLOOKUP(C46,'Brass Nipples '!A:J,7),IF(C46&lt;(MAX('Brass Fittings '!A:A))+1,VLOOKUP(C46,'Brass Fittings '!A:J,7),IF(C46&lt;(MAX(Valves!A:A))+1,VLOOKUP(C46,Valves!A:J,7),IF(C46&lt;(MAX('PEX Tubing'!A:A))+1,VLOOKUP(C46,'PEX Tubing'!A:I,7),IF(C46&lt;(MAX('PEX Fittings - Brass'!A:A))+1,VLOOKUP(C46,'PEX Fittings - Brass'!A:J,7),IF(C46&lt;(MAX('PEX Fittings - EXPN Brass'!A:A))+1,VLOOKUP(C46,'PEX Fittings - EXPN Brass'!A:J,7),IF(C46&lt;(MAX('PEX Fittings - F1807 PPSU '!A:A))+1,VLOOKUP(C46,'PEX Fittings - F1807 PPSU '!A:J,7),IF(C46&lt;(MAX('PEX Fittings - F1960 EPPSU'!A:A))+1,VLOOKUP(C46,'PEX Fittings - F1960 EPPSU'!A:J,7),IF(C46&lt;(MAX(Accessories!A:A))+1,VLOOKUP(C46,Accessories!A:J,7),IF(C46&lt;(MAX('PVC DWV'!A:A))+1,VLOOKUP(C46,'PVC DWV'!A:K,8),IF(C46&lt;(MAX('PVC SCH 40'!A:A))+1,VLOOKUP(C46,'PVC SCH 40'!A:K,7),IF(C46&lt;(MAX('Push Fittings'!A:A))+1,VLOOKUP(C46,'Push Fittings'!A:J,7),IF(C46&lt;(MAX('Copper Wrot'!A:A))+1,VLOOKUP(C46,'Copper Wrot'!A:L,9),IF(C46&lt;(MAX('Cast Copper'!A:A))+1,VLOOKUP(C46,'Cast Copper'!A:J,6),IF(C46&lt;(MAX('Press Copper Fittings'!A:A))+1,VLOOKUP(C46,'Press Copper Fittings'!A:J,7),IF(C46&lt;(MAX('Supply Stops'!A:A))+1,VLOOKUP(C46,'Supply Stops'!A:J,7),IF(C46&lt;(MAX('Supply Lines'!A:A))+1,VLOOKUP(C46,'Supply Lines'!A:J,7),IF(C46&lt;(MAX('Gas Connectors'!A:A))+1,VLOOKUP(C46,'Gas Connectors'!A:J,7),IF(C46&lt;(MAX('CI Fittings'!A:A))+1,VLOOKUP(C46,'CI Fittings'!A:J,7),IF(C46&lt;(MAX('Steel Couplings'!A:A))+1,VLOOKUP(C46,'Steel Couplings'!A:J,7),IF(C46&lt;(MAX(NHC!A:A))+1,VLOOKUP(C46,NHC!A:J,7),IF(C46&lt;(MAX('Dielectric Unions'!A:A))+1,VLOOKUP(C46,'Dielectric Unions'!A:J,7),IF(C46&lt;(MAX('MI Fittings - XH'!A:A))+1,VLOOKUP(C46,'MI Fittings - XH'!A:J,7),IF(C46&lt;(MAX('Steel Nipples - XH'!A:A))+1,VLOOKUP(C46,'Steel Nipples - XH'!A:J,7),IF(C46&lt;(MAX('CPVC Adapters'!A:A))+1,VLOOKUP(C46,'CPVC Adapters'!A:J,7),0))))))))))))))))))))))))))))))</f>
        <v>0</v>
      </c>
      <c r="J46" s="1555">
        <f t="shared" si="0"/>
        <v>0</v>
      </c>
    </row>
    <row r="47" spans="3:10" ht="15" customHeight="1" thickTop="1" thickBot="1">
      <c r="C47" s="976">
        <v>26</v>
      </c>
      <c r="D47" s="17" t="str">
        <f>IF(C47&lt;(MAX('MI Fittings'!A:A))+1,VLOOKUP(C47,'MI Fittings'!A:K,10),IF(C47&lt;(MAX('CS Press Fittings'!A:A))+1,VLOOKUP(C47,'CS Press Fittings'!A:K,11),IF(C47&lt;(MAX('Steel Nipples'!A:A))+1,VLOOKUP(C47,'Steel Nipples'!A:K,10),IF(C47&lt;(MAX('Steel Cut Lengths'!A:A))+1,VLOOKUP(C47,'Steel Cut Lengths'!A:K,10),IF(C47&lt;(MAX('Pipe Hangers'!A:A))+1,VLOOKUP(C47,'Pipe Hangers'!A:J,10),IF(C47&lt;(MAX('Brass Nipples '!A:A))+1,VLOOKUP(C47,'Brass Nipples '!A:J,10),IF(C47&lt;(MAX('Brass Fittings '!A:A))+1,VLOOKUP(C47,'Brass Fittings '!A:J,10),IF(C47&lt;(MAX(Valves!A:A))+1,VLOOKUP(C47,Valves!A:J,10),IF(C47&lt;(MAX('PEX Tubing'!A:A))+1,VLOOKUP(C47,'PEX Tubing'!A:I,9),IF(C47&lt;(MAX('PEX Fittings - Brass'!A:A))+1,VLOOKUP(C47,'PEX Fittings - Brass'!A:J,10),IF(C47&lt;(MAX('PEX Fittings - EXPN Brass'!A:A))+1,VLOOKUP(C47,'PEX Fittings - EXPN Brass'!A:J,10),IF(C47&lt;(MAX('PEX Fittings - F1807 PPSU '!A:A))+1,VLOOKUP(C47,'PEX Fittings - F1807 PPSU '!A:J,10),IF(C47&lt;(MAX('PEX Fittings - F1960 EPPSU'!A:A))+1,VLOOKUP(C47,'PEX Fittings - F1960 EPPSU'!A:J,10),IF(C47&lt;(MAX(Accessories!A:A))+1,VLOOKUP(C47,Accessories!A:J,10),IF(C47&lt;(MAX('PVC DWV'!A:A))+1,VLOOKUP(C47,'PVC DWV'!A:K,11),IF(C47&lt;(MAX('PVC SCH 40'!A:A))+1,VLOOKUP(C47,'PVC SCH 40'!A:K,11),IF(C47&lt;(MAX('Push Fittings'!A:A))+1,VLOOKUP(C47,'Push Fittings'!A:J,10),IF(C47&lt;(MAX('Copper Wrot'!A:A))+1,VLOOKUP(C47,'Copper Wrot'!A:L,12),IF(C47&lt;(MAX('Cast Copper'!A:A))+1,VLOOKUP(C47,'Cast Copper'!A:J,10),IF(C47&lt;(MAX('Press Copper Fittings'!A:A))+1,VLOOKUP(C47,'Press Copper Fittings'!A:J,10),IF(C47&lt;(MAX('Supply Stops'!A:A))+1,VLOOKUP(C47,'Supply Stops'!A:J,10),IF(C47&lt;(MAX('Supply Lines'!A:A))+1,VLOOKUP(C47,'Supply Lines'!A:J,10),IF(C47&lt;(MAX('Gas Connectors'!A:A))+1,VLOOKUP(C47,'Gas Connectors'!A:J,10),IF(C47&lt;(MAX('CI Fittings'!A:A))+1,VLOOKUP(C47,'CI Fittings'!A:J,10),IF(C47&lt;(MAX('Steel Couplings'!A:A))+1,VLOOKUP(C47,'Steel Couplings'!A:J,10),IF(C47&lt;(MAX(NHC!A:A))+1,VLOOKUP(C47,NHC!A:J,10),IF(C47&lt;(MAX('Dielectric Unions'!A:A))+1,VLOOKUP(C47,'Dielectric Unions'!A:J,10),IF(C47&lt;(MAX('MI Fittings - XH'!A:A))+1,VLOOKUP(C47,'MI Fittings - XH'!A:J,10),IF(C47&lt;(MAX('Steel Nipples - XH'!A:A))+1,VLOOKUP(C47,'Steel Nipples - XH'!A:J,10),IF(C47&lt;(MAX('CPVC Adapters'!A:A))+1,VLOOKUP(C47,'CPVC Adapters'!A:J,10),""))))))))))))))))))))))))))))))</f>
        <v/>
      </c>
      <c r="E47" s="975" t="str">
        <f>IF(C47&lt;(MAX('MI Fittings'!A:A))+1,VLOOKUP(C47,'MI Fittings'!A:K,3),IF(C47&lt;(MAX('CS Press Fittings'!A:A))+1,VLOOKUP(C47,'CS Press Fittings'!A:K,4),IF(C47&lt;(MAX('Steel Nipples'!A:A))+1,VLOOKUP(C47,'Steel Nipples'!A:K,3),IF(C47&lt;(MAX('Steel Cut Lengths'!A:A))+1,VLOOKUP(C47,'Steel Cut Lengths'!A:K,3),IF(C47&lt;(MAX('Pipe Hangers'!A:A))+1,VLOOKUP(C47,'Pipe Hangers'!A:J,3),IF(C47&lt;(MAX('Brass Nipples '!A:A))+1,VLOOKUP(C47,'Brass Nipples '!A:J,3),IF(C47&lt;(MAX('Brass Fittings '!A:A))+1,VLOOKUP(C47,'Brass Fittings '!A:J,3),IF(C47&lt;(MAX(Valves!A:A))+1,VLOOKUP(C47,Valves!A:J,3),IF(C47&lt;(MAX('PEX Tubing'!A:A))+1,VLOOKUP(C47,'PEX Tubing'!A:I,3),IF(C47&lt;(MAX('PEX Fittings - Brass'!A:A))+1,VLOOKUP(C47,'PEX Fittings - Brass'!A:J,3),IF(C47&lt;(MAX('PEX Fittings - EXPN Brass'!A:A))+1,VLOOKUP(C47,'PEX Fittings - EXPN Brass'!A:J,3),IF(C47&lt;(MAX('PEX Fittings - F1807 PPSU '!A:A))+1,VLOOKUP(C47,'PEX Fittings - F1807 PPSU '!A:J,3),IF(C47&lt;(MAX('PEX Fittings - F1960 EPPSU'!A:A))+1,VLOOKUP(C47,'PEX Fittings - F1960 EPPSU'!A:J,3),IF(C47&lt;(MAX(Accessories!A:A))+1,VLOOKUP(C47,Accessories!A:J,3),IF(C47&lt;(MAX('PVC DWV'!A:A))+1,VLOOKUP(C47,'PVC DWV'!A:K,3),IF(C47&lt;(MAX('PVC SCH 40'!A:A))+1,VLOOKUP(C47,'PVC SCH 40'!A:K,3),IF(C47&lt;(MAX('Push Fittings'!A:A))+1,VLOOKUP(C47,'Push Fittings'!A:J,3),IF(C47&lt;(MAX('Copper Wrot'!A:A))+1,VLOOKUP(C47,'Copper Wrot'!A:L,3),IF(C47&lt;(MAX('Cast Copper'!A:A))+1,VLOOKUP(C47,'Cast Copper'!A:J,3),IF(C47&lt;(MAX('Cast Copper'!A:A))+1,VLOOKUP(C47,'Cast Copper'!A:J,3),IF(C47&lt;(MAX('Press Copper Fittings'!A:A))+1,VLOOKUP(C47,'Press Copper Fittings'!A:J,3),IF(C47&lt;(MAX('Supply Stops'!A:A))+1,VLOOKUP(C47,'Supply Stops'!A:J,3),IF(C47&lt;(MAX('Supply Lines'!A:A))+1,VLOOKUP(C47,'Supply Lines'!A:J,3),IF(C47&lt;(MAX('Gas Connectors'!A:A))+1,VLOOKUP(C47,'Gas Connectors'!A:J,3),IF(C47&lt;(MAX('CI Fittings'!A:A))+1,VLOOKUP(C47,'CI Fittings'!A:J,3),IF(C47&lt;(MAX('Steel Couplings'!A:A))+1,VLOOKUP(C47,'Steel Couplings'!A:J,3),IF(C47&lt;(MAX(NHC!A:A))+1,VLOOKUP(C47,NHC!A:J,3),IF(C47&lt;(MAX('Dielectric Unions'!A:A))+1,VLOOKUP(C47,'Dielectric Unions'!A:J,3),IF(C47&lt;(MAX('MI Fittings - XH'!A:A))+1,VLOOKUP(C47,'MI Fittings - XH'!A:J,3),IF(C47&lt;(MAX('Steel Nipples - XH'!A:A))+1,VLOOKUP(C47,'Steel Nipples - XH'!A:J,3),IF(C47&lt;(MAX('CPVC Adapters'!A:A))+1,VLOOKUP(C47,'CPVC Adapters'!A:J,3),"")))))))))))))))))))))))))))))))</f>
        <v/>
      </c>
      <c r="F47" s="1376" t="str">
        <f>IFERROR(VLOOKUP(E47,'Consolidated Master Sheet'!B:C,2,0),"")</f>
        <v/>
      </c>
      <c r="G47" s="1377"/>
      <c r="H47" s="345" t="str">
        <f>IFERROR(VLOOKUP(E47,'PEX Tubing'!C:H,6,0),IFERROR(VLOOKUP(E47,'Consolidated Master Sheet'!B:G,6,0),""))</f>
        <v/>
      </c>
      <c r="I47" s="1554">
        <f>IF(C47&lt;(MAX('MI Fittings'!A:A))+1,VLOOKUP(C47,'MI Fittings'!A:K,7),IF(C47&lt;(MAX('CS Press Fittings'!A:A))+1,VLOOKUP(C47,'CS Press Fittings'!A:K,8),IF(C47&lt;(MAX('Steel Nipples'!A:A))+1,VLOOKUP(C47,'Steel Nipples'!A:K,7),IF(C47&lt;(MAX('Steel Cut Lengths'!A:A))+1,VLOOKUP(C47,'Steel Cut Lengths'!A:K,7),IF(C47&lt;(MAX('Pipe Hangers'!A:A))+1,VLOOKUP(C47,'Pipe Hangers'!A:J,7),IF(C47&lt;(MAX('Brass Nipples '!A:A))+1,VLOOKUP(C47,'Brass Nipples '!A:J,7),IF(C47&lt;(MAX('Brass Fittings '!A:A))+1,VLOOKUP(C47,'Brass Fittings '!A:J,7),IF(C47&lt;(MAX(Valves!A:A))+1,VLOOKUP(C47,Valves!A:J,7),IF(C47&lt;(MAX('PEX Tubing'!A:A))+1,VLOOKUP(C47,'PEX Tubing'!A:I,7),IF(C47&lt;(MAX('PEX Fittings - Brass'!A:A))+1,VLOOKUP(C47,'PEX Fittings - Brass'!A:J,7),IF(C47&lt;(MAX('PEX Fittings - EXPN Brass'!A:A))+1,VLOOKUP(C47,'PEX Fittings - EXPN Brass'!A:J,7),IF(C47&lt;(MAX('PEX Fittings - F1807 PPSU '!A:A))+1,VLOOKUP(C47,'PEX Fittings - F1807 PPSU '!A:J,7),IF(C47&lt;(MAX('PEX Fittings - F1960 EPPSU'!A:A))+1,VLOOKUP(C47,'PEX Fittings - F1960 EPPSU'!A:J,7),IF(C47&lt;(MAX(Accessories!A:A))+1,VLOOKUP(C47,Accessories!A:J,7),IF(C47&lt;(MAX('PVC DWV'!A:A))+1,VLOOKUP(C47,'PVC DWV'!A:K,8),IF(C47&lt;(MAX('PVC SCH 40'!A:A))+1,VLOOKUP(C47,'PVC SCH 40'!A:K,7),IF(C47&lt;(MAX('Push Fittings'!A:A))+1,VLOOKUP(C47,'Push Fittings'!A:J,7),IF(C47&lt;(MAX('Copper Wrot'!A:A))+1,VLOOKUP(C47,'Copper Wrot'!A:L,9),IF(C47&lt;(MAX('Cast Copper'!A:A))+1,VLOOKUP(C47,'Cast Copper'!A:J,6),IF(C47&lt;(MAX('Press Copper Fittings'!A:A))+1,VLOOKUP(C47,'Press Copper Fittings'!A:J,7),IF(C47&lt;(MAX('Supply Stops'!A:A))+1,VLOOKUP(C47,'Supply Stops'!A:J,7),IF(C47&lt;(MAX('Supply Lines'!A:A))+1,VLOOKUP(C47,'Supply Lines'!A:J,7),IF(C47&lt;(MAX('Gas Connectors'!A:A))+1,VLOOKUP(C47,'Gas Connectors'!A:J,7),IF(C47&lt;(MAX('CI Fittings'!A:A))+1,VLOOKUP(C47,'CI Fittings'!A:J,7),IF(C47&lt;(MAX('Steel Couplings'!A:A))+1,VLOOKUP(C47,'Steel Couplings'!A:J,7),IF(C47&lt;(MAX(NHC!A:A))+1,VLOOKUP(C47,NHC!A:J,7),IF(C47&lt;(MAX('Dielectric Unions'!A:A))+1,VLOOKUP(C47,'Dielectric Unions'!A:J,7),IF(C47&lt;(MAX('MI Fittings - XH'!A:A))+1,VLOOKUP(C47,'MI Fittings - XH'!A:J,7),IF(C47&lt;(MAX('Steel Nipples - XH'!A:A))+1,VLOOKUP(C47,'Steel Nipples - XH'!A:J,7),IF(C47&lt;(MAX('CPVC Adapters'!A:A))+1,VLOOKUP(C47,'CPVC Adapters'!A:J,7),0))))))))))))))))))))))))))))))</f>
        <v>0</v>
      </c>
      <c r="J47" s="1555">
        <f t="shared" si="0"/>
        <v>0</v>
      </c>
    </row>
    <row r="48" spans="3:10" ht="15" customHeight="1" thickTop="1" thickBot="1">
      <c r="C48" s="977">
        <v>27</v>
      </c>
      <c r="D48" s="17" t="str">
        <f>IF(C48&lt;(MAX('MI Fittings'!A:A))+1,VLOOKUP(C48,'MI Fittings'!A:K,10),IF(C48&lt;(MAX('CS Press Fittings'!A:A))+1,VLOOKUP(C48,'CS Press Fittings'!A:K,11),IF(C48&lt;(MAX('Steel Nipples'!A:A))+1,VLOOKUP(C48,'Steel Nipples'!A:K,10),IF(C48&lt;(MAX('Steel Cut Lengths'!A:A))+1,VLOOKUP(C48,'Steel Cut Lengths'!A:K,10),IF(C48&lt;(MAX('Pipe Hangers'!A:A))+1,VLOOKUP(C48,'Pipe Hangers'!A:J,10),IF(C48&lt;(MAX('Brass Nipples '!A:A))+1,VLOOKUP(C48,'Brass Nipples '!A:J,10),IF(C48&lt;(MAX('Brass Fittings '!A:A))+1,VLOOKUP(C48,'Brass Fittings '!A:J,10),IF(C48&lt;(MAX(Valves!A:A))+1,VLOOKUP(C48,Valves!A:J,10),IF(C48&lt;(MAX('PEX Tubing'!A:A))+1,VLOOKUP(C48,'PEX Tubing'!A:I,9),IF(C48&lt;(MAX('PEX Fittings - Brass'!A:A))+1,VLOOKUP(C48,'PEX Fittings - Brass'!A:J,10),IF(C48&lt;(MAX('PEX Fittings - EXPN Brass'!A:A))+1,VLOOKUP(C48,'PEX Fittings - EXPN Brass'!A:J,10),IF(C48&lt;(MAX('PEX Fittings - F1807 PPSU '!A:A))+1,VLOOKUP(C48,'PEX Fittings - F1807 PPSU '!A:J,10),IF(C48&lt;(MAX('PEX Fittings - F1960 EPPSU'!A:A))+1,VLOOKUP(C48,'PEX Fittings - F1960 EPPSU'!A:J,10),IF(C48&lt;(MAX(Accessories!A:A))+1,VLOOKUP(C48,Accessories!A:J,10),IF(C48&lt;(MAX('PVC DWV'!A:A))+1,VLOOKUP(C48,'PVC DWV'!A:K,11),IF(C48&lt;(MAX('PVC SCH 40'!A:A))+1,VLOOKUP(C48,'PVC SCH 40'!A:K,11),IF(C48&lt;(MAX('Push Fittings'!A:A))+1,VLOOKUP(C48,'Push Fittings'!A:J,10),IF(C48&lt;(MAX('Copper Wrot'!A:A))+1,VLOOKUP(C48,'Copper Wrot'!A:L,12),IF(C48&lt;(MAX('Cast Copper'!A:A))+1,VLOOKUP(C48,'Cast Copper'!A:J,10),IF(C48&lt;(MAX('Press Copper Fittings'!A:A))+1,VLOOKUP(C48,'Press Copper Fittings'!A:J,10),IF(C48&lt;(MAX('Supply Stops'!A:A))+1,VLOOKUP(C48,'Supply Stops'!A:J,10),IF(C48&lt;(MAX('Supply Lines'!A:A))+1,VLOOKUP(C48,'Supply Lines'!A:J,10),IF(C48&lt;(MAX('Gas Connectors'!A:A))+1,VLOOKUP(C48,'Gas Connectors'!A:J,10),IF(C48&lt;(MAX('CI Fittings'!A:A))+1,VLOOKUP(C48,'CI Fittings'!A:J,10),IF(C48&lt;(MAX('Steel Couplings'!A:A))+1,VLOOKUP(C48,'Steel Couplings'!A:J,10),IF(C48&lt;(MAX(NHC!A:A))+1,VLOOKUP(C48,NHC!A:J,10),IF(C48&lt;(MAX('Dielectric Unions'!A:A))+1,VLOOKUP(C48,'Dielectric Unions'!A:J,10),IF(C48&lt;(MAX('MI Fittings - XH'!A:A))+1,VLOOKUP(C48,'MI Fittings - XH'!A:J,10),IF(C48&lt;(MAX('Steel Nipples - XH'!A:A))+1,VLOOKUP(C48,'Steel Nipples - XH'!A:J,10),IF(C48&lt;(MAX('CPVC Adapters'!A:A))+1,VLOOKUP(C48,'CPVC Adapters'!A:J,10),""))))))))))))))))))))))))))))))</f>
        <v/>
      </c>
      <c r="E48" s="975" t="str">
        <f>IF(C48&lt;(MAX('MI Fittings'!A:A))+1,VLOOKUP(C48,'MI Fittings'!A:K,3),IF(C48&lt;(MAX('CS Press Fittings'!A:A))+1,VLOOKUP(C48,'CS Press Fittings'!A:K,4),IF(C48&lt;(MAX('Steel Nipples'!A:A))+1,VLOOKUP(C48,'Steel Nipples'!A:K,3),IF(C48&lt;(MAX('Steel Cut Lengths'!A:A))+1,VLOOKUP(C48,'Steel Cut Lengths'!A:K,3),IF(C48&lt;(MAX('Pipe Hangers'!A:A))+1,VLOOKUP(C48,'Pipe Hangers'!A:J,3),IF(C48&lt;(MAX('Brass Nipples '!A:A))+1,VLOOKUP(C48,'Brass Nipples '!A:J,3),IF(C48&lt;(MAX('Brass Fittings '!A:A))+1,VLOOKUP(C48,'Brass Fittings '!A:J,3),IF(C48&lt;(MAX(Valves!A:A))+1,VLOOKUP(C48,Valves!A:J,3),IF(C48&lt;(MAX('PEX Tubing'!A:A))+1,VLOOKUP(C48,'PEX Tubing'!A:I,3),IF(C48&lt;(MAX('PEX Fittings - Brass'!A:A))+1,VLOOKUP(C48,'PEX Fittings - Brass'!A:J,3),IF(C48&lt;(MAX('PEX Fittings - EXPN Brass'!A:A))+1,VLOOKUP(C48,'PEX Fittings - EXPN Brass'!A:J,3),IF(C48&lt;(MAX('PEX Fittings - F1807 PPSU '!A:A))+1,VLOOKUP(C48,'PEX Fittings - F1807 PPSU '!A:J,3),IF(C48&lt;(MAX('PEX Fittings - F1960 EPPSU'!A:A))+1,VLOOKUP(C48,'PEX Fittings - F1960 EPPSU'!A:J,3),IF(C48&lt;(MAX(Accessories!A:A))+1,VLOOKUP(C48,Accessories!A:J,3),IF(C48&lt;(MAX('PVC DWV'!A:A))+1,VLOOKUP(C48,'PVC DWV'!A:K,3),IF(C48&lt;(MAX('PVC SCH 40'!A:A))+1,VLOOKUP(C48,'PVC SCH 40'!A:K,3),IF(C48&lt;(MAX('Push Fittings'!A:A))+1,VLOOKUP(C48,'Push Fittings'!A:J,3),IF(C48&lt;(MAX('Copper Wrot'!A:A))+1,VLOOKUP(C48,'Copper Wrot'!A:L,3),IF(C48&lt;(MAX('Cast Copper'!A:A))+1,VLOOKUP(C48,'Cast Copper'!A:J,3),IF(C48&lt;(MAX('Cast Copper'!A:A))+1,VLOOKUP(C48,'Cast Copper'!A:J,3),IF(C48&lt;(MAX('Press Copper Fittings'!A:A))+1,VLOOKUP(C48,'Press Copper Fittings'!A:J,3),IF(C48&lt;(MAX('Supply Stops'!A:A))+1,VLOOKUP(C48,'Supply Stops'!A:J,3),IF(C48&lt;(MAX('Supply Lines'!A:A))+1,VLOOKUP(C48,'Supply Lines'!A:J,3),IF(C48&lt;(MAX('Gas Connectors'!A:A))+1,VLOOKUP(C48,'Gas Connectors'!A:J,3),IF(C48&lt;(MAX('CI Fittings'!A:A))+1,VLOOKUP(C48,'CI Fittings'!A:J,3),IF(C48&lt;(MAX('Steel Couplings'!A:A))+1,VLOOKUP(C48,'Steel Couplings'!A:J,3),IF(C48&lt;(MAX(NHC!A:A))+1,VLOOKUP(C48,NHC!A:J,3),IF(C48&lt;(MAX('Dielectric Unions'!A:A))+1,VLOOKUP(C48,'Dielectric Unions'!A:J,3),IF(C48&lt;(MAX('MI Fittings - XH'!A:A))+1,VLOOKUP(C48,'MI Fittings - XH'!A:J,3),IF(C48&lt;(MAX('Steel Nipples - XH'!A:A))+1,VLOOKUP(C48,'Steel Nipples - XH'!A:J,3),IF(C48&lt;(MAX('CPVC Adapters'!A:A))+1,VLOOKUP(C48,'CPVC Adapters'!A:J,3),"")))))))))))))))))))))))))))))))</f>
        <v/>
      </c>
      <c r="F48" s="1376" t="str">
        <f>IFERROR(VLOOKUP(E48,'Consolidated Master Sheet'!B:C,2,0),"")</f>
        <v/>
      </c>
      <c r="G48" s="1377"/>
      <c r="H48" s="345" t="str">
        <f>IFERROR(VLOOKUP(E48,'PEX Tubing'!C:H,6,0),IFERROR(VLOOKUP(E48,'Consolidated Master Sheet'!B:G,6,0),""))</f>
        <v/>
      </c>
      <c r="I48" s="1554">
        <f>IF(C48&lt;(MAX('MI Fittings'!A:A))+1,VLOOKUP(C48,'MI Fittings'!A:K,7),IF(C48&lt;(MAX('CS Press Fittings'!A:A))+1,VLOOKUP(C48,'CS Press Fittings'!A:K,8),IF(C48&lt;(MAX('Steel Nipples'!A:A))+1,VLOOKUP(C48,'Steel Nipples'!A:K,7),IF(C48&lt;(MAX('Steel Cut Lengths'!A:A))+1,VLOOKUP(C48,'Steel Cut Lengths'!A:K,7),IF(C48&lt;(MAX('Pipe Hangers'!A:A))+1,VLOOKUP(C48,'Pipe Hangers'!A:J,7),IF(C48&lt;(MAX('Brass Nipples '!A:A))+1,VLOOKUP(C48,'Brass Nipples '!A:J,7),IF(C48&lt;(MAX('Brass Fittings '!A:A))+1,VLOOKUP(C48,'Brass Fittings '!A:J,7),IF(C48&lt;(MAX(Valves!A:A))+1,VLOOKUP(C48,Valves!A:J,7),IF(C48&lt;(MAX('PEX Tubing'!A:A))+1,VLOOKUP(C48,'PEX Tubing'!A:I,7),IF(C48&lt;(MAX('PEX Fittings - Brass'!A:A))+1,VLOOKUP(C48,'PEX Fittings - Brass'!A:J,7),IF(C48&lt;(MAX('PEX Fittings - EXPN Brass'!A:A))+1,VLOOKUP(C48,'PEX Fittings - EXPN Brass'!A:J,7),IF(C48&lt;(MAX('PEX Fittings - F1807 PPSU '!A:A))+1,VLOOKUP(C48,'PEX Fittings - F1807 PPSU '!A:J,7),IF(C48&lt;(MAX('PEX Fittings - F1960 EPPSU'!A:A))+1,VLOOKUP(C48,'PEX Fittings - F1960 EPPSU'!A:J,7),IF(C48&lt;(MAX(Accessories!A:A))+1,VLOOKUP(C48,Accessories!A:J,7),IF(C48&lt;(MAX('PVC DWV'!A:A))+1,VLOOKUP(C48,'PVC DWV'!A:K,8),IF(C48&lt;(MAX('PVC SCH 40'!A:A))+1,VLOOKUP(C48,'PVC SCH 40'!A:K,7),IF(C48&lt;(MAX('Push Fittings'!A:A))+1,VLOOKUP(C48,'Push Fittings'!A:J,7),IF(C48&lt;(MAX('Copper Wrot'!A:A))+1,VLOOKUP(C48,'Copper Wrot'!A:L,9),IF(C48&lt;(MAX('Cast Copper'!A:A))+1,VLOOKUP(C48,'Cast Copper'!A:J,6),IF(C48&lt;(MAX('Press Copper Fittings'!A:A))+1,VLOOKUP(C48,'Press Copper Fittings'!A:J,7),IF(C48&lt;(MAX('Supply Stops'!A:A))+1,VLOOKUP(C48,'Supply Stops'!A:J,7),IF(C48&lt;(MAX('Supply Lines'!A:A))+1,VLOOKUP(C48,'Supply Lines'!A:J,7),IF(C48&lt;(MAX('Gas Connectors'!A:A))+1,VLOOKUP(C48,'Gas Connectors'!A:J,7),IF(C48&lt;(MAX('CI Fittings'!A:A))+1,VLOOKUP(C48,'CI Fittings'!A:J,7),IF(C48&lt;(MAX('Steel Couplings'!A:A))+1,VLOOKUP(C48,'Steel Couplings'!A:J,7),IF(C48&lt;(MAX(NHC!A:A))+1,VLOOKUP(C48,NHC!A:J,7),IF(C48&lt;(MAX('Dielectric Unions'!A:A))+1,VLOOKUP(C48,'Dielectric Unions'!A:J,7),IF(C48&lt;(MAX('MI Fittings - XH'!A:A))+1,VLOOKUP(C48,'MI Fittings - XH'!A:J,7),IF(C48&lt;(MAX('Steel Nipples - XH'!A:A))+1,VLOOKUP(C48,'Steel Nipples - XH'!A:J,7),IF(C48&lt;(MAX('CPVC Adapters'!A:A))+1,VLOOKUP(C48,'CPVC Adapters'!A:J,7),0))))))))))))))))))))))))))))))</f>
        <v>0</v>
      </c>
      <c r="J48" s="1555">
        <f t="shared" si="0"/>
        <v>0</v>
      </c>
    </row>
    <row r="49" spans="3:10" ht="15" customHeight="1" thickTop="1" thickBot="1">
      <c r="C49" s="976">
        <v>28</v>
      </c>
      <c r="D49" s="17" t="str">
        <f>IF(C49&lt;(MAX('MI Fittings'!A:A))+1,VLOOKUP(C49,'MI Fittings'!A:K,10),IF(C49&lt;(MAX('CS Press Fittings'!A:A))+1,VLOOKUP(C49,'CS Press Fittings'!A:K,11),IF(C49&lt;(MAX('Steel Nipples'!A:A))+1,VLOOKUP(C49,'Steel Nipples'!A:K,10),IF(C49&lt;(MAX('Steel Cut Lengths'!A:A))+1,VLOOKUP(C49,'Steel Cut Lengths'!A:K,10),IF(C49&lt;(MAX('Pipe Hangers'!A:A))+1,VLOOKUP(C49,'Pipe Hangers'!A:J,10),IF(C49&lt;(MAX('Brass Nipples '!A:A))+1,VLOOKUP(C49,'Brass Nipples '!A:J,10),IF(C49&lt;(MAX('Brass Fittings '!A:A))+1,VLOOKUP(C49,'Brass Fittings '!A:J,10),IF(C49&lt;(MAX(Valves!A:A))+1,VLOOKUP(C49,Valves!A:J,10),IF(C49&lt;(MAX('PEX Tubing'!A:A))+1,VLOOKUP(C49,'PEX Tubing'!A:I,9),IF(C49&lt;(MAX('PEX Fittings - Brass'!A:A))+1,VLOOKUP(C49,'PEX Fittings - Brass'!A:J,10),IF(C49&lt;(MAX('PEX Fittings - EXPN Brass'!A:A))+1,VLOOKUP(C49,'PEX Fittings - EXPN Brass'!A:J,10),IF(C49&lt;(MAX('PEX Fittings - F1807 PPSU '!A:A))+1,VLOOKUP(C49,'PEX Fittings - F1807 PPSU '!A:J,10),IF(C49&lt;(MAX('PEX Fittings - F1960 EPPSU'!A:A))+1,VLOOKUP(C49,'PEX Fittings - F1960 EPPSU'!A:J,10),IF(C49&lt;(MAX(Accessories!A:A))+1,VLOOKUP(C49,Accessories!A:J,10),IF(C49&lt;(MAX('PVC DWV'!A:A))+1,VLOOKUP(C49,'PVC DWV'!A:K,11),IF(C49&lt;(MAX('PVC SCH 40'!A:A))+1,VLOOKUP(C49,'PVC SCH 40'!A:K,11),IF(C49&lt;(MAX('Push Fittings'!A:A))+1,VLOOKUP(C49,'Push Fittings'!A:J,10),IF(C49&lt;(MAX('Copper Wrot'!A:A))+1,VLOOKUP(C49,'Copper Wrot'!A:L,12),IF(C49&lt;(MAX('Cast Copper'!A:A))+1,VLOOKUP(C49,'Cast Copper'!A:J,10),IF(C49&lt;(MAX('Press Copper Fittings'!A:A))+1,VLOOKUP(C49,'Press Copper Fittings'!A:J,10),IF(C49&lt;(MAX('Supply Stops'!A:A))+1,VLOOKUP(C49,'Supply Stops'!A:J,10),IF(C49&lt;(MAX('Supply Lines'!A:A))+1,VLOOKUP(C49,'Supply Lines'!A:J,10),IF(C49&lt;(MAX('Gas Connectors'!A:A))+1,VLOOKUP(C49,'Gas Connectors'!A:J,10),IF(C49&lt;(MAX('CI Fittings'!A:A))+1,VLOOKUP(C49,'CI Fittings'!A:J,10),IF(C49&lt;(MAX('Steel Couplings'!A:A))+1,VLOOKUP(C49,'Steel Couplings'!A:J,10),IF(C49&lt;(MAX(NHC!A:A))+1,VLOOKUP(C49,NHC!A:J,10),IF(C49&lt;(MAX('Dielectric Unions'!A:A))+1,VLOOKUP(C49,'Dielectric Unions'!A:J,10),IF(C49&lt;(MAX('MI Fittings - XH'!A:A))+1,VLOOKUP(C49,'MI Fittings - XH'!A:J,10),IF(C49&lt;(MAX('Steel Nipples - XH'!A:A))+1,VLOOKUP(C49,'Steel Nipples - XH'!A:J,10),IF(C49&lt;(MAX('CPVC Adapters'!A:A))+1,VLOOKUP(C49,'CPVC Adapters'!A:J,10),""))))))))))))))))))))))))))))))</f>
        <v/>
      </c>
      <c r="E49" s="975" t="str">
        <f>IF(C49&lt;(MAX('MI Fittings'!A:A))+1,VLOOKUP(C49,'MI Fittings'!A:K,3),IF(C49&lt;(MAX('CS Press Fittings'!A:A))+1,VLOOKUP(C49,'CS Press Fittings'!A:K,4),IF(C49&lt;(MAX('Steel Nipples'!A:A))+1,VLOOKUP(C49,'Steel Nipples'!A:K,3),IF(C49&lt;(MAX('Steel Cut Lengths'!A:A))+1,VLOOKUP(C49,'Steel Cut Lengths'!A:K,3),IF(C49&lt;(MAX('Pipe Hangers'!A:A))+1,VLOOKUP(C49,'Pipe Hangers'!A:J,3),IF(C49&lt;(MAX('Brass Nipples '!A:A))+1,VLOOKUP(C49,'Brass Nipples '!A:J,3),IF(C49&lt;(MAX('Brass Fittings '!A:A))+1,VLOOKUP(C49,'Brass Fittings '!A:J,3),IF(C49&lt;(MAX(Valves!A:A))+1,VLOOKUP(C49,Valves!A:J,3),IF(C49&lt;(MAX('PEX Tubing'!A:A))+1,VLOOKUP(C49,'PEX Tubing'!A:I,3),IF(C49&lt;(MAX('PEX Fittings - Brass'!A:A))+1,VLOOKUP(C49,'PEX Fittings - Brass'!A:J,3),IF(C49&lt;(MAX('PEX Fittings - EXPN Brass'!A:A))+1,VLOOKUP(C49,'PEX Fittings - EXPN Brass'!A:J,3),IF(C49&lt;(MAX('PEX Fittings - F1807 PPSU '!A:A))+1,VLOOKUP(C49,'PEX Fittings - F1807 PPSU '!A:J,3),IF(C49&lt;(MAX('PEX Fittings - F1960 EPPSU'!A:A))+1,VLOOKUP(C49,'PEX Fittings - F1960 EPPSU'!A:J,3),IF(C49&lt;(MAX(Accessories!A:A))+1,VLOOKUP(C49,Accessories!A:J,3),IF(C49&lt;(MAX('PVC DWV'!A:A))+1,VLOOKUP(C49,'PVC DWV'!A:K,3),IF(C49&lt;(MAX('PVC SCH 40'!A:A))+1,VLOOKUP(C49,'PVC SCH 40'!A:K,3),IF(C49&lt;(MAX('Push Fittings'!A:A))+1,VLOOKUP(C49,'Push Fittings'!A:J,3),IF(C49&lt;(MAX('Copper Wrot'!A:A))+1,VLOOKUP(C49,'Copper Wrot'!A:L,3),IF(C49&lt;(MAX('Cast Copper'!A:A))+1,VLOOKUP(C49,'Cast Copper'!A:J,3),IF(C49&lt;(MAX('Cast Copper'!A:A))+1,VLOOKUP(C49,'Cast Copper'!A:J,3),IF(C49&lt;(MAX('Press Copper Fittings'!A:A))+1,VLOOKUP(C49,'Press Copper Fittings'!A:J,3),IF(C49&lt;(MAX('Supply Stops'!A:A))+1,VLOOKUP(C49,'Supply Stops'!A:J,3),IF(C49&lt;(MAX('Supply Lines'!A:A))+1,VLOOKUP(C49,'Supply Lines'!A:J,3),IF(C49&lt;(MAX('Gas Connectors'!A:A))+1,VLOOKUP(C49,'Gas Connectors'!A:J,3),IF(C49&lt;(MAX('CI Fittings'!A:A))+1,VLOOKUP(C49,'CI Fittings'!A:J,3),IF(C49&lt;(MAX('Steel Couplings'!A:A))+1,VLOOKUP(C49,'Steel Couplings'!A:J,3),IF(C49&lt;(MAX(NHC!A:A))+1,VLOOKUP(C49,NHC!A:J,3),IF(C49&lt;(MAX('Dielectric Unions'!A:A))+1,VLOOKUP(C49,'Dielectric Unions'!A:J,3),IF(C49&lt;(MAX('MI Fittings - XH'!A:A))+1,VLOOKUP(C49,'MI Fittings - XH'!A:J,3),IF(C49&lt;(MAX('Steel Nipples - XH'!A:A))+1,VLOOKUP(C49,'Steel Nipples - XH'!A:J,3),IF(C49&lt;(MAX('CPVC Adapters'!A:A))+1,VLOOKUP(C49,'CPVC Adapters'!A:J,3),"")))))))))))))))))))))))))))))))</f>
        <v/>
      </c>
      <c r="F49" s="1376" t="str">
        <f>IFERROR(VLOOKUP(E49,'Consolidated Master Sheet'!B:C,2,0),"")</f>
        <v/>
      </c>
      <c r="G49" s="1377"/>
      <c r="H49" s="345" t="str">
        <f>IFERROR(VLOOKUP(E49,'PEX Tubing'!C:H,6,0),IFERROR(VLOOKUP(E49,'Consolidated Master Sheet'!B:G,6,0),""))</f>
        <v/>
      </c>
      <c r="I49" s="1554">
        <f>IF(C49&lt;(MAX('MI Fittings'!A:A))+1,VLOOKUP(C49,'MI Fittings'!A:K,7),IF(C49&lt;(MAX('CS Press Fittings'!A:A))+1,VLOOKUP(C49,'CS Press Fittings'!A:K,8),IF(C49&lt;(MAX('Steel Nipples'!A:A))+1,VLOOKUP(C49,'Steel Nipples'!A:K,7),IF(C49&lt;(MAX('Steel Cut Lengths'!A:A))+1,VLOOKUP(C49,'Steel Cut Lengths'!A:K,7),IF(C49&lt;(MAX('Pipe Hangers'!A:A))+1,VLOOKUP(C49,'Pipe Hangers'!A:J,7),IF(C49&lt;(MAX('Brass Nipples '!A:A))+1,VLOOKUP(C49,'Brass Nipples '!A:J,7),IF(C49&lt;(MAX('Brass Fittings '!A:A))+1,VLOOKUP(C49,'Brass Fittings '!A:J,7),IF(C49&lt;(MAX(Valves!A:A))+1,VLOOKUP(C49,Valves!A:J,7),IF(C49&lt;(MAX('PEX Tubing'!A:A))+1,VLOOKUP(C49,'PEX Tubing'!A:I,7),IF(C49&lt;(MAX('PEX Fittings - Brass'!A:A))+1,VLOOKUP(C49,'PEX Fittings - Brass'!A:J,7),IF(C49&lt;(MAX('PEX Fittings - EXPN Brass'!A:A))+1,VLOOKUP(C49,'PEX Fittings - EXPN Brass'!A:J,7),IF(C49&lt;(MAX('PEX Fittings - F1807 PPSU '!A:A))+1,VLOOKUP(C49,'PEX Fittings - F1807 PPSU '!A:J,7),IF(C49&lt;(MAX('PEX Fittings - F1960 EPPSU'!A:A))+1,VLOOKUP(C49,'PEX Fittings - F1960 EPPSU'!A:J,7),IF(C49&lt;(MAX(Accessories!A:A))+1,VLOOKUP(C49,Accessories!A:J,7),IF(C49&lt;(MAX('PVC DWV'!A:A))+1,VLOOKUP(C49,'PVC DWV'!A:K,8),IF(C49&lt;(MAX('PVC SCH 40'!A:A))+1,VLOOKUP(C49,'PVC SCH 40'!A:K,7),IF(C49&lt;(MAX('Push Fittings'!A:A))+1,VLOOKUP(C49,'Push Fittings'!A:J,7),IF(C49&lt;(MAX('Copper Wrot'!A:A))+1,VLOOKUP(C49,'Copper Wrot'!A:L,9),IF(C49&lt;(MAX('Cast Copper'!A:A))+1,VLOOKUP(C49,'Cast Copper'!A:J,6),IF(C49&lt;(MAX('Press Copper Fittings'!A:A))+1,VLOOKUP(C49,'Press Copper Fittings'!A:J,7),IF(C49&lt;(MAX('Supply Stops'!A:A))+1,VLOOKUP(C49,'Supply Stops'!A:J,7),IF(C49&lt;(MAX('Supply Lines'!A:A))+1,VLOOKUP(C49,'Supply Lines'!A:J,7),IF(C49&lt;(MAX('Gas Connectors'!A:A))+1,VLOOKUP(C49,'Gas Connectors'!A:J,7),IF(C49&lt;(MAX('CI Fittings'!A:A))+1,VLOOKUP(C49,'CI Fittings'!A:J,7),IF(C49&lt;(MAX('Steel Couplings'!A:A))+1,VLOOKUP(C49,'Steel Couplings'!A:J,7),IF(C49&lt;(MAX(NHC!A:A))+1,VLOOKUP(C49,NHC!A:J,7),IF(C49&lt;(MAX('Dielectric Unions'!A:A))+1,VLOOKUP(C49,'Dielectric Unions'!A:J,7),IF(C49&lt;(MAX('MI Fittings - XH'!A:A))+1,VLOOKUP(C49,'MI Fittings - XH'!A:J,7),IF(C49&lt;(MAX('Steel Nipples - XH'!A:A))+1,VLOOKUP(C49,'Steel Nipples - XH'!A:J,7),IF(C49&lt;(MAX('CPVC Adapters'!A:A))+1,VLOOKUP(C49,'CPVC Adapters'!A:J,7),0))))))))))))))))))))))))))))))</f>
        <v>0</v>
      </c>
      <c r="J49" s="1555">
        <f t="shared" si="0"/>
        <v>0</v>
      </c>
    </row>
    <row r="50" spans="3:10" ht="15" customHeight="1" thickTop="1" thickBot="1">
      <c r="C50" s="977">
        <v>29</v>
      </c>
      <c r="D50" s="17" t="str">
        <f>IF(C50&lt;(MAX('MI Fittings'!A:A))+1,VLOOKUP(C50,'MI Fittings'!A:K,10),IF(C50&lt;(MAX('CS Press Fittings'!A:A))+1,VLOOKUP(C50,'CS Press Fittings'!A:K,11),IF(C50&lt;(MAX('Steel Nipples'!A:A))+1,VLOOKUP(C50,'Steel Nipples'!A:K,10),IF(C50&lt;(MAX('Steel Cut Lengths'!A:A))+1,VLOOKUP(C50,'Steel Cut Lengths'!A:K,10),IF(C50&lt;(MAX('Pipe Hangers'!A:A))+1,VLOOKUP(C50,'Pipe Hangers'!A:J,10),IF(C50&lt;(MAX('Brass Nipples '!A:A))+1,VLOOKUP(C50,'Brass Nipples '!A:J,10),IF(C50&lt;(MAX('Brass Fittings '!A:A))+1,VLOOKUP(C50,'Brass Fittings '!A:J,10),IF(C50&lt;(MAX(Valves!A:A))+1,VLOOKUP(C50,Valves!A:J,10),IF(C50&lt;(MAX('PEX Tubing'!A:A))+1,VLOOKUP(C50,'PEX Tubing'!A:I,9),IF(C50&lt;(MAX('PEX Fittings - Brass'!A:A))+1,VLOOKUP(C50,'PEX Fittings - Brass'!A:J,10),IF(C50&lt;(MAX('PEX Fittings - EXPN Brass'!A:A))+1,VLOOKUP(C50,'PEX Fittings - EXPN Brass'!A:J,10),IF(C50&lt;(MAX('PEX Fittings - F1807 PPSU '!A:A))+1,VLOOKUP(C50,'PEX Fittings - F1807 PPSU '!A:J,10),IF(C50&lt;(MAX('PEX Fittings - F1960 EPPSU'!A:A))+1,VLOOKUP(C50,'PEX Fittings - F1960 EPPSU'!A:J,10),IF(C50&lt;(MAX(Accessories!A:A))+1,VLOOKUP(C50,Accessories!A:J,10),IF(C50&lt;(MAX('PVC DWV'!A:A))+1,VLOOKUP(C50,'PVC DWV'!A:K,11),IF(C50&lt;(MAX('PVC SCH 40'!A:A))+1,VLOOKUP(C50,'PVC SCH 40'!A:K,11),IF(C50&lt;(MAX('Push Fittings'!A:A))+1,VLOOKUP(C50,'Push Fittings'!A:J,10),IF(C50&lt;(MAX('Copper Wrot'!A:A))+1,VLOOKUP(C50,'Copper Wrot'!A:L,12),IF(C50&lt;(MAX('Cast Copper'!A:A))+1,VLOOKUP(C50,'Cast Copper'!A:J,10),IF(C50&lt;(MAX('Press Copper Fittings'!A:A))+1,VLOOKUP(C50,'Press Copper Fittings'!A:J,10),IF(C50&lt;(MAX('Supply Stops'!A:A))+1,VLOOKUP(C50,'Supply Stops'!A:J,10),IF(C50&lt;(MAX('Supply Lines'!A:A))+1,VLOOKUP(C50,'Supply Lines'!A:J,10),IF(C50&lt;(MAX('Gas Connectors'!A:A))+1,VLOOKUP(C50,'Gas Connectors'!A:J,10),IF(C50&lt;(MAX('CI Fittings'!A:A))+1,VLOOKUP(C50,'CI Fittings'!A:J,10),IF(C50&lt;(MAX('Steel Couplings'!A:A))+1,VLOOKUP(C50,'Steel Couplings'!A:J,10),IF(C50&lt;(MAX(NHC!A:A))+1,VLOOKUP(C50,NHC!A:J,10),IF(C50&lt;(MAX('Dielectric Unions'!A:A))+1,VLOOKUP(C50,'Dielectric Unions'!A:J,10),IF(C50&lt;(MAX('MI Fittings - XH'!A:A))+1,VLOOKUP(C50,'MI Fittings - XH'!A:J,10),IF(C50&lt;(MAX('Steel Nipples - XH'!A:A))+1,VLOOKUP(C50,'Steel Nipples - XH'!A:J,10),IF(C50&lt;(MAX('CPVC Adapters'!A:A))+1,VLOOKUP(C50,'CPVC Adapters'!A:J,10),""))))))))))))))))))))))))))))))</f>
        <v/>
      </c>
      <c r="E50" s="975" t="str">
        <f>IF(C50&lt;(MAX('MI Fittings'!A:A))+1,VLOOKUP(C50,'MI Fittings'!A:K,3),IF(C50&lt;(MAX('CS Press Fittings'!A:A))+1,VLOOKUP(C50,'CS Press Fittings'!A:K,4),IF(C50&lt;(MAX('Steel Nipples'!A:A))+1,VLOOKUP(C50,'Steel Nipples'!A:K,3),IF(C50&lt;(MAX('Steel Cut Lengths'!A:A))+1,VLOOKUP(C50,'Steel Cut Lengths'!A:K,3),IF(C50&lt;(MAX('Pipe Hangers'!A:A))+1,VLOOKUP(C50,'Pipe Hangers'!A:J,3),IF(C50&lt;(MAX('Brass Nipples '!A:A))+1,VLOOKUP(C50,'Brass Nipples '!A:J,3),IF(C50&lt;(MAX('Brass Fittings '!A:A))+1,VLOOKUP(C50,'Brass Fittings '!A:J,3),IF(C50&lt;(MAX(Valves!A:A))+1,VLOOKUP(C50,Valves!A:J,3),IF(C50&lt;(MAX('PEX Tubing'!A:A))+1,VLOOKUP(C50,'PEX Tubing'!A:I,3),IF(C50&lt;(MAX('PEX Fittings - Brass'!A:A))+1,VLOOKUP(C50,'PEX Fittings - Brass'!A:J,3),IF(C50&lt;(MAX('PEX Fittings - EXPN Brass'!A:A))+1,VLOOKUP(C50,'PEX Fittings - EXPN Brass'!A:J,3),IF(C50&lt;(MAX('PEX Fittings - F1807 PPSU '!A:A))+1,VLOOKUP(C50,'PEX Fittings - F1807 PPSU '!A:J,3),IF(C50&lt;(MAX('PEX Fittings - F1960 EPPSU'!A:A))+1,VLOOKUP(C50,'PEX Fittings - F1960 EPPSU'!A:J,3),IF(C50&lt;(MAX(Accessories!A:A))+1,VLOOKUP(C50,Accessories!A:J,3),IF(C50&lt;(MAX('PVC DWV'!A:A))+1,VLOOKUP(C50,'PVC DWV'!A:K,3),IF(C50&lt;(MAX('PVC SCH 40'!A:A))+1,VLOOKUP(C50,'PVC SCH 40'!A:K,3),IF(C50&lt;(MAX('Push Fittings'!A:A))+1,VLOOKUP(C50,'Push Fittings'!A:J,3),IF(C50&lt;(MAX('Copper Wrot'!A:A))+1,VLOOKUP(C50,'Copper Wrot'!A:L,3),IF(C50&lt;(MAX('Cast Copper'!A:A))+1,VLOOKUP(C50,'Cast Copper'!A:J,3),IF(C50&lt;(MAX('Cast Copper'!A:A))+1,VLOOKUP(C50,'Cast Copper'!A:J,3),IF(C50&lt;(MAX('Press Copper Fittings'!A:A))+1,VLOOKUP(C50,'Press Copper Fittings'!A:J,3),IF(C50&lt;(MAX('Supply Stops'!A:A))+1,VLOOKUP(C50,'Supply Stops'!A:J,3),IF(C50&lt;(MAX('Supply Lines'!A:A))+1,VLOOKUP(C50,'Supply Lines'!A:J,3),IF(C50&lt;(MAX('Gas Connectors'!A:A))+1,VLOOKUP(C50,'Gas Connectors'!A:J,3),IF(C50&lt;(MAX('CI Fittings'!A:A))+1,VLOOKUP(C50,'CI Fittings'!A:J,3),IF(C50&lt;(MAX('Steel Couplings'!A:A))+1,VLOOKUP(C50,'Steel Couplings'!A:J,3),IF(C50&lt;(MAX(NHC!A:A))+1,VLOOKUP(C50,NHC!A:J,3),IF(C50&lt;(MAX('Dielectric Unions'!A:A))+1,VLOOKUP(C50,'Dielectric Unions'!A:J,3),IF(C50&lt;(MAX('MI Fittings - XH'!A:A))+1,VLOOKUP(C50,'MI Fittings - XH'!A:J,3),IF(C50&lt;(MAX('Steel Nipples - XH'!A:A))+1,VLOOKUP(C50,'Steel Nipples - XH'!A:J,3),IF(C50&lt;(MAX('CPVC Adapters'!A:A))+1,VLOOKUP(C50,'CPVC Adapters'!A:J,3),"")))))))))))))))))))))))))))))))</f>
        <v/>
      </c>
      <c r="F50" s="1376" t="str">
        <f>IFERROR(VLOOKUP(E50,'Consolidated Master Sheet'!B:C,2,0),"")</f>
        <v/>
      </c>
      <c r="G50" s="1377"/>
      <c r="H50" s="345" t="str">
        <f>IFERROR(VLOOKUP(E50,'PEX Tubing'!C:H,6,0),IFERROR(VLOOKUP(E50,'Consolidated Master Sheet'!B:G,6,0),""))</f>
        <v/>
      </c>
      <c r="I50" s="1554">
        <f>IF(C50&lt;(MAX('MI Fittings'!A:A))+1,VLOOKUP(C50,'MI Fittings'!A:K,7),IF(C50&lt;(MAX('CS Press Fittings'!A:A))+1,VLOOKUP(C50,'CS Press Fittings'!A:K,8),IF(C50&lt;(MAX('Steel Nipples'!A:A))+1,VLOOKUP(C50,'Steel Nipples'!A:K,7),IF(C50&lt;(MAX('Steel Cut Lengths'!A:A))+1,VLOOKUP(C50,'Steel Cut Lengths'!A:K,7),IF(C50&lt;(MAX('Pipe Hangers'!A:A))+1,VLOOKUP(C50,'Pipe Hangers'!A:J,7),IF(C50&lt;(MAX('Brass Nipples '!A:A))+1,VLOOKUP(C50,'Brass Nipples '!A:J,7),IF(C50&lt;(MAX('Brass Fittings '!A:A))+1,VLOOKUP(C50,'Brass Fittings '!A:J,7),IF(C50&lt;(MAX(Valves!A:A))+1,VLOOKUP(C50,Valves!A:J,7),IF(C50&lt;(MAX('PEX Tubing'!A:A))+1,VLOOKUP(C50,'PEX Tubing'!A:I,7),IF(C50&lt;(MAX('PEX Fittings - Brass'!A:A))+1,VLOOKUP(C50,'PEX Fittings - Brass'!A:J,7),IF(C50&lt;(MAX('PEX Fittings - EXPN Brass'!A:A))+1,VLOOKUP(C50,'PEX Fittings - EXPN Brass'!A:J,7),IF(C50&lt;(MAX('PEX Fittings - F1807 PPSU '!A:A))+1,VLOOKUP(C50,'PEX Fittings - F1807 PPSU '!A:J,7),IF(C50&lt;(MAX('PEX Fittings - F1960 EPPSU'!A:A))+1,VLOOKUP(C50,'PEX Fittings - F1960 EPPSU'!A:J,7),IF(C50&lt;(MAX(Accessories!A:A))+1,VLOOKUP(C50,Accessories!A:J,7),IF(C50&lt;(MAX('PVC DWV'!A:A))+1,VLOOKUP(C50,'PVC DWV'!A:K,8),IF(C50&lt;(MAX('PVC SCH 40'!A:A))+1,VLOOKUP(C50,'PVC SCH 40'!A:K,7),IF(C50&lt;(MAX('Push Fittings'!A:A))+1,VLOOKUP(C50,'Push Fittings'!A:J,7),IF(C50&lt;(MAX('Copper Wrot'!A:A))+1,VLOOKUP(C50,'Copper Wrot'!A:L,9),IF(C50&lt;(MAX('Cast Copper'!A:A))+1,VLOOKUP(C50,'Cast Copper'!A:J,6),IF(C50&lt;(MAX('Press Copper Fittings'!A:A))+1,VLOOKUP(C50,'Press Copper Fittings'!A:J,7),IF(C50&lt;(MAX('Supply Stops'!A:A))+1,VLOOKUP(C50,'Supply Stops'!A:J,7),IF(C50&lt;(MAX('Supply Lines'!A:A))+1,VLOOKUP(C50,'Supply Lines'!A:J,7),IF(C50&lt;(MAX('Gas Connectors'!A:A))+1,VLOOKUP(C50,'Gas Connectors'!A:J,7),IF(C50&lt;(MAX('CI Fittings'!A:A))+1,VLOOKUP(C50,'CI Fittings'!A:J,7),IF(C50&lt;(MAX('Steel Couplings'!A:A))+1,VLOOKUP(C50,'Steel Couplings'!A:J,7),IF(C50&lt;(MAX(NHC!A:A))+1,VLOOKUP(C50,NHC!A:J,7),IF(C50&lt;(MAX('Dielectric Unions'!A:A))+1,VLOOKUP(C50,'Dielectric Unions'!A:J,7),IF(C50&lt;(MAX('MI Fittings - XH'!A:A))+1,VLOOKUP(C50,'MI Fittings - XH'!A:J,7),IF(C50&lt;(MAX('Steel Nipples - XH'!A:A))+1,VLOOKUP(C50,'Steel Nipples - XH'!A:J,7),IF(C50&lt;(MAX('CPVC Adapters'!A:A))+1,VLOOKUP(C50,'CPVC Adapters'!A:J,7),0))))))))))))))))))))))))))))))</f>
        <v>0</v>
      </c>
      <c r="J50" s="1555">
        <f t="shared" si="0"/>
        <v>0</v>
      </c>
    </row>
    <row r="51" spans="3:10" ht="15" customHeight="1" thickTop="1" thickBot="1">
      <c r="C51" s="976">
        <v>30</v>
      </c>
      <c r="D51" s="17" t="str">
        <f>IF(C51&lt;(MAX('MI Fittings'!A:A))+1,VLOOKUP(C51,'MI Fittings'!A:K,10),IF(C51&lt;(MAX('CS Press Fittings'!A:A))+1,VLOOKUP(C51,'CS Press Fittings'!A:K,11),IF(C51&lt;(MAX('Steel Nipples'!A:A))+1,VLOOKUP(C51,'Steel Nipples'!A:K,10),IF(C51&lt;(MAX('Steel Cut Lengths'!A:A))+1,VLOOKUP(C51,'Steel Cut Lengths'!A:K,10),IF(C51&lt;(MAX('Pipe Hangers'!A:A))+1,VLOOKUP(C51,'Pipe Hangers'!A:J,10),IF(C51&lt;(MAX('Brass Nipples '!A:A))+1,VLOOKUP(C51,'Brass Nipples '!A:J,10),IF(C51&lt;(MAX('Brass Fittings '!A:A))+1,VLOOKUP(C51,'Brass Fittings '!A:J,10),IF(C51&lt;(MAX(Valves!A:A))+1,VLOOKUP(C51,Valves!A:J,10),IF(C51&lt;(MAX('PEX Tubing'!A:A))+1,VLOOKUP(C51,'PEX Tubing'!A:I,9),IF(C51&lt;(MAX('PEX Fittings - Brass'!A:A))+1,VLOOKUP(C51,'PEX Fittings - Brass'!A:J,10),IF(C51&lt;(MAX('PEX Fittings - EXPN Brass'!A:A))+1,VLOOKUP(C51,'PEX Fittings - EXPN Brass'!A:J,10),IF(C51&lt;(MAX('PEX Fittings - F1807 PPSU '!A:A))+1,VLOOKUP(C51,'PEX Fittings - F1807 PPSU '!A:J,10),IF(C51&lt;(MAX('PEX Fittings - F1960 EPPSU'!A:A))+1,VLOOKUP(C51,'PEX Fittings - F1960 EPPSU'!A:J,10),IF(C51&lt;(MAX(Accessories!A:A))+1,VLOOKUP(C51,Accessories!A:J,10),IF(C51&lt;(MAX('PVC DWV'!A:A))+1,VLOOKUP(C51,'PVC DWV'!A:K,11),IF(C51&lt;(MAX('PVC SCH 40'!A:A))+1,VLOOKUP(C51,'PVC SCH 40'!A:K,11),IF(C51&lt;(MAX('Push Fittings'!A:A))+1,VLOOKUP(C51,'Push Fittings'!A:J,10),IF(C51&lt;(MAX('Copper Wrot'!A:A))+1,VLOOKUP(C51,'Copper Wrot'!A:L,12),IF(C51&lt;(MAX('Cast Copper'!A:A))+1,VLOOKUP(C51,'Cast Copper'!A:J,10),IF(C51&lt;(MAX('Press Copper Fittings'!A:A))+1,VLOOKUP(C51,'Press Copper Fittings'!A:J,10),IF(C51&lt;(MAX('Supply Stops'!A:A))+1,VLOOKUP(C51,'Supply Stops'!A:J,10),IF(C51&lt;(MAX('Supply Lines'!A:A))+1,VLOOKUP(C51,'Supply Lines'!A:J,10),IF(C51&lt;(MAX('Gas Connectors'!A:A))+1,VLOOKUP(C51,'Gas Connectors'!A:J,10),IF(C51&lt;(MAX('CI Fittings'!A:A))+1,VLOOKUP(C51,'CI Fittings'!A:J,10),IF(C51&lt;(MAX('Steel Couplings'!A:A))+1,VLOOKUP(C51,'Steel Couplings'!A:J,10),IF(C51&lt;(MAX(NHC!A:A))+1,VLOOKUP(C51,NHC!A:J,10),IF(C51&lt;(MAX('Dielectric Unions'!A:A))+1,VLOOKUP(C51,'Dielectric Unions'!A:J,10),IF(C51&lt;(MAX('MI Fittings - XH'!A:A))+1,VLOOKUP(C51,'MI Fittings - XH'!A:J,10),IF(C51&lt;(MAX('Steel Nipples - XH'!A:A))+1,VLOOKUP(C51,'Steel Nipples - XH'!A:J,10),IF(C51&lt;(MAX('CPVC Adapters'!A:A))+1,VLOOKUP(C51,'CPVC Adapters'!A:J,10),""))))))))))))))))))))))))))))))</f>
        <v/>
      </c>
      <c r="E51" s="975" t="str">
        <f>IF(C51&lt;(MAX('MI Fittings'!A:A))+1,VLOOKUP(C51,'MI Fittings'!A:K,3),IF(C51&lt;(MAX('CS Press Fittings'!A:A))+1,VLOOKUP(C51,'CS Press Fittings'!A:K,4),IF(C51&lt;(MAX('Steel Nipples'!A:A))+1,VLOOKUP(C51,'Steel Nipples'!A:K,3),IF(C51&lt;(MAX('Steel Cut Lengths'!A:A))+1,VLOOKUP(C51,'Steel Cut Lengths'!A:K,3),IF(C51&lt;(MAX('Pipe Hangers'!A:A))+1,VLOOKUP(C51,'Pipe Hangers'!A:J,3),IF(C51&lt;(MAX('Brass Nipples '!A:A))+1,VLOOKUP(C51,'Brass Nipples '!A:J,3),IF(C51&lt;(MAX('Brass Fittings '!A:A))+1,VLOOKUP(C51,'Brass Fittings '!A:J,3),IF(C51&lt;(MAX(Valves!A:A))+1,VLOOKUP(C51,Valves!A:J,3),IF(C51&lt;(MAX('PEX Tubing'!A:A))+1,VLOOKUP(C51,'PEX Tubing'!A:I,3),IF(C51&lt;(MAX('PEX Fittings - Brass'!A:A))+1,VLOOKUP(C51,'PEX Fittings - Brass'!A:J,3),IF(C51&lt;(MAX('PEX Fittings - EXPN Brass'!A:A))+1,VLOOKUP(C51,'PEX Fittings - EXPN Brass'!A:J,3),IF(C51&lt;(MAX('PEX Fittings - F1807 PPSU '!A:A))+1,VLOOKUP(C51,'PEX Fittings - F1807 PPSU '!A:J,3),IF(C51&lt;(MAX('PEX Fittings - F1960 EPPSU'!A:A))+1,VLOOKUP(C51,'PEX Fittings - F1960 EPPSU'!A:J,3),IF(C51&lt;(MAX(Accessories!A:A))+1,VLOOKUP(C51,Accessories!A:J,3),IF(C51&lt;(MAX('PVC DWV'!A:A))+1,VLOOKUP(C51,'PVC DWV'!A:K,3),IF(C51&lt;(MAX('PVC SCH 40'!A:A))+1,VLOOKUP(C51,'PVC SCH 40'!A:K,3),IF(C51&lt;(MAX('Push Fittings'!A:A))+1,VLOOKUP(C51,'Push Fittings'!A:J,3),IF(C51&lt;(MAX('Copper Wrot'!A:A))+1,VLOOKUP(C51,'Copper Wrot'!A:L,3),IF(C51&lt;(MAX('Cast Copper'!A:A))+1,VLOOKUP(C51,'Cast Copper'!A:J,3),IF(C51&lt;(MAX('Cast Copper'!A:A))+1,VLOOKUP(C51,'Cast Copper'!A:J,3),IF(C51&lt;(MAX('Press Copper Fittings'!A:A))+1,VLOOKUP(C51,'Press Copper Fittings'!A:J,3),IF(C51&lt;(MAX('Supply Stops'!A:A))+1,VLOOKUP(C51,'Supply Stops'!A:J,3),IF(C51&lt;(MAX('Supply Lines'!A:A))+1,VLOOKUP(C51,'Supply Lines'!A:J,3),IF(C51&lt;(MAX('Gas Connectors'!A:A))+1,VLOOKUP(C51,'Gas Connectors'!A:J,3),IF(C51&lt;(MAX('CI Fittings'!A:A))+1,VLOOKUP(C51,'CI Fittings'!A:J,3),IF(C51&lt;(MAX('Steel Couplings'!A:A))+1,VLOOKUP(C51,'Steel Couplings'!A:J,3),IF(C51&lt;(MAX(NHC!A:A))+1,VLOOKUP(C51,NHC!A:J,3),IF(C51&lt;(MAX('Dielectric Unions'!A:A))+1,VLOOKUP(C51,'Dielectric Unions'!A:J,3),IF(C51&lt;(MAX('MI Fittings - XH'!A:A))+1,VLOOKUP(C51,'MI Fittings - XH'!A:J,3),IF(C51&lt;(MAX('Steel Nipples - XH'!A:A))+1,VLOOKUP(C51,'Steel Nipples - XH'!A:J,3),IF(C51&lt;(MAX('CPVC Adapters'!A:A))+1,VLOOKUP(C51,'CPVC Adapters'!A:J,3),"")))))))))))))))))))))))))))))))</f>
        <v/>
      </c>
      <c r="F51" s="1376" t="str">
        <f>IFERROR(VLOOKUP(E51,'Consolidated Master Sheet'!B:C,2,0),"")</f>
        <v/>
      </c>
      <c r="G51" s="1377"/>
      <c r="H51" s="345" t="str">
        <f>IFERROR(VLOOKUP(E51,'PEX Tubing'!C:H,6,0),IFERROR(VLOOKUP(E51,'Consolidated Master Sheet'!B:G,6,0),""))</f>
        <v/>
      </c>
      <c r="I51" s="1554">
        <f>IF(C51&lt;(MAX('MI Fittings'!A:A))+1,VLOOKUP(C51,'MI Fittings'!A:K,7),IF(C51&lt;(MAX('CS Press Fittings'!A:A))+1,VLOOKUP(C51,'CS Press Fittings'!A:K,8),IF(C51&lt;(MAX('Steel Nipples'!A:A))+1,VLOOKUP(C51,'Steel Nipples'!A:K,7),IF(C51&lt;(MAX('Steel Cut Lengths'!A:A))+1,VLOOKUP(C51,'Steel Cut Lengths'!A:K,7),IF(C51&lt;(MAX('Pipe Hangers'!A:A))+1,VLOOKUP(C51,'Pipe Hangers'!A:J,7),IF(C51&lt;(MAX('Brass Nipples '!A:A))+1,VLOOKUP(C51,'Brass Nipples '!A:J,7),IF(C51&lt;(MAX('Brass Fittings '!A:A))+1,VLOOKUP(C51,'Brass Fittings '!A:J,7),IF(C51&lt;(MAX(Valves!A:A))+1,VLOOKUP(C51,Valves!A:J,7),IF(C51&lt;(MAX('PEX Tubing'!A:A))+1,VLOOKUP(C51,'PEX Tubing'!A:I,7),IF(C51&lt;(MAX('PEX Fittings - Brass'!A:A))+1,VLOOKUP(C51,'PEX Fittings - Brass'!A:J,7),IF(C51&lt;(MAX('PEX Fittings - EXPN Brass'!A:A))+1,VLOOKUP(C51,'PEX Fittings - EXPN Brass'!A:J,7),IF(C51&lt;(MAX('PEX Fittings - F1807 PPSU '!A:A))+1,VLOOKUP(C51,'PEX Fittings - F1807 PPSU '!A:J,7),IF(C51&lt;(MAX('PEX Fittings - F1960 EPPSU'!A:A))+1,VLOOKUP(C51,'PEX Fittings - F1960 EPPSU'!A:J,7),IF(C51&lt;(MAX(Accessories!A:A))+1,VLOOKUP(C51,Accessories!A:J,7),IF(C51&lt;(MAX('PVC DWV'!A:A))+1,VLOOKUP(C51,'PVC DWV'!A:K,8),IF(C51&lt;(MAX('PVC SCH 40'!A:A))+1,VLOOKUP(C51,'PVC SCH 40'!A:K,7),IF(C51&lt;(MAX('Push Fittings'!A:A))+1,VLOOKUP(C51,'Push Fittings'!A:J,7),IF(C51&lt;(MAX('Copper Wrot'!A:A))+1,VLOOKUP(C51,'Copper Wrot'!A:L,9),IF(C51&lt;(MAX('Cast Copper'!A:A))+1,VLOOKUP(C51,'Cast Copper'!A:J,6),IF(C51&lt;(MAX('Press Copper Fittings'!A:A))+1,VLOOKUP(C51,'Press Copper Fittings'!A:J,7),IF(C51&lt;(MAX('Supply Stops'!A:A))+1,VLOOKUP(C51,'Supply Stops'!A:J,7),IF(C51&lt;(MAX('Supply Lines'!A:A))+1,VLOOKUP(C51,'Supply Lines'!A:J,7),IF(C51&lt;(MAX('Gas Connectors'!A:A))+1,VLOOKUP(C51,'Gas Connectors'!A:J,7),IF(C51&lt;(MAX('CI Fittings'!A:A))+1,VLOOKUP(C51,'CI Fittings'!A:J,7),IF(C51&lt;(MAX('Steel Couplings'!A:A))+1,VLOOKUP(C51,'Steel Couplings'!A:J,7),IF(C51&lt;(MAX(NHC!A:A))+1,VLOOKUP(C51,NHC!A:J,7),IF(C51&lt;(MAX('Dielectric Unions'!A:A))+1,VLOOKUP(C51,'Dielectric Unions'!A:J,7),IF(C51&lt;(MAX('MI Fittings - XH'!A:A))+1,VLOOKUP(C51,'MI Fittings - XH'!A:J,7),IF(C51&lt;(MAX('Steel Nipples - XH'!A:A))+1,VLOOKUP(C51,'Steel Nipples - XH'!A:J,7),IF(C51&lt;(MAX('CPVC Adapters'!A:A))+1,VLOOKUP(C51,'CPVC Adapters'!A:J,7),0))))))))))))))))))))))))))))))</f>
        <v>0</v>
      </c>
      <c r="J51" s="1555">
        <f t="shared" si="0"/>
        <v>0</v>
      </c>
    </row>
    <row r="52" spans="3:10" ht="15" customHeight="1" thickTop="1" thickBot="1">
      <c r="C52" s="977">
        <v>31</v>
      </c>
      <c r="D52" s="17" t="str">
        <f>IF(C52&lt;(MAX('MI Fittings'!A:A))+1,VLOOKUP(C52,'MI Fittings'!A:K,10),IF(C52&lt;(MAX('CS Press Fittings'!A:A))+1,VLOOKUP(C52,'CS Press Fittings'!A:K,11),IF(C52&lt;(MAX('Steel Nipples'!A:A))+1,VLOOKUP(C52,'Steel Nipples'!A:K,10),IF(C52&lt;(MAX('Steel Cut Lengths'!A:A))+1,VLOOKUP(C52,'Steel Cut Lengths'!A:K,10),IF(C52&lt;(MAX('Pipe Hangers'!A:A))+1,VLOOKUP(C52,'Pipe Hangers'!A:J,10),IF(C52&lt;(MAX('Brass Nipples '!A:A))+1,VLOOKUP(C52,'Brass Nipples '!A:J,10),IF(C52&lt;(MAX('Brass Fittings '!A:A))+1,VLOOKUP(C52,'Brass Fittings '!A:J,10),IF(C52&lt;(MAX(Valves!A:A))+1,VLOOKUP(C52,Valves!A:J,10),IF(C52&lt;(MAX('PEX Tubing'!A:A))+1,VLOOKUP(C52,'PEX Tubing'!A:I,9),IF(C52&lt;(MAX('PEX Fittings - Brass'!A:A))+1,VLOOKUP(C52,'PEX Fittings - Brass'!A:J,10),IF(C52&lt;(MAX('PEX Fittings - EXPN Brass'!A:A))+1,VLOOKUP(C52,'PEX Fittings - EXPN Brass'!A:J,10),IF(C52&lt;(MAX('PEX Fittings - F1807 PPSU '!A:A))+1,VLOOKUP(C52,'PEX Fittings - F1807 PPSU '!A:J,10),IF(C52&lt;(MAX('PEX Fittings - F1960 EPPSU'!A:A))+1,VLOOKUP(C52,'PEX Fittings - F1960 EPPSU'!A:J,10),IF(C52&lt;(MAX(Accessories!A:A))+1,VLOOKUP(C52,Accessories!A:J,10),IF(C52&lt;(MAX('PVC DWV'!A:A))+1,VLOOKUP(C52,'PVC DWV'!A:K,11),IF(C52&lt;(MAX('PVC SCH 40'!A:A))+1,VLOOKUP(C52,'PVC SCH 40'!A:K,11),IF(C52&lt;(MAX('Push Fittings'!A:A))+1,VLOOKUP(C52,'Push Fittings'!A:J,10),IF(C52&lt;(MAX('Copper Wrot'!A:A))+1,VLOOKUP(C52,'Copper Wrot'!A:L,12),IF(C52&lt;(MAX('Cast Copper'!A:A))+1,VLOOKUP(C52,'Cast Copper'!A:J,10),IF(C52&lt;(MAX('Press Copper Fittings'!A:A))+1,VLOOKUP(C52,'Press Copper Fittings'!A:J,10),IF(C52&lt;(MAX('Supply Stops'!A:A))+1,VLOOKUP(C52,'Supply Stops'!A:J,10),IF(C52&lt;(MAX('Supply Lines'!A:A))+1,VLOOKUP(C52,'Supply Lines'!A:J,10),IF(C52&lt;(MAX('Gas Connectors'!A:A))+1,VLOOKUP(C52,'Gas Connectors'!A:J,10),IF(C52&lt;(MAX('CI Fittings'!A:A))+1,VLOOKUP(C52,'CI Fittings'!A:J,10),IF(C52&lt;(MAX('Steel Couplings'!A:A))+1,VLOOKUP(C52,'Steel Couplings'!A:J,10),IF(C52&lt;(MAX(NHC!A:A))+1,VLOOKUP(C52,NHC!A:J,10),IF(C52&lt;(MAX('Dielectric Unions'!A:A))+1,VLOOKUP(C52,'Dielectric Unions'!A:J,10),IF(C52&lt;(MAX('MI Fittings - XH'!A:A))+1,VLOOKUP(C52,'MI Fittings - XH'!A:J,10),IF(C52&lt;(MAX('Steel Nipples - XH'!A:A))+1,VLOOKUP(C52,'Steel Nipples - XH'!A:J,10),IF(C52&lt;(MAX('CPVC Adapters'!A:A))+1,VLOOKUP(C52,'CPVC Adapters'!A:J,10),""))))))))))))))))))))))))))))))</f>
        <v/>
      </c>
      <c r="E52" s="975" t="str">
        <f>IF(C52&lt;(MAX('MI Fittings'!A:A))+1,VLOOKUP(C52,'MI Fittings'!A:K,3),IF(C52&lt;(MAX('CS Press Fittings'!A:A))+1,VLOOKUP(C52,'CS Press Fittings'!A:K,4),IF(C52&lt;(MAX('Steel Nipples'!A:A))+1,VLOOKUP(C52,'Steel Nipples'!A:K,3),IF(C52&lt;(MAX('Steel Cut Lengths'!A:A))+1,VLOOKUP(C52,'Steel Cut Lengths'!A:K,3),IF(C52&lt;(MAX('Pipe Hangers'!A:A))+1,VLOOKUP(C52,'Pipe Hangers'!A:J,3),IF(C52&lt;(MAX('Brass Nipples '!A:A))+1,VLOOKUP(C52,'Brass Nipples '!A:J,3),IF(C52&lt;(MAX('Brass Fittings '!A:A))+1,VLOOKUP(C52,'Brass Fittings '!A:J,3),IF(C52&lt;(MAX(Valves!A:A))+1,VLOOKUP(C52,Valves!A:J,3),IF(C52&lt;(MAX('PEX Tubing'!A:A))+1,VLOOKUP(C52,'PEX Tubing'!A:I,3),IF(C52&lt;(MAX('PEX Fittings - Brass'!A:A))+1,VLOOKUP(C52,'PEX Fittings - Brass'!A:J,3),IF(C52&lt;(MAX('PEX Fittings - EXPN Brass'!A:A))+1,VLOOKUP(C52,'PEX Fittings - EXPN Brass'!A:J,3),IF(C52&lt;(MAX('PEX Fittings - F1807 PPSU '!A:A))+1,VLOOKUP(C52,'PEX Fittings - F1807 PPSU '!A:J,3),IF(C52&lt;(MAX('PEX Fittings - F1960 EPPSU'!A:A))+1,VLOOKUP(C52,'PEX Fittings - F1960 EPPSU'!A:J,3),IF(C52&lt;(MAX(Accessories!A:A))+1,VLOOKUP(C52,Accessories!A:J,3),IF(C52&lt;(MAX('PVC DWV'!A:A))+1,VLOOKUP(C52,'PVC DWV'!A:K,3),IF(C52&lt;(MAX('PVC SCH 40'!A:A))+1,VLOOKUP(C52,'PVC SCH 40'!A:K,3),IF(C52&lt;(MAX('Push Fittings'!A:A))+1,VLOOKUP(C52,'Push Fittings'!A:J,3),IF(C52&lt;(MAX('Copper Wrot'!A:A))+1,VLOOKUP(C52,'Copper Wrot'!A:L,3),IF(C52&lt;(MAX('Cast Copper'!A:A))+1,VLOOKUP(C52,'Cast Copper'!A:J,3),IF(C52&lt;(MAX('Cast Copper'!A:A))+1,VLOOKUP(C52,'Cast Copper'!A:J,3),IF(C52&lt;(MAX('Press Copper Fittings'!A:A))+1,VLOOKUP(C52,'Press Copper Fittings'!A:J,3),IF(C52&lt;(MAX('Supply Stops'!A:A))+1,VLOOKUP(C52,'Supply Stops'!A:J,3),IF(C52&lt;(MAX('Supply Lines'!A:A))+1,VLOOKUP(C52,'Supply Lines'!A:J,3),IF(C52&lt;(MAX('Gas Connectors'!A:A))+1,VLOOKUP(C52,'Gas Connectors'!A:J,3),IF(C52&lt;(MAX('CI Fittings'!A:A))+1,VLOOKUP(C52,'CI Fittings'!A:J,3),IF(C52&lt;(MAX('Steel Couplings'!A:A))+1,VLOOKUP(C52,'Steel Couplings'!A:J,3),IF(C52&lt;(MAX(NHC!A:A))+1,VLOOKUP(C52,NHC!A:J,3),IF(C52&lt;(MAX('Dielectric Unions'!A:A))+1,VLOOKUP(C52,'Dielectric Unions'!A:J,3),IF(C52&lt;(MAX('MI Fittings - XH'!A:A))+1,VLOOKUP(C52,'MI Fittings - XH'!A:J,3),IF(C52&lt;(MAX('Steel Nipples - XH'!A:A))+1,VLOOKUP(C52,'Steel Nipples - XH'!A:J,3),IF(C52&lt;(MAX('CPVC Adapters'!A:A))+1,VLOOKUP(C52,'CPVC Adapters'!A:J,3),"")))))))))))))))))))))))))))))))</f>
        <v/>
      </c>
      <c r="F52" s="1376" t="str">
        <f>IFERROR(VLOOKUP(E52,'Consolidated Master Sheet'!B:C,2,0),"")</f>
        <v/>
      </c>
      <c r="G52" s="1377"/>
      <c r="H52" s="345" t="str">
        <f>IFERROR(VLOOKUP(E52,'PEX Tubing'!C:H,6,0),IFERROR(VLOOKUP(E52,'Consolidated Master Sheet'!B:G,6,0),""))</f>
        <v/>
      </c>
      <c r="I52" s="1554">
        <f>IF(C52&lt;(MAX('MI Fittings'!A:A))+1,VLOOKUP(C52,'MI Fittings'!A:K,7),IF(C52&lt;(MAX('CS Press Fittings'!A:A))+1,VLOOKUP(C52,'CS Press Fittings'!A:K,8),IF(C52&lt;(MAX('Steel Nipples'!A:A))+1,VLOOKUP(C52,'Steel Nipples'!A:K,7),IF(C52&lt;(MAX('Steel Cut Lengths'!A:A))+1,VLOOKUP(C52,'Steel Cut Lengths'!A:K,7),IF(C52&lt;(MAX('Pipe Hangers'!A:A))+1,VLOOKUP(C52,'Pipe Hangers'!A:J,7),IF(C52&lt;(MAX('Brass Nipples '!A:A))+1,VLOOKUP(C52,'Brass Nipples '!A:J,7),IF(C52&lt;(MAX('Brass Fittings '!A:A))+1,VLOOKUP(C52,'Brass Fittings '!A:J,7),IF(C52&lt;(MAX(Valves!A:A))+1,VLOOKUP(C52,Valves!A:J,7),IF(C52&lt;(MAX('PEX Tubing'!A:A))+1,VLOOKUP(C52,'PEX Tubing'!A:I,7),IF(C52&lt;(MAX('PEX Fittings - Brass'!A:A))+1,VLOOKUP(C52,'PEX Fittings - Brass'!A:J,7),IF(C52&lt;(MAX('PEX Fittings - EXPN Brass'!A:A))+1,VLOOKUP(C52,'PEX Fittings - EXPN Brass'!A:J,7),IF(C52&lt;(MAX('PEX Fittings - F1807 PPSU '!A:A))+1,VLOOKUP(C52,'PEX Fittings - F1807 PPSU '!A:J,7),IF(C52&lt;(MAX('PEX Fittings - F1960 EPPSU'!A:A))+1,VLOOKUP(C52,'PEX Fittings - F1960 EPPSU'!A:J,7),IF(C52&lt;(MAX(Accessories!A:A))+1,VLOOKUP(C52,Accessories!A:J,7),IF(C52&lt;(MAX('PVC DWV'!A:A))+1,VLOOKUP(C52,'PVC DWV'!A:K,8),IF(C52&lt;(MAX('PVC SCH 40'!A:A))+1,VLOOKUP(C52,'PVC SCH 40'!A:K,7),IF(C52&lt;(MAX('Push Fittings'!A:A))+1,VLOOKUP(C52,'Push Fittings'!A:J,7),IF(C52&lt;(MAX('Copper Wrot'!A:A))+1,VLOOKUP(C52,'Copper Wrot'!A:L,9),IF(C52&lt;(MAX('Cast Copper'!A:A))+1,VLOOKUP(C52,'Cast Copper'!A:J,6),IF(C52&lt;(MAX('Press Copper Fittings'!A:A))+1,VLOOKUP(C52,'Press Copper Fittings'!A:J,7),IF(C52&lt;(MAX('Supply Stops'!A:A))+1,VLOOKUP(C52,'Supply Stops'!A:J,7),IF(C52&lt;(MAX('Supply Lines'!A:A))+1,VLOOKUP(C52,'Supply Lines'!A:J,7),IF(C52&lt;(MAX('Gas Connectors'!A:A))+1,VLOOKUP(C52,'Gas Connectors'!A:J,7),IF(C52&lt;(MAX('CI Fittings'!A:A))+1,VLOOKUP(C52,'CI Fittings'!A:J,7),IF(C52&lt;(MAX('Steel Couplings'!A:A))+1,VLOOKUP(C52,'Steel Couplings'!A:J,7),IF(C52&lt;(MAX(NHC!A:A))+1,VLOOKUP(C52,NHC!A:J,7),IF(C52&lt;(MAX('Dielectric Unions'!A:A))+1,VLOOKUP(C52,'Dielectric Unions'!A:J,7),IF(C52&lt;(MAX('MI Fittings - XH'!A:A))+1,VLOOKUP(C52,'MI Fittings - XH'!A:J,7),IF(C52&lt;(MAX('Steel Nipples - XH'!A:A))+1,VLOOKUP(C52,'Steel Nipples - XH'!A:J,7),IF(C52&lt;(MAX('CPVC Adapters'!A:A))+1,VLOOKUP(C52,'CPVC Adapters'!A:J,7),0))))))))))))))))))))))))))))))</f>
        <v>0</v>
      </c>
      <c r="J52" s="1555">
        <f t="shared" si="0"/>
        <v>0</v>
      </c>
    </row>
    <row r="53" spans="3:10" ht="15" customHeight="1" thickTop="1" thickBot="1">
      <c r="C53" s="976">
        <v>32</v>
      </c>
      <c r="D53" s="17" t="str">
        <f>IF(C53&lt;(MAX('MI Fittings'!A:A))+1,VLOOKUP(C53,'MI Fittings'!A:K,10),IF(C53&lt;(MAX('CS Press Fittings'!A:A))+1,VLOOKUP(C53,'CS Press Fittings'!A:K,11),IF(C53&lt;(MAX('Steel Nipples'!A:A))+1,VLOOKUP(C53,'Steel Nipples'!A:K,10),IF(C53&lt;(MAX('Steel Cut Lengths'!A:A))+1,VLOOKUP(C53,'Steel Cut Lengths'!A:K,10),IF(C53&lt;(MAX('Pipe Hangers'!A:A))+1,VLOOKUP(C53,'Pipe Hangers'!A:J,10),IF(C53&lt;(MAX('Brass Nipples '!A:A))+1,VLOOKUP(C53,'Brass Nipples '!A:J,10),IF(C53&lt;(MAX('Brass Fittings '!A:A))+1,VLOOKUP(C53,'Brass Fittings '!A:J,10),IF(C53&lt;(MAX(Valves!A:A))+1,VLOOKUP(C53,Valves!A:J,10),IF(C53&lt;(MAX('PEX Tubing'!A:A))+1,VLOOKUP(C53,'PEX Tubing'!A:I,9),IF(C53&lt;(MAX('PEX Fittings - Brass'!A:A))+1,VLOOKUP(C53,'PEX Fittings - Brass'!A:J,10),IF(C53&lt;(MAX('PEX Fittings - EXPN Brass'!A:A))+1,VLOOKUP(C53,'PEX Fittings - EXPN Brass'!A:J,10),IF(C53&lt;(MAX('PEX Fittings - F1807 PPSU '!A:A))+1,VLOOKUP(C53,'PEX Fittings - F1807 PPSU '!A:J,10),IF(C53&lt;(MAX('PEX Fittings - F1960 EPPSU'!A:A))+1,VLOOKUP(C53,'PEX Fittings - F1960 EPPSU'!A:J,10),IF(C53&lt;(MAX(Accessories!A:A))+1,VLOOKUP(C53,Accessories!A:J,10),IF(C53&lt;(MAX('PVC DWV'!A:A))+1,VLOOKUP(C53,'PVC DWV'!A:K,11),IF(C53&lt;(MAX('PVC SCH 40'!A:A))+1,VLOOKUP(C53,'PVC SCH 40'!A:K,11),IF(C53&lt;(MAX('Push Fittings'!A:A))+1,VLOOKUP(C53,'Push Fittings'!A:J,10),IF(C53&lt;(MAX('Copper Wrot'!A:A))+1,VLOOKUP(C53,'Copper Wrot'!A:L,12),IF(C53&lt;(MAX('Cast Copper'!A:A))+1,VLOOKUP(C53,'Cast Copper'!A:J,10),IF(C53&lt;(MAX('Press Copper Fittings'!A:A))+1,VLOOKUP(C53,'Press Copper Fittings'!A:J,10),IF(C53&lt;(MAX('Supply Stops'!A:A))+1,VLOOKUP(C53,'Supply Stops'!A:J,10),IF(C53&lt;(MAX('Supply Lines'!A:A))+1,VLOOKUP(C53,'Supply Lines'!A:J,10),IF(C53&lt;(MAX('Gas Connectors'!A:A))+1,VLOOKUP(C53,'Gas Connectors'!A:J,10),IF(C53&lt;(MAX('CI Fittings'!A:A))+1,VLOOKUP(C53,'CI Fittings'!A:J,10),IF(C53&lt;(MAX('Steel Couplings'!A:A))+1,VLOOKUP(C53,'Steel Couplings'!A:J,10),IF(C53&lt;(MAX(NHC!A:A))+1,VLOOKUP(C53,NHC!A:J,10),IF(C53&lt;(MAX('Dielectric Unions'!A:A))+1,VLOOKUP(C53,'Dielectric Unions'!A:J,10),IF(C53&lt;(MAX('MI Fittings - XH'!A:A))+1,VLOOKUP(C53,'MI Fittings - XH'!A:J,10),IF(C53&lt;(MAX('Steel Nipples - XH'!A:A))+1,VLOOKUP(C53,'Steel Nipples - XH'!A:J,10),IF(C53&lt;(MAX('CPVC Adapters'!A:A))+1,VLOOKUP(C53,'CPVC Adapters'!A:J,10),""))))))))))))))))))))))))))))))</f>
        <v/>
      </c>
      <c r="E53" s="975" t="str">
        <f>IF(C53&lt;(MAX('MI Fittings'!A:A))+1,VLOOKUP(C53,'MI Fittings'!A:K,3),IF(C53&lt;(MAX('CS Press Fittings'!A:A))+1,VLOOKUP(C53,'CS Press Fittings'!A:K,4),IF(C53&lt;(MAX('Steel Nipples'!A:A))+1,VLOOKUP(C53,'Steel Nipples'!A:K,3),IF(C53&lt;(MAX('Steel Cut Lengths'!A:A))+1,VLOOKUP(C53,'Steel Cut Lengths'!A:K,3),IF(C53&lt;(MAX('Pipe Hangers'!A:A))+1,VLOOKUP(C53,'Pipe Hangers'!A:J,3),IF(C53&lt;(MAX('Brass Nipples '!A:A))+1,VLOOKUP(C53,'Brass Nipples '!A:J,3),IF(C53&lt;(MAX('Brass Fittings '!A:A))+1,VLOOKUP(C53,'Brass Fittings '!A:J,3),IF(C53&lt;(MAX(Valves!A:A))+1,VLOOKUP(C53,Valves!A:J,3),IF(C53&lt;(MAX('PEX Tubing'!A:A))+1,VLOOKUP(C53,'PEX Tubing'!A:I,3),IF(C53&lt;(MAX('PEX Fittings - Brass'!A:A))+1,VLOOKUP(C53,'PEX Fittings - Brass'!A:J,3),IF(C53&lt;(MAX('PEX Fittings - EXPN Brass'!A:A))+1,VLOOKUP(C53,'PEX Fittings - EXPN Brass'!A:J,3),IF(C53&lt;(MAX('PEX Fittings - F1807 PPSU '!A:A))+1,VLOOKUP(C53,'PEX Fittings - F1807 PPSU '!A:J,3),IF(C53&lt;(MAX('PEX Fittings - F1960 EPPSU'!A:A))+1,VLOOKUP(C53,'PEX Fittings - F1960 EPPSU'!A:J,3),IF(C53&lt;(MAX(Accessories!A:A))+1,VLOOKUP(C53,Accessories!A:J,3),IF(C53&lt;(MAX('PVC DWV'!A:A))+1,VLOOKUP(C53,'PVC DWV'!A:K,3),IF(C53&lt;(MAX('PVC SCH 40'!A:A))+1,VLOOKUP(C53,'PVC SCH 40'!A:K,3),IF(C53&lt;(MAX('Push Fittings'!A:A))+1,VLOOKUP(C53,'Push Fittings'!A:J,3),IF(C53&lt;(MAX('Copper Wrot'!A:A))+1,VLOOKUP(C53,'Copper Wrot'!A:L,3),IF(C53&lt;(MAX('Cast Copper'!A:A))+1,VLOOKUP(C53,'Cast Copper'!A:J,3),IF(C53&lt;(MAX('Cast Copper'!A:A))+1,VLOOKUP(C53,'Cast Copper'!A:J,3),IF(C53&lt;(MAX('Press Copper Fittings'!A:A))+1,VLOOKUP(C53,'Press Copper Fittings'!A:J,3),IF(C53&lt;(MAX('Supply Stops'!A:A))+1,VLOOKUP(C53,'Supply Stops'!A:J,3),IF(C53&lt;(MAX('Supply Lines'!A:A))+1,VLOOKUP(C53,'Supply Lines'!A:J,3),IF(C53&lt;(MAX('Gas Connectors'!A:A))+1,VLOOKUP(C53,'Gas Connectors'!A:J,3),IF(C53&lt;(MAX('CI Fittings'!A:A))+1,VLOOKUP(C53,'CI Fittings'!A:J,3),IF(C53&lt;(MAX('Steel Couplings'!A:A))+1,VLOOKUP(C53,'Steel Couplings'!A:J,3),IF(C53&lt;(MAX(NHC!A:A))+1,VLOOKUP(C53,NHC!A:J,3),IF(C53&lt;(MAX('Dielectric Unions'!A:A))+1,VLOOKUP(C53,'Dielectric Unions'!A:J,3),IF(C53&lt;(MAX('MI Fittings - XH'!A:A))+1,VLOOKUP(C53,'MI Fittings - XH'!A:J,3),IF(C53&lt;(MAX('Steel Nipples - XH'!A:A))+1,VLOOKUP(C53,'Steel Nipples - XH'!A:J,3),IF(C53&lt;(MAX('CPVC Adapters'!A:A))+1,VLOOKUP(C53,'CPVC Adapters'!A:J,3),"")))))))))))))))))))))))))))))))</f>
        <v/>
      </c>
      <c r="F53" s="1376" t="str">
        <f>IFERROR(VLOOKUP(E53,'Consolidated Master Sheet'!B:C,2,0),"")</f>
        <v/>
      </c>
      <c r="G53" s="1377"/>
      <c r="H53" s="345" t="str">
        <f>IFERROR(VLOOKUP(E53,'PEX Tubing'!C:H,6,0),IFERROR(VLOOKUP(E53,'Consolidated Master Sheet'!B:G,6,0),""))</f>
        <v/>
      </c>
      <c r="I53" s="1554">
        <f>IF(C53&lt;(MAX('MI Fittings'!A:A))+1,VLOOKUP(C53,'MI Fittings'!A:K,7),IF(C53&lt;(MAX('CS Press Fittings'!A:A))+1,VLOOKUP(C53,'CS Press Fittings'!A:K,8),IF(C53&lt;(MAX('Steel Nipples'!A:A))+1,VLOOKUP(C53,'Steel Nipples'!A:K,7),IF(C53&lt;(MAX('Steel Cut Lengths'!A:A))+1,VLOOKUP(C53,'Steel Cut Lengths'!A:K,7),IF(C53&lt;(MAX('Pipe Hangers'!A:A))+1,VLOOKUP(C53,'Pipe Hangers'!A:J,7),IF(C53&lt;(MAX('Brass Nipples '!A:A))+1,VLOOKUP(C53,'Brass Nipples '!A:J,7),IF(C53&lt;(MAX('Brass Fittings '!A:A))+1,VLOOKUP(C53,'Brass Fittings '!A:J,7),IF(C53&lt;(MAX(Valves!A:A))+1,VLOOKUP(C53,Valves!A:J,7),IF(C53&lt;(MAX('PEX Tubing'!A:A))+1,VLOOKUP(C53,'PEX Tubing'!A:I,7),IF(C53&lt;(MAX('PEX Fittings - Brass'!A:A))+1,VLOOKUP(C53,'PEX Fittings - Brass'!A:J,7),IF(C53&lt;(MAX('PEX Fittings - EXPN Brass'!A:A))+1,VLOOKUP(C53,'PEX Fittings - EXPN Brass'!A:J,7),IF(C53&lt;(MAX('PEX Fittings - F1807 PPSU '!A:A))+1,VLOOKUP(C53,'PEX Fittings - F1807 PPSU '!A:J,7),IF(C53&lt;(MAX('PEX Fittings - F1960 EPPSU'!A:A))+1,VLOOKUP(C53,'PEX Fittings - F1960 EPPSU'!A:J,7),IF(C53&lt;(MAX(Accessories!A:A))+1,VLOOKUP(C53,Accessories!A:J,7),IF(C53&lt;(MAX('PVC DWV'!A:A))+1,VLOOKUP(C53,'PVC DWV'!A:K,8),IF(C53&lt;(MAX('PVC SCH 40'!A:A))+1,VLOOKUP(C53,'PVC SCH 40'!A:K,7),IF(C53&lt;(MAX('Push Fittings'!A:A))+1,VLOOKUP(C53,'Push Fittings'!A:J,7),IF(C53&lt;(MAX('Copper Wrot'!A:A))+1,VLOOKUP(C53,'Copper Wrot'!A:L,9),IF(C53&lt;(MAX('Cast Copper'!A:A))+1,VLOOKUP(C53,'Cast Copper'!A:J,6),IF(C53&lt;(MAX('Press Copper Fittings'!A:A))+1,VLOOKUP(C53,'Press Copper Fittings'!A:J,7),IF(C53&lt;(MAX('Supply Stops'!A:A))+1,VLOOKUP(C53,'Supply Stops'!A:J,7),IF(C53&lt;(MAX('Supply Lines'!A:A))+1,VLOOKUP(C53,'Supply Lines'!A:J,7),IF(C53&lt;(MAX('Gas Connectors'!A:A))+1,VLOOKUP(C53,'Gas Connectors'!A:J,7),IF(C53&lt;(MAX('CI Fittings'!A:A))+1,VLOOKUP(C53,'CI Fittings'!A:J,7),IF(C53&lt;(MAX('Steel Couplings'!A:A))+1,VLOOKUP(C53,'Steel Couplings'!A:J,7),IF(C53&lt;(MAX(NHC!A:A))+1,VLOOKUP(C53,NHC!A:J,7),IF(C53&lt;(MAX('Dielectric Unions'!A:A))+1,VLOOKUP(C53,'Dielectric Unions'!A:J,7),IF(C53&lt;(MAX('MI Fittings - XH'!A:A))+1,VLOOKUP(C53,'MI Fittings - XH'!A:J,7),IF(C53&lt;(MAX('Steel Nipples - XH'!A:A))+1,VLOOKUP(C53,'Steel Nipples - XH'!A:J,7),IF(C53&lt;(MAX('CPVC Adapters'!A:A))+1,VLOOKUP(C53,'CPVC Adapters'!A:J,7),0))))))))))))))))))))))))))))))</f>
        <v>0</v>
      </c>
      <c r="J53" s="1555">
        <f t="shared" si="0"/>
        <v>0</v>
      </c>
    </row>
    <row r="54" spans="3:10" ht="15" customHeight="1" thickTop="1" thickBot="1">
      <c r="C54" s="977">
        <v>33</v>
      </c>
      <c r="D54" s="17" t="str">
        <f>IF(C54&lt;(MAX('MI Fittings'!A:A))+1,VLOOKUP(C54,'MI Fittings'!A:K,10),IF(C54&lt;(MAX('CS Press Fittings'!A:A))+1,VLOOKUP(C54,'CS Press Fittings'!A:K,11),IF(C54&lt;(MAX('Steel Nipples'!A:A))+1,VLOOKUP(C54,'Steel Nipples'!A:K,10),IF(C54&lt;(MAX('Steel Cut Lengths'!A:A))+1,VLOOKUP(C54,'Steel Cut Lengths'!A:K,10),IF(C54&lt;(MAX('Pipe Hangers'!A:A))+1,VLOOKUP(C54,'Pipe Hangers'!A:J,10),IF(C54&lt;(MAX('Brass Nipples '!A:A))+1,VLOOKUP(C54,'Brass Nipples '!A:J,10),IF(C54&lt;(MAX('Brass Fittings '!A:A))+1,VLOOKUP(C54,'Brass Fittings '!A:J,10),IF(C54&lt;(MAX(Valves!A:A))+1,VLOOKUP(C54,Valves!A:J,10),IF(C54&lt;(MAX('PEX Tubing'!A:A))+1,VLOOKUP(C54,'PEX Tubing'!A:I,9),IF(C54&lt;(MAX('PEX Fittings - Brass'!A:A))+1,VLOOKUP(C54,'PEX Fittings - Brass'!A:J,10),IF(C54&lt;(MAX('PEX Fittings - EXPN Brass'!A:A))+1,VLOOKUP(C54,'PEX Fittings - EXPN Brass'!A:J,10),IF(C54&lt;(MAX('PEX Fittings - F1807 PPSU '!A:A))+1,VLOOKUP(C54,'PEX Fittings - F1807 PPSU '!A:J,10),IF(C54&lt;(MAX('PEX Fittings - F1960 EPPSU'!A:A))+1,VLOOKUP(C54,'PEX Fittings - F1960 EPPSU'!A:J,10),IF(C54&lt;(MAX(Accessories!A:A))+1,VLOOKUP(C54,Accessories!A:J,10),IF(C54&lt;(MAX('PVC DWV'!A:A))+1,VLOOKUP(C54,'PVC DWV'!A:K,11),IF(C54&lt;(MAX('PVC SCH 40'!A:A))+1,VLOOKUP(C54,'PVC SCH 40'!A:K,11),IF(C54&lt;(MAX('Push Fittings'!A:A))+1,VLOOKUP(C54,'Push Fittings'!A:J,10),IF(C54&lt;(MAX('Copper Wrot'!A:A))+1,VLOOKUP(C54,'Copper Wrot'!A:L,12),IF(C54&lt;(MAX('Cast Copper'!A:A))+1,VLOOKUP(C54,'Cast Copper'!A:J,10),IF(C54&lt;(MAX('Press Copper Fittings'!A:A))+1,VLOOKUP(C54,'Press Copper Fittings'!A:J,10),IF(C54&lt;(MAX('Supply Stops'!A:A))+1,VLOOKUP(C54,'Supply Stops'!A:J,10),IF(C54&lt;(MAX('Supply Lines'!A:A))+1,VLOOKUP(C54,'Supply Lines'!A:J,10),IF(C54&lt;(MAX('Gas Connectors'!A:A))+1,VLOOKUP(C54,'Gas Connectors'!A:J,10),IF(C54&lt;(MAX('CI Fittings'!A:A))+1,VLOOKUP(C54,'CI Fittings'!A:J,10),IF(C54&lt;(MAX('Steel Couplings'!A:A))+1,VLOOKUP(C54,'Steel Couplings'!A:J,10),IF(C54&lt;(MAX(NHC!A:A))+1,VLOOKUP(C54,NHC!A:J,10),IF(C54&lt;(MAX('Dielectric Unions'!A:A))+1,VLOOKUP(C54,'Dielectric Unions'!A:J,10),IF(C54&lt;(MAX('MI Fittings - XH'!A:A))+1,VLOOKUP(C54,'MI Fittings - XH'!A:J,10),IF(C54&lt;(MAX('Steel Nipples - XH'!A:A))+1,VLOOKUP(C54,'Steel Nipples - XH'!A:J,10),IF(C54&lt;(MAX('CPVC Adapters'!A:A))+1,VLOOKUP(C54,'CPVC Adapters'!A:J,10),""))))))))))))))))))))))))))))))</f>
        <v/>
      </c>
      <c r="E54" s="975" t="str">
        <f>IF(C54&lt;(MAX('MI Fittings'!A:A))+1,VLOOKUP(C54,'MI Fittings'!A:K,3),IF(C54&lt;(MAX('CS Press Fittings'!A:A))+1,VLOOKUP(C54,'CS Press Fittings'!A:K,4),IF(C54&lt;(MAX('Steel Nipples'!A:A))+1,VLOOKUP(C54,'Steel Nipples'!A:K,3),IF(C54&lt;(MAX('Steel Cut Lengths'!A:A))+1,VLOOKUP(C54,'Steel Cut Lengths'!A:K,3),IF(C54&lt;(MAX('Pipe Hangers'!A:A))+1,VLOOKUP(C54,'Pipe Hangers'!A:J,3),IF(C54&lt;(MAX('Brass Nipples '!A:A))+1,VLOOKUP(C54,'Brass Nipples '!A:J,3),IF(C54&lt;(MAX('Brass Fittings '!A:A))+1,VLOOKUP(C54,'Brass Fittings '!A:J,3),IF(C54&lt;(MAX(Valves!A:A))+1,VLOOKUP(C54,Valves!A:J,3),IF(C54&lt;(MAX('PEX Tubing'!A:A))+1,VLOOKUP(C54,'PEX Tubing'!A:I,3),IF(C54&lt;(MAX('PEX Fittings - Brass'!A:A))+1,VLOOKUP(C54,'PEX Fittings - Brass'!A:J,3),IF(C54&lt;(MAX('PEX Fittings - EXPN Brass'!A:A))+1,VLOOKUP(C54,'PEX Fittings - EXPN Brass'!A:J,3),IF(C54&lt;(MAX('PEX Fittings - F1807 PPSU '!A:A))+1,VLOOKUP(C54,'PEX Fittings - F1807 PPSU '!A:J,3),IF(C54&lt;(MAX('PEX Fittings - F1960 EPPSU'!A:A))+1,VLOOKUP(C54,'PEX Fittings - F1960 EPPSU'!A:J,3),IF(C54&lt;(MAX(Accessories!A:A))+1,VLOOKUP(C54,Accessories!A:J,3),IF(C54&lt;(MAX('PVC DWV'!A:A))+1,VLOOKUP(C54,'PVC DWV'!A:K,3),IF(C54&lt;(MAX('PVC SCH 40'!A:A))+1,VLOOKUP(C54,'PVC SCH 40'!A:K,3),IF(C54&lt;(MAX('Push Fittings'!A:A))+1,VLOOKUP(C54,'Push Fittings'!A:J,3),IF(C54&lt;(MAX('Copper Wrot'!A:A))+1,VLOOKUP(C54,'Copper Wrot'!A:L,3),IF(C54&lt;(MAX('Cast Copper'!A:A))+1,VLOOKUP(C54,'Cast Copper'!A:J,3),IF(C54&lt;(MAX('Cast Copper'!A:A))+1,VLOOKUP(C54,'Cast Copper'!A:J,3),IF(C54&lt;(MAX('Press Copper Fittings'!A:A))+1,VLOOKUP(C54,'Press Copper Fittings'!A:J,3),IF(C54&lt;(MAX('Supply Stops'!A:A))+1,VLOOKUP(C54,'Supply Stops'!A:J,3),IF(C54&lt;(MAX('Supply Lines'!A:A))+1,VLOOKUP(C54,'Supply Lines'!A:J,3),IF(C54&lt;(MAX('Gas Connectors'!A:A))+1,VLOOKUP(C54,'Gas Connectors'!A:J,3),IF(C54&lt;(MAX('CI Fittings'!A:A))+1,VLOOKUP(C54,'CI Fittings'!A:J,3),IF(C54&lt;(MAX('Steel Couplings'!A:A))+1,VLOOKUP(C54,'Steel Couplings'!A:J,3),IF(C54&lt;(MAX(NHC!A:A))+1,VLOOKUP(C54,NHC!A:J,3),IF(C54&lt;(MAX('Dielectric Unions'!A:A))+1,VLOOKUP(C54,'Dielectric Unions'!A:J,3),IF(C54&lt;(MAX('MI Fittings - XH'!A:A))+1,VLOOKUP(C54,'MI Fittings - XH'!A:J,3),IF(C54&lt;(MAX('Steel Nipples - XH'!A:A))+1,VLOOKUP(C54,'Steel Nipples - XH'!A:J,3),IF(C54&lt;(MAX('CPVC Adapters'!A:A))+1,VLOOKUP(C54,'CPVC Adapters'!A:J,3),"")))))))))))))))))))))))))))))))</f>
        <v/>
      </c>
      <c r="F54" s="1376" t="str">
        <f>IFERROR(VLOOKUP(E54,'Consolidated Master Sheet'!B:C,2,0),"")</f>
        <v/>
      </c>
      <c r="G54" s="1377"/>
      <c r="H54" s="345" t="str">
        <f>IFERROR(VLOOKUP(E54,'PEX Tubing'!C:H,6,0),IFERROR(VLOOKUP(E54,'Consolidated Master Sheet'!B:G,6,0),""))</f>
        <v/>
      </c>
      <c r="I54" s="1554">
        <f>IF(C54&lt;(MAX('MI Fittings'!A:A))+1,VLOOKUP(C54,'MI Fittings'!A:K,7),IF(C54&lt;(MAX('CS Press Fittings'!A:A))+1,VLOOKUP(C54,'CS Press Fittings'!A:K,8),IF(C54&lt;(MAX('Steel Nipples'!A:A))+1,VLOOKUP(C54,'Steel Nipples'!A:K,7),IF(C54&lt;(MAX('Steel Cut Lengths'!A:A))+1,VLOOKUP(C54,'Steel Cut Lengths'!A:K,7),IF(C54&lt;(MAX('Pipe Hangers'!A:A))+1,VLOOKUP(C54,'Pipe Hangers'!A:J,7),IF(C54&lt;(MAX('Brass Nipples '!A:A))+1,VLOOKUP(C54,'Brass Nipples '!A:J,7),IF(C54&lt;(MAX('Brass Fittings '!A:A))+1,VLOOKUP(C54,'Brass Fittings '!A:J,7),IF(C54&lt;(MAX(Valves!A:A))+1,VLOOKUP(C54,Valves!A:J,7),IF(C54&lt;(MAX('PEX Tubing'!A:A))+1,VLOOKUP(C54,'PEX Tubing'!A:I,7),IF(C54&lt;(MAX('PEX Fittings - Brass'!A:A))+1,VLOOKUP(C54,'PEX Fittings - Brass'!A:J,7),IF(C54&lt;(MAX('PEX Fittings - EXPN Brass'!A:A))+1,VLOOKUP(C54,'PEX Fittings - EXPN Brass'!A:J,7),IF(C54&lt;(MAX('PEX Fittings - F1807 PPSU '!A:A))+1,VLOOKUP(C54,'PEX Fittings - F1807 PPSU '!A:J,7),IF(C54&lt;(MAX('PEX Fittings - F1960 EPPSU'!A:A))+1,VLOOKUP(C54,'PEX Fittings - F1960 EPPSU'!A:J,7),IF(C54&lt;(MAX(Accessories!A:A))+1,VLOOKUP(C54,Accessories!A:J,7),IF(C54&lt;(MAX('PVC DWV'!A:A))+1,VLOOKUP(C54,'PVC DWV'!A:K,8),IF(C54&lt;(MAX('PVC SCH 40'!A:A))+1,VLOOKUP(C54,'PVC SCH 40'!A:K,7),IF(C54&lt;(MAX('Push Fittings'!A:A))+1,VLOOKUP(C54,'Push Fittings'!A:J,7),IF(C54&lt;(MAX('Copper Wrot'!A:A))+1,VLOOKUP(C54,'Copper Wrot'!A:L,9),IF(C54&lt;(MAX('Cast Copper'!A:A))+1,VLOOKUP(C54,'Cast Copper'!A:J,6),IF(C54&lt;(MAX('Press Copper Fittings'!A:A))+1,VLOOKUP(C54,'Press Copper Fittings'!A:J,7),IF(C54&lt;(MAX('Supply Stops'!A:A))+1,VLOOKUP(C54,'Supply Stops'!A:J,7),IF(C54&lt;(MAX('Supply Lines'!A:A))+1,VLOOKUP(C54,'Supply Lines'!A:J,7),IF(C54&lt;(MAX('Gas Connectors'!A:A))+1,VLOOKUP(C54,'Gas Connectors'!A:J,7),IF(C54&lt;(MAX('CI Fittings'!A:A))+1,VLOOKUP(C54,'CI Fittings'!A:J,7),IF(C54&lt;(MAX('Steel Couplings'!A:A))+1,VLOOKUP(C54,'Steel Couplings'!A:J,7),IF(C54&lt;(MAX(NHC!A:A))+1,VLOOKUP(C54,NHC!A:J,7),IF(C54&lt;(MAX('Dielectric Unions'!A:A))+1,VLOOKUP(C54,'Dielectric Unions'!A:J,7),IF(C54&lt;(MAX('MI Fittings - XH'!A:A))+1,VLOOKUP(C54,'MI Fittings - XH'!A:J,7),IF(C54&lt;(MAX('Steel Nipples - XH'!A:A))+1,VLOOKUP(C54,'Steel Nipples - XH'!A:J,7),IF(C54&lt;(MAX('CPVC Adapters'!A:A))+1,VLOOKUP(C54,'CPVC Adapters'!A:J,7),0))))))))))))))))))))))))))))))</f>
        <v>0</v>
      </c>
      <c r="J54" s="1555">
        <f t="shared" si="0"/>
        <v>0</v>
      </c>
    </row>
    <row r="55" spans="3:10" ht="15" customHeight="1" thickTop="1" thickBot="1">
      <c r="C55" s="976">
        <v>34</v>
      </c>
      <c r="D55" s="17" t="str">
        <f>IF(C55&lt;(MAX('MI Fittings'!A:A))+1,VLOOKUP(C55,'MI Fittings'!A:K,10),IF(C55&lt;(MAX('CS Press Fittings'!A:A))+1,VLOOKUP(C55,'CS Press Fittings'!A:K,11),IF(C55&lt;(MAX('Steel Nipples'!A:A))+1,VLOOKUP(C55,'Steel Nipples'!A:K,10),IF(C55&lt;(MAX('Steel Cut Lengths'!A:A))+1,VLOOKUP(C55,'Steel Cut Lengths'!A:K,10),IF(C55&lt;(MAX('Pipe Hangers'!A:A))+1,VLOOKUP(C55,'Pipe Hangers'!A:J,10),IF(C55&lt;(MAX('Brass Nipples '!A:A))+1,VLOOKUP(C55,'Brass Nipples '!A:J,10),IF(C55&lt;(MAX('Brass Fittings '!A:A))+1,VLOOKUP(C55,'Brass Fittings '!A:J,10),IF(C55&lt;(MAX(Valves!A:A))+1,VLOOKUP(C55,Valves!A:J,10),IF(C55&lt;(MAX('PEX Tubing'!A:A))+1,VLOOKUP(C55,'PEX Tubing'!A:I,9),IF(C55&lt;(MAX('PEX Fittings - Brass'!A:A))+1,VLOOKUP(C55,'PEX Fittings - Brass'!A:J,10),IF(C55&lt;(MAX('PEX Fittings - EXPN Brass'!A:A))+1,VLOOKUP(C55,'PEX Fittings - EXPN Brass'!A:J,10),IF(C55&lt;(MAX('PEX Fittings - F1807 PPSU '!A:A))+1,VLOOKUP(C55,'PEX Fittings - F1807 PPSU '!A:J,10),IF(C55&lt;(MAX('PEX Fittings - F1960 EPPSU'!A:A))+1,VLOOKUP(C55,'PEX Fittings - F1960 EPPSU'!A:J,10),IF(C55&lt;(MAX(Accessories!A:A))+1,VLOOKUP(C55,Accessories!A:J,10),IF(C55&lt;(MAX('PVC DWV'!A:A))+1,VLOOKUP(C55,'PVC DWV'!A:K,11),IF(C55&lt;(MAX('PVC SCH 40'!A:A))+1,VLOOKUP(C55,'PVC SCH 40'!A:K,11),IF(C55&lt;(MAX('Push Fittings'!A:A))+1,VLOOKUP(C55,'Push Fittings'!A:J,10),IF(C55&lt;(MAX('Copper Wrot'!A:A))+1,VLOOKUP(C55,'Copper Wrot'!A:L,12),IF(C55&lt;(MAX('Cast Copper'!A:A))+1,VLOOKUP(C55,'Cast Copper'!A:J,10),IF(C55&lt;(MAX('Press Copper Fittings'!A:A))+1,VLOOKUP(C55,'Press Copper Fittings'!A:J,10),IF(C55&lt;(MAX('Supply Stops'!A:A))+1,VLOOKUP(C55,'Supply Stops'!A:J,10),IF(C55&lt;(MAX('Supply Lines'!A:A))+1,VLOOKUP(C55,'Supply Lines'!A:J,10),IF(C55&lt;(MAX('Gas Connectors'!A:A))+1,VLOOKUP(C55,'Gas Connectors'!A:J,10),IF(C55&lt;(MAX('CI Fittings'!A:A))+1,VLOOKUP(C55,'CI Fittings'!A:J,10),IF(C55&lt;(MAX('Steel Couplings'!A:A))+1,VLOOKUP(C55,'Steel Couplings'!A:J,10),IF(C55&lt;(MAX(NHC!A:A))+1,VLOOKUP(C55,NHC!A:J,10),IF(C55&lt;(MAX('Dielectric Unions'!A:A))+1,VLOOKUP(C55,'Dielectric Unions'!A:J,10),IF(C55&lt;(MAX('MI Fittings - XH'!A:A))+1,VLOOKUP(C55,'MI Fittings - XH'!A:J,10),IF(C55&lt;(MAX('Steel Nipples - XH'!A:A))+1,VLOOKUP(C55,'Steel Nipples - XH'!A:J,10),IF(C55&lt;(MAX('CPVC Adapters'!A:A))+1,VLOOKUP(C55,'CPVC Adapters'!A:J,10),""))))))))))))))))))))))))))))))</f>
        <v/>
      </c>
      <c r="E55" s="975" t="str">
        <f>IF(C55&lt;(MAX('MI Fittings'!A:A))+1,VLOOKUP(C55,'MI Fittings'!A:K,3),IF(C55&lt;(MAX('CS Press Fittings'!A:A))+1,VLOOKUP(C55,'CS Press Fittings'!A:K,4),IF(C55&lt;(MAX('Steel Nipples'!A:A))+1,VLOOKUP(C55,'Steel Nipples'!A:K,3),IF(C55&lt;(MAX('Steel Cut Lengths'!A:A))+1,VLOOKUP(C55,'Steel Cut Lengths'!A:K,3),IF(C55&lt;(MAX('Pipe Hangers'!A:A))+1,VLOOKUP(C55,'Pipe Hangers'!A:J,3),IF(C55&lt;(MAX('Brass Nipples '!A:A))+1,VLOOKUP(C55,'Brass Nipples '!A:J,3),IF(C55&lt;(MAX('Brass Fittings '!A:A))+1,VLOOKUP(C55,'Brass Fittings '!A:J,3),IF(C55&lt;(MAX(Valves!A:A))+1,VLOOKUP(C55,Valves!A:J,3),IF(C55&lt;(MAX('PEX Tubing'!A:A))+1,VLOOKUP(C55,'PEX Tubing'!A:I,3),IF(C55&lt;(MAX('PEX Fittings - Brass'!A:A))+1,VLOOKUP(C55,'PEX Fittings - Brass'!A:J,3),IF(C55&lt;(MAX('PEX Fittings - EXPN Brass'!A:A))+1,VLOOKUP(C55,'PEX Fittings - EXPN Brass'!A:J,3),IF(C55&lt;(MAX('PEX Fittings - F1807 PPSU '!A:A))+1,VLOOKUP(C55,'PEX Fittings - F1807 PPSU '!A:J,3),IF(C55&lt;(MAX('PEX Fittings - F1960 EPPSU'!A:A))+1,VLOOKUP(C55,'PEX Fittings - F1960 EPPSU'!A:J,3),IF(C55&lt;(MAX(Accessories!A:A))+1,VLOOKUP(C55,Accessories!A:J,3),IF(C55&lt;(MAX('PVC DWV'!A:A))+1,VLOOKUP(C55,'PVC DWV'!A:K,3),IF(C55&lt;(MAX('PVC SCH 40'!A:A))+1,VLOOKUP(C55,'PVC SCH 40'!A:K,3),IF(C55&lt;(MAX('Push Fittings'!A:A))+1,VLOOKUP(C55,'Push Fittings'!A:J,3),IF(C55&lt;(MAX('Copper Wrot'!A:A))+1,VLOOKUP(C55,'Copper Wrot'!A:L,3),IF(C55&lt;(MAX('Cast Copper'!A:A))+1,VLOOKUP(C55,'Cast Copper'!A:J,3),IF(C55&lt;(MAX('Cast Copper'!A:A))+1,VLOOKUP(C55,'Cast Copper'!A:J,3),IF(C55&lt;(MAX('Press Copper Fittings'!A:A))+1,VLOOKUP(C55,'Press Copper Fittings'!A:J,3),IF(C55&lt;(MAX('Supply Stops'!A:A))+1,VLOOKUP(C55,'Supply Stops'!A:J,3),IF(C55&lt;(MAX('Supply Lines'!A:A))+1,VLOOKUP(C55,'Supply Lines'!A:J,3),IF(C55&lt;(MAX('Gas Connectors'!A:A))+1,VLOOKUP(C55,'Gas Connectors'!A:J,3),IF(C55&lt;(MAX('CI Fittings'!A:A))+1,VLOOKUP(C55,'CI Fittings'!A:J,3),IF(C55&lt;(MAX('Steel Couplings'!A:A))+1,VLOOKUP(C55,'Steel Couplings'!A:J,3),IF(C55&lt;(MAX(NHC!A:A))+1,VLOOKUP(C55,NHC!A:J,3),IF(C55&lt;(MAX('Dielectric Unions'!A:A))+1,VLOOKUP(C55,'Dielectric Unions'!A:J,3),IF(C55&lt;(MAX('MI Fittings - XH'!A:A))+1,VLOOKUP(C55,'MI Fittings - XH'!A:J,3),IF(C55&lt;(MAX('Steel Nipples - XH'!A:A))+1,VLOOKUP(C55,'Steel Nipples - XH'!A:J,3),IF(C55&lt;(MAX('CPVC Adapters'!A:A))+1,VLOOKUP(C55,'CPVC Adapters'!A:J,3),"")))))))))))))))))))))))))))))))</f>
        <v/>
      </c>
      <c r="F55" s="1376" t="str">
        <f>IFERROR(VLOOKUP(E55,'Consolidated Master Sheet'!B:C,2,0),"")</f>
        <v/>
      </c>
      <c r="G55" s="1377"/>
      <c r="H55" s="345" t="str">
        <f>IFERROR(VLOOKUP(E55,'PEX Tubing'!C:H,6,0),IFERROR(VLOOKUP(E55,'Consolidated Master Sheet'!B:G,6,0),""))</f>
        <v/>
      </c>
      <c r="I55" s="1554">
        <f>IF(C55&lt;(MAX('MI Fittings'!A:A))+1,VLOOKUP(C55,'MI Fittings'!A:K,7),IF(C55&lt;(MAX('CS Press Fittings'!A:A))+1,VLOOKUP(C55,'CS Press Fittings'!A:K,8),IF(C55&lt;(MAX('Steel Nipples'!A:A))+1,VLOOKUP(C55,'Steel Nipples'!A:K,7),IF(C55&lt;(MAX('Steel Cut Lengths'!A:A))+1,VLOOKUP(C55,'Steel Cut Lengths'!A:K,7),IF(C55&lt;(MAX('Pipe Hangers'!A:A))+1,VLOOKUP(C55,'Pipe Hangers'!A:J,7),IF(C55&lt;(MAX('Brass Nipples '!A:A))+1,VLOOKUP(C55,'Brass Nipples '!A:J,7),IF(C55&lt;(MAX('Brass Fittings '!A:A))+1,VLOOKUP(C55,'Brass Fittings '!A:J,7),IF(C55&lt;(MAX(Valves!A:A))+1,VLOOKUP(C55,Valves!A:J,7),IF(C55&lt;(MAX('PEX Tubing'!A:A))+1,VLOOKUP(C55,'PEX Tubing'!A:I,7),IF(C55&lt;(MAX('PEX Fittings - Brass'!A:A))+1,VLOOKUP(C55,'PEX Fittings - Brass'!A:J,7),IF(C55&lt;(MAX('PEX Fittings - EXPN Brass'!A:A))+1,VLOOKUP(C55,'PEX Fittings - EXPN Brass'!A:J,7),IF(C55&lt;(MAX('PEX Fittings - F1807 PPSU '!A:A))+1,VLOOKUP(C55,'PEX Fittings - F1807 PPSU '!A:J,7),IF(C55&lt;(MAX('PEX Fittings - F1960 EPPSU'!A:A))+1,VLOOKUP(C55,'PEX Fittings - F1960 EPPSU'!A:J,7),IF(C55&lt;(MAX(Accessories!A:A))+1,VLOOKUP(C55,Accessories!A:J,7),IF(C55&lt;(MAX('PVC DWV'!A:A))+1,VLOOKUP(C55,'PVC DWV'!A:K,8),IF(C55&lt;(MAX('PVC SCH 40'!A:A))+1,VLOOKUP(C55,'PVC SCH 40'!A:K,7),IF(C55&lt;(MAX('Push Fittings'!A:A))+1,VLOOKUP(C55,'Push Fittings'!A:J,7),IF(C55&lt;(MAX('Copper Wrot'!A:A))+1,VLOOKUP(C55,'Copper Wrot'!A:L,9),IF(C55&lt;(MAX('Cast Copper'!A:A))+1,VLOOKUP(C55,'Cast Copper'!A:J,6),IF(C55&lt;(MAX('Press Copper Fittings'!A:A))+1,VLOOKUP(C55,'Press Copper Fittings'!A:J,7),IF(C55&lt;(MAX('Supply Stops'!A:A))+1,VLOOKUP(C55,'Supply Stops'!A:J,7),IF(C55&lt;(MAX('Supply Lines'!A:A))+1,VLOOKUP(C55,'Supply Lines'!A:J,7),IF(C55&lt;(MAX('Gas Connectors'!A:A))+1,VLOOKUP(C55,'Gas Connectors'!A:J,7),IF(C55&lt;(MAX('CI Fittings'!A:A))+1,VLOOKUP(C55,'CI Fittings'!A:J,7),IF(C55&lt;(MAX('Steel Couplings'!A:A))+1,VLOOKUP(C55,'Steel Couplings'!A:J,7),IF(C55&lt;(MAX(NHC!A:A))+1,VLOOKUP(C55,NHC!A:J,7),IF(C55&lt;(MAX('Dielectric Unions'!A:A))+1,VLOOKUP(C55,'Dielectric Unions'!A:J,7),IF(C55&lt;(MAX('MI Fittings - XH'!A:A))+1,VLOOKUP(C55,'MI Fittings - XH'!A:J,7),IF(C55&lt;(MAX('Steel Nipples - XH'!A:A))+1,VLOOKUP(C55,'Steel Nipples - XH'!A:J,7),IF(C55&lt;(MAX('CPVC Adapters'!A:A))+1,VLOOKUP(C55,'CPVC Adapters'!A:J,7),0))))))))))))))))))))))))))))))</f>
        <v>0</v>
      </c>
      <c r="J55" s="1555">
        <f t="shared" si="0"/>
        <v>0</v>
      </c>
    </row>
    <row r="56" spans="3:10" ht="15" customHeight="1" thickTop="1" thickBot="1">
      <c r="C56" s="977">
        <v>35</v>
      </c>
      <c r="D56" s="17" t="str">
        <f>IF(C56&lt;(MAX('MI Fittings'!A:A))+1,VLOOKUP(C56,'MI Fittings'!A:K,10),IF(C56&lt;(MAX('CS Press Fittings'!A:A))+1,VLOOKUP(C56,'CS Press Fittings'!A:K,11),IF(C56&lt;(MAX('Steel Nipples'!A:A))+1,VLOOKUP(C56,'Steel Nipples'!A:K,10),IF(C56&lt;(MAX('Steel Cut Lengths'!A:A))+1,VLOOKUP(C56,'Steel Cut Lengths'!A:K,10),IF(C56&lt;(MAX('Pipe Hangers'!A:A))+1,VLOOKUP(C56,'Pipe Hangers'!A:J,10),IF(C56&lt;(MAX('Brass Nipples '!A:A))+1,VLOOKUP(C56,'Brass Nipples '!A:J,10),IF(C56&lt;(MAX('Brass Fittings '!A:A))+1,VLOOKUP(C56,'Brass Fittings '!A:J,10),IF(C56&lt;(MAX(Valves!A:A))+1,VLOOKUP(C56,Valves!A:J,10),IF(C56&lt;(MAX('PEX Tubing'!A:A))+1,VLOOKUP(C56,'PEX Tubing'!A:I,9),IF(C56&lt;(MAX('PEX Fittings - Brass'!A:A))+1,VLOOKUP(C56,'PEX Fittings - Brass'!A:J,10),IF(C56&lt;(MAX('PEX Fittings - EXPN Brass'!A:A))+1,VLOOKUP(C56,'PEX Fittings - EXPN Brass'!A:J,10),IF(C56&lt;(MAX('PEX Fittings - F1807 PPSU '!A:A))+1,VLOOKUP(C56,'PEX Fittings - F1807 PPSU '!A:J,10),IF(C56&lt;(MAX('PEX Fittings - F1960 EPPSU'!A:A))+1,VLOOKUP(C56,'PEX Fittings - F1960 EPPSU'!A:J,10),IF(C56&lt;(MAX(Accessories!A:A))+1,VLOOKUP(C56,Accessories!A:J,10),IF(C56&lt;(MAX('PVC DWV'!A:A))+1,VLOOKUP(C56,'PVC DWV'!A:K,11),IF(C56&lt;(MAX('PVC SCH 40'!A:A))+1,VLOOKUP(C56,'PVC SCH 40'!A:K,11),IF(C56&lt;(MAX('Push Fittings'!A:A))+1,VLOOKUP(C56,'Push Fittings'!A:J,10),IF(C56&lt;(MAX('Copper Wrot'!A:A))+1,VLOOKUP(C56,'Copper Wrot'!A:L,12),IF(C56&lt;(MAX('Cast Copper'!A:A))+1,VLOOKUP(C56,'Cast Copper'!A:J,10),IF(C56&lt;(MAX('Press Copper Fittings'!A:A))+1,VLOOKUP(C56,'Press Copper Fittings'!A:J,10),IF(C56&lt;(MAX('Supply Stops'!A:A))+1,VLOOKUP(C56,'Supply Stops'!A:J,10),IF(C56&lt;(MAX('Supply Lines'!A:A))+1,VLOOKUP(C56,'Supply Lines'!A:J,10),IF(C56&lt;(MAX('Gas Connectors'!A:A))+1,VLOOKUP(C56,'Gas Connectors'!A:J,10),IF(C56&lt;(MAX('CI Fittings'!A:A))+1,VLOOKUP(C56,'CI Fittings'!A:J,10),IF(C56&lt;(MAX('Steel Couplings'!A:A))+1,VLOOKUP(C56,'Steel Couplings'!A:J,10),IF(C56&lt;(MAX(NHC!A:A))+1,VLOOKUP(C56,NHC!A:J,10),IF(C56&lt;(MAX('Dielectric Unions'!A:A))+1,VLOOKUP(C56,'Dielectric Unions'!A:J,10),IF(C56&lt;(MAX('MI Fittings - XH'!A:A))+1,VLOOKUP(C56,'MI Fittings - XH'!A:J,10),IF(C56&lt;(MAX('Steel Nipples - XH'!A:A))+1,VLOOKUP(C56,'Steel Nipples - XH'!A:J,10),IF(C56&lt;(MAX('CPVC Adapters'!A:A))+1,VLOOKUP(C56,'CPVC Adapters'!A:J,10),""))))))))))))))))))))))))))))))</f>
        <v/>
      </c>
      <c r="E56" s="975" t="str">
        <f>IF(C56&lt;(MAX('MI Fittings'!A:A))+1,VLOOKUP(C56,'MI Fittings'!A:K,3),IF(C56&lt;(MAX('CS Press Fittings'!A:A))+1,VLOOKUP(C56,'CS Press Fittings'!A:K,4),IF(C56&lt;(MAX('Steel Nipples'!A:A))+1,VLOOKUP(C56,'Steel Nipples'!A:K,3),IF(C56&lt;(MAX('Steel Cut Lengths'!A:A))+1,VLOOKUP(C56,'Steel Cut Lengths'!A:K,3),IF(C56&lt;(MAX('Pipe Hangers'!A:A))+1,VLOOKUP(C56,'Pipe Hangers'!A:J,3),IF(C56&lt;(MAX('Brass Nipples '!A:A))+1,VLOOKUP(C56,'Brass Nipples '!A:J,3),IF(C56&lt;(MAX('Brass Fittings '!A:A))+1,VLOOKUP(C56,'Brass Fittings '!A:J,3),IF(C56&lt;(MAX(Valves!A:A))+1,VLOOKUP(C56,Valves!A:J,3),IF(C56&lt;(MAX('PEX Tubing'!A:A))+1,VLOOKUP(C56,'PEX Tubing'!A:I,3),IF(C56&lt;(MAX('PEX Fittings - Brass'!A:A))+1,VLOOKUP(C56,'PEX Fittings - Brass'!A:J,3),IF(C56&lt;(MAX('PEX Fittings - EXPN Brass'!A:A))+1,VLOOKUP(C56,'PEX Fittings - EXPN Brass'!A:J,3),IF(C56&lt;(MAX('PEX Fittings - F1807 PPSU '!A:A))+1,VLOOKUP(C56,'PEX Fittings - F1807 PPSU '!A:J,3),IF(C56&lt;(MAX('PEX Fittings - F1960 EPPSU'!A:A))+1,VLOOKUP(C56,'PEX Fittings - F1960 EPPSU'!A:J,3),IF(C56&lt;(MAX(Accessories!A:A))+1,VLOOKUP(C56,Accessories!A:J,3),IF(C56&lt;(MAX('PVC DWV'!A:A))+1,VLOOKUP(C56,'PVC DWV'!A:K,3),IF(C56&lt;(MAX('PVC SCH 40'!A:A))+1,VLOOKUP(C56,'PVC SCH 40'!A:K,3),IF(C56&lt;(MAX('Push Fittings'!A:A))+1,VLOOKUP(C56,'Push Fittings'!A:J,3),IF(C56&lt;(MAX('Copper Wrot'!A:A))+1,VLOOKUP(C56,'Copper Wrot'!A:L,3),IF(C56&lt;(MAX('Cast Copper'!A:A))+1,VLOOKUP(C56,'Cast Copper'!A:J,3),IF(C56&lt;(MAX('Cast Copper'!A:A))+1,VLOOKUP(C56,'Cast Copper'!A:J,3),IF(C56&lt;(MAX('Press Copper Fittings'!A:A))+1,VLOOKUP(C56,'Press Copper Fittings'!A:J,3),IF(C56&lt;(MAX('Supply Stops'!A:A))+1,VLOOKUP(C56,'Supply Stops'!A:J,3),IF(C56&lt;(MAX('Supply Lines'!A:A))+1,VLOOKUP(C56,'Supply Lines'!A:J,3),IF(C56&lt;(MAX('Gas Connectors'!A:A))+1,VLOOKUP(C56,'Gas Connectors'!A:J,3),IF(C56&lt;(MAX('CI Fittings'!A:A))+1,VLOOKUP(C56,'CI Fittings'!A:J,3),IF(C56&lt;(MAX('Steel Couplings'!A:A))+1,VLOOKUP(C56,'Steel Couplings'!A:J,3),IF(C56&lt;(MAX(NHC!A:A))+1,VLOOKUP(C56,NHC!A:J,3),IF(C56&lt;(MAX('Dielectric Unions'!A:A))+1,VLOOKUP(C56,'Dielectric Unions'!A:J,3),IF(C56&lt;(MAX('MI Fittings - XH'!A:A))+1,VLOOKUP(C56,'MI Fittings - XH'!A:J,3),IF(C56&lt;(MAX('Steel Nipples - XH'!A:A))+1,VLOOKUP(C56,'Steel Nipples - XH'!A:J,3),IF(C56&lt;(MAX('CPVC Adapters'!A:A))+1,VLOOKUP(C56,'CPVC Adapters'!A:J,3),"")))))))))))))))))))))))))))))))</f>
        <v/>
      </c>
      <c r="F56" s="1376" t="str">
        <f>IFERROR(VLOOKUP(E56,'Consolidated Master Sheet'!B:C,2,0),"")</f>
        <v/>
      </c>
      <c r="G56" s="1377"/>
      <c r="H56" s="345" t="str">
        <f>IFERROR(VLOOKUP(E56,'PEX Tubing'!C:H,6,0),IFERROR(VLOOKUP(E56,'Consolidated Master Sheet'!B:G,6,0),""))</f>
        <v/>
      </c>
      <c r="I56" s="1554">
        <f>IF(C56&lt;(MAX('MI Fittings'!A:A))+1,VLOOKUP(C56,'MI Fittings'!A:K,7),IF(C56&lt;(MAX('CS Press Fittings'!A:A))+1,VLOOKUP(C56,'CS Press Fittings'!A:K,8),IF(C56&lt;(MAX('Steel Nipples'!A:A))+1,VLOOKUP(C56,'Steel Nipples'!A:K,7),IF(C56&lt;(MAX('Steel Cut Lengths'!A:A))+1,VLOOKUP(C56,'Steel Cut Lengths'!A:K,7),IF(C56&lt;(MAX('Pipe Hangers'!A:A))+1,VLOOKUP(C56,'Pipe Hangers'!A:J,7),IF(C56&lt;(MAX('Brass Nipples '!A:A))+1,VLOOKUP(C56,'Brass Nipples '!A:J,7),IF(C56&lt;(MAX('Brass Fittings '!A:A))+1,VLOOKUP(C56,'Brass Fittings '!A:J,7),IF(C56&lt;(MAX(Valves!A:A))+1,VLOOKUP(C56,Valves!A:J,7),IF(C56&lt;(MAX('PEX Tubing'!A:A))+1,VLOOKUP(C56,'PEX Tubing'!A:I,7),IF(C56&lt;(MAX('PEX Fittings - Brass'!A:A))+1,VLOOKUP(C56,'PEX Fittings - Brass'!A:J,7),IF(C56&lt;(MAX('PEX Fittings - EXPN Brass'!A:A))+1,VLOOKUP(C56,'PEX Fittings - EXPN Brass'!A:J,7),IF(C56&lt;(MAX('PEX Fittings - F1807 PPSU '!A:A))+1,VLOOKUP(C56,'PEX Fittings - F1807 PPSU '!A:J,7),IF(C56&lt;(MAX('PEX Fittings - F1960 EPPSU'!A:A))+1,VLOOKUP(C56,'PEX Fittings - F1960 EPPSU'!A:J,7),IF(C56&lt;(MAX(Accessories!A:A))+1,VLOOKUP(C56,Accessories!A:J,7),IF(C56&lt;(MAX('PVC DWV'!A:A))+1,VLOOKUP(C56,'PVC DWV'!A:K,8),IF(C56&lt;(MAX('PVC SCH 40'!A:A))+1,VLOOKUP(C56,'PVC SCH 40'!A:K,7),IF(C56&lt;(MAX('Push Fittings'!A:A))+1,VLOOKUP(C56,'Push Fittings'!A:J,7),IF(C56&lt;(MAX('Copper Wrot'!A:A))+1,VLOOKUP(C56,'Copper Wrot'!A:L,9),IF(C56&lt;(MAX('Cast Copper'!A:A))+1,VLOOKUP(C56,'Cast Copper'!A:J,6),IF(C56&lt;(MAX('Press Copper Fittings'!A:A))+1,VLOOKUP(C56,'Press Copper Fittings'!A:J,7),IF(C56&lt;(MAX('Supply Stops'!A:A))+1,VLOOKUP(C56,'Supply Stops'!A:J,7),IF(C56&lt;(MAX('Supply Lines'!A:A))+1,VLOOKUP(C56,'Supply Lines'!A:J,7),IF(C56&lt;(MAX('Gas Connectors'!A:A))+1,VLOOKUP(C56,'Gas Connectors'!A:J,7),IF(C56&lt;(MAX('CI Fittings'!A:A))+1,VLOOKUP(C56,'CI Fittings'!A:J,7),IF(C56&lt;(MAX('Steel Couplings'!A:A))+1,VLOOKUP(C56,'Steel Couplings'!A:J,7),IF(C56&lt;(MAX(NHC!A:A))+1,VLOOKUP(C56,NHC!A:J,7),IF(C56&lt;(MAX('Dielectric Unions'!A:A))+1,VLOOKUP(C56,'Dielectric Unions'!A:J,7),IF(C56&lt;(MAX('MI Fittings - XH'!A:A))+1,VLOOKUP(C56,'MI Fittings - XH'!A:J,7),IF(C56&lt;(MAX('Steel Nipples - XH'!A:A))+1,VLOOKUP(C56,'Steel Nipples - XH'!A:J,7),IF(C56&lt;(MAX('CPVC Adapters'!A:A))+1,VLOOKUP(C56,'CPVC Adapters'!A:J,7),0))))))))))))))))))))))))))))))</f>
        <v>0</v>
      </c>
      <c r="J56" s="1555">
        <f t="shared" si="0"/>
        <v>0</v>
      </c>
    </row>
    <row r="57" spans="3:10" ht="15" customHeight="1" thickTop="1" thickBot="1">
      <c r="C57" s="976">
        <v>36</v>
      </c>
      <c r="D57" s="17" t="str">
        <f>IF(C57&lt;(MAX('MI Fittings'!A:A))+1,VLOOKUP(C57,'MI Fittings'!A:K,10),IF(C57&lt;(MAX('CS Press Fittings'!A:A))+1,VLOOKUP(C57,'CS Press Fittings'!A:K,11),IF(C57&lt;(MAX('Steel Nipples'!A:A))+1,VLOOKUP(C57,'Steel Nipples'!A:K,10),IF(C57&lt;(MAX('Steel Cut Lengths'!A:A))+1,VLOOKUP(C57,'Steel Cut Lengths'!A:K,10),IF(C57&lt;(MAX('Pipe Hangers'!A:A))+1,VLOOKUP(C57,'Pipe Hangers'!A:J,10),IF(C57&lt;(MAX('Brass Nipples '!A:A))+1,VLOOKUP(C57,'Brass Nipples '!A:J,10),IF(C57&lt;(MAX('Brass Fittings '!A:A))+1,VLOOKUP(C57,'Brass Fittings '!A:J,10),IF(C57&lt;(MAX(Valves!A:A))+1,VLOOKUP(C57,Valves!A:J,10),IF(C57&lt;(MAX('PEX Tubing'!A:A))+1,VLOOKUP(C57,'PEX Tubing'!A:I,9),IF(C57&lt;(MAX('PEX Fittings - Brass'!A:A))+1,VLOOKUP(C57,'PEX Fittings - Brass'!A:J,10),IF(C57&lt;(MAX('PEX Fittings - EXPN Brass'!A:A))+1,VLOOKUP(C57,'PEX Fittings - EXPN Brass'!A:J,10),IF(C57&lt;(MAX('PEX Fittings - F1807 PPSU '!A:A))+1,VLOOKUP(C57,'PEX Fittings - F1807 PPSU '!A:J,10),IF(C57&lt;(MAX('PEX Fittings - F1960 EPPSU'!A:A))+1,VLOOKUP(C57,'PEX Fittings - F1960 EPPSU'!A:J,10),IF(C57&lt;(MAX(Accessories!A:A))+1,VLOOKUP(C57,Accessories!A:J,10),IF(C57&lt;(MAX('PVC DWV'!A:A))+1,VLOOKUP(C57,'PVC DWV'!A:K,11),IF(C57&lt;(MAX('PVC SCH 40'!A:A))+1,VLOOKUP(C57,'PVC SCH 40'!A:K,11),IF(C57&lt;(MAX('Push Fittings'!A:A))+1,VLOOKUP(C57,'Push Fittings'!A:J,10),IF(C57&lt;(MAX('Copper Wrot'!A:A))+1,VLOOKUP(C57,'Copper Wrot'!A:L,12),IF(C57&lt;(MAX('Cast Copper'!A:A))+1,VLOOKUP(C57,'Cast Copper'!A:J,10),IF(C57&lt;(MAX('Press Copper Fittings'!A:A))+1,VLOOKUP(C57,'Press Copper Fittings'!A:J,10),IF(C57&lt;(MAX('Supply Stops'!A:A))+1,VLOOKUP(C57,'Supply Stops'!A:J,10),IF(C57&lt;(MAX('Supply Lines'!A:A))+1,VLOOKUP(C57,'Supply Lines'!A:J,10),IF(C57&lt;(MAX('Gas Connectors'!A:A))+1,VLOOKUP(C57,'Gas Connectors'!A:J,10),IF(C57&lt;(MAX('CI Fittings'!A:A))+1,VLOOKUP(C57,'CI Fittings'!A:J,10),IF(C57&lt;(MAX('Steel Couplings'!A:A))+1,VLOOKUP(C57,'Steel Couplings'!A:J,10),IF(C57&lt;(MAX(NHC!A:A))+1,VLOOKUP(C57,NHC!A:J,10),IF(C57&lt;(MAX('Dielectric Unions'!A:A))+1,VLOOKUP(C57,'Dielectric Unions'!A:J,10),IF(C57&lt;(MAX('MI Fittings - XH'!A:A))+1,VLOOKUP(C57,'MI Fittings - XH'!A:J,10),IF(C57&lt;(MAX('Steel Nipples - XH'!A:A))+1,VLOOKUP(C57,'Steel Nipples - XH'!A:J,10),IF(C57&lt;(MAX('CPVC Adapters'!A:A))+1,VLOOKUP(C57,'CPVC Adapters'!A:J,10),""))))))))))))))))))))))))))))))</f>
        <v/>
      </c>
      <c r="E57" s="975" t="str">
        <f>IF(C57&lt;(MAX('MI Fittings'!A:A))+1,VLOOKUP(C57,'MI Fittings'!A:K,3),IF(C57&lt;(MAX('CS Press Fittings'!A:A))+1,VLOOKUP(C57,'CS Press Fittings'!A:K,4),IF(C57&lt;(MAX('Steel Nipples'!A:A))+1,VLOOKUP(C57,'Steel Nipples'!A:K,3),IF(C57&lt;(MAX('Steel Cut Lengths'!A:A))+1,VLOOKUP(C57,'Steel Cut Lengths'!A:K,3),IF(C57&lt;(MAX('Pipe Hangers'!A:A))+1,VLOOKUP(C57,'Pipe Hangers'!A:J,3),IF(C57&lt;(MAX('Brass Nipples '!A:A))+1,VLOOKUP(C57,'Brass Nipples '!A:J,3),IF(C57&lt;(MAX('Brass Fittings '!A:A))+1,VLOOKUP(C57,'Brass Fittings '!A:J,3),IF(C57&lt;(MAX(Valves!A:A))+1,VLOOKUP(C57,Valves!A:J,3),IF(C57&lt;(MAX('PEX Tubing'!A:A))+1,VLOOKUP(C57,'PEX Tubing'!A:I,3),IF(C57&lt;(MAX('PEX Fittings - Brass'!A:A))+1,VLOOKUP(C57,'PEX Fittings - Brass'!A:J,3),IF(C57&lt;(MAX('PEX Fittings - EXPN Brass'!A:A))+1,VLOOKUP(C57,'PEX Fittings - EXPN Brass'!A:J,3),IF(C57&lt;(MAX('PEX Fittings - F1807 PPSU '!A:A))+1,VLOOKUP(C57,'PEX Fittings - F1807 PPSU '!A:J,3),IF(C57&lt;(MAX('PEX Fittings - F1960 EPPSU'!A:A))+1,VLOOKUP(C57,'PEX Fittings - F1960 EPPSU'!A:J,3),IF(C57&lt;(MAX(Accessories!A:A))+1,VLOOKUP(C57,Accessories!A:J,3),IF(C57&lt;(MAX('PVC DWV'!A:A))+1,VLOOKUP(C57,'PVC DWV'!A:K,3),IF(C57&lt;(MAX('PVC SCH 40'!A:A))+1,VLOOKUP(C57,'PVC SCH 40'!A:K,3),IF(C57&lt;(MAX('Push Fittings'!A:A))+1,VLOOKUP(C57,'Push Fittings'!A:J,3),IF(C57&lt;(MAX('Copper Wrot'!A:A))+1,VLOOKUP(C57,'Copper Wrot'!A:L,3),IF(C57&lt;(MAX('Cast Copper'!A:A))+1,VLOOKUP(C57,'Cast Copper'!A:J,3),IF(C57&lt;(MAX('Cast Copper'!A:A))+1,VLOOKUP(C57,'Cast Copper'!A:J,3),IF(C57&lt;(MAX('Press Copper Fittings'!A:A))+1,VLOOKUP(C57,'Press Copper Fittings'!A:J,3),IF(C57&lt;(MAX('Supply Stops'!A:A))+1,VLOOKUP(C57,'Supply Stops'!A:J,3),IF(C57&lt;(MAX('Supply Lines'!A:A))+1,VLOOKUP(C57,'Supply Lines'!A:J,3),IF(C57&lt;(MAX('Gas Connectors'!A:A))+1,VLOOKUP(C57,'Gas Connectors'!A:J,3),IF(C57&lt;(MAX('CI Fittings'!A:A))+1,VLOOKUP(C57,'CI Fittings'!A:J,3),IF(C57&lt;(MAX('Steel Couplings'!A:A))+1,VLOOKUP(C57,'Steel Couplings'!A:J,3),IF(C57&lt;(MAX(NHC!A:A))+1,VLOOKUP(C57,NHC!A:J,3),IF(C57&lt;(MAX('Dielectric Unions'!A:A))+1,VLOOKUP(C57,'Dielectric Unions'!A:J,3),IF(C57&lt;(MAX('MI Fittings - XH'!A:A))+1,VLOOKUP(C57,'MI Fittings - XH'!A:J,3),IF(C57&lt;(MAX('Steel Nipples - XH'!A:A))+1,VLOOKUP(C57,'Steel Nipples - XH'!A:J,3),IF(C57&lt;(MAX('CPVC Adapters'!A:A))+1,VLOOKUP(C57,'CPVC Adapters'!A:J,3),"")))))))))))))))))))))))))))))))</f>
        <v/>
      </c>
      <c r="F57" s="1376" t="str">
        <f>IFERROR(VLOOKUP(E57,'Consolidated Master Sheet'!B:C,2,0),"")</f>
        <v/>
      </c>
      <c r="G57" s="1377"/>
      <c r="H57" s="345" t="str">
        <f>IFERROR(VLOOKUP(E57,'PEX Tubing'!C:H,6,0),IFERROR(VLOOKUP(E57,'Consolidated Master Sheet'!B:G,6,0),""))</f>
        <v/>
      </c>
      <c r="I57" s="1554">
        <f>IF(C57&lt;(MAX('MI Fittings'!A:A))+1,VLOOKUP(C57,'MI Fittings'!A:K,7),IF(C57&lt;(MAX('CS Press Fittings'!A:A))+1,VLOOKUP(C57,'CS Press Fittings'!A:K,8),IF(C57&lt;(MAX('Steel Nipples'!A:A))+1,VLOOKUP(C57,'Steel Nipples'!A:K,7),IF(C57&lt;(MAX('Steel Cut Lengths'!A:A))+1,VLOOKUP(C57,'Steel Cut Lengths'!A:K,7),IF(C57&lt;(MAX('Pipe Hangers'!A:A))+1,VLOOKUP(C57,'Pipe Hangers'!A:J,7),IF(C57&lt;(MAX('Brass Nipples '!A:A))+1,VLOOKUP(C57,'Brass Nipples '!A:J,7),IF(C57&lt;(MAX('Brass Fittings '!A:A))+1,VLOOKUP(C57,'Brass Fittings '!A:J,7),IF(C57&lt;(MAX(Valves!A:A))+1,VLOOKUP(C57,Valves!A:J,7),IF(C57&lt;(MAX('PEX Tubing'!A:A))+1,VLOOKUP(C57,'PEX Tubing'!A:I,7),IF(C57&lt;(MAX('PEX Fittings - Brass'!A:A))+1,VLOOKUP(C57,'PEX Fittings - Brass'!A:J,7),IF(C57&lt;(MAX('PEX Fittings - EXPN Brass'!A:A))+1,VLOOKUP(C57,'PEX Fittings - EXPN Brass'!A:J,7),IF(C57&lt;(MAX('PEX Fittings - F1807 PPSU '!A:A))+1,VLOOKUP(C57,'PEX Fittings - F1807 PPSU '!A:J,7),IF(C57&lt;(MAX('PEX Fittings - F1960 EPPSU'!A:A))+1,VLOOKUP(C57,'PEX Fittings - F1960 EPPSU'!A:J,7),IF(C57&lt;(MAX(Accessories!A:A))+1,VLOOKUP(C57,Accessories!A:J,7),IF(C57&lt;(MAX('PVC DWV'!A:A))+1,VLOOKUP(C57,'PVC DWV'!A:K,8),IF(C57&lt;(MAX('PVC SCH 40'!A:A))+1,VLOOKUP(C57,'PVC SCH 40'!A:K,7),IF(C57&lt;(MAX('Push Fittings'!A:A))+1,VLOOKUP(C57,'Push Fittings'!A:J,7),IF(C57&lt;(MAX('Copper Wrot'!A:A))+1,VLOOKUP(C57,'Copper Wrot'!A:L,9),IF(C57&lt;(MAX('Cast Copper'!A:A))+1,VLOOKUP(C57,'Cast Copper'!A:J,6),IF(C57&lt;(MAX('Press Copper Fittings'!A:A))+1,VLOOKUP(C57,'Press Copper Fittings'!A:J,7),IF(C57&lt;(MAX('Supply Stops'!A:A))+1,VLOOKUP(C57,'Supply Stops'!A:J,7),IF(C57&lt;(MAX('Supply Lines'!A:A))+1,VLOOKUP(C57,'Supply Lines'!A:J,7),IF(C57&lt;(MAX('Gas Connectors'!A:A))+1,VLOOKUP(C57,'Gas Connectors'!A:J,7),IF(C57&lt;(MAX('CI Fittings'!A:A))+1,VLOOKUP(C57,'CI Fittings'!A:J,7),IF(C57&lt;(MAX('Steel Couplings'!A:A))+1,VLOOKUP(C57,'Steel Couplings'!A:J,7),IF(C57&lt;(MAX(NHC!A:A))+1,VLOOKUP(C57,NHC!A:J,7),IF(C57&lt;(MAX('Dielectric Unions'!A:A))+1,VLOOKUP(C57,'Dielectric Unions'!A:J,7),IF(C57&lt;(MAX('MI Fittings - XH'!A:A))+1,VLOOKUP(C57,'MI Fittings - XH'!A:J,7),IF(C57&lt;(MAX('Steel Nipples - XH'!A:A))+1,VLOOKUP(C57,'Steel Nipples - XH'!A:J,7),IF(C57&lt;(MAX('CPVC Adapters'!A:A))+1,VLOOKUP(C57,'CPVC Adapters'!A:J,7),0))))))))))))))))))))))))))))))</f>
        <v>0</v>
      </c>
      <c r="J57" s="1555">
        <f t="shared" si="0"/>
        <v>0</v>
      </c>
    </row>
    <row r="58" spans="3:10" ht="15" customHeight="1" thickTop="1" thickBot="1">
      <c r="C58" s="977">
        <v>37</v>
      </c>
      <c r="D58" s="17" t="str">
        <f>IF(C58&lt;(MAX('MI Fittings'!A:A))+1,VLOOKUP(C58,'MI Fittings'!A:K,10),IF(C58&lt;(MAX('CS Press Fittings'!A:A))+1,VLOOKUP(C58,'CS Press Fittings'!A:K,11),IF(C58&lt;(MAX('Steel Nipples'!A:A))+1,VLOOKUP(C58,'Steel Nipples'!A:K,10),IF(C58&lt;(MAX('Steel Cut Lengths'!A:A))+1,VLOOKUP(C58,'Steel Cut Lengths'!A:K,10),IF(C58&lt;(MAX('Pipe Hangers'!A:A))+1,VLOOKUP(C58,'Pipe Hangers'!A:J,10),IF(C58&lt;(MAX('Brass Nipples '!A:A))+1,VLOOKUP(C58,'Brass Nipples '!A:J,10),IF(C58&lt;(MAX('Brass Fittings '!A:A))+1,VLOOKUP(C58,'Brass Fittings '!A:J,10),IF(C58&lt;(MAX(Valves!A:A))+1,VLOOKUP(C58,Valves!A:J,10),IF(C58&lt;(MAX('PEX Tubing'!A:A))+1,VLOOKUP(C58,'PEX Tubing'!A:I,9),IF(C58&lt;(MAX('PEX Fittings - Brass'!A:A))+1,VLOOKUP(C58,'PEX Fittings - Brass'!A:J,10),IF(C58&lt;(MAX('PEX Fittings - EXPN Brass'!A:A))+1,VLOOKUP(C58,'PEX Fittings - EXPN Brass'!A:J,10),IF(C58&lt;(MAX('PEX Fittings - F1807 PPSU '!A:A))+1,VLOOKUP(C58,'PEX Fittings - F1807 PPSU '!A:J,10),IF(C58&lt;(MAX('PEX Fittings - F1960 EPPSU'!A:A))+1,VLOOKUP(C58,'PEX Fittings - F1960 EPPSU'!A:J,10),IF(C58&lt;(MAX(Accessories!A:A))+1,VLOOKUP(C58,Accessories!A:J,10),IF(C58&lt;(MAX('PVC DWV'!A:A))+1,VLOOKUP(C58,'PVC DWV'!A:K,11),IF(C58&lt;(MAX('PVC SCH 40'!A:A))+1,VLOOKUP(C58,'PVC SCH 40'!A:K,11),IF(C58&lt;(MAX('Push Fittings'!A:A))+1,VLOOKUP(C58,'Push Fittings'!A:J,10),IF(C58&lt;(MAX('Copper Wrot'!A:A))+1,VLOOKUP(C58,'Copper Wrot'!A:L,12),IF(C58&lt;(MAX('Cast Copper'!A:A))+1,VLOOKUP(C58,'Cast Copper'!A:J,10),IF(C58&lt;(MAX('Press Copper Fittings'!A:A))+1,VLOOKUP(C58,'Press Copper Fittings'!A:J,10),IF(C58&lt;(MAX('Supply Stops'!A:A))+1,VLOOKUP(C58,'Supply Stops'!A:J,10),IF(C58&lt;(MAX('Supply Lines'!A:A))+1,VLOOKUP(C58,'Supply Lines'!A:J,10),IF(C58&lt;(MAX('Gas Connectors'!A:A))+1,VLOOKUP(C58,'Gas Connectors'!A:J,10),IF(C58&lt;(MAX('CI Fittings'!A:A))+1,VLOOKUP(C58,'CI Fittings'!A:J,10),IF(C58&lt;(MAX('Steel Couplings'!A:A))+1,VLOOKUP(C58,'Steel Couplings'!A:J,10),IF(C58&lt;(MAX(NHC!A:A))+1,VLOOKUP(C58,NHC!A:J,10),IF(C58&lt;(MAX('Dielectric Unions'!A:A))+1,VLOOKUP(C58,'Dielectric Unions'!A:J,10),IF(C58&lt;(MAX('MI Fittings - XH'!A:A))+1,VLOOKUP(C58,'MI Fittings - XH'!A:J,10),IF(C58&lt;(MAX('Steel Nipples - XH'!A:A))+1,VLOOKUP(C58,'Steel Nipples - XH'!A:J,10),IF(C58&lt;(MAX('CPVC Adapters'!A:A))+1,VLOOKUP(C58,'CPVC Adapters'!A:J,10),""))))))))))))))))))))))))))))))</f>
        <v/>
      </c>
      <c r="E58" s="975" t="str">
        <f>IF(C58&lt;(MAX('MI Fittings'!A:A))+1,VLOOKUP(C58,'MI Fittings'!A:K,3),IF(C58&lt;(MAX('CS Press Fittings'!A:A))+1,VLOOKUP(C58,'CS Press Fittings'!A:K,4),IF(C58&lt;(MAX('Steel Nipples'!A:A))+1,VLOOKUP(C58,'Steel Nipples'!A:K,3),IF(C58&lt;(MAX('Steel Cut Lengths'!A:A))+1,VLOOKUP(C58,'Steel Cut Lengths'!A:K,3),IF(C58&lt;(MAX('Pipe Hangers'!A:A))+1,VLOOKUP(C58,'Pipe Hangers'!A:J,3),IF(C58&lt;(MAX('Brass Nipples '!A:A))+1,VLOOKUP(C58,'Brass Nipples '!A:J,3),IF(C58&lt;(MAX('Brass Fittings '!A:A))+1,VLOOKUP(C58,'Brass Fittings '!A:J,3),IF(C58&lt;(MAX(Valves!A:A))+1,VLOOKUP(C58,Valves!A:J,3),IF(C58&lt;(MAX('PEX Tubing'!A:A))+1,VLOOKUP(C58,'PEX Tubing'!A:I,3),IF(C58&lt;(MAX('PEX Fittings - Brass'!A:A))+1,VLOOKUP(C58,'PEX Fittings - Brass'!A:J,3),IF(C58&lt;(MAX('PEX Fittings - EXPN Brass'!A:A))+1,VLOOKUP(C58,'PEX Fittings - EXPN Brass'!A:J,3),IF(C58&lt;(MAX('PEX Fittings - F1807 PPSU '!A:A))+1,VLOOKUP(C58,'PEX Fittings - F1807 PPSU '!A:J,3),IF(C58&lt;(MAX('PEX Fittings - F1960 EPPSU'!A:A))+1,VLOOKUP(C58,'PEX Fittings - F1960 EPPSU'!A:J,3),IF(C58&lt;(MAX(Accessories!A:A))+1,VLOOKUP(C58,Accessories!A:J,3),IF(C58&lt;(MAX('PVC DWV'!A:A))+1,VLOOKUP(C58,'PVC DWV'!A:K,3),IF(C58&lt;(MAX('PVC SCH 40'!A:A))+1,VLOOKUP(C58,'PVC SCH 40'!A:K,3),IF(C58&lt;(MAX('Push Fittings'!A:A))+1,VLOOKUP(C58,'Push Fittings'!A:J,3),IF(C58&lt;(MAX('Copper Wrot'!A:A))+1,VLOOKUP(C58,'Copper Wrot'!A:L,3),IF(C58&lt;(MAX('Cast Copper'!A:A))+1,VLOOKUP(C58,'Cast Copper'!A:J,3),IF(C58&lt;(MAX('Cast Copper'!A:A))+1,VLOOKUP(C58,'Cast Copper'!A:J,3),IF(C58&lt;(MAX('Press Copper Fittings'!A:A))+1,VLOOKUP(C58,'Press Copper Fittings'!A:J,3),IF(C58&lt;(MAX('Supply Stops'!A:A))+1,VLOOKUP(C58,'Supply Stops'!A:J,3),IF(C58&lt;(MAX('Supply Lines'!A:A))+1,VLOOKUP(C58,'Supply Lines'!A:J,3),IF(C58&lt;(MAX('Gas Connectors'!A:A))+1,VLOOKUP(C58,'Gas Connectors'!A:J,3),IF(C58&lt;(MAX('CI Fittings'!A:A))+1,VLOOKUP(C58,'CI Fittings'!A:J,3),IF(C58&lt;(MAX('Steel Couplings'!A:A))+1,VLOOKUP(C58,'Steel Couplings'!A:J,3),IF(C58&lt;(MAX(NHC!A:A))+1,VLOOKUP(C58,NHC!A:J,3),IF(C58&lt;(MAX('Dielectric Unions'!A:A))+1,VLOOKUP(C58,'Dielectric Unions'!A:J,3),IF(C58&lt;(MAX('MI Fittings - XH'!A:A))+1,VLOOKUP(C58,'MI Fittings - XH'!A:J,3),IF(C58&lt;(MAX('Steel Nipples - XH'!A:A))+1,VLOOKUP(C58,'Steel Nipples - XH'!A:J,3),IF(C58&lt;(MAX('CPVC Adapters'!A:A))+1,VLOOKUP(C58,'CPVC Adapters'!A:J,3),"")))))))))))))))))))))))))))))))</f>
        <v/>
      </c>
      <c r="F58" s="1376" t="str">
        <f>IFERROR(VLOOKUP(E58,'Consolidated Master Sheet'!B:C,2,0),"")</f>
        <v/>
      </c>
      <c r="G58" s="1377"/>
      <c r="H58" s="345" t="str">
        <f>IFERROR(VLOOKUP(E58,'PEX Tubing'!C:H,6,0),IFERROR(VLOOKUP(E58,'Consolidated Master Sheet'!B:G,6,0),""))</f>
        <v/>
      </c>
      <c r="I58" s="1554">
        <f>IF(C58&lt;(MAX('MI Fittings'!A:A))+1,VLOOKUP(C58,'MI Fittings'!A:K,7),IF(C58&lt;(MAX('CS Press Fittings'!A:A))+1,VLOOKUP(C58,'CS Press Fittings'!A:K,8),IF(C58&lt;(MAX('Steel Nipples'!A:A))+1,VLOOKUP(C58,'Steel Nipples'!A:K,7),IF(C58&lt;(MAX('Steel Cut Lengths'!A:A))+1,VLOOKUP(C58,'Steel Cut Lengths'!A:K,7),IF(C58&lt;(MAX('Pipe Hangers'!A:A))+1,VLOOKUP(C58,'Pipe Hangers'!A:J,7),IF(C58&lt;(MAX('Brass Nipples '!A:A))+1,VLOOKUP(C58,'Brass Nipples '!A:J,7),IF(C58&lt;(MAX('Brass Fittings '!A:A))+1,VLOOKUP(C58,'Brass Fittings '!A:J,7),IF(C58&lt;(MAX(Valves!A:A))+1,VLOOKUP(C58,Valves!A:J,7),IF(C58&lt;(MAX('PEX Tubing'!A:A))+1,VLOOKUP(C58,'PEX Tubing'!A:I,7),IF(C58&lt;(MAX('PEX Fittings - Brass'!A:A))+1,VLOOKUP(C58,'PEX Fittings - Brass'!A:J,7),IF(C58&lt;(MAX('PEX Fittings - EXPN Brass'!A:A))+1,VLOOKUP(C58,'PEX Fittings - EXPN Brass'!A:J,7),IF(C58&lt;(MAX('PEX Fittings - F1807 PPSU '!A:A))+1,VLOOKUP(C58,'PEX Fittings - F1807 PPSU '!A:J,7),IF(C58&lt;(MAX('PEX Fittings - F1960 EPPSU'!A:A))+1,VLOOKUP(C58,'PEX Fittings - F1960 EPPSU'!A:J,7),IF(C58&lt;(MAX(Accessories!A:A))+1,VLOOKUP(C58,Accessories!A:J,7),IF(C58&lt;(MAX('PVC DWV'!A:A))+1,VLOOKUP(C58,'PVC DWV'!A:K,8),IF(C58&lt;(MAX('PVC SCH 40'!A:A))+1,VLOOKUP(C58,'PVC SCH 40'!A:K,7),IF(C58&lt;(MAX('Push Fittings'!A:A))+1,VLOOKUP(C58,'Push Fittings'!A:J,7),IF(C58&lt;(MAX('Copper Wrot'!A:A))+1,VLOOKUP(C58,'Copper Wrot'!A:L,9),IF(C58&lt;(MAX('Cast Copper'!A:A))+1,VLOOKUP(C58,'Cast Copper'!A:J,6),IF(C58&lt;(MAX('Press Copper Fittings'!A:A))+1,VLOOKUP(C58,'Press Copper Fittings'!A:J,7),IF(C58&lt;(MAX('Supply Stops'!A:A))+1,VLOOKUP(C58,'Supply Stops'!A:J,7),IF(C58&lt;(MAX('Supply Lines'!A:A))+1,VLOOKUP(C58,'Supply Lines'!A:J,7),IF(C58&lt;(MAX('Gas Connectors'!A:A))+1,VLOOKUP(C58,'Gas Connectors'!A:J,7),IF(C58&lt;(MAX('CI Fittings'!A:A))+1,VLOOKUP(C58,'CI Fittings'!A:J,7),IF(C58&lt;(MAX('Steel Couplings'!A:A))+1,VLOOKUP(C58,'Steel Couplings'!A:J,7),IF(C58&lt;(MAX(NHC!A:A))+1,VLOOKUP(C58,NHC!A:J,7),IF(C58&lt;(MAX('Dielectric Unions'!A:A))+1,VLOOKUP(C58,'Dielectric Unions'!A:J,7),IF(C58&lt;(MAX('MI Fittings - XH'!A:A))+1,VLOOKUP(C58,'MI Fittings - XH'!A:J,7),IF(C58&lt;(MAX('Steel Nipples - XH'!A:A))+1,VLOOKUP(C58,'Steel Nipples - XH'!A:J,7),IF(C58&lt;(MAX('CPVC Adapters'!A:A))+1,VLOOKUP(C58,'CPVC Adapters'!A:J,7),0))))))))))))))))))))))))))))))</f>
        <v>0</v>
      </c>
      <c r="J58" s="1555">
        <f t="shared" si="0"/>
        <v>0</v>
      </c>
    </row>
    <row r="59" spans="3:10" ht="15" customHeight="1" thickTop="1" thickBot="1">
      <c r="C59" s="976">
        <v>38</v>
      </c>
      <c r="D59" s="17" t="str">
        <f>IF(C59&lt;(MAX('MI Fittings'!A:A))+1,VLOOKUP(C59,'MI Fittings'!A:K,10),IF(C59&lt;(MAX('CS Press Fittings'!A:A))+1,VLOOKUP(C59,'CS Press Fittings'!A:K,11),IF(C59&lt;(MAX('Steel Nipples'!A:A))+1,VLOOKUP(C59,'Steel Nipples'!A:K,10),IF(C59&lt;(MAX('Steel Cut Lengths'!A:A))+1,VLOOKUP(C59,'Steel Cut Lengths'!A:K,10),IF(C59&lt;(MAX('Pipe Hangers'!A:A))+1,VLOOKUP(C59,'Pipe Hangers'!A:J,10),IF(C59&lt;(MAX('Brass Nipples '!A:A))+1,VLOOKUP(C59,'Brass Nipples '!A:J,10),IF(C59&lt;(MAX('Brass Fittings '!A:A))+1,VLOOKUP(C59,'Brass Fittings '!A:J,10),IF(C59&lt;(MAX(Valves!A:A))+1,VLOOKUP(C59,Valves!A:J,10),IF(C59&lt;(MAX('PEX Tubing'!A:A))+1,VLOOKUP(C59,'PEX Tubing'!A:I,9),IF(C59&lt;(MAX('PEX Fittings - Brass'!A:A))+1,VLOOKUP(C59,'PEX Fittings - Brass'!A:J,10),IF(C59&lt;(MAX('PEX Fittings - EXPN Brass'!A:A))+1,VLOOKUP(C59,'PEX Fittings - EXPN Brass'!A:J,10),IF(C59&lt;(MAX('PEX Fittings - F1807 PPSU '!A:A))+1,VLOOKUP(C59,'PEX Fittings - F1807 PPSU '!A:J,10),IF(C59&lt;(MAX('PEX Fittings - F1960 EPPSU'!A:A))+1,VLOOKUP(C59,'PEX Fittings - F1960 EPPSU'!A:J,10),IF(C59&lt;(MAX(Accessories!A:A))+1,VLOOKUP(C59,Accessories!A:J,10),IF(C59&lt;(MAX('PVC DWV'!A:A))+1,VLOOKUP(C59,'PVC DWV'!A:K,11),IF(C59&lt;(MAX('PVC SCH 40'!A:A))+1,VLOOKUP(C59,'PVC SCH 40'!A:K,11),IF(C59&lt;(MAX('Push Fittings'!A:A))+1,VLOOKUP(C59,'Push Fittings'!A:J,10),IF(C59&lt;(MAX('Copper Wrot'!A:A))+1,VLOOKUP(C59,'Copper Wrot'!A:L,12),IF(C59&lt;(MAX('Cast Copper'!A:A))+1,VLOOKUP(C59,'Cast Copper'!A:J,10),IF(C59&lt;(MAX('Press Copper Fittings'!A:A))+1,VLOOKUP(C59,'Press Copper Fittings'!A:J,10),IF(C59&lt;(MAX('Supply Stops'!A:A))+1,VLOOKUP(C59,'Supply Stops'!A:J,10),IF(C59&lt;(MAX('Supply Lines'!A:A))+1,VLOOKUP(C59,'Supply Lines'!A:J,10),IF(C59&lt;(MAX('Gas Connectors'!A:A))+1,VLOOKUP(C59,'Gas Connectors'!A:J,10),IF(C59&lt;(MAX('CI Fittings'!A:A))+1,VLOOKUP(C59,'CI Fittings'!A:J,10),IF(C59&lt;(MAX('Steel Couplings'!A:A))+1,VLOOKUP(C59,'Steel Couplings'!A:J,10),IF(C59&lt;(MAX(NHC!A:A))+1,VLOOKUP(C59,NHC!A:J,10),IF(C59&lt;(MAX('Dielectric Unions'!A:A))+1,VLOOKUP(C59,'Dielectric Unions'!A:J,10),IF(C59&lt;(MAX('MI Fittings - XH'!A:A))+1,VLOOKUP(C59,'MI Fittings - XH'!A:J,10),IF(C59&lt;(MAX('Steel Nipples - XH'!A:A))+1,VLOOKUP(C59,'Steel Nipples - XH'!A:J,10),IF(C59&lt;(MAX('CPVC Adapters'!A:A))+1,VLOOKUP(C59,'CPVC Adapters'!A:J,10),""))))))))))))))))))))))))))))))</f>
        <v/>
      </c>
      <c r="E59" s="975" t="str">
        <f>IF(C59&lt;(MAX('MI Fittings'!A:A))+1,VLOOKUP(C59,'MI Fittings'!A:K,3),IF(C59&lt;(MAX('CS Press Fittings'!A:A))+1,VLOOKUP(C59,'CS Press Fittings'!A:K,4),IF(C59&lt;(MAX('Steel Nipples'!A:A))+1,VLOOKUP(C59,'Steel Nipples'!A:K,3),IF(C59&lt;(MAX('Steel Cut Lengths'!A:A))+1,VLOOKUP(C59,'Steel Cut Lengths'!A:K,3),IF(C59&lt;(MAX('Pipe Hangers'!A:A))+1,VLOOKUP(C59,'Pipe Hangers'!A:J,3),IF(C59&lt;(MAX('Brass Nipples '!A:A))+1,VLOOKUP(C59,'Brass Nipples '!A:J,3),IF(C59&lt;(MAX('Brass Fittings '!A:A))+1,VLOOKUP(C59,'Brass Fittings '!A:J,3),IF(C59&lt;(MAX(Valves!A:A))+1,VLOOKUP(C59,Valves!A:J,3),IF(C59&lt;(MAX('PEX Tubing'!A:A))+1,VLOOKUP(C59,'PEX Tubing'!A:I,3),IF(C59&lt;(MAX('PEX Fittings - Brass'!A:A))+1,VLOOKUP(C59,'PEX Fittings - Brass'!A:J,3),IF(C59&lt;(MAX('PEX Fittings - EXPN Brass'!A:A))+1,VLOOKUP(C59,'PEX Fittings - EXPN Brass'!A:J,3),IF(C59&lt;(MAX('PEX Fittings - F1807 PPSU '!A:A))+1,VLOOKUP(C59,'PEX Fittings - F1807 PPSU '!A:J,3),IF(C59&lt;(MAX('PEX Fittings - F1960 EPPSU'!A:A))+1,VLOOKUP(C59,'PEX Fittings - F1960 EPPSU'!A:J,3),IF(C59&lt;(MAX(Accessories!A:A))+1,VLOOKUP(C59,Accessories!A:J,3),IF(C59&lt;(MAX('PVC DWV'!A:A))+1,VLOOKUP(C59,'PVC DWV'!A:K,3),IF(C59&lt;(MAX('PVC SCH 40'!A:A))+1,VLOOKUP(C59,'PVC SCH 40'!A:K,3),IF(C59&lt;(MAX('Push Fittings'!A:A))+1,VLOOKUP(C59,'Push Fittings'!A:J,3),IF(C59&lt;(MAX('Copper Wrot'!A:A))+1,VLOOKUP(C59,'Copper Wrot'!A:L,3),IF(C59&lt;(MAX('Cast Copper'!A:A))+1,VLOOKUP(C59,'Cast Copper'!A:J,3),IF(C59&lt;(MAX('Cast Copper'!A:A))+1,VLOOKUP(C59,'Cast Copper'!A:J,3),IF(C59&lt;(MAX('Press Copper Fittings'!A:A))+1,VLOOKUP(C59,'Press Copper Fittings'!A:J,3),IF(C59&lt;(MAX('Supply Stops'!A:A))+1,VLOOKUP(C59,'Supply Stops'!A:J,3),IF(C59&lt;(MAX('Supply Lines'!A:A))+1,VLOOKUP(C59,'Supply Lines'!A:J,3),IF(C59&lt;(MAX('Gas Connectors'!A:A))+1,VLOOKUP(C59,'Gas Connectors'!A:J,3),IF(C59&lt;(MAX('CI Fittings'!A:A))+1,VLOOKUP(C59,'CI Fittings'!A:J,3),IF(C59&lt;(MAX('Steel Couplings'!A:A))+1,VLOOKUP(C59,'Steel Couplings'!A:J,3),IF(C59&lt;(MAX(NHC!A:A))+1,VLOOKUP(C59,NHC!A:J,3),IF(C59&lt;(MAX('Dielectric Unions'!A:A))+1,VLOOKUP(C59,'Dielectric Unions'!A:J,3),IF(C59&lt;(MAX('MI Fittings - XH'!A:A))+1,VLOOKUP(C59,'MI Fittings - XH'!A:J,3),IF(C59&lt;(MAX('Steel Nipples - XH'!A:A))+1,VLOOKUP(C59,'Steel Nipples - XH'!A:J,3),IF(C59&lt;(MAX('CPVC Adapters'!A:A))+1,VLOOKUP(C59,'CPVC Adapters'!A:J,3),"")))))))))))))))))))))))))))))))</f>
        <v/>
      </c>
      <c r="F59" s="1376" t="str">
        <f>IFERROR(VLOOKUP(E59,'Consolidated Master Sheet'!B:C,2,0),"")</f>
        <v/>
      </c>
      <c r="G59" s="1377"/>
      <c r="H59" s="345" t="str">
        <f>IFERROR(VLOOKUP(E59,'PEX Tubing'!C:H,6,0),IFERROR(VLOOKUP(E59,'Consolidated Master Sheet'!B:G,6,0),""))</f>
        <v/>
      </c>
      <c r="I59" s="1554">
        <f>IF(C59&lt;(MAX('MI Fittings'!A:A))+1,VLOOKUP(C59,'MI Fittings'!A:K,7),IF(C59&lt;(MAX('CS Press Fittings'!A:A))+1,VLOOKUP(C59,'CS Press Fittings'!A:K,8),IF(C59&lt;(MAX('Steel Nipples'!A:A))+1,VLOOKUP(C59,'Steel Nipples'!A:K,7),IF(C59&lt;(MAX('Steel Cut Lengths'!A:A))+1,VLOOKUP(C59,'Steel Cut Lengths'!A:K,7),IF(C59&lt;(MAX('Pipe Hangers'!A:A))+1,VLOOKUP(C59,'Pipe Hangers'!A:J,7),IF(C59&lt;(MAX('Brass Nipples '!A:A))+1,VLOOKUP(C59,'Brass Nipples '!A:J,7),IF(C59&lt;(MAX('Brass Fittings '!A:A))+1,VLOOKUP(C59,'Brass Fittings '!A:J,7),IF(C59&lt;(MAX(Valves!A:A))+1,VLOOKUP(C59,Valves!A:J,7),IF(C59&lt;(MAX('PEX Tubing'!A:A))+1,VLOOKUP(C59,'PEX Tubing'!A:I,7),IF(C59&lt;(MAX('PEX Fittings - Brass'!A:A))+1,VLOOKUP(C59,'PEX Fittings - Brass'!A:J,7),IF(C59&lt;(MAX('PEX Fittings - EXPN Brass'!A:A))+1,VLOOKUP(C59,'PEX Fittings - EXPN Brass'!A:J,7),IF(C59&lt;(MAX('PEX Fittings - F1807 PPSU '!A:A))+1,VLOOKUP(C59,'PEX Fittings - F1807 PPSU '!A:J,7),IF(C59&lt;(MAX('PEX Fittings - F1960 EPPSU'!A:A))+1,VLOOKUP(C59,'PEX Fittings - F1960 EPPSU'!A:J,7),IF(C59&lt;(MAX(Accessories!A:A))+1,VLOOKUP(C59,Accessories!A:J,7),IF(C59&lt;(MAX('PVC DWV'!A:A))+1,VLOOKUP(C59,'PVC DWV'!A:K,8),IF(C59&lt;(MAX('PVC SCH 40'!A:A))+1,VLOOKUP(C59,'PVC SCH 40'!A:K,7),IF(C59&lt;(MAX('Push Fittings'!A:A))+1,VLOOKUP(C59,'Push Fittings'!A:J,7),IF(C59&lt;(MAX('Copper Wrot'!A:A))+1,VLOOKUP(C59,'Copper Wrot'!A:L,9),IF(C59&lt;(MAX('Cast Copper'!A:A))+1,VLOOKUP(C59,'Cast Copper'!A:J,6),IF(C59&lt;(MAX('Press Copper Fittings'!A:A))+1,VLOOKUP(C59,'Press Copper Fittings'!A:J,7),IF(C59&lt;(MAX('Supply Stops'!A:A))+1,VLOOKUP(C59,'Supply Stops'!A:J,7),IF(C59&lt;(MAX('Supply Lines'!A:A))+1,VLOOKUP(C59,'Supply Lines'!A:J,7),IF(C59&lt;(MAX('Gas Connectors'!A:A))+1,VLOOKUP(C59,'Gas Connectors'!A:J,7),IF(C59&lt;(MAX('CI Fittings'!A:A))+1,VLOOKUP(C59,'CI Fittings'!A:J,7),IF(C59&lt;(MAX('Steel Couplings'!A:A))+1,VLOOKUP(C59,'Steel Couplings'!A:J,7),IF(C59&lt;(MAX(NHC!A:A))+1,VLOOKUP(C59,NHC!A:J,7),IF(C59&lt;(MAX('Dielectric Unions'!A:A))+1,VLOOKUP(C59,'Dielectric Unions'!A:J,7),IF(C59&lt;(MAX('MI Fittings - XH'!A:A))+1,VLOOKUP(C59,'MI Fittings - XH'!A:J,7),IF(C59&lt;(MAX('Steel Nipples - XH'!A:A))+1,VLOOKUP(C59,'Steel Nipples - XH'!A:J,7),IF(C59&lt;(MAX('CPVC Adapters'!A:A))+1,VLOOKUP(C59,'CPVC Adapters'!A:J,7),0))))))))))))))))))))))))))))))</f>
        <v>0</v>
      </c>
      <c r="J59" s="1555">
        <f t="shared" si="0"/>
        <v>0</v>
      </c>
    </row>
    <row r="60" spans="3:10" ht="15" customHeight="1" thickTop="1" thickBot="1">
      <c r="C60" s="977">
        <v>39</v>
      </c>
      <c r="D60" s="17" t="str">
        <f>IF(C60&lt;(MAX('MI Fittings'!A:A))+1,VLOOKUP(C60,'MI Fittings'!A:K,10),IF(C60&lt;(MAX('CS Press Fittings'!A:A))+1,VLOOKUP(C60,'CS Press Fittings'!A:K,11),IF(C60&lt;(MAX('Steel Nipples'!A:A))+1,VLOOKUP(C60,'Steel Nipples'!A:K,10),IF(C60&lt;(MAX('Steel Cut Lengths'!A:A))+1,VLOOKUP(C60,'Steel Cut Lengths'!A:K,10),IF(C60&lt;(MAX('Pipe Hangers'!A:A))+1,VLOOKUP(C60,'Pipe Hangers'!A:J,10),IF(C60&lt;(MAX('Brass Nipples '!A:A))+1,VLOOKUP(C60,'Brass Nipples '!A:J,10),IF(C60&lt;(MAX('Brass Fittings '!A:A))+1,VLOOKUP(C60,'Brass Fittings '!A:J,10),IF(C60&lt;(MAX(Valves!A:A))+1,VLOOKUP(C60,Valves!A:J,10),IF(C60&lt;(MAX('PEX Tubing'!A:A))+1,VLOOKUP(C60,'PEX Tubing'!A:I,9),IF(C60&lt;(MAX('PEX Fittings - Brass'!A:A))+1,VLOOKUP(C60,'PEX Fittings - Brass'!A:J,10),IF(C60&lt;(MAX('PEX Fittings - EXPN Brass'!A:A))+1,VLOOKUP(C60,'PEX Fittings - EXPN Brass'!A:J,10),IF(C60&lt;(MAX('PEX Fittings - F1807 PPSU '!A:A))+1,VLOOKUP(C60,'PEX Fittings - F1807 PPSU '!A:J,10),IF(C60&lt;(MAX('PEX Fittings - F1960 EPPSU'!A:A))+1,VLOOKUP(C60,'PEX Fittings - F1960 EPPSU'!A:J,10),IF(C60&lt;(MAX(Accessories!A:A))+1,VLOOKUP(C60,Accessories!A:J,10),IF(C60&lt;(MAX('PVC DWV'!A:A))+1,VLOOKUP(C60,'PVC DWV'!A:K,11),IF(C60&lt;(MAX('PVC SCH 40'!A:A))+1,VLOOKUP(C60,'PVC SCH 40'!A:K,11),IF(C60&lt;(MAX('Push Fittings'!A:A))+1,VLOOKUP(C60,'Push Fittings'!A:J,10),IF(C60&lt;(MAX('Copper Wrot'!A:A))+1,VLOOKUP(C60,'Copper Wrot'!A:L,12),IF(C60&lt;(MAX('Cast Copper'!A:A))+1,VLOOKUP(C60,'Cast Copper'!A:J,10),IF(C60&lt;(MAX('Press Copper Fittings'!A:A))+1,VLOOKUP(C60,'Press Copper Fittings'!A:J,10),IF(C60&lt;(MAX('Supply Stops'!A:A))+1,VLOOKUP(C60,'Supply Stops'!A:J,10),IF(C60&lt;(MAX('Supply Lines'!A:A))+1,VLOOKUP(C60,'Supply Lines'!A:J,10),IF(C60&lt;(MAX('Gas Connectors'!A:A))+1,VLOOKUP(C60,'Gas Connectors'!A:J,10),IF(C60&lt;(MAX('CI Fittings'!A:A))+1,VLOOKUP(C60,'CI Fittings'!A:J,10),IF(C60&lt;(MAX('Steel Couplings'!A:A))+1,VLOOKUP(C60,'Steel Couplings'!A:J,10),IF(C60&lt;(MAX(NHC!A:A))+1,VLOOKUP(C60,NHC!A:J,10),IF(C60&lt;(MAX('Dielectric Unions'!A:A))+1,VLOOKUP(C60,'Dielectric Unions'!A:J,10),IF(C60&lt;(MAX('MI Fittings - XH'!A:A))+1,VLOOKUP(C60,'MI Fittings - XH'!A:J,10),IF(C60&lt;(MAX('Steel Nipples - XH'!A:A))+1,VLOOKUP(C60,'Steel Nipples - XH'!A:J,10),IF(C60&lt;(MAX('CPVC Adapters'!A:A))+1,VLOOKUP(C60,'CPVC Adapters'!A:J,10),""))))))))))))))))))))))))))))))</f>
        <v/>
      </c>
      <c r="E60" s="975" t="str">
        <f>IF(C60&lt;(MAX('MI Fittings'!A:A))+1,VLOOKUP(C60,'MI Fittings'!A:K,3),IF(C60&lt;(MAX('CS Press Fittings'!A:A))+1,VLOOKUP(C60,'CS Press Fittings'!A:K,4),IF(C60&lt;(MAX('Steel Nipples'!A:A))+1,VLOOKUP(C60,'Steel Nipples'!A:K,3),IF(C60&lt;(MAX('Steel Cut Lengths'!A:A))+1,VLOOKUP(C60,'Steel Cut Lengths'!A:K,3),IF(C60&lt;(MAX('Pipe Hangers'!A:A))+1,VLOOKUP(C60,'Pipe Hangers'!A:J,3),IF(C60&lt;(MAX('Brass Nipples '!A:A))+1,VLOOKUP(C60,'Brass Nipples '!A:J,3),IF(C60&lt;(MAX('Brass Fittings '!A:A))+1,VLOOKUP(C60,'Brass Fittings '!A:J,3),IF(C60&lt;(MAX(Valves!A:A))+1,VLOOKUP(C60,Valves!A:J,3),IF(C60&lt;(MAX('PEX Tubing'!A:A))+1,VLOOKUP(C60,'PEX Tubing'!A:I,3),IF(C60&lt;(MAX('PEX Fittings - Brass'!A:A))+1,VLOOKUP(C60,'PEX Fittings - Brass'!A:J,3),IF(C60&lt;(MAX('PEX Fittings - EXPN Brass'!A:A))+1,VLOOKUP(C60,'PEX Fittings - EXPN Brass'!A:J,3),IF(C60&lt;(MAX('PEX Fittings - F1807 PPSU '!A:A))+1,VLOOKUP(C60,'PEX Fittings - F1807 PPSU '!A:J,3),IF(C60&lt;(MAX('PEX Fittings - F1960 EPPSU'!A:A))+1,VLOOKUP(C60,'PEX Fittings - F1960 EPPSU'!A:J,3),IF(C60&lt;(MAX(Accessories!A:A))+1,VLOOKUP(C60,Accessories!A:J,3),IF(C60&lt;(MAX('PVC DWV'!A:A))+1,VLOOKUP(C60,'PVC DWV'!A:K,3),IF(C60&lt;(MAX('PVC SCH 40'!A:A))+1,VLOOKUP(C60,'PVC SCH 40'!A:K,3),IF(C60&lt;(MAX('Push Fittings'!A:A))+1,VLOOKUP(C60,'Push Fittings'!A:J,3),IF(C60&lt;(MAX('Copper Wrot'!A:A))+1,VLOOKUP(C60,'Copper Wrot'!A:L,3),IF(C60&lt;(MAX('Cast Copper'!A:A))+1,VLOOKUP(C60,'Cast Copper'!A:J,3),IF(C60&lt;(MAX('Cast Copper'!A:A))+1,VLOOKUP(C60,'Cast Copper'!A:J,3),IF(C60&lt;(MAX('Press Copper Fittings'!A:A))+1,VLOOKUP(C60,'Press Copper Fittings'!A:J,3),IF(C60&lt;(MAX('Supply Stops'!A:A))+1,VLOOKUP(C60,'Supply Stops'!A:J,3),IF(C60&lt;(MAX('Supply Lines'!A:A))+1,VLOOKUP(C60,'Supply Lines'!A:J,3),IF(C60&lt;(MAX('Gas Connectors'!A:A))+1,VLOOKUP(C60,'Gas Connectors'!A:J,3),IF(C60&lt;(MAX('CI Fittings'!A:A))+1,VLOOKUP(C60,'CI Fittings'!A:J,3),IF(C60&lt;(MAX('Steel Couplings'!A:A))+1,VLOOKUP(C60,'Steel Couplings'!A:J,3),IF(C60&lt;(MAX(NHC!A:A))+1,VLOOKUP(C60,NHC!A:J,3),IF(C60&lt;(MAX('Dielectric Unions'!A:A))+1,VLOOKUP(C60,'Dielectric Unions'!A:J,3),IF(C60&lt;(MAX('MI Fittings - XH'!A:A))+1,VLOOKUP(C60,'MI Fittings - XH'!A:J,3),IF(C60&lt;(MAX('Steel Nipples - XH'!A:A))+1,VLOOKUP(C60,'Steel Nipples - XH'!A:J,3),IF(C60&lt;(MAX('CPVC Adapters'!A:A))+1,VLOOKUP(C60,'CPVC Adapters'!A:J,3),"")))))))))))))))))))))))))))))))</f>
        <v/>
      </c>
      <c r="F60" s="1376" t="str">
        <f>IFERROR(VLOOKUP(E60,'Consolidated Master Sheet'!B:C,2,0),"")</f>
        <v/>
      </c>
      <c r="G60" s="1377"/>
      <c r="H60" s="345" t="str">
        <f>IFERROR(VLOOKUP(E60,'PEX Tubing'!C:H,6,0),IFERROR(VLOOKUP(E60,'Consolidated Master Sheet'!B:G,6,0),""))</f>
        <v/>
      </c>
      <c r="I60" s="1554">
        <f>IF(C60&lt;(MAX('MI Fittings'!A:A))+1,VLOOKUP(C60,'MI Fittings'!A:K,7),IF(C60&lt;(MAX('CS Press Fittings'!A:A))+1,VLOOKUP(C60,'CS Press Fittings'!A:K,8),IF(C60&lt;(MAX('Steel Nipples'!A:A))+1,VLOOKUP(C60,'Steel Nipples'!A:K,7),IF(C60&lt;(MAX('Steel Cut Lengths'!A:A))+1,VLOOKUP(C60,'Steel Cut Lengths'!A:K,7),IF(C60&lt;(MAX('Pipe Hangers'!A:A))+1,VLOOKUP(C60,'Pipe Hangers'!A:J,7),IF(C60&lt;(MAX('Brass Nipples '!A:A))+1,VLOOKUP(C60,'Brass Nipples '!A:J,7),IF(C60&lt;(MAX('Brass Fittings '!A:A))+1,VLOOKUP(C60,'Brass Fittings '!A:J,7),IF(C60&lt;(MAX(Valves!A:A))+1,VLOOKUP(C60,Valves!A:J,7),IF(C60&lt;(MAX('PEX Tubing'!A:A))+1,VLOOKUP(C60,'PEX Tubing'!A:I,7),IF(C60&lt;(MAX('PEX Fittings - Brass'!A:A))+1,VLOOKUP(C60,'PEX Fittings - Brass'!A:J,7),IF(C60&lt;(MAX('PEX Fittings - EXPN Brass'!A:A))+1,VLOOKUP(C60,'PEX Fittings - EXPN Brass'!A:J,7),IF(C60&lt;(MAX('PEX Fittings - F1807 PPSU '!A:A))+1,VLOOKUP(C60,'PEX Fittings - F1807 PPSU '!A:J,7),IF(C60&lt;(MAX('PEX Fittings - F1960 EPPSU'!A:A))+1,VLOOKUP(C60,'PEX Fittings - F1960 EPPSU'!A:J,7),IF(C60&lt;(MAX(Accessories!A:A))+1,VLOOKUP(C60,Accessories!A:J,7),IF(C60&lt;(MAX('PVC DWV'!A:A))+1,VLOOKUP(C60,'PVC DWV'!A:K,8),IF(C60&lt;(MAX('PVC SCH 40'!A:A))+1,VLOOKUP(C60,'PVC SCH 40'!A:K,7),IF(C60&lt;(MAX('Push Fittings'!A:A))+1,VLOOKUP(C60,'Push Fittings'!A:J,7),IF(C60&lt;(MAX('Copper Wrot'!A:A))+1,VLOOKUP(C60,'Copper Wrot'!A:L,9),IF(C60&lt;(MAX('Cast Copper'!A:A))+1,VLOOKUP(C60,'Cast Copper'!A:J,6),IF(C60&lt;(MAX('Press Copper Fittings'!A:A))+1,VLOOKUP(C60,'Press Copper Fittings'!A:J,7),IF(C60&lt;(MAX('Supply Stops'!A:A))+1,VLOOKUP(C60,'Supply Stops'!A:J,7),IF(C60&lt;(MAX('Supply Lines'!A:A))+1,VLOOKUP(C60,'Supply Lines'!A:J,7),IF(C60&lt;(MAX('Gas Connectors'!A:A))+1,VLOOKUP(C60,'Gas Connectors'!A:J,7),IF(C60&lt;(MAX('CI Fittings'!A:A))+1,VLOOKUP(C60,'CI Fittings'!A:J,7),IF(C60&lt;(MAX('Steel Couplings'!A:A))+1,VLOOKUP(C60,'Steel Couplings'!A:J,7),IF(C60&lt;(MAX(NHC!A:A))+1,VLOOKUP(C60,NHC!A:J,7),IF(C60&lt;(MAX('Dielectric Unions'!A:A))+1,VLOOKUP(C60,'Dielectric Unions'!A:J,7),IF(C60&lt;(MAX('MI Fittings - XH'!A:A))+1,VLOOKUP(C60,'MI Fittings - XH'!A:J,7),IF(C60&lt;(MAX('Steel Nipples - XH'!A:A))+1,VLOOKUP(C60,'Steel Nipples - XH'!A:J,7),IF(C60&lt;(MAX('CPVC Adapters'!A:A))+1,VLOOKUP(C60,'CPVC Adapters'!A:J,7),0))))))))))))))))))))))))))))))</f>
        <v>0</v>
      </c>
      <c r="J60" s="1555">
        <f t="shared" si="0"/>
        <v>0</v>
      </c>
    </row>
    <row r="61" spans="3:10" ht="15" customHeight="1" thickTop="1" thickBot="1">
      <c r="C61" s="976">
        <v>40</v>
      </c>
      <c r="D61" s="17" t="str">
        <f>IF(C61&lt;(MAX('MI Fittings'!A:A))+1,VLOOKUP(C61,'MI Fittings'!A:K,10),IF(C61&lt;(MAX('CS Press Fittings'!A:A))+1,VLOOKUP(C61,'CS Press Fittings'!A:K,11),IF(C61&lt;(MAX('Steel Nipples'!A:A))+1,VLOOKUP(C61,'Steel Nipples'!A:K,10),IF(C61&lt;(MAX('Steel Cut Lengths'!A:A))+1,VLOOKUP(C61,'Steel Cut Lengths'!A:K,10),IF(C61&lt;(MAX('Pipe Hangers'!A:A))+1,VLOOKUP(C61,'Pipe Hangers'!A:J,10),IF(C61&lt;(MAX('Brass Nipples '!A:A))+1,VLOOKUP(C61,'Brass Nipples '!A:J,10),IF(C61&lt;(MAX('Brass Fittings '!A:A))+1,VLOOKUP(C61,'Brass Fittings '!A:J,10),IF(C61&lt;(MAX(Valves!A:A))+1,VLOOKUP(C61,Valves!A:J,10),IF(C61&lt;(MAX('PEX Tubing'!A:A))+1,VLOOKUP(C61,'PEX Tubing'!A:I,9),IF(C61&lt;(MAX('PEX Fittings - Brass'!A:A))+1,VLOOKUP(C61,'PEX Fittings - Brass'!A:J,10),IF(C61&lt;(MAX('PEX Fittings - EXPN Brass'!A:A))+1,VLOOKUP(C61,'PEX Fittings - EXPN Brass'!A:J,10),IF(C61&lt;(MAX('PEX Fittings - F1807 PPSU '!A:A))+1,VLOOKUP(C61,'PEX Fittings - F1807 PPSU '!A:J,10),IF(C61&lt;(MAX('PEX Fittings - F1960 EPPSU'!A:A))+1,VLOOKUP(C61,'PEX Fittings - F1960 EPPSU'!A:J,10),IF(C61&lt;(MAX(Accessories!A:A))+1,VLOOKUP(C61,Accessories!A:J,10),IF(C61&lt;(MAX('PVC DWV'!A:A))+1,VLOOKUP(C61,'PVC DWV'!A:K,11),IF(C61&lt;(MAX('PVC SCH 40'!A:A))+1,VLOOKUP(C61,'PVC SCH 40'!A:K,11),IF(C61&lt;(MAX('Push Fittings'!A:A))+1,VLOOKUP(C61,'Push Fittings'!A:J,10),IF(C61&lt;(MAX('Copper Wrot'!A:A))+1,VLOOKUP(C61,'Copper Wrot'!A:L,12),IF(C61&lt;(MAX('Cast Copper'!A:A))+1,VLOOKUP(C61,'Cast Copper'!A:J,10),IF(C61&lt;(MAX('Press Copper Fittings'!A:A))+1,VLOOKUP(C61,'Press Copper Fittings'!A:J,10),IF(C61&lt;(MAX('Supply Stops'!A:A))+1,VLOOKUP(C61,'Supply Stops'!A:J,10),IF(C61&lt;(MAX('Supply Lines'!A:A))+1,VLOOKUP(C61,'Supply Lines'!A:J,10),IF(C61&lt;(MAX('Gas Connectors'!A:A))+1,VLOOKUP(C61,'Gas Connectors'!A:J,10),IF(C61&lt;(MAX('CI Fittings'!A:A))+1,VLOOKUP(C61,'CI Fittings'!A:J,10),IF(C61&lt;(MAX('Steel Couplings'!A:A))+1,VLOOKUP(C61,'Steel Couplings'!A:J,10),IF(C61&lt;(MAX(NHC!A:A))+1,VLOOKUP(C61,NHC!A:J,10),IF(C61&lt;(MAX('Dielectric Unions'!A:A))+1,VLOOKUP(C61,'Dielectric Unions'!A:J,10),IF(C61&lt;(MAX('MI Fittings - XH'!A:A))+1,VLOOKUP(C61,'MI Fittings - XH'!A:J,10),IF(C61&lt;(MAX('Steel Nipples - XH'!A:A))+1,VLOOKUP(C61,'Steel Nipples - XH'!A:J,10),IF(C61&lt;(MAX('CPVC Adapters'!A:A))+1,VLOOKUP(C61,'CPVC Adapters'!A:J,10),""))))))))))))))))))))))))))))))</f>
        <v/>
      </c>
      <c r="E61" s="975" t="str">
        <f>IF(C61&lt;(MAX('MI Fittings'!A:A))+1,VLOOKUP(C61,'MI Fittings'!A:K,3),IF(C61&lt;(MAX('CS Press Fittings'!A:A))+1,VLOOKUP(C61,'CS Press Fittings'!A:K,4),IF(C61&lt;(MAX('Steel Nipples'!A:A))+1,VLOOKUP(C61,'Steel Nipples'!A:K,3),IF(C61&lt;(MAX('Steel Cut Lengths'!A:A))+1,VLOOKUP(C61,'Steel Cut Lengths'!A:K,3),IF(C61&lt;(MAX('Pipe Hangers'!A:A))+1,VLOOKUP(C61,'Pipe Hangers'!A:J,3),IF(C61&lt;(MAX('Brass Nipples '!A:A))+1,VLOOKUP(C61,'Brass Nipples '!A:J,3),IF(C61&lt;(MAX('Brass Fittings '!A:A))+1,VLOOKUP(C61,'Brass Fittings '!A:J,3),IF(C61&lt;(MAX(Valves!A:A))+1,VLOOKUP(C61,Valves!A:J,3),IF(C61&lt;(MAX('PEX Tubing'!A:A))+1,VLOOKUP(C61,'PEX Tubing'!A:I,3),IF(C61&lt;(MAX('PEX Fittings - Brass'!A:A))+1,VLOOKUP(C61,'PEX Fittings - Brass'!A:J,3),IF(C61&lt;(MAX('PEX Fittings - EXPN Brass'!A:A))+1,VLOOKUP(C61,'PEX Fittings - EXPN Brass'!A:J,3),IF(C61&lt;(MAX('PEX Fittings - F1807 PPSU '!A:A))+1,VLOOKUP(C61,'PEX Fittings - F1807 PPSU '!A:J,3),IF(C61&lt;(MAX('PEX Fittings - F1960 EPPSU'!A:A))+1,VLOOKUP(C61,'PEX Fittings - F1960 EPPSU'!A:J,3),IF(C61&lt;(MAX(Accessories!A:A))+1,VLOOKUP(C61,Accessories!A:J,3),IF(C61&lt;(MAX('PVC DWV'!A:A))+1,VLOOKUP(C61,'PVC DWV'!A:K,3),IF(C61&lt;(MAX('PVC SCH 40'!A:A))+1,VLOOKUP(C61,'PVC SCH 40'!A:K,3),IF(C61&lt;(MAX('Push Fittings'!A:A))+1,VLOOKUP(C61,'Push Fittings'!A:J,3),IF(C61&lt;(MAX('Copper Wrot'!A:A))+1,VLOOKUP(C61,'Copper Wrot'!A:L,3),IF(C61&lt;(MAX('Cast Copper'!A:A))+1,VLOOKUP(C61,'Cast Copper'!A:J,3),IF(C61&lt;(MAX('Cast Copper'!A:A))+1,VLOOKUP(C61,'Cast Copper'!A:J,3),IF(C61&lt;(MAX('Press Copper Fittings'!A:A))+1,VLOOKUP(C61,'Press Copper Fittings'!A:J,3),IF(C61&lt;(MAX('Supply Stops'!A:A))+1,VLOOKUP(C61,'Supply Stops'!A:J,3),IF(C61&lt;(MAX('Supply Lines'!A:A))+1,VLOOKUP(C61,'Supply Lines'!A:J,3),IF(C61&lt;(MAX('Gas Connectors'!A:A))+1,VLOOKUP(C61,'Gas Connectors'!A:J,3),IF(C61&lt;(MAX('CI Fittings'!A:A))+1,VLOOKUP(C61,'CI Fittings'!A:J,3),IF(C61&lt;(MAX('Steel Couplings'!A:A))+1,VLOOKUP(C61,'Steel Couplings'!A:J,3),IF(C61&lt;(MAX(NHC!A:A))+1,VLOOKUP(C61,NHC!A:J,3),IF(C61&lt;(MAX('Dielectric Unions'!A:A))+1,VLOOKUP(C61,'Dielectric Unions'!A:J,3),IF(C61&lt;(MAX('MI Fittings - XH'!A:A))+1,VLOOKUP(C61,'MI Fittings - XH'!A:J,3),IF(C61&lt;(MAX('Steel Nipples - XH'!A:A))+1,VLOOKUP(C61,'Steel Nipples - XH'!A:J,3),IF(C61&lt;(MAX('CPVC Adapters'!A:A))+1,VLOOKUP(C61,'CPVC Adapters'!A:J,3),"")))))))))))))))))))))))))))))))</f>
        <v/>
      </c>
      <c r="F61" s="1376" t="str">
        <f>IFERROR(VLOOKUP(E61,'Consolidated Master Sheet'!B:C,2,0),"")</f>
        <v/>
      </c>
      <c r="G61" s="1377"/>
      <c r="H61" s="345" t="str">
        <f>IFERROR(VLOOKUP(E61,'PEX Tubing'!C:H,6,0),IFERROR(VLOOKUP(E61,'Consolidated Master Sheet'!B:G,6,0),""))</f>
        <v/>
      </c>
      <c r="I61" s="1554">
        <f>IF(C61&lt;(MAX('MI Fittings'!A:A))+1,VLOOKUP(C61,'MI Fittings'!A:K,7),IF(C61&lt;(MAX('CS Press Fittings'!A:A))+1,VLOOKUP(C61,'CS Press Fittings'!A:K,8),IF(C61&lt;(MAX('Steel Nipples'!A:A))+1,VLOOKUP(C61,'Steel Nipples'!A:K,7),IF(C61&lt;(MAX('Steel Cut Lengths'!A:A))+1,VLOOKUP(C61,'Steel Cut Lengths'!A:K,7),IF(C61&lt;(MAX('Pipe Hangers'!A:A))+1,VLOOKUP(C61,'Pipe Hangers'!A:J,7),IF(C61&lt;(MAX('Brass Nipples '!A:A))+1,VLOOKUP(C61,'Brass Nipples '!A:J,7),IF(C61&lt;(MAX('Brass Fittings '!A:A))+1,VLOOKUP(C61,'Brass Fittings '!A:J,7),IF(C61&lt;(MAX(Valves!A:A))+1,VLOOKUP(C61,Valves!A:J,7),IF(C61&lt;(MAX('PEX Tubing'!A:A))+1,VLOOKUP(C61,'PEX Tubing'!A:I,7),IF(C61&lt;(MAX('PEX Fittings - Brass'!A:A))+1,VLOOKUP(C61,'PEX Fittings - Brass'!A:J,7),IF(C61&lt;(MAX('PEX Fittings - EXPN Brass'!A:A))+1,VLOOKUP(C61,'PEX Fittings - EXPN Brass'!A:J,7),IF(C61&lt;(MAX('PEX Fittings - F1807 PPSU '!A:A))+1,VLOOKUP(C61,'PEX Fittings - F1807 PPSU '!A:J,7),IF(C61&lt;(MAX('PEX Fittings - F1960 EPPSU'!A:A))+1,VLOOKUP(C61,'PEX Fittings - F1960 EPPSU'!A:J,7),IF(C61&lt;(MAX(Accessories!A:A))+1,VLOOKUP(C61,Accessories!A:J,7),IF(C61&lt;(MAX('PVC DWV'!A:A))+1,VLOOKUP(C61,'PVC DWV'!A:K,8),IF(C61&lt;(MAX('PVC SCH 40'!A:A))+1,VLOOKUP(C61,'PVC SCH 40'!A:K,7),IF(C61&lt;(MAX('Push Fittings'!A:A))+1,VLOOKUP(C61,'Push Fittings'!A:J,7),IF(C61&lt;(MAX('Copper Wrot'!A:A))+1,VLOOKUP(C61,'Copper Wrot'!A:L,9),IF(C61&lt;(MAX('Cast Copper'!A:A))+1,VLOOKUP(C61,'Cast Copper'!A:J,6),IF(C61&lt;(MAX('Press Copper Fittings'!A:A))+1,VLOOKUP(C61,'Press Copper Fittings'!A:J,7),IF(C61&lt;(MAX('Supply Stops'!A:A))+1,VLOOKUP(C61,'Supply Stops'!A:J,7),IF(C61&lt;(MAX('Supply Lines'!A:A))+1,VLOOKUP(C61,'Supply Lines'!A:J,7),IF(C61&lt;(MAX('Gas Connectors'!A:A))+1,VLOOKUP(C61,'Gas Connectors'!A:J,7),IF(C61&lt;(MAX('CI Fittings'!A:A))+1,VLOOKUP(C61,'CI Fittings'!A:J,7),IF(C61&lt;(MAX('Steel Couplings'!A:A))+1,VLOOKUP(C61,'Steel Couplings'!A:J,7),IF(C61&lt;(MAX(NHC!A:A))+1,VLOOKUP(C61,NHC!A:J,7),IF(C61&lt;(MAX('Dielectric Unions'!A:A))+1,VLOOKUP(C61,'Dielectric Unions'!A:J,7),IF(C61&lt;(MAX('MI Fittings - XH'!A:A))+1,VLOOKUP(C61,'MI Fittings - XH'!A:J,7),IF(C61&lt;(MAX('Steel Nipples - XH'!A:A))+1,VLOOKUP(C61,'Steel Nipples - XH'!A:J,7),IF(C61&lt;(MAX('CPVC Adapters'!A:A))+1,VLOOKUP(C61,'CPVC Adapters'!A:J,7),0))))))))))))))))))))))))))))))</f>
        <v>0</v>
      </c>
      <c r="J61" s="1555">
        <f t="shared" si="0"/>
        <v>0</v>
      </c>
    </row>
    <row r="62" spans="3:10" ht="15" customHeight="1" thickTop="1" thickBot="1">
      <c r="C62" s="977">
        <v>41</v>
      </c>
      <c r="D62" s="17" t="str">
        <f>IF(C62&lt;(MAX('MI Fittings'!A:A))+1,VLOOKUP(C62,'MI Fittings'!A:K,10),IF(C62&lt;(MAX('CS Press Fittings'!A:A))+1,VLOOKUP(C62,'CS Press Fittings'!A:K,11),IF(C62&lt;(MAX('Steel Nipples'!A:A))+1,VLOOKUP(C62,'Steel Nipples'!A:K,10),IF(C62&lt;(MAX('Steel Cut Lengths'!A:A))+1,VLOOKUP(C62,'Steel Cut Lengths'!A:K,10),IF(C62&lt;(MAX('Pipe Hangers'!A:A))+1,VLOOKUP(C62,'Pipe Hangers'!A:J,10),IF(C62&lt;(MAX('Brass Nipples '!A:A))+1,VLOOKUP(C62,'Brass Nipples '!A:J,10),IF(C62&lt;(MAX('Brass Fittings '!A:A))+1,VLOOKUP(C62,'Brass Fittings '!A:J,10),IF(C62&lt;(MAX(Valves!A:A))+1,VLOOKUP(C62,Valves!A:J,10),IF(C62&lt;(MAX('PEX Tubing'!A:A))+1,VLOOKUP(C62,'PEX Tubing'!A:I,9),IF(C62&lt;(MAX('PEX Fittings - Brass'!A:A))+1,VLOOKUP(C62,'PEX Fittings - Brass'!A:J,10),IF(C62&lt;(MAX('PEX Fittings - EXPN Brass'!A:A))+1,VLOOKUP(C62,'PEX Fittings - EXPN Brass'!A:J,10),IF(C62&lt;(MAX('PEX Fittings - F1807 PPSU '!A:A))+1,VLOOKUP(C62,'PEX Fittings - F1807 PPSU '!A:J,10),IF(C62&lt;(MAX('PEX Fittings - F1960 EPPSU'!A:A))+1,VLOOKUP(C62,'PEX Fittings - F1960 EPPSU'!A:J,10),IF(C62&lt;(MAX(Accessories!A:A))+1,VLOOKUP(C62,Accessories!A:J,10),IF(C62&lt;(MAX('PVC DWV'!A:A))+1,VLOOKUP(C62,'PVC DWV'!A:K,11),IF(C62&lt;(MAX('PVC SCH 40'!A:A))+1,VLOOKUP(C62,'PVC SCH 40'!A:K,11),IF(C62&lt;(MAX('Push Fittings'!A:A))+1,VLOOKUP(C62,'Push Fittings'!A:J,10),IF(C62&lt;(MAX('Copper Wrot'!A:A))+1,VLOOKUP(C62,'Copper Wrot'!A:L,12),IF(C62&lt;(MAX('Cast Copper'!A:A))+1,VLOOKUP(C62,'Cast Copper'!A:J,10),IF(C62&lt;(MAX('Press Copper Fittings'!A:A))+1,VLOOKUP(C62,'Press Copper Fittings'!A:J,10),IF(C62&lt;(MAX('Supply Stops'!A:A))+1,VLOOKUP(C62,'Supply Stops'!A:J,10),IF(C62&lt;(MAX('Supply Lines'!A:A))+1,VLOOKUP(C62,'Supply Lines'!A:J,10),IF(C62&lt;(MAX('Gas Connectors'!A:A))+1,VLOOKUP(C62,'Gas Connectors'!A:J,10),IF(C62&lt;(MAX('CI Fittings'!A:A))+1,VLOOKUP(C62,'CI Fittings'!A:J,10),IF(C62&lt;(MAX('Steel Couplings'!A:A))+1,VLOOKUP(C62,'Steel Couplings'!A:J,10),IF(C62&lt;(MAX(NHC!A:A))+1,VLOOKUP(C62,NHC!A:J,10),IF(C62&lt;(MAX('Dielectric Unions'!A:A))+1,VLOOKUP(C62,'Dielectric Unions'!A:J,10),IF(C62&lt;(MAX('MI Fittings - XH'!A:A))+1,VLOOKUP(C62,'MI Fittings - XH'!A:J,10),IF(C62&lt;(MAX('Steel Nipples - XH'!A:A))+1,VLOOKUP(C62,'Steel Nipples - XH'!A:J,10),IF(C62&lt;(MAX('CPVC Adapters'!A:A))+1,VLOOKUP(C62,'CPVC Adapters'!A:J,10),""))))))))))))))))))))))))))))))</f>
        <v/>
      </c>
      <c r="E62" s="975" t="str">
        <f>IF(C62&lt;(MAX('MI Fittings'!A:A))+1,VLOOKUP(C62,'MI Fittings'!A:K,3),IF(C62&lt;(MAX('CS Press Fittings'!A:A))+1,VLOOKUP(C62,'CS Press Fittings'!A:K,4),IF(C62&lt;(MAX('Steel Nipples'!A:A))+1,VLOOKUP(C62,'Steel Nipples'!A:K,3),IF(C62&lt;(MAX('Steel Cut Lengths'!A:A))+1,VLOOKUP(C62,'Steel Cut Lengths'!A:K,3),IF(C62&lt;(MAX('Pipe Hangers'!A:A))+1,VLOOKUP(C62,'Pipe Hangers'!A:J,3),IF(C62&lt;(MAX('Brass Nipples '!A:A))+1,VLOOKUP(C62,'Brass Nipples '!A:J,3),IF(C62&lt;(MAX('Brass Fittings '!A:A))+1,VLOOKUP(C62,'Brass Fittings '!A:J,3),IF(C62&lt;(MAX(Valves!A:A))+1,VLOOKUP(C62,Valves!A:J,3),IF(C62&lt;(MAX('PEX Tubing'!A:A))+1,VLOOKUP(C62,'PEX Tubing'!A:I,3),IF(C62&lt;(MAX('PEX Fittings - Brass'!A:A))+1,VLOOKUP(C62,'PEX Fittings - Brass'!A:J,3),IF(C62&lt;(MAX('PEX Fittings - EXPN Brass'!A:A))+1,VLOOKUP(C62,'PEX Fittings - EXPN Brass'!A:J,3),IF(C62&lt;(MAX('PEX Fittings - F1807 PPSU '!A:A))+1,VLOOKUP(C62,'PEX Fittings - F1807 PPSU '!A:J,3),IF(C62&lt;(MAX('PEX Fittings - F1960 EPPSU'!A:A))+1,VLOOKUP(C62,'PEX Fittings - F1960 EPPSU'!A:J,3),IF(C62&lt;(MAX(Accessories!A:A))+1,VLOOKUP(C62,Accessories!A:J,3),IF(C62&lt;(MAX('PVC DWV'!A:A))+1,VLOOKUP(C62,'PVC DWV'!A:K,3),IF(C62&lt;(MAX('PVC SCH 40'!A:A))+1,VLOOKUP(C62,'PVC SCH 40'!A:K,3),IF(C62&lt;(MAX('Push Fittings'!A:A))+1,VLOOKUP(C62,'Push Fittings'!A:J,3),IF(C62&lt;(MAX('Copper Wrot'!A:A))+1,VLOOKUP(C62,'Copper Wrot'!A:L,3),IF(C62&lt;(MAX('Cast Copper'!A:A))+1,VLOOKUP(C62,'Cast Copper'!A:J,3),IF(C62&lt;(MAX('Cast Copper'!A:A))+1,VLOOKUP(C62,'Cast Copper'!A:J,3),IF(C62&lt;(MAX('Press Copper Fittings'!A:A))+1,VLOOKUP(C62,'Press Copper Fittings'!A:J,3),IF(C62&lt;(MAX('Supply Stops'!A:A))+1,VLOOKUP(C62,'Supply Stops'!A:J,3),IF(C62&lt;(MAX('Supply Lines'!A:A))+1,VLOOKUP(C62,'Supply Lines'!A:J,3),IF(C62&lt;(MAX('Gas Connectors'!A:A))+1,VLOOKUP(C62,'Gas Connectors'!A:J,3),IF(C62&lt;(MAX('CI Fittings'!A:A))+1,VLOOKUP(C62,'CI Fittings'!A:J,3),IF(C62&lt;(MAX('Steel Couplings'!A:A))+1,VLOOKUP(C62,'Steel Couplings'!A:J,3),IF(C62&lt;(MAX(NHC!A:A))+1,VLOOKUP(C62,NHC!A:J,3),IF(C62&lt;(MAX('Dielectric Unions'!A:A))+1,VLOOKUP(C62,'Dielectric Unions'!A:J,3),IF(C62&lt;(MAX('MI Fittings - XH'!A:A))+1,VLOOKUP(C62,'MI Fittings - XH'!A:J,3),IF(C62&lt;(MAX('Steel Nipples - XH'!A:A))+1,VLOOKUP(C62,'Steel Nipples - XH'!A:J,3),IF(C62&lt;(MAX('CPVC Adapters'!A:A))+1,VLOOKUP(C62,'CPVC Adapters'!A:J,3),"")))))))))))))))))))))))))))))))</f>
        <v/>
      </c>
      <c r="F62" s="1376" t="str">
        <f>IFERROR(VLOOKUP(E62,'Consolidated Master Sheet'!B:C,2,0),"")</f>
        <v/>
      </c>
      <c r="G62" s="1377"/>
      <c r="H62" s="345" t="str">
        <f>IFERROR(VLOOKUP(E62,'PEX Tubing'!C:H,6,0),IFERROR(VLOOKUP(E62,'Consolidated Master Sheet'!B:G,6,0),""))</f>
        <v/>
      </c>
      <c r="I62" s="1554">
        <f>IF(C62&lt;(MAX('MI Fittings'!A:A))+1,VLOOKUP(C62,'MI Fittings'!A:K,7),IF(C62&lt;(MAX('CS Press Fittings'!A:A))+1,VLOOKUP(C62,'CS Press Fittings'!A:K,8),IF(C62&lt;(MAX('Steel Nipples'!A:A))+1,VLOOKUP(C62,'Steel Nipples'!A:K,7),IF(C62&lt;(MAX('Steel Cut Lengths'!A:A))+1,VLOOKUP(C62,'Steel Cut Lengths'!A:K,7),IF(C62&lt;(MAX('Pipe Hangers'!A:A))+1,VLOOKUP(C62,'Pipe Hangers'!A:J,7),IF(C62&lt;(MAX('Brass Nipples '!A:A))+1,VLOOKUP(C62,'Brass Nipples '!A:J,7),IF(C62&lt;(MAX('Brass Fittings '!A:A))+1,VLOOKUP(C62,'Brass Fittings '!A:J,7),IF(C62&lt;(MAX(Valves!A:A))+1,VLOOKUP(C62,Valves!A:J,7),IF(C62&lt;(MAX('PEX Tubing'!A:A))+1,VLOOKUP(C62,'PEX Tubing'!A:I,7),IF(C62&lt;(MAX('PEX Fittings - Brass'!A:A))+1,VLOOKUP(C62,'PEX Fittings - Brass'!A:J,7),IF(C62&lt;(MAX('PEX Fittings - EXPN Brass'!A:A))+1,VLOOKUP(C62,'PEX Fittings - EXPN Brass'!A:J,7),IF(C62&lt;(MAX('PEX Fittings - F1807 PPSU '!A:A))+1,VLOOKUP(C62,'PEX Fittings - F1807 PPSU '!A:J,7),IF(C62&lt;(MAX('PEX Fittings - F1960 EPPSU'!A:A))+1,VLOOKUP(C62,'PEX Fittings - F1960 EPPSU'!A:J,7),IF(C62&lt;(MAX(Accessories!A:A))+1,VLOOKUP(C62,Accessories!A:J,7),IF(C62&lt;(MAX('PVC DWV'!A:A))+1,VLOOKUP(C62,'PVC DWV'!A:K,8),IF(C62&lt;(MAX('PVC SCH 40'!A:A))+1,VLOOKUP(C62,'PVC SCH 40'!A:K,7),IF(C62&lt;(MAX('Push Fittings'!A:A))+1,VLOOKUP(C62,'Push Fittings'!A:J,7),IF(C62&lt;(MAX('Copper Wrot'!A:A))+1,VLOOKUP(C62,'Copper Wrot'!A:L,9),IF(C62&lt;(MAX('Cast Copper'!A:A))+1,VLOOKUP(C62,'Cast Copper'!A:J,6),IF(C62&lt;(MAX('Press Copper Fittings'!A:A))+1,VLOOKUP(C62,'Press Copper Fittings'!A:J,7),IF(C62&lt;(MAX('Supply Stops'!A:A))+1,VLOOKUP(C62,'Supply Stops'!A:J,7),IF(C62&lt;(MAX('Supply Lines'!A:A))+1,VLOOKUP(C62,'Supply Lines'!A:J,7),IF(C62&lt;(MAX('Gas Connectors'!A:A))+1,VLOOKUP(C62,'Gas Connectors'!A:J,7),IF(C62&lt;(MAX('CI Fittings'!A:A))+1,VLOOKUP(C62,'CI Fittings'!A:J,7),IF(C62&lt;(MAX('Steel Couplings'!A:A))+1,VLOOKUP(C62,'Steel Couplings'!A:J,7),IF(C62&lt;(MAX(NHC!A:A))+1,VLOOKUP(C62,NHC!A:J,7),IF(C62&lt;(MAX('Dielectric Unions'!A:A))+1,VLOOKUP(C62,'Dielectric Unions'!A:J,7),IF(C62&lt;(MAX('MI Fittings - XH'!A:A))+1,VLOOKUP(C62,'MI Fittings - XH'!A:J,7),IF(C62&lt;(MAX('Steel Nipples - XH'!A:A))+1,VLOOKUP(C62,'Steel Nipples - XH'!A:J,7),IF(C62&lt;(MAX('CPVC Adapters'!A:A))+1,VLOOKUP(C62,'CPVC Adapters'!A:J,7),0))))))))))))))))))))))))))))))</f>
        <v>0</v>
      </c>
      <c r="J62" s="1555">
        <f t="shared" si="0"/>
        <v>0</v>
      </c>
    </row>
    <row r="63" spans="3:10" ht="15" customHeight="1" thickTop="1" thickBot="1">
      <c r="C63" s="976">
        <v>42</v>
      </c>
      <c r="D63" s="17" t="str">
        <f>IF(C63&lt;(MAX('MI Fittings'!A:A))+1,VLOOKUP(C63,'MI Fittings'!A:K,10),IF(C63&lt;(MAX('CS Press Fittings'!A:A))+1,VLOOKUP(C63,'CS Press Fittings'!A:K,11),IF(C63&lt;(MAX('Steel Nipples'!A:A))+1,VLOOKUP(C63,'Steel Nipples'!A:K,10),IF(C63&lt;(MAX('Steel Cut Lengths'!A:A))+1,VLOOKUP(C63,'Steel Cut Lengths'!A:K,10),IF(C63&lt;(MAX('Pipe Hangers'!A:A))+1,VLOOKUP(C63,'Pipe Hangers'!A:J,10),IF(C63&lt;(MAX('Brass Nipples '!A:A))+1,VLOOKUP(C63,'Brass Nipples '!A:J,10),IF(C63&lt;(MAX('Brass Fittings '!A:A))+1,VLOOKUP(C63,'Brass Fittings '!A:J,10),IF(C63&lt;(MAX(Valves!A:A))+1,VLOOKUP(C63,Valves!A:J,10),IF(C63&lt;(MAX('PEX Tubing'!A:A))+1,VLOOKUP(C63,'PEX Tubing'!A:I,9),IF(C63&lt;(MAX('PEX Fittings - Brass'!A:A))+1,VLOOKUP(C63,'PEX Fittings - Brass'!A:J,10),IF(C63&lt;(MAX('PEX Fittings - EXPN Brass'!A:A))+1,VLOOKUP(C63,'PEX Fittings - EXPN Brass'!A:J,10),IF(C63&lt;(MAX('PEX Fittings - F1807 PPSU '!A:A))+1,VLOOKUP(C63,'PEX Fittings - F1807 PPSU '!A:J,10),IF(C63&lt;(MAX('PEX Fittings - F1960 EPPSU'!A:A))+1,VLOOKUP(C63,'PEX Fittings - F1960 EPPSU'!A:J,10),IF(C63&lt;(MAX(Accessories!A:A))+1,VLOOKUP(C63,Accessories!A:J,10),IF(C63&lt;(MAX('PVC DWV'!A:A))+1,VLOOKUP(C63,'PVC DWV'!A:K,11),IF(C63&lt;(MAX('PVC SCH 40'!A:A))+1,VLOOKUP(C63,'PVC SCH 40'!A:K,11),IF(C63&lt;(MAX('Push Fittings'!A:A))+1,VLOOKUP(C63,'Push Fittings'!A:J,10),IF(C63&lt;(MAX('Copper Wrot'!A:A))+1,VLOOKUP(C63,'Copper Wrot'!A:L,12),IF(C63&lt;(MAX('Cast Copper'!A:A))+1,VLOOKUP(C63,'Cast Copper'!A:J,10),IF(C63&lt;(MAX('Press Copper Fittings'!A:A))+1,VLOOKUP(C63,'Press Copper Fittings'!A:J,10),IF(C63&lt;(MAX('Supply Stops'!A:A))+1,VLOOKUP(C63,'Supply Stops'!A:J,10),IF(C63&lt;(MAX('Supply Lines'!A:A))+1,VLOOKUP(C63,'Supply Lines'!A:J,10),IF(C63&lt;(MAX('Gas Connectors'!A:A))+1,VLOOKUP(C63,'Gas Connectors'!A:J,10),IF(C63&lt;(MAX('CI Fittings'!A:A))+1,VLOOKUP(C63,'CI Fittings'!A:J,10),IF(C63&lt;(MAX('Steel Couplings'!A:A))+1,VLOOKUP(C63,'Steel Couplings'!A:J,10),IF(C63&lt;(MAX(NHC!A:A))+1,VLOOKUP(C63,NHC!A:J,10),IF(C63&lt;(MAX('Dielectric Unions'!A:A))+1,VLOOKUP(C63,'Dielectric Unions'!A:J,10),IF(C63&lt;(MAX('MI Fittings - XH'!A:A))+1,VLOOKUP(C63,'MI Fittings - XH'!A:J,10),IF(C63&lt;(MAX('Steel Nipples - XH'!A:A))+1,VLOOKUP(C63,'Steel Nipples - XH'!A:J,10),IF(C63&lt;(MAX('CPVC Adapters'!A:A))+1,VLOOKUP(C63,'CPVC Adapters'!A:J,10),""))))))))))))))))))))))))))))))</f>
        <v/>
      </c>
      <c r="E63" s="975" t="str">
        <f>IF(C63&lt;(MAX('MI Fittings'!A:A))+1,VLOOKUP(C63,'MI Fittings'!A:K,3),IF(C63&lt;(MAX('CS Press Fittings'!A:A))+1,VLOOKUP(C63,'CS Press Fittings'!A:K,4),IF(C63&lt;(MAX('Steel Nipples'!A:A))+1,VLOOKUP(C63,'Steel Nipples'!A:K,3),IF(C63&lt;(MAX('Steel Cut Lengths'!A:A))+1,VLOOKUP(C63,'Steel Cut Lengths'!A:K,3),IF(C63&lt;(MAX('Pipe Hangers'!A:A))+1,VLOOKUP(C63,'Pipe Hangers'!A:J,3),IF(C63&lt;(MAX('Brass Nipples '!A:A))+1,VLOOKUP(C63,'Brass Nipples '!A:J,3),IF(C63&lt;(MAX('Brass Fittings '!A:A))+1,VLOOKUP(C63,'Brass Fittings '!A:J,3),IF(C63&lt;(MAX(Valves!A:A))+1,VLOOKUP(C63,Valves!A:J,3),IF(C63&lt;(MAX('PEX Tubing'!A:A))+1,VLOOKUP(C63,'PEX Tubing'!A:I,3),IF(C63&lt;(MAX('PEX Fittings - Brass'!A:A))+1,VLOOKUP(C63,'PEX Fittings - Brass'!A:J,3),IF(C63&lt;(MAX('PEX Fittings - EXPN Brass'!A:A))+1,VLOOKUP(C63,'PEX Fittings - EXPN Brass'!A:J,3),IF(C63&lt;(MAX('PEX Fittings - F1807 PPSU '!A:A))+1,VLOOKUP(C63,'PEX Fittings - F1807 PPSU '!A:J,3),IF(C63&lt;(MAX('PEX Fittings - F1960 EPPSU'!A:A))+1,VLOOKUP(C63,'PEX Fittings - F1960 EPPSU'!A:J,3),IF(C63&lt;(MAX(Accessories!A:A))+1,VLOOKUP(C63,Accessories!A:J,3),IF(C63&lt;(MAX('PVC DWV'!A:A))+1,VLOOKUP(C63,'PVC DWV'!A:K,3),IF(C63&lt;(MAX('PVC SCH 40'!A:A))+1,VLOOKUP(C63,'PVC SCH 40'!A:K,3),IF(C63&lt;(MAX('Push Fittings'!A:A))+1,VLOOKUP(C63,'Push Fittings'!A:J,3),IF(C63&lt;(MAX('Copper Wrot'!A:A))+1,VLOOKUP(C63,'Copper Wrot'!A:L,3),IF(C63&lt;(MAX('Cast Copper'!A:A))+1,VLOOKUP(C63,'Cast Copper'!A:J,3),IF(C63&lt;(MAX('Cast Copper'!A:A))+1,VLOOKUP(C63,'Cast Copper'!A:J,3),IF(C63&lt;(MAX('Press Copper Fittings'!A:A))+1,VLOOKUP(C63,'Press Copper Fittings'!A:J,3),IF(C63&lt;(MAX('Supply Stops'!A:A))+1,VLOOKUP(C63,'Supply Stops'!A:J,3),IF(C63&lt;(MAX('Supply Lines'!A:A))+1,VLOOKUP(C63,'Supply Lines'!A:J,3),IF(C63&lt;(MAX('Gas Connectors'!A:A))+1,VLOOKUP(C63,'Gas Connectors'!A:J,3),IF(C63&lt;(MAX('CI Fittings'!A:A))+1,VLOOKUP(C63,'CI Fittings'!A:J,3),IF(C63&lt;(MAX('Steel Couplings'!A:A))+1,VLOOKUP(C63,'Steel Couplings'!A:J,3),IF(C63&lt;(MAX(NHC!A:A))+1,VLOOKUP(C63,NHC!A:J,3),IF(C63&lt;(MAX('Dielectric Unions'!A:A))+1,VLOOKUP(C63,'Dielectric Unions'!A:J,3),IF(C63&lt;(MAX('MI Fittings - XH'!A:A))+1,VLOOKUP(C63,'MI Fittings - XH'!A:J,3),IF(C63&lt;(MAX('Steel Nipples - XH'!A:A))+1,VLOOKUP(C63,'Steel Nipples - XH'!A:J,3),IF(C63&lt;(MAX('CPVC Adapters'!A:A))+1,VLOOKUP(C63,'CPVC Adapters'!A:J,3),"")))))))))))))))))))))))))))))))</f>
        <v/>
      </c>
      <c r="F63" s="1376" t="str">
        <f>IFERROR(VLOOKUP(E63,'Consolidated Master Sheet'!B:C,2,0),"")</f>
        <v/>
      </c>
      <c r="G63" s="1377"/>
      <c r="H63" s="345" t="str">
        <f>IFERROR(VLOOKUP(E63,'PEX Tubing'!C:H,6,0),IFERROR(VLOOKUP(E63,'Consolidated Master Sheet'!B:G,6,0),""))</f>
        <v/>
      </c>
      <c r="I63" s="1554">
        <f>IF(C63&lt;(MAX('MI Fittings'!A:A))+1,VLOOKUP(C63,'MI Fittings'!A:K,7),IF(C63&lt;(MAX('CS Press Fittings'!A:A))+1,VLOOKUP(C63,'CS Press Fittings'!A:K,8),IF(C63&lt;(MAX('Steel Nipples'!A:A))+1,VLOOKUP(C63,'Steel Nipples'!A:K,7),IF(C63&lt;(MAX('Steel Cut Lengths'!A:A))+1,VLOOKUP(C63,'Steel Cut Lengths'!A:K,7),IF(C63&lt;(MAX('Pipe Hangers'!A:A))+1,VLOOKUP(C63,'Pipe Hangers'!A:J,7),IF(C63&lt;(MAX('Brass Nipples '!A:A))+1,VLOOKUP(C63,'Brass Nipples '!A:J,7),IF(C63&lt;(MAX('Brass Fittings '!A:A))+1,VLOOKUP(C63,'Brass Fittings '!A:J,7),IF(C63&lt;(MAX(Valves!A:A))+1,VLOOKUP(C63,Valves!A:J,7),IF(C63&lt;(MAX('PEX Tubing'!A:A))+1,VLOOKUP(C63,'PEX Tubing'!A:I,7),IF(C63&lt;(MAX('PEX Fittings - Brass'!A:A))+1,VLOOKUP(C63,'PEX Fittings - Brass'!A:J,7),IF(C63&lt;(MAX('PEX Fittings - EXPN Brass'!A:A))+1,VLOOKUP(C63,'PEX Fittings - EXPN Brass'!A:J,7),IF(C63&lt;(MAX('PEX Fittings - F1807 PPSU '!A:A))+1,VLOOKUP(C63,'PEX Fittings - F1807 PPSU '!A:J,7),IF(C63&lt;(MAX('PEX Fittings - F1960 EPPSU'!A:A))+1,VLOOKUP(C63,'PEX Fittings - F1960 EPPSU'!A:J,7),IF(C63&lt;(MAX(Accessories!A:A))+1,VLOOKUP(C63,Accessories!A:J,7),IF(C63&lt;(MAX('PVC DWV'!A:A))+1,VLOOKUP(C63,'PVC DWV'!A:K,8),IF(C63&lt;(MAX('PVC SCH 40'!A:A))+1,VLOOKUP(C63,'PVC SCH 40'!A:K,7),IF(C63&lt;(MAX('Push Fittings'!A:A))+1,VLOOKUP(C63,'Push Fittings'!A:J,7),IF(C63&lt;(MAX('Copper Wrot'!A:A))+1,VLOOKUP(C63,'Copper Wrot'!A:L,9),IF(C63&lt;(MAX('Cast Copper'!A:A))+1,VLOOKUP(C63,'Cast Copper'!A:J,6),IF(C63&lt;(MAX('Press Copper Fittings'!A:A))+1,VLOOKUP(C63,'Press Copper Fittings'!A:J,7),IF(C63&lt;(MAX('Supply Stops'!A:A))+1,VLOOKUP(C63,'Supply Stops'!A:J,7),IF(C63&lt;(MAX('Supply Lines'!A:A))+1,VLOOKUP(C63,'Supply Lines'!A:J,7),IF(C63&lt;(MAX('Gas Connectors'!A:A))+1,VLOOKUP(C63,'Gas Connectors'!A:J,7),IF(C63&lt;(MAX('CI Fittings'!A:A))+1,VLOOKUP(C63,'CI Fittings'!A:J,7),IF(C63&lt;(MAX('Steel Couplings'!A:A))+1,VLOOKUP(C63,'Steel Couplings'!A:J,7),IF(C63&lt;(MAX(NHC!A:A))+1,VLOOKUP(C63,NHC!A:J,7),IF(C63&lt;(MAX('Dielectric Unions'!A:A))+1,VLOOKUP(C63,'Dielectric Unions'!A:J,7),IF(C63&lt;(MAX('MI Fittings - XH'!A:A))+1,VLOOKUP(C63,'MI Fittings - XH'!A:J,7),IF(C63&lt;(MAX('Steel Nipples - XH'!A:A))+1,VLOOKUP(C63,'Steel Nipples - XH'!A:J,7),IF(C63&lt;(MAX('CPVC Adapters'!A:A))+1,VLOOKUP(C63,'CPVC Adapters'!A:J,7),0))))))))))))))))))))))))))))))</f>
        <v>0</v>
      </c>
      <c r="J63" s="1555">
        <f t="shared" si="0"/>
        <v>0</v>
      </c>
    </row>
    <row r="64" spans="3:10" ht="15" customHeight="1" thickTop="1" thickBot="1">
      <c r="C64" s="977">
        <v>43</v>
      </c>
      <c r="D64" s="17" t="str">
        <f>IF(C64&lt;(MAX('MI Fittings'!A:A))+1,VLOOKUP(C64,'MI Fittings'!A:K,10),IF(C64&lt;(MAX('CS Press Fittings'!A:A))+1,VLOOKUP(C64,'CS Press Fittings'!A:K,11),IF(C64&lt;(MAX('Steel Nipples'!A:A))+1,VLOOKUP(C64,'Steel Nipples'!A:K,10),IF(C64&lt;(MAX('Steel Cut Lengths'!A:A))+1,VLOOKUP(C64,'Steel Cut Lengths'!A:K,10),IF(C64&lt;(MAX('Pipe Hangers'!A:A))+1,VLOOKUP(C64,'Pipe Hangers'!A:J,10),IF(C64&lt;(MAX('Brass Nipples '!A:A))+1,VLOOKUP(C64,'Brass Nipples '!A:J,10),IF(C64&lt;(MAX('Brass Fittings '!A:A))+1,VLOOKUP(C64,'Brass Fittings '!A:J,10),IF(C64&lt;(MAX(Valves!A:A))+1,VLOOKUP(C64,Valves!A:J,10),IF(C64&lt;(MAX('PEX Tubing'!A:A))+1,VLOOKUP(C64,'PEX Tubing'!A:I,9),IF(C64&lt;(MAX('PEX Fittings - Brass'!A:A))+1,VLOOKUP(C64,'PEX Fittings - Brass'!A:J,10),IF(C64&lt;(MAX('PEX Fittings - EXPN Brass'!A:A))+1,VLOOKUP(C64,'PEX Fittings - EXPN Brass'!A:J,10),IF(C64&lt;(MAX('PEX Fittings - F1807 PPSU '!A:A))+1,VLOOKUP(C64,'PEX Fittings - F1807 PPSU '!A:J,10),IF(C64&lt;(MAX('PEX Fittings - F1960 EPPSU'!A:A))+1,VLOOKUP(C64,'PEX Fittings - F1960 EPPSU'!A:J,10),IF(C64&lt;(MAX(Accessories!A:A))+1,VLOOKUP(C64,Accessories!A:J,10),IF(C64&lt;(MAX('PVC DWV'!A:A))+1,VLOOKUP(C64,'PVC DWV'!A:K,11),IF(C64&lt;(MAX('PVC SCH 40'!A:A))+1,VLOOKUP(C64,'PVC SCH 40'!A:K,11),IF(C64&lt;(MAX('Push Fittings'!A:A))+1,VLOOKUP(C64,'Push Fittings'!A:J,10),IF(C64&lt;(MAX('Copper Wrot'!A:A))+1,VLOOKUP(C64,'Copper Wrot'!A:L,12),IF(C64&lt;(MAX('Cast Copper'!A:A))+1,VLOOKUP(C64,'Cast Copper'!A:J,10),IF(C64&lt;(MAX('Press Copper Fittings'!A:A))+1,VLOOKUP(C64,'Press Copper Fittings'!A:J,10),IF(C64&lt;(MAX('Supply Stops'!A:A))+1,VLOOKUP(C64,'Supply Stops'!A:J,10),IF(C64&lt;(MAX('Supply Lines'!A:A))+1,VLOOKUP(C64,'Supply Lines'!A:J,10),IF(C64&lt;(MAX('Gas Connectors'!A:A))+1,VLOOKUP(C64,'Gas Connectors'!A:J,10),IF(C64&lt;(MAX('CI Fittings'!A:A))+1,VLOOKUP(C64,'CI Fittings'!A:J,10),IF(C64&lt;(MAX('Steel Couplings'!A:A))+1,VLOOKUP(C64,'Steel Couplings'!A:J,10),IF(C64&lt;(MAX(NHC!A:A))+1,VLOOKUP(C64,NHC!A:J,10),IF(C64&lt;(MAX('Dielectric Unions'!A:A))+1,VLOOKUP(C64,'Dielectric Unions'!A:J,10),IF(C64&lt;(MAX('MI Fittings - XH'!A:A))+1,VLOOKUP(C64,'MI Fittings - XH'!A:J,10),IF(C64&lt;(MAX('Steel Nipples - XH'!A:A))+1,VLOOKUP(C64,'Steel Nipples - XH'!A:J,10),IF(C64&lt;(MAX('CPVC Adapters'!A:A))+1,VLOOKUP(C64,'CPVC Adapters'!A:J,10),""))))))))))))))))))))))))))))))</f>
        <v/>
      </c>
      <c r="E64" s="975" t="str">
        <f>IF(C64&lt;(MAX('MI Fittings'!A:A))+1,VLOOKUP(C64,'MI Fittings'!A:K,3),IF(C64&lt;(MAX('CS Press Fittings'!A:A))+1,VLOOKUP(C64,'CS Press Fittings'!A:K,4),IF(C64&lt;(MAX('Steel Nipples'!A:A))+1,VLOOKUP(C64,'Steel Nipples'!A:K,3),IF(C64&lt;(MAX('Steel Cut Lengths'!A:A))+1,VLOOKUP(C64,'Steel Cut Lengths'!A:K,3),IF(C64&lt;(MAX('Pipe Hangers'!A:A))+1,VLOOKUP(C64,'Pipe Hangers'!A:J,3),IF(C64&lt;(MAX('Brass Nipples '!A:A))+1,VLOOKUP(C64,'Brass Nipples '!A:J,3),IF(C64&lt;(MAX('Brass Fittings '!A:A))+1,VLOOKUP(C64,'Brass Fittings '!A:J,3),IF(C64&lt;(MAX(Valves!A:A))+1,VLOOKUP(C64,Valves!A:J,3),IF(C64&lt;(MAX('PEX Tubing'!A:A))+1,VLOOKUP(C64,'PEX Tubing'!A:I,3),IF(C64&lt;(MAX('PEX Fittings - Brass'!A:A))+1,VLOOKUP(C64,'PEX Fittings - Brass'!A:J,3),IF(C64&lt;(MAX('PEX Fittings - EXPN Brass'!A:A))+1,VLOOKUP(C64,'PEX Fittings - EXPN Brass'!A:J,3),IF(C64&lt;(MAX('PEX Fittings - F1807 PPSU '!A:A))+1,VLOOKUP(C64,'PEX Fittings - F1807 PPSU '!A:J,3),IF(C64&lt;(MAX('PEX Fittings - F1960 EPPSU'!A:A))+1,VLOOKUP(C64,'PEX Fittings - F1960 EPPSU'!A:J,3),IF(C64&lt;(MAX(Accessories!A:A))+1,VLOOKUP(C64,Accessories!A:J,3),IF(C64&lt;(MAX('PVC DWV'!A:A))+1,VLOOKUP(C64,'PVC DWV'!A:K,3),IF(C64&lt;(MAX('PVC SCH 40'!A:A))+1,VLOOKUP(C64,'PVC SCH 40'!A:K,3),IF(C64&lt;(MAX('Push Fittings'!A:A))+1,VLOOKUP(C64,'Push Fittings'!A:J,3),IF(C64&lt;(MAX('Copper Wrot'!A:A))+1,VLOOKUP(C64,'Copper Wrot'!A:L,3),IF(C64&lt;(MAX('Cast Copper'!A:A))+1,VLOOKUP(C64,'Cast Copper'!A:J,3),IF(C64&lt;(MAX('Cast Copper'!A:A))+1,VLOOKUP(C64,'Cast Copper'!A:J,3),IF(C64&lt;(MAX('Press Copper Fittings'!A:A))+1,VLOOKUP(C64,'Press Copper Fittings'!A:J,3),IF(C64&lt;(MAX('Supply Stops'!A:A))+1,VLOOKUP(C64,'Supply Stops'!A:J,3),IF(C64&lt;(MAX('Supply Lines'!A:A))+1,VLOOKUP(C64,'Supply Lines'!A:J,3),IF(C64&lt;(MAX('Gas Connectors'!A:A))+1,VLOOKUP(C64,'Gas Connectors'!A:J,3),IF(C64&lt;(MAX('CI Fittings'!A:A))+1,VLOOKUP(C64,'CI Fittings'!A:J,3),IF(C64&lt;(MAX('Steel Couplings'!A:A))+1,VLOOKUP(C64,'Steel Couplings'!A:J,3),IF(C64&lt;(MAX(NHC!A:A))+1,VLOOKUP(C64,NHC!A:J,3),IF(C64&lt;(MAX('Dielectric Unions'!A:A))+1,VLOOKUP(C64,'Dielectric Unions'!A:J,3),IF(C64&lt;(MAX('MI Fittings - XH'!A:A))+1,VLOOKUP(C64,'MI Fittings - XH'!A:J,3),IF(C64&lt;(MAX('Steel Nipples - XH'!A:A))+1,VLOOKUP(C64,'Steel Nipples - XH'!A:J,3),IF(C64&lt;(MAX('CPVC Adapters'!A:A))+1,VLOOKUP(C64,'CPVC Adapters'!A:J,3),"")))))))))))))))))))))))))))))))</f>
        <v/>
      </c>
      <c r="F64" s="1376" t="str">
        <f>IFERROR(VLOOKUP(E64,'Consolidated Master Sheet'!B:C,2,0),"")</f>
        <v/>
      </c>
      <c r="G64" s="1377"/>
      <c r="H64" s="345" t="str">
        <f>IFERROR(VLOOKUP(E64,'PEX Tubing'!C:H,6,0),IFERROR(VLOOKUP(E64,'Consolidated Master Sheet'!B:G,6,0),""))</f>
        <v/>
      </c>
      <c r="I64" s="1554">
        <f>IF(C64&lt;(MAX('MI Fittings'!A:A))+1,VLOOKUP(C64,'MI Fittings'!A:K,7),IF(C64&lt;(MAX('CS Press Fittings'!A:A))+1,VLOOKUP(C64,'CS Press Fittings'!A:K,8),IF(C64&lt;(MAX('Steel Nipples'!A:A))+1,VLOOKUP(C64,'Steel Nipples'!A:K,7),IF(C64&lt;(MAX('Steel Cut Lengths'!A:A))+1,VLOOKUP(C64,'Steel Cut Lengths'!A:K,7),IF(C64&lt;(MAX('Pipe Hangers'!A:A))+1,VLOOKUP(C64,'Pipe Hangers'!A:J,7),IF(C64&lt;(MAX('Brass Nipples '!A:A))+1,VLOOKUP(C64,'Brass Nipples '!A:J,7),IF(C64&lt;(MAX('Brass Fittings '!A:A))+1,VLOOKUP(C64,'Brass Fittings '!A:J,7),IF(C64&lt;(MAX(Valves!A:A))+1,VLOOKUP(C64,Valves!A:J,7),IF(C64&lt;(MAX('PEX Tubing'!A:A))+1,VLOOKUP(C64,'PEX Tubing'!A:I,7),IF(C64&lt;(MAX('PEX Fittings - Brass'!A:A))+1,VLOOKUP(C64,'PEX Fittings - Brass'!A:J,7),IF(C64&lt;(MAX('PEX Fittings - EXPN Brass'!A:A))+1,VLOOKUP(C64,'PEX Fittings - EXPN Brass'!A:J,7),IF(C64&lt;(MAX('PEX Fittings - F1807 PPSU '!A:A))+1,VLOOKUP(C64,'PEX Fittings - F1807 PPSU '!A:J,7),IF(C64&lt;(MAX('PEX Fittings - F1960 EPPSU'!A:A))+1,VLOOKUP(C64,'PEX Fittings - F1960 EPPSU'!A:J,7),IF(C64&lt;(MAX(Accessories!A:A))+1,VLOOKUP(C64,Accessories!A:J,7),IF(C64&lt;(MAX('PVC DWV'!A:A))+1,VLOOKUP(C64,'PVC DWV'!A:K,8),IF(C64&lt;(MAX('PVC SCH 40'!A:A))+1,VLOOKUP(C64,'PVC SCH 40'!A:K,7),IF(C64&lt;(MAX('Push Fittings'!A:A))+1,VLOOKUP(C64,'Push Fittings'!A:J,7),IF(C64&lt;(MAX('Copper Wrot'!A:A))+1,VLOOKUP(C64,'Copper Wrot'!A:L,9),IF(C64&lt;(MAX('Cast Copper'!A:A))+1,VLOOKUP(C64,'Cast Copper'!A:J,6),IF(C64&lt;(MAX('Press Copper Fittings'!A:A))+1,VLOOKUP(C64,'Press Copper Fittings'!A:J,7),IF(C64&lt;(MAX('Supply Stops'!A:A))+1,VLOOKUP(C64,'Supply Stops'!A:J,7),IF(C64&lt;(MAX('Supply Lines'!A:A))+1,VLOOKUP(C64,'Supply Lines'!A:J,7),IF(C64&lt;(MAX('Gas Connectors'!A:A))+1,VLOOKUP(C64,'Gas Connectors'!A:J,7),IF(C64&lt;(MAX('CI Fittings'!A:A))+1,VLOOKUP(C64,'CI Fittings'!A:J,7),IF(C64&lt;(MAX('Steel Couplings'!A:A))+1,VLOOKUP(C64,'Steel Couplings'!A:J,7),IF(C64&lt;(MAX(NHC!A:A))+1,VLOOKUP(C64,NHC!A:J,7),IF(C64&lt;(MAX('Dielectric Unions'!A:A))+1,VLOOKUP(C64,'Dielectric Unions'!A:J,7),IF(C64&lt;(MAX('MI Fittings - XH'!A:A))+1,VLOOKUP(C64,'MI Fittings - XH'!A:J,7),IF(C64&lt;(MAX('Steel Nipples - XH'!A:A))+1,VLOOKUP(C64,'Steel Nipples - XH'!A:J,7),IF(C64&lt;(MAX('CPVC Adapters'!A:A))+1,VLOOKUP(C64,'CPVC Adapters'!A:J,7),0))))))))))))))))))))))))))))))</f>
        <v>0</v>
      </c>
      <c r="J64" s="1555">
        <f t="shared" si="0"/>
        <v>0</v>
      </c>
    </row>
    <row r="65" spans="3:10" ht="15" customHeight="1" thickTop="1" thickBot="1">
      <c r="C65" s="976">
        <v>44</v>
      </c>
      <c r="D65" s="17" t="str">
        <f>IF(C65&lt;(MAX('MI Fittings'!A:A))+1,VLOOKUP(C65,'MI Fittings'!A:K,10),IF(C65&lt;(MAX('CS Press Fittings'!A:A))+1,VLOOKUP(C65,'CS Press Fittings'!A:K,11),IF(C65&lt;(MAX('Steel Nipples'!A:A))+1,VLOOKUP(C65,'Steel Nipples'!A:K,10),IF(C65&lt;(MAX('Steel Cut Lengths'!A:A))+1,VLOOKUP(C65,'Steel Cut Lengths'!A:K,10),IF(C65&lt;(MAX('Pipe Hangers'!A:A))+1,VLOOKUP(C65,'Pipe Hangers'!A:J,10),IF(C65&lt;(MAX('Brass Nipples '!A:A))+1,VLOOKUP(C65,'Brass Nipples '!A:J,10),IF(C65&lt;(MAX('Brass Fittings '!A:A))+1,VLOOKUP(C65,'Brass Fittings '!A:J,10),IF(C65&lt;(MAX(Valves!A:A))+1,VLOOKUP(C65,Valves!A:J,10),IF(C65&lt;(MAX('PEX Tubing'!A:A))+1,VLOOKUP(C65,'PEX Tubing'!A:I,9),IF(C65&lt;(MAX('PEX Fittings - Brass'!A:A))+1,VLOOKUP(C65,'PEX Fittings - Brass'!A:J,10),IF(C65&lt;(MAX('PEX Fittings - EXPN Brass'!A:A))+1,VLOOKUP(C65,'PEX Fittings - EXPN Brass'!A:J,10),IF(C65&lt;(MAX('PEX Fittings - F1807 PPSU '!A:A))+1,VLOOKUP(C65,'PEX Fittings - F1807 PPSU '!A:J,10),IF(C65&lt;(MAX('PEX Fittings - F1960 EPPSU'!A:A))+1,VLOOKUP(C65,'PEX Fittings - F1960 EPPSU'!A:J,10),IF(C65&lt;(MAX(Accessories!A:A))+1,VLOOKUP(C65,Accessories!A:J,10),IF(C65&lt;(MAX('PVC DWV'!A:A))+1,VLOOKUP(C65,'PVC DWV'!A:K,11),IF(C65&lt;(MAX('PVC SCH 40'!A:A))+1,VLOOKUP(C65,'PVC SCH 40'!A:K,11),IF(C65&lt;(MAX('Push Fittings'!A:A))+1,VLOOKUP(C65,'Push Fittings'!A:J,10),IF(C65&lt;(MAX('Copper Wrot'!A:A))+1,VLOOKUP(C65,'Copper Wrot'!A:L,12),IF(C65&lt;(MAX('Cast Copper'!A:A))+1,VLOOKUP(C65,'Cast Copper'!A:J,10),IF(C65&lt;(MAX('Press Copper Fittings'!A:A))+1,VLOOKUP(C65,'Press Copper Fittings'!A:J,10),IF(C65&lt;(MAX('Supply Stops'!A:A))+1,VLOOKUP(C65,'Supply Stops'!A:J,10),IF(C65&lt;(MAX('Supply Lines'!A:A))+1,VLOOKUP(C65,'Supply Lines'!A:J,10),IF(C65&lt;(MAX('Gas Connectors'!A:A))+1,VLOOKUP(C65,'Gas Connectors'!A:J,10),IF(C65&lt;(MAX('CI Fittings'!A:A))+1,VLOOKUP(C65,'CI Fittings'!A:J,10),IF(C65&lt;(MAX('Steel Couplings'!A:A))+1,VLOOKUP(C65,'Steel Couplings'!A:J,10),IF(C65&lt;(MAX(NHC!A:A))+1,VLOOKUP(C65,NHC!A:J,10),IF(C65&lt;(MAX('Dielectric Unions'!A:A))+1,VLOOKUP(C65,'Dielectric Unions'!A:J,10),IF(C65&lt;(MAX('MI Fittings - XH'!A:A))+1,VLOOKUP(C65,'MI Fittings - XH'!A:J,10),IF(C65&lt;(MAX('Steel Nipples - XH'!A:A))+1,VLOOKUP(C65,'Steel Nipples - XH'!A:J,10),IF(C65&lt;(MAX('CPVC Adapters'!A:A))+1,VLOOKUP(C65,'CPVC Adapters'!A:J,10),""))))))))))))))))))))))))))))))</f>
        <v/>
      </c>
      <c r="E65" s="975" t="str">
        <f>IF(C65&lt;(MAX('MI Fittings'!A:A))+1,VLOOKUP(C65,'MI Fittings'!A:K,3),IF(C65&lt;(MAX('CS Press Fittings'!A:A))+1,VLOOKUP(C65,'CS Press Fittings'!A:K,4),IF(C65&lt;(MAX('Steel Nipples'!A:A))+1,VLOOKUP(C65,'Steel Nipples'!A:K,3),IF(C65&lt;(MAX('Steel Cut Lengths'!A:A))+1,VLOOKUP(C65,'Steel Cut Lengths'!A:K,3),IF(C65&lt;(MAX('Pipe Hangers'!A:A))+1,VLOOKUP(C65,'Pipe Hangers'!A:J,3),IF(C65&lt;(MAX('Brass Nipples '!A:A))+1,VLOOKUP(C65,'Brass Nipples '!A:J,3),IF(C65&lt;(MAX('Brass Fittings '!A:A))+1,VLOOKUP(C65,'Brass Fittings '!A:J,3),IF(C65&lt;(MAX(Valves!A:A))+1,VLOOKUP(C65,Valves!A:J,3),IF(C65&lt;(MAX('PEX Tubing'!A:A))+1,VLOOKUP(C65,'PEX Tubing'!A:I,3),IF(C65&lt;(MAX('PEX Fittings - Brass'!A:A))+1,VLOOKUP(C65,'PEX Fittings - Brass'!A:J,3),IF(C65&lt;(MAX('PEX Fittings - EXPN Brass'!A:A))+1,VLOOKUP(C65,'PEX Fittings - EXPN Brass'!A:J,3),IF(C65&lt;(MAX('PEX Fittings - F1807 PPSU '!A:A))+1,VLOOKUP(C65,'PEX Fittings - F1807 PPSU '!A:J,3),IF(C65&lt;(MAX('PEX Fittings - F1960 EPPSU'!A:A))+1,VLOOKUP(C65,'PEX Fittings - F1960 EPPSU'!A:J,3),IF(C65&lt;(MAX(Accessories!A:A))+1,VLOOKUP(C65,Accessories!A:J,3),IF(C65&lt;(MAX('PVC DWV'!A:A))+1,VLOOKUP(C65,'PVC DWV'!A:K,3),IF(C65&lt;(MAX('PVC SCH 40'!A:A))+1,VLOOKUP(C65,'PVC SCH 40'!A:K,3),IF(C65&lt;(MAX('Push Fittings'!A:A))+1,VLOOKUP(C65,'Push Fittings'!A:J,3),IF(C65&lt;(MAX('Copper Wrot'!A:A))+1,VLOOKUP(C65,'Copper Wrot'!A:L,3),IF(C65&lt;(MAX('Cast Copper'!A:A))+1,VLOOKUP(C65,'Cast Copper'!A:J,3),IF(C65&lt;(MAX('Cast Copper'!A:A))+1,VLOOKUP(C65,'Cast Copper'!A:J,3),IF(C65&lt;(MAX('Press Copper Fittings'!A:A))+1,VLOOKUP(C65,'Press Copper Fittings'!A:J,3),IF(C65&lt;(MAX('Supply Stops'!A:A))+1,VLOOKUP(C65,'Supply Stops'!A:J,3),IF(C65&lt;(MAX('Supply Lines'!A:A))+1,VLOOKUP(C65,'Supply Lines'!A:J,3),IF(C65&lt;(MAX('Gas Connectors'!A:A))+1,VLOOKUP(C65,'Gas Connectors'!A:J,3),IF(C65&lt;(MAX('CI Fittings'!A:A))+1,VLOOKUP(C65,'CI Fittings'!A:J,3),IF(C65&lt;(MAX('Steel Couplings'!A:A))+1,VLOOKUP(C65,'Steel Couplings'!A:J,3),IF(C65&lt;(MAX(NHC!A:A))+1,VLOOKUP(C65,NHC!A:J,3),IF(C65&lt;(MAX('Dielectric Unions'!A:A))+1,VLOOKUP(C65,'Dielectric Unions'!A:J,3),IF(C65&lt;(MAX('MI Fittings - XH'!A:A))+1,VLOOKUP(C65,'MI Fittings - XH'!A:J,3),IF(C65&lt;(MAX('Steel Nipples - XH'!A:A))+1,VLOOKUP(C65,'Steel Nipples - XH'!A:J,3),IF(C65&lt;(MAX('CPVC Adapters'!A:A))+1,VLOOKUP(C65,'CPVC Adapters'!A:J,3),"")))))))))))))))))))))))))))))))</f>
        <v/>
      </c>
      <c r="F65" s="1376" t="str">
        <f>IFERROR(VLOOKUP(E65,'Consolidated Master Sheet'!B:C,2,0),"")</f>
        <v/>
      </c>
      <c r="G65" s="1377"/>
      <c r="H65" s="345" t="str">
        <f>IFERROR(VLOOKUP(E65,'PEX Tubing'!C:H,6,0),IFERROR(VLOOKUP(E65,'Consolidated Master Sheet'!B:G,6,0),""))</f>
        <v/>
      </c>
      <c r="I65" s="1554">
        <f>IF(C65&lt;(MAX('MI Fittings'!A:A))+1,VLOOKUP(C65,'MI Fittings'!A:K,7),IF(C65&lt;(MAX('CS Press Fittings'!A:A))+1,VLOOKUP(C65,'CS Press Fittings'!A:K,8),IF(C65&lt;(MAX('Steel Nipples'!A:A))+1,VLOOKUP(C65,'Steel Nipples'!A:K,7),IF(C65&lt;(MAX('Steel Cut Lengths'!A:A))+1,VLOOKUP(C65,'Steel Cut Lengths'!A:K,7),IF(C65&lt;(MAX('Pipe Hangers'!A:A))+1,VLOOKUP(C65,'Pipe Hangers'!A:J,7),IF(C65&lt;(MAX('Brass Nipples '!A:A))+1,VLOOKUP(C65,'Brass Nipples '!A:J,7),IF(C65&lt;(MAX('Brass Fittings '!A:A))+1,VLOOKUP(C65,'Brass Fittings '!A:J,7),IF(C65&lt;(MAX(Valves!A:A))+1,VLOOKUP(C65,Valves!A:J,7),IF(C65&lt;(MAX('PEX Tubing'!A:A))+1,VLOOKUP(C65,'PEX Tubing'!A:I,7),IF(C65&lt;(MAX('PEX Fittings - Brass'!A:A))+1,VLOOKUP(C65,'PEX Fittings - Brass'!A:J,7),IF(C65&lt;(MAX('PEX Fittings - EXPN Brass'!A:A))+1,VLOOKUP(C65,'PEX Fittings - EXPN Brass'!A:J,7),IF(C65&lt;(MAX('PEX Fittings - F1807 PPSU '!A:A))+1,VLOOKUP(C65,'PEX Fittings - F1807 PPSU '!A:J,7),IF(C65&lt;(MAX('PEX Fittings - F1960 EPPSU'!A:A))+1,VLOOKUP(C65,'PEX Fittings - F1960 EPPSU'!A:J,7),IF(C65&lt;(MAX(Accessories!A:A))+1,VLOOKUP(C65,Accessories!A:J,7),IF(C65&lt;(MAX('PVC DWV'!A:A))+1,VLOOKUP(C65,'PVC DWV'!A:K,8),IF(C65&lt;(MAX('PVC SCH 40'!A:A))+1,VLOOKUP(C65,'PVC SCH 40'!A:K,7),IF(C65&lt;(MAX('Push Fittings'!A:A))+1,VLOOKUP(C65,'Push Fittings'!A:J,7),IF(C65&lt;(MAX('Copper Wrot'!A:A))+1,VLOOKUP(C65,'Copper Wrot'!A:L,9),IF(C65&lt;(MAX('Cast Copper'!A:A))+1,VLOOKUP(C65,'Cast Copper'!A:J,6),IF(C65&lt;(MAX('Press Copper Fittings'!A:A))+1,VLOOKUP(C65,'Press Copper Fittings'!A:J,7),IF(C65&lt;(MAX('Supply Stops'!A:A))+1,VLOOKUP(C65,'Supply Stops'!A:J,7),IF(C65&lt;(MAX('Supply Lines'!A:A))+1,VLOOKUP(C65,'Supply Lines'!A:J,7),IF(C65&lt;(MAX('Gas Connectors'!A:A))+1,VLOOKUP(C65,'Gas Connectors'!A:J,7),IF(C65&lt;(MAX('CI Fittings'!A:A))+1,VLOOKUP(C65,'CI Fittings'!A:J,7),IF(C65&lt;(MAX('Steel Couplings'!A:A))+1,VLOOKUP(C65,'Steel Couplings'!A:J,7),IF(C65&lt;(MAX(NHC!A:A))+1,VLOOKUP(C65,NHC!A:J,7),IF(C65&lt;(MAX('Dielectric Unions'!A:A))+1,VLOOKUP(C65,'Dielectric Unions'!A:J,7),IF(C65&lt;(MAX('MI Fittings - XH'!A:A))+1,VLOOKUP(C65,'MI Fittings - XH'!A:J,7),IF(C65&lt;(MAX('Steel Nipples - XH'!A:A))+1,VLOOKUP(C65,'Steel Nipples - XH'!A:J,7),IF(C65&lt;(MAX('CPVC Adapters'!A:A))+1,VLOOKUP(C65,'CPVC Adapters'!A:J,7),0))))))))))))))))))))))))))))))</f>
        <v>0</v>
      </c>
      <c r="J65" s="1555">
        <f t="shared" si="0"/>
        <v>0</v>
      </c>
    </row>
    <row r="66" spans="3:10" ht="15" customHeight="1" thickTop="1" thickBot="1">
      <c r="C66" s="977">
        <v>45</v>
      </c>
      <c r="D66" s="17" t="str">
        <f>IF(C66&lt;(MAX('MI Fittings'!A:A))+1,VLOOKUP(C66,'MI Fittings'!A:K,10),IF(C66&lt;(MAX('CS Press Fittings'!A:A))+1,VLOOKUP(C66,'CS Press Fittings'!A:K,11),IF(C66&lt;(MAX('Steel Nipples'!A:A))+1,VLOOKUP(C66,'Steel Nipples'!A:K,10),IF(C66&lt;(MAX('Steel Cut Lengths'!A:A))+1,VLOOKUP(C66,'Steel Cut Lengths'!A:K,10),IF(C66&lt;(MAX('Pipe Hangers'!A:A))+1,VLOOKUP(C66,'Pipe Hangers'!A:J,10),IF(C66&lt;(MAX('Brass Nipples '!A:A))+1,VLOOKUP(C66,'Brass Nipples '!A:J,10),IF(C66&lt;(MAX('Brass Fittings '!A:A))+1,VLOOKUP(C66,'Brass Fittings '!A:J,10),IF(C66&lt;(MAX(Valves!A:A))+1,VLOOKUP(C66,Valves!A:J,10),IF(C66&lt;(MAX('PEX Tubing'!A:A))+1,VLOOKUP(C66,'PEX Tubing'!A:I,9),IF(C66&lt;(MAX('PEX Fittings - Brass'!A:A))+1,VLOOKUP(C66,'PEX Fittings - Brass'!A:J,10),IF(C66&lt;(MAX('PEX Fittings - EXPN Brass'!A:A))+1,VLOOKUP(C66,'PEX Fittings - EXPN Brass'!A:J,10),IF(C66&lt;(MAX('PEX Fittings - F1807 PPSU '!A:A))+1,VLOOKUP(C66,'PEX Fittings - F1807 PPSU '!A:J,10),IF(C66&lt;(MAX('PEX Fittings - F1960 EPPSU'!A:A))+1,VLOOKUP(C66,'PEX Fittings - F1960 EPPSU'!A:J,10),IF(C66&lt;(MAX(Accessories!A:A))+1,VLOOKUP(C66,Accessories!A:J,10),IF(C66&lt;(MAX('PVC DWV'!A:A))+1,VLOOKUP(C66,'PVC DWV'!A:K,11),IF(C66&lt;(MAX('PVC SCH 40'!A:A))+1,VLOOKUP(C66,'PVC SCH 40'!A:K,11),IF(C66&lt;(MAX('Push Fittings'!A:A))+1,VLOOKUP(C66,'Push Fittings'!A:J,10),IF(C66&lt;(MAX('Copper Wrot'!A:A))+1,VLOOKUP(C66,'Copper Wrot'!A:L,12),IF(C66&lt;(MAX('Cast Copper'!A:A))+1,VLOOKUP(C66,'Cast Copper'!A:J,10),IF(C66&lt;(MAX('Press Copper Fittings'!A:A))+1,VLOOKUP(C66,'Press Copper Fittings'!A:J,10),IF(C66&lt;(MAX('Supply Stops'!A:A))+1,VLOOKUP(C66,'Supply Stops'!A:J,10),IF(C66&lt;(MAX('Supply Lines'!A:A))+1,VLOOKUP(C66,'Supply Lines'!A:J,10),IF(C66&lt;(MAX('Gas Connectors'!A:A))+1,VLOOKUP(C66,'Gas Connectors'!A:J,10),IF(C66&lt;(MAX('CI Fittings'!A:A))+1,VLOOKUP(C66,'CI Fittings'!A:J,10),IF(C66&lt;(MAX('Steel Couplings'!A:A))+1,VLOOKUP(C66,'Steel Couplings'!A:J,10),IF(C66&lt;(MAX(NHC!A:A))+1,VLOOKUP(C66,NHC!A:J,10),IF(C66&lt;(MAX('Dielectric Unions'!A:A))+1,VLOOKUP(C66,'Dielectric Unions'!A:J,10),IF(C66&lt;(MAX('MI Fittings - XH'!A:A))+1,VLOOKUP(C66,'MI Fittings - XH'!A:J,10),IF(C66&lt;(MAX('Steel Nipples - XH'!A:A))+1,VLOOKUP(C66,'Steel Nipples - XH'!A:J,10),IF(C66&lt;(MAX('CPVC Adapters'!A:A))+1,VLOOKUP(C66,'CPVC Adapters'!A:J,10),""))))))))))))))))))))))))))))))</f>
        <v/>
      </c>
      <c r="E66" s="975" t="str">
        <f>IF(C66&lt;(MAX('MI Fittings'!A:A))+1,VLOOKUP(C66,'MI Fittings'!A:K,3),IF(C66&lt;(MAX('CS Press Fittings'!A:A))+1,VLOOKUP(C66,'CS Press Fittings'!A:K,4),IF(C66&lt;(MAX('Steel Nipples'!A:A))+1,VLOOKUP(C66,'Steel Nipples'!A:K,3),IF(C66&lt;(MAX('Steel Cut Lengths'!A:A))+1,VLOOKUP(C66,'Steel Cut Lengths'!A:K,3),IF(C66&lt;(MAX('Pipe Hangers'!A:A))+1,VLOOKUP(C66,'Pipe Hangers'!A:J,3),IF(C66&lt;(MAX('Brass Nipples '!A:A))+1,VLOOKUP(C66,'Brass Nipples '!A:J,3),IF(C66&lt;(MAX('Brass Fittings '!A:A))+1,VLOOKUP(C66,'Brass Fittings '!A:J,3),IF(C66&lt;(MAX(Valves!A:A))+1,VLOOKUP(C66,Valves!A:J,3),IF(C66&lt;(MAX('PEX Tubing'!A:A))+1,VLOOKUP(C66,'PEX Tubing'!A:I,3),IF(C66&lt;(MAX('PEX Fittings - Brass'!A:A))+1,VLOOKUP(C66,'PEX Fittings - Brass'!A:J,3),IF(C66&lt;(MAX('PEX Fittings - EXPN Brass'!A:A))+1,VLOOKUP(C66,'PEX Fittings - EXPN Brass'!A:J,3),IF(C66&lt;(MAX('PEX Fittings - F1807 PPSU '!A:A))+1,VLOOKUP(C66,'PEX Fittings - F1807 PPSU '!A:J,3),IF(C66&lt;(MAX('PEX Fittings - F1960 EPPSU'!A:A))+1,VLOOKUP(C66,'PEX Fittings - F1960 EPPSU'!A:J,3),IF(C66&lt;(MAX(Accessories!A:A))+1,VLOOKUP(C66,Accessories!A:J,3),IF(C66&lt;(MAX('PVC DWV'!A:A))+1,VLOOKUP(C66,'PVC DWV'!A:K,3),IF(C66&lt;(MAX('PVC SCH 40'!A:A))+1,VLOOKUP(C66,'PVC SCH 40'!A:K,3),IF(C66&lt;(MAX('Push Fittings'!A:A))+1,VLOOKUP(C66,'Push Fittings'!A:J,3),IF(C66&lt;(MAX('Copper Wrot'!A:A))+1,VLOOKUP(C66,'Copper Wrot'!A:L,3),IF(C66&lt;(MAX('Cast Copper'!A:A))+1,VLOOKUP(C66,'Cast Copper'!A:J,3),IF(C66&lt;(MAX('Cast Copper'!A:A))+1,VLOOKUP(C66,'Cast Copper'!A:J,3),IF(C66&lt;(MAX('Press Copper Fittings'!A:A))+1,VLOOKUP(C66,'Press Copper Fittings'!A:J,3),IF(C66&lt;(MAX('Supply Stops'!A:A))+1,VLOOKUP(C66,'Supply Stops'!A:J,3),IF(C66&lt;(MAX('Supply Lines'!A:A))+1,VLOOKUP(C66,'Supply Lines'!A:J,3),IF(C66&lt;(MAX('Gas Connectors'!A:A))+1,VLOOKUP(C66,'Gas Connectors'!A:J,3),IF(C66&lt;(MAX('CI Fittings'!A:A))+1,VLOOKUP(C66,'CI Fittings'!A:J,3),IF(C66&lt;(MAX('Steel Couplings'!A:A))+1,VLOOKUP(C66,'Steel Couplings'!A:J,3),IF(C66&lt;(MAX(NHC!A:A))+1,VLOOKUP(C66,NHC!A:J,3),IF(C66&lt;(MAX('Dielectric Unions'!A:A))+1,VLOOKUP(C66,'Dielectric Unions'!A:J,3),IF(C66&lt;(MAX('MI Fittings - XH'!A:A))+1,VLOOKUP(C66,'MI Fittings - XH'!A:J,3),IF(C66&lt;(MAX('Steel Nipples - XH'!A:A))+1,VLOOKUP(C66,'Steel Nipples - XH'!A:J,3),IF(C66&lt;(MAX('CPVC Adapters'!A:A))+1,VLOOKUP(C66,'CPVC Adapters'!A:J,3),"")))))))))))))))))))))))))))))))</f>
        <v/>
      </c>
      <c r="F66" s="1376" t="str">
        <f>IFERROR(VLOOKUP(E66,'Consolidated Master Sheet'!B:C,2,0),"")</f>
        <v/>
      </c>
      <c r="G66" s="1377"/>
      <c r="H66" s="345" t="str">
        <f>IFERROR(VLOOKUP(E66,'PEX Tubing'!C:H,6,0),IFERROR(VLOOKUP(E66,'Consolidated Master Sheet'!B:G,6,0),""))</f>
        <v/>
      </c>
      <c r="I66" s="1554">
        <f>IF(C66&lt;(MAX('MI Fittings'!A:A))+1,VLOOKUP(C66,'MI Fittings'!A:K,7),IF(C66&lt;(MAX('CS Press Fittings'!A:A))+1,VLOOKUP(C66,'CS Press Fittings'!A:K,8),IF(C66&lt;(MAX('Steel Nipples'!A:A))+1,VLOOKUP(C66,'Steel Nipples'!A:K,7),IF(C66&lt;(MAX('Steel Cut Lengths'!A:A))+1,VLOOKUP(C66,'Steel Cut Lengths'!A:K,7),IF(C66&lt;(MAX('Pipe Hangers'!A:A))+1,VLOOKUP(C66,'Pipe Hangers'!A:J,7),IF(C66&lt;(MAX('Brass Nipples '!A:A))+1,VLOOKUP(C66,'Brass Nipples '!A:J,7),IF(C66&lt;(MAX('Brass Fittings '!A:A))+1,VLOOKUP(C66,'Brass Fittings '!A:J,7),IF(C66&lt;(MAX(Valves!A:A))+1,VLOOKUP(C66,Valves!A:J,7),IF(C66&lt;(MAX('PEX Tubing'!A:A))+1,VLOOKUP(C66,'PEX Tubing'!A:I,7),IF(C66&lt;(MAX('PEX Fittings - Brass'!A:A))+1,VLOOKUP(C66,'PEX Fittings - Brass'!A:J,7),IF(C66&lt;(MAX('PEX Fittings - EXPN Brass'!A:A))+1,VLOOKUP(C66,'PEX Fittings - EXPN Brass'!A:J,7),IF(C66&lt;(MAX('PEX Fittings - F1807 PPSU '!A:A))+1,VLOOKUP(C66,'PEX Fittings - F1807 PPSU '!A:J,7),IF(C66&lt;(MAX('PEX Fittings - F1960 EPPSU'!A:A))+1,VLOOKUP(C66,'PEX Fittings - F1960 EPPSU'!A:J,7),IF(C66&lt;(MAX(Accessories!A:A))+1,VLOOKUP(C66,Accessories!A:J,7),IF(C66&lt;(MAX('PVC DWV'!A:A))+1,VLOOKUP(C66,'PVC DWV'!A:K,8),IF(C66&lt;(MAX('PVC SCH 40'!A:A))+1,VLOOKUP(C66,'PVC SCH 40'!A:K,7),IF(C66&lt;(MAX('Push Fittings'!A:A))+1,VLOOKUP(C66,'Push Fittings'!A:J,7),IF(C66&lt;(MAX('Copper Wrot'!A:A))+1,VLOOKUP(C66,'Copper Wrot'!A:L,9),IF(C66&lt;(MAX('Cast Copper'!A:A))+1,VLOOKUP(C66,'Cast Copper'!A:J,6),IF(C66&lt;(MAX('Press Copper Fittings'!A:A))+1,VLOOKUP(C66,'Press Copper Fittings'!A:J,7),IF(C66&lt;(MAX('Supply Stops'!A:A))+1,VLOOKUP(C66,'Supply Stops'!A:J,7),IF(C66&lt;(MAX('Supply Lines'!A:A))+1,VLOOKUP(C66,'Supply Lines'!A:J,7),IF(C66&lt;(MAX('Gas Connectors'!A:A))+1,VLOOKUP(C66,'Gas Connectors'!A:J,7),IF(C66&lt;(MAX('CI Fittings'!A:A))+1,VLOOKUP(C66,'CI Fittings'!A:J,7),IF(C66&lt;(MAX('Steel Couplings'!A:A))+1,VLOOKUP(C66,'Steel Couplings'!A:J,7),IF(C66&lt;(MAX(NHC!A:A))+1,VLOOKUP(C66,NHC!A:J,7),IF(C66&lt;(MAX('Dielectric Unions'!A:A))+1,VLOOKUP(C66,'Dielectric Unions'!A:J,7),IF(C66&lt;(MAX('MI Fittings - XH'!A:A))+1,VLOOKUP(C66,'MI Fittings - XH'!A:J,7),IF(C66&lt;(MAX('Steel Nipples - XH'!A:A))+1,VLOOKUP(C66,'Steel Nipples - XH'!A:J,7),IF(C66&lt;(MAX('CPVC Adapters'!A:A))+1,VLOOKUP(C66,'CPVC Adapters'!A:J,7),0))))))))))))))))))))))))))))))</f>
        <v>0</v>
      </c>
      <c r="J66" s="1555">
        <f t="shared" si="0"/>
        <v>0</v>
      </c>
    </row>
    <row r="67" spans="3:10" ht="15" customHeight="1" thickTop="1" thickBot="1">
      <c r="C67" s="976">
        <v>46</v>
      </c>
      <c r="D67" s="17" t="str">
        <f>IF(C67&lt;(MAX('MI Fittings'!A:A))+1,VLOOKUP(C67,'MI Fittings'!A:K,10),IF(C67&lt;(MAX('CS Press Fittings'!A:A))+1,VLOOKUP(C67,'CS Press Fittings'!A:K,11),IF(C67&lt;(MAX('Steel Nipples'!A:A))+1,VLOOKUP(C67,'Steel Nipples'!A:K,10),IF(C67&lt;(MAX('Steel Cut Lengths'!A:A))+1,VLOOKUP(C67,'Steel Cut Lengths'!A:K,10),IF(C67&lt;(MAX('Pipe Hangers'!A:A))+1,VLOOKUP(C67,'Pipe Hangers'!A:J,10),IF(C67&lt;(MAX('Brass Nipples '!A:A))+1,VLOOKUP(C67,'Brass Nipples '!A:J,10),IF(C67&lt;(MAX('Brass Fittings '!A:A))+1,VLOOKUP(C67,'Brass Fittings '!A:J,10),IF(C67&lt;(MAX(Valves!A:A))+1,VLOOKUP(C67,Valves!A:J,10),IF(C67&lt;(MAX('PEX Tubing'!A:A))+1,VLOOKUP(C67,'PEX Tubing'!A:I,9),IF(C67&lt;(MAX('PEX Fittings - Brass'!A:A))+1,VLOOKUP(C67,'PEX Fittings - Brass'!A:J,10),IF(C67&lt;(MAX('PEX Fittings - EXPN Brass'!A:A))+1,VLOOKUP(C67,'PEX Fittings - EXPN Brass'!A:J,10),IF(C67&lt;(MAX('PEX Fittings - F1807 PPSU '!A:A))+1,VLOOKUP(C67,'PEX Fittings - F1807 PPSU '!A:J,10),IF(C67&lt;(MAX('PEX Fittings - F1960 EPPSU'!A:A))+1,VLOOKUP(C67,'PEX Fittings - F1960 EPPSU'!A:J,10),IF(C67&lt;(MAX(Accessories!A:A))+1,VLOOKUP(C67,Accessories!A:J,10),IF(C67&lt;(MAX('PVC DWV'!A:A))+1,VLOOKUP(C67,'PVC DWV'!A:K,11),IF(C67&lt;(MAX('PVC SCH 40'!A:A))+1,VLOOKUP(C67,'PVC SCH 40'!A:K,11),IF(C67&lt;(MAX('Push Fittings'!A:A))+1,VLOOKUP(C67,'Push Fittings'!A:J,10),IF(C67&lt;(MAX('Copper Wrot'!A:A))+1,VLOOKUP(C67,'Copper Wrot'!A:L,12),IF(C67&lt;(MAX('Cast Copper'!A:A))+1,VLOOKUP(C67,'Cast Copper'!A:J,10),IF(C67&lt;(MAX('Press Copper Fittings'!A:A))+1,VLOOKUP(C67,'Press Copper Fittings'!A:J,10),IF(C67&lt;(MAX('Supply Stops'!A:A))+1,VLOOKUP(C67,'Supply Stops'!A:J,10),IF(C67&lt;(MAX('Supply Lines'!A:A))+1,VLOOKUP(C67,'Supply Lines'!A:J,10),IF(C67&lt;(MAX('Gas Connectors'!A:A))+1,VLOOKUP(C67,'Gas Connectors'!A:J,10),IF(C67&lt;(MAX('CI Fittings'!A:A))+1,VLOOKUP(C67,'CI Fittings'!A:J,10),IF(C67&lt;(MAX('Steel Couplings'!A:A))+1,VLOOKUP(C67,'Steel Couplings'!A:J,10),IF(C67&lt;(MAX(NHC!A:A))+1,VLOOKUP(C67,NHC!A:J,10),IF(C67&lt;(MAX('Dielectric Unions'!A:A))+1,VLOOKUP(C67,'Dielectric Unions'!A:J,10),IF(C67&lt;(MAX('MI Fittings - XH'!A:A))+1,VLOOKUP(C67,'MI Fittings - XH'!A:J,10),IF(C67&lt;(MAX('Steel Nipples - XH'!A:A))+1,VLOOKUP(C67,'Steel Nipples - XH'!A:J,10),IF(C67&lt;(MAX('CPVC Adapters'!A:A))+1,VLOOKUP(C67,'CPVC Adapters'!A:J,10),""))))))))))))))))))))))))))))))</f>
        <v/>
      </c>
      <c r="E67" s="975" t="str">
        <f>IF(C67&lt;(MAX('MI Fittings'!A:A))+1,VLOOKUP(C67,'MI Fittings'!A:K,3),IF(C67&lt;(MAX('CS Press Fittings'!A:A))+1,VLOOKUP(C67,'CS Press Fittings'!A:K,4),IF(C67&lt;(MAX('Steel Nipples'!A:A))+1,VLOOKUP(C67,'Steel Nipples'!A:K,3),IF(C67&lt;(MAX('Steel Cut Lengths'!A:A))+1,VLOOKUP(C67,'Steel Cut Lengths'!A:K,3),IF(C67&lt;(MAX('Pipe Hangers'!A:A))+1,VLOOKUP(C67,'Pipe Hangers'!A:J,3),IF(C67&lt;(MAX('Brass Nipples '!A:A))+1,VLOOKUP(C67,'Brass Nipples '!A:J,3),IF(C67&lt;(MAX('Brass Fittings '!A:A))+1,VLOOKUP(C67,'Brass Fittings '!A:J,3),IF(C67&lt;(MAX(Valves!A:A))+1,VLOOKUP(C67,Valves!A:J,3),IF(C67&lt;(MAX('PEX Tubing'!A:A))+1,VLOOKUP(C67,'PEX Tubing'!A:I,3),IF(C67&lt;(MAX('PEX Fittings - Brass'!A:A))+1,VLOOKUP(C67,'PEX Fittings - Brass'!A:J,3),IF(C67&lt;(MAX('PEX Fittings - EXPN Brass'!A:A))+1,VLOOKUP(C67,'PEX Fittings - EXPN Brass'!A:J,3),IF(C67&lt;(MAX('PEX Fittings - F1807 PPSU '!A:A))+1,VLOOKUP(C67,'PEX Fittings - F1807 PPSU '!A:J,3),IF(C67&lt;(MAX('PEX Fittings - F1960 EPPSU'!A:A))+1,VLOOKUP(C67,'PEX Fittings - F1960 EPPSU'!A:J,3),IF(C67&lt;(MAX(Accessories!A:A))+1,VLOOKUP(C67,Accessories!A:J,3),IF(C67&lt;(MAX('PVC DWV'!A:A))+1,VLOOKUP(C67,'PVC DWV'!A:K,3),IF(C67&lt;(MAX('PVC SCH 40'!A:A))+1,VLOOKUP(C67,'PVC SCH 40'!A:K,3),IF(C67&lt;(MAX('Push Fittings'!A:A))+1,VLOOKUP(C67,'Push Fittings'!A:J,3),IF(C67&lt;(MAX('Copper Wrot'!A:A))+1,VLOOKUP(C67,'Copper Wrot'!A:L,3),IF(C67&lt;(MAX('Cast Copper'!A:A))+1,VLOOKUP(C67,'Cast Copper'!A:J,3),IF(C67&lt;(MAX('Cast Copper'!A:A))+1,VLOOKUP(C67,'Cast Copper'!A:J,3),IF(C67&lt;(MAX('Press Copper Fittings'!A:A))+1,VLOOKUP(C67,'Press Copper Fittings'!A:J,3),IF(C67&lt;(MAX('Supply Stops'!A:A))+1,VLOOKUP(C67,'Supply Stops'!A:J,3),IF(C67&lt;(MAX('Supply Lines'!A:A))+1,VLOOKUP(C67,'Supply Lines'!A:J,3),IF(C67&lt;(MAX('Gas Connectors'!A:A))+1,VLOOKUP(C67,'Gas Connectors'!A:J,3),IF(C67&lt;(MAX('CI Fittings'!A:A))+1,VLOOKUP(C67,'CI Fittings'!A:J,3),IF(C67&lt;(MAX('Steel Couplings'!A:A))+1,VLOOKUP(C67,'Steel Couplings'!A:J,3),IF(C67&lt;(MAX(NHC!A:A))+1,VLOOKUP(C67,NHC!A:J,3),IF(C67&lt;(MAX('Dielectric Unions'!A:A))+1,VLOOKUP(C67,'Dielectric Unions'!A:J,3),IF(C67&lt;(MAX('MI Fittings - XH'!A:A))+1,VLOOKUP(C67,'MI Fittings - XH'!A:J,3),IF(C67&lt;(MAX('Steel Nipples - XH'!A:A))+1,VLOOKUP(C67,'Steel Nipples - XH'!A:J,3),IF(C67&lt;(MAX('CPVC Adapters'!A:A))+1,VLOOKUP(C67,'CPVC Adapters'!A:J,3),"")))))))))))))))))))))))))))))))</f>
        <v/>
      </c>
      <c r="F67" s="1376" t="str">
        <f>IFERROR(VLOOKUP(E67,'Consolidated Master Sheet'!B:C,2,0),"")</f>
        <v/>
      </c>
      <c r="G67" s="1377"/>
      <c r="H67" s="345" t="str">
        <f>IFERROR(VLOOKUP(E67,'PEX Tubing'!C:H,6,0),IFERROR(VLOOKUP(E67,'Consolidated Master Sheet'!B:G,6,0),""))</f>
        <v/>
      </c>
      <c r="I67" s="1554">
        <f>IF(C67&lt;(MAX('MI Fittings'!A:A))+1,VLOOKUP(C67,'MI Fittings'!A:K,7),IF(C67&lt;(MAX('CS Press Fittings'!A:A))+1,VLOOKUP(C67,'CS Press Fittings'!A:K,8),IF(C67&lt;(MAX('Steel Nipples'!A:A))+1,VLOOKUP(C67,'Steel Nipples'!A:K,7),IF(C67&lt;(MAX('Steel Cut Lengths'!A:A))+1,VLOOKUP(C67,'Steel Cut Lengths'!A:K,7),IF(C67&lt;(MAX('Pipe Hangers'!A:A))+1,VLOOKUP(C67,'Pipe Hangers'!A:J,7),IF(C67&lt;(MAX('Brass Nipples '!A:A))+1,VLOOKUP(C67,'Brass Nipples '!A:J,7),IF(C67&lt;(MAX('Brass Fittings '!A:A))+1,VLOOKUP(C67,'Brass Fittings '!A:J,7),IF(C67&lt;(MAX(Valves!A:A))+1,VLOOKUP(C67,Valves!A:J,7),IF(C67&lt;(MAX('PEX Tubing'!A:A))+1,VLOOKUP(C67,'PEX Tubing'!A:I,7),IF(C67&lt;(MAX('PEX Fittings - Brass'!A:A))+1,VLOOKUP(C67,'PEX Fittings - Brass'!A:J,7),IF(C67&lt;(MAX('PEX Fittings - EXPN Brass'!A:A))+1,VLOOKUP(C67,'PEX Fittings - EXPN Brass'!A:J,7),IF(C67&lt;(MAX('PEX Fittings - F1807 PPSU '!A:A))+1,VLOOKUP(C67,'PEX Fittings - F1807 PPSU '!A:J,7),IF(C67&lt;(MAX('PEX Fittings - F1960 EPPSU'!A:A))+1,VLOOKUP(C67,'PEX Fittings - F1960 EPPSU'!A:J,7),IF(C67&lt;(MAX(Accessories!A:A))+1,VLOOKUP(C67,Accessories!A:J,7),IF(C67&lt;(MAX('PVC DWV'!A:A))+1,VLOOKUP(C67,'PVC DWV'!A:K,8),IF(C67&lt;(MAX('PVC SCH 40'!A:A))+1,VLOOKUP(C67,'PVC SCH 40'!A:K,7),IF(C67&lt;(MAX('Push Fittings'!A:A))+1,VLOOKUP(C67,'Push Fittings'!A:J,7),IF(C67&lt;(MAX('Copper Wrot'!A:A))+1,VLOOKUP(C67,'Copper Wrot'!A:L,9),IF(C67&lt;(MAX('Cast Copper'!A:A))+1,VLOOKUP(C67,'Cast Copper'!A:J,6),IF(C67&lt;(MAX('Press Copper Fittings'!A:A))+1,VLOOKUP(C67,'Press Copper Fittings'!A:J,7),IF(C67&lt;(MAX('Supply Stops'!A:A))+1,VLOOKUP(C67,'Supply Stops'!A:J,7),IF(C67&lt;(MAX('Supply Lines'!A:A))+1,VLOOKUP(C67,'Supply Lines'!A:J,7),IF(C67&lt;(MAX('Gas Connectors'!A:A))+1,VLOOKUP(C67,'Gas Connectors'!A:J,7),IF(C67&lt;(MAX('CI Fittings'!A:A))+1,VLOOKUP(C67,'CI Fittings'!A:J,7),IF(C67&lt;(MAX('Steel Couplings'!A:A))+1,VLOOKUP(C67,'Steel Couplings'!A:J,7),IF(C67&lt;(MAX(NHC!A:A))+1,VLOOKUP(C67,NHC!A:J,7),IF(C67&lt;(MAX('Dielectric Unions'!A:A))+1,VLOOKUP(C67,'Dielectric Unions'!A:J,7),IF(C67&lt;(MAX('MI Fittings - XH'!A:A))+1,VLOOKUP(C67,'MI Fittings - XH'!A:J,7),IF(C67&lt;(MAX('Steel Nipples - XH'!A:A))+1,VLOOKUP(C67,'Steel Nipples - XH'!A:J,7),IF(C67&lt;(MAX('CPVC Adapters'!A:A))+1,VLOOKUP(C67,'CPVC Adapters'!A:J,7),0))))))))))))))))))))))))))))))</f>
        <v>0</v>
      </c>
      <c r="J67" s="1555">
        <f t="shared" si="0"/>
        <v>0</v>
      </c>
    </row>
    <row r="68" spans="3:10" ht="15" customHeight="1" thickTop="1" thickBot="1">
      <c r="C68" s="977">
        <v>47</v>
      </c>
      <c r="D68" s="17" t="str">
        <f>IF(C68&lt;(MAX('MI Fittings'!A:A))+1,VLOOKUP(C68,'MI Fittings'!A:K,10),IF(C68&lt;(MAX('CS Press Fittings'!A:A))+1,VLOOKUP(C68,'CS Press Fittings'!A:K,11),IF(C68&lt;(MAX('Steel Nipples'!A:A))+1,VLOOKUP(C68,'Steel Nipples'!A:K,10),IF(C68&lt;(MAX('Steel Cut Lengths'!A:A))+1,VLOOKUP(C68,'Steel Cut Lengths'!A:K,10),IF(C68&lt;(MAX('Pipe Hangers'!A:A))+1,VLOOKUP(C68,'Pipe Hangers'!A:J,10),IF(C68&lt;(MAX('Brass Nipples '!A:A))+1,VLOOKUP(C68,'Brass Nipples '!A:J,10),IF(C68&lt;(MAX('Brass Fittings '!A:A))+1,VLOOKUP(C68,'Brass Fittings '!A:J,10),IF(C68&lt;(MAX(Valves!A:A))+1,VLOOKUP(C68,Valves!A:J,10),IF(C68&lt;(MAX('PEX Tubing'!A:A))+1,VLOOKUP(C68,'PEX Tubing'!A:I,9),IF(C68&lt;(MAX('PEX Fittings - Brass'!A:A))+1,VLOOKUP(C68,'PEX Fittings - Brass'!A:J,10),IF(C68&lt;(MAX('PEX Fittings - EXPN Brass'!A:A))+1,VLOOKUP(C68,'PEX Fittings - EXPN Brass'!A:J,10),IF(C68&lt;(MAX('PEX Fittings - F1807 PPSU '!A:A))+1,VLOOKUP(C68,'PEX Fittings - F1807 PPSU '!A:J,10),IF(C68&lt;(MAX('PEX Fittings - F1960 EPPSU'!A:A))+1,VLOOKUP(C68,'PEX Fittings - F1960 EPPSU'!A:J,10),IF(C68&lt;(MAX(Accessories!A:A))+1,VLOOKUP(C68,Accessories!A:J,10),IF(C68&lt;(MAX('PVC DWV'!A:A))+1,VLOOKUP(C68,'PVC DWV'!A:K,11),IF(C68&lt;(MAX('PVC SCH 40'!A:A))+1,VLOOKUP(C68,'PVC SCH 40'!A:K,11),IF(C68&lt;(MAX('Push Fittings'!A:A))+1,VLOOKUP(C68,'Push Fittings'!A:J,10),IF(C68&lt;(MAX('Copper Wrot'!A:A))+1,VLOOKUP(C68,'Copper Wrot'!A:L,12),IF(C68&lt;(MAX('Cast Copper'!A:A))+1,VLOOKUP(C68,'Cast Copper'!A:J,10),IF(C68&lt;(MAX('Press Copper Fittings'!A:A))+1,VLOOKUP(C68,'Press Copper Fittings'!A:J,10),IF(C68&lt;(MAX('Supply Stops'!A:A))+1,VLOOKUP(C68,'Supply Stops'!A:J,10),IF(C68&lt;(MAX('Supply Lines'!A:A))+1,VLOOKUP(C68,'Supply Lines'!A:J,10),IF(C68&lt;(MAX('Gas Connectors'!A:A))+1,VLOOKUP(C68,'Gas Connectors'!A:J,10),IF(C68&lt;(MAX('CI Fittings'!A:A))+1,VLOOKUP(C68,'CI Fittings'!A:J,10),IF(C68&lt;(MAX('Steel Couplings'!A:A))+1,VLOOKUP(C68,'Steel Couplings'!A:J,10),IF(C68&lt;(MAX(NHC!A:A))+1,VLOOKUP(C68,NHC!A:J,10),IF(C68&lt;(MAX('Dielectric Unions'!A:A))+1,VLOOKUP(C68,'Dielectric Unions'!A:J,10),IF(C68&lt;(MAX('MI Fittings - XH'!A:A))+1,VLOOKUP(C68,'MI Fittings - XH'!A:J,10),IF(C68&lt;(MAX('Steel Nipples - XH'!A:A))+1,VLOOKUP(C68,'Steel Nipples - XH'!A:J,10),IF(C68&lt;(MAX('CPVC Adapters'!A:A))+1,VLOOKUP(C68,'CPVC Adapters'!A:J,10),""))))))))))))))))))))))))))))))</f>
        <v/>
      </c>
      <c r="E68" s="975" t="str">
        <f>IF(C68&lt;(MAX('MI Fittings'!A:A))+1,VLOOKUP(C68,'MI Fittings'!A:K,3),IF(C68&lt;(MAX('CS Press Fittings'!A:A))+1,VLOOKUP(C68,'CS Press Fittings'!A:K,4),IF(C68&lt;(MAX('Steel Nipples'!A:A))+1,VLOOKUP(C68,'Steel Nipples'!A:K,3),IF(C68&lt;(MAX('Steel Cut Lengths'!A:A))+1,VLOOKUP(C68,'Steel Cut Lengths'!A:K,3),IF(C68&lt;(MAX('Pipe Hangers'!A:A))+1,VLOOKUP(C68,'Pipe Hangers'!A:J,3),IF(C68&lt;(MAX('Brass Nipples '!A:A))+1,VLOOKUP(C68,'Brass Nipples '!A:J,3),IF(C68&lt;(MAX('Brass Fittings '!A:A))+1,VLOOKUP(C68,'Brass Fittings '!A:J,3),IF(C68&lt;(MAX(Valves!A:A))+1,VLOOKUP(C68,Valves!A:J,3),IF(C68&lt;(MAX('PEX Tubing'!A:A))+1,VLOOKUP(C68,'PEX Tubing'!A:I,3),IF(C68&lt;(MAX('PEX Fittings - Brass'!A:A))+1,VLOOKUP(C68,'PEX Fittings - Brass'!A:J,3),IF(C68&lt;(MAX('PEX Fittings - EXPN Brass'!A:A))+1,VLOOKUP(C68,'PEX Fittings - EXPN Brass'!A:J,3),IF(C68&lt;(MAX('PEX Fittings - F1807 PPSU '!A:A))+1,VLOOKUP(C68,'PEX Fittings - F1807 PPSU '!A:J,3),IF(C68&lt;(MAX('PEX Fittings - F1960 EPPSU'!A:A))+1,VLOOKUP(C68,'PEX Fittings - F1960 EPPSU'!A:J,3),IF(C68&lt;(MAX(Accessories!A:A))+1,VLOOKUP(C68,Accessories!A:J,3),IF(C68&lt;(MAX('PVC DWV'!A:A))+1,VLOOKUP(C68,'PVC DWV'!A:K,3),IF(C68&lt;(MAX('PVC SCH 40'!A:A))+1,VLOOKUP(C68,'PVC SCH 40'!A:K,3),IF(C68&lt;(MAX('Push Fittings'!A:A))+1,VLOOKUP(C68,'Push Fittings'!A:J,3),IF(C68&lt;(MAX('Copper Wrot'!A:A))+1,VLOOKUP(C68,'Copper Wrot'!A:L,3),IF(C68&lt;(MAX('Cast Copper'!A:A))+1,VLOOKUP(C68,'Cast Copper'!A:J,3),IF(C68&lt;(MAX('Cast Copper'!A:A))+1,VLOOKUP(C68,'Cast Copper'!A:J,3),IF(C68&lt;(MAX('Press Copper Fittings'!A:A))+1,VLOOKUP(C68,'Press Copper Fittings'!A:J,3),IF(C68&lt;(MAX('Supply Stops'!A:A))+1,VLOOKUP(C68,'Supply Stops'!A:J,3),IF(C68&lt;(MAX('Supply Lines'!A:A))+1,VLOOKUP(C68,'Supply Lines'!A:J,3),IF(C68&lt;(MAX('Gas Connectors'!A:A))+1,VLOOKUP(C68,'Gas Connectors'!A:J,3),IF(C68&lt;(MAX('CI Fittings'!A:A))+1,VLOOKUP(C68,'CI Fittings'!A:J,3),IF(C68&lt;(MAX('Steel Couplings'!A:A))+1,VLOOKUP(C68,'Steel Couplings'!A:J,3),IF(C68&lt;(MAX(NHC!A:A))+1,VLOOKUP(C68,NHC!A:J,3),IF(C68&lt;(MAX('Dielectric Unions'!A:A))+1,VLOOKUP(C68,'Dielectric Unions'!A:J,3),IF(C68&lt;(MAX('MI Fittings - XH'!A:A))+1,VLOOKUP(C68,'MI Fittings - XH'!A:J,3),IF(C68&lt;(MAX('Steel Nipples - XH'!A:A))+1,VLOOKUP(C68,'Steel Nipples - XH'!A:J,3),IF(C68&lt;(MAX('CPVC Adapters'!A:A))+1,VLOOKUP(C68,'CPVC Adapters'!A:J,3),"")))))))))))))))))))))))))))))))</f>
        <v/>
      </c>
      <c r="F68" s="1376" t="str">
        <f>IFERROR(VLOOKUP(E68,'Consolidated Master Sheet'!B:C,2,0),"")</f>
        <v/>
      </c>
      <c r="G68" s="1377"/>
      <c r="H68" s="345" t="str">
        <f>IFERROR(VLOOKUP(E68,'PEX Tubing'!C:H,6,0),IFERROR(VLOOKUP(E68,'Consolidated Master Sheet'!B:G,6,0),""))</f>
        <v/>
      </c>
      <c r="I68" s="1554">
        <f>IF(C68&lt;(MAX('MI Fittings'!A:A))+1,VLOOKUP(C68,'MI Fittings'!A:K,7),IF(C68&lt;(MAX('CS Press Fittings'!A:A))+1,VLOOKUP(C68,'CS Press Fittings'!A:K,8),IF(C68&lt;(MAX('Steel Nipples'!A:A))+1,VLOOKUP(C68,'Steel Nipples'!A:K,7),IF(C68&lt;(MAX('Steel Cut Lengths'!A:A))+1,VLOOKUP(C68,'Steel Cut Lengths'!A:K,7),IF(C68&lt;(MAX('Pipe Hangers'!A:A))+1,VLOOKUP(C68,'Pipe Hangers'!A:J,7),IF(C68&lt;(MAX('Brass Nipples '!A:A))+1,VLOOKUP(C68,'Brass Nipples '!A:J,7),IF(C68&lt;(MAX('Brass Fittings '!A:A))+1,VLOOKUP(C68,'Brass Fittings '!A:J,7),IF(C68&lt;(MAX(Valves!A:A))+1,VLOOKUP(C68,Valves!A:J,7),IF(C68&lt;(MAX('PEX Tubing'!A:A))+1,VLOOKUP(C68,'PEX Tubing'!A:I,7),IF(C68&lt;(MAX('PEX Fittings - Brass'!A:A))+1,VLOOKUP(C68,'PEX Fittings - Brass'!A:J,7),IF(C68&lt;(MAX('PEX Fittings - EXPN Brass'!A:A))+1,VLOOKUP(C68,'PEX Fittings - EXPN Brass'!A:J,7),IF(C68&lt;(MAX('PEX Fittings - F1807 PPSU '!A:A))+1,VLOOKUP(C68,'PEX Fittings - F1807 PPSU '!A:J,7),IF(C68&lt;(MAX('PEX Fittings - F1960 EPPSU'!A:A))+1,VLOOKUP(C68,'PEX Fittings - F1960 EPPSU'!A:J,7),IF(C68&lt;(MAX(Accessories!A:A))+1,VLOOKUP(C68,Accessories!A:J,7),IF(C68&lt;(MAX('PVC DWV'!A:A))+1,VLOOKUP(C68,'PVC DWV'!A:K,8),IF(C68&lt;(MAX('PVC SCH 40'!A:A))+1,VLOOKUP(C68,'PVC SCH 40'!A:K,7),IF(C68&lt;(MAX('Push Fittings'!A:A))+1,VLOOKUP(C68,'Push Fittings'!A:J,7),IF(C68&lt;(MAX('Copper Wrot'!A:A))+1,VLOOKUP(C68,'Copper Wrot'!A:L,9),IF(C68&lt;(MAX('Cast Copper'!A:A))+1,VLOOKUP(C68,'Cast Copper'!A:J,6),IF(C68&lt;(MAX('Press Copper Fittings'!A:A))+1,VLOOKUP(C68,'Press Copper Fittings'!A:J,7),IF(C68&lt;(MAX('Supply Stops'!A:A))+1,VLOOKUP(C68,'Supply Stops'!A:J,7),IF(C68&lt;(MAX('Supply Lines'!A:A))+1,VLOOKUP(C68,'Supply Lines'!A:J,7),IF(C68&lt;(MAX('Gas Connectors'!A:A))+1,VLOOKUP(C68,'Gas Connectors'!A:J,7),IF(C68&lt;(MAX('CI Fittings'!A:A))+1,VLOOKUP(C68,'CI Fittings'!A:J,7),IF(C68&lt;(MAX('Steel Couplings'!A:A))+1,VLOOKUP(C68,'Steel Couplings'!A:J,7),IF(C68&lt;(MAX(NHC!A:A))+1,VLOOKUP(C68,NHC!A:J,7),IF(C68&lt;(MAX('Dielectric Unions'!A:A))+1,VLOOKUP(C68,'Dielectric Unions'!A:J,7),IF(C68&lt;(MAX('MI Fittings - XH'!A:A))+1,VLOOKUP(C68,'MI Fittings - XH'!A:J,7),IF(C68&lt;(MAX('Steel Nipples - XH'!A:A))+1,VLOOKUP(C68,'Steel Nipples - XH'!A:J,7),IF(C68&lt;(MAX('CPVC Adapters'!A:A))+1,VLOOKUP(C68,'CPVC Adapters'!A:J,7),0))))))))))))))))))))))))))))))</f>
        <v>0</v>
      </c>
      <c r="J68" s="1555">
        <f t="shared" si="0"/>
        <v>0</v>
      </c>
    </row>
    <row r="69" spans="3:10" ht="15" customHeight="1" thickTop="1" thickBot="1">
      <c r="C69" s="976">
        <v>48</v>
      </c>
      <c r="D69" s="17" t="str">
        <f>IF(C69&lt;(MAX('MI Fittings'!A:A))+1,VLOOKUP(C69,'MI Fittings'!A:K,10),IF(C69&lt;(MAX('CS Press Fittings'!A:A))+1,VLOOKUP(C69,'CS Press Fittings'!A:K,11),IF(C69&lt;(MAX('Steel Nipples'!A:A))+1,VLOOKUP(C69,'Steel Nipples'!A:K,10),IF(C69&lt;(MAX('Steel Cut Lengths'!A:A))+1,VLOOKUP(C69,'Steel Cut Lengths'!A:K,10),IF(C69&lt;(MAX('Pipe Hangers'!A:A))+1,VLOOKUP(C69,'Pipe Hangers'!A:J,10),IF(C69&lt;(MAX('Brass Nipples '!A:A))+1,VLOOKUP(C69,'Brass Nipples '!A:J,10),IF(C69&lt;(MAX('Brass Fittings '!A:A))+1,VLOOKUP(C69,'Brass Fittings '!A:J,10),IF(C69&lt;(MAX(Valves!A:A))+1,VLOOKUP(C69,Valves!A:J,10),IF(C69&lt;(MAX('PEX Tubing'!A:A))+1,VLOOKUP(C69,'PEX Tubing'!A:I,9),IF(C69&lt;(MAX('PEX Fittings - Brass'!A:A))+1,VLOOKUP(C69,'PEX Fittings - Brass'!A:J,10),IF(C69&lt;(MAX('PEX Fittings - EXPN Brass'!A:A))+1,VLOOKUP(C69,'PEX Fittings - EXPN Brass'!A:J,10),IF(C69&lt;(MAX('PEX Fittings - F1807 PPSU '!A:A))+1,VLOOKUP(C69,'PEX Fittings - F1807 PPSU '!A:J,10),IF(C69&lt;(MAX('PEX Fittings - F1960 EPPSU'!A:A))+1,VLOOKUP(C69,'PEX Fittings - F1960 EPPSU'!A:J,10),IF(C69&lt;(MAX(Accessories!A:A))+1,VLOOKUP(C69,Accessories!A:J,10),IF(C69&lt;(MAX('PVC DWV'!A:A))+1,VLOOKUP(C69,'PVC DWV'!A:K,11),IF(C69&lt;(MAX('PVC SCH 40'!A:A))+1,VLOOKUP(C69,'PVC SCH 40'!A:K,11),IF(C69&lt;(MAX('Push Fittings'!A:A))+1,VLOOKUP(C69,'Push Fittings'!A:J,10),IF(C69&lt;(MAX('Copper Wrot'!A:A))+1,VLOOKUP(C69,'Copper Wrot'!A:L,12),IF(C69&lt;(MAX('Cast Copper'!A:A))+1,VLOOKUP(C69,'Cast Copper'!A:J,10),IF(C69&lt;(MAX('Press Copper Fittings'!A:A))+1,VLOOKUP(C69,'Press Copper Fittings'!A:J,10),IF(C69&lt;(MAX('Supply Stops'!A:A))+1,VLOOKUP(C69,'Supply Stops'!A:J,10),IF(C69&lt;(MAX('Supply Lines'!A:A))+1,VLOOKUP(C69,'Supply Lines'!A:J,10),IF(C69&lt;(MAX('Gas Connectors'!A:A))+1,VLOOKUP(C69,'Gas Connectors'!A:J,10),IF(C69&lt;(MAX('CI Fittings'!A:A))+1,VLOOKUP(C69,'CI Fittings'!A:J,10),IF(C69&lt;(MAX('Steel Couplings'!A:A))+1,VLOOKUP(C69,'Steel Couplings'!A:J,10),IF(C69&lt;(MAX(NHC!A:A))+1,VLOOKUP(C69,NHC!A:J,10),IF(C69&lt;(MAX('Dielectric Unions'!A:A))+1,VLOOKUP(C69,'Dielectric Unions'!A:J,10),IF(C69&lt;(MAX('MI Fittings - XH'!A:A))+1,VLOOKUP(C69,'MI Fittings - XH'!A:J,10),IF(C69&lt;(MAX('Steel Nipples - XH'!A:A))+1,VLOOKUP(C69,'Steel Nipples - XH'!A:J,10),IF(C69&lt;(MAX('CPVC Adapters'!A:A))+1,VLOOKUP(C69,'CPVC Adapters'!A:J,10),""))))))))))))))))))))))))))))))</f>
        <v/>
      </c>
      <c r="E69" s="975" t="str">
        <f>IF(C69&lt;(MAX('MI Fittings'!A:A))+1,VLOOKUP(C69,'MI Fittings'!A:K,3),IF(C69&lt;(MAX('CS Press Fittings'!A:A))+1,VLOOKUP(C69,'CS Press Fittings'!A:K,4),IF(C69&lt;(MAX('Steel Nipples'!A:A))+1,VLOOKUP(C69,'Steel Nipples'!A:K,3),IF(C69&lt;(MAX('Steel Cut Lengths'!A:A))+1,VLOOKUP(C69,'Steel Cut Lengths'!A:K,3),IF(C69&lt;(MAX('Pipe Hangers'!A:A))+1,VLOOKUP(C69,'Pipe Hangers'!A:J,3),IF(C69&lt;(MAX('Brass Nipples '!A:A))+1,VLOOKUP(C69,'Brass Nipples '!A:J,3),IF(C69&lt;(MAX('Brass Fittings '!A:A))+1,VLOOKUP(C69,'Brass Fittings '!A:J,3),IF(C69&lt;(MAX(Valves!A:A))+1,VLOOKUP(C69,Valves!A:J,3),IF(C69&lt;(MAX('PEX Tubing'!A:A))+1,VLOOKUP(C69,'PEX Tubing'!A:I,3),IF(C69&lt;(MAX('PEX Fittings - Brass'!A:A))+1,VLOOKUP(C69,'PEX Fittings - Brass'!A:J,3),IF(C69&lt;(MAX('PEX Fittings - EXPN Brass'!A:A))+1,VLOOKUP(C69,'PEX Fittings - EXPN Brass'!A:J,3),IF(C69&lt;(MAX('PEX Fittings - F1807 PPSU '!A:A))+1,VLOOKUP(C69,'PEX Fittings - F1807 PPSU '!A:J,3),IF(C69&lt;(MAX('PEX Fittings - F1960 EPPSU'!A:A))+1,VLOOKUP(C69,'PEX Fittings - F1960 EPPSU'!A:J,3),IF(C69&lt;(MAX(Accessories!A:A))+1,VLOOKUP(C69,Accessories!A:J,3),IF(C69&lt;(MAX('PVC DWV'!A:A))+1,VLOOKUP(C69,'PVC DWV'!A:K,3),IF(C69&lt;(MAX('PVC SCH 40'!A:A))+1,VLOOKUP(C69,'PVC SCH 40'!A:K,3),IF(C69&lt;(MAX('Push Fittings'!A:A))+1,VLOOKUP(C69,'Push Fittings'!A:J,3),IF(C69&lt;(MAX('Copper Wrot'!A:A))+1,VLOOKUP(C69,'Copper Wrot'!A:L,3),IF(C69&lt;(MAX('Cast Copper'!A:A))+1,VLOOKUP(C69,'Cast Copper'!A:J,3),IF(C69&lt;(MAX('Cast Copper'!A:A))+1,VLOOKUP(C69,'Cast Copper'!A:J,3),IF(C69&lt;(MAX('Press Copper Fittings'!A:A))+1,VLOOKUP(C69,'Press Copper Fittings'!A:J,3),IF(C69&lt;(MAX('Supply Stops'!A:A))+1,VLOOKUP(C69,'Supply Stops'!A:J,3),IF(C69&lt;(MAX('Supply Lines'!A:A))+1,VLOOKUP(C69,'Supply Lines'!A:J,3),IF(C69&lt;(MAX('Gas Connectors'!A:A))+1,VLOOKUP(C69,'Gas Connectors'!A:J,3),IF(C69&lt;(MAX('CI Fittings'!A:A))+1,VLOOKUP(C69,'CI Fittings'!A:J,3),IF(C69&lt;(MAX('Steel Couplings'!A:A))+1,VLOOKUP(C69,'Steel Couplings'!A:J,3),IF(C69&lt;(MAX(NHC!A:A))+1,VLOOKUP(C69,NHC!A:J,3),IF(C69&lt;(MAX('Dielectric Unions'!A:A))+1,VLOOKUP(C69,'Dielectric Unions'!A:J,3),IF(C69&lt;(MAX('MI Fittings - XH'!A:A))+1,VLOOKUP(C69,'MI Fittings - XH'!A:J,3),IF(C69&lt;(MAX('Steel Nipples - XH'!A:A))+1,VLOOKUP(C69,'Steel Nipples - XH'!A:J,3),IF(C69&lt;(MAX('CPVC Adapters'!A:A))+1,VLOOKUP(C69,'CPVC Adapters'!A:J,3),"")))))))))))))))))))))))))))))))</f>
        <v/>
      </c>
      <c r="F69" s="1376" t="str">
        <f>IFERROR(VLOOKUP(E69,'Consolidated Master Sheet'!B:C,2,0),"")</f>
        <v/>
      </c>
      <c r="G69" s="1377"/>
      <c r="H69" s="345" t="str">
        <f>IFERROR(VLOOKUP(E69,'PEX Tubing'!C:H,6,0),IFERROR(VLOOKUP(E69,'Consolidated Master Sheet'!B:G,6,0),""))</f>
        <v/>
      </c>
      <c r="I69" s="1554">
        <f>IF(C69&lt;(MAX('MI Fittings'!A:A))+1,VLOOKUP(C69,'MI Fittings'!A:K,7),IF(C69&lt;(MAX('CS Press Fittings'!A:A))+1,VLOOKUP(C69,'CS Press Fittings'!A:K,8),IF(C69&lt;(MAX('Steel Nipples'!A:A))+1,VLOOKUP(C69,'Steel Nipples'!A:K,7),IF(C69&lt;(MAX('Steel Cut Lengths'!A:A))+1,VLOOKUP(C69,'Steel Cut Lengths'!A:K,7),IF(C69&lt;(MAX('Pipe Hangers'!A:A))+1,VLOOKUP(C69,'Pipe Hangers'!A:J,7),IF(C69&lt;(MAX('Brass Nipples '!A:A))+1,VLOOKUP(C69,'Brass Nipples '!A:J,7),IF(C69&lt;(MAX('Brass Fittings '!A:A))+1,VLOOKUP(C69,'Brass Fittings '!A:J,7),IF(C69&lt;(MAX(Valves!A:A))+1,VLOOKUP(C69,Valves!A:J,7),IF(C69&lt;(MAX('PEX Tubing'!A:A))+1,VLOOKUP(C69,'PEX Tubing'!A:I,7),IF(C69&lt;(MAX('PEX Fittings - Brass'!A:A))+1,VLOOKUP(C69,'PEX Fittings - Brass'!A:J,7),IF(C69&lt;(MAX('PEX Fittings - EXPN Brass'!A:A))+1,VLOOKUP(C69,'PEX Fittings - EXPN Brass'!A:J,7),IF(C69&lt;(MAX('PEX Fittings - F1807 PPSU '!A:A))+1,VLOOKUP(C69,'PEX Fittings - F1807 PPSU '!A:J,7),IF(C69&lt;(MAX('PEX Fittings - F1960 EPPSU'!A:A))+1,VLOOKUP(C69,'PEX Fittings - F1960 EPPSU'!A:J,7),IF(C69&lt;(MAX(Accessories!A:A))+1,VLOOKUP(C69,Accessories!A:J,7),IF(C69&lt;(MAX('PVC DWV'!A:A))+1,VLOOKUP(C69,'PVC DWV'!A:K,8),IF(C69&lt;(MAX('PVC SCH 40'!A:A))+1,VLOOKUP(C69,'PVC SCH 40'!A:K,7),IF(C69&lt;(MAX('Push Fittings'!A:A))+1,VLOOKUP(C69,'Push Fittings'!A:J,7),IF(C69&lt;(MAX('Copper Wrot'!A:A))+1,VLOOKUP(C69,'Copper Wrot'!A:L,9),IF(C69&lt;(MAX('Cast Copper'!A:A))+1,VLOOKUP(C69,'Cast Copper'!A:J,6),IF(C69&lt;(MAX('Press Copper Fittings'!A:A))+1,VLOOKUP(C69,'Press Copper Fittings'!A:J,7),IF(C69&lt;(MAX('Supply Stops'!A:A))+1,VLOOKUP(C69,'Supply Stops'!A:J,7),IF(C69&lt;(MAX('Supply Lines'!A:A))+1,VLOOKUP(C69,'Supply Lines'!A:J,7),IF(C69&lt;(MAX('Gas Connectors'!A:A))+1,VLOOKUP(C69,'Gas Connectors'!A:J,7),IF(C69&lt;(MAX('CI Fittings'!A:A))+1,VLOOKUP(C69,'CI Fittings'!A:J,7),IF(C69&lt;(MAX('Steel Couplings'!A:A))+1,VLOOKUP(C69,'Steel Couplings'!A:J,7),IF(C69&lt;(MAX(NHC!A:A))+1,VLOOKUP(C69,NHC!A:J,7),IF(C69&lt;(MAX('Dielectric Unions'!A:A))+1,VLOOKUP(C69,'Dielectric Unions'!A:J,7),IF(C69&lt;(MAX('MI Fittings - XH'!A:A))+1,VLOOKUP(C69,'MI Fittings - XH'!A:J,7),IF(C69&lt;(MAX('Steel Nipples - XH'!A:A))+1,VLOOKUP(C69,'Steel Nipples - XH'!A:J,7),IF(C69&lt;(MAX('CPVC Adapters'!A:A))+1,VLOOKUP(C69,'CPVC Adapters'!A:J,7),0))))))))))))))))))))))))))))))</f>
        <v>0</v>
      </c>
      <c r="J69" s="1555">
        <f t="shared" si="0"/>
        <v>0</v>
      </c>
    </row>
    <row r="70" spans="3:10" ht="15" customHeight="1" thickTop="1" thickBot="1">
      <c r="C70" s="977">
        <v>49</v>
      </c>
      <c r="D70" s="17" t="str">
        <f>IF(C70&lt;(MAX('MI Fittings'!A:A))+1,VLOOKUP(C70,'MI Fittings'!A:K,10),IF(C70&lt;(MAX('CS Press Fittings'!A:A))+1,VLOOKUP(C70,'CS Press Fittings'!A:K,11),IF(C70&lt;(MAX('Steel Nipples'!A:A))+1,VLOOKUP(C70,'Steel Nipples'!A:K,10),IF(C70&lt;(MAX('Steel Cut Lengths'!A:A))+1,VLOOKUP(C70,'Steel Cut Lengths'!A:K,10),IF(C70&lt;(MAX('Pipe Hangers'!A:A))+1,VLOOKUP(C70,'Pipe Hangers'!A:J,10),IF(C70&lt;(MAX('Brass Nipples '!A:A))+1,VLOOKUP(C70,'Brass Nipples '!A:J,10),IF(C70&lt;(MAX('Brass Fittings '!A:A))+1,VLOOKUP(C70,'Brass Fittings '!A:J,10),IF(C70&lt;(MAX(Valves!A:A))+1,VLOOKUP(C70,Valves!A:J,10),IF(C70&lt;(MAX('PEX Tubing'!A:A))+1,VLOOKUP(C70,'PEX Tubing'!A:I,9),IF(C70&lt;(MAX('PEX Fittings - Brass'!A:A))+1,VLOOKUP(C70,'PEX Fittings - Brass'!A:J,10),IF(C70&lt;(MAX('PEX Fittings - EXPN Brass'!A:A))+1,VLOOKUP(C70,'PEX Fittings - EXPN Brass'!A:J,10),IF(C70&lt;(MAX('PEX Fittings - F1807 PPSU '!A:A))+1,VLOOKUP(C70,'PEX Fittings - F1807 PPSU '!A:J,10),IF(C70&lt;(MAX('PEX Fittings - F1960 EPPSU'!A:A))+1,VLOOKUP(C70,'PEX Fittings - F1960 EPPSU'!A:J,10),IF(C70&lt;(MAX(Accessories!A:A))+1,VLOOKUP(C70,Accessories!A:J,10),IF(C70&lt;(MAX('PVC DWV'!A:A))+1,VLOOKUP(C70,'PVC DWV'!A:K,11),IF(C70&lt;(MAX('PVC SCH 40'!A:A))+1,VLOOKUP(C70,'PVC SCH 40'!A:K,11),IF(C70&lt;(MAX('Push Fittings'!A:A))+1,VLOOKUP(C70,'Push Fittings'!A:J,10),IF(C70&lt;(MAX('Copper Wrot'!A:A))+1,VLOOKUP(C70,'Copper Wrot'!A:L,12),IF(C70&lt;(MAX('Cast Copper'!A:A))+1,VLOOKUP(C70,'Cast Copper'!A:J,10),IF(C70&lt;(MAX('Press Copper Fittings'!A:A))+1,VLOOKUP(C70,'Press Copper Fittings'!A:J,10),IF(C70&lt;(MAX('Supply Stops'!A:A))+1,VLOOKUP(C70,'Supply Stops'!A:J,10),IF(C70&lt;(MAX('Supply Lines'!A:A))+1,VLOOKUP(C70,'Supply Lines'!A:J,10),IF(C70&lt;(MAX('Gas Connectors'!A:A))+1,VLOOKUP(C70,'Gas Connectors'!A:J,10),IF(C70&lt;(MAX('CI Fittings'!A:A))+1,VLOOKUP(C70,'CI Fittings'!A:J,10),IF(C70&lt;(MAX('Steel Couplings'!A:A))+1,VLOOKUP(C70,'Steel Couplings'!A:J,10),IF(C70&lt;(MAX(NHC!A:A))+1,VLOOKUP(C70,NHC!A:J,10),IF(C70&lt;(MAX('Dielectric Unions'!A:A))+1,VLOOKUP(C70,'Dielectric Unions'!A:J,10),IF(C70&lt;(MAX('MI Fittings - XH'!A:A))+1,VLOOKUP(C70,'MI Fittings - XH'!A:J,10),IF(C70&lt;(MAX('Steel Nipples - XH'!A:A))+1,VLOOKUP(C70,'Steel Nipples - XH'!A:J,10),IF(C70&lt;(MAX('CPVC Adapters'!A:A))+1,VLOOKUP(C70,'CPVC Adapters'!A:J,10),""))))))))))))))))))))))))))))))</f>
        <v/>
      </c>
      <c r="E70" s="975" t="str">
        <f>IF(C70&lt;(MAX('MI Fittings'!A:A))+1,VLOOKUP(C70,'MI Fittings'!A:K,3),IF(C70&lt;(MAX('CS Press Fittings'!A:A))+1,VLOOKUP(C70,'CS Press Fittings'!A:K,4),IF(C70&lt;(MAX('Steel Nipples'!A:A))+1,VLOOKUP(C70,'Steel Nipples'!A:K,3),IF(C70&lt;(MAX('Steel Cut Lengths'!A:A))+1,VLOOKUP(C70,'Steel Cut Lengths'!A:K,3),IF(C70&lt;(MAX('Pipe Hangers'!A:A))+1,VLOOKUP(C70,'Pipe Hangers'!A:J,3),IF(C70&lt;(MAX('Brass Nipples '!A:A))+1,VLOOKUP(C70,'Brass Nipples '!A:J,3),IF(C70&lt;(MAX('Brass Fittings '!A:A))+1,VLOOKUP(C70,'Brass Fittings '!A:J,3),IF(C70&lt;(MAX(Valves!A:A))+1,VLOOKUP(C70,Valves!A:J,3),IF(C70&lt;(MAX('PEX Tubing'!A:A))+1,VLOOKUP(C70,'PEX Tubing'!A:I,3),IF(C70&lt;(MAX('PEX Fittings - Brass'!A:A))+1,VLOOKUP(C70,'PEX Fittings - Brass'!A:J,3),IF(C70&lt;(MAX('PEX Fittings - EXPN Brass'!A:A))+1,VLOOKUP(C70,'PEX Fittings - EXPN Brass'!A:J,3),IF(C70&lt;(MAX('PEX Fittings - F1807 PPSU '!A:A))+1,VLOOKUP(C70,'PEX Fittings - F1807 PPSU '!A:J,3),IF(C70&lt;(MAX('PEX Fittings - F1960 EPPSU'!A:A))+1,VLOOKUP(C70,'PEX Fittings - F1960 EPPSU'!A:J,3),IF(C70&lt;(MAX(Accessories!A:A))+1,VLOOKUP(C70,Accessories!A:J,3),IF(C70&lt;(MAX('PVC DWV'!A:A))+1,VLOOKUP(C70,'PVC DWV'!A:K,3),IF(C70&lt;(MAX('PVC SCH 40'!A:A))+1,VLOOKUP(C70,'PVC SCH 40'!A:K,3),IF(C70&lt;(MAX('Push Fittings'!A:A))+1,VLOOKUP(C70,'Push Fittings'!A:J,3),IF(C70&lt;(MAX('Copper Wrot'!A:A))+1,VLOOKUP(C70,'Copper Wrot'!A:L,3),IF(C70&lt;(MAX('Cast Copper'!A:A))+1,VLOOKUP(C70,'Cast Copper'!A:J,3),IF(C70&lt;(MAX('Cast Copper'!A:A))+1,VLOOKUP(C70,'Cast Copper'!A:J,3),IF(C70&lt;(MAX('Press Copper Fittings'!A:A))+1,VLOOKUP(C70,'Press Copper Fittings'!A:J,3),IF(C70&lt;(MAX('Supply Stops'!A:A))+1,VLOOKUP(C70,'Supply Stops'!A:J,3),IF(C70&lt;(MAX('Supply Lines'!A:A))+1,VLOOKUP(C70,'Supply Lines'!A:J,3),IF(C70&lt;(MAX('Gas Connectors'!A:A))+1,VLOOKUP(C70,'Gas Connectors'!A:J,3),IF(C70&lt;(MAX('CI Fittings'!A:A))+1,VLOOKUP(C70,'CI Fittings'!A:J,3),IF(C70&lt;(MAX('Steel Couplings'!A:A))+1,VLOOKUP(C70,'Steel Couplings'!A:J,3),IF(C70&lt;(MAX(NHC!A:A))+1,VLOOKUP(C70,NHC!A:J,3),IF(C70&lt;(MAX('Dielectric Unions'!A:A))+1,VLOOKUP(C70,'Dielectric Unions'!A:J,3),IF(C70&lt;(MAX('MI Fittings - XH'!A:A))+1,VLOOKUP(C70,'MI Fittings - XH'!A:J,3),IF(C70&lt;(MAX('Steel Nipples - XH'!A:A))+1,VLOOKUP(C70,'Steel Nipples - XH'!A:J,3),IF(C70&lt;(MAX('CPVC Adapters'!A:A))+1,VLOOKUP(C70,'CPVC Adapters'!A:J,3),"")))))))))))))))))))))))))))))))</f>
        <v/>
      </c>
      <c r="F70" s="1376" t="str">
        <f>IFERROR(VLOOKUP(E70,'Consolidated Master Sheet'!B:C,2,0),"")</f>
        <v/>
      </c>
      <c r="G70" s="1377"/>
      <c r="H70" s="345" t="str">
        <f>IFERROR(VLOOKUP(E70,'PEX Tubing'!C:H,6,0),IFERROR(VLOOKUP(E70,'Consolidated Master Sheet'!B:G,6,0),""))</f>
        <v/>
      </c>
      <c r="I70" s="1554">
        <f>IF(C70&lt;(MAX('MI Fittings'!A:A))+1,VLOOKUP(C70,'MI Fittings'!A:K,7),IF(C70&lt;(MAX('CS Press Fittings'!A:A))+1,VLOOKUP(C70,'CS Press Fittings'!A:K,8),IF(C70&lt;(MAX('Steel Nipples'!A:A))+1,VLOOKUP(C70,'Steel Nipples'!A:K,7),IF(C70&lt;(MAX('Steel Cut Lengths'!A:A))+1,VLOOKUP(C70,'Steel Cut Lengths'!A:K,7),IF(C70&lt;(MAX('Pipe Hangers'!A:A))+1,VLOOKUP(C70,'Pipe Hangers'!A:J,7),IF(C70&lt;(MAX('Brass Nipples '!A:A))+1,VLOOKUP(C70,'Brass Nipples '!A:J,7),IF(C70&lt;(MAX('Brass Fittings '!A:A))+1,VLOOKUP(C70,'Brass Fittings '!A:J,7),IF(C70&lt;(MAX(Valves!A:A))+1,VLOOKUP(C70,Valves!A:J,7),IF(C70&lt;(MAX('PEX Tubing'!A:A))+1,VLOOKUP(C70,'PEX Tubing'!A:I,7),IF(C70&lt;(MAX('PEX Fittings - Brass'!A:A))+1,VLOOKUP(C70,'PEX Fittings - Brass'!A:J,7),IF(C70&lt;(MAX('PEX Fittings - EXPN Brass'!A:A))+1,VLOOKUP(C70,'PEX Fittings - EXPN Brass'!A:J,7),IF(C70&lt;(MAX('PEX Fittings - F1807 PPSU '!A:A))+1,VLOOKUP(C70,'PEX Fittings - F1807 PPSU '!A:J,7),IF(C70&lt;(MAX('PEX Fittings - F1960 EPPSU'!A:A))+1,VLOOKUP(C70,'PEX Fittings - F1960 EPPSU'!A:J,7),IF(C70&lt;(MAX(Accessories!A:A))+1,VLOOKUP(C70,Accessories!A:J,7),IF(C70&lt;(MAX('PVC DWV'!A:A))+1,VLOOKUP(C70,'PVC DWV'!A:K,8),IF(C70&lt;(MAX('PVC SCH 40'!A:A))+1,VLOOKUP(C70,'PVC SCH 40'!A:K,7),IF(C70&lt;(MAX('Push Fittings'!A:A))+1,VLOOKUP(C70,'Push Fittings'!A:J,7),IF(C70&lt;(MAX('Copper Wrot'!A:A))+1,VLOOKUP(C70,'Copper Wrot'!A:L,9),IF(C70&lt;(MAX('Cast Copper'!A:A))+1,VLOOKUP(C70,'Cast Copper'!A:J,6),IF(C70&lt;(MAX('Press Copper Fittings'!A:A))+1,VLOOKUP(C70,'Press Copper Fittings'!A:J,7),IF(C70&lt;(MAX('Supply Stops'!A:A))+1,VLOOKUP(C70,'Supply Stops'!A:J,7),IF(C70&lt;(MAX('Supply Lines'!A:A))+1,VLOOKUP(C70,'Supply Lines'!A:J,7),IF(C70&lt;(MAX('Gas Connectors'!A:A))+1,VLOOKUP(C70,'Gas Connectors'!A:J,7),IF(C70&lt;(MAX('CI Fittings'!A:A))+1,VLOOKUP(C70,'CI Fittings'!A:J,7),IF(C70&lt;(MAX('Steel Couplings'!A:A))+1,VLOOKUP(C70,'Steel Couplings'!A:J,7),IF(C70&lt;(MAX(NHC!A:A))+1,VLOOKUP(C70,NHC!A:J,7),IF(C70&lt;(MAX('Dielectric Unions'!A:A))+1,VLOOKUP(C70,'Dielectric Unions'!A:J,7),IF(C70&lt;(MAX('MI Fittings - XH'!A:A))+1,VLOOKUP(C70,'MI Fittings - XH'!A:J,7),IF(C70&lt;(MAX('Steel Nipples - XH'!A:A))+1,VLOOKUP(C70,'Steel Nipples - XH'!A:J,7),IF(C70&lt;(MAX('CPVC Adapters'!A:A))+1,VLOOKUP(C70,'CPVC Adapters'!A:J,7),0))))))))))))))))))))))))))))))</f>
        <v>0</v>
      </c>
      <c r="J70" s="1555">
        <f t="shared" si="0"/>
        <v>0</v>
      </c>
    </row>
    <row r="71" spans="3:10" ht="15" customHeight="1" thickTop="1" thickBot="1">
      <c r="C71" s="976">
        <v>50</v>
      </c>
      <c r="D71" s="17" t="str">
        <f>IF(C71&lt;(MAX('MI Fittings'!A:A))+1,VLOOKUP(C71,'MI Fittings'!A:K,10),IF(C71&lt;(MAX('CS Press Fittings'!A:A))+1,VLOOKUP(C71,'CS Press Fittings'!A:K,11),IF(C71&lt;(MAX('Steel Nipples'!A:A))+1,VLOOKUP(C71,'Steel Nipples'!A:K,10),IF(C71&lt;(MAX('Steel Cut Lengths'!A:A))+1,VLOOKUP(C71,'Steel Cut Lengths'!A:K,10),IF(C71&lt;(MAX('Pipe Hangers'!A:A))+1,VLOOKUP(C71,'Pipe Hangers'!A:J,10),IF(C71&lt;(MAX('Brass Nipples '!A:A))+1,VLOOKUP(C71,'Brass Nipples '!A:J,10),IF(C71&lt;(MAX('Brass Fittings '!A:A))+1,VLOOKUP(C71,'Brass Fittings '!A:J,10),IF(C71&lt;(MAX(Valves!A:A))+1,VLOOKUP(C71,Valves!A:J,10),IF(C71&lt;(MAX('PEX Tubing'!A:A))+1,VLOOKUP(C71,'PEX Tubing'!A:I,9),IF(C71&lt;(MAX('PEX Fittings - Brass'!A:A))+1,VLOOKUP(C71,'PEX Fittings - Brass'!A:J,10),IF(C71&lt;(MAX('PEX Fittings - EXPN Brass'!A:A))+1,VLOOKUP(C71,'PEX Fittings - EXPN Brass'!A:J,10),IF(C71&lt;(MAX('PEX Fittings - F1807 PPSU '!A:A))+1,VLOOKUP(C71,'PEX Fittings - F1807 PPSU '!A:J,10),IF(C71&lt;(MAX('PEX Fittings - F1960 EPPSU'!A:A))+1,VLOOKUP(C71,'PEX Fittings - F1960 EPPSU'!A:J,10),IF(C71&lt;(MAX(Accessories!A:A))+1,VLOOKUP(C71,Accessories!A:J,10),IF(C71&lt;(MAX('PVC DWV'!A:A))+1,VLOOKUP(C71,'PVC DWV'!A:K,11),IF(C71&lt;(MAX('PVC SCH 40'!A:A))+1,VLOOKUP(C71,'PVC SCH 40'!A:K,11),IF(C71&lt;(MAX('Push Fittings'!A:A))+1,VLOOKUP(C71,'Push Fittings'!A:J,10),IF(C71&lt;(MAX('Copper Wrot'!A:A))+1,VLOOKUP(C71,'Copper Wrot'!A:L,12),IF(C71&lt;(MAX('Cast Copper'!A:A))+1,VLOOKUP(C71,'Cast Copper'!A:J,10),IF(C71&lt;(MAX('Press Copper Fittings'!A:A))+1,VLOOKUP(C71,'Press Copper Fittings'!A:J,10),IF(C71&lt;(MAX('Supply Stops'!A:A))+1,VLOOKUP(C71,'Supply Stops'!A:J,10),IF(C71&lt;(MAX('Supply Lines'!A:A))+1,VLOOKUP(C71,'Supply Lines'!A:J,10),IF(C71&lt;(MAX('Gas Connectors'!A:A))+1,VLOOKUP(C71,'Gas Connectors'!A:J,10),IF(C71&lt;(MAX('CI Fittings'!A:A))+1,VLOOKUP(C71,'CI Fittings'!A:J,10),IF(C71&lt;(MAX('Steel Couplings'!A:A))+1,VLOOKUP(C71,'Steel Couplings'!A:J,10),IF(C71&lt;(MAX(NHC!A:A))+1,VLOOKUP(C71,NHC!A:J,10),IF(C71&lt;(MAX('Dielectric Unions'!A:A))+1,VLOOKUP(C71,'Dielectric Unions'!A:J,10),IF(C71&lt;(MAX('MI Fittings - XH'!A:A))+1,VLOOKUP(C71,'MI Fittings - XH'!A:J,10),IF(C71&lt;(MAX('Steel Nipples - XH'!A:A))+1,VLOOKUP(C71,'Steel Nipples - XH'!A:J,10),IF(C71&lt;(MAX('CPVC Adapters'!A:A))+1,VLOOKUP(C71,'CPVC Adapters'!A:J,10),""))))))))))))))))))))))))))))))</f>
        <v/>
      </c>
      <c r="E71" s="975" t="str">
        <f>IF(C71&lt;(MAX('MI Fittings'!A:A))+1,VLOOKUP(C71,'MI Fittings'!A:K,3),IF(C71&lt;(MAX('CS Press Fittings'!A:A))+1,VLOOKUP(C71,'CS Press Fittings'!A:K,4),IF(C71&lt;(MAX('Steel Nipples'!A:A))+1,VLOOKUP(C71,'Steel Nipples'!A:K,3),IF(C71&lt;(MAX('Steel Cut Lengths'!A:A))+1,VLOOKUP(C71,'Steel Cut Lengths'!A:K,3),IF(C71&lt;(MAX('Pipe Hangers'!A:A))+1,VLOOKUP(C71,'Pipe Hangers'!A:J,3),IF(C71&lt;(MAX('Brass Nipples '!A:A))+1,VLOOKUP(C71,'Brass Nipples '!A:J,3),IF(C71&lt;(MAX('Brass Fittings '!A:A))+1,VLOOKUP(C71,'Brass Fittings '!A:J,3),IF(C71&lt;(MAX(Valves!A:A))+1,VLOOKUP(C71,Valves!A:J,3),IF(C71&lt;(MAX('PEX Tubing'!A:A))+1,VLOOKUP(C71,'PEX Tubing'!A:I,3),IF(C71&lt;(MAX('PEX Fittings - Brass'!A:A))+1,VLOOKUP(C71,'PEX Fittings - Brass'!A:J,3),IF(C71&lt;(MAX('PEX Fittings - EXPN Brass'!A:A))+1,VLOOKUP(C71,'PEX Fittings - EXPN Brass'!A:J,3),IF(C71&lt;(MAX('PEX Fittings - F1807 PPSU '!A:A))+1,VLOOKUP(C71,'PEX Fittings - F1807 PPSU '!A:J,3),IF(C71&lt;(MAX('PEX Fittings - F1960 EPPSU'!A:A))+1,VLOOKUP(C71,'PEX Fittings - F1960 EPPSU'!A:J,3),IF(C71&lt;(MAX(Accessories!A:A))+1,VLOOKUP(C71,Accessories!A:J,3),IF(C71&lt;(MAX('PVC DWV'!A:A))+1,VLOOKUP(C71,'PVC DWV'!A:K,3),IF(C71&lt;(MAX('PVC SCH 40'!A:A))+1,VLOOKUP(C71,'PVC SCH 40'!A:K,3),IF(C71&lt;(MAX('Push Fittings'!A:A))+1,VLOOKUP(C71,'Push Fittings'!A:J,3),IF(C71&lt;(MAX('Copper Wrot'!A:A))+1,VLOOKUP(C71,'Copper Wrot'!A:L,3),IF(C71&lt;(MAX('Cast Copper'!A:A))+1,VLOOKUP(C71,'Cast Copper'!A:J,3),IF(C71&lt;(MAX('Cast Copper'!A:A))+1,VLOOKUP(C71,'Cast Copper'!A:J,3),IF(C71&lt;(MAX('Press Copper Fittings'!A:A))+1,VLOOKUP(C71,'Press Copper Fittings'!A:J,3),IF(C71&lt;(MAX('Supply Stops'!A:A))+1,VLOOKUP(C71,'Supply Stops'!A:J,3),IF(C71&lt;(MAX('Supply Lines'!A:A))+1,VLOOKUP(C71,'Supply Lines'!A:J,3),IF(C71&lt;(MAX('Gas Connectors'!A:A))+1,VLOOKUP(C71,'Gas Connectors'!A:J,3),IF(C71&lt;(MAX('CI Fittings'!A:A))+1,VLOOKUP(C71,'CI Fittings'!A:J,3),IF(C71&lt;(MAX('Steel Couplings'!A:A))+1,VLOOKUP(C71,'Steel Couplings'!A:J,3),IF(C71&lt;(MAX(NHC!A:A))+1,VLOOKUP(C71,NHC!A:J,3),IF(C71&lt;(MAX('Dielectric Unions'!A:A))+1,VLOOKUP(C71,'Dielectric Unions'!A:J,3),IF(C71&lt;(MAX('MI Fittings - XH'!A:A))+1,VLOOKUP(C71,'MI Fittings - XH'!A:J,3),IF(C71&lt;(MAX('Steel Nipples - XH'!A:A))+1,VLOOKUP(C71,'Steel Nipples - XH'!A:J,3),IF(C71&lt;(MAX('CPVC Adapters'!A:A))+1,VLOOKUP(C71,'CPVC Adapters'!A:J,3),"")))))))))))))))))))))))))))))))</f>
        <v/>
      </c>
      <c r="F71" s="1376" t="str">
        <f>IFERROR(VLOOKUP(E71,'Consolidated Master Sheet'!B:C,2,0),"")</f>
        <v/>
      </c>
      <c r="G71" s="1377"/>
      <c r="H71" s="345" t="str">
        <f>IFERROR(VLOOKUP(E71,'PEX Tubing'!C:H,6,0),IFERROR(VLOOKUP(E71,'Consolidated Master Sheet'!B:G,6,0),""))</f>
        <v/>
      </c>
      <c r="I71" s="1554">
        <f>IF(C71&lt;(MAX('MI Fittings'!A:A))+1,VLOOKUP(C71,'MI Fittings'!A:K,7),IF(C71&lt;(MAX('CS Press Fittings'!A:A))+1,VLOOKUP(C71,'CS Press Fittings'!A:K,8),IF(C71&lt;(MAX('Steel Nipples'!A:A))+1,VLOOKUP(C71,'Steel Nipples'!A:K,7),IF(C71&lt;(MAX('Steel Cut Lengths'!A:A))+1,VLOOKUP(C71,'Steel Cut Lengths'!A:K,7),IF(C71&lt;(MAX('Pipe Hangers'!A:A))+1,VLOOKUP(C71,'Pipe Hangers'!A:J,7),IF(C71&lt;(MAX('Brass Nipples '!A:A))+1,VLOOKUP(C71,'Brass Nipples '!A:J,7),IF(C71&lt;(MAX('Brass Fittings '!A:A))+1,VLOOKUP(C71,'Brass Fittings '!A:J,7),IF(C71&lt;(MAX(Valves!A:A))+1,VLOOKUP(C71,Valves!A:J,7),IF(C71&lt;(MAX('PEX Tubing'!A:A))+1,VLOOKUP(C71,'PEX Tubing'!A:I,7),IF(C71&lt;(MAX('PEX Fittings - Brass'!A:A))+1,VLOOKUP(C71,'PEX Fittings - Brass'!A:J,7),IF(C71&lt;(MAX('PEX Fittings - EXPN Brass'!A:A))+1,VLOOKUP(C71,'PEX Fittings - EXPN Brass'!A:J,7),IF(C71&lt;(MAX('PEX Fittings - F1807 PPSU '!A:A))+1,VLOOKUP(C71,'PEX Fittings - F1807 PPSU '!A:J,7),IF(C71&lt;(MAX('PEX Fittings - F1960 EPPSU'!A:A))+1,VLOOKUP(C71,'PEX Fittings - F1960 EPPSU'!A:J,7),IF(C71&lt;(MAX(Accessories!A:A))+1,VLOOKUP(C71,Accessories!A:J,7),IF(C71&lt;(MAX('PVC DWV'!A:A))+1,VLOOKUP(C71,'PVC DWV'!A:K,8),IF(C71&lt;(MAX('PVC SCH 40'!A:A))+1,VLOOKUP(C71,'PVC SCH 40'!A:K,7),IF(C71&lt;(MAX('Push Fittings'!A:A))+1,VLOOKUP(C71,'Push Fittings'!A:J,7),IF(C71&lt;(MAX('Copper Wrot'!A:A))+1,VLOOKUP(C71,'Copper Wrot'!A:L,9),IF(C71&lt;(MAX('Cast Copper'!A:A))+1,VLOOKUP(C71,'Cast Copper'!A:J,6),IF(C71&lt;(MAX('Press Copper Fittings'!A:A))+1,VLOOKUP(C71,'Press Copper Fittings'!A:J,7),IF(C71&lt;(MAX('Supply Stops'!A:A))+1,VLOOKUP(C71,'Supply Stops'!A:J,7),IF(C71&lt;(MAX('Supply Lines'!A:A))+1,VLOOKUP(C71,'Supply Lines'!A:J,7),IF(C71&lt;(MAX('Gas Connectors'!A:A))+1,VLOOKUP(C71,'Gas Connectors'!A:J,7),IF(C71&lt;(MAX('CI Fittings'!A:A))+1,VLOOKUP(C71,'CI Fittings'!A:J,7),IF(C71&lt;(MAX('Steel Couplings'!A:A))+1,VLOOKUP(C71,'Steel Couplings'!A:J,7),IF(C71&lt;(MAX(NHC!A:A))+1,VLOOKUP(C71,NHC!A:J,7),IF(C71&lt;(MAX('Dielectric Unions'!A:A))+1,VLOOKUP(C71,'Dielectric Unions'!A:J,7),IF(C71&lt;(MAX('MI Fittings - XH'!A:A))+1,VLOOKUP(C71,'MI Fittings - XH'!A:J,7),IF(C71&lt;(MAX('Steel Nipples - XH'!A:A))+1,VLOOKUP(C71,'Steel Nipples - XH'!A:J,7),IF(C71&lt;(MAX('CPVC Adapters'!A:A))+1,VLOOKUP(C71,'CPVC Adapters'!A:J,7),0))))))))))))))))))))))))))))))</f>
        <v>0</v>
      </c>
      <c r="J71" s="1555">
        <f t="shared" si="0"/>
        <v>0</v>
      </c>
    </row>
    <row r="72" spans="3:10" ht="15" customHeight="1" thickTop="1" thickBot="1">
      <c r="C72" s="977">
        <v>51</v>
      </c>
      <c r="D72" s="17" t="str">
        <f>IF(C72&lt;(MAX('MI Fittings'!A:A))+1,VLOOKUP(C72,'MI Fittings'!A:K,10),IF(C72&lt;(MAX('CS Press Fittings'!A:A))+1,VLOOKUP(C72,'CS Press Fittings'!A:K,11),IF(C72&lt;(MAX('Steel Nipples'!A:A))+1,VLOOKUP(C72,'Steel Nipples'!A:K,10),IF(C72&lt;(MAX('Steel Cut Lengths'!A:A))+1,VLOOKUP(C72,'Steel Cut Lengths'!A:K,10),IF(C72&lt;(MAX('Pipe Hangers'!A:A))+1,VLOOKUP(C72,'Pipe Hangers'!A:J,10),IF(C72&lt;(MAX('Brass Nipples '!A:A))+1,VLOOKUP(C72,'Brass Nipples '!A:J,10),IF(C72&lt;(MAX('Brass Fittings '!A:A))+1,VLOOKUP(C72,'Brass Fittings '!A:J,10),IF(C72&lt;(MAX(Valves!A:A))+1,VLOOKUP(C72,Valves!A:J,10),IF(C72&lt;(MAX('PEX Tubing'!A:A))+1,VLOOKUP(C72,'PEX Tubing'!A:I,9),IF(C72&lt;(MAX('PEX Fittings - Brass'!A:A))+1,VLOOKUP(C72,'PEX Fittings - Brass'!A:J,10),IF(C72&lt;(MAX('PEX Fittings - EXPN Brass'!A:A))+1,VLOOKUP(C72,'PEX Fittings - EXPN Brass'!A:J,10),IF(C72&lt;(MAX('PEX Fittings - F1807 PPSU '!A:A))+1,VLOOKUP(C72,'PEX Fittings - F1807 PPSU '!A:J,10),IF(C72&lt;(MAX('PEX Fittings - F1960 EPPSU'!A:A))+1,VLOOKUP(C72,'PEX Fittings - F1960 EPPSU'!A:J,10),IF(C72&lt;(MAX(Accessories!A:A))+1,VLOOKUP(C72,Accessories!A:J,10),IF(C72&lt;(MAX('PVC DWV'!A:A))+1,VLOOKUP(C72,'PVC DWV'!A:K,11),IF(C72&lt;(MAX('PVC SCH 40'!A:A))+1,VLOOKUP(C72,'PVC SCH 40'!A:K,11),IF(C72&lt;(MAX('Push Fittings'!A:A))+1,VLOOKUP(C72,'Push Fittings'!A:J,10),IF(C72&lt;(MAX('Copper Wrot'!A:A))+1,VLOOKUP(C72,'Copper Wrot'!A:L,12),IF(C72&lt;(MAX('Cast Copper'!A:A))+1,VLOOKUP(C72,'Cast Copper'!A:J,10),IF(C72&lt;(MAX('Press Copper Fittings'!A:A))+1,VLOOKUP(C72,'Press Copper Fittings'!A:J,10),IF(C72&lt;(MAX('Supply Stops'!A:A))+1,VLOOKUP(C72,'Supply Stops'!A:J,10),IF(C72&lt;(MAX('Supply Lines'!A:A))+1,VLOOKUP(C72,'Supply Lines'!A:J,10),IF(C72&lt;(MAX('Gas Connectors'!A:A))+1,VLOOKUP(C72,'Gas Connectors'!A:J,10),IF(C72&lt;(MAX('CI Fittings'!A:A))+1,VLOOKUP(C72,'CI Fittings'!A:J,10),IF(C72&lt;(MAX('Steel Couplings'!A:A))+1,VLOOKUP(C72,'Steel Couplings'!A:J,10),IF(C72&lt;(MAX(NHC!A:A))+1,VLOOKUP(C72,NHC!A:J,10),IF(C72&lt;(MAX('Dielectric Unions'!A:A))+1,VLOOKUP(C72,'Dielectric Unions'!A:J,10),IF(C72&lt;(MAX('MI Fittings - XH'!A:A))+1,VLOOKUP(C72,'MI Fittings - XH'!A:J,10),IF(C72&lt;(MAX('Steel Nipples - XH'!A:A))+1,VLOOKUP(C72,'Steel Nipples - XH'!A:J,10),IF(C72&lt;(MAX('CPVC Adapters'!A:A))+1,VLOOKUP(C72,'CPVC Adapters'!A:J,10),""))))))))))))))))))))))))))))))</f>
        <v/>
      </c>
      <c r="E72" s="975" t="str">
        <f>IF(C72&lt;(MAX('MI Fittings'!A:A))+1,VLOOKUP(C72,'MI Fittings'!A:K,3),IF(C72&lt;(MAX('CS Press Fittings'!A:A))+1,VLOOKUP(C72,'CS Press Fittings'!A:K,4),IF(C72&lt;(MAX('Steel Nipples'!A:A))+1,VLOOKUP(C72,'Steel Nipples'!A:K,3),IF(C72&lt;(MAX('Steel Cut Lengths'!A:A))+1,VLOOKUP(C72,'Steel Cut Lengths'!A:K,3),IF(C72&lt;(MAX('Pipe Hangers'!A:A))+1,VLOOKUP(C72,'Pipe Hangers'!A:J,3),IF(C72&lt;(MAX('Brass Nipples '!A:A))+1,VLOOKUP(C72,'Brass Nipples '!A:J,3),IF(C72&lt;(MAX('Brass Fittings '!A:A))+1,VLOOKUP(C72,'Brass Fittings '!A:J,3),IF(C72&lt;(MAX(Valves!A:A))+1,VLOOKUP(C72,Valves!A:J,3),IF(C72&lt;(MAX('PEX Tubing'!A:A))+1,VLOOKUP(C72,'PEX Tubing'!A:I,3),IF(C72&lt;(MAX('PEX Fittings - Brass'!A:A))+1,VLOOKUP(C72,'PEX Fittings - Brass'!A:J,3),IF(C72&lt;(MAX('PEX Fittings - EXPN Brass'!A:A))+1,VLOOKUP(C72,'PEX Fittings - EXPN Brass'!A:J,3),IF(C72&lt;(MAX('PEX Fittings - F1807 PPSU '!A:A))+1,VLOOKUP(C72,'PEX Fittings - F1807 PPSU '!A:J,3),IF(C72&lt;(MAX('PEX Fittings - F1960 EPPSU'!A:A))+1,VLOOKUP(C72,'PEX Fittings - F1960 EPPSU'!A:J,3),IF(C72&lt;(MAX(Accessories!A:A))+1,VLOOKUP(C72,Accessories!A:J,3),IF(C72&lt;(MAX('PVC DWV'!A:A))+1,VLOOKUP(C72,'PVC DWV'!A:K,3),IF(C72&lt;(MAX('PVC SCH 40'!A:A))+1,VLOOKUP(C72,'PVC SCH 40'!A:K,3),IF(C72&lt;(MAX('Push Fittings'!A:A))+1,VLOOKUP(C72,'Push Fittings'!A:J,3),IF(C72&lt;(MAX('Copper Wrot'!A:A))+1,VLOOKUP(C72,'Copper Wrot'!A:L,3),IF(C72&lt;(MAX('Cast Copper'!A:A))+1,VLOOKUP(C72,'Cast Copper'!A:J,3),IF(C72&lt;(MAX('Cast Copper'!A:A))+1,VLOOKUP(C72,'Cast Copper'!A:J,3),IF(C72&lt;(MAX('Press Copper Fittings'!A:A))+1,VLOOKUP(C72,'Press Copper Fittings'!A:J,3),IF(C72&lt;(MAX('Supply Stops'!A:A))+1,VLOOKUP(C72,'Supply Stops'!A:J,3),IF(C72&lt;(MAX('Supply Lines'!A:A))+1,VLOOKUP(C72,'Supply Lines'!A:J,3),IF(C72&lt;(MAX('Gas Connectors'!A:A))+1,VLOOKUP(C72,'Gas Connectors'!A:J,3),IF(C72&lt;(MAX('CI Fittings'!A:A))+1,VLOOKUP(C72,'CI Fittings'!A:J,3),IF(C72&lt;(MAX('Steel Couplings'!A:A))+1,VLOOKUP(C72,'Steel Couplings'!A:J,3),IF(C72&lt;(MAX(NHC!A:A))+1,VLOOKUP(C72,NHC!A:J,3),IF(C72&lt;(MAX('Dielectric Unions'!A:A))+1,VLOOKUP(C72,'Dielectric Unions'!A:J,3),IF(C72&lt;(MAX('MI Fittings - XH'!A:A))+1,VLOOKUP(C72,'MI Fittings - XH'!A:J,3),IF(C72&lt;(MAX('Steel Nipples - XH'!A:A))+1,VLOOKUP(C72,'Steel Nipples - XH'!A:J,3),IF(C72&lt;(MAX('CPVC Adapters'!A:A))+1,VLOOKUP(C72,'CPVC Adapters'!A:J,3),"")))))))))))))))))))))))))))))))</f>
        <v/>
      </c>
      <c r="F72" s="1376" t="str">
        <f>IFERROR(VLOOKUP(E72,'Consolidated Master Sheet'!B:C,2,0),"")</f>
        <v/>
      </c>
      <c r="G72" s="1377"/>
      <c r="H72" s="345" t="str">
        <f>IFERROR(VLOOKUP(E72,'PEX Tubing'!C:H,6,0),IFERROR(VLOOKUP(E72,'Consolidated Master Sheet'!B:G,6,0),""))</f>
        <v/>
      </c>
      <c r="I72" s="1554">
        <f>IF(C72&lt;(MAX('MI Fittings'!A:A))+1,VLOOKUP(C72,'MI Fittings'!A:K,7),IF(C72&lt;(MAX('CS Press Fittings'!A:A))+1,VLOOKUP(C72,'CS Press Fittings'!A:K,8),IF(C72&lt;(MAX('Steel Nipples'!A:A))+1,VLOOKUP(C72,'Steel Nipples'!A:K,7),IF(C72&lt;(MAX('Steel Cut Lengths'!A:A))+1,VLOOKUP(C72,'Steel Cut Lengths'!A:K,7),IF(C72&lt;(MAX('Pipe Hangers'!A:A))+1,VLOOKUP(C72,'Pipe Hangers'!A:J,7),IF(C72&lt;(MAX('Brass Nipples '!A:A))+1,VLOOKUP(C72,'Brass Nipples '!A:J,7),IF(C72&lt;(MAX('Brass Fittings '!A:A))+1,VLOOKUP(C72,'Brass Fittings '!A:J,7),IF(C72&lt;(MAX(Valves!A:A))+1,VLOOKUP(C72,Valves!A:J,7),IF(C72&lt;(MAX('PEX Tubing'!A:A))+1,VLOOKUP(C72,'PEX Tubing'!A:I,7),IF(C72&lt;(MAX('PEX Fittings - Brass'!A:A))+1,VLOOKUP(C72,'PEX Fittings - Brass'!A:J,7),IF(C72&lt;(MAX('PEX Fittings - EXPN Brass'!A:A))+1,VLOOKUP(C72,'PEX Fittings - EXPN Brass'!A:J,7),IF(C72&lt;(MAX('PEX Fittings - F1807 PPSU '!A:A))+1,VLOOKUP(C72,'PEX Fittings - F1807 PPSU '!A:J,7),IF(C72&lt;(MAX('PEX Fittings - F1960 EPPSU'!A:A))+1,VLOOKUP(C72,'PEX Fittings - F1960 EPPSU'!A:J,7),IF(C72&lt;(MAX(Accessories!A:A))+1,VLOOKUP(C72,Accessories!A:J,7),IF(C72&lt;(MAX('PVC DWV'!A:A))+1,VLOOKUP(C72,'PVC DWV'!A:K,8),IF(C72&lt;(MAX('PVC SCH 40'!A:A))+1,VLOOKUP(C72,'PVC SCH 40'!A:K,7),IF(C72&lt;(MAX('Push Fittings'!A:A))+1,VLOOKUP(C72,'Push Fittings'!A:J,7),IF(C72&lt;(MAX('Copper Wrot'!A:A))+1,VLOOKUP(C72,'Copper Wrot'!A:L,9),IF(C72&lt;(MAX('Cast Copper'!A:A))+1,VLOOKUP(C72,'Cast Copper'!A:J,6),IF(C72&lt;(MAX('Press Copper Fittings'!A:A))+1,VLOOKUP(C72,'Press Copper Fittings'!A:J,7),IF(C72&lt;(MAX('Supply Stops'!A:A))+1,VLOOKUP(C72,'Supply Stops'!A:J,7),IF(C72&lt;(MAX('Supply Lines'!A:A))+1,VLOOKUP(C72,'Supply Lines'!A:J,7),IF(C72&lt;(MAX('Gas Connectors'!A:A))+1,VLOOKUP(C72,'Gas Connectors'!A:J,7),IF(C72&lt;(MAX('CI Fittings'!A:A))+1,VLOOKUP(C72,'CI Fittings'!A:J,7),IF(C72&lt;(MAX('Steel Couplings'!A:A))+1,VLOOKUP(C72,'Steel Couplings'!A:J,7),IF(C72&lt;(MAX(NHC!A:A))+1,VLOOKUP(C72,NHC!A:J,7),IF(C72&lt;(MAX('Dielectric Unions'!A:A))+1,VLOOKUP(C72,'Dielectric Unions'!A:J,7),IF(C72&lt;(MAX('MI Fittings - XH'!A:A))+1,VLOOKUP(C72,'MI Fittings - XH'!A:J,7),IF(C72&lt;(MAX('Steel Nipples - XH'!A:A))+1,VLOOKUP(C72,'Steel Nipples - XH'!A:J,7),IF(C72&lt;(MAX('CPVC Adapters'!A:A))+1,VLOOKUP(C72,'CPVC Adapters'!A:J,7),0))))))))))))))))))))))))))))))</f>
        <v>0</v>
      </c>
      <c r="J72" s="1555">
        <f t="shared" si="0"/>
        <v>0</v>
      </c>
    </row>
    <row r="73" spans="3:10" ht="15" customHeight="1" thickTop="1" thickBot="1">
      <c r="C73" s="976">
        <v>52</v>
      </c>
      <c r="D73" s="17" t="str">
        <f>IF(C73&lt;(MAX('MI Fittings'!A:A))+1,VLOOKUP(C73,'MI Fittings'!A:K,10),IF(C73&lt;(MAX('CS Press Fittings'!A:A))+1,VLOOKUP(C73,'CS Press Fittings'!A:K,11),IF(C73&lt;(MAX('Steel Nipples'!A:A))+1,VLOOKUP(C73,'Steel Nipples'!A:K,10),IF(C73&lt;(MAX('Steel Cut Lengths'!A:A))+1,VLOOKUP(C73,'Steel Cut Lengths'!A:K,10),IF(C73&lt;(MAX('Pipe Hangers'!A:A))+1,VLOOKUP(C73,'Pipe Hangers'!A:J,10),IF(C73&lt;(MAX('Brass Nipples '!A:A))+1,VLOOKUP(C73,'Brass Nipples '!A:J,10),IF(C73&lt;(MAX('Brass Fittings '!A:A))+1,VLOOKUP(C73,'Brass Fittings '!A:J,10),IF(C73&lt;(MAX(Valves!A:A))+1,VLOOKUP(C73,Valves!A:J,10),IF(C73&lt;(MAX('PEX Tubing'!A:A))+1,VLOOKUP(C73,'PEX Tubing'!A:I,9),IF(C73&lt;(MAX('PEX Fittings - Brass'!A:A))+1,VLOOKUP(C73,'PEX Fittings - Brass'!A:J,10),IF(C73&lt;(MAX('PEX Fittings - EXPN Brass'!A:A))+1,VLOOKUP(C73,'PEX Fittings - EXPN Brass'!A:J,10),IF(C73&lt;(MAX('PEX Fittings - F1807 PPSU '!A:A))+1,VLOOKUP(C73,'PEX Fittings - F1807 PPSU '!A:J,10),IF(C73&lt;(MAX('PEX Fittings - F1960 EPPSU'!A:A))+1,VLOOKUP(C73,'PEX Fittings - F1960 EPPSU'!A:J,10),IF(C73&lt;(MAX(Accessories!A:A))+1,VLOOKUP(C73,Accessories!A:J,10),IF(C73&lt;(MAX('PVC DWV'!A:A))+1,VLOOKUP(C73,'PVC DWV'!A:K,11),IF(C73&lt;(MAX('PVC SCH 40'!A:A))+1,VLOOKUP(C73,'PVC SCH 40'!A:K,11),IF(C73&lt;(MAX('Push Fittings'!A:A))+1,VLOOKUP(C73,'Push Fittings'!A:J,10),IF(C73&lt;(MAX('Copper Wrot'!A:A))+1,VLOOKUP(C73,'Copper Wrot'!A:L,12),IF(C73&lt;(MAX('Cast Copper'!A:A))+1,VLOOKUP(C73,'Cast Copper'!A:J,10),IF(C73&lt;(MAX('Press Copper Fittings'!A:A))+1,VLOOKUP(C73,'Press Copper Fittings'!A:J,10),IF(C73&lt;(MAX('Supply Stops'!A:A))+1,VLOOKUP(C73,'Supply Stops'!A:J,10),IF(C73&lt;(MAX('Supply Lines'!A:A))+1,VLOOKUP(C73,'Supply Lines'!A:J,10),IF(C73&lt;(MAX('Gas Connectors'!A:A))+1,VLOOKUP(C73,'Gas Connectors'!A:J,10),IF(C73&lt;(MAX('CI Fittings'!A:A))+1,VLOOKUP(C73,'CI Fittings'!A:J,10),IF(C73&lt;(MAX('Steel Couplings'!A:A))+1,VLOOKUP(C73,'Steel Couplings'!A:J,10),IF(C73&lt;(MAX(NHC!A:A))+1,VLOOKUP(C73,NHC!A:J,10),IF(C73&lt;(MAX('Dielectric Unions'!A:A))+1,VLOOKUP(C73,'Dielectric Unions'!A:J,10),IF(C73&lt;(MAX('MI Fittings - XH'!A:A))+1,VLOOKUP(C73,'MI Fittings - XH'!A:J,10),IF(C73&lt;(MAX('Steel Nipples - XH'!A:A))+1,VLOOKUP(C73,'Steel Nipples - XH'!A:J,10),IF(C73&lt;(MAX('CPVC Adapters'!A:A))+1,VLOOKUP(C73,'CPVC Adapters'!A:J,10),""))))))))))))))))))))))))))))))</f>
        <v/>
      </c>
      <c r="E73" s="975" t="str">
        <f>IF(C73&lt;(MAX('MI Fittings'!A:A))+1,VLOOKUP(C73,'MI Fittings'!A:K,3),IF(C73&lt;(MAX('CS Press Fittings'!A:A))+1,VLOOKUP(C73,'CS Press Fittings'!A:K,4),IF(C73&lt;(MAX('Steel Nipples'!A:A))+1,VLOOKUP(C73,'Steel Nipples'!A:K,3),IF(C73&lt;(MAX('Steel Cut Lengths'!A:A))+1,VLOOKUP(C73,'Steel Cut Lengths'!A:K,3),IF(C73&lt;(MAX('Pipe Hangers'!A:A))+1,VLOOKUP(C73,'Pipe Hangers'!A:J,3),IF(C73&lt;(MAX('Brass Nipples '!A:A))+1,VLOOKUP(C73,'Brass Nipples '!A:J,3),IF(C73&lt;(MAX('Brass Fittings '!A:A))+1,VLOOKUP(C73,'Brass Fittings '!A:J,3),IF(C73&lt;(MAX(Valves!A:A))+1,VLOOKUP(C73,Valves!A:J,3),IF(C73&lt;(MAX('PEX Tubing'!A:A))+1,VLOOKUP(C73,'PEX Tubing'!A:I,3),IF(C73&lt;(MAX('PEX Fittings - Brass'!A:A))+1,VLOOKUP(C73,'PEX Fittings - Brass'!A:J,3),IF(C73&lt;(MAX('PEX Fittings - EXPN Brass'!A:A))+1,VLOOKUP(C73,'PEX Fittings - EXPN Brass'!A:J,3),IF(C73&lt;(MAX('PEX Fittings - F1807 PPSU '!A:A))+1,VLOOKUP(C73,'PEX Fittings - F1807 PPSU '!A:J,3),IF(C73&lt;(MAX('PEX Fittings - F1960 EPPSU'!A:A))+1,VLOOKUP(C73,'PEX Fittings - F1960 EPPSU'!A:J,3),IF(C73&lt;(MAX(Accessories!A:A))+1,VLOOKUP(C73,Accessories!A:J,3),IF(C73&lt;(MAX('PVC DWV'!A:A))+1,VLOOKUP(C73,'PVC DWV'!A:K,3),IF(C73&lt;(MAX('PVC SCH 40'!A:A))+1,VLOOKUP(C73,'PVC SCH 40'!A:K,3),IF(C73&lt;(MAX('Push Fittings'!A:A))+1,VLOOKUP(C73,'Push Fittings'!A:J,3),IF(C73&lt;(MAX('Copper Wrot'!A:A))+1,VLOOKUP(C73,'Copper Wrot'!A:L,3),IF(C73&lt;(MAX('Cast Copper'!A:A))+1,VLOOKUP(C73,'Cast Copper'!A:J,3),IF(C73&lt;(MAX('Cast Copper'!A:A))+1,VLOOKUP(C73,'Cast Copper'!A:J,3),IF(C73&lt;(MAX('Press Copper Fittings'!A:A))+1,VLOOKUP(C73,'Press Copper Fittings'!A:J,3),IF(C73&lt;(MAX('Supply Stops'!A:A))+1,VLOOKUP(C73,'Supply Stops'!A:J,3),IF(C73&lt;(MAX('Supply Lines'!A:A))+1,VLOOKUP(C73,'Supply Lines'!A:J,3),IF(C73&lt;(MAX('Gas Connectors'!A:A))+1,VLOOKUP(C73,'Gas Connectors'!A:J,3),IF(C73&lt;(MAX('CI Fittings'!A:A))+1,VLOOKUP(C73,'CI Fittings'!A:J,3),IF(C73&lt;(MAX('Steel Couplings'!A:A))+1,VLOOKUP(C73,'Steel Couplings'!A:J,3),IF(C73&lt;(MAX(NHC!A:A))+1,VLOOKUP(C73,NHC!A:J,3),IF(C73&lt;(MAX('Dielectric Unions'!A:A))+1,VLOOKUP(C73,'Dielectric Unions'!A:J,3),IF(C73&lt;(MAX('MI Fittings - XH'!A:A))+1,VLOOKUP(C73,'MI Fittings - XH'!A:J,3),IF(C73&lt;(MAX('Steel Nipples - XH'!A:A))+1,VLOOKUP(C73,'Steel Nipples - XH'!A:J,3),IF(C73&lt;(MAX('CPVC Adapters'!A:A))+1,VLOOKUP(C73,'CPVC Adapters'!A:J,3),"")))))))))))))))))))))))))))))))</f>
        <v/>
      </c>
      <c r="F73" s="1376" t="str">
        <f>IFERROR(VLOOKUP(E73,'Consolidated Master Sheet'!B:C,2,0),"")</f>
        <v/>
      </c>
      <c r="G73" s="1377"/>
      <c r="H73" s="345" t="str">
        <f>IFERROR(VLOOKUP(E73,'PEX Tubing'!C:H,6,0),IFERROR(VLOOKUP(E73,'Consolidated Master Sheet'!B:G,6,0),""))</f>
        <v/>
      </c>
      <c r="I73" s="1554">
        <f>IF(C73&lt;(MAX('MI Fittings'!A:A))+1,VLOOKUP(C73,'MI Fittings'!A:K,7),IF(C73&lt;(MAX('CS Press Fittings'!A:A))+1,VLOOKUP(C73,'CS Press Fittings'!A:K,8),IF(C73&lt;(MAX('Steel Nipples'!A:A))+1,VLOOKUP(C73,'Steel Nipples'!A:K,7),IF(C73&lt;(MAX('Steel Cut Lengths'!A:A))+1,VLOOKUP(C73,'Steel Cut Lengths'!A:K,7),IF(C73&lt;(MAX('Pipe Hangers'!A:A))+1,VLOOKUP(C73,'Pipe Hangers'!A:J,7),IF(C73&lt;(MAX('Brass Nipples '!A:A))+1,VLOOKUP(C73,'Brass Nipples '!A:J,7),IF(C73&lt;(MAX('Brass Fittings '!A:A))+1,VLOOKUP(C73,'Brass Fittings '!A:J,7),IF(C73&lt;(MAX(Valves!A:A))+1,VLOOKUP(C73,Valves!A:J,7),IF(C73&lt;(MAX('PEX Tubing'!A:A))+1,VLOOKUP(C73,'PEX Tubing'!A:I,7),IF(C73&lt;(MAX('PEX Fittings - Brass'!A:A))+1,VLOOKUP(C73,'PEX Fittings - Brass'!A:J,7),IF(C73&lt;(MAX('PEX Fittings - EXPN Brass'!A:A))+1,VLOOKUP(C73,'PEX Fittings - EXPN Brass'!A:J,7),IF(C73&lt;(MAX('PEX Fittings - F1807 PPSU '!A:A))+1,VLOOKUP(C73,'PEX Fittings - F1807 PPSU '!A:J,7),IF(C73&lt;(MAX('PEX Fittings - F1960 EPPSU'!A:A))+1,VLOOKUP(C73,'PEX Fittings - F1960 EPPSU'!A:J,7),IF(C73&lt;(MAX(Accessories!A:A))+1,VLOOKUP(C73,Accessories!A:J,7),IF(C73&lt;(MAX('PVC DWV'!A:A))+1,VLOOKUP(C73,'PVC DWV'!A:K,8),IF(C73&lt;(MAX('PVC SCH 40'!A:A))+1,VLOOKUP(C73,'PVC SCH 40'!A:K,7),IF(C73&lt;(MAX('Push Fittings'!A:A))+1,VLOOKUP(C73,'Push Fittings'!A:J,7),IF(C73&lt;(MAX('Copper Wrot'!A:A))+1,VLOOKUP(C73,'Copper Wrot'!A:L,9),IF(C73&lt;(MAX('Cast Copper'!A:A))+1,VLOOKUP(C73,'Cast Copper'!A:J,6),IF(C73&lt;(MAX('Press Copper Fittings'!A:A))+1,VLOOKUP(C73,'Press Copper Fittings'!A:J,7),IF(C73&lt;(MAX('Supply Stops'!A:A))+1,VLOOKUP(C73,'Supply Stops'!A:J,7),IF(C73&lt;(MAX('Supply Lines'!A:A))+1,VLOOKUP(C73,'Supply Lines'!A:J,7),IF(C73&lt;(MAX('Gas Connectors'!A:A))+1,VLOOKUP(C73,'Gas Connectors'!A:J,7),IF(C73&lt;(MAX('CI Fittings'!A:A))+1,VLOOKUP(C73,'CI Fittings'!A:J,7),IF(C73&lt;(MAX('Steel Couplings'!A:A))+1,VLOOKUP(C73,'Steel Couplings'!A:J,7),IF(C73&lt;(MAX(NHC!A:A))+1,VLOOKUP(C73,NHC!A:J,7),IF(C73&lt;(MAX('Dielectric Unions'!A:A))+1,VLOOKUP(C73,'Dielectric Unions'!A:J,7),IF(C73&lt;(MAX('MI Fittings - XH'!A:A))+1,VLOOKUP(C73,'MI Fittings - XH'!A:J,7),IF(C73&lt;(MAX('Steel Nipples - XH'!A:A))+1,VLOOKUP(C73,'Steel Nipples - XH'!A:J,7),IF(C73&lt;(MAX('CPVC Adapters'!A:A))+1,VLOOKUP(C73,'CPVC Adapters'!A:J,7),0))))))))))))))))))))))))))))))</f>
        <v>0</v>
      </c>
      <c r="J73" s="1555">
        <f t="shared" si="0"/>
        <v>0</v>
      </c>
    </row>
    <row r="74" spans="3:10" ht="15" customHeight="1" thickTop="1" thickBot="1">
      <c r="C74" s="977">
        <v>53</v>
      </c>
      <c r="D74" s="17" t="str">
        <f>IF(C74&lt;(MAX('MI Fittings'!A:A))+1,VLOOKUP(C74,'MI Fittings'!A:K,10),IF(C74&lt;(MAX('CS Press Fittings'!A:A))+1,VLOOKUP(C74,'CS Press Fittings'!A:K,11),IF(C74&lt;(MAX('Steel Nipples'!A:A))+1,VLOOKUP(C74,'Steel Nipples'!A:K,10),IF(C74&lt;(MAX('Steel Cut Lengths'!A:A))+1,VLOOKUP(C74,'Steel Cut Lengths'!A:K,10),IF(C74&lt;(MAX('Pipe Hangers'!A:A))+1,VLOOKUP(C74,'Pipe Hangers'!A:J,10),IF(C74&lt;(MAX('Brass Nipples '!A:A))+1,VLOOKUP(C74,'Brass Nipples '!A:J,10),IF(C74&lt;(MAX('Brass Fittings '!A:A))+1,VLOOKUP(C74,'Brass Fittings '!A:J,10),IF(C74&lt;(MAX(Valves!A:A))+1,VLOOKUP(C74,Valves!A:J,10),IF(C74&lt;(MAX('PEX Tubing'!A:A))+1,VLOOKUP(C74,'PEX Tubing'!A:I,9),IF(C74&lt;(MAX('PEX Fittings - Brass'!A:A))+1,VLOOKUP(C74,'PEX Fittings - Brass'!A:J,10),IF(C74&lt;(MAX('PEX Fittings - EXPN Brass'!A:A))+1,VLOOKUP(C74,'PEX Fittings - EXPN Brass'!A:J,10),IF(C74&lt;(MAX('PEX Fittings - F1807 PPSU '!A:A))+1,VLOOKUP(C74,'PEX Fittings - F1807 PPSU '!A:J,10),IF(C74&lt;(MAX('PEX Fittings - F1960 EPPSU'!A:A))+1,VLOOKUP(C74,'PEX Fittings - F1960 EPPSU'!A:J,10),IF(C74&lt;(MAX(Accessories!A:A))+1,VLOOKUP(C74,Accessories!A:J,10),IF(C74&lt;(MAX('PVC DWV'!A:A))+1,VLOOKUP(C74,'PVC DWV'!A:K,11),IF(C74&lt;(MAX('PVC SCH 40'!A:A))+1,VLOOKUP(C74,'PVC SCH 40'!A:K,11),IF(C74&lt;(MAX('Push Fittings'!A:A))+1,VLOOKUP(C74,'Push Fittings'!A:J,10),IF(C74&lt;(MAX('Copper Wrot'!A:A))+1,VLOOKUP(C74,'Copper Wrot'!A:L,12),IF(C74&lt;(MAX('Cast Copper'!A:A))+1,VLOOKUP(C74,'Cast Copper'!A:J,10),IF(C74&lt;(MAX('Press Copper Fittings'!A:A))+1,VLOOKUP(C74,'Press Copper Fittings'!A:J,10),IF(C74&lt;(MAX('Supply Stops'!A:A))+1,VLOOKUP(C74,'Supply Stops'!A:J,10),IF(C74&lt;(MAX('Supply Lines'!A:A))+1,VLOOKUP(C74,'Supply Lines'!A:J,10),IF(C74&lt;(MAX('Gas Connectors'!A:A))+1,VLOOKUP(C74,'Gas Connectors'!A:J,10),IF(C74&lt;(MAX('CI Fittings'!A:A))+1,VLOOKUP(C74,'CI Fittings'!A:J,10),IF(C74&lt;(MAX('Steel Couplings'!A:A))+1,VLOOKUP(C74,'Steel Couplings'!A:J,10),IF(C74&lt;(MAX(NHC!A:A))+1,VLOOKUP(C74,NHC!A:J,10),IF(C74&lt;(MAX('Dielectric Unions'!A:A))+1,VLOOKUP(C74,'Dielectric Unions'!A:J,10),IF(C74&lt;(MAX('MI Fittings - XH'!A:A))+1,VLOOKUP(C74,'MI Fittings - XH'!A:J,10),IF(C74&lt;(MAX('Steel Nipples - XH'!A:A))+1,VLOOKUP(C74,'Steel Nipples - XH'!A:J,10),IF(C74&lt;(MAX('CPVC Adapters'!A:A))+1,VLOOKUP(C74,'CPVC Adapters'!A:J,10),""))))))))))))))))))))))))))))))</f>
        <v/>
      </c>
      <c r="E74" s="975" t="str">
        <f>IF(C74&lt;(MAX('MI Fittings'!A:A))+1,VLOOKUP(C74,'MI Fittings'!A:K,3),IF(C74&lt;(MAX('CS Press Fittings'!A:A))+1,VLOOKUP(C74,'CS Press Fittings'!A:K,4),IF(C74&lt;(MAX('Steel Nipples'!A:A))+1,VLOOKUP(C74,'Steel Nipples'!A:K,3),IF(C74&lt;(MAX('Steel Cut Lengths'!A:A))+1,VLOOKUP(C74,'Steel Cut Lengths'!A:K,3),IF(C74&lt;(MAX('Pipe Hangers'!A:A))+1,VLOOKUP(C74,'Pipe Hangers'!A:J,3),IF(C74&lt;(MAX('Brass Nipples '!A:A))+1,VLOOKUP(C74,'Brass Nipples '!A:J,3),IF(C74&lt;(MAX('Brass Fittings '!A:A))+1,VLOOKUP(C74,'Brass Fittings '!A:J,3),IF(C74&lt;(MAX(Valves!A:A))+1,VLOOKUP(C74,Valves!A:J,3),IF(C74&lt;(MAX('PEX Tubing'!A:A))+1,VLOOKUP(C74,'PEX Tubing'!A:I,3),IF(C74&lt;(MAX('PEX Fittings - Brass'!A:A))+1,VLOOKUP(C74,'PEX Fittings - Brass'!A:J,3),IF(C74&lt;(MAX('PEX Fittings - EXPN Brass'!A:A))+1,VLOOKUP(C74,'PEX Fittings - EXPN Brass'!A:J,3),IF(C74&lt;(MAX('PEX Fittings - F1807 PPSU '!A:A))+1,VLOOKUP(C74,'PEX Fittings - F1807 PPSU '!A:J,3),IF(C74&lt;(MAX('PEX Fittings - F1960 EPPSU'!A:A))+1,VLOOKUP(C74,'PEX Fittings - F1960 EPPSU'!A:J,3),IF(C74&lt;(MAX(Accessories!A:A))+1,VLOOKUP(C74,Accessories!A:J,3),IF(C74&lt;(MAX('PVC DWV'!A:A))+1,VLOOKUP(C74,'PVC DWV'!A:K,3),IF(C74&lt;(MAX('PVC SCH 40'!A:A))+1,VLOOKUP(C74,'PVC SCH 40'!A:K,3),IF(C74&lt;(MAX('Push Fittings'!A:A))+1,VLOOKUP(C74,'Push Fittings'!A:J,3),IF(C74&lt;(MAX('Copper Wrot'!A:A))+1,VLOOKUP(C74,'Copper Wrot'!A:L,3),IF(C74&lt;(MAX('Cast Copper'!A:A))+1,VLOOKUP(C74,'Cast Copper'!A:J,3),IF(C74&lt;(MAX('Cast Copper'!A:A))+1,VLOOKUP(C74,'Cast Copper'!A:J,3),IF(C74&lt;(MAX('Press Copper Fittings'!A:A))+1,VLOOKUP(C74,'Press Copper Fittings'!A:J,3),IF(C74&lt;(MAX('Supply Stops'!A:A))+1,VLOOKUP(C74,'Supply Stops'!A:J,3),IF(C74&lt;(MAX('Supply Lines'!A:A))+1,VLOOKUP(C74,'Supply Lines'!A:J,3),IF(C74&lt;(MAX('Gas Connectors'!A:A))+1,VLOOKUP(C74,'Gas Connectors'!A:J,3),IF(C74&lt;(MAX('CI Fittings'!A:A))+1,VLOOKUP(C74,'CI Fittings'!A:J,3),IF(C74&lt;(MAX('Steel Couplings'!A:A))+1,VLOOKUP(C74,'Steel Couplings'!A:J,3),IF(C74&lt;(MAX(NHC!A:A))+1,VLOOKUP(C74,NHC!A:J,3),IF(C74&lt;(MAX('Dielectric Unions'!A:A))+1,VLOOKUP(C74,'Dielectric Unions'!A:J,3),IF(C74&lt;(MAX('MI Fittings - XH'!A:A))+1,VLOOKUP(C74,'MI Fittings - XH'!A:J,3),IF(C74&lt;(MAX('Steel Nipples - XH'!A:A))+1,VLOOKUP(C74,'Steel Nipples - XH'!A:J,3),IF(C74&lt;(MAX('CPVC Adapters'!A:A))+1,VLOOKUP(C74,'CPVC Adapters'!A:J,3),"")))))))))))))))))))))))))))))))</f>
        <v/>
      </c>
      <c r="F74" s="1376" t="str">
        <f>IFERROR(VLOOKUP(E74,'Consolidated Master Sheet'!B:C,2,0),"")</f>
        <v/>
      </c>
      <c r="G74" s="1377"/>
      <c r="H74" s="345" t="str">
        <f>IFERROR(VLOOKUP(E74,'PEX Tubing'!C:H,6,0),IFERROR(VLOOKUP(E74,'Consolidated Master Sheet'!B:G,6,0),""))</f>
        <v/>
      </c>
      <c r="I74" s="1554">
        <f>IF(C74&lt;(MAX('MI Fittings'!A:A))+1,VLOOKUP(C74,'MI Fittings'!A:K,7),IF(C74&lt;(MAX('CS Press Fittings'!A:A))+1,VLOOKUP(C74,'CS Press Fittings'!A:K,8),IF(C74&lt;(MAX('Steel Nipples'!A:A))+1,VLOOKUP(C74,'Steel Nipples'!A:K,7),IF(C74&lt;(MAX('Steel Cut Lengths'!A:A))+1,VLOOKUP(C74,'Steel Cut Lengths'!A:K,7),IF(C74&lt;(MAX('Pipe Hangers'!A:A))+1,VLOOKUP(C74,'Pipe Hangers'!A:J,7),IF(C74&lt;(MAX('Brass Nipples '!A:A))+1,VLOOKUP(C74,'Brass Nipples '!A:J,7),IF(C74&lt;(MAX('Brass Fittings '!A:A))+1,VLOOKUP(C74,'Brass Fittings '!A:J,7),IF(C74&lt;(MAX(Valves!A:A))+1,VLOOKUP(C74,Valves!A:J,7),IF(C74&lt;(MAX('PEX Tubing'!A:A))+1,VLOOKUP(C74,'PEX Tubing'!A:I,7),IF(C74&lt;(MAX('PEX Fittings - Brass'!A:A))+1,VLOOKUP(C74,'PEX Fittings - Brass'!A:J,7),IF(C74&lt;(MAX('PEX Fittings - EXPN Brass'!A:A))+1,VLOOKUP(C74,'PEX Fittings - EXPN Brass'!A:J,7),IF(C74&lt;(MAX('PEX Fittings - F1807 PPSU '!A:A))+1,VLOOKUP(C74,'PEX Fittings - F1807 PPSU '!A:J,7),IF(C74&lt;(MAX('PEX Fittings - F1960 EPPSU'!A:A))+1,VLOOKUP(C74,'PEX Fittings - F1960 EPPSU'!A:J,7),IF(C74&lt;(MAX(Accessories!A:A))+1,VLOOKUP(C74,Accessories!A:J,7),IF(C74&lt;(MAX('PVC DWV'!A:A))+1,VLOOKUP(C74,'PVC DWV'!A:K,8),IF(C74&lt;(MAX('PVC SCH 40'!A:A))+1,VLOOKUP(C74,'PVC SCH 40'!A:K,7),IF(C74&lt;(MAX('Push Fittings'!A:A))+1,VLOOKUP(C74,'Push Fittings'!A:J,7),IF(C74&lt;(MAX('Copper Wrot'!A:A))+1,VLOOKUP(C74,'Copper Wrot'!A:L,9),IF(C74&lt;(MAX('Cast Copper'!A:A))+1,VLOOKUP(C74,'Cast Copper'!A:J,6),IF(C74&lt;(MAX('Press Copper Fittings'!A:A))+1,VLOOKUP(C74,'Press Copper Fittings'!A:J,7),IF(C74&lt;(MAX('Supply Stops'!A:A))+1,VLOOKUP(C74,'Supply Stops'!A:J,7),IF(C74&lt;(MAX('Supply Lines'!A:A))+1,VLOOKUP(C74,'Supply Lines'!A:J,7),IF(C74&lt;(MAX('Gas Connectors'!A:A))+1,VLOOKUP(C74,'Gas Connectors'!A:J,7),IF(C74&lt;(MAX('CI Fittings'!A:A))+1,VLOOKUP(C74,'CI Fittings'!A:J,7),IF(C74&lt;(MAX('Steel Couplings'!A:A))+1,VLOOKUP(C74,'Steel Couplings'!A:J,7),IF(C74&lt;(MAX(NHC!A:A))+1,VLOOKUP(C74,NHC!A:J,7),IF(C74&lt;(MAX('Dielectric Unions'!A:A))+1,VLOOKUP(C74,'Dielectric Unions'!A:J,7),IF(C74&lt;(MAX('MI Fittings - XH'!A:A))+1,VLOOKUP(C74,'MI Fittings - XH'!A:J,7),IF(C74&lt;(MAX('Steel Nipples - XH'!A:A))+1,VLOOKUP(C74,'Steel Nipples - XH'!A:J,7),IF(C74&lt;(MAX('CPVC Adapters'!A:A))+1,VLOOKUP(C74,'CPVC Adapters'!A:J,7),0))))))))))))))))))))))))))))))</f>
        <v>0</v>
      </c>
      <c r="J74" s="1555">
        <f t="shared" si="0"/>
        <v>0</v>
      </c>
    </row>
    <row r="75" spans="3:10" ht="15" customHeight="1" thickTop="1" thickBot="1">
      <c r="C75" s="976">
        <v>54</v>
      </c>
      <c r="D75" s="17" t="str">
        <f>IF(C75&lt;(MAX('MI Fittings'!A:A))+1,VLOOKUP(C75,'MI Fittings'!A:K,10),IF(C75&lt;(MAX('CS Press Fittings'!A:A))+1,VLOOKUP(C75,'CS Press Fittings'!A:K,11),IF(C75&lt;(MAX('Steel Nipples'!A:A))+1,VLOOKUP(C75,'Steel Nipples'!A:K,10),IF(C75&lt;(MAX('Steel Cut Lengths'!A:A))+1,VLOOKUP(C75,'Steel Cut Lengths'!A:K,10),IF(C75&lt;(MAX('Pipe Hangers'!A:A))+1,VLOOKUP(C75,'Pipe Hangers'!A:J,10),IF(C75&lt;(MAX('Brass Nipples '!A:A))+1,VLOOKUP(C75,'Brass Nipples '!A:J,10),IF(C75&lt;(MAX('Brass Fittings '!A:A))+1,VLOOKUP(C75,'Brass Fittings '!A:J,10),IF(C75&lt;(MAX(Valves!A:A))+1,VLOOKUP(C75,Valves!A:J,10),IF(C75&lt;(MAX('PEX Tubing'!A:A))+1,VLOOKUP(C75,'PEX Tubing'!A:I,9),IF(C75&lt;(MAX('PEX Fittings - Brass'!A:A))+1,VLOOKUP(C75,'PEX Fittings - Brass'!A:J,10),IF(C75&lt;(MAX('PEX Fittings - EXPN Brass'!A:A))+1,VLOOKUP(C75,'PEX Fittings - EXPN Brass'!A:J,10),IF(C75&lt;(MAX('PEX Fittings - F1807 PPSU '!A:A))+1,VLOOKUP(C75,'PEX Fittings - F1807 PPSU '!A:J,10),IF(C75&lt;(MAX('PEX Fittings - F1960 EPPSU'!A:A))+1,VLOOKUP(C75,'PEX Fittings - F1960 EPPSU'!A:J,10),IF(C75&lt;(MAX(Accessories!A:A))+1,VLOOKUP(C75,Accessories!A:J,10),IF(C75&lt;(MAX('PVC DWV'!A:A))+1,VLOOKUP(C75,'PVC DWV'!A:K,11),IF(C75&lt;(MAX('PVC SCH 40'!A:A))+1,VLOOKUP(C75,'PVC SCH 40'!A:K,11),IF(C75&lt;(MAX('Push Fittings'!A:A))+1,VLOOKUP(C75,'Push Fittings'!A:J,10),IF(C75&lt;(MAX('Copper Wrot'!A:A))+1,VLOOKUP(C75,'Copper Wrot'!A:L,12),IF(C75&lt;(MAX('Cast Copper'!A:A))+1,VLOOKUP(C75,'Cast Copper'!A:J,10),IF(C75&lt;(MAX('Press Copper Fittings'!A:A))+1,VLOOKUP(C75,'Press Copper Fittings'!A:J,10),IF(C75&lt;(MAX('Supply Stops'!A:A))+1,VLOOKUP(C75,'Supply Stops'!A:J,10),IF(C75&lt;(MAX('Supply Lines'!A:A))+1,VLOOKUP(C75,'Supply Lines'!A:J,10),IF(C75&lt;(MAX('Gas Connectors'!A:A))+1,VLOOKUP(C75,'Gas Connectors'!A:J,10),IF(C75&lt;(MAX('CI Fittings'!A:A))+1,VLOOKUP(C75,'CI Fittings'!A:J,10),IF(C75&lt;(MAX('Steel Couplings'!A:A))+1,VLOOKUP(C75,'Steel Couplings'!A:J,10),IF(C75&lt;(MAX(NHC!A:A))+1,VLOOKUP(C75,NHC!A:J,10),IF(C75&lt;(MAX('Dielectric Unions'!A:A))+1,VLOOKUP(C75,'Dielectric Unions'!A:J,10),IF(C75&lt;(MAX('MI Fittings - XH'!A:A))+1,VLOOKUP(C75,'MI Fittings - XH'!A:J,10),IF(C75&lt;(MAX('Steel Nipples - XH'!A:A))+1,VLOOKUP(C75,'Steel Nipples - XH'!A:J,10),IF(C75&lt;(MAX('CPVC Adapters'!A:A))+1,VLOOKUP(C75,'CPVC Adapters'!A:J,10),""))))))))))))))))))))))))))))))</f>
        <v/>
      </c>
      <c r="E75" s="975" t="str">
        <f>IF(C75&lt;(MAX('MI Fittings'!A:A))+1,VLOOKUP(C75,'MI Fittings'!A:K,3),IF(C75&lt;(MAX('CS Press Fittings'!A:A))+1,VLOOKUP(C75,'CS Press Fittings'!A:K,4),IF(C75&lt;(MAX('Steel Nipples'!A:A))+1,VLOOKUP(C75,'Steel Nipples'!A:K,3),IF(C75&lt;(MAX('Steel Cut Lengths'!A:A))+1,VLOOKUP(C75,'Steel Cut Lengths'!A:K,3),IF(C75&lt;(MAX('Pipe Hangers'!A:A))+1,VLOOKUP(C75,'Pipe Hangers'!A:J,3),IF(C75&lt;(MAX('Brass Nipples '!A:A))+1,VLOOKUP(C75,'Brass Nipples '!A:J,3),IF(C75&lt;(MAX('Brass Fittings '!A:A))+1,VLOOKUP(C75,'Brass Fittings '!A:J,3),IF(C75&lt;(MAX(Valves!A:A))+1,VLOOKUP(C75,Valves!A:J,3),IF(C75&lt;(MAX('PEX Tubing'!A:A))+1,VLOOKUP(C75,'PEX Tubing'!A:I,3),IF(C75&lt;(MAX('PEX Fittings - Brass'!A:A))+1,VLOOKUP(C75,'PEX Fittings - Brass'!A:J,3),IF(C75&lt;(MAX('PEX Fittings - EXPN Brass'!A:A))+1,VLOOKUP(C75,'PEX Fittings - EXPN Brass'!A:J,3),IF(C75&lt;(MAX('PEX Fittings - F1807 PPSU '!A:A))+1,VLOOKUP(C75,'PEX Fittings - F1807 PPSU '!A:J,3),IF(C75&lt;(MAX('PEX Fittings - F1960 EPPSU'!A:A))+1,VLOOKUP(C75,'PEX Fittings - F1960 EPPSU'!A:J,3),IF(C75&lt;(MAX(Accessories!A:A))+1,VLOOKUP(C75,Accessories!A:J,3),IF(C75&lt;(MAX('PVC DWV'!A:A))+1,VLOOKUP(C75,'PVC DWV'!A:K,3),IF(C75&lt;(MAX('PVC SCH 40'!A:A))+1,VLOOKUP(C75,'PVC SCH 40'!A:K,3),IF(C75&lt;(MAX('Push Fittings'!A:A))+1,VLOOKUP(C75,'Push Fittings'!A:J,3),IF(C75&lt;(MAX('Copper Wrot'!A:A))+1,VLOOKUP(C75,'Copper Wrot'!A:L,3),IF(C75&lt;(MAX('Cast Copper'!A:A))+1,VLOOKUP(C75,'Cast Copper'!A:J,3),IF(C75&lt;(MAX('Cast Copper'!A:A))+1,VLOOKUP(C75,'Cast Copper'!A:J,3),IF(C75&lt;(MAX('Press Copper Fittings'!A:A))+1,VLOOKUP(C75,'Press Copper Fittings'!A:J,3),IF(C75&lt;(MAX('Supply Stops'!A:A))+1,VLOOKUP(C75,'Supply Stops'!A:J,3),IF(C75&lt;(MAX('Supply Lines'!A:A))+1,VLOOKUP(C75,'Supply Lines'!A:J,3),IF(C75&lt;(MAX('Gas Connectors'!A:A))+1,VLOOKUP(C75,'Gas Connectors'!A:J,3),IF(C75&lt;(MAX('CI Fittings'!A:A))+1,VLOOKUP(C75,'CI Fittings'!A:J,3),IF(C75&lt;(MAX('Steel Couplings'!A:A))+1,VLOOKUP(C75,'Steel Couplings'!A:J,3),IF(C75&lt;(MAX(NHC!A:A))+1,VLOOKUP(C75,NHC!A:J,3),IF(C75&lt;(MAX('Dielectric Unions'!A:A))+1,VLOOKUP(C75,'Dielectric Unions'!A:J,3),IF(C75&lt;(MAX('MI Fittings - XH'!A:A))+1,VLOOKUP(C75,'MI Fittings - XH'!A:J,3),IF(C75&lt;(MAX('Steel Nipples - XH'!A:A))+1,VLOOKUP(C75,'Steel Nipples - XH'!A:J,3),IF(C75&lt;(MAX('CPVC Adapters'!A:A))+1,VLOOKUP(C75,'CPVC Adapters'!A:J,3),"")))))))))))))))))))))))))))))))</f>
        <v/>
      </c>
      <c r="F75" s="1376" t="str">
        <f>IFERROR(VLOOKUP(E75,'Consolidated Master Sheet'!B:C,2,0),"")</f>
        <v/>
      </c>
      <c r="G75" s="1377"/>
      <c r="H75" s="345" t="str">
        <f>IFERROR(VLOOKUP(E75,'PEX Tubing'!C:H,6,0),IFERROR(VLOOKUP(E75,'Consolidated Master Sheet'!B:G,6,0),""))</f>
        <v/>
      </c>
      <c r="I75" s="1554">
        <f>IF(C75&lt;(MAX('MI Fittings'!A:A))+1,VLOOKUP(C75,'MI Fittings'!A:K,7),IF(C75&lt;(MAX('CS Press Fittings'!A:A))+1,VLOOKUP(C75,'CS Press Fittings'!A:K,8),IF(C75&lt;(MAX('Steel Nipples'!A:A))+1,VLOOKUP(C75,'Steel Nipples'!A:K,7),IF(C75&lt;(MAX('Steel Cut Lengths'!A:A))+1,VLOOKUP(C75,'Steel Cut Lengths'!A:K,7),IF(C75&lt;(MAX('Pipe Hangers'!A:A))+1,VLOOKUP(C75,'Pipe Hangers'!A:J,7),IF(C75&lt;(MAX('Brass Nipples '!A:A))+1,VLOOKUP(C75,'Brass Nipples '!A:J,7),IF(C75&lt;(MAX('Brass Fittings '!A:A))+1,VLOOKUP(C75,'Brass Fittings '!A:J,7),IF(C75&lt;(MAX(Valves!A:A))+1,VLOOKUP(C75,Valves!A:J,7),IF(C75&lt;(MAX('PEX Tubing'!A:A))+1,VLOOKUP(C75,'PEX Tubing'!A:I,7),IF(C75&lt;(MAX('PEX Fittings - Brass'!A:A))+1,VLOOKUP(C75,'PEX Fittings - Brass'!A:J,7),IF(C75&lt;(MAX('PEX Fittings - EXPN Brass'!A:A))+1,VLOOKUP(C75,'PEX Fittings - EXPN Brass'!A:J,7),IF(C75&lt;(MAX('PEX Fittings - F1807 PPSU '!A:A))+1,VLOOKUP(C75,'PEX Fittings - F1807 PPSU '!A:J,7),IF(C75&lt;(MAX('PEX Fittings - F1960 EPPSU'!A:A))+1,VLOOKUP(C75,'PEX Fittings - F1960 EPPSU'!A:J,7),IF(C75&lt;(MAX(Accessories!A:A))+1,VLOOKUP(C75,Accessories!A:J,7),IF(C75&lt;(MAX('PVC DWV'!A:A))+1,VLOOKUP(C75,'PVC DWV'!A:K,8),IF(C75&lt;(MAX('PVC SCH 40'!A:A))+1,VLOOKUP(C75,'PVC SCH 40'!A:K,7),IF(C75&lt;(MAX('Push Fittings'!A:A))+1,VLOOKUP(C75,'Push Fittings'!A:J,7),IF(C75&lt;(MAX('Copper Wrot'!A:A))+1,VLOOKUP(C75,'Copper Wrot'!A:L,9),IF(C75&lt;(MAX('Cast Copper'!A:A))+1,VLOOKUP(C75,'Cast Copper'!A:J,6),IF(C75&lt;(MAX('Press Copper Fittings'!A:A))+1,VLOOKUP(C75,'Press Copper Fittings'!A:J,7),IF(C75&lt;(MAX('Supply Stops'!A:A))+1,VLOOKUP(C75,'Supply Stops'!A:J,7),IF(C75&lt;(MAX('Supply Lines'!A:A))+1,VLOOKUP(C75,'Supply Lines'!A:J,7),IF(C75&lt;(MAX('Gas Connectors'!A:A))+1,VLOOKUP(C75,'Gas Connectors'!A:J,7),IF(C75&lt;(MAX('CI Fittings'!A:A))+1,VLOOKUP(C75,'CI Fittings'!A:J,7),IF(C75&lt;(MAX('Steel Couplings'!A:A))+1,VLOOKUP(C75,'Steel Couplings'!A:J,7),IF(C75&lt;(MAX(NHC!A:A))+1,VLOOKUP(C75,NHC!A:J,7),IF(C75&lt;(MAX('Dielectric Unions'!A:A))+1,VLOOKUP(C75,'Dielectric Unions'!A:J,7),IF(C75&lt;(MAX('MI Fittings - XH'!A:A))+1,VLOOKUP(C75,'MI Fittings - XH'!A:J,7),IF(C75&lt;(MAX('Steel Nipples - XH'!A:A))+1,VLOOKUP(C75,'Steel Nipples - XH'!A:J,7),IF(C75&lt;(MAX('CPVC Adapters'!A:A))+1,VLOOKUP(C75,'CPVC Adapters'!A:J,7),0))))))))))))))))))))))))))))))</f>
        <v>0</v>
      </c>
      <c r="J75" s="1555">
        <f t="shared" si="0"/>
        <v>0</v>
      </c>
    </row>
    <row r="76" spans="3:10" ht="15" customHeight="1" thickTop="1" thickBot="1">
      <c r="C76" s="977">
        <v>55</v>
      </c>
      <c r="D76" s="17" t="str">
        <f>IF(C76&lt;(MAX('MI Fittings'!A:A))+1,VLOOKUP(C76,'MI Fittings'!A:K,10),IF(C76&lt;(MAX('CS Press Fittings'!A:A))+1,VLOOKUP(C76,'CS Press Fittings'!A:K,11),IF(C76&lt;(MAX('Steel Nipples'!A:A))+1,VLOOKUP(C76,'Steel Nipples'!A:K,10),IF(C76&lt;(MAX('Steel Cut Lengths'!A:A))+1,VLOOKUP(C76,'Steel Cut Lengths'!A:K,10),IF(C76&lt;(MAX('Pipe Hangers'!A:A))+1,VLOOKUP(C76,'Pipe Hangers'!A:J,10),IF(C76&lt;(MAX('Brass Nipples '!A:A))+1,VLOOKUP(C76,'Brass Nipples '!A:J,10),IF(C76&lt;(MAX('Brass Fittings '!A:A))+1,VLOOKUP(C76,'Brass Fittings '!A:J,10),IF(C76&lt;(MAX(Valves!A:A))+1,VLOOKUP(C76,Valves!A:J,10),IF(C76&lt;(MAX('PEX Tubing'!A:A))+1,VLOOKUP(C76,'PEX Tubing'!A:I,9),IF(C76&lt;(MAX('PEX Fittings - Brass'!A:A))+1,VLOOKUP(C76,'PEX Fittings - Brass'!A:J,10),IF(C76&lt;(MAX('PEX Fittings - EXPN Brass'!A:A))+1,VLOOKUP(C76,'PEX Fittings - EXPN Brass'!A:J,10),IF(C76&lt;(MAX('PEX Fittings - F1807 PPSU '!A:A))+1,VLOOKUP(C76,'PEX Fittings - F1807 PPSU '!A:J,10),IF(C76&lt;(MAX('PEX Fittings - F1960 EPPSU'!A:A))+1,VLOOKUP(C76,'PEX Fittings - F1960 EPPSU'!A:J,10),IF(C76&lt;(MAX(Accessories!A:A))+1,VLOOKUP(C76,Accessories!A:J,10),IF(C76&lt;(MAX('PVC DWV'!A:A))+1,VLOOKUP(C76,'PVC DWV'!A:K,11),IF(C76&lt;(MAX('PVC SCH 40'!A:A))+1,VLOOKUP(C76,'PVC SCH 40'!A:K,11),IF(C76&lt;(MAX('Push Fittings'!A:A))+1,VLOOKUP(C76,'Push Fittings'!A:J,10),IF(C76&lt;(MAX('Copper Wrot'!A:A))+1,VLOOKUP(C76,'Copper Wrot'!A:L,12),IF(C76&lt;(MAX('Cast Copper'!A:A))+1,VLOOKUP(C76,'Cast Copper'!A:J,10),IF(C76&lt;(MAX('Press Copper Fittings'!A:A))+1,VLOOKUP(C76,'Press Copper Fittings'!A:J,10),IF(C76&lt;(MAX('Supply Stops'!A:A))+1,VLOOKUP(C76,'Supply Stops'!A:J,10),IF(C76&lt;(MAX('Supply Lines'!A:A))+1,VLOOKUP(C76,'Supply Lines'!A:J,10),IF(C76&lt;(MAX('Gas Connectors'!A:A))+1,VLOOKUP(C76,'Gas Connectors'!A:J,10),IF(C76&lt;(MAX('CI Fittings'!A:A))+1,VLOOKUP(C76,'CI Fittings'!A:J,10),IF(C76&lt;(MAX('Steel Couplings'!A:A))+1,VLOOKUP(C76,'Steel Couplings'!A:J,10),IF(C76&lt;(MAX(NHC!A:A))+1,VLOOKUP(C76,NHC!A:J,10),IF(C76&lt;(MAX('Dielectric Unions'!A:A))+1,VLOOKUP(C76,'Dielectric Unions'!A:J,10),IF(C76&lt;(MAX('MI Fittings - XH'!A:A))+1,VLOOKUP(C76,'MI Fittings - XH'!A:J,10),IF(C76&lt;(MAX('Steel Nipples - XH'!A:A))+1,VLOOKUP(C76,'Steel Nipples - XH'!A:J,10),IF(C76&lt;(MAX('CPVC Adapters'!A:A))+1,VLOOKUP(C76,'CPVC Adapters'!A:J,10),""))))))))))))))))))))))))))))))</f>
        <v/>
      </c>
      <c r="E76" s="975" t="str">
        <f>IF(C76&lt;(MAX('MI Fittings'!A:A))+1,VLOOKUP(C76,'MI Fittings'!A:K,3),IF(C76&lt;(MAX('CS Press Fittings'!A:A))+1,VLOOKUP(C76,'CS Press Fittings'!A:K,4),IF(C76&lt;(MAX('Steel Nipples'!A:A))+1,VLOOKUP(C76,'Steel Nipples'!A:K,3),IF(C76&lt;(MAX('Steel Cut Lengths'!A:A))+1,VLOOKUP(C76,'Steel Cut Lengths'!A:K,3),IF(C76&lt;(MAX('Pipe Hangers'!A:A))+1,VLOOKUP(C76,'Pipe Hangers'!A:J,3),IF(C76&lt;(MAX('Brass Nipples '!A:A))+1,VLOOKUP(C76,'Brass Nipples '!A:J,3),IF(C76&lt;(MAX('Brass Fittings '!A:A))+1,VLOOKUP(C76,'Brass Fittings '!A:J,3),IF(C76&lt;(MAX(Valves!A:A))+1,VLOOKUP(C76,Valves!A:J,3),IF(C76&lt;(MAX('PEX Tubing'!A:A))+1,VLOOKUP(C76,'PEX Tubing'!A:I,3),IF(C76&lt;(MAX('PEX Fittings - Brass'!A:A))+1,VLOOKUP(C76,'PEX Fittings - Brass'!A:J,3),IF(C76&lt;(MAX('PEX Fittings - EXPN Brass'!A:A))+1,VLOOKUP(C76,'PEX Fittings - EXPN Brass'!A:J,3),IF(C76&lt;(MAX('PEX Fittings - F1807 PPSU '!A:A))+1,VLOOKUP(C76,'PEX Fittings - F1807 PPSU '!A:J,3),IF(C76&lt;(MAX('PEX Fittings - F1960 EPPSU'!A:A))+1,VLOOKUP(C76,'PEX Fittings - F1960 EPPSU'!A:J,3),IF(C76&lt;(MAX(Accessories!A:A))+1,VLOOKUP(C76,Accessories!A:J,3),IF(C76&lt;(MAX('PVC DWV'!A:A))+1,VLOOKUP(C76,'PVC DWV'!A:K,3),IF(C76&lt;(MAX('PVC SCH 40'!A:A))+1,VLOOKUP(C76,'PVC SCH 40'!A:K,3),IF(C76&lt;(MAX('Push Fittings'!A:A))+1,VLOOKUP(C76,'Push Fittings'!A:J,3),IF(C76&lt;(MAX('Copper Wrot'!A:A))+1,VLOOKUP(C76,'Copper Wrot'!A:L,3),IF(C76&lt;(MAX('Cast Copper'!A:A))+1,VLOOKUP(C76,'Cast Copper'!A:J,3),IF(C76&lt;(MAX('Cast Copper'!A:A))+1,VLOOKUP(C76,'Cast Copper'!A:J,3),IF(C76&lt;(MAX('Press Copper Fittings'!A:A))+1,VLOOKUP(C76,'Press Copper Fittings'!A:J,3),IF(C76&lt;(MAX('Supply Stops'!A:A))+1,VLOOKUP(C76,'Supply Stops'!A:J,3),IF(C76&lt;(MAX('Supply Lines'!A:A))+1,VLOOKUP(C76,'Supply Lines'!A:J,3),IF(C76&lt;(MAX('Gas Connectors'!A:A))+1,VLOOKUP(C76,'Gas Connectors'!A:J,3),IF(C76&lt;(MAX('CI Fittings'!A:A))+1,VLOOKUP(C76,'CI Fittings'!A:J,3),IF(C76&lt;(MAX('Steel Couplings'!A:A))+1,VLOOKUP(C76,'Steel Couplings'!A:J,3),IF(C76&lt;(MAX(NHC!A:A))+1,VLOOKUP(C76,NHC!A:J,3),IF(C76&lt;(MAX('Dielectric Unions'!A:A))+1,VLOOKUP(C76,'Dielectric Unions'!A:J,3),IF(C76&lt;(MAX('MI Fittings - XH'!A:A))+1,VLOOKUP(C76,'MI Fittings - XH'!A:J,3),IF(C76&lt;(MAX('Steel Nipples - XH'!A:A))+1,VLOOKUP(C76,'Steel Nipples - XH'!A:J,3),IF(C76&lt;(MAX('CPVC Adapters'!A:A))+1,VLOOKUP(C76,'CPVC Adapters'!A:J,3),"")))))))))))))))))))))))))))))))</f>
        <v/>
      </c>
      <c r="F76" s="1376" t="str">
        <f>IFERROR(VLOOKUP(E76,'Consolidated Master Sheet'!B:C,2,0),"")</f>
        <v/>
      </c>
      <c r="G76" s="1377"/>
      <c r="H76" s="345" t="str">
        <f>IFERROR(VLOOKUP(E76,'PEX Tubing'!C:H,6,0),IFERROR(VLOOKUP(E76,'Consolidated Master Sheet'!B:G,6,0),""))</f>
        <v/>
      </c>
      <c r="I76" s="1554">
        <f>IF(C76&lt;(MAX('MI Fittings'!A:A))+1,VLOOKUP(C76,'MI Fittings'!A:K,7),IF(C76&lt;(MAX('CS Press Fittings'!A:A))+1,VLOOKUP(C76,'CS Press Fittings'!A:K,8),IF(C76&lt;(MAX('Steel Nipples'!A:A))+1,VLOOKUP(C76,'Steel Nipples'!A:K,7),IF(C76&lt;(MAX('Steel Cut Lengths'!A:A))+1,VLOOKUP(C76,'Steel Cut Lengths'!A:K,7),IF(C76&lt;(MAX('Pipe Hangers'!A:A))+1,VLOOKUP(C76,'Pipe Hangers'!A:J,7),IF(C76&lt;(MAX('Brass Nipples '!A:A))+1,VLOOKUP(C76,'Brass Nipples '!A:J,7),IF(C76&lt;(MAX('Brass Fittings '!A:A))+1,VLOOKUP(C76,'Brass Fittings '!A:J,7),IF(C76&lt;(MAX(Valves!A:A))+1,VLOOKUP(C76,Valves!A:J,7),IF(C76&lt;(MAX('PEX Tubing'!A:A))+1,VLOOKUP(C76,'PEX Tubing'!A:I,7),IF(C76&lt;(MAX('PEX Fittings - Brass'!A:A))+1,VLOOKUP(C76,'PEX Fittings - Brass'!A:J,7),IF(C76&lt;(MAX('PEX Fittings - EXPN Brass'!A:A))+1,VLOOKUP(C76,'PEX Fittings - EXPN Brass'!A:J,7),IF(C76&lt;(MAX('PEX Fittings - F1807 PPSU '!A:A))+1,VLOOKUP(C76,'PEX Fittings - F1807 PPSU '!A:J,7),IF(C76&lt;(MAX('PEX Fittings - F1960 EPPSU'!A:A))+1,VLOOKUP(C76,'PEX Fittings - F1960 EPPSU'!A:J,7),IF(C76&lt;(MAX(Accessories!A:A))+1,VLOOKUP(C76,Accessories!A:J,7),IF(C76&lt;(MAX('PVC DWV'!A:A))+1,VLOOKUP(C76,'PVC DWV'!A:K,8),IF(C76&lt;(MAX('PVC SCH 40'!A:A))+1,VLOOKUP(C76,'PVC SCH 40'!A:K,7),IF(C76&lt;(MAX('Push Fittings'!A:A))+1,VLOOKUP(C76,'Push Fittings'!A:J,7),IF(C76&lt;(MAX('Copper Wrot'!A:A))+1,VLOOKUP(C76,'Copper Wrot'!A:L,9),IF(C76&lt;(MAX('Cast Copper'!A:A))+1,VLOOKUP(C76,'Cast Copper'!A:J,6),IF(C76&lt;(MAX('Press Copper Fittings'!A:A))+1,VLOOKUP(C76,'Press Copper Fittings'!A:J,7),IF(C76&lt;(MAX('Supply Stops'!A:A))+1,VLOOKUP(C76,'Supply Stops'!A:J,7),IF(C76&lt;(MAX('Supply Lines'!A:A))+1,VLOOKUP(C76,'Supply Lines'!A:J,7),IF(C76&lt;(MAX('Gas Connectors'!A:A))+1,VLOOKUP(C76,'Gas Connectors'!A:J,7),IF(C76&lt;(MAX('CI Fittings'!A:A))+1,VLOOKUP(C76,'CI Fittings'!A:J,7),IF(C76&lt;(MAX('Steel Couplings'!A:A))+1,VLOOKUP(C76,'Steel Couplings'!A:J,7),IF(C76&lt;(MAX(NHC!A:A))+1,VLOOKUP(C76,NHC!A:J,7),IF(C76&lt;(MAX('Dielectric Unions'!A:A))+1,VLOOKUP(C76,'Dielectric Unions'!A:J,7),IF(C76&lt;(MAX('MI Fittings - XH'!A:A))+1,VLOOKUP(C76,'MI Fittings - XH'!A:J,7),IF(C76&lt;(MAX('Steel Nipples - XH'!A:A))+1,VLOOKUP(C76,'Steel Nipples - XH'!A:J,7),IF(C76&lt;(MAX('CPVC Adapters'!A:A))+1,VLOOKUP(C76,'CPVC Adapters'!A:J,7),0))))))))))))))))))))))))))))))</f>
        <v>0</v>
      </c>
      <c r="J76" s="1555">
        <f t="shared" si="0"/>
        <v>0</v>
      </c>
    </row>
    <row r="77" spans="3:10" ht="15" customHeight="1" thickTop="1" thickBot="1">
      <c r="C77" s="976">
        <v>56</v>
      </c>
      <c r="D77" s="17" t="str">
        <f>IF(C77&lt;(MAX('MI Fittings'!A:A))+1,VLOOKUP(C77,'MI Fittings'!A:K,10),IF(C77&lt;(MAX('CS Press Fittings'!A:A))+1,VLOOKUP(C77,'CS Press Fittings'!A:K,11),IF(C77&lt;(MAX('Steel Nipples'!A:A))+1,VLOOKUP(C77,'Steel Nipples'!A:K,10),IF(C77&lt;(MAX('Steel Cut Lengths'!A:A))+1,VLOOKUP(C77,'Steel Cut Lengths'!A:K,10),IF(C77&lt;(MAX('Pipe Hangers'!A:A))+1,VLOOKUP(C77,'Pipe Hangers'!A:J,10),IF(C77&lt;(MAX('Brass Nipples '!A:A))+1,VLOOKUP(C77,'Brass Nipples '!A:J,10),IF(C77&lt;(MAX('Brass Fittings '!A:A))+1,VLOOKUP(C77,'Brass Fittings '!A:J,10),IF(C77&lt;(MAX(Valves!A:A))+1,VLOOKUP(C77,Valves!A:J,10),IF(C77&lt;(MAX('PEX Tubing'!A:A))+1,VLOOKUP(C77,'PEX Tubing'!A:I,9),IF(C77&lt;(MAX('PEX Fittings - Brass'!A:A))+1,VLOOKUP(C77,'PEX Fittings - Brass'!A:J,10),IF(C77&lt;(MAX('PEX Fittings - EXPN Brass'!A:A))+1,VLOOKUP(C77,'PEX Fittings - EXPN Brass'!A:J,10),IF(C77&lt;(MAX('PEX Fittings - F1807 PPSU '!A:A))+1,VLOOKUP(C77,'PEX Fittings - F1807 PPSU '!A:J,10),IF(C77&lt;(MAX('PEX Fittings - F1960 EPPSU'!A:A))+1,VLOOKUP(C77,'PEX Fittings - F1960 EPPSU'!A:J,10),IF(C77&lt;(MAX(Accessories!A:A))+1,VLOOKUP(C77,Accessories!A:J,10),IF(C77&lt;(MAX('PVC DWV'!A:A))+1,VLOOKUP(C77,'PVC DWV'!A:K,11),IF(C77&lt;(MAX('PVC SCH 40'!A:A))+1,VLOOKUP(C77,'PVC SCH 40'!A:K,11),IF(C77&lt;(MAX('Push Fittings'!A:A))+1,VLOOKUP(C77,'Push Fittings'!A:J,10),IF(C77&lt;(MAX('Copper Wrot'!A:A))+1,VLOOKUP(C77,'Copper Wrot'!A:L,12),IF(C77&lt;(MAX('Cast Copper'!A:A))+1,VLOOKUP(C77,'Cast Copper'!A:J,10),IF(C77&lt;(MAX('Press Copper Fittings'!A:A))+1,VLOOKUP(C77,'Press Copper Fittings'!A:J,10),IF(C77&lt;(MAX('Supply Stops'!A:A))+1,VLOOKUP(C77,'Supply Stops'!A:J,10),IF(C77&lt;(MAX('Supply Lines'!A:A))+1,VLOOKUP(C77,'Supply Lines'!A:J,10),IF(C77&lt;(MAX('Gas Connectors'!A:A))+1,VLOOKUP(C77,'Gas Connectors'!A:J,10),IF(C77&lt;(MAX('CI Fittings'!A:A))+1,VLOOKUP(C77,'CI Fittings'!A:J,10),IF(C77&lt;(MAX('Steel Couplings'!A:A))+1,VLOOKUP(C77,'Steel Couplings'!A:J,10),IF(C77&lt;(MAX(NHC!A:A))+1,VLOOKUP(C77,NHC!A:J,10),IF(C77&lt;(MAX('Dielectric Unions'!A:A))+1,VLOOKUP(C77,'Dielectric Unions'!A:J,10),IF(C77&lt;(MAX('MI Fittings - XH'!A:A))+1,VLOOKUP(C77,'MI Fittings - XH'!A:J,10),IF(C77&lt;(MAX('Steel Nipples - XH'!A:A))+1,VLOOKUP(C77,'Steel Nipples - XH'!A:J,10),IF(C77&lt;(MAX('CPVC Adapters'!A:A))+1,VLOOKUP(C77,'CPVC Adapters'!A:J,10),""))))))))))))))))))))))))))))))</f>
        <v/>
      </c>
      <c r="E77" s="975" t="str">
        <f>IF(C77&lt;(MAX('MI Fittings'!A:A))+1,VLOOKUP(C77,'MI Fittings'!A:K,3),IF(C77&lt;(MAX('CS Press Fittings'!A:A))+1,VLOOKUP(C77,'CS Press Fittings'!A:K,4),IF(C77&lt;(MAX('Steel Nipples'!A:A))+1,VLOOKUP(C77,'Steel Nipples'!A:K,3),IF(C77&lt;(MAX('Steel Cut Lengths'!A:A))+1,VLOOKUP(C77,'Steel Cut Lengths'!A:K,3),IF(C77&lt;(MAX('Pipe Hangers'!A:A))+1,VLOOKUP(C77,'Pipe Hangers'!A:J,3),IF(C77&lt;(MAX('Brass Nipples '!A:A))+1,VLOOKUP(C77,'Brass Nipples '!A:J,3),IF(C77&lt;(MAX('Brass Fittings '!A:A))+1,VLOOKUP(C77,'Brass Fittings '!A:J,3),IF(C77&lt;(MAX(Valves!A:A))+1,VLOOKUP(C77,Valves!A:J,3),IF(C77&lt;(MAX('PEX Tubing'!A:A))+1,VLOOKUP(C77,'PEX Tubing'!A:I,3),IF(C77&lt;(MAX('PEX Fittings - Brass'!A:A))+1,VLOOKUP(C77,'PEX Fittings - Brass'!A:J,3),IF(C77&lt;(MAX('PEX Fittings - EXPN Brass'!A:A))+1,VLOOKUP(C77,'PEX Fittings - EXPN Brass'!A:J,3),IF(C77&lt;(MAX('PEX Fittings - F1807 PPSU '!A:A))+1,VLOOKUP(C77,'PEX Fittings - F1807 PPSU '!A:J,3),IF(C77&lt;(MAX('PEX Fittings - F1960 EPPSU'!A:A))+1,VLOOKUP(C77,'PEX Fittings - F1960 EPPSU'!A:J,3),IF(C77&lt;(MAX(Accessories!A:A))+1,VLOOKUP(C77,Accessories!A:J,3),IF(C77&lt;(MAX('PVC DWV'!A:A))+1,VLOOKUP(C77,'PVC DWV'!A:K,3),IF(C77&lt;(MAX('PVC SCH 40'!A:A))+1,VLOOKUP(C77,'PVC SCH 40'!A:K,3),IF(C77&lt;(MAX('Push Fittings'!A:A))+1,VLOOKUP(C77,'Push Fittings'!A:J,3),IF(C77&lt;(MAX('Copper Wrot'!A:A))+1,VLOOKUP(C77,'Copper Wrot'!A:L,3),IF(C77&lt;(MAX('Cast Copper'!A:A))+1,VLOOKUP(C77,'Cast Copper'!A:J,3),IF(C77&lt;(MAX('Cast Copper'!A:A))+1,VLOOKUP(C77,'Cast Copper'!A:J,3),IF(C77&lt;(MAX('Press Copper Fittings'!A:A))+1,VLOOKUP(C77,'Press Copper Fittings'!A:J,3),IF(C77&lt;(MAX('Supply Stops'!A:A))+1,VLOOKUP(C77,'Supply Stops'!A:J,3),IF(C77&lt;(MAX('Supply Lines'!A:A))+1,VLOOKUP(C77,'Supply Lines'!A:J,3),IF(C77&lt;(MAX('Gas Connectors'!A:A))+1,VLOOKUP(C77,'Gas Connectors'!A:J,3),IF(C77&lt;(MAX('CI Fittings'!A:A))+1,VLOOKUP(C77,'CI Fittings'!A:J,3),IF(C77&lt;(MAX('Steel Couplings'!A:A))+1,VLOOKUP(C77,'Steel Couplings'!A:J,3),IF(C77&lt;(MAX(NHC!A:A))+1,VLOOKUP(C77,NHC!A:J,3),IF(C77&lt;(MAX('Dielectric Unions'!A:A))+1,VLOOKUP(C77,'Dielectric Unions'!A:J,3),IF(C77&lt;(MAX('MI Fittings - XH'!A:A))+1,VLOOKUP(C77,'MI Fittings - XH'!A:J,3),IF(C77&lt;(MAX('Steel Nipples - XH'!A:A))+1,VLOOKUP(C77,'Steel Nipples - XH'!A:J,3),IF(C77&lt;(MAX('CPVC Adapters'!A:A))+1,VLOOKUP(C77,'CPVC Adapters'!A:J,3),"")))))))))))))))))))))))))))))))</f>
        <v/>
      </c>
      <c r="F77" s="1376" t="str">
        <f>IFERROR(VLOOKUP(E77,'Consolidated Master Sheet'!B:C,2,0),"")</f>
        <v/>
      </c>
      <c r="G77" s="1377"/>
      <c r="H77" s="345" t="str">
        <f>IFERROR(VLOOKUP(E77,'PEX Tubing'!C:H,6,0),IFERROR(VLOOKUP(E77,'Consolidated Master Sheet'!B:G,6,0),""))</f>
        <v/>
      </c>
      <c r="I77" s="1554">
        <f>IF(C77&lt;(MAX('MI Fittings'!A:A))+1,VLOOKUP(C77,'MI Fittings'!A:K,7),IF(C77&lt;(MAX('CS Press Fittings'!A:A))+1,VLOOKUP(C77,'CS Press Fittings'!A:K,8),IF(C77&lt;(MAX('Steel Nipples'!A:A))+1,VLOOKUP(C77,'Steel Nipples'!A:K,7),IF(C77&lt;(MAX('Steel Cut Lengths'!A:A))+1,VLOOKUP(C77,'Steel Cut Lengths'!A:K,7),IF(C77&lt;(MAX('Pipe Hangers'!A:A))+1,VLOOKUP(C77,'Pipe Hangers'!A:J,7),IF(C77&lt;(MAX('Brass Nipples '!A:A))+1,VLOOKUP(C77,'Brass Nipples '!A:J,7),IF(C77&lt;(MAX('Brass Fittings '!A:A))+1,VLOOKUP(C77,'Brass Fittings '!A:J,7),IF(C77&lt;(MAX(Valves!A:A))+1,VLOOKUP(C77,Valves!A:J,7),IF(C77&lt;(MAX('PEX Tubing'!A:A))+1,VLOOKUP(C77,'PEX Tubing'!A:I,7),IF(C77&lt;(MAX('PEX Fittings - Brass'!A:A))+1,VLOOKUP(C77,'PEX Fittings - Brass'!A:J,7),IF(C77&lt;(MAX('PEX Fittings - EXPN Brass'!A:A))+1,VLOOKUP(C77,'PEX Fittings - EXPN Brass'!A:J,7),IF(C77&lt;(MAX('PEX Fittings - F1807 PPSU '!A:A))+1,VLOOKUP(C77,'PEX Fittings - F1807 PPSU '!A:J,7),IF(C77&lt;(MAX('PEX Fittings - F1960 EPPSU'!A:A))+1,VLOOKUP(C77,'PEX Fittings - F1960 EPPSU'!A:J,7),IF(C77&lt;(MAX(Accessories!A:A))+1,VLOOKUP(C77,Accessories!A:J,7),IF(C77&lt;(MAX('PVC DWV'!A:A))+1,VLOOKUP(C77,'PVC DWV'!A:K,8),IF(C77&lt;(MAX('PVC SCH 40'!A:A))+1,VLOOKUP(C77,'PVC SCH 40'!A:K,7),IF(C77&lt;(MAX('Push Fittings'!A:A))+1,VLOOKUP(C77,'Push Fittings'!A:J,7),IF(C77&lt;(MAX('Copper Wrot'!A:A))+1,VLOOKUP(C77,'Copper Wrot'!A:L,9),IF(C77&lt;(MAX('Cast Copper'!A:A))+1,VLOOKUP(C77,'Cast Copper'!A:J,6),IF(C77&lt;(MAX('Press Copper Fittings'!A:A))+1,VLOOKUP(C77,'Press Copper Fittings'!A:J,7),IF(C77&lt;(MAX('Supply Stops'!A:A))+1,VLOOKUP(C77,'Supply Stops'!A:J,7),IF(C77&lt;(MAX('Supply Lines'!A:A))+1,VLOOKUP(C77,'Supply Lines'!A:J,7),IF(C77&lt;(MAX('Gas Connectors'!A:A))+1,VLOOKUP(C77,'Gas Connectors'!A:J,7),IF(C77&lt;(MAX('CI Fittings'!A:A))+1,VLOOKUP(C77,'CI Fittings'!A:J,7),IF(C77&lt;(MAX('Steel Couplings'!A:A))+1,VLOOKUP(C77,'Steel Couplings'!A:J,7),IF(C77&lt;(MAX(NHC!A:A))+1,VLOOKUP(C77,NHC!A:J,7),IF(C77&lt;(MAX('Dielectric Unions'!A:A))+1,VLOOKUP(C77,'Dielectric Unions'!A:J,7),IF(C77&lt;(MAX('MI Fittings - XH'!A:A))+1,VLOOKUP(C77,'MI Fittings - XH'!A:J,7),IF(C77&lt;(MAX('Steel Nipples - XH'!A:A))+1,VLOOKUP(C77,'Steel Nipples - XH'!A:J,7),IF(C77&lt;(MAX('CPVC Adapters'!A:A))+1,VLOOKUP(C77,'CPVC Adapters'!A:J,7),0))))))))))))))))))))))))))))))</f>
        <v>0</v>
      </c>
      <c r="J77" s="1555">
        <f t="shared" si="0"/>
        <v>0</v>
      </c>
    </row>
    <row r="78" spans="3:10" ht="15" customHeight="1" thickTop="1" thickBot="1">
      <c r="C78" s="977">
        <v>57</v>
      </c>
      <c r="D78" s="17" t="str">
        <f>IF(C78&lt;(MAX('MI Fittings'!A:A))+1,VLOOKUP(C78,'MI Fittings'!A:K,10),IF(C78&lt;(MAX('CS Press Fittings'!A:A))+1,VLOOKUP(C78,'CS Press Fittings'!A:K,11),IF(C78&lt;(MAX('Steel Nipples'!A:A))+1,VLOOKUP(C78,'Steel Nipples'!A:K,10),IF(C78&lt;(MAX('Steel Cut Lengths'!A:A))+1,VLOOKUP(C78,'Steel Cut Lengths'!A:K,10),IF(C78&lt;(MAX('Pipe Hangers'!A:A))+1,VLOOKUP(C78,'Pipe Hangers'!A:J,10),IF(C78&lt;(MAX('Brass Nipples '!A:A))+1,VLOOKUP(C78,'Brass Nipples '!A:J,10),IF(C78&lt;(MAX('Brass Fittings '!A:A))+1,VLOOKUP(C78,'Brass Fittings '!A:J,10),IF(C78&lt;(MAX(Valves!A:A))+1,VLOOKUP(C78,Valves!A:J,10),IF(C78&lt;(MAX('PEX Tubing'!A:A))+1,VLOOKUP(C78,'PEX Tubing'!A:I,9),IF(C78&lt;(MAX('PEX Fittings - Brass'!A:A))+1,VLOOKUP(C78,'PEX Fittings - Brass'!A:J,10),IF(C78&lt;(MAX('PEX Fittings - EXPN Brass'!A:A))+1,VLOOKUP(C78,'PEX Fittings - EXPN Brass'!A:J,10),IF(C78&lt;(MAX('PEX Fittings - F1807 PPSU '!A:A))+1,VLOOKUP(C78,'PEX Fittings - F1807 PPSU '!A:J,10),IF(C78&lt;(MAX('PEX Fittings - F1960 EPPSU'!A:A))+1,VLOOKUP(C78,'PEX Fittings - F1960 EPPSU'!A:J,10),IF(C78&lt;(MAX(Accessories!A:A))+1,VLOOKUP(C78,Accessories!A:J,10),IF(C78&lt;(MAX('PVC DWV'!A:A))+1,VLOOKUP(C78,'PVC DWV'!A:K,11),IF(C78&lt;(MAX('PVC SCH 40'!A:A))+1,VLOOKUP(C78,'PVC SCH 40'!A:K,11),IF(C78&lt;(MAX('Push Fittings'!A:A))+1,VLOOKUP(C78,'Push Fittings'!A:J,10),IF(C78&lt;(MAX('Copper Wrot'!A:A))+1,VLOOKUP(C78,'Copper Wrot'!A:L,12),IF(C78&lt;(MAX('Cast Copper'!A:A))+1,VLOOKUP(C78,'Cast Copper'!A:J,10),IF(C78&lt;(MAX('Press Copper Fittings'!A:A))+1,VLOOKUP(C78,'Press Copper Fittings'!A:J,10),IF(C78&lt;(MAX('Supply Stops'!A:A))+1,VLOOKUP(C78,'Supply Stops'!A:J,10),IF(C78&lt;(MAX('Supply Lines'!A:A))+1,VLOOKUP(C78,'Supply Lines'!A:J,10),IF(C78&lt;(MAX('Gas Connectors'!A:A))+1,VLOOKUP(C78,'Gas Connectors'!A:J,10),IF(C78&lt;(MAX('CI Fittings'!A:A))+1,VLOOKUP(C78,'CI Fittings'!A:J,10),IF(C78&lt;(MAX('Steel Couplings'!A:A))+1,VLOOKUP(C78,'Steel Couplings'!A:J,10),IF(C78&lt;(MAX(NHC!A:A))+1,VLOOKUP(C78,NHC!A:J,10),IF(C78&lt;(MAX('Dielectric Unions'!A:A))+1,VLOOKUP(C78,'Dielectric Unions'!A:J,10),IF(C78&lt;(MAX('MI Fittings - XH'!A:A))+1,VLOOKUP(C78,'MI Fittings - XH'!A:J,10),IF(C78&lt;(MAX('Steel Nipples - XH'!A:A))+1,VLOOKUP(C78,'Steel Nipples - XH'!A:J,10),IF(C78&lt;(MAX('CPVC Adapters'!A:A))+1,VLOOKUP(C78,'CPVC Adapters'!A:J,10),""))))))))))))))))))))))))))))))</f>
        <v/>
      </c>
      <c r="E78" s="975" t="str">
        <f>IF(C78&lt;(MAX('MI Fittings'!A:A))+1,VLOOKUP(C78,'MI Fittings'!A:K,3),IF(C78&lt;(MAX('CS Press Fittings'!A:A))+1,VLOOKUP(C78,'CS Press Fittings'!A:K,4),IF(C78&lt;(MAX('Steel Nipples'!A:A))+1,VLOOKUP(C78,'Steel Nipples'!A:K,3),IF(C78&lt;(MAX('Steel Cut Lengths'!A:A))+1,VLOOKUP(C78,'Steel Cut Lengths'!A:K,3),IF(C78&lt;(MAX('Pipe Hangers'!A:A))+1,VLOOKUP(C78,'Pipe Hangers'!A:J,3),IF(C78&lt;(MAX('Brass Nipples '!A:A))+1,VLOOKUP(C78,'Brass Nipples '!A:J,3),IF(C78&lt;(MAX('Brass Fittings '!A:A))+1,VLOOKUP(C78,'Brass Fittings '!A:J,3),IF(C78&lt;(MAX(Valves!A:A))+1,VLOOKUP(C78,Valves!A:J,3),IF(C78&lt;(MAX('PEX Tubing'!A:A))+1,VLOOKUP(C78,'PEX Tubing'!A:I,3),IF(C78&lt;(MAX('PEX Fittings - Brass'!A:A))+1,VLOOKUP(C78,'PEX Fittings - Brass'!A:J,3),IF(C78&lt;(MAX('PEX Fittings - EXPN Brass'!A:A))+1,VLOOKUP(C78,'PEX Fittings - EXPN Brass'!A:J,3),IF(C78&lt;(MAX('PEX Fittings - F1807 PPSU '!A:A))+1,VLOOKUP(C78,'PEX Fittings - F1807 PPSU '!A:J,3),IF(C78&lt;(MAX('PEX Fittings - F1960 EPPSU'!A:A))+1,VLOOKUP(C78,'PEX Fittings - F1960 EPPSU'!A:J,3),IF(C78&lt;(MAX(Accessories!A:A))+1,VLOOKUP(C78,Accessories!A:J,3),IF(C78&lt;(MAX('PVC DWV'!A:A))+1,VLOOKUP(C78,'PVC DWV'!A:K,3),IF(C78&lt;(MAX('PVC SCH 40'!A:A))+1,VLOOKUP(C78,'PVC SCH 40'!A:K,3),IF(C78&lt;(MAX('Push Fittings'!A:A))+1,VLOOKUP(C78,'Push Fittings'!A:J,3),IF(C78&lt;(MAX('Copper Wrot'!A:A))+1,VLOOKUP(C78,'Copper Wrot'!A:L,3),IF(C78&lt;(MAX('Cast Copper'!A:A))+1,VLOOKUP(C78,'Cast Copper'!A:J,3),IF(C78&lt;(MAX('Cast Copper'!A:A))+1,VLOOKUP(C78,'Cast Copper'!A:J,3),IF(C78&lt;(MAX('Press Copper Fittings'!A:A))+1,VLOOKUP(C78,'Press Copper Fittings'!A:J,3),IF(C78&lt;(MAX('Supply Stops'!A:A))+1,VLOOKUP(C78,'Supply Stops'!A:J,3),IF(C78&lt;(MAX('Supply Lines'!A:A))+1,VLOOKUP(C78,'Supply Lines'!A:J,3),IF(C78&lt;(MAX('Gas Connectors'!A:A))+1,VLOOKUP(C78,'Gas Connectors'!A:J,3),IF(C78&lt;(MAX('CI Fittings'!A:A))+1,VLOOKUP(C78,'CI Fittings'!A:J,3),IF(C78&lt;(MAX('Steel Couplings'!A:A))+1,VLOOKUP(C78,'Steel Couplings'!A:J,3),IF(C78&lt;(MAX(NHC!A:A))+1,VLOOKUP(C78,NHC!A:J,3),IF(C78&lt;(MAX('Dielectric Unions'!A:A))+1,VLOOKUP(C78,'Dielectric Unions'!A:J,3),IF(C78&lt;(MAX('MI Fittings - XH'!A:A))+1,VLOOKUP(C78,'MI Fittings - XH'!A:J,3),IF(C78&lt;(MAX('Steel Nipples - XH'!A:A))+1,VLOOKUP(C78,'Steel Nipples - XH'!A:J,3),IF(C78&lt;(MAX('CPVC Adapters'!A:A))+1,VLOOKUP(C78,'CPVC Adapters'!A:J,3),"")))))))))))))))))))))))))))))))</f>
        <v/>
      </c>
      <c r="F78" s="1376" t="str">
        <f>IFERROR(VLOOKUP(E78,'Consolidated Master Sheet'!B:C,2,0),"")</f>
        <v/>
      </c>
      <c r="G78" s="1377"/>
      <c r="H78" s="345" t="str">
        <f>IFERROR(VLOOKUP(E78,'PEX Tubing'!C:H,6,0),IFERROR(VLOOKUP(E78,'Consolidated Master Sheet'!B:G,6,0),""))</f>
        <v/>
      </c>
      <c r="I78" s="1554">
        <f>IF(C78&lt;(MAX('MI Fittings'!A:A))+1,VLOOKUP(C78,'MI Fittings'!A:K,7),IF(C78&lt;(MAX('CS Press Fittings'!A:A))+1,VLOOKUP(C78,'CS Press Fittings'!A:K,8),IF(C78&lt;(MAX('Steel Nipples'!A:A))+1,VLOOKUP(C78,'Steel Nipples'!A:K,7),IF(C78&lt;(MAX('Steel Cut Lengths'!A:A))+1,VLOOKUP(C78,'Steel Cut Lengths'!A:K,7),IF(C78&lt;(MAX('Pipe Hangers'!A:A))+1,VLOOKUP(C78,'Pipe Hangers'!A:J,7),IF(C78&lt;(MAX('Brass Nipples '!A:A))+1,VLOOKUP(C78,'Brass Nipples '!A:J,7),IF(C78&lt;(MAX('Brass Fittings '!A:A))+1,VLOOKUP(C78,'Brass Fittings '!A:J,7),IF(C78&lt;(MAX(Valves!A:A))+1,VLOOKUP(C78,Valves!A:J,7),IF(C78&lt;(MAX('PEX Tubing'!A:A))+1,VLOOKUP(C78,'PEX Tubing'!A:I,7),IF(C78&lt;(MAX('PEX Fittings - Brass'!A:A))+1,VLOOKUP(C78,'PEX Fittings - Brass'!A:J,7),IF(C78&lt;(MAX('PEX Fittings - EXPN Brass'!A:A))+1,VLOOKUP(C78,'PEX Fittings - EXPN Brass'!A:J,7),IF(C78&lt;(MAX('PEX Fittings - F1807 PPSU '!A:A))+1,VLOOKUP(C78,'PEX Fittings - F1807 PPSU '!A:J,7),IF(C78&lt;(MAX('PEX Fittings - F1960 EPPSU'!A:A))+1,VLOOKUP(C78,'PEX Fittings - F1960 EPPSU'!A:J,7),IF(C78&lt;(MAX(Accessories!A:A))+1,VLOOKUP(C78,Accessories!A:J,7),IF(C78&lt;(MAX('PVC DWV'!A:A))+1,VLOOKUP(C78,'PVC DWV'!A:K,8),IF(C78&lt;(MAX('PVC SCH 40'!A:A))+1,VLOOKUP(C78,'PVC SCH 40'!A:K,7),IF(C78&lt;(MAX('Push Fittings'!A:A))+1,VLOOKUP(C78,'Push Fittings'!A:J,7),IF(C78&lt;(MAX('Copper Wrot'!A:A))+1,VLOOKUP(C78,'Copper Wrot'!A:L,9),IF(C78&lt;(MAX('Cast Copper'!A:A))+1,VLOOKUP(C78,'Cast Copper'!A:J,6),IF(C78&lt;(MAX('Press Copper Fittings'!A:A))+1,VLOOKUP(C78,'Press Copper Fittings'!A:J,7),IF(C78&lt;(MAX('Supply Stops'!A:A))+1,VLOOKUP(C78,'Supply Stops'!A:J,7),IF(C78&lt;(MAX('Supply Lines'!A:A))+1,VLOOKUP(C78,'Supply Lines'!A:J,7),IF(C78&lt;(MAX('Gas Connectors'!A:A))+1,VLOOKUP(C78,'Gas Connectors'!A:J,7),IF(C78&lt;(MAX('CI Fittings'!A:A))+1,VLOOKUP(C78,'CI Fittings'!A:J,7),IF(C78&lt;(MAX('Steel Couplings'!A:A))+1,VLOOKUP(C78,'Steel Couplings'!A:J,7),IF(C78&lt;(MAX(NHC!A:A))+1,VLOOKUP(C78,NHC!A:J,7),IF(C78&lt;(MAX('Dielectric Unions'!A:A))+1,VLOOKUP(C78,'Dielectric Unions'!A:J,7),IF(C78&lt;(MAX('MI Fittings - XH'!A:A))+1,VLOOKUP(C78,'MI Fittings - XH'!A:J,7),IF(C78&lt;(MAX('Steel Nipples - XH'!A:A))+1,VLOOKUP(C78,'Steel Nipples - XH'!A:J,7),IF(C78&lt;(MAX('CPVC Adapters'!A:A))+1,VLOOKUP(C78,'CPVC Adapters'!A:J,7),0))))))))))))))))))))))))))))))</f>
        <v>0</v>
      </c>
      <c r="J78" s="1555">
        <f t="shared" si="0"/>
        <v>0</v>
      </c>
    </row>
    <row r="79" spans="3:10" ht="15" customHeight="1" thickTop="1" thickBot="1">
      <c r="C79" s="976">
        <v>58</v>
      </c>
      <c r="D79" s="17" t="str">
        <f>IF(C79&lt;(MAX('MI Fittings'!A:A))+1,VLOOKUP(C79,'MI Fittings'!A:K,10),IF(C79&lt;(MAX('CS Press Fittings'!A:A))+1,VLOOKUP(C79,'CS Press Fittings'!A:K,11),IF(C79&lt;(MAX('Steel Nipples'!A:A))+1,VLOOKUP(C79,'Steel Nipples'!A:K,10),IF(C79&lt;(MAX('Steel Cut Lengths'!A:A))+1,VLOOKUP(C79,'Steel Cut Lengths'!A:K,10),IF(C79&lt;(MAX('Pipe Hangers'!A:A))+1,VLOOKUP(C79,'Pipe Hangers'!A:J,10),IF(C79&lt;(MAX('Brass Nipples '!A:A))+1,VLOOKUP(C79,'Brass Nipples '!A:J,10),IF(C79&lt;(MAX('Brass Fittings '!A:A))+1,VLOOKUP(C79,'Brass Fittings '!A:J,10),IF(C79&lt;(MAX(Valves!A:A))+1,VLOOKUP(C79,Valves!A:J,10),IF(C79&lt;(MAX('PEX Tubing'!A:A))+1,VLOOKUP(C79,'PEX Tubing'!A:I,9),IF(C79&lt;(MAX('PEX Fittings - Brass'!A:A))+1,VLOOKUP(C79,'PEX Fittings - Brass'!A:J,10),IF(C79&lt;(MAX('PEX Fittings - EXPN Brass'!A:A))+1,VLOOKUP(C79,'PEX Fittings - EXPN Brass'!A:J,10),IF(C79&lt;(MAX('PEX Fittings - F1807 PPSU '!A:A))+1,VLOOKUP(C79,'PEX Fittings - F1807 PPSU '!A:J,10),IF(C79&lt;(MAX('PEX Fittings - F1960 EPPSU'!A:A))+1,VLOOKUP(C79,'PEX Fittings - F1960 EPPSU'!A:J,10),IF(C79&lt;(MAX(Accessories!A:A))+1,VLOOKUP(C79,Accessories!A:J,10),IF(C79&lt;(MAX('PVC DWV'!A:A))+1,VLOOKUP(C79,'PVC DWV'!A:K,11),IF(C79&lt;(MAX('PVC SCH 40'!A:A))+1,VLOOKUP(C79,'PVC SCH 40'!A:K,11),IF(C79&lt;(MAX('Push Fittings'!A:A))+1,VLOOKUP(C79,'Push Fittings'!A:J,10),IF(C79&lt;(MAX('Copper Wrot'!A:A))+1,VLOOKUP(C79,'Copper Wrot'!A:L,12),IF(C79&lt;(MAX('Cast Copper'!A:A))+1,VLOOKUP(C79,'Cast Copper'!A:J,10),IF(C79&lt;(MAX('Press Copper Fittings'!A:A))+1,VLOOKUP(C79,'Press Copper Fittings'!A:J,10),IF(C79&lt;(MAX('Supply Stops'!A:A))+1,VLOOKUP(C79,'Supply Stops'!A:J,10),IF(C79&lt;(MAX('Supply Lines'!A:A))+1,VLOOKUP(C79,'Supply Lines'!A:J,10),IF(C79&lt;(MAX('Gas Connectors'!A:A))+1,VLOOKUP(C79,'Gas Connectors'!A:J,10),IF(C79&lt;(MAX('CI Fittings'!A:A))+1,VLOOKUP(C79,'CI Fittings'!A:J,10),IF(C79&lt;(MAX('Steel Couplings'!A:A))+1,VLOOKUP(C79,'Steel Couplings'!A:J,10),IF(C79&lt;(MAX(NHC!A:A))+1,VLOOKUP(C79,NHC!A:J,10),IF(C79&lt;(MAX('Dielectric Unions'!A:A))+1,VLOOKUP(C79,'Dielectric Unions'!A:J,10),IF(C79&lt;(MAX('MI Fittings - XH'!A:A))+1,VLOOKUP(C79,'MI Fittings - XH'!A:J,10),IF(C79&lt;(MAX('Steel Nipples - XH'!A:A))+1,VLOOKUP(C79,'Steel Nipples - XH'!A:J,10),IF(C79&lt;(MAX('CPVC Adapters'!A:A))+1,VLOOKUP(C79,'CPVC Adapters'!A:J,10),""))))))))))))))))))))))))))))))</f>
        <v/>
      </c>
      <c r="E79" s="975" t="str">
        <f>IF(C79&lt;(MAX('MI Fittings'!A:A))+1,VLOOKUP(C79,'MI Fittings'!A:K,3),IF(C79&lt;(MAX('CS Press Fittings'!A:A))+1,VLOOKUP(C79,'CS Press Fittings'!A:K,4),IF(C79&lt;(MAX('Steel Nipples'!A:A))+1,VLOOKUP(C79,'Steel Nipples'!A:K,3),IF(C79&lt;(MAX('Steel Cut Lengths'!A:A))+1,VLOOKUP(C79,'Steel Cut Lengths'!A:K,3),IF(C79&lt;(MAX('Pipe Hangers'!A:A))+1,VLOOKUP(C79,'Pipe Hangers'!A:J,3),IF(C79&lt;(MAX('Brass Nipples '!A:A))+1,VLOOKUP(C79,'Brass Nipples '!A:J,3),IF(C79&lt;(MAX('Brass Fittings '!A:A))+1,VLOOKUP(C79,'Brass Fittings '!A:J,3),IF(C79&lt;(MAX(Valves!A:A))+1,VLOOKUP(C79,Valves!A:J,3),IF(C79&lt;(MAX('PEX Tubing'!A:A))+1,VLOOKUP(C79,'PEX Tubing'!A:I,3),IF(C79&lt;(MAX('PEX Fittings - Brass'!A:A))+1,VLOOKUP(C79,'PEX Fittings - Brass'!A:J,3),IF(C79&lt;(MAX('PEX Fittings - EXPN Brass'!A:A))+1,VLOOKUP(C79,'PEX Fittings - EXPN Brass'!A:J,3),IF(C79&lt;(MAX('PEX Fittings - F1807 PPSU '!A:A))+1,VLOOKUP(C79,'PEX Fittings - F1807 PPSU '!A:J,3),IF(C79&lt;(MAX('PEX Fittings - F1960 EPPSU'!A:A))+1,VLOOKUP(C79,'PEX Fittings - F1960 EPPSU'!A:J,3),IF(C79&lt;(MAX(Accessories!A:A))+1,VLOOKUP(C79,Accessories!A:J,3),IF(C79&lt;(MAX('PVC DWV'!A:A))+1,VLOOKUP(C79,'PVC DWV'!A:K,3),IF(C79&lt;(MAX('PVC SCH 40'!A:A))+1,VLOOKUP(C79,'PVC SCH 40'!A:K,3),IF(C79&lt;(MAX('Push Fittings'!A:A))+1,VLOOKUP(C79,'Push Fittings'!A:J,3),IF(C79&lt;(MAX('Copper Wrot'!A:A))+1,VLOOKUP(C79,'Copper Wrot'!A:L,3),IF(C79&lt;(MAX('Cast Copper'!A:A))+1,VLOOKUP(C79,'Cast Copper'!A:J,3),IF(C79&lt;(MAX('Cast Copper'!A:A))+1,VLOOKUP(C79,'Cast Copper'!A:J,3),IF(C79&lt;(MAX('Press Copper Fittings'!A:A))+1,VLOOKUP(C79,'Press Copper Fittings'!A:J,3),IF(C79&lt;(MAX('Supply Stops'!A:A))+1,VLOOKUP(C79,'Supply Stops'!A:J,3),IF(C79&lt;(MAX('Supply Lines'!A:A))+1,VLOOKUP(C79,'Supply Lines'!A:J,3),IF(C79&lt;(MAX('Gas Connectors'!A:A))+1,VLOOKUP(C79,'Gas Connectors'!A:J,3),IF(C79&lt;(MAX('CI Fittings'!A:A))+1,VLOOKUP(C79,'CI Fittings'!A:J,3),IF(C79&lt;(MAX('Steel Couplings'!A:A))+1,VLOOKUP(C79,'Steel Couplings'!A:J,3),IF(C79&lt;(MAX(NHC!A:A))+1,VLOOKUP(C79,NHC!A:J,3),IF(C79&lt;(MAX('Dielectric Unions'!A:A))+1,VLOOKUP(C79,'Dielectric Unions'!A:J,3),IF(C79&lt;(MAX('MI Fittings - XH'!A:A))+1,VLOOKUP(C79,'MI Fittings - XH'!A:J,3),IF(C79&lt;(MAX('Steel Nipples - XH'!A:A))+1,VLOOKUP(C79,'Steel Nipples - XH'!A:J,3),IF(C79&lt;(MAX('CPVC Adapters'!A:A))+1,VLOOKUP(C79,'CPVC Adapters'!A:J,3),"")))))))))))))))))))))))))))))))</f>
        <v/>
      </c>
      <c r="F79" s="1376" t="str">
        <f>IFERROR(VLOOKUP(E79,'Consolidated Master Sheet'!B:C,2,0),"")</f>
        <v/>
      </c>
      <c r="G79" s="1377"/>
      <c r="H79" s="345" t="str">
        <f>IFERROR(VLOOKUP(E79,'PEX Tubing'!C:H,6,0),IFERROR(VLOOKUP(E79,'Consolidated Master Sheet'!B:G,6,0),""))</f>
        <v/>
      </c>
      <c r="I79" s="1554">
        <f>IF(C79&lt;(MAX('MI Fittings'!A:A))+1,VLOOKUP(C79,'MI Fittings'!A:K,7),IF(C79&lt;(MAX('CS Press Fittings'!A:A))+1,VLOOKUP(C79,'CS Press Fittings'!A:K,8),IF(C79&lt;(MAX('Steel Nipples'!A:A))+1,VLOOKUP(C79,'Steel Nipples'!A:K,7),IF(C79&lt;(MAX('Steel Cut Lengths'!A:A))+1,VLOOKUP(C79,'Steel Cut Lengths'!A:K,7),IF(C79&lt;(MAX('Pipe Hangers'!A:A))+1,VLOOKUP(C79,'Pipe Hangers'!A:J,7),IF(C79&lt;(MAX('Brass Nipples '!A:A))+1,VLOOKUP(C79,'Brass Nipples '!A:J,7),IF(C79&lt;(MAX('Brass Fittings '!A:A))+1,VLOOKUP(C79,'Brass Fittings '!A:J,7),IF(C79&lt;(MAX(Valves!A:A))+1,VLOOKUP(C79,Valves!A:J,7),IF(C79&lt;(MAX('PEX Tubing'!A:A))+1,VLOOKUP(C79,'PEX Tubing'!A:I,7),IF(C79&lt;(MAX('PEX Fittings - Brass'!A:A))+1,VLOOKUP(C79,'PEX Fittings - Brass'!A:J,7),IF(C79&lt;(MAX('PEX Fittings - EXPN Brass'!A:A))+1,VLOOKUP(C79,'PEX Fittings - EXPN Brass'!A:J,7),IF(C79&lt;(MAX('PEX Fittings - F1807 PPSU '!A:A))+1,VLOOKUP(C79,'PEX Fittings - F1807 PPSU '!A:J,7),IF(C79&lt;(MAX('PEX Fittings - F1960 EPPSU'!A:A))+1,VLOOKUP(C79,'PEX Fittings - F1960 EPPSU'!A:J,7),IF(C79&lt;(MAX(Accessories!A:A))+1,VLOOKUP(C79,Accessories!A:J,7),IF(C79&lt;(MAX('PVC DWV'!A:A))+1,VLOOKUP(C79,'PVC DWV'!A:K,8),IF(C79&lt;(MAX('PVC SCH 40'!A:A))+1,VLOOKUP(C79,'PVC SCH 40'!A:K,7),IF(C79&lt;(MAX('Push Fittings'!A:A))+1,VLOOKUP(C79,'Push Fittings'!A:J,7),IF(C79&lt;(MAX('Copper Wrot'!A:A))+1,VLOOKUP(C79,'Copper Wrot'!A:L,9),IF(C79&lt;(MAX('Cast Copper'!A:A))+1,VLOOKUP(C79,'Cast Copper'!A:J,6),IF(C79&lt;(MAX('Press Copper Fittings'!A:A))+1,VLOOKUP(C79,'Press Copper Fittings'!A:J,7),IF(C79&lt;(MAX('Supply Stops'!A:A))+1,VLOOKUP(C79,'Supply Stops'!A:J,7),IF(C79&lt;(MAX('Supply Lines'!A:A))+1,VLOOKUP(C79,'Supply Lines'!A:J,7),IF(C79&lt;(MAX('Gas Connectors'!A:A))+1,VLOOKUP(C79,'Gas Connectors'!A:J,7),IF(C79&lt;(MAX('CI Fittings'!A:A))+1,VLOOKUP(C79,'CI Fittings'!A:J,7),IF(C79&lt;(MAX('Steel Couplings'!A:A))+1,VLOOKUP(C79,'Steel Couplings'!A:J,7),IF(C79&lt;(MAX(NHC!A:A))+1,VLOOKUP(C79,NHC!A:J,7),IF(C79&lt;(MAX('Dielectric Unions'!A:A))+1,VLOOKUP(C79,'Dielectric Unions'!A:J,7),IF(C79&lt;(MAX('MI Fittings - XH'!A:A))+1,VLOOKUP(C79,'MI Fittings - XH'!A:J,7),IF(C79&lt;(MAX('Steel Nipples - XH'!A:A))+1,VLOOKUP(C79,'Steel Nipples - XH'!A:J,7),IF(C79&lt;(MAX('CPVC Adapters'!A:A))+1,VLOOKUP(C79,'CPVC Adapters'!A:J,7),0))))))))))))))))))))))))))))))</f>
        <v>0</v>
      </c>
      <c r="J79" s="1555">
        <f t="shared" si="0"/>
        <v>0</v>
      </c>
    </row>
    <row r="80" spans="3:10" ht="15" customHeight="1" thickTop="1" thickBot="1">
      <c r="C80" s="977">
        <v>59</v>
      </c>
      <c r="D80" s="17" t="str">
        <f>IF(C80&lt;(MAX('MI Fittings'!A:A))+1,VLOOKUP(C80,'MI Fittings'!A:K,10),IF(C80&lt;(MAX('CS Press Fittings'!A:A))+1,VLOOKUP(C80,'CS Press Fittings'!A:K,11),IF(C80&lt;(MAX('Steel Nipples'!A:A))+1,VLOOKUP(C80,'Steel Nipples'!A:K,10),IF(C80&lt;(MAX('Steel Cut Lengths'!A:A))+1,VLOOKUP(C80,'Steel Cut Lengths'!A:K,10),IF(C80&lt;(MAX('Pipe Hangers'!A:A))+1,VLOOKUP(C80,'Pipe Hangers'!A:J,10),IF(C80&lt;(MAX('Brass Nipples '!A:A))+1,VLOOKUP(C80,'Brass Nipples '!A:J,10),IF(C80&lt;(MAX('Brass Fittings '!A:A))+1,VLOOKUP(C80,'Brass Fittings '!A:J,10),IF(C80&lt;(MAX(Valves!A:A))+1,VLOOKUP(C80,Valves!A:J,10),IF(C80&lt;(MAX('PEX Tubing'!A:A))+1,VLOOKUP(C80,'PEX Tubing'!A:I,9),IF(C80&lt;(MAX('PEX Fittings - Brass'!A:A))+1,VLOOKUP(C80,'PEX Fittings - Brass'!A:J,10),IF(C80&lt;(MAX('PEX Fittings - EXPN Brass'!A:A))+1,VLOOKUP(C80,'PEX Fittings - EXPN Brass'!A:J,10),IF(C80&lt;(MAX('PEX Fittings - F1807 PPSU '!A:A))+1,VLOOKUP(C80,'PEX Fittings - F1807 PPSU '!A:J,10),IF(C80&lt;(MAX('PEX Fittings - F1960 EPPSU'!A:A))+1,VLOOKUP(C80,'PEX Fittings - F1960 EPPSU'!A:J,10),IF(C80&lt;(MAX(Accessories!A:A))+1,VLOOKUP(C80,Accessories!A:J,10),IF(C80&lt;(MAX('PVC DWV'!A:A))+1,VLOOKUP(C80,'PVC DWV'!A:K,11),IF(C80&lt;(MAX('PVC SCH 40'!A:A))+1,VLOOKUP(C80,'PVC SCH 40'!A:K,11),IF(C80&lt;(MAX('Push Fittings'!A:A))+1,VLOOKUP(C80,'Push Fittings'!A:J,10),IF(C80&lt;(MAX('Copper Wrot'!A:A))+1,VLOOKUP(C80,'Copper Wrot'!A:L,12),IF(C80&lt;(MAX('Cast Copper'!A:A))+1,VLOOKUP(C80,'Cast Copper'!A:J,10),IF(C80&lt;(MAX('Press Copper Fittings'!A:A))+1,VLOOKUP(C80,'Press Copper Fittings'!A:J,10),IF(C80&lt;(MAX('Supply Stops'!A:A))+1,VLOOKUP(C80,'Supply Stops'!A:J,10),IF(C80&lt;(MAX('Supply Lines'!A:A))+1,VLOOKUP(C80,'Supply Lines'!A:J,10),IF(C80&lt;(MAX('Gas Connectors'!A:A))+1,VLOOKUP(C80,'Gas Connectors'!A:J,10),IF(C80&lt;(MAX('CI Fittings'!A:A))+1,VLOOKUP(C80,'CI Fittings'!A:J,10),IF(C80&lt;(MAX('Steel Couplings'!A:A))+1,VLOOKUP(C80,'Steel Couplings'!A:J,10),IF(C80&lt;(MAX(NHC!A:A))+1,VLOOKUP(C80,NHC!A:J,10),IF(C80&lt;(MAX('Dielectric Unions'!A:A))+1,VLOOKUP(C80,'Dielectric Unions'!A:J,10),IF(C80&lt;(MAX('MI Fittings - XH'!A:A))+1,VLOOKUP(C80,'MI Fittings - XH'!A:J,10),IF(C80&lt;(MAX('Steel Nipples - XH'!A:A))+1,VLOOKUP(C80,'Steel Nipples - XH'!A:J,10),IF(C80&lt;(MAX('CPVC Adapters'!A:A))+1,VLOOKUP(C80,'CPVC Adapters'!A:J,10),""))))))))))))))))))))))))))))))</f>
        <v/>
      </c>
      <c r="E80" s="975" t="str">
        <f>IF(C80&lt;(MAX('MI Fittings'!A:A))+1,VLOOKUP(C80,'MI Fittings'!A:K,3),IF(C80&lt;(MAX('CS Press Fittings'!A:A))+1,VLOOKUP(C80,'CS Press Fittings'!A:K,4),IF(C80&lt;(MAX('Steel Nipples'!A:A))+1,VLOOKUP(C80,'Steel Nipples'!A:K,3),IF(C80&lt;(MAX('Steel Cut Lengths'!A:A))+1,VLOOKUP(C80,'Steel Cut Lengths'!A:K,3),IF(C80&lt;(MAX('Pipe Hangers'!A:A))+1,VLOOKUP(C80,'Pipe Hangers'!A:J,3),IF(C80&lt;(MAX('Brass Nipples '!A:A))+1,VLOOKUP(C80,'Brass Nipples '!A:J,3),IF(C80&lt;(MAX('Brass Fittings '!A:A))+1,VLOOKUP(C80,'Brass Fittings '!A:J,3),IF(C80&lt;(MAX(Valves!A:A))+1,VLOOKUP(C80,Valves!A:J,3),IF(C80&lt;(MAX('PEX Tubing'!A:A))+1,VLOOKUP(C80,'PEX Tubing'!A:I,3),IF(C80&lt;(MAX('PEX Fittings - Brass'!A:A))+1,VLOOKUP(C80,'PEX Fittings - Brass'!A:J,3),IF(C80&lt;(MAX('PEX Fittings - EXPN Brass'!A:A))+1,VLOOKUP(C80,'PEX Fittings - EXPN Brass'!A:J,3),IF(C80&lt;(MAX('PEX Fittings - F1807 PPSU '!A:A))+1,VLOOKUP(C80,'PEX Fittings - F1807 PPSU '!A:J,3),IF(C80&lt;(MAX('PEX Fittings - F1960 EPPSU'!A:A))+1,VLOOKUP(C80,'PEX Fittings - F1960 EPPSU'!A:J,3),IF(C80&lt;(MAX(Accessories!A:A))+1,VLOOKUP(C80,Accessories!A:J,3),IF(C80&lt;(MAX('PVC DWV'!A:A))+1,VLOOKUP(C80,'PVC DWV'!A:K,3),IF(C80&lt;(MAX('PVC SCH 40'!A:A))+1,VLOOKUP(C80,'PVC SCH 40'!A:K,3),IF(C80&lt;(MAX('Push Fittings'!A:A))+1,VLOOKUP(C80,'Push Fittings'!A:J,3),IF(C80&lt;(MAX('Copper Wrot'!A:A))+1,VLOOKUP(C80,'Copper Wrot'!A:L,3),IF(C80&lt;(MAX('Cast Copper'!A:A))+1,VLOOKUP(C80,'Cast Copper'!A:J,3),IF(C80&lt;(MAX('Cast Copper'!A:A))+1,VLOOKUP(C80,'Cast Copper'!A:J,3),IF(C80&lt;(MAX('Press Copper Fittings'!A:A))+1,VLOOKUP(C80,'Press Copper Fittings'!A:J,3),IF(C80&lt;(MAX('Supply Stops'!A:A))+1,VLOOKUP(C80,'Supply Stops'!A:J,3),IF(C80&lt;(MAX('Supply Lines'!A:A))+1,VLOOKUP(C80,'Supply Lines'!A:J,3),IF(C80&lt;(MAX('Gas Connectors'!A:A))+1,VLOOKUP(C80,'Gas Connectors'!A:J,3),IF(C80&lt;(MAX('CI Fittings'!A:A))+1,VLOOKUP(C80,'CI Fittings'!A:J,3),IF(C80&lt;(MAX('Steel Couplings'!A:A))+1,VLOOKUP(C80,'Steel Couplings'!A:J,3),IF(C80&lt;(MAX(NHC!A:A))+1,VLOOKUP(C80,NHC!A:J,3),IF(C80&lt;(MAX('Dielectric Unions'!A:A))+1,VLOOKUP(C80,'Dielectric Unions'!A:J,3),IF(C80&lt;(MAX('MI Fittings - XH'!A:A))+1,VLOOKUP(C80,'MI Fittings - XH'!A:J,3),IF(C80&lt;(MAX('Steel Nipples - XH'!A:A))+1,VLOOKUP(C80,'Steel Nipples - XH'!A:J,3),IF(C80&lt;(MAX('CPVC Adapters'!A:A))+1,VLOOKUP(C80,'CPVC Adapters'!A:J,3),"")))))))))))))))))))))))))))))))</f>
        <v/>
      </c>
      <c r="F80" s="1376" t="str">
        <f>IFERROR(VLOOKUP(E80,'Consolidated Master Sheet'!B:C,2,0),"")</f>
        <v/>
      </c>
      <c r="G80" s="1377"/>
      <c r="H80" s="345" t="str">
        <f>IFERROR(VLOOKUP(E80,'PEX Tubing'!C:H,6,0),IFERROR(VLOOKUP(E80,'Consolidated Master Sheet'!B:G,6,0),""))</f>
        <v/>
      </c>
      <c r="I80" s="1554">
        <f>IF(C80&lt;(MAX('MI Fittings'!A:A))+1,VLOOKUP(C80,'MI Fittings'!A:K,7),IF(C80&lt;(MAX('CS Press Fittings'!A:A))+1,VLOOKUP(C80,'CS Press Fittings'!A:K,8),IF(C80&lt;(MAX('Steel Nipples'!A:A))+1,VLOOKUP(C80,'Steel Nipples'!A:K,7),IF(C80&lt;(MAX('Steel Cut Lengths'!A:A))+1,VLOOKUP(C80,'Steel Cut Lengths'!A:K,7),IF(C80&lt;(MAX('Pipe Hangers'!A:A))+1,VLOOKUP(C80,'Pipe Hangers'!A:J,7),IF(C80&lt;(MAX('Brass Nipples '!A:A))+1,VLOOKUP(C80,'Brass Nipples '!A:J,7),IF(C80&lt;(MAX('Brass Fittings '!A:A))+1,VLOOKUP(C80,'Brass Fittings '!A:J,7),IF(C80&lt;(MAX(Valves!A:A))+1,VLOOKUP(C80,Valves!A:J,7),IF(C80&lt;(MAX('PEX Tubing'!A:A))+1,VLOOKUP(C80,'PEX Tubing'!A:I,7),IF(C80&lt;(MAX('PEX Fittings - Brass'!A:A))+1,VLOOKUP(C80,'PEX Fittings - Brass'!A:J,7),IF(C80&lt;(MAX('PEX Fittings - EXPN Brass'!A:A))+1,VLOOKUP(C80,'PEX Fittings - EXPN Brass'!A:J,7),IF(C80&lt;(MAX('PEX Fittings - F1807 PPSU '!A:A))+1,VLOOKUP(C80,'PEX Fittings - F1807 PPSU '!A:J,7),IF(C80&lt;(MAX('PEX Fittings - F1960 EPPSU'!A:A))+1,VLOOKUP(C80,'PEX Fittings - F1960 EPPSU'!A:J,7),IF(C80&lt;(MAX(Accessories!A:A))+1,VLOOKUP(C80,Accessories!A:J,7),IF(C80&lt;(MAX('PVC DWV'!A:A))+1,VLOOKUP(C80,'PVC DWV'!A:K,8),IF(C80&lt;(MAX('PVC SCH 40'!A:A))+1,VLOOKUP(C80,'PVC SCH 40'!A:K,7),IF(C80&lt;(MAX('Push Fittings'!A:A))+1,VLOOKUP(C80,'Push Fittings'!A:J,7),IF(C80&lt;(MAX('Copper Wrot'!A:A))+1,VLOOKUP(C80,'Copper Wrot'!A:L,9),IF(C80&lt;(MAX('Cast Copper'!A:A))+1,VLOOKUP(C80,'Cast Copper'!A:J,6),IF(C80&lt;(MAX('Press Copper Fittings'!A:A))+1,VLOOKUP(C80,'Press Copper Fittings'!A:J,7),IF(C80&lt;(MAX('Supply Stops'!A:A))+1,VLOOKUP(C80,'Supply Stops'!A:J,7),IF(C80&lt;(MAX('Supply Lines'!A:A))+1,VLOOKUP(C80,'Supply Lines'!A:J,7),IF(C80&lt;(MAX('Gas Connectors'!A:A))+1,VLOOKUP(C80,'Gas Connectors'!A:J,7),IF(C80&lt;(MAX('CI Fittings'!A:A))+1,VLOOKUP(C80,'CI Fittings'!A:J,7),IF(C80&lt;(MAX('Steel Couplings'!A:A))+1,VLOOKUP(C80,'Steel Couplings'!A:J,7),IF(C80&lt;(MAX(NHC!A:A))+1,VLOOKUP(C80,NHC!A:J,7),IF(C80&lt;(MAX('Dielectric Unions'!A:A))+1,VLOOKUP(C80,'Dielectric Unions'!A:J,7),IF(C80&lt;(MAX('MI Fittings - XH'!A:A))+1,VLOOKUP(C80,'MI Fittings - XH'!A:J,7),IF(C80&lt;(MAX('Steel Nipples - XH'!A:A))+1,VLOOKUP(C80,'Steel Nipples - XH'!A:J,7),IF(C80&lt;(MAX('CPVC Adapters'!A:A))+1,VLOOKUP(C80,'CPVC Adapters'!A:J,7),0))))))))))))))))))))))))))))))</f>
        <v>0</v>
      </c>
      <c r="J80" s="1555">
        <f t="shared" si="0"/>
        <v>0</v>
      </c>
    </row>
    <row r="81" spans="3:10" ht="15" customHeight="1" thickTop="1" thickBot="1">
      <c r="C81" s="976">
        <v>60</v>
      </c>
      <c r="D81" s="17" t="str">
        <f>IF(C81&lt;(MAX('MI Fittings'!A:A))+1,VLOOKUP(C81,'MI Fittings'!A:K,10),IF(C81&lt;(MAX('CS Press Fittings'!A:A))+1,VLOOKUP(C81,'CS Press Fittings'!A:K,11),IF(C81&lt;(MAX('Steel Nipples'!A:A))+1,VLOOKUP(C81,'Steel Nipples'!A:K,10),IF(C81&lt;(MAX('Steel Cut Lengths'!A:A))+1,VLOOKUP(C81,'Steel Cut Lengths'!A:K,10),IF(C81&lt;(MAX('Pipe Hangers'!A:A))+1,VLOOKUP(C81,'Pipe Hangers'!A:J,10),IF(C81&lt;(MAX('Brass Nipples '!A:A))+1,VLOOKUP(C81,'Brass Nipples '!A:J,10),IF(C81&lt;(MAX('Brass Fittings '!A:A))+1,VLOOKUP(C81,'Brass Fittings '!A:J,10),IF(C81&lt;(MAX(Valves!A:A))+1,VLOOKUP(C81,Valves!A:J,10),IF(C81&lt;(MAX('PEX Tubing'!A:A))+1,VLOOKUP(C81,'PEX Tubing'!A:I,9),IF(C81&lt;(MAX('PEX Fittings - Brass'!A:A))+1,VLOOKUP(C81,'PEX Fittings - Brass'!A:J,10),IF(C81&lt;(MAX('PEX Fittings - EXPN Brass'!A:A))+1,VLOOKUP(C81,'PEX Fittings - EXPN Brass'!A:J,10),IF(C81&lt;(MAX('PEX Fittings - F1807 PPSU '!A:A))+1,VLOOKUP(C81,'PEX Fittings - F1807 PPSU '!A:J,10),IF(C81&lt;(MAX('PEX Fittings - F1960 EPPSU'!A:A))+1,VLOOKUP(C81,'PEX Fittings - F1960 EPPSU'!A:J,10),IF(C81&lt;(MAX(Accessories!A:A))+1,VLOOKUP(C81,Accessories!A:J,10),IF(C81&lt;(MAX('PVC DWV'!A:A))+1,VLOOKUP(C81,'PVC DWV'!A:K,11),IF(C81&lt;(MAX('PVC SCH 40'!A:A))+1,VLOOKUP(C81,'PVC SCH 40'!A:K,11),IF(C81&lt;(MAX('Push Fittings'!A:A))+1,VLOOKUP(C81,'Push Fittings'!A:J,10),IF(C81&lt;(MAX('Copper Wrot'!A:A))+1,VLOOKUP(C81,'Copper Wrot'!A:L,12),IF(C81&lt;(MAX('Cast Copper'!A:A))+1,VLOOKUP(C81,'Cast Copper'!A:J,10),IF(C81&lt;(MAX('Press Copper Fittings'!A:A))+1,VLOOKUP(C81,'Press Copper Fittings'!A:J,10),IF(C81&lt;(MAX('Supply Stops'!A:A))+1,VLOOKUP(C81,'Supply Stops'!A:J,10),IF(C81&lt;(MAX('Supply Lines'!A:A))+1,VLOOKUP(C81,'Supply Lines'!A:J,10),IF(C81&lt;(MAX('Gas Connectors'!A:A))+1,VLOOKUP(C81,'Gas Connectors'!A:J,10),IF(C81&lt;(MAX('CI Fittings'!A:A))+1,VLOOKUP(C81,'CI Fittings'!A:J,10),IF(C81&lt;(MAX('Steel Couplings'!A:A))+1,VLOOKUP(C81,'Steel Couplings'!A:J,10),IF(C81&lt;(MAX(NHC!A:A))+1,VLOOKUP(C81,NHC!A:J,10),IF(C81&lt;(MAX('Dielectric Unions'!A:A))+1,VLOOKUP(C81,'Dielectric Unions'!A:J,10),IF(C81&lt;(MAX('MI Fittings - XH'!A:A))+1,VLOOKUP(C81,'MI Fittings - XH'!A:J,10),IF(C81&lt;(MAX('Steel Nipples - XH'!A:A))+1,VLOOKUP(C81,'Steel Nipples - XH'!A:J,10),IF(C81&lt;(MAX('CPVC Adapters'!A:A))+1,VLOOKUP(C81,'CPVC Adapters'!A:J,10),""))))))))))))))))))))))))))))))</f>
        <v/>
      </c>
      <c r="E81" s="975" t="str">
        <f>IF(C81&lt;(MAX('MI Fittings'!A:A))+1,VLOOKUP(C81,'MI Fittings'!A:K,3),IF(C81&lt;(MAX('CS Press Fittings'!A:A))+1,VLOOKUP(C81,'CS Press Fittings'!A:K,4),IF(C81&lt;(MAX('Steel Nipples'!A:A))+1,VLOOKUP(C81,'Steel Nipples'!A:K,3),IF(C81&lt;(MAX('Steel Cut Lengths'!A:A))+1,VLOOKUP(C81,'Steel Cut Lengths'!A:K,3),IF(C81&lt;(MAX('Pipe Hangers'!A:A))+1,VLOOKUP(C81,'Pipe Hangers'!A:J,3),IF(C81&lt;(MAX('Brass Nipples '!A:A))+1,VLOOKUP(C81,'Brass Nipples '!A:J,3),IF(C81&lt;(MAX('Brass Fittings '!A:A))+1,VLOOKUP(C81,'Brass Fittings '!A:J,3),IF(C81&lt;(MAX(Valves!A:A))+1,VLOOKUP(C81,Valves!A:J,3),IF(C81&lt;(MAX('PEX Tubing'!A:A))+1,VLOOKUP(C81,'PEX Tubing'!A:I,3),IF(C81&lt;(MAX('PEX Fittings - Brass'!A:A))+1,VLOOKUP(C81,'PEX Fittings - Brass'!A:J,3),IF(C81&lt;(MAX('PEX Fittings - EXPN Brass'!A:A))+1,VLOOKUP(C81,'PEX Fittings - EXPN Brass'!A:J,3),IF(C81&lt;(MAX('PEX Fittings - F1807 PPSU '!A:A))+1,VLOOKUP(C81,'PEX Fittings - F1807 PPSU '!A:J,3),IF(C81&lt;(MAX('PEX Fittings - F1960 EPPSU'!A:A))+1,VLOOKUP(C81,'PEX Fittings - F1960 EPPSU'!A:J,3),IF(C81&lt;(MAX(Accessories!A:A))+1,VLOOKUP(C81,Accessories!A:J,3),IF(C81&lt;(MAX('PVC DWV'!A:A))+1,VLOOKUP(C81,'PVC DWV'!A:K,3),IF(C81&lt;(MAX('PVC SCH 40'!A:A))+1,VLOOKUP(C81,'PVC SCH 40'!A:K,3),IF(C81&lt;(MAX('Push Fittings'!A:A))+1,VLOOKUP(C81,'Push Fittings'!A:J,3),IF(C81&lt;(MAX('Copper Wrot'!A:A))+1,VLOOKUP(C81,'Copper Wrot'!A:L,3),IF(C81&lt;(MAX('Cast Copper'!A:A))+1,VLOOKUP(C81,'Cast Copper'!A:J,3),IF(C81&lt;(MAX('Cast Copper'!A:A))+1,VLOOKUP(C81,'Cast Copper'!A:J,3),IF(C81&lt;(MAX('Press Copper Fittings'!A:A))+1,VLOOKUP(C81,'Press Copper Fittings'!A:J,3),IF(C81&lt;(MAX('Supply Stops'!A:A))+1,VLOOKUP(C81,'Supply Stops'!A:J,3),IF(C81&lt;(MAX('Supply Lines'!A:A))+1,VLOOKUP(C81,'Supply Lines'!A:J,3),IF(C81&lt;(MAX('Gas Connectors'!A:A))+1,VLOOKUP(C81,'Gas Connectors'!A:J,3),IF(C81&lt;(MAX('CI Fittings'!A:A))+1,VLOOKUP(C81,'CI Fittings'!A:J,3),IF(C81&lt;(MAX('Steel Couplings'!A:A))+1,VLOOKUP(C81,'Steel Couplings'!A:J,3),IF(C81&lt;(MAX(NHC!A:A))+1,VLOOKUP(C81,NHC!A:J,3),IF(C81&lt;(MAX('Dielectric Unions'!A:A))+1,VLOOKUP(C81,'Dielectric Unions'!A:J,3),IF(C81&lt;(MAX('MI Fittings - XH'!A:A))+1,VLOOKUP(C81,'MI Fittings - XH'!A:J,3),IF(C81&lt;(MAX('Steel Nipples - XH'!A:A))+1,VLOOKUP(C81,'Steel Nipples - XH'!A:J,3),IF(C81&lt;(MAX('CPVC Adapters'!A:A))+1,VLOOKUP(C81,'CPVC Adapters'!A:J,3),"")))))))))))))))))))))))))))))))</f>
        <v/>
      </c>
      <c r="F81" s="1376" t="str">
        <f>IFERROR(VLOOKUP(E81,'Consolidated Master Sheet'!B:C,2,0),"")</f>
        <v/>
      </c>
      <c r="G81" s="1377"/>
      <c r="H81" s="345" t="str">
        <f>IFERROR(VLOOKUP(E81,'PEX Tubing'!C:H,6,0),IFERROR(VLOOKUP(E81,'Consolidated Master Sheet'!B:G,6,0),""))</f>
        <v/>
      </c>
      <c r="I81" s="1554">
        <f>IF(C81&lt;(MAX('MI Fittings'!A:A))+1,VLOOKUP(C81,'MI Fittings'!A:K,7),IF(C81&lt;(MAX('CS Press Fittings'!A:A))+1,VLOOKUP(C81,'CS Press Fittings'!A:K,8),IF(C81&lt;(MAX('Steel Nipples'!A:A))+1,VLOOKUP(C81,'Steel Nipples'!A:K,7),IF(C81&lt;(MAX('Steel Cut Lengths'!A:A))+1,VLOOKUP(C81,'Steel Cut Lengths'!A:K,7),IF(C81&lt;(MAX('Pipe Hangers'!A:A))+1,VLOOKUP(C81,'Pipe Hangers'!A:J,7),IF(C81&lt;(MAX('Brass Nipples '!A:A))+1,VLOOKUP(C81,'Brass Nipples '!A:J,7),IF(C81&lt;(MAX('Brass Fittings '!A:A))+1,VLOOKUP(C81,'Brass Fittings '!A:J,7),IF(C81&lt;(MAX(Valves!A:A))+1,VLOOKUP(C81,Valves!A:J,7),IF(C81&lt;(MAX('PEX Tubing'!A:A))+1,VLOOKUP(C81,'PEX Tubing'!A:I,7),IF(C81&lt;(MAX('PEX Fittings - Brass'!A:A))+1,VLOOKUP(C81,'PEX Fittings - Brass'!A:J,7),IF(C81&lt;(MAX('PEX Fittings - EXPN Brass'!A:A))+1,VLOOKUP(C81,'PEX Fittings - EXPN Brass'!A:J,7),IF(C81&lt;(MAX('PEX Fittings - F1807 PPSU '!A:A))+1,VLOOKUP(C81,'PEX Fittings - F1807 PPSU '!A:J,7),IF(C81&lt;(MAX('PEX Fittings - F1960 EPPSU'!A:A))+1,VLOOKUP(C81,'PEX Fittings - F1960 EPPSU'!A:J,7),IF(C81&lt;(MAX(Accessories!A:A))+1,VLOOKUP(C81,Accessories!A:J,7),IF(C81&lt;(MAX('PVC DWV'!A:A))+1,VLOOKUP(C81,'PVC DWV'!A:K,8),IF(C81&lt;(MAX('PVC SCH 40'!A:A))+1,VLOOKUP(C81,'PVC SCH 40'!A:K,7),IF(C81&lt;(MAX('Push Fittings'!A:A))+1,VLOOKUP(C81,'Push Fittings'!A:J,7),IF(C81&lt;(MAX('Copper Wrot'!A:A))+1,VLOOKUP(C81,'Copper Wrot'!A:L,9),IF(C81&lt;(MAX('Cast Copper'!A:A))+1,VLOOKUP(C81,'Cast Copper'!A:J,6),IF(C81&lt;(MAX('Press Copper Fittings'!A:A))+1,VLOOKUP(C81,'Press Copper Fittings'!A:J,7),IF(C81&lt;(MAX('Supply Stops'!A:A))+1,VLOOKUP(C81,'Supply Stops'!A:J,7),IF(C81&lt;(MAX('Supply Lines'!A:A))+1,VLOOKUP(C81,'Supply Lines'!A:J,7),IF(C81&lt;(MAX('Gas Connectors'!A:A))+1,VLOOKUP(C81,'Gas Connectors'!A:J,7),IF(C81&lt;(MAX('CI Fittings'!A:A))+1,VLOOKUP(C81,'CI Fittings'!A:J,7),IF(C81&lt;(MAX('Steel Couplings'!A:A))+1,VLOOKUP(C81,'Steel Couplings'!A:J,7),IF(C81&lt;(MAX(NHC!A:A))+1,VLOOKUP(C81,NHC!A:J,7),IF(C81&lt;(MAX('Dielectric Unions'!A:A))+1,VLOOKUP(C81,'Dielectric Unions'!A:J,7),IF(C81&lt;(MAX('MI Fittings - XH'!A:A))+1,VLOOKUP(C81,'MI Fittings - XH'!A:J,7),IF(C81&lt;(MAX('Steel Nipples - XH'!A:A))+1,VLOOKUP(C81,'Steel Nipples - XH'!A:J,7),IF(C81&lt;(MAX('CPVC Adapters'!A:A))+1,VLOOKUP(C81,'CPVC Adapters'!A:J,7),0))))))))))))))))))))))))))))))</f>
        <v>0</v>
      </c>
      <c r="J81" s="1555">
        <f t="shared" si="0"/>
        <v>0</v>
      </c>
    </row>
    <row r="82" spans="3:10" ht="15" customHeight="1" thickTop="1" thickBot="1">
      <c r="C82" s="977">
        <v>61</v>
      </c>
      <c r="D82" s="17" t="str">
        <f>IF(C82&lt;(MAX('MI Fittings'!A:A))+1,VLOOKUP(C82,'MI Fittings'!A:K,10),IF(C82&lt;(MAX('CS Press Fittings'!A:A))+1,VLOOKUP(C82,'CS Press Fittings'!A:K,11),IF(C82&lt;(MAX('Steel Nipples'!A:A))+1,VLOOKUP(C82,'Steel Nipples'!A:K,10),IF(C82&lt;(MAX('Steel Cut Lengths'!A:A))+1,VLOOKUP(C82,'Steel Cut Lengths'!A:K,10),IF(C82&lt;(MAX('Pipe Hangers'!A:A))+1,VLOOKUP(C82,'Pipe Hangers'!A:J,10),IF(C82&lt;(MAX('Brass Nipples '!A:A))+1,VLOOKUP(C82,'Brass Nipples '!A:J,10),IF(C82&lt;(MAX('Brass Fittings '!A:A))+1,VLOOKUP(C82,'Brass Fittings '!A:J,10),IF(C82&lt;(MAX(Valves!A:A))+1,VLOOKUP(C82,Valves!A:J,10),IF(C82&lt;(MAX('PEX Tubing'!A:A))+1,VLOOKUP(C82,'PEX Tubing'!A:I,9),IF(C82&lt;(MAX('PEX Fittings - Brass'!A:A))+1,VLOOKUP(C82,'PEX Fittings - Brass'!A:J,10),IF(C82&lt;(MAX('PEX Fittings - EXPN Brass'!A:A))+1,VLOOKUP(C82,'PEX Fittings - EXPN Brass'!A:J,10),IF(C82&lt;(MAX('PEX Fittings - F1807 PPSU '!A:A))+1,VLOOKUP(C82,'PEX Fittings - F1807 PPSU '!A:J,10),IF(C82&lt;(MAX('PEX Fittings - F1960 EPPSU'!A:A))+1,VLOOKUP(C82,'PEX Fittings - F1960 EPPSU'!A:J,10),IF(C82&lt;(MAX(Accessories!A:A))+1,VLOOKUP(C82,Accessories!A:J,10),IF(C82&lt;(MAX('PVC DWV'!A:A))+1,VLOOKUP(C82,'PVC DWV'!A:K,11),IF(C82&lt;(MAX('PVC SCH 40'!A:A))+1,VLOOKUP(C82,'PVC SCH 40'!A:K,11),IF(C82&lt;(MAX('Push Fittings'!A:A))+1,VLOOKUP(C82,'Push Fittings'!A:J,10),IF(C82&lt;(MAX('Copper Wrot'!A:A))+1,VLOOKUP(C82,'Copper Wrot'!A:L,12),IF(C82&lt;(MAX('Cast Copper'!A:A))+1,VLOOKUP(C82,'Cast Copper'!A:J,10),IF(C82&lt;(MAX('Press Copper Fittings'!A:A))+1,VLOOKUP(C82,'Press Copper Fittings'!A:J,10),IF(C82&lt;(MAX('Supply Stops'!A:A))+1,VLOOKUP(C82,'Supply Stops'!A:J,10),IF(C82&lt;(MAX('Supply Lines'!A:A))+1,VLOOKUP(C82,'Supply Lines'!A:J,10),IF(C82&lt;(MAX('Gas Connectors'!A:A))+1,VLOOKUP(C82,'Gas Connectors'!A:J,10),IF(C82&lt;(MAX('CI Fittings'!A:A))+1,VLOOKUP(C82,'CI Fittings'!A:J,10),IF(C82&lt;(MAX('Steel Couplings'!A:A))+1,VLOOKUP(C82,'Steel Couplings'!A:J,10),IF(C82&lt;(MAX(NHC!A:A))+1,VLOOKUP(C82,NHC!A:J,10),IF(C82&lt;(MAX('Dielectric Unions'!A:A))+1,VLOOKUP(C82,'Dielectric Unions'!A:J,10),IF(C82&lt;(MAX('MI Fittings - XH'!A:A))+1,VLOOKUP(C82,'MI Fittings - XH'!A:J,10),IF(C82&lt;(MAX('Steel Nipples - XH'!A:A))+1,VLOOKUP(C82,'Steel Nipples - XH'!A:J,10),IF(C82&lt;(MAX('CPVC Adapters'!A:A))+1,VLOOKUP(C82,'CPVC Adapters'!A:J,10),""))))))))))))))))))))))))))))))</f>
        <v/>
      </c>
      <c r="E82" s="975" t="str">
        <f>IF(C82&lt;(MAX('MI Fittings'!A:A))+1,VLOOKUP(C82,'MI Fittings'!A:K,3),IF(C82&lt;(MAX('CS Press Fittings'!A:A))+1,VLOOKUP(C82,'CS Press Fittings'!A:K,4),IF(C82&lt;(MAX('Steel Nipples'!A:A))+1,VLOOKUP(C82,'Steel Nipples'!A:K,3),IF(C82&lt;(MAX('Steel Cut Lengths'!A:A))+1,VLOOKUP(C82,'Steel Cut Lengths'!A:K,3),IF(C82&lt;(MAX('Pipe Hangers'!A:A))+1,VLOOKUP(C82,'Pipe Hangers'!A:J,3),IF(C82&lt;(MAX('Brass Nipples '!A:A))+1,VLOOKUP(C82,'Brass Nipples '!A:J,3),IF(C82&lt;(MAX('Brass Fittings '!A:A))+1,VLOOKUP(C82,'Brass Fittings '!A:J,3),IF(C82&lt;(MAX(Valves!A:A))+1,VLOOKUP(C82,Valves!A:J,3),IF(C82&lt;(MAX('PEX Tubing'!A:A))+1,VLOOKUP(C82,'PEX Tubing'!A:I,3),IF(C82&lt;(MAX('PEX Fittings - Brass'!A:A))+1,VLOOKUP(C82,'PEX Fittings - Brass'!A:J,3),IF(C82&lt;(MAX('PEX Fittings - EXPN Brass'!A:A))+1,VLOOKUP(C82,'PEX Fittings - EXPN Brass'!A:J,3),IF(C82&lt;(MAX('PEX Fittings - F1807 PPSU '!A:A))+1,VLOOKUP(C82,'PEX Fittings - F1807 PPSU '!A:J,3),IF(C82&lt;(MAX('PEX Fittings - F1960 EPPSU'!A:A))+1,VLOOKUP(C82,'PEX Fittings - F1960 EPPSU'!A:J,3),IF(C82&lt;(MAX(Accessories!A:A))+1,VLOOKUP(C82,Accessories!A:J,3),IF(C82&lt;(MAX('PVC DWV'!A:A))+1,VLOOKUP(C82,'PVC DWV'!A:K,3),IF(C82&lt;(MAX('PVC SCH 40'!A:A))+1,VLOOKUP(C82,'PVC SCH 40'!A:K,3),IF(C82&lt;(MAX('Push Fittings'!A:A))+1,VLOOKUP(C82,'Push Fittings'!A:J,3),IF(C82&lt;(MAX('Copper Wrot'!A:A))+1,VLOOKUP(C82,'Copper Wrot'!A:L,3),IF(C82&lt;(MAX('Cast Copper'!A:A))+1,VLOOKUP(C82,'Cast Copper'!A:J,3),IF(C82&lt;(MAX('Cast Copper'!A:A))+1,VLOOKUP(C82,'Cast Copper'!A:J,3),IF(C82&lt;(MAX('Press Copper Fittings'!A:A))+1,VLOOKUP(C82,'Press Copper Fittings'!A:J,3),IF(C82&lt;(MAX('Supply Stops'!A:A))+1,VLOOKUP(C82,'Supply Stops'!A:J,3),IF(C82&lt;(MAX('Supply Lines'!A:A))+1,VLOOKUP(C82,'Supply Lines'!A:J,3),IF(C82&lt;(MAX('Gas Connectors'!A:A))+1,VLOOKUP(C82,'Gas Connectors'!A:J,3),IF(C82&lt;(MAX('CI Fittings'!A:A))+1,VLOOKUP(C82,'CI Fittings'!A:J,3),IF(C82&lt;(MAX('Steel Couplings'!A:A))+1,VLOOKUP(C82,'Steel Couplings'!A:J,3),IF(C82&lt;(MAX(NHC!A:A))+1,VLOOKUP(C82,NHC!A:J,3),IF(C82&lt;(MAX('Dielectric Unions'!A:A))+1,VLOOKUP(C82,'Dielectric Unions'!A:J,3),IF(C82&lt;(MAX('MI Fittings - XH'!A:A))+1,VLOOKUP(C82,'MI Fittings - XH'!A:J,3),IF(C82&lt;(MAX('Steel Nipples - XH'!A:A))+1,VLOOKUP(C82,'Steel Nipples - XH'!A:J,3),IF(C82&lt;(MAX('CPVC Adapters'!A:A))+1,VLOOKUP(C82,'CPVC Adapters'!A:J,3),"")))))))))))))))))))))))))))))))</f>
        <v/>
      </c>
      <c r="F82" s="1376" t="str">
        <f>IFERROR(VLOOKUP(E82,'Consolidated Master Sheet'!B:C,2,0),"")</f>
        <v/>
      </c>
      <c r="G82" s="1377"/>
      <c r="H82" s="345" t="str">
        <f>IFERROR(VLOOKUP(E82,'PEX Tubing'!C:H,6,0),IFERROR(VLOOKUP(E82,'Consolidated Master Sheet'!B:G,6,0),""))</f>
        <v/>
      </c>
      <c r="I82" s="1554">
        <f>IF(C82&lt;(MAX('MI Fittings'!A:A))+1,VLOOKUP(C82,'MI Fittings'!A:K,7),IF(C82&lt;(MAX('CS Press Fittings'!A:A))+1,VLOOKUP(C82,'CS Press Fittings'!A:K,8),IF(C82&lt;(MAX('Steel Nipples'!A:A))+1,VLOOKUP(C82,'Steel Nipples'!A:K,7),IF(C82&lt;(MAX('Steel Cut Lengths'!A:A))+1,VLOOKUP(C82,'Steel Cut Lengths'!A:K,7),IF(C82&lt;(MAX('Pipe Hangers'!A:A))+1,VLOOKUP(C82,'Pipe Hangers'!A:J,7),IF(C82&lt;(MAX('Brass Nipples '!A:A))+1,VLOOKUP(C82,'Brass Nipples '!A:J,7),IF(C82&lt;(MAX('Brass Fittings '!A:A))+1,VLOOKUP(C82,'Brass Fittings '!A:J,7),IF(C82&lt;(MAX(Valves!A:A))+1,VLOOKUP(C82,Valves!A:J,7),IF(C82&lt;(MAX('PEX Tubing'!A:A))+1,VLOOKUP(C82,'PEX Tubing'!A:I,7),IF(C82&lt;(MAX('PEX Fittings - Brass'!A:A))+1,VLOOKUP(C82,'PEX Fittings - Brass'!A:J,7),IF(C82&lt;(MAX('PEX Fittings - EXPN Brass'!A:A))+1,VLOOKUP(C82,'PEX Fittings - EXPN Brass'!A:J,7),IF(C82&lt;(MAX('PEX Fittings - F1807 PPSU '!A:A))+1,VLOOKUP(C82,'PEX Fittings - F1807 PPSU '!A:J,7),IF(C82&lt;(MAX('PEX Fittings - F1960 EPPSU'!A:A))+1,VLOOKUP(C82,'PEX Fittings - F1960 EPPSU'!A:J,7),IF(C82&lt;(MAX(Accessories!A:A))+1,VLOOKUP(C82,Accessories!A:J,7),IF(C82&lt;(MAX('PVC DWV'!A:A))+1,VLOOKUP(C82,'PVC DWV'!A:K,8),IF(C82&lt;(MAX('PVC SCH 40'!A:A))+1,VLOOKUP(C82,'PVC SCH 40'!A:K,7),IF(C82&lt;(MAX('Push Fittings'!A:A))+1,VLOOKUP(C82,'Push Fittings'!A:J,7),IF(C82&lt;(MAX('Copper Wrot'!A:A))+1,VLOOKUP(C82,'Copper Wrot'!A:L,9),IF(C82&lt;(MAX('Cast Copper'!A:A))+1,VLOOKUP(C82,'Cast Copper'!A:J,6),IF(C82&lt;(MAX('Press Copper Fittings'!A:A))+1,VLOOKUP(C82,'Press Copper Fittings'!A:J,7),IF(C82&lt;(MAX('Supply Stops'!A:A))+1,VLOOKUP(C82,'Supply Stops'!A:J,7),IF(C82&lt;(MAX('Supply Lines'!A:A))+1,VLOOKUP(C82,'Supply Lines'!A:J,7),IF(C82&lt;(MAX('Gas Connectors'!A:A))+1,VLOOKUP(C82,'Gas Connectors'!A:J,7),IF(C82&lt;(MAX('CI Fittings'!A:A))+1,VLOOKUP(C82,'CI Fittings'!A:J,7),IF(C82&lt;(MAX('Steel Couplings'!A:A))+1,VLOOKUP(C82,'Steel Couplings'!A:J,7),IF(C82&lt;(MAX(NHC!A:A))+1,VLOOKUP(C82,NHC!A:J,7),IF(C82&lt;(MAX('Dielectric Unions'!A:A))+1,VLOOKUP(C82,'Dielectric Unions'!A:J,7),IF(C82&lt;(MAX('MI Fittings - XH'!A:A))+1,VLOOKUP(C82,'MI Fittings - XH'!A:J,7),IF(C82&lt;(MAX('Steel Nipples - XH'!A:A))+1,VLOOKUP(C82,'Steel Nipples - XH'!A:J,7),IF(C82&lt;(MAX('CPVC Adapters'!A:A))+1,VLOOKUP(C82,'CPVC Adapters'!A:J,7),0))))))))))))))))))))))))))))))</f>
        <v>0</v>
      </c>
      <c r="J82" s="1555">
        <f t="shared" si="0"/>
        <v>0</v>
      </c>
    </row>
    <row r="83" spans="3:10" ht="15" customHeight="1" thickTop="1" thickBot="1">
      <c r="C83" s="976">
        <v>62</v>
      </c>
      <c r="D83" s="17" t="str">
        <f>IF(C83&lt;(MAX('MI Fittings'!A:A))+1,VLOOKUP(C83,'MI Fittings'!A:K,10),IF(C83&lt;(MAX('CS Press Fittings'!A:A))+1,VLOOKUP(C83,'CS Press Fittings'!A:K,11),IF(C83&lt;(MAX('Steel Nipples'!A:A))+1,VLOOKUP(C83,'Steel Nipples'!A:K,10),IF(C83&lt;(MAX('Steel Cut Lengths'!A:A))+1,VLOOKUP(C83,'Steel Cut Lengths'!A:K,10),IF(C83&lt;(MAX('Pipe Hangers'!A:A))+1,VLOOKUP(C83,'Pipe Hangers'!A:J,10),IF(C83&lt;(MAX('Brass Nipples '!A:A))+1,VLOOKUP(C83,'Brass Nipples '!A:J,10),IF(C83&lt;(MAX('Brass Fittings '!A:A))+1,VLOOKUP(C83,'Brass Fittings '!A:J,10),IF(C83&lt;(MAX(Valves!A:A))+1,VLOOKUP(C83,Valves!A:J,10),IF(C83&lt;(MAX('PEX Tubing'!A:A))+1,VLOOKUP(C83,'PEX Tubing'!A:I,9),IF(C83&lt;(MAX('PEX Fittings - Brass'!A:A))+1,VLOOKUP(C83,'PEX Fittings - Brass'!A:J,10),IF(C83&lt;(MAX('PEX Fittings - EXPN Brass'!A:A))+1,VLOOKUP(C83,'PEX Fittings - EXPN Brass'!A:J,10),IF(C83&lt;(MAX('PEX Fittings - F1807 PPSU '!A:A))+1,VLOOKUP(C83,'PEX Fittings - F1807 PPSU '!A:J,10),IF(C83&lt;(MAX('PEX Fittings - F1960 EPPSU'!A:A))+1,VLOOKUP(C83,'PEX Fittings - F1960 EPPSU'!A:J,10),IF(C83&lt;(MAX(Accessories!A:A))+1,VLOOKUP(C83,Accessories!A:J,10),IF(C83&lt;(MAX('PVC DWV'!A:A))+1,VLOOKUP(C83,'PVC DWV'!A:K,11),IF(C83&lt;(MAX('PVC SCH 40'!A:A))+1,VLOOKUP(C83,'PVC SCH 40'!A:K,11),IF(C83&lt;(MAX('Push Fittings'!A:A))+1,VLOOKUP(C83,'Push Fittings'!A:J,10),IF(C83&lt;(MAX('Copper Wrot'!A:A))+1,VLOOKUP(C83,'Copper Wrot'!A:L,12),IF(C83&lt;(MAX('Cast Copper'!A:A))+1,VLOOKUP(C83,'Cast Copper'!A:J,10),IF(C83&lt;(MAX('Press Copper Fittings'!A:A))+1,VLOOKUP(C83,'Press Copper Fittings'!A:J,10),IF(C83&lt;(MAX('Supply Stops'!A:A))+1,VLOOKUP(C83,'Supply Stops'!A:J,10),IF(C83&lt;(MAX('Supply Lines'!A:A))+1,VLOOKUP(C83,'Supply Lines'!A:J,10),IF(C83&lt;(MAX('Gas Connectors'!A:A))+1,VLOOKUP(C83,'Gas Connectors'!A:J,10),IF(C83&lt;(MAX('CI Fittings'!A:A))+1,VLOOKUP(C83,'CI Fittings'!A:J,10),IF(C83&lt;(MAX('Steel Couplings'!A:A))+1,VLOOKUP(C83,'Steel Couplings'!A:J,10),IF(C83&lt;(MAX(NHC!A:A))+1,VLOOKUP(C83,NHC!A:J,10),IF(C83&lt;(MAX('Dielectric Unions'!A:A))+1,VLOOKUP(C83,'Dielectric Unions'!A:J,10),IF(C83&lt;(MAX('MI Fittings - XH'!A:A))+1,VLOOKUP(C83,'MI Fittings - XH'!A:J,10),IF(C83&lt;(MAX('Steel Nipples - XH'!A:A))+1,VLOOKUP(C83,'Steel Nipples - XH'!A:J,10),IF(C83&lt;(MAX('CPVC Adapters'!A:A))+1,VLOOKUP(C83,'CPVC Adapters'!A:J,10),""))))))))))))))))))))))))))))))</f>
        <v/>
      </c>
      <c r="E83" s="975" t="str">
        <f>IF(C83&lt;(MAX('MI Fittings'!A:A))+1,VLOOKUP(C83,'MI Fittings'!A:K,3),IF(C83&lt;(MAX('CS Press Fittings'!A:A))+1,VLOOKUP(C83,'CS Press Fittings'!A:K,4),IF(C83&lt;(MAX('Steel Nipples'!A:A))+1,VLOOKUP(C83,'Steel Nipples'!A:K,3),IF(C83&lt;(MAX('Steel Cut Lengths'!A:A))+1,VLOOKUP(C83,'Steel Cut Lengths'!A:K,3),IF(C83&lt;(MAX('Pipe Hangers'!A:A))+1,VLOOKUP(C83,'Pipe Hangers'!A:J,3),IF(C83&lt;(MAX('Brass Nipples '!A:A))+1,VLOOKUP(C83,'Brass Nipples '!A:J,3),IF(C83&lt;(MAX('Brass Fittings '!A:A))+1,VLOOKUP(C83,'Brass Fittings '!A:J,3),IF(C83&lt;(MAX(Valves!A:A))+1,VLOOKUP(C83,Valves!A:J,3),IF(C83&lt;(MAX('PEX Tubing'!A:A))+1,VLOOKUP(C83,'PEX Tubing'!A:I,3),IF(C83&lt;(MAX('PEX Fittings - Brass'!A:A))+1,VLOOKUP(C83,'PEX Fittings - Brass'!A:J,3),IF(C83&lt;(MAX('PEX Fittings - EXPN Brass'!A:A))+1,VLOOKUP(C83,'PEX Fittings - EXPN Brass'!A:J,3),IF(C83&lt;(MAX('PEX Fittings - F1807 PPSU '!A:A))+1,VLOOKUP(C83,'PEX Fittings - F1807 PPSU '!A:J,3),IF(C83&lt;(MAX('PEX Fittings - F1960 EPPSU'!A:A))+1,VLOOKUP(C83,'PEX Fittings - F1960 EPPSU'!A:J,3),IF(C83&lt;(MAX(Accessories!A:A))+1,VLOOKUP(C83,Accessories!A:J,3),IF(C83&lt;(MAX('PVC DWV'!A:A))+1,VLOOKUP(C83,'PVC DWV'!A:K,3),IF(C83&lt;(MAX('PVC SCH 40'!A:A))+1,VLOOKUP(C83,'PVC SCH 40'!A:K,3),IF(C83&lt;(MAX('Push Fittings'!A:A))+1,VLOOKUP(C83,'Push Fittings'!A:J,3),IF(C83&lt;(MAX('Copper Wrot'!A:A))+1,VLOOKUP(C83,'Copper Wrot'!A:L,3),IF(C83&lt;(MAX('Cast Copper'!A:A))+1,VLOOKUP(C83,'Cast Copper'!A:J,3),IF(C83&lt;(MAX('Cast Copper'!A:A))+1,VLOOKUP(C83,'Cast Copper'!A:J,3),IF(C83&lt;(MAX('Press Copper Fittings'!A:A))+1,VLOOKUP(C83,'Press Copper Fittings'!A:J,3),IF(C83&lt;(MAX('Supply Stops'!A:A))+1,VLOOKUP(C83,'Supply Stops'!A:J,3),IF(C83&lt;(MAX('Supply Lines'!A:A))+1,VLOOKUP(C83,'Supply Lines'!A:J,3),IF(C83&lt;(MAX('Gas Connectors'!A:A))+1,VLOOKUP(C83,'Gas Connectors'!A:J,3),IF(C83&lt;(MAX('CI Fittings'!A:A))+1,VLOOKUP(C83,'CI Fittings'!A:J,3),IF(C83&lt;(MAX('Steel Couplings'!A:A))+1,VLOOKUP(C83,'Steel Couplings'!A:J,3),IF(C83&lt;(MAX(NHC!A:A))+1,VLOOKUP(C83,NHC!A:J,3),IF(C83&lt;(MAX('Dielectric Unions'!A:A))+1,VLOOKUP(C83,'Dielectric Unions'!A:J,3),IF(C83&lt;(MAX('MI Fittings - XH'!A:A))+1,VLOOKUP(C83,'MI Fittings - XH'!A:J,3),IF(C83&lt;(MAX('Steel Nipples - XH'!A:A))+1,VLOOKUP(C83,'Steel Nipples - XH'!A:J,3),IF(C83&lt;(MAX('CPVC Adapters'!A:A))+1,VLOOKUP(C83,'CPVC Adapters'!A:J,3),"")))))))))))))))))))))))))))))))</f>
        <v/>
      </c>
      <c r="F83" s="1376" t="str">
        <f>IFERROR(VLOOKUP(E83,'Consolidated Master Sheet'!B:C,2,0),"")</f>
        <v/>
      </c>
      <c r="G83" s="1377"/>
      <c r="H83" s="345" t="str">
        <f>IFERROR(VLOOKUP(E83,'PEX Tubing'!C:H,6,0),IFERROR(VLOOKUP(E83,'Consolidated Master Sheet'!B:G,6,0),""))</f>
        <v/>
      </c>
      <c r="I83" s="1554">
        <f>IF(C83&lt;(MAX('MI Fittings'!A:A))+1,VLOOKUP(C83,'MI Fittings'!A:K,7),IF(C83&lt;(MAX('CS Press Fittings'!A:A))+1,VLOOKUP(C83,'CS Press Fittings'!A:K,8),IF(C83&lt;(MAX('Steel Nipples'!A:A))+1,VLOOKUP(C83,'Steel Nipples'!A:K,7),IF(C83&lt;(MAX('Steel Cut Lengths'!A:A))+1,VLOOKUP(C83,'Steel Cut Lengths'!A:K,7),IF(C83&lt;(MAX('Pipe Hangers'!A:A))+1,VLOOKUP(C83,'Pipe Hangers'!A:J,7),IF(C83&lt;(MAX('Brass Nipples '!A:A))+1,VLOOKUP(C83,'Brass Nipples '!A:J,7),IF(C83&lt;(MAX('Brass Fittings '!A:A))+1,VLOOKUP(C83,'Brass Fittings '!A:J,7),IF(C83&lt;(MAX(Valves!A:A))+1,VLOOKUP(C83,Valves!A:J,7),IF(C83&lt;(MAX('PEX Tubing'!A:A))+1,VLOOKUP(C83,'PEX Tubing'!A:I,7),IF(C83&lt;(MAX('PEX Fittings - Brass'!A:A))+1,VLOOKUP(C83,'PEX Fittings - Brass'!A:J,7),IF(C83&lt;(MAX('PEX Fittings - EXPN Brass'!A:A))+1,VLOOKUP(C83,'PEX Fittings - EXPN Brass'!A:J,7),IF(C83&lt;(MAX('PEX Fittings - F1807 PPSU '!A:A))+1,VLOOKUP(C83,'PEX Fittings - F1807 PPSU '!A:J,7),IF(C83&lt;(MAX('PEX Fittings - F1960 EPPSU'!A:A))+1,VLOOKUP(C83,'PEX Fittings - F1960 EPPSU'!A:J,7),IF(C83&lt;(MAX(Accessories!A:A))+1,VLOOKUP(C83,Accessories!A:J,7),IF(C83&lt;(MAX('PVC DWV'!A:A))+1,VLOOKUP(C83,'PVC DWV'!A:K,8),IF(C83&lt;(MAX('PVC SCH 40'!A:A))+1,VLOOKUP(C83,'PVC SCH 40'!A:K,7),IF(C83&lt;(MAX('Push Fittings'!A:A))+1,VLOOKUP(C83,'Push Fittings'!A:J,7),IF(C83&lt;(MAX('Copper Wrot'!A:A))+1,VLOOKUP(C83,'Copper Wrot'!A:L,9),IF(C83&lt;(MAX('Cast Copper'!A:A))+1,VLOOKUP(C83,'Cast Copper'!A:J,6),IF(C83&lt;(MAX('Press Copper Fittings'!A:A))+1,VLOOKUP(C83,'Press Copper Fittings'!A:J,7),IF(C83&lt;(MAX('Supply Stops'!A:A))+1,VLOOKUP(C83,'Supply Stops'!A:J,7),IF(C83&lt;(MAX('Supply Lines'!A:A))+1,VLOOKUP(C83,'Supply Lines'!A:J,7),IF(C83&lt;(MAX('Gas Connectors'!A:A))+1,VLOOKUP(C83,'Gas Connectors'!A:J,7),IF(C83&lt;(MAX('CI Fittings'!A:A))+1,VLOOKUP(C83,'CI Fittings'!A:J,7),IF(C83&lt;(MAX('Steel Couplings'!A:A))+1,VLOOKUP(C83,'Steel Couplings'!A:J,7),IF(C83&lt;(MAX(NHC!A:A))+1,VLOOKUP(C83,NHC!A:J,7),IF(C83&lt;(MAX('Dielectric Unions'!A:A))+1,VLOOKUP(C83,'Dielectric Unions'!A:J,7),IF(C83&lt;(MAX('MI Fittings - XH'!A:A))+1,VLOOKUP(C83,'MI Fittings - XH'!A:J,7),IF(C83&lt;(MAX('Steel Nipples - XH'!A:A))+1,VLOOKUP(C83,'Steel Nipples - XH'!A:J,7),IF(C83&lt;(MAX('CPVC Adapters'!A:A))+1,VLOOKUP(C83,'CPVC Adapters'!A:J,7),0))))))))))))))))))))))))))))))</f>
        <v>0</v>
      </c>
      <c r="J83" s="1555">
        <f t="shared" si="0"/>
        <v>0</v>
      </c>
    </row>
    <row r="84" spans="3:10" ht="15" customHeight="1" thickTop="1" thickBot="1">
      <c r="C84" s="977">
        <v>63</v>
      </c>
      <c r="D84" s="17" t="str">
        <f>IF(C84&lt;(MAX('MI Fittings'!A:A))+1,VLOOKUP(C84,'MI Fittings'!A:K,10),IF(C84&lt;(MAX('CS Press Fittings'!A:A))+1,VLOOKUP(C84,'CS Press Fittings'!A:K,11),IF(C84&lt;(MAX('Steel Nipples'!A:A))+1,VLOOKUP(C84,'Steel Nipples'!A:K,10),IF(C84&lt;(MAX('Steel Cut Lengths'!A:A))+1,VLOOKUP(C84,'Steel Cut Lengths'!A:K,10),IF(C84&lt;(MAX('Pipe Hangers'!A:A))+1,VLOOKUP(C84,'Pipe Hangers'!A:J,10),IF(C84&lt;(MAX('Brass Nipples '!A:A))+1,VLOOKUP(C84,'Brass Nipples '!A:J,10),IF(C84&lt;(MAX('Brass Fittings '!A:A))+1,VLOOKUP(C84,'Brass Fittings '!A:J,10),IF(C84&lt;(MAX(Valves!A:A))+1,VLOOKUP(C84,Valves!A:J,10),IF(C84&lt;(MAX('PEX Tubing'!A:A))+1,VLOOKUP(C84,'PEX Tubing'!A:I,9),IF(C84&lt;(MAX('PEX Fittings - Brass'!A:A))+1,VLOOKUP(C84,'PEX Fittings - Brass'!A:J,10),IF(C84&lt;(MAX('PEX Fittings - EXPN Brass'!A:A))+1,VLOOKUP(C84,'PEX Fittings - EXPN Brass'!A:J,10),IF(C84&lt;(MAX('PEX Fittings - F1807 PPSU '!A:A))+1,VLOOKUP(C84,'PEX Fittings - F1807 PPSU '!A:J,10),IF(C84&lt;(MAX('PEX Fittings - F1960 EPPSU'!A:A))+1,VLOOKUP(C84,'PEX Fittings - F1960 EPPSU'!A:J,10),IF(C84&lt;(MAX(Accessories!A:A))+1,VLOOKUP(C84,Accessories!A:J,10),IF(C84&lt;(MAX('PVC DWV'!A:A))+1,VLOOKUP(C84,'PVC DWV'!A:K,11),IF(C84&lt;(MAX('PVC SCH 40'!A:A))+1,VLOOKUP(C84,'PVC SCH 40'!A:K,11),IF(C84&lt;(MAX('Push Fittings'!A:A))+1,VLOOKUP(C84,'Push Fittings'!A:J,10),IF(C84&lt;(MAX('Copper Wrot'!A:A))+1,VLOOKUP(C84,'Copper Wrot'!A:L,12),IF(C84&lt;(MAX('Cast Copper'!A:A))+1,VLOOKUP(C84,'Cast Copper'!A:J,10),IF(C84&lt;(MAX('Press Copper Fittings'!A:A))+1,VLOOKUP(C84,'Press Copper Fittings'!A:J,10),IF(C84&lt;(MAX('Supply Stops'!A:A))+1,VLOOKUP(C84,'Supply Stops'!A:J,10),IF(C84&lt;(MAX('Supply Lines'!A:A))+1,VLOOKUP(C84,'Supply Lines'!A:J,10),IF(C84&lt;(MAX('Gas Connectors'!A:A))+1,VLOOKUP(C84,'Gas Connectors'!A:J,10),IF(C84&lt;(MAX('CI Fittings'!A:A))+1,VLOOKUP(C84,'CI Fittings'!A:J,10),IF(C84&lt;(MAX('Steel Couplings'!A:A))+1,VLOOKUP(C84,'Steel Couplings'!A:J,10),IF(C84&lt;(MAX(NHC!A:A))+1,VLOOKUP(C84,NHC!A:J,10),IF(C84&lt;(MAX('Dielectric Unions'!A:A))+1,VLOOKUP(C84,'Dielectric Unions'!A:J,10),IF(C84&lt;(MAX('MI Fittings - XH'!A:A))+1,VLOOKUP(C84,'MI Fittings - XH'!A:J,10),IF(C84&lt;(MAX('Steel Nipples - XH'!A:A))+1,VLOOKUP(C84,'Steel Nipples - XH'!A:J,10),IF(C84&lt;(MAX('CPVC Adapters'!A:A))+1,VLOOKUP(C84,'CPVC Adapters'!A:J,10),""))))))))))))))))))))))))))))))</f>
        <v/>
      </c>
      <c r="E84" s="975" t="str">
        <f>IF(C84&lt;(MAX('MI Fittings'!A:A))+1,VLOOKUP(C84,'MI Fittings'!A:K,3),IF(C84&lt;(MAX('CS Press Fittings'!A:A))+1,VLOOKUP(C84,'CS Press Fittings'!A:K,4),IF(C84&lt;(MAX('Steel Nipples'!A:A))+1,VLOOKUP(C84,'Steel Nipples'!A:K,3),IF(C84&lt;(MAX('Steel Cut Lengths'!A:A))+1,VLOOKUP(C84,'Steel Cut Lengths'!A:K,3),IF(C84&lt;(MAX('Pipe Hangers'!A:A))+1,VLOOKUP(C84,'Pipe Hangers'!A:J,3),IF(C84&lt;(MAX('Brass Nipples '!A:A))+1,VLOOKUP(C84,'Brass Nipples '!A:J,3),IF(C84&lt;(MAX('Brass Fittings '!A:A))+1,VLOOKUP(C84,'Brass Fittings '!A:J,3),IF(C84&lt;(MAX(Valves!A:A))+1,VLOOKUP(C84,Valves!A:J,3),IF(C84&lt;(MAX('PEX Tubing'!A:A))+1,VLOOKUP(C84,'PEX Tubing'!A:I,3),IF(C84&lt;(MAX('PEX Fittings - Brass'!A:A))+1,VLOOKUP(C84,'PEX Fittings - Brass'!A:J,3),IF(C84&lt;(MAX('PEX Fittings - EXPN Brass'!A:A))+1,VLOOKUP(C84,'PEX Fittings - EXPN Brass'!A:J,3),IF(C84&lt;(MAX('PEX Fittings - F1807 PPSU '!A:A))+1,VLOOKUP(C84,'PEX Fittings - F1807 PPSU '!A:J,3),IF(C84&lt;(MAX('PEX Fittings - F1960 EPPSU'!A:A))+1,VLOOKUP(C84,'PEX Fittings - F1960 EPPSU'!A:J,3),IF(C84&lt;(MAX(Accessories!A:A))+1,VLOOKUP(C84,Accessories!A:J,3),IF(C84&lt;(MAX('PVC DWV'!A:A))+1,VLOOKUP(C84,'PVC DWV'!A:K,3),IF(C84&lt;(MAX('PVC SCH 40'!A:A))+1,VLOOKUP(C84,'PVC SCH 40'!A:K,3),IF(C84&lt;(MAX('Push Fittings'!A:A))+1,VLOOKUP(C84,'Push Fittings'!A:J,3),IF(C84&lt;(MAX('Copper Wrot'!A:A))+1,VLOOKUP(C84,'Copper Wrot'!A:L,3),IF(C84&lt;(MAX('Cast Copper'!A:A))+1,VLOOKUP(C84,'Cast Copper'!A:J,3),IF(C84&lt;(MAX('Cast Copper'!A:A))+1,VLOOKUP(C84,'Cast Copper'!A:J,3),IF(C84&lt;(MAX('Press Copper Fittings'!A:A))+1,VLOOKUP(C84,'Press Copper Fittings'!A:J,3),IF(C84&lt;(MAX('Supply Stops'!A:A))+1,VLOOKUP(C84,'Supply Stops'!A:J,3),IF(C84&lt;(MAX('Supply Lines'!A:A))+1,VLOOKUP(C84,'Supply Lines'!A:J,3),IF(C84&lt;(MAX('Gas Connectors'!A:A))+1,VLOOKUP(C84,'Gas Connectors'!A:J,3),IF(C84&lt;(MAX('CI Fittings'!A:A))+1,VLOOKUP(C84,'CI Fittings'!A:J,3),IF(C84&lt;(MAX('Steel Couplings'!A:A))+1,VLOOKUP(C84,'Steel Couplings'!A:J,3),IF(C84&lt;(MAX(NHC!A:A))+1,VLOOKUP(C84,NHC!A:J,3),IF(C84&lt;(MAX('Dielectric Unions'!A:A))+1,VLOOKUP(C84,'Dielectric Unions'!A:J,3),IF(C84&lt;(MAX('MI Fittings - XH'!A:A))+1,VLOOKUP(C84,'MI Fittings - XH'!A:J,3),IF(C84&lt;(MAX('Steel Nipples - XH'!A:A))+1,VLOOKUP(C84,'Steel Nipples - XH'!A:J,3),IF(C84&lt;(MAX('CPVC Adapters'!A:A))+1,VLOOKUP(C84,'CPVC Adapters'!A:J,3),"")))))))))))))))))))))))))))))))</f>
        <v/>
      </c>
      <c r="F84" s="1376" t="str">
        <f>IFERROR(VLOOKUP(E84,'Consolidated Master Sheet'!B:C,2,0),"")</f>
        <v/>
      </c>
      <c r="G84" s="1377"/>
      <c r="H84" s="345" t="str">
        <f>IFERROR(VLOOKUP(E84,'PEX Tubing'!C:H,6,0),IFERROR(VLOOKUP(E84,'Consolidated Master Sheet'!B:G,6,0),""))</f>
        <v/>
      </c>
      <c r="I84" s="1554">
        <f>IF(C84&lt;(MAX('MI Fittings'!A:A))+1,VLOOKUP(C84,'MI Fittings'!A:K,7),IF(C84&lt;(MAX('CS Press Fittings'!A:A))+1,VLOOKUP(C84,'CS Press Fittings'!A:K,8),IF(C84&lt;(MAX('Steel Nipples'!A:A))+1,VLOOKUP(C84,'Steel Nipples'!A:K,7),IF(C84&lt;(MAX('Steel Cut Lengths'!A:A))+1,VLOOKUP(C84,'Steel Cut Lengths'!A:K,7),IF(C84&lt;(MAX('Pipe Hangers'!A:A))+1,VLOOKUP(C84,'Pipe Hangers'!A:J,7),IF(C84&lt;(MAX('Brass Nipples '!A:A))+1,VLOOKUP(C84,'Brass Nipples '!A:J,7),IF(C84&lt;(MAX('Brass Fittings '!A:A))+1,VLOOKUP(C84,'Brass Fittings '!A:J,7),IF(C84&lt;(MAX(Valves!A:A))+1,VLOOKUP(C84,Valves!A:J,7),IF(C84&lt;(MAX('PEX Tubing'!A:A))+1,VLOOKUP(C84,'PEX Tubing'!A:I,7),IF(C84&lt;(MAX('PEX Fittings - Brass'!A:A))+1,VLOOKUP(C84,'PEX Fittings - Brass'!A:J,7),IF(C84&lt;(MAX('PEX Fittings - EXPN Brass'!A:A))+1,VLOOKUP(C84,'PEX Fittings - EXPN Brass'!A:J,7),IF(C84&lt;(MAX('PEX Fittings - F1807 PPSU '!A:A))+1,VLOOKUP(C84,'PEX Fittings - F1807 PPSU '!A:J,7),IF(C84&lt;(MAX('PEX Fittings - F1960 EPPSU'!A:A))+1,VLOOKUP(C84,'PEX Fittings - F1960 EPPSU'!A:J,7),IF(C84&lt;(MAX(Accessories!A:A))+1,VLOOKUP(C84,Accessories!A:J,7),IF(C84&lt;(MAX('PVC DWV'!A:A))+1,VLOOKUP(C84,'PVC DWV'!A:K,8),IF(C84&lt;(MAX('PVC SCH 40'!A:A))+1,VLOOKUP(C84,'PVC SCH 40'!A:K,7),IF(C84&lt;(MAX('Push Fittings'!A:A))+1,VLOOKUP(C84,'Push Fittings'!A:J,7),IF(C84&lt;(MAX('Copper Wrot'!A:A))+1,VLOOKUP(C84,'Copper Wrot'!A:L,9),IF(C84&lt;(MAX('Cast Copper'!A:A))+1,VLOOKUP(C84,'Cast Copper'!A:J,6),IF(C84&lt;(MAX('Press Copper Fittings'!A:A))+1,VLOOKUP(C84,'Press Copper Fittings'!A:J,7),IF(C84&lt;(MAX('Supply Stops'!A:A))+1,VLOOKUP(C84,'Supply Stops'!A:J,7),IF(C84&lt;(MAX('Supply Lines'!A:A))+1,VLOOKUP(C84,'Supply Lines'!A:J,7),IF(C84&lt;(MAX('Gas Connectors'!A:A))+1,VLOOKUP(C84,'Gas Connectors'!A:J,7),IF(C84&lt;(MAX('CI Fittings'!A:A))+1,VLOOKUP(C84,'CI Fittings'!A:J,7),IF(C84&lt;(MAX('Steel Couplings'!A:A))+1,VLOOKUP(C84,'Steel Couplings'!A:J,7),IF(C84&lt;(MAX(NHC!A:A))+1,VLOOKUP(C84,NHC!A:J,7),IF(C84&lt;(MAX('Dielectric Unions'!A:A))+1,VLOOKUP(C84,'Dielectric Unions'!A:J,7),IF(C84&lt;(MAX('MI Fittings - XH'!A:A))+1,VLOOKUP(C84,'MI Fittings - XH'!A:J,7),IF(C84&lt;(MAX('Steel Nipples - XH'!A:A))+1,VLOOKUP(C84,'Steel Nipples - XH'!A:J,7),IF(C84&lt;(MAX('CPVC Adapters'!A:A))+1,VLOOKUP(C84,'CPVC Adapters'!A:J,7),0))))))))))))))))))))))))))))))</f>
        <v>0</v>
      </c>
      <c r="J84" s="1555">
        <f t="shared" si="0"/>
        <v>0</v>
      </c>
    </row>
    <row r="85" spans="3:10" ht="15" customHeight="1" thickTop="1" thickBot="1">
      <c r="C85" s="976">
        <v>64</v>
      </c>
      <c r="D85" s="17" t="str">
        <f>IF(C85&lt;(MAX('MI Fittings'!A:A))+1,VLOOKUP(C85,'MI Fittings'!A:K,10),IF(C85&lt;(MAX('CS Press Fittings'!A:A))+1,VLOOKUP(C85,'CS Press Fittings'!A:K,11),IF(C85&lt;(MAX('Steel Nipples'!A:A))+1,VLOOKUP(C85,'Steel Nipples'!A:K,10),IF(C85&lt;(MAX('Steel Cut Lengths'!A:A))+1,VLOOKUP(C85,'Steel Cut Lengths'!A:K,10),IF(C85&lt;(MAX('Pipe Hangers'!A:A))+1,VLOOKUP(C85,'Pipe Hangers'!A:J,10),IF(C85&lt;(MAX('Brass Nipples '!A:A))+1,VLOOKUP(C85,'Brass Nipples '!A:J,10),IF(C85&lt;(MAX('Brass Fittings '!A:A))+1,VLOOKUP(C85,'Brass Fittings '!A:J,10),IF(C85&lt;(MAX(Valves!A:A))+1,VLOOKUP(C85,Valves!A:J,10),IF(C85&lt;(MAX('PEX Tubing'!A:A))+1,VLOOKUP(C85,'PEX Tubing'!A:I,9),IF(C85&lt;(MAX('PEX Fittings - Brass'!A:A))+1,VLOOKUP(C85,'PEX Fittings - Brass'!A:J,10),IF(C85&lt;(MAX('PEX Fittings - EXPN Brass'!A:A))+1,VLOOKUP(C85,'PEX Fittings - EXPN Brass'!A:J,10),IF(C85&lt;(MAX('PEX Fittings - F1807 PPSU '!A:A))+1,VLOOKUP(C85,'PEX Fittings - F1807 PPSU '!A:J,10),IF(C85&lt;(MAX('PEX Fittings - F1960 EPPSU'!A:A))+1,VLOOKUP(C85,'PEX Fittings - F1960 EPPSU'!A:J,10),IF(C85&lt;(MAX(Accessories!A:A))+1,VLOOKUP(C85,Accessories!A:J,10),IF(C85&lt;(MAX('PVC DWV'!A:A))+1,VLOOKUP(C85,'PVC DWV'!A:K,11),IF(C85&lt;(MAX('PVC SCH 40'!A:A))+1,VLOOKUP(C85,'PVC SCH 40'!A:K,11),IF(C85&lt;(MAX('Push Fittings'!A:A))+1,VLOOKUP(C85,'Push Fittings'!A:J,10),IF(C85&lt;(MAX('Copper Wrot'!A:A))+1,VLOOKUP(C85,'Copper Wrot'!A:L,12),IF(C85&lt;(MAX('Cast Copper'!A:A))+1,VLOOKUP(C85,'Cast Copper'!A:J,10),IF(C85&lt;(MAX('Press Copper Fittings'!A:A))+1,VLOOKUP(C85,'Press Copper Fittings'!A:J,10),IF(C85&lt;(MAX('Supply Stops'!A:A))+1,VLOOKUP(C85,'Supply Stops'!A:J,10),IF(C85&lt;(MAX('Supply Lines'!A:A))+1,VLOOKUP(C85,'Supply Lines'!A:J,10),IF(C85&lt;(MAX('Gas Connectors'!A:A))+1,VLOOKUP(C85,'Gas Connectors'!A:J,10),IF(C85&lt;(MAX('CI Fittings'!A:A))+1,VLOOKUP(C85,'CI Fittings'!A:J,10),IF(C85&lt;(MAX('Steel Couplings'!A:A))+1,VLOOKUP(C85,'Steel Couplings'!A:J,10),IF(C85&lt;(MAX(NHC!A:A))+1,VLOOKUP(C85,NHC!A:J,10),IF(C85&lt;(MAX('Dielectric Unions'!A:A))+1,VLOOKUP(C85,'Dielectric Unions'!A:J,10),IF(C85&lt;(MAX('MI Fittings - XH'!A:A))+1,VLOOKUP(C85,'MI Fittings - XH'!A:J,10),IF(C85&lt;(MAX('Steel Nipples - XH'!A:A))+1,VLOOKUP(C85,'Steel Nipples - XH'!A:J,10),IF(C85&lt;(MAX('CPVC Adapters'!A:A))+1,VLOOKUP(C85,'CPVC Adapters'!A:J,10),""))))))))))))))))))))))))))))))</f>
        <v/>
      </c>
      <c r="E85" s="975" t="str">
        <f>IF(C85&lt;(MAX('MI Fittings'!A:A))+1,VLOOKUP(C85,'MI Fittings'!A:K,3),IF(C85&lt;(MAX('CS Press Fittings'!A:A))+1,VLOOKUP(C85,'CS Press Fittings'!A:K,4),IF(C85&lt;(MAX('Steel Nipples'!A:A))+1,VLOOKUP(C85,'Steel Nipples'!A:K,3),IF(C85&lt;(MAX('Steel Cut Lengths'!A:A))+1,VLOOKUP(C85,'Steel Cut Lengths'!A:K,3),IF(C85&lt;(MAX('Pipe Hangers'!A:A))+1,VLOOKUP(C85,'Pipe Hangers'!A:J,3),IF(C85&lt;(MAX('Brass Nipples '!A:A))+1,VLOOKUP(C85,'Brass Nipples '!A:J,3),IF(C85&lt;(MAX('Brass Fittings '!A:A))+1,VLOOKUP(C85,'Brass Fittings '!A:J,3),IF(C85&lt;(MAX(Valves!A:A))+1,VLOOKUP(C85,Valves!A:J,3),IF(C85&lt;(MAX('PEX Tubing'!A:A))+1,VLOOKUP(C85,'PEX Tubing'!A:I,3),IF(C85&lt;(MAX('PEX Fittings - Brass'!A:A))+1,VLOOKUP(C85,'PEX Fittings - Brass'!A:J,3),IF(C85&lt;(MAX('PEX Fittings - EXPN Brass'!A:A))+1,VLOOKUP(C85,'PEX Fittings - EXPN Brass'!A:J,3),IF(C85&lt;(MAX('PEX Fittings - F1807 PPSU '!A:A))+1,VLOOKUP(C85,'PEX Fittings - F1807 PPSU '!A:J,3),IF(C85&lt;(MAX('PEX Fittings - F1960 EPPSU'!A:A))+1,VLOOKUP(C85,'PEX Fittings - F1960 EPPSU'!A:J,3),IF(C85&lt;(MAX(Accessories!A:A))+1,VLOOKUP(C85,Accessories!A:J,3),IF(C85&lt;(MAX('PVC DWV'!A:A))+1,VLOOKUP(C85,'PVC DWV'!A:K,3),IF(C85&lt;(MAX('PVC SCH 40'!A:A))+1,VLOOKUP(C85,'PVC SCH 40'!A:K,3),IF(C85&lt;(MAX('Push Fittings'!A:A))+1,VLOOKUP(C85,'Push Fittings'!A:J,3),IF(C85&lt;(MAX('Copper Wrot'!A:A))+1,VLOOKUP(C85,'Copper Wrot'!A:L,3),IF(C85&lt;(MAX('Cast Copper'!A:A))+1,VLOOKUP(C85,'Cast Copper'!A:J,3),IF(C85&lt;(MAX('Cast Copper'!A:A))+1,VLOOKUP(C85,'Cast Copper'!A:J,3),IF(C85&lt;(MAX('Press Copper Fittings'!A:A))+1,VLOOKUP(C85,'Press Copper Fittings'!A:J,3),IF(C85&lt;(MAX('Supply Stops'!A:A))+1,VLOOKUP(C85,'Supply Stops'!A:J,3),IF(C85&lt;(MAX('Supply Lines'!A:A))+1,VLOOKUP(C85,'Supply Lines'!A:J,3),IF(C85&lt;(MAX('Gas Connectors'!A:A))+1,VLOOKUP(C85,'Gas Connectors'!A:J,3),IF(C85&lt;(MAX('CI Fittings'!A:A))+1,VLOOKUP(C85,'CI Fittings'!A:J,3),IF(C85&lt;(MAX('Steel Couplings'!A:A))+1,VLOOKUP(C85,'Steel Couplings'!A:J,3),IF(C85&lt;(MAX(NHC!A:A))+1,VLOOKUP(C85,NHC!A:J,3),IF(C85&lt;(MAX('Dielectric Unions'!A:A))+1,VLOOKUP(C85,'Dielectric Unions'!A:J,3),IF(C85&lt;(MAX('MI Fittings - XH'!A:A))+1,VLOOKUP(C85,'MI Fittings - XH'!A:J,3),IF(C85&lt;(MAX('Steel Nipples - XH'!A:A))+1,VLOOKUP(C85,'Steel Nipples - XH'!A:J,3),IF(C85&lt;(MAX('CPVC Adapters'!A:A))+1,VLOOKUP(C85,'CPVC Adapters'!A:J,3),"")))))))))))))))))))))))))))))))</f>
        <v/>
      </c>
      <c r="F85" s="1376" t="str">
        <f>IFERROR(VLOOKUP(E85,'Consolidated Master Sheet'!B:C,2,0),"")</f>
        <v/>
      </c>
      <c r="G85" s="1377"/>
      <c r="H85" s="345" t="str">
        <f>IFERROR(VLOOKUP(E85,'PEX Tubing'!C:H,6,0),IFERROR(VLOOKUP(E85,'Consolidated Master Sheet'!B:G,6,0),""))</f>
        <v/>
      </c>
      <c r="I85" s="1554">
        <f>IF(C85&lt;(MAX('MI Fittings'!A:A))+1,VLOOKUP(C85,'MI Fittings'!A:K,7),IF(C85&lt;(MAX('CS Press Fittings'!A:A))+1,VLOOKUP(C85,'CS Press Fittings'!A:K,8),IF(C85&lt;(MAX('Steel Nipples'!A:A))+1,VLOOKUP(C85,'Steel Nipples'!A:K,7),IF(C85&lt;(MAX('Steel Cut Lengths'!A:A))+1,VLOOKUP(C85,'Steel Cut Lengths'!A:K,7),IF(C85&lt;(MAX('Pipe Hangers'!A:A))+1,VLOOKUP(C85,'Pipe Hangers'!A:J,7),IF(C85&lt;(MAX('Brass Nipples '!A:A))+1,VLOOKUP(C85,'Brass Nipples '!A:J,7),IF(C85&lt;(MAX('Brass Fittings '!A:A))+1,VLOOKUP(C85,'Brass Fittings '!A:J,7),IF(C85&lt;(MAX(Valves!A:A))+1,VLOOKUP(C85,Valves!A:J,7),IF(C85&lt;(MAX('PEX Tubing'!A:A))+1,VLOOKUP(C85,'PEX Tubing'!A:I,7),IF(C85&lt;(MAX('PEX Fittings - Brass'!A:A))+1,VLOOKUP(C85,'PEX Fittings - Brass'!A:J,7),IF(C85&lt;(MAX('PEX Fittings - EXPN Brass'!A:A))+1,VLOOKUP(C85,'PEX Fittings - EXPN Brass'!A:J,7),IF(C85&lt;(MAX('PEX Fittings - F1807 PPSU '!A:A))+1,VLOOKUP(C85,'PEX Fittings - F1807 PPSU '!A:J,7),IF(C85&lt;(MAX('PEX Fittings - F1960 EPPSU'!A:A))+1,VLOOKUP(C85,'PEX Fittings - F1960 EPPSU'!A:J,7),IF(C85&lt;(MAX(Accessories!A:A))+1,VLOOKUP(C85,Accessories!A:J,7),IF(C85&lt;(MAX('PVC DWV'!A:A))+1,VLOOKUP(C85,'PVC DWV'!A:K,8),IF(C85&lt;(MAX('PVC SCH 40'!A:A))+1,VLOOKUP(C85,'PVC SCH 40'!A:K,7),IF(C85&lt;(MAX('Push Fittings'!A:A))+1,VLOOKUP(C85,'Push Fittings'!A:J,7),IF(C85&lt;(MAX('Copper Wrot'!A:A))+1,VLOOKUP(C85,'Copper Wrot'!A:L,9),IF(C85&lt;(MAX('Cast Copper'!A:A))+1,VLOOKUP(C85,'Cast Copper'!A:J,6),IF(C85&lt;(MAX('Press Copper Fittings'!A:A))+1,VLOOKUP(C85,'Press Copper Fittings'!A:J,7),IF(C85&lt;(MAX('Supply Stops'!A:A))+1,VLOOKUP(C85,'Supply Stops'!A:J,7),IF(C85&lt;(MAX('Supply Lines'!A:A))+1,VLOOKUP(C85,'Supply Lines'!A:J,7),IF(C85&lt;(MAX('Gas Connectors'!A:A))+1,VLOOKUP(C85,'Gas Connectors'!A:J,7),IF(C85&lt;(MAX('CI Fittings'!A:A))+1,VLOOKUP(C85,'CI Fittings'!A:J,7),IF(C85&lt;(MAX('Steel Couplings'!A:A))+1,VLOOKUP(C85,'Steel Couplings'!A:J,7),IF(C85&lt;(MAX(NHC!A:A))+1,VLOOKUP(C85,NHC!A:J,7),IF(C85&lt;(MAX('Dielectric Unions'!A:A))+1,VLOOKUP(C85,'Dielectric Unions'!A:J,7),IF(C85&lt;(MAX('MI Fittings - XH'!A:A))+1,VLOOKUP(C85,'MI Fittings - XH'!A:J,7),IF(C85&lt;(MAX('Steel Nipples - XH'!A:A))+1,VLOOKUP(C85,'Steel Nipples - XH'!A:J,7),IF(C85&lt;(MAX('CPVC Adapters'!A:A))+1,VLOOKUP(C85,'CPVC Adapters'!A:J,7),0))))))))))))))))))))))))))))))</f>
        <v>0</v>
      </c>
      <c r="J85" s="1555">
        <f t="shared" si="0"/>
        <v>0</v>
      </c>
    </row>
    <row r="86" spans="3:10" ht="15" customHeight="1" thickTop="1" thickBot="1">
      <c r="C86" s="977">
        <v>65</v>
      </c>
      <c r="D86" s="17" t="str">
        <f>IF(C86&lt;(MAX('MI Fittings'!A:A))+1,VLOOKUP(C86,'MI Fittings'!A:K,10),IF(C86&lt;(MAX('CS Press Fittings'!A:A))+1,VLOOKUP(C86,'CS Press Fittings'!A:K,11),IF(C86&lt;(MAX('Steel Nipples'!A:A))+1,VLOOKUP(C86,'Steel Nipples'!A:K,10),IF(C86&lt;(MAX('Steel Cut Lengths'!A:A))+1,VLOOKUP(C86,'Steel Cut Lengths'!A:K,10),IF(C86&lt;(MAX('Pipe Hangers'!A:A))+1,VLOOKUP(C86,'Pipe Hangers'!A:J,10),IF(C86&lt;(MAX('Brass Nipples '!A:A))+1,VLOOKUP(C86,'Brass Nipples '!A:J,10),IF(C86&lt;(MAX('Brass Fittings '!A:A))+1,VLOOKUP(C86,'Brass Fittings '!A:J,10),IF(C86&lt;(MAX(Valves!A:A))+1,VLOOKUP(C86,Valves!A:J,10),IF(C86&lt;(MAX('PEX Tubing'!A:A))+1,VLOOKUP(C86,'PEX Tubing'!A:I,9),IF(C86&lt;(MAX('PEX Fittings - Brass'!A:A))+1,VLOOKUP(C86,'PEX Fittings - Brass'!A:J,10),IF(C86&lt;(MAX('PEX Fittings - EXPN Brass'!A:A))+1,VLOOKUP(C86,'PEX Fittings - EXPN Brass'!A:J,10),IF(C86&lt;(MAX('PEX Fittings - F1807 PPSU '!A:A))+1,VLOOKUP(C86,'PEX Fittings - F1807 PPSU '!A:J,10),IF(C86&lt;(MAX('PEX Fittings - F1960 EPPSU'!A:A))+1,VLOOKUP(C86,'PEX Fittings - F1960 EPPSU'!A:J,10),IF(C86&lt;(MAX(Accessories!A:A))+1,VLOOKUP(C86,Accessories!A:J,10),IF(C86&lt;(MAX('PVC DWV'!A:A))+1,VLOOKUP(C86,'PVC DWV'!A:K,11),IF(C86&lt;(MAX('PVC SCH 40'!A:A))+1,VLOOKUP(C86,'PVC SCH 40'!A:K,11),IF(C86&lt;(MAX('Push Fittings'!A:A))+1,VLOOKUP(C86,'Push Fittings'!A:J,10),IF(C86&lt;(MAX('Copper Wrot'!A:A))+1,VLOOKUP(C86,'Copper Wrot'!A:L,12),IF(C86&lt;(MAX('Cast Copper'!A:A))+1,VLOOKUP(C86,'Cast Copper'!A:J,10),IF(C86&lt;(MAX('Press Copper Fittings'!A:A))+1,VLOOKUP(C86,'Press Copper Fittings'!A:J,10),IF(C86&lt;(MAX('Supply Stops'!A:A))+1,VLOOKUP(C86,'Supply Stops'!A:J,10),IF(C86&lt;(MAX('Supply Lines'!A:A))+1,VLOOKUP(C86,'Supply Lines'!A:J,10),IF(C86&lt;(MAX('Gas Connectors'!A:A))+1,VLOOKUP(C86,'Gas Connectors'!A:J,10),IF(C86&lt;(MAX('CI Fittings'!A:A))+1,VLOOKUP(C86,'CI Fittings'!A:J,10),IF(C86&lt;(MAX('Steel Couplings'!A:A))+1,VLOOKUP(C86,'Steel Couplings'!A:J,10),IF(C86&lt;(MAX(NHC!A:A))+1,VLOOKUP(C86,NHC!A:J,10),IF(C86&lt;(MAX('Dielectric Unions'!A:A))+1,VLOOKUP(C86,'Dielectric Unions'!A:J,10),IF(C86&lt;(MAX('MI Fittings - XH'!A:A))+1,VLOOKUP(C86,'MI Fittings - XH'!A:J,10),IF(C86&lt;(MAX('Steel Nipples - XH'!A:A))+1,VLOOKUP(C86,'Steel Nipples - XH'!A:J,10),IF(C86&lt;(MAX('CPVC Adapters'!A:A))+1,VLOOKUP(C86,'CPVC Adapters'!A:J,10),""))))))))))))))))))))))))))))))</f>
        <v/>
      </c>
      <c r="E86" s="975" t="str">
        <f>IF(C86&lt;(MAX('MI Fittings'!A:A))+1,VLOOKUP(C86,'MI Fittings'!A:K,3),IF(C86&lt;(MAX('CS Press Fittings'!A:A))+1,VLOOKUP(C86,'CS Press Fittings'!A:K,4),IF(C86&lt;(MAX('Steel Nipples'!A:A))+1,VLOOKUP(C86,'Steel Nipples'!A:K,3),IF(C86&lt;(MAX('Steel Cut Lengths'!A:A))+1,VLOOKUP(C86,'Steel Cut Lengths'!A:K,3),IF(C86&lt;(MAX('Pipe Hangers'!A:A))+1,VLOOKUP(C86,'Pipe Hangers'!A:J,3),IF(C86&lt;(MAX('Brass Nipples '!A:A))+1,VLOOKUP(C86,'Brass Nipples '!A:J,3),IF(C86&lt;(MAX('Brass Fittings '!A:A))+1,VLOOKUP(C86,'Brass Fittings '!A:J,3),IF(C86&lt;(MAX(Valves!A:A))+1,VLOOKUP(C86,Valves!A:J,3),IF(C86&lt;(MAX('PEX Tubing'!A:A))+1,VLOOKUP(C86,'PEX Tubing'!A:I,3),IF(C86&lt;(MAX('PEX Fittings - Brass'!A:A))+1,VLOOKUP(C86,'PEX Fittings - Brass'!A:J,3),IF(C86&lt;(MAX('PEX Fittings - EXPN Brass'!A:A))+1,VLOOKUP(C86,'PEX Fittings - EXPN Brass'!A:J,3),IF(C86&lt;(MAX('PEX Fittings - F1807 PPSU '!A:A))+1,VLOOKUP(C86,'PEX Fittings - F1807 PPSU '!A:J,3),IF(C86&lt;(MAX('PEX Fittings - F1960 EPPSU'!A:A))+1,VLOOKUP(C86,'PEX Fittings - F1960 EPPSU'!A:J,3),IF(C86&lt;(MAX(Accessories!A:A))+1,VLOOKUP(C86,Accessories!A:J,3),IF(C86&lt;(MAX('PVC DWV'!A:A))+1,VLOOKUP(C86,'PVC DWV'!A:K,3),IF(C86&lt;(MAX('PVC SCH 40'!A:A))+1,VLOOKUP(C86,'PVC SCH 40'!A:K,3),IF(C86&lt;(MAX('Push Fittings'!A:A))+1,VLOOKUP(C86,'Push Fittings'!A:J,3),IF(C86&lt;(MAX('Copper Wrot'!A:A))+1,VLOOKUP(C86,'Copper Wrot'!A:L,3),IF(C86&lt;(MAX('Cast Copper'!A:A))+1,VLOOKUP(C86,'Cast Copper'!A:J,3),IF(C86&lt;(MAX('Cast Copper'!A:A))+1,VLOOKUP(C86,'Cast Copper'!A:J,3),IF(C86&lt;(MAX('Press Copper Fittings'!A:A))+1,VLOOKUP(C86,'Press Copper Fittings'!A:J,3),IF(C86&lt;(MAX('Supply Stops'!A:A))+1,VLOOKUP(C86,'Supply Stops'!A:J,3),IF(C86&lt;(MAX('Supply Lines'!A:A))+1,VLOOKUP(C86,'Supply Lines'!A:J,3),IF(C86&lt;(MAX('Gas Connectors'!A:A))+1,VLOOKUP(C86,'Gas Connectors'!A:J,3),IF(C86&lt;(MAX('CI Fittings'!A:A))+1,VLOOKUP(C86,'CI Fittings'!A:J,3),IF(C86&lt;(MAX('Steel Couplings'!A:A))+1,VLOOKUP(C86,'Steel Couplings'!A:J,3),IF(C86&lt;(MAX(NHC!A:A))+1,VLOOKUP(C86,NHC!A:J,3),IF(C86&lt;(MAX('Dielectric Unions'!A:A))+1,VLOOKUP(C86,'Dielectric Unions'!A:J,3),IF(C86&lt;(MAX('MI Fittings - XH'!A:A))+1,VLOOKUP(C86,'MI Fittings - XH'!A:J,3),IF(C86&lt;(MAX('Steel Nipples - XH'!A:A))+1,VLOOKUP(C86,'Steel Nipples - XH'!A:J,3),IF(C86&lt;(MAX('CPVC Adapters'!A:A))+1,VLOOKUP(C86,'CPVC Adapters'!A:J,3),"")))))))))))))))))))))))))))))))</f>
        <v/>
      </c>
      <c r="F86" s="1376" t="str">
        <f>IFERROR(VLOOKUP(E86,'Consolidated Master Sheet'!B:C,2,0),"")</f>
        <v/>
      </c>
      <c r="G86" s="1377"/>
      <c r="H86" s="345" t="str">
        <f>IFERROR(VLOOKUP(E86,'PEX Tubing'!C:H,6,0),IFERROR(VLOOKUP(E86,'Consolidated Master Sheet'!B:G,6,0),""))</f>
        <v/>
      </c>
      <c r="I86" s="1554">
        <f>IF(C86&lt;(MAX('MI Fittings'!A:A))+1,VLOOKUP(C86,'MI Fittings'!A:K,7),IF(C86&lt;(MAX('CS Press Fittings'!A:A))+1,VLOOKUP(C86,'CS Press Fittings'!A:K,8),IF(C86&lt;(MAX('Steel Nipples'!A:A))+1,VLOOKUP(C86,'Steel Nipples'!A:K,7),IF(C86&lt;(MAX('Steel Cut Lengths'!A:A))+1,VLOOKUP(C86,'Steel Cut Lengths'!A:K,7),IF(C86&lt;(MAX('Pipe Hangers'!A:A))+1,VLOOKUP(C86,'Pipe Hangers'!A:J,7),IF(C86&lt;(MAX('Brass Nipples '!A:A))+1,VLOOKUP(C86,'Brass Nipples '!A:J,7),IF(C86&lt;(MAX('Brass Fittings '!A:A))+1,VLOOKUP(C86,'Brass Fittings '!A:J,7),IF(C86&lt;(MAX(Valves!A:A))+1,VLOOKUP(C86,Valves!A:J,7),IF(C86&lt;(MAX('PEX Tubing'!A:A))+1,VLOOKUP(C86,'PEX Tubing'!A:I,7),IF(C86&lt;(MAX('PEX Fittings - Brass'!A:A))+1,VLOOKUP(C86,'PEX Fittings - Brass'!A:J,7),IF(C86&lt;(MAX('PEX Fittings - EXPN Brass'!A:A))+1,VLOOKUP(C86,'PEX Fittings - EXPN Brass'!A:J,7),IF(C86&lt;(MAX('PEX Fittings - F1807 PPSU '!A:A))+1,VLOOKUP(C86,'PEX Fittings - F1807 PPSU '!A:J,7),IF(C86&lt;(MAX('PEX Fittings - F1960 EPPSU'!A:A))+1,VLOOKUP(C86,'PEX Fittings - F1960 EPPSU'!A:J,7),IF(C86&lt;(MAX(Accessories!A:A))+1,VLOOKUP(C86,Accessories!A:J,7),IF(C86&lt;(MAX('PVC DWV'!A:A))+1,VLOOKUP(C86,'PVC DWV'!A:K,8),IF(C86&lt;(MAX('PVC SCH 40'!A:A))+1,VLOOKUP(C86,'PVC SCH 40'!A:K,7),IF(C86&lt;(MAX('Push Fittings'!A:A))+1,VLOOKUP(C86,'Push Fittings'!A:J,7),IF(C86&lt;(MAX('Copper Wrot'!A:A))+1,VLOOKUP(C86,'Copper Wrot'!A:L,9),IF(C86&lt;(MAX('Cast Copper'!A:A))+1,VLOOKUP(C86,'Cast Copper'!A:J,6),IF(C86&lt;(MAX('Press Copper Fittings'!A:A))+1,VLOOKUP(C86,'Press Copper Fittings'!A:J,7),IF(C86&lt;(MAX('Supply Stops'!A:A))+1,VLOOKUP(C86,'Supply Stops'!A:J,7),IF(C86&lt;(MAX('Supply Lines'!A:A))+1,VLOOKUP(C86,'Supply Lines'!A:J,7),IF(C86&lt;(MAX('Gas Connectors'!A:A))+1,VLOOKUP(C86,'Gas Connectors'!A:J,7),IF(C86&lt;(MAX('CI Fittings'!A:A))+1,VLOOKUP(C86,'CI Fittings'!A:J,7),IF(C86&lt;(MAX('Steel Couplings'!A:A))+1,VLOOKUP(C86,'Steel Couplings'!A:J,7),IF(C86&lt;(MAX(NHC!A:A))+1,VLOOKUP(C86,NHC!A:J,7),IF(C86&lt;(MAX('Dielectric Unions'!A:A))+1,VLOOKUP(C86,'Dielectric Unions'!A:J,7),IF(C86&lt;(MAX('MI Fittings - XH'!A:A))+1,VLOOKUP(C86,'MI Fittings - XH'!A:J,7),IF(C86&lt;(MAX('Steel Nipples - XH'!A:A))+1,VLOOKUP(C86,'Steel Nipples - XH'!A:J,7),IF(C86&lt;(MAX('CPVC Adapters'!A:A))+1,VLOOKUP(C86,'CPVC Adapters'!A:J,7),0))))))))))))))))))))))))))))))</f>
        <v>0</v>
      </c>
      <c r="J86" s="1555">
        <f t="shared" si="0"/>
        <v>0</v>
      </c>
    </row>
    <row r="87" spans="3:10" ht="15" customHeight="1" thickTop="1" thickBot="1">
      <c r="C87" s="976">
        <v>66</v>
      </c>
      <c r="D87" s="17" t="str">
        <f>IF(C87&lt;(MAX('MI Fittings'!A:A))+1,VLOOKUP(C87,'MI Fittings'!A:K,10),IF(C87&lt;(MAX('CS Press Fittings'!A:A))+1,VLOOKUP(C87,'CS Press Fittings'!A:K,11),IF(C87&lt;(MAX('Steel Nipples'!A:A))+1,VLOOKUP(C87,'Steel Nipples'!A:K,10),IF(C87&lt;(MAX('Steel Cut Lengths'!A:A))+1,VLOOKUP(C87,'Steel Cut Lengths'!A:K,10),IF(C87&lt;(MAX('Pipe Hangers'!A:A))+1,VLOOKUP(C87,'Pipe Hangers'!A:J,10),IF(C87&lt;(MAX('Brass Nipples '!A:A))+1,VLOOKUP(C87,'Brass Nipples '!A:J,10),IF(C87&lt;(MAX('Brass Fittings '!A:A))+1,VLOOKUP(C87,'Brass Fittings '!A:J,10),IF(C87&lt;(MAX(Valves!A:A))+1,VLOOKUP(C87,Valves!A:J,10),IF(C87&lt;(MAX('PEX Tubing'!A:A))+1,VLOOKUP(C87,'PEX Tubing'!A:I,9),IF(C87&lt;(MAX('PEX Fittings - Brass'!A:A))+1,VLOOKUP(C87,'PEX Fittings - Brass'!A:J,10),IF(C87&lt;(MAX('PEX Fittings - EXPN Brass'!A:A))+1,VLOOKUP(C87,'PEX Fittings - EXPN Brass'!A:J,10),IF(C87&lt;(MAX('PEX Fittings - F1807 PPSU '!A:A))+1,VLOOKUP(C87,'PEX Fittings - F1807 PPSU '!A:J,10),IF(C87&lt;(MAX('PEX Fittings - F1960 EPPSU'!A:A))+1,VLOOKUP(C87,'PEX Fittings - F1960 EPPSU'!A:J,10),IF(C87&lt;(MAX(Accessories!A:A))+1,VLOOKUP(C87,Accessories!A:J,10),IF(C87&lt;(MAX('PVC DWV'!A:A))+1,VLOOKUP(C87,'PVC DWV'!A:K,11),IF(C87&lt;(MAX('PVC SCH 40'!A:A))+1,VLOOKUP(C87,'PVC SCH 40'!A:K,11),IF(C87&lt;(MAX('Push Fittings'!A:A))+1,VLOOKUP(C87,'Push Fittings'!A:J,10),IF(C87&lt;(MAX('Copper Wrot'!A:A))+1,VLOOKUP(C87,'Copper Wrot'!A:L,12),IF(C87&lt;(MAX('Cast Copper'!A:A))+1,VLOOKUP(C87,'Cast Copper'!A:J,10),IF(C87&lt;(MAX('Press Copper Fittings'!A:A))+1,VLOOKUP(C87,'Press Copper Fittings'!A:J,10),IF(C87&lt;(MAX('Supply Stops'!A:A))+1,VLOOKUP(C87,'Supply Stops'!A:J,10),IF(C87&lt;(MAX('Supply Lines'!A:A))+1,VLOOKUP(C87,'Supply Lines'!A:J,10),IF(C87&lt;(MAX('Gas Connectors'!A:A))+1,VLOOKUP(C87,'Gas Connectors'!A:J,10),IF(C87&lt;(MAX('CI Fittings'!A:A))+1,VLOOKUP(C87,'CI Fittings'!A:J,10),IF(C87&lt;(MAX('Steel Couplings'!A:A))+1,VLOOKUP(C87,'Steel Couplings'!A:J,10),IF(C87&lt;(MAX(NHC!A:A))+1,VLOOKUP(C87,NHC!A:J,10),IF(C87&lt;(MAX('Dielectric Unions'!A:A))+1,VLOOKUP(C87,'Dielectric Unions'!A:J,10),IF(C87&lt;(MAX('MI Fittings - XH'!A:A))+1,VLOOKUP(C87,'MI Fittings - XH'!A:J,10),IF(C87&lt;(MAX('Steel Nipples - XH'!A:A))+1,VLOOKUP(C87,'Steel Nipples - XH'!A:J,10),IF(C87&lt;(MAX('CPVC Adapters'!A:A))+1,VLOOKUP(C87,'CPVC Adapters'!A:J,10),""))))))))))))))))))))))))))))))</f>
        <v/>
      </c>
      <c r="E87" s="975" t="str">
        <f>IF(C87&lt;(MAX('MI Fittings'!A:A))+1,VLOOKUP(C87,'MI Fittings'!A:K,3),IF(C87&lt;(MAX('CS Press Fittings'!A:A))+1,VLOOKUP(C87,'CS Press Fittings'!A:K,4),IF(C87&lt;(MAX('Steel Nipples'!A:A))+1,VLOOKUP(C87,'Steel Nipples'!A:K,3),IF(C87&lt;(MAX('Steel Cut Lengths'!A:A))+1,VLOOKUP(C87,'Steel Cut Lengths'!A:K,3),IF(C87&lt;(MAX('Pipe Hangers'!A:A))+1,VLOOKUP(C87,'Pipe Hangers'!A:J,3),IF(C87&lt;(MAX('Brass Nipples '!A:A))+1,VLOOKUP(C87,'Brass Nipples '!A:J,3),IF(C87&lt;(MAX('Brass Fittings '!A:A))+1,VLOOKUP(C87,'Brass Fittings '!A:J,3),IF(C87&lt;(MAX(Valves!A:A))+1,VLOOKUP(C87,Valves!A:J,3),IF(C87&lt;(MAX('PEX Tubing'!A:A))+1,VLOOKUP(C87,'PEX Tubing'!A:I,3),IF(C87&lt;(MAX('PEX Fittings - Brass'!A:A))+1,VLOOKUP(C87,'PEX Fittings - Brass'!A:J,3),IF(C87&lt;(MAX('PEX Fittings - EXPN Brass'!A:A))+1,VLOOKUP(C87,'PEX Fittings - EXPN Brass'!A:J,3),IF(C87&lt;(MAX('PEX Fittings - F1807 PPSU '!A:A))+1,VLOOKUP(C87,'PEX Fittings - F1807 PPSU '!A:J,3),IF(C87&lt;(MAX('PEX Fittings - F1960 EPPSU'!A:A))+1,VLOOKUP(C87,'PEX Fittings - F1960 EPPSU'!A:J,3),IF(C87&lt;(MAX(Accessories!A:A))+1,VLOOKUP(C87,Accessories!A:J,3),IF(C87&lt;(MAX('PVC DWV'!A:A))+1,VLOOKUP(C87,'PVC DWV'!A:K,3),IF(C87&lt;(MAX('PVC SCH 40'!A:A))+1,VLOOKUP(C87,'PVC SCH 40'!A:K,3),IF(C87&lt;(MAX('Push Fittings'!A:A))+1,VLOOKUP(C87,'Push Fittings'!A:J,3),IF(C87&lt;(MAX('Copper Wrot'!A:A))+1,VLOOKUP(C87,'Copper Wrot'!A:L,3),IF(C87&lt;(MAX('Cast Copper'!A:A))+1,VLOOKUP(C87,'Cast Copper'!A:J,3),IF(C87&lt;(MAX('Cast Copper'!A:A))+1,VLOOKUP(C87,'Cast Copper'!A:J,3),IF(C87&lt;(MAX('Press Copper Fittings'!A:A))+1,VLOOKUP(C87,'Press Copper Fittings'!A:J,3),IF(C87&lt;(MAX('Supply Stops'!A:A))+1,VLOOKUP(C87,'Supply Stops'!A:J,3),IF(C87&lt;(MAX('Supply Lines'!A:A))+1,VLOOKUP(C87,'Supply Lines'!A:J,3),IF(C87&lt;(MAX('Gas Connectors'!A:A))+1,VLOOKUP(C87,'Gas Connectors'!A:J,3),IF(C87&lt;(MAX('CI Fittings'!A:A))+1,VLOOKUP(C87,'CI Fittings'!A:J,3),IF(C87&lt;(MAX('Steel Couplings'!A:A))+1,VLOOKUP(C87,'Steel Couplings'!A:J,3),IF(C87&lt;(MAX(NHC!A:A))+1,VLOOKUP(C87,NHC!A:J,3),IF(C87&lt;(MAX('Dielectric Unions'!A:A))+1,VLOOKUP(C87,'Dielectric Unions'!A:J,3),IF(C87&lt;(MAX('MI Fittings - XH'!A:A))+1,VLOOKUP(C87,'MI Fittings - XH'!A:J,3),IF(C87&lt;(MAX('Steel Nipples - XH'!A:A))+1,VLOOKUP(C87,'Steel Nipples - XH'!A:J,3),IF(C87&lt;(MAX('CPVC Adapters'!A:A))+1,VLOOKUP(C87,'CPVC Adapters'!A:J,3),"")))))))))))))))))))))))))))))))</f>
        <v/>
      </c>
      <c r="F87" s="1376" t="str">
        <f>IFERROR(VLOOKUP(E87,'Consolidated Master Sheet'!B:C,2,0),"")</f>
        <v/>
      </c>
      <c r="G87" s="1377"/>
      <c r="H87" s="345" t="str">
        <f>IFERROR(VLOOKUP(E87,'PEX Tubing'!C:H,6,0),IFERROR(VLOOKUP(E87,'Consolidated Master Sheet'!B:G,6,0),""))</f>
        <v/>
      </c>
      <c r="I87" s="1554">
        <f>IF(C87&lt;(MAX('MI Fittings'!A:A))+1,VLOOKUP(C87,'MI Fittings'!A:K,7),IF(C87&lt;(MAX('CS Press Fittings'!A:A))+1,VLOOKUP(C87,'CS Press Fittings'!A:K,8),IF(C87&lt;(MAX('Steel Nipples'!A:A))+1,VLOOKUP(C87,'Steel Nipples'!A:K,7),IF(C87&lt;(MAX('Steel Cut Lengths'!A:A))+1,VLOOKUP(C87,'Steel Cut Lengths'!A:K,7),IF(C87&lt;(MAX('Pipe Hangers'!A:A))+1,VLOOKUP(C87,'Pipe Hangers'!A:J,7),IF(C87&lt;(MAX('Brass Nipples '!A:A))+1,VLOOKUP(C87,'Brass Nipples '!A:J,7),IF(C87&lt;(MAX('Brass Fittings '!A:A))+1,VLOOKUP(C87,'Brass Fittings '!A:J,7),IF(C87&lt;(MAX(Valves!A:A))+1,VLOOKUP(C87,Valves!A:J,7),IF(C87&lt;(MAX('PEX Tubing'!A:A))+1,VLOOKUP(C87,'PEX Tubing'!A:I,7),IF(C87&lt;(MAX('PEX Fittings - Brass'!A:A))+1,VLOOKUP(C87,'PEX Fittings - Brass'!A:J,7),IF(C87&lt;(MAX('PEX Fittings - EXPN Brass'!A:A))+1,VLOOKUP(C87,'PEX Fittings - EXPN Brass'!A:J,7),IF(C87&lt;(MAX('PEX Fittings - F1807 PPSU '!A:A))+1,VLOOKUP(C87,'PEX Fittings - F1807 PPSU '!A:J,7),IF(C87&lt;(MAX('PEX Fittings - F1960 EPPSU'!A:A))+1,VLOOKUP(C87,'PEX Fittings - F1960 EPPSU'!A:J,7),IF(C87&lt;(MAX(Accessories!A:A))+1,VLOOKUP(C87,Accessories!A:J,7),IF(C87&lt;(MAX('PVC DWV'!A:A))+1,VLOOKUP(C87,'PVC DWV'!A:K,8),IF(C87&lt;(MAX('PVC SCH 40'!A:A))+1,VLOOKUP(C87,'PVC SCH 40'!A:K,7),IF(C87&lt;(MAX('Push Fittings'!A:A))+1,VLOOKUP(C87,'Push Fittings'!A:J,7),IF(C87&lt;(MAX('Copper Wrot'!A:A))+1,VLOOKUP(C87,'Copper Wrot'!A:L,9),IF(C87&lt;(MAX('Cast Copper'!A:A))+1,VLOOKUP(C87,'Cast Copper'!A:J,6),IF(C87&lt;(MAX('Press Copper Fittings'!A:A))+1,VLOOKUP(C87,'Press Copper Fittings'!A:J,7),IF(C87&lt;(MAX('Supply Stops'!A:A))+1,VLOOKUP(C87,'Supply Stops'!A:J,7),IF(C87&lt;(MAX('Supply Lines'!A:A))+1,VLOOKUP(C87,'Supply Lines'!A:J,7),IF(C87&lt;(MAX('Gas Connectors'!A:A))+1,VLOOKUP(C87,'Gas Connectors'!A:J,7),IF(C87&lt;(MAX('CI Fittings'!A:A))+1,VLOOKUP(C87,'CI Fittings'!A:J,7),IF(C87&lt;(MAX('Steel Couplings'!A:A))+1,VLOOKUP(C87,'Steel Couplings'!A:J,7),IF(C87&lt;(MAX(NHC!A:A))+1,VLOOKUP(C87,NHC!A:J,7),IF(C87&lt;(MAX('Dielectric Unions'!A:A))+1,VLOOKUP(C87,'Dielectric Unions'!A:J,7),IF(C87&lt;(MAX('MI Fittings - XH'!A:A))+1,VLOOKUP(C87,'MI Fittings - XH'!A:J,7),IF(C87&lt;(MAX('Steel Nipples - XH'!A:A))+1,VLOOKUP(C87,'Steel Nipples - XH'!A:J,7),IF(C87&lt;(MAX('CPVC Adapters'!A:A))+1,VLOOKUP(C87,'CPVC Adapters'!A:J,7),0))))))))))))))))))))))))))))))</f>
        <v>0</v>
      </c>
      <c r="J87" s="1555">
        <f t="shared" ref="J87:J121" si="1">IFERROR(I87*D87,0)</f>
        <v>0</v>
      </c>
    </row>
    <row r="88" spans="3:10" ht="15" customHeight="1" thickTop="1" thickBot="1">
      <c r="C88" s="977">
        <v>67</v>
      </c>
      <c r="D88" s="17" t="str">
        <f>IF(C88&lt;(MAX('MI Fittings'!A:A))+1,VLOOKUP(C88,'MI Fittings'!A:K,10),IF(C88&lt;(MAX('CS Press Fittings'!A:A))+1,VLOOKUP(C88,'CS Press Fittings'!A:K,11),IF(C88&lt;(MAX('Steel Nipples'!A:A))+1,VLOOKUP(C88,'Steel Nipples'!A:K,10),IF(C88&lt;(MAX('Steel Cut Lengths'!A:A))+1,VLOOKUP(C88,'Steel Cut Lengths'!A:K,10),IF(C88&lt;(MAX('Pipe Hangers'!A:A))+1,VLOOKUP(C88,'Pipe Hangers'!A:J,10),IF(C88&lt;(MAX('Brass Nipples '!A:A))+1,VLOOKUP(C88,'Brass Nipples '!A:J,10),IF(C88&lt;(MAX('Brass Fittings '!A:A))+1,VLOOKUP(C88,'Brass Fittings '!A:J,10),IF(C88&lt;(MAX(Valves!A:A))+1,VLOOKUP(C88,Valves!A:J,10),IF(C88&lt;(MAX('PEX Tubing'!A:A))+1,VLOOKUP(C88,'PEX Tubing'!A:I,9),IF(C88&lt;(MAX('PEX Fittings - Brass'!A:A))+1,VLOOKUP(C88,'PEX Fittings - Brass'!A:J,10),IF(C88&lt;(MAX('PEX Fittings - EXPN Brass'!A:A))+1,VLOOKUP(C88,'PEX Fittings - EXPN Brass'!A:J,10),IF(C88&lt;(MAX('PEX Fittings - F1807 PPSU '!A:A))+1,VLOOKUP(C88,'PEX Fittings - F1807 PPSU '!A:J,10),IF(C88&lt;(MAX('PEX Fittings - F1960 EPPSU'!A:A))+1,VLOOKUP(C88,'PEX Fittings - F1960 EPPSU'!A:J,10),IF(C88&lt;(MAX(Accessories!A:A))+1,VLOOKUP(C88,Accessories!A:J,10),IF(C88&lt;(MAX('PVC DWV'!A:A))+1,VLOOKUP(C88,'PVC DWV'!A:K,11),IF(C88&lt;(MAX('PVC SCH 40'!A:A))+1,VLOOKUP(C88,'PVC SCH 40'!A:K,11),IF(C88&lt;(MAX('Push Fittings'!A:A))+1,VLOOKUP(C88,'Push Fittings'!A:J,10),IF(C88&lt;(MAX('Copper Wrot'!A:A))+1,VLOOKUP(C88,'Copper Wrot'!A:L,12),IF(C88&lt;(MAX('Cast Copper'!A:A))+1,VLOOKUP(C88,'Cast Copper'!A:J,10),IF(C88&lt;(MAX('Press Copper Fittings'!A:A))+1,VLOOKUP(C88,'Press Copper Fittings'!A:J,10),IF(C88&lt;(MAX('Supply Stops'!A:A))+1,VLOOKUP(C88,'Supply Stops'!A:J,10),IF(C88&lt;(MAX('Supply Lines'!A:A))+1,VLOOKUP(C88,'Supply Lines'!A:J,10),IF(C88&lt;(MAX('Gas Connectors'!A:A))+1,VLOOKUP(C88,'Gas Connectors'!A:J,10),IF(C88&lt;(MAX('CI Fittings'!A:A))+1,VLOOKUP(C88,'CI Fittings'!A:J,10),IF(C88&lt;(MAX('Steel Couplings'!A:A))+1,VLOOKUP(C88,'Steel Couplings'!A:J,10),IF(C88&lt;(MAX(NHC!A:A))+1,VLOOKUP(C88,NHC!A:J,10),IF(C88&lt;(MAX('Dielectric Unions'!A:A))+1,VLOOKUP(C88,'Dielectric Unions'!A:J,10),IF(C88&lt;(MAX('MI Fittings - XH'!A:A))+1,VLOOKUP(C88,'MI Fittings - XH'!A:J,10),IF(C88&lt;(MAX('Steel Nipples - XH'!A:A))+1,VLOOKUP(C88,'Steel Nipples - XH'!A:J,10),IF(C88&lt;(MAX('CPVC Adapters'!A:A))+1,VLOOKUP(C88,'CPVC Adapters'!A:J,10),""))))))))))))))))))))))))))))))</f>
        <v/>
      </c>
      <c r="E88" s="975" t="str">
        <f>IF(C88&lt;(MAX('MI Fittings'!A:A))+1,VLOOKUP(C88,'MI Fittings'!A:K,3),IF(C88&lt;(MAX('CS Press Fittings'!A:A))+1,VLOOKUP(C88,'CS Press Fittings'!A:K,4),IF(C88&lt;(MAX('Steel Nipples'!A:A))+1,VLOOKUP(C88,'Steel Nipples'!A:K,3),IF(C88&lt;(MAX('Steel Cut Lengths'!A:A))+1,VLOOKUP(C88,'Steel Cut Lengths'!A:K,3),IF(C88&lt;(MAX('Pipe Hangers'!A:A))+1,VLOOKUP(C88,'Pipe Hangers'!A:J,3),IF(C88&lt;(MAX('Brass Nipples '!A:A))+1,VLOOKUP(C88,'Brass Nipples '!A:J,3),IF(C88&lt;(MAX('Brass Fittings '!A:A))+1,VLOOKUP(C88,'Brass Fittings '!A:J,3),IF(C88&lt;(MAX(Valves!A:A))+1,VLOOKUP(C88,Valves!A:J,3),IF(C88&lt;(MAX('PEX Tubing'!A:A))+1,VLOOKUP(C88,'PEX Tubing'!A:I,3),IF(C88&lt;(MAX('PEX Fittings - Brass'!A:A))+1,VLOOKUP(C88,'PEX Fittings - Brass'!A:J,3),IF(C88&lt;(MAX('PEX Fittings - EXPN Brass'!A:A))+1,VLOOKUP(C88,'PEX Fittings - EXPN Brass'!A:J,3),IF(C88&lt;(MAX('PEX Fittings - F1807 PPSU '!A:A))+1,VLOOKUP(C88,'PEX Fittings - F1807 PPSU '!A:J,3),IF(C88&lt;(MAX('PEX Fittings - F1960 EPPSU'!A:A))+1,VLOOKUP(C88,'PEX Fittings - F1960 EPPSU'!A:J,3),IF(C88&lt;(MAX(Accessories!A:A))+1,VLOOKUP(C88,Accessories!A:J,3),IF(C88&lt;(MAX('PVC DWV'!A:A))+1,VLOOKUP(C88,'PVC DWV'!A:K,3),IF(C88&lt;(MAX('PVC SCH 40'!A:A))+1,VLOOKUP(C88,'PVC SCH 40'!A:K,3),IF(C88&lt;(MAX('Push Fittings'!A:A))+1,VLOOKUP(C88,'Push Fittings'!A:J,3),IF(C88&lt;(MAX('Copper Wrot'!A:A))+1,VLOOKUP(C88,'Copper Wrot'!A:L,3),IF(C88&lt;(MAX('Cast Copper'!A:A))+1,VLOOKUP(C88,'Cast Copper'!A:J,3),IF(C88&lt;(MAX('Cast Copper'!A:A))+1,VLOOKUP(C88,'Cast Copper'!A:J,3),IF(C88&lt;(MAX('Press Copper Fittings'!A:A))+1,VLOOKUP(C88,'Press Copper Fittings'!A:J,3),IF(C88&lt;(MAX('Supply Stops'!A:A))+1,VLOOKUP(C88,'Supply Stops'!A:J,3),IF(C88&lt;(MAX('Supply Lines'!A:A))+1,VLOOKUP(C88,'Supply Lines'!A:J,3),IF(C88&lt;(MAX('Gas Connectors'!A:A))+1,VLOOKUP(C88,'Gas Connectors'!A:J,3),IF(C88&lt;(MAX('CI Fittings'!A:A))+1,VLOOKUP(C88,'CI Fittings'!A:J,3),IF(C88&lt;(MAX('Steel Couplings'!A:A))+1,VLOOKUP(C88,'Steel Couplings'!A:J,3),IF(C88&lt;(MAX(NHC!A:A))+1,VLOOKUP(C88,NHC!A:J,3),IF(C88&lt;(MAX('Dielectric Unions'!A:A))+1,VLOOKUP(C88,'Dielectric Unions'!A:J,3),IF(C88&lt;(MAX('MI Fittings - XH'!A:A))+1,VLOOKUP(C88,'MI Fittings - XH'!A:J,3),IF(C88&lt;(MAX('Steel Nipples - XH'!A:A))+1,VLOOKUP(C88,'Steel Nipples - XH'!A:J,3),IF(C88&lt;(MAX('CPVC Adapters'!A:A))+1,VLOOKUP(C88,'CPVC Adapters'!A:J,3),"")))))))))))))))))))))))))))))))</f>
        <v/>
      </c>
      <c r="F88" s="1376" t="str">
        <f>IFERROR(VLOOKUP(E88,'Consolidated Master Sheet'!B:C,2,0),"")</f>
        <v/>
      </c>
      <c r="G88" s="1377"/>
      <c r="H88" s="345" t="str">
        <f>IFERROR(VLOOKUP(E88,'PEX Tubing'!C:H,6,0),IFERROR(VLOOKUP(E88,'Consolidated Master Sheet'!B:G,6,0),""))</f>
        <v/>
      </c>
      <c r="I88" s="1554">
        <f>IF(C88&lt;(MAX('MI Fittings'!A:A))+1,VLOOKUP(C88,'MI Fittings'!A:K,7),IF(C88&lt;(MAX('CS Press Fittings'!A:A))+1,VLOOKUP(C88,'CS Press Fittings'!A:K,8),IF(C88&lt;(MAX('Steel Nipples'!A:A))+1,VLOOKUP(C88,'Steel Nipples'!A:K,7),IF(C88&lt;(MAX('Steel Cut Lengths'!A:A))+1,VLOOKUP(C88,'Steel Cut Lengths'!A:K,7),IF(C88&lt;(MAX('Pipe Hangers'!A:A))+1,VLOOKUP(C88,'Pipe Hangers'!A:J,7),IF(C88&lt;(MAX('Brass Nipples '!A:A))+1,VLOOKUP(C88,'Brass Nipples '!A:J,7),IF(C88&lt;(MAX('Brass Fittings '!A:A))+1,VLOOKUP(C88,'Brass Fittings '!A:J,7),IF(C88&lt;(MAX(Valves!A:A))+1,VLOOKUP(C88,Valves!A:J,7),IF(C88&lt;(MAX('PEX Tubing'!A:A))+1,VLOOKUP(C88,'PEX Tubing'!A:I,7),IF(C88&lt;(MAX('PEX Fittings - Brass'!A:A))+1,VLOOKUP(C88,'PEX Fittings - Brass'!A:J,7),IF(C88&lt;(MAX('PEX Fittings - EXPN Brass'!A:A))+1,VLOOKUP(C88,'PEX Fittings - EXPN Brass'!A:J,7),IF(C88&lt;(MAX('PEX Fittings - F1807 PPSU '!A:A))+1,VLOOKUP(C88,'PEX Fittings - F1807 PPSU '!A:J,7),IF(C88&lt;(MAX('PEX Fittings - F1960 EPPSU'!A:A))+1,VLOOKUP(C88,'PEX Fittings - F1960 EPPSU'!A:J,7),IF(C88&lt;(MAX(Accessories!A:A))+1,VLOOKUP(C88,Accessories!A:J,7),IF(C88&lt;(MAX('PVC DWV'!A:A))+1,VLOOKUP(C88,'PVC DWV'!A:K,8),IF(C88&lt;(MAX('PVC SCH 40'!A:A))+1,VLOOKUP(C88,'PVC SCH 40'!A:K,7),IF(C88&lt;(MAX('Push Fittings'!A:A))+1,VLOOKUP(C88,'Push Fittings'!A:J,7),IF(C88&lt;(MAX('Copper Wrot'!A:A))+1,VLOOKUP(C88,'Copper Wrot'!A:L,9),IF(C88&lt;(MAX('Cast Copper'!A:A))+1,VLOOKUP(C88,'Cast Copper'!A:J,6),IF(C88&lt;(MAX('Press Copper Fittings'!A:A))+1,VLOOKUP(C88,'Press Copper Fittings'!A:J,7),IF(C88&lt;(MAX('Supply Stops'!A:A))+1,VLOOKUP(C88,'Supply Stops'!A:J,7),IF(C88&lt;(MAX('Supply Lines'!A:A))+1,VLOOKUP(C88,'Supply Lines'!A:J,7),IF(C88&lt;(MAX('Gas Connectors'!A:A))+1,VLOOKUP(C88,'Gas Connectors'!A:J,7),IF(C88&lt;(MAX('CI Fittings'!A:A))+1,VLOOKUP(C88,'CI Fittings'!A:J,7),IF(C88&lt;(MAX('Steel Couplings'!A:A))+1,VLOOKUP(C88,'Steel Couplings'!A:J,7),IF(C88&lt;(MAX(NHC!A:A))+1,VLOOKUP(C88,NHC!A:J,7),IF(C88&lt;(MAX('Dielectric Unions'!A:A))+1,VLOOKUP(C88,'Dielectric Unions'!A:J,7),IF(C88&lt;(MAX('MI Fittings - XH'!A:A))+1,VLOOKUP(C88,'MI Fittings - XH'!A:J,7),IF(C88&lt;(MAX('Steel Nipples - XH'!A:A))+1,VLOOKUP(C88,'Steel Nipples - XH'!A:J,7),IF(C88&lt;(MAX('CPVC Adapters'!A:A))+1,VLOOKUP(C88,'CPVC Adapters'!A:J,7),0))))))))))))))))))))))))))))))</f>
        <v>0</v>
      </c>
      <c r="J88" s="1555">
        <f t="shared" si="1"/>
        <v>0</v>
      </c>
    </row>
    <row r="89" spans="3:10" ht="15" customHeight="1" thickTop="1" thickBot="1">
      <c r="C89" s="976">
        <v>68</v>
      </c>
      <c r="D89" s="17" t="str">
        <f>IF(C89&lt;(MAX('MI Fittings'!A:A))+1,VLOOKUP(C89,'MI Fittings'!A:K,10),IF(C89&lt;(MAX('CS Press Fittings'!A:A))+1,VLOOKUP(C89,'CS Press Fittings'!A:K,11),IF(C89&lt;(MAX('Steel Nipples'!A:A))+1,VLOOKUP(C89,'Steel Nipples'!A:K,10),IF(C89&lt;(MAX('Steel Cut Lengths'!A:A))+1,VLOOKUP(C89,'Steel Cut Lengths'!A:K,10),IF(C89&lt;(MAX('Pipe Hangers'!A:A))+1,VLOOKUP(C89,'Pipe Hangers'!A:J,10),IF(C89&lt;(MAX('Brass Nipples '!A:A))+1,VLOOKUP(C89,'Brass Nipples '!A:J,10),IF(C89&lt;(MAX('Brass Fittings '!A:A))+1,VLOOKUP(C89,'Brass Fittings '!A:J,10),IF(C89&lt;(MAX(Valves!A:A))+1,VLOOKUP(C89,Valves!A:J,10),IF(C89&lt;(MAX('PEX Tubing'!A:A))+1,VLOOKUP(C89,'PEX Tubing'!A:I,9),IF(C89&lt;(MAX('PEX Fittings - Brass'!A:A))+1,VLOOKUP(C89,'PEX Fittings - Brass'!A:J,10),IF(C89&lt;(MAX('PEX Fittings - EXPN Brass'!A:A))+1,VLOOKUP(C89,'PEX Fittings - EXPN Brass'!A:J,10),IF(C89&lt;(MAX('PEX Fittings - F1807 PPSU '!A:A))+1,VLOOKUP(C89,'PEX Fittings - F1807 PPSU '!A:J,10),IF(C89&lt;(MAX('PEX Fittings - F1960 EPPSU'!A:A))+1,VLOOKUP(C89,'PEX Fittings - F1960 EPPSU'!A:J,10),IF(C89&lt;(MAX(Accessories!A:A))+1,VLOOKUP(C89,Accessories!A:J,10),IF(C89&lt;(MAX('PVC DWV'!A:A))+1,VLOOKUP(C89,'PVC DWV'!A:K,11),IF(C89&lt;(MAX('PVC SCH 40'!A:A))+1,VLOOKUP(C89,'PVC SCH 40'!A:K,11),IF(C89&lt;(MAX('Push Fittings'!A:A))+1,VLOOKUP(C89,'Push Fittings'!A:J,10),IF(C89&lt;(MAX('Copper Wrot'!A:A))+1,VLOOKUP(C89,'Copper Wrot'!A:L,12),IF(C89&lt;(MAX('Cast Copper'!A:A))+1,VLOOKUP(C89,'Cast Copper'!A:J,10),IF(C89&lt;(MAX('Press Copper Fittings'!A:A))+1,VLOOKUP(C89,'Press Copper Fittings'!A:J,10),IF(C89&lt;(MAX('Supply Stops'!A:A))+1,VLOOKUP(C89,'Supply Stops'!A:J,10),IF(C89&lt;(MAX('Supply Lines'!A:A))+1,VLOOKUP(C89,'Supply Lines'!A:J,10),IF(C89&lt;(MAX('Gas Connectors'!A:A))+1,VLOOKUP(C89,'Gas Connectors'!A:J,10),IF(C89&lt;(MAX('CI Fittings'!A:A))+1,VLOOKUP(C89,'CI Fittings'!A:J,10),IF(C89&lt;(MAX('Steel Couplings'!A:A))+1,VLOOKUP(C89,'Steel Couplings'!A:J,10),IF(C89&lt;(MAX(NHC!A:A))+1,VLOOKUP(C89,NHC!A:J,10),IF(C89&lt;(MAX('Dielectric Unions'!A:A))+1,VLOOKUP(C89,'Dielectric Unions'!A:J,10),IF(C89&lt;(MAX('MI Fittings - XH'!A:A))+1,VLOOKUP(C89,'MI Fittings - XH'!A:J,10),IF(C89&lt;(MAX('Steel Nipples - XH'!A:A))+1,VLOOKUP(C89,'Steel Nipples - XH'!A:J,10),IF(C89&lt;(MAX('CPVC Adapters'!A:A))+1,VLOOKUP(C89,'CPVC Adapters'!A:J,10),""))))))))))))))))))))))))))))))</f>
        <v/>
      </c>
      <c r="E89" s="975" t="str">
        <f>IF(C89&lt;(MAX('MI Fittings'!A:A))+1,VLOOKUP(C89,'MI Fittings'!A:K,3),IF(C89&lt;(MAX('CS Press Fittings'!A:A))+1,VLOOKUP(C89,'CS Press Fittings'!A:K,4),IF(C89&lt;(MAX('Steel Nipples'!A:A))+1,VLOOKUP(C89,'Steel Nipples'!A:K,3),IF(C89&lt;(MAX('Steel Cut Lengths'!A:A))+1,VLOOKUP(C89,'Steel Cut Lengths'!A:K,3),IF(C89&lt;(MAX('Pipe Hangers'!A:A))+1,VLOOKUP(C89,'Pipe Hangers'!A:J,3),IF(C89&lt;(MAX('Brass Nipples '!A:A))+1,VLOOKUP(C89,'Brass Nipples '!A:J,3),IF(C89&lt;(MAX('Brass Fittings '!A:A))+1,VLOOKUP(C89,'Brass Fittings '!A:J,3),IF(C89&lt;(MAX(Valves!A:A))+1,VLOOKUP(C89,Valves!A:J,3),IF(C89&lt;(MAX('PEX Tubing'!A:A))+1,VLOOKUP(C89,'PEX Tubing'!A:I,3),IF(C89&lt;(MAX('PEX Fittings - Brass'!A:A))+1,VLOOKUP(C89,'PEX Fittings - Brass'!A:J,3),IF(C89&lt;(MAX('PEX Fittings - EXPN Brass'!A:A))+1,VLOOKUP(C89,'PEX Fittings - EXPN Brass'!A:J,3),IF(C89&lt;(MAX('PEX Fittings - F1807 PPSU '!A:A))+1,VLOOKUP(C89,'PEX Fittings - F1807 PPSU '!A:J,3),IF(C89&lt;(MAX('PEX Fittings - F1960 EPPSU'!A:A))+1,VLOOKUP(C89,'PEX Fittings - F1960 EPPSU'!A:J,3),IF(C89&lt;(MAX(Accessories!A:A))+1,VLOOKUP(C89,Accessories!A:J,3),IF(C89&lt;(MAX('PVC DWV'!A:A))+1,VLOOKUP(C89,'PVC DWV'!A:K,3),IF(C89&lt;(MAX('PVC SCH 40'!A:A))+1,VLOOKUP(C89,'PVC SCH 40'!A:K,3),IF(C89&lt;(MAX('Push Fittings'!A:A))+1,VLOOKUP(C89,'Push Fittings'!A:J,3),IF(C89&lt;(MAX('Copper Wrot'!A:A))+1,VLOOKUP(C89,'Copper Wrot'!A:L,3),IF(C89&lt;(MAX('Cast Copper'!A:A))+1,VLOOKUP(C89,'Cast Copper'!A:J,3),IF(C89&lt;(MAX('Cast Copper'!A:A))+1,VLOOKUP(C89,'Cast Copper'!A:J,3),IF(C89&lt;(MAX('Press Copper Fittings'!A:A))+1,VLOOKUP(C89,'Press Copper Fittings'!A:J,3),IF(C89&lt;(MAX('Supply Stops'!A:A))+1,VLOOKUP(C89,'Supply Stops'!A:J,3),IF(C89&lt;(MAX('Supply Lines'!A:A))+1,VLOOKUP(C89,'Supply Lines'!A:J,3),IF(C89&lt;(MAX('Gas Connectors'!A:A))+1,VLOOKUP(C89,'Gas Connectors'!A:J,3),IF(C89&lt;(MAX('CI Fittings'!A:A))+1,VLOOKUP(C89,'CI Fittings'!A:J,3),IF(C89&lt;(MAX('Steel Couplings'!A:A))+1,VLOOKUP(C89,'Steel Couplings'!A:J,3),IF(C89&lt;(MAX(NHC!A:A))+1,VLOOKUP(C89,NHC!A:J,3),IF(C89&lt;(MAX('Dielectric Unions'!A:A))+1,VLOOKUP(C89,'Dielectric Unions'!A:J,3),IF(C89&lt;(MAX('MI Fittings - XH'!A:A))+1,VLOOKUP(C89,'MI Fittings - XH'!A:J,3),IF(C89&lt;(MAX('Steel Nipples - XH'!A:A))+1,VLOOKUP(C89,'Steel Nipples - XH'!A:J,3),IF(C89&lt;(MAX('CPVC Adapters'!A:A))+1,VLOOKUP(C89,'CPVC Adapters'!A:J,3),"")))))))))))))))))))))))))))))))</f>
        <v/>
      </c>
      <c r="F89" s="1376" t="str">
        <f>IFERROR(VLOOKUP(E89,'Consolidated Master Sheet'!B:C,2,0),"")</f>
        <v/>
      </c>
      <c r="G89" s="1377"/>
      <c r="H89" s="345" t="str">
        <f>IFERROR(VLOOKUP(E89,'PEX Tubing'!C:H,6,0),IFERROR(VLOOKUP(E89,'Consolidated Master Sheet'!B:G,6,0),""))</f>
        <v/>
      </c>
      <c r="I89" s="1554">
        <f>IF(C89&lt;(MAX('MI Fittings'!A:A))+1,VLOOKUP(C89,'MI Fittings'!A:K,7),IF(C89&lt;(MAX('CS Press Fittings'!A:A))+1,VLOOKUP(C89,'CS Press Fittings'!A:K,8),IF(C89&lt;(MAX('Steel Nipples'!A:A))+1,VLOOKUP(C89,'Steel Nipples'!A:K,7),IF(C89&lt;(MAX('Steel Cut Lengths'!A:A))+1,VLOOKUP(C89,'Steel Cut Lengths'!A:K,7),IF(C89&lt;(MAX('Pipe Hangers'!A:A))+1,VLOOKUP(C89,'Pipe Hangers'!A:J,7),IF(C89&lt;(MAX('Brass Nipples '!A:A))+1,VLOOKUP(C89,'Brass Nipples '!A:J,7),IF(C89&lt;(MAX('Brass Fittings '!A:A))+1,VLOOKUP(C89,'Brass Fittings '!A:J,7),IF(C89&lt;(MAX(Valves!A:A))+1,VLOOKUP(C89,Valves!A:J,7),IF(C89&lt;(MAX('PEX Tubing'!A:A))+1,VLOOKUP(C89,'PEX Tubing'!A:I,7),IF(C89&lt;(MAX('PEX Fittings - Brass'!A:A))+1,VLOOKUP(C89,'PEX Fittings - Brass'!A:J,7),IF(C89&lt;(MAX('PEX Fittings - EXPN Brass'!A:A))+1,VLOOKUP(C89,'PEX Fittings - EXPN Brass'!A:J,7),IF(C89&lt;(MAX('PEX Fittings - F1807 PPSU '!A:A))+1,VLOOKUP(C89,'PEX Fittings - F1807 PPSU '!A:J,7),IF(C89&lt;(MAX('PEX Fittings - F1960 EPPSU'!A:A))+1,VLOOKUP(C89,'PEX Fittings - F1960 EPPSU'!A:J,7),IF(C89&lt;(MAX(Accessories!A:A))+1,VLOOKUP(C89,Accessories!A:J,7),IF(C89&lt;(MAX('PVC DWV'!A:A))+1,VLOOKUP(C89,'PVC DWV'!A:K,8),IF(C89&lt;(MAX('PVC SCH 40'!A:A))+1,VLOOKUP(C89,'PVC SCH 40'!A:K,7),IF(C89&lt;(MAX('Push Fittings'!A:A))+1,VLOOKUP(C89,'Push Fittings'!A:J,7),IF(C89&lt;(MAX('Copper Wrot'!A:A))+1,VLOOKUP(C89,'Copper Wrot'!A:L,9),IF(C89&lt;(MAX('Cast Copper'!A:A))+1,VLOOKUP(C89,'Cast Copper'!A:J,6),IF(C89&lt;(MAX('Press Copper Fittings'!A:A))+1,VLOOKUP(C89,'Press Copper Fittings'!A:J,7),IF(C89&lt;(MAX('Supply Stops'!A:A))+1,VLOOKUP(C89,'Supply Stops'!A:J,7),IF(C89&lt;(MAX('Supply Lines'!A:A))+1,VLOOKUP(C89,'Supply Lines'!A:J,7),IF(C89&lt;(MAX('Gas Connectors'!A:A))+1,VLOOKUP(C89,'Gas Connectors'!A:J,7),IF(C89&lt;(MAX('CI Fittings'!A:A))+1,VLOOKUP(C89,'CI Fittings'!A:J,7),IF(C89&lt;(MAX('Steel Couplings'!A:A))+1,VLOOKUP(C89,'Steel Couplings'!A:J,7),IF(C89&lt;(MAX(NHC!A:A))+1,VLOOKUP(C89,NHC!A:J,7),IF(C89&lt;(MAX('Dielectric Unions'!A:A))+1,VLOOKUP(C89,'Dielectric Unions'!A:J,7),IF(C89&lt;(MAX('MI Fittings - XH'!A:A))+1,VLOOKUP(C89,'MI Fittings - XH'!A:J,7),IF(C89&lt;(MAX('Steel Nipples - XH'!A:A))+1,VLOOKUP(C89,'Steel Nipples - XH'!A:J,7),IF(C89&lt;(MAX('CPVC Adapters'!A:A))+1,VLOOKUP(C89,'CPVC Adapters'!A:J,7),0))))))))))))))))))))))))))))))</f>
        <v>0</v>
      </c>
      <c r="J89" s="1555">
        <f t="shared" si="1"/>
        <v>0</v>
      </c>
    </row>
    <row r="90" spans="3:10" ht="15" customHeight="1" thickTop="1" thickBot="1">
      <c r="C90" s="977">
        <v>69</v>
      </c>
      <c r="D90" s="17" t="str">
        <f>IF(C90&lt;(MAX('MI Fittings'!A:A))+1,VLOOKUP(C90,'MI Fittings'!A:K,10),IF(C90&lt;(MAX('CS Press Fittings'!A:A))+1,VLOOKUP(C90,'CS Press Fittings'!A:K,11),IF(C90&lt;(MAX('Steel Nipples'!A:A))+1,VLOOKUP(C90,'Steel Nipples'!A:K,10),IF(C90&lt;(MAX('Steel Cut Lengths'!A:A))+1,VLOOKUP(C90,'Steel Cut Lengths'!A:K,10),IF(C90&lt;(MAX('Pipe Hangers'!A:A))+1,VLOOKUP(C90,'Pipe Hangers'!A:J,10),IF(C90&lt;(MAX('Brass Nipples '!A:A))+1,VLOOKUP(C90,'Brass Nipples '!A:J,10),IF(C90&lt;(MAX('Brass Fittings '!A:A))+1,VLOOKUP(C90,'Brass Fittings '!A:J,10),IF(C90&lt;(MAX(Valves!A:A))+1,VLOOKUP(C90,Valves!A:J,10),IF(C90&lt;(MAX('PEX Tubing'!A:A))+1,VLOOKUP(C90,'PEX Tubing'!A:I,9),IF(C90&lt;(MAX('PEX Fittings - Brass'!A:A))+1,VLOOKUP(C90,'PEX Fittings - Brass'!A:J,10),IF(C90&lt;(MAX('PEX Fittings - EXPN Brass'!A:A))+1,VLOOKUP(C90,'PEX Fittings - EXPN Brass'!A:J,10),IF(C90&lt;(MAX('PEX Fittings - F1807 PPSU '!A:A))+1,VLOOKUP(C90,'PEX Fittings - F1807 PPSU '!A:J,10),IF(C90&lt;(MAX('PEX Fittings - F1960 EPPSU'!A:A))+1,VLOOKUP(C90,'PEX Fittings - F1960 EPPSU'!A:J,10),IF(C90&lt;(MAX(Accessories!A:A))+1,VLOOKUP(C90,Accessories!A:J,10),IF(C90&lt;(MAX('PVC DWV'!A:A))+1,VLOOKUP(C90,'PVC DWV'!A:K,11),IF(C90&lt;(MAX('PVC SCH 40'!A:A))+1,VLOOKUP(C90,'PVC SCH 40'!A:K,11),IF(C90&lt;(MAX('Push Fittings'!A:A))+1,VLOOKUP(C90,'Push Fittings'!A:J,10),IF(C90&lt;(MAX('Copper Wrot'!A:A))+1,VLOOKUP(C90,'Copper Wrot'!A:L,12),IF(C90&lt;(MAX('Cast Copper'!A:A))+1,VLOOKUP(C90,'Cast Copper'!A:J,10),IF(C90&lt;(MAX('Press Copper Fittings'!A:A))+1,VLOOKUP(C90,'Press Copper Fittings'!A:J,10),IF(C90&lt;(MAX('Supply Stops'!A:A))+1,VLOOKUP(C90,'Supply Stops'!A:J,10),IF(C90&lt;(MAX('Supply Lines'!A:A))+1,VLOOKUP(C90,'Supply Lines'!A:J,10),IF(C90&lt;(MAX('Gas Connectors'!A:A))+1,VLOOKUP(C90,'Gas Connectors'!A:J,10),IF(C90&lt;(MAX('CI Fittings'!A:A))+1,VLOOKUP(C90,'CI Fittings'!A:J,10),IF(C90&lt;(MAX('Steel Couplings'!A:A))+1,VLOOKUP(C90,'Steel Couplings'!A:J,10),IF(C90&lt;(MAX(NHC!A:A))+1,VLOOKUP(C90,NHC!A:J,10),IF(C90&lt;(MAX('Dielectric Unions'!A:A))+1,VLOOKUP(C90,'Dielectric Unions'!A:J,10),IF(C90&lt;(MAX('MI Fittings - XH'!A:A))+1,VLOOKUP(C90,'MI Fittings - XH'!A:J,10),IF(C90&lt;(MAX('Steel Nipples - XH'!A:A))+1,VLOOKUP(C90,'Steel Nipples - XH'!A:J,10),IF(C90&lt;(MAX('CPVC Adapters'!A:A))+1,VLOOKUP(C90,'CPVC Adapters'!A:J,10),""))))))))))))))))))))))))))))))</f>
        <v/>
      </c>
      <c r="E90" s="975" t="str">
        <f>IF(C90&lt;(MAX('MI Fittings'!A:A))+1,VLOOKUP(C90,'MI Fittings'!A:K,3),IF(C90&lt;(MAX('CS Press Fittings'!A:A))+1,VLOOKUP(C90,'CS Press Fittings'!A:K,4),IF(C90&lt;(MAX('Steel Nipples'!A:A))+1,VLOOKUP(C90,'Steel Nipples'!A:K,3),IF(C90&lt;(MAX('Steel Cut Lengths'!A:A))+1,VLOOKUP(C90,'Steel Cut Lengths'!A:K,3),IF(C90&lt;(MAX('Pipe Hangers'!A:A))+1,VLOOKUP(C90,'Pipe Hangers'!A:J,3),IF(C90&lt;(MAX('Brass Nipples '!A:A))+1,VLOOKUP(C90,'Brass Nipples '!A:J,3),IF(C90&lt;(MAX('Brass Fittings '!A:A))+1,VLOOKUP(C90,'Brass Fittings '!A:J,3),IF(C90&lt;(MAX(Valves!A:A))+1,VLOOKUP(C90,Valves!A:J,3),IF(C90&lt;(MAX('PEX Tubing'!A:A))+1,VLOOKUP(C90,'PEX Tubing'!A:I,3),IF(C90&lt;(MAX('PEX Fittings - Brass'!A:A))+1,VLOOKUP(C90,'PEX Fittings - Brass'!A:J,3),IF(C90&lt;(MAX('PEX Fittings - EXPN Brass'!A:A))+1,VLOOKUP(C90,'PEX Fittings - EXPN Brass'!A:J,3),IF(C90&lt;(MAX('PEX Fittings - F1807 PPSU '!A:A))+1,VLOOKUP(C90,'PEX Fittings - F1807 PPSU '!A:J,3),IF(C90&lt;(MAX('PEX Fittings - F1960 EPPSU'!A:A))+1,VLOOKUP(C90,'PEX Fittings - F1960 EPPSU'!A:J,3),IF(C90&lt;(MAX(Accessories!A:A))+1,VLOOKUP(C90,Accessories!A:J,3),IF(C90&lt;(MAX('PVC DWV'!A:A))+1,VLOOKUP(C90,'PVC DWV'!A:K,3),IF(C90&lt;(MAX('PVC SCH 40'!A:A))+1,VLOOKUP(C90,'PVC SCH 40'!A:K,3),IF(C90&lt;(MAX('Push Fittings'!A:A))+1,VLOOKUP(C90,'Push Fittings'!A:J,3),IF(C90&lt;(MAX('Copper Wrot'!A:A))+1,VLOOKUP(C90,'Copper Wrot'!A:L,3),IF(C90&lt;(MAX('Cast Copper'!A:A))+1,VLOOKUP(C90,'Cast Copper'!A:J,3),IF(C90&lt;(MAX('Cast Copper'!A:A))+1,VLOOKUP(C90,'Cast Copper'!A:J,3),IF(C90&lt;(MAX('Press Copper Fittings'!A:A))+1,VLOOKUP(C90,'Press Copper Fittings'!A:J,3),IF(C90&lt;(MAX('Supply Stops'!A:A))+1,VLOOKUP(C90,'Supply Stops'!A:J,3),IF(C90&lt;(MAX('Supply Lines'!A:A))+1,VLOOKUP(C90,'Supply Lines'!A:J,3),IF(C90&lt;(MAX('Gas Connectors'!A:A))+1,VLOOKUP(C90,'Gas Connectors'!A:J,3),IF(C90&lt;(MAX('CI Fittings'!A:A))+1,VLOOKUP(C90,'CI Fittings'!A:J,3),IF(C90&lt;(MAX('Steel Couplings'!A:A))+1,VLOOKUP(C90,'Steel Couplings'!A:J,3),IF(C90&lt;(MAX(NHC!A:A))+1,VLOOKUP(C90,NHC!A:J,3),IF(C90&lt;(MAX('Dielectric Unions'!A:A))+1,VLOOKUP(C90,'Dielectric Unions'!A:J,3),IF(C90&lt;(MAX('MI Fittings - XH'!A:A))+1,VLOOKUP(C90,'MI Fittings - XH'!A:J,3),IF(C90&lt;(MAX('Steel Nipples - XH'!A:A))+1,VLOOKUP(C90,'Steel Nipples - XH'!A:J,3),IF(C90&lt;(MAX('CPVC Adapters'!A:A))+1,VLOOKUP(C90,'CPVC Adapters'!A:J,3),"")))))))))))))))))))))))))))))))</f>
        <v/>
      </c>
      <c r="F90" s="1376" t="str">
        <f>IFERROR(VLOOKUP(E90,'Consolidated Master Sheet'!B:C,2,0),"")</f>
        <v/>
      </c>
      <c r="G90" s="1377"/>
      <c r="H90" s="345" t="str">
        <f>IFERROR(VLOOKUP(E90,'PEX Tubing'!C:H,6,0),IFERROR(VLOOKUP(E90,'Consolidated Master Sheet'!B:G,6,0),""))</f>
        <v/>
      </c>
      <c r="I90" s="1554">
        <f>IF(C90&lt;(MAX('MI Fittings'!A:A))+1,VLOOKUP(C90,'MI Fittings'!A:K,7),IF(C90&lt;(MAX('CS Press Fittings'!A:A))+1,VLOOKUP(C90,'CS Press Fittings'!A:K,8),IF(C90&lt;(MAX('Steel Nipples'!A:A))+1,VLOOKUP(C90,'Steel Nipples'!A:K,7),IF(C90&lt;(MAX('Steel Cut Lengths'!A:A))+1,VLOOKUP(C90,'Steel Cut Lengths'!A:K,7),IF(C90&lt;(MAX('Pipe Hangers'!A:A))+1,VLOOKUP(C90,'Pipe Hangers'!A:J,7),IF(C90&lt;(MAX('Brass Nipples '!A:A))+1,VLOOKUP(C90,'Brass Nipples '!A:J,7),IF(C90&lt;(MAX('Brass Fittings '!A:A))+1,VLOOKUP(C90,'Brass Fittings '!A:J,7),IF(C90&lt;(MAX(Valves!A:A))+1,VLOOKUP(C90,Valves!A:J,7),IF(C90&lt;(MAX('PEX Tubing'!A:A))+1,VLOOKUP(C90,'PEX Tubing'!A:I,7),IF(C90&lt;(MAX('PEX Fittings - Brass'!A:A))+1,VLOOKUP(C90,'PEX Fittings - Brass'!A:J,7),IF(C90&lt;(MAX('PEX Fittings - EXPN Brass'!A:A))+1,VLOOKUP(C90,'PEX Fittings - EXPN Brass'!A:J,7),IF(C90&lt;(MAX('PEX Fittings - F1807 PPSU '!A:A))+1,VLOOKUP(C90,'PEX Fittings - F1807 PPSU '!A:J,7),IF(C90&lt;(MAX('PEX Fittings - F1960 EPPSU'!A:A))+1,VLOOKUP(C90,'PEX Fittings - F1960 EPPSU'!A:J,7),IF(C90&lt;(MAX(Accessories!A:A))+1,VLOOKUP(C90,Accessories!A:J,7),IF(C90&lt;(MAX('PVC DWV'!A:A))+1,VLOOKUP(C90,'PVC DWV'!A:K,8),IF(C90&lt;(MAX('PVC SCH 40'!A:A))+1,VLOOKUP(C90,'PVC SCH 40'!A:K,7),IF(C90&lt;(MAX('Push Fittings'!A:A))+1,VLOOKUP(C90,'Push Fittings'!A:J,7),IF(C90&lt;(MAX('Copper Wrot'!A:A))+1,VLOOKUP(C90,'Copper Wrot'!A:L,9),IF(C90&lt;(MAX('Cast Copper'!A:A))+1,VLOOKUP(C90,'Cast Copper'!A:J,6),IF(C90&lt;(MAX('Press Copper Fittings'!A:A))+1,VLOOKUP(C90,'Press Copper Fittings'!A:J,7),IF(C90&lt;(MAX('Supply Stops'!A:A))+1,VLOOKUP(C90,'Supply Stops'!A:J,7),IF(C90&lt;(MAX('Supply Lines'!A:A))+1,VLOOKUP(C90,'Supply Lines'!A:J,7),IF(C90&lt;(MAX('Gas Connectors'!A:A))+1,VLOOKUP(C90,'Gas Connectors'!A:J,7),IF(C90&lt;(MAX('CI Fittings'!A:A))+1,VLOOKUP(C90,'CI Fittings'!A:J,7),IF(C90&lt;(MAX('Steel Couplings'!A:A))+1,VLOOKUP(C90,'Steel Couplings'!A:J,7),IF(C90&lt;(MAX(NHC!A:A))+1,VLOOKUP(C90,NHC!A:J,7),IF(C90&lt;(MAX('Dielectric Unions'!A:A))+1,VLOOKUP(C90,'Dielectric Unions'!A:J,7),IF(C90&lt;(MAX('MI Fittings - XH'!A:A))+1,VLOOKUP(C90,'MI Fittings - XH'!A:J,7),IF(C90&lt;(MAX('Steel Nipples - XH'!A:A))+1,VLOOKUP(C90,'Steel Nipples - XH'!A:J,7),IF(C90&lt;(MAX('CPVC Adapters'!A:A))+1,VLOOKUP(C90,'CPVC Adapters'!A:J,7),0))))))))))))))))))))))))))))))</f>
        <v>0</v>
      </c>
      <c r="J90" s="1555">
        <f t="shared" si="1"/>
        <v>0</v>
      </c>
    </row>
    <row r="91" spans="3:10" ht="15" customHeight="1" thickTop="1" thickBot="1">
      <c r="C91" s="976">
        <v>70</v>
      </c>
      <c r="D91" s="17" t="str">
        <f>IF(C91&lt;(MAX('MI Fittings'!A:A))+1,VLOOKUP(C91,'MI Fittings'!A:K,10),IF(C91&lt;(MAX('CS Press Fittings'!A:A))+1,VLOOKUP(C91,'CS Press Fittings'!A:K,11),IF(C91&lt;(MAX('Steel Nipples'!A:A))+1,VLOOKUP(C91,'Steel Nipples'!A:K,10),IF(C91&lt;(MAX('Steel Cut Lengths'!A:A))+1,VLOOKUP(C91,'Steel Cut Lengths'!A:K,10),IF(C91&lt;(MAX('Pipe Hangers'!A:A))+1,VLOOKUP(C91,'Pipe Hangers'!A:J,10),IF(C91&lt;(MAX('Brass Nipples '!A:A))+1,VLOOKUP(C91,'Brass Nipples '!A:J,10),IF(C91&lt;(MAX('Brass Fittings '!A:A))+1,VLOOKUP(C91,'Brass Fittings '!A:J,10),IF(C91&lt;(MAX(Valves!A:A))+1,VLOOKUP(C91,Valves!A:J,10),IF(C91&lt;(MAX('PEX Tubing'!A:A))+1,VLOOKUP(C91,'PEX Tubing'!A:I,9),IF(C91&lt;(MAX('PEX Fittings - Brass'!A:A))+1,VLOOKUP(C91,'PEX Fittings - Brass'!A:J,10),IF(C91&lt;(MAX('PEX Fittings - EXPN Brass'!A:A))+1,VLOOKUP(C91,'PEX Fittings - EXPN Brass'!A:J,10),IF(C91&lt;(MAX('PEX Fittings - F1807 PPSU '!A:A))+1,VLOOKUP(C91,'PEX Fittings - F1807 PPSU '!A:J,10),IF(C91&lt;(MAX('PEX Fittings - F1960 EPPSU'!A:A))+1,VLOOKUP(C91,'PEX Fittings - F1960 EPPSU'!A:J,10),IF(C91&lt;(MAX(Accessories!A:A))+1,VLOOKUP(C91,Accessories!A:J,10),IF(C91&lt;(MAX('PVC DWV'!A:A))+1,VLOOKUP(C91,'PVC DWV'!A:K,11),IF(C91&lt;(MAX('PVC SCH 40'!A:A))+1,VLOOKUP(C91,'PVC SCH 40'!A:K,11),IF(C91&lt;(MAX('Push Fittings'!A:A))+1,VLOOKUP(C91,'Push Fittings'!A:J,10),IF(C91&lt;(MAX('Copper Wrot'!A:A))+1,VLOOKUP(C91,'Copper Wrot'!A:L,12),IF(C91&lt;(MAX('Cast Copper'!A:A))+1,VLOOKUP(C91,'Cast Copper'!A:J,10),IF(C91&lt;(MAX('Press Copper Fittings'!A:A))+1,VLOOKUP(C91,'Press Copper Fittings'!A:J,10),IF(C91&lt;(MAX('Supply Stops'!A:A))+1,VLOOKUP(C91,'Supply Stops'!A:J,10),IF(C91&lt;(MAX('Supply Lines'!A:A))+1,VLOOKUP(C91,'Supply Lines'!A:J,10),IF(C91&lt;(MAX('Gas Connectors'!A:A))+1,VLOOKUP(C91,'Gas Connectors'!A:J,10),IF(C91&lt;(MAX('CI Fittings'!A:A))+1,VLOOKUP(C91,'CI Fittings'!A:J,10),IF(C91&lt;(MAX('Steel Couplings'!A:A))+1,VLOOKUP(C91,'Steel Couplings'!A:J,10),IF(C91&lt;(MAX(NHC!A:A))+1,VLOOKUP(C91,NHC!A:J,10),IF(C91&lt;(MAX('Dielectric Unions'!A:A))+1,VLOOKUP(C91,'Dielectric Unions'!A:J,10),IF(C91&lt;(MAX('MI Fittings - XH'!A:A))+1,VLOOKUP(C91,'MI Fittings - XH'!A:J,10),IF(C91&lt;(MAX('Steel Nipples - XH'!A:A))+1,VLOOKUP(C91,'Steel Nipples - XH'!A:J,10),IF(C91&lt;(MAX('CPVC Adapters'!A:A))+1,VLOOKUP(C91,'CPVC Adapters'!A:J,10),""))))))))))))))))))))))))))))))</f>
        <v/>
      </c>
      <c r="E91" s="975" t="str">
        <f>IF(C91&lt;(MAX('MI Fittings'!A:A))+1,VLOOKUP(C91,'MI Fittings'!A:K,3),IF(C91&lt;(MAX('CS Press Fittings'!A:A))+1,VLOOKUP(C91,'CS Press Fittings'!A:K,4),IF(C91&lt;(MAX('Steel Nipples'!A:A))+1,VLOOKUP(C91,'Steel Nipples'!A:K,3),IF(C91&lt;(MAX('Steel Cut Lengths'!A:A))+1,VLOOKUP(C91,'Steel Cut Lengths'!A:K,3),IF(C91&lt;(MAX('Pipe Hangers'!A:A))+1,VLOOKUP(C91,'Pipe Hangers'!A:J,3),IF(C91&lt;(MAX('Brass Nipples '!A:A))+1,VLOOKUP(C91,'Brass Nipples '!A:J,3),IF(C91&lt;(MAX('Brass Fittings '!A:A))+1,VLOOKUP(C91,'Brass Fittings '!A:J,3),IF(C91&lt;(MAX(Valves!A:A))+1,VLOOKUP(C91,Valves!A:J,3),IF(C91&lt;(MAX('PEX Tubing'!A:A))+1,VLOOKUP(C91,'PEX Tubing'!A:I,3),IF(C91&lt;(MAX('PEX Fittings - Brass'!A:A))+1,VLOOKUP(C91,'PEX Fittings - Brass'!A:J,3),IF(C91&lt;(MAX('PEX Fittings - EXPN Brass'!A:A))+1,VLOOKUP(C91,'PEX Fittings - EXPN Brass'!A:J,3),IF(C91&lt;(MAX('PEX Fittings - F1807 PPSU '!A:A))+1,VLOOKUP(C91,'PEX Fittings - F1807 PPSU '!A:J,3),IF(C91&lt;(MAX('PEX Fittings - F1960 EPPSU'!A:A))+1,VLOOKUP(C91,'PEX Fittings - F1960 EPPSU'!A:J,3),IF(C91&lt;(MAX(Accessories!A:A))+1,VLOOKUP(C91,Accessories!A:J,3),IF(C91&lt;(MAX('PVC DWV'!A:A))+1,VLOOKUP(C91,'PVC DWV'!A:K,3),IF(C91&lt;(MAX('PVC SCH 40'!A:A))+1,VLOOKUP(C91,'PVC SCH 40'!A:K,3),IF(C91&lt;(MAX('Push Fittings'!A:A))+1,VLOOKUP(C91,'Push Fittings'!A:J,3),IF(C91&lt;(MAX('Copper Wrot'!A:A))+1,VLOOKUP(C91,'Copper Wrot'!A:L,3),IF(C91&lt;(MAX('Cast Copper'!A:A))+1,VLOOKUP(C91,'Cast Copper'!A:J,3),IF(C91&lt;(MAX('Cast Copper'!A:A))+1,VLOOKUP(C91,'Cast Copper'!A:J,3),IF(C91&lt;(MAX('Press Copper Fittings'!A:A))+1,VLOOKUP(C91,'Press Copper Fittings'!A:J,3),IF(C91&lt;(MAX('Supply Stops'!A:A))+1,VLOOKUP(C91,'Supply Stops'!A:J,3),IF(C91&lt;(MAX('Supply Lines'!A:A))+1,VLOOKUP(C91,'Supply Lines'!A:J,3),IF(C91&lt;(MAX('Gas Connectors'!A:A))+1,VLOOKUP(C91,'Gas Connectors'!A:J,3),IF(C91&lt;(MAX('CI Fittings'!A:A))+1,VLOOKUP(C91,'CI Fittings'!A:J,3),IF(C91&lt;(MAX('Steel Couplings'!A:A))+1,VLOOKUP(C91,'Steel Couplings'!A:J,3),IF(C91&lt;(MAX(NHC!A:A))+1,VLOOKUP(C91,NHC!A:J,3),IF(C91&lt;(MAX('Dielectric Unions'!A:A))+1,VLOOKUP(C91,'Dielectric Unions'!A:J,3),IF(C91&lt;(MAX('MI Fittings - XH'!A:A))+1,VLOOKUP(C91,'MI Fittings - XH'!A:J,3),IF(C91&lt;(MAX('Steel Nipples - XH'!A:A))+1,VLOOKUP(C91,'Steel Nipples - XH'!A:J,3),IF(C91&lt;(MAX('CPVC Adapters'!A:A))+1,VLOOKUP(C91,'CPVC Adapters'!A:J,3),"")))))))))))))))))))))))))))))))</f>
        <v/>
      </c>
      <c r="F91" s="1376" t="str">
        <f>IFERROR(VLOOKUP(E91,'Consolidated Master Sheet'!B:C,2,0),"")</f>
        <v/>
      </c>
      <c r="G91" s="1377"/>
      <c r="H91" s="345" t="str">
        <f>IFERROR(VLOOKUP(E91,'PEX Tubing'!C:H,6,0),IFERROR(VLOOKUP(E91,'Consolidated Master Sheet'!B:G,6,0),""))</f>
        <v/>
      </c>
      <c r="I91" s="1554">
        <f>IF(C91&lt;(MAX('MI Fittings'!A:A))+1,VLOOKUP(C91,'MI Fittings'!A:K,7),IF(C91&lt;(MAX('CS Press Fittings'!A:A))+1,VLOOKUP(C91,'CS Press Fittings'!A:K,8),IF(C91&lt;(MAX('Steel Nipples'!A:A))+1,VLOOKUP(C91,'Steel Nipples'!A:K,7),IF(C91&lt;(MAX('Steel Cut Lengths'!A:A))+1,VLOOKUP(C91,'Steel Cut Lengths'!A:K,7),IF(C91&lt;(MAX('Pipe Hangers'!A:A))+1,VLOOKUP(C91,'Pipe Hangers'!A:J,7),IF(C91&lt;(MAX('Brass Nipples '!A:A))+1,VLOOKUP(C91,'Brass Nipples '!A:J,7),IF(C91&lt;(MAX('Brass Fittings '!A:A))+1,VLOOKUP(C91,'Brass Fittings '!A:J,7),IF(C91&lt;(MAX(Valves!A:A))+1,VLOOKUP(C91,Valves!A:J,7),IF(C91&lt;(MAX('PEX Tubing'!A:A))+1,VLOOKUP(C91,'PEX Tubing'!A:I,7),IF(C91&lt;(MAX('PEX Fittings - Brass'!A:A))+1,VLOOKUP(C91,'PEX Fittings - Brass'!A:J,7),IF(C91&lt;(MAX('PEX Fittings - EXPN Brass'!A:A))+1,VLOOKUP(C91,'PEX Fittings - EXPN Brass'!A:J,7),IF(C91&lt;(MAX('PEX Fittings - F1807 PPSU '!A:A))+1,VLOOKUP(C91,'PEX Fittings - F1807 PPSU '!A:J,7),IF(C91&lt;(MAX('PEX Fittings - F1960 EPPSU'!A:A))+1,VLOOKUP(C91,'PEX Fittings - F1960 EPPSU'!A:J,7),IF(C91&lt;(MAX(Accessories!A:A))+1,VLOOKUP(C91,Accessories!A:J,7),IF(C91&lt;(MAX('PVC DWV'!A:A))+1,VLOOKUP(C91,'PVC DWV'!A:K,8),IF(C91&lt;(MAX('PVC SCH 40'!A:A))+1,VLOOKUP(C91,'PVC SCH 40'!A:K,7),IF(C91&lt;(MAX('Push Fittings'!A:A))+1,VLOOKUP(C91,'Push Fittings'!A:J,7),IF(C91&lt;(MAX('Copper Wrot'!A:A))+1,VLOOKUP(C91,'Copper Wrot'!A:L,9),IF(C91&lt;(MAX('Cast Copper'!A:A))+1,VLOOKUP(C91,'Cast Copper'!A:J,6),IF(C91&lt;(MAX('Press Copper Fittings'!A:A))+1,VLOOKUP(C91,'Press Copper Fittings'!A:J,7),IF(C91&lt;(MAX('Supply Stops'!A:A))+1,VLOOKUP(C91,'Supply Stops'!A:J,7),IF(C91&lt;(MAX('Supply Lines'!A:A))+1,VLOOKUP(C91,'Supply Lines'!A:J,7),IF(C91&lt;(MAX('Gas Connectors'!A:A))+1,VLOOKUP(C91,'Gas Connectors'!A:J,7),IF(C91&lt;(MAX('CI Fittings'!A:A))+1,VLOOKUP(C91,'CI Fittings'!A:J,7),IF(C91&lt;(MAX('Steel Couplings'!A:A))+1,VLOOKUP(C91,'Steel Couplings'!A:J,7),IF(C91&lt;(MAX(NHC!A:A))+1,VLOOKUP(C91,NHC!A:J,7),IF(C91&lt;(MAX('Dielectric Unions'!A:A))+1,VLOOKUP(C91,'Dielectric Unions'!A:J,7),IF(C91&lt;(MAX('MI Fittings - XH'!A:A))+1,VLOOKUP(C91,'MI Fittings - XH'!A:J,7),IF(C91&lt;(MAX('Steel Nipples - XH'!A:A))+1,VLOOKUP(C91,'Steel Nipples - XH'!A:J,7),IF(C91&lt;(MAX('CPVC Adapters'!A:A))+1,VLOOKUP(C91,'CPVC Adapters'!A:J,7),0))))))))))))))))))))))))))))))</f>
        <v>0</v>
      </c>
      <c r="J91" s="1555">
        <f t="shared" si="1"/>
        <v>0</v>
      </c>
    </row>
    <row r="92" spans="3:10" ht="15" customHeight="1" thickTop="1" thickBot="1">
      <c r="C92" s="977">
        <v>71</v>
      </c>
      <c r="D92" s="17" t="str">
        <f>IF(C92&lt;(MAX('MI Fittings'!A:A))+1,VLOOKUP(C92,'MI Fittings'!A:K,10),IF(C92&lt;(MAX('CS Press Fittings'!A:A))+1,VLOOKUP(C92,'CS Press Fittings'!A:K,11),IF(C92&lt;(MAX('Steel Nipples'!A:A))+1,VLOOKUP(C92,'Steel Nipples'!A:K,10),IF(C92&lt;(MAX('Steel Cut Lengths'!A:A))+1,VLOOKUP(C92,'Steel Cut Lengths'!A:K,10),IF(C92&lt;(MAX('Pipe Hangers'!A:A))+1,VLOOKUP(C92,'Pipe Hangers'!A:J,10),IF(C92&lt;(MAX('Brass Nipples '!A:A))+1,VLOOKUP(C92,'Brass Nipples '!A:J,10),IF(C92&lt;(MAX('Brass Fittings '!A:A))+1,VLOOKUP(C92,'Brass Fittings '!A:J,10),IF(C92&lt;(MAX(Valves!A:A))+1,VLOOKUP(C92,Valves!A:J,10),IF(C92&lt;(MAX('PEX Tubing'!A:A))+1,VLOOKUP(C92,'PEX Tubing'!A:I,9),IF(C92&lt;(MAX('PEX Fittings - Brass'!A:A))+1,VLOOKUP(C92,'PEX Fittings - Brass'!A:J,10),IF(C92&lt;(MAX('PEX Fittings - EXPN Brass'!A:A))+1,VLOOKUP(C92,'PEX Fittings - EXPN Brass'!A:J,10),IF(C92&lt;(MAX('PEX Fittings - F1807 PPSU '!A:A))+1,VLOOKUP(C92,'PEX Fittings - F1807 PPSU '!A:J,10),IF(C92&lt;(MAX('PEX Fittings - F1960 EPPSU'!A:A))+1,VLOOKUP(C92,'PEX Fittings - F1960 EPPSU'!A:J,10),IF(C92&lt;(MAX(Accessories!A:A))+1,VLOOKUP(C92,Accessories!A:J,10),IF(C92&lt;(MAX('PVC DWV'!A:A))+1,VLOOKUP(C92,'PVC DWV'!A:K,11),IF(C92&lt;(MAX('PVC SCH 40'!A:A))+1,VLOOKUP(C92,'PVC SCH 40'!A:K,11),IF(C92&lt;(MAX('Push Fittings'!A:A))+1,VLOOKUP(C92,'Push Fittings'!A:J,10),IF(C92&lt;(MAX('Copper Wrot'!A:A))+1,VLOOKUP(C92,'Copper Wrot'!A:L,12),IF(C92&lt;(MAX('Cast Copper'!A:A))+1,VLOOKUP(C92,'Cast Copper'!A:J,10),IF(C92&lt;(MAX('Press Copper Fittings'!A:A))+1,VLOOKUP(C92,'Press Copper Fittings'!A:J,10),IF(C92&lt;(MAX('Supply Stops'!A:A))+1,VLOOKUP(C92,'Supply Stops'!A:J,10),IF(C92&lt;(MAX('Supply Lines'!A:A))+1,VLOOKUP(C92,'Supply Lines'!A:J,10),IF(C92&lt;(MAX('Gas Connectors'!A:A))+1,VLOOKUP(C92,'Gas Connectors'!A:J,10),IF(C92&lt;(MAX('CI Fittings'!A:A))+1,VLOOKUP(C92,'CI Fittings'!A:J,10),IF(C92&lt;(MAX('Steel Couplings'!A:A))+1,VLOOKUP(C92,'Steel Couplings'!A:J,10),IF(C92&lt;(MAX(NHC!A:A))+1,VLOOKUP(C92,NHC!A:J,10),IF(C92&lt;(MAX('Dielectric Unions'!A:A))+1,VLOOKUP(C92,'Dielectric Unions'!A:J,10),IF(C92&lt;(MAX('MI Fittings - XH'!A:A))+1,VLOOKUP(C92,'MI Fittings - XH'!A:J,10),IF(C92&lt;(MAX('Steel Nipples - XH'!A:A))+1,VLOOKUP(C92,'Steel Nipples - XH'!A:J,10),IF(C92&lt;(MAX('CPVC Adapters'!A:A))+1,VLOOKUP(C92,'CPVC Adapters'!A:J,10),""))))))))))))))))))))))))))))))</f>
        <v/>
      </c>
      <c r="E92" s="975" t="str">
        <f>IF(C92&lt;(MAX('MI Fittings'!A:A))+1,VLOOKUP(C92,'MI Fittings'!A:K,3),IF(C92&lt;(MAX('CS Press Fittings'!A:A))+1,VLOOKUP(C92,'CS Press Fittings'!A:K,4),IF(C92&lt;(MAX('Steel Nipples'!A:A))+1,VLOOKUP(C92,'Steel Nipples'!A:K,3),IF(C92&lt;(MAX('Steel Cut Lengths'!A:A))+1,VLOOKUP(C92,'Steel Cut Lengths'!A:K,3),IF(C92&lt;(MAX('Pipe Hangers'!A:A))+1,VLOOKUP(C92,'Pipe Hangers'!A:J,3),IF(C92&lt;(MAX('Brass Nipples '!A:A))+1,VLOOKUP(C92,'Brass Nipples '!A:J,3),IF(C92&lt;(MAX('Brass Fittings '!A:A))+1,VLOOKUP(C92,'Brass Fittings '!A:J,3),IF(C92&lt;(MAX(Valves!A:A))+1,VLOOKUP(C92,Valves!A:J,3),IF(C92&lt;(MAX('PEX Tubing'!A:A))+1,VLOOKUP(C92,'PEX Tubing'!A:I,3),IF(C92&lt;(MAX('PEX Fittings - Brass'!A:A))+1,VLOOKUP(C92,'PEX Fittings - Brass'!A:J,3),IF(C92&lt;(MAX('PEX Fittings - EXPN Brass'!A:A))+1,VLOOKUP(C92,'PEX Fittings - EXPN Brass'!A:J,3),IF(C92&lt;(MAX('PEX Fittings - F1807 PPSU '!A:A))+1,VLOOKUP(C92,'PEX Fittings - F1807 PPSU '!A:J,3),IF(C92&lt;(MAX('PEX Fittings - F1960 EPPSU'!A:A))+1,VLOOKUP(C92,'PEX Fittings - F1960 EPPSU'!A:J,3),IF(C92&lt;(MAX(Accessories!A:A))+1,VLOOKUP(C92,Accessories!A:J,3),IF(C92&lt;(MAX('PVC DWV'!A:A))+1,VLOOKUP(C92,'PVC DWV'!A:K,3),IF(C92&lt;(MAX('PVC SCH 40'!A:A))+1,VLOOKUP(C92,'PVC SCH 40'!A:K,3),IF(C92&lt;(MAX('Push Fittings'!A:A))+1,VLOOKUP(C92,'Push Fittings'!A:J,3),IF(C92&lt;(MAX('Copper Wrot'!A:A))+1,VLOOKUP(C92,'Copper Wrot'!A:L,3),IF(C92&lt;(MAX('Cast Copper'!A:A))+1,VLOOKUP(C92,'Cast Copper'!A:J,3),IF(C92&lt;(MAX('Cast Copper'!A:A))+1,VLOOKUP(C92,'Cast Copper'!A:J,3),IF(C92&lt;(MAX('Press Copper Fittings'!A:A))+1,VLOOKUP(C92,'Press Copper Fittings'!A:J,3),IF(C92&lt;(MAX('Supply Stops'!A:A))+1,VLOOKUP(C92,'Supply Stops'!A:J,3),IF(C92&lt;(MAX('Supply Lines'!A:A))+1,VLOOKUP(C92,'Supply Lines'!A:J,3),IF(C92&lt;(MAX('Gas Connectors'!A:A))+1,VLOOKUP(C92,'Gas Connectors'!A:J,3),IF(C92&lt;(MAX('CI Fittings'!A:A))+1,VLOOKUP(C92,'CI Fittings'!A:J,3),IF(C92&lt;(MAX('Steel Couplings'!A:A))+1,VLOOKUP(C92,'Steel Couplings'!A:J,3),IF(C92&lt;(MAX(NHC!A:A))+1,VLOOKUP(C92,NHC!A:J,3),IF(C92&lt;(MAX('Dielectric Unions'!A:A))+1,VLOOKUP(C92,'Dielectric Unions'!A:J,3),IF(C92&lt;(MAX('MI Fittings - XH'!A:A))+1,VLOOKUP(C92,'MI Fittings - XH'!A:J,3),IF(C92&lt;(MAX('Steel Nipples - XH'!A:A))+1,VLOOKUP(C92,'Steel Nipples - XH'!A:J,3),IF(C92&lt;(MAX('CPVC Adapters'!A:A))+1,VLOOKUP(C92,'CPVC Adapters'!A:J,3),"")))))))))))))))))))))))))))))))</f>
        <v/>
      </c>
      <c r="F92" s="1376" t="str">
        <f>IFERROR(VLOOKUP(E92,'Consolidated Master Sheet'!B:C,2,0),"")</f>
        <v/>
      </c>
      <c r="G92" s="1377"/>
      <c r="H92" s="345" t="str">
        <f>IFERROR(VLOOKUP(E92,'PEX Tubing'!C:H,6,0),IFERROR(VLOOKUP(E92,'Consolidated Master Sheet'!B:G,6,0),""))</f>
        <v/>
      </c>
      <c r="I92" s="1554">
        <f>IF(C92&lt;(MAX('MI Fittings'!A:A))+1,VLOOKUP(C92,'MI Fittings'!A:K,7),IF(C92&lt;(MAX('CS Press Fittings'!A:A))+1,VLOOKUP(C92,'CS Press Fittings'!A:K,8),IF(C92&lt;(MAX('Steel Nipples'!A:A))+1,VLOOKUP(C92,'Steel Nipples'!A:K,7),IF(C92&lt;(MAX('Steel Cut Lengths'!A:A))+1,VLOOKUP(C92,'Steel Cut Lengths'!A:K,7),IF(C92&lt;(MAX('Pipe Hangers'!A:A))+1,VLOOKUP(C92,'Pipe Hangers'!A:J,7),IF(C92&lt;(MAX('Brass Nipples '!A:A))+1,VLOOKUP(C92,'Brass Nipples '!A:J,7),IF(C92&lt;(MAX('Brass Fittings '!A:A))+1,VLOOKUP(C92,'Brass Fittings '!A:J,7),IF(C92&lt;(MAX(Valves!A:A))+1,VLOOKUP(C92,Valves!A:J,7),IF(C92&lt;(MAX('PEX Tubing'!A:A))+1,VLOOKUP(C92,'PEX Tubing'!A:I,7),IF(C92&lt;(MAX('PEX Fittings - Brass'!A:A))+1,VLOOKUP(C92,'PEX Fittings - Brass'!A:J,7),IF(C92&lt;(MAX('PEX Fittings - EXPN Brass'!A:A))+1,VLOOKUP(C92,'PEX Fittings - EXPN Brass'!A:J,7),IF(C92&lt;(MAX('PEX Fittings - F1807 PPSU '!A:A))+1,VLOOKUP(C92,'PEX Fittings - F1807 PPSU '!A:J,7),IF(C92&lt;(MAX('PEX Fittings - F1960 EPPSU'!A:A))+1,VLOOKUP(C92,'PEX Fittings - F1960 EPPSU'!A:J,7),IF(C92&lt;(MAX(Accessories!A:A))+1,VLOOKUP(C92,Accessories!A:J,7),IF(C92&lt;(MAX('PVC DWV'!A:A))+1,VLOOKUP(C92,'PVC DWV'!A:K,8),IF(C92&lt;(MAX('PVC SCH 40'!A:A))+1,VLOOKUP(C92,'PVC SCH 40'!A:K,7),IF(C92&lt;(MAX('Push Fittings'!A:A))+1,VLOOKUP(C92,'Push Fittings'!A:J,7),IF(C92&lt;(MAX('Copper Wrot'!A:A))+1,VLOOKUP(C92,'Copper Wrot'!A:L,9),IF(C92&lt;(MAX('Cast Copper'!A:A))+1,VLOOKUP(C92,'Cast Copper'!A:J,6),IF(C92&lt;(MAX('Press Copper Fittings'!A:A))+1,VLOOKUP(C92,'Press Copper Fittings'!A:J,7),IF(C92&lt;(MAX('Supply Stops'!A:A))+1,VLOOKUP(C92,'Supply Stops'!A:J,7),IF(C92&lt;(MAX('Supply Lines'!A:A))+1,VLOOKUP(C92,'Supply Lines'!A:J,7),IF(C92&lt;(MAX('Gas Connectors'!A:A))+1,VLOOKUP(C92,'Gas Connectors'!A:J,7),IF(C92&lt;(MAX('CI Fittings'!A:A))+1,VLOOKUP(C92,'CI Fittings'!A:J,7),IF(C92&lt;(MAX('Steel Couplings'!A:A))+1,VLOOKUP(C92,'Steel Couplings'!A:J,7),IF(C92&lt;(MAX(NHC!A:A))+1,VLOOKUP(C92,NHC!A:J,7),IF(C92&lt;(MAX('Dielectric Unions'!A:A))+1,VLOOKUP(C92,'Dielectric Unions'!A:J,7),IF(C92&lt;(MAX('MI Fittings - XH'!A:A))+1,VLOOKUP(C92,'MI Fittings - XH'!A:J,7),IF(C92&lt;(MAX('Steel Nipples - XH'!A:A))+1,VLOOKUP(C92,'Steel Nipples - XH'!A:J,7),IF(C92&lt;(MAX('CPVC Adapters'!A:A))+1,VLOOKUP(C92,'CPVC Adapters'!A:J,7),0))))))))))))))))))))))))))))))</f>
        <v>0</v>
      </c>
      <c r="J92" s="1555">
        <f t="shared" si="1"/>
        <v>0</v>
      </c>
    </row>
    <row r="93" spans="3:10" ht="15" customHeight="1" thickTop="1" thickBot="1">
      <c r="C93" s="976">
        <v>72</v>
      </c>
      <c r="D93" s="17" t="str">
        <f>IF(C93&lt;(MAX('MI Fittings'!A:A))+1,VLOOKUP(C93,'MI Fittings'!A:K,10),IF(C93&lt;(MAX('CS Press Fittings'!A:A))+1,VLOOKUP(C93,'CS Press Fittings'!A:K,11),IF(C93&lt;(MAX('Steel Nipples'!A:A))+1,VLOOKUP(C93,'Steel Nipples'!A:K,10),IF(C93&lt;(MAX('Steel Cut Lengths'!A:A))+1,VLOOKUP(C93,'Steel Cut Lengths'!A:K,10),IF(C93&lt;(MAX('Pipe Hangers'!A:A))+1,VLOOKUP(C93,'Pipe Hangers'!A:J,10),IF(C93&lt;(MAX('Brass Nipples '!A:A))+1,VLOOKUP(C93,'Brass Nipples '!A:J,10),IF(C93&lt;(MAX('Brass Fittings '!A:A))+1,VLOOKUP(C93,'Brass Fittings '!A:J,10),IF(C93&lt;(MAX(Valves!A:A))+1,VLOOKUP(C93,Valves!A:J,10),IF(C93&lt;(MAX('PEX Tubing'!A:A))+1,VLOOKUP(C93,'PEX Tubing'!A:I,9),IF(C93&lt;(MAX('PEX Fittings - Brass'!A:A))+1,VLOOKUP(C93,'PEX Fittings - Brass'!A:J,10),IF(C93&lt;(MAX('PEX Fittings - EXPN Brass'!A:A))+1,VLOOKUP(C93,'PEX Fittings - EXPN Brass'!A:J,10),IF(C93&lt;(MAX('PEX Fittings - F1807 PPSU '!A:A))+1,VLOOKUP(C93,'PEX Fittings - F1807 PPSU '!A:J,10),IF(C93&lt;(MAX('PEX Fittings - F1960 EPPSU'!A:A))+1,VLOOKUP(C93,'PEX Fittings - F1960 EPPSU'!A:J,10),IF(C93&lt;(MAX(Accessories!A:A))+1,VLOOKUP(C93,Accessories!A:J,10),IF(C93&lt;(MAX('PVC DWV'!A:A))+1,VLOOKUP(C93,'PVC DWV'!A:K,11),IF(C93&lt;(MAX('PVC SCH 40'!A:A))+1,VLOOKUP(C93,'PVC SCH 40'!A:K,11),IF(C93&lt;(MAX('Push Fittings'!A:A))+1,VLOOKUP(C93,'Push Fittings'!A:J,10),IF(C93&lt;(MAX('Copper Wrot'!A:A))+1,VLOOKUP(C93,'Copper Wrot'!A:L,12),IF(C93&lt;(MAX('Cast Copper'!A:A))+1,VLOOKUP(C93,'Cast Copper'!A:J,10),IF(C93&lt;(MAX('Press Copper Fittings'!A:A))+1,VLOOKUP(C93,'Press Copper Fittings'!A:J,10),IF(C93&lt;(MAX('Supply Stops'!A:A))+1,VLOOKUP(C93,'Supply Stops'!A:J,10),IF(C93&lt;(MAX('Supply Lines'!A:A))+1,VLOOKUP(C93,'Supply Lines'!A:J,10),IF(C93&lt;(MAX('Gas Connectors'!A:A))+1,VLOOKUP(C93,'Gas Connectors'!A:J,10),IF(C93&lt;(MAX('CI Fittings'!A:A))+1,VLOOKUP(C93,'CI Fittings'!A:J,10),IF(C93&lt;(MAX('Steel Couplings'!A:A))+1,VLOOKUP(C93,'Steel Couplings'!A:J,10),IF(C93&lt;(MAX(NHC!A:A))+1,VLOOKUP(C93,NHC!A:J,10),IF(C93&lt;(MAX('Dielectric Unions'!A:A))+1,VLOOKUP(C93,'Dielectric Unions'!A:J,10),IF(C93&lt;(MAX('MI Fittings - XH'!A:A))+1,VLOOKUP(C93,'MI Fittings - XH'!A:J,10),IF(C93&lt;(MAX('Steel Nipples - XH'!A:A))+1,VLOOKUP(C93,'Steel Nipples - XH'!A:J,10),IF(C93&lt;(MAX('CPVC Adapters'!A:A))+1,VLOOKUP(C93,'CPVC Adapters'!A:J,10),""))))))))))))))))))))))))))))))</f>
        <v/>
      </c>
      <c r="E93" s="975" t="str">
        <f>IF(C93&lt;(MAX('MI Fittings'!A:A))+1,VLOOKUP(C93,'MI Fittings'!A:K,3),IF(C93&lt;(MAX('CS Press Fittings'!A:A))+1,VLOOKUP(C93,'CS Press Fittings'!A:K,4),IF(C93&lt;(MAX('Steel Nipples'!A:A))+1,VLOOKUP(C93,'Steel Nipples'!A:K,3),IF(C93&lt;(MAX('Steel Cut Lengths'!A:A))+1,VLOOKUP(C93,'Steel Cut Lengths'!A:K,3),IF(C93&lt;(MAX('Pipe Hangers'!A:A))+1,VLOOKUP(C93,'Pipe Hangers'!A:J,3),IF(C93&lt;(MAX('Brass Nipples '!A:A))+1,VLOOKUP(C93,'Brass Nipples '!A:J,3),IF(C93&lt;(MAX('Brass Fittings '!A:A))+1,VLOOKUP(C93,'Brass Fittings '!A:J,3),IF(C93&lt;(MAX(Valves!A:A))+1,VLOOKUP(C93,Valves!A:J,3),IF(C93&lt;(MAX('PEX Tubing'!A:A))+1,VLOOKUP(C93,'PEX Tubing'!A:I,3),IF(C93&lt;(MAX('PEX Fittings - Brass'!A:A))+1,VLOOKUP(C93,'PEX Fittings - Brass'!A:J,3),IF(C93&lt;(MAX('PEX Fittings - EXPN Brass'!A:A))+1,VLOOKUP(C93,'PEX Fittings - EXPN Brass'!A:J,3),IF(C93&lt;(MAX('PEX Fittings - F1807 PPSU '!A:A))+1,VLOOKUP(C93,'PEX Fittings - F1807 PPSU '!A:J,3),IF(C93&lt;(MAX('PEX Fittings - F1960 EPPSU'!A:A))+1,VLOOKUP(C93,'PEX Fittings - F1960 EPPSU'!A:J,3),IF(C93&lt;(MAX(Accessories!A:A))+1,VLOOKUP(C93,Accessories!A:J,3),IF(C93&lt;(MAX('PVC DWV'!A:A))+1,VLOOKUP(C93,'PVC DWV'!A:K,3),IF(C93&lt;(MAX('PVC SCH 40'!A:A))+1,VLOOKUP(C93,'PVC SCH 40'!A:K,3),IF(C93&lt;(MAX('Push Fittings'!A:A))+1,VLOOKUP(C93,'Push Fittings'!A:J,3),IF(C93&lt;(MAX('Copper Wrot'!A:A))+1,VLOOKUP(C93,'Copper Wrot'!A:L,3),IF(C93&lt;(MAX('Cast Copper'!A:A))+1,VLOOKUP(C93,'Cast Copper'!A:J,3),IF(C93&lt;(MAX('Cast Copper'!A:A))+1,VLOOKUP(C93,'Cast Copper'!A:J,3),IF(C93&lt;(MAX('Press Copper Fittings'!A:A))+1,VLOOKUP(C93,'Press Copper Fittings'!A:J,3),IF(C93&lt;(MAX('Supply Stops'!A:A))+1,VLOOKUP(C93,'Supply Stops'!A:J,3),IF(C93&lt;(MAX('Supply Lines'!A:A))+1,VLOOKUP(C93,'Supply Lines'!A:J,3),IF(C93&lt;(MAX('Gas Connectors'!A:A))+1,VLOOKUP(C93,'Gas Connectors'!A:J,3),IF(C93&lt;(MAX('CI Fittings'!A:A))+1,VLOOKUP(C93,'CI Fittings'!A:J,3),IF(C93&lt;(MAX('Steel Couplings'!A:A))+1,VLOOKUP(C93,'Steel Couplings'!A:J,3),IF(C93&lt;(MAX(NHC!A:A))+1,VLOOKUP(C93,NHC!A:J,3),IF(C93&lt;(MAX('Dielectric Unions'!A:A))+1,VLOOKUP(C93,'Dielectric Unions'!A:J,3),IF(C93&lt;(MAX('MI Fittings - XH'!A:A))+1,VLOOKUP(C93,'MI Fittings - XH'!A:J,3),IF(C93&lt;(MAX('Steel Nipples - XH'!A:A))+1,VLOOKUP(C93,'Steel Nipples - XH'!A:J,3),IF(C93&lt;(MAX('CPVC Adapters'!A:A))+1,VLOOKUP(C93,'CPVC Adapters'!A:J,3),"")))))))))))))))))))))))))))))))</f>
        <v/>
      </c>
      <c r="F93" s="1376" t="str">
        <f>IFERROR(VLOOKUP(E93,'Consolidated Master Sheet'!B:C,2,0),"")</f>
        <v/>
      </c>
      <c r="G93" s="1377"/>
      <c r="H93" s="345" t="str">
        <f>IFERROR(VLOOKUP(E93,'PEX Tubing'!C:H,6,0),IFERROR(VLOOKUP(E93,'Consolidated Master Sheet'!B:G,6,0),""))</f>
        <v/>
      </c>
      <c r="I93" s="1554">
        <f>IF(C93&lt;(MAX('MI Fittings'!A:A))+1,VLOOKUP(C93,'MI Fittings'!A:K,7),IF(C93&lt;(MAX('CS Press Fittings'!A:A))+1,VLOOKUP(C93,'CS Press Fittings'!A:K,8),IF(C93&lt;(MAX('Steel Nipples'!A:A))+1,VLOOKUP(C93,'Steel Nipples'!A:K,7),IF(C93&lt;(MAX('Steel Cut Lengths'!A:A))+1,VLOOKUP(C93,'Steel Cut Lengths'!A:K,7),IF(C93&lt;(MAX('Pipe Hangers'!A:A))+1,VLOOKUP(C93,'Pipe Hangers'!A:J,7),IF(C93&lt;(MAX('Brass Nipples '!A:A))+1,VLOOKUP(C93,'Brass Nipples '!A:J,7),IF(C93&lt;(MAX('Brass Fittings '!A:A))+1,VLOOKUP(C93,'Brass Fittings '!A:J,7),IF(C93&lt;(MAX(Valves!A:A))+1,VLOOKUP(C93,Valves!A:J,7),IF(C93&lt;(MAX('PEX Tubing'!A:A))+1,VLOOKUP(C93,'PEX Tubing'!A:I,7),IF(C93&lt;(MAX('PEX Fittings - Brass'!A:A))+1,VLOOKUP(C93,'PEX Fittings - Brass'!A:J,7),IF(C93&lt;(MAX('PEX Fittings - EXPN Brass'!A:A))+1,VLOOKUP(C93,'PEX Fittings - EXPN Brass'!A:J,7),IF(C93&lt;(MAX('PEX Fittings - F1807 PPSU '!A:A))+1,VLOOKUP(C93,'PEX Fittings - F1807 PPSU '!A:J,7),IF(C93&lt;(MAX('PEX Fittings - F1960 EPPSU'!A:A))+1,VLOOKUP(C93,'PEX Fittings - F1960 EPPSU'!A:J,7),IF(C93&lt;(MAX(Accessories!A:A))+1,VLOOKUP(C93,Accessories!A:J,7),IF(C93&lt;(MAX('PVC DWV'!A:A))+1,VLOOKUP(C93,'PVC DWV'!A:K,8),IF(C93&lt;(MAX('PVC SCH 40'!A:A))+1,VLOOKUP(C93,'PVC SCH 40'!A:K,7),IF(C93&lt;(MAX('Push Fittings'!A:A))+1,VLOOKUP(C93,'Push Fittings'!A:J,7),IF(C93&lt;(MAX('Copper Wrot'!A:A))+1,VLOOKUP(C93,'Copper Wrot'!A:L,9),IF(C93&lt;(MAX('Cast Copper'!A:A))+1,VLOOKUP(C93,'Cast Copper'!A:J,6),IF(C93&lt;(MAX('Press Copper Fittings'!A:A))+1,VLOOKUP(C93,'Press Copper Fittings'!A:J,7),IF(C93&lt;(MAX('Supply Stops'!A:A))+1,VLOOKUP(C93,'Supply Stops'!A:J,7),IF(C93&lt;(MAX('Supply Lines'!A:A))+1,VLOOKUP(C93,'Supply Lines'!A:J,7),IF(C93&lt;(MAX('Gas Connectors'!A:A))+1,VLOOKUP(C93,'Gas Connectors'!A:J,7),IF(C93&lt;(MAX('CI Fittings'!A:A))+1,VLOOKUP(C93,'CI Fittings'!A:J,7),IF(C93&lt;(MAX('Steel Couplings'!A:A))+1,VLOOKUP(C93,'Steel Couplings'!A:J,7),IF(C93&lt;(MAX(NHC!A:A))+1,VLOOKUP(C93,NHC!A:J,7),IF(C93&lt;(MAX('Dielectric Unions'!A:A))+1,VLOOKUP(C93,'Dielectric Unions'!A:J,7),IF(C93&lt;(MAX('MI Fittings - XH'!A:A))+1,VLOOKUP(C93,'MI Fittings - XH'!A:J,7),IF(C93&lt;(MAX('Steel Nipples - XH'!A:A))+1,VLOOKUP(C93,'Steel Nipples - XH'!A:J,7),IF(C93&lt;(MAX('CPVC Adapters'!A:A))+1,VLOOKUP(C93,'CPVC Adapters'!A:J,7),0))))))))))))))))))))))))))))))</f>
        <v>0</v>
      </c>
      <c r="J93" s="1555">
        <f t="shared" si="1"/>
        <v>0</v>
      </c>
    </row>
    <row r="94" spans="3:10" ht="15" customHeight="1" thickTop="1" thickBot="1">
      <c r="C94" s="977">
        <v>73</v>
      </c>
      <c r="D94" s="17" t="str">
        <f>IF(C94&lt;(MAX('MI Fittings'!A:A))+1,VLOOKUP(C94,'MI Fittings'!A:K,10),IF(C94&lt;(MAX('CS Press Fittings'!A:A))+1,VLOOKUP(C94,'CS Press Fittings'!A:K,11),IF(C94&lt;(MAX('Steel Nipples'!A:A))+1,VLOOKUP(C94,'Steel Nipples'!A:K,10),IF(C94&lt;(MAX('Steel Cut Lengths'!A:A))+1,VLOOKUP(C94,'Steel Cut Lengths'!A:K,10),IF(C94&lt;(MAX('Pipe Hangers'!A:A))+1,VLOOKUP(C94,'Pipe Hangers'!A:J,10),IF(C94&lt;(MAX('Brass Nipples '!A:A))+1,VLOOKUP(C94,'Brass Nipples '!A:J,10),IF(C94&lt;(MAX('Brass Fittings '!A:A))+1,VLOOKUP(C94,'Brass Fittings '!A:J,10),IF(C94&lt;(MAX(Valves!A:A))+1,VLOOKUP(C94,Valves!A:J,10),IF(C94&lt;(MAX('PEX Tubing'!A:A))+1,VLOOKUP(C94,'PEX Tubing'!A:I,9),IF(C94&lt;(MAX('PEX Fittings - Brass'!A:A))+1,VLOOKUP(C94,'PEX Fittings - Brass'!A:J,10),IF(C94&lt;(MAX('PEX Fittings - EXPN Brass'!A:A))+1,VLOOKUP(C94,'PEX Fittings - EXPN Brass'!A:J,10),IF(C94&lt;(MAX('PEX Fittings - F1807 PPSU '!A:A))+1,VLOOKUP(C94,'PEX Fittings - F1807 PPSU '!A:J,10),IF(C94&lt;(MAX('PEX Fittings - F1960 EPPSU'!A:A))+1,VLOOKUP(C94,'PEX Fittings - F1960 EPPSU'!A:J,10),IF(C94&lt;(MAX(Accessories!A:A))+1,VLOOKUP(C94,Accessories!A:J,10),IF(C94&lt;(MAX('PVC DWV'!A:A))+1,VLOOKUP(C94,'PVC DWV'!A:K,11),IF(C94&lt;(MAX('PVC SCH 40'!A:A))+1,VLOOKUP(C94,'PVC SCH 40'!A:K,11),IF(C94&lt;(MAX('Push Fittings'!A:A))+1,VLOOKUP(C94,'Push Fittings'!A:J,10),IF(C94&lt;(MAX('Copper Wrot'!A:A))+1,VLOOKUP(C94,'Copper Wrot'!A:L,12),IF(C94&lt;(MAX('Cast Copper'!A:A))+1,VLOOKUP(C94,'Cast Copper'!A:J,10),IF(C94&lt;(MAX('Press Copper Fittings'!A:A))+1,VLOOKUP(C94,'Press Copper Fittings'!A:J,10),IF(C94&lt;(MAX('Supply Stops'!A:A))+1,VLOOKUP(C94,'Supply Stops'!A:J,10),IF(C94&lt;(MAX('Supply Lines'!A:A))+1,VLOOKUP(C94,'Supply Lines'!A:J,10),IF(C94&lt;(MAX('Gas Connectors'!A:A))+1,VLOOKUP(C94,'Gas Connectors'!A:J,10),IF(C94&lt;(MAX('CI Fittings'!A:A))+1,VLOOKUP(C94,'CI Fittings'!A:J,10),IF(C94&lt;(MAX('Steel Couplings'!A:A))+1,VLOOKUP(C94,'Steel Couplings'!A:J,10),IF(C94&lt;(MAX(NHC!A:A))+1,VLOOKUP(C94,NHC!A:J,10),IF(C94&lt;(MAX('Dielectric Unions'!A:A))+1,VLOOKUP(C94,'Dielectric Unions'!A:J,10),IF(C94&lt;(MAX('MI Fittings - XH'!A:A))+1,VLOOKUP(C94,'MI Fittings - XH'!A:J,10),IF(C94&lt;(MAX('Steel Nipples - XH'!A:A))+1,VLOOKUP(C94,'Steel Nipples - XH'!A:J,10),IF(C94&lt;(MAX('CPVC Adapters'!A:A))+1,VLOOKUP(C94,'CPVC Adapters'!A:J,10),""))))))))))))))))))))))))))))))</f>
        <v/>
      </c>
      <c r="E94" s="975" t="str">
        <f>IF(C94&lt;(MAX('MI Fittings'!A:A))+1,VLOOKUP(C94,'MI Fittings'!A:K,3),IF(C94&lt;(MAX('CS Press Fittings'!A:A))+1,VLOOKUP(C94,'CS Press Fittings'!A:K,4),IF(C94&lt;(MAX('Steel Nipples'!A:A))+1,VLOOKUP(C94,'Steel Nipples'!A:K,3),IF(C94&lt;(MAX('Steel Cut Lengths'!A:A))+1,VLOOKUP(C94,'Steel Cut Lengths'!A:K,3),IF(C94&lt;(MAX('Pipe Hangers'!A:A))+1,VLOOKUP(C94,'Pipe Hangers'!A:J,3),IF(C94&lt;(MAX('Brass Nipples '!A:A))+1,VLOOKUP(C94,'Brass Nipples '!A:J,3),IF(C94&lt;(MAX('Brass Fittings '!A:A))+1,VLOOKUP(C94,'Brass Fittings '!A:J,3),IF(C94&lt;(MAX(Valves!A:A))+1,VLOOKUP(C94,Valves!A:J,3),IF(C94&lt;(MAX('PEX Tubing'!A:A))+1,VLOOKUP(C94,'PEX Tubing'!A:I,3),IF(C94&lt;(MAX('PEX Fittings - Brass'!A:A))+1,VLOOKUP(C94,'PEX Fittings - Brass'!A:J,3),IF(C94&lt;(MAX('PEX Fittings - EXPN Brass'!A:A))+1,VLOOKUP(C94,'PEX Fittings - EXPN Brass'!A:J,3),IF(C94&lt;(MAX('PEX Fittings - F1807 PPSU '!A:A))+1,VLOOKUP(C94,'PEX Fittings - F1807 PPSU '!A:J,3),IF(C94&lt;(MAX('PEX Fittings - F1960 EPPSU'!A:A))+1,VLOOKUP(C94,'PEX Fittings - F1960 EPPSU'!A:J,3),IF(C94&lt;(MAX(Accessories!A:A))+1,VLOOKUP(C94,Accessories!A:J,3),IF(C94&lt;(MAX('PVC DWV'!A:A))+1,VLOOKUP(C94,'PVC DWV'!A:K,3),IF(C94&lt;(MAX('PVC SCH 40'!A:A))+1,VLOOKUP(C94,'PVC SCH 40'!A:K,3),IF(C94&lt;(MAX('Push Fittings'!A:A))+1,VLOOKUP(C94,'Push Fittings'!A:J,3),IF(C94&lt;(MAX('Copper Wrot'!A:A))+1,VLOOKUP(C94,'Copper Wrot'!A:L,3),IF(C94&lt;(MAX('Cast Copper'!A:A))+1,VLOOKUP(C94,'Cast Copper'!A:J,3),IF(C94&lt;(MAX('Cast Copper'!A:A))+1,VLOOKUP(C94,'Cast Copper'!A:J,3),IF(C94&lt;(MAX('Press Copper Fittings'!A:A))+1,VLOOKUP(C94,'Press Copper Fittings'!A:J,3),IF(C94&lt;(MAX('Supply Stops'!A:A))+1,VLOOKUP(C94,'Supply Stops'!A:J,3),IF(C94&lt;(MAX('Supply Lines'!A:A))+1,VLOOKUP(C94,'Supply Lines'!A:J,3),IF(C94&lt;(MAX('Gas Connectors'!A:A))+1,VLOOKUP(C94,'Gas Connectors'!A:J,3),IF(C94&lt;(MAX('CI Fittings'!A:A))+1,VLOOKUP(C94,'CI Fittings'!A:J,3),IF(C94&lt;(MAX('Steel Couplings'!A:A))+1,VLOOKUP(C94,'Steel Couplings'!A:J,3),IF(C94&lt;(MAX(NHC!A:A))+1,VLOOKUP(C94,NHC!A:J,3),IF(C94&lt;(MAX('Dielectric Unions'!A:A))+1,VLOOKUP(C94,'Dielectric Unions'!A:J,3),IF(C94&lt;(MAX('MI Fittings - XH'!A:A))+1,VLOOKUP(C94,'MI Fittings - XH'!A:J,3),IF(C94&lt;(MAX('Steel Nipples - XH'!A:A))+1,VLOOKUP(C94,'Steel Nipples - XH'!A:J,3),IF(C94&lt;(MAX('CPVC Adapters'!A:A))+1,VLOOKUP(C94,'CPVC Adapters'!A:J,3),"")))))))))))))))))))))))))))))))</f>
        <v/>
      </c>
      <c r="F94" s="1376" t="str">
        <f>IFERROR(VLOOKUP(E94,'Consolidated Master Sheet'!B:C,2,0),"")</f>
        <v/>
      </c>
      <c r="G94" s="1377"/>
      <c r="H94" s="345" t="str">
        <f>IFERROR(VLOOKUP(E94,'PEX Tubing'!C:H,6,0),IFERROR(VLOOKUP(E94,'Consolidated Master Sheet'!B:G,6,0),""))</f>
        <v/>
      </c>
      <c r="I94" s="1554">
        <f>IF(C94&lt;(MAX('MI Fittings'!A:A))+1,VLOOKUP(C94,'MI Fittings'!A:K,7),IF(C94&lt;(MAX('CS Press Fittings'!A:A))+1,VLOOKUP(C94,'CS Press Fittings'!A:K,8),IF(C94&lt;(MAX('Steel Nipples'!A:A))+1,VLOOKUP(C94,'Steel Nipples'!A:K,7),IF(C94&lt;(MAX('Steel Cut Lengths'!A:A))+1,VLOOKUP(C94,'Steel Cut Lengths'!A:K,7),IF(C94&lt;(MAX('Pipe Hangers'!A:A))+1,VLOOKUP(C94,'Pipe Hangers'!A:J,7),IF(C94&lt;(MAX('Brass Nipples '!A:A))+1,VLOOKUP(C94,'Brass Nipples '!A:J,7),IF(C94&lt;(MAX('Brass Fittings '!A:A))+1,VLOOKUP(C94,'Brass Fittings '!A:J,7),IF(C94&lt;(MAX(Valves!A:A))+1,VLOOKUP(C94,Valves!A:J,7),IF(C94&lt;(MAX('PEX Tubing'!A:A))+1,VLOOKUP(C94,'PEX Tubing'!A:I,7),IF(C94&lt;(MAX('PEX Fittings - Brass'!A:A))+1,VLOOKUP(C94,'PEX Fittings - Brass'!A:J,7),IF(C94&lt;(MAX('PEX Fittings - EXPN Brass'!A:A))+1,VLOOKUP(C94,'PEX Fittings - EXPN Brass'!A:J,7),IF(C94&lt;(MAX('PEX Fittings - F1807 PPSU '!A:A))+1,VLOOKUP(C94,'PEX Fittings - F1807 PPSU '!A:J,7),IF(C94&lt;(MAX('PEX Fittings - F1960 EPPSU'!A:A))+1,VLOOKUP(C94,'PEX Fittings - F1960 EPPSU'!A:J,7),IF(C94&lt;(MAX(Accessories!A:A))+1,VLOOKUP(C94,Accessories!A:J,7),IF(C94&lt;(MAX('PVC DWV'!A:A))+1,VLOOKUP(C94,'PVC DWV'!A:K,8),IF(C94&lt;(MAX('PVC SCH 40'!A:A))+1,VLOOKUP(C94,'PVC SCH 40'!A:K,7),IF(C94&lt;(MAX('Push Fittings'!A:A))+1,VLOOKUP(C94,'Push Fittings'!A:J,7),IF(C94&lt;(MAX('Copper Wrot'!A:A))+1,VLOOKUP(C94,'Copper Wrot'!A:L,9),IF(C94&lt;(MAX('Cast Copper'!A:A))+1,VLOOKUP(C94,'Cast Copper'!A:J,6),IF(C94&lt;(MAX('Press Copper Fittings'!A:A))+1,VLOOKUP(C94,'Press Copper Fittings'!A:J,7),IF(C94&lt;(MAX('Supply Stops'!A:A))+1,VLOOKUP(C94,'Supply Stops'!A:J,7),IF(C94&lt;(MAX('Supply Lines'!A:A))+1,VLOOKUP(C94,'Supply Lines'!A:J,7),IF(C94&lt;(MAX('Gas Connectors'!A:A))+1,VLOOKUP(C94,'Gas Connectors'!A:J,7),IF(C94&lt;(MAX('CI Fittings'!A:A))+1,VLOOKUP(C94,'CI Fittings'!A:J,7),IF(C94&lt;(MAX('Steel Couplings'!A:A))+1,VLOOKUP(C94,'Steel Couplings'!A:J,7),IF(C94&lt;(MAX(NHC!A:A))+1,VLOOKUP(C94,NHC!A:J,7),IF(C94&lt;(MAX('Dielectric Unions'!A:A))+1,VLOOKUP(C94,'Dielectric Unions'!A:J,7),IF(C94&lt;(MAX('MI Fittings - XH'!A:A))+1,VLOOKUP(C94,'MI Fittings - XH'!A:J,7),IF(C94&lt;(MAX('Steel Nipples - XH'!A:A))+1,VLOOKUP(C94,'Steel Nipples - XH'!A:J,7),IF(C94&lt;(MAX('CPVC Adapters'!A:A))+1,VLOOKUP(C94,'CPVC Adapters'!A:J,7),0))))))))))))))))))))))))))))))</f>
        <v>0</v>
      </c>
      <c r="J94" s="1555">
        <f t="shared" si="1"/>
        <v>0</v>
      </c>
    </row>
    <row r="95" spans="3:10" ht="15" customHeight="1" thickTop="1" thickBot="1">
      <c r="C95" s="976">
        <v>74</v>
      </c>
      <c r="D95" s="17" t="str">
        <f>IF(C95&lt;(MAX('MI Fittings'!A:A))+1,VLOOKUP(C95,'MI Fittings'!A:K,10),IF(C95&lt;(MAX('CS Press Fittings'!A:A))+1,VLOOKUP(C95,'CS Press Fittings'!A:K,11),IF(C95&lt;(MAX('Steel Nipples'!A:A))+1,VLOOKUP(C95,'Steel Nipples'!A:K,10),IF(C95&lt;(MAX('Steel Cut Lengths'!A:A))+1,VLOOKUP(C95,'Steel Cut Lengths'!A:K,10),IF(C95&lt;(MAX('Pipe Hangers'!A:A))+1,VLOOKUP(C95,'Pipe Hangers'!A:J,10),IF(C95&lt;(MAX('Brass Nipples '!A:A))+1,VLOOKUP(C95,'Brass Nipples '!A:J,10),IF(C95&lt;(MAX('Brass Fittings '!A:A))+1,VLOOKUP(C95,'Brass Fittings '!A:J,10),IF(C95&lt;(MAX(Valves!A:A))+1,VLOOKUP(C95,Valves!A:J,10),IF(C95&lt;(MAX('PEX Tubing'!A:A))+1,VLOOKUP(C95,'PEX Tubing'!A:I,9),IF(C95&lt;(MAX('PEX Fittings - Brass'!A:A))+1,VLOOKUP(C95,'PEX Fittings - Brass'!A:J,10),IF(C95&lt;(MAX('PEX Fittings - EXPN Brass'!A:A))+1,VLOOKUP(C95,'PEX Fittings - EXPN Brass'!A:J,10),IF(C95&lt;(MAX('PEX Fittings - F1807 PPSU '!A:A))+1,VLOOKUP(C95,'PEX Fittings - F1807 PPSU '!A:J,10),IF(C95&lt;(MAX('PEX Fittings - F1960 EPPSU'!A:A))+1,VLOOKUP(C95,'PEX Fittings - F1960 EPPSU'!A:J,10),IF(C95&lt;(MAX(Accessories!A:A))+1,VLOOKUP(C95,Accessories!A:J,10),IF(C95&lt;(MAX('PVC DWV'!A:A))+1,VLOOKUP(C95,'PVC DWV'!A:K,11),IF(C95&lt;(MAX('PVC SCH 40'!A:A))+1,VLOOKUP(C95,'PVC SCH 40'!A:K,11),IF(C95&lt;(MAX('Push Fittings'!A:A))+1,VLOOKUP(C95,'Push Fittings'!A:J,10),IF(C95&lt;(MAX('Copper Wrot'!A:A))+1,VLOOKUP(C95,'Copper Wrot'!A:L,12),IF(C95&lt;(MAX('Cast Copper'!A:A))+1,VLOOKUP(C95,'Cast Copper'!A:J,10),IF(C95&lt;(MAX('Press Copper Fittings'!A:A))+1,VLOOKUP(C95,'Press Copper Fittings'!A:J,10),IF(C95&lt;(MAX('Supply Stops'!A:A))+1,VLOOKUP(C95,'Supply Stops'!A:J,10),IF(C95&lt;(MAX('Supply Lines'!A:A))+1,VLOOKUP(C95,'Supply Lines'!A:J,10),IF(C95&lt;(MAX('Gas Connectors'!A:A))+1,VLOOKUP(C95,'Gas Connectors'!A:J,10),IF(C95&lt;(MAX('CI Fittings'!A:A))+1,VLOOKUP(C95,'CI Fittings'!A:J,10),IF(C95&lt;(MAX('Steel Couplings'!A:A))+1,VLOOKUP(C95,'Steel Couplings'!A:J,10),IF(C95&lt;(MAX(NHC!A:A))+1,VLOOKUP(C95,NHC!A:J,10),IF(C95&lt;(MAX('Dielectric Unions'!A:A))+1,VLOOKUP(C95,'Dielectric Unions'!A:J,10),IF(C95&lt;(MAX('MI Fittings - XH'!A:A))+1,VLOOKUP(C95,'MI Fittings - XH'!A:J,10),IF(C95&lt;(MAX('Steel Nipples - XH'!A:A))+1,VLOOKUP(C95,'Steel Nipples - XH'!A:J,10),IF(C95&lt;(MAX('CPVC Adapters'!A:A))+1,VLOOKUP(C95,'CPVC Adapters'!A:J,10),""))))))))))))))))))))))))))))))</f>
        <v/>
      </c>
      <c r="E95" s="975" t="str">
        <f>IF(C95&lt;(MAX('MI Fittings'!A:A))+1,VLOOKUP(C95,'MI Fittings'!A:K,3),IF(C95&lt;(MAX('CS Press Fittings'!A:A))+1,VLOOKUP(C95,'CS Press Fittings'!A:K,4),IF(C95&lt;(MAX('Steel Nipples'!A:A))+1,VLOOKUP(C95,'Steel Nipples'!A:K,3),IF(C95&lt;(MAX('Steel Cut Lengths'!A:A))+1,VLOOKUP(C95,'Steel Cut Lengths'!A:K,3),IF(C95&lt;(MAX('Pipe Hangers'!A:A))+1,VLOOKUP(C95,'Pipe Hangers'!A:J,3),IF(C95&lt;(MAX('Brass Nipples '!A:A))+1,VLOOKUP(C95,'Brass Nipples '!A:J,3),IF(C95&lt;(MAX('Brass Fittings '!A:A))+1,VLOOKUP(C95,'Brass Fittings '!A:J,3),IF(C95&lt;(MAX(Valves!A:A))+1,VLOOKUP(C95,Valves!A:J,3),IF(C95&lt;(MAX('PEX Tubing'!A:A))+1,VLOOKUP(C95,'PEX Tubing'!A:I,3),IF(C95&lt;(MAX('PEX Fittings - Brass'!A:A))+1,VLOOKUP(C95,'PEX Fittings - Brass'!A:J,3),IF(C95&lt;(MAX('PEX Fittings - EXPN Brass'!A:A))+1,VLOOKUP(C95,'PEX Fittings - EXPN Brass'!A:J,3),IF(C95&lt;(MAX('PEX Fittings - F1807 PPSU '!A:A))+1,VLOOKUP(C95,'PEX Fittings - F1807 PPSU '!A:J,3),IF(C95&lt;(MAX('PEX Fittings - F1960 EPPSU'!A:A))+1,VLOOKUP(C95,'PEX Fittings - F1960 EPPSU'!A:J,3),IF(C95&lt;(MAX(Accessories!A:A))+1,VLOOKUP(C95,Accessories!A:J,3),IF(C95&lt;(MAX('PVC DWV'!A:A))+1,VLOOKUP(C95,'PVC DWV'!A:K,3),IF(C95&lt;(MAX('PVC SCH 40'!A:A))+1,VLOOKUP(C95,'PVC SCH 40'!A:K,3),IF(C95&lt;(MAX('Push Fittings'!A:A))+1,VLOOKUP(C95,'Push Fittings'!A:J,3),IF(C95&lt;(MAX('Copper Wrot'!A:A))+1,VLOOKUP(C95,'Copper Wrot'!A:L,3),IF(C95&lt;(MAX('Cast Copper'!A:A))+1,VLOOKUP(C95,'Cast Copper'!A:J,3),IF(C95&lt;(MAX('Cast Copper'!A:A))+1,VLOOKUP(C95,'Cast Copper'!A:J,3),IF(C95&lt;(MAX('Press Copper Fittings'!A:A))+1,VLOOKUP(C95,'Press Copper Fittings'!A:J,3),IF(C95&lt;(MAX('Supply Stops'!A:A))+1,VLOOKUP(C95,'Supply Stops'!A:J,3),IF(C95&lt;(MAX('Supply Lines'!A:A))+1,VLOOKUP(C95,'Supply Lines'!A:J,3),IF(C95&lt;(MAX('Gas Connectors'!A:A))+1,VLOOKUP(C95,'Gas Connectors'!A:J,3),IF(C95&lt;(MAX('CI Fittings'!A:A))+1,VLOOKUP(C95,'CI Fittings'!A:J,3),IF(C95&lt;(MAX('Steel Couplings'!A:A))+1,VLOOKUP(C95,'Steel Couplings'!A:J,3),IF(C95&lt;(MAX(NHC!A:A))+1,VLOOKUP(C95,NHC!A:J,3),IF(C95&lt;(MAX('Dielectric Unions'!A:A))+1,VLOOKUP(C95,'Dielectric Unions'!A:J,3),IF(C95&lt;(MAX('MI Fittings - XH'!A:A))+1,VLOOKUP(C95,'MI Fittings - XH'!A:J,3),IF(C95&lt;(MAX('Steel Nipples - XH'!A:A))+1,VLOOKUP(C95,'Steel Nipples - XH'!A:J,3),IF(C95&lt;(MAX('CPVC Adapters'!A:A))+1,VLOOKUP(C95,'CPVC Adapters'!A:J,3),"")))))))))))))))))))))))))))))))</f>
        <v/>
      </c>
      <c r="F95" s="1376" t="str">
        <f>IFERROR(VLOOKUP(E95,'Consolidated Master Sheet'!B:C,2,0),"")</f>
        <v/>
      </c>
      <c r="G95" s="1377"/>
      <c r="H95" s="345" t="str">
        <f>IFERROR(VLOOKUP(E95,'PEX Tubing'!C:H,6,0),IFERROR(VLOOKUP(E95,'Consolidated Master Sheet'!B:G,6,0),""))</f>
        <v/>
      </c>
      <c r="I95" s="1554">
        <f>IF(C95&lt;(MAX('MI Fittings'!A:A))+1,VLOOKUP(C95,'MI Fittings'!A:K,7),IF(C95&lt;(MAX('CS Press Fittings'!A:A))+1,VLOOKUP(C95,'CS Press Fittings'!A:K,8),IF(C95&lt;(MAX('Steel Nipples'!A:A))+1,VLOOKUP(C95,'Steel Nipples'!A:K,7),IF(C95&lt;(MAX('Steel Cut Lengths'!A:A))+1,VLOOKUP(C95,'Steel Cut Lengths'!A:K,7),IF(C95&lt;(MAX('Pipe Hangers'!A:A))+1,VLOOKUP(C95,'Pipe Hangers'!A:J,7),IF(C95&lt;(MAX('Brass Nipples '!A:A))+1,VLOOKUP(C95,'Brass Nipples '!A:J,7),IF(C95&lt;(MAX('Brass Fittings '!A:A))+1,VLOOKUP(C95,'Brass Fittings '!A:J,7),IF(C95&lt;(MAX(Valves!A:A))+1,VLOOKUP(C95,Valves!A:J,7),IF(C95&lt;(MAX('PEX Tubing'!A:A))+1,VLOOKUP(C95,'PEX Tubing'!A:I,7),IF(C95&lt;(MAX('PEX Fittings - Brass'!A:A))+1,VLOOKUP(C95,'PEX Fittings - Brass'!A:J,7),IF(C95&lt;(MAX('PEX Fittings - EXPN Brass'!A:A))+1,VLOOKUP(C95,'PEX Fittings - EXPN Brass'!A:J,7),IF(C95&lt;(MAX('PEX Fittings - F1807 PPSU '!A:A))+1,VLOOKUP(C95,'PEX Fittings - F1807 PPSU '!A:J,7),IF(C95&lt;(MAX('PEX Fittings - F1960 EPPSU'!A:A))+1,VLOOKUP(C95,'PEX Fittings - F1960 EPPSU'!A:J,7),IF(C95&lt;(MAX(Accessories!A:A))+1,VLOOKUP(C95,Accessories!A:J,7),IF(C95&lt;(MAX('PVC DWV'!A:A))+1,VLOOKUP(C95,'PVC DWV'!A:K,8),IF(C95&lt;(MAX('PVC SCH 40'!A:A))+1,VLOOKUP(C95,'PVC SCH 40'!A:K,7),IF(C95&lt;(MAX('Push Fittings'!A:A))+1,VLOOKUP(C95,'Push Fittings'!A:J,7),IF(C95&lt;(MAX('Copper Wrot'!A:A))+1,VLOOKUP(C95,'Copper Wrot'!A:L,9),IF(C95&lt;(MAX('Cast Copper'!A:A))+1,VLOOKUP(C95,'Cast Copper'!A:J,6),IF(C95&lt;(MAX('Press Copper Fittings'!A:A))+1,VLOOKUP(C95,'Press Copper Fittings'!A:J,7),IF(C95&lt;(MAX('Supply Stops'!A:A))+1,VLOOKUP(C95,'Supply Stops'!A:J,7),IF(C95&lt;(MAX('Supply Lines'!A:A))+1,VLOOKUP(C95,'Supply Lines'!A:J,7),IF(C95&lt;(MAX('Gas Connectors'!A:A))+1,VLOOKUP(C95,'Gas Connectors'!A:J,7),IF(C95&lt;(MAX('CI Fittings'!A:A))+1,VLOOKUP(C95,'CI Fittings'!A:J,7),IF(C95&lt;(MAX('Steel Couplings'!A:A))+1,VLOOKUP(C95,'Steel Couplings'!A:J,7),IF(C95&lt;(MAX(NHC!A:A))+1,VLOOKUP(C95,NHC!A:J,7),IF(C95&lt;(MAX('Dielectric Unions'!A:A))+1,VLOOKUP(C95,'Dielectric Unions'!A:J,7),IF(C95&lt;(MAX('MI Fittings - XH'!A:A))+1,VLOOKUP(C95,'MI Fittings - XH'!A:J,7),IF(C95&lt;(MAX('Steel Nipples - XH'!A:A))+1,VLOOKUP(C95,'Steel Nipples - XH'!A:J,7),IF(C95&lt;(MAX('CPVC Adapters'!A:A))+1,VLOOKUP(C95,'CPVC Adapters'!A:J,7),0))))))))))))))))))))))))))))))</f>
        <v>0</v>
      </c>
      <c r="J95" s="1555">
        <f t="shared" si="1"/>
        <v>0</v>
      </c>
    </row>
    <row r="96" spans="3:10" ht="15" customHeight="1" thickTop="1" thickBot="1">
      <c r="C96" s="977">
        <v>75</v>
      </c>
      <c r="D96" s="17" t="str">
        <f>IF(C96&lt;(MAX('MI Fittings'!A:A))+1,VLOOKUP(C96,'MI Fittings'!A:K,10),IF(C96&lt;(MAX('CS Press Fittings'!A:A))+1,VLOOKUP(C96,'CS Press Fittings'!A:K,11),IF(C96&lt;(MAX('Steel Nipples'!A:A))+1,VLOOKUP(C96,'Steel Nipples'!A:K,10),IF(C96&lt;(MAX('Steel Cut Lengths'!A:A))+1,VLOOKUP(C96,'Steel Cut Lengths'!A:K,10),IF(C96&lt;(MAX('Pipe Hangers'!A:A))+1,VLOOKUP(C96,'Pipe Hangers'!A:J,10),IF(C96&lt;(MAX('Brass Nipples '!A:A))+1,VLOOKUP(C96,'Brass Nipples '!A:J,10),IF(C96&lt;(MAX('Brass Fittings '!A:A))+1,VLOOKUP(C96,'Brass Fittings '!A:J,10),IF(C96&lt;(MAX(Valves!A:A))+1,VLOOKUP(C96,Valves!A:J,10),IF(C96&lt;(MAX('PEX Tubing'!A:A))+1,VLOOKUP(C96,'PEX Tubing'!A:I,9),IF(C96&lt;(MAX('PEX Fittings - Brass'!A:A))+1,VLOOKUP(C96,'PEX Fittings - Brass'!A:J,10),IF(C96&lt;(MAX('PEX Fittings - EXPN Brass'!A:A))+1,VLOOKUP(C96,'PEX Fittings - EXPN Brass'!A:J,10),IF(C96&lt;(MAX('PEX Fittings - F1807 PPSU '!A:A))+1,VLOOKUP(C96,'PEX Fittings - F1807 PPSU '!A:J,10),IF(C96&lt;(MAX('PEX Fittings - F1960 EPPSU'!A:A))+1,VLOOKUP(C96,'PEX Fittings - F1960 EPPSU'!A:J,10),IF(C96&lt;(MAX(Accessories!A:A))+1,VLOOKUP(C96,Accessories!A:J,10),IF(C96&lt;(MAX('PVC DWV'!A:A))+1,VLOOKUP(C96,'PVC DWV'!A:K,11),IF(C96&lt;(MAX('PVC SCH 40'!A:A))+1,VLOOKUP(C96,'PVC SCH 40'!A:K,11),IF(C96&lt;(MAX('Push Fittings'!A:A))+1,VLOOKUP(C96,'Push Fittings'!A:J,10),IF(C96&lt;(MAX('Copper Wrot'!A:A))+1,VLOOKUP(C96,'Copper Wrot'!A:L,12),IF(C96&lt;(MAX('Cast Copper'!A:A))+1,VLOOKUP(C96,'Cast Copper'!A:J,10),IF(C96&lt;(MAX('Press Copper Fittings'!A:A))+1,VLOOKUP(C96,'Press Copper Fittings'!A:J,10),IF(C96&lt;(MAX('Supply Stops'!A:A))+1,VLOOKUP(C96,'Supply Stops'!A:J,10),IF(C96&lt;(MAX('Supply Lines'!A:A))+1,VLOOKUP(C96,'Supply Lines'!A:J,10),IF(C96&lt;(MAX('Gas Connectors'!A:A))+1,VLOOKUP(C96,'Gas Connectors'!A:J,10),IF(C96&lt;(MAX('CI Fittings'!A:A))+1,VLOOKUP(C96,'CI Fittings'!A:J,10),IF(C96&lt;(MAX('Steel Couplings'!A:A))+1,VLOOKUP(C96,'Steel Couplings'!A:J,10),IF(C96&lt;(MAX(NHC!A:A))+1,VLOOKUP(C96,NHC!A:J,10),IF(C96&lt;(MAX('Dielectric Unions'!A:A))+1,VLOOKUP(C96,'Dielectric Unions'!A:J,10),IF(C96&lt;(MAX('MI Fittings - XH'!A:A))+1,VLOOKUP(C96,'MI Fittings - XH'!A:J,10),IF(C96&lt;(MAX('Steel Nipples - XH'!A:A))+1,VLOOKUP(C96,'Steel Nipples - XH'!A:J,10),IF(C96&lt;(MAX('CPVC Adapters'!A:A))+1,VLOOKUP(C96,'CPVC Adapters'!A:J,10),""))))))))))))))))))))))))))))))</f>
        <v/>
      </c>
      <c r="E96" s="975" t="str">
        <f>IF(C96&lt;(MAX('MI Fittings'!A:A))+1,VLOOKUP(C96,'MI Fittings'!A:K,3),IF(C96&lt;(MAX('CS Press Fittings'!A:A))+1,VLOOKUP(C96,'CS Press Fittings'!A:K,4),IF(C96&lt;(MAX('Steel Nipples'!A:A))+1,VLOOKUP(C96,'Steel Nipples'!A:K,3),IF(C96&lt;(MAX('Steel Cut Lengths'!A:A))+1,VLOOKUP(C96,'Steel Cut Lengths'!A:K,3),IF(C96&lt;(MAX('Pipe Hangers'!A:A))+1,VLOOKUP(C96,'Pipe Hangers'!A:J,3),IF(C96&lt;(MAX('Brass Nipples '!A:A))+1,VLOOKUP(C96,'Brass Nipples '!A:J,3),IF(C96&lt;(MAX('Brass Fittings '!A:A))+1,VLOOKUP(C96,'Brass Fittings '!A:J,3),IF(C96&lt;(MAX(Valves!A:A))+1,VLOOKUP(C96,Valves!A:J,3),IF(C96&lt;(MAX('PEX Tubing'!A:A))+1,VLOOKUP(C96,'PEX Tubing'!A:I,3),IF(C96&lt;(MAX('PEX Fittings - Brass'!A:A))+1,VLOOKUP(C96,'PEX Fittings - Brass'!A:J,3),IF(C96&lt;(MAX('PEX Fittings - EXPN Brass'!A:A))+1,VLOOKUP(C96,'PEX Fittings - EXPN Brass'!A:J,3),IF(C96&lt;(MAX('PEX Fittings - F1807 PPSU '!A:A))+1,VLOOKUP(C96,'PEX Fittings - F1807 PPSU '!A:J,3),IF(C96&lt;(MAX('PEX Fittings - F1960 EPPSU'!A:A))+1,VLOOKUP(C96,'PEX Fittings - F1960 EPPSU'!A:J,3),IF(C96&lt;(MAX(Accessories!A:A))+1,VLOOKUP(C96,Accessories!A:J,3),IF(C96&lt;(MAX('PVC DWV'!A:A))+1,VLOOKUP(C96,'PVC DWV'!A:K,3),IF(C96&lt;(MAX('PVC SCH 40'!A:A))+1,VLOOKUP(C96,'PVC SCH 40'!A:K,3),IF(C96&lt;(MAX('Push Fittings'!A:A))+1,VLOOKUP(C96,'Push Fittings'!A:J,3),IF(C96&lt;(MAX('Copper Wrot'!A:A))+1,VLOOKUP(C96,'Copper Wrot'!A:L,3),IF(C96&lt;(MAX('Cast Copper'!A:A))+1,VLOOKUP(C96,'Cast Copper'!A:J,3),IF(C96&lt;(MAX('Cast Copper'!A:A))+1,VLOOKUP(C96,'Cast Copper'!A:J,3),IF(C96&lt;(MAX('Press Copper Fittings'!A:A))+1,VLOOKUP(C96,'Press Copper Fittings'!A:J,3),IF(C96&lt;(MAX('Supply Stops'!A:A))+1,VLOOKUP(C96,'Supply Stops'!A:J,3),IF(C96&lt;(MAX('Supply Lines'!A:A))+1,VLOOKUP(C96,'Supply Lines'!A:J,3),IF(C96&lt;(MAX('Gas Connectors'!A:A))+1,VLOOKUP(C96,'Gas Connectors'!A:J,3),IF(C96&lt;(MAX('CI Fittings'!A:A))+1,VLOOKUP(C96,'CI Fittings'!A:J,3),IF(C96&lt;(MAX('Steel Couplings'!A:A))+1,VLOOKUP(C96,'Steel Couplings'!A:J,3),IF(C96&lt;(MAX(NHC!A:A))+1,VLOOKUP(C96,NHC!A:J,3),IF(C96&lt;(MAX('Dielectric Unions'!A:A))+1,VLOOKUP(C96,'Dielectric Unions'!A:J,3),IF(C96&lt;(MAX('MI Fittings - XH'!A:A))+1,VLOOKUP(C96,'MI Fittings - XH'!A:J,3),IF(C96&lt;(MAX('Steel Nipples - XH'!A:A))+1,VLOOKUP(C96,'Steel Nipples - XH'!A:J,3),IF(C96&lt;(MAX('CPVC Adapters'!A:A))+1,VLOOKUP(C96,'CPVC Adapters'!A:J,3),"")))))))))))))))))))))))))))))))</f>
        <v/>
      </c>
      <c r="F96" s="1376" t="str">
        <f>IFERROR(VLOOKUP(E96,'Consolidated Master Sheet'!B:C,2,0),"")</f>
        <v/>
      </c>
      <c r="G96" s="1377"/>
      <c r="H96" s="345" t="str">
        <f>IFERROR(VLOOKUP(E96,'PEX Tubing'!C:H,6,0),IFERROR(VLOOKUP(E96,'Consolidated Master Sheet'!B:G,6,0),""))</f>
        <v/>
      </c>
      <c r="I96" s="1554">
        <f>IF(C96&lt;(MAX('MI Fittings'!A:A))+1,VLOOKUP(C96,'MI Fittings'!A:K,7),IF(C96&lt;(MAX('CS Press Fittings'!A:A))+1,VLOOKUP(C96,'CS Press Fittings'!A:K,8),IF(C96&lt;(MAX('Steel Nipples'!A:A))+1,VLOOKUP(C96,'Steel Nipples'!A:K,7),IF(C96&lt;(MAX('Steel Cut Lengths'!A:A))+1,VLOOKUP(C96,'Steel Cut Lengths'!A:K,7),IF(C96&lt;(MAX('Pipe Hangers'!A:A))+1,VLOOKUP(C96,'Pipe Hangers'!A:J,7),IF(C96&lt;(MAX('Brass Nipples '!A:A))+1,VLOOKUP(C96,'Brass Nipples '!A:J,7),IF(C96&lt;(MAX('Brass Fittings '!A:A))+1,VLOOKUP(C96,'Brass Fittings '!A:J,7),IF(C96&lt;(MAX(Valves!A:A))+1,VLOOKUP(C96,Valves!A:J,7),IF(C96&lt;(MAX('PEX Tubing'!A:A))+1,VLOOKUP(C96,'PEX Tubing'!A:I,7),IF(C96&lt;(MAX('PEX Fittings - Brass'!A:A))+1,VLOOKUP(C96,'PEX Fittings - Brass'!A:J,7),IF(C96&lt;(MAX('PEX Fittings - EXPN Brass'!A:A))+1,VLOOKUP(C96,'PEX Fittings - EXPN Brass'!A:J,7),IF(C96&lt;(MAX('PEX Fittings - F1807 PPSU '!A:A))+1,VLOOKUP(C96,'PEX Fittings - F1807 PPSU '!A:J,7),IF(C96&lt;(MAX('PEX Fittings - F1960 EPPSU'!A:A))+1,VLOOKUP(C96,'PEX Fittings - F1960 EPPSU'!A:J,7),IF(C96&lt;(MAX(Accessories!A:A))+1,VLOOKUP(C96,Accessories!A:J,7),IF(C96&lt;(MAX('PVC DWV'!A:A))+1,VLOOKUP(C96,'PVC DWV'!A:K,8),IF(C96&lt;(MAX('PVC SCH 40'!A:A))+1,VLOOKUP(C96,'PVC SCH 40'!A:K,7),IF(C96&lt;(MAX('Push Fittings'!A:A))+1,VLOOKUP(C96,'Push Fittings'!A:J,7),IF(C96&lt;(MAX('Copper Wrot'!A:A))+1,VLOOKUP(C96,'Copper Wrot'!A:L,9),IF(C96&lt;(MAX('Cast Copper'!A:A))+1,VLOOKUP(C96,'Cast Copper'!A:J,6),IF(C96&lt;(MAX('Press Copper Fittings'!A:A))+1,VLOOKUP(C96,'Press Copper Fittings'!A:J,7),IF(C96&lt;(MAX('Supply Stops'!A:A))+1,VLOOKUP(C96,'Supply Stops'!A:J,7),IF(C96&lt;(MAX('Supply Lines'!A:A))+1,VLOOKUP(C96,'Supply Lines'!A:J,7),IF(C96&lt;(MAX('Gas Connectors'!A:A))+1,VLOOKUP(C96,'Gas Connectors'!A:J,7),IF(C96&lt;(MAX('CI Fittings'!A:A))+1,VLOOKUP(C96,'CI Fittings'!A:J,7),IF(C96&lt;(MAX('Steel Couplings'!A:A))+1,VLOOKUP(C96,'Steel Couplings'!A:J,7),IF(C96&lt;(MAX(NHC!A:A))+1,VLOOKUP(C96,NHC!A:J,7),IF(C96&lt;(MAX('Dielectric Unions'!A:A))+1,VLOOKUP(C96,'Dielectric Unions'!A:J,7),IF(C96&lt;(MAX('MI Fittings - XH'!A:A))+1,VLOOKUP(C96,'MI Fittings - XH'!A:J,7),IF(C96&lt;(MAX('Steel Nipples - XH'!A:A))+1,VLOOKUP(C96,'Steel Nipples - XH'!A:J,7),IF(C96&lt;(MAX('CPVC Adapters'!A:A))+1,VLOOKUP(C96,'CPVC Adapters'!A:J,7),0))))))))))))))))))))))))))))))</f>
        <v>0</v>
      </c>
      <c r="J96" s="1555">
        <f t="shared" si="1"/>
        <v>0</v>
      </c>
    </row>
    <row r="97" spans="3:10" ht="15" customHeight="1" thickTop="1" thickBot="1">
      <c r="C97" s="976">
        <v>76</v>
      </c>
      <c r="D97" s="17" t="str">
        <f>IF(C97&lt;(MAX('MI Fittings'!A:A))+1,VLOOKUP(C97,'MI Fittings'!A:K,10),IF(C97&lt;(MAX('CS Press Fittings'!A:A))+1,VLOOKUP(C97,'CS Press Fittings'!A:K,11),IF(C97&lt;(MAX('Steel Nipples'!A:A))+1,VLOOKUP(C97,'Steel Nipples'!A:K,10),IF(C97&lt;(MAX('Steel Cut Lengths'!A:A))+1,VLOOKUP(C97,'Steel Cut Lengths'!A:K,10),IF(C97&lt;(MAX('Pipe Hangers'!A:A))+1,VLOOKUP(C97,'Pipe Hangers'!A:J,10),IF(C97&lt;(MAX('Brass Nipples '!A:A))+1,VLOOKUP(C97,'Brass Nipples '!A:J,10),IF(C97&lt;(MAX('Brass Fittings '!A:A))+1,VLOOKUP(C97,'Brass Fittings '!A:J,10),IF(C97&lt;(MAX(Valves!A:A))+1,VLOOKUP(C97,Valves!A:J,10),IF(C97&lt;(MAX('PEX Tubing'!A:A))+1,VLOOKUP(C97,'PEX Tubing'!A:I,9),IF(C97&lt;(MAX('PEX Fittings - Brass'!A:A))+1,VLOOKUP(C97,'PEX Fittings - Brass'!A:J,10),IF(C97&lt;(MAX('PEX Fittings - EXPN Brass'!A:A))+1,VLOOKUP(C97,'PEX Fittings - EXPN Brass'!A:J,10),IF(C97&lt;(MAX('PEX Fittings - F1807 PPSU '!A:A))+1,VLOOKUP(C97,'PEX Fittings - F1807 PPSU '!A:J,10),IF(C97&lt;(MAX('PEX Fittings - F1960 EPPSU'!A:A))+1,VLOOKUP(C97,'PEX Fittings - F1960 EPPSU'!A:J,10),IF(C97&lt;(MAX(Accessories!A:A))+1,VLOOKUP(C97,Accessories!A:J,10),IF(C97&lt;(MAX('PVC DWV'!A:A))+1,VLOOKUP(C97,'PVC DWV'!A:K,11),IF(C97&lt;(MAX('PVC SCH 40'!A:A))+1,VLOOKUP(C97,'PVC SCH 40'!A:K,11),IF(C97&lt;(MAX('Push Fittings'!A:A))+1,VLOOKUP(C97,'Push Fittings'!A:J,10),IF(C97&lt;(MAX('Copper Wrot'!A:A))+1,VLOOKUP(C97,'Copper Wrot'!A:L,12),IF(C97&lt;(MAX('Cast Copper'!A:A))+1,VLOOKUP(C97,'Cast Copper'!A:J,10),IF(C97&lt;(MAX('Press Copper Fittings'!A:A))+1,VLOOKUP(C97,'Press Copper Fittings'!A:J,10),IF(C97&lt;(MAX('Supply Stops'!A:A))+1,VLOOKUP(C97,'Supply Stops'!A:J,10),IF(C97&lt;(MAX('Supply Lines'!A:A))+1,VLOOKUP(C97,'Supply Lines'!A:J,10),IF(C97&lt;(MAX('Gas Connectors'!A:A))+1,VLOOKUP(C97,'Gas Connectors'!A:J,10),IF(C97&lt;(MAX('CI Fittings'!A:A))+1,VLOOKUP(C97,'CI Fittings'!A:J,10),IF(C97&lt;(MAX('Steel Couplings'!A:A))+1,VLOOKUP(C97,'Steel Couplings'!A:J,10),IF(C97&lt;(MAX(NHC!A:A))+1,VLOOKUP(C97,NHC!A:J,10),IF(C97&lt;(MAX('Dielectric Unions'!A:A))+1,VLOOKUP(C97,'Dielectric Unions'!A:J,10),IF(C97&lt;(MAX('MI Fittings - XH'!A:A))+1,VLOOKUP(C97,'MI Fittings - XH'!A:J,10),IF(C97&lt;(MAX('Steel Nipples - XH'!A:A))+1,VLOOKUP(C97,'Steel Nipples - XH'!A:J,10),IF(C97&lt;(MAX('CPVC Adapters'!A:A))+1,VLOOKUP(C97,'CPVC Adapters'!A:J,10),""))))))))))))))))))))))))))))))</f>
        <v/>
      </c>
      <c r="E97" s="975" t="str">
        <f>IF(C97&lt;(MAX('MI Fittings'!A:A))+1,VLOOKUP(C97,'MI Fittings'!A:K,3),IF(C97&lt;(MAX('CS Press Fittings'!A:A))+1,VLOOKUP(C97,'CS Press Fittings'!A:K,4),IF(C97&lt;(MAX('Steel Nipples'!A:A))+1,VLOOKUP(C97,'Steel Nipples'!A:K,3),IF(C97&lt;(MAX('Steel Cut Lengths'!A:A))+1,VLOOKUP(C97,'Steel Cut Lengths'!A:K,3),IF(C97&lt;(MAX('Pipe Hangers'!A:A))+1,VLOOKUP(C97,'Pipe Hangers'!A:J,3),IF(C97&lt;(MAX('Brass Nipples '!A:A))+1,VLOOKUP(C97,'Brass Nipples '!A:J,3),IF(C97&lt;(MAX('Brass Fittings '!A:A))+1,VLOOKUP(C97,'Brass Fittings '!A:J,3),IF(C97&lt;(MAX(Valves!A:A))+1,VLOOKUP(C97,Valves!A:J,3),IF(C97&lt;(MAX('PEX Tubing'!A:A))+1,VLOOKUP(C97,'PEX Tubing'!A:I,3),IF(C97&lt;(MAX('PEX Fittings - Brass'!A:A))+1,VLOOKUP(C97,'PEX Fittings - Brass'!A:J,3),IF(C97&lt;(MAX('PEX Fittings - EXPN Brass'!A:A))+1,VLOOKUP(C97,'PEX Fittings - EXPN Brass'!A:J,3),IF(C97&lt;(MAX('PEX Fittings - F1807 PPSU '!A:A))+1,VLOOKUP(C97,'PEX Fittings - F1807 PPSU '!A:J,3),IF(C97&lt;(MAX('PEX Fittings - F1960 EPPSU'!A:A))+1,VLOOKUP(C97,'PEX Fittings - F1960 EPPSU'!A:J,3),IF(C97&lt;(MAX(Accessories!A:A))+1,VLOOKUP(C97,Accessories!A:J,3),IF(C97&lt;(MAX('PVC DWV'!A:A))+1,VLOOKUP(C97,'PVC DWV'!A:K,3),IF(C97&lt;(MAX('PVC SCH 40'!A:A))+1,VLOOKUP(C97,'PVC SCH 40'!A:K,3),IF(C97&lt;(MAX('Push Fittings'!A:A))+1,VLOOKUP(C97,'Push Fittings'!A:J,3),IF(C97&lt;(MAX('Copper Wrot'!A:A))+1,VLOOKUP(C97,'Copper Wrot'!A:L,3),IF(C97&lt;(MAX('Cast Copper'!A:A))+1,VLOOKUP(C97,'Cast Copper'!A:J,3),IF(C97&lt;(MAX('Cast Copper'!A:A))+1,VLOOKUP(C97,'Cast Copper'!A:J,3),IF(C97&lt;(MAX('Press Copper Fittings'!A:A))+1,VLOOKUP(C97,'Press Copper Fittings'!A:J,3),IF(C97&lt;(MAX('Supply Stops'!A:A))+1,VLOOKUP(C97,'Supply Stops'!A:J,3),IF(C97&lt;(MAX('Supply Lines'!A:A))+1,VLOOKUP(C97,'Supply Lines'!A:J,3),IF(C97&lt;(MAX('Gas Connectors'!A:A))+1,VLOOKUP(C97,'Gas Connectors'!A:J,3),IF(C97&lt;(MAX('CI Fittings'!A:A))+1,VLOOKUP(C97,'CI Fittings'!A:J,3),IF(C97&lt;(MAX('Steel Couplings'!A:A))+1,VLOOKUP(C97,'Steel Couplings'!A:J,3),IF(C97&lt;(MAX(NHC!A:A))+1,VLOOKUP(C97,NHC!A:J,3),IF(C97&lt;(MAX('Dielectric Unions'!A:A))+1,VLOOKUP(C97,'Dielectric Unions'!A:J,3),IF(C97&lt;(MAX('MI Fittings - XH'!A:A))+1,VLOOKUP(C97,'MI Fittings - XH'!A:J,3),IF(C97&lt;(MAX('Steel Nipples - XH'!A:A))+1,VLOOKUP(C97,'Steel Nipples - XH'!A:J,3),IF(C97&lt;(MAX('CPVC Adapters'!A:A))+1,VLOOKUP(C97,'CPVC Adapters'!A:J,3),"")))))))))))))))))))))))))))))))</f>
        <v/>
      </c>
      <c r="F97" s="1376" t="str">
        <f>IFERROR(VLOOKUP(E97,'Consolidated Master Sheet'!B:C,2,0),"")</f>
        <v/>
      </c>
      <c r="G97" s="1377"/>
      <c r="H97" s="345" t="str">
        <f>IFERROR(VLOOKUP(E97,'PEX Tubing'!C:H,6,0),IFERROR(VLOOKUP(E97,'Consolidated Master Sheet'!B:G,6,0),""))</f>
        <v/>
      </c>
      <c r="I97" s="1554">
        <f>IF(C97&lt;(MAX('MI Fittings'!A:A))+1,VLOOKUP(C97,'MI Fittings'!A:K,7),IF(C97&lt;(MAX('CS Press Fittings'!A:A))+1,VLOOKUP(C97,'CS Press Fittings'!A:K,8),IF(C97&lt;(MAX('Steel Nipples'!A:A))+1,VLOOKUP(C97,'Steel Nipples'!A:K,7),IF(C97&lt;(MAX('Steel Cut Lengths'!A:A))+1,VLOOKUP(C97,'Steel Cut Lengths'!A:K,7),IF(C97&lt;(MAX('Pipe Hangers'!A:A))+1,VLOOKUP(C97,'Pipe Hangers'!A:J,7),IF(C97&lt;(MAX('Brass Nipples '!A:A))+1,VLOOKUP(C97,'Brass Nipples '!A:J,7),IF(C97&lt;(MAX('Brass Fittings '!A:A))+1,VLOOKUP(C97,'Brass Fittings '!A:J,7),IF(C97&lt;(MAX(Valves!A:A))+1,VLOOKUP(C97,Valves!A:J,7),IF(C97&lt;(MAX('PEX Tubing'!A:A))+1,VLOOKUP(C97,'PEX Tubing'!A:I,7),IF(C97&lt;(MAX('PEX Fittings - Brass'!A:A))+1,VLOOKUP(C97,'PEX Fittings - Brass'!A:J,7),IF(C97&lt;(MAX('PEX Fittings - EXPN Brass'!A:A))+1,VLOOKUP(C97,'PEX Fittings - EXPN Brass'!A:J,7),IF(C97&lt;(MAX('PEX Fittings - F1807 PPSU '!A:A))+1,VLOOKUP(C97,'PEX Fittings - F1807 PPSU '!A:J,7),IF(C97&lt;(MAX('PEX Fittings - F1960 EPPSU'!A:A))+1,VLOOKUP(C97,'PEX Fittings - F1960 EPPSU'!A:J,7),IF(C97&lt;(MAX(Accessories!A:A))+1,VLOOKUP(C97,Accessories!A:J,7),IF(C97&lt;(MAX('PVC DWV'!A:A))+1,VLOOKUP(C97,'PVC DWV'!A:K,8),IF(C97&lt;(MAX('PVC SCH 40'!A:A))+1,VLOOKUP(C97,'PVC SCH 40'!A:K,7),IF(C97&lt;(MAX('Push Fittings'!A:A))+1,VLOOKUP(C97,'Push Fittings'!A:J,7),IF(C97&lt;(MAX('Copper Wrot'!A:A))+1,VLOOKUP(C97,'Copper Wrot'!A:L,9),IF(C97&lt;(MAX('Cast Copper'!A:A))+1,VLOOKUP(C97,'Cast Copper'!A:J,6),IF(C97&lt;(MAX('Press Copper Fittings'!A:A))+1,VLOOKUP(C97,'Press Copper Fittings'!A:J,7),IF(C97&lt;(MAX('Supply Stops'!A:A))+1,VLOOKUP(C97,'Supply Stops'!A:J,7),IF(C97&lt;(MAX('Supply Lines'!A:A))+1,VLOOKUP(C97,'Supply Lines'!A:J,7),IF(C97&lt;(MAX('Gas Connectors'!A:A))+1,VLOOKUP(C97,'Gas Connectors'!A:J,7),IF(C97&lt;(MAX('CI Fittings'!A:A))+1,VLOOKUP(C97,'CI Fittings'!A:J,7),IF(C97&lt;(MAX('Steel Couplings'!A:A))+1,VLOOKUP(C97,'Steel Couplings'!A:J,7),IF(C97&lt;(MAX(NHC!A:A))+1,VLOOKUP(C97,NHC!A:J,7),IF(C97&lt;(MAX('Dielectric Unions'!A:A))+1,VLOOKUP(C97,'Dielectric Unions'!A:J,7),IF(C97&lt;(MAX('MI Fittings - XH'!A:A))+1,VLOOKUP(C97,'MI Fittings - XH'!A:J,7),IF(C97&lt;(MAX('Steel Nipples - XH'!A:A))+1,VLOOKUP(C97,'Steel Nipples - XH'!A:J,7),IF(C97&lt;(MAX('CPVC Adapters'!A:A))+1,VLOOKUP(C97,'CPVC Adapters'!A:J,7),0))))))))))))))))))))))))))))))</f>
        <v>0</v>
      </c>
      <c r="J97" s="1555">
        <f t="shared" si="1"/>
        <v>0</v>
      </c>
    </row>
    <row r="98" spans="3:10" ht="15" customHeight="1" thickTop="1" thickBot="1">
      <c r="C98" s="977">
        <v>77</v>
      </c>
      <c r="D98" s="17" t="str">
        <f>IF(C98&lt;(MAX('MI Fittings'!A:A))+1,VLOOKUP(C98,'MI Fittings'!A:K,10),IF(C98&lt;(MAX('CS Press Fittings'!A:A))+1,VLOOKUP(C98,'CS Press Fittings'!A:K,11),IF(C98&lt;(MAX('Steel Nipples'!A:A))+1,VLOOKUP(C98,'Steel Nipples'!A:K,10),IF(C98&lt;(MAX('Steel Cut Lengths'!A:A))+1,VLOOKUP(C98,'Steel Cut Lengths'!A:K,10),IF(C98&lt;(MAX('Pipe Hangers'!A:A))+1,VLOOKUP(C98,'Pipe Hangers'!A:J,10),IF(C98&lt;(MAX('Brass Nipples '!A:A))+1,VLOOKUP(C98,'Brass Nipples '!A:J,10),IF(C98&lt;(MAX('Brass Fittings '!A:A))+1,VLOOKUP(C98,'Brass Fittings '!A:J,10),IF(C98&lt;(MAX(Valves!A:A))+1,VLOOKUP(C98,Valves!A:J,10),IF(C98&lt;(MAX('PEX Tubing'!A:A))+1,VLOOKUP(C98,'PEX Tubing'!A:I,9),IF(C98&lt;(MAX('PEX Fittings - Brass'!A:A))+1,VLOOKUP(C98,'PEX Fittings - Brass'!A:J,10),IF(C98&lt;(MAX('PEX Fittings - EXPN Brass'!A:A))+1,VLOOKUP(C98,'PEX Fittings - EXPN Brass'!A:J,10),IF(C98&lt;(MAX('PEX Fittings - F1807 PPSU '!A:A))+1,VLOOKUP(C98,'PEX Fittings - F1807 PPSU '!A:J,10),IF(C98&lt;(MAX('PEX Fittings - F1960 EPPSU'!A:A))+1,VLOOKUP(C98,'PEX Fittings - F1960 EPPSU'!A:J,10),IF(C98&lt;(MAX(Accessories!A:A))+1,VLOOKUP(C98,Accessories!A:J,10),IF(C98&lt;(MAX('PVC DWV'!A:A))+1,VLOOKUP(C98,'PVC DWV'!A:K,11),IF(C98&lt;(MAX('PVC SCH 40'!A:A))+1,VLOOKUP(C98,'PVC SCH 40'!A:K,11),IF(C98&lt;(MAX('Push Fittings'!A:A))+1,VLOOKUP(C98,'Push Fittings'!A:J,10),IF(C98&lt;(MAX('Copper Wrot'!A:A))+1,VLOOKUP(C98,'Copper Wrot'!A:L,12),IF(C98&lt;(MAX('Cast Copper'!A:A))+1,VLOOKUP(C98,'Cast Copper'!A:J,10),IF(C98&lt;(MAX('Press Copper Fittings'!A:A))+1,VLOOKUP(C98,'Press Copper Fittings'!A:J,10),IF(C98&lt;(MAX('Supply Stops'!A:A))+1,VLOOKUP(C98,'Supply Stops'!A:J,10),IF(C98&lt;(MAX('Supply Lines'!A:A))+1,VLOOKUP(C98,'Supply Lines'!A:J,10),IF(C98&lt;(MAX('Gas Connectors'!A:A))+1,VLOOKUP(C98,'Gas Connectors'!A:J,10),IF(C98&lt;(MAX('CI Fittings'!A:A))+1,VLOOKUP(C98,'CI Fittings'!A:J,10),IF(C98&lt;(MAX('Steel Couplings'!A:A))+1,VLOOKUP(C98,'Steel Couplings'!A:J,10),IF(C98&lt;(MAX(NHC!A:A))+1,VLOOKUP(C98,NHC!A:J,10),IF(C98&lt;(MAX('Dielectric Unions'!A:A))+1,VLOOKUP(C98,'Dielectric Unions'!A:J,10),IF(C98&lt;(MAX('MI Fittings - XH'!A:A))+1,VLOOKUP(C98,'MI Fittings - XH'!A:J,10),IF(C98&lt;(MAX('Steel Nipples - XH'!A:A))+1,VLOOKUP(C98,'Steel Nipples - XH'!A:J,10),IF(C98&lt;(MAX('CPVC Adapters'!A:A))+1,VLOOKUP(C98,'CPVC Adapters'!A:J,10),""))))))))))))))))))))))))))))))</f>
        <v/>
      </c>
      <c r="E98" s="975" t="str">
        <f>IF(C98&lt;(MAX('MI Fittings'!A:A))+1,VLOOKUP(C98,'MI Fittings'!A:K,3),IF(C98&lt;(MAX('CS Press Fittings'!A:A))+1,VLOOKUP(C98,'CS Press Fittings'!A:K,4),IF(C98&lt;(MAX('Steel Nipples'!A:A))+1,VLOOKUP(C98,'Steel Nipples'!A:K,3),IF(C98&lt;(MAX('Steel Cut Lengths'!A:A))+1,VLOOKUP(C98,'Steel Cut Lengths'!A:K,3),IF(C98&lt;(MAX('Pipe Hangers'!A:A))+1,VLOOKUP(C98,'Pipe Hangers'!A:J,3),IF(C98&lt;(MAX('Brass Nipples '!A:A))+1,VLOOKUP(C98,'Brass Nipples '!A:J,3),IF(C98&lt;(MAX('Brass Fittings '!A:A))+1,VLOOKUP(C98,'Brass Fittings '!A:J,3),IF(C98&lt;(MAX(Valves!A:A))+1,VLOOKUP(C98,Valves!A:J,3),IF(C98&lt;(MAX('PEX Tubing'!A:A))+1,VLOOKUP(C98,'PEX Tubing'!A:I,3),IF(C98&lt;(MAX('PEX Fittings - Brass'!A:A))+1,VLOOKUP(C98,'PEX Fittings - Brass'!A:J,3),IF(C98&lt;(MAX('PEX Fittings - EXPN Brass'!A:A))+1,VLOOKUP(C98,'PEX Fittings - EXPN Brass'!A:J,3),IF(C98&lt;(MAX('PEX Fittings - F1807 PPSU '!A:A))+1,VLOOKUP(C98,'PEX Fittings - F1807 PPSU '!A:J,3),IF(C98&lt;(MAX('PEX Fittings - F1960 EPPSU'!A:A))+1,VLOOKUP(C98,'PEX Fittings - F1960 EPPSU'!A:J,3),IF(C98&lt;(MAX(Accessories!A:A))+1,VLOOKUP(C98,Accessories!A:J,3),IF(C98&lt;(MAX('PVC DWV'!A:A))+1,VLOOKUP(C98,'PVC DWV'!A:K,3),IF(C98&lt;(MAX('PVC SCH 40'!A:A))+1,VLOOKUP(C98,'PVC SCH 40'!A:K,3),IF(C98&lt;(MAX('Push Fittings'!A:A))+1,VLOOKUP(C98,'Push Fittings'!A:J,3),IF(C98&lt;(MAX('Copper Wrot'!A:A))+1,VLOOKUP(C98,'Copper Wrot'!A:L,3),IF(C98&lt;(MAX('Cast Copper'!A:A))+1,VLOOKUP(C98,'Cast Copper'!A:J,3),IF(C98&lt;(MAX('Cast Copper'!A:A))+1,VLOOKUP(C98,'Cast Copper'!A:J,3),IF(C98&lt;(MAX('Press Copper Fittings'!A:A))+1,VLOOKUP(C98,'Press Copper Fittings'!A:J,3),IF(C98&lt;(MAX('Supply Stops'!A:A))+1,VLOOKUP(C98,'Supply Stops'!A:J,3),IF(C98&lt;(MAX('Supply Lines'!A:A))+1,VLOOKUP(C98,'Supply Lines'!A:J,3),IF(C98&lt;(MAX('Gas Connectors'!A:A))+1,VLOOKUP(C98,'Gas Connectors'!A:J,3),IF(C98&lt;(MAX('CI Fittings'!A:A))+1,VLOOKUP(C98,'CI Fittings'!A:J,3),IF(C98&lt;(MAX('Steel Couplings'!A:A))+1,VLOOKUP(C98,'Steel Couplings'!A:J,3),IF(C98&lt;(MAX(NHC!A:A))+1,VLOOKUP(C98,NHC!A:J,3),IF(C98&lt;(MAX('Dielectric Unions'!A:A))+1,VLOOKUP(C98,'Dielectric Unions'!A:J,3),IF(C98&lt;(MAX('MI Fittings - XH'!A:A))+1,VLOOKUP(C98,'MI Fittings - XH'!A:J,3),IF(C98&lt;(MAX('Steel Nipples - XH'!A:A))+1,VLOOKUP(C98,'Steel Nipples - XH'!A:J,3),IF(C98&lt;(MAX('CPVC Adapters'!A:A))+1,VLOOKUP(C98,'CPVC Adapters'!A:J,3),"")))))))))))))))))))))))))))))))</f>
        <v/>
      </c>
      <c r="F98" s="1376" t="str">
        <f>IFERROR(VLOOKUP(E98,'Consolidated Master Sheet'!B:C,2,0),"")</f>
        <v/>
      </c>
      <c r="G98" s="1377"/>
      <c r="H98" s="345" t="str">
        <f>IFERROR(VLOOKUP(E98,'PEX Tubing'!C:H,6,0),IFERROR(VLOOKUP(E98,'Consolidated Master Sheet'!B:G,6,0),""))</f>
        <v/>
      </c>
      <c r="I98" s="1554">
        <f>IF(C98&lt;(MAX('MI Fittings'!A:A))+1,VLOOKUP(C98,'MI Fittings'!A:K,7),IF(C98&lt;(MAX('CS Press Fittings'!A:A))+1,VLOOKUP(C98,'CS Press Fittings'!A:K,8),IF(C98&lt;(MAX('Steel Nipples'!A:A))+1,VLOOKUP(C98,'Steel Nipples'!A:K,7),IF(C98&lt;(MAX('Steel Cut Lengths'!A:A))+1,VLOOKUP(C98,'Steel Cut Lengths'!A:K,7),IF(C98&lt;(MAX('Pipe Hangers'!A:A))+1,VLOOKUP(C98,'Pipe Hangers'!A:J,7),IF(C98&lt;(MAX('Brass Nipples '!A:A))+1,VLOOKUP(C98,'Brass Nipples '!A:J,7),IF(C98&lt;(MAX('Brass Fittings '!A:A))+1,VLOOKUP(C98,'Brass Fittings '!A:J,7),IF(C98&lt;(MAX(Valves!A:A))+1,VLOOKUP(C98,Valves!A:J,7),IF(C98&lt;(MAX('PEX Tubing'!A:A))+1,VLOOKUP(C98,'PEX Tubing'!A:I,7),IF(C98&lt;(MAX('PEX Fittings - Brass'!A:A))+1,VLOOKUP(C98,'PEX Fittings - Brass'!A:J,7),IF(C98&lt;(MAX('PEX Fittings - EXPN Brass'!A:A))+1,VLOOKUP(C98,'PEX Fittings - EXPN Brass'!A:J,7),IF(C98&lt;(MAX('PEX Fittings - F1807 PPSU '!A:A))+1,VLOOKUP(C98,'PEX Fittings - F1807 PPSU '!A:J,7),IF(C98&lt;(MAX('PEX Fittings - F1960 EPPSU'!A:A))+1,VLOOKUP(C98,'PEX Fittings - F1960 EPPSU'!A:J,7),IF(C98&lt;(MAX(Accessories!A:A))+1,VLOOKUP(C98,Accessories!A:J,7),IF(C98&lt;(MAX('PVC DWV'!A:A))+1,VLOOKUP(C98,'PVC DWV'!A:K,8),IF(C98&lt;(MAX('PVC SCH 40'!A:A))+1,VLOOKUP(C98,'PVC SCH 40'!A:K,7),IF(C98&lt;(MAX('Push Fittings'!A:A))+1,VLOOKUP(C98,'Push Fittings'!A:J,7),IF(C98&lt;(MAX('Copper Wrot'!A:A))+1,VLOOKUP(C98,'Copper Wrot'!A:L,9),IF(C98&lt;(MAX('Cast Copper'!A:A))+1,VLOOKUP(C98,'Cast Copper'!A:J,6),IF(C98&lt;(MAX('Press Copper Fittings'!A:A))+1,VLOOKUP(C98,'Press Copper Fittings'!A:J,7),IF(C98&lt;(MAX('Supply Stops'!A:A))+1,VLOOKUP(C98,'Supply Stops'!A:J,7),IF(C98&lt;(MAX('Supply Lines'!A:A))+1,VLOOKUP(C98,'Supply Lines'!A:J,7),IF(C98&lt;(MAX('Gas Connectors'!A:A))+1,VLOOKUP(C98,'Gas Connectors'!A:J,7),IF(C98&lt;(MAX('CI Fittings'!A:A))+1,VLOOKUP(C98,'CI Fittings'!A:J,7),IF(C98&lt;(MAX('Steel Couplings'!A:A))+1,VLOOKUP(C98,'Steel Couplings'!A:J,7),IF(C98&lt;(MAX(NHC!A:A))+1,VLOOKUP(C98,NHC!A:J,7),IF(C98&lt;(MAX('Dielectric Unions'!A:A))+1,VLOOKUP(C98,'Dielectric Unions'!A:J,7),IF(C98&lt;(MAX('MI Fittings - XH'!A:A))+1,VLOOKUP(C98,'MI Fittings - XH'!A:J,7),IF(C98&lt;(MAX('Steel Nipples - XH'!A:A))+1,VLOOKUP(C98,'Steel Nipples - XH'!A:J,7),IF(C98&lt;(MAX('CPVC Adapters'!A:A))+1,VLOOKUP(C98,'CPVC Adapters'!A:J,7),0))))))))))))))))))))))))))))))</f>
        <v>0</v>
      </c>
      <c r="J98" s="1555">
        <f t="shared" si="1"/>
        <v>0</v>
      </c>
    </row>
    <row r="99" spans="3:10" ht="15" customHeight="1" thickTop="1" thickBot="1">
      <c r="C99" s="976">
        <v>78</v>
      </c>
      <c r="D99" s="17" t="str">
        <f>IF(C99&lt;(MAX('MI Fittings'!A:A))+1,VLOOKUP(C99,'MI Fittings'!A:K,10),IF(C99&lt;(MAX('CS Press Fittings'!A:A))+1,VLOOKUP(C99,'CS Press Fittings'!A:K,11),IF(C99&lt;(MAX('Steel Nipples'!A:A))+1,VLOOKUP(C99,'Steel Nipples'!A:K,10),IF(C99&lt;(MAX('Steel Cut Lengths'!A:A))+1,VLOOKUP(C99,'Steel Cut Lengths'!A:K,10),IF(C99&lt;(MAX('Pipe Hangers'!A:A))+1,VLOOKUP(C99,'Pipe Hangers'!A:J,10),IF(C99&lt;(MAX('Brass Nipples '!A:A))+1,VLOOKUP(C99,'Brass Nipples '!A:J,10),IF(C99&lt;(MAX('Brass Fittings '!A:A))+1,VLOOKUP(C99,'Brass Fittings '!A:J,10),IF(C99&lt;(MAX(Valves!A:A))+1,VLOOKUP(C99,Valves!A:J,10),IF(C99&lt;(MAX('PEX Tubing'!A:A))+1,VLOOKUP(C99,'PEX Tubing'!A:I,9),IF(C99&lt;(MAX('PEX Fittings - Brass'!A:A))+1,VLOOKUP(C99,'PEX Fittings - Brass'!A:J,10),IF(C99&lt;(MAX('PEX Fittings - EXPN Brass'!A:A))+1,VLOOKUP(C99,'PEX Fittings - EXPN Brass'!A:J,10),IF(C99&lt;(MAX('PEX Fittings - F1807 PPSU '!A:A))+1,VLOOKUP(C99,'PEX Fittings - F1807 PPSU '!A:J,10),IF(C99&lt;(MAX('PEX Fittings - F1960 EPPSU'!A:A))+1,VLOOKUP(C99,'PEX Fittings - F1960 EPPSU'!A:J,10),IF(C99&lt;(MAX(Accessories!A:A))+1,VLOOKUP(C99,Accessories!A:J,10),IF(C99&lt;(MAX('PVC DWV'!A:A))+1,VLOOKUP(C99,'PVC DWV'!A:K,11),IF(C99&lt;(MAX('PVC SCH 40'!A:A))+1,VLOOKUP(C99,'PVC SCH 40'!A:K,11),IF(C99&lt;(MAX('Push Fittings'!A:A))+1,VLOOKUP(C99,'Push Fittings'!A:J,10),IF(C99&lt;(MAX('Copper Wrot'!A:A))+1,VLOOKUP(C99,'Copper Wrot'!A:L,12),IF(C99&lt;(MAX('Cast Copper'!A:A))+1,VLOOKUP(C99,'Cast Copper'!A:J,10),IF(C99&lt;(MAX('Press Copper Fittings'!A:A))+1,VLOOKUP(C99,'Press Copper Fittings'!A:J,10),IF(C99&lt;(MAX('Supply Stops'!A:A))+1,VLOOKUP(C99,'Supply Stops'!A:J,10),IF(C99&lt;(MAX('Supply Lines'!A:A))+1,VLOOKUP(C99,'Supply Lines'!A:J,10),IF(C99&lt;(MAX('Gas Connectors'!A:A))+1,VLOOKUP(C99,'Gas Connectors'!A:J,10),IF(C99&lt;(MAX('CI Fittings'!A:A))+1,VLOOKUP(C99,'CI Fittings'!A:J,10),IF(C99&lt;(MAX('Steel Couplings'!A:A))+1,VLOOKUP(C99,'Steel Couplings'!A:J,10),IF(C99&lt;(MAX(NHC!A:A))+1,VLOOKUP(C99,NHC!A:J,10),IF(C99&lt;(MAX('Dielectric Unions'!A:A))+1,VLOOKUP(C99,'Dielectric Unions'!A:J,10),IF(C99&lt;(MAX('MI Fittings - XH'!A:A))+1,VLOOKUP(C99,'MI Fittings - XH'!A:J,10),IF(C99&lt;(MAX('Steel Nipples - XH'!A:A))+1,VLOOKUP(C99,'Steel Nipples - XH'!A:J,10),IF(C99&lt;(MAX('CPVC Adapters'!A:A))+1,VLOOKUP(C99,'CPVC Adapters'!A:J,10),""))))))))))))))))))))))))))))))</f>
        <v/>
      </c>
      <c r="E99" s="975" t="str">
        <f>IF(C99&lt;(MAX('MI Fittings'!A:A))+1,VLOOKUP(C99,'MI Fittings'!A:K,3),IF(C99&lt;(MAX('CS Press Fittings'!A:A))+1,VLOOKUP(C99,'CS Press Fittings'!A:K,4),IF(C99&lt;(MAX('Steel Nipples'!A:A))+1,VLOOKUP(C99,'Steel Nipples'!A:K,3),IF(C99&lt;(MAX('Steel Cut Lengths'!A:A))+1,VLOOKUP(C99,'Steel Cut Lengths'!A:K,3),IF(C99&lt;(MAX('Pipe Hangers'!A:A))+1,VLOOKUP(C99,'Pipe Hangers'!A:J,3),IF(C99&lt;(MAX('Brass Nipples '!A:A))+1,VLOOKUP(C99,'Brass Nipples '!A:J,3),IF(C99&lt;(MAX('Brass Fittings '!A:A))+1,VLOOKUP(C99,'Brass Fittings '!A:J,3),IF(C99&lt;(MAX(Valves!A:A))+1,VLOOKUP(C99,Valves!A:J,3),IF(C99&lt;(MAX('PEX Tubing'!A:A))+1,VLOOKUP(C99,'PEX Tubing'!A:I,3),IF(C99&lt;(MAX('PEX Fittings - Brass'!A:A))+1,VLOOKUP(C99,'PEX Fittings - Brass'!A:J,3),IF(C99&lt;(MAX('PEX Fittings - EXPN Brass'!A:A))+1,VLOOKUP(C99,'PEX Fittings - EXPN Brass'!A:J,3),IF(C99&lt;(MAX('PEX Fittings - F1807 PPSU '!A:A))+1,VLOOKUP(C99,'PEX Fittings - F1807 PPSU '!A:J,3),IF(C99&lt;(MAX('PEX Fittings - F1960 EPPSU'!A:A))+1,VLOOKUP(C99,'PEX Fittings - F1960 EPPSU'!A:J,3),IF(C99&lt;(MAX(Accessories!A:A))+1,VLOOKUP(C99,Accessories!A:J,3),IF(C99&lt;(MAX('PVC DWV'!A:A))+1,VLOOKUP(C99,'PVC DWV'!A:K,3),IF(C99&lt;(MAX('PVC SCH 40'!A:A))+1,VLOOKUP(C99,'PVC SCH 40'!A:K,3),IF(C99&lt;(MAX('Push Fittings'!A:A))+1,VLOOKUP(C99,'Push Fittings'!A:J,3),IF(C99&lt;(MAX('Copper Wrot'!A:A))+1,VLOOKUP(C99,'Copper Wrot'!A:L,3),IF(C99&lt;(MAX('Cast Copper'!A:A))+1,VLOOKUP(C99,'Cast Copper'!A:J,3),IF(C99&lt;(MAX('Cast Copper'!A:A))+1,VLOOKUP(C99,'Cast Copper'!A:J,3),IF(C99&lt;(MAX('Press Copper Fittings'!A:A))+1,VLOOKUP(C99,'Press Copper Fittings'!A:J,3),IF(C99&lt;(MAX('Supply Stops'!A:A))+1,VLOOKUP(C99,'Supply Stops'!A:J,3),IF(C99&lt;(MAX('Supply Lines'!A:A))+1,VLOOKUP(C99,'Supply Lines'!A:J,3),IF(C99&lt;(MAX('Gas Connectors'!A:A))+1,VLOOKUP(C99,'Gas Connectors'!A:J,3),IF(C99&lt;(MAX('CI Fittings'!A:A))+1,VLOOKUP(C99,'CI Fittings'!A:J,3),IF(C99&lt;(MAX('Steel Couplings'!A:A))+1,VLOOKUP(C99,'Steel Couplings'!A:J,3),IF(C99&lt;(MAX(NHC!A:A))+1,VLOOKUP(C99,NHC!A:J,3),IF(C99&lt;(MAX('Dielectric Unions'!A:A))+1,VLOOKUP(C99,'Dielectric Unions'!A:J,3),IF(C99&lt;(MAX('MI Fittings - XH'!A:A))+1,VLOOKUP(C99,'MI Fittings - XH'!A:J,3),IF(C99&lt;(MAX('Steel Nipples - XH'!A:A))+1,VLOOKUP(C99,'Steel Nipples - XH'!A:J,3),IF(C99&lt;(MAX('CPVC Adapters'!A:A))+1,VLOOKUP(C99,'CPVC Adapters'!A:J,3),"")))))))))))))))))))))))))))))))</f>
        <v/>
      </c>
      <c r="F99" s="1376" t="str">
        <f>IFERROR(VLOOKUP(E99,'Consolidated Master Sheet'!B:C,2,0),"")</f>
        <v/>
      </c>
      <c r="G99" s="1377"/>
      <c r="H99" s="345" t="str">
        <f>IFERROR(VLOOKUP(E99,'PEX Tubing'!C:H,6,0),IFERROR(VLOOKUP(E99,'Consolidated Master Sheet'!B:G,6,0),""))</f>
        <v/>
      </c>
      <c r="I99" s="1554">
        <f>IF(C99&lt;(MAX('MI Fittings'!A:A))+1,VLOOKUP(C99,'MI Fittings'!A:K,7),IF(C99&lt;(MAX('CS Press Fittings'!A:A))+1,VLOOKUP(C99,'CS Press Fittings'!A:K,8),IF(C99&lt;(MAX('Steel Nipples'!A:A))+1,VLOOKUP(C99,'Steel Nipples'!A:K,7),IF(C99&lt;(MAX('Steel Cut Lengths'!A:A))+1,VLOOKUP(C99,'Steel Cut Lengths'!A:K,7),IF(C99&lt;(MAX('Pipe Hangers'!A:A))+1,VLOOKUP(C99,'Pipe Hangers'!A:J,7),IF(C99&lt;(MAX('Brass Nipples '!A:A))+1,VLOOKUP(C99,'Brass Nipples '!A:J,7),IF(C99&lt;(MAX('Brass Fittings '!A:A))+1,VLOOKUP(C99,'Brass Fittings '!A:J,7),IF(C99&lt;(MAX(Valves!A:A))+1,VLOOKUP(C99,Valves!A:J,7),IF(C99&lt;(MAX('PEX Tubing'!A:A))+1,VLOOKUP(C99,'PEX Tubing'!A:I,7),IF(C99&lt;(MAX('PEX Fittings - Brass'!A:A))+1,VLOOKUP(C99,'PEX Fittings - Brass'!A:J,7),IF(C99&lt;(MAX('PEX Fittings - EXPN Brass'!A:A))+1,VLOOKUP(C99,'PEX Fittings - EXPN Brass'!A:J,7),IF(C99&lt;(MAX('PEX Fittings - F1807 PPSU '!A:A))+1,VLOOKUP(C99,'PEX Fittings - F1807 PPSU '!A:J,7),IF(C99&lt;(MAX('PEX Fittings - F1960 EPPSU'!A:A))+1,VLOOKUP(C99,'PEX Fittings - F1960 EPPSU'!A:J,7),IF(C99&lt;(MAX(Accessories!A:A))+1,VLOOKUP(C99,Accessories!A:J,7),IF(C99&lt;(MAX('PVC DWV'!A:A))+1,VLOOKUP(C99,'PVC DWV'!A:K,8),IF(C99&lt;(MAX('PVC SCH 40'!A:A))+1,VLOOKUP(C99,'PVC SCH 40'!A:K,7),IF(C99&lt;(MAX('Push Fittings'!A:A))+1,VLOOKUP(C99,'Push Fittings'!A:J,7),IF(C99&lt;(MAX('Copper Wrot'!A:A))+1,VLOOKUP(C99,'Copper Wrot'!A:L,9),IF(C99&lt;(MAX('Cast Copper'!A:A))+1,VLOOKUP(C99,'Cast Copper'!A:J,6),IF(C99&lt;(MAX('Press Copper Fittings'!A:A))+1,VLOOKUP(C99,'Press Copper Fittings'!A:J,7),IF(C99&lt;(MAX('Supply Stops'!A:A))+1,VLOOKUP(C99,'Supply Stops'!A:J,7),IF(C99&lt;(MAX('Supply Lines'!A:A))+1,VLOOKUP(C99,'Supply Lines'!A:J,7),IF(C99&lt;(MAX('Gas Connectors'!A:A))+1,VLOOKUP(C99,'Gas Connectors'!A:J,7),IF(C99&lt;(MAX('CI Fittings'!A:A))+1,VLOOKUP(C99,'CI Fittings'!A:J,7),IF(C99&lt;(MAX('Steel Couplings'!A:A))+1,VLOOKUP(C99,'Steel Couplings'!A:J,7),IF(C99&lt;(MAX(NHC!A:A))+1,VLOOKUP(C99,NHC!A:J,7),IF(C99&lt;(MAX('Dielectric Unions'!A:A))+1,VLOOKUP(C99,'Dielectric Unions'!A:J,7),IF(C99&lt;(MAX('MI Fittings - XH'!A:A))+1,VLOOKUP(C99,'MI Fittings - XH'!A:J,7),IF(C99&lt;(MAX('Steel Nipples - XH'!A:A))+1,VLOOKUP(C99,'Steel Nipples - XH'!A:J,7),IF(C99&lt;(MAX('CPVC Adapters'!A:A))+1,VLOOKUP(C99,'CPVC Adapters'!A:J,7),0))))))))))))))))))))))))))))))</f>
        <v>0</v>
      </c>
      <c r="J99" s="1555">
        <f t="shared" si="1"/>
        <v>0</v>
      </c>
    </row>
    <row r="100" spans="3:10" ht="15" customHeight="1" thickTop="1" thickBot="1">
      <c r="C100" s="977">
        <v>79</v>
      </c>
      <c r="D100" s="17" t="str">
        <f>IF(C100&lt;(MAX('MI Fittings'!A:A))+1,VLOOKUP(C100,'MI Fittings'!A:K,10),IF(C100&lt;(MAX('CS Press Fittings'!A:A))+1,VLOOKUP(C100,'CS Press Fittings'!A:K,11),IF(C100&lt;(MAX('Steel Nipples'!A:A))+1,VLOOKUP(C100,'Steel Nipples'!A:K,10),IF(C100&lt;(MAX('Steel Cut Lengths'!A:A))+1,VLOOKUP(C100,'Steel Cut Lengths'!A:K,10),IF(C100&lt;(MAX('Pipe Hangers'!A:A))+1,VLOOKUP(C100,'Pipe Hangers'!A:J,10),IF(C100&lt;(MAX('Brass Nipples '!A:A))+1,VLOOKUP(C100,'Brass Nipples '!A:J,10),IF(C100&lt;(MAX('Brass Fittings '!A:A))+1,VLOOKUP(C100,'Brass Fittings '!A:J,10),IF(C100&lt;(MAX(Valves!A:A))+1,VLOOKUP(C100,Valves!A:J,10),IF(C100&lt;(MAX('PEX Tubing'!A:A))+1,VLOOKUP(C100,'PEX Tubing'!A:I,9),IF(C100&lt;(MAX('PEX Fittings - Brass'!A:A))+1,VLOOKUP(C100,'PEX Fittings - Brass'!A:J,10),IF(C100&lt;(MAX('PEX Fittings - EXPN Brass'!A:A))+1,VLOOKUP(C100,'PEX Fittings - EXPN Brass'!A:J,10),IF(C100&lt;(MAX('PEX Fittings - F1807 PPSU '!A:A))+1,VLOOKUP(C100,'PEX Fittings - F1807 PPSU '!A:J,10),IF(C100&lt;(MAX('PEX Fittings - F1960 EPPSU'!A:A))+1,VLOOKUP(C100,'PEX Fittings - F1960 EPPSU'!A:J,10),IF(C100&lt;(MAX(Accessories!A:A))+1,VLOOKUP(C100,Accessories!A:J,10),IF(C100&lt;(MAX('PVC DWV'!A:A))+1,VLOOKUP(C100,'PVC DWV'!A:K,11),IF(C100&lt;(MAX('PVC SCH 40'!A:A))+1,VLOOKUP(C100,'PVC SCH 40'!A:K,11),IF(C100&lt;(MAX('Push Fittings'!A:A))+1,VLOOKUP(C100,'Push Fittings'!A:J,10),IF(C100&lt;(MAX('Copper Wrot'!A:A))+1,VLOOKUP(C100,'Copper Wrot'!A:L,12),IF(C100&lt;(MAX('Cast Copper'!A:A))+1,VLOOKUP(C100,'Cast Copper'!A:J,10),IF(C100&lt;(MAX('Press Copper Fittings'!A:A))+1,VLOOKUP(C100,'Press Copper Fittings'!A:J,10),IF(C100&lt;(MAX('Supply Stops'!A:A))+1,VLOOKUP(C100,'Supply Stops'!A:J,10),IF(C100&lt;(MAX('Supply Lines'!A:A))+1,VLOOKUP(C100,'Supply Lines'!A:J,10),IF(C100&lt;(MAX('Gas Connectors'!A:A))+1,VLOOKUP(C100,'Gas Connectors'!A:J,10),IF(C100&lt;(MAX('CI Fittings'!A:A))+1,VLOOKUP(C100,'CI Fittings'!A:J,10),IF(C100&lt;(MAX('Steel Couplings'!A:A))+1,VLOOKUP(C100,'Steel Couplings'!A:J,10),IF(C100&lt;(MAX(NHC!A:A))+1,VLOOKUP(C100,NHC!A:J,10),IF(C100&lt;(MAX('Dielectric Unions'!A:A))+1,VLOOKUP(C100,'Dielectric Unions'!A:J,10),IF(C100&lt;(MAX('MI Fittings - XH'!A:A))+1,VLOOKUP(C100,'MI Fittings - XH'!A:J,10),IF(C100&lt;(MAX('Steel Nipples - XH'!A:A))+1,VLOOKUP(C100,'Steel Nipples - XH'!A:J,10),IF(C100&lt;(MAX('CPVC Adapters'!A:A))+1,VLOOKUP(C100,'CPVC Adapters'!A:J,10),""))))))))))))))))))))))))))))))</f>
        <v/>
      </c>
      <c r="E100" s="975" t="str">
        <f>IF(C100&lt;(MAX('MI Fittings'!A:A))+1,VLOOKUP(C100,'MI Fittings'!A:K,3),IF(C100&lt;(MAX('CS Press Fittings'!A:A))+1,VLOOKUP(C100,'CS Press Fittings'!A:K,4),IF(C100&lt;(MAX('Steel Nipples'!A:A))+1,VLOOKUP(C100,'Steel Nipples'!A:K,3),IF(C100&lt;(MAX('Steel Cut Lengths'!A:A))+1,VLOOKUP(C100,'Steel Cut Lengths'!A:K,3),IF(C100&lt;(MAX('Pipe Hangers'!A:A))+1,VLOOKUP(C100,'Pipe Hangers'!A:J,3),IF(C100&lt;(MAX('Brass Nipples '!A:A))+1,VLOOKUP(C100,'Brass Nipples '!A:J,3),IF(C100&lt;(MAX('Brass Fittings '!A:A))+1,VLOOKUP(C100,'Brass Fittings '!A:J,3),IF(C100&lt;(MAX(Valves!A:A))+1,VLOOKUP(C100,Valves!A:J,3),IF(C100&lt;(MAX('PEX Tubing'!A:A))+1,VLOOKUP(C100,'PEX Tubing'!A:I,3),IF(C100&lt;(MAX('PEX Fittings - Brass'!A:A))+1,VLOOKUP(C100,'PEX Fittings - Brass'!A:J,3),IF(C100&lt;(MAX('PEX Fittings - EXPN Brass'!A:A))+1,VLOOKUP(C100,'PEX Fittings - EXPN Brass'!A:J,3),IF(C100&lt;(MAX('PEX Fittings - F1807 PPSU '!A:A))+1,VLOOKUP(C100,'PEX Fittings - F1807 PPSU '!A:J,3),IF(C100&lt;(MAX('PEX Fittings - F1960 EPPSU'!A:A))+1,VLOOKUP(C100,'PEX Fittings - F1960 EPPSU'!A:J,3),IF(C100&lt;(MAX(Accessories!A:A))+1,VLOOKUP(C100,Accessories!A:J,3),IF(C100&lt;(MAX('PVC DWV'!A:A))+1,VLOOKUP(C100,'PVC DWV'!A:K,3),IF(C100&lt;(MAX('PVC SCH 40'!A:A))+1,VLOOKUP(C100,'PVC SCH 40'!A:K,3),IF(C100&lt;(MAX('Push Fittings'!A:A))+1,VLOOKUP(C100,'Push Fittings'!A:J,3),IF(C100&lt;(MAX('Copper Wrot'!A:A))+1,VLOOKUP(C100,'Copper Wrot'!A:L,3),IF(C100&lt;(MAX('Cast Copper'!A:A))+1,VLOOKUP(C100,'Cast Copper'!A:J,3),IF(C100&lt;(MAX('Cast Copper'!A:A))+1,VLOOKUP(C100,'Cast Copper'!A:J,3),IF(C100&lt;(MAX('Press Copper Fittings'!A:A))+1,VLOOKUP(C100,'Press Copper Fittings'!A:J,3),IF(C100&lt;(MAX('Supply Stops'!A:A))+1,VLOOKUP(C100,'Supply Stops'!A:J,3),IF(C100&lt;(MAX('Supply Lines'!A:A))+1,VLOOKUP(C100,'Supply Lines'!A:J,3),IF(C100&lt;(MAX('Gas Connectors'!A:A))+1,VLOOKUP(C100,'Gas Connectors'!A:J,3),IF(C100&lt;(MAX('CI Fittings'!A:A))+1,VLOOKUP(C100,'CI Fittings'!A:J,3),IF(C100&lt;(MAX('Steel Couplings'!A:A))+1,VLOOKUP(C100,'Steel Couplings'!A:J,3),IF(C100&lt;(MAX(NHC!A:A))+1,VLOOKUP(C100,NHC!A:J,3),IF(C100&lt;(MAX('Dielectric Unions'!A:A))+1,VLOOKUP(C100,'Dielectric Unions'!A:J,3),IF(C100&lt;(MAX('MI Fittings - XH'!A:A))+1,VLOOKUP(C100,'MI Fittings - XH'!A:J,3),IF(C100&lt;(MAX('Steel Nipples - XH'!A:A))+1,VLOOKUP(C100,'Steel Nipples - XH'!A:J,3),IF(C100&lt;(MAX('CPVC Adapters'!A:A))+1,VLOOKUP(C100,'CPVC Adapters'!A:J,3),"")))))))))))))))))))))))))))))))</f>
        <v/>
      </c>
      <c r="F100" s="1376" t="str">
        <f>IFERROR(VLOOKUP(E100,'Consolidated Master Sheet'!B:C,2,0),"")</f>
        <v/>
      </c>
      <c r="G100" s="1377"/>
      <c r="H100" s="345" t="str">
        <f>IFERROR(VLOOKUP(E100,'PEX Tubing'!C:H,6,0),IFERROR(VLOOKUP(E100,'Consolidated Master Sheet'!B:G,6,0),""))</f>
        <v/>
      </c>
      <c r="I100" s="1554">
        <f>IF(C100&lt;(MAX('MI Fittings'!A:A))+1,VLOOKUP(C100,'MI Fittings'!A:K,7),IF(C100&lt;(MAX('CS Press Fittings'!A:A))+1,VLOOKUP(C100,'CS Press Fittings'!A:K,8),IF(C100&lt;(MAX('Steel Nipples'!A:A))+1,VLOOKUP(C100,'Steel Nipples'!A:K,7),IF(C100&lt;(MAX('Steel Cut Lengths'!A:A))+1,VLOOKUP(C100,'Steel Cut Lengths'!A:K,7),IF(C100&lt;(MAX('Pipe Hangers'!A:A))+1,VLOOKUP(C100,'Pipe Hangers'!A:J,7),IF(C100&lt;(MAX('Brass Nipples '!A:A))+1,VLOOKUP(C100,'Brass Nipples '!A:J,7),IF(C100&lt;(MAX('Brass Fittings '!A:A))+1,VLOOKUP(C100,'Brass Fittings '!A:J,7),IF(C100&lt;(MAX(Valves!A:A))+1,VLOOKUP(C100,Valves!A:J,7),IF(C100&lt;(MAX('PEX Tubing'!A:A))+1,VLOOKUP(C100,'PEX Tubing'!A:I,7),IF(C100&lt;(MAX('PEX Fittings - Brass'!A:A))+1,VLOOKUP(C100,'PEX Fittings - Brass'!A:J,7),IF(C100&lt;(MAX('PEX Fittings - EXPN Brass'!A:A))+1,VLOOKUP(C100,'PEX Fittings - EXPN Brass'!A:J,7),IF(C100&lt;(MAX('PEX Fittings - F1807 PPSU '!A:A))+1,VLOOKUP(C100,'PEX Fittings - F1807 PPSU '!A:J,7),IF(C100&lt;(MAX('PEX Fittings - F1960 EPPSU'!A:A))+1,VLOOKUP(C100,'PEX Fittings - F1960 EPPSU'!A:J,7),IF(C100&lt;(MAX(Accessories!A:A))+1,VLOOKUP(C100,Accessories!A:J,7),IF(C100&lt;(MAX('PVC DWV'!A:A))+1,VLOOKUP(C100,'PVC DWV'!A:K,8),IF(C100&lt;(MAX('PVC SCH 40'!A:A))+1,VLOOKUP(C100,'PVC SCH 40'!A:K,7),IF(C100&lt;(MAX('Push Fittings'!A:A))+1,VLOOKUP(C100,'Push Fittings'!A:J,7),IF(C100&lt;(MAX('Copper Wrot'!A:A))+1,VLOOKUP(C100,'Copper Wrot'!A:L,9),IF(C100&lt;(MAX('Cast Copper'!A:A))+1,VLOOKUP(C100,'Cast Copper'!A:J,6),IF(C100&lt;(MAX('Press Copper Fittings'!A:A))+1,VLOOKUP(C100,'Press Copper Fittings'!A:J,7),IF(C100&lt;(MAX('Supply Stops'!A:A))+1,VLOOKUP(C100,'Supply Stops'!A:J,7),IF(C100&lt;(MAX('Supply Lines'!A:A))+1,VLOOKUP(C100,'Supply Lines'!A:J,7),IF(C100&lt;(MAX('Gas Connectors'!A:A))+1,VLOOKUP(C100,'Gas Connectors'!A:J,7),IF(C100&lt;(MAX('CI Fittings'!A:A))+1,VLOOKUP(C100,'CI Fittings'!A:J,7),IF(C100&lt;(MAX('Steel Couplings'!A:A))+1,VLOOKUP(C100,'Steel Couplings'!A:J,7),IF(C100&lt;(MAX(NHC!A:A))+1,VLOOKUP(C100,NHC!A:J,7),IF(C100&lt;(MAX('Dielectric Unions'!A:A))+1,VLOOKUP(C100,'Dielectric Unions'!A:J,7),IF(C100&lt;(MAX('MI Fittings - XH'!A:A))+1,VLOOKUP(C100,'MI Fittings - XH'!A:J,7),IF(C100&lt;(MAX('Steel Nipples - XH'!A:A))+1,VLOOKUP(C100,'Steel Nipples - XH'!A:J,7),IF(C100&lt;(MAX('CPVC Adapters'!A:A))+1,VLOOKUP(C100,'CPVC Adapters'!A:J,7),0))))))))))))))))))))))))))))))</f>
        <v>0</v>
      </c>
      <c r="J100" s="1555">
        <f t="shared" si="1"/>
        <v>0</v>
      </c>
    </row>
    <row r="101" spans="3:10" ht="15" customHeight="1" thickTop="1" thickBot="1">
      <c r="C101" s="976">
        <v>80</v>
      </c>
      <c r="D101" s="17" t="str">
        <f>IF(C101&lt;(MAX('MI Fittings'!A:A))+1,VLOOKUP(C101,'MI Fittings'!A:K,10),IF(C101&lt;(MAX('CS Press Fittings'!A:A))+1,VLOOKUP(C101,'CS Press Fittings'!A:K,11),IF(C101&lt;(MAX('Steel Nipples'!A:A))+1,VLOOKUP(C101,'Steel Nipples'!A:K,10),IF(C101&lt;(MAX('Steel Cut Lengths'!A:A))+1,VLOOKUP(C101,'Steel Cut Lengths'!A:K,10),IF(C101&lt;(MAX('Pipe Hangers'!A:A))+1,VLOOKUP(C101,'Pipe Hangers'!A:J,10),IF(C101&lt;(MAX('Brass Nipples '!A:A))+1,VLOOKUP(C101,'Brass Nipples '!A:J,10),IF(C101&lt;(MAX('Brass Fittings '!A:A))+1,VLOOKUP(C101,'Brass Fittings '!A:J,10),IF(C101&lt;(MAX(Valves!A:A))+1,VLOOKUP(C101,Valves!A:J,10),IF(C101&lt;(MAX('PEX Tubing'!A:A))+1,VLOOKUP(C101,'PEX Tubing'!A:I,9),IF(C101&lt;(MAX('PEX Fittings - Brass'!A:A))+1,VLOOKUP(C101,'PEX Fittings - Brass'!A:J,10),IF(C101&lt;(MAX('PEX Fittings - EXPN Brass'!A:A))+1,VLOOKUP(C101,'PEX Fittings - EXPN Brass'!A:J,10),IF(C101&lt;(MAX('PEX Fittings - F1807 PPSU '!A:A))+1,VLOOKUP(C101,'PEX Fittings - F1807 PPSU '!A:J,10),IF(C101&lt;(MAX('PEX Fittings - F1960 EPPSU'!A:A))+1,VLOOKUP(C101,'PEX Fittings - F1960 EPPSU'!A:J,10),IF(C101&lt;(MAX(Accessories!A:A))+1,VLOOKUP(C101,Accessories!A:J,10),IF(C101&lt;(MAX('PVC DWV'!A:A))+1,VLOOKUP(C101,'PVC DWV'!A:K,11),IF(C101&lt;(MAX('PVC SCH 40'!A:A))+1,VLOOKUP(C101,'PVC SCH 40'!A:K,11),IF(C101&lt;(MAX('Push Fittings'!A:A))+1,VLOOKUP(C101,'Push Fittings'!A:J,10),IF(C101&lt;(MAX('Copper Wrot'!A:A))+1,VLOOKUP(C101,'Copper Wrot'!A:L,12),IF(C101&lt;(MAX('Cast Copper'!A:A))+1,VLOOKUP(C101,'Cast Copper'!A:J,10),IF(C101&lt;(MAX('Press Copper Fittings'!A:A))+1,VLOOKUP(C101,'Press Copper Fittings'!A:J,10),IF(C101&lt;(MAX('Supply Stops'!A:A))+1,VLOOKUP(C101,'Supply Stops'!A:J,10),IF(C101&lt;(MAX('Supply Lines'!A:A))+1,VLOOKUP(C101,'Supply Lines'!A:J,10),IF(C101&lt;(MAX('Gas Connectors'!A:A))+1,VLOOKUP(C101,'Gas Connectors'!A:J,10),IF(C101&lt;(MAX('CI Fittings'!A:A))+1,VLOOKUP(C101,'CI Fittings'!A:J,10),IF(C101&lt;(MAX('Steel Couplings'!A:A))+1,VLOOKUP(C101,'Steel Couplings'!A:J,10),IF(C101&lt;(MAX(NHC!A:A))+1,VLOOKUP(C101,NHC!A:J,10),IF(C101&lt;(MAX('Dielectric Unions'!A:A))+1,VLOOKUP(C101,'Dielectric Unions'!A:J,10),IF(C101&lt;(MAX('MI Fittings - XH'!A:A))+1,VLOOKUP(C101,'MI Fittings - XH'!A:J,10),IF(C101&lt;(MAX('Steel Nipples - XH'!A:A))+1,VLOOKUP(C101,'Steel Nipples - XH'!A:J,10),IF(C101&lt;(MAX('CPVC Adapters'!A:A))+1,VLOOKUP(C101,'CPVC Adapters'!A:J,10),""))))))))))))))))))))))))))))))</f>
        <v/>
      </c>
      <c r="E101" s="975" t="str">
        <f>IF(C101&lt;(MAX('MI Fittings'!A:A))+1,VLOOKUP(C101,'MI Fittings'!A:K,3),IF(C101&lt;(MAX('CS Press Fittings'!A:A))+1,VLOOKUP(C101,'CS Press Fittings'!A:K,4),IF(C101&lt;(MAX('Steel Nipples'!A:A))+1,VLOOKUP(C101,'Steel Nipples'!A:K,3),IF(C101&lt;(MAX('Steel Cut Lengths'!A:A))+1,VLOOKUP(C101,'Steel Cut Lengths'!A:K,3),IF(C101&lt;(MAX('Pipe Hangers'!A:A))+1,VLOOKUP(C101,'Pipe Hangers'!A:J,3),IF(C101&lt;(MAX('Brass Nipples '!A:A))+1,VLOOKUP(C101,'Brass Nipples '!A:J,3),IF(C101&lt;(MAX('Brass Fittings '!A:A))+1,VLOOKUP(C101,'Brass Fittings '!A:J,3),IF(C101&lt;(MAX(Valves!A:A))+1,VLOOKUP(C101,Valves!A:J,3),IF(C101&lt;(MAX('PEX Tubing'!A:A))+1,VLOOKUP(C101,'PEX Tubing'!A:I,3),IF(C101&lt;(MAX('PEX Fittings - Brass'!A:A))+1,VLOOKUP(C101,'PEX Fittings - Brass'!A:J,3),IF(C101&lt;(MAX('PEX Fittings - EXPN Brass'!A:A))+1,VLOOKUP(C101,'PEX Fittings - EXPN Brass'!A:J,3),IF(C101&lt;(MAX('PEX Fittings - F1807 PPSU '!A:A))+1,VLOOKUP(C101,'PEX Fittings - F1807 PPSU '!A:J,3),IF(C101&lt;(MAX('PEX Fittings - F1960 EPPSU'!A:A))+1,VLOOKUP(C101,'PEX Fittings - F1960 EPPSU'!A:J,3),IF(C101&lt;(MAX(Accessories!A:A))+1,VLOOKUP(C101,Accessories!A:J,3),IF(C101&lt;(MAX('PVC DWV'!A:A))+1,VLOOKUP(C101,'PVC DWV'!A:K,3),IF(C101&lt;(MAX('PVC SCH 40'!A:A))+1,VLOOKUP(C101,'PVC SCH 40'!A:K,3),IF(C101&lt;(MAX('Push Fittings'!A:A))+1,VLOOKUP(C101,'Push Fittings'!A:J,3),IF(C101&lt;(MAX('Copper Wrot'!A:A))+1,VLOOKUP(C101,'Copper Wrot'!A:L,3),IF(C101&lt;(MAX('Cast Copper'!A:A))+1,VLOOKUP(C101,'Cast Copper'!A:J,3),IF(C101&lt;(MAX('Cast Copper'!A:A))+1,VLOOKUP(C101,'Cast Copper'!A:J,3),IF(C101&lt;(MAX('Press Copper Fittings'!A:A))+1,VLOOKUP(C101,'Press Copper Fittings'!A:J,3),IF(C101&lt;(MAX('Supply Stops'!A:A))+1,VLOOKUP(C101,'Supply Stops'!A:J,3),IF(C101&lt;(MAX('Supply Lines'!A:A))+1,VLOOKUP(C101,'Supply Lines'!A:J,3),IF(C101&lt;(MAX('Gas Connectors'!A:A))+1,VLOOKUP(C101,'Gas Connectors'!A:J,3),IF(C101&lt;(MAX('CI Fittings'!A:A))+1,VLOOKUP(C101,'CI Fittings'!A:J,3),IF(C101&lt;(MAX('Steel Couplings'!A:A))+1,VLOOKUP(C101,'Steel Couplings'!A:J,3),IF(C101&lt;(MAX(NHC!A:A))+1,VLOOKUP(C101,NHC!A:J,3),IF(C101&lt;(MAX('Dielectric Unions'!A:A))+1,VLOOKUP(C101,'Dielectric Unions'!A:J,3),IF(C101&lt;(MAX('MI Fittings - XH'!A:A))+1,VLOOKUP(C101,'MI Fittings - XH'!A:J,3),IF(C101&lt;(MAX('Steel Nipples - XH'!A:A))+1,VLOOKUP(C101,'Steel Nipples - XH'!A:J,3),IF(C101&lt;(MAX('CPVC Adapters'!A:A))+1,VLOOKUP(C101,'CPVC Adapters'!A:J,3),"")))))))))))))))))))))))))))))))</f>
        <v/>
      </c>
      <c r="F101" s="1376" t="str">
        <f>IFERROR(VLOOKUP(E101,'Consolidated Master Sheet'!B:C,2,0),"")</f>
        <v/>
      </c>
      <c r="G101" s="1377"/>
      <c r="H101" s="345" t="str">
        <f>IFERROR(VLOOKUP(E101,'PEX Tubing'!C:H,6,0),IFERROR(VLOOKUP(E101,'Consolidated Master Sheet'!B:G,6,0),""))</f>
        <v/>
      </c>
      <c r="I101" s="1554">
        <f>IF(C101&lt;(MAX('MI Fittings'!A:A))+1,VLOOKUP(C101,'MI Fittings'!A:K,7),IF(C101&lt;(MAX('CS Press Fittings'!A:A))+1,VLOOKUP(C101,'CS Press Fittings'!A:K,8),IF(C101&lt;(MAX('Steel Nipples'!A:A))+1,VLOOKUP(C101,'Steel Nipples'!A:K,7),IF(C101&lt;(MAX('Steel Cut Lengths'!A:A))+1,VLOOKUP(C101,'Steel Cut Lengths'!A:K,7),IF(C101&lt;(MAX('Pipe Hangers'!A:A))+1,VLOOKUP(C101,'Pipe Hangers'!A:J,7),IF(C101&lt;(MAX('Brass Nipples '!A:A))+1,VLOOKUP(C101,'Brass Nipples '!A:J,7),IF(C101&lt;(MAX('Brass Fittings '!A:A))+1,VLOOKUP(C101,'Brass Fittings '!A:J,7),IF(C101&lt;(MAX(Valves!A:A))+1,VLOOKUP(C101,Valves!A:J,7),IF(C101&lt;(MAX('PEX Tubing'!A:A))+1,VLOOKUP(C101,'PEX Tubing'!A:I,7),IF(C101&lt;(MAX('PEX Fittings - Brass'!A:A))+1,VLOOKUP(C101,'PEX Fittings - Brass'!A:J,7),IF(C101&lt;(MAX('PEX Fittings - EXPN Brass'!A:A))+1,VLOOKUP(C101,'PEX Fittings - EXPN Brass'!A:J,7),IF(C101&lt;(MAX('PEX Fittings - F1807 PPSU '!A:A))+1,VLOOKUP(C101,'PEX Fittings - F1807 PPSU '!A:J,7),IF(C101&lt;(MAX('PEX Fittings - F1960 EPPSU'!A:A))+1,VLOOKUP(C101,'PEX Fittings - F1960 EPPSU'!A:J,7),IF(C101&lt;(MAX(Accessories!A:A))+1,VLOOKUP(C101,Accessories!A:J,7),IF(C101&lt;(MAX('PVC DWV'!A:A))+1,VLOOKUP(C101,'PVC DWV'!A:K,8),IF(C101&lt;(MAX('PVC SCH 40'!A:A))+1,VLOOKUP(C101,'PVC SCH 40'!A:K,7),IF(C101&lt;(MAX('Push Fittings'!A:A))+1,VLOOKUP(C101,'Push Fittings'!A:J,7),IF(C101&lt;(MAX('Copper Wrot'!A:A))+1,VLOOKUP(C101,'Copper Wrot'!A:L,9),IF(C101&lt;(MAX('Cast Copper'!A:A))+1,VLOOKUP(C101,'Cast Copper'!A:J,6),IF(C101&lt;(MAX('Press Copper Fittings'!A:A))+1,VLOOKUP(C101,'Press Copper Fittings'!A:J,7),IF(C101&lt;(MAX('Supply Stops'!A:A))+1,VLOOKUP(C101,'Supply Stops'!A:J,7),IF(C101&lt;(MAX('Supply Lines'!A:A))+1,VLOOKUP(C101,'Supply Lines'!A:J,7),IF(C101&lt;(MAX('Gas Connectors'!A:A))+1,VLOOKUP(C101,'Gas Connectors'!A:J,7),IF(C101&lt;(MAX('CI Fittings'!A:A))+1,VLOOKUP(C101,'CI Fittings'!A:J,7),IF(C101&lt;(MAX('Steel Couplings'!A:A))+1,VLOOKUP(C101,'Steel Couplings'!A:J,7),IF(C101&lt;(MAX(NHC!A:A))+1,VLOOKUP(C101,NHC!A:J,7),IF(C101&lt;(MAX('Dielectric Unions'!A:A))+1,VLOOKUP(C101,'Dielectric Unions'!A:J,7),IF(C101&lt;(MAX('MI Fittings - XH'!A:A))+1,VLOOKUP(C101,'MI Fittings - XH'!A:J,7),IF(C101&lt;(MAX('Steel Nipples - XH'!A:A))+1,VLOOKUP(C101,'Steel Nipples - XH'!A:J,7),IF(C101&lt;(MAX('CPVC Adapters'!A:A))+1,VLOOKUP(C101,'CPVC Adapters'!A:J,7),0))))))))))))))))))))))))))))))</f>
        <v>0</v>
      </c>
      <c r="J101" s="1555">
        <f t="shared" si="1"/>
        <v>0</v>
      </c>
    </row>
    <row r="102" spans="3:10" ht="15" customHeight="1" thickTop="1" thickBot="1">
      <c r="C102" s="977">
        <v>81</v>
      </c>
      <c r="D102" s="17" t="str">
        <f>IF(C102&lt;(MAX('MI Fittings'!A:A))+1,VLOOKUP(C102,'MI Fittings'!A:K,10),IF(C102&lt;(MAX('CS Press Fittings'!A:A))+1,VLOOKUP(C102,'CS Press Fittings'!A:K,11),IF(C102&lt;(MAX('Steel Nipples'!A:A))+1,VLOOKUP(C102,'Steel Nipples'!A:K,10),IF(C102&lt;(MAX('Steel Cut Lengths'!A:A))+1,VLOOKUP(C102,'Steel Cut Lengths'!A:K,10),IF(C102&lt;(MAX('Pipe Hangers'!A:A))+1,VLOOKUP(C102,'Pipe Hangers'!A:J,10),IF(C102&lt;(MAX('Brass Nipples '!A:A))+1,VLOOKUP(C102,'Brass Nipples '!A:J,10),IF(C102&lt;(MAX('Brass Fittings '!A:A))+1,VLOOKUP(C102,'Brass Fittings '!A:J,10),IF(C102&lt;(MAX(Valves!A:A))+1,VLOOKUP(C102,Valves!A:J,10),IF(C102&lt;(MAX('PEX Tubing'!A:A))+1,VLOOKUP(C102,'PEX Tubing'!A:I,9),IF(C102&lt;(MAX('PEX Fittings - Brass'!A:A))+1,VLOOKUP(C102,'PEX Fittings - Brass'!A:J,10),IF(C102&lt;(MAX('PEX Fittings - EXPN Brass'!A:A))+1,VLOOKUP(C102,'PEX Fittings - EXPN Brass'!A:J,10),IF(C102&lt;(MAX('PEX Fittings - F1807 PPSU '!A:A))+1,VLOOKUP(C102,'PEX Fittings - F1807 PPSU '!A:J,10),IF(C102&lt;(MAX('PEX Fittings - F1960 EPPSU'!A:A))+1,VLOOKUP(C102,'PEX Fittings - F1960 EPPSU'!A:J,10),IF(C102&lt;(MAX(Accessories!A:A))+1,VLOOKUP(C102,Accessories!A:J,10),IF(C102&lt;(MAX('PVC DWV'!A:A))+1,VLOOKUP(C102,'PVC DWV'!A:K,11),IF(C102&lt;(MAX('PVC SCH 40'!A:A))+1,VLOOKUP(C102,'PVC SCH 40'!A:K,11),IF(C102&lt;(MAX('Push Fittings'!A:A))+1,VLOOKUP(C102,'Push Fittings'!A:J,10),IF(C102&lt;(MAX('Copper Wrot'!A:A))+1,VLOOKUP(C102,'Copper Wrot'!A:L,12),IF(C102&lt;(MAX('Cast Copper'!A:A))+1,VLOOKUP(C102,'Cast Copper'!A:J,10),IF(C102&lt;(MAX('Press Copper Fittings'!A:A))+1,VLOOKUP(C102,'Press Copper Fittings'!A:J,10),IF(C102&lt;(MAX('Supply Stops'!A:A))+1,VLOOKUP(C102,'Supply Stops'!A:J,10),IF(C102&lt;(MAX('Supply Lines'!A:A))+1,VLOOKUP(C102,'Supply Lines'!A:J,10),IF(C102&lt;(MAX('Gas Connectors'!A:A))+1,VLOOKUP(C102,'Gas Connectors'!A:J,10),IF(C102&lt;(MAX('CI Fittings'!A:A))+1,VLOOKUP(C102,'CI Fittings'!A:J,10),IF(C102&lt;(MAX('Steel Couplings'!A:A))+1,VLOOKUP(C102,'Steel Couplings'!A:J,10),IF(C102&lt;(MAX(NHC!A:A))+1,VLOOKUP(C102,NHC!A:J,10),IF(C102&lt;(MAX('Dielectric Unions'!A:A))+1,VLOOKUP(C102,'Dielectric Unions'!A:J,10),IF(C102&lt;(MAX('MI Fittings - XH'!A:A))+1,VLOOKUP(C102,'MI Fittings - XH'!A:J,10),IF(C102&lt;(MAX('Steel Nipples - XH'!A:A))+1,VLOOKUP(C102,'Steel Nipples - XH'!A:J,10),IF(C102&lt;(MAX('CPVC Adapters'!A:A))+1,VLOOKUP(C102,'CPVC Adapters'!A:J,10),""))))))))))))))))))))))))))))))</f>
        <v/>
      </c>
      <c r="E102" s="975" t="str">
        <f>IF(C102&lt;(MAX('MI Fittings'!A:A))+1,VLOOKUP(C102,'MI Fittings'!A:K,3),IF(C102&lt;(MAX('CS Press Fittings'!A:A))+1,VLOOKUP(C102,'CS Press Fittings'!A:K,4),IF(C102&lt;(MAX('Steel Nipples'!A:A))+1,VLOOKUP(C102,'Steel Nipples'!A:K,3),IF(C102&lt;(MAX('Steel Cut Lengths'!A:A))+1,VLOOKUP(C102,'Steel Cut Lengths'!A:K,3),IF(C102&lt;(MAX('Pipe Hangers'!A:A))+1,VLOOKUP(C102,'Pipe Hangers'!A:J,3),IF(C102&lt;(MAX('Brass Nipples '!A:A))+1,VLOOKUP(C102,'Brass Nipples '!A:J,3),IF(C102&lt;(MAX('Brass Fittings '!A:A))+1,VLOOKUP(C102,'Brass Fittings '!A:J,3),IF(C102&lt;(MAX(Valves!A:A))+1,VLOOKUP(C102,Valves!A:J,3),IF(C102&lt;(MAX('PEX Tubing'!A:A))+1,VLOOKUP(C102,'PEX Tubing'!A:I,3),IF(C102&lt;(MAX('PEX Fittings - Brass'!A:A))+1,VLOOKUP(C102,'PEX Fittings - Brass'!A:J,3),IF(C102&lt;(MAX('PEX Fittings - EXPN Brass'!A:A))+1,VLOOKUP(C102,'PEX Fittings - EXPN Brass'!A:J,3),IF(C102&lt;(MAX('PEX Fittings - F1807 PPSU '!A:A))+1,VLOOKUP(C102,'PEX Fittings - F1807 PPSU '!A:J,3),IF(C102&lt;(MAX('PEX Fittings - F1960 EPPSU'!A:A))+1,VLOOKUP(C102,'PEX Fittings - F1960 EPPSU'!A:J,3),IF(C102&lt;(MAX(Accessories!A:A))+1,VLOOKUP(C102,Accessories!A:J,3),IF(C102&lt;(MAX('PVC DWV'!A:A))+1,VLOOKUP(C102,'PVC DWV'!A:K,3),IF(C102&lt;(MAX('PVC SCH 40'!A:A))+1,VLOOKUP(C102,'PVC SCH 40'!A:K,3),IF(C102&lt;(MAX('Push Fittings'!A:A))+1,VLOOKUP(C102,'Push Fittings'!A:J,3),IF(C102&lt;(MAX('Copper Wrot'!A:A))+1,VLOOKUP(C102,'Copper Wrot'!A:L,3),IF(C102&lt;(MAX('Cast Copper'!A:A))+1,VLOOKUP(C102,'Cast Copper'!A:J,3),IF(C102&lt;(MAX('Cast Copper'!A:A))+1,VLOOKUP(C102,'Cast Copper'!A:J,3),IF(C102&lt;(MAX('Press Copper Fittings'!A:A))+1,VLOOKUP(C102,'Press Copper Fittings'!A:J,3),IF(C102&lt;(MAX('Supply Stops'!A:A))+1,VLOOKUP(C102,'Supply Stops'!A:J,3),IF(C102&lt;(MAX('Supply Lines'!A:A))+1,VLOOKUP(C102,'Supply Lines'!A:J,3),IF(C102&lt;(MAX('Gas Connectors'!A:A))+1,VLOOKUP(C102,'Gas Connectors'!A:J,3),IF(C102&lt;(MAX('CI Fittings'!A:A))+1,VLOOKUP(C102,'CI Fittings'!A:J,3),IF(C102&lt;(MAX('Steel Couplings'!A:A))+1,VLOOKUP(C102,'Steel Couplings'!A:J,3),IF(C102&lt;(MAX(NHC!A:A))+1,VLOOKUP(C102,NHC!A:J,3),IF(C102&lt;(MAX('Dielectric Unions'!A:A))+1,VLOOKUP(C102,'Dielectric Unions'!A:J,3),IF(C102&lt;(MAX('MI Fittings - XH'!A:A))+1,VLOOKUP(C102,'MI Fittings - XH'!A:J,3),IF(C102&lt;(MAX('Steel Nipples - XH'!A:A))+1,VLOOKUP(C102,'Steel Nipples - XH'!A:J,3),IF(C102&lt;(MAX('CPVC Adapters'!A:A))+1,VLOOKUP(C102,'CPVC Adapters'!A:J,3),"")))))))))))))))))))))))))))))))</f>
        <v/>
      </c>
      <c r="F102" s="1376" t="str">
        <f>IFERROR(VLOOKUP(E102,'Consolidated Master Sheet'!B:C,2,0),"")</f>
        <v/>
      </c>
      <c r="G102" s="1377"/>
      <c r="H102" s="345" t="str">
        <f>IFERROR(VLOOKUP(E102,'PEX Tubing'!C:H,6,0),IFERROR(VLOOKUP(E102,'Consolidated Master Sheet'!B:G,6,0),""))</f>
        <v/>
      </c>
      <c r="I102" s="1554">
        <f>IF(C102&lt;(MAX('MI Fittings'!A:A))+1,VLOOKUP(C102,'MI Fittings'!A:K,7),IF(C102&lt;(MAX('CS Press Fittings'!A:A))+1,VLOOKUP(C102,'CS Press Fittings'!A:K,8),IF(C102&lt;(MAX('Steel Nipples'!A:A))+1,VLOOKUP(C102,'Steel Nipples'!A:K,7),IF(C102&lt;(MAX('Steel Cut Lengths'!A:A))+1,VLOOKUP(C102,'Steel Cut Lengths'!A:K,7),IF(C102&lt;(MAX('Pipe Hangers'!A:A))+1,VLOOKUP(C102,'Pipe Hangers'!A:J,7),IF(C102&lt;(MAX('Brass Nipples '!A:A))+1,VLOOKUP(C102,'Brass Nipples '!A:J,7),IF(C102&lt;(MAX('Brass Fittings '!A:A))+1,VLOOKUP(C102,'Brass Fittings '!A:J,7),IF(C102&lt;(MAX(Valves!A:A))+1,VLOOKUP(C102,Valves!A:J,7),IF(C102&lt;(MAX('PEX Tubing'!A:A))+1,VLOOKUP(C102,'PEX Tubing'!A:I,7),IF(C102&lt;(MAX('PEX Fittings - Brass'!A:A))+1,VLOOKUP(C102,'PEX Fittings - Brass'!A:J,7),IF(C102&lt;(MAX('PEX Fittings - EXPN Brass'!A:A))+1,VLOOKUP(C102,'PEX Fittings - EXPN Brass'!A:J,7),IF(C102&lt;(MAX('PEX Fittings - F1807 PPSU '!A:A))+1,VLOOKUP(C102,'PEX Fittings - F1807 PPSU '!A:J,7),IF(C102&lt;(MAX('PEX Fittings - F1960 EPPSU'!A:A))+1,VLOOKUP(C102,'PEX Fittings - F1960 EPPSU'!A:J,7),IF(C102&lt;(MAX(Accessories!A:A))+1,VLOOKUP(C102,Accessories!A:J,7),IF(C102&lt;(MAX('PVC DWV'!A:A))+1,VLOOKUP(C102,'PVC DWV'!A:K,8),IF(C102&lt;(MAX('PVC SCH 40'!A:A))+1,VLOOKUP(C102,'PVC SCH 40'!A:K,7),IF(C102&lt;(MAX('Push Fittings'!A:A))+1,VLOOKUP(C102,'Push Fittings'!A:J,7),IF(C102&lt;(MAX('Copper Wrot'!A:A))+1,VLOOKUP(C102,'Copper Wrot'!A:L,9),IF(C102&lt;(MAX('Cast Copper'!A:A))+1,VLOOKUP(C102,'Cast Copper'!A:J,6),IF(C102&lt;(MAX('Press Copper Fittings'!A:A))+1,VLOOKUP(C102,'Press Copper Fittings'!A:J,7),IF(C102&lt;(MAX('Supply Stops'!A:A))+1,VLOOKUP(C102,'Supply Stops'!A:J,7),IF(C102&lt;(MAX('Supply Lines'!A:A))+1,VLOOKUP(C102,'Supply Lines'!A:J,7),IF(C102&lt;(MAX('Gas Connectors'!A:A))+1,VLOOKUP(C102,'Gas Connectors'!A:J,7),IF(C102&lt;(MAX('CI Fittings'!A:A))+1,VLOOKUP(C102,'CI Fittings'!A:J,7),IF(C102&lt;(MAX('Steel Couplings'!A:A))+1,VLOOKUP(C102,'Steel Couplings'!A:J,7),IF(C102&lt;(MAX(NHC!A:A))+1,VLOOKUP(C102,NHC!A:J,7),IF(C102&lt;(MAX('Dielectric Unions'!A:A))+1,VLOOKUP(C102,'Dielectric Unions'!A:J,7),IF(C102&lt;(MAX('MI Fittings - XH'!A:A))+1,VLOOKUP(C102,'MI Fittings - XH'!A:J,7),IF(C102&lt;(MAX('Steel Nipples - XH'!A:A))+1,VLOOKUP(C102,'Steel Nipples - XH'!A:J,7),IF(C102&lt;(MAX('CPVC Adapters'!A:A))+1,VLOOKUP(C102,'CPVC Adapters'!A:J,7),0))))))))))))))))))))))))))))))</f>
        <v>0</v>
      </c>
      <c r="J102" s="1555">
        <f t="shared" si="1"/>
        <v>0</v>
      </c>
    </row>
    <row r="103" spans="3:10" ht="15" customHeight="1" thickTop="1" thickBot="1">
      <c r="C103" s="976">
        <v>82</v>
      </c>
      <c r="D103" s="17" t="str">
        <f>IF(C103&lt;(MAX('MI Fittings'!A:A))+1,VLOOKUP(C103,'MI Fittings'!A:K,10),IF(C103&lt;(MAX('CS Press Fittings'!A:A))+1,VLOOKUP(C103,'CS Press Fittings'!A:K,11),IF(C103&lt;(MAX('Steel Nipples'!A:A))+1,VLOOKUP(C103,'Steel Nipples'!A:K,10),IF(C103&lt;(MAX('Steel Cut Lengths'!A:A))+1,VLOOKUP(C103,'Steel Cut Lengths'!A:K,10),IF(C103&lt;(MAX('Pipe Hangers'!A:A))+1,VLOOKUP(C103,'Pipe Hangers'!A:J,10),IF(C103&lt;(MAX('Brass Nipples '!A:A))+1,VLOOKUP(C103,'Brass Nipples '!A:J,10),IF(C103&lt;(MAX('Brass Fittings '!A:A))+1,VLOOKUP(C103,'Brass Fittings '!A:J,10),IF(C103&lt;(MAX(Valves!A:A))+1,VLOOKUP(C103,Valves!A:J,10),IF(C103&lt;(MAX('PEX Tubing'!A:A))+1,VLOOKUP(C103,'PEX Tubing'!A:I,9),IF(C103&lt;(MAX('PEX Fittings - Brass'!A:A))+1,VLOOKUP(C103,'PEX Fittings - Brass'!A:J,10),IF(C103&lt;(MAX('PEX Fittings - EXPN Brass'!A:A))+1,VLOOKUP(C103,'PEX Fittings - EXPN Brass'!A:J,10),IF(C103&lt;(MAX('PEX Fittings - F1807 PPSU '!A:A))+1,VLOOKUP(C103,'PEX Fittings - F1807 PPSU '!A:J,10),IF(C103&lt;(MAX('PEX Fittings - F1960 EPPSU'!A:A))+1,VLOOKUP(C103,'PEX Fittings - F1960 EPPSU'!A:J,10),IF(C103&lt;(MAX(Accessories!A:A))+1,VLOOKUP(C103,Accessories!A:J,10),IF(C103&lt;(MAX('PVC DWV'!A:A))+1,VLOOKUP(C103,'PVC DWV'!A:K,11),IF(C103&lt;(MAX('PVC SCH 40'!A:A))+1,VLOOKUP(C103,'PVC SCH 40'!A:K,11),IF(C103&lt;(MAX('Push Fittings'!A:A))+1,VLOOKUP(C103,'Push Fittings'!A:J,10),IF(C103&lt;(MAX('Copper Wrot'!A:A))+1,VLOOKUP(C103,'Copper Wrot'!A:L,12),IF(C103&lt;(MAX('Cast Copper'!A:A))+1,VLOOKUP(C103,'Cast Copper'!A:J,10),IF(C103&lt;(MAX('Press Copper Fittings'!A:A))+1,VLOOKUP(C103,'Press Copper Fittings'!A:J,10),IF(C103&lt;(MAX('Supply Stops'!A:A))+1,VLOOKUP(C103,'Supply Stops'!A:J,10),IF(C103&lt;(MAX('Supply Lines'!A:A))+1,VLOOKUP(C103,'Supply Lines'!A:J,10),IF(C103&lt;(MAX('Gas Connectors'!A:A))+1,VLOOKUP(C103,'Gas Connectors'!A:J,10),IF(C103&lt;(MAX('CI Fittings'!A:A))+1,VLOOKUP(C103,'CI Fittings'!A:J,10),IF(C103&lt;(MAX('Steel Couplings'!A:A))+1,VLOOKUP(C103,'Steel Couplings'!A:J,10),IF(C103&lt;(MAX(NHC!A:A))+1,VLOOKUP(C103,NHC!A:J,10),IF(C103&lt;(MAX('Dielectric Unions'!A:A))+1,VLOOKUP(C103,'Dielectric Unions'!A:J,10),IF(C103&lt;(MAX('MI Fittings - XH'!A:A))+1,VLOOKUP(C103,'MI Fittings - XH'!A:J,10),IF(C103&lt;(MAX('Steel Nipples - XH'!A:A))+1,VLOOKUP(C103,'Steel Nipples - XH'!A:J,10),IF(C103&lt;(MAX('CPVC Adapters'!A:A))+1,VLOOKUP(C103,'CPVC Adapters'!A:J,10),""))))))))))))))))))))))))))))))</f>
        <v/>
      </c>
      <c r="E103" s="975" t="str">
        <f>IF(C103&lt;(MAX('MI Fittings'!A:A))+1,VLOOKUP(C103,'MI Fittings'!A:K,3),IF(C103&lt;(MAX('CS Press Fittings'!A:A))+1,VLOOKUP(C103,'CS Press Fittings'!A:K,4),IF(C103&lt;(MAX('Steel Nipples'!A:A))+1,VLOOKUP(C103,'Steel Nipples'!A:K,3),IF(C103&lt;(MAX('Steel Cut Lengths'!A:A))+1,VLOOKUP(C103,'Steel Cut Lengths'!A:K,3),IF(C103&lt;(MAX('Pipe Hangers'!A:A))+1,VLOOKUP(C103,'Pipe Hangers'!A:J,3),IF(C103&lt;(MAX('Brass Nipples '!A:A))+1,VLOOKUP(C103,'Brass Nipples '!A:J,3),IF(C103&lt;(MAX('Brass Fittings '!A:A))+1,VLOOKUP(C103,'Brass Fittings '!A:J,3),IF(C103&lt;(MAX(Valves!A:A))+1,VLOOKUP(C103,Valves!A:J,3),IF(C103&lt;(MAX('PEX Tubing'!A:A))+1,VLOOKUP(C103,'PEX Tubing'!A:I,3),IF(C103&lt;(MAX('PEX Fittings - Brass'!A:A))+1,VLOOKUP(C103,'PEX Fittings - Brass'!A:J,3),IF(C103&lt;(MAX('PEX Fittings - EXPN Brass'!A:A))+1,VLOOKUP(C103,'PEX Fittings - EXPN Brass'!A:J,3),IF(C103&lt;(MAX('PEX Fittings - F1807 PPSU '!A:A))+1,VLOOKUP(C103,'PEX Fittings - F1807 PPSU '!A:J,3),IF(C103&lt;(MAX('PEX Fittings - F1960 EPPSU'!A:A))+1,VLOOKUP(C103,'PEX Fittings - F1960 EPPSU'!A:J,3),IF(C103&lt;(MAX(Accessories!A:A))+1,VLOOKUP(C103,Accessories!A:J,3),IF(C103&lt;(MAX('PVC DWV'!A:A))+1,VLOOKUP(C103,'PVC DWV'!A:K,3),IF(C103&lt;(MAX('PVC SCH 40'!A:A))+1,VLOOKUP(C103,'PVC SCH 40'!A:K,3),IF(C103&lt;(MAX('Push Fittings'!A:A))+1,VLOOKUP(C103,'Push Fittings'!A:J,3),IF(C103&lt;(MAX('Copper Wrot'!A:A))+1,VLOOKUP(C103,'Copper Wrot'!A:L,3),IF(C103&lt;(MAX('Cast Copper'!A:A))+1,VLOOKUP(C103,'Cast Copper'!A:J,3),IF(C103&lt;(MAX('Cast Copper'!A:A))+1,VLOOKUP(C103,'Cast Copper'!A:J,3),IF(C103&lt;(MAX('Press Copper Fittings'!A:A))+1,VLOOKUP(C103,'Press Copper Fittings'!A:J,3),IF(C103&lt;(MAX('Supply Stops'!A:A))+1,VLOOKUP(C103,'Supply Stops'!A:J,3),IF(C103&lt;(MAX('Supply Lines'!A:A))+1,VLOOKUP(C103,'Supply Lines'!A:J,3),IF(C103&lt;(MAX('Gas Connectors'!A:A))+1,VLOOKUP(C103,'Gas Connectors'!A:J,3),IF(C103&lt;(MAX('CI Fittings'!A:A))+1,VLOOKUP(C103,'CI Fittings'!A:J,3),IF(C103&lt;(MAX('Steel Couplings'!A:A))+1,VLOOKUP(C103,'Steel Couplings'!A:J,3),IF(C103&lt;(MAX(NHC!A:A))+1,VLOOKUP(C103,NHC!A:J,3),IF(C103&lt;(MAX('Dielectric Unions'!A:A))+1,VLOOKUP(C103,'Dielectric Unions'!A:J,3),IF(C103&lt;(MAX('MI Fittings - XH'!A:A))+1,VLOOKUP(C103,'MI Fittings - XH'!A:J,3),IF(C103&lt;(MAX('Steel Nipples - XH'!A:A))+1,VLOOKUP(C103,'Steel Nipples - XH'!A:J,3),IF(C103&lt;(MAX('CPVC Adapters'!A:A))+1,VLOOKUP(C103,'CPVC Adapters'!A:J,3),"")))))))))))))))))))))))))))))))</f>
        <v/>
      </c>
      <c r="F103" s="1376" t="str">
        <f>IFERROR(VLOOKUP(E103,'Consolidated Master Sheet'!B:C,2,0),"")</f>
        <v/>
      </c>
      <c r="G103" s="1377"/>
      <c r="H103" s="345" t="str">
        <f>IFERROR(VLOOKUP(E103,'PEX Tubing'!C:H,6,0),IFERROR(VLOOKUP(E103,'Consolidated Master Sheet'!B:G,6,0),""))</f>
        <v/>
      </c>
      <c r="I103" s="1554">
        <f>IF(C103&lt;(MAX('MI Fittings'!A:A))+1,VLOOKUP(C103,'MI Fittings'!A:K,7),IF(C103&lt;(MAX('CS Press Fittings'!A:A))+1,VLOOKUP(C103,'CS Press Fittings'!A:K,8),IF(C103&lt;(MAX('Steel Nipples'!A:A))+1,VLOOKUP(C103,'Steel Nipples'!A:K,7),IF(C103&lt;(MAX('Steel Cut Lengths'!A:A))+1,VLOOKUP(C103,'Steel Cut Lengths'!A:K,7),IF(C103&lt;(MAX('Pipe Hangers'!A:A))+1,VLOOKUP(C103,'Pipe Hangers'!A:J,7),IF(C103&lt;(MAX('Brass Nipples '!A:A))+1,VLOOKUP(C103,'Brass Nipples '!A:J,7),IF(C103&lt;(MAX('Brass Fittings '!A:A))+1,VLOOKUP(C103,'Brass Fittings '!A:J,7),IF(C103&lt;(MAX(Valves!A:A))+1,VLOOKUP(C103,Valves!A:J,7),IF(C103&lt;(MAX('PEX Tubing'!A:A))+1,VLOOKUP(C103,'PEX Tubing'!A:I,7),IF(C103&lt;(MAX('PEX Fittings - Brass'!A:A))+1,VLOOKUP(C103,'PEX Fittings - Brass'!A:J,7),IF(C103&lt;(MAX('PEX Fittings - EXPN Brass'!A:A))+1,VLOOKUP(C103,'PEX Fittings - EXPN Brass'!A:J,7),IF(C103&lt;(MAX('PEX Fittings - F1807 PPSU '!A:A))+1,VLOOKUP(C103,'PEX Fittings - F1807 PPSU '!A:J,7),IF(C103&lt;(MAX('PEX Fittings - F1960 EPPSU'!A:A))+1,VLOOKUP(C103,'PEX Fittings - F1960 EPPSU'!A:J,7),IF(C103&lt;(MAX(Accessories!A:A))+1,VLOOKUP(C103,Accessories!A:J,7),IF(C103&lt;(MAX('PVC DWV'!A:A))+1,VLOOKUP(C103,'PVC DWV'!A:K,8),IF(C103&lt;(MAX('PVC SCH 40'!A:A))+1,VLOOKUP(C103,'PVC SCH 40'!A:K,7),IF(C103&lt;(MAX('Push Fittings'!A:A))+1,VLOOKUP(C103,'Push Fittings'!A:J,7),IF(C103&lt;(MAX('Copper Wrot'!A:A))+1,VLOOKUP(C103,'Copper Wrot'!A:L,9),IF(C103&lt;(MAX('Cast Copper'!A:A))+1,VLOOKUP(C103,'Cast Copper'!A:J,6),IF(C103&lt;(MAX('Press Copper Fittings'!A:A))+1,VLOOKUP(C103,'Press Copper Fittings'!A:J,7),IF(C103&lt;(MAX('Supply Stops'!A:A))+1,VLOOKUP(C103,'Supply Stops'!A:J,7),IF(C103&lt;(MAX('Supply Lines'!A:A))+1,VLOOKUP(C103,'Supply Lines'!A:J,7),IF(C103&lt;(MAX('Gas Connectors'!A:A))+1,VLOOKUP(C103,'Gas Connectors'!A:J,7),IF(C103&lt;(MAX('CI Fittings'!A:A))+1,VLOOKUP(C103,'CI Fittings'!A:J,7),IF(C103&lt;(MAX('Steel Couplings'!A:A))+1,VLOOKUP(C103,'Steel Couplings'!A:J,7),IF(C103&lt;(MAX(NHC!A:A))+1,VLOOKUP(C103,NHC!A:J,7),IF(C103&lt;(MAX('Dielectric Unions'!A:A))+1,VLOOKUP(C103,'Dielectric Unions'!A:J,7),IF(C103&lt;(MAX('MI Fittings - XH'!A:A))+1,VLOOKUP(C103,'MI Fittings - XH'!A:J,7),IF(C103&lt;(MAX('Steel Nipples - XH'!A:A))+1,VLOOKUP(C103,'Steel Nipples - XH'!A:J,7),IF(C103&lt;(MAX('CPVC Adapters'!A:A))+1,VLOOKUP(C103,'CPVC Adapters'!A:J,7),0))))))))))))))))))))))))))))))</f>
        <v>0</v>
      </c>
      <c r="J103" s="1555">
        <f t="shared" si="1"/>
        <v>0</v>
      </c>
    </row>
    <row r="104" spans="3:10" ht="15" customHeight="1" thickTop="1" thickBot="1">
      <c r="C104" s="977">
        <v>83</v>
      </c>
      <c r="D104" s="17" t="str">
        <f>IF(C104&lt;(MAX('MI Fittings'!A:A))+1,VLOOKUP(C104,'MI Fittings'!A:K,10),IF(C104&lt;(MAX('CS Press Fittings'!A:A))+1,VLOOKUP(C104,'CS Press Fittings'!A:K,11),IF(C104&lt;(MAX('Steel Nipples'!A:A))+1,VLOOKUP(C104,'Steel Nipples'!A:K,10),IF(C104&lt;(MAX('Steel Cut Lengths'!A:A))+1,VLOOKUP(C104,'Steel Cut Lengths'!A:K,10),IF(C104&lt;(MAX('Pipe Hangers'!A:A))+1,VLOOKUP(C104,'Pipe Hangers'!A:J,10),IF(C104&lt;(MAX('Brass Nipples '!A:A))+1,VLOOKUP(C104,'Brass Nipples '!A:J,10),IF(C104&lt;(MAX('Brass Fittings '!A:A))+1,VLOOKUP(C104,'Brass Fittings '!A:J,10),IF(C104&lt;(MAX(Valves!A:A))+1,VLOOKUP(C104,Valves!A:J,10),IF(C104&lt;(MAX('PEX Tubing'!A:A))+1,VLOOKUP(C104,'PEX Tubing'!A:I,9),IF(C104&lt;(MAX('PEX Fittings - Brass'!A:A))+1,VLOOKUP(C104,'PEX Fittings - Brass'!A:J,10),IF(C104&lt;(MAX('PEX Fittings - EXPN Brass'!A:A))+1,VLOOKUP(C104,'PEX Fittings - EXPN Brass'!A:J,10),IF(C104&lt;(MAX('PEX Fittings - F1807 PPSU '!A:A))+1,VLOOKUP(C104,'PEX Fittings - F1807 PPSU '!A:J,10),IF(C104&lt;(MAX('PEX Fittings - F1960 EPPSU'!A:A))+1,VLOOKUP(C104,'PEX Fittings - F1960 EPPSU'!A:J,10),IF(C104&lt;(MAX(Accessories!A:A))+1,VLOOKUP(C104,Accessories!A:J,10),IF(C104&lt;(MAX('PVC DWV'!A:A))+1,VLOOKUP(C104,'PVC DWV'!A:K,11),IF(C104&lt;(MAX('PVC SCH 40'!A:A))+1,VLOOKUP(C104,'PVC SCH 40'!A:K,11),IF(C104&lt;(MAX('Push Fittings'!A:A))+1,VLOOKUP(C104,'Push Fittings'!A:J,10),IF(C104&lt;(MAX('Copper Wrot'!A:A))+1,VLOOKUP(C104,'Copper Wrot'!A:L,12),IF(C104&lt;(MAX('Cast Copper'!A:A))+1,VLOOKUP(C104,'Cast Copper'!A:J,10),IF(C104&lt;(MAX('Press Copper Fittings'!A:A))+1,VLOOKUP(C104,'Press Copper Fittings'!A:J,10),IF(C104&lt;(MAX('Supply Stops'!A:A))+1,VLOOKUP(C104,'Supply Stops'!A:J,10),IF(C104&lt;(MAX('Supply Lines'!A:A))+1,VLOOKUP(C104,'Supply Lines'!A:J,10),IF(C104&lt;(MAX('Gas Connectors'!A:A))+1,VLOOKUP(C104,'Gas Connectors'!A:J,10),IF(C104&lt;(MAX('CI Fittings'!A:A))+1,VLOOKUP(C104,'CI Fittings'!A:J,10),IF(C104&lt;(MAX('Steel Couplings'!A:A))+1,VLOOKUP(C104,'Steel Couplings'!A:J,10),IF(C104&lt;(MAX(NHC!A:A))+1,VLOOKUP(C104,NHC!A:J,10),IF(C104&lt;(MAX('Dielectric Unions'!A:A))+1,VLOOKUP(C104,'Dielectric Unions'!A:J,10),IF(C104&lt;(MAX('MI Fittings - XH'!A:A))+1,VLOOKUP(C104,'MI Fittings - XH'!A:J,10),IF(C104&lt;(MAX('Steel Nipples - XH'!A:A))+1,VLOOKUP(C104,'Steel Nipples - XH'!A:J,10),IF(C104&lt;(MAX('CPVC Adapters'!A:A))+1,VLOOKUP(C104,'CPVC Adapters'!A:J,10),""))))))))))))))))))))))))))))))</f>
        <v/>
      </c>
      <c r="E104" s="975" t="str">
        <f>IF(C104&lt;(MAX('MI Fittings'!A:A))+1,VLOOKUP(C104,'MI Fittings'!A:K,3),IF(C104&lt;(MAX('CS Press Fittings'!A:A))+1,VLOOKUP(C104,'CS Press Fittings'!A:K,4),IF(C104&lt;(MAX('Steel Nipples'!A:A))+1,VLOOKUP(C104,'Steel Nipples'!A:K,3),IF(C104&lt;(MAX('Steel Cut Lengths'!A:A))+1,VLOOKUP(C104,'Steel Cut Lengths'!A:K,3),IF(C104&lt;(MAX('Pipe Hangers'!A:A))+1,VLOOKUP(C104,'Pipe Hangers'!A:J,3),IF(C104&lt;(MAX('Brass Nipples '!A:A))+1,VLOOKUP(C104,'Brass Nipples '!A:J,3),IF(C104&lt;(MAX('Brass Fittings '!A:A))+1,VLOOKUP(C104,'Brass Fittings '!A:J,3),IF(C104&lt;(MAX(Valves!A:A))+1,VLOOKUP(C104,Valves!A:J,3),IF(C104&lt;(MAX('PEX Tubing'!A:A))+1,VLOOKUP(C104,'PEX Tubing'!A:I,3),IF(C104&lt;(MAX('PEX Fittings - Brass'!A:A))+1,VLOOKUP(C104,'PEX Fittings - Brass'!A:J,3),IF(C104&lt;(MAX('PEX Fittings - EXPN Brass'!A:A))+1,VLOOKUP(C104,'PEX Fittings - EXPN Brass'!A:J,3),IF(C104&lt;(MAX('PEX Fittings - F1807 PPSU '!A:A))+1,VLOOKUP(C104,'PEX Fittings - F1807 PPSU '!A:J,3),IF(C104&lt;(MAX('PEX Fittings - F1960 EPPSU'!A:A))+1,VLOOKUP(C104,'PEX Fittings - F1960 EPPSU'!A:J,3),IF(C104&lt;(MAX(Accessories!A:A))+1,VLOOKUP(C104,Accessories!A:J,3),IF(C104&lt;(MAX('PVC DWV'!A:A))+1,VLOOKUP(C104,'PVC DWV'!A:K,3),IF(C104&lt;(MAX('PVC SCH 40'!A:A))+1,VLOOKUP(C104,'PVC SCH 40'!A:K,3),IF(C104&lt;(MAX('Push Fittings'!A:A))+1,VLOOKUP(C104,'Push Fittings'!A:J,3),IF(C104&lt;(MAX('Copper Wrot'!A:A))+1,VLOOKUP(C104,'Copper Wrot'!A:L,3),IF(C104&lt;(MAX('Cast Copper'!A:A))+1,VLOOKUP(C104,'Cast Copper'!A:J,3),IF(C104&lt;(MAX('Cast Copper'!A:A))+1,VLOOKUP(C104,'Cast Copper'!A:J,3),IF(C104&lt;(MAX('Press Copper Fittings'!A:A))+1,VLOOKUP(C104,'Press Copper Fittings'!A:J,3),IF(C104&lt;(MAX('Supply Stops'!A:A))+1,VLOOKUP(C104,'Supply Stops'!A:J,3),IF(C104&lt;(MAX('Supply Lines'!A:A))+1,VLOOKUP(C104,'Supply Lines'!A:J,3),IF(C104&lt;(MAX('Gas Connectors'!A:A))+1,VLOOKUP(C104,'Gas Connectors'!A:J,3),IF(C104&lt;(MAX('CI Fittings'!A:A))+1,VLOOKUP(C104,'CI Fittings'!A:J,3),IF(C104&lt;(MAX('Steel Couplings'!A:A))+1,VLOOKUP(C104,'Steel Couplings'!A:J,3),IF(C104&lt;(MAX(NHC!A:A))+1,VLOOKUP(C104,NHC!A:J,3),IF(C104&lt;(MAX('Dielectric Unions'!A:A))+1,VLOOKUP(C104,'Dielectric Unions'!A:J,3),IF(C104&lt;(MAX('MI Fittings - XH'!A:A))+1,VLOOKUP(C104,'MI Fittings - XH'!A:J,3),IF(C104&lt;(MAX('Steel Nipples - XH'!A:A))+1,VLOOKUP(C104,'Steel Nipples - XH'!A:J,3),IF(C104&lt;(MAX('CPVC Adapters'!A:A))+1,VLOOKUP(C104,'CPVC Adapters'!A:J,3),"")))))))))))))))))))))))))))))))</f>
        <v/>
      </c>
      <c r="F104" s="1376" t="str">
        <f>IFERROR(VLOOKUP(E104,'Consolidated Master Sheet'!B:C,2,0),"")</f>
        <v/>
      </c>
      <c r="G104" s="1377"/>
      <c r="H104" s="345" t="str">
        <f>IFERROR(VLOOKUP(E104,'PEX Tubing'!C:H,6,0),IFERROR(VLOOKUP(E104,'Consolidated Master Sheet'!B:G,6,0),""))</f>
        <v/>
      </c>
      <c r="I104" s="1554">
        <f>IF(C104&lt;(MAX('MI Fittings'!A:A))+1,VLOOKUP(C104,'MI Fittings'!A:K,7),IF(C104&lt;(MAX('CS Press Fittings'!A:A))+1,VLOOKUP(C104,'CS Press Fittings'!A:K,8),IF(C104&lt;(MAX('Steel Nipples'!A:A))+1,VLOOKUP(C104,'Steel Nipples'!A:K,7),IF(C104&lt;(MAX('Steel Cut Lengths'!A:A))+1,VLOOKUP(C104,'Steel Cut Lengths'!A:K,7),IF(C104&lt;(MAX('Pipe Hangers'!A:A))+1,VLOOKUP(C104,'Pipe Hangers'!A:J,7),IF(C104&lt;(MAX('Brass Nipples '!A:A))+1,VLOOKUP(C104,'Brass Nipples '!A:J,7),IF(C104&lt;(MAX('Brass Fittings '!A:A))+1,VLOOKUP(C104,'Brass Fittings '!A:J,7),IF(C104&lt;(MAX(Valves!A:A))+1,VLOOKUP(C104,Valves!A:J,7),IF(C104&lt;(MAX('PEX Tubing'!A:A))+1,VLOOKUP(C104,'PEX Tubing'!A:I,7),IF(C104&lt;(MAX('PEX Fittings - Brass'!A:A))+1,VLOOKUP(C104,'PEX Fittings - Brass'!A:J,7),IF(C104&lt;(MAX('PEX Fittings - EXPN Brass'!A:A))+1,VLOOKUP(C104,'PEX Fittings - EXPN Brass'!A:J,7),IF(C104&lt;(MAX('PEX Fittings - F1807 PPSU '!A:A))+1,VLOOKUP(C104,'PEX Fittings - F1807 PPSU '!A:J,7),IF(C104&lt;(MAX('PEX Fittings - F1960 EPPSU'!A:A))+1,VLOOKUP(C104,'PEX Fittings - F1960 EPPSU'!A:J,7),IF(C104&lt;(MAX(Accessories!A:A))+1,VLOOKUP(C104,Accessories!A:J,7),IF(C104&lt;(MAX('PVC DWV'!A:A))+1,VLOOKUP(C104,'PVC DWV'!A:K,8),IF(C104&lt;(MAX('PVC SCH 40'!A:A))+1,VLOOKUP(C104,'PVC SCH 40'!A:K,7),IF(C104&lt;(MAX('Push Fittings'!A:A))+1,VLOOKUP(C104,'Push Fittings'!A:J,7),IF(C104&lt;(MAX('Copper Wrot'!A:A))+1,VLOOKUP(C104,'Copper Wrot'!A:L,9),IF(C104&lt;(MAX('Cast Copper'!A:A))+1,VLOOKUP(C104,'Cast Copper'!A:J,6),IF(C104&lt;(MAX('Press Copper Fittings'!A:A))+1,VLOOKUP(C104,'Press Copper Fittings'!A:J,7),IF(C104&lt;(MAX('Supply Stops'!A:A))+1,VLOOKUP(C104,'Supply Stops'!A:J,7),IF(C104&lt;(MAX('Supply Lines'!A:A))+1,VLOOKUP(C104,'Supply Lines'!A:J,7),IF(C104&lt;(MAX('Gas Connectors'!A:A))+1,VLOOKUP(C104,'Gas Connectors'!A:J,7),IF(C104&lt;(MAX('CI Fittings'!A:A))+1,VLOOKUP(C104,'CI Fittings'!A:J,7),IF(C104&lt;(MAX('Steel Couplings'!A:A))+1,VLOOKUP(C104,'Steel Couplings'!A:J,7),IF(C104&lt;(MAX(NHC!A:A))+1,VLOOKUP(C104,NHC!A:J,7),IF(C104&lt;(MAX('Dielectric Unions'!A:A))+1,VLOOKUP(C104,'Dielectric Unions'!A:J,7),IF(C104&lt;(MAX('MI Fittings - XH'!A:A))+1,VLOOKUP(C104,'MI Fittings - XH'!A:J,7),IF(C104&lt;(MAX('Steel Nipples - XH'!A:A))+1,VLOOKUP(C104,'Steel Nipples - XH'!A:J,7),IF(C104&lt;(MAX('CPVC Adapters'!A:A))+1,VLOOKUP(C104,'CPVC Adapters'!A:J,7),0))))))))))))))))))))))))))))))</f>
        <v>0</v>
      </c>
      <c r="J104" s="1555">
        <f t="shared" si="1"/>
        <v>0</v>
      </c>
    </row>
    <row r="105" spans="3:10" ht="15" customHeight="1" thickTop="1" thickBot="1">
      <c r="C105" s="976">
        <v>84</v>
      </c>
      <c r="D105" s="17" t="str">
        <f>IF(C105&lt;(MAX('MI Fittings'!A:A))+1,VLOOKUP(C105,'MI Fittings'!A:K,10),IF(C105&lt;(MAX('CS Press Fittings'!A:A))+1,VLOOKUP(C105,'CS Press Fittings'!A:K,11),IF(C105&lt;(MAX('Steel Nipples'!A:A))+1,VLOOKUP(C105,'Steel Nipples'!A:K,10),IF(C105&lt;(MAX('Steel Cut Lengths'!A:A))+1,VLOOKUP(C105,'Steel Cut Lengths'!A:K,10),IF(C105&lt;(MAX('Pipe Hangers'!A:A))+1,VLOOKUP(C105,'Pipe Hangers'!A:J,10),IF(C105&lt;(MAX('Brass Nipples '!A:A))+1,VLOOKUP(C105,'Brass Nipples '!A:J,10),IF(C105&lt;(MAX('Brass Fittings '!A:A))+1,VLOOKUP(C105,'Brass Fittings '!A:J,10),IF(C105&lt;(MAX(Valves!A:A))+1,VLOOKUP(C105,Valves!A:J,10),IF(C105&lt;(MAX('PEX Tubing'!A:A))+1,VLOOKUP(C105,'PEX Tubing'!A:I,9),IF(C105&lt;(MAX('PEX Fittings - Brass'!A:A))+1,VLOOKUP(C105,'PEX Fittings - Brass'!A:J,10),IF(C105&lt;(MAX('PEX Fittings - EXPN Brass'!A:A))+1,VLOOKUP(C105,'PEX Fittings - EXPN Brass'!A:J,10),IF(C105&lt;(MAX('PEX Fittings - F1807 PPSU '!A:A))+1,VLOOKUP(C105,'PEX Fittings - F1807 PPSU '!A:J,10),IF(C105&lt;(MAX('PEX Fittings - F1960 EPPSU'!A:A))+1,VLOOKUP(C105,'PEX Fittings - F1960 EPPSU'!A:J,10),IF(C105&lt;(MAX(Accessories!A:A))+1,VLOOKUP(C105,Accessories!A:J,10),IF(C105&lt;(MAX('PVC DWV'!A:A))+1,VLOOKUP(C105,'PVC DWV'!A:K,11),IF(C105&lt;(MAX('PVC SCH 40'!A:A))+1,VLOOKUP(C105,'PVC SCH 40'!A:K,11),IF(C105&lt;(MAX('Push Fittings'!A:A))+1,VLOOKUP(C105,'Push Fittings'!A:J,10),IF(C105&lt;(MAX('Copper Wrot'!A:A))+1,VLOOKUP(C105,'Copper Wrot'!A:L,12),IF(C105&lt;(MAX('Cast Copper'!A:A))+1,VLOOKUP(C105,'Cast Copper'!A:J,10),IF(C105&lt;(MAX('Press Copper Fittings'!A:A))+1,VLOOKUP(C105,'Press Copper Fittings'!A:J,10),IF(C105&lt;(MAX('Supply Stops'!A:A))+1,VLOOKUP(C105,'Supply Stops'!A:J,10),IF(C105&lt;(MAX('Supply Lines'!A:A))+1,VLOOKUP(C105,'Supply Lines'!A:J,10),IF(C105&lt;(MAX('Gas Connectors'!A:A))+1,VLOOKUP(C105,'Gas Connectors'!A:J,10),IF(C105&lt;(MAX('CI Fittings'!A:A))+1,VLOOKUP(C105,'CI Fittings'!A:J,10),IF(C105&lt;(MAX('Steel Couplings'!A:A))+1,VLOOKUP(C105,'Steel Couplings'!A:J,10),IF(C105&lt;(MAX(NHC!A:A))+1,VLOOKUP(C105,NHC!A:J,10),IF(C105&lt;(MAX('Dielectric Unions'!A:A))+1,VLOOKUP(C105,'Dielectric Unions'!A:J,10),IF(C105&lt;(MAX('MI Fittings - XH'!A:A))+1,VLOOKUP(C105,'MI Fittings - XH'!A:J,10),IF(C105&lt;(MAX('Steel Nipples - XH'!A:A))+1,VLOOKUP(C105,'Steel Nipples - XH'!A:J,10),IF(C105&lt;(MAX('CPVC Adapters'!A:A))+1,VLOOKUP(C105,'CPVC Adapters'!A:J,10),""))))))))))))))))))))))))))))))</f>
        <v/>
      </c>
      <c r="E105" s="975" t="str">
        <f>IF(C105&lt;(MAX('MI Fittings'!A:A))+1,VLOOKUP(C105,'MI Fittings'!A:K,3),IF(C105&lt;(MAX('CS Press Fittings'!A:A))+1,VLOOKUP(C105,'CS Press Fittings'!A:K,4),IF(C105&lt;(MAX('Steel Nipples'!A:A))+1,VLOOKUP(C105,'Steel Nipples'!A:K,3),IF(C105&lt;(MAX('Steel Cut Lengths'!A:A))+1,VLOOKUP(C105,'Steel Cut Lengths'!A:K,3),IF(C105&lt;(MAX('Pipe Hangers'!A:A))+1,VLOOKUP(C105,'Pipe Hangers'!A:J,3),IF(C105&lt;(MAX('Brass Nipples '!A:A))+1,VLOOKUP(C105,'Brass Nipples '!A:J,3),IF(C105&lt;(MAX('Brass Fittings '!A:A))+1,VLOOKUP(C105,'Brass Fittings '!A:J,3),IF(C105&lt;(MAX(Valves!A:A))+1,VLOOKUP(C105,Valves!A:J,3),IF(C105&lt;(MAX('PEX Tubing'!A:A))+1,VLOOKUP(C105,'PEX Tubing'!A:I,3),IF(C105&lt;(MAX('PEX Fittings - Brass'!A:A))+1,VLOOKUP(C105,'PEX Fittings - Brass'!A:J,3),IF(C105&lt;(MAX('PEX Fittings - EXPN Brass'!A:A))+1,VLOOKUP(C105,'PEX Fittings - EXPN Brass'!A:J,3),IF(C105&lt;(MAX('PEX Fittings - F1807 PPSU '!A:A))+1,VLOOKUP(C105,'PEX Fittings - F1807 PPSU '!A:J,3),IF(C105&lt;(MAX('PEX Fittings - F1960 EPPSU'!A:A))+1,VLOOKUP(C105,'PEX Fittings - F1960 EPPSU'!A:J,3),IF(C105&lt;(MAX(Accessories!A:A))+1,VLOOKUP(C105,Accessories!A:J,3),IF(C105&lt;(MAX('PVC DWV'!A:A))+1,VLOOKUP(C105,'PVC DWV'!A:K,3),IF(C105&lt;(MAX('PVC SCH 40'!A:A))+1,VLOOKUP(C105,'PVC SCH 40'!A:K,3),IF(C105&lt;(MAX('Push Fittings'!A:A))+1,VLOOKUP(C105,'Push Fittings'!A:J,3),IF(C105&lt;(MAX('Copper Wrot'!A:A))+1,VLOOKUP(C105,'Copper Wrot'!A:L,3),IF(C105&lt;(MAX('Cast Copper'!A:A))+1,VLOOKUP(C105,'Cast Copper'!A:J,3),IF(C105&lt;(MAX('Cast Copper'!A:A))+1,VLOOKUP(C105,'Cast Copper'!A:J,3),IF(C105&lt;(MAX('Press Copper Fittings'!A:A))+1,VLOOKUP(C105,'Press Copper Fittings'!A:J,3),IF(C105&lt;(MAX('Supply Stops'!A:A))+1,VLOOKUP(C105,'Supply Stops'!A:J,3),IF(C105&lt;(MAX('Supply Lines'!A:A))+1,VLOOKUP(C105,'Supply Lines'!A:J,3),IF(C105&lt;(MAX('Gas Connectors'!A:A))+1,VLOOKUP(C105,'Gas Connectors'!A:J,3),IF(C105&lt;(MAX('CI Fittings'!A:A))+1,VLOOKUP(C105,'CI Fittings'!A:J,3),IF(C105&lt;(MAX('Steel Couplings'!A:A))+1,VLOOKUP(C105,'Steel Couplings'!A:J,3),IF(C105&lt;(MAX(NHC!A:A))+1,VLOOKUP(C105,NHC!A:J,3),IF(C105&lt;(MAX('Dielectric Unions'!A:A))+1,VLOOKUP(C105,'Dielectric Unions'!A:J,3),IF(C105&lt;(MAX('MI Fittings - XH'!A:A))+1,VLOOKUP(C105,'MI Fittings - XH'!A:J,3),IF(C105&lt;(MAX('Steel Nipples - XH'!A:A))+1,VLOOKUP(C105,'Steel Nipples - XH'!A:J,3),IF(C105&lt;(MAX('CPVC Adapters'!A:A))+1,VLOOKUP(C105,'CPVC Adapters'!A:J,3),"")))))))))))))))))))))))))))))))</f>
        <v/>
      </c>
      <c r="F105" s="1376" t="str">
        <f>IFERROR(VLOOKUP(E105,'Consolidated Master Sheet'!B:C,2,0),"")</f>
        <v/>
      </c>
      <c r="G105" s="1377"/>
      <c r="H105" s="345" t="str">
        <f>IFERROR(VLOOKUP(E105,'PEX Tubing'!C:H,6,0),IFERROR(VLOOKUP(E105,'Consolidated Master Sheet'!B:G,6,0),""))</f>
        <v/>
      </c>
      <c r="I105" s="1554">
        <f>IF(C105&lt;(MAX('MI Fittings'!A:A))+1,VLOOKUP(C105,'MI Fittings'!A:K,7),IF(C105&lt;(MAX('CS Press Fittings'!A:A))+1,VLOOKUP(C105,'CS Press Fittings'!A:K,8),IF(C105&lt;(MAX('Steel Nipples'!A:A))+1,VLOOKUP(C105,'Steel Nipples'!A:K,7),IF(C105&lt;(MAX('Steel Cut Lengths'!A:A))+1,VLOOKUP(C105,'Steel Cut Lengths'!A:K,7),IF(C105&lt;(MAX('Pipe Hangers'!A:A))+1,VLOOKUP(C105,'Pipe Hangers'!A:J,7),IF(C105&lt;(MAX('Brass Nipples '!A:A))+1,VLOOKUP(C105,'Brass Nipples '!A:J,7),IF(C105&lt;(MAX('Brass Fittings '!A:A))+1,VLOOKUP(C105,'Brass Fittings '!A:J,7),IF(C105&lt;(MAX(Valves!A:A))+1,VLOOKUP(C105,Valves!A:J,7),IF(C105&lt;(MAX('PEX Tubing'!A:A))+1,VLOOKUP(C105,'PEX Tubing'!A:I,7),IF(C105&lt;(MAX('PEX Fittings - Brass'!A:A))+1,VLOOKUP(C105,'PEX Fittings - Brass'!A:J,7),IF(C105&lt;(MAX('PEX Fittings - EXPN Brass'!A:A))+1,VLOOKUP(C105,'PEX Fittings - EXPN Brass'!A:J,7),IF(C105&lt;(MAX('PEX Fittings - F1807 PPSU '!A:A))+1,VLOOKUP(C105,'PEX Fittings - F1807 PPSU '!A:J,7),IF(C105&lt;(MAX('PEX Fittings - F1960 EPPSU'!A:A))+1,VLOOKUP(C105,'PEX Fittings - F1960 EPPSU'!A:J,7),IF(C105&lt;(MAX(Accessories!A:A))+1,VLOOKUP(C105,Accessories!A:J,7),IF(C105&lt;(MAX('PVC DWV'!A:A))+1,VLOOKUP(C105,'PVC DWV'!A:K,8),IF(C105&lt;(MAX('PVC SCH 40'!A:A))+1,VLOOKUP(C105,'PVC SCH 40'!A:K,7),IF(C105&lt;(MAX('Push Fittings'!A:A))+1,VLOOKUP(C105,'Push Fittings'!A:J,7),IF(C105&lt;(MAX('Copper Wrot'!A:A))+1,VLOOKUP(C105,'Copper Wrot'!A:L,9),IF(C105&lt;(MAX('Cast Copper'!A:A))+1,VLOOKUP(C105,'Cast Copper'!A:J,6),IF(C105&lt;(MAX('Press Copper Fittings'!A:A))+1,VLOOKUP(C105,'Press Copper Fittings'!A:J,7),IF(C105&lt;(MAX('Supply Stops'!A:A))+1,VLOOKUP(C105,'Supply Stops'!A:J,7),IF(C105&lt;(MAX('Supply Lines'!A:A))+1,VLOOKUP(C105,'Supply Lines'!A:J,7),IF(C105&lt;(MAX('Gas Connectors'!A:A))+1,VLOOKUP(C105,'Gas Connectors'!A:J,7),IF(C105&lt;(MAX('CI Fittings'!A:A))+1,VLOOKUP(C105,'CI Fittings'!A:J,7),IF(C105&lt;(MAX('Steel Couplings'!A:A))+1,VLOOKUP(C105,'Steel Couplings'!A:J,7),IF(C105&lt;(MAX(NHC!A:A))+1,VLOOKUP(C105,NHC!A:J,7),IF(C105&lt;(MAX('Dielectric Unions'!A:A))+1,VLOOKUP(C105,'Dielectric Unions'!A:J,7),IF(C105&lt;(MAX('MI Fittings - XH'!A:A))+1,VLOOKUP(C105,'MI Fittings - XH'!A:J,7),IF(C105&lt;(MAX('Steel Nipples - XH'!A:A))+1,VLOOKUP(C105,'Steel Nipples - XH'!A:J,7),IF(C105&lt;(MAX('CPVC Adapters'!A:A))+1,VLOOKUP(C105,'CPVC Adapters'!A:J,7),0))))))))))))))))))))))))))))))</f>
        <v>0</v>
      </c>
      <c r="J105" s="1555">
        <f t="shared" si="1"/>
        <v>0</v>
      </c>
    </row>
    <row r="106" spans="3:10" ht="15" customHeight="1" thickTop="1" thickBot="1">
      <c r="C106" s="977">
        <v>85</v>
      </c>
      <c r="D106" s="17" t="str">
        <f>IF(C106&lt;(MAX('MI Fittings'!A:A))+1,VLOOKUP(C106,'MI Fittings'!A:K,10),IF(C106&lt;(MAX('CS Press Fittings'!A:A))+1,VLOOKUP(C106,'CS Press Fittings'!A:K,11),IF(C106&lt;(MAX('Steel Nipples'!A:A))+1,VLOOKUP(C106,'Steel Nipples'!A:K,10),IF(C106&lt;(MAX('Steel Cut Lengths'!A:A))+1,VLOOKUP(C106,'Steel Cut Lengths'!A:K,10),IF(C106&lt;(MAX('Pipe Hangers'!A:A))+1,VLOOKUP(C106,'Pipe Hangers'!A:J,10),IF(C106&lt;(MAX('Brass Nipples '!A:A))+1,VLOOKUP(C106,'Brass Nipples '!A:J,10),IF(C106&lt;(MAX('Brass Fittings '!A:A))+1,VLOOKUP(C106,'Brass Fittings '!A:J,10),IF(C106&lt;(MAX(Valves!A:A))+1,VLOOKUP(C106,Valves!A:J,10),IF(C106&lt;(MAX('PEX Tubing'!A:A))+1,VLOOKUP(C106,'PEX Tubing'!A:I,9),IF(C106&lt;(MAX('PEX Fittings - Brass'!A:A))+1,VLOOKUP(C106,'PEX Fittings - Brass'!A:J,10),IF(C106&lt;(MAX('PEX Fittings - EXPN Brass'!A:A))+1,VLOOKUP(C106,'PEX Fittings - EXPN Brass'!A:J,10),IF(C106&lt;(MAX('PEX Fittings - F1807 PPSU '!A:A))+1,VLOOKUP(C106,'PEX Fittings - F1807 PPSU '!A:J,10),IF(C106&lt;(MAX('PEX Fittings - F1960 EPPSU'!A:A))+1,VLOOKUP(C106,'PEX Fittings - F1960 EPPSU'!A:J,10),IF(C106&lt;(MAX(Accessories!A:A))+1,VLOOKUP(C106,Accessories!A:J,10),IF(C106&lt;(MAX('PVC DWV'!A:A))+1,VLOOKUP(C106,'PVC DWV'!A:K,11),IF(C106&lt;(MAX('PVC SCH 40'!A:A))+1,VLOOKUP(C106,'PVC SCH 40'!A:K,11),IF(C106&lt;(MAX('Push Fittings'!A:A))+1,VLOOKUP(C106,'Push Fittings'!A:J,10),IF(C106&lt;(MAX('Copper Wrot'!A:A))+1,VLOOKUP(C106,'Copper Wrot'!A:L,12),IF(C106&lt;(MAX('Cast Copper'!A:A))+1,VLOOKUP(C106,'Cast Copper'!A:J,10),IF(C106&lt;(MAX('Press Copper Fittings'!A:A))+1,VLOOKUP(C106,'Press Copper Fittings'!A:J,10),IF(C106&lt;(MAX('Supply Stops'!A:A))+1,VLOOKUP(C106,'Supply Stops'!A:J,10),IF(C106&lt;(MAX('Supply Lines'!A:A))+1,VLOOKUP(C106,'Supply Lines'!A:J,10),IF(C106&lt;(MAX('Gas Connectors'!A:A))+1,VLOOKUP(C106,'Gas Connectors'!A:J,10),IF(C106&lt;(MAX('CI Fittings'!A:A))+1,VLOOKUP(C106,'CI Fittings'!A:J,10),IF(C106&lt;(MAX('Steel Couplings'!A:A))+1,VLOOKUP(C106,'Steel Couplings'!A:J,10),IF(C106&lt;(MAX(NHC!A:A))+1,VLOOKUP(C106,NHC!A:J,10),IF(C106&lt;(MAX('Dielectric Unions'!A:A))+1,VLOOKUP(C106,'Dielectric Unions'!A:J,10),IF(C106&lt;(MAX('MI Fittings - XH'!A:A))+1,VLOOKUP(C106,'MI Fittings - XH'!A:J,10),IF(C106&lt;(MAX('Steel Nipples - XH'!A:A))+1,VLOOKUP(C106,'Steel Nipples - XH'!A:J,10),IF(C106&lt;(MAX('CPVC Adapters'!A:A))+1,VLOOKUP(C106,'CPVC Adapters'!A:J,10),""))))))))))))))))))))))))))))))</f>
        <v/>
      </c>
      <c r="E106" s="975" t="str">
        <f>IF(C106&lt;(MAX('MI Fittings'!A:A))+1,VLOOKUP(C106,'MI Fittings'!A:K,3),IF(C106&lt;(MAX('CS Press Fittings'!A:A))+1,VLOOKUP(C106,'CS Press Fittings'!A:K,4),IF(C106&lt;(MAX('Steel Nipples'!A:A))+1,VLOOKUP(C106,'Steel Nipples'!A:K,3),IF(C106&lt;(MAX('Steel Cut Lengths'!A:A))+1,VLOOKUP(C106,'Steel Cut Lengths'!A:K,3),IF(C106&lt;(MAX('Pipe Hangers'!A:A))+1,VLOOKUP(C106,'Pipe Hangers'!A:J,3),IF(C106&lt;(MAX('Brass Nipples '!A:A))+1,VLOOKUP(C106,'Brass Nipples '!A:J,3),IF(C106&lt;(MAX('Brass Fittings '!A:A))+1,VLOOKUP(C106,'Brass Fittings '!A:J,3),IF(C106&lt;(MAX(Valves!A:A))+1,VLOOKUP(C106,Valves!A:J,3),IF(C106&lt;(MAX('PEX Tubing'!A:A))+1,VLOOKUP(C106,'PEX Tubing'!A:I,3),IF(C106&lt;(MAX('PEX Fittings - Brass'!A:A))+1,VLOOKUP(C106,'PEX Fittings - Brass'!A:J,3),IF(C106&lt;(MAX('PEX Fittings - EXPN Brass'!A:A))+1,VLOOKUP(C106,'PEX Fittings - EXPN Brass'!A:J,3),IF(C106&lt;(MAX('PEX Fittings - F1807 PPSU '!A:A))+1,VLOOKUP(C106,'PEX Fittings - F1807 PPSU '!A:J,3),IF(C106&lt;(MAX('PEX Fittings - F1960 EPPSU'!A:A))+1,VLOOKUP(C106,'PEX Fittings - F1960 EPPSU'!A:J,3),IF(C106&lt;(MAX(Accessories!A:A))+1,VLOOKUP(C106,Accessories!A:J,3),IF(C106&lt;(MAX('PVC DWV'!A:A))+1,VLOOKUP(C106,'PVC DWV'!A:K,3),IF(C106&lt;(MAX('PVC SCH 40'!A:A))+1,VLOOKUP(C106,'PVC SCH 40'!A:K,3),IF(C106&lt;(MAX('Push Fittings'!A:A))+1,VLOOKUP(C106,'Push Fittings'!A:J,3),IF(C106&lt;(MAX('Copper Wrot'!A:A))+1,VLOOKUP(C106,'Copper Wrot'!A:L,3),IF(C106&lt;(MAX('Cast Copper'!A:A))+1,VLOOKUP(C106,'Cast Copper'!A:J,3),IF(C106&lt;(MAX('Cast Copper'!A:A))+1,VLOOKUP(C106,'Cast Copper'!A:J,3),IF(C106&lt;(MAX('Press Copper Fittings'!A:A))+1,VLOOKUP(C106,'Press Copper Fittings'!A:J,3),IF(C106&lt;(MAX('Supply Stops'!A:A))+1,VLOOKUP(C106,'Supply Stops'!A:J,3),IF(C106&lt;(MAX('Supply Lines'!A:A))+1,VLOOKUP(C106,'Supply Lines'!A:J,3),IF(C106&lt;(MAX('Gas Connectors'!A:A))+1,VLOOKUP(C106,'Gas Connectors'!A:J,3),IF(C106&lt;(MAX('CI Fittings'!A:A))+1,VLOOKUP(C106,'CI Fittings'!A:J,3),IF(C106&lt;(MAX('Steel Couplings'!A:A))+1,VLOOKUP(C106,'Steel Couplings'!A:J,3),IF(C106&lt;(MAX(NHC!A:A))+1,VLOOKUP(C106,NHC!A:J,3),IF(C106&lt;(MAX('Dielectric Unions'!A:A))+1,VLOOKUP(C106,'Dielectric Unions'!A:J,3),IF(C106&lt;(MAX('MI Fittings - XH'!A:A))+1,VLOOKUP(C106,'MI Fittings - XH'!A:J,3),IF(C106&lt;(MAX('Steel Nipples - XH'!A:A))+1,VLOOKUP(C106,'Steel Nipples - XH'!A:J,3),IF(C106&lt;(MAX('CPVC Adapters'!A:A))+1,VLOOKUP(C106,'CPVC Adapters'!A:J,3),"")))))))))))))))))))))))))))))))</f>
        <v/>
      </c>
      <c r="F106" s="1376" t="str">
        <f>IFERROR(VLOOKUP(E106,'Consolidated Master Sheet'!B:C,2,0),"")</f>
        <v/>
      </c>
      <c r="G106" s="1377"/>
      <c r="H106" s="345" t="str">
        <f>IFERROR(VLOOKUP(E106,'PEX Tubing'!C:H,6,0),IFERROR(VLOOKUP(E106,'Consolidated Master Sheet'!B:G,6,0),""))</f>
        <v/>
      </c>
      <c r="I106" s="1554">
        <f>IF(C106&lt;(MAX('MI Fittings'!A:A))+1,VLOOKUP(C106,'MI Fittings'!A:K,7),IF(C106&lt;(MAX('CS Press Fittings'!A:A))+1,VLOOKUP(C106,'CS Press Fittings'!A:K,8),IF(C106&lt;(MAX('Steel Nipples'!A:A))+1,VLOOKUP(C106,'Steel Nipples'!A:K,7),IF(C106&lt;(MAX('Steel Cut Lengths'!A:A))+1,VLOOKUP(C106,'Steel Cut Lengths'!A:K,7),IF(C106&lt;(MAX('Pipe Hangers'!A:A))+1,VLOOKUP(C106,'Pipe Hangers'!A:J,7),IF(C106&lt;(MAX('Brass Nipples '!A:A))+1,VLOOKUP(C106,'Brass Nipples '!A:J,7),IF(C106&lt;(MAX('Brass Fittings '!A:A))+1,VLOOKUP(C106,'Brass Fittings '!A:J,7),IF(C106&lt;(MAX(Valves!A:A))+1,VLOOKUP(C106,Valves!A:J,7),IF(C106&lt;(MAX('PEX Tubing'!A:A))+1,VLOOKUP(C106,'PEX Tubing'!A:I,7),IF(C106&lt;(MAX('PEX Fittings - Brass'!A:A))+1,VLOOKUP(C106,'PEX Fittings - Brass'!A:J,7),IF(C106&lt;(MAX('PEX Fittings - EXPN Brass'!A:A))+1,VLOOKUP(C106,'PEX Fittings - EXPN Brass'!A:J,7),IF(C106&lt;(MAX('PEX Fittings - F1807 PPSU '!A:A))+1,VLOOKUP(C106,'PEX Fittings - F1807 PPSU '!A:J,7),IF(C106&lt;(MAX('PEX Fittings - F1960 EPPSU'!A:A))+1,VLOOKUP(C106,'PEX Fittings - F1960 EPPSU'!A:J,7),IF(C106&lt;(MAX(Accessories!A:A))+1,VLOOKUP(C106,Accessories!A:J,7),IF(C106&lt;(MAX('PVC DWV'!A:A))+1,VLOOKUP(C106,'PVC DWV'!A:K,8),IF(C106&lt;(MAX('PVC SCH 40'!A:A))+1,VLOOKUP(C106,'PVC SCH 40'!A:K,7),IF(C106&lt;(MAX('Push Fittings'!A:A))+1,VLOOKUP(C106,'Push Fittings'!A:J,7),IF(C106&lt;(MAX('Copper Wrot'!A:A))+1,VLOOKUP(C106,'Copper Wrot'!A:L,9),IF(C106&lt;(MAX('Cast Copper'!A:A))+1,VLOOKUP(C106,'Cast Copper'!A:J,6),IF(C106&lt;(MAX('Press Copper Fittings'!A:A))+1,VLOOKUP(C106,'Press Copper Fittings'!A:J,7),IF(C106&lt;(MAX('Supply Stops'!A:A))+1,VLOOKUP(C106,'Supply Stops'!A:J,7),IF(C106&lt;(MAX('Supply Lines'!A:A))+1,VLOOKUP(C106,'Supply Lines'!A:J,7),IF(C106&lt;(MAX('Gas Connectors'!A:A))+1,VLOOKUP(C106,'Gas Connectors'!A:J,7),IF(C106&lt;(MAX('CI Fittings'!A:A))+1,VLOOKUP(C106,'CI Fittings'!A:J,7),IF(C106&lt;(MAX('Steel Couplings'!A:A))+1,VLOOKUP(C106,'Steel Couplings'!A:J,7),IF(C106&lt;(MAX(NHC!A:A))+1,VLOOKUP(C106,NHC!A:J,7),IF(C106&lt;(MAX('Dielectric Unions'!A:A))+1,VLOOKUP(C106,'Dielectric Unions'!A:J,7),IF(C106&lt;(MAX('MI Fittings - XH'!A:A))+1,VLOOKUP(C106,'MI Fittings - XH'!A:J,7),IF(C106&lt;(MAX('Steel Nipples - XH'!A:A))+1,VLOOKUP(C106,'Steel Nipples - XH'!A:J,7),IF(C106&lt;(MAX('CPVC Adapters'!A:A))+1,VLOOKUP(C106,'CPVC Adapters'!A:J,7),0))))))))))))))))))))))))))))))</f>
        <v>0</v>
      </c>
      <c r="J106" s="1555">
        <f t="shared" si="1"/>
        <v>0</v>
      </c>
    </row>
    <row r="107" spans="3:10" ht="15" customHeight="1" thickTop="1" thickBot="1">
      <c r="C107" s="976">
        <v>86</v>
      </c>
      <c r="D107" s="17" t="str">
        <f>IF(C107&lt;(MAX('MI Fittings'!A:A))+1,VLOOKUP(C107,'MI Fittings'!A:K,10),IF(C107&lt;(MAX('CS Press Fittings'!A:A))+1,VLOOKUP(C107,'CS Press Fittings'!A:K,11),IF(C107&lt;(MAX('Steel Nipples'!A:A))+1,VLOOKUP(C107,'Steel Nipples'!A:K,10),IF(C107&lt;(MAX('Steel Cut Lengths'!A:A))+1,VLOOKUP(C107,'Steel Cut Lengths'!A:K,10),IF(C107&lt;(MAX('Pipe Hangers'!A:A))+1,VLOOKUP(C107,'Pipe Hangers'!A:J,10),IF(C107&lt;(MAX('Brass Nipples '!A:A))+1,VLOOKUP(C107,'Brass Nipples '!A:J,10),IF(C107&lt;(MAX('Brass Fittings '!A:A))+1,VLOOKUP(C107,'Brass Fittings '!A:J,10),IF(C107&lt;(MAX(Valves!A:A))+1,VLOOKUP(C107,Valves!A:J,10),IF(C107&lt;(MAX('PEX Tubing'!A:A))+1,VLOOKUP(C107,'PEX Tubing'!A:I,9),IF(C107&lt;(MAX('PEX Fittings - Brass'!A:A))+1,VLOOKUP(C107,'PEX Fittings - Brass'!A:J,10),IF(C107&lt;(MAX('PEX Fittings - EXPN Brass'!A:A))+1,VLOOKUP(C107,'PEX Fittings - EXPN Brass'!A:J,10),IF(C107&lt;(MAX('PEX Fittings - F1807 PPSU '!A:A))+1,VLOOKUP(C107,'PEX Fittings - F1807 PPSU '!A:J,10),IF(C107&lt;(MAX('PEX Fittings - F1960 EPPSU'!A:A))+1,VLOOKUP(C107,'PEX Fittings - F1960 EPPSU'!A:J,10),IF(C107&lt;(MAX(Accessories!A:A))+1,VLOOKUP(C107,Accessories!A:J,10),IF(C107&lt;(MAX('PVC DWV'!A:A))+1,VLOOKUP(C107,'PVC DWV'!A:K,11),IF(C107&lt;(MAX('PVC SCH 40'!A:A))+1,VLOOKUP(C107,'PVC SCH 40'!A:K,11),IF(C107&lt;(MAX('Push Fittings'!A:A))+1,VLOOKUP(C107,'Push Fittings'!A:J,10),IF(C107&lt;(MAX('Copper Wrot'!A:A))+1,VLOOKUP(C107,'Copper Wrot'!A:L,12),IF(C107&lt;(MAX('Cast Copper'!A:A))+1,VLOOKUP(C107,'Cast Copper'!A:J,10),IF(C107&lt;(MAX('Press Copper Fittings'!A:A))+1,VLOOKUP(C107,'Press Copper Fittings'!A:J,10),IF(C107&lt;(MAX('Supply Stops'!A:A))+1,VLOOKUP(C107,'Supply Stops'!A:J,10),IF(C107&lt;(MAX('Supply Lines'!A:A))+1,VLOOKUP(C107,'Supply Lines'!A:J,10),IF(C107&lt;(MAX('Gas Connectors'!A:A))+1,VLOOKUP(C107,'Gas Connectors'!A:J,10),IF(C107&lt;(MAX('CI Fittings'!A:A))+1,VLOOKUP(C107,'CI Fittings'!A:J,10),IF(C107&lt;(MAX('Steel Couplings'!A:A))+1,VLOOKUP(C107,'Steel Couplings'!A:J,10),IF(C107&lt;(MAX(NHC!A:A))+1,VLOOKUP(C107,NHC!A:J,10),IF(C107&lt;(MAX('Dielectric Unions'!A:A))+1,VLOOKUP(C107,'Dielectric Unions'!A:J,10),IF(C107&lt;(MAX('MI Fittings - XH'!A:A))+1,VLOOKUP(C107,'MI Fittings - XH'!A:J,10),IF(C107&lt;(MAX('Steel Nipples - XH'!A:A))+1,VLOOKUP(C107,'Steel Nipples - XH'!A:J,10),IF(C107&lt;(MAX('CPVC Adapters'!A:A))+1,VLOOKUP(C107,'CPVC Adapters'!A:J,10),""))))))))))))))))))))))))))))))</f>
        <v/>
      </c>
      <c r="E107" s="975" t="str">
        <f>IF(C107&lt;(MAX('MI Fittings'!A:A))+1,VLOOKUP(C107,'MI Fittings'!A:K,3),IF(C107&lt;(MAX('CS Press Fittings'!A:A))+1,VLOOKUP(C107,'CS Press Fittings'!A:K,4),IF(C107&lt;(MAX('Steel Nipples'!A:A))+1,VLOOKUP(C107,'Steel Nipples'!A:K,3),IF(C107&lt;(MAX('Steel Cut Lengths'!A:A))+1,VLOOKUP(C107,'Steel Cut Lengths'!A:K,3),IF(C107&lt;(MAX('Pipe Hangers'!A:A))+1,VLOOKUP(C107,'Pipe Hangers'!A:J,3),IF(C107&lt;(MAX('Brass Nipples '!A:A))+1,VLOOKUP(C107,'Brass Nipples '!A:J,3),IF(C107&lt;(MAX('Brass Fittings '!A:A))+1,VLOOKUP(C107,'Brass Fittings '!A:J,3),IF(C107&lt;(MAX(Valves!A:A))+1,VLOOKUP(C107,Valves!A:J,3),IF(C107&lt;(MAX('PEX Tubing'!A:A))+1,VLOOKUP(C107,'PEX Tubing'!A:I,3),IF(C107&lt;(MAX('PEX Fittings - Brass'!A:A))+1,VLOOKUP(C107,'PEX Fittings - Brass'!A:J,3),IF(C107&lt;(MAX('PEX Fittings - EXPN Brass'!A:A))+1,VLOOKUP(C107,'PEX Fittings - EXPN Brass'!A:J,3),IF(C107&lt;(MAX('PEX Fittings - F1807 PPSU '!A:A))+1,VLOOKUP(C107,'PEX Fittings - F1807 PPSU '!A:J,3),IF(C107&lt;(MAX('PEX Fittings - F1960 EPPSU'!A:A))+1,VLOOKUP(C107,'PEX Fittings - F1960 EPPSU'!A:J,3),IF(C107&lt;(MAX(Accessories!A:A))+1,VLOOKUP(C107,Accessories!A:J,3),IF(C107&lt;(MAX('PVC DWV'!A:A))+1,VLOOKUP(C107,'PVC DWV'!A:K,3),IF(C107&lt;(MAX('PVC SCH 40'!A:A))+1,VLOOKUP(C107,'PVC SCH 40'!A:K,3),IF(C107&lt;(MAX('Push Fittings'!A:A))+1,VLOOKUP(C107,'Push Fittings'!A:J,3),IF(C107&lt;(MAX('Copper Wrot'!A:A))+1,VLOOKUP(C107,'Copper Wrot'!A:L,3),IF(C107&lt;(MAX('Cast Copper'!A:A))+1,VLOOKUP(C107,'Cast Copper'!A:J,3),IF(C107&lt;(MAX('Cast Copper'!A:A))+1,VLOOKUP(C107,'Cast Copper'!A:J,3),IF(C107&lt;(MAX('Press Copper Fittings'!A:A))+1,VLOOKUP(C107,'Press Copper Fittings'!A:J,3),IF(C107&lt;(MAX('Supply Stops'!A:A))+1,VLOOKUP(C107,'Supply Stops'!A:J,3),IF(C107&lt;(MAX('Supply Lines'!A:A))+1,VLOOKUP(C107,'Supply Lines'!A:J,3),IF(C107&lt;(MAX('Gas Connectors'!A:A))+1,VLOOKUP(C107,'Gas Connectors'!A:J,3),IF(C107&lt;(MAX('CI Fittings'!A:A))+1,VLOOKUP(C107,'CI Fittings'!A:J,3),IF(C107&lt;(MAX('Steel Couplings'!A:A))+1,VLOOKUP(C107,'Steel Couplings'!A:J,3),IF(C107&lt;(MAX(NHC!A:A))+1,VLOOKUP(C107,NHC!A:J,3),IF(C107&lt;(MAX('Dielectric Unions'!A:A))+1,VLOOKUP(C107,'Dielectric Unions'!A:J,3),IF(C107&lt;(MAX('MI Fittings - XH'!A:A))+1,VLOOKUP(C107,'MI Fittings - XH'!A:J,3),IF(C107&lt;(MAX('Steel Nipples - XH'!A:A))+1,VLOOKUP(C107,'Steel Nipples - XH'!A:J,3),IF(C107&lt;(MAX('CPVC Adapters'!A:A))+1,VLOOKUP(C107,'CPVC Adapters'!A:J,3),"")))))))))))))))))))))))))))))))</f>
        <v/>
      </c>
      <c r="F107" s="1376" t="str">
        <f>IFERROR(VLOOKUP(E107,'Consolidated Master Sheet'!B:C,2,0),"")</f>
        <v/>
      </c>
      <c r="G107" s="1377"/>
      <c r="H107" s="345" t="str">
        <f>IFERROR(VLOOKUP(E107,'PEX Tubing'!C:H,6,0),IFERROR(VLOOKUP(E107,'Consolidated Master Sheet'!B:G,6,0),""))</f>
        <v/>
      </c>
      <c r="I107" s="1554">
        <f>IF(C107&lt;(MAX('MI Fittings'!A:A))+1,VLOOKUP(C107,'MI Fittings'!A:K,7),IF(C107&lt;(MAX('CS Press Fittings'!A:A))+1,VLOOKUP(C107,'CS Press Fittings'!A:K,8),IF(C107&lt;(MAX('Steel Nipples'!A:A))+1,VLOOKUP(C107,'Steel Nipples'!A:K,7),IF(C107&lt;(MAX('Steel Cut Lengths'!A:A))+1,VLOOKUP(C107,'Steel Cut Lengths'!A:K,7),IF(C107&lt;(MAX('Pipe Hangers'!A:A))+1,VLOOKUP(C107,'Pipe Hangers'!A:J,7),IF(C107&lt;(MAX('Brass Nipples '!A:A))+1,VLOOKUP(C107,'Brass Nipples '!A:J,7),IF(C107&lt;(MAX('Brass Fittings '!A:A))+1,VLOOKUP(C107,'Brass Fittings '!A:J,7),IF(C107&lt;(MAX(Valves!A:A))+1,VLOOKUP(C107,Valves!A:J,7),IF(C107&lt;(MAX('PEX Tubing'!A:A))+1,VLOOKUP(C107,'PEX Tubing'!A:I,7),IF(C107&lt;(MAX('PEX Fittings - Brass'!A:A))+1,VLOOKUP(C107,'PEX Fittings - Brass'!A:J,7),IF(C107&lt;(MAX('PEX Fittings - EXPN Brass'!A:A))+1,VLOOKUP(C107,'PEX Fittings - EXPN Brass'!A:J,7),IF(C107&lt;(MAX('PEX Fittings - F1807 PPSU '!A:A))+1,VLOOKUP(C107,'PEX Fittings - F1807 PPSU '!A:J,7),IF(C107&lt;(MAX('PEX Fittings - F1960 EPPSU'!A:A))+1,VLOOKUP(C107,'PEX Fittings - F1960 EPPSU'!A:J,7),IF(C107&lt;(MAX(Accessories!A:A))+1,VLOOKUP(C107,Accessories!A:J,7),IF(C107&lt;(MAX('PVC DWV'!A:A))+1,VLOOKUP(C107,'PVC DWV'!A:K,8),IF(C107&lt;(MAX('PVC SCH 40'!A:A))+1,VLOOKUP(C107,'PVC SCH 40'!A:K,7),IF(C107&lt;(MAX('Push Fittings'!A:A))+1,VLOOKUP(C107,'Push Fittings'!A:J,7),IF(C107&lt;(MAX('Copper Wrot'!A:A))+1,VLOOKUP(C107,'Copper Wrot'!A:L,9),IF(C107&lt;(MAX('Cast Copper'!A:A))+1,VLOOKUP(C107,'Cast Copper'!A:J,6),IF(C107&lt;(MAX('Press Copper Fittings'!A:A))+1,VLOOKUP(C107,'Press Copper Fittings'!A:J,7),IF(C107&lt;(MAX('Supply Stops'!A:A))+1,VLOOKUP(C107,'Supply Stops'!A:J,7),IF(C107&lt;(MAX('Supply Lines'!A:A))+1,VLOOKUP(C107,'Supply Lines'!A:J,7),IF(C107&lt;(MAX('Gas Connectors'!A:A))+1,VLOOKUP(C107,'Gas Connectors'!A:J,7),IF(C107&lt;(MAX('CI Fittings'!A:A))+1,VLOOKUP(C107,'CI Fittings'!A:J,7),IF(C107&lt;(MAX('Steel Couplings'!A:A))+1,VLOOKUP(C107,'Steel Couplings'!A:J,7),IF(C107&lt;(MAX(NHC!A:A))+1,VLOOKUP(C107,NHC!A:J,7),IF(C107&lt;(MAX('Dielectric Unions'!A:A))+1,VLOOKUP(C107,'Dielectric Unions'!A:J,7),IF(C107&lt;(MAX('MI Fittings - XH'!A:A))+1,VLOOKUP(C107,'MI Fittings - XH'!A:J,7),IF(C107&lt;(MAX('Steel Nipples - XH'!A:A))+1,VLOOKUP(C107,'Steel Nipples - XH'!A:J,7),IF(C107&lt;(MAX('CPVC Adapters'!A:A))+1,VLOOKUP(C107,'CPVC Adapters'!A:J,7),0))))))))))))))))))))))))))))))</f>
        <v>0</v>
      </c>
      <c r="J107" s="1555">
        <f t="shared" si="1"/>
        <v>0</v>
      </c>
    </row>
    <row r="108" spans="3:10" ht="15" customHeight="1" thickTop="1" thickBot="1">
      <c r="C108" s="977">
        <v>87</v>
      </c>
      <c r="D108" s="17" t="str">
        <f>IF(C108&lt;(MAX('MI Fittings'!A:A))+1,VLOOKUP(C108,'MI Fittings'!A:K,10),IF(C108&lt;(MAX('CS Press Fittings'!A:A))+1,VLOOKUP(C108,'CS Press Fittings'!A:K,11),IF(C108&lt;(MAX('Steel Nipples'!A:A))+1,VLOOKUP(C108,'Steel Nipples'!A:K,10),IF(C108&lt;(MAX('Steel Cut Lengths'!A:A))+1,VLOOKUP(C108,'Steel Cut Lengths'!A:K,10),IF(C108&lt;(MAX('Pipe Hangers'!A:A))+1,VLOOKUP(C108,'Pipe Hangers'!A:J,10),IF(C108&lt;(MAX('Brass Nipples '!A:A))+1,VLOOKUP(C108,'Brass Nipples '!A:J,10),IF(C108&lt;(MAX('Brass Fittings '!A:A))+1,VLOOKUP(C108,'Brass Fittings '!A:J,10),IF(C108&lt;(MAX(Valves!A:A))+1,VLOOKUP(C108,Valves!A:J,10),IF(C108&lt;(MAX('PEX Tubing'!A:A))+1,VLOOKUP(C108,'PEX Tubing'!A:I,9),IF(C108&lt;(MAX('PEX Fittings - Brass'!A:A))+1,VLOOKUP(C108,'PEX Fittings - Brass'!A:J,10),IF(C108&lt;(MAX('PEX Fittings - EXPN Brass'!A:A))+1,VLOOKUP(C108,'PEX Fittings - EXPN Brass'!A:J,10),IF(C108&lt;(MAX('PEX Fittings - F1807 PPSU '!A:A))+1,VLOOKUP(C108,'PEX Fittings - F1807 PPSU '!A:J,10),IF(C108&lt;(MAX('PEX Fittings - F1960 EPPSU'!A:A))+1,VLOOKUP(C108,'PEX Fittings - F1960 EPPSU'!A:J,10),IF(C108&lt;(MAX(Accessories!A:A))+1,VLOOKUP(C108,Accessories!A:J,10),IF(C108&lt;(MAX('PVC DWV'!A:A))+1,VLOOKUP(C108,'PVC DWV'!A:K,11),IF(C108&lt;(MAX('PVC SCH 40'!A:A))+1,VLOOKUP(C108,'PVC SCH 40'!A:K,11),IF(C108&lt;(MAX('Push Fittings'!A:A))+1,VLOOKUP(C108,'Push Fittings'!A:J,10),IF(C108&lt;(MAX('Copper Wrot'!A:A))+1,VLOOKUP(C108,'Copper Wrot'!A:L,12),IF(C108&lt;(MAX('Cast Copper'!A:A))+1,VLOOKUP(C108,'Cast Copper'!A:J,10),IF(C108&lt;(MAX('Press Copper Fittings'!A:A))+1,VLOOKUP(C108,'Press Copper Fittings'!A:J,10),IF(C108&lt;(MAX('Supply Stops'!A:A))+1,VLOOKUP(C108,'Supply Stops'!A:J,10),IF(C108&lt;(MAX('Supply Lines'!A:A))+1,VLOOKUP(C108,'Supply Lines'!A:J,10),IF(C108&lt;(MAX('Gas Connectors'!A:A))+1,VLOOKUP(C108,'Gas Connectors'!A:J,10),IF(C108&lt;(MAX('CI Fittings'!A:A))+1,VLOOKUP(C108,'CI Fittings'!A:J,10),IF(C108&lt;(MAX('Steel Couplings'!A:A))+1,VLOOKUP(C108,'Steel Couplings'!A:J,10),IF(C108&lt;(MAX(NHC!A:A))+1,VLOOKUP(C108,NHC!A:J,10),IF(C108&lt;(MAX('Dielectric Unions'!A:A))+1,VLOOKUP(C108,'Dielectric Unions'!A:J,10),IF(C108&lt;(MAX('MI Fittings - XH'!A:A))+1,VLOOKUP(C108,'MI Fittings - XH'!A:J,10),IF(C108&lt;(MAX('Steel Nipples - XH'!A:A))+1,VLOOKUP(C108,'Steel Nipples - XH'!A:J,10),IF(C108&lt;(MAX('CPVC Adapters'!A:A))+1,VLOOKUP(C108,'CPVC Adapters'!A:J,10),""))))))))))))))))))))))))))))))</f>
        <v/>
      </c>
      <c r="E108" s="975" t="str">
        <f>IF(C108&lt;(MAX('MI Fittings'!A:A))+1,VLOOKUP(C108,'MI Fittings'!A:K,3),IF(C108&lt;(MAX('CS Press Fittings'!A:A))+1,VLOOKUP(C108,'CS Press Fittings'!A:K,4),IF(C108&lt;(MAX('Steel Nipples'!A:A))+1,VLOOKUP(C108,'Steel Nipples'!A:K,3),IF(C108&lt;(MAX('Steel Cut Lengths'!A:A))+1,VLOOKUP(C108,'Steel Cut Lengths'!A:K,3),IF(C108&lt;(MAX('Pipe Hangers'!A:A))+1,VLOOKUP(C108,'Pipe Hangers'!A:J,3),IF(C108&lt;(MAX('Brass Nipples '!A:A))+1,VLOOKUP(C108,'Brass Nipples '!A:J,3),IF(C108&lt;(MAX('Brass Fittings '!A:A))+1,VLOOKUP(C108,'Brass Fittings '!A:J,3),IF(C108&lt;(MAX(Valves!A:A))+1,VLOOKUP(C108,Valves!A:J,3),IF(C108&lt;(MAX('PEX Tubing'!A:A))+1,VLOOKUP(C108,'PEX Tubing'!A:I,3),IF(C108&lt;(MAX('PEX Fittings - Brass'!A:A))+1,VLOOKUP(C108,'PEX Fittings - Brass'!A:J,3),IF(C108&lt;(MAX('PEX Fittings - EXPN Brass'!A:A))+1,VLOOKUP(C108,'PEX Fittings - EXPN Brass'!A:J,3),IF(C108&lt;(MAX('PEX Fittings - F1807 PPSU '!A:A))+1,VLOOKUP(C108,'PEX Fittings - F1807 PPSU '!A:J,3),IF(C108&lt;(MAX('PEX Fittings - F1960 EPPSU'!A:A))+1,VLOOKUP(C108,'PEX Fittings - F1960 EPPSU'!A:J,3),IF(C108&lt;(MAX(Accessories!A:A))+1,VLOOKUP(C108,Accessories!A:J,3),IF(C108&lt;(MAX('PVC DWV'!A:A))+1,VLOOKUP(C108,'PVC DWV'!A:K,3),IF(C108&lt;(MAX('PVC SCH 40'!A:A))+1,VLOOKUP(C108,'PVC SCH 40'!A:K,3),IF(C108&lt;(MAX('Push Fittings'!A:A))+1,VLOOKUP(C108,'Push Fittings'!A:J,3),IF(C108&lt;(MAX('Copper Wrot'!A:A))+1,VLOOKUP(C108,'Copper Wrot'!A:L,3),IF(C108&lt;(MAX('Cast Copper'!A:A))+1,VLOOKUP(C108,'Cast Copper'!A:J,3),IF(C108&lt;(MAX('Cast Copper'!A:A))+1,VLOOKUP(C108,'Cast Copper'!A:J,3),IF(C108&lt;(MAX('Press Copper Fittings'!A:A))+1,VLOOKUP(C108,'Press Copper Fittings'!A:J,3),IF(C108&lt;(MAX('Supply Stops'!A:A))+1,VLOOKUP(C108,'Supply Stops'!A:J,3),IF(C108&lt;(MAX('Supply Lines'!A:A))+1,VLOOKUP(C108,'Supply Lines'!A:J,3),IF(C108&lt;(MAX('Gas Connectors'!A:A))+1,VLOOKUP(C108,'Gas Connectors'!A:J,3),IF(C108&lt;(MAX('CI Fittings'!A:A))+1,VLOOKUP(C108,'CI Fittings'!A:J,3),IF(C108&lt;(MAX('Steel Couplings'!A:A))+1,VLOOKUP(C108,'Steel Couplings'!A:J,3),IF(C108&lt;(MAX(NHC!A:A))+1,VLOOKUP(C108,NHC!A:J,3),IF(C108&lt;(MAX('Dielectric Unions'!A:A))+1,VLOOKUP(C108,'Dielectric Unions'!A:J,3),IF(C108&lt;(MAX('MI Fittings - XH'!A:A))+1,VLOOKUP(C108,'MI Fittings - XH'!A:J,3),IF(C108&lt;(MAX('Steel Nipples - XH'!A:A))+1,VLOOKUP(C108,'Steel Nipples - XH'!A:J,3),IF(C108&lt;(MAX('CPVC Adapters'!A:A))+1,VLOOKUP(C108,'CPVC Adapters'!A:J,3),"")))))))))))))))))))))))))))))))</f>
        <v/>
      </c>
      <c r="F108" s="1376" t="str">
        <f>IFERROR(VLOOKUP(E108,'Consolidated Master Sheet'!B:C,2,0),"")</f>
        <v/>
      </c>
      <c r="G108" s="1377"/>
      <c r="H108" s="345" t="str">
        <f>IFERROR(VLOOKUP(E108,'PEX Tubing'!C:H,6,0),IFERROR(VLOOKUP(E108,'Consolidated Master Sheet'!B:G,6,0),""))</f>
        <v/>
      </c>
      <c r="I108" s="1554">
        <f>IF(C108&lt;(MAX('MI Fittings'!A:A))+1,VLOOKUP(C108,'MI Fittings'!A:K,7),IF(C108&lt;(MAX('CS Press Fittings'!A:A))+1,VLOOKUP(C108,'CS Press Fittings'!A:K,8),IF(C108&lt;(MAX('Steel Nipples'!A:A))+1,VLOOKUP(C108,'Steel Nipples'!A:K,7),IF(C108&lt;(MAX('Steel Cut Lengths'!A:A))+1,VLOOKUP(C108,'Steel Cut Lengths'!A:K,7),IF(C108&lt;(MAX('Pipe Hangers'!A:A))+1,VLOOKUP(C108,'Pipe Hangers'!A:J,7),IF(C108&lt;(MAX('Brass Nipples '!A:A))+1,VLOOKUP(C108,'Brass Nipples '!A:J,7),IF(C108&lt;(MAX('Brass Fittings '!A:A))+1,VLOOKUP(C108,'Brass Fittings '!A:J,7),IF(C108&lt;(MAX(Valves!A:A))+1,VLOOKUP(C108,Valves!A:J,7),IF(C108&lt;(MAX('PEX Tubing'!A:A))+1,VLOOKUP(C108,'PEX Tubing'!A:I,7),IF(C108&lt;(MAX('PEX Fittings - Brass'!A:A))+1,VLOOKUP(C108,'PEX Fittings - Brass'!A:J,7),IF(C108&lt;(MAX('PEX Fittings - EXPN Brass'!A:A))+1,VLOOKUP(C108,'PEX Fittings - EXPN Brass'!A:J,7),IF(C108&lt;(MAX('PEX Fittings - F1807 PPSU '!A:A))+1,VLOOKUP(C108,'PEX Fittings - F1807 PPSU '!A:J,7),IF(C108&lt;(MAX('PEX Fittings - F1960 EPPSU'!A:A))+1,VLOOKUP(C108,'PEX Fittings - F1960 EPPSU'!A:J,7),IF(C108&lt;(MAX(Accessories!A:A))+1,VLOOKUP(C108,Accessories!A:J,7),IF(C108&lt;(MAX('PVC DWV'!A:A))+1,VLOOKUP(C108,'PVC DWV'!A:K,8),IF(C108&lt;(MAX('PVC SCH 40'!A:A))+1,VLOOKUP(C108,'PVC SCH 40'!A:K,7),IF(C108&lt;(MAX('Push Fittings'!A:A))+1,VLOOKUP(C108,'Push Fittings'!A:J,7),IF(C108&lt;(MAX('Copper Wrot'!A:A))+1,VLOOKUP(C108,'Copper Wrot'!A:L,9),IF(C108&lt;(MAX('Cast Copper'!A:A))+1,VLOOKUP(C108,'Cast Copper'!A:J,6),IF(C108&lt;(MAX('Press Copper Fittings'!A:A))+1,VLOOKUP(C108,'Press Copper Fittings'!A:J,7),IF(C108&lt;(MAX('Supply Stops'!A:A))+1,VLOOKUP(C108,'Supply Stops'!A:J,7),IF(C108&lt;(MAX('Supply Lines'!A:A))+1,VLOOKUP(C108,'Supply Lines'!A:J,7),IF(C108&lt;(MAX('Gas Connectors'!A:A))+1,VLOOKUP(C108,'Gas Connectors'!A:J,7),IF(C108&lt;(MAX('CI Fittings'!A:A))+1,VLOOKUP(C108,'CI Fittings'!A:J,7),IF(C108&lt;(MAX('Steel Couplings'!A:A))+1,VLOOKUP(C108,'Steel Couplings'!A:J,7),IF(C108&lt;(MAX(NHC!A:A))+1,VLOOKUP(C108,NHC!A:J,7),IF(C108&lt;(MAX('Dielectric Unions'!A:A))+1,VLOOKUP(C108,'Dielectric Unions'!A:J,7),IF(C108&lt;(MAX('MI Fittings - XH'!A:A))+1,VLOOKUP(C108,'MI Fittings - XH'!A:J,7),IF(C108&lt;(MAX('Steel Nipples - XH'!A:A))+1,VLOOKUP(C108,'Steel Nipples - XH'!A:J,7),IF(C108&lt;(MAX('CPVC Adapters'!A:A))+1,VLOOKUP(C108,'CPVC Adapters'!A:J,7),0))))))))))))))))))))))))))))))</f>
        <v>0</v>
      </c>
      <c r="J108" s="1555">
        <f t="shared" si="1"/>
        <v>0</v>
      </c>
    </row>
    <row r="109" spans="3:10" ht="15" customHeight="1" thickTop="1" thickBot="1">
      <c r="C109" s="976">
        <v>88</v>
      </c>
      <c r="D109" s="17" t="str">
        <f>IF(C109&lt;(MAX('MI Fittings'!A:A))+1,VLOOKUP(C109,'MI Fittings'!A:K,10),IF(C109&lt;(MAX('CS Press Fittings'!A:A))+1,VLOOKUP(C109,'CS Press Fittings'!A:K,11),IF(C109&lt;(MAX('Steel Nipples'!A:A))+1,VLOOKUP(C109,'Steel Nipples'!A:K,10),IF(C109&lt;(MAX('Steel Cut Lengths'!A:A))+1,VLOOKUP(C109,'Steel Cut Lengths'!A:K,10),IF(C109&lt;(MAX('Pipe Hangers'!A:A))+1,VLOOKUP(C109,'Pipe Hangers'!A:J,10),IF(C109&lt;(MAX('Brass Nipples '!A:A))+1,VLOOKUP(C109,'Brass Nipples '!A:J,10),IF(C109&lt;(MAX('Brass Fittings '!A:A))+1,VLOOKUP(C109,'Brass Fittings '!A:J,10),IF(C109&lt;(MAX(Valves!A:A))+1,VLOOKUP(C109,Valves!A:J,10),IF(C109&lt;(MAX('PEX Tubing'!A:A))+1,VLOOKUP(C109,'PEX Tubing'!A:I,9),IF(C109&lt;(MAX('PEX Fittings - Brass'!A:A))+1,VLOOKUP(C109,'PEX Fittings - Brass'!A:J,10),IF(C109&lt;(MAX('PEX Fittings - EXPN Brass'!A:A))+1,VLOOKUP(C109,'PEX Fittings - EXPN Brass'!A:J,10),IF(C109&lt;(MAX('PEX Fittings - F1807 PPSU '!A:A))+1,VLOOKUP(C109,'PEX Fittings - F1807 PPSU '!A:J,10),IF(C109&lt;(MAX('PEX Fittings - F1960 EPPSU'!A:A))+1,VLOOKUP(C109,'PEX Fittings - F1960 EPPSU'!A:J,10),IF(C109&lt;(MAX(Accessories!A:A))+1,VLOOKUP(C109,Accessories!A:J,10),IF(C109&lt;(MAX('PVC DWV'!A:A))+1,VLOOKUP(C109,'PVC DWV'!A:K,11),IF(C109&lt;(MAX('PVC SCH 40'!A:A))+1,VLOOKUP(C109,'PVC SCH 40'!A:K,11),IF(C109&lt;(MAX('Push Fittings'!A:A))+1,VLOOKUP(C109,'Push Fittings'!A:J,10),IF(C109&lt;(MAX('Copper Wrot'!A:A))+1,VLOOKUP(C109,'Copper Wrot'!A:L,12),IF(C109&lt;(MAX('Cast Copper'!A:A))+1,VLOOKUP(C109,'Cast Copper'!A:J,10),IF(C109&lt;(MAX('Press Copper Fittings'!A:A))+1,VLOOKUP(C109,'Press Copper Fittings'!A:J,10),IF(C109&lt;(MAX('Supply Stops'!A:A))+1,VLOOKUP(C109,'Supply Stops'!A:J,10),IF(C109&lt;(MAX('Supply Lines'!A:A))+1,VLOOKUP(C109,'Supply Lines'!A:J,10),IF(C109&lt;(MAX('Gas Connectors'!A:A))+1,VLOOKUP(C109,'Gas Connectors'!A:J,10),IF(C109&lt;(MAX('CI Fittings'!A:A))+1,VLOOKUP(C109,'CI Fittings'!A:J,10),IF(C109&lt;(MAX('Steel Couplings'!A:A))+1,VLOOKUP(C109,'Steel Couplings'!A:J,10),IF(C109&lt;(MAX(NHC!A:A))+1,VLOOKUP(C109,NHC!A:J,10),IF(C109&lt;(MAX('Dielectric Unions'!A:A))+1,VLOOKUP(C109,'Dielectric Unions'!A:J,10),IF(C109&lt;(MAX('MI Fittings - XH'!A:A))+1,VLOOKUP(C109,'MI Fittings - XH'!A:J,10),IF(C109&lt;(MAX('Steel Nipples - XH'!A:A))+1,VLOOKUP(C109,'Steel Nipples - XH'!A:J,10),IF(C109&lt;(MAX('CPVC Adapters'!A:A))+1,VLOOKUP(C109,'CPVC Adapters'!A:J,10),""))))))))))))))))))))))))))))))</f>
        <v/>
      </c>
      <c r="E109" s="975" t="str">
        <f>IF(C109&lt;(MAX('MI Fittings'!A:A))+1,VLOOKUP(C109,'MI Fittings'!A:K,3),IF(C109&lt;(MAX('CS Press Fittings'!A:A))+1,VLOOKUP(C109,'CS Press Fittings'!A:K,4),IF(C109&lt;(MAX('Steel Nipples'!A:A))+1,VLOOKUP(C109,'Steel Nipples'!A:K,3),IF(C109&lt;(MAX('Steel Cut Lengths'!A:A))+1,VLOOKUP(C109,'Steel Cut Lengths'!A:K,3),IF(C109&lt;(MAX('Pipe Hangers'!A:A))+1,VLOOKUP(C109,'Pipe Hangers'!A:J,3),IF(C109&lt;(MAX('Brass Nipples '!A:A))+1,VLOOKUP(C109,'Brass Nipples '!A:J,3),IF(C109&lt;(MAX('Brass Fittings '!A:A))+1,VLOOKUP(C109,'Brass Fittings '!A:J,3),IF(C109&lt;(MAX(Valves!A:A))+1,VLOOKUP(C109,Valves!A:J,3),IF(C109&lt;(MAX('PEX Tubing'!A:A))+1,VLOOKUP(C109,'PEX Tubing'!A:I,3),IF(C109&lt;(MAX('PEX Fittings - Brass'!A:A))+1,VLOOKUP(C109,'PEX Fittings - Brass'!A:J,3),IF(C109&lt;(MAX('PEX Fittings - EXPN Brass'!A:A))+1,VLOOKUP(C109,'PEX Fittings - EXPN Brass'!A:J,3),IF(C109&lt;(MAX('PEX Fittings - F1807 PPSU '!A:A))+1,VLOOKUP(C109,'PEX Fittings - F1807 PPSU '!A:J,3),IF(C109&lt;(MAX('PEX Fittings - F1960 EPPSU'!A:A))+1,VLOOKUP(C109,'PEX Fittings - F1960 EPPSU'!A:J,3),IF(C109&lt;(MAX(Accessories!A:A))+1,VLOOKUP(C109,Accessories!A:J,3),IF(C109&lt;(MAX('PVC DWV'!A:A))+1,VLOOKUP(C109,'PVC DWV'!A:K,3),IF(C109&lt;(MAX('PVC SCH 40'!A:A))+1,VLOOKUP(C109,'PVC SCH 40'!A:K,3),IF(C109&lt;(MAX('Push Fittings'!A:A))+1,VLOOKUP(C109,'Push Fittings'!A:J,3),IF(C109&lt;(MAX('Copper Wrot'!A:A))+1,VLOOKUP(C109,'Copper Wrot'!A:L,3),IF(C109&lt;(MAX('Cast Copper'!A:A))+1,VLOOKUP(C109,'Cast Copper'!A:J,3),IF(C109&lt;(MAX('Cast Copper'!A:A))+1,VLOOKUP(C109,'Cast Copper'!A:J,3),IF(C109&lt;(MAX('Press Copper Fittings'!A:A))+1,VLOOKUP(C109,'Press Copper Fittings'!A:J,3),IF(C109&lt;(MAX('Supply Stops'!A:A))+1,VLOOKUP(C109,'Supply Stops'!A:J,3),IF(C109&lt;(MAX('Supply Lines'!A:A))+1,VLOOKUP(C109,'Supply Lines'!A:J,3),IF(C109&lt;(MAX('Gas Connectors'!A:A))+1,VLOOKUP(C109,'Gas Connectors'!A:J,3),IF(C109&lt;(MAX('CI Fittings'!A:A))+1,VLOOKUP(C109,'CI Fittings'!A:J,3),IF(C109&lt;(MAX('Steel Couplings'!A:A))+1,VLOOKUP(C109,'Steel Couplings'!A:J,3),IF(C109&lt;(MAX(NHC!A:A))+1,VLOOKUP(C109,NHC!A:J,3),IF(C109&lt;(MAX('Dielectric Unions'!A:A))+1,VLOOKUP(C109,'Dielectric Unions'!A:J,3),IF(C109&lt;(MAX('MI Fittings - XH'!A:A))+1,VLOOKUP(C109,'MI Fittings - XH'!A:J,3),IF(C109&lt;(MAX('Steel Nipples - XH'!A:A))+1,VLOOKUP(C109,'Steel Nipples - XH'!A:J,3),IF(C109&lt;(MAX('CPVC Adapters'!A:A))+1,VLOOKUP(C109,'CPVC Adapters'!A:J,3),"")))))))))))))))))))))))))))))))</f>
        <v/>
      </c>
      <c r="F109" s="1376" t="str">
        <f>IFERROR(VLOOKUP(E109,'Consolidated Master Sheet'!B:C,2,0),"")</f>
        <v/>
      </c>
      <c r="G109" s="1377"/>
      <c r="H109" s="345" t="str">
        <f>IFERROR(VLOOKUP(E109,'PEX Tubing'!C:H,6,0),IFERROR(VLOOKUP(E109,'Consolidated Master Sheet'!B:G,6,0),""))</f>
        <v/>
      </c>
      <c r="I109" s="1554">
        <f>IF(C109&lt;(MAX('MI Fittings'!A:A))+1,VLOOKUP(C109,'MI Fittings'!A:K,7),IF(C109&lt;(MAX('CS Press Fittings'!A:A))+1,VLOOKUP(C109,'CS Press Fittings'!A:K,8),IF(C109&lt;(MAX('Steel Nipples'!A:A))+1,VLOOKUP(C109,'Steel Nipples'!A:K,7),IF(C109&lt;(MAX('Steel Cut Lengths'!A:A))+1,VLOOKUP(C109,'Steel Cut Lengths'!A:K,7),IF(C109&lt;(MAX('Pipe Hangers'!A:A))+1,VLOOKUP(C109,'Pipe Hangers'!A:J,7),IF(C109&lt;(MAX('Brass Nipples '!A:A))+1,VLOOKUP(C109,'Brass Nipples '!A:J,7),IF(C109&lt;(MAX('Brass Fittings '!A:A))+1,VLOOKUP(C109,'Brass Fittings '!A:J,7),IF(C109&lt;(MAX(Valves!A:A))+1,VLOOKUP(C109,Valves!A:J,7),IF(C109&lt;(MAX('PEX Tubing'!A:A))+1,VLOOKUP(C109,'PEX Tubing'!A:I,7),IF(C109&lt;(MAX('PEX Fittings - Brass'!A:A))+1,VLOOKUP(C109,'PEX Fittings - Brass'!A:J,7),IF(C109&lt;(MAX('PEX Fittings - EXPN Brass'!A:A))+1,VLOOKUP(C109,'PEX Fittings - EXPN Brass'!A:J,7),IF(C109&lt;(MAX('PEX Fittings - F1807 PPSU '!A:A))+1,VLOOKUP(C109,'PEX Fittings - F1807 PPSU '!A:J,7),IF(C109&lt;(MAX('PEX Fittings - F1960 EPPSU'!A:A))+1,VLOOKUP(C109,'PEX Fittings - F1960 EPPSU'!A:J,7),IF(C109&lt;(MAX(Accessories!A:A))+1,VLOOKUP(C109,Accessories!A:J,7),IF(C109&lt;(MAX('PVC DWV'!A:A))+1,VLOOKUP(C109,'PVC DWV'!A:K,8),IF(C109&lt;(MAX('PVC SCH 40'!A:A))+1,VLOOKUP(C109,'PVC SCH 40'!A:K,7),IF(C109&lt;(MAX('Push Fittings'!A:A))+1,VLOOKUP(C109,'Push Fittings'!A:J,7),IF(C109&lt;(MAX('Copper Wrot'!A:A))+1,VLOOKUP(C109,'Copper Wrot'!A:L,9),IF(C109&lt;(MAX('Cast Copper'!A:A))+1,VLOOKUP(C109,'Cast Copper'!A:J,6),IF(C109&lt;(MAX('Press Copper Fittings'!A:A))+1,VLOOKUP(C109,'Press Copper Fittings'!A:J,7),IF(C109&lt;(MAX('Supply Stops'!A:A))+1,VLOOKUP(C109,'Supply Stops'!A:J,7),IF(C109&lt;(MAX('Supply Lines'!A:A))+1,VLOOKUP(C109,'Supply Lines'!A:J,7),IF(C109&lt;(MAX('Gas Connectors'!A:A))+1,VLOOKUP(C109,'Gas Connectors'!A:J,7),IF(C109&lt;(MAX('CI Fittings'!A:A))+1,VLOOKUP(C109,'CI Fittings'!A:J,7),IF(C109&lt;(MAX('Steel Couplings'!A:A))+1,VLOOKUP(C109,'Steel Couplings'!A:J,7),IF(C109&lt;(MAX(NHC!A:A))+1,VLOOKUP(C109,NHC!A:J,7),IF(C109&lt;(MAX('Dielectric Unions'!A:A))+1,VLOOKUP(C109,'Dielectric Unions'!A:J,7),IF(C109&lt;(MAX('MI Fittings - XH'!A:A))+1,VLOOKUP(C109,'MI Fittings - XH'!A:J,7),IF(C109&lt;(MAX('Steel Nipples - XH'!A:A))+1,VLOOKUP(C109,'Steel Nipples - XH'!A:J,7),IF(C109&lt;(MAX('CPVC Adapters'!A:A))+1,VLOOKUP(C109,'CPVC Adapters'!A:J,7),0))))))))))))))))))))))))))))))</f>
        <v>0</v>
      </c>
      <c r="J109" s="1555">
        <f t="shared" si="1"/>
        <v>0</v>
      </c>
    </row>
    <row r="110" spans="3:10" ht="15" customHeight="1" thickTop="1" thickBot="1">
      <c r="C110" s="977">
        <v>89</v>
      </c>
      <c r="D110" s="17" t="str">
        <f>IF(C110&lt;(MAX('MI Fittings'!A:A))+1,VLOOKUP(C110,'MI Fittings'!A:K,10),IF(C110&lt;(MAX('CS Press Fittings'!A:A))+1,VLOOKUP(C110,'CS Press Fittings'!A:K,11),IF(C110&lt;(MAX('Steel Nipples'!A:A))+1,VLOOKUP(C110,'Steel Nipples'!A:K,10),IF(C110&lt;(MAX('Steel Cut Lengths'!A:A))+1,VLOOKUP(C110,'Steel Cut Lengths'!A:K,10),IF(C110&lt;(MAX('Pipe Hangers'!A:A))+1,VLOOKUP(C110,'Pipe Hangers'!A:J,10),IF(C110&lt;(MAX('Brass Nipples '!A:A))+1,VLOOKUP(C110,'Brass Nipples '!A:J,10),IF(C110&lt;(MAX('Brass Fittings '!A:A))+1,VLOOKUP(C110,'Brass Fittings '!A:J,10),IF(C110&lt;(MAX(Valves!A:A))+1,VLOOKUP(C110,Valves!A:J,10),IF(C110&lt;(MAX('PEX Tubing'!A:A))+1,VLOOKUP(C110,'PEX Tubing'!A:I,9),IF(C110&lt;(MAX('PEX Fittings - Brass'!A:A))+1,VLOOKUP(C110,'PEX Fittings - Brass'!A:J,10),IF(C110&lt;(MAX('PEX Fittings - EXPN Brass'!A:A))+1,VLOOKUP(C110,'PEX Fittings - EXPN Brass'!A:J,10),IF(C110&lt;(MAX('PEX Fittings - F1807 PPSU '!A:A))+1,VLOOKUP(C110,'PEX Fittings - F1807 PPSU '!A:J,10),IF(C110&lt;(MAX('PEX Fittings - F1960 EPPSU'!A:A))+1,VLOOKUP(C110,'PEX Fittings - F1960 EPPSU'!A:J,10),IF(C110&lt;(MAX(Accessories!A:A))+1,VLOOKUP(C110,Accessories!A:J,10),IF(C110&lt;(MAX('PVC DWV'!A:A))+1,VLOOKUP(C110,'PVC DWV'!A:K,11),IF(C110&lt;(MAX('PVC SCH 40'!A:A))+1,VLOOKUP(C110,'PVC SCH 40'!A:K,11),IF(C110&lt;(MAX('Push Fittings'!A:A))+1,VLOOKUP(C110,'Push Fittings'!A:J,10),IF(C110&lt;(MAX('Copper Wrot'!A:A))+1,VLOOKUP(C110,'Copper Wrot'!A:L,12),IF(C110&lt;(MAX('Cast Copper'!A:A))+1,VLOOKUP(C110,'Cast Copper'!A:J,10),IF(C110&lt;(MAX('Press Copper Fittings'!A:A))+1,VLOOKUP(C110,'Press Copper Fittings'!A:J,10),IF(C110&lt;(MAX('Supply Stops'!A:A))+1,VLOOKUP(C110,'Supply Stops'!A:J,10),IF(C110&lt;(MAX('Supply Lines'!A:A))+1,VLOOKUP(C110,'Supply Lines'!A:J,10),IF(C110&lt;(MAX('Gas Connectors'!A:A))+1,VLOOKUP(C110,'Gas Connectors'!A:J,10),IF(C110&lt;(MAX('CI Fittings'!A:A))+1,VLOOKUP(C110,'CI Fittings'!A:J,10),IF(C110&lt;(MAX('Steel Couplings'!A:A))+1,VLOOKUP(C110,'Steel Couplings'!A:J,10),IF(C110&lt;(MAX(NHC!A:A))+1,VLOOKUP(C110,NHC!A:J,10),IF(C110&lt;(MAX('Dielectric Unions'!A:A))+1,VLOOKUP(C110,'Dielectric Unions'!A:J,10),IF(C110&lt;(MAX('MI Fittings - XH'!A:A))+1,VLOOKUP(C110,'MI Fittings - XH'!A:J,10),IF(C110&lt;(MAX('Steel Nipples - XH'!A:A))+1,VLOOKUP(C110,'Steel Nipples - XH'!A:J,10),IF(C110&lt;(MAX('CPVC Adapters'!A:A))+1,VLOOKUP(C110,'CPVC Adapters'!A:J,10),""))))))))))))))))))))))))))))))</f>
        <v/>
      </c>
      <c r="E110" s="975" t="str">
        <f>IF(C110&lt;(MAX('MI Fittings'!A:A))+1,VLOOKUP(C110,'MI Fittings'!A:K,3),IF(C110&lt;(MAX('CS Press Fittings'!A:A))+1,VLOOKUP(C110,'CS Press Fittings'!A:K,4),IF(C110&lt;(MAX('Steel Nipples'!A:A))+1,VLOOKUP(C110,'Steel Nipples'!A:K,3),IF(C110&lt;(MAX('Steel Cut Lengths'!A:A))+1,VLOOKUP(C110,'Steel Cut Lengths'!A:K,3),IF(C110&lt;(MAX('Pipe Hangers'!A:A))+1,VLOOKUP(C110,'Pipe Hangers'!A:J,3),IF(C110&lt;(MAX('Brass Nipples '!A:A))+1,VLOOKUP(C110,'Brass Nipples '!A:J,3),IF(C110&lt;(MAX('Brass Fittings '!A:A))+1,VLOOKUP(C110,'Brass Fittings '!A:J,3),IF(C110&lt;(MAX(Valves!A:A))+1,VLOOKUP(C110,Valves!A:J,3),IF(C110&lt;(MAX('PEX Tubing'!A:A))+1,VLOOKUP(C110,'PEX Tubing'!A:I,3),IF(C110&lt;(MAX('PEX Fittings - Brass'!A:A))+1,VLOOKUP(C110,'PEX Fittings - Brass'!A:J,3),IF(C110&lt;(MAX('PEX Fittings - EXPN Brass'!A:A))+1,VLOOKUP(C110,'PEX Fittings - EXPN Brass'!A:J,3),IF(C110&lt;(MAX('PEX Fittings - F1807 PPSU '!A:A))+1,VLOOKUP(C110,'PEX Fittings - F1807 PPSU '!A:J,3),IF(C110&lt;(MAX('PEX Fittings - F1960 EPPSU'!A:A))+1,VLOOKUP(C110,'PEX Fittings - F1960 EPPSU'!A:J,3),IF(C110&lt;(MAX(Accessories!A:A))+1,VLOOKUP(C110,Accessories!A:J,3),IF(C110&lt;(MAX('PVC DWV'!A:A))+1,VLOOKUP(C110,'PVC DWV'!A:K,3),IF(C110&lt;(MAX('PVC SCH 40'!A:A))+1,VLOOKUP(C110,'PVC SCH 40'!A:K,3),IF(C110&lt;(MAX('Push Fittings'!A:A))+1,VLOOKUP(C110,'Push Fittings'!A:J,3),IF(C110&lt;(MAX('Copper Wrot'!A:A))+1,VLOOKUP(C110,'Copper Wrot'!A:L,3),IF(C110&lt;(MAX('Cast Copper'!A:A))+1,VLOOKUP(C110,'Cast Copper'!A:J,3),IF(C110&lt;(MAX('Cast Copper'!A:A))+1,VLOOKUP(C110,'Cast Copper'!A:J,3),IF(C110&lt;(MAX('Press Copper Fittings'!A:A))+1,VLOOKUP(C110,'Press Copper Fittings'!A:J,3),IF(C110&lt;(MAX('Supply Stops'!A:A))+1,VLOOKUP(C110,'Supply Stops'!A:J,3),IF(C110&lt;(MAX('Supply Lines'!A:A))+1,VLOOKUP(C110,'Supply Lines'!A:J,3),IF(C110&lt;(MAX('Gas Connectors'!A:A))+1,VLOOKUP(C110,'Gas Connectors'!A:J,3),IF(C110&lt;(MAX('CI Fittings'!A:A))+1,VLOOKUP(C110,'CI Fittings'!A:J,3),IF(C110&lt;(MAX('Steel Couplings'!A:A))+1,VLOOKUP(C110,'Steel Couplings'!A:J,3),IF(C110&lt;(MAX(NHC!A:A))+1,VLOOKUP(C110,NHC!A:J,3),IF(C110&lt;(MAX('Dielectric Unions'!A:A))+1,VLOOKUP(C110,'Dielectric Unions'!A:J,3),IF(C110&lt;(MAX('MI Fittings - XH'!A:A))+1,VLOOKUP(C110,'MI Fittings - XH'!A:J,3),IF(C110&lt;(MAX('Steel Nipples - XH'!A:A))+1,VLOOKUP(C110,'Steel Nipples - XH'!A:J,3),IF(C110&lt;(MAX('CPVC Adapters'!A:A))+1,VLOOKUP(C110,'CPVC Adapters'!A:J,3),"")))))))))))))))))))))))))))))))</f>
        <v/>
      </c>
      <c r="F110" s="1376" t="str">
        <f>IFERROR(VLOOKUP(E110,'Consolidated Master Sheet'!B:C,2,0),"")</f>
        <v/>
      </c>
      <c r="G110" s="1377"/>
      <c r="H110" s="345" t="str">
        <f>IFERROR(VLOOKUP(E110,'PEX Tubing'!C:H,6,0),IFERROR(VLOOKUP(E110,'Consolidated Master Sheet'!B:G,6,0),""))</f>
        <v/>
      </c>
      <c r="I110" s="1554">
        <f>IF(C110&lt;(MAX('MI Fittings'!A:A))+1,VLOOKUP(C110,'MI Fittings'!A:K,7),IF(C110&lt;(MAX('CS Press Fittings'!A:A))+1,VLOOKUP(C110,'CS Press Fittings'!A:K,8),IF(C110&lt;(MAX('Steel Nipples'!A:A))+1,VLOOKUP(C110,'Steel Nipples'!A:K,7),IF(C110&lt;(MAX('Steel Cut Lengths'!A:A))+1,VLOOKUP(C110,'Steel Cut Lengths'!A:K,7),IF(C110&lt;(MAX('Pipe Hangers'!A:A))+1,VLOOKUP(C110,'Pipe Hangers'!A:J,7),IF(C110&lt;(MAX('Brass Nipples '!A:A))+1,VLOOKUP(C110,'Brass Nipples '!A:J,7),IF(C110&lt;(MAX('Brass Fittings '!A:A))+1,VLOOKUP(C110,'Brass Fittings '!A:J,7),IF(C110&lt;(MAX(Valves!A:A))+1,VLOOKUP(C110,Valves!A:J,7),IF(C110&lt;(MAX('PEX Tubing'!A:A))+1,VLOOKUP(C110,'PEX Tubing'!A:I,7),IF(C110&lt;(MAX('PEX Fittings - Brass'!A:A))+1,VLOOKUP(C110,'PEX Fittings - Brass'!A:J,7),IF(C110&lt;(MAX('PEX Fittings - EXPN Brass'!A:A))+1,VLOOKUP(C110,'PEX Fittings - EXPN Brass'!A:J,7),IF(C110&lt;(MAX('PEX Fittings - F1807 PPSU '!A:A))+1,VLOOKUP(C110,'PEX Fittings - F1807 PPSU '!A:J,7),IF(C110&lt;(MAX('PEX Fittings - F1960 EPPSU'!A:A))+1,VLOOKUP(C110,'PEX Fittings - F1960 EPPSU'!A:J,7),IF(C110&lt;(MAX(Accessories!A:A))+1,VLOOKUP(C110,Accessories!A:J,7),IF(C110&lt;(MAX('PVC DWV'!A:A))+1,VLOOKUP(C110,'PVC DWV'!A:K,8),IF(C110&lt;(MAX('PVC SCH 40'!A:A))+1,VLOOKUP(C110,'PVC SCH 40'!A:K,7),IF(C110&lt;(MAX('Push Fittings'!A:A))+1,VLOOKUP(C110,'Push Fittings'!A:J,7),IF(C110&lt;(MAX('Copper Wrot'!A:A))+1,VLOOKUP(C110,'Copper Wrot'!A:L,9),IF(C110&lt;(MAX('Cast Copper'!A:A))+1,VLOOKUP(C110,'Cast Copper'!A:J,6),IF(C110&lt;(MAX('Press Copper Fittings'!A:A))+1,VLOOKUP(C110,'Press Copper Fittings'!A:J,7),IF(C110&lt;(MAX('Supply Stops'!A:A))+1,VLOOKUP(C110,'Supply Stops'!A:J,7),IF(C110&lt;(MAX('Supply Lines'!A:A))+1,VLOOKUP(C110,'Supply Lines'!A:J,7),IF(C110&lt;(MAX('Gas Connectors'!A:A))+1,VLOOKUP(C110,'Gas Connectors'!A:J,7),IF(C110&lt;(MAX('CI Fittings'!A:A))+1,VLOOKUP(C110,'CI Fittings'!A:J,7),IF(C110&lt;(MAX('Steel Couplings'!A:A))+1,VLOOKUP(C110,'Steel Couplings'!A:J,7),IF(C110&lt;(MAX(NHC!A:A))+1,VLOOKUP(C110,NHC!A:J,7),IF(C110&lt;(MAX('Dielectric Unions'!A:A))+1,VLOOKUP(C110,'Dielectric Unions'!A:J,7),IF(C110&lt;(MAX('MI Fittings - XH'!A:A))+1,VLOOKUP(C110,'MI Fittings - XH'!A:J,7),IF(C110&lt;(MAX('Steel Nipples - XH'!A:A))+1,VLOOKUP(C110,'Steel Nipples - XH'!A:J,7),IF(C110&lt;(MAX('CPVC Adapters'!A:A))+1,VLOOKUP(C110,'CPVC Adapters'!A:J,7),0))))))))))))))))))))))))))))))</f>
        <v>0</v>
      </c>
      <c r="J110" s="1555">
        <f t="shared" si="1"/>
        <v>0</v>
      </c>
    </row>
    <row r="111" spans="3:10" ht="15" customHeight="1" thickTop="1" thickBot="1">
      <c r="C111" s="976">
        <v>90</v>
      </c>
      <c r="D111" s="17" t="str">
        <f>IF(C111&lt;(MAX('MI Fittings'!A:A))+1,VLOOKUP(C111,'MI Fittings'!A:K,10),IF(C111&lt;(MAX('CS Press Fittings'!A:A))+1,VLOOKUP(C111,'CS Press Fittings'!A:K,11),IF(C111&lt;(MAX('Steel Nipples'!A:A))+1,VLOOKUP(C111,'Steel Nipples'!A:K,10),IF(C111&lt;(MAX('Steel Cut Lengths'!A:A))+1,VLOOKUP(C111,'Steel Cut Lengths'!A:K,10),IF(C111&lt;(MAX('Pipe Hangers'!A:A))+1,VLOOKUP(C111,'Pipe Hangers'!A:J,10),IF(C111&lt;(MAX('Brass Nipples '!A:A))+1,VLOOKUP(C111,'Brass Nipples '!A:J,10),IF(C111&lt;(MAX('Brass Fittings '!A:A))+1,VLOOKUP(C111,'Brass Fittings '!A:J,10),IF(C111&lt;(MAX(Valves!A:A))+1,VLOOKUP(C111,Valves!A:J,10),IF(C111&lt;(MAX('PEX Tubing'!A:A))+1,VLOOKUP(C111,'PEX Tubing'!A:I,9),IF(C111&lt;(MAX('PEX Fittings - Brass'!A:A))+1,VLOOKUP(C111,'PEX Fittings - Brass'!A:J,10),IF(C111&lt;(MAX('PEX Fittings - EXPN Brass'!A:A))+1,VLOOKUP(C111,'PEX Fittings - EXPN Brass'!A:J,10),IF(C111&lt;(MAX('PEX Fittings - F1807 PPSU '!A:A))+1,VLOOKUP(C111,'PEX Fittings - F1807 PPSU '!A:J,10),IF(C111&lt;(MAX('PEX Fittings - F1960 EPPSU'!A:A))+1,VLOOKUP(C111,'PEX Fittings - F1960 EPPSU'!A:J,10),IF(C111&lt;(MAX(Accessories!A:A))+1,VLOOKUP(C111,Accessories!A:J,10),IF(C111&lt;(MAX('PVC DWV'!A:A))+1,VLOOKUP(C111,'PVC DWV'!A:K,11),IF(C111&lt;(MAX('PVC SCH 40'!A:A))+1,VLOOKUP(C111,'PVC SCH 40'!A:K,11),IF(C111&lt;(MAX('Push Fittings'!A:A))+1,VLOOKUP(C111,'Push Fittings'!A:J,10),IF(C111&lt;(MAX('Copper Wrot'!A:A))+1,VLOOKUP(C111,'Copper Wrot'!A:L,12),IF(C111&lt;(MAX('Cast Copper'!A:A))+1,VLOOKUP(C111,'Cast Copper'!A:J,10),IF(C111&lt;(MAX('Press Copper Fittings'!A:A))+1,VLOOKUP(C111,'Press Copper Fittings'!A:J,10),IF(C111&lt;(MAX('Supply Stops'!A:A))+1,VLOOKUP(C111,'Supply Stops'!A:J,10),IF(C111&lt;(MAX('Supply Lines'!A:A))+1,VLOOKUP(C111,'Supply Lines'!A:J,10),IF(C111&lt;(MAX('Gas Connectors'!A:A))+1,VLOOKUP(C111,'Gas Connectors'!A:J,10),IF(C111&lt;(MAX('CI Fittings'!A:A))+1,VLOOKUP(C111,'CI Fittings'!A:J,10),IF(C111&lt;(MAX('Steel Couplings'!A:A))+1,VLOOKUP(C111,'Steel Couplings'!A:J,10),IF(C111&lt;(MAX(NHC!A:A))+1,VLOOKUP(C111,NHC!A:J,10),IF(C111&lt;(MAX('Dielectric Unions'!A:A))+1,VLOOKUP(C111,'Dielectric Unions'!A:J,10),IF(C111&lt;(MAX('MI Fittings - XH'!A:A))+1,VLOOKUP(C111,'MI Fittings - XH'!A:J,10),IF(C111&lt;(MAX('Steel Nipples - XH'!A:A))+1,VLOOKUP(C111,'Steel Nipples - XH'!A:J,10),IF(C111&lt;(MAX('CPVC Adapters'!A:A))+1,VLOOKUP(C111,'CPVC Adapters'!A:J,10),""))))))))))))))))))))))))))))))</f>
        <v/>
      </c>
      <c r="E111" s="975" t="str">
        <f>IF(C111&lt;(MAX('MI Fittings'!A:A))+1,VLOOKUP(C111,'MI Fittings'!A:K,3),IF(C111&lt;(MAX('CS Press Fittings'!A:A))+1,VLOOKUP(C111,'CS Press Fittings'!A:K,4),IF(C111&lt;(MAX('Steel Nipples'!A:A))+1,VLOOKUP(C111,'Steel Nipples'!A:K,3),IF(C111&lt;(MAX('Steel Cut Lengths'!A:A))+1,VLOOKUP(C111,'Steel Cut Lengths'!A:K,3),IF(C111&lt;(MAX('Pipe Hangers'!A:A))+1,VLOOKUP(C111,'Pipe Hangers'!A:J,3),IF(C111&lt;(MAX('Brass Nipples '!A:A))+1,VLOOKUP(C111,'Brass Nipples '!A:J,3),IF(C111&lt;(MAX('Brass Fittings '!A:A))+1,VLOOKUP(C111,'Brass Fittings '!A:J,3),IF(C111&lt;(MAX(Valves!A:A))+1,VLOOKUP(C111,Valves!A:J,3),IF(C111&lt;(MAX('PEX Tubing'!A:A))+1,VLOOKUP(C111,'PEX Tubing'!A:I,3),IF(C111&lt;(MAX('PEX Fittings - Brass'!A:A))+1,VLOOKUP(C111,'PEX Fittings - Brass'!A:J,3),IF(C111&lt;(MAX('PEX Fittings - EXPN Brass'!A:A))+1,VLOOKUP(C111,'PEX Fittings - EXPN Brass'!A:J,3),IF(C111&lt;(MAX('PEX Fittings - F1807 PPSU '!A:A))+1,VLOOKUP(C111,'PEX Fittings - F1807 PPSU '!A:J,3),IF(C111&lt;(MAX('PEX Fittings - F1960 EPPSU'!A:A))+1,VLOOKUP(C111,'PEX Fittings - F1960 EPPSU'!A:J,3),IF(C111&lt;(MAX(Accessories!A:A))+1,VLOOKUP(C111,Accessories!A:J,3),IF(C111&lt;(MAX('PVC DWV'!A:A))+1,VLOOKUP(C111,'PVC DWV'!A:K,3),IF(C111&lt;(MAX('PVC SCH 40'!A:A))+1,VLOOKUP(C111,'PVC SCH 40'!A:K,3),IF(C111&lt;(MAX('Push Fittings'!A:A))+1,VLOOKUP(C111,'Push Fittings'!A:J,3),IF(C111&lt;(MAX('Copper Wrot'!A:A))+1,VLOOKUP(C111,'Copper Wrot'!A:L,3),IF(C111&lt;(MAX('Cast Copper'!A:A))+1,VLOOKUP(C111,'Cast Copper'!A:J,3),IF(C111&lt;(MAX('Cast Copper'!A:A))+1,VLOOKUP(C111,'Cast Copper'!A:J,3),IF(C111&lt;(MAX('Press Copper Fittings'!A:A))+1,VLOOKUP(C111,'Press Copper Fittings'!A:J,3),IF(C111&lt;(MAX('Supply Stops'!A:A))+1,VLOOKUP(C111,'Supply Stops'!A:J,3),IF(C111&lt;(MAX('Supply Lines'!A:A))+1,VLOOKUP(C111,'Supply Lines'!A:J,3),IF(C111&lt;(MAX('Gas Connectors'!A:A))+1,VLOOKUP(C111,'Gas Connectors'!A:J,3),IF(C111&lt;(MAX('CI Fittings'!A:A))+1,VLOOKUP(C111,'CI Fittings'!A:J,3),IF(C111&lt;(MAX('Steel Couplings'!A:A))+1,VLOOKUP(C111,'Steel Couplings'!A:J,3),IF(C111&lt;(MAX(NHC!A:A))+1,VLOOKUP(C111,NHC!A:J,3),IF(C111&lt;(MAX('Dielectric Unions'!A:A))+1,VLOOKUP(C111,'Dielectric Unions'!A:J,3),IF(C111&lt;(MAX('MI Fittings - XH'!A:A))+1,VLOOKUP(C111,'MI Fittings - XH'!A:J,3),IF(C111&lt;(MAX('Steel Nipples - XH'!A:A))+1,VLOOKUP(C111,'Steel Nipples - XH'!A:J,3),IF(C111&lt;(MAX('CPVC Adapters'!A:A))+1,VLOOKUP(C111,'CPVC Adapters'!A:J,3),"")))))))))))))))))))))))))))))))</f>
        <v/>
      </c>
      <c r="F111" s="1376" t="str">
        <f>IFERROR(VLOOKUP(E111,'Consolidated Master Sheet'!B:C,2,0),"")</f>
        <v/>
      </c>
      <c r="G111" s="1377"/>
      <c r="H111" s="345" t="str">
        <f>IFERROR(VLOOKUP(E111,'PEX Tubing'!C:H,6,0),IFERROR(VLOOKUP(E111,'Consolidated Master Sheet'!B:G,6,0),""))</f>
        <v/>
      </c>
      <c r="I111" s="1554">
        <f>IF(C111&lt;(MAX('MI Fittings'!A:A))+1,VLOOKUP(C111,'MI Fittings'!A:K,7),IF(C111&lt;(MAX('CS Press Fittings'!A:A))+1,VLOOKUP(C111,'CS Press Fittings'!A:K,8),IF(C111&lt;(MAX('Steel Nipples'!A:A))+1,VLOOKUP(C111,'Steel Nipples'!A:K,7),IF(C111&lt;(MAX('Steel Cut Lengths'!A:A))+1,VLOOKUP(C111,'Steel Cut Lengths'!A:K,7),IF(C111&lt;(MAX('Pipe Hangers'!A:A))+1,VLOOKUP(C111,'Pipe Hangers'!A:J,7),IF(C111&lt;(MAX('Brass Nipples '!A:A))+1,VLOOKUP(C111,'Brass Nipples '!A:J,7),IF(C111&lt;(MAX('Brass Fittings '!A:A))+1,VLOOKUP(C111,'Brass Fittings '!A:J,7),IF(C111&lt;(MAX(Valves!A:A))+1,VLOOKUP(C111,Valves!A:J,7),IF(C111&lt;(MAX('PEX Tubing'!A:A))+1,VLOOKUP(C111,'PEX Tubing'!A:I,7),IF(C111&lt;(MAX('PEX Fittings - Brass'!A:A))+1,VLOOKUP(C111,'PEX Fittings - Brass'!A:J,7),IF(C111&lt;(MAX('PEX Fittings - EXPN Brass'!A:A))+1,VLOOKUP(C111,'PEX Fittings - EXPN Brass'!A:J,7),IF(C111&lt;(MAX('PEX Fittings - F1807 PPSU '!A:A))+1,VLOOKUP(C111,'PEX Fittings - F1807 PPSU '!A:J,7),IF(C111&lt;(MAX('PEX Fittings - F1960 EPPSU'!A:A))+1,VLOOKUP(C111,'PEX Fittings - F1960 EPPSU'!A:J,7),IF(C111&lt;(MAX(Accessories!A:A))+1,VLOOKUP(C111,Accessories!A:J,7),IF(C111&lt;(MAX('PVC DWV'!A:A))+1,VLOOKUP(C111,'PVC DWV'!A:K,8),IF(C111&lt;(MAX('PVC SCH 40'!A:A))+1,VLOOKUP(C111,'PVC SCH 40'!A:K,7),IF(C111&lt;(MAX('Push Fittings'!A:A))+1,VLOOKUP(C111,'Push Fittings'!A:J,7),IF(C111&lt;(MAX('Copper Wrot'!A:A))+1,VLOOKUP(C111,'Copper Wrot'!A:L,9),IF(C111&lt;(MAX('Cast Copper'!A:A))+1,VLOOKUP(C111,'Cast Copper'!A:J,6),IF(C111&lt;(MAX('Press Copper Fittings'!A:A))+1,VLOOKUP(C111,'Press Copper Fittings'!A:J,7),IF(C111&lt;(MAX('Supply Stops'!A:A))+1,VLOOKUP(C111,'Supply Stops'!A:J,7),IF(C111&lt;(MAX('Supply Lines'!A:A))+1,VLOOKUP(C111,'Supply Lines'!A:J,7),IF(C111&lt;(MAX('Gas Connectors'!A:A))+1,VLOOKUP(C111,'Gas Connectors'!A:J,7),IF(C111&lt;(MAX('CI Fittings'!A:A))+1,VLOOKUP(C111,'CI Fittings'!A:J,7),IF(C111&lt;(MAX('Steel Couplings'!A:A))+1,VLOOKUP(C111,'Steel Couplings'!A:J,7),IF(C111&lt;(MAX(NHC!A:A))+1,VLOOKUP(C111,NHC!A:J,7),IF(C111&lt;(MAX('Dielectric Unions'!A:A))+1,VLOOKUP(C111,'Dielectric Unions'!A:J,7),IF(C111&lt;(MAX('MI Fittings - XH'!A:A))+1,VLOOKUP(C111,'MI Fittings - XH'!A:J,7),IF(C111&lt;(MAX('Steel Nipples - XH'!A:A))+1,VLOOKUP(C111,'Steel Nipples - XH'!A:J,7),IF(C111&lt;(MAX('CPVC Adapters'!A:A))+1,VLOOKUP(C111,'CPVC Adapters'!A:J,7),0))))))))))))))))))))))))))))))</f>
        <v>0</v>
      </c>
      <c r="J111" s="1555">
        <f t="shared" si="1"/>
        <v>0</v>
      </c>
    </row>
    <row r="112" spans="3:10" ht="15" customHeight="1" thickTop="1" thickBot="1">
      <c r="C112" s="977">
        <v>91</v>
      </c>
      <c r="D112" s="17" t="str">
        <f>IF(C112&lt;(MAX('MI Fittings'!A:A))+1,VLOOKUP(C112,'MI Fittings'!A:K,10),IF(C112&lt;(MAX('CS Press Fittings'!A:A))+1,VLOOKUP(C112,'CS Press Fittings'!A:K,11),IF(C112&lt;(MAX('Steel Nipples'!A:A))+1,VLOOKUP(C112,'Steel Nipples'!A:K,10),IF(C112&lt;(MAX('Steel Cut Lengths'!A:A))+1,VLOOKUP(C112,'Steel Cut Lengths'!A:K,10),IF(C112&lt;(MAX('Pipe Hangers'!A:A))+1,VLOOKUP(C112,'Pipe Hangers'!A:J,10),IF(C112&lt;(MAX('Brass Nipples '!A:A))+1,VLOOKUP(C112,'Brass Nipples '!A:J,10),IF(C112&lt;(MAX('Brass Fittings '!A:A))+1,VLOOKUP(C112,'Brass Fittings '!A:J,10),IF(C112&lt;(MAX(Valves!A:A))+1,VLOOKUP(C112,Valves!A:J,10),IF(C112&lt;(MAX('PEX Tubing'!A:A))+1,VLOOKUP(C112,'PEX Tubing'!A:I,9),IF(C112&lt;(MAX('PEX Fittings - Brass'!A:A))+1,VLOOKUP(C112,'PEX Fittings - Brass'!A:J,10),IF(C112&lt;(MAX('PEX Fittings - EXPN Brass'!A:A))+1,VLOOKUP(C112,'PEX Fittings - EXPN Brass'!A:J,10),IF(C112&lt;(MAX('PEX Fittings - F1807 PPSU '!A:A))+1,VLOOKUP(C112,'PEX Fittings - F1807 PPSU '!A:J,10),IF(C112&lt;(MAX('PEX Fittings - F1960 EPPSU'!A:A))+1,VLOOKUP(C112,'PEX Fittings - F1960 EPPSU'!A:J,10),IF(C112&lt;(MAX(Accessories!A:A))+1,VLOOKUP(C112,Accessories!A:J,10),IF(C112&lt;(MAX('PVC DWV'!A:A))+1,VLOOKUP(C112,'PVC DWV'!A:K,11),IF(C112&lt;(MAX('PVC SCH 40'!A:A))+1,VLOOKUP(C112,'PVC SCH 40'!A:K,11),IF(C112&lt;(MAX('Push Fittings'!A:A))+1,VLOOKUP(C112,'Push Fittings'!A:J,10),IF(C112&lt;(MAX('Copper Wrot'!A:A))+1,VLOOKUP(C112,'Copper Wrot'!A:L,12),IF(C112&lt;(MAX('Cast Copper'!A:A))+1,VLOOKUP(C112,'Cast Copper'!A:J,10),IF(C112&lt;(MAX('Press Copper Fittings'!A:A))+1,VLOOKUP(C112,'Press Copper Fittings'!A:J,10),IF(C112&lt;(MAX('Supply Stops'!A:A))+1,VLOOKUP(C112,'Supply Stops'!A:J,10),IF(C112&lt;(MAX('Supply Lines'!A:A))+1,VLOOKUP(C112,'Supply Lines'!A:J,10),IF(C112&lt;(MAX('Gas Connectors'!A:A))+1,VLOOKUP(C112,'Gas Connectors'!A:J,10),IF(C112&lt;(MAX('CI Fittings'!A:A))+1,VLOOKUP(C112,'CI Fittings'!A:J,10),IF(C112&lt;(MAX('Steel Couplings'!A:A))+1,VLOOKUP(C112,'Steel Couplings'!A:J,10),IF(C112&lt;(MAX(NHC!A:A))+1,VLOOKUP(C112,NHC!A:J,10),IF(C112&lt;(MAX('Dielectric Unions'!A:A))+1,VLOOKUP(C112,'Dielectric Unions'!A:J,10),IF(C112&lt;(MAX('MI Fittings - XH'!A:A))+1,VLOOKUP(C112,'MI Fittings - XH'!A:J,10),IF(C112&lt;(MAX('Steel Nipples - XH'!A:A))+1,VLOOKUP(C112,'Steel Nipples - XH'!A:J,10),IF(C112&lt;(MAX('CPVC Adapters'!A:A))+1,VLOOKUP(C112,'CPVC Adapters'!A:J,10),""))))))))))))))))))))))))))))))</f>
        <v/>
      </c>
      <c r="E112" s="975" t="str">
        <f>IF(C112&lt;(MAX('MI Fittings'!A:A))+1,VLOOKUP(C112,'MI Fittings'!A:K,3),IF(C112&lt;(MAX('CS Press Fittings'!A:A))+1,VLOOKUP(C112,'CS Press Fittings'!A:K,4),IF(C112&lt;(MAX('Steel Nipples'!A:A))+1,VLOOKUP(C112,'Steel Nipples'!A:K,3),IF(C112&lt;(MAX('Steel Cut Lengths'!A:A))+1,VLOOKUP(C112,'Steel Cut Lengths'!A:K,3),IF(C112&lt;(MAX('Pipe Hangers'!A:A))+1,VLOOKUP(C112,'Pipe Hangers'!A:J,3),IF(C112&lt;(MAX('Brass Nipples '!A:A))+1,VLOOKUP(C112,'Brass Nipples '!A:J,3),IF(C112&lt;(MAX('Brass Fittings '!A:A))+1,VLOOKUP(C112,'Brass Fittings '!A:J,3),IF(C112&lt;(MAX(Valves!A:A))+1,VLOOKUP(C112,Valves!A:J,3),IF(C112&lt;(MAX('PEX Tubing'!A:A))+1,VLOOKUP(C112,'PEX Tubing'!A:I,3),IF(C112&lt;(MAX('PEX Fittings - Brass'!A:A))+1,VLOOKUP(C112,'PEX Fittings - Brass'!A:J,3),IF(C112&lt;(MAX('PEX Fittings - EXPN Brass'!A:A))+1,VLOOKUP(C112,'PEX Fittings - EXPN Brass'!A:J,3),IF(C112&lt;(MAX('PEX Fittings - F1807 PPSU '!A:A))+1,VLOOKUP(C112,'PEX Fittings - F1807 PPSU '!A:J,3),IF(C112&lt;(MAX('PEX Fittings - F1960 EPPSU'!A:A))+1,VLOOKUP(C112,'PEX Fittings - F1960 EPPSU'!A:J,3),IF(C112&lt;(MAX(Accessories!A:A))+1,VLOOKUP(C112,Accessories!A:J,3),IF(C112&lt;(MAX('PVC DWV'!A:A))+1,VLOOKUP(C112,'PVC DWV'!A:K,3),IF(C112&lt;(MAX('PVC SCH 40'!A:A))+1,VLOOKUP(C112,'PVC SCH 40'!A:K,3),IF(C112&lt;(MAX('Push Fittings'!A:A))+1,VLOOKUP(C112,'Push Fittings'!A:J,3),IF(C112&lt;(MAX('Copper Wrot'!A:A))+1,VLOOKUP(C112,'Copper Wrot'!A:L,3),IF(C112&lt;(MAX('Cast Copper'!A:A))+1,VLOOKUP(C112,'Cast Copper'!A:J,3),IF(C112&lt;(MAX('Cast Copper'!A:A))+1,VLOOKUP(C112,'Cast Copper'!A:J,3),IF(C112&lt;(MAX('Press Copper Fittings'!A:A))+1,VLOOKUP(C112,'Press Copper Fittings'!A:J,3),IF(C112&lt;(MAX('Supply Stops'!A:A))+1,VLOOKUP(C112,'Supply Stops'!A:J,3),IF(C112&lt;(MAX('Supply Lines'!A:A))+1,VLOOKUP(C112,'Supply Lines'!A:J,3),IF(C112&lt;(MAX('Gas Connectors'!A:A))+1,VLOOKUP(C112,'Gas Connectors'!A:J,3),IF(C112&lt;(MAX('CI Fittings'!A:A))+1,VLOOKUP(C112,'CI Fittings'!A:J,3),IF(C112&lt;(MAX('Steel Couplings'!A:A))+1,VLOOKUP(C112,'Steel Couplings'!A:J,3),IF(C112&lt;(MAX(NHC!A:A))+1,VLOOKUP(C112,NHC!A:J,3),IF(C112&lt;(MAX('Dielectric Unions'!A:A))+1,VLOOKUP(C112,'Dielectric Unions'!A:J,3),IF(C112&lt;(MAX('MI Fittings - XH'!A:A))+1,VLOOKUP(C112,'MI Fittings - XH'!A:J,3),IF(C112&lt;(MAX('Steel Nipples - XH'!A:A))+1,VLOOKUP(C112,'Steel Nipples - XH'!A:J,3),IF(C112&lt;(MAX('CPVC Adapters'!A:A))+1,VLOOKUP(C112,'CPVC Adapters'!A:J,3),"")))))))))))))))))))))))))))))))</f>
        <v/>
      </c>
      <c r="F112" s="1376" t="str">
        <f>IFERROR(VLOOKUP(E112,'Consolidated Master Sheet'!B:C,2,0),"")</f>
        <v/>
      </c>
      <c r="G112" s="1377"/>
      <c r="H112" s="345" t="str">
        <f>IFERROR(VLOOKUP(E112,'PEX Tubing'!C:H,6,0),IFERROR(VLOOKUP(E112,'Consolidated Master Sheet'!B:G,6,0),""))</f>
        <v/>
      </c>
      <c r="I112" s="1554">
        <f>IF(C112&lt;(MAX('MI Fittings'!A:A))+1,VLOOKUP(C112,'MI Fittings'!A:K,7),IF(C112&lt;(MAX('CS Press Fittings'!A:A))+1,VLOOKUP(C112,'CS Press Fittings'!A:K,8),IF(C112&lt;(MAX('Steel Nipples'!A:A))+1,VLOOKUP(C112,'Steel Nipples'!A:K,7),IF(C112&lt;(MAX('Steel Cut Lengths'!A:A))+1,VLOOKUP(C112,'Steel Cut Lengths'!A:K,7),IF(C112&lt;(MAX('Pipe Hangers'!A:A))+1,VLOOKUP(C112,'Pipe Hangers'!A:J,7),IF(C112&lt;(MAX('Brass Nipples '!A:A))+1,VLOOKUP(C112,'Brass Nipples '!A:J,7),IF(C112&lt;(MAX('Brass Fittings '!A:A))+1,VLOOKUP(C112,'Brass Fittings '!A:J,7),IF(C112&lt;(MAX(Valves!A:A))+1,VLOOKUP(C112,Valves!A:J,7),IF(C112&lt;(MAX('PEX Tubing'!A:A))+1,VLOOKUP(C112,'PEX Tubing'!A:I,7),IF(C112&lt;(MAX('PEX Fittings - Brass'!A:A))+1,VLOOKUP(C112,'PEX Fittings - Brass'!A:J,7),IF(C112&lt;(MAX('PEX Fittings - EXPN Brass'!A:A))+1,VLOOKUP(C112,'PEX Fittings - EXPN Brass'!A:J,7),IF(C112&lt;(MAX('PEX Fittings - F1807 PPSU '!A:A))+1,VLOOKUP(C112,'PEX Fittings - F1807 PPSU '!A:J,7),IF(C112&lt;(MAX('PEX Fittings - F1960 EPPSU'!A:A))+1,VLOOKUP(C112,'PEX Fittings - F1960 EPPSU'!A:J,7),IF(C112&lt;(MAX(Accessories!A:A))+1,VLOOKUP(C112,Accessories!A:J,7),IF(C112&lt;(MAX('PVC DWV'!A:A))+1,VLOOKUP(C112,'PVC DWV'!A:K,8),IF(C112&lt;(MAX('PVC SCH 40'!A:A))+1,VLOOKUP(C112,'PVC SCH 40'!A:K,7),IF(C112&lt;(MAX('Push Fittings'!A:A))+1,VLOOKUP(C112,'Push Fittings'!A:J,7),IF(C112&lt;(MAX('Copper Wrot'!A:A))+1,VLOOKUP(C112,'Copper Wrot'!A:L,9),IF(C112&lt;(MAX('Cast Copper'!A:A))+1,VLOOKUP(C112,'Cast Copper'!A:J,6),IF(C112&lt;(MAX('Press Copper Fittings'!A:A))+1,VLOOKUP(C112,'Press Copper Fittings'!A:J,7),IF(C112&lt;(MAX('Supply Stops'!A:A))+1,VLOOKUP(C112,'Supply Stops'!A:J,7),IF(C112&lt;(MAX('Supply Lines'!A:A))+1,VLOOKUP(C112,'Supply Lines'!A:J,7),IF(C112&lt;(MAX('Gas Connectors'!A:A))+1,VLOOKUP(C112,'Gas Connectors'!A:J,7),IF(C112&lt;(MAX('CI Fittings'!A:A))+1,VLOOKUP(C112,'CI Fittings'!A:J,7),IF(C112&lt;(MAX('Steel Couplings'!A:A))+1,VLOOKUP(C112,'Steel Couplings'!A:J,7),IF(C112&lt;(MAX(NHC!A:A))+1,VLOOKUP(C112,NHC!A:J,7),IF(C112&lt;(MAX('Dielectric Unions'!A:A))+1,VLOOKUP(C112,'Dielectric Unions'!A:J,7),IF(C112&lt;(MAX('MI Fittings - XH'!A:A))+1,VLOOKUP(C112,'MI Fittings - XH'!A:J,7),IF(C112&lt;(MAX('Steel Nipples - XH'!A:A))+1,VLOOKUP(C112,'Steel Nipples - XH'!A:J,7),IF(C112&lt;(MAX('CPVC Adapters'!A:A))+1,VLOOKUP(C112,'CPVC Adapters'!A:J,7),0))))))))))))))))))))))))))))))</f>
        <v>0</v>
      </c>
      <c r="J112" s="1555">
        <f t="shared" si="1"/>
        <v>0</v>
      </c>
    </row>
    <row r="113" spans="3:10" ht="15" customHeight="1" thickTop="1" thickBot="1">
      <c r="C113" s="976">
        <v>92</v>
      </c>
      <c r="D113" s="17" t="str">
        <f>IF(C113&lt;(MAX('MI Fittings'!A:A))+1,VLOOKUP(C113,'MI Fittings'!A:K,10),IF(C113&lt;(MAX('CS Press Fittings'!A:A))+1,VLOOKUP(C113,'CS Press Fittings'!A:K,11),IF(C113&lt;(MAX('Steel Nipples'!A:A))+1,VLOOKUP(C113,'Steel Nipples'!A:K,10),IF(C113&lt;(MAX('Steel Cut Lengths'!A:A))+1,VLOOKUP(C113,'Steel Cut Lengths'!A:K,10),IF(C113&lt;(MAX('Pipe Hangers'!A:A))+1,VLOOKUP(C113,'Pipe Hangers'!A:J,10),IF(C113&lt;(MAX('Brass Nipples '!A:A))+1,VLOOKUP(C113,'Brass Nipples '!A:J,10),IF(C113&lt;(MAX('Brass Fittings '!A:A))+1,VLOOKUP(C113,'Brass Fittings '!A:J,10),IF(C113&lt;(MAX(Valves!A:A))+1,VLOOKUP(C113,Valves!A:J,10),IF(C113&lt;(MAX('PEX Tubing'!A:A))+1,VLOOKUP(C113,'PEX Tubing'!A:I,9),IF(C113&lt;(MAX('PEX Fittings - Brass'!A:A))+1,VLOOKUP(C113,'PEX Fittings - Brass'!A:J,10),IF(C113&lt;(MAX('PEX Fittings - EXPN Brass'!A:A))+1,VLOOKUP(C113,'PEX Fittings - EXPN Brass'!A:J,10),IF(C113&lt;(MAX('PEX Fittings - F1807 PPSU '!A:A))+1,VLOOKUP(C113,'PEX Fittings - F1807 PPSU '!A:J,10),IF(C113&lt;(MAX('PEX Fittings - F1960 EPPSU'!A:A))+1,VLOOKUP(C113,'PEX Fittings - F1960 EPPSU'!A:J,10),IF(C113&lt;(MAX(Accessories!A:A))+1,VLOOKUP(C113,Accessories!A:J,10),IF(C113&lt;(MAX('PVC DWV'!A:A))+1,VLOOKUP(C113,'PVC DWV'!A:K,11),IF(C113&lt;(MAX('PVC SCH 40'!A:A))+1,VLOOKUP(C113,'PVC SCH 40'!A:K,11),IF(C113&lt;(MAX('Push Fittings'!A:A))+1,VLOOKUP(C113,'Push Fittings'!A:J,10),IF(C113&lt;(MAX('Copper Wrot'!A:A))+1,VLOOKUP(C113,'Copper Wrot'!A:L,12),IF(C113&lt;(MAX('Cast Copper'!A:A))+1,VLOOKUP(C113,'Cast Copper'!A:J,10),IF(C113&lt;(MAX('Press Copper Fittings'!A:A))+1,VLOOKUP(C113,'Press Copper Fittings'!A:J,10),IF(C113&lt;(MAX('Supply Stops'!A:A))+1,VLOOKUP(C113,'Supply Stops'!A:J,10),IF(C113&lt;(MAX('Supply Lines'!A:A))+1,VLOOKUP(C113,'Supply Lines'!A:J,10),IF(C113&lt;(MAX('Gas Connectors'!A:A))+1,VLOOKUP(C113,'Gas Connectors'!A:J,10),IF(C113&lt;(MAX('CI Fittings'!A:A))+1,VLOOKUP(C113,'CI Fittings'!A:J,10),IF(C113&lt;(MAX('Steel Couplings'!A:A))+1,VLOOKUP(C113,'Steel Couplings'!A:J,10),IF(C113&lt;(MAX(NHC!A:A))+1,VLOOKUP(C113,NHC!A:J,10),IF(C113&lt;(MAX('Dielectric Unions'!A:A))+1,VLOOKUP(C113,'Dielectric Unions'!A:J,10),IF(C113&lt;(MAX('MI Fittings - XH'!A:A))+1,VLOOKUP(C113,'MI Fittings - XH'!A:J,10),IF(C113&lt;(MAX('Steel Nipples - XH'!A:A))+1,VLOOKUP(C113,'Steel Nipples - XH'!A:J,10),IF(C113&lt;(MAX('CPVC Adapters'!A:A))+1,VLOOKUP(C113,'CPVC Adapters'!A:J,10),""))))))))))))))))))))))))))))))</f>
        <v/>
      </c>
      <c r="E113" s="975" t="str">
        <f>IF(C113&lt;(MAX('MI Fittings'!A:A))+1,VLOOKUP(C113,'MI Fittings'!A:K,3),IF(C113&lt;(MAX('CS Press Fittings'!A:A))+1,VLOOKUP(C113,'CS Press Fittings'!A:K,4),IF(C113&lt;(MAX('Steel Nipples'!A:A))+1,VLOOKUP(C113,'Steel Nipples'!A:K,3),IF(C113&lt;(MAX('Steel Cut Lengths'!A:A))+1,VLOOKUP(C113,'Steel Cut Lengths'!A:K,3),IF(C113&lt;(MAX('Pipe Hangers'!A:A))+1,VLOOKUP(C113,'Pipe Hangers'!A:J,3),IF(C113&lt;(MAX('Brass Nipples '!A:A))+1,VLOOKUP(C113,'Brass Nipples '!A:J,3),IF(C113&lt;(MAX('Brass Fittings '!A:A))+1,VLOOKUP(C113,'Brass Fittings '!A:J,3),IF(C113&lt;(MAX(Valves!A:A))+1,VLOOKUP(C113,Valves!A:J,3),IF(C113&lt;(MAX('PEX Tubing'!A:A))+1,VLOOKUP(C113,'PEX Tubing'!A:I,3),IF(C113&lt;(MAX('PEX Fittings - Brass'!A:A))+1,VLOOKUP(C113,'PEX Fittings - Brass'!A:J,3),IF(C113&lt;(MAX('PEX Fittings - EXPN Brass'!A:A))+1,VLOOKUP(C113,'PEX Fittings - EXPN Brass'!A:J,3),IF(C113&lt;(MAX('PEX Fittings - F1807 PPSU '!A:A))+1,VLOOKUP(C113,'PEX Fittings - F1807 PPSU '!A:J,3),IF(C113&lt;(MAX('PEX Fittings - F1960 EPPSU'!A:A))+1,VLOOKUP(C113,'PEX Fittings - F1960 EPPSU'!A:J,3),IF(C113&lt;(MAX(Accessories!A:A))+1,VLOOKUP(C113,Accessories!A:J,3),IF(C113&lt;(MAX('PVC DWV'!A:A))+1,VLOOKUP(C113,'PVC DWV'!A:K,3),IF(C113&lt;(MAX('PVC SCH 40'!A:A))+1,VLOOKUP(C113,'PVC SCH 40'!A:K,3),IF(C113&lt;(MAX('Push Fittings'!A:A))+1,VLOOKUP(C113,'Push Fittings'!A:J,3),IF(C113&lt;(MAX('Copper Wrot'!A:A))+1,VLOOKUP(C113,'Copper Wrot'!A:L,3),IF(C113&lt;(MAX('Cast Copper'!A:A))+1,VLOOKUP(C113,'Cast Copper'!A:J,3),IF(C113&lt;(MAX('Cast Copper'!A:A))+1,VLOOKUP(C113,'Cast Copper'!A:J,3),IF(C113&lt;(MAX('Press Copper Fittings'!A:A))+1,VLOOKUP(C113,'Press Copper Fittings'!A:J,3),IF(C113&lt;(MAX('Supply Stops'!A:A))+1,VLOOKUP(C113,'Supply Stops'!A:J,3),IF(C113&lt;(MAX('Supply Lines'!A:A))+1,VLOOKUP(C113,'Supply Lines'!A:J,3),IF(C113&lt;(MAX('Gas Connectors'!A:A))+1,VLOOKUP(C113,'Gas Connectors'!A:J,3),IF(C113&lt;(MAX('CI Fittings'!A:A))+1,VLOOKUP(C113,'CI Fittings'!A:J,3),IF(C113&lt;(MAX('Steel Couplings'!A:A))+1,VLOOKUP(C113,'Steel Couplings'!A:J,3),IF(C113&lt;(MAX(NHC!A:A))+1,VLOOKUP(C113,NHC!A:J,3),IF(C113&lt;(MAX('Dielectric Unions'!A:A))+1,VLOOKUP(C113,'Dielectric Unions'!A:J,3),IF(C113&lt;(MAX('MI Fittings - XH'!A:A))+1,VLOOKUP(C113,'MI Fittings - XH'!A:J,3),IF(C113&lt;(MAX('Steel Nipples - XH'!A:A))+1,VLOOKUP(C113,'Steel Nipples - XH'!A:J,3),IF(C113&lt;(MAX('CPVC Adapters'!A:A))+1,VLOOKUP(C113,'CPVC Adapters'!A:J,3),"")))))))))))))))))))))))))))))))</f>
        <v/>
      </c>
      <c r="F113" s="1376" t="str">
        <f>IFERROR(VLOOKUP(E113,'Consolidated Master Sheet'!B:C,2,0),"")</f>
        <v/>
      </c>
      <c r="G113" s="1377"/>
      <c r="H113" s="345" t="str">
        <f>IFERROR(VLOOKUP(E113,'PEX Tubing'!C:H,6,0),IFERROR(VLOOKUP(E113,'Consolidated Master Sheet'!B:G,6,0),""))</f>
        <v/>
      </c>
      <c r="I113" s="1554">
        <f>IF(C113&lt;(MAX('MI Fittings'!A:A))+1,VLOOKUP(C113,'MI Fittings'!A:K,7),IF(C113&lt;(MAX('CS Press Fittings'!A:A))+1,VLOOKUP(C113,'CS Press Fittings'!A:K,8),IF(C113&lt;(MAX('Steel Nipples'!A:A))+1,VLOOKUP(C113,'Steel Nipples'!A:K,7),IF(C113&lt;(MAX('Steel Cut Lengths'!A:A))+1,VLOOKUP(C113,'Steel Cut Lengths'!A:K,7),IF(C113&lt;(MAX('Pipe Hangers'!A:A))+1,VLOOKUP(C113,'Pipe Hangers'!A:J,7),IF(C113&lt;(MAX('Brass Nipples '!A:A))+1,VLOOKUP(C113,'Brass Nipples '!A:J,7),IF(C113&lt;(MAX('Brass Fittings '!A:A))+1,VLOOKUP(C113,'Brass Fittings '!A:J,7),IF(C113&lt;(MAX(Valves!A:A))+1,VLOOKUP(C113,Valves!A:J,7),IF(C113&lt;(MAX('PEX Tubing'!A:A))+1,VLOOKUP(C113,'PEX Tubing'!A:I,7),IF(C113&lt;(MAX('PEX Fittings - Brass'!A:A))+1,VLOOKUP(C113,'PEX Fittings - Brass'!A:J,7),IF(C113&lt;(MAX('PEX Fittings - EXPN Brass'!A:A))+1,VLOOKUP(C113,'PEX Fittings - EXPN Brass'!A:J,7),IF(C113&lt;(MAX('PEX Fittings - F1807 PPSU '!A:A))+1,VLOOKUP(C113,'PEX Fittings - F1807 PPSU '!A:J,7),IF(C113&lt;(MAX('PEX Fittings - F1960 EPPSU'!A:A))+1,VLOOKUP(C113,'PEX Fittings - F1960 EPPSU'!A:J,7),IF(C113&lt;(MAX(Accessories!A:A))+1,VLOOKUP(C113,Accessories!A:J,7),IF(C113&lt;(MAX('PVC DWV'!A:A))+1,VLOOKUP(C113,'PVC DWV'!A:K,8),IF(C113&lt;(MAX('PVC SCH 40'!A:A))+1,VLOOKUP(C113,'PVC SCH 40'!A:K,7),IF(C113&lt;(MAX('Push Fittings'!A:A))+1,VLOOKUP(C113,'Push Fittings'!A:J,7),IF(C113&lt;(MAX('Copper Wrot'!A:A))+1,VLOOKUP(C113,'Copper Wrot'!A:L,9),IF(C113&lt;(MAX('Cast Copper'!A:A))+1,VLOOKUP(C113,'Cast Copper'!A:J,6),IF(C113&lt;(MAX('Press Copper Fittings'!A:A))+1,VLOOKUP(C113,'Press Copper Fittings'!A:J,7),IF(C113&lt;(MAX('Supply Stops'!A:A))+1,VLOOKUP(C113,'Supply Stops'!A:J,7),IF(C113&lt;(MAX('Supply Lines'!A:A))+1,VLOOKUP(C113,'Supply Lines'!A:J,7),IF(C113&lt;(MAX('Gas Connectors'!A:A))+1,VLOOKUP(C113,'Gas Connectors'!A:J,7),IF(C113&lt;(MAX('CI Fittings'!A:A))+1,VLOOKUP(C113,'CI Fittings'!A:J,7),IF(C113&lt;(MAX('Steel Couplings'!A:A))+1,VLOOKUP(C113,'Steel Couplings'!A:J,7),IF(C113&lt;(MAX(NHC!A:A))+1,VLOOKUP(C113,NHC!A:J,7),IF(C113&lt;(MAX('Dielectric Unions'!A:A))+1,VLOOKUP(C113,'Dielectric Unions'!A:J,7),IF(C113&lt;(MAX('MI Fittings - XH'!A:A))+1,VLOOKUP(C113,'MI Fittings - XH'!A:J,7),IF(C113&lt;(MAX('Steel Nipples - XH'!A:A))+1,VLOOKUP(C113,'Steel Nipples - XH'!A:J,7),IF(C113&lt;(MAX('CPVC Adapters'!A:A))+1,VLOOKUP(C113,'CPVC Adapters'!A:J,7),0))))))))))))))))))))))))))))))</f>
        <v>0</v>
      </c>
      <c r="J113" s="1555">
        <f t="shared" si="1"/>
        <v>0</v>
      </c>
    </row>
    <row r="114" spans="3:10" ht="15" customHeight="1" thickTop="1" thickBot="1">
      <c r="C114" s="977">
        <v>93</v>
      </c>
      <c r="D114" s="17" t="str">
        <f>IF(C114&lt;(MAX('MI Fittings'!A:A))+1,VLOOKUP(C114,'MI Fittings'!A:K,10),IF(C114&lt;(MAX('CS Press Fittings'!A:A))+1,VLOOKUP(C114,'CS Press Fittings'!A:K,11),IF(C114&lt;(MAX('Steel Nipples'!A:A))+1,VLOOKUP(C114,'Steel Nipples'!A:K,10),IF(C114&lt;(MAX('Steel Cut Lengths'!A:A))+1,VLOOKUP(C114,'Steel Cut Lengths'!A:K,10),IF(C114&lt;(MAX('Pipe Hangers'!A:A))+1,VLOOKUP(C114,'Pipe Hangers'!A:J,10),IF(C114&lt;(MAX('Brass Nipples '!A:A))+1,VLOOKUP(C114,'Brass Nipples '!A:J,10),IF(C114&lt;(MAX('Brass Fittings '!A:A))+1,VLOOKUP(C114,'Brass Fittings '!A:J,10),IF(C114&lt;(MAX(Valves!A:A))+1,VLOOKUP(C114,Valves!A:J,10),IF(C114&lt;(MAX('PEX Tubing'!A:A))+1,VLOOKUP(C114,'PEX Tubing'!A:I,9),IF(C114&lt;(MAX('PEX Fittings - Brass'!A:A))+1,VLOOKUP(C114,'PEX Fittings - Brass'!A:J,10),IF(C114&lt;(MAX('PEX Fittings - EXPN Brass'!A:A))+1,VLOOKUP(C114,'PEX Fittings - EXPN Brass'!A:J,10),IF(C114&lt;(MAX('PEX Fittings - F1807 PPSU '!A:A))+1,VLOOKUP(C114,'PEX Fittings - F1807 PPSU '!A:J,10),IF(C114&lt;(MAX('PEX Fittings - F1960 EPPSU'!A:A))+1,VLOOKUP(C114,'PEX Fittings - F1960 EPPSU'!A:J,10),IF(C114&lt;(MAX(Accessories!A:A))+1,VLOOKUP(C114,Accessories!A:J,10),IF(C114&lt;(MAX('PVC DWV'!A:A))+1,VLOOKUP(C114,'PVC DWV'!A:K,11),IF(C114&lt;(MAX('PVC SCH 40'!A:A))+1,VLOOKUP(C114,'PVC SCH 40'!A:K,11),IF(C114&lt;(MAX('Push Fittings'!A:A))+1,VLOOKUP(C114,'Push Fittings'!A:J,10),IF(C114&lt;(MAX('Copper Wrot'!A:A))+1,VLOOKUP(C114,'Copper Wrot'!A:L,12),IF(C114&lt;(MAX('Cast Copper'!A:A))+1,VLOOKUP(C114,'Cast Copper'!A:J,10),IF(C114&lt;(MAX('Press Copper Fittings'!A:A))+1,VLOOKUP(C114,'Press Copper Fittings'!A:J,10),IF(C114&lt;(MAX('Supply Stops'!A:A))+1,VLOOKUP(C114,'Supply Stops'!A:J,10),IF(C114&lt;(MAX('Supply Lines'!A:A))+1,VLOOKUP(C114,'Supply Lines'!A:J,10),IF(C114&lt;(MAX('Gas Connectors'!A:A))+1,VLOOKUP(C114,'Gas Connectors'!A:J,10),IF(C114&lt;(MAX('CI Fittings'!A:A))+1,VLOOKUP(C114,'CI Fittings'!A:J,10),IF(C114&lt;(MAX('Steel Couplings'!A:A))+1,VLOOKUP(C114,'Steel Couplings'!A:J,10),IF(C114&lt;(MAX(NHC!A:A))+1,VLOOKUP(C114,NHC!A:J,10),IF(C114&lt;(MAX('Dielectric Unions'!A:A))+1,VLOOKUP(C114,'Dielectric Unions'!A:J,10),IF(C114&lt;(MAX('MI Fittings - XH'!A:A))+1,VLOOKUP(C114,'MI Fittings - XH'!A:J,10),IF(C114&lt;(MAX('Steel Nipples - XH'!A:A))+1,VLOOKUP(C114,'Steel Nipples - XH'!A:J,10),IF(C114&lt;(MAX('CPVC Adapters'!A:A))+1,VLOOKUP(C114,'CPVC Adapters'!A:J,10),""))))))))))))))))))))))))))))))</f>
        <v/>
      </c>
      <c r="E114" s="975" t="str">
        <f>IF(C114&lt;(MAX('MI Fittings'!A:A))+1,VLOOKUP(C114,'MI Fittings'!A:K,3),IF(C114&lt;(MAX('CS Press Fittings'!A:A))+1,VLOOKUP(C114,'CS Press Fittings'!A:K,4),IF(C114&lt;(MAX('Steel Nipples'!A:A))+1,VLOOKUP(C114,'Steel Nipples'!A:K,3),IF(C114&lt;(MAX('Steel Cut Lengths'!A:A))+1,VLOOKUP(C114,'Steel Cut Lengths'!A:K,3),IF(C114&lt;(MAX('Pipe Hangers'!A:A))+1,VLOOKUP(C114,'Pipe Hangers'!A:J,3),IF(C114&lt;(MAX('Brass Nipples '!A:A))+1,VLOOKUP(C114,'Brass Nipples '!A:J,3),IF(C114&lt;(MAX('Brass Fittings '!A:A))+1,VLOOKUP(C114,'Brass Fittings '!A:J,3),IF(C114&lt;(MAX(Valves!A:A))+1,VLOOKUP(C114,Valves!A:J,3),IF(C114&lt;(MAX('PEX Tubing'!A:A))+1,VLOOKUP(C114,'PEX Tubing'!A:I,3),IF(C114&lt;(MAX('PEX Fittings - Brass'!A:A))+1,VLOOKUP(C114,'PEX Fittings - Brass'!A:J,3),IF(C114&lt;(MAX('PEX Fittings - EXPN Brass'!A:A))+1,VLOOKUP(C114,'PEX Fittings - EXPN Brass'!A:J,3),IF(C114&lt;(MAX('PEX Fittings - F1807 PPSU '!A:A))+1,VLOOKUP(C114,'PEX Fittings - F1807 PPSU '!A:J,3),IF(C114&lt;(MAX('PEX Fittings - F1960 EPPSU'!A:A))+1,VLOOKUP(C114,'PEX Fittings - F1960 EPPSU'!A:J,3),IF(C114&lt;(MAX(Accessories!A:A))+1,VLOOKUP(C114,Accessories!A:J,3),IF(C114&lt;(MAX('PVC DWV'!A:A))+1,VLOOKUP(C114,'PVC DWV'!A:K,3),IF(C114&lt;(MAX('PVC SCH 40'!A:A))+1,VLOOKUP(C114,'PVC SCH 40'!A:K,3),IF(C114&lt;(MAX('Push Fittings'!A:A))+1,VLOOKUP(C114,'Push Fittings'!A:J,3),IF(C114&lt;(MAX('Copper Wrot'!A:A))+1,VLOOKUP(C114,'Copper Wrot'!A:L,3),IF(C114&lt;(MAX('Cast Copper'!A:A))+1,VLOOKUP(C114,'Cast Copper'!A:J,3),IF(C114&lt;(MAX('Cast Copper'!A:A))+1,VLOOKUP(C114,'Cast Copper'!A:J,3),IF(C114&lt;(MAX('Press Copper Fittings'!A:A))+1,VLOOKUP(C114,'Press Copper Fittings'!A:J,3),IF(C114&lt;(MAX('Supply Stops'!A:A))+1,VLOOKUP(C114,'Supply Stops'!A:J,3),IF(C114&lt;(MAX('Supply Lines'!A:A))+1,VLOOKUP(C114,'Supply Lines'!A:J,3),IF(C114&lt;(MAX('Gas Connectors'!A:A))+1,VLOOKUP(C114,'Gas Connectors'!A:J,3),IF(C114&lt;(MAX('CI Fittings'!A:A))+1,VLOOKUP(C114,'CI Fittings'!A:J,3),IF(C114&lt;(MAX('Steel Couplings'!A:A))+1,VLOOKUP(C114,'Steel Couplings'!A:J,3),IF(C114&lt;(MAX(NHC!A:A))+1,VLOOKUP(C114,NHC!A:J,3),IF(C114&lt;(MAX('Dielectric Unions'!A:A))+1,VLOOKUP(C114,'Dielectric Unions'!A:J,3),IF(C114&lt;(MAX('MI Fittings - XH'!A:A))+1,VLOOKUP(C114,'MI Fittings - XH'!A:J,3),IF(C114&lt;(MAX('Steel Nipples - XH'!A:A))+1,VLOOKUP(C114,'Steel Nipples - XH'!A:J,3),IF(C114&lt;(MAX('CPVC Adapters'!A:A))+1,VLOOKUP(C114,'CPVC Adapters'!A:J,3),"")))))))))))))))))))))))))))))))</f>
        <v/>
      </c>
      <c r="F114" s="1376" t="str">
        <f>IFERROR(VLOOKUP(E114,'Consolidated Master Sheet'!B:C,2,0),"")</f>
        <v/>
      </c>
      <c r="G114" s="1377"/>
      <c r="H114" s="345" t="str">
        <f>IFERROR(VLOOKUP(E114,'PEX Tubing'!C:H,6,0),IFERROR(VLOOKUP(E114,'Consolidated Master Sheet'!B:G,6,0),""))</f>
        <v/>
      </c>
      <c r="I114" s="1554">
        <f>IF(C114&lt;(MAX('MI Fittings'!A:A))+1,VLOOKUP(C114,'MI Fittings'!A:K,7),IF(C114&lt;(MAX('CS Press Fittings'!A:A))+1,VLOOKUP(C114,'CS Press Fittings'!A:K,8),IF(C114&lt;(MAX('Steel Nipples'!A:A))+1,VLOOKUP(C114,'Steel Nipples'!A:K,7),IF(C114&lt;(MAX('Steel Cut Lengths'!A:A))+1,VLOOKUP(C114,'Steel Cut Lengths'!A:K,7),IF(C114&lt;(MAX('Pipe Hangers'!A:A))+1,VLOOKUP(C114,'Pipe Hangers'!A:J,7),IF(C114&lt;(MAX('Brass Nipples '!A:A))+1,VLOOKUP(C114,'Brass Nipples '!A:J,7),IF(C114&lt;(MAX('Brass Fittings '!A:A))+1,VLOOKUP(C114,'Brass Fittings '!A:J,7),IF(C114&lt;(MAX(Valves!A:A))+1,VLOOKUP(C114,Valves!A:J,7),IF(C114&lt;(MAX('PEX Tubing'!A:A))+1,VLOOKUP(C114,'PEX Tubing'!A:I,7),IF(C114&lt;(MAX('PEX Fittings - Brass'!A:A))+1,VLOOKUP(C114,'PEX Fittings - Brass'!A:J,7),IF(C114&lt;(MAX('PEX Fittings - EXPN Brass'!A:A))+1,VLOOKUP(C114,'PEX Fittings - EXPN Brass'!A:J,7),IF(C114&lt;(MAX('PEX Fittings - F1807 PPSU '!A:A))+1,VLOOKUP(C114,'PEX Fittings - F1807 PPSU '!A:J,7),IF(C114&lt;(MAX('PEX Fittings - F1960 EPPSU'!A:A))+1,VLOOKUP(C114,'PEX Fittings - F1960 EPPSU'!A:J,7),IF(C114&lt;(MAX(Accessories!A:A))+1,VLOOKUP(C114,Accessories!A:J,7),IF(C114&lt;(MAX('PVC DWV'!A:A))+1,VLOOKUP(C114,'PVC DWV'!A:K,8),IF(C114&lt;(MAX('PVC SCH 40'!A:A))+1,VLOOKUP(C114,'PVC SCH 40'!A:K,7),IF(C114&lt;(MAX('Push Fittings'!A:A))+1,VLOOKUP(C114,'Push Fittings'!A:J,7),IF(C114&lt;(MAX('Copper Wrot'!A:A))+1,VLOOKUP(C114,'Copper Wrot'!A:L,9),IF(C114&lt;(MAX('Cast Copper'!A:A))+1,VLOOKUP(C114,'Cast Copper'!A:J,6),IF(C114&lt;(MAX('Press Copper Fittings'!A:A))+1,VLOOKUP(C114,'Press Copper Fittings'!A:J,7),IF(C114&lt;(MAX('Supply Stops'!A:A))+1,VLOOKUP(C114,'Supply Stops'!A:J,7),IF(C114&lt;(MAX('Supply Lines'!A:A))+1,VLOOKUP(C114,'Supply Lines'!A:J,7),IF(C114&lt;(MAX('Gas Connectors'!A:A))+1,VLOOKUP(C114,'Gas Connectors'!A:J,7),IF(C114&lt;(MAX('CI Fittings'!A:A))+1,VLOOKUP(C114,'CI Fittings'!A:J,7),IF(C114&lt;(MAX('Steel Couplings'!A:A))+1,VLOOKUP(C114,'Steel Couplings'!A:J,7),IF(C114&lt;(MAX(NHC!A:A))+1,VLOOKUP(C114,NHC!A:J,7),IF(C114&lt;(MAX('Dielectric Unions'!A:A))+1,VLOOKUP(C114,'Dielectric Unions'!A:J,7),IF(C114&lt;(MAX('MI Fittings - XH'!A:A))+1,VLOOKUP(C114,'MI Fittings - XH'!A:J,7),IF(C114&lt;(MAX('Steel Nipples - XH'!A:A))+1,VLOOKUP(C114,'Steel Nipples - XH'!A:J,7),IF(C114&lt;(MAX('CPVC Adapters'!A:A))+1,VLOOKUP(C114,'CPVC Adapters'!A:J,7),0))))))))))))))))))))))))))))))</f>
        <v>0</v>
      </c>
      <c r="J114" s="1555">
        <f t="shared" si="1"/>
        <v>0</v>
      </c>
    </row>
    <row r="115" spans="3:10" ht="15" customHeight="1" thickTop="1" thickBot="1">
      <c r="C115" s="976">
        <v>94</v>
      </c>
      <c r="D115" s="17" t="str">
        <f>IF(C115&lt;(MAX('MI Fittings'!A:A))+1,VLOOKUP(C115,'MI Fittings'!A:K,10),IF(C115&lt;(MAX('CS Press Fittings'!A:A))+1,VLOOKUP(C115,'CS Press Fittings'!A:K,11),IF(C115&lt;(MAX('Steel Nipples'!A:A))+1,VLOOKUP(C115,'Steel Nipples'!A:K,10),IF(C115&lt;(MAX('Steel Cut Lengths'!A:A))+1,VLOOKUP(C115,'Steel Cut Lengths'!A:K,10),IF(C115&lt;(MAX('Pipe Hangers'!A:A))+1,VLOOKUP(C115,'Pipe Hangers'!A:J,10),IF(C115&lt;(MAX('Brass Nipples '!A:A))+1,VLOOKUP(C115,'Brass Nipples '!A:J,10),IF(C115&lt;(MAX('Brass Fittings '!A:A))+1,VLOOKUP(C115,'Brass Fittings '!A:J,10),IF(C115&lt;(MAX(Valves!A:A))+1,VLOOKUP(C115,Valves!A:J,10),IF(C115&lt;(MAX('PEX Tubing'!A:A))+1,VLOOKUP(C115,'PEX Tubing'!A:I,9),IF(C115&lt;(MAX('PEX Fittings - Brass'!A:A))+1,VLOOKUP(C115,'PEX Fittings - Brass'!A:J,10),IF(C115&lt;(MAX('PEX Fittings - EXPN Brass'!A:A))+1,VLOOKUP(C115,'PEX Fittings - EXPN Brass'!A:J,10),IF(C115&lt;(MAX('PEX Fittings - F1807 PPSU '!A:A))+1,VLOOKUP(C115,'PEX Fittings - F1807 PPSU '!A:J,10),IF(C115&lt;(MAX('PEX Fittings - F1960 EPPSU'!A:A))+1,VLOOKUP(C115,'PEX Fittings - F1960 EPPSU'!A:J,10),IF(C115&lt;(MAX(Accessories!A:A))+1,VLOOKUP(C115,Accessories!A:J,10),IF(C115&lt;(MAX('PVC DWV'!A:A))+1,VLOOKUP(C115,'PVC DWV'!A:K,11),IF(C115&lt;(MAX('PVC SCH 40'!A:A))+1,VLOOKUP(C115,'PVC SCH 40'!A:K,11),IF(C115&lt;(MAX('Push Fittings'!A:A))+1,VLOOKUP(C115,'Push Fittings'!A:J,10),IF(C115&lt;(MAX('Copper Wrot'!A:A))+1,VLOOKUP(C115,'Copper Wrot'!A:L,12),IF(C115&lt;(MAX('Cast Copper'!A:A))+1,VLOOKUP(C115,'Cast Copper'!A:J,10),IF(C115&lt;(MAX('Press Copper Fittings'!A:A))+1,VLOOKUP(C115,'Press Copper Fittings'!A:J,10),IF(C115&lt;(MAX('Supply Stops'!A:A))+1,VLOOKUP(C115,'Supply Stops'!A:J,10),IF(C115&lt;(MAX('Supply Lines'!A:A))+1,VLOOKUP(C115,'Supply Lines'!A:J,10),IF(C115&lt;(MAX('Gas Connectors'!A:A))+1,VLOOKUP(C115,'Gas Connectors'!A:J,10),IF(C115&lt;(MAX('CI Fittings'!A:A))+1,VLOOKUP(C115,'CI Fittings'!A:J,10),IF(C115&lt;(MAX('Steel Couplings'!A:A))+1,VLOOKUP(C115,'Steel Couplings'!A:J,10),IF(C115&lt;(MAX(NHC!A:A))+1,VLOOKUP(C115,NHC!A:J,10),IF(C115&lt;(MAX('Dielectric Unions'!A:A))+1,VLOOKUP(C115,'Dielectric Unions'!A:J,10),IF(C115&lt;(MAX('MI Fittings - XH'!A:A))+1,VLOOKUP(C115,'MI Fittings - XH'!A:J,10),IF(C115&lt;(MAX('Steel Nipples - XH'!A:A))+1,VLOOKUP(C115,'Steel Nipples - XH'!A:J,10),IF(C115&lt;(MAX('CPVC Adapters'!A:A))+1,VLOOKUP(C115,'CPVC Adapters'!A:J,10),""))))))))))))))))))))))))))))))</f>
        <v/>
      </c>
      <c r="E115" s="975" t="str">
        <f>IF(C115&lt;(MAX('MI Fittings'!A:A))+1,VLOOKUP(C115,'MI Fittings'!A:K,3),IF(C115&lt;(MAX('CS Press Fittings'!A:A))+1,VLOOKUP(C115,'CS Press Fittings'!A:K,4),IF(C115&lt;(MAX('Steel Nipples'!A:A))+1,VLOOKUP(C115,'Steel Nipples'!A:K,3),IF(C115&lt;(MAX('Steel Cut Lengths'!A:A))+1,VLOOKUP(C115,'Steel Cut Lengths'!A:K,3),IF(C115&lt;(MAX('Pipe Hangers'!A:A))+1,VLOOKUP(C115,'Pipe Hangers'!A:J,3),IF(C115&lt;(MAX('Brass Nipples '!A:A))+1,VLOOKUP(C115,'Brass Nipples '!A:J,3),IF(C115&lt;(MAX('Brass Fittings '!A:A))+1,VLOOKUP(C115,'Brass Fittings '!A:J,3),IF(C115&lt;(MAX(Valves!A:A))+1,VLOOKUP(C115,Valves!A:J,3),IF(C115&lt;(MAX('PEX Tubing'!A:A))+1,VLOOKUP(C115,'PEX Tubing'!A:I,3),IF(C115&lt;(MAX('PEX Fittings - Brass'!A:A))+1,VLOOKUP(C115,'PEX Fittings - Brass'!A:J,3),IF(C115&lt;(MAX('PEX Fittings - EXPN Brass'!A:A))+1,VLOOKUP(C115,'PEX Fittings - EXPN Brass'!A:J,3),IF(C115&lt;(MAX('PEX Fittings - F1807 PPSU '!A:A))+1,VLOOKUP(C115,'PEX Fittings - F1807 PPSU '!A:J,3),IF(C115&lt;(MAX('PEX Fittings - F1960 EPPSU'!A:A))+1,VLOOKUP(C115,'PEX Fittings - F1960 EPPSU'!A:J,3),IF(C115&lt;(MAX(Accessories!A:A))+1,VLOOKUP(C115,Accessories!A:J,3),IF(C115&lt;(MAX('PVC DWV'!A:A))+1,VLOOKUP(C115,'PVC DWV'!A:K,3),IF(C115&lt;(MAX('PVC SCH 40'!A:A))+1,VLOOKUP(C115,'PVC SCH 40'!A:K,3),IF(C115&lt;(MAX('Push Fittings'!A:A))+1,VLOOKUP(C115,'Push Fittings'!A:J,3),IF(C115&lt;(MAX('Copper Wrot'!A:A))+1,VLOOKUP(C115,'Copper Wrot'!A:L,3),IF(C115&lt;(MAX('Cast Copper'!A:A))+1,VLOOKUP(C115,'Cast Copper'!A:J,3),IF(C115&lt;(MAX('Cast Copper'!A:A))+1,VLOOKUP(C115,'Cast Copper'!A:J,3),IF(C115&lt;(MAX('Press Copper Fittings'!A:A))+1,VLOOKUP(C115,'Press Copper Fittings'!A:J,3),IF(C115&lt;(MAX('Supply Stops'!A:A))+1,VLOOKUP(C115,'Supply Stops'!A:J,3),IF(C115&lt;(MAX('Supply Lines'!A:A))+1,VLOOKUP(C115,'Supply Lines'!A:J,3),IF(C115&lt;(MAX('Gas Connectors'!A:A))+1,VLOOKUP(C115,'Gas Connectors'!A:J,3),IF(C115&lt;(MAX('CI Fittings'!A:A))+1,VLOOKUP(C115,'CI Fittings'!A:J,3),IF(C115&lt;(MAX('Steel Couplings'!A:A))+1,VLOOKUP(C115,'Steel Couplings'!A:J,3),IF(C115&lt;(MAX(NHC!A:A))+1,VLOOKUP(C115,NHC!A:J,3),IF(C115&lt;(MAX('Dielectric Unions'!A:A))+1,VLOOKUP(C115,'Dielectric Unions'!A:J,3),IF(C115&lt;(MAX('MI Fittings - XH'!A:A))+1,VLOOKUP(C115,'MI Fittings - XH'!A:J,3),IF(C115&lt;(MAX('Steel Nipples - XH'!A:A))+1,VLOOKUP(C115,'Steel Nipples - XH'!A:J,3),IF(C115&lt;(MAX('CPVC Adapters'!A:A))+1,VLOOKUP(C115,'CPVC Adapters'!A:J,3),"")))))))))))))))))))))))))))))))</f>
        <v/>
      </c>
      <c r="F115" s="1376" t="str">
        <f>IFERROR(VLOOKUP(E115,'Consolidated Master Sheet'!B:C,2,0),"")</f>
        <v/>
      </c>
      <c r="G115" s="1377"/>
      <c r="H115" s="345" t="str">
        <f>IFERROR(VLOOKUP(E115,'PEX Tubing'!C:H,6,0),IFERROR(VLOOKUP(E115,'Consolidated Master Sheet'!B:G,6,0),""))</f>
        <v/>
      </c>
      <c r="I115" s="1554">
        <f>IF(C115&lt;(MAX('MI Fittings'!A:A))+1,VLOOKUP(C115,'MI Fittings'!A:K,7),IF(C115&lt;(MAX('CS Press Fittings'!A:A))+1,VLOOKUP(C115,'CS Press Fittings'!A:K,8),IF(C115&lt;(MAX('Steel Nipples'!A:A))+1,VLOOKUP(C115,'Steel Nipples'!A:K,7),IF(C115&lt;(MAX('Steel Cut Lengths'!A:A))+1,VLOOKUP(C115,'Steel Cut Lengths'!A:K,7),IF(C115&lt;(MAX('Pipe Hangers'!A:A))+1,VLOOKUP(C115,'Pipe Hangers'!A:J,7),IF(C115&lt;(MAX('Brass Nipples '!A:A))+1,VLOOKUP(C115,'Brass Nipples '!A:J,7),IF(C115&lt;(MAX('Brass Fittings '!A:A))+1,VLOOKUP(C115,'Brass Fittings '!A:J,7),IF(C115&lt;(MAX(Valves!A:A))+1,VLOOKUP(C115,Valves!A:J,7),IF(C115&lt;(MAX('PEX Tubing'!A:A))+1,VLOOKUP(C115,'PEX Tubing'!A:I,7),IF(C115&lt;(MAX('PEX Fittings - Brass'!A:A))+1,VLOOKUP(C115,'PEX Fittings - Brass'!A:J,7),IF(C115&lt;(MAX('PEX Fittings - EXPN Brass'!A:A))+1,VLOOKUP(C115,'PEX Fittings - EXPN Brass'!A:J,7),IF(C115&lt;(MAX('PEX Fittings - F1807 PPSU '!A:A))+1,VLOOKUP(C115,'PEX Fittings - F1807 PPSU '!A:J,7),IF(C115&lt;(MAX('PEX Fittings - F1960 EPPSU'!A:A))+1,VLOOKUP(C115,'PEX Fittings - F1960 EPPSU'!A:J,7),IF(C115&lt;(MAX(Accessories!A:A))+1,VLOOKUP(C115,Accessories!A:J,7),IF(C115&lt;(MAX('PVC DWV'!A:A))+1,VLOOKUP(C115,'PVC DWV'!A:K,8),IF(C115&lt;(MAX('PVC SCH 40'!A:A))+1,VLOOKUP(C115,'PVC SCH 40'!A:K,7),IF(C115&lt;(MAX('Push Fittings'!A:A))+1,VLOOKUP(C115,'Push Fittings'!A:J,7),IF(C115&lt;(MAX('Copper Wrot'!A:A))+1,VLOOKUP(C115,'Copper Wrot'!A:L,9),IF(C115&lt;(MAX('Cast Copper'!A:A))+1,VLOOKUP(C115,'Cast Copper'!A:J,6),IF(C115&lt;(MAX('Press Copper Fittings'!A:A))+1,VLOOKUP(C115,'Press Copper Fittings'!A:J,7),IF(C115&lt;(MAX('Supply Stops'!A:A))+1,VLOOKUP(C115,'Supply Stops'!A:J,7),IF(C115&lt;(MAX('Supply Lines'!A:A))+1,VLOOKUP(C115,'Supply Lines'!A:J,7),IF(C115&lt;(MAX('Gas Connectors'!A:A))+1,VLOOKUP(C115,'Gas Connectors'!A:J,7),IF(C115&lt;(MAX('CI Fittings'!A:A))+1,VLOOKUP(C115,'CI Fittings'!A:J,7),IF(C115&lt;(MAX('Steel Couplings'!A:A))+1,VLOOKUP(C115,'Steel Couplings'!A:J,7),IF(C115&lt;(MAX(NHC!A:A))+1,VLOOKUP(C115,NHC!A:J,7),IF(C115&lt;(MAX('Dielectric Unions'!A:A))+1,VLOOKUP(C115,'Dielectric Unions'!A:J,7),IF(C115&lt;(MAX('MI Fittings - XH'!A:A))+1,VLOOKUP(C115,'MI Fittings - XH'!A:J,7),IF(C115&lt;(MAX('Steel Nipples - XH'!A:A))+1,VLOOKUP(C115,'Steel Nipples - XH'!A:J,7),IF(C115&lt;(MAX('CPVC Adapters'!A:A))+1,VLOOKUP(C115,'CPVC Adapters'!A:J,7),0))))))))))))))))))))))))))))))</f>
        <v>0</v>
      </c>
      <c r="J115" s="1555">
        <f t="shared" si="1"/>
        <v>0</v>
      </c>
    </row>
    <row r="116" spans="3:10" ht="15" customHeight="1" thickTop="1" thickBot="1">
      <c r="C116" s="977">
        <v>95</v>
      </c>
      <c r="D116" s="17" t="str">
        <f>IF(C116&lt;(MAX('MI Fittings'!A:A))+1,VLOOKUP(C116,'MI Fittings'!A:K,10),IF(C116&lt;(MAX('CS Press Fittings'!A:A))+1,VLOOKUP(C116,'CS Press Fittings'!A:K,11),IF(C116&lt;(MAX('Steel Nipples'!A:A))+1,VLOOKUP(C116,'Steel Nipples'!A:K,10),IF(C116&lt;(MAX('Steel Cut Lengths'!A:A))+1,VLOOKUP(C116,'Steel Cut Lengths'!A:K,10),IF(C116&lt;(MAX('Pipe Hangers'!A:A))+1,VLOOKUP(C116,'Pipe Hangers'!A:J,10),IF(C116&lt;(MAX('Brass Nipples '!A:A))+1,VLOOKUP(C116,'Brass Nipples '!A:J,10),IF(C116&lt;(MAX('Brass Fittings '!A:A))+1,VLOOKUP(C116,'Brass Fittings '!A:J,10),IF(C116&lt;(MAX(Valves!A:A))+1,VLOOKUP(C116,Valves!A:J,10),IF(C116&lt;(MAX('PEX Tubing'!A:A))+1,VLOOKUP(C116,'PEX Tubing'!A:I,9),IF(C116&lt;(MAX('PEX Fittings - Brass'!A:A))+1,VLOOKUP(C116,'PEX Fittings - Brass'!A:J,10),IF(C116&lt;(MAX('PEX Fittings - EXPN Brass'!A:A))+1,VLOOKUP(C116,'PEX Fittings - EXPN Brass'!A:J,10),IF(C116&lt;(MAX('PEX Fittings - F1807 PPSU '!A:A))+1,VLOOKUP(C116,'PEX Fittings - F1807 PPSU '!A:J,10),IF(C116&lt;(MAX('PEX Fittings - F1960 EPPSU'!A:A))+1,VLOOKUP(C116,'PEX Fittings - F1960 EPPSU'!A:J,10),IF(C116&lt;(MAX(Accessories!A:A))+1,VLOOKUP(C116,Accessories!A:J,10),IF(C116&lt;(MAX('PVC DWV'!A:A))+1,VLOOKUP(C116,'PVC DWV'!A:K,11),IF(C116&lt;(MAX('PVC SCH 40'!A:A))+1,VLOOKUP(C116,'PVC SCH 40'!A:K,11),IF(C116&lt;(MAX('Push Fittings'!A:A))+1,VLOOKUP(C116,'Push Fittings'!A:J,10),IF(C116&lt;(MAX('Copper Wrot'!A:A))+1,VLOOKUP(C116,'Copper Wrot'!A:L,12),IF(C116&lt;(MAX('Cast Copper'!A:A))+1,VLOOKUP(C116,'Cast Copper'!A:J,10),IF(C116&lt;(MAX('Press Copper Fittings'!A:A))+1,VLOOKUP(C116,'Press Copper Fittings'!A:J,10),IF(C116&lt;(MAX('Supply Stops'!A:A))+1,VLOOKUP(C116,'Supply Stops'!A:J,10),IF(C116&lt;(MAX('Supply Lines'!A:A))+1,VLOOKUP(C116,'Supply Lines'!A:J,10),IF(C116&lt;(MAX('Gas Connectors'!A:A))+1,VLOOKUP(C116,'Gas Connectors'!A:J,10),IF(C116&lt;(MAX('CI Fittings'!A:A))+1,VLOOKUP(C116,'CI Fittings'!A:J,10),IF(C116&lt;(MAX('Steel Couplings'!A:A))+1,VLOOKUP(C116,'Steel Couplings'!A:J,10),IF(C116&lt;(MAX(NHC!A:A))+1,VLOOKUP(C116,NHC!A:J,10),IF(C116&lt;(MAX('Dielectric Unions'!A:A))+1,VLOOKUP(C116,'Dielectric Unions'!A:J,10),IF(C116&lt;(MAX('MI Fittings - XH'!A:A))+1,VLOOKUP(C116,'MI Fittings - XH'!A:J,10),IF(C116&lt;(MAX('Steel Nipples - XH'!A:A))+1,VLOOKUP(C116,'Steel Nipples - XH'!A:J,10),IF(C116&lt;(MAX('CPVC Adapters'!A:A))+1,VLOOKUP(C116,'CPVC Adapters'!A:J,10),""))))))))))))))))))))))))))))))</f>
        <v/>
      </c>
      <c r="E116" s="975" t="str">
        <f>IF(C116&lt;(MAX('MI Fittings'!A:A))+1,VLOOKUP(C116,'MI Fittings'!A:K,3),IF(C116&lt;(MAX('CS Press Fittings'!A:A))+1,VLOOKUP(C116,'CS Press Fittings'!A:K,4),IF(C116&lt;(MAX('Steel Nipples'!A:A))+1,VLOOKUP(C116,'Steel Nipples'!A:K,3),IF(C116&lt;(MAX('Steel Cut Lengths'!A:A))+1,VLOOKUP(C116,'Steel Cut Lengths'!A:K,3),IF(C116&lt;(MAX('Pipe Hangers'!A:A))+1,VLOOKUP(C116,'Pipe Hangers'!A:J,3),IF(C116&lt;(MAX('Brass Nipples '!A:A))+1,VLOOKUP(C116,'Brass Nipples '!A:J,3),IF(C116&lt;(MAX('Brass Fittings '!A:A))+1,VLOOKUP(C116,'Brass Fittings '!A:J,3),IF(C116&lt;(MAX(Valves!A:A))+1,VLOOKUP(C116,Valves!A:J,3),IF(C116&lt;(MAX('PEX Tubing'!A:A))+1,VLOOKUP(C116,'PEX Tubing'!A:I,3),IF(C116&lt;(MAX('PEX Fittings - Brass'!A:A))+1,VLOOKUP(C116,'PEX Fittings - Brass'!A:J,3),IF(C116&lt;(MAX('PEX Fittings - EXPN Brass'!A:A))+1,VLOOKUP(C116,'PEX Fittings - EXPN Brass'!A:J,3),IF(C116&lt;(MAX('PEX Fittings - F1807 PPSU '!A:A))+1,VLOOKUP(C116,'PEX Fittings - F1807 PPSU '!A:J,3),IF(C116&lt;(MAX('PEX Fittings - F1960 EPPSU'!A:A))+1,VLOOKUP(C116,'PEX Fittings - F1960 EPPSU'!A:J,3),IF(C116&lt;(MAX(Accessories!A:A))+1,VLOOKUP(C116,Accessories!A:J,3),IF(C116&lt;(MAX('PVC DWV'!A:A))+1,VLOOKUP(C116,'PVC DWV'!A:K,3),IF(C116&lt;(MAX('PVC SCH 40'!A:A))+1,VLOOKUP(C116,'PVC SCH 40'!A:K,3),IF(C116&lt;(MAX('Push Fittings'!A:A))+1,VLOOKUP(C116,'Push Fittings'!A:J,3),IF(C116&lt;(MAX('Copper Wrot'!A:A))+1,VLOOKUP(C116,'Copper Wrot'!A:L,3),IF(C116&lt;(MAX('Cast Copper'!A:A))+1,VLOOKUP(C116,'Cast Copper'!A:J,3),IF(C116&lt;(MAX('Cast Copper'!A:A))+1,VLOOKUP(C116,'Cast Copper'!A:J,3),IF(C116&lt;(MAX('Press Copper Fittings'!A:A))+1,VLOOKUP(C116,'Press Copper Fittings'!A:J,3),IF(C116&lt;(MAX('Supply Stops'!A:A))+1,VLOOKUP(C116,'Supply Stops'!A:J,3),IF(C116&lt;(MAX('Supply Lines'!A:A))+1,VLOOKUP(C116,'Supply Lines'!A:J,3),IF(C116&lt;(MAX('Gas Connectors'!A:A))+1,VLOOKUP(C116,'Gas Connectors'!A:J,3),IF(C116&lt;(MAX('CI Fittings'!A:A))+1,VLOOKUP(C116,'CI Fittings'!A:J,3),IF(C116&lt;(MAX('Steel Couplings'!A:A))+1,VLOOKUP(C116,'Steel Couplings'!A:J,3),IF(C116&lt;(MAX(NHC!A:A))+1,VLOOKUP(C116,NHC!A:J,3),IF(C116&lt;(MAX('Dielectric Unions'!A:A))+1,VLOOKUP(C116,'Dielectric Unions'!A:J,3),IF(C116&lt;(MAX('MI Fittings - XH'!A:A))+1,VLOOKUP(C116,'MI Fittings - XH'!A:J,3),IF(C116&lt;(MAX('Steel Nipples - XH'!A:A))+1,VLOOKUP(C116,'Steel Nipples - XH'!A:J,3),IF(C116&lt;(MAX('CPVC Adapters'!A:A))+1,VLOOKUP(C116,'CPVC Adapters'!A:J,3),"")))))))))))))))))))))))))))))))</f>
        <v/>
      </c>
      <c r="F116" s="1376" t="str">
        <f>IFERROR(VLOOKUP(E116,'Consolidated Master Sheet'!B:C,2,0),"")</f>
        <v/>
      </c>
      <c r="G116" s="1377"/>
      <c r="H116" s="345" t="str">
        <f>IFERROR(VLOOKUP(E116,'PEX Tubing'!C:H,6,0),IFERROR(VLOOKUP(E116,'Consolidated Master Sheet'!B:G,6,0),""))</f>
        <v/>
      </c>
      <c r="I116" s="1554">
        <f>IF(C116&lt;(MAX('MI Fittings'!A:A))+1,VLOOKUP(C116,'MI Fittings'!A:K,7),IF(C116&lt;(MAX('CS Press Fittings'!A:A))+1,VLOOKUP(C116,'CS Press Fittings'!A:K,8),IF(C116&lt;(MAX('Steel Nipples'!A:A))+1,VLOOKUP(C116,'Steel Nipples'!A:K,7),IF(C116&lt;(MAX('Steel Cut Lengths'!A:A))+1,VLOOKUP(C116,'Steel Cut Lengths'!A:K,7),IF(C116&lt;(MAX('Pipe Hangers'!A:A))+1,VLOOKUP(C116,'Pipe Hangers'!A:J,7),IF(C116&lt;(MAX('Brass Nipples '!A:A))+1,VLOOKUP(C116,'Brass Nipples '!A:J,7),IF(C116&lt;(MAX('Brass Fittings '!A:A))+1,VLOOKUP(C116,'Brass Fittings '!A:J,7),IF(C116&lt;(MAX(Valves!A:A))+1,VLOOKUP(C116,Valves!A:J,7),IF(C116&lt;(MAX('PEX Tubing'!A:A))+1,VLOOKUP(C116,'PEX Tubing'!A:I,7),IF(C116&lt;(MAX('PEX Fittings - Brass'!A:A))+1,VLOOKUP(C116,'PEX Fittings - Brass'!A:J,7),IF(C116&lt;(MAX('PEX Fittings - EXPN Brass'!A:A))+1,VLOOKUP(C116,'PEX Fittings - EXPN Brass'!A:J,7),IF(C116&lt;(MAX('PEX Fittings - F1807 PPSU '!A:A))+1,VLOOKUP(C116,'PEX Fittings - F1807 PPSU '!A:J,7),IF(C116&lt;(MAX('PEX Fittings - F1960 EPPSU'!A:A))+1,VLOOKUP(C116,'PEX Fittings - F1960 EPPSU'!A:J,7),IF(C116&lt;(MAX(Accessories!A:A))+1,VLOOKUP(C116,Accessories!A:J,7),IF(C116&lt;(MAX('PVC DWV'!A:A))+1,VLOOKUP(C116,'PVC DWV'!A:K,8),IF(C116&lt;(MAX('PVC SCH 40'!A:A))+1,VLOOKUP(C116,'PVC SCH 40'!A:K,7),IF(C116&lt;(MAX('Push Fittings'!A:A))+1,VLOOKUP(C116,'Push Fittings'!A:J,7),IF(C116&lt;(MAX('Copper Wrot'!A:A))+1,VLOOKUP(C116,'Copper Wrot'!A:L,9),IF(C116&lt;(MAX('Cast Copper'!A:A))+1,VLOOKUP(C116,'Cast Copper'!A:J,6),IF(C116&lt;(MAX('Press Copper Fittings'!A:A))+1,VLOOKUP(C116,'Press Copper Fittings'!A:J,7),IF(C116&lt;(MAX('Supply Stops'!A:A))+1,VLOOKUP(C116,'Supply Stops'!A:J,7),IF(C116&lt;(MAX('Supply Lines'!A:A))+1,VLOOKUP(C116,'Supply Lines'!A:J,7),IF(C116&lt;(MAX('Gas Connectors'!A:A))+1,VLOOKUP(C116,'Gas Connectors'!A:J,7),IF(C116&lt;(MAX('CI Fittings'!A:A))+1,VLOOKUP(C116,'CI Fittings'!A:J,7),IF(C116&lt;(MAX('Steel Couplings'!A:A))+1,VLOOKUP(C116,'Steel Couplings'!A:J,7),IF(C116&lt;(MAX(NHC!A:A))+1,VLOOKUP(C116,NHC!A:J,7),IF(C116&lt;(MAX('Dielectric Unions'!A:A))+1,VLOOKUP(C116,'Dielectric Unions'!A:J,7),IF(C116&lt;(MAX('MI Fittings - XH'!A:A))+1,VLOOKUP(C116,'MI Fittings - XH'!A:J,7),IF(C116&lt;(MAX('Steel Nipples - XH'!A:A))+1,VLOOKUP(C116,'Steel Nipples - XH'!A:J,7),IF(C116&lt;(MAX('CPVC Adapters'!A:A))+1,VLOOKUP(C116,'CPVC Adapters'!A:J,7),0))))))))))))))))))))))))))))))</f>
        <v>0</v>
      </c>
      <c r="J116" s="1555">
        <f t="shared" si="1"/>
        <v>0</v>
      </c>
    </row>
    <row r="117" spans="3:10" ht="15" customHeight="1" thickTop="1" thickBot="1">
      <c r="C117" s="976">
        <v>96</v>
      </c>
      <c r="D117" s="17" t="str">
        <f>IF(C117&lt;(MAX('MI Fittings'!A:A))+1,VLOOKUP(C117,'MI Fittings'!A:K,10),IF(C117&lt;(MAX('CS Press Fittings'!A:A))+1,VLOOKUP(C117,'CS Press Fittings'!A:K,11),IF(C117&lt;(MAX('Steel Nipples'!A:A))+1,VLOOKUP(C117,'Steel Nipples'!A:K,10),IF(C117&lt;(MAX('Steel Cut Lengths'!A:A))+1,VLOOKUP(C117,'Steel Cut Lengths'!A:K,10),IF(C117&lt;(MAX('Pipe Hangers'!A:A))+1,VLOOKUP(C117,'Pipe Hangers'!A:J,10),IF(C117&lt;(MAX('Brass Nipples '!A:A))+1,VLOOKUP(C117,'Brass Nipples '!A:J,10),IF(C117&lt;(MAX('Brass Fittings '!A:A))+1,VLOOKUP(C117,'Brass Fittings '!A:J,10),IF(C117&lt;(MAX(Valves!A:A))+1,VLOOKUP(C117,Valves!A:J,10),IF(C117&lt;(MAX('PEX Tubing'!A:A))+1,VLOOKUP(C117,'PEX Tubing'!A:I,9),IF(C117&lt;(MAX('PEX Fittings - Brass'!A:A))+1,VLOOKUP(C117,'PEX Fittings - Brass'!A:J,10),IF(C117&lt;(MAX('PEX Fittings - EXPN Brass'!A:A))+1,VLOOKUP(C117,'PEX Fittings - EXPN Brass'!A:J,10),IF(C117&lt;(MAX('PEX Fittings - F1807 PPSU '!A:A))+1,VLOOKUP(C117,'PEX Fittings - F1807 PPSU '!A:J,10),IF(C117&lt;(MAX('PEX Fittings - F1960 EPPSU'!A:A))+1,VLOOKUP(C117,'PEX Fittings - F1960 EPPSU'!A:J,10),IF(C117&lt;(MAX(Accessories!A:A))+1,VLOOKUP(C117,Accessories!A:J,10),IF(C117&lt;(MAX('PVC DWV'!A:A))+1,VLOOKUP(C117,'PVC DWV'!A:K,11),IF(C117&lt;(MAX('PVC SCH 40'!A:A))+1,VLOOKUP(C117,'PVC SCH 40'!A:K,11),IF(C117&lt;(MAX('Push Fittings'!A:A))+1,VLOOKUP(C117,'Push Fittings'!A:J,10),IF(C117&lt;(MAX('Copper Wrot'!A:A))+1,VLOOKUP(C117,'Copper Wrot'!A:L,12),IF(C117&lt;(MAX('Cast Copper'!A:A))+1,VLOOKUP(C117,'Cast Copper'!A:J,10),IF(C117&lt;(MAX('Press Copper Fittings'!A:A))+1,VLOOKUP(C117,'Press Copper Fittings'!A:J,10),IF(C117&lt;(MAX('Supply Stops'!A:A))+1,VLOOKUP(C117,'Supply Stops'!A:J,10),IF(C117&lt;(MAX('Supply Lines'!A:A))+1,VLOOKUP(C117,'Supply Lines'!A:J,10),IF(C117&lt;(MAX('Gas Connectors'!A:A))+1,VLOOKUP(C117,'Gas Connectors'!A:J,10),IF(C117&lt;(MAX('CI Fittings'!A:A))+1,VLOOKUP(C117,'CI Fittings'!A:J,10),IF(C117&lt;(MAX('Steel Couplings'!A:A))+1,VLOOKUP(C117,'Steel Couplings'!A:J,10),IF(C117&lt;(MAX(NHC!A:A))+1,VLOOKUP(C117,NHC!A:J,10),IF(C117&lt;(MAX('Dielectric Unions'!A:A))+1,VLOOKUP(C117,'Dielectric Unions'!A:J,10),IF(C117&lt;(MAX('MI Fittings - XH'!A:A))+1,VLOOKUP(C117,'MI Fittings - XH'!A:J,10),IF(C117&lt;(MAX('Steel Nipples - XH'!A:A))+1,VLOOKUP(C117,'Steel Nipples - XH'!A:J,10),IF(C117&lt;(MAX('CPVC Adapters'!A:A))+1,VLOOKUP(C117,'CPVC Adapters'!A:J,10),""))))))))))))))))))))))))))))))</f>
        <v/>
      </c>
      <c r="E117" s="975" t="str">
        <f>IF(C117&lt;(MAX('MI Fittings'!A:A))+1,VLOOKUP(C117,'MI Fittings'!A:K,3),IF(C117&lt;(MAX('CS Press Fittings'!A:A))+1,VLOOKUP(C117,'CS Press Fittings'!A:K,4),IF(C117&lt;(MAX('Steel Nipples'!A:A))+1,VLOOKUP(C117,'Steel Nipples'!A:K,3),IF(C117&lt;(MAX('Steel Cut Lengths'!A:A))+1,VLOOKUP(C117,'Steel Cut Lengths'!A:K,3),IF(C117&lt;(MAX('Pipe Hangers'!A:A))+1,VLOOKUP(C117,'Pipe Hangers'!A:J,3),IF(C117&lt;(MAX('Brass Nipples '!A:A))+1,VLOOKUP(C117,'Brass Nipples '!A:J,3),IF(C117&lt;(MAX('Brass Fittings '!A:A))+1,VLOOKUP(C117,'Brass Fittings '!A:J,3),IF(C117&lt;(MAX(Valves!A:A))+1,VLOOKUP(C117,Valves!A:J,3),IF(C117&lt;(MAX('PEX Tubing'!A:A))+1,VLOOKUP(C117,'PEX Tubing'!A:I,3),IF(C117&lt;(MAX('PEX Fittings - Brass'!A:A))+1,VLOOKUP(C117,'PEX Fittings - Brass'!A:J,3),IF(C117&lt;(MAX('PEX Fittings - EXPN Brass'!A:A))+1,VLOOKUP(C117,'PEX Fittings - EXPN Brass'!A:J,3),IF(C117&lt;(MAX('PEX Fittings - F1807 PPSU '!A:A))+1,VLOOKUP(C117,'PEX Fittings - F1807 PPSU '!A:J,3),IF(C117&lt;(MAX('PEX Fittings - F1960 EPPSU'!A:A))+1,VLOOKUP(C117,'PEX Fittings - F1960 EPPSU'!A:J,3),IF(C117&lt;(MAX(Accessories!A:A))+1,VLOOKUP(C117,Accessories!A:J,3),IF(C117&lt;(MAX('PVC DWV'!A:A))+1,VLOOKUP(C117,'PVC DWV'!A:K,3),IF(C117&lt;(MAX('PVC SCH 40'!A:A))+1,VLOOKUP(C117,'PVC SCH 40'!A:K,3),IF(C117&lt;(MAX('Push Fittings'!A:A))+1,VLOOKUP(C117,'Push Fittings'!A:J,3),IF(C117&lt;(MAX('Copper Wrot'!A:A))+1,VLOOKUP(C117,'Copper Wrot'!A:L,3),IF(C117&lt;(MAX('Cast Copper'!A:A))+1,VLOOKUP(C117,'Cast Copper'!A:J,3),IF(C117&lt;(MAX('Cast Copper'!A:A))+1,VLOOKUP(C117,'Cast Copper'!A:J,3),IF(C117&lt;(MAX('Press Copper Fittings'!A:A))+1,VLOOKUP(C117,'Press Copper Fittings'!A:J,3),IF(C117&lt;(MAX('Supply Stops'!A:A))+1,VLOOKUP(C117,'Supply Stops'!A:J,3),IF(C117&lt;(MAX('Supply Lines'!A:A))+1,VLOOKUP(C117,'Supply Lines'!A:J,3),IF(C117&lt;(MAX('Gas Connectors'!A:A))+1,VLOOKUP(C117,'Gas Connectors'!A:J,3),IF(C117&lt;(MAX('CI Fittings'!A:A))+1,VLOOKUP(C117,'CI Fittings'!A:J,3),IF(C117&lt;(MAX('Steel Couplings'!A:A))+1,VLOOKUP(C117,'Steel Couplings'!A:J,3),IF(C117&lt;(MAX(NHC!A:A))+1,VLOOKUP(C117,NHC!A:J,3),IF(C117&lt;(MAX('Dielectric Unions'!A:A))+1,VLOOKUP(C117,'Dielectric Unions'!A:J,3),IF(C117&lt;(MAX('MI Fittings - XH'!A:A))+1,VLOOKUP(C117,'MI Fittings - XH'!A:J,3),IF(C117&lt;(MAX('Steel Nipples - XH'!A:A))+1,VLOOKUP(C117,'Steel Nipples - XH'!A:J,3),IF(C117&lt;(MAX('CPVC Adapters'!A:A))+1,VLOOKUP(C117,'CPVC Adapters'!A:J,3),"")))))))))))))))))))))))))))))))</f>
        <v/>
      </c>
      <c r="F117" s="1376" t="str">
        <f>IFERROR(VLOOKUP(E117,'Consolidated Master Sheet'!B:C,2,0),"")</f>
        <v/>
      </c>
      <c r="G117" s="1377"/>
      <c r="H117" s="345" t="str">
        <f>IFERROR(VLOOKUP(E117,'PEX Tubing'!C:H,6,0),IFERROR(VLOOKUP(E117,'Consolidated Master Sheet'!B:G,6,0),""))</f>
        <v/>
      </c>
      <c r="I117" s="1554">
        <f>IF(C117&lt;(MAX('MI Fittings'!A:A))+1,VLOOKUP(C117,'MI Fittings'!A:K,7),IF(C117&lt;(MAX('CS Press Fittings'!A:A))+1,VLOOKUP(C117,'CS Press Fittings'!A:K,8),IF(C117&lt;(MAX('Steel Nipples'!A:A))+1,VLOOKUP(C117,'Steel Nipples'!A:K,7),IF(C117&lt;(MAX('Steel Cut Lengths'!A:A))+1,VLOOKUP(C117,'Steel Cut Lengths'!A:K,7),IF(C117&lt;(MAX('Pipe Hangers'!A:A))+1,VLOOKUP(C117,'Pipe Hangers'!A:J,7),IF(C117&lt;(MAX('Brass Nipples '!A:A))+1,VLOOKUP(C117,'Brass Nipples '!A:J,7),IF(C117&lt;(MAX('Brass Fittings '!A:A))+1,VLOOKUP(C117,'Brass Fittings '!A:J,7),IF(C117&lt;(MAX(Valves!A:A))+1,VLOOKUP(C117,Valves!A:J,7),IF(C117&lt;(MAX('PEX Tubing'!A:A))+1,VLOOKUP(C117,'PEX Tubing'!A:I,7),IF(C117&lt;(MAX('PEX Fittings - Brass'!A:A))+1,VLOOKUP(C117,'PEX Fittings - Brass'!A:J,7),IF(C117&lt;(MAX('PEX Fittings - EXPN Brass'!A:A))+1,VLOOKUP(C117,'PEX Fittings - EXPN Brass'!A:J,7),IF(C117&lt;(MAX('PEX Fittings - F1807 PPSU '!A:A))+1,VLOOKUP(C117,'PEX Fittings - F1807 PPSU '!A:J,7),IF(C117&lt;(MAX('PEX Fittings - F1960 EPPSU'!A:A))+1,VLOOKUP(C117,'PEX Fittings - F1960 EPPSU'!A:J,7),IF(C117&lt;(MAX(Accessories!A:A))+1,VLOOKUP(C117,Accessories!A:J,7),IF(C117&lt;(MAX('PVC DWV'!A:A))+1,VLOOKUP(C117,'PVC DWV'!A:K,8),IF(C117&lt;(MAX('PVC SCH 40'!A:A))+1,VLOOKUP(C117,'PVC SCH 40'!A:K,7),IF(C117&lt;(MAX('Push Fittings'!A:A))+1,VLOOKUP(C117,'Push Fittings'!A:J,7),IF(C117&lt;(MAX('Copper Wrot'!A:A))+1,VLOOKUP(C117,'Copper Wrot'!A:L,9),IF(C117&lt;(MAX('Cast Copper'!A:A))+1,VLOOKUP(C117,'Cast Copper'!A:J,6),IF(C117&lt;(MAX('Press Copper Fittings'!A:A))+1,VLOOKUP(C117,'Press Copper Fittings'!A:J,7),IF(C117&lt;(MAX('Supply Stops'!A:A))+1,VLOOKUP(C117,'Supply Stops'!A:J,7),IF(C117&lt;(MAX('Supply Lines'!A:A))+1,VLOOKUP(C117,'Supply Lines'!A:J,7),IF(C117&lt;(MAX('Gas Connectors'!A:A))+1,VLOOKUP(C117,'Gas Connectors'!A:J,7),IF(C117&lt;(MAX('CI Fittings'!A:A))+1,VLOOKUP(C117,'CI Fittings'!A:J,7),IF(C117&lt;(MAX('Steel Couplings'!A:A))+1,VLOOKUP(C117,'Steel Couplings'!A:J,7),IF(C117&lt;(MAX(NHC!A:A))+1,VLOOKUP(C117,NHC!A:J,7),IF(C117&lt;(MAX('Dielectric Unions'!A:A))+1,VLOOKUP(C117,'Dielectric Unions'!A:J,7),IF(C117&lt;(MAX('MI Fittings - XH'!A:A))+1,VLOOKUP(C117,'MI Fittings - XH'!A:J,7),IF(C117&lt;(MAX('Steel Nipples - XH'!A:A))+1,VLOOKUP(C117,'Steel Nipples - XH'!A:J,7),IF(C117&lt;(MAX('CPVC Adapters'!A:A))+1,VLOOKUP(C117,'CPVC Adapters'!A:J,7),0))))))))))))))))))))))))))))))</f>
        <v>0</v>
      </c>
      <c r="J117" s="1555">
        <f t="shared" si="1"/>
        <v>0</v>
      </c>
    </row>
    <row r="118" spans="3:10" ht="15" customHeight="1" thickTop="1" thickBot="1">
      <c r="C118" s="977">
        <v>97</v>
      </c>
      <c r="D118" s="17" t="str">
        <f>IF(C118&lt;(MAX('MI Fittings'!A:A))+1,VLOOKUP(C118,'MI Fittings'!A:K,10),IF(C118&lt;(MAX('CS Press Fittings'!A:A))+1,VLOOKUP(C118,'CS Press Fittings'!A:K,11),IF(C118&lt;(MAX('Steel Nipples'!A:A))+1,VLOOKUP(C118,'Steel Nipples'!A:K,10),IF(C118&lt;(MAX('Steel Cut Lengths'!A:A))+1,VLOOKUP(C118,'Steel Cut Lengths'!A:K,10),IF(C118&lt;(MAX('Pipe Hangers'!A:A))+1,VLOOKUP(C118,'Pipe Hangers'!A:J,10),IF(C118&lt;(MAX('Brass Nipples '!A:A))+1,VLOOKUP(C118,'Brass Nipples '!A:J,10),IF(C118&lt;(MAX('Brass Fittings '!A:A))+1,VLOOKUP(C118,'Brass Fittings '!A:J,10),IF(C118&lt;(MAX(Valves!A:A))+1,VLOOKUP(C118,Valves!A:J,10),IF(C118&lt;(MAX('PEX Tubing'!A:A))+1,VLOOKUP(C118,'PEX Tubing'!A:I,9),IF(C118&lt;(MAX('PEX Fittings - Brass'!A:A))+1,VLOOKUP(C118,'PEX Fittings - Brass'!A:J,10),IF(C118&lt;(MAX('PEX Fittings - EXPN Brass'!A:A))+1,VLOOKUP(C118,'PEX Fittings - EXPN Brass'!A:J,10),IF(C118&lt;(MAX('PEX Fittings - F1807 PPSU '!A:A))+1,VLOOKUP(C118,'PEX Fittings - F1807 PPSU '!A:J,10),IF(C118&lt;(MAX('PEX Fittings - F1960 EPPSU'!A:A))+1,VLOOKUP(C118,'PEX Fittings - F1960 EPPSU'!A:J,10),IF(C118&lt;(MAX(Accessories!A:A))+1,VLOOKUP(C118,Accessories!A:J,10),IF(C118&lt;(MAX('PVC DWV'!A:A))+1,VLOOKUP(C118,'PVC DWV'!A:K,11),IF(C118&lt;(MAX('PVC SCH 40'!A:A))+1,VLOOKUP(C118,'PVC SCH 40'!A:K,11),IF(C118&lt;(MAX('Push Fittings'!A:A))+1,VLOOKUP(C118,'Push Fittings'!A:J,10),IF(C118&lt;(MAX('Copper Wrot'!A:A))+1,VLOOKUP(C118,'Copper Wrot'!A:L,12),IF(C118&lt;(MAX('Cast Copper'!A:A))+1,VLOOKUP(C118,'Cast Copper'!A:J,10),IF(C118&lt;(MAX('Press Copper Fittings'!A:A))+1,VLOOKUP(C118,'Press Copper Fittings'!A:J,10),IF(C118&lt;(MAX('Supply Stops'!A:A))+1,VLOOKUP(C118,'Supply Stops'!A:J,10),IF(C118&lt;(MAX('Supply Lines'!A:A))+1,VLOOKUP(C118,'Supply Lines'!A:J,10),IF(C118&lt;(MAX('Gas Connectors'!A:A))+1,VLOOKUP(C118,'Gas Connectors'!A:J,10),IF(C118&lt;(MAX('CI Fittings'!A:A))+1,VLOOKUP(C118,'CI Fittings'!A:J,10),IF(C118&lt;(MAX('Steel Couplings'!A:A))+1,VLOOKUP(C118,'Steel Couplings'!A:J,10),IF(C118&lt;(MAX(NHC!A:A))+1,VLOOKUP(C118,NHC!A:J,10),IF(C118&lt;(MAX('Dielectric Unions'!A:A))+1,VLOOKUP(C118,'Dielectric Unions'!A:J,10),IF(C118&lt;(MAX('MI Fittings - XH'!A:A))+1,VLOOKUP(C118,'MI Fittings - XH'!A:J,10),IF(C118&lt;(MAX('Steel Nipples - XH'!A:A))+1,VLOOKUP(C118,'Steel Nipples - XH'!A:J,10),IF(C118&lt;(MAX('CPVC Adapters'!A:A))+1,VLOOKUP(C118,'CPVC Adapters'!A:J,10),""))))))))))))))))))))))))))))))</f>
        <v/>
      </c>
      <c r="E118" s="975" t="str">
        <f>IF(C118&lt;(MAX('MI Fittings'!A:A))+1,VLOOKUP(C118,'MI Fittings'!A:K,3),IF(C118&lt;(MAX('CS Press Fittings'!A:A))+1,VLOOKUP(C118,'CS Press Fittings'!A:K,4),IF(C118&lt;(MAX('Steel Nipples'!A:A))+1,VLOOKUP(C118,'Steel Nipples'!A:K,3),IF(C118&lt;(MAX('Steel Cut Lengths'!A:A))+1,VLOOKUP(C118,'Steel Cut Lengths'!A:K,3),IF(C118&lt;(MAX('Pipe Hangers'!A:A))+1,VLOOKUP(C118,'Pipe Hangers'!A:J,3),IF(C118&lt;(MAX('Brass Nipples '!A:A))+1,VLOOKUP(C118,'Brass Nipples '!A:J,3),IF(C118&lt;(MAX('Brass Fittings '!A:A))+1,VLOOKUP(C118,'Brass Fittings '!A:J,3),IF(C118&lt;(MAX(Valves!A:A))+1,VLOOKUP(C118,Valves!A:J,3),IF(C118&lt;(MAX('PEX Tubing'!A:A))+1,VLOOKUP(C118,'PEX Tubing'!A:I,3),IF(C118&lt;(MAX('PEX Fittings - Brass'!A:A))+1,VLOOKUP(C118,'PEX Fittings - Brass'!A:J,3),IF(C118&lt;(MAX('PEX Fittings - EXPN Brass'!A:A))+1,VLOOKUP(C118,'PEX Fittings - EXPN Brass'!A:J,3),IF(C118&lt;(MAX('PEX Fittings - F1807 PPSU '!A:A))+1,VLOOKUP(C118,'PEX Fittings - F1807 PPSU '!A:J,3),IF(C118&lt;(MAX('PEX Fittings - F1960 EPPSU'!A:A))+1,VLOOKUP(C118,'PEX Fittings - F1960 EPPSU'!A:J,3),IF(C118&lt;(MAX(Accessories!A:A))+1,VLOOKUP(C118,Accessories!A:J,3),IF(C118&lt;(MAX('PVC DWV'!A:A))+1,VLOOKUP(C118,'PVC DWV'!A:K,3),IF(C118&lt;(MAX('PVC SCH 40'!A:A))+1,VLOOKUP(C118,'PVC SCH 40'!A:K,3),IF(C118&lt;(MAX('Push Fittings'!A:A))+1,VLOOKUP(C118,'Push Fittings'!A:J,3),IF(C118&lt;(MAX('Copper Wrot'!A:A))+1,VLOOKUP(C118,'Copper Wrot'!A:L,3),IF(C118&lt;(MAX('Cast Copper'!A:A))+1,VLOOKUP(C118,'Cast Copper'!A:J,3),IF(C118&lt;(MAX('Cast Copper'!A:A))+1,VLOOKUP(C118,'Cast Copper'!A:J,3),IF(C118&lt;(MAX('Press Copper Fittings'!A:A))+1,VLOOKUP(C118,'Press Copper Fittings'!A:J,3),IF(C118&lt;(MAX('Supply Stops'!A:A))+1,VLOOKUP(C118,'Supply Stops'!A:J,3),IF(C118&lt;(MAX('Supply Lines'!A:A))+1,VLOOKUP(C118,'Supply Lines'!A:J,3),IF(C118&lt;(MAX('Gas Connectors'!A:A))+1,VLOOKUP(C118,'Gas Connectors'!A:J,3),IF(C118&lt;(MAX('CI Fittings'!A:A))+1,VLOOKUP(C118,'CI Fittings'!A:J,3),IF(C118&lt;(MAX('Steel Couplings'!A:A))+1,VLOOKUP(C118,'Steel Couplings'!A:J,3),IF(C118&lt;(MAX(NHC!A:A))+1,VLOOKUP(C118,NHC!A:J,3),IF(C118&lt;(MAX('Dielectric Unions'!A:A))+1,VLOOKUP(C118,'Dielectric Unions'!A:J,3),IF(C118&lt;(MAX('MI Fittings - XH'!A:A))+1,VLOOKUP(C118,'MI Fittings - XH'!A:J,3),IF(C118&lt;(MAX('Steel Nipples - XH'!A:A))+1,VLOOKUP(C118,'Steel Nipples - XH'!A:J,3),IF(C118&lt;(MAX('CPVC Adapters'!A:A))+1,VLOOKUP(C118,'CPVC Adapters'!A:J,3),"")))))))))))))))))))))))))))))))</f>
        <v/>
      </c>
      <c r="F118" s="1376" t="str">
        <f>IFERROR(VLOOKUP(E118,'Consolidated Master Sheet'!B:C,2,0),"")</f>
        <v/>
      </c>
      <c r="G118" s="1377"/>
      <c r="H118" s="345" t="str">
        <f>IFERROR(VLOOKUP(E118,'PEX Tubing'!C:H,6,0),IFERROR(VLOOKUP(E118,'Consolidated Master Sheet'!B:G,6,0),""))</f>
        <v/>
      </c>
      <c r="I118" s="1554">
        <f>IF(C118&lt;(MAX('MI Fittings'!A:A))+1,VLOOKUP(C118,'MI Fittings'!A:K,7),IF(C118&lt;(MAX('CS Press Fittings'!A:A))+1,VLOOKUP(C118,'CS Press Fittings'!A:K,8),IF(C118&lt;(MAX('Steel Nipples'!A:A))+1,VLOOKUP(C118,'Steel Nipples'!A:K,7),IF(C118&lt;(MAX('Steel Cut Lengths'!A:A))+1,VLOOKUP(C118,'Steel Cut Lengths'!A:K,7),IF(C118&lt;(MAX('Pipe Hangers'!A:A))+1,VLOOKUP(C118,'Pipe Hangers'!A:J,7),IF(C118&lt;(MAX('Brass Nipples '!A:A))+1,VLOOKUP(C118,'Brass Nipples '!A:J,7),IF(C118&lt;(MAX('Brass Fittings '!A:A))+1,VLOOKUP(C118,'Brass Fittings '!A:J,7),IF(C118&lt;(MAX(Valves!A:A))+1,VLOOKUP(C118,Valves!A:J,7),IF(C118&lt;(MAX('PEX Tubing'!A:A))+1,VLOOKUP(C118,'PEX Tubing'!A:I,7),IF(C118&lt;(MAX('PEX Fittings - Brass'!A:A))+1,VLOOKUP(C118,'PEX Fittings - Brass'!A:J,7),IF(C118&lt;(MAX('PEX Fittings - EXPN Brass'!A:A))+1,VLOOKUP(C118,'PEX Fittings - EXPN Brass'!A:J,7),IF(C118&lt;(MAX('PEX Fittings - F1807 PPSU '!A:A))+1,VLOOKUP(C118,'PEX Fittings - F1807 PPSU '!A:J,7),IF(C118&lt;(MAX('PEX Fittings - F1960 EPPSU'!A:A))+1,VLOOKUP(C118,'PEX Fittings - F1960 EPPSU'!A:J,7),IF(C118&lt;(MAX(Accessories!A:A))+1,VLOOKUP(C118,Accessories!A:J,7),IF(C118&lt;(MAX('PVC DWV'!A:A))+1,VLOOKUP(C118,'PVC DWV'!A:K,8),IF(C118&lt;(MAX('PVC SCH 40'!A:A))+1,VLOOKUP(C118,'PVC SCH 40'!A:K,7),IF(C118&lt;(MAX('Push Fittings'!A:A))+1,VLOOKUP(C118,'Push Fittings'!A:J,7),IF(C118&lt;(MAX('Copper Wrot'!A:A))+1,VLOOKUP(C118,'Copper Wrot'!A:L,9),IF(C118&lt;(MAX('Cast Copper'!A:A))+1,VLOOKUP(C118,'Cast Copper'!A:J,6),IF(C118&lt;(MAX('Press Copper Fittings'!A:A))+1,VLOOKUP(C118,'Press Copper Fittings'!A:J,7),IF(C118&lt;(MAX('Supply Stops'!A:A))+1,VLOOKUP(C118,'Supply Stops'!A:J,7),IF(C118&lt;(MAX('Supply Lines'!A:A))+1,VLOOKUP(C118,'Supply Lines'!A:J,7),IF(C118&lt;(MAX('Gas Connectors'!A:A))+1,VLOOKUP(C118,'Gas Connectors'!A:J,7),IF(C118&lt;(MAX('CI Fittings'!A:A))+1,VLOOKUP(C118,'CI Fittings'!A:J,7),IF(C118&lt;(MAX('Steel Couplings'!A:A))+1,VLOOKUP(C118,'Steel Couplings'!A:J,7),IF(C118&lt;(MAX(NHC!A:A))+1,VLOOKUP(C118,NHC!A:J,7),IF(C118&lt;(MAX('Dielectric Unions'!A:A))+1,VLOOKUP(C118,'Dielectric Unions'!A:J,7),IF(C118&lt;(MAX('MI Fittings - XH'!A:A))+1,VLOOKUP(C118,'MI Fittings - XH'!A:J,7),IF(C118&lt;(MAX('Steel Nipples - XH'!A:A))+1,VLOOKUP(C118,'Steel Nipples - XH'!A:J,7),IF(C118&lt;(MAX('CPVC Adapters'!A:A))+1,VLOOKUP(C118,'CPVC Adapters'!A:J,7),0))))))))))))))))))))))))))))))</f>
        <v>0</v>
      </c>
      <c r="J118" s="1555">
        <f t="shared" si="1"/>
        <v>0</v>
      </c>
    </row>
    <row r="119" spans="3:10" ht="15" customHeight="1" thickTop="1" thickBot="1">
      <c r="C119" s="976">
        <v>98</v>
      </c>
      <c r="D119" s="17" t="str">
        <f>IF(C119&lt;(MAX('MI Fittings'!A:A))+1,VLOOKUP(C119,'MI Fittings'!A:K,10),IF(C119&lt;(MAX('CS Press Fittings'!A:A))+1,VLOOKUP(C119,'CS Press Fittings'!A:K,11),IF(C119&lt;(MAX('Steel Nipples'!A:A))+1,VLOOKUP(C119,'Steel Nipples'!A:K,10),IF(C119&lt;(MAX('Steel Cut Lengths'!A:A))+1,VLOOKUP(C119,'Steel Cut Lengths'!A:K,10),IF(C119&lt;(MAX('Pipe Hangers'!A:A))+1,VLOOKUP(C119,'Pipe Hangers'!A:J,10),IF(C119&lt;(MAX('Brass Nipples '!A:A))+1,VLOOKUP(C119,'Brass Nipples '!A:J,10),IF(C119&lt;(MAX('Brass Fittings '!A:A))+1,VLOOKUP(C119,'Brass Fittings '!A:J,10),IF(C119&lt;(MAX(Valves!A:A))+1,VLOOKUP(C119,Valves!A:J,10),IF(C119&lt;(MAX('PEX Tubing'!A:A))+1,VLOOKUP(C119,'PEX Tubing'!A:I,9),IF(C119&lt;(MAX('PEX Fittings - Brass'!A:A))+1,VLOOKUP(C119,'PEX Fittings - Brass'!A:J,10),IF(C119&lt;(MAX('PEX Fittings - EXPN Brass'!A:A))+1,VLOOKUP(C119,'PEX Fittings - EXPN Brass'!A:J,10),IF(C119&lt;(MAX('PEX Fittings - F1807 PPSU '!A:A))+1,VLOOKUP(C119,'PEX Fittings - F1807 PPSU '!A:J,10),IF(C119&lt;(MAX('PEX Fittings - F1960 EPPSU'!A:A))+1,VLOOKUP(C119,'PEX Fittings - F1960 EPPSU'!A:J,10),IF(C119&lt;(MAX(Accessories!A:A))+1,VLOOKUP(C119,Accessories!A:J,10),IF(C119&lt;(MAX('PVC DWV'!A:A))+1,VLOOKUP(C119,'PVC DWV'!A:K,11),IF(C119&lt;(MAX('PVC SCH 40'!A:A))+1,VLOOKUP(C119,'PVC SCH 40'!A:K,11),IF(C119&lt;(MAX('Push Fittings'!A:A))+1,VLOOKUP(C119,'Push Fittings'!A:J,10),IF(C119&lt;(MAX('Copper Wrot'!A:A))+1,VLOOKUP(C119,'Copper Wrot'!A:L,12),IF(C119&lt;(MAX('Cast Copper'!A:A))+1,VLOOKUP(C119,'Cast Copper'!A:J,10),IF(C119&lt;(MAX('Press Copper Fittings'!A:A))+1,VLOOKUP(C119,'Press Copper Fittings'!A:J,10),IF(C119&lt;(MAX('Supply Stops'!A:A))+1,VLOOKUP(C119,'Supply Stops'!A:J,10),IF(C119&lt;(MAX('Supply Lines'!A:A))+1,VLOOKUP(C119,'Supply Lines'!A:J,10),IF(C119&lt;(MAX('Gas Connectors'!A:A))+1,VLOOKUP(C119,'Gas Connectors'!A:J,10),IF(C119&lt;(MAX('CI Fittings'!A:A))+1,VLOOKUP(C119,'CI Fittings'!A:J,10),IF(C119&lt;(MAX('Steel Couplings'!A:A))+1,VLOOKUP(C119,'Steel Couplings'!A:J,10),IF(C119&lt;(MAX(NHC!A:A))+1,VLOOKUP(C119,NHC!A:J,10),IF(C119&lt;(MAX('Dielectric Unions'!A:A))+1,VLOOKUP(C119,'Dielectric Unions'!A:J,10),IF(C119&lt;(MAX('MI Fittings - XH'!A:A))+1,VLOOKUP(C119,'MI Fittings - XH'!A:J,10),IF(C119&lt;(MAX('Steel Nipples - XH'!A:A))+1,VLOOKUP(C119,'Steel Nipples - XH'!A:J,10),IF(C119&lt;(MAX('CPVC Adapters'!A:A))+1,VLOOKUP(C119,'CPVC Adapters'!A:J,10),""))))))))))))))))))))))))))))))</f>
        <v/>
      </c>
      <c r="E119" s="975" t="str">
        <f>IF(C119&lt;(MAX('MI Fittings'!A:A))+1,VLOOKUP(C119,'MI Fittings'!A:K,3),IF(C119&lt;(MAX('CS Press Fittings'!A:A))+1,VLOOKUP(C119,'CS Press Fittings'!A:K,4),IF(C119&lt;(MAX('Steel Nipples'!A:A))+1,VLOOKUP(C119,'Steel Nipples'!A:K,3),IF(C119&lt;(MAX('Steel Cut Lengths'!A:A))+1,VLOOKUP(C119,'Steel Cut Lengths'!A:K,3),IF(C119&lt;(MAX('Pipe Hangers'!A:A))+1,VLOOKUP(C119,'Pipe Hangers'!A:J,3),IF(C119&lt;(MAX('Brass Nipples '!A:A))+1,VLOOKUP(C119,'Brass Nipples '!A:J,3),IF(C119&lt;(MAX('Brass Fittings '!A:A))+1,VLOOKUP(C119,'Brass Fittings '!A:J,3),IF(C119&lt;(MAX(Valves!A:A))+1,VLOOKUP(C119,Valves!A:J,3),IF(C119&lt;(MAX('PEX Tubing'!A:A))+1,VLOOKUP(C119,'PEX Tubing'!A:I,3),IF(C119&lt;(MAX('PEX Fittings - Brass'!A:A))+1,VLOOKUP(C119,'PEX Fittings - Brass'!A:J,3),IF(C119&lt;(MAX('PEX Fittings - EXPN Brass'!A:A))+1,VLOOKUP(C119,'PEX Fittings - EXPN Brass'!A:J,3),IF(C119&lt;(MAX('PEX Fittings - F1807 PPSU '!A:A))+1,VLOOKUP(C119,'PEX Fittings - F1807 PPSU '!A:J,3),IF(C119&lt;(MAX('PEX Fittings - F1960 EPPSU'!A:A))+1,VLOOKUP(C119,'PEX Fittings - F1960 EPPSU'!A:J,3),IF(C119&lt;(MAX(Accessories!A:A))+1,VLOOKUP(C119,Accessories!A:J,3),IF(C119&lt;(MAX('PVC DWV'!A:A))+1,VLOOKUP(C119,'PVC DWV'!A:K,3),IF(C119&lt;(MAX('PVC SCH 40'!A:A))+1,VLOOKUP(C119,'PVC SCH 40'!A:K,3),IF(C119&lt;(MAX('Push Fittings'!A:A))+1,VLOOKUP(C119,'Push Fittings'!A:J,3),IF(C119&lt;(MAX('Copper Wrot'!A:A))+1,VLOOKUP(C119,'Copper Wrot'!A:L,3),IF(C119&lt;(MAX('Cast Copper'!A:A))+1,VLOOKUP(C119,'Cast Copper'!A:J,3),IF(C119&lt;(MAX('Cast Copper'!A:A))+1,VLOOKUP(C119,'Cast Copper'!A:J,3),IF(C119&lt;(MAX('Press Copper Fittings'!A:A))+1,VLOOKUP(C119,'Press Copper Fittings'!A:J,3),IF(C119&lt;(MAX('Supply Stops'!A:A))+1,VLOOKUP(C119,'Supply Stops'!A:J,3),IF(C119&lt;(MAX('Supply Lines'!A:A))+1,VLOOKUP(C119,'Supply Lines'!A:J,3),IF(C119&lt;(MAX('Gas Connectors'!A:A))+1,VLOOKUP(C119,'Gas Connectors'!A:J,3),IF(C119&lt;(MAX('CI Fittings'!A:A))+1,VLOOKUP(C119,'CI Fittings'!A:J,3),IF(C119&lt;(MAX('Steel Couplings'!A:A))+1,VLOOKUP(C119,'Steel Couplings'!A:J,3),IF(C119&lt;(MAX(NHC!A:A))+1,VLOOKUP(C119,NHC!A:J,3),IF(C119&lt;(MAX('Dielectric Unions'!A:A))+1,VLOOKUP(C119,'Dielectric Unions'!A:J,3),IF(C119&lt;(MAX('MI Fittings - XH'!A:A))+1,VLOOKUP(C119,'MI Fittings - XH'!A:J,3),IF(C119&lt;(MAX('Steel Nipples - XH'!A:A))+1,VLOOKUP(C119,'Steel Nipples - XH'!A:J,3),IF(C119&lt;(MAX('CPVC Adapters'!A:A))+1,VLOOKUP(C119,'CPVC Adapters'!A:J,3),"")))))))))))))))))))))))))))))))</f>
        <v/>
      </c>
      <c r="F119" s="1376" t="str">
        <f>IFERROR(VLOOKUP(E119,'Consolidated Master Sheet'!B:C,2,0),"")</f>
        <v/>
      </c>
      <c r="G119" s="1377"/>
      <c r="H119" s="345" t="str">
        <f>IFERROR(VLOOKUP(E119,'PEX Tubing'!C:H,6,0),IFERROR(VLOOKUP(E119,'Consolidated Master Sheet'!B:G,6,0),""))</f>
        <v/>
      </c>
      <c r="I119" s="1554">
        <f>IF(C119&lt;(MAX('MI Fittings'!A:A))+1,VLOOKUP(C119,'MI Fittings'!A:K,7),IF(C119&lt;(MAX('CS Press Fittings'!A:A))+1,VLOOKUP(C119,'CS Press Fittings'!A:K,8),IF(C119&lt;(MAX('Steel Nipples'!A:A))+1,VLOOKUP(C119,'Steel Nipples'!A:K,7),IF(C119&lt;(MAX('Steel Cut Lengths'!A:A))+1,VLOOKUP(C119,'Steel Cut Lengths'!A:K,7),IF(C119&lt;(MAX('Pipe Hangers'!A:A))+1,VLOOKUP(C119,'Pipe Hangers'!A:J,7),IF(C119&lt;(MAX('Brass Nipples '!A:A))+1,VLOOKUP(C119,'Brass Nipples '!A:J,7),IF(C119&lt;(MAX('Brass Fittings '!A:A))+1,VLOOKUP(C119,'Brass Fittings '!A:J,7),IF(C119&lt;(MAX(Valves!A:A))+1,VLOOKUP(C119,Valves!A:J,7),IF(C119&lt;(MAX('PEX Tubing'!A:A))+1,VLOOKUP(C119,'PEX Tubing'!A:I,7),IF(C119&lt;(MAX('PEX Fittings - Brass'!A:A))+1,VLOOKUP(C119,'PEX Fittings - Brass'!A:J,7),IF(C119&lt;(MAX('PEX Fittings - EXPN Brass'!A:A))+1,VLOOKUP(C119,'PEX Fittings - EXPN Brass'!A:J,7),IF(C119&lt;(MAX('PEX Fittings - F1807 PPSU '!A:A))+1,VLOOKUP(C119,'PEX Fittings - F1807 PPSU '!A:J,7),IF(C119&lt;(MAX('PEX Fittings - F1960 EPPSU'!A:A))+1,VLOOKUP(C119,'PEX Fittings - F1960 EPPSU'!A:J,7),IF(C119&lt;(MAX(Accessories!A:A))+1,VLOOKUP(C119,Accessories!A:J,7),IF(C119&lt;(MAX('PVC DWV'!A:A))+1,VLOOKUP(C119,'PVC DWV'!A:K,8),IF(C119&lt;(MAX('PVC SCH 40'!A:A))+1,VLOOKUP(C119,'PVC SCH 40'!A:K,7),IF(C119&lt;(MAX('Push Fittings'!A:A))+1,VLOOKUP(C119,'Push Fittings'!A:J,7),IF(C119&lt;(MAX('Copper Wrot'!A:A))+1,VLOOKUP(C119,'Copper Wrot'!A:L,9),IF(C119&lt;(MAX('Cast Copper'!A:A))+1,VLOOKUP(C119,'Cast Copper'!A:J,6),IF(C119&lt;(MAX('Press Copper Fittings'!A:A))+1,VLOOKUP(C119,'Press Copper Fittings'!A:J,7),IF(C119&lt;(MAX('Supply Stops'!A:A))+1,VLOOKUP(C119,'Supply Stops'!A:J,7),IF(C119&lt;(MAX('Supply Lines'!A:A))+1,VLOOKUP(C119,'Supply Lines'!A:J,7),IF(C119&lt;(MAX('Gas Connectors'!A:A))+1,VLOOKUP(C119,'Gas Connectors'!A:J,7),IF(C119&lt;(MAX('CI Fittings'!A:A))+1,VLOOKUP(C119,'CI Fittings'!A:J,7),IF(C119&lt;(MAX('Steel Couplings'!A:A))+1,VLOOKUP(C119,'Steel Couplings'!A:J,7),IF(C119&lt;(MAX(NHC!A:A))+1,VLOOKUP(C119,NHC!A:J,7),IF(C119&lt;(MAX('Dielectric Unions'!A:A))+1,VLOOKUP(C119,'Dielectric Unions'!A:J,7),IF(C119&lt;(MAX('MI Fittings - XH'!A:A))+1,VLOOKUP(C119,'MI Fittings - XH'!A:J,7),IF(C119&lt;(MAX('Steel Nipples - XH'!A:A))+1,VLOOKUP(C119,'Steel Nipples - XH'!A:J,7),IF(C119&lt;(MAX('CPVC Adapters'!A:A))+1,VLOOKUP(C119,'CPVC Adapters'!A:J,7),0))))))))))))))))))))))))))))))</f>
        <v>0</v>
      </c>
      <c r="J119" s="1555">
        <f t="shared" si="1"/>
        <v>0</v>
      </c>
    </row>
    <row r="120" spans="3:10" ht="15" customHeight="1" thickTop="1" thickBot="1">
      <c r="C120" s="977">
        <v>99</v>
      </c>
      <c r="D120" s="17" t="str">
        <f>IF(C120&lt;(MAX('MI Fittings'!A:A))+1,VLOOKUP(C120,'MI Fittings'!A:K,10),IF(C120&lt;(MAX('CS Press Fittings'!A:A))+1,VLOOKUP(C120,'CS Press Fittings'!A:K,11),IF(C120&lt;(MAX('Steel Nipples'!A:A))+1,VLOOKUP(C120,'Steel Nipples'!A:K,10),IF(C120&lt;(MAX('Steel Cut Lengths'!A:A))+1,VLOOKUP(C120,'Steel Cut Lengths'!A:K,10),IF(C120&lt;(MAX('Pipe Hangers'!A:A))+1,VLOOKUP(C120,'Pipe Hangers'!A:J,10),IF(C120&lt;(MAX('Brass Nipples '!A:A))+1,VLOOKUP(C120,'Brass Nipples '!A:J,10),IF(C120&lt;(MAX('Brass Fittings '!A:A))+1,VLOOKUP(C120,'Brass Fittings '!A:J,10),IF(C120&lt;(MAX(Valves!A:A))+1,VLOOKUP(C120,Valves!A:J,10),IF(C120&lt;(MAX('PEX Tubing'!A:A))+1,VLOOKUP(C120,'PEX Tubing'!A:I,9),IF(C120&lt;(MAX('PEX Fittings - Brass'!A:A))+1,VLOOKUP(C120,'PEX Fittings - Brass'!A:J,10),IF(C120&lt;(MAX('PEX Fittings - EXPN Brass'!A:A))+1,VLOOKUP(C120,'PEX Fittings - EXPN Brass'!A:J,10),IF(C120&lt;(MAX('PEX Fittings - F1807 PPSU '!A:A))+1,VLOOKUP(C120,'PEX Fittings - F1807 PPSU '!A:J,10),IF(C120&lt;(MAX('PEX Fittings - F1960 EPPSU'!A:A))+1,VLOOKUP(C120,'PEX Fittings - F1960 EPPSU'!A:J,10),IF(C120&lt;(MAX(Accessories!A:A))+1,VLOOKUP(C120,Accessories!A:J,10),IF(C120&lt;(MAX('PVC DWV'!A:A))+1,VLOOKUP(C120,'PVC DWV'!A:K,11),IF(C120&lt;(MAX('PVC SCH 40'!A:A))+1,VLOOKUP(C120,'PVC SCH 40'!A:K,11),IF(C120&lt;(MAX('Push Fittings'!A:A))+1,VLOOKUP(C120,'Push Fittings'!A:J,10),IF(C120&lt;(MAX('Copper Wrot'!A:A))+1,VLOOKUP(C120,'Copper Wrot'!A:L,12),IF(C120&lt;(MAX('Cast Copper'!A:A))+1,VLOOKUP(C120,'Cast Copper'!A:J,10),IF(C120&lt;(MAX('Press Copper Fittings'!A:A))+1,VLOOKUP(C120,'Press Copper Fittings'!A:J,10),IF(C120&lt;(MAX('Supply Stops'!A:A))+1,VLOOKUP(C120,'Supply Stops'!A:J,10),IF(C120&lt;(MAX('Supply Lines'!A:A))+1,VLOOKUP(C120,'Supply Lines'!A:J,10),IF(C120&lt;(MAX('Gas Connectors'!A:A))+1,VLOOKUP(C120,'Gas Connectors'!A:J,10),IF(C120&lt;(MAX('CI Fittings'!A:A))+1,VLOOKUP(C120,'CI Fittings'!A:J,10),IF(C120&lt;(MAX('Steel Couplings'!A:A))+1,VLOOKUP(C120,'Steel Couplings'!A:J,10),IF(C120&lt;(MAX(NHC!A:A))+1,VLOOKUP(C120,NHC!A:J,10),IF(C120&lt;(MAX('Dielectric Unions'!A:A))+1,VLOOKUP(C120,'Dielectric Unions'!A:J,10),IF(C120&lt;(MAX('MI Fittings - XH'!A:A))+1,VLOOKUP(C120,'MI Fittings - XH'!A:J,10),IF(C120&lt;(MAX('Steel Nipples - XH'!A:A))+1,VLOOKUP(C120,'Steel Nipples - XH'!A:J,10),IF(C120&lt;(MAX('CPVC Adapters'!A:A))+1,VLOOKUP(C120,'CPVC Adapters'!A:J,10),""))))))))))))))))))))))))))))))</f>
        <v/>
      </c>
      <c r="E120" s="975" t="str">
        <f>IF(C120&lt;(MAX('MI Fittings'!A:A))+1,VLOOKUP(C120,'MI Fittings'!A:K,3),IF(C120&lt;(MAX('CS Press Fittings'!A:A))+1,VLOOKUP(C120,'CS Press Fittings'!A:K,4),IF(C120&lt;(MAX('Steel Nipples'!A:A))+1,VLOOKUP(C120,'Steel Nipples'!A:K,3),IF(C120&lt;(MAX('Steel Cut Lengths'!A:A))+1,VLOOKUP(C120,'Steel Cut Lengths'!A:K,3),IF(C120&lt;(MAX('Pipe Hangers'!A:A))+1,VLOOKUP(C120,'Pipe Hangers'!A:J,3),IF(C120&lt;(MAX('Brass Nipples '!A:A))+1,VLOOKUP(C120,'Brass Nipples '!A:J,3),IF(C120&lt;(MAX('Brass Fittings '!A:A))+1,VLOOKUP(C120,'Brass Fittings '!A:J,3),IF(C120&lt;(MAX(Valves!A:A))+1,VLOOKUP(C120,Valves!A:J,3),IF(C120&lt;(MAX('PEX Tubing'!A:A))+1,VLOOKUP(C120,'PEX Tubing'!A:I,3),IF(C120&lt;(MAX('PEX Fittings - Brass'!A:A))+1,VLOOKUP(C120,'PEX Fittings - Brass'!A:J,3),IF(C120&lt;(MAX('PEX Fittings - EXPN Brass'!A:A))+1,VLOOKUP(C120,'PEX Fittings - EXPN Brass'!A:J,3),IF(C120&lt;(MAX('PEX Fittings - F1807 PPSU '!A:A))+1,VLOOKUP(C120,'PEX Fittings - F1807 PPSU '!A:J,3),IF(C120&lt;(MAX('PEX Fittings - F1960 EPPSU'!A:A))+1,VLOOKUP(C120,'PEX Fittings - F1960 EPPSU'!A:J,3),IF(C120&lt;(MAX(Accessories!A:A))+1,VLOOKUP(C120,Accessories!A:J,3),IF(C120&lt;(MAX('PVC DWV'!A:A))+1,VLOOKUP(C120,'PVC DWV'!A:K,3),IF(C120&lt;(MAX('PVC SCH 40'!A:A))+1,VLOOKUP(C120,'PVC SCH 40'!A:K,3),IF(C120&lt;(MAX('Push Fittings'!A:A))+1,VLOOKUP(C120,'Push Fittings'!A:J,3),IF(C120&lt;(MAX('Copper Wrot'!A:A))+1,VLOOKUP(C120,'Copper Wrot'!A:L,3),IF(C120&lt;(MAX('Cast Copper'!A:A))+1,VLOOKUP(C120,'Cast Copper'!A:J,3),IF(C120&lt;(MAX('Cast Copper'!A:A))+1,VLOOKUP(C120,'Cast Copper'!A:J,3),IF(C120&lt;(MAX('Press Copper Fittings'!A:A))+1,VLOOKUP(C120,'Press Copper Fittings'!A:J,3),IF(C120&lt;(MAX('Supply Stops'!A:A))+1,VLOOKUP(C120,'Supply Stops'!A:J,3),IF(C120&lt;(MAX('Supply Lines'!A:A))+1,VLOOKUP(C120,'Supply Lines'!A:J,3),IF(C120&lt;(MAX('Gas Connectors'!A:A))+1,VLOOKUP(C120,'Gas Connectors'!A:J,3),IF(C120&lt;(MAX('CI Fittings'!A:A))+1,VLOOKUP(C120,'CI Fittings'!A:J,3),IF(C120&lt;(MAX('Steel Couplings'!A:A))+1,VLOOKUP(C120,'Steel Couplings'!A:J,3),IF(C120&lt;(MAX(NHC!A:A))+1,VLOOKUP(C120,NHC!A:J,3),IF(C120&lt;(MAX('Dielectric Unions'!A:A))+1,VLOOKUP(C120,'Dielectric Unions'!A:J,3),IF(C120&lt;(MAX('MI Fittings - XH'!A:A))+1,VLOOKUP(C120,'MI Fittings - XH'!A:J,3),IF(C120&lt;(MAX('Steel Nipples - XH'!A:A))+1,VLOOKUP(C120,'Steel Nipples - XH'!A:J,3),IF(C120&lt;(MAX('CPVC Adapters'!A:A))+1,VLOOKUP(C120,'CPVC Adapters'!A:J,3),"")))))))))))))))))))))))))))))))</f>
        <v/>
      </c>
      <c r="F120" s="1376" t="str">
        <f>IFERROR(VLOOKUP(E120,'Consolidated Master Sheet'!B:C,2,0),"")</f>
        <v/>
      </c>
      <c r="G120" s="1377"/>
      <c r="H120" s="345" t="str">
        <f>IFERROR(VLOOKUP(E120,'PEX Tubing'!C:H,6,0),IFERROR(VLOOKUP(E120,'Consolidated Master Sheet'!B:G,6,0),""))</f>
        <v/>
      </c>
      <c r="I120" s="1554">
        <f>IF(C120&lt;(MAX('MI Fittings'!A:A))+1,VLOOKUP(C120,'MI Fittings'!A:K,7),IF(C120&lt;(MAX('CS Press Fittings'!A:A))+1,VLOOKUP(C120,'CS Press Fittings'!A:K,8),IF(C120&lt;(MAX('Steel Nipples'!A:A))+1,VLOOKUP(C120,'Steel Nipples'!A:K,7),IF(C120&lt;(MAX('Steel Cut Lengths'!A:A))+1,VLOOKUP(C120,'Steel Cut Lengths'!A:K,7),IF(C120&lt;(MAX('Pipe Hangers'!A:A))+1,VLOOKUP(C120,'Pipe Hangers'!A:J,7),IF(C120&lt;(MAX('Brass Nipples '!A:A))+1,VLOOKUP(C120,'Brass Nipples '!A:J,7),IF(C120&lt;(MAX('Brass Fittings '!A:A))+1,VLOOKUP(C120,'Brass Fittings '!A:J,7),IF(C120&lt;(MAX(Valves!A:A))+1,VLOOKUP(C120,Valves!A:J,7),IF(C120&lt;(MAX('PEX Tubing'!A:A))+1,VLOOKUP(C120,'PEX Tubing'!A:I,7),IF(C120&lt;(MAX('PEX Fittings - Brass'!A:A))+1,VLOOKUP(C120,'PEX Fittings - Brass'!A:J,7),IF(C120&lt;(MAX('PEX Fittings - EXPN Brass'!A:A))+1,VLOOKUP(C120,'PEX Fittings - EXPN Brass'!A:J,7),IF(C120&lt;(MAX('PEX Fittings - F1807 PPSU '!A:A))+1,VLOOKUP(C120,'PEX Fittings - F1807 PPSU '!A:J,7),IF(C120&lt;(MAX('PEX Fittings - F1960 EPPSU'!A:A))+1,VLOOKUP(C120,'PEX Fittings - F1960 EPPSU'!A:J,7),IF(C120&lt;(MAX(Accessories!A:A))+1,VLOOKUP(C120,Accessories!A:J,7),IF(C120&lt;(MAX('PVC DWV'!A:A))+1,VLOOKUP(C120,'PVC DWV'!A:K,8),IF(C120&lt;(MAX('PVC SCH 40'!A:A))+1,VLOOKUP(C120,'PVC SCH 40'!A:K,7),IF(C120&lt;(MAX('Push Fittings'!A:A))+1,VLOOKUP(C120,'Push Fittings'!A:J,7),IF(C120&lt;(MAX('Copper Wrot'!A:A))+1,VLOOKUP(C120,'Copper Wrot'!A:L,9),IF(C120&lt;(MAX('Cast Copper'!A:A))+1,VLOOKUP(C120,'Cast Copper'!A:J,6),IF(C120&lt;(MAX('Press Copper Fittings'!A:A))+1,VLOOKUP(C120,'Press Copper Fittings'!A:J,7),IF(C120&lt;(MAX('Supply Stops'!A:A))+1,VLOOKUP(C120,'Supply Stops'!A:J,7),IF(C120&lt;(MAX('Supply Lines'!A:A))+1,VLOOKUP(C120,'Supply Lines'!A:J,7),IF(C120&lt;(MAX('Gas Connectors'!A:A))+1,VLOOKUP(C120,'Gas Connectors'!A:J,7),IF(C120&lt;(MAX('CI Fittings'!A:A))+1,VLOOKUP(C120,'CI Fittings'!A:J,7),IF(C120&lt;(MAX('Steel Couplings'!A:A))+1,VLOOKUP(C120,'Steel Couplings'!A:J,7),IF(C120&lt;(MAX(NHC!A:A))+1,VLOOKUP(C120,NHC!A:J,7),IF(C120&lt;(MAX('Dielectric Unions'!A:A))+1,VLOOKUP(C120,'Dielectric Unions'!A:J,7),IF(C120&lt;(MAX('MI Fittings - XH'!A:A))+1,VLOOKUP(C120,'MI Fittings - XH'!A:J,7),IF(C120&lt;(MAX('Steel Nipples - XH'!A:A))+1,VLOOKUP(C120,'Steel Nipples - XH'!A:J,7),IF(C120&lt;(MAX('CPVC Adapters'!A:A))+1,VLOOKUP(C120,'CPVC Adapters'!A:J,7),0))))))))))))))))))))))))))))))</f>
        <v>0</v>
      </c>
      <c r="J120" s="1555">
        <f t="shared" si="1"/>
        <v>0</v>
      </c>
    </row>
    <row r="121" spans="3:10" ht="15" customHeight="1" thickTop="1" thickBot="1">
      <c r="C121" s="976">
        <v>100</v>
      </c>
      <c r="D121" s="17" t="str">
        <f>IF(C121&lt;(MAX('MI Fittings'!A:A))+1,VLOOKUP(C121,'MI Fittings'!A:K,10),IF(C121&lt;(MAX('CS Press Fittings'!A:A))+1,VLOOKUP(C121,'CS Press Fittings'!A:K,11),IF(C121&lt;(MAX('Steel Nipples'!A:A))+1,VLOOKUP(C121,'Steel Nipples'!A:K,10),IF(C121&lt;(MAX('Steel Cut Lengths'!A:A))+1,VLOOKUP(C121,'Steel Cut Lengths'!A:K,10),IF(C121&lt;(MAX('Pipe Hangers'!A:A))+1,VLOOKUP(C121,'Pipe Hangers'!A:J,10),IF(C121&lt;(MAX('Brass Nipples '!A:A))+1,VLOOKUP(C121,'Brass Nipples '!A:J,10),IF(C121&lt;(MAX('Brass Fittings '!A:A))+1,VLOOKUP(C121,'Brass Fittings '!A:J,10),IF(C121&lt;(MAX(Valves!A:A))+1,VLOOKUP(C121,Valves!A:J,10),IF(C121&lt;(MAX('PEX Tubing'!A:A))+1,VLOOKUP(C121,'PEX Tubing'!A:I,9),IF(C121&lt;(MAX('PEX Fittings - Brass'!A:A))+1,VLOOKUP(C121,'PEX Fittings - Brass'!A:J,10),IF(C121&lt;(MAX('PEX Fittings - EXPN Brass'!A:A))+1,VLOOKUP(C121,'PEX Fittings - EXPN Brass'!A:J,10),IF(C121&lt;(MAX('PEX Fittings - F1807 PPSU '!A:A))+1,VLOOKUP(C121,'PEX Fittings - F1807 PPSU '!A:J,10),IF(C121&lt;(MAX('PEX Fittings - F1960 EPPSU'!A:A))+1,VLOOKUP(C121,'PEX Fittings - F1960 EPPSU'!A:J,10),IF(C121&lt;(MAX(Accessories!A:A))+1,VLOOKUP(C121,Accessories!A:J,10),IF(C121&lt;(MAX('PVC DWV'!A:A))+1,VLOOKUP(C121,'PVC DWV'!A:K,11),IF(C121&lt;(MAX('PVC SCH 40'!A:A))+1,VLOOKUP(C121,'PVC SCH 40'!A:K,11),IF(C121&lt;(MAX('Push Fittings'!A:A))+1,VLOOKUP(C121,'Push Fittings'!A:J,10),IF(C121&lt;(MAX('Copper Wrot'!A:A))+1,VLOOKUP(C121,'Copper Wrot'!A:L,12),IF(C121&lt;(MAX('Cast Copper'!A:A))+1,VLOOKUP(C121,'Cast Copper'!A:J,10),IF(C121&lt;(MAX('Press Copper Fittings'!A:A))+1,VLOOKUP(C121,'Press Copper Fittings'!A:J,10),IF(C121&lt;(MAX('Supply Stops'!A:A))+1,VLOOKUP(C121,'Supply Stops'!A:J,10),IF(C121&lt;(MAX('Supply Lines'!A:A))+1,VLOOKUP(C121,'Supply Lines'!A:J,10),IF(C121&lt;(MAX('Gas Connectors'!A:A))+1,VLOOKUP(C121,'Gas Connectors'!A:J,10),IF(C121&lt;(MAX('CI Fittings'!A:A))+1,VLOOKUP(C121,'CI Fittings'!A:J,10),IF(C121&lt;(MAX('Steel Couplings'!A:A))+1,VLOOKUP(C121,'Steel Couplings'!A:J,10),IF(C121&lt;(MAX(NHC!A:A))+1,VLOOKUP(C121,NHC!A:J,10),IF(C121&lt;(MAX('Dielectric Unions'!A:A))+1,VLOOKUP(C121,'Dielectric Unions'!A:J,10),IF(C121&lt;(MAX('MI Fittings - XH'!A:A))+1,VLOOKUP(C121,'MI Fittings - XH'!A:J,10),IF(C121&lt;(MAX('Steel Nipples - XH'!A:A))+1,VLOOKUP(C121,'Steel Nipples - XH'!A:J,10),IF(C121&lt;(MAX('CPVC Adapters'!A:A))+1,VLOOKUP(C121,'CPVC Adapters'!A:J,10),""))))))))))))))))))))))))))))))</f>
        <v/>
      </c>
      <c r="E121" s="975" t="str">
        <f>IF(C121&lt;(MAX('MI Fittings'!A:A))+1,VLOOKUP(C121,'MI Fittings'!A:K,3),IF(C121&lt;(MAX('CS Press Fittings'!A:A))+1,VLOOKUP(C121,'CS Press Fittings'!A:K,4),IF(C121&lt;(MAX('Steel Nipples'!A:A))+1,VLOOKUP(C121,'Steel Nipples'!A:K,3),IF(C121&lt;(MAX('Steel Cut Lengths'!A:A))+1,VLOOKUP(C121,'Steel Cut Lengths'!A:K,3),IF(C121&lt;(MAX('Pipe Hangers'!A:A))+1,VLOOKUP(C121,'Pipe Hangers'!A:J,3),IF(C121&lt;(MAX('Brass Nipples '!A:A))+1,VLOOKUP(C121,'Brass Nipples '!A:J,3),IF(C121&lt;(MAX('Brass Fittings '!A:A))+1,VLOOKUP(C121,'Brass Fittings '!A:J,3),IF(C121&lt;(MAX(Valves!A:A))+1,VLOOKUP(C121,Valves!A:J,3),IF(C121&lt;(MAX('PEX Tubing'!A:A))+1,VLOOKUP(C121,'PEX Tubing'!A:I,3),IF(C121&lt;(MAX('PEX Fittings - Brass'!A:A))+1,VLOOKUP(C121,'PEX Fittings - Brass'!A:J,3),IF(C121&lt;(MAX('PEX Fittings - EXPN Brass'!A:A))+1,VLOOKUP(C121,'PEX Fittings - EXPN Brass'!A:J,3),IF(C121&lt;(MAX('PEX Fittings - F1807 PPSU '!A:A))+1,VLOOKUP(C121,'PEX Fittings - F1807 PPSU '!A:J,3),IF(C121&lt;(MAX('PEX Fittings - F1960 EPPSU'!A:A))+1,VLOOKUP(C121,'PEX Fittings - F1960 EPPSU'!A:J,3),IF(C121&lt;(MAX(Accessories!A:A))+1,VLOOKUP(C121,Accessories!A:J,3),IF(C121&lt;(MAX('PVC DWV'!A:A))+1,VLOOKUP(C121,'PVC DWV'!A:K,3),IF(C121&lt;(MAX('PVC SCH 40'!A:A))+1,VLOOKUP(C121,'PVC SCH 40'!A:K,3),IF(C121&lt;(MAX('Push Fittings'!A:A))+1,VLOOKUP(C121,'Push Fittings'!A:J,3),IF(C121&lt;(MAX('Copper Wrot'!A:A))+1,VLOOKUP(C121,'Copper Wrot'!A:L,3),IF(C121&lt;(MAX('Cast Copper'!A:A))+1,VLOOKUP(C121,'Cast Copper'!A:J,3),IF(C121&lt;(MAX('Cast Copper'!A:A))+1,VLOOKUP(C121,'Cast Copper'!A:J,3),IF(C121&lt;(MAX('Press Copper Fittings'!A:A))+1,VLOOKUP(C121,'Press Copper Fittings'!A:J,3),IF(C121&lt;(MAX('Supply Stops'!A:A))+1,VLOOKUP(C121,'Supply Stops'!A:J,3),IF(C121&lt;(MAX('Supply Lines'!A:A))+1,VLOOKUP(C121,'Supply Lines'!A:J,3),IF(C121&lt;(MAX('Gas Connectors'!A:A))+1,VLOOKUP(C121,'Gas Connectors'!A:J,3),IF(C121&lt;(MAX('CI Fittings'!A:A))+1,VLOOKUP(C121,'CI Fittings'!A:J,3),IF(C121&lt;(MAX('Steel Couplings'!A:A))+1,VLOOKUP(C121,'Steel Couplings'!A:J,3),IF(C121&lt;(MAX(NHC!A:A))+1,VLOOKUP(C121,NHC!A:J,3),IF(C121&lt;(MAX('Dielectric Unions'!A:A))+1,VLOOKUP(C121,'Dielectric Unions'!A:J,3),IF(C121&lt;(MAX('MI Fittings - XH'!A:A))+1,VLOOKUP(C121,'MI Fittings - XH'!A:J,3),IF(C121&lt;(MAX('Steel Nipples - XH'!A:A))+1,VLOOKUP(C121,'Steel Nipples - XH'!A:J,3),IF(C121&lt;(MAX('CPVC Adapters'!A:A))+1,VLOOKUP(C121,'CPVC Adapters'!A:J,3),"")))))))))))))))))))))))))))))))</f>
        <v/>
      </c>
      <c r="F121" s="1376" t="str">
        <f>IFERROR(VLOOKUP(E121,'Consolidated Master Sheet'!B:C,2,0),"")</f>
        <v/>
      </c>
      <c r="G121" s="1377"/>
      <c r="H121" s="345" t="str">
        <f>IFERROR(VLOOKUP(E121,'PEX Tubing'!C:H,6,0),IFERROR(VLOOKUP(E121,'Consolidated Master Sheet'!B:G,6,0),""))</f>
        <v/>
      </c>
      <c r="I121" s="1554">
        <f>IF(C121&lt;(MAX('MI Fittings'!A:A))+1,VLOOKUP(C121,'MI Fittings'!A:K,7),IF(C121&lt;(MAX('CS Press Fittings'!A:A))+1,VLOOKUP(C121,'CS Press Fittings'!A:K,8),IF(C121&lt;(MAX('Steel Nipples'!A:A))+1,VLOOKUP(C121,'Steel Nipples'!A:K,7),IF(C121&lt;(MAX('Steel Cut Lengths'!A:A))+1,VLOOKUP(C121,'Steel Cut Lengths'!A:K,7),IF(C121&lt;(MAX('Pipe Hangers'!A:A))+1,VLOOKUP(C121,'Pipe Hangers'!A:J,7),IF(C121&lt;(MAX('Brass Nipples '!A:A))+1,VLOOKUP(C121,'Brass Nipples '!A:J,7),IF(C121&lt;(MAX('Brass Fittings '!A:A))+1,VLOOKUP(C121,'Brass Fittings '!A:J,7),IF(C121&lt;(MAX(Valves!A:A))+1,VLOOKUP(C121,Valves!A:J,7),IF(C121&lt;(MAX('PEX Tubing'!A:A))+1,VLOOKUP(C121,'PEX Tubing'!A:I,7),IF(C121&lt;(MAX('PEX Fittings - Brass'!A:A))+1,VLOOKUP(C121,'PEX Fittings - Brass'!A:J,7),IF(C121&lt;(MAX('PEX Fittings - EXPN Brass'!A:A))+1,VLOOKUP(C121,'PEX Fittings - EXPN Brass'!A:J,7),IF(C121&lt;(MAX('PEX Fittings - F1807 PPSU '!A:A))+1,VLOOKUP(C121,'PEX Fittings - F1807 PPSU '!A:J,7),IF(C121&lt;(MAX('PEX Fittings - F1960 EPPSU'!A:A))+1,VLOOKUP(C121,'PEX Fittings - F1960 EPPSU'!A:J,7),IF(C121&lt;(MAX(Accessories!A:A))+1,VLOOKUP(C121,Accessories!A:J,7),IF(C121&lt;(MAX('PVC DWV'!A:A))+1,VLOOKUP(C121,'PVC DWV'!A:K,8),IF(C121&lt;(MAX('PVC SCH 40'!A:A))+1,VLOOKUP(C121,'PVC SCH 40'!A:K,7),IF(C121&lt;(MAX('Push Fittings'!A:A))+1,VLOOKUP(C121,'Push Fittings'!A:J,7),IF(C121&lt;(MAX('Copper Wrot'!A:A))+1,VLOOKUP(C121,'Copper Wrot'!A:L,9),IF(C121&lt;(MAX('Cast Copper'!A:A))+1,VLOOKUP(C121,'Cast Copper'!A:J,6),IF(C121&lt;(MAX('Press Copper Fittings'!A:A))+1,VLOOKUP(C121,'Press Copper Fittings'!A:J,7),IF(C121&lt;(MAX('Supply Stops'!A:A))+1,VLOOKUP(C121,'Supply Stops'!A:J,7),IF(C121&lt;(MAX('Supply Lines'!A:A))+1,VLOOKUP(C121,'Supply Lines'!A:J,7),IF(C121&lt;(MAX('Gas Connectors'!A:A))+1,VLOOKUP(C121,'Gas Connectors'!A:J,7),IF(C121&lt;(MAX('CI Fittings'!A:A))+1,VLOOKUP(C121,'CI Fittings'!A:J,7),IF(C121&lt;(MAX('Steel Couplings'!A:A))+1,VLOOKUP(C121,'Steel Couplings'!A:J,7),IF(C121&lt;(MAX(NHC!A:A))+1,VLOOKUP(C121,NHC!A:J,7),IF(C121&lt;(MAX('Dielectric Unions'!A:A))+1,VLOOKUP(C121,'Dielectric Unions'!A:J,7),IF(C121&lt;(MAX('MI Fittings - XH'!A:A))+1,VLOOKUP(C121,'MI Fittings - XH'!A:J,7),IF(C121&lt;(MAX('Steel Nipples - XH'!A:A))+1,VLOOKUP(C121,'Steel Nipples - XH'!A:J,7),IF(C121&lt;(MAX('CPVC Adapters'!A:A))+1,VLOOKUP(C121,'CPVC Adapters'!A:J,7),0))))))))))))))))))))))))))))))</f>
        <v>0</v>
      </c>
      <c r="J121" s="1556">
        <f t="shared" si="1"/>
        <v>0</v>
      </c>
    </row>
    <row r="122" spans="3:10" ht="15" customHeight="1" thickTop="1" thickBot="1">
      <c r="C122" s="977">
        <v>101</v>
      </c>
      <c r="D122" s="17" t="str">
        <f>IF(C122&lt;(MAX('MI Fittings'!A:A))+1,VLOOKUP(C122,'MI Fittings'!A:K,10),IF(C122&lt;(MAX('CS Press Fittings'!A:A))+1,VLOOKUP(C122,'CS Press Fittings'!A:K,11),IF(C122&lt;(MAX('Steel Nipples'!A:A))+1,VLOOKUP(C122,'Steel Nipples'!A:K,10),IF(C122&lt;(MAX('Steel Cut Lengths'!A:A))+1,VLOOKUP(C122,'Steel Cut Lengths'!A:K,10),IF(C122&lt;(MAX('Pipe Hangers'!A:A))+1,VLOOKUP(C122,'Pipe Hangers'!A:J,10),IF(C122&lt;(MAX('Brass Nipples '!A:A))+1,VLOOKUP(C122,'Brass Nipples '!A:J,10),IF(C122&lt;(MAX('Brass Fittings '!A:A))+1,VLOOKUP(C122,'Brass Fittings '!A:J,10),IF(C122&lt;(MAX(Valves!A:A))+1,VLOOKUP(C122,Valves!A:J,10),IF(C122&lt;(MAX('PEX Tubing'!A:A))+1,VLOOKUP(C122,'PEX Tubing'!A:I,9),IF(C122&lt;(MAX('PEX Fittings - Brass'!A:A))+1,VLOOKUP(C122,'PEX Fittings - Brass'!A:J,10),IF(C122&lt;(MAX('PEX Fittings - EXPN Brass'!A:A))+1,VLOOKUP(C122,'PEX Fittings - EXPN Brass'!A:J,10),IF(C122&lt;(MAX('PEX Fittings - F1807 PPSU '!A:A))+1,VLOOKUP(C122,'PEX Fittings - F1807 PPSU '!A:J,10),IF(C122&lt;(MAX('PEX Fittings - F1960 EPPSU'!A:A))+1,VLOOKUP(C122,'PEX Fittings - F1960 EPPSU'!A:J,10),IF(C122&lt;(MAX(Accessories!A:A))+1,VLOOKUP(C122,Accessories!A:J,10),IF(C122&lt;(MAX('PVC DWV'!A:A))+1,VLOOKUP(C122,'PVC DWV'!A:K,11),IF(C122&lt;(MAX('PVC SCH 40'!A:A))+1,VLOOKUP(C122,'PVC SCH 40'!A:K,11),IF(C122&lt;(MAX('Push Fittings'!A:A))+1,VLOOKUP(C122,'Push Fittings'!A:J,10),IF(C122&lt;(MAX('Copper Wrot'!A:A))+1,VLOOKUP(C122,'Copper Wrot'!A:L,12),IF(C122&lt;(MAX('Cast Copper'!A:A))+1,VLOOKUP(C122,'Cast Copper'!A:J,10),IF(C122&lt;(MAX('Press Copper Fittings'!A:A))+1,VLOOKUP(C122,'Press Copper Fittings'!A:J,10),IF(C122&lt;(MAX('Supply Stops'!A:A))+1,VLOOKUP(C122,'Supply Stops'!A:J,10),IF(C122&lt;(MAX('Supply Lines'!A:A))+1,VLOOKUP(C122,'Supply Lines'!A:J,10),IF(C122&lt;(MAX('Gas Connectors'!A:A))+1,VLOOKUP(C122,'Gas Connectors'!A:J,10),IF(C122&lt;(MAX('CI Fittings'!A:A))+1,VLOOKUP(C122,'CI Fittings'!A:J,10),IF(C122&lt;(MAX('Steel Couplings'!A:A))+1,VLOOKUP(C122,'Steel Couplings'!A:J,10),IF(C122&lt;(MAX(NHC!A:A))+1,VLOOKUP(C122,NHC!A:J,10),IF(C122&lt;(MAX('Dielectric Unions'!A:A))+1,VLOOKUP(C122,'Dielectric Unions'!A:J,10),IF(C122&lt;(MAX('MI Fittings - XH'!A:A))+1,VLOOKUP(C122,'MI Fittings - XH'!A:J,10),IF(C122&lt;(MAX('Steel Nipples - XH'!A:A))+1,VLOOKUP(C122,'Steel Nipples - XH'!A:J,10),IF(C122&lt;(MAX('CPVC Adapters'!A:A))+1,VLOOKUP(C122,'CPVC Adapters'!A:J,10),""))))))))))))))))))))))))))))))</f>
        <v/>
      </c>
      <c r="E122" s="975" t="str">
        <f>IF(C122&lt;(MAX('MI Fittings'!A:A))+1,VLOOKUP(C122,'MI Fittings'!A:K,3),IF(C122&lt;(MAX('CS Press Fittings'!A:A))+1,VLOOKUP(C122,'CS Press Fittings'!A:K,4),IF(C122&lt;(MAX('Steel Nipples'!A:A))+1,VLOOKUP(C122,'Steel Nipples'!A:K,3),IF(C122&lt;(MAX('Steel Cut Lengths'!A:A))+1,VLOOKUP(C122,'Steel Cut Lengths'!A:K,3),IF(C122&lt;(MAX('Pipe Hangers'!A:A))+1,VLOOKUP(C122,'Pipe Hangers'!A:J,3),IF(C122&lt;(MAX('Brass Nipples '!A:A))+1,VLOOKUP(C122,'Brass Nipples '!A:J,3),IF(C122&lt;(MAX('Brass Fittings '!A:A))+1,VLOOKUP(C122,'Brass Fittings '!A:J,3),IF(C122&lt;(MAX(Valves!A:A))+1,VLOOKUP(C122,Valves!A:J,3),IF(C122&lt;(MAX('PEX Tubing'!A:A))+1,VLOOKUP(C122,'PEX Tubing'!A:I,3),IF(C122&lt;(MAX('PEX Fittings - Brass'!A:A))+1,VLOOKUP(C122,'PEX Fittings - Brass'!A:J,3),IF(C122&lt;(MAX('PEX Fittings - EXPN Brass'!A:A))+1,VLOOKUP(C122,'PEX Fittings - EXPN Brass'!A:J,3),IF(C122&lt;(MAX('PEX Fittings - F1807 PPSU '!A:A))+1,VLOOKUP(C122,'PEX Fittings - F1807 PPSU '!A:J,3),IF(C122&lt;(MAX('PEX Fittings - F1960 EPPSU'!A:A))+1,VLOOKUP(C122,'PEX Fittings - F1960 EPPSU'!A:J,3),IF(C122&lt;(MAX(Accessories!A:A))+1,VLOOKUP(C122,Accessories!A:J,3),IF(C122&lt;(MAX('PVC DWV'!A:A))+1,VLOOKUP(C122,'PVC DWV'!A:K,3),IF(C122&lt;(MAX('PVC SCH 40'!A:A))+1,VLOOKUP(C122,'PVC SCH 40'!A:K,3),IF(C122&lt;(MAX('Push Fittings'!A:A))+1,VLOOKUP(C122,'Push Fittings'!A:J,3),IF(C122&lt;(MAX('Copper Wrot'!A:A))+1,VLOOKUP(C122,'Copper Wrot'!A:L,3),IF(C122&lt;(MAX('Cast Copper'!A:A))+1,VLOOKUP(C122,'Cast Copper'!A:J,3),IF(C122&lt;(MAX('Cast Copper'!A:A))+1,VLOOKUP(C122,'Cast Copper'!A:J,3),IF(C122&lt;(MAX('Press Copper Fittings'!A:A))+1,VLOOKUP(C122,'Press Copper Fittings'!A:J,3),IF(C122&lt;(MAX('Supply Stops'!A:A))+1,VLOOKUP(C122,'Supply Stops'!A:J,3),IF(C122&lt;(MAX('Supply Lines'!A:A))+1,VLOOKUP(C122,'Supply Lines'!A:J,3),IF(C122&lt;(MAX('Gas Connectors'!A:A))+1,VLOOKUP(C122,'Gas Connectors'!A:J,3),IF(C122&lt;(MAX('CI Fittings'!A:A))+1,VLOOKUP(C122,'CI Fittings'!A:J,3),IF(C122&lt;(MAX('Steel Couplings'!A:A))+1,VLOOKUP(C122,'Steel Couplings'!A:J,3),IF(C122&lt;(MAX(NHC!A:A))+1,VLOOKUP(C122,NHC!A:J,3),IF(C122&lt;(MAX('Dielectric Unions'!A:A))+1,VLOOKUP(C122,'Dielectric Unions'!A:J,3),IF(C122&lt;(MAX('MI Fittings - XH'!A:A))+1,VLOOKUP(C122,'MI Fittings - XH'!A:J,3),IF(C122&lt;(MAX('Steel Nipples - XH'!A:A))+1,VLOOKUP(C122,'Steel Nipples - XH'!A:J,3),IF(C122&lt;(MAX('CPVC Adapters'!A:A))+1,VLOOKUP(C122,'CPVC Adapters'!A:J,3),"")))))))))))))))))))))))))))))))</f>
        <v/>
      </c>
      <c r="F122" s="1376" t="str">
        <f>IFERROR(VLOOKUP(E122,'Consolidated Master Sheet'!B:C,2,0),"")</f>
        <v/>
      </c>
      <c r="G122" s="1377"/>
      <c r="H122" s="345" t="str">
        <f>IFERROR(VLOOKUP(E122,'PEX Tubing'!C:H,6,0),IFERROR(VLOOKUP(E122,'Consolidated Master Sheet'!B:G,6,0),""))</f>
        <v/>
      </c>
      <c r="I122" s="1554">
        <f>IF(C122&lt;(MAX('MI Fittings'!A:A))+1,VLOOKUP(C122,'MI Fittings'!A:K,7),IF(C122&lt;(MAX('CS Press Fittings'!A:A))+1,VLOOKUP(C122,'CS Press Fittings'!A:K,8),IF(C122&lt;(MAX('Steel Nipples'!A:A))+1,VLOOKUP(C122,'Steel Nipples'!A:K,7),IF(C122&lt;(MAX('Steel Cut Lengths'!A:A))+1,VLOOKUP(C122,'Steel Cut Lengths'!A:K,7),IF(C122&lt;(MAX('Pipe Hangers'!A:A))+1,VLOOKUP(C122,'Pipe Hangers'!A:J,7),IF(C122&lt;(MAX('Brass Nipples '!A:A))+1,VLOOKUP(C122,'Brass Nipples '!A:J,7),IF(C122&lt;(MAX('Brass Fittings '!A:A))+1,VLOOKUP(C122,'Brass Fittings '!A:J,7),IF(C122&lt;(MAX(Valves!A:A))+1,VLOOKUP(C122,Valves!A:J,7),IF(C122&lt;(MAX('PEX Tubing'!A:A))+1,VLOOKUP(C122,'PEX Tubing'!A:I,7),IF(C122&lt;(MAX('PEX Fittings - Brass'!A:A))+1,VLOOKUP(C122,'PEX Fittings - Brass'!A:J,7),IF(C122&lt;(MAX('PEX Fittings - EXPN Brass'!A:A))+1,VLOOKUP(C122,'PEX Fittings - EXPN Brass'!A:J,7),IF(C122&lt;(MAX('PEX Fittings - F1807 PPSU '!A:A))+1,VLOOKUP(C122,'PEX Fittings - F1807 PPSU '!A:J,7),IF(C122&lt;(MAX('PEX Fittings - F1960 EPPSU'!A:A))+1,VLOOKUP(C122,'PEX Fittings - F1960 EPPSU'!A:J,7),IF(C122&lt;(MAX(Accessories!A:A))+1,VLOOKUP(C122,Accessories!A:J,7),IF(C122&lt;(MAX('PVC DWV'!A:A))+1,VLOOKUP(C122,'PVC DWV'!A:K,8),IF(C122&lt;(MAX('PVC SCH 40'!A:A))+1,VLOOKUP(C122,'PVC SCH 40'!A:K,7),IF(C122&lt;(MAX('Push Fittings'!A:A))+1,VLOOKUP(C122,'Push Fittings'!A:J,7),IF(C122&lt;(MAX('Copper Wrot'!A:A))+1,VLOOKUP(C122,'Copper Wrot'!A:L,9),IF(C122&lt;(MAX('Cast Copper'!A:A))+1,VLOOKUP(C122,'Cast Copper'!A:J,6),IF(C122&lt;(MAX('Press Copper Fittings'!A:A))+1,VLOOKUP(C122,'Press Copper Fittings'!A:J,7),IF(C122&lt;(MAX('Supply Stops'!A:A))+1,VLOOKUP(C122,'Supply Stops'!A:J,7),IF(C122&lt;(MAX('Supply Lines'!A:A))+1,VLOOKUP(C122,'Supply Lines'!A:J,7),IF(C122&lt;(MAX('Gas Connectors'!A:A))+1,VLOOKUP(C122,'Gas Connectors'!A:J,7),IF(C122&lt;(MAX('CI Fittings'!A:A))+1,VLOOKUP(C122,'CI Fittings'!A:J,7),IF(C122&lt;(MAX('Steel Couplings'!A:A))+1,VLOOKUP(C122,'Steel Couplings'!A:J,7),IF(C122&lt;(MAX(NHC!A:A))+1,VLOOKUP(C122,NHC!A:J,7),IF(C122&lt;(MAX('Dielectric Unions'!A:A))+1,VLOOKUP(C122,'Dielectric Unions'!A:J,7),IF(C122&lt;(MAX('MI Fittings - XH'!A:A))+1,VLOOKUP(C122,'MI Fittings - XH'!A:J,7),IF(C122&lt;(MAX('Steel Nipples - XH'!A:A))+1,VLOOKUP(C122,'Steel Nipples - XH'!A:J,7),IF(C122&lt;(MAX('CPVC Adapters'!A:A))+1,VLOOKUP(C122,'CPVC Adapters'!A:J,7),0))))))))))))))))))))))))))))))</f>
        <v>0</v>
      </c>
      <c r="J122" s="1555">
        <f>IFERROR(I122*D122,0)</f>
        <v>0</v>
      </c>
    </row>
    <row r="123" spans="3:10" ht="15" customHeight="1" thickTop="1" thickBot="1">
      <c r="C123" s="976">
        <v>102</v>
      </c>
      <c r="D123" s="17" t="str">
        <f>IF(C123&lt;(MAX('MI Fittings'!A:A))+1,VLOOKUP(C123,'MI Fittings'!A:K,10),IF(C123&lt;(MAX('CS Press Fittings'!A:A))+1,VLOOKUP(C123,'CS Press Fittings'!A:K,11),IF(C123&lt;(MAX('Steel Nipples'!A:A))+1,VLOOKUP(C123,'Steel Nipples'!A:K,10),IF(C123&lt;(MAX('Steel Cut Lengths'!A:A))+1,VLOOKUP(C123,'Steel Cut Lengths'!A:K,10),IF(C123&lt;(MAX('Pipe Hangers'!A:A))+1,VLOOKUP(C123,'Pipe Hangers'!A:J,10),IF(C123&lt;(MAX('Brass Nipples '!A:A))+1,VLOOKUP(C123,'Brass Nipples '!A:J,10),IF(C123&lt;(MAX('Brass Fittings '!A:A))+1,VLOOKUP(C123,'Brass Fittings '!A:J,10),IF(C123&lt;(MAX(Valves!A:A))+1,VLOOKUP(C123,Valves!A:J,10),IF(C123&lt;(MAX('PEX Tubing'!A:A))+1,VLOOKUP(C123,'PEX Tubing'!A:I,9),IF(C123&lt;(MAX('PEX Fittings - Brass'!A:A))+1,VLOOKUP(C123,'PEX Fittings - Brass'!A:J,10),IF(C123&lt;(MAX('PEX Fittings - EXPN Brass'!A:A))+1,VLOOKUP(C123,'PEX Fittings - EXPN Brass'!A:J,10),IF(C123&lt;(MAX('PEX Fittings - F1807 PPSU '!A:A))+1,VLOOKUP(C123,'PEX Fittings - F1807 PPSU '!A:J,10),IF(C123&lt;(MAX('PEX Fittings - F1960 EPPSU'!A:A))+1,VLOOKUP(C123,'PEX Fittings - F1960 EPPSU'!A:J,10),IF(C123&lt;(MAX(Accessories!A:A))+1,VLOOKUP(C123,Accessories!A:J,10),IF(C123&lt;(MAX('PVC DWV'!A:A))+1,VLOOKUP(C123,'PVC DWV'!A:K,11),IF(C123&lt;(MAX('PVC SCH 40'!A:A))+1,VLOOKUP(C123,'PVC SCH 40'!A:K,11),IF(C123&lt;(MAX('Push Fittings'!A:A))+1,VLOOKUP(C123,'Push Fittings'!A:J,10),IF(C123&lt;(MAX('Copper Wrot'!A:A))+1,VLOOKUP(C123,'Copper Wrot'!A:L,12),IF(C123&lt;(MAX('Cast Copper'!A:A))+1,VLOOKUP(C123,'Cast Copper'!A:J,10),IF(C123&lt;(MAX('Press Copper Fittings'!A:A))+1,VLOOKUP(C123,'Press Copper Fittings'!A:J,10),IF(C123&lt;(MAX('Supply Stops'!A:A))+1,VLOOKUP(C123,'Supply Stops'!A:J,10),IF(C123&lt;(MAX('Supply Lines'!A:A))+1,VLOOKUP(C123,'Supply Lines'!A:J,10),IF(C123&lt;(MAX('Gas Connectors'!A:A))+1,VLOOKUP(C123,'Gas Connectors'!A:J,10),IF(C123&lt;(MAX('CI Fittings'!A:A))+1,VLOOKUP(C123,'CI Fittings'!A:J,10),IF(C123&lt;(MAX('Steel Couplings'!A:A))+1,VLOOKUP(C123,'Steel Couplings'!A:J,10),IF(C123&lt;(MAX(NHC!A:A))+1,VLOOKUP(C123,NHC!A:J,10),IF(C123&lt;(MAX('Dielectric Unions'!A:A))+1,VLOOKUP(C123,'Dielectric Unions'!A:J,10),IF(C123&lt;(MAX('MI Fittings - XH'!A:A))+1,VLOOKUP(C123,'MI Fittings - XH'!A:J,10),IF(C123&lt;(MAX('Steel Nipples - XH'!A:A))+1,VLOOKUP(C123,'Steel Nipples - XH'!A:J,10),IF(C123&lt;(MAX('CPVC Adapters'!A:A))+1,VLOOKUP(C123,'CPVC Adapters'!A:J,10),""))))))))))))))))))))))))))))))</f>
        <v/>
      </c>
      <c r="E123" s="975" t="str">
        <f>IF(C123&lt;(MAX('MI Fittings'!A:A))+1,VLOOKUP(C123,'MI Fittings'!A:K,3),IF(C123&lt;(MAX('CS Press Fittings'!A:A))+1,VLOOKUP(C123,'CS Press Fittings'!A:K,4),IF(C123&lt;(MAX('Steel Nipples'!A:A))+1,VLOOKUP(C123,'Steel Nipples'!A:K,3),IF(C123&lt;(MAX('Steel Cut Lengths'!A:A))+1,VLOOKUP(C123,'Steel Cut Lengths'!A:K,3),IF(C123&lt;(MAX('Pipe Hangers'!A:A))+1,VLOOKUP(C123,'Pipe Hangers'!A:J,3),IF(C123&lt;(MAX('Brass Nipples '!A:A))+1,VLOOKUP(C123,'Brass Nipples '!A:J,3),IF(C123&lt;(MAX('Brass Fittings '!A:A))+1,VLOOKUP(C123,'Brass Fittings '!A:J,3),IF(C123&lt;(MAX(Valves!A:A))+1,VLOOKUP(C123,Valves!A:J,3),IF(C123&lt;(MAX('PEX Tubing'!A:A))+1,VLOOKUP(C123,'PEX Tubing'!A:I,3),IF(C123&lt;(MAX('PEX Fittings - Brass'!A:A))+1,VLOOKUP(C123,'PEX Fittings - Brass'!A:J,3),IF(C123&lt;(MAX('PEX Fittings - EXPN Brass'!A:A))+1,VLOOKUP(C123,'PEX Fittings - EXPN Brass'!A:J,3),IF(C123&lt;(MAX('PEX Fittings - F1807 PPSU '!A:A))+1,VLOOKUP(C123,'PEX Fittings - F1807 PPSU '!A:J,3),IF(C123&lt;(MAX('PEX Fittings - F1960 EPPSU'!A:A))+1,VLOOKUP(C123,'PEX Fittings - F1960 EPPSU'!A:J,3),IF(C123&lt;(MAX(Accessories!A:A))+1,VLOOKUP(C123,Accessories!A:J,3),IF(C123&lt;(MAX('PVC DWV'!A:A))+1,VLOOKUP(C123,'PVC DWV'!A:K,3),IF(C123&lt;(MAX('PVC SCH 40'!A:A))+1,VLOOKUP(C123,'PVC SCH 40'!A:K,3),IF(C123&lt;(MAX('Push Fittings'!A:A))+1,VLOOKUP(C123,'Push Fittings'!A:J,3),IF(C123&lt;(MAX('Copper Wrot'!A:A))+1,VLOOKUP(C123,'Copper Wrot'!A:L,3),IF(C123&lt;(MAX('Cast Copper'!A:A))+1,VLOOKUP(C123,'Cast Copper'!A:J,3),IF(C123&lt;(MAX('Cast Copper'!A:A))+1,VLOOKUP(C123,'Cast Copper'!A:J,3),IF(C123&lt;(MAX('Press Copper Fittings'!A:A))+1,VLOOKUP(C123,'Press Copper Fittings'!A:J,3),IF(C123&lt;(MAX('Supply Stops'!A:A))+1,VLOOKUP(C123,'Supply Stops'!A:J,3),IF(C123&lt;(MAX('Supply Lines'!A:A))+1,VLOOKUP(C123,'Supply Lines'!A:J,3),IF(C123&lt;(MAX('Gas Connectors'!A:A))+1,VLOOKUP(C123,'Gas Connectors'!A:J,3),IF(C123&lt;(MAX('CI Fittings'!A:A))+1,VLOOKUP(C123,'CI Fittings'!A:J,3),IF(C123&lt;(MAX('Steel Couplings'!A:A))+1,VLOOKUP(C123,'Steel Couplings'!A:J,3),IF(C123&lt;(MAX(NHC!A:A))+1,VLOOKUP(C123,NHC!A:J,3),IF(C123&lt;(MAX('Dielectric Unions'!A:A))+1,VLOOKUP(C123,'Dielectric Unions'!A:J,3),IF(C123&lt;(MAX('MI Fittings - XH'!A:A))+1,VLOOKUP(C123,'MI Fittings - XH'!A:J,3),IF(C123&lt;(MAX('Steel Nipples - XH'!A:A))+1,VLOOKUP(C123,'Steel Nipples - XH'!A:J,3),IF(C123&lt;(MAX('CPVC Adapters'!A:A))+1,VLOOKUP(C123,'CPVC Adapters'!A:J,3),"")))))))))))))))))))))))))))))))</f>
        <v/>
      </c>
      <c r="F123" s="1376" t="str">
        <f>IFERROR(VLOOKUP(E123,'Consolidated Master Sheet'!B:C,2,0),"")</f>
        <v/>
      </c>
      <c r="G123" s="1377"/>
      <c r="H123" s="345" t="str">
        <f>IFERROR(VLOOKUP(E123,'PEX Tubing'!C:H,6,0),IFERROR(VLOOKUP(E123,'Consolidated Master Sheet'!B:G,6,0),""))</f>
        <v/>
      </c>
      <c r="I123" s="1554">
        <f>IF(C123&lt;(MAX('MI Fittings'!A:A))+1,VLOOKUP(C123,'MI Fittings'!A:K,7),IF(C123&lt;(MAX('CS Press Fittings'!A:A))+1,VLOOKUP(C123,'CS Press Fittings'!A:K,8),IF(C123&lt;(MAX('Steel Nipples'!A:A))+1,VLOOKUP(C123,'Steel Nipples'!A:K,7),IF(C123&lt;(MAX('Steel Cut Lengths'!A:A))+1,VLOOKUP(C123,'Steel Cut Lengths'!A:K,7),IF(C123&lt;(MAX('Pipe Hangers'!A:A))+1,VLOOKUP(C123,'Pipe Hangers'!A:J,7),IF(C123&lt;(MAX('Brass Nipples '!A:A))+1,VLOOKUP(C123,'Brass Nipples '!A:J,7),IF(C123&lt;(MAX('Brass Fittings '!A:A))+1,VLOOKUP(C123,'Brass Fittings '!A:J,7),IF(C123&lt;(MAX(Valves!A:A))+1,VLOOKUP(C123,Valves!A:J,7),IF(C123&lt;(MAX('PEX Tubing'!A:A))+1,VLOOKUP(C123,'PEX Tubing'!A:I,7),IF(C123&lt;(MAX('PEX Fittings - Brass'!A:A))+1,VLOOKUP(C123,'PEX Fittings - Brass'!A:J,7),IF(C123&lt;(MAX('PEX Fittings - EXPN Brass'!A:A))+1,VLOOKUP(C123,'PEX Fittings - EXPN Brass'!A:J,7),IF(C123&lt;(MAX('PEX Fittings - F1807 PPSU '!A:A))+1,VLOOKUP(C123,'PEX Fittings - F1807 PPSU '!A:J,7),IF(C123&lt;(MAX('PEX Fittings - F1960 EPPSU'!A:A))+1,VLOOKUP(C123,'PEX Fittings - F1960 EPPSU'!A:J,7),IF(C123&lt;(MAX(Accessories!A:A))+1,VLOOKUP(C123,Accessories!A:J,7),IF(C123&lt;(MAX('PVC DWV'!A:A))+1,VLOOKUP(C123,'PVC DWV'!A:K,8),IF(C123&lt;(MAX('PVC SCH 40'!A:A))+1,VLOOKUP(C123,'PVC SCH 40'!A:K,7),IF(C123&lt;(MAX('Push Fittings'!A:A))+1,VLOOKUP(C123,'Push Fittings'!A:J,7),IF(C123&lt;(MAX('Copper Wrot'!A:A))+1,VLOOKUP(C123,'Copper Wrot'!A:L,9),IF(C123&lt;(MAX('Cast Copper'!A:A))+1,VLOOKUP(C123,'Cast Copper'!A:J,6),IF(C123&lt;(MAX('Press Copper Fittings'!A:A))+1,VLOOKUP(C123,'Press Copper Fittings'!A:J,7),IF(C123&lt;(MAX('Supply Stops'!A:A))+1,VLOOKUP(C123,'Supply Stops'!A:J,7),IF(C123&lt;(MAX('Supply Lines'!A:A))+1,VLOOKUP(C123,'Supply Lines'!A:J,7),IF(C123&lt;(MAX('Gas Connectors'!A:A))+1,VLOOKUP(C123,'Gas Connectors'!A:J,7),IF(C123&lt;(MAX('CI Fittings'!A:A))+1,VLOOKUP(C123,'CI Fittings'!A:J,7),IF(C123&lt;(MAX('Steel Couplings'!A:A))+1,VLOOKUP(C123,'Steel Couplings'!A:J,7),IF(C123&lt;(MAX(NHC!A:A))+1,VLOOKUP(C123,NHC!A:J,7),IF(C123&lt;(MAX('Dielectric Unions'!A:A))+1,VLOOKUP(C123,'Dielectric Unions'!A:J,7),IF(C123&lt;(MAX('MI Fittings - XH'!A:A))+1,VLOOKUP(C123,'MI Fittings - XH'!A:J,7),IF(C123&lt;(MAX('Steel Nipples - XH'!A:A))+1,VLOOKUP(C123,'Steel Nipples - XH'!A:J,7),IF(C123&lt;(MAX('CPVC Adapters'!A:A))+1,VLOOKUP(C123,'CPVC Adapters'!A:J,7),0))))))))))))))))))))))))))))))</f>
        <v>0</v>
      </c>
      <c r="J123" s="1555">
        <f t="shared" ref="J123:J186" si="2">IFERROR(I123*D123,0)</f>
        <v>0</v>
      </c>
    </row>
    <row r="124" spans="3:10" ht="15" customHeight="1" thickTop="1" thickBot="1">
      <c r="C124" s="977">
        <v>103</v>
      </c>
      <c r="D124" s="17" t="str">
        <f>IF(C124&lt;(MAX('MI Fittings'!A:A))+1,VLOOKUP(C124,'MI Fittings'!A:K,10),IF(C124&lt;(MAX('CS Press Fittings'!A:A))+1,VLOOKUP(C124,'CS Press Fittings'!A:K,11),IF(C124&lt;(MAX('Steel Nipples'!A:A))+1,VLOOKUP(C124,'Steel Nipples'!A:K,10),IF(C124&lt;(MAX('Steel Cut Lengths'!A:A))+1,VLOOKUP(C124,'Steel Cut Lengths'!A:K,10),IF(C124&lt;(MAX('Pipe Hangers'!A:A))+1,VLOOKUP(C124,'Pipe Hangers'!A:J,10),IF(C124&lt;(MAX('Brass Nipples '!A:A))+1,VLOOKUP(C124,'Brass Nipples '!A:J,10),IF(C124&lt;(MAX('Brass Fittings '!A:A))+1,VLOOKUP(C124,'Brass Fittings '!A:J,10),IF(C124&lt;(MAX(Valves!A:A))+1,VLOOKUP(C124,Valves!A:J,10),IF(C124&lt;(MAX('PEX Tubing'!A:A))+1,VLOOKUP(C124,'PEX Tubing'!A:I,9),IF(C124&lt;(MAX('PEX Fittings - Brass'!A:A))+1,VLOOKUP(C124,'PEX Fittings - Brass'!A:J,10),IF(C124&lt;(MAX('PEX Fittings - EXPN Brass'!A:A))+1,VLOOKUP(C124,'PEX Fittings - EXPN Brass'!A:J,10),IF(C124&lt;(MAX('PEX Fittings - F1807 PPSU '!A:A))+1,VLOOKUP(C124,'PEX Fittings - F1807 PPSU '!A:J,10),IF(C124&lt;(MAX('PEX Fittings - F1960 EPPSU'!A:A))+1,VLOOKUP(C124,'PEX Fittings - F1960 EPPSU'!A:J,10),IF(C124&lt;(MAX(Accessories!A:A))+1,VLOOKUP(C124,Accessories!A:J,10),IF(C124&lt;(MAX('PVC DWV'!A:A))+1,VLOOKUP(C124,'PVC DWV'!A:K,11),IF(C124&lt;(MAX('PVC SCH 40'!A:A))+1,VLOOKUP(C124,'PVC SCH 40'!A:K,11),IF(C124&lt;(MAX('Push Fittings'!A:A))+1,VLOOKUP(C124,'Push Fittings'!A:J,10),IF(C124&lt;(MAX('Copper Wrot'!A:A))+1,VLOOKUP(C124,'Copper Wrot'!A:L,12),IF(C124&lt;(MAX('Cast Copper'!A:A))+1,VLOOKUP(C124,'Cast Copper'!A:J,10),IF(C124&lt;(MAX('Press Copper Fittings'!A:A))+1,VLOOKUP(C124,'Press Copper Fittings'!A:J,10),IF(C124&lt;(MAX('Supply Stops'!A:A))+1,VLOOKUP(C124,'Supply Stops'!A:J,10),IF(C124&lt;(MAX('Supply Lines'!A:A))+1,VLOOKUP(C124,'Supply Lines'!A:J,10),IF(C124&lt;(MAX('Gas Connectors'!A:A))+1,VLOOKUP(C124,'Gas Connectors'!A:J,10),IF(C124&lt;(MAX('CI Fittings'!A:A))+1,VLOOKUP(C124,'CI Fittings'!A:J,10),IF(C124&lt;(MAX('Steel Couplings'!A:A))+1,VLOOKUP(C124,'Steel Couplings'!A:J,10),IF(C124&lt;(MAX(NHC!A:A))+1,VLOOKUP(C124,NHC!A:J,10),IF(C124&lt;(MAX('Dielectric Unions'!A:A))+1,VLOOKUP(C124,'Dielectric Unions'!A:J,10),IF(C124&lt;(MAX('MI Fittings - XH'!A:A))+1,VLOOKUP(C124,'MI Fittings - XH'!A:J,10),IF(C124&lt;(MAX('Steel Nipples - XH'!A:A))+1,VLOOKUP(C124,'Steel Nipples - XH'!A:J,10),IF(C124&lt;(MAX('CPVC Adapters'!A:A))+1,VLOOKUP(C124,'CPVC Adapters'!A:J,10),""))))))))))))))))))))))))))))))</f>
        <v/>
      </c>
      <c r="E124" s="975" t="str">
        <f>IF(C124&lt;(MAX('MI Fittings'!A:A))+1,VLOOKUP(C124,'MI Fittings'!A:K,3),IF(C124&lt;(MAX('CS Press Fittings'!A:A))+1,VLOOKUP(C124,'CS Press Fittings'!A:K,4),IF(C124&lt;(MAX('Steel Nipples'!A:A))+1,VLOOKUP(C124,'Steel Nipples'!A:K,3),IF(C124&lt;(MAX('Steel Cut Lengths'!A:A))+1,VLOOKUP(C124,'Steel Cut Lengths'!A:K,3),IF(C124&lt;(MAX('Pipe Hangers'!A:A))+1,VLOOKUP(C124,'Pipe Hangers'!A:J,3),IF(C124&lt;(MAX('Brass Nipples '!A:A))+1,VLOOKUP(C124,'Brass Nipples '!A:J,3),IF(C124&lt;(MAX('Brass Fittings '!A:A))+1,VLOOKUP(C124,'Brass Fittings '!A:J,3),IF(C124&lt;(MAX(Valves!A:A))+1,VLOOKUP(C124,Valves!A:J,3),IF(C124&lt;(MAX('PEX Tubing'!A:A))+1,VLOOKUP(C124,'PEX Tubing'!A:I,3),IF(C124&lt;(MAX('PEX Fittings - Brass'!A:A))+1,VLOOKUP(C124,'PEX Fittings - Brass'!A:J,3),IF(C124&lt;(MAX('PEX Fittings - EXPN Brass'!A:A))+1,VLOOKUP(C124,'PEX Fittings - EXPN Brass'!A:J,3),IF(C124&lt;(MAX('PEX Fittings - F1807 PPSU '!A:A))+1,VLOOKUP(C124,'PEX Fittings - F1807 PPSU '!A:J,3),IF(C124&lt;(MAX('PEX Fittings - F1960 EPPSU'!A:A))+1,VLOOKUP(C124,'PEX Fittings - F1960 EPPSU'!A:J,3),IF(C124&lt;(MAX(Accessories!A:A))+1,VLOOKUP(C124,Accessories!A:J,3),IF(C124&lt;(MAX('PVC DWV'!A:A))+1,VLOOKUP(C124,'PVC DWV'!A:K,3),IF(C124&lt;(MAX('PVC SCH 40'!A:A))+1,VLOOKUP(C124,'PVC SCH 40'!A:K,3),IF(C124&lt;(MAX('Push Fittings'!A:A))+1,VLOOKUP(C124,'Push Fittings'!A:J,3),IF(C124&lt;(MAX('Copper Wrot'!A:A))+1,VLOOKUP(C124,'Copper Wrot'!A:L,3),IF(C124&lt;(MAX('Cast Copper'!A:A))+1,VLOOKUP(C124,'Cast Copper'!A:J,3),IF(C124&lt;(MAX('Cast Copper'!A:A))+1,VLOOKUP(C124,'Cast Copper'!A:J,3),IF(C124&lt;(MAX('Press Copper Fittings'!A:A))+1,VLOOKUP(C124,'Press Copper Fittings'!A:J,3),IF(C124&lt;(MAX('Supply Stops'!A:A))+1,VLOOKUP(C124,'Supply Stops'!A:J,3),IF(C124&lt;(MAX('Supply Lines'!A:A))+1,VLOOKUP(C124,'Supply Lines'!A:J,3),IF(C124&lt;(MAX('Gas Connectors'!A:A))+1,VLOOKUP(C124,'Gas Connectors'!A:J,3),IF(C124&lt;(MAX('CI Fittings'!A:A))+1,VLOOKUP(C124,'CI Fittings'!A:J,3),IF(C124&lt;(MAX('Steel Couplings'!A:A))+1,VLOOKUP(C124,'Steel Couplings'!A:J,3),IF(C124&lt;(MAX(NHC!A:A))+1,VLOOKUP(C124,NHC!A:J,3),IF(C124&lt;(MAX('Dielectric Unions'!A:A))+1,VLOOKUP(C124,'Dielectric Unions'!A:J,3),IF(C124&lt;(MAX('MI Fittings - XH'!A:A))+1,VLOOKUP(C124,'MI Fittings - XH'!A:J,3),IF(C124&lt;(MAX('Steel Nipples - XH'!A:A))+1,VLOOKUP(C124,'Steel Nipples - XH'!A:J,3),IF(C124&lt;(MAX('CPVC Adapters'!A:A))+1,VLOOKUP(C124,'CPVC Adapters'!A:J,3),"")))))))))))))))))))))))))))))))</f>
        <v/>
      </c>
      <c r="F124" s="1376" t="str">
        <f>IFERROR(VLOOKUP(E124,'Consolidated Master Sheet'!B:C,2,0),"")</f>
        <v/>
      </c>
      <c r="G124" s="1377"/>
      <c r="H124" s="345" t="str">
        <f>IFERROR(VLOOKUP(E124,'PEX Tubing'!C:H,6,0),IFERROR(VLOOKUP(E124,'Consolidated Master Sheet'!B:G,6,0),""))</f>
        <v/>
      </c>
      <c r="I124" s="1554">
        <f>IF(C124&lt;(MAX('MI Fittings'!A:A))+1,VLOOKUP(C124,'MI Fittings'!A:K,7),IF(C124&lt;(MAX('CS Press Fittings'!A:A))+1,VLOOKUP(C124,'CS Press Fittings'!A:K,8),IF(C124&lt;(MAX('Steel Nipples'!A:A))+1,VLOOKUP(C124,'Steel Nipples'!A:K,7),IF(C124&lt;(MAX('Steel Cut Lengths'!A:A))+1,VLOOKUP(C124,'Steel Cut Lengths'!A:K,7),IF(C124&lt;(MAX('Pipe Hangers'!A:A))+1,VLOOKUP(C124,'Pipe Hangers'!A:J,7),IF(C124&lt;(MAX('Brass Nipples '!A:A))+1,VLOOKUP(C124,'Brass Nipples '!A:J,7),IF(C124&lt;(MAX('Brass Fittings '!A:A))+1,VLOOKUP(C124,'Brass Fittings '!A:J,7),IF(C124&lt;(MAX(Valves!A:A))+1,VLOOKUP(C124,Valves!A:J,7),IF(C124&lt;(MAX('PEX Tubing'!A:A))+1,VLOOKUP(C124,'PEX Tubing'!A:I,7),IF(C124&lt;(MAX('PEX Fittings - Brass'!A:A))+1,VLOOKUP(C124,'PEX Fittings - Brass'!A:J,7),IF(C124&lt;(MAX('PEX Fittings - EXPN Brass'!A:A))+1,VLOOKUP(C124,'PEX Fittings - EXPN Brass'!A:J,7),IF(C124&lt;(MAX('PEX Fittings - F1807 PPSU '!A:A))+1,VLOOKUP(C124,'PEX Fittings - F1807 PPSU '!A:J,7),IF(C124&lt;(MAX('PEX Fittings - F1960 EPPSU'!A:A))+1,VLOOKUP(C124,'PEX Fittings - F1960 EPPSU'!A:J,7),IF(C124&lt;(MAX(Accessories!A:A))+1,VLOOKUP(C124,Accessories!A:J,7),IF(C124&lt;(MAX('PVC DWV'!A:A))+1,VLOOKUP(C124,'PVC DWV'!A:K,8),IF(C124&lt;(MAX('PVC SCH 40'!A:A))+1,VLOOKUP(C124,'PVC SCH 40'!A:K,7),IF(C124&lt;(MAX('Push Fittings'!A:A))+1,VLOOKUP(C124,'Push Fittings'!A:J,7),IF(C124&lt;(MAX('Copper Wrot'!A:A))+1,VLOOKUP(C124,'Copper Wrot'!A:L,9),IF(C124&lt;(MAX('Cast Copper'!A:A))+1,VLOOKUP(C124,'Cast Copper'!A:J,6),IF(C124&lt;(MAX('Press Copper Fittings'!A:A))+1,VLOOKUP(C124,'Press Copper Fittings'!A:J,7),IF(C124&lt;(MAX('Supply Stops'!A:A))+1,VLOOKUP(C124,'Supply Stops'!A:J,7),IF(C124&lt;(MAX('Supply Lines'!A:A))+1,VLOOKUP(C124,'Supply Lines'!A:J,7),IF(C124&lt;(MAX('Gas Connectors'!A:A))+1,VLOOKUP(C124,'Gas Connectors'!A:J,7),IF(C124&lt;(MAX('CI Fittings'!A:A))+1,VLOOKUP(C124,'CI Fittings'!A:J,7),IF(C124&lt;(MAX('Steel Couplings'!A:A))+1,VLOOKUP(C124,'Steel Couplings'!A:J,7),IF(C124&lt;(MAX(NHC!A:A))+1,VLOOKUP(C124,NHC!A:J,7),IF(C124&lt;(MAX('Dielectric Unions'!A:A))+1,VLOOKUP(C124,'Dielectric Unions'!A:J,7),IF(C124&lt;(MAX('MI Fittings - XH'!A:A))+1,VLOOKUP(C124,'MI Fittings - XH'!A:J,7),IF(C124&lt;(MAX('Steel Nipples - XH'!A:A))+1,VLOOKUP(C124,'Steel Nipples - XH'!A:J,7),IF(C124&lt;(MAX('CPVC Adapters'!A:A))+1,VLOOKUP(C124,'CPVC Adapters'!A:J,7),0))))))))))))))))))))))))))))))</f>
        <v>0</v>
      </c>
      <c r="J124" s="1555">
        <f t="shared" si="2"/>
        <v>0</v>
      </c>
    </row>
    <row r="125" spans="3:10" ht="15" customHeight="1" thickTop="1" thickBot="1">
      <c r="C125" s="976">
        <v>104</v>
      </c>
      <c r="D125" s="17" t="str">
        <f>IF(C125&lt;(MAX('MI Fittings'!A:A))+1,VLOOKUP(C125,'MI Fittings'!A:K,10),IF(C125&lt;(MAX('CS Press Fittings'!A:A))+1,VLOOKUP(C125,'CS Press Fittings'!A:K,11),IF(C125&lt;(MAX('Steel Nipples'!A:A))+1,VLOOKUP(C125,'Steel Nipples'!A:K,10),IF(C125&lt;(MAX('Steel Cut Lengths'!A:A))+1,VLOOKUP(C125,'Steel Cut Lengths'!A:K,10),IF(C125&lt;(MAX('Pipe Hangers'!A:A))+1,VLOOKUP(C125,'Pipe Hangers'!A:J,10),IF(C125&lt;(MAX('Brass Nipples '!A:A))+1,VLOOKUP(C125,'Brass Nipples '!A:J,10),IF(C125&lt;(MAX('Brass Fittings '!A:A))+1,VLOOKUP(C125,'Brass Fittings '!A:J,10),IF(C125&lt;(MAX(Valves!A:A))+1,VLOOKUP(C125,Valves!A:J,10),IF(C125&lt;(MAX('PEX Tubing'!A:A))+1,VLOOKUP(C125,'PEX Tubing'!A:I,9),IF(C125&lt;(MAX('PEX Fittings - Brass'!A:A))+1,VLOOKUP(C125,'PEX Fittings - Brass'!A:J,10),IF(C125&lt;(MAX('PEX Fittings - EXPN Brass'!A:A))+1,VLOOKUP(C125,'PEX Fittings - EXPN Brass'!A:J,10),IF(C125&lt;(MAX('PEX Fittings - F1807 PPSU '!A:A))+1,VLOOKUP(C125,'PEX Fittings - F1807 PPSU '!A:J,10),IF(C125&lt;(MAX('PEX Fittings - F1960 EPPSU'!A:A))+1,VLOOKUP(C125,'PEX Fittings - F1960 EPPSU'!A:J,10),IF(C125&lt;(MAX(Accessories!A:A))+1,VLOOKUP(C125,Accessories!A:J,10),IF(C125&lt;(MAX('PVC DWV'!A:A))+1,VLOOKUP(C125,'PVC DWV'!A:K,11),IF(C125&lt;(MAX('PVC SCH 40'!A:A))+1,VLOOKUP(C125,'PVC SCH 40'!A:K,11),IF(C125&lt;(MAX('Push Fittings'!A:A))+1,VLOOKUP(C125,'Push Fittings'!A:J,10),IF(C125&lt;(MAX('Copper Wrot'!A:A))+1,VLOOKUP(C125,'Copper Wrot'!A:L,12),IF(C125&lt;(MAX('Cast Copper'!A:A))+1,VLOOKUP(C125,'Cast Copper'!A:J,10),IF(C125&lt;(MAX('Press Copper Fittings'!A:A))+1,VLOOKUP(C125,'Press Copper Fittings'!A:J,10),IF(C125&lt;(MAX('Supply Stops'!A:A))+1,VLOOKUP(C125,'Supply Stops'!A:J,10),IF(C125&lt;(MAX('Supply Lines'!A:A))+1,VLOOKUP(C125,'Supply Lines'!A:J,10),IF(C125&lt;(MAX('Gas Connectors'!A:A))+1,VLOOKUP(C125,'Gas Connectors'!A:J,10),IF(C125&lt;(MAX('CI Fittings'!A:A))+1,VLOOKUP(C125,'CI Fittings'!A:J,10),IF(C125&lt;(MAX('Steel Couplings'!A:A))+1,VLOOKUP(C125,'Steel Couplings'!A:J,10),IF(C125&lt;(MAX(NHC!A:A))+1,VLOOKUP(C125,NHC!A:J,10),IF(C125&lt;(MAX('Dielectric Unions'!A:A))+1,VLOOKUP(C125,'Dielectric Unions'!A:J,10),IF(C125&lt;(MAX('MI Fittings - XH'!A:A))+1,VLOOKUP(C125,'MI Fittings - XH'!A:J,10),IF(C125&lt;(MAX('Steel Nipples - XH'!A:A))+1,VLOOKUP(C125,'Steel Nipples - XH'!A:J,10),IF(C125&lt;(MAX('CPVC Adapters'!A:A))+1,VLOOKUP(C125,'CPVC Adapters'!A:J,10),""))))))))))))))))))))))))))))))</f>
        <v/>
      </c>
      <c r="E125" s="975" t="str">
        <f>IF(C125&lt;(MAX('MI Fittings'!A:A))+1,VLOOKUP(C125,'MI Fittings'!A:K,3),IF(C125&lt;(MAX('CS Press Fittings'!A:A))+1,VLOOKUP(C125,'CS Press Fittings'!A:K,4),IF(C125&lt;(MAX('Steel Nipples'!A:A))+1,VLOOKUP(C125,'Steel Nipples'!A:K,3),IF(C125&lt;(MAX('Steel Cut Lengths'!A:A))+1,VLOOKUP(C125,'Steel Cut Lengths'!A:K,3),IF(C125&lt;(MAX('Pipe Hangers'!A:A))+1,VLOOKUP(C125,'Pipe Hangers'!A:J,3),IF(C125&lt;(MAX('Brass Nipples '!A:A))+1,VLOOKUP(C125,'Brass Nipples '!A:J,3),IF(C125&lt;(MAX('Brass Fittings '!A:A))+1,VLOOKUP(C125,'Brass Fittings '!A:J,3),IF(C125&lt;(MAX(Valves!A:A))+1,VLOOKUP(C125,Valves!A:J,3),IF(C125&lt;(MAX('PEX Tubing'!A:A))+1,VLOOKUP(C125,'PEX Tubing'!A:I,3),IF(C125&lt;(MAX('PEX Fittings - Brass'!A:A))+1,VLOOKUP(C125,'PEX Fittings - Brass'!A:J,3),IF(C125&lt;(MAX('PEX Fittings - EXPN Brass'!A:A))+1,VLOOKUP(C125,'PEX Fittings - EXPN Brass'!A:J,3),IF(C125&lt;(MAX('PEX Fittings - F1807 PPSU '!A:A))+1,VLOOKUP(C125,'PEX Fittings - F1807 PPSU '!A:J,3),IF(C125&lt;(MAX('PEX Fittings - F1960 EPPSU'!A:A))+1,VLOOKUP(C125,'PEX Fittings - F1960 EPPSU'!A:J,3),IF(C125&lt;(MAX(Accessories!A:A))+1,VLOOKUP(C125,Accessories!A:J,3),IF(C125&lt;(MAX('PVC DWV'!A:A))+1,VLOOKUP(C125,'PVC DWV'!A:K,3),IF(C125&lt;(MAX('PVC SCH 40'!A:A))+1,VLOOKUP(C125,'PVC SCH 40'!A:K,3),IF(C125&lt;(MAX('Push Fittings'!A:A))+1,VLOOKUP(C125,'Push Fittings'!A:J,3),IF(C125&lt;(MAX('Copper Wrot'!A:A))+1,VLOOKUP(C125,'Copper Wrot'!A:L,3),IF(C125&lt;(MAX('Cast Copper'!A:A))+1,VLOOKUP(C125,'Cast Copper'!A:J,3),IF(C125&lt;(MAX('Cast Copper'!A:A))+1,VLOOKUP(C125,'Cast Copper'!A:J,3),IF(C125&lt;(MAX('Press Copper Fittings'!A:A))+1,VLOOKUP(C125,'Press Copper Fittings'!A:J,3),IF(C125&lt;(MAX('Supply Stops'!A:A))+1,VLOOKUP(C125,'Supply Stops'!A:J,3),IF(C125&lt;(MAX('Supply Lines'!A:A))+1,VLOOKUP(C125,'Supply Lines'!A:J,3),IF(C125&lt;(MAX('Gas Connectors'!A:A))+1,VLOOKUP(C125,'Gas Connectors'!A:J,3),IF(C125&lt;(MAX('CI Fittings'!A:A))+1,VLOOKUP(C125,'CI Fittings'!A:J,3),IF(C125&lt;(MAX('Steel Couplings'!A:A))+1,VLOOKUP(C125,'Steel Couplings'!A:J,3),IF(C125&lt;(MAX(NHC!A:A))+1,VLOOKUP(C125,NHC!A:J,3),IF(C125&lt;(MAX('Dielectric Unions'!A:A))+1,VLOOKUP(C125,'Dielectric Unions'!A:J,3),IF(C125&lt;(MAX('MI Fittings - XH'!A:A))+1,VLOOKUP(C125,'MI Fittings - XH'!A:J,3),IF(C125&lt;(MAX('Steel Nipples - XH'!A:A))+1,VLOOKUP(C125,'Steel Nipples - XH'!A:J,3),IF(C125&lt;(MAX('CPVC Adapters'!A:A))+1,VLOOKUP(C125,'CPVC Adapters'!A:J,3),"")))))))))))))))))))))))))))))))</f>
        <v/>
      </c>
      <c r="F125" s="1376" t="str">
        <f>IFERROR(VLOOKUP(E125,'Consolidated Master Sheet'!B:C,2,0),"")</f>
        <v/>
      </c>
      <c r="G125" s="1377"/>
      <c r="H125" s="345" t="str">
        <f>IFERROR(VLOOKUP(E125,'PEX Tubing'!C:H,6,0),IFERROR(VLOOKUP(E125,'Consolidated Master Sheet'!B:G,6,0),""))</f>
        <v/>
      </c>
      <c r="I125" s="1554">
        <f>IF(C125&lt;(MAX('MI Fittings'!A:A))+1,VLOOKUP(C125,'MI Fittings'!A:K,7),IF(C125&lt;(MAX('CS Press Fittings'!A:A))+1,VLOOKUP(C125,'CS Press Fittings'!A:K,8),IF(C125&lt;(MAX('Steel Nipples'!A:A))+1,VLOOKUP(C125,'Steel Nipples'!A:K,7),IF(C125&lt;(MAX('Steel Cut Lengths'!A:A))+1,VLOOKUP(C125,'Steel Cut Lengths'!A:K,7),IF(C125&lt;(MAX('Pipe Hangers'!A:A))+1,VLOOKUP(C125,'Pipe Hangers'!A:J,7),IF(C125&lt;(MAX('Brass Nipples '!A:A))+1,VLOOKUP(C125,'Brass Nipples '!A:J,7),IF(C125&lt;(MAX('Brass Fittings '!A:A))+1,VLOOKUP(C125,'Brass Fittings '!A:J,7),IF(C125&lt;(MAX(Valves!A:A))+1,VLOOKUP(C125,Valves!A:J,7),IF(C125&lt;(MAX('PEX Tubing'!A:A))+1,VLOOKUP(C125,'PEX Tubing'!A:I,7),IF(C125&lt;(MAX('PEX Fittings - Brass'!A:A))+1,VLOOKUP(C125,'PEX Fittings - Brass'!A:J,7),IF(C125&lt;(MAX('PEX Fittings - EXPN Brass'!A:A))+1,VLOOKUP(C125,'PEX Fittings - EXPN Brass'!A:J,7),IF(C125&lt;(MAX('PEX Fittings - F1807 PPSU '!A:A))+1,VLOOKUP(C125,'PEX Fittings - F1807 PPSU '!A:J,7),IF(C125&lt;(MAX('PEX Fittings - F1960 EPPSU'!A:A))+1,VLOOKUP(C125,'PEX Fittings - F1960 EPPSU'!A:J,7),IF(C125&lt;(MAX(Accessories!A:A))+1,VLOOKUP(C125,Accessories!A:J,7),IF(C125&lt;(MAX('PVC DWV'!A:A))+1,VLOOKUP(C125,'PVC DWV'!A:K,8),IF(C125&lt;(MAX('PVC SCH 40'!A:A))+1,VLOOKUP(C125,'PVC SCH 40'!A:K,7),IF(C125&lt;(MAX('Push Fittings'!A:A))+1,VLOOKUP(C125,'Push Fittings'!A:J,7),IF(C125&lt;(MAX('Copper Wrot'!A:A))+1,VLOOKUP(C125,'Copper Wrot'!A:L,9),IF(C125&lt;(MAX('Cast Copper'!A:A))+1,VLOOKUP(C125,'Cast Copper'!A:J,6),IF(C125&lt;(MAX('Press Copper Fittings'!A:A))+1,VLOOKUP(C125,'Press Copper Fittings'!A:J,7),IF(C125&lt;(MAX('Supply Stops'!A:A))+1,VLOOKUP(C125,'Supply Stops'!A:J,7),IF(C125&lt;(MAX('Supply Lines'!A:A))+1,VLOOKUP(C125,'Supply Lines'!A:J,7),IF(C125&lt;(MAX('Gas Connectors'!A:A))+1,VLOOKUP(C125,'Gas Connectors'!A:J,7),IF(C125&lt;(MAX('CI Fittings'!A:A))+1,VLOOKUP(C125,'CI Fittings'!A:J,7),IF(C125&lt;(MAX('Steel Couplings'!A:A))+1,VLOOKUP(C125,'Steel Couplings'!A:J,7),IF(C125&lt;(MAX(NHC!A:A))+1,VLOOKUP(C125,NHC!A:J,7),IF(C125&lt;(MAX('Dielectric Unions'!A:A))+1,VLOOKUP(C125,'Dielectric Unions'!A:J,7),IF(C125&lt;(MAX('MI Fittings - XH'!A:A))+1,VLOOKUP(C125,'MI Fittings - XH'!A:J,7),IF(C125&lt;(MAX('Steel Nipples - XH'!A:A))+1,VLOOKUP(C125,'Steel Nipples - XH'!A:J,7),IF(C125&lt;(MAX('CPVC Adapters'!A:A))+1,VLOOKUP(C125,'CPVC Adapters'!A:J,7),0))))))))))))))))))))))))))))))</f>
        <v>0</v>
      </c>
      <c r="J125" s="1555">
        <f t="shared" si="2"/>
        <v>0</v>
      </c>
    </row>
    <row r="126" spans="3:10" ht="15" customHeight="1" thickTop="1" thickBot="1">
      <c r="C126" s="977">
        <v>105</v>
      </c>
      <c r="D126" s="17" t="str">
        <f>IF(C126&lt;(MAX('MI Fittings'!A:A))+1,VLOOKUP(C126,'MI Fittings'!A:K,10),IF(C126&lt;(MAX('CS Press Fittings'!A:A))+1,VLOOKUP(C126,'CS Press Fittings'!A:K,11),IF(C126&lt;(MAX('Steel Nipples'!A:A))+1,VLOOKUP(C126,'Steel Nipples'!A:K,10),IF(C126&lt;(MAX('Steel Cut Lengths'!A:A))+1,VLOOKUP(C126,'Steel Cut Lengths'!A:K,10),IF(C126&lt;(MAX('Pipe Hangers'!A:A))+1,VLOOKUP(C126,'Pipe Hangers'!A:J,10),IF(C126&lt;(MAX('Brass Nipples '!A:A))+1,VLOOKUP(C126,'Brass Nipples '!A:J,10),IF(C126&lt;(MAX('Brass Fittings '!A:A))+1,VLOOKUP(C126,'Brass Fittings '!A:J,10),IF(C126&lt;(MAX(Valves!A:A))+1,VLOOKUP(C126,Valves!A:J,10),IF(C126&lt;(MAX('PEX Tubing'!A:A))+1,VLOOKUP(C126,'PEX Tubing'!A:I,9),IF(C126&lt;(MAX('PEX Fittings - Brass'!A:A))+1,VLOOKUP(C126,'PEX Fittings - Brass'!A:J,10),IF(C126&lt;(MAX('PEX Fittings - EXPN Brass'!A:A))+1,VLOOKUP(C126,'PEX Fittings - EXPN Brass'!A:J,10),IF(C126&lt;(MAX('PEX Fittings - F1807 PPSU '!A:A))+1,VLOOKUP(C126,'PEX Fittings - F1807 PPSU '!A:J,10),IF(C126&lt;(MAX('PEX Fittings - F1960 EPPSU'!A:A))+1,VLOOKUP(C126,'PEX Fittings - F1960 EPPSU'!A:J,10),IF(C126&lt;(MAX(Accessories!A:A))+1,VLOOKUP(C126,Accessories!A:J,10),IF(C126&lt;(MAX('PVC DWV'!A:A))+1,VLOOKUP(C126,'PVC DWV'!A:K,11),IF(C126&lt;(MAX('PVC SCH 40'!A:A))+1,VLOOKUP(C126,'PVC SCH 40'!A:K,11),IF(C126&lt;(MAX('Push Fittings'!A:A))+1,VLOOKUP(C126,'Push Fittings'!A:J,10),IF(C126&lt;(MAX('Copper Wrot'!A:A))+1,VLOOKUP(C126,'Copper Wrot'!A:L,12),IF(C126&lt;(MAX('Cast Copper'!A:A))+1,VLOOKUP(C126,'Cast Copper'!A:J,10),IF(C126&lt;(MAX('Press Copper Fittings'!A:A))+1,VLOOKUP(C126,'Press Copper Fittings'!A:J,10),IF(C126&lt;(MAX('Supply Stops'!A:A))+1,VLOOKUP(C126,'Supply Stops'!A:J,10),IF(C126&lt;(MAX('Supply Lines'!A:A))+1,VLOOKUP(C126,'Supply Lines'!A:J,10),IF(C126&lt;(MAX('Gas Connectors'!A:A))+1,VLOOKUP(C126,'Gas Connectors'!A:J,10),IF(C126&lt;(MAX('CI Fittings'!A:A))+1,VLOOKUP(C126,'CI Fittings'!A:J,10),IF(C126&lt;(MAX('Steel Couplings'!A:A))+1,VLOOKUP(C126,'Steel Couplings'!A:J,10),IF(C126&lt;(MAX(NHC!A:A))+1,VLOOKUP(C126,NHC!A:J,10),IF(C126&lt;(MAX('Dielectric Unions'!A:A))+1,VLOOKUP(C126,'Dielectric Unions'!A:J,10),IF(C126&lt;(MAX('MI Fittings - XH'!A:A))+1,VLOOKUP(C126,'MI Fittings - XH'!A:J,10),IF(C126&lt;(MAX('Steel Nipples - XH'!A:A))+1,VLOOKUP(C126,'Steel Nipples - XH'!A:J,10),IF(C126&lt;(MAX('CPVC Adapters'!A:A))+1,VLOOKUP(C126,'CPVC Adapters'!A:J,10),""))))))))))))))))))))))))))))))</f>
        <v/>
      </c>
      <c r="E126" s="975" t="str">
        <f>IF(C126&lt;(MAX('MI Fittings'!A:A))+1,VLOOKUP(C126,'MI Fittings'!A:K,3),IF(C126&lt;(MAX('CS Press Fittings'!A:A))+1,VLOOKUP(C126,'CS Press Fittings'!A:K,4),IF(C126&lt;(MAX('Steel Nipples'!A:A))+1,VLOOKUP(C126,'Steel Nipples'!A:K,3),IF(C126&lt;(MAX('Steel Cut Lengths'!A:A))+1,VLOOKUP(C126,'Steel Cut Lengths'!A:K,3),IF(C126&lt;(MAX('Pipe Hangers'!A:A))+1,VLOOKUP(C126,'Pipe Hangers'!A:J,3),IF(C126&lt;(MAX('Brass Nipples '!A:A))+1,VLOOKUP(C126,'Brass Nipples '!A:J,3),IF(C126&lt;(MAX('Brass Fittings '!A:A))+1,VLOOKUP(C126,'Brass Fittings '!A:J,3),IF(C126&lt;(MAX(Valves!A:A))+1,VLOOKUP(C126,Valves!A:J,3),IF(C126&lt;(MAX('PEX Tubing'!A:A))+1,VLOOKUP(C126,'PEX Tubing'!A:I,3),IF(C126&lt;(MAX('PEX Fittings - Brass'!A:A))+1,VLOOKUP(C126,'PEX Fittings - Brass'!A:J,3),IF(C126&lt;(MAX('PEX Fittings - EXPN Brass'!A:A))+1,VLOOKUP(C126,'PEX Fittings - EXPN Brass'!A:J,3),IF(C126&lt;(MAX('PEX Fittings - F1807 PPSU '!A:A))+1,VLOOKUP(C126,'PEX Fittings - F1807 PPSU '!A:J,3),IF(C126&lt;(MAX('PEX Fittings - F1960 EPPSU'!A:A))+1,VLOOKUP(C126,'PEX Fittings - F1960 EPPSU'!A:J,3),IF(C126&lt;(MAX(Accessories!A:A))+1,VLOOKUP(C126,Accessories!A:J,3),IF(C126&lt;(MAX('PVC DWV'!A:A))+1,VLOOKUP(C126,'PVC DWV'!A:K,3),IF(C126&lt;(MAX('PVC SCH 40'!A:A))+1,VLOOKUP(C126,'PVC SCH 40'!A:K,3),IF(C126&lt;(MAX('Push Fittings'!A:A))+1,VLOOKUP(C126,'Push Fittings'!A:J,3),IF(C126&lt;(MAX('Copper Wrot'!A:A))+1,VLOOKUP(C126,'Copper Wrot'!A:L,3),IF(C126&lt;(MAX('Cast Copper'!A:A))+1,VLOOKUP(C126,'Cast Copper'!A:J,3),IF(C126&lt;(MAX('Cast Copper'!A:A))+1,VLOOKUP(C126,'Cast Copper'!A:J,3),IF(C126&lt;(MAX('Press Copper Fittings'!A:A))+1,VLOOKUP(C126,'Press Copper Fittings'!A:J,3),IF(C126&lt;(MAX('Supply Stops'!A:A))+1,VLOOKUP(C126,'Supply Stops'!A:J,3),IF(C126&lt;(MAX('Supply Lines'!A:A))+1,VLOOKUP(C126,'Supply Lines'!A:J,3),IF(C126&lt;(MAX('Gas Connectors'!A:A))+1,VLOOKUP(C126,'Gas Connectors'!A:J,3),IF(C126&lt;(MAX('CI Fittings'!A:A))+1,VLOOKUP(C126,'CI Fittings'!A:J,3),IF(C126&lt;(MAX('Steel Couplings'!A:A))+1,VLOOKUP(C126,'Steel Couplings'!A:J,3),IF(C126&lt;(MAX(NHC!A:A))+1,VLOOKUP(C126,NHC!A:J,3),IF(C126&lt;(MAX('Dielectric Unions'!A:A))+1,VLOOKUP(C126,'Dielectric Unions'!A:J,3),IF(C126&lt;(MAX('MI Fittings - XH'!A:A))+1,VLOOKUP(C126,'MI Fittings - XH'!A:J,3),IF(C126&lt;(MAX('Steel Nipples - XH'!A:A))+1,VLOOKUP(C126,'Steel Nipples - XH'!A:J,3),IF(C126&lt;(MAX('CPVC Adapters'!A:A))+1,VLOOKUP(C126,'CPVC Adapters'!A:J,3),"")))))))))))))))))))))))))))))))</f>
        <v/>
      </c>
      <c r="F126" s="1376" t="str">
        <f>IFERROR(VLOOKUP(E126,'Consolidated Master Sheet'!B:C,2,0),"")</f>
        <v/>
      </c>
      <c r="G126" s="1377"/>
      <c r="H126" s="345" t="str">
        <f>IFERROR(VLOOKUP(E126,'PEX Tubing'!C:H,6,0),IFERROR(VLOOKUP(E126,'Consolidated Master Sheet'!B:G,6,0),""))</f>
        <v/>
      </c>
      <c r="I126" s="1554">
        <f>IF(C126&lt;(MAX('MI Fittings'!A:A))+1,VLOOKUP(C126,'MI Fittings'!A:K,7),IF(C126&lt;(MAX('CS Press Fittings'!A:A))+1,VLOOKUP(C126,'CS Press Fittings'!A:K,8),IF(C126&lt;(MAX('Steel Nipples'!A:A))+1,VLOOKUP(C126,'Steel Nipples'!A:K,7),IF(C126&lt;(MAX('Steel Cut Lengths'!A:A))+1,VLOOKUP(C126,'Steel Cut Lengths'!A:K,7),IF(C126&lt;(MAX('Pipe Hangers'!A:A))+1,VLOOKUP(C126,'Pipe Hangers'!A:J,7),IF(C126&lt;(MAX('Brass Nipples '!A:A))+1,VLOOKUP(C126,'Brass Nipples '!A:J,7),IF(C126&lt;(MAX('Brass Fittings '!A:A))+1,VLOOKUP(C126,'Brass Fittings '!A:J,7),IF(C126&lt;(MAX(Valves!A:A))+1,VLOOKUP(C126,Valves!A:J,7),IF(C126&lt;(MAX('PEX Tubing'!A:A))+1,VLOOKUP(C126,'PEX Tubing'!A:I,7),IF(C126&lt;(MAX('PEX Fittings - Brass'!A:A))+1,VLOOKUP(C126,'PEX Fittings - Brass'!A:J,7),IF(C126&lt;(MAX('PEX Fittings - EXPN Brass'!A:A))+1,VLOOKUP(C126,'PEX Fittings - EXPN Brass'!A:J,7),IF(C126&lt;(MAX('PEX Fittings - F1807 PPSU '!A:A))+1,VLOOKUP(C126,'PEX Fittings - F1807 PPSU '!A:J,7),IF(C126&lt;(MAX('PEX Fittings - F1960 EPPSU'!A:A))+1,VLOOKUP(C126,'PEX Fittings - F1960 EPPSU'!A:J,7),IF(C126&lt;(MAX(Accessories!A:A))+1,VLOOKUP(C126,Accessories!A:J,7),IF(C126&lt;(MAX('PVC DWV'!A:A))+1,VLOOKUP(C126,'PVC DWV'!A:K,8),IF(C126&lt;(MAX('PVC SCH 40'!A:A))+1,VLOOKUP(C126,'PVC SCH 40'!A:K,7),IF(C126&lt;(MAX('Push Fittings'!A:A))+1,VLOOKUP(C126,'Push Fittings'!A:J,7),IF(C126&lt;(MAX('Copper Wrot'!A:A))+1,VLOOKUP(C126,'Copper Wrot'!A:L,9),IF(C126&lt;(MAX('Cast Copper'!A:A))+1,VLOOKUP(C126,'Cast Copper'!A:J,6),IF(C126&lt;(MAX('Press Copper Fittings'!A:A))+1,VLOOKUP(C126,'Press Copper Fittings'!A:J,7),IF(C126&lt;(MAX('Supply Stops'!A:A))+1,VLOOKUP(C126,'Supply Stops'!A:J,7),IF(C126&lt;(MAX('Supply Lines'!A:A))+1,VLOOKUP(C126,'Supply Lines'!A:J,7),IF(C126&lt;(MAX('Gas Connectors'!A:A))+1,VLOOKUP(C126,'Gas Connectors'!A:J,7),IF(C126&lt;(MAX('CI Fittings'!A:A))+1,VLOOKUP(C126,'CI Fittings'!A:J,7),IF(C126&lt;(MAX('Steel Couplings'!A:A))+1,VLOOKUP(C126,'Steel Couplings'!A:J,7),IF(C126&lt;(MAX(NHC!A:A))+1,VLOOKUP(C126,NHC!A:J,7),IF(C126&lt;(MAX('Dielectric Unions'!A:A))+1,VLOOKUP(C126,'Dielectric Unions'!A:J,7),IF(C126&lt;(MAX('MI Fittings - XH'!A:A))+1,VLOOKUP(C126,'MI Fittings - XH'!A:J,7),IF(C126&lt;(MAX('Steel Nipples - XH'!A:A))+1,VLOOKUP(C126,'Steel Nipples - XH'!A:J,7),IF(C126&lt;(MAX('CPVC Adapters'!A:A))+1,VLOOKUP(C126,'CPVC Adapters'!A:J,7),0))))))))))))))))))))))))))))))</f>
        <v>0</v>
      </c>
      <c r="J126" s="1555">
        <f t="shared" si="2"/>
        <v>0</v>
      </c>
    </row>
    <row r="127" spans="3:10" ht="15" customHeight="1" thickTop="1" thickBot="1">
      <c r="C127" s="976">
        <v>106</v>
      </c>
      <c r="D127" s="17" t="str">
        <f>IF(C127&lt;(MAX('MI Fittings'!A:A))+1,VLOOKUP(C127,'MI Fittings'!A:K,10),IF(C127&lt;(MAX('CS Press Fittings'!A:A))+1,VLOOKUP(C127,'CS Press Fittings'!A:K,11),IF(C127&lt;(MAX('Steel Nipples'!A:A))+1,VLOOKUP(C127,'Steel Nipples'!A:K,10),IF(C127&lt;(MAX('Steel Cut Lengths'!A:A))+1,VLOOKUP(C127,'Steel Cut Lengths'!A:K,10),IF(C127&lt;(MAX('Pipe Hangers'!A:A))+1,VLOOKUP(C127,'Pipe Hangers'!A:J,10),IF(C127&lt;(MAX('Brass Nipples '!A:A))+1,VLOOKUP(C127,'Brass Nipples '!A:J,10),IF(C127&lt;(MAX('Brass Fittings '!A:A))+1,VLOOKUP(C127,'Brass Fittings '!A:J,10),IF(C127&lt;(MAX(Valves!A:A))+1,VLOOKUP(C127,Valves!A:J,10),IF(C127&lt;(MAX('PEX Tubing'!A:A))+1,VLOOKUP(C127,'PEX Tubing'!A:I,9),IF(C127&lt;(MAX('PEX Fittings - Brass'!A:A))+1,VLOOKUP(C127,'PEX Fittings - Brass'!A:J,10),IF(C127&lt;(MAX('PEX Fittings - EXPN Brass'!A:A))+1,VLOOKUP(C127,'PEX Fittings - EXPN Brass'!A:J,10),IF(C127&lt;(MAX('PEX Fittings - F1807 PPSU '!A:A))+1,VLOOKUP(C127,'PEX Fittings - F1807 PPSU '!A:J,10),IF(C127&lt;(MAX('PEX Fittings - F1960 EPPSU'!A:A))+1,VLOOKUP(C127,'PEX Fittings - F1960 EPPSU'!A:J,10),IF(C127&lt;(MAX(Accessories!A:A))+1,VLOOKUP(C127,Accessories!A:J,10),IF(C127&lt;(MAX('PVC DWV'!A:A))+1,VLOOKUP(C127,'PVC DWV'!A:K,11),IF(C127&lt;(MAX('PVC SCH 40'!A:A))+1,VLOOKUP(C127,'PVC SCH 40'!A:K,11),IF(C127&lt;(MAX('Push Fittings'!A:A))+1,VLOOKUP(C127,'Push Fittings'!A:J,10),IF(C127&lt;(MAX('Copper Wrot'!A:A))+1,VLOOKUP(C127,'Copper Wrot'!A:L,12),IF(C127&lt;(MAX('Cast Copper'!A:A))+1,VLOOKUP(C127,'Cast Copper'!A:J,10),IF(C127&lt;(MAX('Press Copper Fittings'!A:A))+1,VLOOKUP(C127,'Press Copper Fittings'!A:J,10),IF(C127&lt;(MAX('Supply Stops'!A:A))+1,VLOOKUP(C127,'Supply Stops'!A:J,10),IF(C127&lt;(MAX('Supply Lines'!A:A))+1,VLOOKUP(C127,'Supply Lines'!A:J,10),IF(C127&lt;(MAX('Gas Connectors'!A:A))+1,VLOOKUP(C127,'Gas Connectors'!A:J,10),IF(C127&lt;(MAX('CI Fittings'!A:A))+1,VLOOKUP(C127,'CI Fittings'!A:J,10),IF(C127&lt;(MAX('Steel Couplings'!A:A))+1,VLOOKUP(C127,'Steel Couplings'!A:J,10),IF(C127&lt;(MAX(NHC!A:A))+1,VLOOKUP(C127,NHC!A:J,10),IF(C127&lt;(MAX('Dielectric Unions'!A:A))+1,VLOOKUP(C127,'Dielectric Unions'!A:J,10),IF(C127&lt;(MAX('MI Fittings - XH'!A:A))+1,VLOOKUP(C127,'MI Fittings - XH'!A:J,10),IF(C127&lt;(MAX('Steel Nipples - XH'!A:A))+1,VLOOKUP(C127,'Steel Nipples - XH'!A:J,10),IF(C127&lt;(MAX('CPVC Adapters'!A:A))+1,VLOOKUP(C127,'CPVC Adapters'!A:J,10),""))))))))))))))))))))))))))))))</f>
        <v/>
      </c>
      <c r="E127" s="975" t="str">
        <f>IF(C127&lt;(MAX('MI Fittings'!A:A))+1,VLOOKUP(C127,'MI Fittings'!A:K,3),IF(C127&lt;(MAX('CS Press Fittings'!A:A))+1,VLOOKUP(C127,'CS Press Fittings'!A:K,4),IF(C127&lt;(MAX('Steel Nipples'!A:A))+1,VLOOKUP(C127,'Steel Nipples'!A:K,3),IF(C127&lt;(MAX('Steel Cut Lengths'!A:A))+1,VLOOKUP(C127,'Steel Cut Lengths'!A:K,3),IF(C127&lt;(MAX('Pipe Hangers'!A:A))+1,VLOOKUP(C127,'Pipe Hangers'!A:J,3),IF(C127&lt;(MAX('Brass Nipples '!A:A))+1,VLOOKUP(C127,'Brass Nipples '!A:J,3),IF(C127&lt;(MAX('Brass Fittings '!A:A))+1,VLOOKUP(C127,'Brass Fittings '!A:J,3),IF(C127&lt;(MAX(Valves!A:A))+1,VLOOKUP(C127,Valves!A:J,3),IF(C127&lt;(MAX('PEX Tubing'!A:A))+1,VLOOKUP(C127,'PEX Tubing'!A:I,3),IF(C127&lt;(MAX('PEX Fittings - Brass'!A:A))+1,VLOOKUP(C127,'PEX Fittings - Brass'!A:J,3),IF(C127&lt;(MAX('PEX Fittings - EXPN Brass'!A:A))+1,VLOOKUP(C127,'PEX Fittings - EXPN Brass'!A:J,3),IF(C127&lt;(MAX('PEX Fittings - F1807 PPSU '!A:A))+1,VLOOKUP(C127,'PEX Fittings - F1807 PPSU '!A:J,3),IF(C127&lt;(MAX('PEX Fittings - F1960 EPPSU'!A:A))+1,VLOOKUP(C127,'PEX Fittings - F1960 EPPSU'!A:J,3),IF(C127&lt;(MAX(Accessories!A:A))+1,VLOOKUP(C127,Accessories!A:J,3),IF(C127&lt;(MAX('PVC DWV'!A:A))+1,VLOOKUP(C127,'PVC DWV'!A:K,3),IF(C127&lt;(MAX('PVC SCH 40'!A:A))+1,VLOOKUP(C127,'PVC SCH 40'!A:K,3),IF(C127&lt;(MAX('Push Fittings'!A:A))+1,VLOOKUP(C127,'Push Fittings'!A:J,3),IF(C127&lt;(MAX('Copper Wrot'!A:A))+1,VLOOKUP(C127,'Copper Wrot'!A:L,3),IF(C127&lt;(MAX('Cast Copper'!A:A))+1,VLOOKUP(C127,'Cast Copper'!A:J,3),IF(C127&lt;(MAX('Cast Copper'!A:A))+1,VLOOKUP(C127,'Cast Copper'!A:J,3),IF(C127&lt;(MAX('Press Copper Fittings'!A:A))+1,VLOOKUP(C127,'Press Copper Fittings'!A:J,3),IF(C127&lt;(MAX('Supply Stops'!A:A))+1,VLOOKUP(C127,'Supply Stops'!A:J,3),IF(C127&lt;(MAX('Supply Lines'!A:A))+1,VLOOKUP(C127,'Supply Lines'!A:J,3),IF(C127&lt;(MAX('Gas Connectors'!A:A))+1,VLOOKUP(C127,'Gas Connectors'!A:J,3),IF(C127&lt;(MAX('CI Fittings'!A:A))+1,VLOOKUP(C127,'CI Fittings'!A:J,3),IF(C127&lt;(MAX('Steel Couplings'!A:A))+1,VLOOKUP(C127,'Steel Couplings'!A:J,3),IF(C127&lt;(MAX(NHC!A:A))+1,VLOOKUP(C127,NHC!A:J,3),IF(C127&lt;(MAX('Dielectric Unions'!A:A))+1,VLOOKUP(C127,'Dielectric Unions'!A:J,3),IF(C127&lt;(MAX('MI Fittings - XH'!A:A))+1,VLOOKUP(C127,'MI Fittings - XH'!A:J,3),IF(C127&lt;(MAX('Steel Nipples - XH'!A:A))+1,VLOOKUP(C127,'Steel Nipples - XH'!A:J,3),IF(C127&lt;(MAX('CPVC Adapters'!A:A))+1,VLOOKUP(C127,'CPVC Adapters'!A:J,3),"")))))))))))))))))))))))))))))))</f>
        <v/>
      </c>
      <c r="F127" s="1376" t="str">
        <f>IFERROR(VLOOKUP(E127,'Consolidated Master Sheet'!B:C,2,0),"")</f>
        <v/>
      </c>
      <c r="G127" s="1377"/>
      <c r="H127" s="345" t="str">
        <f>IFERROR(VLOOKUP(E127,'PEX Tubing'!C:H,6,0),IFERROR(VLOOKUP(E127,'Consolidated Master Sheet'!B:G,6,0),""))</f>
        <v/>
      </c>
      <c r="I127" s="1554">
        <f>IF(C127&lt;(MAX('MI Fittings'!A:A))+1,VLOOKUP(C127,'MI Fittings'!A:K,7),IF(C127&lt;(MAX('CS Press Fittings'!A:A))+1,VLOOKUP(C127,'CS Press Fittings'!A:K,8),IF(C127&lt;(MAX('Steel Nipples'!A:A))+1,VLOOKUP(C127,'Steel Nipples'!A:K,7),IF(C127&lt;(MAX('Steel Cut Lengths'!A:A))+1,VLOOKUP(C127,'Steel Cut Lengths'!A:K,7),IF(C127&lt;(MAX('Pipe Hangers'!A:A))+1,VLOOKUP(C127,'Pipe Hangers'!A:J,7),IF(C127&lt;(MAX('Brass Nipples '!A:A))+1,VLOOKUP(C127,'Brass Nipples '!A:J,7),IF(C127&lt;(MAX('Brass Fittings '!A:A))+1,VLOOKUP(C127,'Brass Fittings '!A:J,7),IF(C127&lt;(MAX(Valves!A:A))+1,VLOOKUP(C127,Valves!A:J,7),IF(C127&lt;(MAX('PEX Tubing'!A:A))+1,VLOOKUP(C127,'PEX Tubing'!A:I,7),IF(C127&lt;(MAX('PEX Fittings - Brass'!A:A))+1,VLOOKUP(C127,'PEX Fittings - Brass'!A:J,7),IF(C127&lt;(MAX('PEX Fittings - EXPN Brass'!A:A))+1,VLOOKUP(C127,'PEX Fittings - EXPN Brass'!A:J,7),IF(C127&lt;(MAX('PEX Fittings - F1807 PPSU '!A:A))+1,VLOOKUP(C127,'PEX Fittings - F1807 PPSU '!A:J,7),IF(C127&lt;(MAX('PEX Fittings - F1960 EPPSU'!A:A))+1,VLOOKUP(C127,'PEX Fittings - F1960 EPPSU'!A:J,7),IF(C127&lt;(MAX(Accessories!A:A))+1,VLOOKUP(C127,Accessories!A:J,7),IF(C127&lt;(MAX('PVC DWV'!A:A))+1,VLOOKUP(C127,'PVC DWV'!A:K,8),IF(C127&lt;(MAX('PVC SCH 40'!A:A))+1,VLOOKUP(C127,'PVC SCH 40'!A:K,7),IF(C127&lt;(MAX('Push Fittings'!A:A))+1,VLOOKUP(C127,'Push Fittings'!A:J,7),IF(C127&lt;(MAX('Copper Wrot'!A:A))+1,VLOOKUP(C127,'Copper Wrot'!A:L,9),IF(C127&lt;(MAX('Cast Copper'!A:A))+1,VLOOKUP(C127,'Cast Copper'!A:J,6),IF(C127&lt;(MAX('Press Copper Fittings'!A:A))+1,VLOOKUP(C127,'Press Copper Fittings'!A:J,7),IF(C127&lt;(MAX('Supply Stops'!A:A))+1,VLOOKUP(C127,'Supply Stops'!A:J,7),IF(C127&lt;(MAX('Supply Lines'!A:A))+1,VLOOKUP(C127,'Supply Lines'!A:J,7),IF(C127&lt;(MAX('Gas Connectors'!A:A))+1,VLOOKUP(C127,'Gas Connectors'!A:J,7),IF(C127&lt;(MAX('CI Fittings'!A:A))+1,VLOOKUP(C127,'CI Fittings'!A:J,7),IF(C127&lt;(MAX('Steel Couplings'!A:A))+1,VLOOKUP(C127,'Steel Couplings'!A:J,7),IF(C127&lt;(MAX(NHC!A:A))+1,VLOOKUP(C127,NHC!A:J,7),IF(C127&lt;(MAX('Dielectric Unions'!A:A))+1,VLOOKUP(C127,'Dielectric Unions'!A:J,7),IF(C127&lt;(MAX('MI Fittings - XH'!A:A))+1,VLOOKUP(C127,'MI Fittings - XH'!A:J,7),IF(C127&lt;(MAX('Steel Nipples - XH'!A:A))+1,VLOOKUP(C127,'Steel Nipples - XH'!A:J,7),IF(C127&lt;(MAX('CPVC Adapters'!A:A))+1,VLOOKUP(C127,'CPVC Adapters'!A:J,7),0))))))))))))))))))))))))))))))</f>
        <v>0</v>
      </c>
      <c r="J127" s="1555">
        <f t="shared" si="2"/>
        <v>0</v>
      </c>
    </row>
    <row r="128" spans="3:10" ht="15" customHeight="1" thickTop="1" thickBot="1">
      <c r="C128" s="977">
        <v>107</v>
      </c>
      <c r="D128" s="17" t="str">
        <f>IF(C128&lt;(MAX('MI Fittings'!A:A))+1,VLOOKUP(C128,'MI Fittings'!A:K,10),IF(C128&lt;(MAX('CS Press Fittings'!A:A))+1,VLOOKUP(C128,'CS Press Fittings'!A:K,11),IF(C128&lt;(MAX('Steel Nipples'!A:A))+1,VLOOKUP(C128,'Steel Nipples'!A:K,10),IF(C128&lt;(MAX('Steel Cut Lengths'!A:A))+1,VLOOKUP(C128,'Steel Cut Lengths'!A:K,10),IF(C128&lt;(MAX('Pipe Hangers'!A:A))+1,VLOOKUP(C128,'Pipe Hangers'!A:J,10),IF(C128&lt;(MAX('Brass Nipples '!A:A))+1,VLOOKUP(C128,'Brass Nipples '!A:J,10),IF(C128&lt;(MAX('Brass Fittings '!A:A))+1,VLOOKUP(C128,'Brass Fittings '!A:J,10),IF(C128&lt;(MAX(Valves!A:A))+1,VLOOKUP(C128,Valves!A:J,10),IF(C128&lt;(MAX('PEX Tubing'!A:A))+1,VLOOKUP(C128,'PEX Tubing'!A:I,9),IF(C128&lt;(MAX('PEX Fittings - Brass'!A:A))+1,VLOOKUP(C128,'PEX Fittings - Brass'!A:J,10),IF(C128&lt;(MAX('PEX Fittings - EXPN Brass'!A:A))+1,VLOOKUP(C128,'PEX Fittings - EXPN Brass'!A:J,10),IF(C128&lt;(MAX('PEX Fittings - F1807 PPSU '!A:A))+1,VLOOKUP(C128,'PEX Fittings - F1807 PPSU '!A:J,10),IF(C128&lt;(MAX('PEX Fittings - F1960 EPPSU'!A:A))+1,VLOOKUP(C128,'PEX Fittings - F1960 EPPSU'!A:J,10),IF(C128&lt;(MAX(Accessories!A:A))+1,VLOOKUP(C128,Accessories!A:J,10),IF(C128&lt;(MAX('PVC DWV'!A:A))+1,VLOOKUP(C128,'PVC DWV'!A:K,11),IF(C128&lt;(MAX('PVC SCH 40'!A:A))+1,VLOOKUP(C128,'PVC SCH 40'!A:K,11),IF(C128&lt;(MAX('Push Fittings'!A:A))+1,VLOOKUP(C128,'Push Fittings'!A:J,10),IF(C128&lt;(MAX('Copper Wrot'!A:A))+1,VLOOKUP(C128,'Copper Wrot'!A:L,12),IF(C128&lt;(MAX('Cast Copper'!A:A))+1,VLOOKUP(C128,'Cast Copper'!A:J,10),IF(C128&lt;(MAX('Press Copper Fittings'!A:A))+1,VLOOKUP(C128,'Press Copper Fittings'!A:J,10),IF(C128&lt;(MAX('Supply Stops'!A:A))+1,VLOOKUP(C128,'Supply Stops'!A:J,10),IF(C128&lt;(MAX('Supply Lines'!A:A))+1,VLOOKUP(C128,'Supply Lines'!A:J,10),IF(C128&lt;(MAX('Gas Connectors'!A:A))+1,VLOOKUP(C128,'Gas Connectors'!A:J,10),IF(C128&lt;(MAX('CI Fittings'!A:A))+1,VLOOKUP(C128,'CI Fittings'!A:J,10),IF(C128&lt;(MAX('Steel Couplings'!A:A))+1,VLOOKUP(C128,'Steel Couplings'!A:J,10),IF(C128&lt;(MAX(NHC!A:A))+1,VLOOKUP(C128,NHC!A:J,10),IF(C128&lt;(MAX('Dielectric Unions'!A:A))+1,VLOOKUP(C128,'Dielectric Unions'!A:J,10),IF(C128&lt;(MAX('MI Fittings - XH'!A:A))+1,VLOOKUP(C128,'MI Fittings - XH'!A:J,10),IF(C128&lt;(MAX('Steel Nipples - XH'!A:A))+1,VLOOKUP(C128,'Steel Nipples - XH'!A:J,10),IF(C128&lt;(MAX('CPVC Adapters'!A:A))+1,VLOOKUP(C128,'CPVC Adapters'!A:J,10),""))))))))))))))))))))))))))))))</f>
        <v/>
      </c>
      <c r="E128" s="975" t="str">
        <f>IF(C128&lt;(MAX('MI Fittings'!A:A))+1,VLOOKUP(C128,'MI Fittings'!A:K,3),IF(C128&lt;(MAX('CS Press Fittings'!A:A))+1,VLOOKUP(C128,'CS Press Fittings'!A:K,4),IF(C128&lt;(MAX('Steel Nipples'!A:A))+1,VLOOKUP(C128,'Steel Nipples'!A:K,3),IF(C128&lt;(MAX('Steel Cut Lengths'!A:A))+1,VLOOKUP(C128,'Steel Cut Lengths'!A:K,3),IF(C128&lt;(MAX('Pipe Hangers'!A:A))+1,VLOOKUP(C128,'Pipe Hangers'!A:J,3),IF(C128&lt;(MAX('Brass Nipples '!A:A))+1,VLOOKUP(C128,'Brass Nipples '!A:J,3),IF(C128&lt;(MAX('Brass Fittings '!A:A))+1,VLOOKUP(C128,'Brass Fittings '!A:J,3),IF(C128&lt;(MAX(Valves!A:A))+1,VLOOKUP(C128,Valves!A:J,3),IF(C128&lt;(MAX('PEX Tubing'!A:A))+1,VLOOKUP(C128,'PEX Tubing'!A:I,3),IF(C128&lt;(MAX('PEX Fittings - Brass'!A:A))+1,VLOOKUP(C128,'PEX Fittings - Brass'!A:J,3),IF(C128&lt;(MAX('PEX Fittings - EXPN Brass'!A:A))+1,VLOOKUP(C128,'PEX Fittings - EXPN Brass'!A:J,3),IF(C128&lt;(MAX('PEX Fittings - F1807 PPSU '!A:A))+1,VLOOKUP(C128,'PEX Fittings - F1807 PPSU '!A:J,3),IF(C128&lt;(MAX('PEX Fittings - F1960 EPPSU'!A:A))+1,VLOOKUP(C128,'PEX Fittings - F1960 EPPSU'!A:J,3),IF(C128&lt;(MAX(Accessories!A:A))+1,VLOOKUP(C128,Accessories!A:J,3),IF(C128&lt;(MAX('PVC DWV'!A:A))+1,VLOOKUP(C128,'PVC DWV'!A:K,3),IF(C128&lt;(MAX('PVC SCH 40'!A:A))+1,VLOOKUP(C128,'PVC SCH 40'!A:K,3),IF(C128&lt;(MAX('Push Fittings'!A:A))+1,VLOOKUP(C128,'Push Fittings'!A:J,3),IF(C128&lt;(MAX('Copper Wrot'!A:A))+1,VLOOKUP(C128,'Copper Wrot'!A:L,3),IF(C128&lt;(MAX('Cast Copper'!A:A))+1,VLOOKUP(C128,'Cast Copper'!A:J,3),IF(C128&lt;(MAX('Cast Copper'!A:A))+1,VLOOKUP(C128,'Cast Copper'!A:J,3),IF(C128&lt;(MAX('Press Copper Fittings'!A:A))+1,VLOOKUP(C128,'Press Copper Fittings'!A:J,3),IF(C128&lt;(MAX('Supply Stops'!A:A))+1,VLOOKUP(C128,'Supply Stops'!A:J,3),IF(C128&lt;(MAX('Supply Lines'!A:A))+1,VLOOKUP(C128,'Supply Lines'!A:J,3),IF(C128&lt;(MAX('Gas Connectors'!A:A))+1,VLOOKUP(C128,'Gas Connectors'!A:J,3),IF(C128&lt;(MAX('CI Fittings'!A:A))+1,VLOOKUP(C128,'CI Fittings'!A:J,3),IF(C128&lt;(MAX('Steel Couplings'!A:A))+1,VLOOKUP(C128,'Steel Couplings'!A:J,3),IF(C128&lt;(MAX(NHC!A:A))+1,VLOOKUP(C128,NHC!A:J,3),IF(C128&lt;(MAX('Dielectric Unions'!A:A))+1,VLOOKUP(C128,'Dielectric Unions'!A:J,3),IF(C128&lt;(MAX('MI Fittings - XH'!A:A))+1,VLOOKUP(C128,'MI Fittings - XH'!A:J,3),IF(C128&lt;(MAX('Steel Nipples - XH'!A:A))+1,VLOOKUP(C128,'Steel Nipples - XH'!A:J,3),IF(C128&lt;(MAX('CPVC Adapters'!A:A))+1,VLOOKUP(C128,'CPVC Adapters'!A:J,3),"")))))))))))))))))))))))))))))))</f>
        <v/>
      </c>
      <c r="F128" s="1376" t="str">
        <f>IFERROR(VLOOKUP(E128,'Consolidated Master Sheet'!B:C,2,0),"")</f>
        <v/>
      </c>
      <c r="G128" s="1377"/>
      <c r="H128" s="345" t="str">
        <f>IFERROR(VLOOKUP(E128,'PEX Tubing'!C:H,6,0),IFERROR(VLOOKUP(E128,'Consolidated Master Sheet'!B:G,6,0),""))</f>
        <v/>
      </c>
      <c r="I128" s="1554">
        <f>IF(C128&lt;(MAX('MI Fittings'!A:A))+1,VLOOKUP(C128,'MI Fittings'!A:K,7),IF(C128&lt;(MAX('CS Press Fittings'!A:A))+1,VLOOKUP(C128,'CS Press Fittings'!A:K,8),IF(C128&lt;(MAX('Steel Nipples'!A:A))+1,VLOOKUP(C128,'Steel Nipples'!A:K,7),IF(C128&lt;(MAX('Steel Cut Lengths'!A:A))+1,VLOOKUP(C128,'Steel Cut Lengths'!A:K,7),IF(C128&lt;(MAX('Pipe Hangers'!A:A))+1,VLOOKUP(C128,'Pipe Hangers'!A:J,7),IF(C128&lt;(MAX('Brass Nipples '!A:A))+1,VLOOKUP(C128,'Brass Nipples '!A:J,7),IF(C128&lt;(MAX('Brass Fittings '!A:A))+1,VLOOKUP(C128,'Brass Fittings '!A:J,7),IF(C128&lt;(MAX(Valves!A:A))+1,VLOOKUP(C128,Valves!A:J,7),IF(C128&lt;(MAX('PEX Tubing'!A:A))+1,VLOOKUP(C128,'PEX Tubing'!A:I,7),IF(C128&lt;(MAX('PEX Fittings - Brass'!A:A))+1,VLOOKUP(C128,'PEX Fittings - Brass'!A:J,7),IF(C128&lt;(MAX('PEX Fittings - EXPN Brass'!A:A))+1,VLOOKUP(C128,'PEX Fittings - EXPN Brass'!A:J,7),IF(C128&lt;(MAX('PEX Fittings - F1807 PPSU '!A:A))+1,VLOOKUP(C128,'PEX Fittings - F1807 PPSU '!A:J,7),IF(C128&lt;(MAX('PEX Fittings - F1960 EPPSU'!A:A))+1,VLOOKUP(C128,'PEX Fittings - F1960 EPPSU'!A:J,7),IF(C128&lt;(MAX(Accessories!A:A))+1,VLOOKUP(C128,Accessories!A:J,7),IF(C128&lt;(MAX('PVC DWV'!A:A))+1,VLOOKUP(C128,'PVC DWV'!A:K,8),IF(C128&lt;(MAX('PVC SCH 40'!A:A))+1,VLOOKUP(C128,'PVC SCH 40'!A:K,7),IF(C128&lt;(MAX('Push Fittings'!A:A))+1,VLOOKUP(C128,'Push Fittings'!A:J,7),IF(C128&lt;(MAX('Copper Wrot'!A:A))+1,VLOOKUP(C128,'Copper Wrot'!A:L,9),IF(C128&lt;(MAX('Cast Copper'!A:A))+1,VLOOKUP(C128,'Cast Copper'!A:J,6),IF(C128&lt;(MAX('Press Copper Fittings'!A:A))+1,VLOOKUP(C128,'Press Copper Fittings'!A:J,7),IF(C128&lt;(MAX('Supply Stops'!A:A))+1,VLOOKUP(C128,'Supply Stops'!A:J,7),IF(C128&lt;(MAX('Supply Lines'!A:A))+1,VLOOKUP(C128,'Supply Lines'!A:J,7),IF(C128&lt;(MAX('Gas Connectors'!A:A))+1,VLOOKUP(C128,'Gas Connectors'!A:J,7),IF(C128&lt;(MAX('CI Fittings'!A:A))+1,VLOOKUP(C128,'CI Fittings'!A:J,7),IF(C128&lt;(MAX('Steel Couplings'!A:A))+1,VLOOKUP(C128,'Steel Couplings'!A:J,7),IF(C128&lt;(MAX(NHC!A:A))+1,VLOOKUP(C128,NHC!A:J,7),IF(C128&lt;(MAX('Dielectric Unions'!A:A))+1,VLOOKUP(C128,'Dielectric Unions'!A:J,7),IF(C128&lt;(MAX('MI Fittings - XH'!A:A))+1,VLOOKUP(C128,'MI Fittings - XH'!A:J,7),IF(C128&lt;(MAX('Steel Nipples - XH'!A:A))+1,VLOOKUP(C128,'Steel Nipples - XH'!A:J,7),IF(C128&lt;(MAX('CPVC Adapters'!A:A))+1,VLOOKUP(C128,'CPVC Adapters'!A:J,7),0))))))))))))))))))))))))))))))</f>
        <v>0</v>
      </c>
      <c r="J128" s="1555">
        <f t="shared" si="2"/>
        <v>0</v>
      </c>
    </row>
    <row r="129" spans="3:10" ht="15" customHeight="1" thickTop="1" thickBot="1">
      <c r="C129" s="976">
        <v>108</v>
      </c>
      <c r="D129" s="17" t="str">
        <f>IF(C129&lt;(MAX('MI Fittings'!A:A))+1,VLOOKUP(C129,'MI Fittings'!A:K,10),IF(C129&lt;(MAX('CS Press Fittings'!A:A))+1,VLOOKUP(C129,'CS Press Fittings'!A:K,11),IF(C129&lt;(MAX('Steel Nipples'!A:A))+1,VLOOKUP(C129,'Steel Nipples'!A:K,10),IF(C129&lt;(MAX('Steel Cut Lengths'!A:A))+1,VLOOKUP(C129,'Steel Cut Lengths'!A:K,10),IF(C129&lt;(MAX('Pipe Hangers'!A:A))+1,VLOOKUP(C129,'Pipe Hangers'!A:J,10),IF(C129&lt;(MAX('Brass Nipples '!A:A))+1,VLOOKUP(C129,'Brass Nipples '!A:J,10),IF(C129&lt;(MAX('Brass Fittings '!A:A))+1,VLOOKUP(C129,'Brass Fittings '!A:J,10),IF(C129&lt;(MAX(Valves!A:A))+1,VLOOKUP(C129,Valves!A:J,10),IF(C129&lt;(MAX('PEX Tubing'!A:A))+1,VLOOKUP(C129,'PEX Tubing'!A:I,9),IF(C129&lt;(MAX('PEX Fittings - Brass'!A:A))+1,VLOOKUP(C129,'PEX Fittings - Brass'!A:J,10),IF(C129&lt;(MAX('PEX Fittings - EXPN Brass'!A:A))+1,VLOOKUP(C129,'PEX Fittings - EXPN Brass'!A:J,10),IF(C129&lt;(MAX('PEX Fittings - F1807 PPSU '!A:A))+1,VLOOKUP(C129,'PEX Fittings - F1807 PPSU '!A:J,10),IF(C129&lt;(MAX('PEX Fittings - F1960 EPPSU'!A:A))+1,VLOOKUP(C129,'PEX Fittings - F1960 EPPSU'!A:J,10),IF(C129&lt;(MAX(Accessories!A:A))+1,VLOOKUP(C129,Accessories!A:J,10),IF(C129&lt;(MAX('PVC DWV'!A:A))+1,VLOOKUP(C129,'PVC DWV'!A:K,11),IF(C129&lt;(MAX('PVC SCH 40'!A:A))+1,VLOOKUP(C129,'PVC SCH 40'!A:K,11),IF(C129&lt;(MAX('Push Fittings'!A:A))+1,VLOOKUP(C129,'Push Fittings'!A:J,10),IF(C129&lt;(MAX('Copper Wrot'!A:A))+1,VLOOKUP(C129,'Copper Wrot'!A:L,12),IF(C129&lt;(MAX('Cast Copper'!A:A))+1,VLOOKUP(C129,'Cast Copper'!A:J,10),IF(C129&lt;(MAX('Press Copper Fittings'!A:A))+1,VLOOKUP(C129,'Press Copper Fittings'!A:J,10),IF(C129&lt;(MAX('Supply Stops'!A:A))+1,VLOOKUP(C129,'Supply Stops'!A:J,10),IF(C129&lt;(MAX('Supply Lines'!A:A))+1,VLOOKUP(C129,'Supply Lines'!A:J,10),IF(C129&lt;(MAX('Gas Connectors'!A:A))+1,VLOOKUP(C129,'Gas Connectors'!A:J,10),IF(C129&lt;(MAX('CI Fittings'!A:A))+1,VLOOKUP(C129,'CI Fittings'!A:J,10),IF(C129&lt;(MAX('Steel Couplings'!A:A))+1,VLOOKUP(C129,'Steel Couplings'!A:J,10),IF(C129&lt;(MAX(NHC!A:A))+1,VLOOKUP(C129,NHC!A:J,10),IF(C129&lt;(MAX('Dielectric Unions'!A:A))+1,VLOOKUP(C129,'Dielectric Unions'!A:J,10),IF(C129&lt;(MAX('MI Fittings - XH'!A:A))+1,VLOOKUP(C129,'MI Fittings - XH'!A:J,10),IF(C129&lt;(MAX('Steel Nipples - XH'!A:A))+1,VLOOKUP(C129,'Steel Nipples - XH'!A:J,10),IF(C129&lt;(MAX('CPVC Adapters'!A:A))+1,VLOOKUP(C129,'CPVC Adapters'!A:J,10),""))))))))))))))))))))))))))))))</f>
        <v/>
      </c>
      <c r="E129" s="975" t="str">
        <f>IF(C129&lt;(MAX('MI Fittings'!A:A))+1,VLOOKUP(C129,'MI Fittings'!A:K,3),IF(C129&lt;(MAX('CS Press Fittings'!A:A))+1,VLOOKUP(C129,'CS Press Fittings'!A:K,4),IF(C129&lt;(MAX('Steel Nipples'!A:A))+1,VLOOKUP(C129,'Steel Nipples'!A:K,3),IF(C129&lt;(MAX('Steel Cut Lengths'!A:A))+1,VLOOKUP(C129,'Steel Cut Lengths'!A:K,3),IF(C129&lt;(MAX('Pipe Hangers'!A:A))+1,VLOOKUP(C129,'Pipe Hangers'!A:J,3),IF(C129&lt;(MAX('Brass Nipples '!A:A))+1,VLOOKUP(C129,'Brass Nipples '!A:J,3),IF(C129&lt;(MAX('Brass Fittings '!A:A))+1,VLOOKUP(C129,'Brass Fittings '!A:J,3),IF(C129&lt;(MAX(Valves!A:A))+1,VLOOKUP(C129,Valves!A:J,3),IF(C129&lt;(MAX('PEX Tubing'!A:A))+1,VLOOKUP(C129,'PEX Tubing'!A:I,3),IF(C129&lt;(MAX('PEX Fittings - Brass'!A:A))+1,VLOOKUP(C129,'PEX Fittings - Brass'!A:J,3),IF(C129&lt;(MAX('PEX Fittings - EXPN Brass'!A:A))+1,VLOOKUP(C129,'PEX Fittings - EXPN Brass'!A:J,3),IF(C129&lt;(MAX('PEX Fittings - F1807 PPSU '!A:A))+1,VLOOKUP(C129,'PEX Fittings - F1807 PPSU '!A:J,3),IF(C129&lt;(MAX('PEX Fittings - F1960 EPPSU'!A:A))+1,VLOOKUP(C129,'PEX Fittings - F1960 EPPSU'!A:J,3),IF(C129&lt;(MAX(Accessories!A:A))+1,VLOOKUP(C129,Accessories!A:J,3),IF(C129&lt;(MAX('PVC DWV'!A:A))+1,VLOOKUP(C129,'PVC DWV'!A:K,3),IF(C129&lt;(MAX('PVC SCH 40'!A:A))+1,VLOOKUP(C129,'PVC SCH 40'!A:K,3),IF(C129&lt;(MAX('Push Fittings'!A:A))+1,VLOOKUP(C129,'Push Fittings'!A:J,3),IF(C129&lt;(MAX('Copper Wrot'!A:A))+1,VLOOKUP(C129,'Copper Wrot'!A:L,3),IF(C129&lt;(MAX('Cast Copper'!A:A))+1,VLOOKUP(C129,'Cast Copper'!A:J,3),IF(C129&lt;(MAX('Cast Copper'!A:A))+1,VLOOKUP(C129,'Cast Copper'!A:J,3),IF(C129&lt;(MAX('Press Copper Fittings'!A:A))+1,VLOOKUP(C129,'Press Copper Fittings'!A:J,3),IF(C129&lt;(MAX('Supply Stops'!A:A))+1,VLOOKUP(C129,'Supply Stops'!A:J,3),IF(C129&lt;(MAX('Supply Lines'!A:A))+1,VLOOKUP(C129,'Supply Lines'!A:J,3),IF(C129&lt;(MAX('Gas Connectors'!A:A))+1,VLOOKUP(C129,'Gas Connectors'!A:J,3),IF(C129&lt;(MAX('CI Fittings'!A:A))+1,VLOOKUP(C129,'CI Fittings'!A:J,3),IF(C129&lt;(MAX('Steel Couplings'!A:A))+1,VLOOKUP(C129,'Steel Couplings'!A:J,3),IF(C129&lt;(MAX(NHC!A:A))+1,VLOOKUP(C129,NHC!A:J,3),IF(C129&lt;(MAX('Dielectric Unions'!A:A))+1,VLOOKUP(C129,'Dielectric Unions'!A:J,3),IF(C129&lt;(MAX('MI Fittings - XH'!A:A))+1,VLOOKUP(C129,'MI Fittings - XH'!A:J,3),IF(C129&lt;(MAX('Steel Nipples - XH'!A:A))+1,VLOOKUP(C129,'Steel Nipples - XH'!A:J,3),IF(C129&lt;(MAX('CPVC Adapters'!A:A))+1,VLOOKUP(C129,'CPVC Adapters'!A:J,3),"")))))))))))))))))))))))))))))))</f>
        <v/>
      </c>
      <c r="F129" s="1376" t="str">
        <f>IFERROR(VLOOKUP(E129,'Consolidated Master Sheet'!B:C,2,0),"")</f>
        <v/>
      </c>
      <c r="G129" s="1377"/>
      <c r="H129" s="345" t="str">
        <f>IFERROR(VLOOKUP(E129,'PEX Tubing'!C:H,6,0),IFERROR(VLOOKUP(E129,'Consolidated Master Sheet'!B:G,6,0),""))</f>
        <v/>
      </c>
      <c r="I129" s="1554">
        <f>IF(C129&lt;(MAX('MI Fittings'!A:A))+1,VLOOKUP(C129,'MI Fittings'!A:K,7),IF(C129&lt;(MAX('CS Press Fittings'!A:A))+1,VLOOKUP(C129,'CS Press Fittings'!A:K,8),IF(C129&lt;(MAX('Steel Nipples'!A:A))+1,VLOOKUP(C129,'Steel Nipples'!A:K,7),IF(C129&lt;(MAX('Steel Cut Lengths'!A:A))+1,VLOOKUP(C129,'Steel Cut Lengths'!A:K,7),IF(C129&lt;(MAX('Pipe Hangers'!A:A))+1,VLOOKUP(C129,'Pipe Hangers'!A:J,7),IF(C129&lt;(MAX('Brass Nipples '!A:A))+1,VLOOKUP(C129,'Brass Nipples '!A:J,7),IF(C129&lt;(MAX('Brass Fittings '!A:A))+1,VLOOKUP(C129,'Brass Fittings '!A:J,7),IF(C129&lt;(MAX(Valves!A:A))+1,VLOOKUP(C129,Valves!A:J,7),IF(C129&lt;(MAX('PEX Tubing'!A:A))+1,VLOOKUP(C129,'PEX Tubing'!A:I,7),IF(C129&lt;(MAX('PEX Fittings - Brass'!A:A))+1,VLOOKUP(C129,'PEX Fittings - Brass'!A:J,7),IF(C129&lt;(MAX('PEX Fittings - EXPN Brass'!A:A))+1,VLOOKUP(C129,'PEX Fittings - EXPN Brass'!A:J,7),IF(C129&lt;(MAX('PEX Fittings - F1807 PPSU '!A:A))+1,VLOOKUP(C129,'PEX Fittings - F1807 PPSU '!A:J,7),IF(C129&lt;(MAX('PEX Fittings - F1960 EPPSU'!A:A))+1,VLOOKUP(C129,'PEX Fittings - F1960 EPPSU'!A:J,7),IF(C129&lt;(MAX(Accessories!A:A))+1,VLOOKUP(C129,Accessories!A:J,7),IF(C129&lt;(MAX('PVC DWV'!A:A))+1,VLOOKUP(C129,'PVC DWV'!A:K,8),IF(C129&lt;(MAX('PVC SCH 40'!A:A))+1,VLOOKUP(C129,'PVC SCH 40'!A:K,7),IF(C129&lt;(MAX('Push Fittings'!A:A))+1,VLOOKUP(C129,'Push Fittings'!A:J,7),IF(C129&lt;(MAX('Copper Wrot'!A:A))+1,VLOOKUP(C129,'Copper Wrot'!A:L,9),IF(C129&lt;(MAX('Cast Copper'!A:A))+1,VLOOKUP(C129,'Cast Copper'!A:J,6),IF(C129&lt;(MAX('Press Copper Fittings'!A:A))+1,VLOOKUP(C129,'Press Copper Fittings'!A:J,7),IF(C129&lt;(MAX('Supply Stops'!A:A))+1,VLOOKUP(C129,'Supply Stops'!A:J,7),IF(C129&lt;(MAX('Supply Lines'!A:A))+1,VLOOKUP(C129,'Supply Lines'!A:J,7),IF(C129&lt;(MAX('Gas Connectors'!A:A))+1,VLOOKUP(C129,'Gas Connectors'!A:J,7),IF(C129&lt;(MAX('CI Fittings'!A:A))+1,VLOOKUP(C129,'CI Fittings'!A:J,7),IF(C129&lt;(MAX('Steel Couplings'!A:A))+1,VLOOKUP(C129,'Steel Couplings'!A:J,7),IF(C129&lt;(MAX(NHC!A:A))+1,VLOOKUP(C129,NHC!A:J,7),IF(C129&lt;(MAX('Dielectric Unions'!A:A))+1,VLOOKUP(C129,'Dielectric Unions'!A:J,7),IF(C129&lt;(MAX('MI Fittings - XH'!A:A))+1,VLOOKUP(C129,'MI Fittings - XH'!A:J,7),IF(C129&lt;(MAX('Steel Nipples - XH'!A:A))+1,VLOOKUP(C129,'Steel Nipples - XH'!A:J,7),IF(C129&lt;(MAX('CPVC Adapters'!A:A))+1,VLOOKUP(C129,'CPVC Adapters'!A:J,7),0))))))))))))))))))))))))))))))</f>
        <v>0</v>
      </c>
      <c r="J129" s="1555">
        <f t="shared" si="2"/>
        <v>0</v>
      </c>
    </row>
    <row r="130" spans="3:10" ht="15" customHeight="1" thickTop="1" thickBot="1">
      <c r="C130" s="977">
        <v>109</v>
      </c>
      <c r="D130" s="17" t="str">
        <f>IF(C130&lt;(MAX('MI Fittings'!A:A))+1,VLOOKUP(C130,'MI Fittings'!A:K,10),IF(C130&lt;(MAX('CS Press Fittings'!A:A))+1,VLOOKUP(C130,'CS Press Fittings'!A:K,11),IF(C130&lt;(MAX('Steel Nipples'!A:A))+1,VLOOKUP(C130,'Steel Nipples'!A:K,10),IF(C130&lt;(MAX('Steel Cut Lengths'!A:A))+1,VLOOKUP(C130,'Steel Cut Lengths'!A:K,10),IF(C130&lt;(MAX('Pipe Hangers'!A:A))+1,VLOOKUP(C130,'Pipe Hangers'!A:J,10),IF(C130&lt;(MAX('Brass Nipples '!A:A))+1,VLOOKUP(C130,'Brass Nipples '!A:J,10),IF(C130&lt;(MAX('Brass Fittings '!A:A))+1,VLOOKUP(C130,'Brass Fittings '!A:J,10),IF(C130&lt;(MAX(Valves!A:A))+1,VLOOKUP(C130,Valves!A:J,10),IF(C130&lt;(MAX('PEX Tubing'!A:A))+1,VLOOKUP(C130,'PEX Tubing'!A:I,9),IF(C130&lt;(MAX('PEX Fittings - Brass'!A:A))+1,VLOOKUP(C130,'PEX Fittings - Brass'!A:J,10),IF(C130&lt;(MAX('PEX Fittings - EXPN Brass'!A:A))+1,VLOOKUP(C130,'PEX Fittings - EXPN Brass'!A:J,10),IF(C130&lt;(MAX('PEX Fittings - F1807 PPSU '!A:A))+1,VLOOKUP(C130,'PEX Fittings - F1807 PPSU '!A:J,10),IF(C130&lt;(MAX('PEX Fittings - F1960 EPPSU'!A:A))+1,VLOOKUP(C130,'PEX Fittings - F1960 EPPSU'!A:J,10),IF(C130&lt;(MAX(Accessories!A:A))+1,VLOOKUP(C130,Accessories!A:J,10),IF(C130&lt;(MAX('PVC DWV'!A:A))+1,VLOOKUP(C130,'PVC DWV'!A:K,11),IF(C130&lt;(MAX('PVC SCH 40'!A:A))+1,VLOOKUP(C130,'PVC SCH 40'!A:K,11),IF(C130&lt;(MAX('Push Fittings'!A:A))+1,VLOOKUP(C130,'Push Fittings'!A:J,10),IF(C130&lt;(MAX('Copper Wrot'!A:A))+1,VLOOKUP(C130,'Copper Wrot'!A:L,12),IF(C130&lt;(MAX('Cast Copper'!A:A))+1,VLOOKUP(C130,'Cast Copper'!A:J,10),IF(C130&lt;(MAX('Press Copper Fittings'!A:A))+1,VLOOKUP(C130,'Press Copper Fittings'!A:J,10),IF(C130&lt;(MAX('Supply Stops'!A:A))+1,VLOOKUP(C130,'Supply Stops'!A:J,10),IF(C130&lt;(MAX('Supply Lines'!A:A))+1,VLOOKUP(C130,'Supply Lines'!A:J,10),IF(C130&lt;(MAX('Gas Connectors'!A:A))+1,VLOOKUP(C130,'Gas Connectors'!A:J,10),IF(C130&lt;(MAX('CI Fittings'!A:A))+1,VLOOKUP(C130,'CI Fittings'!A:J,10),IF(C130&lt;(MAX('Steel Couplings'!A:A))+1,VLOOKUP(C130,'Steel Couplings'!A:J,10),IF(C130&lt;(MAX(NHC!A:A))+1,VLOOKUP(C130,NHC!A:J,10),IF(C130&lt;(MAX('Dielectric Unions'!A:A))+1,VLOOKUP(C130,'Dielectric Unions'!A:J,10),IF(C130&lt;(MAX('MI Fittings - XH'!A:A))+1,VLOOKUP(C130,'MI Fittings - XH'!A:J,10),IF(C130&lt;(MAX('Steel Nipples - XH'!A:A))+1,VLOOKUP(C130,'Steel Nipples - XH'!A:J,10),IF(C130&lt;(MAX('CPVC Adapters'!A:A))+1,VLOOKUP(C130,'CPVC Adapters'!A:J,10),""))))))))))))))))))))))))))))))</f>
        <v/>
      </c>
      <c r="E130" s="975" t="str">
        <f>IF(C130&lt;(MAX('MI Fittings'!A:A))+1,VLOOKUP(C130,'MI Fittings'!A:K,3),IF(C130&lt;(MAX('CS Press Fittings'!A:A))+1,VLOOKUP(C130,'CS Press Fittings'!A:K,4),IF(C130&lt;(MAX('Steel Nipples'!A:A))+1,VLOOKUP(C130,'Steel Nipples'!A:K,3),IF(C130&lt;(MAX('Steel Cut Lengths'!A:A))+1,VLOOKUP(C130,'Steel Cut Lengths'!A:K,3),IF(C130&lt;(MAX('Pipe Hangers'!A:A))+1,VLOOKUP(C130,'Pipe Hangers'!A:J,3),IF(C130&lt;(MAX('Brass Nipples '!A:A))+1,VLOOKUP(C130,'Brass Nipples '!A:J,3),IF(C130&lt;(MAX('Brass Fittings '!A:A))+1,VLOOKUP(C130,'Brass Fittings '!A:J,3),IF(C130&lt;(MAX(Valves!A:A))+1,VLOOKUP(C130,Valves!A:J,3),IF(C130&lt;(MAX('PEX Tubing'!A:A))+1,VLOOKUP(C130,'PEX Tubing'!A:I,3),IF(C130&lt;(MAX('PEX Fittings - Brass'!A:A))+1,VLOOKUP(C130,'PEX Fittings - Brass'!A:J,3),IF(C130&lt;(MAX('PEX Fittings - EXPN Brass'!A:A))+1,VLOOKUP(C130,'PEX Fittings - EXPN Brass'!A:J,3),IF(C130&lt;(MAX('PEX Fittings - F1807 PPSU '!A:A))+1,VLOOKUP(C130,'PEX Fittings - F1807 PPSU '!A:J,3),IF(C130&lt;(MAX('PEX Fittings - F1960 EPPSU'!A:A))+1,VLOOKUP(C130,'PEX Fittings - F1960 EPPSU'!A:J,3),IF(C130&lt;(MAX(Accessories!A:A))+1,VLOOKUP(C130,Accessories!A:J,3),IF(C130&lt;(MAX('PVC DWV'!A:A))+1,VLOOKUP(C130,'PVC DWV'!A:K,3),IF(C130&lt;(MAX('PVC SCH 40'!A:A))+1,VLOOKUP(C130,'PVC SCH 40'!A:K,3),IF(C130&lt;(MAX('Push Fittings'!A:A))+1,VLOOKUP(C130,'Push Fittings'!A:J,3),IF(C130&lt;(MAX('Copper Wrot'!A:A))+1,VLOOKUP(C130,'Copper Wrot'!A:L,3),IF(C130&lt;(MAX('Cast Copper'!A:A))+1,VLOOKUP(C130,'Cast Copper'!A:J,3),IF(C130&lt;(MAX('Cast Copper'!A:A))+1,VLOOKUP(C130,'Cast Copper'!A:J,3),IF(C130&lt;(MAX('Press Copper Fittings'!A:A))+1,VLOOKUP(C130,'Press Copper Fittings'!A:J,3),IF(C130&lt;(MAX('Supply Stops'!A:A))+1,VLOOKUP(C130,'Supply Stops'!A:J,3),IF(C130&lt;(MAX('Supply Lines'!A:A))+1,VLOOKUP(C130,'Supply Lines'!A:J,3),IF(C130&lt;(MAX('Gas Connectors'!A:A))+1,VLOOKUP(C130,'Gas Connectors'!A:J,3),IF(C130&lt;(MAX('CI Fittings'!A:A))+1,VLOOKUP(C130,'CI Fittings'!A:J,3),IF(C130&lt;(MAX('Steel Couplings'!A:A))+1,VLOOKUP(C130,'Steel Couplings'!A:J,3),IF(C130&lt;(MAX(NHC!A:A))+1,VLOOKUP(C130,NHC!A:J,3),IF(C130&lt;(MAX('Dielectric Unions'!A:A))+1,VLOOKUP(C130,'Dielectric Unions'!A:J,3),IF(C130&lt;(MAX('MI Fittings - XH'!A:A))+1,VLOOKUP(C130,'MI Fittings - XH'!A:J,3),IF(C130&lt;(MAX('Steel Nipples - XH'!A:A))+1,VLOOKUP(C130,'Steel Nipples - XH'!A:J,3),IF(C130&lt;(MAX('CPVC Adapters'!A:A))+1,VLOOKUP(C130,'CPVC Adapters'!A:J,3),"")))))))))))))))))))))))))))))))</f>
        <v/>
      </c>
      <c r="F130" s="1376" t="str">
        <f>IFERROR(VLOOKUP(E130,'Consolidated Master Sheet'!B:C,2,0),"")</f>
        <v/>
      </c>
      <c r="G130" s="1377"/>
      <c r="H130" s="345" t="str">
        <f>IFERROR(VLOOKUP(E130,'PEX Tubing'!C:H,6,0),IFERROR(VLOOKUP(E130,'Consolidated Master Sheet'!B:G,6,0),""))</f>
        <v/>
      </c>
      <c r="I130" s="1554">
        <f>IF(C130&lt;(MAX('MI Fittings'!A:A))+1,VLOOKUP(C130,'MI Fittings'!A:K,7),IF(C130&lt;(MAX('CS Press Fittings'!A:A))+1,VLOOKUP(C130,'CS Press Fittings'!A:K,8),IF(C130&lt;(MAX('Steel Nipples'!A:A))+1,VLOOKUP(C130,'Steel Nipples'!A:K,7),IF(C130&lt;(MAX('Steel Cut Lengths'!A:A))+1,VLOOKUP(C130,'Steel Cut Lengths'!A:K,7),IF(C130&lt;(MAX('Pipe Hangers'!A:A))+1,VLOOKUP(C130,'Pipe Hangers'!A:J,7),IF(C130&lt;(MAX('Brass Nipples '!A:A))+1,VLOOKUP(C130,'Brass Nipples '!A:J,7),IF(C130&lt;(MAX('Brass Fittings '!A:A))+1,VLOOKUP(C130,'Brass Fittings '!A:J,7),IF(C130&lt;(MAX(Valves!A:A))+1,VLOOKUP(C130,Valves!A:J,7),IF(C130&lt;(MAX('PEX Tubing'!A:A))+1,VLOOKUP(C130,'PEX Tubing'!A:I,7),IF(C130&lt;(MAX('PEX Fittings - Brass'!A:A))+1,VLOOKUP(C130,'PEX Fittings - Brass'!A:J,7),IF(C130&lt;(MAX('PEX Fittings - EXPN Brass'!A:A))+1,VLOOKUP(C130,'PEX Fittings - EXPN Brass'!A:J,7),IF(C130&lt;(MAX('PEX Fittings - F1807 PPSU '!A:A))+1,VLOOKUP(C130,'PEX Fittings - F1807 PPSU '!A:J,7),IF(C130&lt;(MAX('PEX Fittings - F1960 EPPSU'!A:A))+1,VLOOKUP(C130,'PEX Fittings - F1960 EPPSU'!A:J,7),IF(C130&lt;(MAX(Accessories!A:A))+1,VLOOKUP(C130,Accessories!A:J,7),IF(C130&lt;(MAX('PVC DWV'!A:A))+1,VLOOKUP(C130,'PVC DWV'!A:K,8),IF(C130&lt;(MAX('PVC SCH 40'!A:A))+1,VLOOKUP(C130,'PVC SCH 40'!A:K,7),IF(C130&lt;(MAX('Push Fittings'!A:A))+1,VLOOKUP(C130,'Push Fittings'!A:J,7),IF(C130&lt;(MAX('Copper Wrot'!A:A))+1,VLOOKUP(C130,'Copper Wrot'!A:L,9),IF(C130&lt;(MAX('Cast Copper'!A:A))+1,VLOOKUP(C130,'Cast Copper'!A:J,6),IF(C130&lt;(MAX('Press Copper Fittings'!A:A))+1,VLOOKUP(C130,'Press Copper Fittings'!A:J,7),IF(C130&lt;(MAX('Supply Stops'!A:A))+1,VLOOKUP(C130,'Supply Stops'!A:J,7),IF(C130&lt;(MAX('Supply Lines'!A:A))+1,VLOOKUP(C130,'Supply Lines'!A:J,7),IF(C130&lt;(MAX('Gas Connectors'!A:A))+1,VLOOKUP(C130,'Gas Connectors'!A:J,7),IF(C130&lt;(MAX('CI Fittings'!A:A))+1,VLOOKUP(C130,'CI Fittings'!A:J,7),IF(C130&lt;(MAX('Steel Couplings'!A:A))+1,VLOOKUP(C130,'Steel Couplings'!A:J,7),IF(C130&lt;(MAX(NHC!A:A))+1,VLOOKUP(C130,NHC!A:J,7),IF(C130&lt;(MAX('Dielectric Unions'!A:A))+1,VLOOKUP(C130,'Dielectric Unions'!A:J,7),IF(C130&lt;(MAX('MI Fittings - XH'!A:A))+1,VLOOKUP(C130,'MI Fittings - XH'!A:J,7),IF(C130&lt;(MAX('Steel Nipples - XH'!A:A))+1,VLOOKUP(C130,'Steel Nipples - XH'!A:J,7),IF(C130&lt;(MAX('CPVC Adapters'!A:A))+1,VLOOKUP(C130,'CPVC Adapters'!A:J,7),0))))))))))))))))))))))))))))))</f>
        <v>0</v>
      </c>
      <c r="J130" s="1555">
        <f t="shared" si="2"/>
        <v>0</v>
      </c>
    </row>
    <row r="131" spans="3:10" ht="15" customHeight="1" thickTop="1" thickBot="1">
      <c r="C131" s="976">
        <v>110</v>
      </c>
      <c r="D131" s="17" t="str">
        <f>IF(C131&lt;(MAX('MI Fittings'!A:A))+1,VLOOKUP(C131,'MI Fittings'!A:K,10),IF(C131&lt;(MAX('CS Press Fittings'!A:A))+1,VLOOKUP(C131,'CS Press Fittings'!A:K,11),IF(C131&lt;(MAX('Steel Nipples'!A:A))+1,VLOOKUP(C131,'Steel Nipples'!A:K,10),IF(C131&lt;(MAX('Steel Cut Lengths'!A:A))+1,VLOOKUP(C131,'Steel Cut Lengths'!A:K,10),IF(C131&lt;(MAX('Pipe Hangers'!A:A))+1,VLOOKUP(C131,'Pipe Hangers'!A:J,10),IF(C131&lt;(MAX('Brass Nipples '!A:A))+1,VLOOKUP(C131,'Brass Nipples '!A:J,10),IF(C131&lt;(MAX('Brass Fittings '!A:A))+1,VLOOKUP(C131,'Brass Fittings '!A:J,10),IF(C131&lt;(MAX(Valves!A:A))+1,VLOOKUP(C131,Valves!A:J,10),IF(C131&lt;(MAX('PEX Tubing'!A:A))+1,VLOOKUP(C131,'PEX Tubing'!A:I,9),IF(C131&lt;(MAX('PEX Fittings - Brass'!A:A))+1,VLOOKUP(C131,'PEX Fittings - Brass'!A:J,10),IF(C131&lt;(MAX('PEX Fittings - EXPN Brass'!A:A))+1,VLOOKUP(C131,'PEX Fittings - EXPN Brass'!A:J,10),IF(C131&lt;(MAX('PEX Fittings - F1807 PPSU '!A:A))+1,VLOOKUP(C131,'PEX Fittings - F1807 PPSU '!A:J,10),IF(C131&lt;(MAX('PEX Fittings - F1960 EPPSU'!A:A))+1,VLOOKUP(C131,'PEX Fittings - F1960 EPPSU'!A:J,10),IF(C131&lt;(MAX(Accessories!A:A))+1,VLOOKUP(C131,Accessories!A:J,10),IF(C131&lt;(MAX('PVC DWV'!A:A))+1,VLOOKUP(C131,'PVC DWV'!A:K,11),IF(C131&lt;(MAX('PVC SCH 40'!A:A))+1,VLOOKUP(C131,'PVC SCH 40'!A:K,11),IF(C131&lt;(MAX('Push Fittings'!A:A))+1,VLOOKUP(C131,'Push Fittings'!A:J,10),IF(C131&lt;(MAX('Copper Wrot'!A:A))+1,VLOOKUP(C131,'Copper Wrot'!A:L,12),IF(C131&lt;(MAX('Cast Copper'!A:A))+1,VLOOKUP(C131,'Cast Copper'!A:J,10),IF(C131&lt;(MAX('Press Copper Fittings'!A:A))+1,VLOOKUP(C131,'Press Copper Fittings'!A:J,10),IF(C131&lt;(MAX('Supply Stops'!A:A))+1,VLOOKUP(C131,'Supply Stops'!A:J,10),IF(C131&lt;(MAX('Supply Lines'!A:A))+1,VLOOKUP(C131,'Supply Lines'!A:J,10),IF(C131&lt;(MAX('Gas Connectors'!A:A))+1,VLOOKUP(C131,'Gas Connectors'!A:J,10),IF(C131&lt;(MAX('CI Fittings'!A:A))+1,VLOOKUP(C131,'CI Fittings'!A:J,10),IF(C131&lt;(MAX('Steel Couplings'!A:A))+1,VLOOKUP(C131,'Steel Couplings'!A:J,10),IF(C131&lt;(MAX(NHC!A:A))+1,VLOOKUP(C131,NHC!A:J,10),IF(C131&lt;(MAX('Dielectric Unions'!A:A))+1,VLOOKUP(C131,'Dielectric Unions'!A:J,10),IF(C131&lt;(MAX('MI Fittings - XH'!A:A))+1,VLOOKUP(C131,'MI Fittings - XH'!A:J,10),IF(C131&lt;(MAX('Steel Nipples - XH'!A:A))+1,VLOOKUP(C131,'Steel Nipples - XH'!A:J,10),IF(C131&lt;(MAX('CPVC Adapters'!A:A))+1,VLOOKUP(C131,'CPVC Adapters'!A:J,10),""))))))))))))))))))))))))))))))</f>
        <v/>
      </c>
      <c r="E131" s="975" t="str">
        <f>IF(C131&lt;(MAX('MI Fittings'!A:A))+1,VLOOKUP(C131,'MI Fittings'!A:K,3),IF(C131&lt;(MAX('CS Press Fittings'!A:A))+1,VLOOKUP(C131,'CS Press Fittings'!A:K,4),IF(C131&lt;(MAX('Steel Nipples'!A:A))+1,VLOOKUP(C131,'Steel Nipples'!A:K,3),IF(C131&lt;(MAX('Steel Cut Lengths'!A:A))+1,VLOOKUP(C131,'Steel Cut Lengths'!A:K,3),IF(C131&lt;(MAX('Pipe Hangers'!A:A))+1,VLOOKUP(C131,'Pipe Hangers'!A:J,3),IF(C131&lt;(MAX('Brass Nipples '!A:A))+1,VLOOKUP(C131,'Brass Nipples '!A:J,3),IF(C131&lt;(MAX('Brass Fittings '!A:A))+1,VLOOKUP(C131,'Brass Fittings '!A:J,3),IF(C131&lt;(MAX(Valves!A:A))+1,VLOOKUP(C131,Valves!A:J,3),IF(C131&lt;(MAX('PEX Tubing'!A:A))+1,VLOOKUP(C131,'PEX Tubing'!A:I,3),IF(C131&lt;(MAX('PEX Fittings - Brass'!A:A))+1,VLOOKUP(C131,'PEX Fittings - Brass'!A:J,3),IF(C131&lt;(MAX('PEX Fittings - EXPN Brass'!A:A))+1,VLOOKUP(C131,'PEX Fittings - EXPN Brass'!A:J,3),IF(C131&lt;(MAX('PEX Fittings - F1807 PPSU '!A:A))+1,VLOOKUP(C131,'PEX Fittings - F1807 PPSU '!A:J,3),IF(C131&lt;(MAX('PEX Fittings - F1960 EPPSU'!A:A))+1,VLOOKUP(C131,'PEX Fittings - F1960 EPPSU'!A:J,3),IF(C131&lt;(MAX(Accessories!A:A))+1,VLOOKUP(C131,Accessories!A:J,3),IF(C131&lt;(MAX('PVC DWV'!A:A))+1,VLOOKUP(C131,'PVC DWV'!A:K,3),IF(C131&lt;(MAX('PVC SCH 40'!A:A))+1,VLOOKUP(C131,'PVC SCH 40'!A:K,3),IF(C131&lt;(MAX('Push Fittings'!A:A))+1,VLOOKUP(C131,'Push Fittings'!A:J,3),IF(C131&lt;(MAX('Copper Wrot'!A:A))+1,VLOOKUP(C131,'Copper Wrot'!A:L,3),IF(C131&lt;(MAX('Cast Copper'!A:A))+1,VLOOKUP(C131,'Cast Copper'!A:J,3),IF(C131&lt;(MAX('Cast Copper'!A:A))+1,VLOOKUP(C131,'Cast Copper'!A:J,3),IF(C131&lt;(MAX('Press Copper Fittings'!A:A))+1,VLOOKUP(C131,'Press Copper Fittings'!A:J,3),IF(C131&lt;(MAX('Supply Stops'!A:A))+1,VLOOKUP(C131,'Supply Stops'!A:J,3),IF(C131&lt;(MAX('Supply Lines'!A:A))+1,VLOOKUP(C131,'Supply Lines'!A:J,3),IF(C131&lt;(MAX('Gas Connectors'!A:A))+1,VLOOKUP(C131,'Gas Connectors'!A:J,3),IF(C131&lt;(MAX('CI Fittings'!A:A))+1,VLOOKUP(C131,'CI Fittings'!A:J,3),IF(C131&lt;(MAX('Steel Couplings'!A:A))+1,VLOOKUP(C131,'Steel Couplings'!A:J,3),IF(C131&lt;(MAX(NHC!A:A))+1,VLOOKUP(C131,NHC!A:J,3),IF(C131&lt;(MAX('Dielectric Unions'!A:A))+1,VLOOKUP(C131,'Dielectric Unions'!A:J,3),IF(C131&lt;(MAX('MI Fittings - XH'!A:A))+1,VLOOKUP(C131,'MI Fittings - XH'!A:J,3),IF(C131&lt;(MAX('Steel Nipples - XH'!A:A))+1,VLOOKUP(C131,'Steel Nipples - XH'!A:J,3),IF(C131&lt;(MAX('CPVC Adapters'!A:A))+1,VLOOKUP(C131,'CPVC Adapters'!A:J,3),"")))))))))))))))))))))))))))))))</f>
        <v/>
      </c>
      <c r="F131" s="1376" t="str">
        <f>IFERROR(VLOOKUP(E131,'Consolidated Master Sheet'!B:C,2,0),"")</f>
        <v/>
      </c>
      <c r="G131" s="1377"/>
      <c r="H131" s="345" t="str">
        <f>IFERROR(VLOOKUP(E131,'PEX Tubing'!C:H,6,0),IFERROR(VLOOKUP(E131,'Consolidated Master Sheet'!B:G,6,0),""))</f>
        <v/>
      </c>
      <c r="I131" s="1554">
        <f>IF(C131&lt;(MAX('MI Fittings'!A:A))+1,VLOOKUP(C131,'MI Fittings'!A:K,7),IF(C131&lt;(MAX('CS Press Fittings'!A:A))+1,VLOOKUP(C131,'CS Press Fittings'!A:K,8),IF(C131&lt;(MAX('Steel Nipples'!A:A))+1,VLOOKUP(C131,'Steel Nipples'!A:K,7),IF(C131&lt;(MAX('Steel Cut Lengths'!A:A))+1,VLOOKUP(C131,'Steel Cut Lengths'!A:K,7),IF(C131&lt;(MAX('Pipe Hangers'!A:A))+1,VLOOKUP(C131,'Pipe Hangers'!A:J,7),IF(C131&lt;(MAX('Brass Nipples '!A:A))+1,VLOOKUP(C131,'Brass Nipples '!A:J,7),IF(C131&lt;(MAX('Brass Fittings '!A:A))+1,VLOOKUP(C131,'Brass Fittings '!A:J,7),IF(C131&lt;(MAX(Valves!A:A))+1,VLOOKUP(C131,Valves!A:J,7),IF(C131&lt;(MAX('PEX Tubing'!A:A))+1,VLOOKUP(C131,'PEX Tubing'!A:I,7),IF(C131&lt;(MAX('PEX Fittings - Brass'!A:A))+1,VLOOKUP(C131,'PEX Fittings - Brass'!A:J,7),IF(C131&lt;(MAX('PEX Fittings - EXPN Brass'!A:A))+1,VLOOKUP(C131,'PEX Fittings - EXPN Brass'!A:J,7),IF(C131&lt;(MAX('PEX Fittings - F1807 PPSU '!A:A))+1,VLOOKUP(C131,'PEX Fittings - F1807 PPSU '!A:J,7),IF(C131&lt;(MAX('PEX Fittings - F1960 EPPSU'!A:A))+1,VLOOKUP(C131,'PEX Fittings - F1960 EPPSU'!A:J,7),IF(C131&lt;(MAX(Accessories!A:A))+1,VLOOKUP(C131,Accessories!A:J,7),IF(C131&lt;(MAX('PVC DWV'!A:A))+1,VLOOKUP(C131,'PVC DWV'!A:K,8),IF(C131&lt;(MAX('PVC SCH 40'!A:A))+1,VLOOKUP(C131,'PVC SCH 40'!A:K,7),IF(C131&lt;(MAX('Push Fittings'!A:A))+1,VLOOKUP(C131,'Push Fittings'!A:J,7),IF(C131&lt;(MAX('Copper Wrot'!A:A))+1,VLOOKUP(C131,'Copper Wrot'!A:L,9),IF(C131&lt;(MAX('Cast Copper'!A:A))+1,VLOOKUP(C131,'Cast Copper'!A:J,6),IF(C131&lt;(MAX('Press Copper Fittings'!A:A))+1,VLOOKUP(C131,'Press Copper Fittings'!A:J,7),IF(C131&lt;(MAX('Supply Stops'!A:A))+1,VLOOKUP(C131,'Supply Stops'!A:J,7),IF(C131&lt;(MAX('Supply Lines'!A:A))+1,VLOOKUP(C131,'Supply Lines'!A:J,7),IF(C131&lt;(MAX('Gas Connectors'!A:A))+1,VLOOKUP(C131,'Gas Connectors'!A:J,7),IF(C131&lt;(MAX('CI Fittings'!A:A))+1,VLOOKUP(C131,'CI Fittings'!A:J,7),IF(C131&lt;(MAX('Steel Couplings'!A:A))+1,VLOOKUP(C131,'Steel Couplings'!A:J,7),IF(C131&lt;(MAX(NHC!A:A))+1,VLOOKUP(C131,NHC!A:J,7),IF(C131&lt;(MAX('Dielectric Unions'!A:A))+1,VLOOKUP(C131,'Dielectric Unions'!A:J,7),IF(C131&lt;(MAX('MI Fittings - XH'!A:A))+1,VLOOKUP(C131,'MI Fittings - XH'!A:J,7),IF(C131&lt;(MAX('Steel Nipples - XH'!A:A))+1,VLOOKUP(C131,'Steel Nipples - XH'!A:J,7),IF(C131&lt;(MAX('CPVC Adapters'!A:A))+1,VLOOKUP(C131,'CPVC Adapters'!A:J,7),0))))))))))))))))))))))))))))))</f>
        <v>0</v>
      </c>
      <c r="J131" s="1555">
        <f t="shared" si="2"/>
        <v>0</v>
      </c>
    </row>
    <row r="132" spans="3:10" ht="15" customHeight="1" thickTop="1" thickBot="1">
      <c r="C132" s="977">
        <v>111</v>
      </c>
      <c r="D132" s="17" t="str">
        <f>IF(C132&lt;(MAX('MI Fittings'!A:A))+1,VLOOKUP(C132,'MI Fittings'!A:K,10),IF(C132&lt;(MAX('CS Press Fittings'!A:A))+1,VLOOKUP(C132,'CS Press Fittings'!A:K,11),IF(C132&lt;(MAX('Steel Nipples'!A:A))+1,VLOOKUP(C132,'Steel Nipples'!A:K,10),IF(C132&lt;(MAX('Steel Cut Lengths'!A:A))+1,VLOOKUP(C132,'Steel Cut Lengths'!A:K,10),IF(C132&lt;(MAX('Pipe Hangers'!A:A))+1,VLOOKUP(C132,'Pipe Hangers'!A:J,10),IF(C132&lt;(MAX('Brass Nipples '!A:A))+1,VLOOKUP(C132,'Brass Nipples '!A:J,10),IF(C132&lt;(MAX('Brass Fittings '!A:A))+1,VLOOKUP(C132,'Brass Fittings '!A:J,10),IF(C132&lt;(MAX(Valves!A:A))+1,VLOOKUP(C132,Valves!A:J,10),IF(C132&lt;(MAX('PEX Tubing'!A:A))+1,VLOOKUP(C132,'PEX Tubing'!A:I,9),IF(C132&lt;(MAX('PEX Fittings - Brass'!A:A))+1,VLOOKUP(C132,'PEX Fittings - Brass'!A:J,10),IF(C132&lt;(MAX('PEX Fittings - EXPN Brass'!A:A))+1,VLOOKUP(C132,'PEX Fittings - EXPN Brass'!A:J,10),IF(C132&lt;(MAX('PEX Fittings - F1807 PPSU '!A:A))+1,VLOOKUP(C132,'PEX Fittings - F1807 PPSU '!A:J,10),IF(C132&lt;(MAX('PEX Fittings - F1960 EPPSU'!A:A))+1,VLOOKUP(C132,'PEX Fittings - F1960 EPPSU'!A:J,10),IF(C132&lt;(MAX(Accessories!A:A))+1,VLOOKUP(C132,Accessories!A:J,10),IF(C132&lt;(MAX('PVC DWV'!A:A))+1,VLOOKUP(C132,'PVC DWV'!A:K,11),IF(C132&lt;(MAX('PVC SCH 40'!A:A))+1,VLOOKUP(C132,'PVC SCH 40'!A:K,11),IF(C132&lt;(MAX('Push Fittings'!A:A))+1,VLOOKUP(C132,'Push Fittings'!A:J,10),IF(C132&lt;(MAX('Copper Wrot'!A:A))+1,VLOOKUP(C132,'Copper Wrot'!A:L,12),IF(C132&lt;(MAX('Cast Copper'!A:A))+1,VLOOKUP(C132,'Cast Copper'!A:J,10),IF(C132&lt;(MAX('Press Copper Fittings'!A:A))+1,VLOOKUP(C132,'Press Copper Fittings'!A:J,10),IF(C132&lt;(MAX('Supply Stops'!A:A))+1,VLOOKUP(C132,'Supply Stops'!A:J,10),IF(C132&lt;(MAX('Supply Lines'!A:A))+1,VLOOKUP(C132,'Supply Lines'!A:J,10),IF(C132&lt;(MAX('Gas Connectors'!A:A))+1,VLOOKUP(C132,'Gas Connectors'!A:J,10),IF(C132&lt;(MAX('CI Fittings'!A:A))+1,VLOOKUP(C132,'CI Fittings'!A:J,10),IF(C132&lt;(MAX('Steel Couplings'!A:A))+1,VLOOKUP(C132,'Steel Couplings'!A:J,10),IF(C132&lt;(MAX(NHC!A:A))+1,VLOOKUP(C132,NHC!A:J,10),IF(C132&lt;(MAX('Dielectric Unions'!A:A))+1,VLOOKUP(C132,'Dielectric Unions'!A:J,10),IF(C132&lt;(MAX('MI Fittings - XH'!A:A))+1,VLOOKUP(C132,'MI Fittings - XH'!A:J,10),IF(C132&lt;(MAX('Steel Nipples - XH'!A:A))+1,VLOOKUP(C132,'Steel Nipples - XH'!A:J,10),IF(C132&lt;(MAX('CPVC Adapters'!A:A))+1,VLOOKUP(C132,'CPVC Adapters'!A:J,10),""))))))))))))))))))))))))))))))</f>
        <v/>
      </c>
      <c r="E132" s="975" t="str">
        <f>IF(C132&lt;(MAX('MI Fittings'!A:A))+1,VLOOKUP(C132,'MI Fittings'!A:K,3),IF(C132&lt;(MAX('CS Press Fittings'!A:A))+1,VLOOKUP(C132,'CS Press Fittings'!A:K,4),IF(C132&lt;(MAX('Steel Nipples'!A:A))+1,VLOOKUP(C132,'Steel Nipples'!A:K,3),IF(C132&lt;(MAX('Steel Cut Lengths'!A:A))+1,VLOOKUP(C132,'Steel Cut Lengths'!A:K,3),IF(C132&lt;(MAX('Pipe Hangers'!A:A))+1,VLOOKUP(C132,'Pipe Hangers'!A:J,3),IF(C132&lt;(MAX('Brass Nipples '!A:A))+1,VLOOKUP(C132,'Brass Nipples '!A:J,3),IF(C132&lt;(MAX('Brass Fittings '!A:A))+1,VLOOKUP(C132,'Brass Fittings '!A:J,3),IF(C132&lt;(MAX(Valves!A:A))+1,VLOOKUP(C132,Valves!A:J,3),IF(C132&lt;(MAX('PEX Tubing'!A:A))+1,VLOOKUP(C132,'PEX Tubing'!A:I,3),IF(C132&lt;(MAX('PEX Fittings - Brass'!A:A))+1,VLOOKUP(C132,'PEX Fittings - Brass'!A:J,3),IF(C132&lt;(MAX('PEX Fittings - EXPN Brass'!A:A))+1,VLOOKUP(C132,'PEX Fittings - EXPN Brass'!A:J,3),IF(C132&lt;(MAX('PEX Fittings - F1807 PPSU '!A:A))+1,VLOOKUP(C132,'PEX Fittings - F1807 PPSU '!A:J,3),IF(C132&lt;(MAX('PEX Fittings - F1960 EPPSU'!A:A))+1,VLOOKUP(C132,'PEX Fittings - F1960 EPPSU'!A:J,3),IF(C132&lt;(MAX(Accessories!A:A))+1,VLOOKUP(C132,Accessories!A:J,3),IF(C132&lt;(MAX('PVC DWV'!A:A))+1,VLOOKUP(C132,'PVC DWV'!A:K,3),IF(C132&lt;(MAX('PVC SCH 40'!A:A))+1,VLOOKUP(C132,'PVC SCH 40'!A:K,3),IF(C132&lt;(MAX('Push Fittings'!A:A))+1,VLOOKUP(C132,'Push Fittings'!A:J,3),IF(C132&lt;(MAX('Copper Wrot'!A:A))+1,VLOOKUP(C132,'Copper Wrot'!A:L,3),IF(C132&lt;(MAX('Cast Copper'!A:A))+1,VLOOKUP(C132,'Cast Copper'!A:J,3),IF(C132&lt;(MAX('Cast Copper'!A:A))+1,VLOOKUP(C132,'Cast Copper'!A:J,3),IF(C132&lt;(MAX('Press Copper Fittings'!A:A))+1,VLOOKUP(C132,'Press Copper Fittings'!A:J,3),IF(C132&lt;(MAX('Supply Stops'!A:A))+1,VLOOKUP(C132,'Supply Stops'!A:J,3),IF(C132&lt;(MAX('Supply Lines'!A:A))+1,VLOOKUP(C132,'Supply Lines'!A:J,3),IF(C132&lt;(MAX('Gas Connectors'!A:A))+1,VLOOKUP(C132,'Gas Connectors'!A:J,3),IF(C132&lt;(MAX('CI Fittings'!A:A))+1,VLOOKUP(C132,'CI Fittings'!A:J,3),IF(C132&lt;(MAX('Steel Couplings'!A:A))+1,VLOOKUP(C132,'Steel Couplings'!A:J,3),IF(C132&lt;(MAX(NHC!A:A))+1,VLOOKUP(C132,NHC!A:J,3),IF(C132&lt;(MAX('Dielectric Unions'!A:A))+1,VLOOKUP(C132,'Dielectric Unions'!A:J,3),IF(C132&lt;(MAX('MI Fittings - XH'!A:A))+1,VLOOKUP(C132,'MI Fittings - XH'!A:J,3),IF(C132&lt;(MAX('Steel Nipples - XH'!A:A))+1,VLOOKUP(C132,'Steel Nipples - XH'!A:J,3),IF(C132&lt;(MAX('CPVC Adapters'!A:A))+1,VLOOKUP(C132,'CPVC Adapters'!A:J,3),"")))))))))))))))))))))))))))))))</f>
        <v/>
      </c>
      <c r="F132" s="1376" t="str">
        <f>IFERROR(VLOOKUP(E132,'Consolidated Master Sheet'!B:C,2,0),"")</f>
        <v/>
      </c>
      <c r="G132" s="1377"/>
      <c r="H132" s="345" t="str">
        <f>IFERROR(VLOOKUP(E132,'PEX Tubing'!C:H,6,0),IFERROR(VLOOKUP(E132,'Consolidated Master Sheet'!B:G,6,0),""))</f>
        <v/>
      </c>
      <c r="I132" s="1554">
        <f>IF(C132&lt;(MAX('MI Fittings'!A:A))+1,VLOOKUP(C132,'MI Fittings'!A:K,7),IF(C132&lt;(MAX('CS Press Fittings'!A:A))+1,VLOOKUP(C132,'CS Press Fittings'!A:K,8),IF(C132&lt;(MAX('Steel Nipples'!A:A))+1,VLOOKUP(C132,'Steel Nipples'!A:K,7),IF(C132&lt;(MAX('Steel Cut Lengths'!A:A))+1,VLOOKUP(C132,'Steel Cut Lengths'!A:K,7),IF(C132&lt;(MAX('Pipe Hangers'!A:A))+1,VLOOKUP(C132,'Pipe Hangers'!A:J,7),IF(C132&lt;(MAX('Brass Nipples '!A:A))+1,VLOOKUP(C132,'Brass Nipples '!A:J,7),IF(C132&lt;(MAX('Brass Fittings '!A:A))+1,VLOOKUP(C132,'Brass Fittings '!A:J,7),IF(C132&lt;(MAX(Valves!A:A))+1,VLOOKUP(C132,Valves!A:J,7),IF(C132&lt;(MAX('PEX Tubing'!A:A))+1,VLOOKUP(C132,'PEX Tubing'!A:I,7),IF(C132&lt;(MAX('PEX Fittings - Brass'!A:A))+1,VLOOKUP(C132,'PEX Fittings - Brass'!A:J,7),IF(C132&lt;(MAX('PEX Fittings - EXPN Brass'!A:A))+1,VLOOKUP(C132,'PEX Fittings - EXPN Brass'!A:J,7),IF(C132&lt;(MAX('PEX Fittings - F1807 PPSU '!A:A))+1,VLOOKUP(C132,'PEX Fittings - F1807 PPSU '!A:J,7),IF(C132&lt;(MAX('PEX Fittings - F1960 EPPSU'!A:A))+1,VLOOKUP(C132,'PEX Fittings - F1960 EPPSU'!A:J,7),IF(C132&lt;(MAX(Accessories!A:A))+1,VLOOKUP(C132,Accessories!A:J,7),IF(C132&lt;(MAX('PVC DWV'!A:A))+1,VLOOKUP(C132,'PVC DWV'!A:K,8),IF(C132&lt;(MAX('PVC SCH 40'!A:A))+1,VLOOKUP(C132,'PVC SCH 40'!A:K,7),IF(C132&lt;(MAX('Push Fittings'!A:A))+1,VLOOKUP(C132,'Push Fittings'!A:J,7),IF(C132&lt;(MAX('Copper Wrot'!A:A))+1,VLOOKUP(C132,'Copper Wrot'!A:L,9),IF(C132&lt;(MAX('Cast Copper'!A:A))+1,VLOOKUP(C132,'Cast Copper'!A:J,6),IF(C132&lt;(MAX('Press Copper Fittings'!A:A))+1,VLOOKUP(C132,'Press Copper Fittings'!A:J,7),IF(C132&lt;(MAX('Supply Stops'!A:A))+1,VLOOKUP(C132,'Supply Stops'!A:J,7),IF(C132&lt;(MAX('Supply Lines'!A:A))+1,VLOOKUP(C132,'Supply Lines'!A:J,7),IF(C132&lt;(MAX('Gas Connectors'!A:A))+1,VLOOKUP(C132,'Gas Connectors'!A:J,7),IF(C132&lt;(MAX('CI Fittings'!A:A))+1,VLOOKUP(C132,'CI Fittings'!A:J,7),IF(C132&lt;(MAX('Steel Couplings'!A:A))+1,VLOOKUP(C132,'Steel Couplings'!A:J,7),IF(C132&lt;(MAX(NHC!A:A))+1,VLOOKUP(C132,NHC!A:J,7),IF(C132&lt;(MAX('Dielectric Unions'!A:A))+1,VLOOKUP(C132,'Dielectric Unions'!A:J,7),IF(C132&lt;(MAX('MI Fittings - XH'!A:A))+1,VLOOKUP(C132,'MI Fittings - XH'!A:J,7),IF(C132&lt;(MAX('Steel Nipples - XH'!A:A))+1,VLOOKUP(C132,'Steel Nipples - XH'!A:J,7),IF(C132&lt;(MAX('CPVC Adapters'!A:A))+1,VLOOKUP(C132,'CPVC Adapters'!A:J,7),0))))))))))))))))))))))))))))))</f>
        <v>0</v>
      </c>
      <c r="J132" s="1555">
        <f t="shared" si="2"/>
        <v>0</v>
      </c>
    </row>
    <row r="133" spans="3:10" ht="15" customHeight="1" thickTop="1" thickBot="1">
      <c r="C133" s="976">
        <v>112</v>
      </c>
      <c r="D133" s="17" t="str">
        <f>IF(C133&lt;(MAX('MI Fittings'!A:A))+1,VLOOKUP(C133,'MI Fittings'!A:K,10),IF(C133&lt;(MAX('CS Press Fittings'!A:A))+1,VLOOKUP(C133,'CS Press Fittings'!A:K,11),IF(C133&lt;(MAX('Steel Nipples'!A:A))+1,VLOOKUP(C133,'Steel Nipples'!A:K,10),IF(C133&lt;(MAX('Steel Cut Lengths'!A:A))+1,VLOOKUP(C133,'Steel Cut Lengths'!A:K,10),IF(C133&lt;(MAX('Pipe Hangers'!A:A))+1,VLOOKUP(C133,'Pipe Hangers'!A:J,10),IF(C133&lt;(MAX('Brass Nipples '!A:A))+1,VLOOKUP(C133,'Brass Nipples '!A:J,10),IF(C133&lt;(MAX('Brass Fittings '!A:A))+1,VLOOKUP(C133,'Brass Fittings '!A:J,10),IF(C133&lt;(MAX(Valves!A:A))+1,VLOOKUP(C133,Valves!A:J,10),IF(C133&lt;(MAX('PEX Tubing'!A:A))+1,VLOOKUP(C133,'PEX Tubing'!A:I,9),IF(C133&lt;(MAX('PEX Fittings - Brass'!A:A))+1,VLOOKUP(C133,'PEX Fittings - Brass'!A:J,10),IF(C133&lt;(MAX('PEX Fittings - EXPN Brass'!A:A))+1,VLOOKUP(C133,'PEX Fittings - EXPN Brass'!A:J,10),IF(C133&lt;(MAX('PEX Fittings - F1807 PPSU '!A:A))+1,VLOOKUP(C133,'PEX Fittings - F1807 PPSU '!A:J,10),IF(C133&lt;(MAX('PEX Fittings - F1960 EPPSU'!A:A))+1,VLOOKUP(C133,'PEX Fittings - F1960 EPPSU'!A:J,10),IF(C133&lt;(MAX(Accessories!A:A))+1,VLOOKUP(C133,Accessories!A:J,10),IF(C133&lt;(MAX('PVC DWV'!A:A))+1,VLOOKUP(C133,'PVC DWV'!A:K,11),IF(C133&lt;(MAX('PVC SCH 40'!A:A))+1,VLOOKUP(C133,'PVC SCH 40'!A:K,11),IF(C133&lt;(MAX('Push Fittings'!A:A))+1,VLOOKUP(C133,'Push Fittings'!A:J,10),IF(C133&lt;(MAX('Copper Wrot'!A:A))+1,VLOOKUP(C133,'Copper Wrot'!A:L,12),IF(C133&lt;(MAX('Cast Copper'!A:A))+1,VLOOKUP(C133,'Cast Copper'!A:J,10),IF(C133&lt;(MAX('Press Copper Fittings'!A:A))+1,VLOOKUP(C133,'Press Copper Fittings'!A:J,10),IF(C133&lt;(MAX('Supply Stops'!A:A))+1,VLOOKUP(C133,'Supply Stops'!A:J,10),IF(C133&lt;(MAX('Supply Lines'!A:A))+1,VLOOKUP(C133,'Supply Lines'!A:J,10),IF(C133&lt;(MAX('Gas Connectors'!A:A))+1,VLOOKUP(C133,'Gas Connectors'!A:J,10),IF(C133&lt;(MAX('CI Fittings'!A:A))+1,VLOOKUP(C133,'CI Fittings'!A:J,10),IF(C133&lt;(MAX('Steel Couplings'!A:A))+1,VLOOKUP(C133,'Steel Couplings'!A:J,10),IF(C133&lt;(MAX(NHC!A:A))+1,VLOOKUP(C133,NHC!A:J,10),IF(C133&lt;(MAX('Dielectric Unions'!A:A))+1,VLOOKUP(C133,'Dielectric Unions'!A:J,10),IF(C133&lt;(MAX('MI Fittings - XH'!A:A))+1,VLOOKUP(C133,'MI Fittings - XH'!A:J,10),IF(C133&lt;(MAX('Steel Nipples - XH'!A:A))+1,VLOOKUP(C133,'Steel Nipples - XH'!A:J,10),IF(C133&lt;(MAX('CPVC Adapters'!A:A))+1,VLOOKUP(C133,'CPVC Adapters'!A:J,10),""))))))))))))))))))))))))))))))</f>
        <v/>
      </c>
      <c r="E133" s="975" t="str">
        <f>IF(C133&lt;(MAX('MI Fittings'!A:A))+1,VLOOKUP(C133,'MI Fittings'!A:K,3),IF(C133&lt;(MAX('CS Press Fittings'!A:A))+1,VLOOKUP(C133,'CS Press Fittings'!A:K,4),IF(C133&lt;(MAX('Steel Nipples'!A:A))+1,VLOOKUP(C133,'Steel Nipples'!A:K,3),IF(C133&lt;(MAX('Steel Cut Lengths'!A:A))+1,VLOOKUP(C133,'Steel Cut Lengths'!A:K,3),IF(C133&lt;(MAX('Pipe Hangers'!A:A))+1,VLOOKUP(C133,'Pipe Hangers'!A:J,3),IF(C133&lt;(MAX('Brass Nipples '!A:A))+1,VLOOKUP(C133,'Brass Nipples '!A:J,3),IF(C133&lt;(MAX('Brass Fittings '!A:A))+1,VLOOKUP(C133,'Brass Fittings '!A:J,3),IF(C133&lt;(MAX(Valves!A:A))+1,VLOOKUP(C133,Valves!A:J,3),IF(C133&lt;(MAX('PEX Tubing'!A:A))+1,VLOOKUP(C133,'PEX Tubing'!A:I,3),IF(C133&lt;(MAX('PEX Fittings - Brass'!A:A))+1,VLOOKUP(C133,'PEX Fittings - Brass'!A:J,3),IF(C133&lt;(MAX('PEX Fittings - EXPN Brass'!A:A))+1,VLOOKUP(C133,'PEX Fittings - EXPN Brass'!A:J,3),IF(C133&lt;(MAX('PEX Fittings - F1807 PPSU '!A:A))+1,VLOOKUP(C133,'PEX Fittings - F1807 PPSU '!A:J,3),IF(C133&lt;(MAX('PEX Fittings - F1960 EPPSU'!A:A))+1,VLOOKUP(C133,'PEX Fittings - F1960 EPPSU'!A:J,3),IF(C133&lt;(MAX(Accessories!A:A))+1,VLOOKUP(C133,Accessories!A:J,3),IF(C133&lt;(MAX('PVC DWV'!A:A))+1,VLOOKUP(C133,'PVC DWV'!A:K,3),IF(C133&lt;(MAX('PVC SCH 40'!A:A))+1,VLOOKUP(C133,'PVC SCH 40'!A:K,3),IF(C133&lt;(MAX('Push Fittings'!A:A))+1,VLOOKUP(C133,'Push Fittings'!A:J,3),IF(C133&lt;(MAX('Copper Wrot'!A:A))+1,VLOOKUP(C133,'Copper Wrot'!A:L,3),IF(C133&lt;(MAX('Cast Copper'!A:A))+1,VLOOKUP(C133,'Cast Copper'!A:J,3),IF(C133&lt;(MAX('Cast Copper'!A:A))+1,VLOOKUP(C133,'Cast Copper'!A:J,3),IF(C133&lt;(MAX('Press Copper Fittings'!A:A))+1,VLOOKUP(C133,'Press Copper Fittings'!A:J,3),IF(C133&lt;(MAX('Supply Stops'!A:A))+1,VLOOKUP(C133,'Supply Stops'!A:J,3),IF(C133&lt;(MAX('Supply Lines'!A:A))+1,VLOOKUP(C133,'Supply Lines'!A:J,3),IF(C133&lt;(MAX('Gas Connectors'!A:A))+1,VLOOKUP(C133,'Gas Connectors'!A:J,3),IF(C133&lt;(MAX('CI Fittings'!A:A))+1,VLOOKUP(C133,'CI Fittings'!A:J,3),IF(C133&lt;(MAX('Steel Couplings'!A:A))+1,VLOOKUP(C133,'Steel Couplings'!A:J,3),IF(C133&lt;(MAX(NHC!A:A))+1,VLOOKUP(C133,NHC!A:J,3),IF(C133&lt;(MAX('Dielectric Unions'!A:A))+1,VLOOKUP(C133,'Dielectric Unions'!A:J,3),IF(C133&lt;(MAX('MI Fittings - XH'!A:A))+1,VLOOKUP(C133,'MI Fittings - XH'!A:J,3),IF(C133&lt;(MAX('Steel Nipples - XH'!A:A))+1,VLOOKUP(C133,'Steel Nipples - XH'!A:J,3),IF(C133&lt;(MAX('CPVC Adapters'!A:A))+1,VLOOKUP(C133,'CPVC Adapters'!A:J,3),"")))))))))))))))))))))))))))))))</f>
        <v/>
      </c>
      <c r="F133" s="1376" t="str">
        <f>IFERROR(VLOOKUP(E133,'Consolidated Master Sheet'!B:C,2,0),"")</f>
        <v/>
      </c>
      <c r="G133" s="1377"/>
      <c r="H133" s="345" t="str">
        <f>IFERROR(VLOOKUP(E133,'PEX Tubing'!C:H,6,0),IFERROR(VLOOKUP(E133,'Consolidated Master Sheet'!B:G,6,0),""))</f>
        <v/>
      </c>
      <c r="I133" s="1554">
        <f>IF(C133&lt;(MAX('MI Fittings'!A:A))+1,VLOOKUP(C133,'MI Fittings'!A:K,7),IF(C133&lt;(MAX('CS Press Fittings'!A:A))+1,VLOOKUP(C133,'CS Press Fittings'!A:K,8),IF(C133&lt;(MAX('Steel Nipples'!A:A))+1,VLOOKUP(C133,'Steel Nipples'!A:K,7),IF(C133&lt;(MAX('Steel Cut Lengths'!A:A))+1,VLOOKUP(C133,'Steel Cut Lengths'!A:K,7),IF(C133&lt;(MAX('Pipe Hangers'!A:A))+1,VLOOKUP(C133,'Pipe Hangers'!A:J,7),IF(C133&lt;(MAX('Brass Nipples '!A:A))+1,VLOOKUP(C133,'Brass Nipples '!A:J,7),IF(C133&lt;(MAX('Brass Fittings '!A:A))+1,VLOOKUP(C133,'Brass Fittings '!A:J,7),IF(C133&lt;(MAX(Valves!A:A))+1,VLOOKUP(C133,Valves!A:J,7),IF(C133&lt;(MAX('PEX Tubing'!A:A))+1,VLOOKUP(C133,'PEX Tubing'!A:I,7),IF(C133&lt;(MAX('PEX Fittings - Brass'!A:A))+1,VLOOKUP(C133,'PEX Fittings - Brass'!A:J,7),IF(C133&lt;(MAX('PEX Fittings - EXPN Brass'!A:A))+1,VLOOKUP(C133,'PEX Fittings - EXPN Brass'!A:J,7),IF(C133&lt;(MAX('PEX Fittings - F1807 PPSU '!A:A))+1,VLOOKUP(C133,'PEX Fittings - F1807 PPSU '!A:J,7),IF(C133&lt;(MAX('PEX Fittings - F1960 EPPSU'!A:A))+1,VLOOKUP(C133,'PEX Fittings - F1960 EPPSU'!A:J,7),IF(C133&lt;(MAX(Accessories!A:A))+1,VLOOKUP(C133,Accessories!A:J,7),IF(C133&lt;(MAX('PVC DWV'!A:A))+1,VLOOKUP(C133,'PVC DWV'!A:K,8),IF(C133&lt;(MAX('PVC SCH 40'!A:A))+1,VLOOKUP(C133,'PVC SCH 40'!A:K,7),IF(C133&lt;(MAX('Push Fittings'!A:A))+1,VLOOKUP(C133,'Push Fittings'!A:J,7),IF(C133&lt;(MAX('Copper Wrot'!A:A))+1,VLOOKUP(C133,'Copper Wrot'!A:L,9),IF(C133&lt;(MAX('Cast Copper'!A:A))+1,VLOOKUP(C133,'Cast Copper'!A:J,6),IF(C133&lt;(MAX('Press Copper Fittings'!A:A))+1,VLOOKUP(C133,'Press Copper Fittings'!A:J,7),IF(C133&lt;(MAX('Supply Stops'!A:A))+1,VLOOKUP(C133,'Supply Stops'!A:J,7),IF(C133&lt;(MAX('Supply Lines'!A:A))+1,VLOOKUP(C133,'Supply Lines'!A:J,7),IF(C133&lt;(MAX('Gas Connectors'!A:A))+1,VLOOKUP(C133,'Gas Connectors'!A:J,7),IF(C133&lt;(MAX('CI Fittings'!A:A))+1,VLOOKUP(C133,'CI Fittings'!A:J,7),IF(C133&lt;(MAX('Steel Couplings'!A:A))+1,VLOOKUP(C133,'Steel Couplings'!A:J,7),IF(C133&lt;(MAX(NHC!A:A))+1,VLOOKUP(C133,NHC!A:J,7),IF(C133&lt;(MAX('Dielectric Unions'!A:A))+1,VLOOKUP(C133,'Dielectric Unions'!A:J,7),IF(C133&lt;(MAX('MI Fittings - XH'!A:A))+1,VLOOKUP(C133,'MI Fittings - XH'!A:J,7),IF(C133&lt;(MAX('Steel Nipples - XH'!A:A))+1,VLOOKUP(C133,'Steel Nipples - XH'!A:J,7),IF(C133&lt;(MAX('CPVC Adapters'!A:A))+1,VLOOKUP(C133,'CPVC Adapters'!A:J,7),0))))))))))))))))))))))))))))))</f>
        <v>0</v>
      </c>
      <c r="J133" s="1555">
        <f t="shared" si="2"/>
        <v>0</v>
      </c>
    </row>
    <row r="134" spans="3:10" ht="15" customHeight="1" thickTop="1" thickBot="1">
      <c r="C134" s="977">
        <v>113</v>
      </c>
      <c r="D134" s="17" t="str">
        <f>IF(C134&lt;(MAX('MI Fittings'!A:A))+1,VLOOKUP(C134,'MI Fittings'!A:K,10),IF(C134&lt;(MAX('CS Press Fittings'!A:A))+1,VLOOKUP(C134,'CS Press Fittings'!A:K,11),IF(C134&lt;(MAX('Steel Nipples'!A:A))+1,VLOOKUP(C134,'Steel Nipples'!A:K,10),IF(C134&lt;(MAX('Steel Cut Lengths'!A:A))+1,VLOOKUP(C134,'Steel Cut Lengths'!A:K,10),IF(C134&lt;(MAX('Pipe Hangers'!A:A))+1,VLOOKUP(C134,'Pipe Hangers'!A:J,10),IF(C134&lt;(MAX('Brass Nipples '!A:A))+1,VLOOKUP(C134,'Brass Nipples '!A:J,10),IF(C134&lt;(MAX('Brass Fittings '!A:A))+1,VLOOKUP(C134,'Brass Fittings '!A:J,10),IF(C134&lt;(MAX(Valves!A:A))+1,VLOOKUP(C134,Valves!A:J,10),IF(C134&lt;(MAX('PEX Tubing'!A:A))+1,VLOOKUP(C134,'PEX Tubing'!A:I,9),IF(C134&lt;(MAX('PEX Fittings - Brass'!A:A))+1,VLOOKUP(C134,'PEX Fittings - Brass'!A:J,10),IF(C134&lt;(MAX('PEX Fittings - EXPN Brass'!A:A))+1,VLOOKUP(C134,'PEX Fittings - EXPN Brass'!A:J,10),IF(C134&lt;(MAX('PEX Fittings - F1807 PPSU '!A:A))+1,VLOOKUP(C134,'PEX Fittings - F1807 PPSU '!A:J,10),IF(C134&lt;(MAX('PEX Fittings - F1960 EPPSU'!A:A))+1,VLOOKUP(C134,'PEX Fittings - F1960 EPPSU'!A:J,10),IF(C134&lt;(MAX(Accessories!A:A))+1,VLOOKUP(C134,Accessories!A:J,10),IF(C134&lt;(MAX('PVC DWV'!A:A))+1,VLOOKUP(C134,'PVC DWV'!A:K,11),IF(C134&lt;(MAX('PVC SCH 40'!A:A))+1,VLOOKUP(C134,'PVC SCH 40'!A:K,11),IF(C134&lt;(MAX('Push Fittings'!A:A))+1,VLOOKUP(C134,'Push Fittings'!A:J,10),IF(C134&lt;(MAX('Copper Wrot'!A:A))+1,VLOOKUP(C134,'Copper Wrot'!A:L,12),IF(C134&lt;(MAX('Cast Copper'!A:A))+1,VLOOKUP(C134,'Cast Copper'!A:J,10),IF(C134&lt;(MAX('Press Copper Fittings'!A:A))+1,VLOOKUP(C134,'Press Copper Fittings'!A:J,10),IF(C134&lt;(MAX('Supply Stops'!A:A))+1,VLOOKUP(C134,'Supply Stops'!A:J,10),IF(C134&lt;(MAX('Supply Lines'!A:A))+1,VLOOKUP(C134,'Supply Lines'!A:J,10),IF(C134&lt;(MAX('Gas Connectors'!A:A))+1,VLOOKUP(C134,'Gas Connectors'!A:J,10),IF(C134&lt;(MAX('CI Fittings'!A:A))+1,VLOOKUP(C134,'CI Fittings'!A:J,10),IF(C134&lt;(MAX('Steel Couplings'!A:A))+1,VLOOKUP(C134,'Steel Couplings'!A:J,10),IF(C134&lt;(MAX(NHC!A:A))+1,VLOOKUP(C134,NHC!A:J,10),IF(C134&lt;(MAX('Dielectric Unions'!A:A))+1,VLOOKUP(C134,'Dielectric Unions'!A:J,10),IF(C134&lt;(MAX('MI Fittings - XH'!A:A))+1,VLOOKUP(C134,'MI Fittings - XH'!A:J,10),IF(C134&lt;(MAX('Steel Nipples - XH'!A:A))+1,VLOOKUP(C134,'Steel Nipples - XH'!A:J,10),IF(C134&lt;(MAX('CPVC Adapters'!A:A))+1,VLOOKUP(C134,'CPVC Adapters'!A:J,10),""))))))))))))))))))))))))))))))</f>
        <v/>
      </c>
      <c r="E134" s="975" t="str">
        <f>IF(C134&lt;(MAX('MI Fittings'!A:A))+1,VLOOKUP(C134,'MI Fittings'!A:K,3),IF(C134&lt;(MAX('CS Press Fittings'!A:A))+1,VLOOKUP(C134,'CS Press Fittings'!A:K,4),IF(C134&lt;(MAX('Steel Nipples'!A:A))+1,VLOOKUP(C134,'Steel Nipples'!A:K,3),IF(C134&lt;(MAX('Steel Cut Lengths'!A:A))+1,VLOOKUP(C134,'Steel Cut Lengths'!A:K,3),IF(C134&lt;(MAX('Pipe Hangers'!A:A))+1,VLOOKUP(C134,'Pipe Hangers'!A:J,3),IF(C134&lt;(MAX('Brass Nipples '!A:A))+1,VLOOKUP(C134,'Brass Nipples '!A:J,3),IF(C134&lt;(MAX('Brass Fittings '!A:A))+1,VLOOKUP(C134,'Brass Fittings '!A:J,3),IF(C134&lt;(MAX(Valves!A:A))+1,VLOOKUP(C134,Valves!A:J,3),IF(C134&lt;(MAX('PEX Tubing'!A:A))+1,VLOOKUP(C134,'PEX Tubing'!A:I,3),IF(C134&lt;(MAX('PEX Fittings - Brass'!A:A))+1,VLOOKUP(C134,'PEX Fittings - Brass'!A:J,3),IF(C134&lt;(MAX('PEX Fittings - EXPN Brass'!A:A))+1,VLOOKUP(C134,'PEX Fittings - EXPN Brass'!A:J,3),IF(C134&lt;(MAX('PEX Fittings - F1807 PPSU '!A:A))+1,VLOOKUP(C134,'PEX Fittings - F1807 PPSU '!A:J,3),IF(C134&lt;(MAX('PEX Fittings - F1960 EPPSU'!A:A))+1,VLOOKUP(C134,'PEX Fittings - F1960 EPPSU'!A:J,3),IF(C134&lt;(MAX(Accessories!A:A))+1,VLOOKUP(C134,Accessories!A:J,3),IF(C134&lt;(MAX('PVC DWV'!A:A))+1,VLOOKUP(C134,'PVC DWV'!A:K,3),IF(C134&lt;(MAX('PVC SCH 40'!A:A))+1,VLOOKUP(C134,'PVC SCH 40'!A:K,3),IF(C134&lt;(MAX('Push Fittings'!A:A))+1,VLOOKUP(C134,'Push Fittings'!A:J,3),IF(C134&lt;(MAX('Copper Wrot'!A:A))+1,VLOOKUP(C134,'Copper Wrot'!A:L,3),IF(C134&lt;(MAX('Cast Copper'!A:A))+1,VLOOKUP(C134,'Cast Copper'!A:J,3),IF(C134&lt;(MAX('Cast Copper'!A:A))+1,VLOOKUP(C134,'Cast Copper'!A:J,3),IF(C134&lt;(MAX('Press Copper Fittings'!A:A))+1,VLOOKUP(C134,'Press Copper Fittings'!A:J,3),IF(C134&lt;(MAX('Supply Stops'!A:A))+1,VLOOKUP(C134,'Supply Stops'!A:J,3),IF(C134&lt;(MAX('Supply Lines'!A:A))+1,VLOOKUP(C134,'Supply Lines'!A:J,3),IF(C134&lt;(MAX('Gas Connectors'!A:A))+1,VLOOKUP(C134,'Gas Connectors'!A:J,3),IF(C134&lt;(MAX('CI Fittings'!A:A))+1,VLOOKUP(C134,'CI Fittings'!A:J,3),IF(C134&lt;(MAX('Steel Couplings'!A:A))+1,VLOOKUP(C134,'Steel Couplings'!A:J,3),IF(C134&lt;(MAX(NHC!A:A))+1,VLOOKUP(C134,NHC!A:J,3),IF(C134&lt;(MAX('Dielectric Unions'!A:A))+1,VLOOKUP(C134,'Dielectric Unions'!A:J,3),IF(C134&lt;(MAX('MI Fittings - XH'!A:A))+1,VLOOKUP(C134,'MI Fittings - XH'!A:J,3),IF(C134&lt;(MAX('Steel Nipples - XH'!A:A))+1,VLOOKUP(C134,'Steel Nipples - XH'!A:J,3),IF(C134&lt;(MAX('CPVC Adapters'!A:A))+1,VLOOKUP(C134,'CPVC Adapters'!A:J,3),"")))))))))))))))))))))))))))))))</f>
        <v/>
      </c>
      <c r="F134" s="1376" t="str">
        <f>IFERROR(VLOOKUP(E134,'Consolidated Master Sheet'!B:C,2,0),"")</f>
        <v/>
      </c>
      <c r="G134" s="1377"/>
      <c r="H134" s="345" t="str">
        <f>IFERROR(VLOOKUP(E134,'PEX Tubing'!C:H,6,0),IFERROR(VLOOKUP(E134,'Consolidated Master Sheet'!B:G,6,0),""))</f>
        <v/>
      </c>
      <c r="I134" s="1554">
        <f>IF(C134&lt;(MAX('MI Fittings'!A:A))+1,VLOOKUP(C134,'MI Fittings'!A:K,7),IF(C134&lt;(MAX('CS Press Fittings'!A:A))+1,VLOOKUP(C134,'CS Press Fittings'!A:K,8),IF(C134&lt;(MAX('Steel Nipples'!A:A))+1,VLOOKUP(C134,'Steel Nipples'!A:K,7),IF(C134&lt;(MAX('Steel Cut Lengths'!A:A))+1,VLOOKUP(C134,'Steel Cut Lengths'!A:K,7),IF(C134&lt;(MAX('Pipe Hangers'!A:A))+1,VLOOKUP(C134,'Pipe Hangers'!A:J,7),IF(C134&lt;(MAX('Brass Nipples '!A:A))+1,VLOOKUP(C134,'Brass Nipples '!A:J,7),IF(C134&lt;(MAX('Brass Fittings '!A:A))+1,VLOOKUP(C134,'Brass Fittings '!A:J,7),IF(C134&lt;(MAX(Valves!A:A))+1,VLOOKUP(C134,Valves!A:J,7),IF(C134&lt;(MAX('PEX Tubing'!A:A))+1,VLOOKUP(C134,'PEX Tubing'!A:I,7),IF(C134&lt;(MAX('PEX Fittings - Brass'!A:A))+1,VLOOKUP(C134,'PEX Fittings - Brass'!A:J,7),IF(C134&lt;(MAX('PEX Fittings - EXPN Brass'!A:A))+1,VLOOKUP(C134,'PEX Fittings - EXPN Brass'!A:J,7),IF(C134&lt;(MAX('PEX Fittings - F1807 PPSU '!A:A))+1,VLOOKUP(C134,'PEX Fittings - F1807 PPSU '!A:J,7),IF(C134&lt;(MAX('PEX Fittings - F1960 EPPSU'!A:A))+1,VLOOKUP(C134,'PEX Fittings - F1960 EPPSU'!A:J,7),IF(C134&lt;(MAX(Accessories!A:A))+1,VLOOKUP(C134,Accessories!A:J,7),IF(C134&lt;(MAX('PVC DWV'!A:A))+1,VLOOKUP(C134,'PVC DWV'!A:K,8),IF(C134&lt;(MAX('PVC SCH 40'!A:A))+1,VLOOKUP(C134,'PVC SCH 40'!A:K,7),IF(C134&lt;(MAX('Push Fittings'!A:A))+1,VLOOKUP(C134,'Push Fittings'!A:J,7),IF(C134&lt;(MAX('Copper Wrot'!A:A))+1,VLOOKUP(C134,'Copper Wrot'!A:L,9),IF(C134&lt;(MAX('Cast Copper'!A:A))+1,VLOOKUP(C134,'Cast Copper'!A:J,6),IF(C134&lt;(MAX('Press Copper Fittings'!A:A))+1,VLOOKUP(C134,'Press Copper Fittings'!A:J,7),IF(C134&lt;(MAX('Supply Stops'!A:A))+1,VLOOKUP(C134,'Supply Stops'!A:J,7),IF(C134&lt;(MAX('Supply Lines'!A:A))+1,VLOOKUP(C134,'Supply Lines'!A:J,7),IF(C134&lt;(MAX('Gas Connectors'!A:A))+1,VLOOKUP(C134,'Gas Connectors'!A:J,7),IF(C134&lt;(MAX('CI Fittings'!A:A))+1,VLOOKUP(C134,'CI Fittings'!A:J,7),IF(C134&lt;(MAX('Steel Couplings'!A:A))+1,VLOOKUP(C134,'Steel Couplings'!A:J,7),IF(C134&lt;(MAX(NHC!A:A))+1,VLOOKUP(C134,NHC!A:J,7),IF(C134&lt;(MAX('Dielectric Unions'!A:A))+1,VLOOKUP(C134,'Dielectric Unions'!A:J,7),IF(C134&lt;(MAX('MI Fittings - XH'!A:A))+1,VLOOKUP(C134,'MI Fittings - XH'!A:J,7),IF(C134&lt;(MAX('Steel Nipples - XH'!A:A))+1,VLOOKUP(C134,'Steel Nipples - XH'!A:J,7),IF(C134&lt;(MAX('CPVC Adapters'!A:A))+1,VLOOKUP(C134,'CPVC Adapters'!A:J,7),0))))))))))))))))))))))))))))))</f>
        <v>0</v>
      </c>
      <c r="J134" s="1555">
        <f t="shared" si="2"/>
        <v>0</v>
      </c>
    </row>
    <row r="135" spans="3:10" ht="15" customHeight="1" thickTop="1" thickBot="1">
      <c r="C135" s="976">
        <v>114</v>
      </c>
      <c r="D135" s="17" t="str">
        <f>IF(C135&lt;(MAX('MI Fittings'!A:A))+1,VLOOKUP(C135,'MI Fittings'!A:K,10),IF(C135&lt;(MAX('CS Press Fittings'!A:A))+1,VLOOKUP(C135,'CS Press Fittings'!A:K,11),IF(C135&lt;(MAX('Steel Nipples'!A:A))+1,VLOOKUP(C135,'Steel Nipples'!A:K,10),IF(C135&lt;(MAX('Steel Cut Lengths'!A:A))+1,VLOOKUP(C135,'Steel Cut Lengths'!A:K,10),IF(C135&lt;(MAX('Pipe Hangers'!A:A))+1,VLOOKUP(C135,'Pipe Hangers'!A:J,10),IF(C135&lt;(MAX('Brass Nipples '!A:A))+1,VLOOKUP(C135,'Brass Nipples '!A:J,10),IF(C135&lt;(MAX('Brass Fittings '!A:A))+1,VLOOKUP(C135,'Brass Fittings '!A:J,10),IF(C135&lt;(MAX(Valves!A:A))+1,VLOOKUP(C135,Valves!A:J,10),IF(C135&lt;(MAX('PEX Tubing'!A:A))+1,VLOOKUP(C135,'PEX Tubing'!A:I,9),IF(C135&lt;(MAX('PEX Fittings - Brass'!A:A))+1,VLOOKUP(C135,'PEX Fittings - Brass'!A:J,10),IF(C135&lt;(MAX('PEX Fittings - EXPN Brass'!A:A))+1,VLOOKUP(C135,'PEX Fittings - EXPN Brass'!A:J,10),IF(C135&lt;(MAX('PEX Fittings - F1807 PPSU '!A:A))+1,VLOOKUP(C135,'PEX Fittings - F1807 PPSU '!A:J,10),IF(C135&lt;(MAX('PEX Fittings - F1960 EPPSU'!A:A))+1,VLOOKUP(C135,'PEX Fittings - F1960 EPPSU'!A:J,10),IF(C135&lt;(MAX(Accessories!A:A))+1,VLOOKUP(C135,Accessories!A:J,10),IF(C135&lt;(MAX('PVC DWV'!A:A))+1,VLOOKUP(C135,'PVC DWV'!A:K,11),IF(C135&lt;(MAX('PVC SCH 40'!A:A))+1,VLOOKUP(C135,'PVC SCH 40'!A:K,11),IF(C135&lt;(MAX('Push Fittings'!A:A))+1,VLOOKUP(C135,'Push Fittings'!A:J,10),IF(C135&lt;(MAX('Copper Wrot'!A:A))+1,VLOOKUP(C135,'Copper Wrot'!A:L,12),IF(C135&lt;(MAX('Cast Copper'!A:A))+1,VLOOKUP(C135,'Cast Copper'!A:J,10),IF(C135&lt;(MAX('Press Copper Fittings'!A:A))+1,VLOOKUP(C135,'Press Copper Fittings'!A:J,10),IF(C135&lt;(MAX('Supply Stops'!A:A))+1,VLOOKUP(C135,'Supply Stops'!A:J,10),IF(C135&lt;(MAX('Supply Lines'!A:A))+1,VLOOKUP(C135,'Supply Lines'!A:J,10),IF(C135&lt;(MAX('Gas Connectors'!A:A))+1,VLOOKUP(C135,'Gas Connectors'!A:J,10),IF(C135&lt;(MAX('CI Fittings'!A:A))+1,VLOOKUP(C135,'CI Fittings'!A:J,10),IF(C135&lt;(MAX('Steel Couplings'!A:A))+1,VLOOKUP(C135,'Steel Couplings'!A:J,10),IF(C135&lt;(MAX(NHC!A:A))+1,VLOOKUP(C135,NHC!A:J,10),IF(C135&lt;(MAX('Dielectric Unions'!A:A))+1,VLOOKUP(C135,'Dielectric Unions'!A:J,10),IF(C135&lt;(MAX('MI Fittings - XH'!A:A))+1,VLOOKUP(C135,'MI Fittings - XH'!A:J,10),IF(C135&lt;(MAX('Steel Nipples - XH'!A:A))+1,VLOOKUP(C135,'Steel Nipples - XH'!A:J,10),IF(C135&lt;(MAX('CPVC Adapters'!A:A))+1,VLOOKUP(C135,'CPVC Adapters'!A:J,10),""))))))))))))))))))))))))))))))</f>
        <v/>
      </c>
      <c r="E135" s="975" t="str">
        <f>IF(C135&lt;(MAX('MI Fittings'!A:A))+1,VLOOKUP(C135,'MI Fittings'!A:K,3),IF(C135&lt;(MAX('CS Press Fittings'!A:A))+1,VLOOKUP(C135,'CS Press Fittings'!A:K,4),IF(C135&lt;(MAX('Steel Nipples'!A:A))+1,VLOOKUP(C135,'Steel Nipples'!A:K,3),IF(C135&lt;(MAX('Steel Cut Lengths'!A:A))+1,VLOOKUP(C135,'Steel Cut Lengths'!A:K,3),IF(C135&lt;(MAX('Pipe Hangers'!A:A))+1,VLOOKUP(C135,'Pipe Hangers'!A:J,3),IF(C135&lt;(MAX('Brass Nipples '!A:A))+1,VLOOKUP(C135,'Brass Nipples '!A:J,3),IF(C135&lt;(MAX('Brass Fittings '!A:A))+1,VLOOKUP(C135,'Brass Fittings '!A:J,3),IF(C135&lt;(MAX(Valves!A:A))+1,VLOOKUP(C135,Valves!A:J,3),IF(C135&lt;(MAX('PEX Tubing'!A:A))+1,VLOOKUP(C135,'PEX Tubing'!A:I,3),IF(C135&lt;(MAX('PEX Fittings - Brass'!A:A))+1,VLOOKUP(C135,'PEX Fittings - Brass'!A:J,3),IF(C135&lt;(MAX('PEX Fittings - EXPN Brass'!A:A))+1,VLOOKUP(C135,'PEX Fittings - EXPN Brass'!A:J,3),IF(C135&lt;(MAX('PEX Fittings - F1807 PPSU '!A:A))+1,VLOOKUP(C135,'PEX Fittings - F1807 PPSU '!A:J,3),IF(C135&lt;(MAX('PEX Fittings - F1960 EPPSU'!A:A))+1,VLOOKUP(C135,'PEX Fittings - F1960 EPPSU'!A:J,3),IF(C135&lt;(MAX(Accessories!A:A))+1,VLOOKUP(C135,Accessories!A:J,3),IF(C135&lt;(MAX('PVC DWV'!A:A))+1,VLOOKUP(C135,'PVC DWV'!A:K,3),IF(C135&lt;(MAX('PVC SCH 40'!A:A))+1,VLOOKUP(C135,'PVC SCH 40'!A:K,3),IF(C135&lt;(MAX('Push Fittings'!A:A))+1,VLOOKUP(C135,'Push Fittings'!A:J,3),IF(C135&lt;(MAX('Copper Wrot'!A:A))+1,VLOOKUP(C135,'Copper Wrot'!A:L,3),IF(C135&lt;(MAX('Cast Copper'!A:A))+1,VLOOKUP(C135,'Cast Copper'!A:J,3),IF(C135&lt;(MAX('Cast Copper'!A:A))+1,VLOOKUP(C135,'Cast Copper'!A:J,3),IF(C135&lt;(MAX('Press Copper Fittings'!A:A))+1,VLOOKUP(C135,'Press Copper Fittings'!A:J,3),IF(C135&lt;(MAX('Supply Stops'!A:A))+1,VLOOKUP(C135,'Supply Stops'!A:J,3),IF(C135&lt;(MAX('Supply Lines'!A:A))+1,VLOOKUP(C135,'Supply Lines'!A:J,3),IF(C135&lt;(MAX('Gas Connectors'!A:A))+1,VLOOKUP(C135,'Gas Connectors'!A:J,3),IF(C135&lt;(MAX('CI Fittings'!A:A))+1,VLOOKUP(C135,'CI Fittings'!A:J,3),IF(C135&lt;(MAX('Steel Couplings'!A:A))+1,VLOOKUP(C135,'Steel Couplings'!A:J,3),IF(C135&lt;(MAX(NHC!A:A))+1,VLOOKUP(C135,NHC!A:J,3),IF(C135&lt;(MAX('Dielectric Unions'!A:A))+1,VLOOKUP(C135,'Dielectric Unions'!A:J,3),IF(C135&lt;(MAX('MI Fittings - XH'!A:A))+1,VLOOKUP(C135,'MI Fittings - XH'!A:J,3),IF(C135&lt;(MAX('Steel Nipples - XH'!A:A))+1,VLOOKUP(C135,'Steel Nipples - XH'!A:J,3),IF(C135&lt;(MAX('CPVC Adapters'!A:A))+1,VLOOKUP(C135,'CPVC Adapters'!A:J,3),"")))))))))))))))))))))))))))))))</f>
        <v/>
      </c>
      <c r="F135" s="1376" t="str">
        <f>IFERROR(VLOOKUP(E135,'Consolidated Master Sheet'!B:C,2,0),"")</f>
        <v/>
      </c>
      <c r="G135" s="1377"/>
      <c r="H135" s="345" t="str">
        <f>IFERROR(VLOOKUP(E135,'PEX Tubing'!C:H,6,0),IFERROR(VLOOKUP(E135,'Consolidated Master Sheet'!B:G,6,0),""))</f>
        <v/>
      </c>
      <c r="I135" s="1554">
        <f>IF(C135&lt;(MAX('MI Fittings'!A:A))+1,VLOOKUP(C135,'MI Fittings'!A:K,7),IF(C135&lt;(MAX('CS Press Fittings'!A:A))+1,VLOOKUP(C135,'CS Press Fittings'!A:K,8),IF(C135&lt;(MAX('Steel Nipples'!A:A))+1,VLOOKUP(C135,'Steel Nipples'!A:K,7),IF(C135&lt;(MAX('Steel Cut Lengths'!A:A))+1,VLOOKUP(C135,'Steel Cut Lengths'!A:K,7),IF(C135&lt;(MAX('Pipe Hangers'!A:A))+1,VLOOKUP(C135,'Pipe Hangers'!A:J,7),IF(C135&lt;(MAX('Brass Nipples '!A:A))+1,VLOOKUP(C135,'Brass Nipples '!A:J,7),IF(C135&lt;(MAX('Brass Fittings '!A:A))+1,VLOOKUP(C135,'Brass Fittings '!A:J,7),IF(C135&lt;(MAX(Valves!A:A))+1,VLOOKUP(C135,Valves!A:J,7),IF(C135&lt;(MAX('PEX Tubing'!A:A))+1,VLOOKUP(C135,'PEX Tubing'!A:I,7),IF(C135&lt;(MAX('PEX Fittings - Brass'!A:A))+1,VLOOKUP(C135,'PEX Fittings - Brass'!A:J,7),IF(C135&lt;(MAX('PEX Fittings - EXPN Brass'!A:A))+1,VLOOKUP(C135,'PEX Fittings - EXPN Brass'!A:J,7),IF(C135&lt;(MAX('PEX Fittings - F1807 PPSU '!A:A))+1,VLOOKUP(C135,'PEX Fittings - F1807 PPSU '!A:J,7),IF(C135&lt;(MAX('PEX Fittings - F1960 EPPSU'!A:A))+1,VLOOKUP(C135,'PEX Fittings - F1960 EPPSU'!A:J,7),IF(C135&lt;(MAX(Accessories!A:A))+1,VLOOKUP(C135,Accessories!A:J,7),IF(C135&lt;(MAX('PVC DWV'!A:A))+1,VLOOKUP(C135,'PVC DWV'!A:K,8),IF(C135&lt;(MAX('PVC SCH 40'!A:A))+1,VLOOKUP(C135,'PVC SCH 40'!A:K,7),IF(C135&lt;(MAX('Push Fittings'!A:A))+1,VLOOKUP(C135,'Push Fittings'!A:J,7),IF(C135&lt;(MAX('Copper Wrot'!A:A))+1,VLOOKUP(C135,'Copper Wrot'!A:L,9),IF(C135&lt;(MAX('Cast Copper'!A:A))+1,VLOOKUP(C135,'Cast Copper'!A:J,6),IF(C135&lt;(MAX('Press Copper Fittings'!A:A))+1,VLOOKUP(C135,'Press Copper Fittings'!A:J,7),IF(C135&lt;(MAX('Supply Stops'!A:A))+1,VLOOKUP(C135,'Supply Stops'!A:J,7),IF(C135&lt;(MAX('Supply Lines'!A:A))+1,VLOOKUP(C135,'Supply Lines'!A:J,7),IF(C135&lt;(MAX('Gas Connectors'!A:A))+1,VLOOKUP(C135,'Gas Connectors'!A:J,7),IF(C135&lt;(MAX('CI Fittings'!A:A))+1,VLOOKUP(C135,'CI Fittings'!A:J,7),IF(C135&lt;(MAX('Steel Couplings'!A:A))+1,VLOOKUP(C135,'Steel Couplings'!A:J,7),IF(C135&lt;(MAX(NHC!A:A))+1,VLOOKUP(C135,NHC!A:J,7),IF(C135&lt;(MAX('Dielectric Unions'!A:A))+1,VLOOKUP(C135,'Dielectric Unions'!A:J,7),IF(C135&lt;(MAX('MI Fittings - XH'!A:A))+1,VLOOKUP(C135,'MI Fittings - XH'!A:J,7),IF(C135&lt;(MAX('Steel Nipples - XH'!A:A))+1,VLOOKUP(C135,'Steel Nipples - XH'!A:J,7),IF(C135&lt;(MAX('CPVC Adapters'!A:A))+1,VLOOKUP(C135,'CPVC Adapters'!A:J,7),0))))))))))))))))))))))))))))))</f>
        <v>0</v>
      </c>
      <c r="J135" s="1555">
        <f t="shared" si="2"/>
        <v>0</v>
      </c>
    </row>
    <row r="136" spans="3:10" ht="15" customHeight="1" thickTop="1" thickBot="1">
      <c r="C136" s="977">
        <v>115</v>
      </c>
      <c r="D136" s="17" t="str">
        <f>IF(C136&lt;(MAX('MI Fittings'!A:A))+1,VLOOKUP(C136,'MI Fittings'!A:K,10),IF(C136&lt;(MAX('CS Press Fittings'!A:A))+1,VLOOKUP(C136,'CS Press Fittings'!A:K,11),IF(C136&lt;(MAX('Steel Nipples'!A:A))+1,VLOOKUP(C136,'Steel Nipples'!A:K,10),IF(C136&lt;(MAX('Steel Cut Lengths'!A:A))+1,VLOOKUP(C136,'Steel Cut Lengths'!A:K,10),IF(C136&lt;(MAX('Pipe Hangers'!A:A))+1,VLOOKUP(C136,'Pipe Hangers'!A:J,10),IF(C136&lt;(MAX('Brass Nipples '!A:A))+1,VLOOKUP(C136,'Brass Nipples '!A:J,10),IF(C136&lt;(MAX('Brass Fittings '!A:A))+1,VLOOKUP(C136,'Brass Fittings '!A:J,10),IF(C136&lt;(MAX(Valves!A:A))+1,VLOOKUP(C136,Valves!A:J,10),IF(C136&lt;(MAX('PEX Tubing'!A:A))+1,VLOOKUP(C136,'PEX Tubing'!A:I,9),IF(C136&lt;(MAX('PEX Fittings - Brass'!A:A))+1,VLOOKUP(C136,'PEX Fittings - Brass'!A:J,10),IF(C136&lt;(MAX('PEX Fittings - EXPN Brass'!A:A))+1,VLOOKUP(C136,'PEX Fittings - EXPN Brass'!A:J,10),IF(C136&lt;(MAX('PEX Fittings - F1807 PPSU '!A:A))+1,VLOOKUP(C136,'PEX Fittings - F1807 PPSU '!A:J,10),IF(C136&lt;(MAX('PEX Fittings - F1960 EPPSU'!A:A))+1,VLOOKUP(C136,'PEX Fittings - F1960 EPPSU'!A:J,10),IF(C136&lt;(MAX(Accessories!A:A))+1,VLOOKUP(C136,Accessories!A:J,10),IF(C136&lt;(MAX('PVC DWV'!A:A))+1,VLOOKUP(C136,'PVC DWV'!A:K,11),IF(C136&lt;(MAX('PVC SCH 40'!A:A))+1,VLOOKUP(C136,'PVC SCH 40'!A:K,11),IF(C136&lt;(MAX('Push Fittings'!A:A))+1,VLOOKUP(C136,'Push Fittings'!A:J,10),IF(C136&lt;(MAX('Copper Wrot'!A:A))+1,VLOOKUP(C136,'Copper Wrot'!A:L,12),IF(C136&lt;(MAX('Cast Copper'!A:A))+1,VLOOKUP(C136,'Cast Copper'!A:J,10),IF(C136&lt;(MAX('Press Copper Fittings'!A:A))+1,VLOOKUP(C136,'Press Copper Fittings'!A:J,10),IF(C136&lt;(MAX('Supply Stops'!A:A))+1,VLOOKUP(C136,'Supply Stops'!A:J,10),IF(C136&lt;(MAX('Supply Lines'!A:A))+1,VLOOKUP(C136,'Supply Lines'!A:J,10),IF(C136&lt;(MAX('Gas Connectors'!A:A))+1,VLOOKUP(C136,'Gas Connectors'!A:J,10),IF(C136&lt;(MAX('CI Fittings'!A:A))+1,VLOOKUP(C136,'CI Fittings'!A:J,10),IF(C136&lt;(MAX('Steel Couplings'!A:A))+1,VLOOKUP(C136,'Steel Couplings'!A:J,10),IF(C136&lt;(MAX(NHC!A:A))+1,VLOOKUP(C136,NHC!A:J,10),IF(C136&lt;(MAX('Dielectric Unions'!A:A))+1,VLOOKUP(C136,'Dielectric Unions'!A:J,10),IF(C136&lt;(MAX('MI Fittings - XH'!A:A))+1,VLOOKUP(C136,'MI Fittings - XH'!A:J,10),IF(C136&lt;(MAX('Steel Nipples - XH'!A:A))+1,VLOOKUP(C136,'Steel Nipples - XH'!A:J,10),IF(C136&lt;(MAX('CPVC Adapters'!A:A))+1,VLOOKUP(C136,'CPVC Adapters'!A:J,10),""))))))))))))))))))))))))))))))</f>
        <v/>
      </c>
      <c r="E136" s="975" t="str">
        <f>IF(C136&lt;(MAX('MI Fittings'!A:A))+1,VLOOKUP(C136,'MI Fittings'!A:K,3),IF(C136&lt;(MAX('CS Press Fittings'!A:A))+1,VLOOKUP(C136,'CS Press Fittings'!A:K,4),IF(C136&lt;(MAX('Steel Nipples'!A:A))+1,VLOOKUP(C136,'Steel Nipples'!A:K,3),IF(C136&lt;(MAX('Steel Cut Lengths'!A:A))+1,VLOOKUP(C136,'Steel Cut Lengths'!A:K,3),IF(C136&lt;(MAX('Pipe Hangers'!A:A))+1,VLOOKUP(C136,'Pipe Hangers'!A:J,3),IF(C136&lt;(MAX('Brass Nipples '!A:A))+1,VLOOKUP(C136,'Brass Nipples '!A:J,3),IF(C136&lt;(MAX('Brass Fittings '!A:A))+1,VLOOKUP(C136,'Brass Fittings '!A:J,3),IF(C136&lt;(MAX(Valves!A:A))+1,VLOOKUP(C136,Valves!A:J,3),IF(C136&lt;(MAX('PEX Tubing'!A:A))+1,VLOOKUP(C136,'PEX Tubing'!A:I,3),IF(C136&lt;(MAX('PEX Fittings - Brass'!A:A))+1,VLOOKUP(C136,'PEX Fittings - Brass'!A:J,3),IF(C136&lt;(MAX('PEX Fittings - EXPN Brass'!A:A))+1,VLOOKUP(C136,'PEX Fittings - EXPN Brass'!A:J,3),IF(C136&lt;(MAX('PEX Fittings - F1807 PPSU '!A:A))+1,VLOOKUP(C136,'PEX Fittings - F1807 PPSU '!A:J,3),IF(C136&lt;(MAX('PEX Fittings - F1960 EPPSU'!A:A))+1,VLOOKUP(C136,'PEX Fittings - F1960 EPPSU'!A:J,3),IF(C136&lt;(MAX(Accessories!A:A))+1,VLOOKUP(C136,Accessories!A:J,3),IF(C136&lt;(MAX('PVC DWV'!A:A))+1,VLOOKUP(C136,'PVC DWV'!A:K,3),IF(C136&lt;(MAX('PVC SCH 40'!A:A))+1,VLOOKUP(C136,'PVC SCH 40'!A:K,3),IF(C136&lt;(MAX('Push Fittings'!A:A))+1,VLOOKUP(C136,'Push Fittings'!A:J,3),IF(C136&lt;(MAX('Copper Wrot'!A:A))+1,VLOOKUP(C136,'Copper Wrot'!A:L,3),IF(C136&lt;(MAX('Cast Copper'!A:A))+1,VLOOKUP(C136,'Cast Copper'!A:J,3),IF(C136&lt;(MAX('Cast Copper'!A:A))+1,VLOOKUP(C136,'Cast Copper'!A:J,3),IF(C136&lt;(MAX('Press Copper Fittings'!A:A))+1,VLOOKUP(C136,'Press Copper Fittings'!A:J,3),IF(C136&lt;(MAX('Supply Stops'!A:A))+1,VLOOKUP(C136,'Supply Stops'!A:J,3),IF(C136&lt;(MAX('Supply Lines'!A:A))+1,VLOOKUP(C136,'Supply Lines'!A:J,3),IF(C136&lt;(MAX('Gas Connectors'!A:A))+1,VLOOKUP(C136,'Gas Connectors'!A:J,3),IF(C136&lt;(MAX('CI Fittings'!A:A))+1,VLOOKUP(C136,'CI Fittings'!A:J,3),IF(C136&lt;(MAX('Steel Couplings'!A:A))+1,VLOOKUP(C136,'Steel Couplings'!A:J,3),IF(C136&lt;(MAX(NHC!A:A))+1,VLOOKUP(C136,NHC!A:J,3),IF(C136&lt;(MAX('Dielectric Unions'!A:A))+1,VLOOKUP(C136,'Dielectric Unions'!A:J,3),IF(C136&lt;(MAX('MI Fittings - XH'!A:A))+1,VLOOKUP(C136,'MI Fittings - XH'!A:J,3),IF(C136&lt;(MAX('Steel Nipples - XH'!A:A))+1,VLOOKUP(C136,'Steel Nipples - XH'!A:J,3),IF(C136&lt;(MAX('CPVC Adapters'!A:A))+1,VLOOKUP(C136,'CPVC Adapters'!A:J,3),"")))))))))))))))))))))))))))))))</f>
        <v/>
      </c>
      <c r="F136" s="1376" t="str">
        <f>IFERROR(VLOOKUP(E136,'Consolidated Master Sheet'!B:C,2,0),"")</f>
        <v/>
      </c>
      <c r="G136" s="1377"/>
      <c r="H136" s="345" t="str">
        <f>IFERROR(VLOOKUP(E136,'PEX Tubing'!C:H,6,0),IFERROR(VLOOKUP(E136,'Consolidated Master Sheet'!B:G,6,0),""))</f>
        <v/>
      </c>
      <c r="I136" s="1554">
        <f>IF(C136&lt;(MAX('MI Fittings'!A:A))+1,VLOOKUP(C136,'MI Fittings'!A:K,7),IF(C136&lt;(MAX('CS Press Fittings'!A:A))+1,VLOOKUP(C136,'CS Press Fittings'!A:K,8),IF(C136&lt;(MAX('Steel Nipples'!A:A))+1,VLOOKUP(C136,'Steel Nipples'!A:K,7),IF(C136&lt;(MAX('Steel Cut Lengths'!A:A))+1,VLOOKUP(C136,'Steel Cut Lengths'!A:K,7),IF(C136&lt;(MAX('Pipe Hangers'!A:A))+1,VLOOKUP(C136,'Pipe Hangers'!A:J,7),IF(C136&lt;(MAX('Brass Nipples '!A:A))+1,VLOOKUP(C136,'Brass Nipples '!A:J,7),IF(C136&lt;(MAX('Brass Fittings '!A:A))+1,VLOOKUP(C136,'Brass Fittings '!A:J,7),IF(C136&lt;(MAX(Valves!A:A))+1,VLOOKUP(C136,Valves!A:J,7),IF(C136&lt;(MAX('PEX Tubing'!A:A))+1,VLOOKUP(C136,'PEX Tubing'!A:I,7),IF(C136&lt;(MAX('PEX Fittings - Brass'!A:A))+1,VLOOKUP(C136,'PEX Fittings - Brass'!A:J,7),IF(C136&lt;(MAX('PEX Fittings - EXPN Brass'!A:A))+1,VLOOKUP(C136,'PEX Fittings - EXPN Brass'!A:J,7),IF(C136&lt;(MAX('PEX Fittings - F1807 PPSU '!A:A))+1,VLOOKUP(C136,'PEX Fittings - F1807 PPSU '!A:J,7),IF(C136&lt;(MAX('PEX Fittings - F1960 EPPSU'!A:A))+1,VLOOKUP(C136,'PEX Fittings - F1960 EPPSU'!A:J,7),IF(C136&lt;(MAX(Accessories!A:A))+1,VLOOKUP(C136,Accessories!A:J,7),IF(C136&lt;(MAX('PVC DWV'!A:A))+1,VLOOKUP(C136,'PVC DWV'!A:K,8),IF(C136&lt;(MAX('PVC SCH 40'!A:A))+1,VLOOKUP(C136,'PVC SCH 40'!A:K,7),IF(C136&lt;(MAX('Push Fittings'!A:A))+1,VLOOKUP(C136,'Push Fittings'!A:J,7),IF(C136&lt;(MAX('Copper Wrot'!A:A))+1,VLOOKUP(C136,'Copper Wrot'!A:L,9),IF(C136&lt;(MAX('Cast Copper'!A:A))+1,VLOOKUP(C136,'Cast Copper'!A:J,6),IF(C136&lt;(MAX('Press Copper Fittings'!A:A))+1,VLOOKUP(C136,'Press Copper Fittings'!A:J,7),IF(C136&lt;(MAX('Supply Stops'!A:A))+1,VLOOKUP(C136,'Supply Stops'!A:J,7),IF(C136&lt;(MAX('Supply Lines'!A:A))+1,VLOOKUP(C136,'Supply Lines'!A:J,7),IF(C136&lt;(MAX('Gas Connectors'!A:A))+1,VLOOKUP(C136,'Gas Connectors'!A:J,7),IF(C136&lt;(MAX('CI Fittings'!A:A))+1,VLOOKUP(C136,'CI Fittings'!A:J,7),IF(C136&lt;(MAX('Steel Couplings'!A:A))+1,VLOOKUP(C136,'Steel Couplings'!A:J,7),IF(C136&lt;(MAX(NHC!A:A))+1,VLOOKUP(C136,NHC!A:J,7),IF(C136&lt;(MAX('Dielectric Unions'!A:A))+1,VLOOKUP(C136,'Dielectric Unions'!A:J,7),IF(C136&lt;(MAX('MI Fittings - XH'!A:A))+1,VLOOKUP(C136,'MI Fittings - XH'!A:J,7),IF(C136&lt;(MAX('Steel Nipples - XH'!A:A))+1,VLOOKUP(C136,'Steel Nipples - XH'!A:J,7),IF(C136&lt;(MAX('CPVC Adapters'!A:A))+1,VLOOKUP(C136,'CPVC Adapters'!A:J,7),0))))))))))))))))))))))))))))))</f>
        <v>0</v>
      </c>
      <c r="J136" s="1555">
        <f t="shared" si="2"/>
        <v>0</v>
      </c>
    </row>
    <row r="137" spans="3:10" ht="15" customHeight="1" thickTop="1" thickBot="1">
      <c r="C137" s="976">
        <v>116</v>
      </c>
      <c r="D137" s="17" t="str">
        <f>IF(C137&lt;(MAX('MI Fittings'!A:A))+1,VLOOKUP(C137,'MI Fittings'!A:K,10),IF(C137&lt;(MAX('CS Press Fittings'!A:A))+1,VLOOKUP(C137,'CS Press Fittings'!A:K,11),IF(C137&lt;(MAX('Steel Nipples'!A:A))+1,VLOOKUP(C137,'Steel Nipples'!A:K,10),IF(C137&lt;(MAX('Steel Cut Lengths'!A:A))+1,VLOOKUP(C137,'Steel Cut Lengths'!A:K,10),IF(C137&lt;(MAX('Pipe Hangers'!A:A))+1,VLOOKUP(C137,'Pipe Hangers'!A:J,10),IF(C137&lt;(MAX('Brass Nipples '!A:A))+1,VLOOKUP(C137,'Brass Nipples '!A:J,10),IF(C137&lt;(MAX('Brass Fittings '!A:A))+1,VLOOKUP(C137,'Brass Fittings '!A:J,10),IF(C137&lt;(MAX(Valves!A:A))+1,VLOOKUP(C137,Valves!A:J,10),IF(C137&lt;(MAX('PEX Tubing'!A:A))+1,VLOOKUP(C137,'PEX Tubing'!A:I,9),IF(C137&lt;(MAX('PEX Fittings - Brass'!A:A))+1,VLOOKUP(C137,'PEX Fittings - Brass'!A:J,10),IF(C137&lt;(MAX('PEX Fittings - EXPN Brass'!A:A))+1,VLOOKUP(C137,'PEX Fittings - EXPN Brass'!A:J,10),IF(C137&lt;(MAX('PEX Fittings - F1807 PPSU '!A:A))+1,VLOOKUP(C137,'PEX Fittings - F1807 PPSU '!A:J,10),IF(C137&lt;(MAX('PEX Fittings - F1960 EPPSU'!A:A))+1,VLOOKUP(C137,'PEX Fittings - F1960 EPPSU'!A:J,10),IF(C137&lt;(MAX(Accessories!A:A))+1,VLOOKUP(C137,Accessories!A:J,10),IF(C137&lt;(MAX('PVC DWV'!A:A))+1,VLOOKUP(C137,'PVC DWV'!A:K,11),IF(C137&lt;(MAX('PVC SCH 40'!A:A))+1,VLOOKUP(C137,'PVC SCH 40'!A:K,11),IF(C137&lt;(MAX('Push Fittings'!A:A))+1,VLOOKUP(C137,'Push Fittings'!A:J,10),IF(C137&lt;(MAX('Copper Wrot'!A:A))+1,VLOOKUP(C137,'Copper Wrot'!A:L,12),IF(C137&lt;(MAX('Cast Copper'!A:A))+1,VLOOKUP(C137,'Cast Copper'!A:J,10),IF(C137&lt;(MAX('Press Copper Fittings'!A:A))+1,VLOOKUP(C137,'Press Copper Fittings'!A:J,10),IF(C137&lt;(MAX('Supply Stops'!A:A))+1,VLOOKUP(C137,'Supply Stops'!A:J,10),IF(C137&lt;(MAX('Supply Lines'!A:A))+1,VLOOKUP(C137,'Supply Lines'!A:J,10),IF(C137&lt;(MAX('Gas Connectors'!A:A))+1,VLOOKUP(C137,'Gas Connectors'!A:J,10),IF(C137&lt;(MAX('CI Fittings'!A:A))+1,VLOOKUP(C137,'CI Fittings'!A:J,10),IF(C137&lt;(MAX('Steel Couplings'!A:A))+1,VLOOKUP(C137,'Steel Couplings'!A:J,10),IF(C137&lt;(MAX(NHC!A:A))+1,VLOOKUP(C137,NHC!A:J,10),IF(C137&lt;(MAX('Dielectric Unions'!A:A))+1,VLOOKUP(C137,'Dielectric Unions'!A:J,10),IF(C137&lt;(MAX('MI Fittings - XH'!A:A))+1,VLOOKUP(C137,'MI Fittings - XH'!A:J,10),IF(C137&lt;(MAX('Steel Nipples - XH'!A:A))+1,VLOOKUP(C137,'Steel Nipples - XH'!A:J,10),IF(C137&lt;(MAX('CPVC Adapters'!A:A))+1,VLOOKUP(C137,'CPVC Adapters'!A:J,10),""))))))))))))))))))))))))))))))</f>
        <v/>
      </c>
      <c r="E137" s="975" t="str">
        <f>IF(C137&lt;(MAX('MI Fittings'!A:A))+1,VLOOKUP(C137,'MI Fittings'!A:K,3),IF(C137&lt;(MAX('CS Press Fittings'!A:A))+1,VLOOKUP(C137,'CS Press Fittings'!A:K,4),IF(C137&lt;(MAX('Steel Nipples'!A:A))+1,VLOOKUP(C137,'Steel Nipples'!A:K,3),IF(C137&lt;(MAX('Steel Cut Lengths'!A:A))+1,VLOOKUP(C137,'Steel Cut Lengths'!A:K,3),IF(C137&lt;(MAX('Pipe Hangers'!A:A))+1,VLOOKUP(C137,'Pipe Hangers'!A:J,3),IF(C137&lt;(MAX('Brass Nipples '!A:A))+1,VLOOKUP(C137,'Brass Nipples '!A:J,3),IF(C137&lt;(MAX('Brass Fittings '!A:A))+1,VLOOKUP(C137,'Brass Fittings '!A:J,3),IF(C137&lt;(MAX(Valves!A:A))+1,VLOOKUP(C137,Valves!A:J,3),IF(C137&lt;(MAX('PEX Tubing'!A:A))+1,VLOOKUP(C137,'PEX Tubing'!A:I,3),IF(C137&lt;(MAX('PEX Fittings - Brass'!A:A))+1,VLOOKUP(C137,'PEX Fittings - Brass'!A:J,3),IF(C137&lt;(MAX('PEX Fittings - EXPN Brass'!A:A))+1,VLOOKUP(C137,'PEX Fittings - EXPN Brass'!A:J,3),IF(C137&lt;(MAX('PEX Fittings - F1807 PPSU '!A:A))+1,VLOOKUP(C137,'PEX Fittings - F1807 PPSU '!A:J,3),IF(C137&lt;(MAX('PEX Fittings - F1960 EPPSU'!A:A))+1,VLOOKUP(C137,'PEX Fittings - F1960 EPPSU'!A:J,3),IF(C137&lt;(MAX(Accessories!A:A))+1,VLOOKUP(C137,Accessories!A:J,3),IF(C137&lt;(MAX('PVC DWV'!A:A))+1,VLOOKUP(C137,'PVC DWV'!A:K,3),IF(C137&lt;(MAX('PVC SCH 40'!A:A))+1,VLOOKUP(C137,'PVC SCH 40'!A:K,3),IF(C137&lt;(MAX('Push Fittings'!A:A))+1,VLOOKUP(C137,'Push Fittings'!A:J,3),IF(C137&lt;(MAX('Copper Wrot'!A:A))+1,VLOOKUP(C137,'Copper Wrot'!A:L,3),IF(C137&lt;(MAX('Cast Copper'!A:A))+1,VLOOKUP(C137,'Cast Copper'!A:J,3),IF(C137&lt;(MAX('Cast Copper'!A:A))+1,VLOOKUP(C137,'Cast Copper'!A:J,3),IF(C137&lt;(MAX('Press Copper Fittings'!A:A))+1,VLOOKUP(C137,'Press Copper Fittings'!A:J,3),IF(C137&lt;(MAX('Supply Stops'!A:A))+1,VLOOKUP(C137,'Supply Stops'!A:J,3),IF(C137&lt;(MAX('Supply Lines'!A:A))+1,VLOOKUP(C137,'Supply Lines'!A:J,3),IF(C137&lt;(MAX('Gas Connectors'!A:A))+1,VLOOKUP(C137,'Gas Connectors'!A:J,3),IF(C137&lt;(MAX('CI Fittings'!A:A))+1,VLOOKUP(C137,'CI Fittings'!A:J,3),IF(C137&lt;(MAX('Steel Couplings'!A:A))+1,VLOOKUP(C137,'Steel Couplings'!A:J,3),IF(C137&lt;(MAX(NHC!A:A))+1,VLOOKUP(C137,NHC!A:J,3),IF(C137&lt;(MAX('Dielectric Unions'!A:A))+1,VLOOKUP(C137,'Dielectric Unions'!A:J,3),IF(C137&lt;(MAX('MI Fittings - XH'!A:A))+1,VLOOKUP(C137,'MI Fittings - XH'!A:J,3),IF(C137&lt;(MAX('Steel Nipples - XH'!A:A))+1,VLOOKUP(C137,'Steel Nipples - XH'!A:J,3),IF(C137&lt;(MAX('CPVC Adapters'!A:A))+1,VLOOKUP(C137,'CPVC Adapters'!A:J,3),"")))))))))))))))))))))))))))))))</f>
        <v/>
      </c>
      <c r="F137" s="1376" t="str">
        <f>IFERROR(VLOOKUP(E137,'Consolidated Master Sheet'!B:C,2,0),"")</f>
        <v/>
      </c>
      <c r="G137" s="1377"/>
      <c r="H137" s="345" t="str">
        <f>IFERROR(VLOOKUP(E137,'PEX Tubing'!C:H,6,0),IFERROR(VLOOKUP(E137,'Consolidated Master Sheet'!B:G,6,0),""))</f>
        <v/>
      </c>
      <c r="I137" s="1554">
        <f>IF(C137&lt;(MAX('MI Fittings'!A:A))+1,VLOOKUP(C137,'MI Fittings'!A:K,7),IF(C137&lt;(MAX('CS Press Fittings'!A:A))+1,VLOOKUP(C137,'CS Press Fittings'!A:K,8),IF(C137&lt;(MAX('Steel Nipples'!A:A))+1,VLOOKUP(C137,'Steel Nipples'!A:K,7),IF(C137&lt;(MAX('Steel Cut Lengths'!A:A))+1,VLOOKUP(C137,'Steel Cut Lengths'!A:K,7),IF(C137&lt;(MAX('Pipe Hangers'!A:A))+1,VLOOKUP(C137,'Pipe Hangers'!A:J,7),IF(C137&lt;(MAX('Brass Nipples '!A:A))+1,VLOOKUP(C137,'Brass Nipples '!A:J,7),IF(C137&lt;(MAX('Brass Fittings '!A:A))+1,VLOOKUP(C137,'Brass Fittings '!A:J,7),IF(C137&lt;(MAX(Valves!A:A))+1,VLOOKUP(C137,Valves!A:J,7),IF(C137&lt;(MAX('PEX Tubing'!A:A))+1,VLOOKUP(C137,'PEX Tubing'!A:I,7),IF(C137&lt;(MAX('PEX Fittings - Brass'!A:A))+1,VLOOKUP(C137,'PEX Fittings - Brass'!A:J,7),IF(C137&lt;(MAX('PEX Fittings - EXPN Brass'!A:A))+1,VLOOKUP(C137,'PEX Fittings - EXPN Brass'!A:J,7),IF(C137&lt;(MAX('PEX Fittings - F1807 PPSU '!A:A))+1,VLOOKUP(C137,'PEX Fittings - F1807 PPSU '!A:J,7),IF(C137&lt;(MAX('PEX Fittings - F1960 EPPSU'!A:A))+1,VLOOKUP(C137,'PEX Fittings - F1960 EPPSU'!A:J,7),IF(C137&lt;(MAX(Accessories!A:A))+1,VLOOKUP(C137,Accessories!A:J,7),IF(C137&lt;(MAX('PVC DWV'!A:A))+1,VLOOKUP(C137,'PVC DWV'!A:K,8),IF(C137&lt;(MAX('PVC SCH 40'!A:A))+1,VLOOKUP(C137,'PVC SCH 40'!A:K,7),IF(C137&lt;(MAX('Push Fittings'!A:A))+1,VLOOKUP(C137,'Push Fittings'!A:J,7),IF(C137&lt;(MAX('Copper Wrot'!A:A))+1,VLOOKUP(C137,'Copper Wrot'!A:L,9),IF(C137&lt;(MAX('Cast Copper'!A:A))+1,VLOOKUP(C137,'Cast Copper'!A:J,6),IF(C137&lt;(MAX('Press Copper Fittings'!A:A))+1,VLOOKUP(C137,'Press Copper Fittings'!A:J,7),IF(C137&lt;(MAX('Supply Stops'!A:A))+1,VLOOKUP(C137,'Supply Stops'!A:J,7),IF(C137&lt;(MAX('Supply Lines'!A:A))+1,VLOOKUP(C137,'Supply Lines'!A:J,7),IF(C137&lt;(MAX('Gas Connectors'!A:A))+1,VLOOKUP(C137,'Gas Connectors'!A:J,7),IF(C137&lt;(MAX('CI Fittings'!A:A))+1,VLOOKUP(C137,'CI Fittings'!A:J,7),IF(C137&lt;(MAX('Steel Couplings'!A:A))+1,VLOOKUP(C137,'Steel Couplings'!A:J,7),IF(C137&lt;(MAX(NHC!A:A))+1,VLOOKUP(C137,NHC!A:J,7),IF(C137&lt;(MAX('Dielectric Unions'!A:A))+1,VLOOKUP(C137,'Dielectric Unions'!A:J,7),IF(C137&lt;(MAX('MI Fittings - XH'!A:A))+1,VLOOKUP(C137,'MI Fittings - XH'!A:J,7),IF(C137&lt;(MAX('Steel Nipples - XH'!A:A))+1,VLOOKUP(C137,'Steel Nipples - XH'!A:J,7),IF(C137&lt;(MAX('CPVC Adapters'!A:A))+1,VLOOKUP(C137,'CPVC Adapters'!A:J,7),0))))))))))))))))))))))))))))))</f>
        <v>0</v>
      </c>
      <c r="J137" s="1555">
        <f t="shared" si="2"/>
        <v>0</v>
      </c>
    </row>
    <row r="138" spans="3:10" ht="15" customHeight="1" thickTop="1" thickBot="1">
      <c r="C138" s="977">
        <v>117</v>
      </c>
      <c r="D138" s="17" t="str">
        <f>IF(C138&lt;(MAX('MI Fittings'!A:A))+1,VLOOKUP(C138,'MI Fittings'!A:K,10),IF(C138&lt;(MAX('CS Press Fittings'!A:A))+1,VLOOKUP(C138,'CS Press Fittings'!A:K,11),IF(C138&lt;(MAX('Steel Nipples'!A:A))+1,VLOOKUP(C138,'Steel Nipples'!A:K,10),IF(C138&lt;(MAX('Steel Cut Lengths'!A:A))+1,VLOOKUP(C138,'Steel Cut Lengths'!A:K,10),IF(C138&lt;(MAX('Pipe Hangers'!A:A))+1,VLOOKUP(C138,'Pipe Hangers'!A:J,10),IF(C138&lt;(MAX('Brass Nipples '!A:A))+1,VLOOKUP(C138,'Brass Nipples '!A:J,10),IF(C138&lt;(MAX('Brass Fittings '!A:A))+1,VLOOKUP(C138,'Brass Fittings '!A:J,10),IF(C138&lt;(MAX(Valves!A:A))+1,VLOOKUP(C138,Valves!A:J,10),IF(C138&lt;(MAX('PEX Tubing'!A:A))+1,VLOOKUP(C138,'PEX Tubing'!A:I,9),IF(C138&lt;(MAX('PEX Fittings - Brass'!A:A))+1,VLOOKUP(C138,'PEX Fittings - Brass'!A:J,10),IF(C138&lt;(MAX('PEX Fittings - EXPN Brass'!A:A))+1,VLOOKUP(C138,'PEX Fittings - EXPN Brass'!A:J,10),IF(C138&lt;(MAX('PEX Fittings - F1807 PPSU '!A:A))+1,VLOOKUP(C138,'PEX Fittings - F1807 PPSU '!A:J,10),IF(C138&lt;(MAX('PEX Fittings - F1960 EPPSU'!A:A))+1,VLOOKUP(C138,'PEX Fittings - F1960 EPPSU'!A:J,10),IF(C138&lt;(MAX(Accessories!A:A))+1,VLOOKUP(C138,Accessories!A:J,10),IF(C138&lt;(MAX('PVC DWV'!A:A))+1,VLOOKUP(C138,'PVC DWV'!A:K,11),IF(C138&lt;(MAX('PVC SCH 40'!A:A))+1,VLOOKUP(C138,'PVC SCH 40'!A:K,11),IF(C138&lt;(MAX('Push Fittings'!A:A))+1,VLOOKUP(C138,'Push Fittings'!A:J,10),IF(C138&lt;(MAX('Copper Wrot'!A:A))+1,VLOOKUP(C138,'Copper Wrot'!A:L,12),IF(C138&lt;(MAX('Cast Copper'!A:A))+1,VLOOKUP(C138,'Cast Copper'!A:J,10),IF(C138&lt;(MAX('Press Copper Fittings'!A:A))+1,VLOOKUP(C138,'Press Copper Fittings'!A:J,10),IF(C138&lt;(MAX('Supply Stops'!A:A))+1,VLOOKUP(C138,'Supply Stops'!A:J,10),IF(C138&lt;(MAX('Supply Lines'!A:A))+1,VLOOKUP(C138,'Supply Lines'!A:J,10),IF(C138&lt;(MAX('Gas Connectors'!A:A))+1,VLOOKUP(C138,'Gas Connectors'!A:J,10),IF(C138&lt;(MAX('CI Fittings'!A:A))+1,VLOOKUP(C138,'CI Fittings'!A:J,10),IF(C138&lt;(MAX('Steel Couplings'!A:A))+1,VLOOKUP(C138,'Steel Couplings'!A:J,10),IF(C138&lt;(MAX(NHC!A:A))+1,VLOOKUP(C138,NHC!A:J,10),IF(C138&lt;(MAX('Dielectric Unions'!A:A))+1,VLOOKUP(C138,'Dielectric Unions'!A:J,10),IF(C138&lt;(MAX('MI Fittings - XH'!A:A))+1,VLOOKUP(C138,'MI Fittings - XH'!A:J,10),IF(C138&lt;(MAX('Steel Nipples - XH'!A:A))+1,VLOOKUP(C138,'Steel Nipples - XH'!A:J,10),IF(C138&lt;(MAX('CPVC Adapters'!A:A))+1,VLOOKUP(C138,'CPVC Adapters'!A:J,10),""))))))))))))))))))))))))))))))</f>
        <v/>
      </c>
      <c r="E138" s="975" t="str">
        <f>IF(C138&lt;(MAX('MI Fittings'!A:A))+1,VLOOKUP(C138,'MI Fittings'!A:K,3),IF(C138&lt;(MAX('CS Press Fittings'!A:A))+1,VLOOKUP(C138,'CS Press Fittings'!A:K,4),IF(C138&lt;(MAX('Steel Nipples'!A:A))+1,VLOOKUP(C138,'Steel Nipples'!A:K,3),IF(C138&lt;(MAX('Steel Cut Lengths'!A:A))+1,VLOOKUP(C138,'Steel Cut Lengths'!A:K,3),IF(C138&lt;(MAX('Pipe Hangers'!A:A))+1,VLOOKUP(C138,'Pipe Hangers'!A:J,3),IF(C138&lt;(MAX('Brass Nipples '!A:A))+1,VLOOKUP(C138,'Brass Nipples '!A:J,3),IF(C138&lt;(MAX('Brass Fittings '!A:A))+1,VLOOKUP(C138,'Brass Fittings '!A:J,3),IF(C138&lt;(MAX(Valves!A:A))+1,VLOOKUP(C138,Valves!A:J,3),IF(C138&lt;(MAX('PEX Tubing'!A:A))+1,VLOOKUP(C138,'PEX Tubing'!A:I,3),IF(C138&lt;(MAX('PEX Fittings - Brass'!A:A))+1,VLOOKUP(C138,'PEX Fittings - Brass'!A:J,3),IF(C138&lt;(MAX('PEX Fittings - EXPN Brass'!A:A))+1,VLOOKUP(C138,'PEX Fittings - EXPN Brass'!A:J,3),IF(C138&lt;(MAX('PEX Fittings - F1807 PPSU '!A:A))+1,VLOOKUP(C138,'PEX Fittings - F1807 PPSU '!A:J,3),IF(C138&lt;(MAX('PEX Fittings - F1960 EPPSU'!A:A))+1,VLOOKUP(C138,'PEX Fittings - F1960 EPPSU'!A:J,3),IF(C138&lt;(MAX(Accessories!A:A))+1,VLOOKUP(C138,Accessories!A:J,3),IF(C138&lt;(MAX('PVC DWV'!A:A))+1,VLOOKUP(C138,'PVC DWV'!A:K,3),IF(C138&lt;(MAX('PVC SCH 40'!A:A))+1,VLOOKUP(C138,'PVC SCH 40'!A:K,3),IF(C138&lt;(MAX('Push Fittings'!A:A))+1,VLOOKUP(C138,'Push Fittings'!A:J,3),IF(C138&lt;(MAX('Copper Wrot'!A:A))+1,VLOOKUP(C138,'Copper Wrot'!A:L,3),IF(C138&lt;(MAX('Cast Copper'!A:A))+1,VLOOKUP(C138,'Cast Copper'!A:J,3),IF(C138&lt;(MAX('Cast Copper'!A:A))+1,VLOOKUP(C138,'Cast Copper'!A:J,3),IF(C138&lt;(MAX('Press Copper Fittings'!A:A))+1,VLOOKUP(C138,'Press Copper Fittings'!A:J,3),IF(C138&lt;(MAX('Supply Stops'!A:A))+1,VLOOKUP(C138,'Supply Stops'!A:J,3),IF(C138&lt;(MAX('Supply Lines'!A:A))+1,VLOOKUP(C138,'Supply Lines'!A:J,3),IF(C138&lt;(MAX('Gas Connectors'!A:A))+1,VLOOKUP(C138,'Gas Connectors'!A:J,3),IF(C138&lt;(MAX('CI Fittings'!A:A))+1,VLOOKUP(C138,'CI Fittings'!A:J,3),IF(C138&lt;(MAX('Steel Couplings'!A:A))+1,VLOOKUP(C138,'Steel Couplings'!A:J,3),IF(C138&lt;(MAX(NHC!A:A))+1,VLOOKUP(C138,NHC!A:J,3),IF(C138&lt;(MAX('Dielectric Unions'!A:A))+1,VLOOKUP(C138,'Dielectric Unions'!A:J,3),IF(C138&lt;(MAX('MI Fittings - XH'!A:A))+1,VLOOKUP(C138,'MI Fittings - XH'!A:J,3),IF(C138&lt;(MAX('Steel Nipples - XH'!A:A))+1,VLOOKUP(C138,'Steel Nipples - XH'!A:J,3),IF(C138&lt;(MAX('CPVC Adapters'!A:A))+1,VLOOKUP(C138,'CPVC Adapters'!A:J,3),"")))))))))))))))))))))))))))))))</f>
        <v/>
      </c>
      <c r="F138" s="1376" t="str">
        <f>IFERROR(VLOOKUP(E138,'Consolidated Master Sheet'!B:C,2,0),"")</f>
        <v/>
      </c>
      <c r="G138" s="1377"/>
      <c r="H138" s="345" t="str">
        <f>IFERROR(VLOOKUP(E138,'PEX Tubing'!C:H,6,0),IFERROR(VLOOKUP(E138,'Consolidated Master Sheet'!B:G,6,0),""))</f>
        <v/>
      </c>
      <c r="I138" s="1554">
        <f>IF(C138&lt;(MAX('MI Fittings'!A:A))+1,VLOOKUP(C138,'MI Fittings'!A:K,7),IF(C138&lt;(MAX('CS Press Fittings'!A:A))+1,VLOOKUP(C138,'CS Press Fittings'!A:K,8),IF(C138&lt;(MAX('Steel Nipples'!A:A))+1,VLOOKUP(C138,'Steel Nipples'!A:K,7),IF(C138&lt;(MAX('Steel Cut Lengths'!A:A))+1,VLOOKUP(C138,'Steel Cut Lengths'!A:K,7),IF(C138&lt;(MAX('Pipe Hangers'!A:A))+1,VLOOKUP(C138,'Pipe Hangers'!A:J,7),IF(C138&lt;(MAX('Brass Nipples '!A:A))+1,VLOOKUP(C138,'Brass Nipples '!A:J,7),IF(C138&lt;(MAX('Brass Fittings '!A:A))+1,VLOOKUP(C138,'Brass Fittings '!A:J,7),IF(C138&lt;(MAX(Valves!A:A))+1,VLOOKUP(C138,Valves!A:J,7),IF(C138&lt;(MAX('PEX Tubing'!A:A))+1,VLOOKUP(C138,'PEX Tubing'!A:I,7),IF(C138&lt;(MAX('PEX Fittings - Brass'!A:A))+1,VLOOKUP(C138,'PEX Fittings - Brass'!A:J,7),IF(C138&lt;(MAX('PEX Fittings - EXPN Brass'!A:A))+1,VLOOKUP(C138,'PEX Fittings - EXPN Brass'!A:J,7),IF(C138&lt;(MAX('PEX Fittings - F1807 PPSU '!A:A))+1,VLOOKUP(C138,'PEX Fittings - F1807 PPSU '!A:J,7),IF(C138&lt;(MAX('PEX Fittings - F1960 EPPSU'!A:A))+1,VLOOKUP(C138,'PEX Fittings - F1960 EPPSU'!A:J,7),IF(C138&lt;(MAX(Accessories!A:A))+1,VLOOKUP(C138,Accessories!A:J,7),IF(C138&lt;(MAX('PVC DWV'!A:A))+1,VLOOKUP(C138,'PVC DWV'!A:K,8),IF(C138&lt;(MAX('PVC SCH 40'!A:A))+1,VLOOKUP(C138,'PVC SCH 40'!A:K,7),IF(C138&lt;(MAX('Push Fittings'!A:A))+1,VLOOKUP(C138,'Push Fittings'!A:J,7),IF(C138&lt;(MAX('Copper Wrot'!A:A))+1,VLOOKUP(C138,'Copper Wrot'!A:L,9),IF(C138&lt;(MAX('Cast Copper'!A:A))+1,VLOOKUP(C138,'Cast Copper'!A:J,6),IF(C138&lt;(MAX('Press Copper Fittings'!A:A))+1,VLOOKUP(C138,'Press Copper Fittings'!A:J,7),IF(C138&lt;(MAX('Supply Stops'!A:A))+1,VLOOKUP(C138,'Supply Stops'!A:J,7),IF(C138&lt;(MAX('Supply Lines'!A:A))+1,VLOOKUP(C138,'Supply Lines'!A:J,7),IF(C138&lt;(MAX('Gas Connectors'!A:A))+1,VLOOKUP(C138,'Gas Connectors'!A:J,7),IF(C138&lt;(MAX('CI Fittings'!A:A))+1,VLOOKUP(C138,'CI Fittings'!A:J,7),IF(C138&lt;(MAX('Steel Couplings'!A:A))+1,VLOOKUP(C138,'Steel Couplings'!A:J,7),IF(C138&lt;(MAX(NHC!A:A))+1,VLOOKUP(C138,NHC!A:J,7),IF(C138&lt;(MAX('Dielectric Unions'!A:A))+1,VLOOKUP(C138,'Dielectric Unions'!A:J,7),IF(C138&lt;(MAX('MI Fittings - XH'!A:A))+1,VLOOKUP(C138,'MI Fittings - XH'!A:J,7),IF(C138&lt;(MAX('Steel Nipples - XH'!A:A))+1,VLOOKUP(C138,'Steel Nipples - XH'!A:J,7),IF(C138&lt;(MAX('CPVC Adapters'!A:A))+1,VLOOKUP(C138,'CPVC Adapters'!A:J,7),0))))))))))))))))))))))))))))))</f>
        <v>0</v>
      </c>
      <c r="J138" s="1555">
        <f t="shared" si="2"/>
        <v>0</v>
      </c>
    </row>
    <row r="139" spans="3:10" ht="15" customHeight="1" thickTop="1" thickBot="1">
      <c r="C139" s="976">
        <v>118</v>
      </c>
      <c r="D139" s="17" t="str">
        <f>IF(C139&lt;(MAX('MI Fittings'!A:A))+1,VLOOKUP(C139,'MI Fittings'!A:K,10),IF(C139&lt;(MAX('CS Press Fittings'!A:A))+1,VLOOKUP(C139,'CS Press Fittings'!A:K,11),IF(C139&lt;(MAX('Steel Nipples'!A:A))+1,VLOOKUP(C139,'Steel Nipples'!A:K,10),IF(C139&lt;(MAX('Steel Cut Lengths'!A:A))+1,VLOOKUP(C139,'Steel Cut Lengths'!A:K,10),IF(C139&lt;(MAX('Pipe Hangers'!A:A))+1,VLOOKUP(C139,'Pipe Hangers'!A:J,10),IF(C139&lt;(MAX('Brass Nipples '!A:A))+1,VLOOKUP(C139,'Brass Nipples '!A:J,10),IF(C139&lt;(MAX('Brass Fittings '!A:A))+1,VLOOKUP(C139,'Brass Fittings '!A:J,10),IF(C139&lt;(MAX(Valves!A:A))+1,VLOOKUP(C139,Valves!A:J,10),IF(C139&lt;(MAX('PEX Tubing'!A:A))+1,VLOOKUP(C139,'PEX Tubing'!A:I,9),IF(C139&lt;(MAX('PEX Fittings - Brass'!A:A))+1,VLOOKUP(C139,'PEX Fittings - Brass'!A:J,10),IF(C139&lt;(MAX('PEX Fittings - EXPN Brass'!A:A))+1,VLOOKUP(C139,'PEX Fittings - EXPN Brass'!A:J,10),IF(C139&lt;(MAX('PEX Fittings - F1807 PPSU '!A:A))+1,VLOOKUP(C139,'PEX Fittings - F1807 PPSU '!A:J,10),IF(C139&lt;(MAX('PEX Fittings - F1960 EPPSU'!A:A))+1,VLOOKUP(C139,'PEX Fittings - F1960 EPPSU'!A:J,10),IF(C139&lt;(MAX(Accessories!A:A))+1,VLOOKUP(C139,Accessories!A:J,10),IF(C139&lt;(MAX('PVC DWV'!A:A))+1,VLOOKUP(C139,'PVC DWV'!A:K,11),IF(C139&lt;(MAX('PVC SCH 40'!A:A))+1,VLOOKUP(C139,'PVC SCH 40'!A:K,11),IF(C139&lt;(MAX('Push Fittings'!A:A))+1,VLOOKUP(C139,'Push Fittings'!A:J,10),IF(C139&lt;(MAX('Copper Wrot'!A:A))+1,VLOOKUP(C139,'Copper Wrot'!A:L,12),IF(C139&lt;(MAX('Cast Copper'!A:A))+1,VLOOKUP(C139,'Cast Copper'!A:J,10),IF(C139&lt;(MAX('Press Copper Fittings'!A:A))+1,VLOOKUP(C139,'Press Copper Fittings'!A:J,10),IF(C139&lt;(MAX('Supply Stops'!A:A))+1,VLOOKUP(C139,'Supply Stops'!A:J,10),IF(C139&lt;(MAX('Supply Lines'!A:A))+1,VLOOKUP(C139,'Supply Lines'!A:J,10),IF(C139&lt;(MAX('Gas Connectors'!A:A))+1,VLOOKUP(C139,'Gas Connectors'!A:J,10),IF(C139&lt;(MAX('CI Fittings'!A:A))+1,VLOOKUP(C139,'CI Fittings'!A:J,10),IF(C139&lt;(MAX('Steel Couplings'!A:A))+1,VLOOKUP(C139,'Steel Couplings'!A:J,10),IF(C139&lt;(MAX(NHC!A:A))+1,VLOOKUP(C139,NHC!A:J,10),IF(C139&lt;(MAX('Dielectric Unions'!A:A))+1,VLOOKUP(C139,'Dielectric Unions'!A:J,10),IF(C139&lt;(MAX('MI Fittings - XH'!A:A))+1,VLOOKUP(C139,'MI Fittings - XH'!A:J,10),IF(C139&lt;(MAX('Steel Nipples - XH'!A:A))+1,VLOOKUP(C139,'Steel Nipples - XH'!A:J,10),IF(C139&lt;(MAX('CPVC Adapters'!A:A))+1,VLOOKUP(C139,'CPVC Adapters'!A:J,10),""))))))))))))))))))))))))))))))</f>
        <v/>
      </c>
      <c r="E139" s="975" t="str">
        <f>IF(C139&lt;(MAX('MI Fittings'!A:A))+1,VLOOKUP(C139,'MI Fittings'!A:K,3),IF(C139&lt;(MAX('CS Press Fittings'!A:A))+1,VLOOKUP(C139,'CS Press Fittings'!A:K,4),IF(C139&lt;(MAX('Steel Nipples'!A:A))+1,VLOOKUP(C139,'Steel Nipples'!A:K,3),IF(C139&lt;(MAX('Steel Cut Lengths'!A:A))+1,VLOOKUP(C139,'Steel Cut Lengths'!A:K,3),IF(C139&lt;(MAX('Pipe Hangers'!A:A))+1,VLOOKUP(C139,'Pipe Hangers'!A:J,3),IF(C139&lt;(MAX('Brass Nipples '!A:A))+1,VLOOKUP(C139,'Brass Nipples '!A:J,3),IF(C139&lt;(MAX('Brass Fittings '!A:A))+1,VLOOKUP(C139,'Brass Fittings '!A:J,3),IF(C139&lt;(MAX(Valves!A:A))+1,VLOOKUP(C139,Valves!A:J,3),IF(C139&lt;(MAX('PEX Tubing'!A:A))+1,VLOOKUP(C139,'PEX Tubing'!A:I,3),IF(C139&lt;(MAX('PEX Fittings - Brass'!A:A))+1,VLOOKUP(C139,'PEX Fittings - Brass'!A:J,3),IF(C139&lt;(MAX('PEX Fittings - EXPN Brass'!A:A))+1,VLOOKUP(C139,'PEX Fittings - EXPN Brass'!A:J,3),IF(C139&lt;(MAX('PEX Fittings - F1807 PPSU '!A:A))+1,VLOOKUP(C139,'PEX Fittings - F1807 PPSU '!A:J,3),IF(C139&lt;(MAX('PEX Fittings - F1960 EPPSU'!A:A))+1,VLOOKUP(C139,'PEX Fittings - F1960 EPPSU'!A:J,3),IF(C139&lt;(MAX(Accessories!A:A))+1,VLOOKUP(C139,Accessories!A:J,3),IF(C139&lt;(MAX('PVC DWV'!A:A))+1,VLOOKUP(C139,'PVC DWV'!A:K,3),IF(C139&lt;(MAX('PVC SCH 40'!A:A))+1,VLOOKUP(C139,'PVC SCH 40'!A:K,3),IF(C139&lt;(MAX('Push Fittings'!A:A))+1,VLOOKUP(C139,'Push Fittings'!A:J,3),IF(C139&lt;(MAX('Copper Wrot'!A:A))+1,VLOOKUP(C139,'Copper Wrot'!A:L,3),IF(C139&lt;(MAX('Cast Copper'!A:A))+1,VLOOKUP(C139,'Cast Copper'!A:J,3),IF(C139&lt;(MAX('Cast Copper'!A:A))+1,VLOOKUP(C139,'Cast Copper'!A:J,3),IF(C139&lt;(MAX('Press Copper Fittings'!A:A))+1,VLOOKUP(C139,'Press Copper Fittings'!A:J,3),IF(C139&lt;(MAX('Supply Stops'!A:A))+1,VLOOKUP(C139,'Supply Stops'!A:J,3),IF(C139&lt;(MAX('Supply Lines'!A:A))+1,VLOOKUP(C139,'Supply Lines'!A:J,3),IF(C139&lt;(MAX('Gas Connectors'!A:A))+1,VLOOKUP(C139,'Gas Connectors'!A:J,3),IF(C139&lt;(MAX('CI Fittings'!A:A))+1,VLOOKUP(C139,'CI Fittings'!A:J,3),IF(C139&lt;(MAX('Steel Couplings'!A:A))+1,VLOOKUP(C139,'Steel Couplings'!A:J,3),IF(C139&lt;(MAX(NHC!A:A))+1,VLOOKUP(C139,NHC!A:J,3),IF(C139&lt;(MAX('Dielectric Unions'!A:A))+1,VLOOKUP(C139,'Dielectric Unions'!A:J,3),IF(C139&lt;(MAX('MI Fittings - XH'!A:A))+1,VLOOKUP(C139,'MI Fittings - XH'!A:J,3),IF(C139&lt;(MAX('Steel Nipples - XH'!A:A))+1,VLOOKUP(C139,'Steel Nipples - XH'!A:J,3),IF(C139&lt;(MAX('CPVC Adapters'!A:A))+1,VLOOKUP(C139,'CPVC Adapters'!A:J,3),"")))))))))))))))))))))))))))))))</f>
        <v/>
      </c>
      <c r="F139" s="1376" t="str">
        <f>IFERROR(VLOOKUP(E139,'Consolidated Master Sheet'!B:C,2,0),"")</f>
        <v/>
      </c>
      <c r="G139" s="1377"/>
      <c r="H139" s="345" t="str">
        <f>IFERROR(VLOOKUP(E139,'PEX Tubing'!C:H,6,0),IFERROR(VLOOKUP(E139,'Consolidated Master Sheet'!B:G,6,0),""))</f>
        <v/>
      </c>
      <c r="I139" s="1554">
        <f>IF(C139&lt;(MAX('MI Fittings'!A:A))+1,VLOOKUP(C139,'MI Fittings'!A:K,7),IF(C139&lt;(MAX('CS Press Fittings'!A:A))+1,VLOOKUP(C139,'CS Press Fittings'!A:K,8),IF(C139&lt;(MAX('Steel Nipples'!A:A))+1,VLOOKUP(C139,'Steel Nipples'!A:K,7),IF(C139&lt;(MAX('Steel Cut Lengths'!A:A))+1,VLOOKUP(C139,'Steel Cut Lengths'!A:K,7),IF(C139&lt;(MAX('Pipe Hangers'!A:A))+1,VLOOKUP(C139,'Pipe Hangers'!A:J,7),IF(C139&lt;(MAX('Brass Nipples '!A:A))+1,VLOOKUP(C139,'Brass Nipples '!A:J,7),IF(C139&lt;(MAX('Brass Fittings '!A:A))+1,VLOOKUP(C139,'Brass Fittings '!A:J,7),IF(C139&lt;(MAX(Valves!A:A))+1,VLOOKUP(C139,Valves!A:J,7),IF(C139&lt;(MAX('PEX Tubing'!A:A))+1,VLOOKUP(C139,'PEX Tubing'!A:I,7),IF(C139&lt;(MAX('PEX Fittings - Brass'!A:A))+1,VLOOKUP(C139,'PEX Fittings - Brass'!A:J,7),IF(C139&lt;(MAX('PEX Fittings - EXPN Brass'!A:A))+1,VLOOKUP(C139,'PEX Fittings - EXPN Brass'!A:J,7),IF(C139&lt;(MAX('PEX Fittings - F1807 PPSU '!A:A))+1,VLOOKUP(C139,'PEX Fittings - F1807 PPSU '!A:J,7),IF(C139&lt;(MAX('PEX Fittings - F1960 EPPSU'!A:A))+1,VLOOKUP(C139,'PEX Fittings - F1960 EPPSU'!A:J,7),IF(C139&lt;(MAX(Accessories!A:A))+1,VLOOKUP(C139,Accessories!A:J,7),IF(C139&lt;(MAX('PVC DWV'!A:A))+1,VLOOKUP(C139,'PVC DWV'!A:K,8),IF(C139&lt;(MAX('PVC SCH 40'!A:A))+1,VLOOKUP(C139,'PVC SCH 40'!A:K,7),IF(C139&lt;(MAX('Push Fittings'!A:A))+1,VLOOKUP(C139,'Push Fittings'!A:J,7),IF(C139&lt;(MAX('Copper Wrot'!A:A))+1,VLOOKUP(C139,'Copper Wrot'!A:L,9),IF(C139&lt;(MAX('Cast Copper'!A:A))+1,VLOOKUP(C139,'Cast Copper'!A:J,6),IF(C139&lt;(MAX('Press Copper Fittings'!A:A))+1,VLOOKUP(C139,'Press Copper Fittings'!A:J,7),IF(C139&lt;(MAX('Supply Stops'!A:A))+1,VLOOKUP(C139,'Supply Stops'!A:J,7),IF(C139&lt;(MAX('Supply Lines'!A:A))+1,VLOOKUP(C139,'Supply Lines'!A:J,7),IF(C139&lt;(MAX('Gas Connectors'!A:A))+1,VLOOKUP(C139,'Gas Connectors'!A:J,7),IF(C139&lt;(MAX('CI Fittings'!A:A))+1,VLOOKUP(C139,'CI Fittings'!A:J,7),IF(C139&lt;(MAX('Steel Couplings'!A:A))+1,VLOOKUP(C139,'Steel Couplings'!A:J,7),IF(C139&lt;(MAX(NHC!A:A))+1,VLOOKUP(C139,NHC!A:J,7),IF(C139&lt;(MAX('Dielectric Unions'!A:A))+1,VLOOKUP(C139,'Dielectric Unions'!A:J,7),IF(C139&lt;(MAX('MI Fittings - XH'!A:A))+1,VLOOKUP(C139,'MI Fittings - XH'!A:J,7),IF(C139&lt;(MAX('Steel Nipples - XH'!A:A))+1,VLOOKUP(C139,'Steel Nipples - XH'!A:J,7),IF(C139&lt;(MAX('CPVC Adapters'!A:A))+1,VLOOKUP(C139,'CPVC Adapters'!A:J,7),0))))))))))))))))))))))))))))))</f>
        <v>0</v>
      </c>
      <c r="J139" s="1555">
        <f t="shared" si="2"/>
        <v>0</v>
      </c>
    </row>
    <row r="140" spans="3:10" ht="15" customHeight="1" thickTop="1" thickBot="1">
      <c r="C140" s="977">
        <v>119</v>
      </c>
      <c r="D140" s="17" t="str">
        <f>IF(C140&lt;(MAX('MI Fittings'!A:A))+1,VLOOKUP(C140,'MI Fittings'!A:K,10),IF(C140&lt;(MAX('CS Press Fittings'!A:A))+1,VLOOKUP(C140,'CS Press Fittings'!A:K,11),IF(C140&lt;(MAX('Steel Nipples'!A:A))+1,VLOOKUP(C140,'Steel Nipples'!A:K,10),IF(C140&lt;(MAX('Steel Cut Lengths'!A:A))+1,VLOOKUP(C140,'Steel Cut Lengths'!A:K,10),IF(C140&lt;(MAX('Pipe Hangers'!A:A))+1,VLOOKUP(C140,'Pipe Hangers'!A:J,10),IF(C140&lt;(MAX('Brass Nipples '!A:A))+1,VLOOKUP(C140,'Brass Nipples '!A:J,10),IF(C140&lt;(MAX('Brass Fittings '!A:A))+1,VLOOKUP(C140,'Brass Fittings '!A:J,10),IF(C140&lt;(MAX(Valves!A:A))+1,VLOOKUP(C140,Valves!A:J,10),IF(C140&lt;(MAX('PEX Tubing'!A:A))+1,VLOOKUP(C140,'PEX Tubing'!A:I,9),IF(C140&lt;(MAX('PEX Fittings - Brass'!A:A))+1,VLOOKUP(C140,'PEX Fittings - Brass'!A:J,10),IF(C140&lt;(MAX('PEX Fittings - EXPN Brass'!A:A))+1,VLOOKUP(C140,'PEX Fittings - EXPN Brass'!A:J,10),IF(C140&lt;(MAX('PEX Fittings - F1807 PPSU '!A:A))+1,VLOOKUP(C140,'PEX Fittings - F1807 PPSU '!A:J,10),IF(C140&lt;(MAX('PEX Fittings - F1960 EPPSU'!A:A))+1,VLOOKUP(C140,'PEX Fittings - F1960 EPPSU'!A:J,10),IF(C140&lt;(MAX(Accessories!A:A))+1,VLOOKUP(C140,Accessories!A:J,10),IF(C140&lt;(MAX('PVC DWV'!A:A))+1,VLOOKUP(C140,'PVC DWV'!A:K,11),IF(C140&lt;(MAX('PVC SCH 40'!A:A))+1,VLOOKUP(C140,'PVC SCH 40'!A:K,11),IF(C140&lt;(MAX('Push Fittings'!A:A))+1,VLOOKUP(C140,'Push Fittings'!A:J,10),IF(C140&lt;(MAX('Copper Wrot'!A:A))+1,VLOOKUP(C140,'Copper Wrot'!A:L,12),IF(C140&lt;(MAX('Cast Copper'!A:A))+1,VLOOKUP(C140,'Cast Copper'!A:J,10),IF(C140&lt;(MAX('Press Copper Fittings'!A:A))+1,VLOOKUP(C140,'Press Copper Fittings'!A:J,10),IF(C140&lt;(MAX('Supply Stops'!A:A))+1,VLOOKUP(C140,'Supply Stops'!A:J,10),IF(C140&lt;(MAX('Supply Lines'!A:A))+1,VLOOKUP(C140,'Supply Lines'!A:J,10),IF(C140&lt;(MAX('Gas Connectors'!A:A))+1,VLOOKUP(C140,'Gas Connectors'!A:J,10),IF(C140&lt;(MAX('CI Fittings'!A:A))+1,VLOOKUP(C140,'CI Fittings'!A:J,10),IF(C140&lt;(MAX('Steel Couplings'!A:A))+1,VLOOKUP(C140,'Steel Couplings'!A:J,10),IF(C140&lt;(MAX(NHC!A:A))+1,VLOOKUP(C140,NHC!A:J,10),IF(C140&lt;(MAX('Dielectric Unions'!A:A))+1,VLOOKUP(C140,'Dielectric Unions'!A:J,10),IF(C140&lt;(MAX('MI Fittings - XH'!A:A))+1,VLOOKUP(C140,'MI Fittings - XH'!A:J,10),IF(C140&lt;(MAX('Steel Nipples - XH'!A:A))+1,VLOOKUP(C140,'Steel Nipples - XH'!A:J,10),IF(C140&lt;(MAX('CPVC Adapters'!A:A))+1,VLOOKUP(C140,'CPVC Adapters'!A:J,10),""))))))))))))))))))))))))))))))</f>
        <v/>
      </c>
      <c r="E140" s="975" t="str">
        <f>IF(C140&lt;(MAX('MI Fittings'!A:A))+1,VLOOKUP(C140,'MI Fittings'!A:K,3),IF(C140&lt;(MAX('CS Press Fittings'!A:A))+1,VLOOKUP(C140,'CS Press Fittings'!A:K,4),IF(C140&lt;(MAX('Steel Nipples'!A:A))+1,VLOOKUP(C140,'Steel Nipples'!A:K,3),IF(C140&lt;(MAX('Steel Cut Lengths'!A:A))+1,VLOOKUP(C140,'Steel Cut Lengths'!A:K,3),IF(C140&lt;(MAX('Pipe Hangers'!A:A))+1,VLOOKUP(C140,'Pipe Hangers'!A:J,3),IF(C140&lt;(MAX('Brass Nipples '!A:A))+1,VLOOKUP(C140,'Brass Nipples '!A:J,3),IF(C140&lt;(MAX('Brass Fittings '!A:A))+1,VLOOKUP(C140,'Brass Fittings '!A:J,3),IF(C140&lt;(MAX(Valves!A:A))+1,VLOOKUP(C140,Valves!A:J,3),IF(C140&lt;(MAX('PEX Tubing'!A:A))+1,VLOOKUP(C140,'PEX Tubing'!A:I,3),IF(C140&lt;(MAX('PEX Fittings - Brass'!A:A))+1,VLOOKUP(C140,'PEX Fittings - Brass'!A:J,3),IF(C140&lt;(MAX('PEX Fittings - EXPN Brass'!A:A))+1,VLOOKUP(C140,'PEX Fittings - EXPN Brass'!A:J,3),IF(C140&lt;(MAX('PEX Fittings - F1807 PPSU '!A:A))+1,VLOOKUP(C140,'PEX Fittings - F1807 PPSU '!A:J,3),IF(C140&lt;(MAX('PEX Fittings - F1960 EPPSU'!A:A))+1,VLOOKUP(C140,'PEX Fittings - F1960 EPPSU'!A:J,3),IF(C140&lt;(MAX(Accessories!A:A))+1,VLOOKUP(C140,Accessories!A:J,3),IF(C140&lt;(MAX('PVC DWV'!A:A))+1,VLOOKUP(C140,'PVC DWV'!A:K,3),IF(C140&lt;(MAX('PVC SCH 40'!A:A))+1,VLOOKUP(C140,'PVC SCH 40'!A:K,3),IF(C140&lt;(MAX('Push Fittings'!A:A))+1,VLOOKUP(C140,'Push Fittings'!A:J,3),IF(C140&lt;(MAX('Copper Wrot'!A:A))+1,VLOOKUP(C140,'Copper Wrot'!A:L,3),IF(C140&lt;(MAX('Cast Copper'!A:A))+1,VLOOKUP(C140,'Cast Copper'!A:J,3),IF(C140&lt;(MAX('Cast Copper'!A:A))+1,VLOOKUP(C140,'Cast Copper'!A:J,3),IF(C140&lt;(MAX('Press Copper Fittings'!A:A))+1,VLOOKUP(C140,'Press Copper Fittings'!A:J,3),IF(C140&lt;(MAX('Supply Stops'!A:A))+1,VLOOKUP(C140,'Supply Stops'!A:J,3),IF(C140&lt;(MAX('Supply Lines'!A:A))+1,VLOOKUP(C140,'Supply Lines'!A:J,3),IF(C140&lt;(MAX('Gas Connectors'!A:A))+1,VLOOKUP(C140,'Gas Connectors'!A:J,3),IF(C140&lt;(MAX('CI Fittings'!A:A))+1,VLOOKUP(C140,'CI Fittings'!A:J,3),IF(C140&lt;(MAX('Steel Couplings'!A:A))+1,VLOOKUP(C140,'Steel Couplings'!A:J,3),IF(C140&lt;(MAX(NHC!A:A))+1,VLOOKUP(C140,NHC!A:J,3),IF(C140&lt;(MAX('Dielectric Unions'!A:A))+1,VLOOKUP(C140,'Dielectric Unions'!A:J,3),IF(C140&lt;(MAX('MI Fittings - XH'!A:A))+1,VLOOKUP(C140,'MI Fittings - XH'!A:J,3),IF(C140&lt;(MAX('Steel Nipples - XH'!A:A))+1,VLOOKUP(C140,'Steel Nipples - XH'!A:J,3),IF(C140&lt;(MAX('CPVC Adapters'!A:A))+1,VLOOKUP(C140,'CPVC Adapters'!A:J,3),"")))))))))))))))))))))))))))))))</f>
        <v/>
      </c>
      <c r="F140" s="1376" t="str">
        <f>IFERROR(VLOOKUP(E140,'Consolidated Master Sheet'!B:C,2,0),"")</f>
        <v/>
      </c>
      <c r="G140" s="1377"/>
      <c r="H140" s="345" t="str">
        <f>IFERROR(VLOOKUP(E140,'PEX Tubing'!C:H,6,0),IFERROR(VLOOKUP(E140,'Consolidated Master Sheet'!B:G,6,0),""))</f>
        <v/>
      </c>
      <c r="I140" s="1554">
        <f>IF(C140&lt;(MAX('MI Fittings'!A:A))+1,VLOOKUP(C140,'MI Fittings'!A:K,7),IF(C140&lt;(MAX('CS Press Fittings'!A:A))+1,VLOOKUP(C140,'CS Press Fittings'!A:K,8),IF(C140&lt;(MAX('Steel Nipples'!A:A))+1,VLOOKUP(C140,'Steel Nipples'!A:K,7),IF(C140&lt;(MAX('Steel Cut Lengths'!A:A))+1,VLOOKUP(C140,'Steel Cut Lengths'!A:K,7),IF(C140&lt;(MAX('Pipe Hangers'!A:A))+1,VLOOKUP(C140,'Pipe Hangers'!A:J,7),IF(C140&lt;(MAX('Brass Nipples '!A:A))+1,VLOOKUP(C140,'Brass Nipples '!A:J,7),IF(C140&lt;(MAX('Brass Fittings '!A:A))+1,VLOOKUP(C140,'Brass Fittings '!A:J,7),IF(C140&lt;(MAX(Valves!A:A))+1,VLOOKUP(C140,Valves!A:J,7),IF(C140&lt;(MAX('PEX Tubing'!A:A))+1,VLOOKUP(C140,'PEX Tubing'!A:I,7),IF(C140&lt;(MAX('PEX Fittings - Brass'!A:A))+1,VLOOKUP(C140,'PEX Fittings - Brass'!A:J,7),IF(C140&lt;(MAX('PEX Fittings - EXPN Brass'!A:A))+1,VLOOKUP(C140,'PEX Fittings - EXPN Brass'!A:J,7),IF(C140&lt;(MAX('PEX Fittings - F1807 PPSU '!A:A))+1,VLOOKUP(C140,'PEX Fittings - F1807 PPSU '!A:J,7),IF(C140&lt;(MAX('PEX Fittings - F1960 EPPSU'!A:A))+1,VLOOKUP(C140,'PEX Fittings - F1960 EPPSU'!A:J,7),IF(C140&lt;(MAX(Accessories!A:A))+1,VLOOKUP(C140,Accessories!A:J,7),IF(C140&lt;(MAX('PVC DWV'!A:A))+1,VLOOKUP(C140,'PVC DWV'!A:K,8),IF(C140&lt;(MAX('PVC SCH 40'!A:A))+1,VLOOKUP(C140,'PVC SCH 40'!A:K,7),IF(C140&lt;(MAX('Push Fittings'!A:A))+1,VLOOKUP(C140,'Push Fittings'!A:J,7),IF(C140&lt;(MAX('Copper Wrot'!A:A))+1,VLOOKUP(C140,'Copper Wrot'!A:L,9),IF(C140&lt;(MAX('Cast Copper'!A:A))+1,VLOOKUP(C140,'Cast Copper'!A:J,6),IF(C140&lt;(MAX('Press Copper Fittings'!A:A))+1,VLOOKUP(C140,'Press Copper Fittings'!A:J,7),IF(C140&lt;(MAX('Supply Stops'!A:A))+1,VLOOKUP(C140,'Supply Stops'!A:J,7),IF(C140&lt;(MAX('Supply Lines'!A:A))+1,VLOOKUP(C140,'Supply Lines'!A:J,7),IF(C140&lt;(MAX('Gas Connectors'!A:A))+1,VLOOKUP(C140,'Gas Connectors'!A:J,7),IF(C140&lt;(MAX('CI Fittings'!A:A))+1,VLOOKUP(C140,'CI Fittings'!A:J,7),IF(C140&lt;(MAX('Steel Couplings'!A:A))+1,VLOOKUP(C140,'Steel Couplings'!A:J,7),IF(C140&lt;(MAX(NHC!A:A))+1,VLOOKUP(C140,NHC!A:J,7),IF(C140&lt;(MAX('Dielectric Unions'!A:A))+1,VLOOKUP(C140,'Dielectric Unions'!A:J,7),IF(C140&lt;(MAX('MI Fittings - XH'!A:A))+1,VLOOKUP(C140,'MI Fittings - XH'!A:J,7),IF(C140&lt;(MAX('Steel Nipples - XH'!A:A))+1,VLOOKUP(C140,'Steel Nipples - XH'!A:J,7),IF(C140&lt;(MAX('CPVC Adapters'!A:A))+1,VLOOKUP(C140,'CPVC Adapters'!A:J,7),0))))))))))))))))))))))))))))))</f>
        <v>0</v>
      </c>
      <c r="J140" s="1555">
        <f t="shared" si="2"/>
        <v>0</v>
      </c>
    </row>
    <row r="141" spans="3:10" ht="15" customHeight="1" thickTop="1" thickBot="1">
      <c r="C141" s="976">
        <v>120</v>
      </c>
      <c r="D141" s="17" t="str">
        <f>IF(C141&lt;(MAX('MI Fittings'!A:A))+1,VLOOKUP(C141,'MI Fittings'!A:K,10),IF(C141&lt;(MAX('CS Press Fittings'!A:A))+1,VLOOKUP(C141,'CS Press Fittings'!A:K,11),IF(C141&lt;(MAX('Steel Nipples'!A:A))+1,VLOOKUP(C141,'Steel Nipples'!A:K,10),IF(C141&lt;(MAX('Steel Cut Lengths'!A:A))+1,VLOOKUP(C141,'Steel Cut Lengths'!A:K,10),IF(C141&lt;(MAX('Pipe Hangers'!A:A))+1,VLOOKUP(C141,'Pipe Hangers'!A:J,10),IF(C141&lt;(MAX('Brass Nipples '!A:A))+1,VLOOKUP(C141,'Brass Nipples '!A:J,10),IF(C141&lt;(MAX('Brass Fittings '!A:A))+1,VLOOKUP(C141,'Brass Fittings '!A:J,10),IF(C141&lt;(MAX(Valves!A:A))+1,VLOOKUP(C141,Valves!A:J,10),IF(C141&lt;(MAX('PEX Tubing'!A:A))+1,VLOOKUP(C141,'PEX Tubing'!A:I,9),IF(C141&lt;(MAX('PEX Fittings - Brass'!A:A))+1,VLOOKUP(C141,'PEX Fittings - Brass'!A:J,10),IF(C141&lt;(MAX('PEX Fittings - EXPN Brass'!A:A))+1,VLOOKUP(C141,'PEX Fittings - EXPN Brass'!A:J,10),IF(C141&lt;(MAX('PEX Fittings - F1807 PPSU '!A:A))+1,VLOOKUP(C141,'PEX Fittings - F1807 PPSU '!A:J,10),IF(C141&lt;(MAX('PEX Fittings - F1960 EPPSU'!A:A))+1,VLOOKUP(C141,'PEX Fittings - F1960 EPPSU'!A:J,10),IF(C141&lt;(MAX(Accessories!A:A))+1,VLOOKUP(C141,Accessories!A:J,10),IF(C141&lt;(MAX('PVC DWV'!A:A))+1,VLOOKUP(C141,'PVC DWV'!A:K,11),IF(C141&lt;(MAX('PVC SCH 40'!A:A))+1,VLOOKUP(C141,'PVC SCH 40'!A:K,11),IF(C141&lt;(MAX('Push Fittings'!A:A))+1,VLOOKUP(C141,'Push Fittings'!A:J,10),IF(C141&lt;(MAX('Copper Wrot'!A:A))+1,VLOOKUP(C141,'Copper Wrot'!A:L,12),IF(C141&lt;(MAX('Cast Copper'!A:A))+1,VLOOKUP(C141,'Cast Copper'!A:J,10),IF(C141&lt;(MAX('Press Copper Fittings'!A:A))+1,VLOOKUP(C141,'Press Copper Fittings'!A:J,10),IF(C141&lt;(MAX('Supply Stops'!A:A))+1,VLOOKUP(C141,'Supply Stops'!A:J,10),IF(C141&lt;(MAX('Supply Lines'!A:A))+1,VLOOKUP(C141,'Supply Lines'!A:J,10),IF(C141&lt;(MAX('Gas Connectors'!A:A))+1,VLOOKUP(C141,'Gas Connectors'!A:J,10),IF(C141&lt;(MAX('CI Fittings'!A:A))+1,VLOOKUP(C141,'CI Fittings'!A:J,10),IF(C141&lt;(MAX('Steel Couplings'!A:A))+1,VLOOKUP(C141,'Steel Couplings'!A:J,10),IF(C141&lt;(MAX(NHC!A:A))+1,VLOOKUP(C141,NHC!A:J,10),IF(C141&lt;(MAX('Dielectric Unions'!A:A))+1,VLOOKUP(C141,'Dielectric Unions'!A:J,10),IF(C141&lt;(MAX('MI Fittings - XH'!A:A))+1,VLOOKUP(C141,'MI Fittings - XH'!A:J,10),IF(C141&lt;(MAX('Steel Nipples - XH'!A:A))+1,VLOOKUP(C141,'Steel Nipples - XH'!A:J,10),IF(C141&lt;(MAX('CPVC Adapters'!A:A))+1,VLOOKUP(C141,'CPVC Adapters'!A:J,10),""))))))))))))))))))))))))))))))</f>
        <v/>
      </c>
      <c r="E141" s="975" t="str">
        <f>IF(C141&lt;(MAX('MI Fittings'!A:A))+1,VLOOKUP(C141,'MI Fittings'!A:K,3),IF(C141&lt;(MAX('CS Press Fittings'!A:A))+1,VLOOKUP(C141,'CS Press Fittings'!A:K,4),IF(C141&lt;(MAX('Steel Nipples'!A:A))+1,VLOOKUP(C141,'Steel Nipples'!A:K,3),IF(C141&lt;(MAX('Steel Cut Lengths'!A:A))+1,VLOOKUP(C141,'Steel Cut Lengths'!A:K,3),IF(C141&lt;(MAX('Pipe Hangers'!A:A))+1,VLOOKUP(C141,'Pipe Hangers'!A:J,3),IF(C141&lt;(MAX('Brass Nipples '!A:A))+1,VLOOKUP(C141,'Brass Nipples '!A:J,3),IF(C141&lt;(MAX('Brass Fittings '!A:A))+1,VLOOKUP(C141,'Brass Fittings '!A:J,3),IF(C141&lt;(MAX(Valves!A:A))+1,VLOOKUP(C141,Valves!A:J,3),IF(C141&lt;(MAX('PEX Tubing'!A:A))+1,VLOOKUP(C141,'PEX Tubing'!A:I,3),IF(C141&lt;(MAX('PEX Fittings - Brass'!A:A))+1,VLOOKUP(C141,'PEX Fittings - Brass'!A:J,3),IF(C141&lt;(MAX('PEX Fittings - EXPN Brass'!A:A))+1,VLOOKUP(C141,'PEX Fittings - EXPN Brass'!A:J,3),IF(C141&lt;(MAX('PEX Fittings - F1807 PPSU '!A:A))+1,VLOOKUP(C141,'PEX Fittings - F1807 PPSU '!A:J,3),IF(C141&lt;(MAX('PEX Fittings - F1960 EPPSU'!A:A))+1,VLOOKUP(C141,'PEX Fittings - F1960 EPPSU'!A:J,3),IF(C141&lt;(MAX(Accessories!A:A))+1,VLOOKUP(C141,Accessories!A:J,3),IF(C141&lt;(MAX('PVC DWV'!A:A))+1,VLOOKUP(C141,'PVC DWV'!A:K,3),IF(C141&lt;(MAX('PVC SCH 40'!A:A))+1,VLOOKUP(C141,'PVC SCH 40'!A:K,3),IF(C141&lt;(MAX('Push Fittings'!A:A))+1,VLOOKUP(C141,'Push Fittings'!A:J,3),IF(C141&lt;(MAX('Copper Wrot'!A:A))+1,VLOOKUP(C141,'Copper Wrot'!A:L,3),IF(C141&lt;(MAX('Cast Copper'!A:A))+1,VLOOKUP(C141,'Cast Copper'!A:J,3),IF(C141&lt;(MAX('Cast Copper'!A:A))+1,VLOOKUP(C141,'Cast Copper'!A:J,3),IF(C141&lt;(MAX('Press Copper Fittings'!A:A))+1,VLOOKUP(C141,'Press Copper Fittings'!A:J,3),IF(C141&lt;(MAX('Supply Stops'!A:A))+1,VLOOKUP(C141,'Supply Stops'!A:J,3),IF(C141&lt;(MAX('Supply Lines'!A:A))+1,VLOOKUP(C141,'Supply Lines'!A:J,3),IF(C141&lt;(MAX('Gas Connectors'!A:A))+1,VLOOKUP(C141,'Gas Connectors'!A:J,3),IF(C141&lt;(MAX('CI Fittings'!A:A))+1,VLOOKUP(C141,'CI Fittings'!A:J,3),IF(C141&lt;(MAX('Steel Couplings'!A:A))+1,VLOOKUP(C141,'Steel Couplings'!A:J,3),IF(C141&lt;(MAX(NHC!A:A))+1,VLOOKUP(C141,NHC!A:J,3),IF(C141&lt;(MAX('Dielectric Unions'!A:A))+1,VLOOKUP(C141,'Dielectric Unions'!A:J,3),IF(C141&lt;(MAX('MI Fittings - XH'!A:A))+1,VLOOKUP(C141,'MI Fittings - XH'!A:J,3),IF(C141&lt;(MAX('Steel Nipples - XH'!A:A))+1,VLOOKUP(C141,'Steel Nipples - XH'!A:J,3),IF(C141&lt;(MAX('CPVC Adapters'!A:A))+1,VLOOKUP(C141,'CPVC Adapters'!A:J,3),"")))))))))))))))))))))))))))))))</f>
        <v/>
      </c>
      <c r="F141" s="1376" t="str">
        <f>IFERROR(VLOOKUP(E141,'Consolidated Master Sheet'!B:C,2,0),"")</f>
        <v/>
      </c>
      <c r="G141" s="1377"/>
      <c r="H141" s="345" t="str">
        <f>IFERROR(VLOOKUP(E141,'PEX Tubing'!C:H,6,0),IFERROR(VLOOKUP(E141,'Consolidated Master Sheet'!B:G,6,0),""))</f>
        <v/>
      </c>
      <c r="I141" s="1554">
        <f>IF(C141&lt;(MAX('MI Fittings'!A:A))+1,VLOOKUP(C141,'MI Fittings'!A:K,7),IF(C141&lt;(MAX('CS Press Fittings'!A:A))+1,VLOOKUP(C141,'CS Press Fittings'!A:K,8),IF(C141&lt;(MAX('Steel Nipples'!A:A))+1,VLOOKUP(C141,'Steel Nipples'!A:K,7),IF(C141&lt;(MAX('Steel Cut Lengths'!A:A))+1,VLOOKUP(C141,'Steel Cut Lengths'!A:K,7),IF(C141&lt;(MAX('Pipe Hangers'!A:A))+1,VLOOKUP(C141,'Pipe Hangers'!A:J,7),IF(C141&lt;(MAX('Brass Nipples '!A:A))+1,VLOOKUP(C141,'Brass Nipples '!A:J,7),IF(C141&lt;(MAX('Brass Fittings '!A:A))+1,VLOOKUP(C141,'Brass Fittings '!A:J,7),IF(C141&lt;(MAX(Valves!A:A))+1,VLOOKUP(C141,Valves!A:J,7),IF(C141&lt;(MAX('PEX Tubing'!A:A))+1,VLOOKUP(C141,'PEX Tubing'!A:I,7),IF(C141&lt;(MAX('PEX Fittings - Brass'!A:A))+1,VLOOKUP(C141,'PEX Fittings - Brass'!A:J,7),IF(C141&lt;(MAX('PEX Fittings - EXPN Brass'!A:A))+1,VLOOKUP(C141,'PEX Fittings - EXPN Brass'!A:J,7),IF(C141&lt;(MAX('PEX Fittings - F1807 PPSU '!A:A))+1,VLOOKUP(C141,'PEX Fittings - F1807 PPSU '!A:J,7),IF(C141&lt;(MAX('PEX Fittings - F1960 EPPSU'!A:A))+1,VLOOKUP(C141,'PEX Fittings - F1960 EPPSU'!A:J,7),IF(C141&lt;(MAX(Accessories!A:A))+1,VLOOKUP(C141,Accessories!A:J,7),IF(C141&lt;(MAX('PVC DWV'!A:A))+1,VLOOKUP(C141,'PVC DWV'!A:K,8),IF(C141&lt;(MAX('PVC SCH 40'!A:A))+1,VLOOKUP(C141,'PVC SCH 40'!A:K,7),IF(C141&lt;(MAX('Push Fittings'!A:A))+1,VLOOKUP(C141,'Push Fittings'!A:J,7),IF(C141&lt;(MAX('Copper Wrot'!A:A))+1,VLOOKUP(C141,'Copper Wrot'!A:L,9),IF(C141&lt;(MAX('Cast Copper'!A:A))+1,VLOOKUP(C141,'Cast Copper'!A:J,6),IF(C141&lt;(MAX('Press Copper Fittings'!A:A))+1,VLOOKUP(C141,'Press Copper Fittings'!A:J,7),IF(C141&lt;(MAX('Supply Stops'!A:A))+1,VLOOKUP(C141,'Supply Stops'!A:J,7),IF(C141&lt;(MAX('Supply Lines'!A:A))+1,VLOOKUP(C141,'Supply Lines'!A:J,7),IF(C141&lt;(MAX('Gas Connectors'!A:A))+1,VLOOKUP(C141,'Gas Connectors'!A:J,7),IF(C141&lt;(MAX('CI Fittings'!A:A))+1,VLOOKUP(C141,'CI Fittings'!A:J,7),IF(C141&lt;(MAX('Steel Couplings'!A:A))+1,VLOOKUP(C141,'Steel Couplings'!A:J,7),IF(C141&lt;(MAX(NHC!A:A))+1,VLOOKUP(C141,NHC!A:J,7),IF(C141&lt;(MAX('Dielectric Unions'!A:A))+1,VLOOKUP(C141,'Dielectric Unions'!A:J,7),IF(C141&lt;(MAX('MI Fittings - XH'!A:A))+1,VLOOKUP(C141,'MI Fittings - XH'!A:J,7),IF(C141&lt;(MAX('Steel Nipples - XH'!A:A))+1,VLOOKUP(C141,'Steel Nipples - XH'!A:J,7),IF(C141&lt;(MAX('CPVC Adapters'!A:A))+1,VLOOKUP(C141,'CPVC Adapters'!A:J,7),0))))))))))))))))))))))))))))))</f>
        <v>0</v>
      </c>
      <c r="J141" s="1555">
        <f t="shared" si="2"/>
        <v>0</v>
      </c>
    </row>
    <row r="142" spans="3:10" ht="15" customHeight="1" thickTop="1" thickBot="1">
      <c r="C142" s="977">
        <v>121</v>
      </c>
      <c r="D142" s="17" t="str">
        <f>IF(C142&lt;(MAX('MI Fittings'!A:A))+1,VLOOKUP(C142,'MI Fittings'!A:K,10),IF(C142&lt;(MAX('CS Press Fittings'!A:A))+1,VLOOKUP(C142,'CS Press Fittings'!A:K,11),IF(C142&lt;(MAX('Steel Nipples'!A:A))+1,VLOOKUP(C142,'Steel Nipples'!A:K,10),IF(C142&lt;(MAX('Steel Cut Lengths'!A:A))+1,VLOOKUP(C142,'Steel Cut Lengths'!A:K,10),IF(C142&lt;(MAX('Pipe Hangers'!A:A))+1,VLOOKUP(C142,'Pipe Hangers'!A:J,10),IF(C142&lt;(MAX('Brass Nipples '!A:A))+1,VLOOKUP(C142,'Brass Nipples '!A:J,10),IF(C142&lt;(MAX('Brass Fittings '!A:A))+1,VLOOKUP(C142,'Brass Fittings '!A:J,10),IF(C142&lt;(MAX(Valves!A:A))+1,VLOOKUP(C142,Valves!A:J,10),IF(C142&lt;(MAX('PEX Tubing'!A:A))+1,VLOOKUP(C142,'PEX Tubing'!A:I,9),IF(C142&lt;(MAX('PEX Fittings - Brass'!A:A))+1,VLOOKUP(C142,'PEX Fittings - Brass'!A:J,10),IF(C142&lt;(MAX('PEX Fittings - EXPN Brass'!A:A))+1,VLOOKUP(C142,'PEX Fittings - EXPN Brass'!A:J,10),IF(C142&lt;(MAX('PEX Fittings - F1807 PPSU '!A:A))+1,VLOOKUP(C142,'PEX Fittings - F1807 PPSU '!A:J,10),IF(C142&lt;(MAX('PEX Fittings - F1960 EPPSU'!A:A))+1,VLOOKUP(C142,'PEX Fittings - F1960 EPPSU'!A:J,10),IF(C142&lt;(MAX(Accessories!A:A))+1,VLOOKUP(C142,Accessories!A:J,10),IF(C142&lt;(MAX('PVC DWV'!A:A))+1,VLOOKUP(C142,'PVC DWV'!A:K,11),IF(C142&lt;(MAX('PVC SCH 40'!A:A))+1,VLOOKUP(C142,'PVC SCH 40'!A:K,11),IF(C142&lt;(MAX('Push Fittings'!A:A))+1,VLOOKUP(C142,'Push Fittings'!A:J,10),IF(C142&lt;(MAX('Copper Wrot'!A:A))+1,VLOOKUP(C142,'Copper Wrot'!A:L,12),IF(C142&lt;(MAX('Cast Copper'!A:A))+1,VLOOKUP(C142,'Cast Copper'!A:J,10),IF(C142&lt;(MAX('Press Copper Fittings'!A:A))+1,VLOOKUP(C142,'Press Copper Fittings'!A:J,10),IF(C142&lt;(MAX('Supply Stops'!A:A))+1,VLOOKUP(C142,'Supply Stops'!A:J,10),IF(C142&lt;(MAX('Supply Lines'!A:A))+1,VLOOKUP(C142,'Supply Lines'!A:J,10),IF(C142&lt;(MAX('Gas Connectors'!A:A))+1,VLOOKUP(C142,'Gas Connectors'!A:J,10),IF(C142&lt;(MAX('CI Fittings'!A:A))+1,VLOOKUP(C142,'CI Fittings'!A:J,10),IF(C142&lt;(MAX('Steel Couplings'!A:A))+1,VLOOKUP(C142,'Steel Couplings'!A:J,10),IF(C142&lt;(MAX(NHC!A:A))+1,VLOOKUP(C142,NHC!A:J,10),IF(C142&lt;(MAX('Dielectric Unions'!A:A))+1,VLOOKUP(C142,'Dielectric Unions'!A:J,10),IF(C142&lt;(MAX('MI Fittings - XH'!A:A))+1,VLOOKUP(C142,'MI Fittings - XH'!A:J,10),IF(C142&lt;(MAX('Steel Nipples - XH'!A:A))+1,VLOOKUP(C142,'Steel Nipples - XH'!A:J,10),IF(C142&lt;(MAX('CPVC Adapters'!A:A))+1,VLOOKUP(C142,'CPVC Adapters'!A:J,10),""))))))))))))))))))))))))))))))</f>
        <v/>
      </c>
      <c r="E142" s="975" t="str">
        <f>IF(C142&lt;(MAX('MI Fittings'!A:A))+1,VLOOKUP(C142,'MI Fittings'!A:K,3),IF(C142&lt;(MAX('CS Press Fittings'!A:A))+1,VLOOKUP(C142,'CS Press Fittings'!A:K,4),IF(C142&lt;(MAX('Steel Nipples'!A:A))+1,VLOOKUP(C142,'Steel Nipples'!A:K,3),IF(C142&lt;(MAX('Steel Cut Lengths'!A:A))+1,VLOOKUP(C142,'Steel Cut Lengths'!A:K,3),IF(C142&lt;(MAX('Pipe Hangers'!A:A))+1,VLOOKUP(C142,'Pipe Hangers'!A:J,3),IF(C142&lt;(MAX('Brass Nipples '!A:A))+1,VLOOKUP(C142,'Brass Nipples '!A:J,3),IF(C142&lt;(MAX('Brass Fittings '!A:A))+1,VLOOKUP(C142,'Brass Fittings '!A:J,3),IF(C142&lt;(MAX(Valves!A:A))+1,VLOOKUP(C142,Valves!A:J,3),IF(C142&lt;(MAX('PEX Tubing'!A:A))+1,VLOOKUP(C142,'PEX Tubing'!A:I,3),IF(C142&lt;(MAX('PEX Fittings - Brass'!A:A))+1,VLOOKUP(C142,'PEX Fittings - Brass'!A:J,3),IF(C142&lt;(MAX('PEX Fittings - EXPN Brass'!A:A))+1,VLOOKUP(C142,'PEX Fittings - EXPN Brass'!A:J,3),IF(C142&lt;(MAX('PEX Fittings - F1807 PPSU '!A:A))+1,VLOOKUP(C142,'PEX Fittings - F1807 PPSU '!A:J,3),IF(C142&lt;(MAX('PEX Fittings - F1960 EPPSU'!A:A))+1,VLOOKUP(C142,'PEX Fittings - F1960 EPPSU'!A:J,3),IF(C142&lt;(MAX(Accessories!A:A))+1,VLOOKUP(C142,Accessories!A:J,3),IF(C142&lt;(MAX('PVC DWV'!A:A))+1,VLOOKUP(C142,'PVC DWV'!A:K,3),IF(C142&lt;(MAX('PVC SCH 40'!A:A))+1,VLOOKUP(C142,'PVC SCH 40'!A:K,3),IF(C142&lt;(MAX('Push Fittings'!A:A))+1,VLOOKUP(C142,'Push Fittings'!A:J,3),IF(C142&lt;(MAX('Copper Wrot'!A:A))+1,VLOOKUP(C142,'Copper Wrot'!A:L,3),IF(C142&lt;(MAX('Cast Copper'!A:A))+1,VLOOKUP(C142,'Cast Copper'!A:J,3),IF(C142&lt;(MAX('Cast Copper'!A:A))+1,VLOOKUP(C142,'Cast Copper'!A:J,3),IF(C142&lt;(MAX('Press Copper Fittings'!A:A))+1,VLOOKUP(C142,'Press Copper Fittings'!A:J,3),IF(C142&lt;(MAX('Supply Stops'!A:A))+1,VLOOKUP(C142,'Supply Stops'!A:J,3),IF(C142&lt;(MAX('Supply Lines'!A:A))+1,VLOOKUP(C142,'Supply Lines'!A:J,3),IF(C142&lt;(MAX('Gas Connectors'!A:A))+1,VLOOKUP(C142,'Gas Connectors'!A:J,3),IF(C142&lt;(MAX('CI Fittings'!A:A))+1,VLOOKUP(C142,'CI Fittings'!A:J,3),IF(C142&lt;(MAX('Steel Couplings'!A:A))+1,VLOOKUP(C142,'Steel Couplings'!A:J,3),IF(C142&lt;(MAX(NHC!A:A))+1,VLOOKUP(C142,NHC!A:J,3),IF(C142&lt;(MAX('Dielectric Unions'!A:A))+1,VLOOKUP(C142,'Dielectric Unions'!A:J,3),IF(C142&lt;(MAX('MI Fittings - XH'!A:A))+1,VLOOKUP(C142,'MI Fittings - XH'!A:J,3),IF(C142&lt;(MAX('Steel Nipples - XH'!A:A))+1,VLOOKUP(C142,'Steel Nipples - XH'!A:J,3),IF(C142&lt;(MAX('CPVC Adapters'!A:A))+1,VLOOKUP(C142,'CPVC Adapters'!A:J,3),"")))))))))))))))))))))))))))))))</f>
        <v/>
      </c>
      <c r="F142" s="1376" t="str">
        <f>IFERROR(VLOOKUP(E142,'Consolidated Master Sheet'!B:C,2,0),"")</f>
        <v/>
      </c>
      <c r="G142" s="1377"/>
      <c r="H142" s="345" t="str">
        <f>IFERROR(VLOOKUP(E142,'PEX Tubing'!C:H,6,0),IFERROR(VLOOKUP(E142,'Consolidated Master Sheet'!B:G,6,0),""))</f>
        <v/>
      </c>
      <c r="I142" s="1554">
        <f>IF(C142&lt;(MAX('MI Fittings'!A:A))+1,VLOOKUP(C142,'MI Fittings'!A:K,7),IF(C142&lt;(MAX('CS Press Fittings'!A:A))+1,VLOOKUP(C142,'CS Press Fittings'!A:K,8),IF(C142&lt;(MAX('Steel Nipples'!A:A))+1,VLOOKUP(C142,'Steel Nipples'!A:K,7),IF(C142&lt;(MAX('Steel Cut Lengths'!A:A))+1,VLOOKUP(C142,'Steel Cut Lengths'!A:K,7),IF(C142&lt;(MAX('Pipe Hangers'!A:A))+1,VLOOKUP(C142,'Pipe Hangers'!A:J,7),IF(C142&lt;(MAX('Brass Nipples '!A:A))+1,VLOOKUP(C142,'Brass Nipples '!A:J,7),IF(C142&lt;(MAX('Brass Fittings '!A:A))+1,VLOOKUP(C142,'Brass Fittings '!A:J,7),IF(C142&lt;(MAX(Valves!A:A))+1,VLOOKUP(C142,Valves!A:J,7),IF(C142&lt;(MAX('PEX Tubing'!A:A))+1,VLOOKUP(C142,'PEX Tubing'!A:I,7),IF(C142&lt;(MAX('PEX Fittings - Brass'!A:A))+1,VLOOKUP(C142,'PEX Fittings - Brass'!A:J,7),IF(C142&lt;(MAX('PEX Fittings - EXPN Brass'!A:A))+1,VLOOKUP(C142,'PEX Fittings - EXPN Brass'!A:J,7),IF(C142&lt;(MAX('PEX Fittings - F1807 PPSU '!A:A))+1,VLOOKUP(C142,'PEX Fittings - F1807 PPSU '!A:J,7),IF(C142&lt;(MAX('PEX Fittings - F1960 EPPSU'!A:A))+1,VLOOKUP(C142,'PEX Fittings - F1960 EPPSU'!A:J,7),IF(C142&lt;(MAX(Accessories!A:A))+1,VLOOKUP(C142,Accessories!A:J,7),IF(C142&lt;(MAX('PVC DWV'!A:A))+1,VLOOKUP(C142,'PVC DWV'!A:K,8),IF(C142&lt;(MAX('PVC SCH 40'!A:A))+1,VLOOKUP(C142,'PVC SCH 40'!A:K,7),IF(C142&lt;(MAX('Push Fittings'!A:A))+1,VLOOKUP(C142,'Push Fittings'!A:J,7),IF(C142&lt;(MAX('Copper Wrot'!A:A))+1,VLOOKUP(C142,'Copper Wrot'!A:L,9),IF(C142&lt;(MAX('Cast Copper'!A:A))+1,VLOOKUP(C142,'Cast Copper'!A:J,6),IF(C142&lt;(MAX('Press Copper Fittings'!A:A))+1,VLOOKUP(C142,'Press Copper Fittings'!A:J,7),IF(C142&lt;(MAX('Supply Stops'!A:A))+1,VLOOKUP(C142,'Supply Stops'!A:J,7),IF(C142&lt;(MAX('Supply Lines'!A:A))+1,VLOOKUP(C142,'Supply Lines'!A:J,7),IF(C142&lt;(MAX('Gas Connectors'!A:A))+1,VLOOKUP(C142,'Gas Connectors'!A:J,7),IF(C142&lt;(MAX('CI Fittings'!A:A))+1,VLOOKUP(C142,'CI Fittings'!A:J,7),IF(C142&lt;(MAX('Steel Couplings'!A:A))+1,VLOOKUP(C142,'Steel Couplings'!A:J,7),IF(C142&lt;(MAX(NHC!A:A))+1,VLOOKUP(C142,NHC!A:J,7),IF(C142&lt;(MAX('Dielectric Unions'!A:A))+1,VLOOKUP(C142,'Dielectric Unions'!A:J,7),IF(C142&lt;(MAX('MI Fittings - XH'!A:A))+1,VLOOKUP(C142,'MI Fittings - XH'!A:J,7),IF(C142&lt;(MAX('Steel Nipples - XH'!A:A))+1,VLOOKUP(C142,'Steel Nipples - XH'!A:J,7),IF(C142&lt;(MAX('CPVC Adapters'!A:A))+1,VLOOKUP(C142,'CPVC Adapters'!A:J,7),0))))))))))))))))))))))))))))))</f>
        <v>0</v>
      </c>
      <c r="J142" s="1555">
        <f t="shared" si="2"/>
        <v>0</v>
      </c>
    </row>
    <row r="143" spans="3:10" ht="15" customHeight="1" thickTop="1" thickBot="1">
      <c r="C143" s="976">
        <v>122</v>
      </c>
      <c r="D143" s="17" t="str">
        <f>IF(C143&lt;(MAX('MI Fittings'!A:A))+1,VLOOKUP(C143,'MI Fittings'!A:K,10),IF(C143&lt;(MAX('CS Press Fittings'!A:A))+1,VLOOKUP(C143,'CS Press Fittings'!A:K,11),IF(C143&lt;(MAX('Steel Nipples'!A:A))+1,VLOOKUP(C143,'Steel Nipples'!A:K,10),IF(C143&lt;(MAX('Steel Cut Lengths'!A:A))+1,VLOOKUP(C143,'Steel Cut Lengths'!A:K,10),IF(C143&lt;(MAX('Pipe Hangers'!A:A))+1,VLOOKUP(C143,'Pipe Hangers'!A:J,10),IF(C143&lt;(MAX('Brass Nipples '!A:A))+1,VLOOKUP(C143,'Brass Nipples '!A:J,10),IF(C143&lt;(MAX('Brass Fittings '!A:A))+1,VLOOKUP(C143,'Brass Fittings '!A:J,10),IF(C143&lt;(MAX(Valves!A:A))+1,VLOOKUP(C143,Valves!A:J,10),IF(C143&lt;(MAX('PEX Tubing'!A:A))+1,VLOOKUP(C143,'PEX Tubing'!A:I,9),IF(C143&lt;(MAX('PEX Fittings - Brass'!A:A))+1,VLOOKUP(C143,'PEX Fittings - Brass'!A:J,10),IF(C143&lt;(MAX('PEX Fittings - EXPN Brass'!A:A))+1,VLOOKUP(C143,'PEX Fittings - EXPN Brass'!A:J,10),IF(C143&lt;(MAX('PEX Fittings - F1807 PPSU '!A:A))+1,VLOOKUP(C143,'PEX Fittings - F1807 PPSU '!A:J,10),IF(C143&lt;(MAX('PEX Fittings - F1960 EPPSU'!A:A))+1,VLOOKUP(C143,'PEX Fittings - F1960 EPPSU'!A:J,10),IF(C143&lt;(MAX(Accessories!A:A))+1,VLOOKUP(C143,Accessories!A:J,10),IF(C143&lt;(MAX('PVC DWV'!A:A))+1,VLOOKUP(C143,'PVC DWV'!A:K,11),IF(C143&lt;(MAX('PVC SCH 40'!A:A))+1,VLOOKUP(C143,'PVC SCH 40'!A:K,11),IF(C143&lt;(MAX('Push Fittings'!A:A))+1,VLOOKUP(C143,'Push Fittings'!A:J,10),IF(C143&lt;(MAX('Copper Wrot'!A:A))+1,VLOOKUP(C143,'Copper Wrot'!A:L,12),IF(C143&lt;(MAX('Cast Copper'!A:A))+1,VLOOKUP(C143,'Cast Copper'!A:J,10),IF(C143&lt;(MAX('Press Copper Fittings'!A:A))+1,VLOOKUP(C143,'Press Copper Fittings'!A:J,10),IF(C143&lt;(MAX('Supply Stops'!A:A))+1,VLOOKUP(C143,'Supply Stops'!A:J,10),IF(C143&lt;(MAX('Supply Lines'!A:A))+1,VLOOKUP(C143,'Supply Lines'!A:J,10),IF(C143&lt;(MAX('Gas Connectors'!A:A))+1,VLOOKUP(C143,'Gas Connectors'!A:J,10),IF(C143&lt;(MAX('CI Fittings'!A:A))+1,VLOOKUP(C143,'CI Fittings'!A:J,10),IF(C143&lt;(MAX('Steel Couplings'!A:A))+1,VLOOKUP(C143,'Steel Couplings'!A:J,10),IF(C143&lt;(MAX(NHC!A:A))+1,VLOOKUP(C143,NHC!A:J,10),IF(C143&lt;(MAX('Dielectric Unions'!A:A))+1,VLOOKUP(C143,'Dielectric Unions'!A:J,10),IF(C143&lt;(MAX('MI Fittings - XH'!A:A))+1,VLOOKUP(C143,'MI Fittings - XH'!A:J,10),IF(C143&lt;(MAX('Steel Nipples - XH'!A:A))+1,VLOOKUP(C143,'Steel Nipples - XH'!A:J,10),IF(C143&lt;(MAX('CPVC Adapters'!A:A))+1,VLOOKUP(C143,'CPVC Adapters'!A:J,10),""))))))))))))))))))))))))))))))</f>
        <v/>
      </c>
      <c r="E143" s="975" t="str">
        <f>IF(C143&lt;(MAX('MI Fittings'!A:A))+1,VLOOKUP(C143,'MI Fittings'!A:K,3),IF(C143&lt;(MAX('CS Press Fittings'!A:A))+1,VLOOKUP(C143,'CS Press Fittings'!A:K,4),IF(C143&lt;(MAX('Steel Nipples'!A:A))+1,VLOOKUP(C143,'Steel Nipples'!A:K,3),IF(C143&lt;(MAX('Steel Cut Lengths'!A:A))+1,VLOOKUP(C143,'Steel Cut Lengths'!A:K,3),IF(C143&lt;(MAX('Pipe Hangers'!A:A))+1,VLOOKUP(C143,'Pipe Hangers'!A:J,3),IF(C143&lt;(MAX('Brass Nipples '!A:A))+1,VLOOKUP(C143,'Brass Nipples '!A:J,3),IF(C143&lt;(MAX('Brass Fittings '!A:A))+1,VLOOKUP(C143,'Brass Fittings '!A:J,3),IF(C143&lt;(MAX(Valves!A:A))+1,VLOOKUP(C143,Valves!A:J,3),IF(C143&lt;(MAX('PEX Tubing'!A:A))+1,VLOOKUP(C143,'PEX Tubing'!A:I,3),IF(C143&lt;(MAX('PEX Fittings - Brass'!A:A))+1,VLOOKUP(C143,'PEX Fittings - Brass'!A:J,3),IF(C143&lt;(MAX('PEX Fittings - EXPN Brass'!A:A))+1,VLOOKUP(C143,'PEX Fittings - EXPN Brass'!A:J,3),IF(C143&lt;(MAX('PEX Fittings - F1807 PPSU '!A:A))+1,VLOOKUP(C143,'PEX Fittings - F1807 PPSU '!A:J,3),IF(C143&lt;(MAX('PEX Fittings - F1960 EPPSU'!A:A))+1,VLOOKUP(C143,'PEX Fittings - F1960 EPPSU'!A:J,3),IF(C143&lt;(MAX(Accessories!A:A))+1,VLOOKUP(C143,Accessories!A:J,3),IF(C143&lt;(MAX('PVC DWV'!A:A))+1,VLOOKUP(C143,'PVC DWV'!A:K,3),IF(C143&lt;(MAX('PVC SCH 40'!A:A))+1,VLOOKUP(C143,'PVC SCH 40'!A:K,3),IF(C143&lt;(MAX('Push Fittings'!A:A))+1,VLOOKUP(C143,'Push Fittings'!A:J,3),IF(C143&lt;(MAX('Copper Wrot'!A:A))+1,VLOOKUP(C143,'Copper Wrot'!A:L,3),IF(C143&lt;(MAX('Cast Copper'!A:A))+1,VLOOKUP(C143,'Cast Copper'!A:J,3),IF(C143&lt;(MAX('Cast Copper'!A:A))+1,VLOOKUP(C143,'Cast Copper'!A:J,3),IF(C143&lt;(MAX('Press Copper Fittings'!A:A))+1,VLOOKUP(C143,'Press Copper Fittings'!A:J,3),IF(C143&lt;(MAX('Supply Stops'!A:A))+1,VLOOKUP(C143,'Supply Stops'!A:J,3),IF(C143&lt;(MAX('Supply Lines'!A:A))+1,VLOOKUP(C143,'Supply Lines'!A:J,3),IF(C143&lt;(MAX('Gas Connectors'!A:A))+1,VLOOKUP(C143,'Gas Connectors'!A:J,3),IF(C143&lt;(MAX('CI Fittings'!A:A))+1,VLOOKUP(C143,'CI Fittings'!A:J,3),IF(C143&lt;(MAX('Steel Couplings'!A:A))+1,VLOOKUP(C143,'Steel Couplings'!A:J,3),IF(C143&lt;(MAX(NHC!A:A))+1,VLOOKUP(C143,NHC!A:J,3),IF(C143&lt;(MAX('Dielectric Unions'!A:A))+1,VLOOKUP(C143,'Dielectric Unions'!A:J,3),IF(C143&lt;(MAX('MI Fittings - XH'!A:A))+1,VLOOKUP(C143,'MI Fittings - XH'!A:J,3),IF(C143&lt;(MAX('Steel Nipples - XH'!A:A))+1,VLOOKUP(C143,'Steel Nipples - XH'!A:J,3),IF(C143&lt;(MAX('CPVC Adapters'!A:A))+1,VLOOKUP(C143,'CPVC Adapters'!A:J,3),"")))))))))))))))))))))))))))))))</f>
        <v/>
      </c>
      <c r="F143" s="1376" t="str">
        <f>IFERROR(VLOOKUP(E143,'Consolidated Master Sheet'!B:C,2,0),"")</f>
        <v/>
      </c>
      <c r="G143" s="1377"/>
      <c r="H143" s="345" t="str">
        <f>IFERROR(VLOOKUP(E143,'PEX Tubing'!C:H,6,0),IFERROR(VLOOKUP(E143,'Consolidated Master Sheet'!B:G,6,0),""))</f>
        <v/>
      </c>
      <c r="I143" s="1554">
        <f>IF(C143&lt;(MAX('MI Fittings'!A:A))+1,VLOOKUP(C143,'MI Fittings'!A:K,7),IF(C143&lt;(MAX('CS Press Fittings'!A:A))+1,VLOOKUP(C143,'CS Press Fittings'!A:K,8),IF(C143&lt;(MAX('Steel Nipples'!A:A))+1,VLOOKUP(C143,'Steel Nipples'!A:K,7),IF(C143&lt;(MAX('Steel Cut Lengths'!A:A))+1,VLOOKUP(C143,'Steel Cut Lengths'!A:K,7),IF(C143&lt;(MAX('Pipe Hangers'!A:A))+1,VLOOKUP(C143,'Pipe Hangers'!A:J,7),IF(C143&lt;(MAX('Brass Nipples '!A:A))+1,VLOOKUP(C143,'Brass Nipples '!A:J,7),IF(C143&lt;(MAX('Brass Fittings '!A:A))+1,VLOOKUP(C143,'Brass Fittings '!A:J,7),IF(C143&lt;(MAX(Valves!A:A))+1,VLOOKUP(C143,Valves!A:J,7),IF(C143&lt;(MAX('PEX Tubing'!A:A))+1,VLOOKUP(C143,'PEX Tubing'!A:I,7),IF(C143&lt;(MAX('PEX Fittings - Brass'!A:A))+1,VLOOKUP(C143,'PEX Fittings - Brass'!A:J,7),IF(C143&lt;(MAX('PEX Fittings - EXPN Brass'!A:A))+1,VLOOKUP(C143,'PEX Fittings - EXPN Brass'!A:J,7),IF(C143&lt;(MAX('PEX Fittings - F1807 PPSU '!A:A))+1,VLOOKUP(C143,'PEX Fittings - F1807 PPSU '!A:J,7),IF(C143&lt;(MAX('PEX Fittings - F1960 EPPSU'!A:A))+1,VLOOKUP(C143,'PEX Fittings - F1960 EPPSU'!A:J,7),IF(C143&lt;(MAX(Accessories!A:A))+1,VLOOKUP(C143,Accessories!A:J,7),IF(C143&lt;(MAX('PVC DWV'!A:A))+1,VLOOKUP(C143,'PVC DWV'!A:K,8),IF(C143&lt;(MAX('PVC SCH 40'!A:A))+1,VLOOKUP(C143,'PVC SCH 40'!A:K,7),IF(C143&lt;(MAX('Push Fittings'!A:A))+1,VLOOKUP(C143,'Push Fittings'!A:J,7),IF(C143&lt;(MAX('Copper Wrot'!A:A))+1,VLOOKUP(C143,'Copper Wrot'!A:L,9),IF(C143&lt;(MAX('Cast Copper'!A:A))+1,VLOOKUP(C143,'Cast Copper'!A:J,6),IF(C143&lt;(MAX('Press Copper Fittings'!A:A))+1,VLOOKUP(C143,'Press Copper Fittings'!A:J,7),IF(C143&lt;(MAX('Supply Stops'!A:A))+1,VLOOKUP(C143,'Supply Stops'!A:J,7),IF(C143&lt;(MAX('Supply Lines'!A:A))+1,VLOOKUP(C143,'Supply Lines'!A:J,7),IF(C143&lt;(MAX('Gas Connectors'!A:A))+1,VLOOKUP(C143,'Gas Connectors'!A:J,7),IF(C143&lt;(MAX('CI Fittings'!A:A))+1,VLOOKUP(C143,'CI Fittings'!A:J,7),IF(C143&lt;(MAX('Steel Couplings'!A:A))+1,VLOOKUP(C143,'Steel Couplings'!A:J,7),IF(C143&lt;(MAX(NHC!A:A))+1,VLOOKUP(C143,NHC!A:J,7),IF(C143&lt;(MAX('Dielectric Unions'!A:A))+1,VLOOKUP(C143,'Dielectric Unions'!A:J,7),IF(C143&lt;(MAX('MI Fittings - XH'!A:A))+1,VLOOKUP(C143,'MI Fittings - XH'!A:J,7),IF(C143&lt;(MAX('Steel Nipples - XH'!A:A))+1,VLOOKUP(C143,'Steel Nipples - XH'!A:J,7),IF(C143&lt;(MAX('CPVC Adapters'!A:A))+1,VLOOKUP(C143,'CPVC Adapters'!A:J,7),0))))))))))))))))))))))))))))))</f>
        <v>0</v>
      </c>
      <c r="J143" s="1555">
        <f t="shared" si="2"/>
        <v>0</v>
      </c>
    </row>
    <row r="144" spans="3:10" ht="15" customHeight="1" thickTop="1" thickBot="1">
      <c r="C144" s="977">
        <v>123</v>
      </c>
      <c r="D144" s="17" t="str">
        <f>IF(C144&lt;(MAX('MI Fittings'!A:A))+1,VLOOKUP(C144,'MI Fittings'!A:K,10),IF(C144&lt;(MAX('CS Press Fittings'!A:A))+1,VLOOKUP(C144,'CS Press Fittings'!A:K,11),IF(C144&lt;(MAX('Steel Nipples'!A:A))+1,VLOOKUP(C144,'Steel Nipples'!A:K,10),IF(C144&lt;(MAX('Steel Cut Lengths'!A:A))+1,VLOOKUP(C144,'Steel Cut Lengths'!A:K,10),IF(C144&lt;(MAX('Pipe Hangers'!A:A))+1,VLOOKUP(C144,'Pipe Hangers'!A:J,10),IF(C144&lt;(MAX('Brass Nipples '!A:A))+1,VLOOKUP(C144,'Brass Nipples '!A:J,10),IF(C144&lt;(MAX('Brass Fittings '!A:A))+1,VLOOKUP(C144,'Brass Fittings '!A:J,10),IF(C144&lt;(MAX(Valves!A:A))+1,VLOOKUP(C144,Valves!A:J,10),IF(C144&lt;(MAX('PEX Tubing'!A:A))+1,VLOOKUP(C144,'PEX Tubing'!A:I,9),IF(C144&lt;(MAX('PEX Fittings - Brass'!A:A))+1,VLOOKUP(C144,'PEX Fittings - Brass'!A:J,10),IF(C144&lt;(MAX('PEX Fittings - EXPN Brass'!A:A))+1,VLOOKUP(C144,'PEX Fittings - EXPN Brass'!A:J,10),IF(C144&lt;(MAX('PEX Fittings - F1807 PPSU '!A:A))+1,VLOOKUP(C144,'PEX Fittings - F1807 PPSU '!A:J,10),IF(C144&lt;(MAX('PEX Fittings - F1960 EPPSU'!A:A))+1,VLOOKUP(C144,'PEX Fittings - F1960 EPPSU'!A:J,10),IF(C144&lt;(MAX(Accessories!A:A))+1,VLOOKUP(C144,Accessories!A:J,10),IF(C144&lt;(MAX('PVC DWV'!A:A))+1,VLOOKUP(C144,'PVC DWV'!A:K,11),IF(C144&lt;(MAX('PVC SCH 40'!A:A))+1,VLOOKUP(C144,'PVC SCH 40'!A:K,11),IF(C144&lt;(MAX('Push Fittings'!A:A))+1,VLOOKUP(C144,'Push Fittings'!A:J,10),IF(C144&lt;(MAX('Copper Wrot'!A:A))+1,VLOOKUP(C144,'Copper Wrot'!A:L,12),IF(C144&lt;(MAX('Cast Copper'!A:A))+1,VLOOKUP(C144,'Cast Copper'!A:J,10),IF(C144&lt;(MAX('Press Copper Fittings'!A:A))+1,VLOOKUP(C144,'Press Copper Fittings'!A:J,10),IF(C144&lt;(MAX('Supply Stops'!A:A))+1,VLOOKUP(C144,'Supply Stops'!A:J,10),IF(C144&lt;(MAX('Supply Lines'!A:A))+1,VLOOKUP(C144,'Supply Lines'!A:J,10),IF(C144&lt;(MAX('Gas Connectors'!A:A))+1,VLOOKUP(C144,'Gas Connectors'!A:J,10),IF(C144&lt;(MAX('CI Fittings'!A:A))+1,VLOOKUP(C144,'CI Fittings'!A:J,10),IF(C144&lt;(MAX('Steel Couplings'!A:A))+1,VLOOKUP(C144,'Steel Couplings'!A:J,10),IF(C144&lt;(MAX(NHC!A:A))+1,VLOOKUP(C144,NHC!A:J,10),IF(C144&lt;(MAX('Dielectric Unions'!A:A))+1,VLOOKUP(C144,'Dielectric Unions'!A:J,10),IF(C144&lt;(MAX('MI Fittings - XH'!A:A))+1,VLOOKUP(C144,'MI Fittings - XH'!A:J,10),IF(C144&lt;(MAX('Steel Nipples - XH'!A:A))+1,VLOOKUP(C144,'Steel Nipples - XH'!A:J,10),IF(C144&lt;(MAX('CPVC Adapters'!A:A))+1,VLOOKUP(C144,'CPVC Adapters'!A:J,10),""))))))))))))))))))))))))))))))</f>
        <v/>
      </c>
      <c r="E144" s="975" t="str">
        <f>IF(C144&lt;(MAX('MI Fittings'!A:A))+1,VLOOKUP(C144,'MI Fittings'!A:K,3),IF(C144&lt;(MAX('CS Press Fittings'!A:A))+1,VLOOKUP(C144,'CS Press Fittings'!A:K,4),IF(C144&lt;(MAX('Steel Nipples'!A:A))+1,VLOOKUP(C144,'Steel Nipples'!A:K,3),IF(C144&lt;(MAX('Steel Cut Lengths'!A:A))+1,VLOOKUP(C144,'Steel Cut Lengths'!A:K,3),IF(C144&lt;(MAX('Pipe Hangers'!A:A))+1,VLOOKUP(C144,'Pipe Hangers'!A:J,3),IF(C144&lt;(MAX('Brass Nipples '!A:A))+1,VLOOKUP(C144,'Brass Nipples '!A:J,3),IF(C144&lt;(MAX('Brass Fittings '!A:A))+1,VLOOKUP(C144,'Brass Fittings '!A:J,3),IF(C144&lt;(MAX(Valves!A:A))+1,VLOOKUP(C144,Valves!A:J,3),IF(C144&lt;(MAX('PEX Tubing'!A:A))+1,VLOOKUP(C144,'PEX Tubing'!A:I,3),IF(C144&lt;(MAX('PEX Fittings - Brass'!A:A))+1,VLOOKUP(C144,'PEX Fittings - Brass'!A:J,3),IF(C144&lt;(MAX('PEX Fittings - EXPN Brass'!A:A))+1,VLOOKUP(C144,'PEX Fittings - EXPN Brass'!A:J,3),IF(C144&lt;(MAX('PEX Fittings - F1807 PPSU '!A:A))+1,VLOOKUP(C144,'PEX Fittings - F1807 PPSU '!A:J,3),IF(C144&lt;(MAX('PEX Fittings - F1960 EPPSU'!A:A))+1,VLOOKUP(C144,'PEX Fittings - F1960 EPPSU'!A:J,3),IF(C144&lt;(MAX(Accessories!A:A))+1,VLOOKUP(C144,Accessories!A:J,3),IF(C144&lt;(MAX('PVC DWV'!A:A))+1,VLOOKUP(C144,'PVC DWV'!A:K,3),IF(C144&lt;(MAX('PVC SCH 40'!A:A))+1,VLOOKUP(C144,'PVC SCH 40'!A:K,3),IF(C144&lt;(MAX('Push Fittings'!A:A))+1,VLOOKUP(C144,'Push Fittings'!A:J,3),IF(C144&lt;(MAX('Copper Wrot'!A:A))+1,VLOOKUP(C144,'Copper Wrot'!A:L,3),IF(C144&lt;(MAX('Cast Copper'!A:A))+1,VLOOKUP(C144,'Cast Copper'!A:J,3),IF(C144&lt;(MAX('Cast Copper'!A:A))+1,VLOOKUP(C144,'Cast Copper'!A:J,3),IF(C144&lt;(MAX('Press Copper Fittings'!A:A))+1,VLOOKUP(C144,'Press Copper Fittings'!A:J,3),IF(C144&lt;(MAX('Supply Stops'!A:A))+1,VLOOKUP(C144,'Supply Stops'!A:J,3),IF(C144&lt;(MAX('Supply Lines'!A:A))+1,VLOOKUP(C144,'Supply Lines'!A:J,3),IF(C144&lt;(MAX('Gas Connectors'!A:A))+1,VLOOKUP(C144,'Gas Connectors'!A:J,3),IF(C144&lt;(MAX('CI Fittings'!A:A))+1,VLOOKUP(C144,'CI Fittings'!A:J,3),IF(C144&lt;(MAX('Steel Couplings'!A:A))+1,VLOOKUP(C144,'Steel Couplings'!A:J,3),IF(C144&lt;(MAX(NHC!A:A))+1,VLOOKUP(C144,NHC!A:J,3),IF(C144&lt;(MAX('Dielectric Unions'!A:A))+1,VLOOKUP(C144,'Dielectric Unions'!A:J,3),IF(C144&lt;(MAX('MI Fittings - XH'!A:A))+1,VLOOKUP(C144,'MI Fittings - XH'!A:J,3),IF(C144&lt;(MAX('Steel Nipples - XH'!A:A))+1,VLOOKUP(C144,'Steel Nipples - XH'!A:J,3),IF(C144&lt;(MAX('CPVC Adapters'!A:A))+1,VLOOKUP(C144,'CPVC Adapters'!A:J,3),"")))))))))))))))))))))))))))))))</f>
        <v/>
      </c>
      <c r="F144" s="1376" t="str">
        <f>IFERROR(VLOOKUP(E144,'Consolidated Master Sheet'!B:C,2,0),"")</f>
        <v/>
      </c>
      <c r="G144" s="1377"/>
      <c r="H144" s="345" t="str">
        <f>IFERROR(VLOOKUP(E144,'PEX Tubing'!C:H,6,0),IFERROR(VLOOKUP(E144,'Consolidated Master Sheet'!B:G,6,0),""))</f>
        <v/>
      </c>
      <c r="I144" s="1554">
        <f>IF(C144&lt;(MAX('MI Fittings'!A:A))+1,VLOOKUP(C144,'MI Fittings'!A:K,7),IF(C144&lt;(MAX('CS Press Fittings'!A:A))+1,VLOOKUP(C144,'CS Press Fittings'!A:K,8),IF(C144&lt;(MAX('Steel Nipples'!A:A))+1,VLOOKUP(C144,'Steel Nipples'!A:K,7),IF(C144&lt;(MAX('Steel Cut Lengths'!A:A))+1,VLOOKUP(C144,'Steel Cut Lengths'!A:K,7),IF(C144&lt;(MAX('Pipe Hangers'!A:A))+1,VLOOKUP(C144,'Pipe Hangers'!A:J,7),IF(C144&lt;(MAX('Brass Nipples '!A:A))+1,VLOOKUP(C144,'Brass Nipples '!A:J,7),IF(C144&lt;(MAX('Brass Fittings '!A:A))+1,VLOOKUP(C144,'Brass Fittings '!A:J,7),IF(C144&lt;(MAX(Valves!A:A))+1,VLOOKUP(C144,Valves!A:J,7),IF(C144&lt;(MAX('PEX Tubing'!A:A))+1,VLOOKUP(C144,'PEX Tubing'!A:I,7),IF(C144&lt;(MAX('PEX Fittings - Brass'!A:A))+1,VLOOKUP(C144,'PEX Fittings - Brass'!A:J,7),IF(C144&lt;(MAX('PEX Fittings - EXPN Brass'!A:A))+1,VLOOKUP(C144,'PEX Fittings - EXPN Brass'!A:J,7),IF(C144&lt;(MAX('PEX Fittings - F1807 PPSU '!A:A))+1,VLOOKUP(C144,'PEX Fittings - F1807 PPSU '!A:J,7),IF(C144&lt;(MAX('PEX Fittings - F1960 EPPSU'!A:A))+1,VLOOKUP(C144,'PEX Fittings - F1960 EPPSU'!A:J,7),IF(C144&lt;(MAX(Accessories!A:A))+1,VLOOKUP(C144,Accessories!A:J,7),IF(C144&lt;(MAX('PVC DWV'!A:A))+1,VLOOKUP(C144,'PVC DWV'!A:K,8),IF(C144&lt;(MAX('PVC SCH 40'!A:A))+1,VLOOKUP(C144,'PVC SCH 40'!A:K,7),IF(C144&lt;(MAX('Push Fittings'!A:A))+1,VLOOKUP(C144,'Push Fittings'!A:J,7),IF(C144&lt;(MAX('Copper Wrot'!A:A))+1,VLOOKUP(C144,'Copper Wrot'!A:L,9),IF(C144&lt;(MAX('Cast Copper'!A:A))+1,VLOOKUP(C144,'Cast Copper'!A:J,6),IF(C144&lt;(MAX('Press Copper Fittings'!A:A))+1,VLOOKUP(C144,'Press Copper Fittings'!A:J,7),IF(C144&lt;(MAX('Supply Stops'!A:A))+1,VLOOKUP(C144,'Supply Stops'!A:J,7),IF(C144&lt;(MAX('Supply Lines'!A:A))+1,VLOOKUP(C144,'Supply Lines'!A:J,7),IF(C144&lt;(MAX('Gas Connectors'!A:A))+1,VLOOKUP(C144,'Gas Connectors'!A:J,7),IF(C144&lt;(MAX('CI Fittings'!A:A))+1,VLOOKUP(C144,'CI Fittings'!A:J,7),IF(C144&lt;(MAX('Steel Couplings'!A:A))+1,VLOOKUP(C144,'Steel Couplings'!A:J,7),IF(C144&lt;(MAX(NHC!A:A))+1,VLOOKUP(C144,NHC!A:J,7),IF(C144&lt;(MAX('Dielectric Unions'!A:A))+1,VLOOKUP(C144,'Dielectric Unions'!A:J,7),IF(C144&lt;(MAX('MI Fittings - XH'!A:A))+1,VLOOKUP(C144,'MI Fittings - XH'!A:J,7),IF(C144&lt;(MAX('Steel Nipples - XH'!A:A))+1,VLOOKUP(C144,'Steel Nipples - XH'!A:J,7),IF(C144&lt;(MAX('CPVC Adapters'!A:A))+1,VLOOKUP(C144,'CPVC Adapters'!A:J,7),0))))))))))))))))))))))))))))))</f>
        <v>0</v>
      </c>
      <c r="J144" s="1555">
        <f t="shared" si="2"/>
        <v>0</v>
      </c>
    </row>
    <row r="145" spans="3:10" ht="15" customHeight="1" thickTop="1" thickBot="1">
      <c r="C145" s="976">
        <v>124</v>
      </c>
      <c r="D145" s="17" t="str">
        <f>IF(C145&lt;(MAX('MI Fittings'!A:A))+1,VLOOKUP(C145,'MI Fittings'!A:K,10),IF(C145&lt;(MAX('CS Press Fittings'!A:A))+1,VLOOKUP(C145,'CS Press Fittings'!A:K,11),IF(C145&lt;(MAX('Steel Nipples'!A:A))+1,VLOOKUP(C145,'Steel Nipples'!A:K,10),IF(C145&lt;(MAX('Steel Cut Lengths'!A:A))+1,VLOOKUP(C145,'Steel Cut Lengths'!A:K,10),IF(C145&lt;(MAX('Pipe Hangers'!A:A))+1,VLOOKUP(C145,'Pipe Hangers'!A:J,10),IF(C145&lt;(MAX('Brass Nipples '!A:A))+1,VLOOKUP(C145,'Brass Nipples '!A:J,10),IF(C145&lt;(MAX('Brass Fittings '!A:A))+1,VLOOKUP(C145,'Brass Fittings '!A:J,10),IF(C145&lt;(MAX(Valves!A:A))+1,VLOOKUP(C145,Valves!A:J,10),IF(C145&lt;(MAX('PEX Tubing'!A:A))+1,VLOOKUP(C145,'PEX Tubing'!A:I,9),IF(C145&lt;(MAX('PEX Fittings - Brass'!A:A))+1,VLOOKUP(C145,'PEX Fittings - Brass'!A:J,10),IF(C145&lt;(MAX('PEX Fittings - EXPN Brass'!A:A))+1,VLOOKUP(C145,'PEX Fittings - EXPN Brass'!A:J,10),IF(C145&lt;(MAX('PEX Fittings - F1807 PPSU '!A:A))+1,VLOOKUP(C145,'PEX Fittings - F1807 PPSU '!A:J,10),IF(C145&lt;(MAX('PEX Fittings - F1960 EPPSU'!A:A))+1,VLOOKUP(C145,'PEX Fittings - F1960 EPPSU'!A:J,10),IF(C145&lt;(MAX(Accessories!A:A))+1,VLOOKUP(C145,Accessories!A:J,10),IF(C145&lt;(MAX('PVC DWV'!A:A))+1,VLOOKUP(C145,'PVC DWV'!A:K,11),IF(C145&lt;(MAX('PVC SCH 40'!A:A))+1,VLOOKUP(C145,'PVC SCH 40'!A:K,11),IF(C145&lt;(MAX('Push Fittings'!A:A))+1,VLOOKUP(C145,'Push Fittings'!A:J,10),IF(C145&lt;(MAX('Copper Wrot'!A:A))+1,VLOOKUP(C145,'Copper Wrot'!A:L,12),IF(C145&lt;(MAX('Cast Copper'!A:A))+1,VLOOKUP(C145,'Cast Copper'!A:J,10),IF(C145&lt;(MAX('Press Copper Fittings'!A:A))+1,VLOOKUP(C145,'Press Copper Fittings'!A:J,10),IF(C145&lt;(MAX('Supply Stops'!A:A))+1,VLOOKUP(C145,'Supply Stops'!A:J,10),IF(C145&lt;(MAX('Supply Lines'!A:A))+1,VLOOKUP(C145,'Supply Lines'!A:J,10),IF(C145&lt;(MAX('Gas Connectors'!A:A))+1,VLOOKUP(C145,'Gas Connectors'!A:J,10),IF(C145&lt;(MAX('CI Fittings'!A:A))+1,VLOOKUP(C145,'CI Fittings'!A:J,10),IF(C145&lt;(MAX('Steel Couplings'!A:A))+1,VLOOKUP(C145,'Steel Couplings'!A:J,10),IF(C145&lt;(MAX(NHC!A:A))+1,VLOOKUP(C145,NHC!A:J,10),IF(C145&lt;(MAX('Dielectric Unions'!A:A))+1,VLOOKUP(C145,'Dielectric Unions'!A:J,10),IF(C145&lt;(MAX('MI Fittings - XH'!A:A))+1,VLOOKUP(C145,'MI Fittings - XH'!A:J,10),IF(C145&lt;(MAX('Steel Nipples - XH'!A:A))+1,VLOOKUP(C145,'Steel Nipples - XH'!A:J,10),IF(C145&lt;(MAX('CPVC Adapters'!A:A))+1,VLOOKUP(C145,'CPVC Adapters'!A:J,10),""))))))))))))))))))))))))))))))</f>
        <v/>
      </c>
      <c r="E145" s="975" t="str">
        <f>IF(C145&lt;(MAX('MI Fittings'!A:A))+1,VLOOKUP(C145,'MI Fittings'!A:K,3),IF(C145&lt;(MAX('CS Press Fittings'!A:A))+1,VLOOKUP(C145,'CS Press Fittings'!A:K,4),IF(C145&lt;(MAX('Steel Nipples'!A:A))+1,VLOOKUP(C145,'Steel Nipples'!A:K,3),IF(C145&lt;(MAX('Steel Cut Lengths'!A:A))+1,VLOOKUP(C145,'Steel Cut Lengths'!A:K,3),IF(C145&lt;(MAX('Pipe Hangers'!A:A))+1,VLOOKUP(C145,'Pipe Hangers'!A:J,3),IF(C145&lt;(MAX('Brass Nipples '!A:A))+1,VLOOKUP(C145,'Brass Nipples '!A:J,3),IF(C145&lt;(MAX('Brass Fittings '!A:A))+1,VLOOKUP(C145,'Brass Fittings '!A:J,3),IF(C145&lt;(MAX(Valves!A:A))+1,VLOOKUP(C145,Valves!A:J,3),IF(C145&lt;(MAX('PEX Tubing'!A:A))+1,VLOOKUP(C145,'PEX Tubing'!A:I,3),IF(C145&lt;(MAX('PEX Fittings - Brass'!A:A))+1,VLOOKUP(C145,'PEX Fittings - Brass'!A:J,3),IF(C145&lt;(MAX('PEX Fittings - EXPN Brass'!A:A))+1,VLOOKUP(C145,'PEX Fittings - EXPN Brass'!A:J,3),IF(C145&lt;(MAX('PEX Fittings - F1807 PPSU '!A:A))+1,VLOOKUP(C145,'PEX Fittings - F1807 PPSU '!A:J,3),IF(C145&lt;(MAX('PEX Fittings - F1960 EPPSU'!A:A))+1,VLOOKUP(C145,'PEX Fittings - F1960 EPPSU'!A:J,3),IF(C145&lt;(MAX(Accessories!A:A))+1,VLOOKUP(C145,Accessories!A:J,3),IF(C145&lt;(MAX('PVC DWV'!A:A))+1,VLOOKUP(C145,'PVC DWV'!A:K,3),IF(C145&lt;(MAX('PVC SCH 40'!A:A))+1,VLOOKUP(C145,'PVC SCH 40'!A:K,3),IF(C145&lt;(MAX('Push Fittings'!A:A))+1,VLOOKUP(C145,'Push Fittings'!A:J,3),IF(C145&lt;(MAX('Copper Wrot'!A:A))+1,VLOOKUP(C145,'Copper Wrot'!A:L,3),IF(C145&lt;(MAX('Cast Copper'!A:A))+1,VLOOKUP(C145,'Cast Copper'!A:J,3),IF(C145&lt;(MAX('Cast Copper'!A:A))+1,VLOOKUP(C145,'Cast Copper'!A:J,3),IF(C145&lt;(MAX('Press Copper Fittings'!A:A))+1,VLOOKUP(C145,'Press Copper Fittings'!A:J,3),IF(C145&lt;(MAX('Supply Stops'!A:A))+1,VLOOKUP(C145,'Supply Stops'!A:J,3),IF(C145&lt;(MAX('Supply Lines'!A:A))+1,VLOOKUP(C145,'Supply Lines'!A:J,3),IF(C145&lt;(MAX('Gas Connectors'!A:A))+1,VLOOKUP(C145,'Gas Connectors'!A:J,3),IF(C145&lt;(MAX('CI Fittings'!A:A))+1,VLOOKUP(C145,'CI Fittings'!A:J,3),IF(C145&lt;(MAX('Steel Couplings'!A:A))+1,VLOOKUP(C145,'Steel Couplings'!A:J,3),IF(C145&lt;(MAX(NHC!A:A))+1,VLOOKUP(C145,NHC!A:J,3),IF(C145&lt;(MAX('Dielectric Unions'!A:A))+1,VLOOKUP(C145,'Dielectric Unions'!A:J,3),IF(C145&lt;(MAX('MI Fittings - XH'!A:A))+1,VLOOKUP(C145,'MI Fittings - XH'!A:J,3),IF(C145&lt;(MAX('Steel Nipples - XH'!A:A))+1,VLOOKUP(C145,'Steel Nipples - XH'!A:J,3),IF(C145&lt;(MAX('CPVC Adapters'!A:A))+1,VLOOKUP(C145,'CPVC Adapters'!A:J,3),"")))))))))))))))))))))))))))))))</f>
        <v/>
      </c>
      <c r="F145" s="1376" t="str">
        <f>IFERROR(VLOOKUP(E145,'Consolidated Master Sheet'!B:C,2,0),"")</f>
        <v/>
      </c>
      <c r="G145" s="1377"/>
      <c r="H145" s="345" t="str">
        <f>IFERROR(VLOOKUP(E145,'PEX Tubing'!C:H,6,0),IFERROR(VLOOKUP(E145,'Consolidated Master Sheet'!B:G,6,0),""))</f>
        <v/>
      </c>
      <c r="I145" s="1554">
        <f>IF(C145&lt;(MAX('MI Fittings'!A:A))+1,VLOOKUP(C145,'MI Fittings'!A:K,7),IF(C145&lt;(MAX('CS Press Fittings'!A:A))+1,VLOOKUP(C145,'CS Press Fittings'!A:K,8),IF(C145&lt;(MAX('Steel Nipples'!A:A))+1,VLOOKUP(C145,'Steel Nipples'!A:K,7),IF(C145&lt;(MAX('Steel Cut Lengths'!A:A))+1,VLOOKUP(C145,'Steel Cut Lengths'!A:K,7),IF(C145&lt;(MAX('Pipe Hangers'!A:A))+1,VLOOKUP(C145,'Pipe Hangers'!A:J,7),IF(C145&lt;(MAX('Brass Nipples '!A:A))+1,VLOOKUP(C145,'Brass Nipples '!A:J,7),IF(C145&lt;(MAX('Brass Fittings '!A:A))+1,VLOOKUP(C145,'Brass Fittings '!A:J,7),IF(C145&lt;(MAX(Valves!A:A))+1,VLOOKUP(C145,Valves!A:J,7),IF(C145&lt;(MAX('PEX Tubing'!A:A))+1,VLOOKUP(C145,'PEX Tubing'!A:I,7),IF(C145&lt;(MAX('PEX Fittings - Brass'!A:A))+1,VLOOKUP(C145,'PEX Fittings - Brass'!A:J,7),IF(C145&lt;(MAX('PEX Fittings - EXPN Brass'!A:A))+1,VLOOKUP(C145,'PEX Fittings - EXPN Brass'!A:J,7),IF(C145&lt;(MAX('PEX Fittings - F1807 PPSU '!A:A))+1,VLOOKUP(C145,'PEX Fittings - F1807 PPSU '!A:J,7),IF(C145&lt;(MAX('PEX Fittings - F1960 EPPSU'!A:A))+1,VLOOKUP(C145,'PEX Fittings - F1960 EPPSU'!A:J,7),IF(C145&lt;(MAX(Accessories!A:A))+1,VLOOKUP(C145,Accessories!A:J,7),IF(C145&lt;(MAX('PVC DWV'!A:A))+1,VLOOKUP(C145,'PVC DWV'!A:K,8),IF(C145&lt;(MAX('PVC SCH 40'!A:A))+1,VLOOKUP(C145,'PVC SCH 40'!A:K,7),IF(C145&lt;(MAX('Push Fittings'!A:A))+1,VLOOKUP(C145,'Push Fittings'!A:J,7),IF(C145&lt;(MAX('Copper Wrot'!A:A))+1,VLOOKUP(C145,'Copper Wrot'!A:L,9),IF(C145&lt;(MAX('Cast Copper'!A:A))+1,VLOOKUP(C145,'Cast Copper'!A:J,6),IF(C145&lt;(MAX('Press Copper Fittings'!A:A))+1,VLOOKUP(C145,'Press Copper Fittings'!A:J,7),IF(C145&lt;(MAX('Supply Stops'!A:A))+1,VLOOKUP(C145,'Supply Stops'!A:J,7),IF(C145&lt;(MAX('Supply Lines'!A:A))+1,VLOOKUP(C145,'Supply Lines'!A:J,7),IF(C145&lt;(MAX('Gas Connectors'!A:A))+1,VLOOKUP(C145,'Gas Connectors'!A:J,7),IF(C145&lt;(MAX('CI Fittings'!A:A))+1,VLOOKUP(C145,'CI Fittings'!A:J,7),IF(C145&lt;(MAX('Steel Couplings'!A:A))+1,VLOOKUP(C145,'Steel Couplings'!A:J,7),IF(C145&lt;(MAX(NHC!A:A))+1,VLOOKUP(C145,NHC!A:J,7),IF(C145&lt;(MAX('Dielectric Unions'!A:A))+1,VLOOKUP(C145,'Dielectric Unions'!A:J,7),IF(C145&lt;(MAX('MI Fittings - XH'!A:A))+1,VLOOKUP(C145,'MI Fittings - XH'!A:J,7),IF(C145&lt;(MAX('Steel Nipples - XH'!A:A))+1,VLOOKUP(C145,'Steel Nipples - XH'!A:J,7),IF(C145&lt;(MAX('CPVC Adapters'!A:A))+1,VLOOKUP(C145,'CPVC Adapters'!A:J,7),0))))))))))))))))))))))))))))))</f>
        <v>0</v>
      </c>
      <c r="J145" s="1555">
        <f t="shared" si="2"/>
        <v>0</v>
      </c>
    </row>
    <row r="146" spans="3:10" ht="15" customHeight="1" thickTop="1" thickBot="1">
      <c r="C146" s="977">
        <v>125</v>
      </c>
      <c r="D146" s="17" t="str">
        <f>IF(C146&lt;(MAX('MI Fittings'!A:A))+1,VLOOKUP(C146,'MI Fittings'!A:K,10),IF(C146&lt;(MAX('CS Press Fittings'!A:A))+1,VLOOKUP(C146,'CS Press Fittings'!A:K,11),IF(C146&lt;(MAX('Steel Nipples'!A:A))+1,VLOOKUP(C146,'Steel Nipples'!A:K,10),IF(C146&lt;(MAX('Steel Cut Lengths'!A:A))+1,VLOOKUP(C146,'Steel Cut Lengths'!A:K,10),IF(C146&lt;(MAX('Pipe Hangers'!A:A))+1,VLOOKUP(C146,'Pipe Hangers'!A:J,10),IF(C146&lt;(MAX('Brass Nipples '!A:A))+1,VLOOKUP(C146,'Brass Nipples '!A:J,10),IF(C146&lt;(MAX('Brass Fittings '!A:A))+1,VLOOKUP(C146,'Brass Fittings '!A:J,10),IF(C146&lt;(MAX(Valves!A:A))+1,VLOOKUP(C146,Valves!A:J,10),IF(C146&lt;(MAX('PEX Tubing'!A:A))+1,VLOOKUP(C146,'PEX Tubing'!A:I,9),IF(C146&lt;(MAX('PEX Fittings - Brass'!A:A))+1,VLOOKUP(C146,'PEX Fittings - Brass'!A:J,10),IF(C146&lt;(MAX('PEX Fittings - EXPN Brass'!A:A))+1,VLOOKUP(C146,'PEX Fittings - EXPN Brass'!A:J,10),IF(C146&lt;(MAX('PEX Fittings - F1807 PPSU '!A:A))+1,VLOOKUP(C146,'PEX Fittings - F1807 PPSU '!A:J,10),IF(C146&lt;(MAX('PEX Fittings - F1960 EPPSU'!A:A))+1,VLOOKUP(C146,'PEX Fittings - F1960 EPPSU'!A:J,10),IF(C146&lt;(MAX(Accessories!A:A))+1,VLOOKUP(C146,Accessories!A:J,10),IF(C146&lt;(MAX('PVC DWV'!A:A))+1,VLOOKUP(C146,'PVC DWV'!A:K,11),IF(C146&lt;(MAX('PVC SCH 40'!A:A))+1,VLOOKUP(C146,'PVC SCH 40'!A:K,11),IF(C146&lt;(MAX('Push Fittings'!A:A))+1,VLOOKUP(C146,'Push Fittings'!A:J,10),IF(C146&lt;(MAX('Copper Wrot'!A:A))+1,VLOOKUP(C146,'Copper Wrot'!A:L,12),IF(C146&lt;(MAX('Cast Copper'!A:A))+1,VLOOKUP(C146,'Cast Copper'!A:J,10),IF(C146&lt;(MAX('Press Copper Fittings'!A:A))+1,VLOOKUP(C146,'Press Copper Fittings'!A:J,10),IF(C146&lt;(MAX('Supply Stops'!A:A))+1,VLOOKUP(C146,'Supply Stops'!A:J,10),IF(C146&lt;(MAX('Supply Lines'!A:A))+1,VLOOKUP(C146,'Supply Lines'!A:J,10),IF(C146&lt;(MAX('Gas Connectors'!A:A))+1,VLOOKUP(C146,'Gas Connectors'!A:J,10),IF(C146&lt;(MAX('CI Fittings'!A:A))+1,VLOOKUP(C146,'CI Fittings'!A:J,10),IF(C146&lt;(MAX('Steel Couplings'!A:A))+1,VLOOKUP(C146,'Steel Couplings'!A:J,10),IF(C146&lt;(MAX(NHC!A:A))+1,VLOOKUP(C146,NHC!A:J,10),IF(C146&lt;(MAX('Dielectric Unions'!A:A))+1,VLOOKUP(C146,'Dielectric Unions'!A:J,10),IF(C146&lt;(MAX('MI Fittings - XH'!A:A))+1,VLOOKUP(C146,'MI Fittings - XH'!A:J,10),IF(C146&lt;(MAX('Steel Nipples - XH'!A:A))+1,VLOOKUP(C146,'Steel Nipples - XH'!A:J,10),IF(C146&lt;(MAX('CPVC Adapters'!A:A))+1,VLOOKUP(C146,'CPVC Adapters'!A:J,10),""))))))))))))))))))))))))))))))</f>
        <v/>
      </c>
      <c r="E146" s="975" t="str">
        <f>IF(C146&lt;(MAX('MI Fittings'!A:A))+1,VLOOKUP(C146,'MI Fittings'!A:K,3),IF(C146&lt;(MAX('CS Press Fittings'!A:A))+1,VLOOKUP(C146,'CS Press Fittings'!A:K,4),IF(C146&lt;(MAX('Steel Nipples'!A:A))+1,VLOOKUP(C146,'Steel Nipples'!A:K,3),IF(C146&lt;(MAX('Steel Cut Lengths'!A:A))+1,VLOOKUP(C146,'Steel Cut Lengths'!A:K,3),IF(C146&lt;(MAX('Pipe Hangers'!A:A))+1,VLOOKUP(C146,'Pipe Hangers'!A:J,3),IF(C146&lt;(MAX('Brass Nipples '!A:A))+1,VLOOKUP(C146,'Brass Nipples '!A:J,3),IF(C146&lt;(MAX('Brass Fittings '!A:A))+1,VLOOKUP(C146,'Brass Fittings '!A:J,3),IF(C146&lt;(MAX(Valves!A:A))+1,VLOOKUP(C146,Valves!A:J,3),IF(C146&lt;(MAX('PEX Tubing'!A:A))+1,VLOOKUP(C146,'PEX Tubing'!A:I,3),IF(C146&lt;(MAX('PEX Fittings - Brass'!A:A))+1,VLOOKUP(C146,'PEX Fittings - Brass'!A:J,3),IF(C146&lt;(MAX('PEX Fittings - EXPN Brass'!A:A))+1,VLOOKUP(C146,'PEX Fittings - EXPN Brass'!A:J,3),IF(C146&lt;(MAX('PEX Fittings - F1807 PPSU '!A:A))+1,VLOOKUP(C146,'PEX Fittings - F1807 PPSU '!A:J,3),IF(C146&lt;(MAX('PEX Fittings - F1960 EPPSU'!A:A))+1,VLOOKUP(C146,'PEX Fittings - F1960 EPPSU'!A:J,3),IF(C146&lt;(MAX(Accessories!A:A))+1,VLOOKUP(C146,Accessories!A:J,3),IF(C146&lt;(MAX('PVC DWV'!A:A))+1,VLOOKUP(C146,'PVC DWV'!A:K,3),IF(C146&lt;(MAX('PVC SCH 40'!A:A))+1,VLOOKUP(C146,'PVC SCH 40'!A:K,3),IF(C146&lt;(MAX('Push Fittings'!A:A))+1,VLOOKUP(C146,'Push Fittings'!A:J,3),IF(C146&lt;(MAX('Copper Wrot'!A:A))+1,VLOOKUP(C146,'Copper Wrot'!A:L,3),IF(C146&lt;(MAX('Cast Copper'!A:A))+1,VLOOKUP(C146,'Cast Copper'!A:J,3),IF(C146&lt;(MAX('Cast Copper'!A:A))+1,VLOOKUP(C146,'Cast Copper'!A:J,3),IF(C146&lt;(MAX('Press Copper Fittings'!A:A))+1,VLOOKUP(C146,'Press Copper Fittings'!A:J,3),IF(C146&lt;(MAX('Supply Stops'!A:A))+1,VLOOKUP(C146,'Supply Stops'!A:J,3),IF(C146&lt;(MAX('Supply Lines'!A:A))+1,VLOOKUP(C146,'Supply Lines'!A:J,3),IF(C146&lt;(MAX('Gas Connectors'!A:A))+1,VLOOKUP(C146,'Gas Connectors'!A:J,3),IF(C146&lt;(MAX('CI Fittings'!A:A))+1,VLOOKUP(C146,'CI Fittings'!A:J,3),IF(C146&lt;(MAX('Steel Couplings'!A:A))+1,VLOOKUP(C146,'Steel Couplings'!A:J,3),IF(C146&lt;(MAX(NHC!A:A))+1,VLOOKUP(C146,NHC!A:J,3),IF(C146&lt;(MAX('Dielectric Unions'!A:A))+1,VLOOKUP(C146,'Dielectric Unions'!A:J,3),IF(C146&lt;(MAX('MI Fittings - XH'!A:A))+1,VLOOKUP(C146,'MI Fittings - XH'!A:J,3),IF(C146&lt;(MAX('Steel Nipples - XH'!A:A))+1,VLOOKUP(C146,'Steel Nipples - XH'!A:J,3),IF(C146&lt;(MAX('CPVC Adapters'!A:A))+1,VLOOKUP(C146,'CPVC Adapters'!A:J,3),"")))))))))))))))))))))))))))))))</f>
        <v/>
      </c>
      <c r="F146" s="1376" t="str">
        <f>IFERROR(VLOOKUP(E146,'Consolidated Master Sheet'!B:C,2,0),"")</f>
        <v/>
      </c>
      <c r="G146" s="1377"/>
      <c r="H146" s="345" t="str">
        <f>IFERROR(VLOOKUP(E146,'PEX Tubing'!C:H,6,0),IFERROR(VLOOKUP(E146,'Consolidated Master Sheet'!B:G,6,0),""))</f>
        <v/>
      </c>
      <c r="I146" s="1554">
        <f>IF(C146&lt;(MAX('MI Fittings'!A:A))+1,VLOOKUP(C146,'MI Fittings'!A:K,7),IF(C146&lt;(MAX('CS Press Fittings'!A:A))+1,VLOOKUP(C146,'CS Press Fittings'!A:K,8),IF(C146&lt;(MAX('Steel Nipples'!A:A))+1,VLOOKUP(C146,'Steel Nipples'!A:K,7),IF(C146&lt;(MAX('Steel Cut Lengths'!A:A))+1,VLOOKUP(C146,'Steel Cut Lengths'!A:K,7),IF(C146&lt;(MAX('Pipe Hangers'!A:A))+1,VLOOKUP(C146,'Pipe Hangers'!A:J,7),IF(C146&lt;(MAX('Brass Nipples '!A:A))+1,VLOOKUP(C146,'Brass Nipples '!A:J,7),IF(C146&lt;(MAX('Brass Fittings '!A:A))+1,VLOOKUP(C146,'Brass Fittings '!A:J,7),IF(C146&lt;(MAX(Valves!A:A))+1,VLOOKUP(C146,Valves!A:J,7),IF(C146&lt;(MAX('PEX Tubing'!A:A))+1,VLOOKUP(C146,'PEX Tubing'!A:I,7),IF(C146&lt;(MAX('PEX Fittings - Brass'!A:A))+1,VLOOKUP(C146,'PEX Fittings - Brass'!A:J,7),IF(C146&lt;(MAX('PEX Fittings - EXPN Brass'!A:A))+1,VLOOKUP(C146,'PEX Fittings - EXPN Brass'!A:J,7),IF(C146&lt;(MAX('PEX Fittings - F1807 PPSU '!A:A))+1,VLOOKUP(C146,'PEX Fittings - F1807 PPSU '!A:J,7),IF(C146&lt;(MAX('PEX Fittings - F1960 EPPSU'!A:A))+1,VLOOKUP(C146,'PEX Fittings - F1960 EPPSU'!A:J,7),IF(C146&lt;(MAX(Accessories!A:A))+1,VLOOKUP(C146,Accessories!A:J,7),IF(C146&lt;(MAX('PVC DWV'!A:A))+1,VLOOKUP(C146,'PVC DWV'!A:K,8),IF(C146&lt;(MAX('PVC SCH 40'!A:A))+1,VLOOKUP(C146,'PVC SCH 40'!A:K,7),IF(C146&lt;(MAX('Push Fittings'!A:A))+1,VLOOKUP(C146,'Push Fittings'!A:J,7),IF(C146&lt;(MAX('Copper Wrot'!A:A))+1,VLOOKUP(C146,'Copper Wrot'!A:L,9),IF(C146&lt;(MAX('Cast Copper'!A:A))+1,VLOOKUP(C146,'Cast Copper'!A:J,6),IF(C146&lt;(MAX('Press Copper Fittings'!A:A))+1,VLOOKUP(C146,'Press Copper Fittings'!A:J,7),IF(C146&lt;(MAX('Supply Stops'!A:A))+1,VLOOKUP(C146,'Supply Stops'!A:J,7),IF(C146&lt;(MAX('Supply Lines'!A:A))+1,VLOOKUP(C146,'Supply Lines'!A:J,7),IF(C146&lt;(MAX('Gas Connectors'!A:A))+1,VLOOKUP(C146,'Gas Connectors'!A:J,7),IF(C146&lt;(MAX('CI Fittings'!A:A))+1,VLOOKUP(C146,'CI Fittings'!A:J,7),IF(C146&lt;(MAX('Steel Couplings'!A:A))+1,VLOOKUP(C146,'Steel Couplings'!A:J,7),IF(C146&lt;(MAX(NHC!A:A))+1,VLOOKUP(C146,NHC!A:J,7),IF(C146&lt;(MAX('Dielectric Unions'!A:A))+1,VLOOKUP(C146,'Dielectric Unions'!A:J,7),IF(C146&lt;(MAX('MI Fittings - XH'!A:A))+1,VLOOKUP(C146,'MI Fittings - XH'!A:J,7),IF(C146&lt;(MAX('Steel Nipples - XH'!A:A))+1,VLOOKUP(C146,'Steel Nipples - XH'!A:J,7),IF(C146&lt;(MAX('CPVC Adapters'!A:A))+1,VLOOKUP(C146,'CPVC Adapters'!A:J,7),0))))))))))))))))))))))))))))))</f>
        <v>0</v>
      </c>
      <c r="J146" s="1555">
        <f t="shared" si="2"/>
        <v>0</v>
      </c>
    </row>
    <row r="147" spans="3:10" ht="15" customHeight="1" thickTop="1" thickBot="1">
      <c r="C147" s="976">
        <v>126</v>
      </c>
      <c r="D147" s="17" t="str">
        <f>IF(C147&lt;(MAX('MI Fittings'!A:A))+1,VLOOKUP(C147,'MI Fittings'!A:K,10),IF(C147&lt;(MAX('CS Press Fittings'!A:A))+1,VLOOKUP(C147,'CS Press Fittings'!A:K,11),IF(C147&lt;(MAX('Steel Nipples'!A:A))+1,VLOOKUP(C147,'Steel Nipples'!A:K,10),IF(C147&lt;(MAX('Steel Cut Lengths'!A:A))+1,VLOOKUP(C147,'Steel Cut Lengths'!A:K,10),IF(C147&lt;(MAX('Pipe Hangers'!A:A))+1,VLOOKUP(C147,'Pipe Hangers'!A:J,10),IF(C147&lt;(MAX('Brass Nipples '!A:A))+1,VLOOKUP(C147,'Brass Nipples '!A:J,10),IF(C147&lt;(MAX('Brass Fittings '!A:A))+1,VLOOKUP(C147,'Brass Fittings '!A:J,10),IF(C147&lt;(MAX(Valves!A:A))+1,VLOOKUP(C147,Valves!A:J,10),IF(C147&lt;(MAX('PEX Tubing'!A:A))+1,VLOOKUP(C147,'PEX Tubing'!A:I,9),IF(C147&lt;(MAX('PEX Fittings - Brass'!A:A))+1,VLOOKUP(C147,'PEX Fittings - Brass'!A:J,10),IF(C147&lt;(MAX('PEX Fittings - EXPN Brass'!A:A))+1,VLOOKUP(C147,'PEX Fittings - EXPN Brass'!A:J,10),IF(C147&lt;(MAX('PEX Fittings - F1807 PPSU '!A:A))+1,VLOOKUP(C147,'PEX Fittings - F1807 PPSU '!A:J,10),IF(C147&lt;(MAX('PEX Fittings - F1960 EPPSU'!A:A))+1,VLOOKUP(C147,'PEX Fittings - F1960 EPPSU'!A:J,10),IF(C147&lt;(MAX(Accessories!A:A))+1,VLOOKUP(C147,Accessories!A:J,10),IF(C147&lt;(MAX('PVC DWV'!A:A))+1,VLOOKUP(C147,'PVC DWV'!A:K,11),IF(C147&lt;(MAX('PVC SCH 40'!A:A))+1,VLOOKUP(C147,'PVC SCH 40'!A:K,11),IF(C147&lt;(MAX('Push Fittings'!A:A))+1,VLOOKUP(C147,'Push Fittings'!A:J,10),IF(C147&lt;(MAX('Copper Wrot'!A:A))+1,VLOOKUP(C147,'Copper Wrot'!A:L,12),IF(C147&lt;(MAX('Cast Copper'!A:A))+1,VLOOKUP(C147,'Cast Copper'!A:J,10),IF(C147&lt;(MAX('Press Copper Fittings'!A:A))+1,VLOOKUP(C147,'Press Copper Fittings'!A:J,10),IF(C147&lt;(MAX('Supply Stops'!A:A))+1,VLOOKUP(C147,'Supply Stops'!A:J,10),IF(C147&lt;(MAX('Supply Lines'!A:A))+1,VLOOKUP(C147,'Supply Lines'!A:J,10),IF(C147&lt;(MAX('Gas Connectors'!A:A))+1,VLOOKUP(C147,'Gas Connectors'!A:J,10),IF(C147&lt;(MAX('CI Fittings'!A:A))+1,VLOOKUP(C147,'CI Fittings'!A:J,10),IF(C147&lt;(MAX('Steel Couplings'!A:A))+1,VLOOKUP(C147,'Steel Couplings'!A:J,10),IF(C147&lt;(MAX(NHC!A:A))+1,VLOOKUP(C147,NHC!A:J,10),IF(C147&lt;(MAX('Dielectric Unions'!A:A))+1,VLOOKUP(C147,'Dielectric Unions'!A:J,10),IF(C147&lt;(MAX('MI Fittings - XH'!A:A))+1,VLOOKUP(C147,'MI Fittings - XH'!A:J,10),IF(C147&lt;(MAX('Steel Nipples - XH'!A:A))+1,VLOOKUP(C147,'Steel Nipples - XH'!A:J,10),IF(C147&lt;(MAX('CPVC Adapters'!A:A))+1,VLOOKUP(C147,'CPVC Adapters'!A:J,10),""))))))))))))))))))))))))))))))</f>
        <v/>
      </c>
      <c r="E147" s="975" t="str">
        <f>IF(C147&lt;(MAX('MI Fittings'!A:A))+1,VLOOKUP(C147,'MI Fittings'!A:K,3),IF(C147&lt;(MAX('CS Press Fittings'!A:A))+1,VLOOKUP(C147,'CS Press Fittings'!A:K,4),IF(C147&lt;(MAX('Steel Nipples'!A:A))+1,VLOOKUP(C147,'Steel Nipples'!A:K,3),IF(C147&lt;(MAX('Steel Cut Lengths'!A:A))+1,VLOOKUP(C147,'Steel Cut Lengths'!A:K,3),IF(C147&lt;(MAX('Pipe Hangers'!A:A))+1,VLOOKUP(C147,'Pipe Hangers'!A:J,3),IF(C147&lt;(MAX('Brass Nipples '!A:A))+1,VLOOKUP(C147,'Brass Nipples '!A:J,3),IF(C147&lt;(MAX('Brass Fittings '!A:A))+1,VLOOKUP(C147,'Brass Fittings '!A:J,3),IF(C147&lt;(MAX(Valves!A:A))+1,VLOOKUP(C147,Valves!A:J,3),IF(C147&lt;(MAX('PEX Tubing'!A:A))+1,VLOOKUP(C147,'PEX Tubing'!A:I,3),IF(C147&lt;(MAX('PEX Fittings - Brass'!A:A))+1,VLOOKUP(C147,'PEX Fittings - Brass'!A:J,3),IF(C147&lt;(MAX('PEX Fittings - EXPN Brass'!A:A))+1,VLOOKUP(C147,'PEX Fittings - EXPN Brass'!A:J,3),IF(C147&lt;(MAX('PEX Fittings - F1807 PPSU '!A:A))+1,VLOOKUP(C147,'PEX Fittings - F1807 PPSU '!A:J,3),IF(C147&lt;(MAX('PEX Fittings - F1960 EPPSU'!A:A))+1,VLOOKUP(C147,'PEX Fittings - F1960 EPPSU'!A:J,3),IF(C147&lt;(MAX(Accessories!A:A))+1,VLOOKUP(C147,Accessories!A:J,3),IF(C147&lt;(MAX('PVC DWV'!A:A))+1,VLOOKUP(C147,'PVC DWV'!A:K,3),IF(C147&lt;(MAX('PVC SCH 40'!A:A))+1,VLOOKUP(C147,'PVC SCH 40'!A:K,3),IF(C147&lt;(MAX('Push Fittings'!A:A))+1,VLOOKUP(C147,'Push Fittings'!A:J,3),IF(C147&lt;(MAX('Copper Wrot'!A:A))+1,VLOOKUP(C147,'Copper Wrot'!A:L,3),IF(C147&lt;(MAX('Cast Copper'!A:A))+1,VLOOKUP(C147,'Cast Copper'!A:J,3),IF(C147&lt;(MAX('Cast Copper'!A:A))+1,VLOOKUP(C147,'Cast Copper'!A:J,3),IF(C147&lt;(MAX('Press Copper Fittings'!A:A))+1,VLOOKUP(C147,'Press Copper Fittings'!A:J,3),IF(C147&lt;(MAX('Supply Stops'!A:A))+1,VLOOKUP(C147,'Supply Stops'!A:J,3),IF(C147&lt;(MAX('Supply Lines'!A:A))+1,VLOOKUP(C147,'Supply Lines'!A:J,3),IF(C147&lt;(MAX('Gas Connectors'!A:A))+1,VLOOKUP(C147,'Gas Connectors'!A:J,3),IF(C147&lt;(MAX('CI Fittings'!A:A))+1,VLOOKUP(C147,'CI Fittings'!A:J,3),IF(C147&lt;(MAX('Steel Couplings'!A:A))+1,VLOOKUP(C147,'Steel Couplings'!A:J,3),IF(C147&lt;(MAX(NHC!A:A))+1,VLOOKUP(C147,NHC!A:J,3),IF(C147&lt;(MAX('Dielectric Unions'!A:A))+1,VLOOKUP(C147,'Dielectric Unions'!A:J,3),IF(C147&lt;(MAX('MI Fittings - XH'!A:A))+1,VLOOKUP(C147,'MI Fittings - XH'!A:J,3),IF(C147&lt;(MAX('Steel Nipples - XH'!A:A))+1,VLOOKUP(C147,'Steel Nipples - XH'!A:J,3),IF(C147&lt;(MAX('CPVC Adapters'!A:A))+1,VLOOKUP(C147,'CPVC Adapters'!A:J,3),"")))))))))))))))))))))))))))))))</f>
        <v/>
      </c>
      <c r="F147" s="1376" t="str">
        <f>IFERROR(VLOOKUP(E147,'Consolidated Master Sheet'!B:C,2,0),"")</f>
        <v/>
      </c>
      <c r="G147" s="1377"/>
      <c r="H147" s="345" t="str">
        <f>IFERROR(VLOOKUP(E147,'PEX Tubing'!C:H,6,0),IFERROR(VLOOKUP(E147,'Consolidated Master Sheet'!B:G,6,0),""))</f>
        <v/>
      </c>
      <c r="I147" s="1554">
        <f>IF(C147&lt;(MAX('MI Fittings'!A:A))+1,VLOOKUP(C147,'MI Fittings'!A:K,7),IF(C147&lt;(MAX('CS Press Fittings'!A:A))+1,VLOOKUP(C147,'CS Press Fittings'!A:K,8),IF(C147&lt;(MAX('Steel Nipples'!A:A))+1,VLOOKUP(C147,'Steel Nipples'!A:K,7),IF(C147&lt;(MAX('Steel Cut Lengths'!A:A))+1,VLOOKUP(C147,'Steel Cut Lengths'!A:K,7),IF(C147&lt;(MAX('Pipe Hangers'!A:A))+1,VLOOKUP(C147,'Pipe Hangers'!A:J,7),IF(C147&lt;(MAX('Brass Nipples '!A:A))+1,VLOOKUP(C147,'Brass Nipples '!A:J,7),IF(C147&lt;(MAX('Brass Fittings '!A:A))+1,VLOOKUP(C147,'Brass Fittings '!A:J,7),IF(C147&lt;(MAX(Valves!A:A))+1,VLOOKUP(C147,Valves!A:J,7),IF(C147&lt;(MAX('PEX Tubing'!A:A))+1,VLOOKUP(C147,'PEX Tubing'!A:I,7),IF(C147&lt;(MAX('PEX Fittings - Brass'!A:A))+1,VLOOKUP(C147,'PEX Fittings - Brass'!A:J,7),IF(C147&lt;(MAX('PEX Fittings - EXPN Brass'!A:A))+1,VLOOKUP(C147,'PEX Fittings - EXPN Brass'!A:J,7),IF(C147&lt;(MAX('PEX Fittings - F1807 PPSU '!A:A))+1,VLOOKUP(C147,'PEX Fittings - F1807 PPSU '!A:J,7),IF(C147&lt;(MAX('PEX Fittings - F1960 EPPSU'!A:A))+1,VLOOKUP(C147,'PEX Fittings - F1960 EPPSU'!A:J,7),IF(C147&lt;(MAX(Accessories!A:A))+1,VLOOKUP(C147,Accessories!A:J,7),IF(C147&lt;(MAX('PVC DWV'!A:A))+1,VLOOKUP(C147,'PVC DWV'!A:K,8),IF(C147&lt;(MAX('PVC SCH 40'!A:A))+1,VLOOKUP(C147,'PVC SCH 40'!A:K,7),IF(C147&lt;(MAX('Push Fittings'!A:A))+1,VLOOKUP(C147,'Push Fittings'!A:J,7),IF(C147&lt;(MAX('Copper Wrot'!A:A))+1,VLOOKUP(C147,'Copper Wrot'!A:L,9),IF(C147&lt;(MAX('Cast Copper'!A:A))+1,VLOOKUP(C147,'Cast Copper'!A:J,6),IF(C147&lt;(MAX('Press Copper Fittings'!A:A))+1,VLOOKUP(C147,'Press Copper Fittings'!A:J,7),IF(C147&lt;(MAX('Supply Stops'!A:A))+1,VLOOKUP(C147,'Supply Stops'!A:J,7),IF(C147&lt;(MAX('Supply Lines'!A:A))+1,VLOOKUP(C147,'Supply Lines'!A:J,7),IF(C147&lt;(MAX('Gas Connectors'!A:A))+1,VLOOKUP(C147,'Gas Connectors'!A:J,7),IF(C147&lt;(MAX('CI Fittings'!A:A))+1,VLOOKUP(C147,'CI Fittings'!A:J,7),IF(C147&lt;(MAX('Steel Couplings'!A:A))+1,VLOOKUP(C147,'Steel Couplings'!A:J,7),IF(C147&lt;(MAX(NHC!A:A))+1,VLOOKUP(C147,NHC!A:J,7),IF(C147&lt;(MAX('Dielectric Unions'!A:A))+1,VLOOKUP(C147,'Dielectric Unions'!A:J,7),IF(C147&lt;(MAX('MI Fittings - XH'!A:A))+1,VLOOKUP(C147,'MI Fittings - XH'!A:J,7),IF(C147&lt;(MAX('Steel Nipples - XH'!A:A))+1,VLOOKUP(C147,'Steel Nipples - XH'!A:J,7),IF(C147&lt;(MAX('CPVC Adapters'!A:A))+1,VLOOKUP(C147,'CPVC Adapters'!A:J,7),0))))))))))))))))))))))))))))))</f>
        <v>0</v>
      </c>
      <c r="J147" s="1555">
        <f t="shared" si="2"/>
        <v>0</v>
      </c>
    </row>
    <row r="148" spans="3:10" ht="15" customHeight="1" thickTop="1" thickBot="1">
      <c r="C148" s="977">
        <v>127</v>
      </c>
      <c r="D148" s="17" t="str">
        <f>IF(C148&lt;(MAX('MI Fittings'!A:A))+1,VLOOKUP(C148,'MI Fittings'!A:K,10),IF(C148&lt;(MAX('CS Press Fittings'!A:A))+1,VLOOKUP(C148,'CS Press Fittings'!A:K,11),IF(C148&lt;(MAX('Steel Nipples'!A:A))+1,VLOOKUP(C148,'Steel Nipples'!A:K,10),IF(C148&lt;(MAX('Steel Cut Lengths'!A:A))+1,VLOOKUP(C148,'Steel Cut Lengths'!A:K,10),IF(C148&lt;(MAX('Pipe Hangers'!A:A))+1,VLOOKUP(C148,'Pipe Hangers'!A:J,10),IF(C148&lt;(MAX('Brass Nipples '!A:A))+1,VLOOKUP(C148,'Brass Nipples '!A:J,10),IF(C148&lt;(MAX('Brass Fittings '!A:A))+1,VLOOKUP(C148,'Brass Fittings '!A:J,10),IF(C148&lt;(MAX(Valves!A:A))+1,VLOOKUP(C148,Valves!A:J,10),IF(C148&lt;(MAX('PEX Tubing'!A:A))+1,VLOOKUP(C148,'PEX Tubing'!A:I,9),IF(C148&lt;(MAX('PEX Fittings - Brass'!A:A))+1,VLOOKUP(C148,'PEX Fittings - Brass'!A:J,10),IF(C148&lt;(MAX('PEX Fittings - EXPN Brass'!A:A))+1,VLOOKUP(C148,'PEX Fittings - EXPN Brass'!A:J,10),IF(C148&lt;(MAX('PEX Fittings - F1807 PPSU '!A:A))+1,VLOOKUP(C148,'PEX Fittings - F1807 PPSU '!A:J,10),IF(C148&lt;(MAX('PEX Fittings - F1960 EPPSU'!A:A))+1,VLOOKUP(C148,'PEX Fittings - F1960 EPPSU'!A:J,10),IF(C148&lt;(MAX(Accessories!A:A))+1,VLOOKUP(C148,Accessories!A:J,10),IF(C148&lt;(MAX('PVC DWV'!A:A))+1,VLOOKUP(C148,'PVC DWV'!A:K,11),IF(C148&lt;(MAX('PVC SCH 40'!A:A))+1,VLOOKUP(C148,'PVC SCH 40'!A:K,11),IF(C148&lt;(MAX('Push Fittings'!A:A))+1,VLOOKUP(C148,'Push Fittings'!A:J,10),IF(C148&lt;(MAX('Copper Wrot'!A:A))+1,VLOOKUP(C148,'Copper Wrot'!A:L,12),IF(C148&lt;(MAX('Cast Copper'!A:A))+1,VLOOKUP(C148,'Cast Copper'!A:J,10),IF(C148&lt;(MAX('Press Copper Fittings'!A:A))+1,VLOOKUP(C148,'Press Copper Fittings'!A:J,10),IF(C148&lt;(MAX('Supply Stops'!A:A))+1,VLOOKUP(C148,'Supply Stops'!A:J,10),IF(C148&lt;(MAX('Supply Lines'!A:A))+1,VLOOKUP(C148,'Supply Lines'!A:J,10),IF(C148&lt;(MAX('Gas Connectors'!A:A))+1,VLOOKUP(C148,'Gas Connectors'!A:J,10),IF(C148&lt;(MAX('CI Fittings'!A:A))+1,VLOOKUP(C148,'CI Fittings'!A:J,10),IF(C148&lt;(MAX('Steel Couplings'!A:A))+1,VLOOKUP(C148,'Steel Couplings'!A:J,10),IF(C148&lt;(MAX(NHC!A:A))+1,VLOOKUP(C148,NHC!A:J,10),IF(C148&lt;(MAX('Dielectric Unions'!A:A))+1,VLOOKUP(C148,'Dielectric Unions'!A:J,10),IF(C148&lt;(MAX('MI Fittings - XH'!A:A))+1,VLOOKUP(C148,'MI Fittings - XH'!A:J,10),IF(C148&lt;(MAX('Steel Nipples - XH'!A:A))+1,VLOOKUP(C148,'Steel Nipples - XH'!A:J,10),IF(C148&lt;(MAX('CPVC Adapters'!A:A))+1,VLOOKUP(C148,'CPVC Adapters'!A:J,10),""))))))))))))))))))))))))))))))</f>
        <v/>
      </c>
      <c r="E148" s="975" t="str">
        <f>IF(C148&lt;(MAX('MI Fittings'!A:A))+1,VLOOKUP(C148,'MI Fittings'!A:K,3),IF(C148&lt;(MAX('CS Press Fittings'!A:A))+1,VLOOKUP(C148,'CS Press Fittings'!A:K,4),IF(C148&lt;(MAX('Steel Nipples'!A:A))+1,VLOOKUP(C148,'Steel Nipples'!A:K,3),IF(C148&lt;(MAX('Steel Cut Lengths'!A:A))+1,VLOOKUP(C148,'Steel Cut Lengths'!A:K,3),IF(C148&lt;(MAX('Pipe Hangers'!A:A))+1,VLOOKUP(C148,'Pipe Hangers'!A:J,3),IF(C148&lt;(MAX('Brass Nipples '!A:A))+1,VLOOKUP(C148,'Brass Nipples '!A:J,3),IF(C148&lt;(MAX('Brass Fittings '!A:A))+1,VLOOKUP(C148,'Brass Fittings '!A:J,3),IF(C148&lt;(MAX(Valves!A:A))+1,VLOOKUP(C148,Valves!A:J,3),IF(C148&lt;(MAX('PEX Tubing'!A:A))+1,VLOOKUP(C148,'PEX Tubing'!A:I,3),IF(C148&lt;(MAX('PEX Fittings - Brass'!A:A))+1,VLOOKUP(C148,'PEX Fittings - Brass'!A:J,3),IF(C148&lt;(MAX('PEX Fittings - EXPN Brass'!A:A))+1,VLOOKUP(C148,'PEX Fittings - EXPN Brass'!A:J,3),IF(C148&lt;(MAX('PEX Fittings - F1807 PPSU '!A:A))+1,VLOOKUP(C148,'PEX Fittings - F1807 PPSU '!A:J,3),IF(C148&lt;(MAX('PEX Fittings - F1960 EPPSU'!A:A))+1,VLOOKUP(C148,'PEX Fittings - F1960 EPPSU'!A:J,3),IF(C148&lt;(MAX(Accessories!A:A))+1,VLOOKUP(C148,Accessories!A:J,3),IF(C148&lt;(MAX('PVC DWV'!A:A))+1,VLOOKUP(C148,'PVC DWV'!A:K,3),IF(C148&lt;(MAX('PVC SCH 40'!A:A))+1,VLOOKUP(C148,'PVC SCH 40'!A:K,3),IF(C148&lt;(MAX('Push Fittings'!A:A))+1,VLOOKUP(C148,'Push Fittings'!A:J,3),IF(C148&lt;(MAX('Copper Wrot'!A:A))+1,VLOOKUP(C148,'Copper Wrot'!A:L,3),IF(C148&lt;(MAX('Cast Copper'!A:A))+1,VLOOKUP(C148,'Cast Copper'!A:J,3),IF(C148&lt;(MAX('Cast Copper'!A:A))+1,VLOOKUP(C148,'Cast Copper'!A:J,3),IF(C148&lt;(MAX('Press Copper Fittings'!A:A))+1,VLOOKUP(C148,'Press Copper Fittings'!A:J,3),IF(C148&lt;(MAX('Supply Stops'!A:A))+1,VLOOKUP(C148,'Supply Stops'!A:J,3),IF(C148&lt;(MAX('Supply Lines'!A:A))+1,VLOOKUP(C148,'Supply Lines'!A:J,3),IF(C148&lt;(MAX('Gas Connectors'!A:A))+1,VLOOKUP(C148,'Gas Connectors'!A:J,3),IF(C148&lt;(MAX('CI Fittings'!A:A))+1,VLOOKUP(C148,'CI Fittings'!A:J,3),IF(C148&lt;(MAX('Steel Couplings'!A:A))+1,VLOOKUP(C148,'Steel Couplings'!A:J,3),IF(C148&lt;(MAX(NHC!A:A))+1,VLOOKUP(C148,NHC!A:J,3),IF(C148&lt;(MAX('Dielectric Unions'!A:A))+1,VLOOKUP(C148,'Dielectric Unions'!A:J,3),IF(C148&lt;(MAX('MI Fittings - XH'!A:A))+1,VLOOKUP(C148,'MI Fittings - XH'!A:J,3),IF(C148&lt;(MAX('Steel Nipples - XH'!A:A))+1,VLOOKUP(C148,'Steel Nipples - XH'!A:J,3),IF(C148&lt;(MAX('CPVC Adapters'!A:A))+1,VLOOKUP(C148,'CPVC Adapters'!A:J,3),"")))))))))))))))))))))))))))))))</f>
        <v/>
      </c>
      <c r="F148" s="1376" t="str">
        <f>IFERROR(VLOOKUP(E148,'Consolidated Master Sheet'!B:C,2,0),"")</f>
        <v/>
      </c>
      <c r="G148" s="1377"/>
      <c r="H148" s="345" t="str">
        <f>IFERROR(VLOOKUP(E148,'PEX Tubing'!C:H,6,0),IFERROR(VLOOKUP(E148,'Consolidated Master Sheet'!B:G,6,0),""))</f>
        <v/>
      </c>
      <c r="I148" s="1554">
        <f>IF(C148&lt;(MAX('MI Fittings'!A:A))+1,VLOOKUP(C148,'MI Fittings'!A:K,7),IF(C148&lt;(MAX('CS Press Fittings'!A:A))+1,VLOOKUP(C148,'CS Press Fittings'!A:K,8),IF(C148&lt;(MAX('Steel Nipples'!A:A))+1,VLOOKUP(C148,'Steel Nipples'!A:K,7),IF(C148&lt;(MAX('Steel Cut Lengths'!A:A))+1,VLOOKUP(C148,'Steel Cut Lengths'!A:K,7),IF(C148&lt;(MAX('Pipe Hangers'!A:A))+1,VLOOKUP(C148,'Pipe Hangers'!A:J,7),IF(C148&lt;(MAX('Brass Nipples '!A:A))+1,VLOOKUP(C148,'Brass Nipples '!A:J,7),IF(C148&lt;(MAX('Brass Fittings '!A:A))+1,VLOOKUP(C148,'Brass Fittings '!A:J,7),IF(C148&lt;(MAX(Valves!A:A))+1,VLOOKUP(C148,Valves!A:J,7),IF(C148&lt;(MAX('PEX Tubing'!A:A))+1,VLOOKUP(C148,'PEX Tubing'!A:I,7),IF(C148&lt;(MAX('PEX Fittings - Brass'!A:A))+1,VLOOKUP(C148,'PEX Fittings - Brass'!A:J,7),IF(C148&lt;(MAX('PEX Fittings - EXPN Brass'!A:A))+1,VLOOKUP(C148,'PEX Fittings - EXPN Brass'!A:J,7),IF(C148&lt;(MAX('PEX Fittings - F1807 PPSU '!A:A))+1,VLOOKUP(C148,'PEX Fittings - F1807 PPSU '!A:J,7),IF(C148&lt;(MAX('PEX Fittings - F1960 EPPSU'!A:A))+1,VLOOKUP(C148,'PEX Fittings - F1960 EPPSU'!A:J,7),IF(C148&lt;(MAX(Accessories!A:A))+1,VLOOKUP(C148,Accessories!A:J,7),IF(C148&lt;(MAX('PVC DWV'!A:A))+1,VLOOKUP(C148,'PVC DWV'!A:K,8),IF(C148&lt;(MAX('PVC SCH 40'!A:A))+1,VLOOKUP(C148,'PVC SCH 40'!A:K,7),IF(C148&lt;(MAX('Push Fittings'!A:A))+1,VLOOKUP(C148,'Push Fittings'!A:J,7),IF(C148&lt;(MAX('Copper Wrot'!A:A))+1,VLOOKUP(C148,'Copper Wrot'!A:L,9),IF(C148&lt;(MAX('Cast Copper'!A:A))+1,VLOOKUP(C148,'Cast Copper'!A:J,6),IF(C148&lt;(MAX('Press Copper Fittings'!A:A))+1,VLOOKUP(C148,'Press Copper Fittings'!A:J,7),IF(C148&lt;(MAX('Supply Stops'!A:A))+1,VLOOKUP(C148,'Supply Stops'!A:J,7),IF(C148&lt;(MAX('Supply Lines'!A:A))+1,VLOOKUP(C148,'Supply Lines'!A:J,7),IF(C148&lt;(MAX('Gas Connectors'!A:A))+1,VLOOKUP(C148,'Gas Connectors'!A:J,7),IF(C148&lt;(MAX('CI Fittings'!A:A))+1,VLOOKUP(C148,'CI Fittings'!A:J,7),IF(C148&lt;(MAX('Steel Couplings'!A:A))+1,VLOOKUP(C148,'Steel Couplings'!A:J,7),IF(C148&lt;(MAX(NHC!A:A))+1,VLOOKUP(C148,NHC!A:J,7),IF(C148&lt;(MAX('Dielectric Unions'!A:A))+1,VLOOKUP(C148,'Dielectric Unions'!A:J,7),IF(C148&lt;(MAX('MI Fittings - XH'!A:A))+1,VLOOKUP(C148,'MI Fittings - XH'!A:J,7),IF(C148&lt;(MAX('Steel Nipples - XH'!A:A))+1,VLOOKUP(C148,'Steel Nipples - XH'!A:J,7),IF(C148&lt;(MAX('CPVC Adapters'!A:A))+1,VLOOKUP(C148,'CPVC Adapters'!A:J,7),0))))))))))))))))))))))))))))))</f>
        <v>0</v>
      </c>
      <c r="J148" s="1555">
        <f t="shared" si="2"/>
        <v>0</v>
      </c>
    </row>
    <row r="149" spans="3:10" ht="15" customHeight="1" thickTop="1" thickBot="1">
      <c r="C149" s="976">
        <v>128</v>
      </c>
      <c r="D149" s="17" t="str">
        <f>IF(C149&lt;(MAX('MI Fittings'!A:A))+1,VLOOKUP(C149,'MI Fittings'!A:K,10),IF(C149&lt;(MAX('CS Press Fittings'!A:A))+1,VLOOKUP(C149,'CS Press Fittings'!A:K,11),IF(C149&lt;(MAX('Steel Nipples'!A:A))+1,VLOOKUP(C149,'Steel Nipples'!A:K,10),IF(C149&lt;(MAX('Steel Cut Lengths'!A:A))+1,VLOOKUP(C149,'Steel Cut Lengths'!A:K,10),IF(C149&lt;(MAX('Pipe Hangers'!A:A))+1,VLOOKUP(C149,'Pipe Hangers'!A:J,10),IF(C149&lt;(MAX('Brass Nipples '!A:A))+1,VLOOKUP(C149,'Brass Nipples '!A:J,10),IF(C149&lt;(MAX('Brass Fittings '!A:A))+1,VLOOKUP(C149,'Brass Fittings '!A:J,10),IF(C149&lt;(MAX(Valves!A:A))+1,VLOOKUP(C149,Valves!A:J,10),IF(C149&lt;(MAX('PEX Tubing'!A:A))+1,VLOOKUP(C149,'PEX Tubing'!A:I,9),IF(C149&lt;(MAX('PEX Fittings - Brass'!A:A))+1,VLOOKUP(C149,'PEX Fittings - Brass'!A:J,10),IF(C149&lt;(MAX('PEX Fittings - EXPN Brass'!A:A))+1,VLOOKUP(C149,'PEX Fittings - EXPN Brass'!A:J,10),IF(C149&lt;(MAX('PEX Fittings - F1807 PPSU '!A:A))+1,VLOOKUP(C149,'PEX Fittings - F1807 PPSU '!A:J,10),IF(C149&lt;(MAX('PEX Fittings - F1960 EPPSU'!A:A))+1,VLOOKUP(C149,'PEX Fittings - F1960 EPPSU'!A:J,10),IF(C149&lt;(MAX(Accessories!A:A))+1,VLOOKUP(C149,Accessories!A:J,10),IF(C149&lt;(MAX('PVC DWV'!A:A))+1,VLOOKUP(C149,'PVC DWV'!A:K,11),IF(C149&lt;(MAX('PVC SCH 40'!A:A))+1,VLOOKUP(C149,'PVC SCH 40'!A:K,11),IF(C149&lt;(MAX('Push Fittings'!A:A))+1,VLOOKUP(C149,'Push Fittings'!A:J,10),IF(C149&lt;(MAX('Copper Wrot'!A:A))+1,VLOOKUP(C149,'Copper Wrot'!A:L,12),IF(C149&lt;(MAX('Cast Copper'!A:A))+1,VLOOKUP(C149,'Cast Copper'!A:J,10),IF(C149&lt;(MAX('Press Copper Fittings'!A:A))+1,VLOOKUP(C149,'Press Copper Fittings'!A:J,10),IF(C149&lt;(MAX('Supply Stops'!A:A))+1,VLOOKUP(C149,'Supply Stops'!A:J,10),IF(C149&lt;(MAX('Supply Lines'!A:A))+1,VLOOKUP(C149,'Supply Lines'!A:J,10),IF(C149&lt;(MAX('Gas Connectors'!A:A))+1,VLOOKUP(C149,'Gas Connectors'!A:J,10),IF(C149&lt;(MAX('CI Fittings'!A:A))+1,VLOOKUP(C149,'CI Fittings'!A:J,10),IF(C149&lt;(MAX('Steel Couplings'!A:A))+1,VLOOKUP(C149,'Steel Couplings'!A:J,10),IF(C149&lt;(MAX(NHC!A:A))+1,VLOOKUP(C149,NHC!A:J,10),IF(C149&lt;(MAX('Dielectric Unions'!A:A))+1,VLOOKUP(C149,'Dielectric Unions'!A:J,10),IF(C149&lt;(MAX('MI Fittings - XH'!A:A))+1,VLOOKUP(C149,'MI Fittings - XH'!A:J,10),IF(C149&lt;(MAX('Steel Nipples - XH'!A:A))+1,VLOOKUP(C149,'Steel Nipples - XH'!A:J,10),IF(C149&lt;(MAX('CPVC Adapters'!A:A))+1,VLOOKUP(C149,'CPVC Adapters'!A:J,10),""))))))))))))))))))))))))))))))</f>
        <v/>
      </c>
      <c r="E149" s="975" t="str">
        <f>IF(C149&lt;(MAX('MI Fittings'!A:A))+1,VLOOKUP(C149,'MI Fittings'!A:K,3),IF(C149&lt;(MAX('CS Press Fittings'!A:A))+1,VLOOKUP(C149,'CS Press Fittings'!A:K,4),IF(C149&lt;(MAX('Steel Nipples'!A:A))+1,VLOOKUP(C149,'Steel Nipples'!A:K,3),IF(C149&lt;(MAX('Steel Cut Lengths'!A:A))+1,VLOOKUP(C149,'Steel Cut Lengths'!A:K,3),IF(C149&lt;(MAX('Pipe Hangers'!A:A))+1,VLOOKUP(C149,'Pipe Hangers'!A:J,3),IF(C149&lt;(MAX('Brass Nipples '!A:A))+1,VLOOKUP(C149,'Brass Nipples '!A:J,3),IF(C149&lt;(MAX('Brass Fittings '!A:A))+1,VLOOKUP(C149,'Brass Fittings '!A:J,3),IF(C149&lt;(MAX(Valves!A:A))+1,VLOOKUP(C149,Valves!A:J,3),IF(C149&lt;(MAX('PEX Tubing'!A:A))+1,VLOOKUP(C149,'PEX Tubing'!A:I,3),IF(C149&lt;(MAX('PEX Fittings - Brass'!A:A))+1,VLOOKUP(C149,'PEX Fittings - Brass'!A:J,3),IF(C149&lt;(MAX('PEX Fittings - EXPN Brass'!A:A))+1,VLOOKUP(C149,'PEX Fittings - EXPN Brass'!A:J,3),IF(C149&lt;(MAX('PEX Fittings - F1807 PPSU '!A:A))+1,VLOOKUP(C149,'PEX Fittings - F1807 PPSU '!A:J,3),IF(C149&lt;(MAX('PEX Fittings - F1960 EPPSU'!A:A))+1,VLOOKUP(C149,'PEX Fittings - F1960 EPPSU'!A:J,3),IF(C149&lt;(MAX(Accessories!A:A))+1,VLOOKUP(C149,Accessories!A:J,3),IF(C149&lt;(MAX('PVC DWV'!A:A))+1,VLOOKUP(C149,'PVC DWV'!A:K,3),IF(C149&lt;(MAX('PVC SCH 40'!A:A))+1,VLOOKUP(C149,'PVC SCH 40'!A:K,3),IF(C149&lt;(MAX('Push Fittings'!A:A))+1,VLOOKUP(C149,'Push Fittings'!A:J,3),IF(C149&lt;(MAX('Copper Wrot'!A:A))+1,VLOOKUP(C149,'Copper Wrot'!A:L,3),IF(C149&lt;(MAX('Cast Copper'!A:A))+1,VLOOKUP(C149,'Cast Copper'!A:J,3),IF(C149&lt;(MAX('Cast Copper'!A:A))+1,VLOOKUP(C149,'Cast Copper'!A:J,3),IF(C149&lt;(MAX('Press Copper Fittings'!A:A))+1,VLOOKUP(C149,'Press Copper Fittings'!A:J,3),IF(C149&lt;(MAX('Supply Stops'!A:A))+1,VLOOKUP(C149,'Supply Stops'!A:J,3),IF(C149&lt;(MAX('Supply Lines'!A:A))+1,VLOOKUP(C149,'Supply Lines'!A:J,3),IF(C149&lt;(MAX('Gas Connectors'!A:A))+1,VLOOKUP(C149,'Gas Connectors'!A:J,3),IF(C149&lt;(MAX('CI Fittings'!A:A))+1,VLOOKUP(C149,'CI Fittings'!A:J,3),IF(C149&lt;(MAX('Steel Couplings'!A:A))+1,VLOOKUP(C149,'Steel Couplings'!A:J,3),IF(C149&lt;(MAX(NHC!A:A))+1,VLOOKUP(C149,NHC!A:J,3),IF(C149&lt;(MAX('Dielectric Unions'!A:A))+1,VLOOKUP(C149,'Dielectric Unions'!A:J,3),IF(C149&lt;(MAX('MI Fittings - XH'!A:A))+1,VLOOKUP(C149,'MI Fittings - XH'!A:J,3),IF(C149&lt;(MAX('Steel Nipples - XH'!A:A))+1,VLOOKUP(C149,'Steel Nipples - XH'!A:J,3),IF(C149&lt;(MAX('CPVC Adapters'!A:A))+1,VLOOKUP(C149,'CPVC Adapters'!A:J,3),"")))))))))))))))))))))))))))))))</f>
        <v/>
      </c>
      <c r="F149" s="1376" t="str">
        <f>IFERROR(VLOOKUP(E149,'Consolidated Master Sheet'!B:C,2,0),"")</f>
        <v/>
      </c>
      <c r="G149" s="1377"/>
      <c r="H149" s="345" t="str">
        <f>IFERROR(VLOOKUP(E149,'PEX Tubing'!C:H,6,0),IFERROR(VLOOKUP(E149,'Consolidated Master Sheet'!B:G,6,0),""))</f>
        <v/>
      </c>
      <c r="I149" s="1554">
        <f>IF(C149&lt;(MAX('MI Fittings'!A:A))+1,VLOOKUP(C149,'MI Fittings'!A:K,7),IF(C149&lt;(MAX('CS Press Fittings'!A:A))+1,VLOOKUP(C149,'CS Press Fittings'!A:K,8),IF(C149&lt;(MAX('Steel Nipples'!A:A))+1,VLOOKUP(C149,'Steel Nipples'!A:K,7),IF(C149&lt;(MAX('Steel Cut Lengths'!A:A))+1,VLOOKUP(C149,'Steel Cut Lengths'!A:K,7),IF(C149&lt;(MAX('Pipe Hangers'!A:A))+1,VLOOKUP(C149,'Pipe Hangers'!A:J,7),IF(C149&lt;(MAX('Brass Nipples '!A:A))+1,VLOOKUP(C149,'Brass Nipples '!A:J,7),IF(C149&lt;(MAX('Brass Fittings '!A:A))+1,VLOOKUP(C149,'Brass Fittings '!A:J,7),IF(C149&lt;(MAX(Valves!A:A))+1,VLOOKUP(C149,Valves!A:J,7),IF(C149&lt;(MAX('PEX Tubing'!A:A))+1,VLOOKUP(C149,'PEX Tubing'!A:I,7),IF(C149&lt;(MAX('PEX Fittings - Brass'!A:A))+1,VLOOKUP(C149,'PEX Fittings - Brass'!A:J,7),IF(C149&lt;(MAX('PEX Fittings - EXPN Brass'!A:A))+1,VLOOKUP(C149,'PEX Fittings - EXPN Brass'!A:J,7),IF(C149&lt;(MAX('PEX Fittings - F1807 PPSU '!A:A))+1,VLOOKUP(C149,'PEX Fittings - F1807 PPSU '!A:J,7),IF(C149&lt;(MAX('PEX Fittings - F1960 EPPSU'!A:A))+1,VLOOKUP(C149,'PEX Fittings - F1960 EPPSU'!A:J,7),IF(C149&lt;(MAX(Accessories!A:A))+1,VLOOKUP(C149,Accessories!A:J,7),IF(C149&lt;(MAX('PVC DWV'!A:A))+1,VLOOKUP(C149,'PVC DWV'!A:K,8),IF(C149&lt;(MAX('PVC SCH 40'!A:A))+1,VLOOKUP(C149,'PVC SCH 40'!A:K,7),IF(C149&lt;(MAX('Push Fittings'!A:A))+1,VLOOKUP(C149,'Push Fittings'!A:J,7),IF(C149&lt;(MAX('Copper Wrot'!A:A))+1,VLOOKUP(C149,'Copper Wrot'!A:L,9),IF(C149&lt;(MAX('Cast Copper'!A:A))+1,VLOOKUP(C149,'Cast Copper'!A:J,6),IF(C149&lt;(MAX('Press Copper Fittings'!A:A))+1,VLOOKUP(C149,'Press Copper Fittings'!A:J,7),IF(C149&lt;(MAX('Supply Stops'!A:A))+1,VLOOKUP(C149,'Supply Stops'!A:J,7),IF(C149&lt;(MAX('Supply Lines'!A:A))+1,VLOOKUP(C149,'Supply Lines'!A:J,7),IF(C149&lt;(MAX('Gas Connectors'!A:A))+1,VLOOKUP(C149,'Gas Connectors'!A:J,7),IF(C149&lt;(MAX('CI Fittings'!A:A))+1,VLOOKUP(C149,'CI Fittings'!A:J,7),IF(C149&lt;(MAX('Steel Couplings'!A:A))+1,VLOOKUP(C149,'Steel Couplings'!A:J,7),IF(C149&lt;(MAX(NHC!A:A))+1,VLOOKUP(C149,NHC!A:J,7),IF(C149&lt;(MAX('Dielectric Unions'!A:A))+1,VLOOKUP(C149,'Dielectric Unions'!A:J,7),IF(C149&lt;(MAX('MI Fittings - XH'!A:A))+1,VLOOKUP(C149,'MI Fittings - XH'!A:J,7),IF(C149&lt;(MAX('Steel Nipples - XH'!A:A))+1,VLOOKUP(C149,'Steel Nipples - XH'!A:J,7),IF(C149&lt;(MAX('CPVC Adapters'!A:A))+1,VLOOKUP(C149,'CPVC Adapters'!A:J,7),0))))))))))))))))))))))))))))))</f>
        <v>0</v>
      </c>
      <c r="J149" s="1555">
        <f t="shared" si="2"/>
        <v>0</v>
      </c>
    </row>
    <row r="150" spans="3:10" ht="15" customHeight="1" thickTop="1" thickBot="1">
      <c r="C150" s="977">
        <v>129</v>
      </c>
      <c r="D150" s="17" t="str">
        <f>IF(C150&lt;(MAX('MI Fittings'!A:A))+1,VLOOKUP(C150,'MI Fittings'!A:K,10),IF(C150&lt;(MAX('CS Press Fittings'!A:A))+1,VLOOKUP(C150,'CS Press Fittings'!A:K,11),IF(C150&lt;(MAX('Steel Nipples'!A:A))+1,VLOOKUP(C150,'Steel Nipples'!A:K,10),IF(C150&lt;(MAX('Steel Cut Lengths'!A:A))+1,VLOOKUP(C150,'Steel Cut Lengths'!A:K,10),IF(C150&lt;(MAX('Pipe Hangers'!A:A))+1,VLOOKUP(C150,'Pipe Hangers'!A:J,10),IF(C150&lt;(MAX('Brass Nipples '!A:A))+1,VLOOKUP(C150,'Brass Nipples '!A:J,10),IF(C150&lt;(MAX('Brass Fittings '!A:A))+1,VLOOKUP(C150,'Brass Fittings '!A:J,10),IF(C150&lt;(MAX(Valves!A:A))+1,VLOOKUP(C150,Valves!A:J,10),IF(C150&lt;(MAX('PEX Tubing'!A:A))+1,VLOOKUP(C150,'PEX Tubing'!A:I,9),IF(C150&lt;(MAX('PEX Fittings - Brass'!A:A))+1,VLOOKUP(C150,'PEX Fittings - Brass'!A:J,10),IF(C150&lt;(MAX('PEX Fittings - EXPN Brass'!A:A))+1,VLOOKUP(C150,'PEX Fittings - EXPN Brass'!A:J,10),IF(C150&lt;(MAX('PEX Fittings - F1807 PPSU '!A:A))+1,VLOOKUP(C150,'PEX Fittings - F1807 PPSU '!A:J,10),IF(C150&lt;(MAX('PEX Fittings - F1960 EPPSU'!A:A))+1,VLOOKUP(C150,'PEX Fittings - F1960 EPPSU'!A:J,10),IF(C150&lt;(MAX(Accessories!A:A))+1,VLOOKUP(C150,Accessories!A:J,10),IF(C150&lt;(MAX('PVC DWV'!A:A))+1,VLOOKUP(C150,'PVC DWV'!A:K,11),IF(C150&lt;(MAX('PVC SCH 40'!A:A))+1,VLOOKUP(C150,'PVC SCH 40'!A:K,11),IF(C150&lt;(MAX('Push Fittings'!A:A))+1,VLOOKUP(C150,'Push Fittings'!A:J,10),IF(C150&lt;(MAX('Copper Wrot'!A:A))+1,VLOOKUP(C150,'Copper Wrot'!A:L,12),IF(C150&lt;(MAX('Cast Copper'!A:A))+1,VLOOKUP(C150,'Cast Copper'!A:J,10),IF(C150&lt;(MAX('Press Copper Fittings'!A:A))+1,VLOOKUP(C150,'Press Copper Fittings'!A:J,10),IF(C150&lt;(MAX('Supply Stops'!A:A))+1,VLOOKUP(C150,'Supply Stops'!A:J,10),IF(C150&lt;(MAX('Supply Lines'!A:A))+1,VLOOKUP(C150,'Supply Lines'!A:J,10),IF(C150&lt;(MAX('Gas Connectors'!A:A))+1,VLOOKUP(C150,'Gas Connectors'!A:J,10),IF(C150&lt;(MAX('CI Fittings'!A:A))+1,VLOOKUP(C150,'CI Fittings'!A:J,10),IF(C150&lt;(MAX('Steel Couplings'!A:A))+1,VLOOKUP(C150,'Steel Couplings'!A:J,10),IF(C150&lt;(MAX(NHC!A:A))+1,VLOOKUP(C150,NHC!A:J,10),IF(C150&lt;(MAX('Dielectric Unions'!A:A))+1,VLOOKUP(C150,'Dielectric Unions'!A:J,10),IF(C150&lt;(MAX('MI Fittings - XH'!A:A))+1,VLOOKUP(C150,'MI Fittings - XH'!A:J,10),IF(C150&lt;(MAX('Steel Nipples - XH'!A:A))+1,VLOOKUP(C150,'Steel Nipples - XH'!A:J,10),IF(C150&lt;(MAX('CPVC Adapters'!A:A))+1,VLOOKUP(C150,'CPVC Adapters'!A:J,10),""))))))))))))))))))))))))))))))</f>
        <v/>
      </c>
      <c r="E150" s="975" t="str">
        <f>IF(C150&lt;(MAX('MI Fittings'!A:A))+1,VLOOKUP(C150,'MI Fittings'!A:K,3),IF(C150&lt;(MAX('CS Press Fittings'!A:A))+1,VLOOKUP(C150,'CS Press Fittings'!A:K,4),IF(C150&lt;(MAX('Steel Nipples'!A:A))+1,VLOOKUP(C150,'Steel Nipples'!A:K,3),IF(C150&lt;(MAX('Steel Cut Lengths'!A:A))+1,VLOOKUP(C150,'Steel Cut Lengths'!A:K,3),IF(C150&lt;(MAX('Pipe Hangers'!A:A))+1,VLOOKUP(C150,'Pipe Hangers'!A:J,3),IF(C150&lt;(MAX('Brass Nipples '!A:A))+1,VLOOKUP(C150,'Brass Nipples '!A:J,3),IF(C150&lt;(MAX('Brass Fittings '!A:A))+1,VLOOKUP(C150,'Brass Fittings '!A:J,3),IF(C150&lt;(MAX(Valves!A:A))+1,VLOOKUP(C150,Valves!A:J,3),IF(C150&lt;(MAX('PEX Tubing'!A:A))+1,VLOOKUP(C150,'PEX Tubing'!A:I,3),IF(C150&lt;(MAX('PEX Fittings - Brass'!A:A))+1,VLOOKUP(C150,'PEX Fittings - Brass'!A:J,3),IF(C150&lt;(MAX('PEX Fittings - EXPN Brass'!A:A))+1,VLOOKUP(C150,'PEX Fittings - EXPN Brass'!A:J,3),IF(C150&lt;(MAX('PEX Fittings - F1807 PPSU '!A:A))+1,VLOOKUP(C150,'PEX Fittings - F1807 PPSU '!A:J,3),IF(C150&lt;(MAX('PEX Fittings - F1960 EPPSU'!A:A))+1,VLOOKUP(C150,'PEX Fittings - F1960 EPPSU'!A:J,3),IF(C150&lt;(MAX(Accessories!A:A))+1,VLOOKUP(C150,Accessories!A:J,3),IF(C150&lt;(MAX('PVC DWV'!A:A))+1,VLOOKUP(C150,'PVC DWV'!A:K,3),IF(C150&lt;(MAX('PVC SCH 40'!A:A))+1,VLOOKUP(C150,'PVC SCH 40'!A:K,3),IF(C150&lt;(MAX('Push Fittings'!A:A))+1,VLOOKUP(C150,'Push Fittings'!A:J,3),IF(C150&lt;(MAX('Copper Wrot'!A:A))+1,VLOOKUP(C150,'Copper Wrot'!A:L,3),IF(C150&lt;(MAX('Cast Copper'!A:A))+1,VLOOKUP(C150,'Cast Copper'!A:J,3),IF(C150&lt;(MAX('Cast Copper'!A:A))+1,VLOOKUP(C150,'Cast Copper'!A:J,3),IF(C150&lt;(MAX('Press Copper Fittings'!A:A))+1,VLOOKUP(C150,'Press Copper Fittings'!A:J,3),IF(C150&lt;(MAX('Supply Stops'!A:A))+1,VLOOKUP(C150,'Supply Stops'!A:J,3),IF(C150&lt;(MAX('Supply Lines'!A:A))+1,VLOOKUP(C150,'Supply Lines'!A:J,3),IF(C150&lt;(MAX('Gas Connectors'!A:A))+1,VLOOKUP(C150,'Gas Connectors'!A:J,3),IF(C150&lt;(MAX('CI Fittings'!A:A))+1,VLOOKUP(C150,'CI Fittings'!A:J,3),IF(C150&lt;(MAX('Steel Couplings'!A:A))+1,VLOOKUP(C150,'Steel Couplings'!A:J,3),IF(C150&lt;(MAX(NHC!A:A))+1,VLOOKUP(C150,NHC!A:J,3),IF(C150&lt;(MAX('Dielectric Unions'!A:A))+1,VLOOKUP(C150,'Dielectric Unions'!A:J,3),IF(C150&lt;(MAX('MI Fittings - XH'!A:A))+1,VLOOKUP(C150,'MI Fittings - XH'!A:J,3),IF(C150&lt;(MAX('Steel Nipples - XH'!A:A))+1,VLOOKUP(C150,'Steel Nipples - XH'!A:J,3),IF(C150&lt;(MAX('CPVC Adapters'!A:A))+1,VLOOKUP(C150,'CPVC Adapters'!A:J,3),"")))))))))))))))))))))))))))))))</f>
        <v/>
      </c>
      <c r="F150" s="1376" t="str">
        <f>IFERROR(VLOOKUP(E150,'Consolidated Master Sheet'!B:C,2,0),"")</f>
        <v/>
      </c>
      <c r="G150" s="1377"/>
      <c r="H150" s="345" t="str">
        <f>IFERROR(VLOOKUP(E150,'PEX Tubing'!C:H,6,0),IFERROR(VLOOKUP(E150,'Consolidated Master Sheet'!B:G,6,0),""))</f>
        <v/>
      </c>
      <c r="I150" s="1554">
        <f>IF(C150&lt;(MAX('MI Fittings'!A:A))+1,VLOOKUP(C150,'MI Fittings'!A:K,7),IF(C150&lt;(MAX('CS Press Fittings'!A:A))+1,VLOOKUP(C150,'CS Press Fittings'!A:K,8),IF(C150&lt;(MAX('Steel Nipples'!A:A))+1,VLOOKUP(C150,'Steel Nipples'!A:K,7),IF(C150&lt;(MAX('Steel Cut Lengths'!A:A))+1,VLOOKUP(C150,'Steel Cut Lengths'!A:K,7),IF(C150&lt;(MAX('Pipe Hangers'!A:A))+1,VLOOKUP(C150,'Pipe Hangers'!A:J,7),IF(C150&lt;(MAX('Brass Nipples '!A:A))+1,VLOOKUP(C150,'Brass Nipples '!A:J,7),IF(C150&lt;(MAX('Brass Fittings '!A:A))+1,VLOOKUP(C150,'Brass Fittings '!A:J,7),IF(C150&lt;(MAX(Valves!A:A))+1,VLOOKUP(C150,Valves!A:J,7),IF(C150&lt;(MAX('PEX Tubing'!A:A))+1,VLOOKUP(C150,'PEX Tubing'!A:I,7),IF(C150&lt;(MAX('PEX Fittings - Brass'!A:A))+1,VLOOKUP(C150,'PEX Fittings - Brass'!A:J,7),IF(C150&lt;(MAX('PEX Fittings - EXPN Brass'!A:A))+1,VLOOKUP(C150,'PEX Fittings - EXPN Brass'!A:J,7),IF(C150&lt;(MAX('PEX Fittings - F1807 PPSU '!A:A))+1,VLOOKUP(C150,'PEX Fittings - F1807 PPSU '!A:J,7),IF(C150&lt;(MAX('PEX Fittings - F1960 EPPSU'!A:A))+1,VLOOKUP(C150,'PEX Fittings - F1960 EPPSU'!A:J,7),IF(C150&lt;(MAX(Accessories!A:A))+1,VLOOKUP(C150,Accessories!A:J,7),IF(C150&lt;(MAX('PVC DWV'!A:A))+1,VLOOKUP(C150,'PVC DWV'!A:K,8),IF(C150&lt;(MAX('PVC SCH 40'!A:A))+1,VLOOKUP(C150,'PVC SCH 40'!A:K,7),IF(C150&lt;(MAX('Push Fittings'!A:A))+1,VLOOKUP(C150,'Push Fittings'!A:J,7),IF(C150&lt;(MAX('Copper Wrot'!A:A))+1,VLOOKUP(C150,'Copper Wrot'!A:L,9),IF(C150&lt;(MAX('Cast Copper'!A:A))+1,VLOOKUP(C150,'Cast Copper'!A:J,6),IF(C150&lt;(MAX('Press Copper Fittings'!A:A))+1,VLOOKUP(C150,'Press Copper Fittings'!A:J,7),IF(C150&lt;(MAX('Supply Stops'!A:A))+1,VLOOKUP(C150,'Supply Stops'!A:J,7),IF(C150&lt;(MAX('Supply Lines'!A:A))+1,VLOOKUP(C150,'Supply Lines'!A:J,7),IF(C150&lt;(MAX('Gas Connectors'!A:A))+1,VLOOKUP(C150,'Gas Connectors'!A:J,7),IF(C150&lt;(MAX('CI Fittings'!A:A))+1,VLOOKUP(C150,'CI Fittings'!A:J,7),IF(C150&lt;(MAX('Steel Couplings'!A:A))+1,VLOOKUP(C150,'Steel Couplings'!A:J,7),IF(C150&lt;(MAX(NHC!A:A))+1,VLOOKUP(C150,NHC!A:J,7),IF(C150&lt;(MAX('Dielectric Unions'!A:A))+1,VLOOKUP(C150,'Dielectric Unions'!A:J,7),IF(C150&lt;(MAX('MI Fittings - XH'!A:A))+1,VLOOKUP(C150,'MI Fittings - XH'!A:J,7),IF(C150&lt;(MAX('Steel Nipples - XH'!A:A))+1,VLOOKUP(C150,'Steel Nipples - XH'!A:J,7),IF(C150&lt;(MAX('CPVC Adapters'!A:A))+1,VLOOKUP(C150,'CPVC Adapters'!A:J,7),0))))))))))))))))))))))))))))))</f>
        <v>0</v>
      </c>
      <c r="J150" s="1555">
        <f t="shared" si="2"/>
        <v>0</v>
      </c>
    </row>
    <row r="151" spans="3:10" ht="15" customHeight="1" thickTop="1" thickBot="1">
      <c r="C151" s="976">
        <v>130</v>
      </c>
      <c r="D151" s="17" t="str">
        <f>IF(C151&lt;(MAX('MI Fittings'!A:A))+1,VLOOKUP(C151,'MI Fittings'!A:K,10),IF(C151&lt;(MAX('CS Press Fittings'!A:A))+1,VLOOKUP(C151,'CS Press Fittings'!A:K,11),IF(C151&lt;(MAX('Steel Nipples'!A:A))+1,VLOOKUP(C151,'Steel Nipples'!A:K,10),IF(C151&lt;(MAX('Steel Cut Lengths'!A:A))+1,VLOOKUP(C151,'Steel Cut Lengths'!A:K,10),IF(C151&lt;(MAX('Pipe Hangers'!A:A))+1,VLOOKUP(C151,'Pipe Hangers'!A:J,10),IF(C151&lt;(MAX('Brass Nipples '!A:A))+1,VLOOKUP(C151,'Brass Nipples '!A:J,10),IF(C151&lt;(MAX('Brass Fittings '!A:A))+1,VLOOKUP(C151,'Brass Fittings '!A:J,10),IF(C151&lt;(MAX(Valves!A:A))+1,VLOOKUP(C151,Valves!A:J,10),IF(C151&lt;(MAX('PEX Tubing'!A:A))+1,VLOOKUP(C151,'PEX Tubing'!A:I,9),IF(C151&lt;(MAX('PEX Fittings - Brass'!A:A))+1,VLOOKUP(C151,'PEX Fittings - Brass'!A:J,10),IF(C151&lt;(MAX('PEX Fittings - EXPN Brass'!A:A))+1,VLOOKUP(C151,'PEX Fittings - EXPN Brass'!A:J,10),IF(C151&lt;(MAX('PEX Fittings - F1807 PPSU '!A:A))+1,VLOOKUP(C151,'PEX Fittings - F1807 PPSU '!A:J,10),IF(C151&lt;(MAX('PEX Fittings - F1960 EPPSU'!A:A))+1,VLOOKUP(C151,'PEX Fittings - F1960 EPPSU'!A:J,10),IF(C151&lt;(MAX(Accessories!A:A))+1,VLOOKUP(C151,Accessories!A:J,10),IF(C151&lt;(MAX('PVC DWV'!A:A))+1,VLOOKUP(C151,'PVC DWV'!A:K,11),IF(C151&lt;(MAX('PVC SCH 40'!A:A))+1,VLOOKUP(C151,'PVC SCH 40'!A:K,11),IF(C151&lt;(MAX('Push Fittings'!A:A))+1,VLOOKUP(C151,'Push Fittings'!A:J,10),IF(C151&lt;(MAX('Copper Wrot'!A:A))+1,VLOOKUP(C151,'Copper Wrot'!A:L,12),IF(C151&lt;(MAX('Cast Copper'!A:A))+1,VLOOKUP(C151,'Cast Copper'!A:J,10),IF(C151&lt;(MAX('Press Copper Fittings'!A:A))+1,VLOOKUP(C151,'Press Copper Fittings'!A:J,10),IF(C151&lt;(MAX('Supply Stops'!A:A))+1,VLOOKUP(C151,'Supply Stops'!A:J,10),IF(C151&lt;(MAX('Supply Lines'!A:A))+1,VLOOKUP(C151,'Supply Lines'!A:J,10),IF(C151&lt;(MAX('Gas Connectors'!A:A))+1,VLOOKUP(C151,'Gas Connectors'!A:J,10),IF(C151&lt;(MAX('CI Fittings'!A:A))+1,VLOOKUP(C151,'CI Fittings'!A:J,10),IF(C151&lt;(MAX('Steel Couplings'!A:A))+1,VLOOKUP(C151,'Steel Couplings'!A:J,10),IF(C151&lt;(MAX(NHC!A:A))+1,VLOOKUP(C151,NHC!A:J,10),IF(C151&lt;(MAX('Dielectric Unions'!A:A))+1,VLOOKUP(C151,'Dielectric Unions'!A:J,10),IF(C151&lt;(MAX('MI Fittings - XH'!A:A))+1,VLOOKUP(C151,'MI Fittings - XH'!A:J,10),IF(C151&lt;(MAX('Steel Nipples - XH'!A:A))+1,VLOOKUP(C151,'Steel Nipples - XH'!A:J,10),IF(C151&lt;(MAX('CPVC Adapters'!A:A))+1,VLOOKUP(C151,'CPVC Adapters'!A:J,10),""))))))))))))))))))))))))))))))</f>
        <v/>
      </c>
      <c r="E151" s="975" t="str">
        <f>IF(C151&lt;(MAX('MI Fittings'!A:A))+1,VLOOKUP(C151,'MI Fittings'!A:K,3),IF(C151&lt;(MAX('CS Press Fittings'!A:A))+1,VLOOKUP(C151,'CS Press Fittings'!A:K,4),IF(C151&lt;(MAX('Steel Nipples'!A:A))+1,VLOOKUP(C151,'Steel Nipples'!A:K,3),IF(C151&lt;(MAX('Steel Cut Lengths'!A:A))+1,VLOOKUP(C151,'Steel Cut Lengths'!A:K,3),IF(C151&lt;(MAX('Pipe Hangers'!A:A))+1,VLOOKUP(C151,'Pipe Hangers'!A:J,3),IF(C151&lt;(MAX('Brass Nipples '!A:A))+1,VLOOKUP(C151,'Brass Nipples '!A:J,3),IF(C151&lt;(MAX('Brass Fittings '!A:A))+1,VLOOKUP(C151,'Brass Fittings '!A:J,3),IF(C151&lt;(MAX(Valves!A:A))+1,VLOOKUP(C151,Valves!A:J,3),IF(C151&lt;(MAX('PEX Tubing'!A:A))+1,VLOOKUP(C151,'PEX Tubing'!A:I,3),IF(C151&lt;(MAX('PEX Fittings - Brass'!A:A))+1,VLOOKUP(C151,'PEX Fittings - Brass'!A:J,3),IF(C151&lt;(MAX('PEX Fittings - EXPN Brass'!A:A))+1,VLOOKUP(C151,'PEX Fittings - EXPN Brass'!A:J,3),IF(C151&lt;(MAX('PEX Fittings - F1807 PPSU '!A:A))+1,VLOOKUP(C151,'PEX Fittings - F1807 PPSU '!A:J,3),IF(C151&lt;(MAX('PEX Fittings - F1960 EPPSU'!A:A))+1,VLOOKUP(C151,'PEX Fittings - F1960 EPPSU'!A:J,3),IF(C151&lt;(MAX(Accessories!A:A))+1,VLOOKUP(C151,Accessories!A:J,3),IF(C151&lt;(MAX('PVC DWV'!A:A))+1,VLOOKUP(C151,'PVC DWV'!A:K,3),IF(C151&lt;(MAX('PVC SCH 40'!A:A))+1,VLOOKUP(C151,'PVC SCH 40'!A:K,3),IF(C151&lt;(MAX('Push Fittings'!A:A))+1,VLOOKUP(C151,'Push Fittings'!A:J,3),IF(C151&lt;(MAX('Copper Wrot'!A:A))+1,VLOOKUP(C151,'Copper Wrot'!A:L,3),IF(C151&lt;(MAX('Cast Copper'!A:A))+1,VLOOKUP(C151,'Cast Copper'!A:J,3),IF(C151&lt;(MAX('Cast Copper'!A:A))+1,VLOOKUP(C151,'Cast Copper'!A:J,3),IF(C151&lt;(MAX('Press Copper Fittings'!A:A))+1,VLOOKUP(C151,'Press Copper Fittings'!A:J,3),IF(C151&lt;(MAX('Supply Stops'!A:A))+1,VLOOKUP(C151,'Supply Stops'!A:J,3),IF(C151&lt;(MAX('Supply Lines'!A:A))+1,VLOOKUP(C151,'Supply Lines'!A:J,3),IF(C151&lt;(MAX('Gas Connectors'!A:A))+1,VLOOKUP(C151,'Gas Connectors'!A:J,3),IF(C151&lt;(MAX('CI Fittings'!A:A))+1,VLOOKUP(C151,'CI Fittings'!A:J,3),IF(C151&lt;(MAX('Steel Couplings'!A:A))+1,VLOOKUP(C151,'Steel Couplings'!A:J,3),IF(C151&lt;(MAX(NHC!A:A))+1,VLOOKUP(C151,NHC!A:J,3),IF(C151&lt;(MAX('Dielectric Unions'!A:A))+1,VLOOKUP(C151,'Dielectric Unions'!A:J,3),IF(C151&lt;(MAX('MI Fittings - XH'!A:A))+1,VLOOKUP(C151,'MI Fittings - XH'!A:J,3),IF(C151&lt;(MAX('Steel Nipples - XH'!A:A))+1,VLOOKUP(C151,'Steel Nipples - XH'!A:J,3),IF(C151&lt;(MAX('CPVC Adapters'!A:A))+1,VLOOKUP(C151,'CPVC Adapters'!A:J,3),"")))))))))))))))))))))))))))))))</f>
        <v/>
      </c>
      <c r="F151" s="1376" t="str">
        <f>IFERROR(VLOOKUP(E151,'Consolidated Master Sheet'!B:C,2,0),"")</f>
        <v/>
      </c>
      <c r="G151" s="1377"/>
      <c r="H151" s="345" t="str">
        <f>IFERROR(VLOOKUP(E151,'PEX Tubing'!C:H,6,0),IFERROR(VLOOKUP(E151,'Consolidated Master Sheet'!B:G,6,0),""))</f>
        <v/>
      </c>
      <c r="I151" s="1554">
        <f>IF(C151&lt;(MAX('MI Fittings'!A:A))+1,VLOOKUP(C151,'MI Fittings'!A:K,7),IF(C151&lt;(MAX('CS Press Fittings'!A:A))+1,VLOOKUP(C151,'CS Press Fittings'!A:K,8),IF(C151&lt;(MAX('Steel Nipples'!A:A))+1,VLOOKUP(C151,'Steel Nipples'!A:K,7),IF(C151&lt;(MAX('Steel Cut Lengths'!A:A))+1,VLOOKUP(C151,'Steel Cut Lengths'!A:K,7),IF(C151&lt;(MAX('Pipe Hangers'!A:A))+1,VLOOKUP(C151,'Pipe Hangers'!A:J,7),IF(C151&lt;(MAX('Brass Nipples '!A:A))+1,VLOOKUP(C151,'Brass Nipples '!A:J,7),IF(C151&lt;(MAX('Brass Fittings '!A:A))+1,VLOOKUP(C151,'Brass Fittings '!A:J,7),IF(C151&lt;(MAX(Valves!A:A))+1,VLOOKUP(C151,Valves!A:J,7),IF(C151&lt;(MAX('PEX Tubing'!A:A))+1,VLOOKUP(C151,'PEX Tubing'!A:I,7),IF(C151&lt;(MAX('PEX Fittings - Brass'!A:A))+1,VLOOKUP(C151,'PEX Fittings - Brass'!A:J,7),IF(C151&lt;(MAX('PEX Fittings - EXPN Brass'!A:A))+1,VLOOKUP(C151,'PEX Fittings - EXPN Brass'!A:J,7),IF(C151&lt;(MAX('PEX Fittings - F1807 PPSU '!A:A))+1,VLOOKUP(C151,'PEX Fittings - F1807 PPSU '!A:J,7),IF(C151&lt;(MAX('PEX Fittings - F1960 EPPSU'!A:A))+1,VLOOKUP(C151,'PEX Fittings - F1960 EPPSU'!A:J,7),IF(C151&lt;(MAX(Accessories!A:A))+1,VLOOKUP(C151,Accessories!A:J,7),IF(C151&lt;(MAX('PVC DWV'!A:A))+1,VLOOKUP(C151,'PVC DWV'!A:K,8),IF(C151&lt;(MAX('PVC SCH 40'!A:A))+1,VLOOKUP(C151,'PVC SCH 40'!A:K,7),IF(C151&lt;(MAX('Push Fittings'!A:A))+1,VLOOKUP(C151,'Push Fittings'!A:J,7),IF(C151&lt;(MAX('Copper Wrot'!A:A))+1,VLOOKUP(C151,'Copper Wrot'!A:L,9),IF(C151&lt;(MAX('Cast Copper'!A:A))+1,VLOOKUP(C151,'Cast Copper'!A:J,6),IF(C151&lt;(MAX('Press Copper Fittings'!A:A))+1,VLOOKUP(C151,'Press Copper Fittings'!A:J,7),IF(C151&lt;(MAX('Supply Stops'!A:A))+1,VLOOKUP(C151,'Supply Stops'!A:J,7),IF(C151&lt;(MAX('Supply Lines'!A:A))+1,VLOOKUP(C151,'Supply Lines'!A:J,7),IF(C151&lt;(MAX('Gas Connectors'!A:A))+1,VLOOKUP(C151,'Gas Connectors'!A:J,7),IF(C151&lt;(MAX('CI Fittings'!A:A))+1,VLOOKUP(C151,'CI Fittings'!A:J,7),IF(C151&lt;(MAX('Steel Couplings'!A:A))+1,VLOOKUP(C151,'Steel Couplings'!A:J,7),IF(C151&lt;(MAX(NHC!A:A))+1,VLOOKUP(C151,NHC!A:J,7),IF(C151&lt;(MAX('Dielectric Unions'!A:A))+1,VLOOKUP(C151,'Dielectric Unions'!A:J,7),IF(C151&lt;(MAX('MI Fittings - XH'!A:A))+1,VLOOKUP(C151,'MI Fittings - XH'!A:J,7),IF(C151&lt;(MAX('Steel Nipples - XH'!A:A))+1,VLOOKUP(C151,'Steel Nipples - XH'!A:J,7),IF(C151&lt;(MAX('CPVC Adapters'!A:A))+1,VLOOKUP(C151,'CPVC Adapters'!A:J,7),0))))))))))))))))))))))))))))))</f>
        <v>0</v>
      </c>
      <c r="J151" s="1555">
        <f t="shared" si="2"/>
        <v>0</v>
      </c>
    </row>
    <row r="152" spans="3:10" ht="15" customHeight="1" thickTop="1" thickBot="1">
      <c r="C152" s="977">
        <v>131</v>
      </c>
      <c r="D152" s="17" t="str">
        <f>IF(C152&lt;(MAX('MI Fittings'!A:A))+1,VLOOKUP(C152,'MI Fittings'!A:K,10),IF(C152&lt;(MAX('CS Press Fittings'!A:A))+1,VLOOKUP(C152,'CS Press Fittings'!A:K,11),IF(C152&lt;(MAX('Steel Nipples'!A:A))+1,VLOOKUP(C152,'Steel Nipples'!A:K,10),IF(C152&lt;(MAX('Steel Cut Lengths'!A:A))+1,VLOOKUP(C152,'Steel Cut Lengths'!A:K,10),IF(C152&lt;(MAX('Pipe Hangers'!A:A))+1,VLOOKUP(C152,'Pipe Hangers'!A:J,10),IF(C152&lt;(MAX('Brass Nipples '!A:A))+1,VLOOKUP(C152,'Brass Nipples '!A:J,10),IF(C152&lt;(MAX('Brass Fittings '!A:A))+1,VLOOKUP(C152,'Brass Fittings '!A:J,10),IF(C152&lt;(MAX(Valves!A:A))+1,VLOOKUP(C152,Valves!A:J,10),IF(C152&lt;(MAX('PEX Tubing'!A:A))+1,VLOOKUP(C152,'PEX Tubing'!A:I,9),IF(C152&lt;(MAX('PEX Fittings - Brass'!A:A))+1,VLOOKUP(C152,'PEX Fittings - Brass'!A:J,10),IF(C152&lt;(MAX('PEX Fittings - EXPN Brass'!A:A))+1,VLOOKUP(C152,'PEX Fittings - EXPN Brass'!A:J,10),IF(C152&lt;(MAX('PEX Fittings - F1807 PPSU '!A:A))+1,VLOOKUP(C152,'PEX Fittings - F1807 PPSU '!A:J,10),IF(C152&lt;(MAX('PEX Fittings - F1960 EPPSU'!A:A))+1,VLOOKUP(C152,'PEX Fittings - F1960 EPPSU'!A:J,10),IF(C152&lt;(MAX(Accessories!A:A))+1,VLOOKUP(C152,Accessories!A:J,10),IF(C152&lt;(MAX('PVC DWV'!A:A))+1,VLOOKUP(C152,'PVC DWV'!A:K,11),IF(C152&lt;(MAX('PVC SCH 40'!A:A))+1,VLOOKUP(C152,'PVC SCH 40'!A:K,11),IF(C152&lt;(MAX('Push Fittings'!A:A))+1,VLOOKUP(C152,'Push Fittings'!A:J,10),IF(C152&lt;(MAX('Copper Wrot'!A:A))+1,VLOOKUP(C152,'Copper Wrot'!A:L,12),IF(C152&lt;(MAX('Cast Copper'!A:A))+1,VLOOKUP(C152,'Cast Copper'!A:J,10),IF(C152&lt;(MAX('Press Copper Fittings'!A:A))+1,VLOOKUP(C152,'Press Copper Fittings'!A:J,10),IF(C152&lt;(MAX('Supply Stops'!A:A))+1,VLOOKUP(C152,'Supply Stops'!A:J,10),IF(C152&lt;(MAX('Supply Lines'!A:A))+1,VLOOKUP(C152,'Supply Lines'!A:J,10),IF(C152&lt;(MAX('Gas Connectors'!A:A))+1,VLOOKUP(C152,'Gas Connectors'!A:J,10),IF(C152&lt;(MAX('CI Fittings'!A:A))+1,VLOOKUP(C152,'CI Fittings'!A:J,10),IF(C152&lt;(MAX('Steel Couplings'!A:A))+1,VLOOKUP(C152,'Steel Couplings'!A:J,10),IF(C152&lt;(MAX(NHC!A:A))+1,VLOOKUP(C152,NHC!A:J,10),IF(C152&lt;(MAX('Dielectric Unions'!A:A))+1,VLOOKUP(C152,'Dielectric Unions'!A:J,10),IF(C152&lt;(MAX('MI Fittings - XH'!A:A))+1,VLOOKUP(C152,'MI Fittings - XH'!A:J,10),IF(C152&lt;(MAX('Steel Nipples - XH'!A:A))+1,VLOOKUP(C152,'Steel Nipples - XH'!A:J,10),IF(C152&lt;(MAX('CPVC Adapters'!A:A))+1,VLOOKUP(C152,'CPVC Adapters'!A:J,10),""))))))))))))))))))))))))))))))</f>
        <v/>
      </c>
      <c r="E152" s="975" t="str">
        <f>IF(C152&lt;(MAX('MI Fittings'!A:A))+1,VLOOKUP(C152,'MI Fittings'!A:K,3),IF(C152&lt;(MAX('CS Press Fittings'!A:A))+1,VLOOKUP(C152,'CS Press Fittings'!A:K,4),IF(C152&lt;(MAX('Steel Nipples'!A:A))+1,VLOOKUP(C152,'Steel Nipples'!A:K,3),IF(C152&lt;(MAX('Steel Cut Lengths'!A:A))+1,VLOOKUP(C152,'Steel Cut Lengths'!A:K,3),IF(C152&lt;(MAX('Pipe Hangers'!A:A))+1,VLOOKUP(C152,'Pipe Hangers'!A:J,3),IF(C152&lt;(MAX('Brass Nipples '!A:A))+1,VLOOKUP(C152,'Brass Nipples '!A:J,3),IF(C152&lt;(MAX('Brass Fittings '!A:A))+1,VLOOKUP(C152,'Brass Fittings '!A:J,3),IF(C152&lt;(MAX(Valves!A:A))+1,VLOOKUP(C152,Valves!A:J,3),IF(C152&lt;(MAX('PEX Tubing'!A:A))+1,VLOOKUP(C152,'PEX Tubing'!A:I,3),IF(C152&lt;(MAX('PEX Fittings - Brass'!A:A))+1,VLOOKUP(C152,'PEX Fittings - Brass'!A:J,3),IF(C152&lt;(MAX('PEX Fittings - EXPN Brass'!A:A))+1,VLOOKUP(C152,'PEX Fittings - EXPN Brass'!A:J,3),IF(C152&lt;(MAX('PEX Fittings - F1807 PPSU '!A:A))+1,VLOOKUP(C152,'PEX Fittings - F1807 PPSU '!A:J,3),IF(C152&lt;(MAX('PEX Fittings - F1960 EPPSU'!A:A))+1,VLOOKUP(C152,'PEX Fittings - F1960 EPPSU'!A:J,3),IF(C152&lt;(MAX(Accessories!A:A))+1,VLOOKUP(C152,Accessories!A:J,3),IF(C152&lt;(MAX('PVC DWV'!A:A))+1,VLOOKUP(C152,'PVC DWV'!A:K,3),IF(C152&lt;(MAX('PVC SCH 40'!A:A))+1,VLOOKUP(C152,'PVC SCH 40'!A:K,3),IF(C152&lt;(MAX('Push Fittings'!A:A))+1,VLOOKUP(C152,'Push Fittings'!A:J,3),IF(C152&lt;(MAX('Copper Wrot'!A:A))+1,VLOOKUP(C152,'Copper Wrot'!A:L,3),IF(C152&lt;(MAX('Cast Copper'!A:A))+1,VLOOKUP(C152,'Cast Copper'!A:J,3),IF(C152&lt;(MAX('Cast Copper'!A:A))+1,VLOOKUP(C152,'Cast Copper'!A:J,3),IF(C152&lt;(MAX('Press Copper Fittings'!A:A))+1,VLOOKUP(C152,'Press Copper Fittings'!A:J,3),IF(C152&lt;(MAX('Supply Stops'!A:A))+1,VLOOKUP(C152,'Supply Stops'!A:J,3),IF(C152&lt;(MAX('Supply Lines'!A:A))+1,VLOOKUP(C152,'Supply Lines'!A:J,3),IF(C152&lt;(MAX('Gas Connectors'!A:A))+1,VLOOKUP(C152,'Gas Connectors'!A:J,3),IF(C152&lt;(MAX('CI Fittings'!A:A))+1,VLOOKUP(C152,'CI Fittings'!A:J,3),IF(C152&lt;(MAX('Steel Couplings'!A:A))+1,VLOOKUP(C152,'Steel Couplings'!A:J,3),IF(C152&lt;(MAX(NHC!A:A))+1,VLOOKUP(C152,NHC!A:J,3),IF(C152&lt;(MAX('Dielectric Unions'!A:A))+1,VLOOKUP(C152,'Dielectric Unions'!A:J,3),IF(C152&lt;(MAX('MI Fittings - XH'!A:A))+1,VLOOKUP(C152,'MI Fittings - XH'!A:J,3),IF(C152&lt;(MAX('Steel Nipples - XH'!A:A))+1,VLOOKUP(C152,'Steel Nipples - XH'!A:J,3),IF(C152&lt;(MAX('CPVC Adapters'!A:A))+1,VLOOKUP(C152,'CPVC Adapters'!A:J,3),"")))))))))))))))))))))))))))))))</f>
        <v/>
      </c>
      <c r="F152" s="1376" t="str">
        <f>IFERROR(VLOOKUP(E152,'Consolidated Master Sheet'!B:C,2,0),"")</f>
        <v/>
      </c>
      <c r="G152" s="1377"/>
      <c r="H152" s="345" t="str">
        <f>IFERROR(VLOOKUP(E152,'PEX Tubing'!C:H,6,0),IFERROR(VLOOKUP(E152,'Consolidated Master Sheet'!B:G,6,0),""))</f>
        <v/>
      </c>
      <c r="I152" s="1554">
        <f>IF(C152&lt;(MAX('MI Fittings'!A:A))+1,VLOOKUP(C152,'MI Fittings'!A:K,7),IF(C152&lt;(MAX('CS Press Fittings'!A:A))+1,VLOOKUP(C152,'CS Press Fittings'!A:K,8),IF(C152&lt;(MAX('Steel Nipples'!A:A))+1,VLOOKUP(C152,'Steel Nipples'!A:K,7),IF(C152&lt;(MAX('Steel Cut Lengths'!A:A))+1,VLOOKUP(C152,'Steel Cut Lengths'!A:K,7),IF(C152&lt;(MAX('Pipe Hangers'!A:A))+1,VLOOKUP(C152,'Pipe Hangers'!A:J,7),IF(C152&lt;(MAX('Brass Nipples '!A:A))+1,VLOOKUP(C152,'Brass Nipples '!A:J,7),IF(C152&lt;(MAX('Brass Fittings '!A:A))+1,VLOOKUP(C152,'Brass Fittings '!A:J,7),IF(C152&lt;(MAX(Valves!A:A))+1,VLOOKUP(C152,Valves!A:J,7),IF(C152&lt;(MAX('PEX Tubing'!A:A))+1,VLOOKUP(C152,'PEX Tubing'!A:I,7),IF(C152&lt;(MAX('PEX Fittings - Brass'!A:A))+1,VLOOKUP(C152,'PEX Fittings - Brass'!A:J,7),IF(C152&lt;(MAX('PEX Fittings - EXPN Brass'!A:A))+1,VLOOKUP(C152,'PEX Fittings - EXPN Brass'!A:J,7),IF(C152&lt;(MAX('PEX Fittings - F1807 PPSU '!A:A))+1,VLOOKUP(C152,'PEX Fittings - F1807 PPSU '!A:J,7),IF(C152&lt;(MAX('PEX Fittings - F1960 EPPSU'!A:A))+1,VLOOKUP(C152,'PEX Fittings - F1960 EPPSU'!A:J,7),IF(C152&lt;(MAX(Accessories!A:A))+1,VLOOKUP(C152,Accessories!A:J,7),IF(C152&lt;(MAX('PVC DWV'!A:A))+1,VLOOKUP(C152,'PVC DWV'!A:K,8),IF(C152&lt;(MAX('PVC SCH 40'!A:A))+1,VLOOKUP(C152,'PVC SCH 40'!A:K,7),IF(C152&lt;(MAX('Push Fittings'!A:A))+1,VLOOKUP(C152,'Push Fittings'!A:J,7),IF(C152&lt;(MAX('Copper Wrot'!A:A))+1,VLOOKUP(C152,'Copper Wrot'!A:L,9),IF(C152&lt;(MAX('Cast Copper'!A:A))+1,VLOOKUP(C152,'Cast Copper'!A:J,6),IF(C152&lt;(MAX('Press Copper Fittings'!A:A))+1,VLOOKUP(C152,'Press Copper Fittings'!A:J,7),IF(C152&lt;(MAX('Supply Stops'!A:A))+1,VLOOKUP(C152,'Supply Stops'!A:J,7),IF(C152&lt;(MAX('Supply Lines'!A:A))+1,VLOOKUP(C152,'Supply Lines'!A:J,7),IF(C152&lt;(MAX('Gas Connectors'!A:A))+1,VLOOKUP(C152,'Gas Connectors'!A:J,7),IF(C152&lt;(MAX('CI Fittings'!A:A))+1,VLOOKUP(C152,'CI Fittings'!A:J,7),IF(C152&lt;(MAX('Steel Couplings'!A:A))+1,VLOOKUP(C152,'Steel Couplings'!A:J,7),IF(C152&lt;(MAX(NHC!A:A))+1,VLOOKUP(C152,NHC!A:J,7),IF(C152&lt;(MAX('Dielectric Unions'!A:A))+1,VLOOKUP(C152,'Dielectric Unions'!A:J,7),IF(C152&lt;(MAX('MI Fittings - XH'!A:A))+1,VLOOKUP(C152,'MI Fittings - XH'!A:J,7),IF(C152&lt;(MAX('Steel Nipples - XH'!A:A))+1,VLOOKUP(C152,'Steel Nipples - XH'!A:J,7),IF(C152&lt;(MAX('CPVC Adapters'!A:A))+1,VLOOKUP(C152,'CPVC Adapters'!A:J,7),0))))))))))))))))))))))))))))))</f>
        <v>0</v>
      </c>
      <c r="J152" s="1555">
        <f t="shared" si="2"/>
        <v>0</v>
      </c>
    </row>
    <row r="153" spans="3:10" ht="15" customHeight="1" thickTop="1" thickBot="1">
      <c r="C153" s="976">
        <v>132</v>
      </c>
      <c r="D153" s="17" t="str">
        <f>IF(C153&lt;(MAX('MI Fittings'!A:A))+1,VLOOKUP(C153,'MI Fittings'!A:K,10),IF(C153&lt;(MAX('CS Press Fittings'!A:A))+1,VLOOKUP(C153,'CS Press Fittings'!A:K,11),IF(C153&lt;(MAX('Steel Nipples'!A:A))+1,VLOOKUP(C153,'Steel Nipples'!A:K,10),IF(C153&lt;(MAX('Steel Cut Lengths'!A:A))+1,VLOOKUP(C153,'Steel Cut Lengths'!A:K,10),IF(C153&lt;(MAX('Pipe Hangers'!A:A))+1,VLOOKUP(C153,'Pipe Hangers'!A:J,10),IF(C153&lt;(MAX('Brass Nipples '!A:A))+1,VLOOKUP(C153,'Brass Nipples '!A:J,10),IF(C153&lt;(MAX('Brass Fittings '!A:A))+1,VLOOKUP(C153,'Brass Fittings '!A:J,10),IF(C153&lt;(MAX(Valves!A:A))+1,VLOOKUP(C153,Valves!A:J,10),IF(C153&lt;(MAX('PEX Tubing'!A:A))+1,VLOOKUP(C153,'PEX Tubing'!A:I,9),IF(C153&lt;(MAX('PEX Fittings - Brass'!A:A))+1,VLOOKUP(C153,'PEX Fittings - Brass'!A:J,10),IF(C153&lt;(MAX('PEX Fittings - EXPN Brass'!A:A))+1,VLOOKUP(C153,'PEX Fittings - EXPN Brass'!A:J,10),IF(C153&lt;(MAX('PEX Fittings - F1807 PPSU '!A:A))+1,VLOOKUP(C153,'PEX Fittings - F1807 PPSU '!A:J,10),IF(C153&lt;(MAX('PEX Fittings - F1960 EPPSU'!A:A))+1,VLOOKUP(C153,'PEX Fittings - F1960 EPPSU'!A:J,10),IF(C153&lt;(MAX(Accessories!A:A))+1,VLOOKUP(C153,Accessories!A:J,10),IF(C153&lt;(MAX('PVC DWV'!A:A))+1,VLOOKUP(C153,'PVC DWV'!A:K,11),IF(C153&lt;(MAX('PVC SCH 40'!A:A))+1,VLOOKUP(C153,'PVC SCH 40'!A:K,11),IF(C153&lt;(MAX('Push Fittings'!A:A))+1,VLOOKUP(C153,'Push Fittings'!A:J,10),IF(C153&lt;(MAX('Copper Wrot'!A:A))+1,VLOOKUP(C153,'Copper Wrot'!A:L,12),IF(C153&lt;(MAX('Cast Copper'!A:A))+1,VLOOKUP(C153,'Cast Copper'!A:J,10),IF(C153&lt;(MAX('Press Copper Fittings'!A:A))+1,VLOOKUP(C153,'Press Copper Fittings'!A:J,10),IF(C153&lt;(MAX('Supply Stops'!A:A))+1,VLOOKUP(C153,'Supply Stops'!A:J,10),IF(C153&lt;(MAX('Supply Lines'!A:A))+1,VLOOKUP(C153,'Supply Lines'!A:J,10),IF(C153&lt;(MAX('Gas Connectors'!A:A))+1,VLOOKUP(C153,'Gas Connectors'!A:J,10),IF(C153&lt;(MAX('CI Fittings'!A:A))+1,VLOOKUP(C153,'CI Fittings'!A:J,10),IF(C153&lt;(MAX('Steel Couplings'!A:A))+1,VLOOKUP(C153,'Steel Couplings'!A:J,10),IF(C153&lt;(MAX(NHC!A:A))+1,VLOOKUP(C153,NHC!A:J,10),IF(C153&lt;(MAX('Dielectric Unions'!A:A))+1,VLOOKUP(C153,'Dielectric Unions'!A:J,10),IF(C153&lt;(MAX('MI Fittings - XH'!A:A))+1,VLOOKUP(C153,'MI Fittings - XH'!A:J,10),IF(C153&lt;(MAX('Steel Nipples - XH'!A:A))+1,VLOOKUP(C153,'Steel Nipples - XH'!A:J,10),IF(C153&lt;(MAX('CPVC Adapters'!A:A))+1,VLOOKUP(C153,'CPVC Adapters'!A:J,10),""))))))))))))))))))))))))))))))</f>
        <v/>
      </c>
      <c r="E153" s="975" t="str">
        <f>IF(C153&lt;(MAX('MI Fittings'!A:A))+1,VLOOKUP(C153,'MI Fittings'!A:K,3),IF(C153&lt;(MAX('CS Press Fittings'!A:A))+1,VLOOKUP(C153,'CS Press Fittings'!A:K,4),IF(C153&lt;(MAX('Steel Nipples'!A:A))+1,VLOOKUP(C153,'Steel Nipples'!A:K,3),IF(C153&lt;(MAX('Steel Cut Lengths'!A:A))+1,VLOOKUP(C153,'Steel Cut Lengths'!A:K,3),IF(C153&lt;(MAX('Pipe Hangers'!A:A))+1,VLOOKUP(C153,'Pipe Hangers'!A:J,3),IF(C153&lt;(MAX('Brass Nipples '!A:A))+1,VLOOKUP(C153,'Brass Nipples '!A:J,3),IF(C153&lt;(MAX('Brass Fittings '!A:A))+1,VLOOKUP(C153,'Brass Fittings '!A:J,3),IF(C153&lt;(MAX(Valves!A:A))+1,VLOOKUP(C153,Valves!A:J,3),IF(C153&lt;(MAX('PEX Tubing'!A:A))+1,VLOOKUP(C153,'PEX Tubing'!A:I,3),IF(C153&lt;(MAX('PEX Fittings - Brass'!A:A))+1,VLOOKUP(C153,'PEX Fittings - Brass'!A:J,3),IF(C153&lt;(MAX('PEX Fittings - EXPN Brass'!A:A))+1,VLOOKUP(C153,'PEX Fittings - EXPN Brass'!A:J,3),IF(C153&lt;(MAX('PEX Fittings - F1807 PPSU '!A:A))+1,VLOOKUP(C153,'PEX Fittings - F1807 PPSU '!A:J,3),IF(C153&lt;(MAX('PEX Fittings - F1960 EPPSU'!A:A))+1,VLOOKUP(C153,'PEX Fittings - F1960 EPPSU'!A:J,3),IF(C153&lt;(MAX(Accessories!A:A))+1,VLOOKUP(C153,Accessories!A:J,3),IF(C153&lt;(MAX('PVC DWV'!A:A))+1,VLOOKUP(C153,'PVC DWV'!A:K,3),IF(C153&lt;(MAX('PVC SCH 40'!A:A))+1,VLOOKUP(C153,'PVC SCH 40'!A:K,3),IF(C153&lt;(MAX('Push Fittings'!A:A))+1,VLOOKUP(C153,'Push Fittings'!A:J,3),IF(C153&lt;(MAX('Copper Wrot'!A:A))+1,VLOOKUP(C153,'Copper Wrot'!A:L,3),IF(C153&lt;(MAX('Cast Copper'!A:A))+1,VLOOKUP(C153,'Cast Copper'!A:J,3),IF(C153&lt;(MAX('Cast Copper'!A:A))+1,VLOOKUP(C153,'Cast Copper'!A:J,3),IF(C153&lt;(MAX('Press Copper Fittings'!A:A))+1,VLOOKUP(C153,'Press Copper Fittings'!A:J,3),IF(C153&lt;(MAX('Supply Stops'!A:A))+1,VLOOKUP(C153,'Supply Stops'!A:J,3),IF(C153&lt;(MAX('Supply Lines'!A:A))+1,VLOOKUP(C153,'Supply Lines'!A:J,3),IF(C153&lt;(MAX('Gas Connectors'!A:A))+1,VLOOKUP(C153,'Gas Connectors'!A:J,3),IF(C153&lt;(MAX('CI Fittings'!A:A))+1,VLOOKUP(C153,'CI Fittings'!A:J,3),IF(C153&lt;(MAX('Steel Couplings'!A:A))+1,VLOOKUP(C153,'Steel Couplings'!A:J,3),IF(C153&lt;(MAX(NHC!A:A))+1,VLOOKUP(C153,NHC!A:J,3),IF(C153&lt;(MAX('Dielectric Unions'!A:A))+1,VLOOKUP(C153,'Dielectric Unions'!A:J,3),IF(C153&lt;(MAX('MI Fittings - XH'!A:A))+1,VLOOKUP(C153,'MI Fittings - XH'!A:J,3),IF(C153&lt;(MAX('Steel Nipples - XH'!A:A))+1,VLOOKUP(C153,'Steel Nipples - XH'!A:J,3),IF(C153&lt;(MAX('CPVC Adapters'!A:A))+1,VLOOKUP(C153,'CPVC Adapters'!A:J,3),"")))))))))))))))))))))))))))))))</f>
        <v/>
      </c>
      <c r="F153" s="1376" t="str">
        <f>IFERROR(VLOOKUP(E153,'Consolidated Master Sheet'!B:C,2,0),"")</f>
        <v/>
      </c>
      <c r="G153" s="1377"/>
      <c r="H153" s="345" t="str">
        <f>IFERROR(VLOOKUP(E153,'PEX Tubing'!C:H,6,0),IFERROR(VLOOKUP(E153,'Consolidated Master Sheet'!B:G,6,0),""))</f>
        <v/>
      </c>
      <c r="I153" s="1554">
        <f>IF(C153&lt;(MAX('MI Fittings'!A:A))+1,VLOOKUP(C153,'MI Fittings'!A:K,7),IF(C153&lt;(MAX('CS Press Fittings'!A:A))+1,VLOOKUP(C153,'CS Press Fittings'!A:K,8),IF(C153&lt;(MAX('Steel Nipples'!A:A))+1,VLOOKUP(C153,'Steel Nipples'!A:K,7),IF(C153&lt;(MAX('Steel Cut Lengths'!A:A))+1,VLOOKUP(C153,'Steel Cut Lengths'!A:K,7),IF(C153&lt;(MAX('Pipe Hangers'!A:A))+1,VLOOKUP(C153,'Pipe Hangers'!A:J,7),IF(C153&lt;(MAX('Brass Nipples '!A:A))+1,VLOOKUP(C153,'Brass Nipples '!A:J,7),IF(C153&lt;(MAX('Brass Fittings '!A:A))+1,VLOOKUP(C153,'Brass Fittings '!A:J,7),IF(C153&lt;(MAX(Valves!A:A))+1,VLOOKUP(C153,Valves!A:J,7),IF(C153&lt;(MAX('PEX Tubing'!A:A))+1,VLOOKUP(C153,'PEX Tubing'!A:I,7),IF(C153&lt;(MAX('PEX Fittings - Brass'!A:A))+1,VLOOKUP(C153,'PEX Fittings - Brass'!A:J,7),IF(C153&lt;(MAX('PEX Fittings - EXPN Brass'!A:A))+1,VLOOKUP(C153,'PEX Fittings - EXPN Brass'!A:J,7),IF(C153&lt;(MAX('PEX Fittings - F1807 PPSU '!A:A))+1,VLOOKUP(C153,'PEX Fittings - F1807 PPSU '!A:J,7),IF(C153&lt;(MAX('PEX Fittings - F1960 EPPSU'!A:A))+1,VLOOKUP(C153,'PEX Fittings - F1960 EPPSU'!A:J,7),IF(C153&lt;(MAX(Accessories!A:A))+1,VLOOKUP(C153,Accessories!A:J,7),IF(C153&lt;(MAX('PVC DWV'!A:A))+1,VLOOKUP(C153,'PVC DWV'!A:K,8),IF(C153&lt;(MAX('PVC SCH 40'!A:A))+1,VLOOKUP(C153,'PVC SCH 40'!A:K,7),IF(C153&lt;(MAX('Push Fittings'!A:A))+1,VLOOKUP(C153,'Push Fittings'!A:J,7),IF(C153&lt;(MAX('Copper Wrot'!A:A))+1,VLOOKUP(C153,'Copper Wrot'!A:L,9),IF(C153&lt;(MAX('Cast Copper'!A:A))+1,VLOOKUP(C153,'Cast Copper'!A:J,6),IF(C153&lt;(MAX('Press Copper Fittings'!A:A))+1,VLOOKUP(C153,'Press Copper Fittings'!A:J,7),IF(C153&lt;(MAX('Supply Stops'!A:A))+1,VLOOKUP(C153,'Supply Stops'!A:J,7),IF(C153&lt;(MAX('Supply Lines'!A:A))+1,VLOOKUP(C153,'Supply Lines'!A:J,7),IF(C153&lt;(MAX('Gas Connectors'!A:A))+1,VLOOKUP(C153,'Gas Connectors'!A:J,7),IF(C153&lt;(MAX('CI Fittings'!A:A))+1,VLOOKUP(C153,'CI Fittings'!A:J,7),IF(C153&lt;(MAX('Steel Couplings'!A:A))+1,VLOOKUP(C153,'Steel Couplings'!A:J,7),IF(C153&lt;(MAX(NHC!A:A))+1,VLOOKUP(C153,NHC!A:J,7),IF(C153&lt;(MAX('Dielectric Unions'!A:A))+1,VLOOKUP(C153,'Dielectric Unions'!A:J,7),IF(C153&lt;(MAX('MI Fittings - XH'!A:A))+1,VLOOKUP(C153,'MI Fittings - XH'!A:J,7),IF(C153&lt;(MAX('Steel Nipples - XH'!A:A))+1,VLOOKUP(C153,'Steel Nipples - XH'!A:J,7),IF(C153&lt;(MAX('CPVC Adapters'!A:A))+1,VLOOKUP(C153,'CPVC Adapters'!A:J,7),0))))))))))))))))))))))))))))))</f>
        <v>0</v>
      </c>
      <c r="J153" s="1555">
        <f t="shared" si="2"/>
        <v>0</v>
      </c>
    </row>
    <row r="154" spans="3:10" ht="15" customHeight="1" thickTop="1" thickBot="1">
      <c r="C154" s="977">
        <v>133</v>
      </c>
      <c r="D154" s="17" t="str">
        <f>IF(C154&lt;(MAX('MI Fittings'!A:A))+1,VLOOKUP(C154,'MI Fittings'!A:K,10),IF(C154&lt;(MAX('CS Press Fittings'!A:A))+1,VLOOKUP(C154,'CS Press Fittings'!A:K,11),IF(C154&lt;(MAX('Steel Nipples'!A:A))+1,VLOOKUP(C154,'Steel Nipples'!A:K,10),IF(C154&lt;(MAX('Steel Cut Lengths'!A:A))+1,VLOOKUP(C154,'Steel Cut Lengths'!A:K,10),IF(C154&lt;(MAX('Pipe Hangers'!A:A))+1,VLOOKUP(C154,'Pipe Hangers'!A:J,10),IF(C154&lt;(MAX('Brass Nipples '!A:A))+1,VLOOKUP(C154,'Brass Nipples '!A:J,10),IF(C154&lt;(MAX('Brass Fittings '!A:A))+1,VLOOKUP(C154,'Brass Fittings '!A:J,10),IF(C154&lt;(MAX(Valves!A:A))+1,VLOOKUP(C154,Valves!A:J,10),IF(C154&lt;(MAX('PEX Tubing'!A:A))+1,VLOOKUP(C154,'PEX Tubing'!A:I,9),IF(C154&lt;(MAX('PEX Fittings - Brass'!A:A))+1,VLOOKUP(C154,'PEX Fittings - Brass'!A:J,10),IF(C154&lt;(MAX('PEX Fittings - EXPN Brass'!A:A))+1,VLOOKUP(C154,'PEX Fittings - EXPN Brass'!A:J,10),IF(C154&lt;(MAX('PEX Fittings - F1807 PPSU '!A:A))+1,VLOOKUP(C154,'PEX Fittings - F1807 PPSU '!A:J,10),IF(C154&lt;(MAX('PEX Fittings - F1960 EPPSU'!A:A))+1,VLOOKUP(C154,'PEX Fittings - F1960 EPPSU'!A:J,10),IF(C154&lt;(MAX(Accessories!A:A))+1,VLOOKUP(C154,Accessories!A:J,10),IF(C154&lt;(MAX('PVC DWV'!A:A))+1,VLOOKUP(C154,'PVC DWV'!A:K,11),IF(C154&lt;(MAX('PVC SCH 40'!A:A))+1,VLOOKUP(C154,'PVC SCH 40'!A:K,11),IF(C154&lt;(MAX('Push Fittings'!A:A))+1,VLOOKUP(C154,'Push Fittings'!A:J,10),IF(C154&lt;(MAX('Copper Wrot'!A:A))+1,VLOOKUP(C154,'Copper Wrot'!A:L,12),IF(C154&lt;(MAX('Cast Copper'!A:A))+1,VLOOKUP(C154,'Cast Copper'!A:J,10),IF(C154&lt;(MAX('Press Copper Fittings'!A:A))+1,VLOOKUP(C154,'Press Copper Fittings'!A:J,10),IF(C154&lt;(MAX('Supply Stops'!A:A))+1,VLOOKUP(C154,'Supply Stops'!A:J,10),IF(C154&lt;(MAX('Supply Lines'!A:A))+1,VLOOKUP(C154,'Supply Lines'!A:J,10),IF(C154&lt;(MAX('Gas Connectors'!A:A))+1,VLOOKUP(C154,'Gas Connectors'!A:J,10),IF(C154&lt;(MAX('CI Fittings'!A:A))+1,VLOOKUP(C154,'CI Fittings'!A:J,10),IF(C154&lt;(MAX('Steel Couplings'!A:A))+1,VLOOKUP(C154,'Steel Couplings'!A:J,10),IF(C154&lt;(MAX(NHC!A:A))+1,VLOOKUP(C154,NHC!A:J,10),IF(C154&lt;(MAX('Dielectric Unions'!A:A))+1,VLOOKUP(C154,'Dielectric Unions'!A:J,10),IF(C154&lt;(MAX('MI Fittings - XH'!A:A))+1,VLOOKUP(C154,'MI Fittings - XH'!A:J,10),IF(C154&lt;(MAX('Steel Nipples - XH'!A:A))+1,VLOOKUP(C154,'Steel Nipples - XH'!A:J,10),IF(C154&lt;(MAX('CPVC Adapters'!A:A))+1,VLOOKUP(C154,'CPVC Adapters'!A:J,10),""))))))))))))))))))))))))))))))</f>
        <v/>
      </c>
      <c r="E154" s="975" t="str">
        <f>IF(C154&lt;(MAX('MI Fittings'!A:A))+1,VLOOKUP(C154,'MI Fittings'!A:K,3),IF(C154&lt;(MAX('CS Press Fittings'!A:A))+1,VLOOKUP(C154,'CS Press Fittings'!A:K,4),IF(C154&lt;(MAX('Steel Nipples'!A:A))+1,VLOOKUP(C154,'Steel Nipples'!A:K,3),IF(C154&lt;(MAX('Steel Cut Lengths'!A:A))+1,VLOOKUP(C154,'Steel Cut Lengths'!A:K,3),IF(C154&lt;(MAX('Pipe Hangers'!A:A))+1,VLOOKUP(C154,'Pipe Hangers'!A:J,3),IF(C154&lt;(MAX('Brass Nipples '!A:A))+1,VLOOKUP(C154,'Brass Nipples '!A:J,3),IF(C154&lt;(MAX('Brass Fittings '!A:A))+1,VLOOKUP(C154,'Brass Fittings '!A:J,3),IF(C154&lt;(MAX(Valves!A:A))+1,VLOOKUP(C154,Valves!A:J,3),IF(C154&lt;(MAX('PEX Tubing'!A:A))+1,VLOOKUP(C154,'PEX Tubing'!A:I,3),IF(C154&lt;(MAX('PEX Fittings - Brass'!A:A))+1,VLOOKUP(C154,'PEX Fittings - Brass'!A:J,3),IF(C154&lt;(MAX('PEX Fittings - EXPN Brass'!A:A))+1,VLOOKUP(C154,'PEX Fittings - EXPN Brass'!A:J,3),IF(C154&lt;(MAX('PEX Fittings - F1807 PPSU '!A:A))+1,VLOOKUP(C154,'PEX Fittings - F1807 PPSU '!A:J,3),IF(C154&lt;(MAX('PEX Fittings - F1960 EPPSU'!A:A))+1,VLOOKUP(C154,'PEX Fittings - F1960 EPPSU'!A:J,3),IF(C154&lt;(MAX(Accessories!A:A))+1,VLOOKUP(C154,Accessories!A:J,3),IF(C154&lt;(MAX('PVC DWV'!A:A))+1,VLOOKUP(C154,'PVC DWV'!A:K,3),IF(C154&lt;(MAX('PVC SCH 40'!A:A))+1,VLOOKUP(C154,'PVC SCH 40'!A:K,3),IF(C154&lt;(MAX('Push Fittings'!A:A))+1,VLOOKUP(C154,'Push Fittings'!A:J,3),IF(C154&lt;(MAX('Copper Wrot'!A:A))+1,VLOOKUP(C154,'Copper Wrot'!A:L,3),IF(C154&lt;(MAX('Cast Copper'!A:A))+1,VLOOKUP(C154,'Cast Copper'!A:J,3),IF(C154&lt;(MAX('Cast Copper'!A:A))+1,VLOOKUP(C154,'Cast Copper'!A:J,3),IF(C154&lt;(MAX('Press Copper Fittings'!A:A))+1,VLOOKUP(C154,'Press Copper Fittings'!A:J,3),IF(C154&lt;(MAX('Supply Stops'!A:A))+1,VLOOKUP(C154,'Supply Stops'!A:J,3),IF(C154&lt;(MAX('Supply Lines'!A:A))+1,VLOOKUP(C154,'Supply Lines'!A:J,3),IF(C154&lt;(MAX('Gas Connectors'!A:A))+1,VLOOKUP(C154,'Gas Connectors'!A:J,3),IF(C154&lt;(MAX('CI Fittings'!A:A))+1,VLOOKUP(C154,'CI Fittings'!A:J,3),IF(C154&lt;(MAX('Steel Couplings'!A:A))+1,VLOOKUP(C154,'Steel Couplings'!A:J,3),IF(C154&lt;(MAX(NHC!A:A))+1,VLOOKUP(C154,NHC!A:J,3),IF(C154&lt;(MAX('Dielectric Unions'!A:A))+1,VLOOKUP(C154,'Dielectric Unions'!A:J,3),IF(C154&lt;(MAX('MI Fittings - XH'!A:A))+1,VLOOKUP(C154,'MI Fittings - XH'!A:J,3),IF(C154&lt;(MAX('Steel Nipples - XH'!A:A))+1,VLOOKUP(C154,'Steel Nipples - XH'!A:J,3),IF(C154&lt;(MAX('CPVC Adapters'!A:A))+1,VLOOKUP(C154,'CPVC Adapters'!A:J,3),"")))))))))))))))))))))))))))))))</f>
        <v/>
      </c>
      <c r="F154" s="1376" t="str">
        <f>IFERROR(VLOOKUP(E154,'Consolidated Master Sheet'!B:C,2,0),"")</f>
        <v/>
      </c>
      <c r="G154" s="1377"/>
      <c r="H154" s="345" t="str">
        <f>IFERROR(VLOOKUP(E154,'PEX Tubing'!C:H,6,0),IFERROR(VLOOKUP(E154,'Consolidated Master Sheet'!B:G,6,0),""))</f>
        <v/>
      </c>
      <c r="I154" s="1554">
        <f>IF(C154&lt;(MAX('MI Fittings'!A:A))+1,VLOOKUP(C154,'MI Fittings'!A:K,7),IF(C154&lt;(MAX('CS Press Fittings'!A:A))+1,VLOOKUP(C154,'CS Press Fittings'!A:K,8),IF(C154&lt;(MAX('Steel Nipples'!A:A))+1,VLOOKUP(C154,'Steel Nipples'!A:K,7),IF(C154&lt;(MAX('Steel Cut Lengths'!A:A))+1,VLOOKUP(C154,'Steel Cut Lengths'!A:K,7),IF(C154&lt;(MAX('Pipe Hangers'!A:A))+1,VLOOKUP(C154,'Pipe Hangers'!A:J,7),IF(C154&lt;(MAX('Brass Nipples '!A:A))+1,VLOOKUP(C154,'Brass Nipples '!A:J,7),IF(C154&lt;(MAX('Brass Fittings '!A:A))+1,VLOOKUP(C154,'Brass Fittings '!A:J,7),IF(C154&lt;(MAX(Valves!A:A))+1,VLOOKUP(C154,Valves!A:J,7),IF(C154&lt;(MAX('PEX Tubing'!A:A))+1,VLOOKUP(C154,'PEX Tubing'!A:I,7),IF(C154&lt;(MAX('PEX Fittings - Brass'!A:A))+1,VLOOKUP(C154,'PEX Fittings - Brass'!A:J,7),IF(C154&lt;(MAX('PEX Fittings - EXPN Brass'!A:A))+1,VLOOKUP(C154,'PEX Fittings - EXPN Brass'!A:J,7),IF(C154&lt;(MAX('PEX Fittings - F1807 PPSU '!A:A))+1,VLOOKUP(C154,'PEX Fittings - F1807 PPSU '!A:J,7),IF(C154&lt;(MAX('PEX Fittings - F1960 EPPSU'!A:A))+1,VLOOKUP(C154,'PEX Fittings - F1960 EPPSU'!A:J,7),IF(C154&lt;(MAX(Accessories!A:A))+1,VLOOKUP(C154,Accessories!A:J,7),IF(C154&lt;(MAX('PVC DWV'!A:A))+1,VLOOKUP(C154,'PVC DWV'!A:K,8),IF(C154&lt;(MAX('PVC SCH 40'!A:A))+1,VLOOKUP(C154,'PVC SCH 40'!A:K,7),IF(C154&lt;(MAX('Push Fittings'!A:A))+1,VLOOKUP(C154,'Push Fittings'!A:J,7),IF(C154&lt;(MAX('Copper Wrot'!A:A))+1,VLOOKUP(C154,'Copper Wrot'!A:L,9),IF(C154&lt;(MAX('Cast Copper'!A:A))+1,VLOOKUP(C154,'Cast Copper'!A:J,6),IF(C154&lt;(MAX('Press Copper Fittings'!A:A))+1,VLOOKUP(C154,'Press Copper Fittings'!A:J,7),IF(C154&lt;(MAX('Supply Stops'!A:A))+1,VLOOKUP(C154,'Supply Stops'!A:J,7),IF(C154&lt;(MAX('Supply Lines'!A:A))+1,VLOOKUP(C154,'Supply Lines'!A:J,7),IF(C154&lt;(MAX('Gas Connectors'!A:A))+1,VLOOKUP(C154,'Gas Connectors'!A:J,7),IF(C154&lt;(MAX('CI Fittings'!A:A))+1,VLOOKUP(C154,'CI Fittings'!A:J,7),IF(C154&lt;(MAX('Steel Couplings'!A:A))+1,VLOOKUP(C154,'Steel Couplings'!A:J,7),IF(C154&lt;(MAX(NHC!A:A))+1,VLOOKUP(C154,NHC!A:J,7),IF(C154&lt;(MAX('Dielectric Unions'!A:A))+1,VLOOKUP(C154,'Dielectric Unions'!A:J,7),IF(C154&lt;(MAX('MI Fittings - XH'!A:A))+1,VLOOKUP(C154,'MI Fittings - XH'!A:J,7),IF(C154&lt;(MAX('Steel Nipples - XH'!A:A))+1,VLOOKUP(C154,'Steel Nipples - XH'!A:J,7),IF(C154&lt;(MAX('CPVC Adapters'!A:A))+1,VLOOKUP(C154,'CPVC Adapters'!A:J,7),0))))))))))))))))))))))))))))))</f>
        <v>0</v>
      </c>
      <c r="J154" s="1555">
        <f t="shared" si="2"/>
        <v>0</v>
      </c>
    </row>
    <row r="155" spans="3:10" ht="15" customHeight="1" thickTop="1" thickBot="1">
      <c r="C155" s="976">
        <v>134</v>
      </c>
      <c r="D155" s="17" t="str">
        <f>IF(C155&lt;(MAX('MI Fittings'!A:A))+1,VLOOKUP(C155,'MI Fittings'!A:K,10),IF(C155&lt;(MAX('CS Press Fittings'!A:A))+1,VLOOKUP(C155,'CS Press Fittings'!A:K,11),IF(C155&lt;(MAX('Steel Nipples'!A:A))+1,VLOOKUP(C155,'Steel Nipples'!A:K,10),IF(C155&lt;(MAX('Steel Cut Lengths'!A:A))+1,VLOOKUP(C155,'Steel Cut Lengths'!A:K,10),IF(C155&lt;(MAX('Pipe Hangers'!A:A))+1,VLOOKUP(C155,'Pipe Hangers'!A:J,10),IF(C155&lt;(MAX('Brass Nipples '!A:A))+1,VLOOKUP(C155,'Brass Nipples '!A:J,10),IF(C155&lt;(MAX('Brass Fittings '!A:A))+1,VLOOKUP(C155,'Brass Fittings '!A:J,10),IF(C155&lt;(MAX(Valves!A:A))+1,VLOOKUP(C155,Valves!A:J,10),IF(C155&lt;(MAX('PEX Tubing'!A:A))+1,VLOOKUP(C155,'PEX Tubing'!A:I,9),IF(C155&lt;(MAX('PEX Fittings - Brass'!A:A))+1,VLOOKUP(C155,'PEX Fittings - Brass'!A:J,10),IF(C155&lt;(MAX('PEX Fittings - EXPN Brass'!A:A))+1,VLOOKUP(C155,'PEX Fittings - EXPN Brass'!A:J,10),IF(C155&lt;(MAX('PEX Fittings - F1807 PPSU '!A:A))+1,VLOOKUP(C155,'PEX Fittings - F1807 PPSU '!A:J,10),IF(C155&lt;(MAX('PEX Fittings - F1960 EPPSU'!A:A))+1,VLOOKUP(C155,'PEX Fittings - F1960 EPPSU'!A:J,10),IF(C155&lt;(MAX(Accessories!A:A))+1,VLOOKUP(C155,Accessories!A:J,10),IF(C155&lt;(MAX('PVC DWV'!A:A))+1,VLOOKUP(C155,'PVC DWV'!A:K,11),IF(C155&lt;(MAX('PVC SCH 40'!A:A))+1,VLOOKUP(C155,'PVC SCH 40'!A:K,11),IF(C155&lt;(MAX('Push Fittings'!A:A))+1,VLOOKUP(C155,'Push Fittings'!A:J,10),IF(C155&lt;(MAX('Copper Wrot'!A:A))+1,VLOOKUP(C155,'Copper Wrot'!A:L,12),IF(C155&lt;(MAX('Cast Copper'!A:A))+1,VLOOKUP(C155,'Cast Copper'!A:J,10),IF(C155&lt;(MAX('Press Copper Fittings'!A:A))+1,VLOOKUP(C155,'Press Copper Fittings'!A:J,10),IF(C155&lt;(MAX('Supply Stops'!A:A))+1,VLOOKUP(C155,'Supply Stops'!A:J,10),IF(C155&lt;(MAX('Supply Lines'!A:A))+1,VLOOKUP(C155,'Supply Lines'!A:J,10),IF(C155&lt;(MAX('Gas Connectors'!A:A))+1,VLOOKUP(C155,'Gas Connectors'!A:J,10),IF(C155&lt;(MAX('CI Fittings'!A:A))+1,VLOOKUP(C155,'CI Fittings'!A:J,10),IF(C155&lt;(MAX('Steel Couplings'!A:A))+1,VLOOKUP(C155,'Steel Couplings'!A:J,10),IF(C155&lt;(MAX(NHC!A:A))+1,VLOOKUP(C155,NHC!A:J,10),IF(C155&lt;(MAX('Dielectric Unions'!A:A))+1,VLOOKUP(C155,'Dielectric Unions'!A:J,10),IF(C155&lt;(MAX('MI Fittings - XH'!A:A))+1,VLOOKUP(C155,'MI Fittings - XH'!A:J,10),IF(C155&lt;(MAX('Steel Nipples - XH'!A:A))+1,VLOOKUP(C155,'Steel Nipples - XH'!A:J,10),IF(C155&lt;(MAX('CPVC Adapters'!A:A))+1,VLOOKUP(C155,'CPVC Adapters'!A:J,10),""))))))))))))))))))))))))))))))</f>
        <v/>
      </c>
      <c r="E155" s="975" t="str">
        <f>IF(C155&lt;(MAX('MI Fittings'!A:A))+1,VLOOKUP(C155,'MI Fittings'!A:K,3),IF(C155&lt;(MAX('CS Press Fittings'!A:A))+1,VLOOKUP(C155,'CS Press Fittings'!A:K,4),IF(C155&lt;(MAX('Steel Nipples'!A:A))+1,VLOOKUP(C155,'Steel Nipples'!A:K,3),IF(C155&lt;(MAX('Steel Cut Lengths'!A:A))+1,VLOOKUP(C155,'Steel Cut Lengths'!A:K,3),IF(C155&lt;(MAX('Pipe Hangers'!A:A))+1,VLOOKUP(C155,'Pipe Hangers'!A:J,3),IF(C155&lt;(MAX('Brass Nipples '!A:A))+1,VLOOKUP(C155,'Brass Nipples '!A:J,3),IF(C155&lt;(MAX('Brass Fittings '!A:A))+1,VLOOKUP(C155,'Brass Fittings '!A:J,3),IF(C155&lt;(MAX(Valves!A:A))+1,VLOOKUP(C155,Valves!A:J,3),IF(C155&lt;(MAX('PEX Tubing'!A:A))+1,VLOOKUP(C155,'PEX Tubing'!A:I,3),IF(C155&lt;(MAX('PEX Fittings - Brass'!A:A))+1,VLOOKUP(C155,'PEX Fittings - Brass'!A:J,3),IF(C155&lt;(MAX('PEX Fittings - EXPN Brass'!A:A))+1,VLOOKUP(C155,'PEX Fittings - EXPN Brass'!A:J,3),IF(C155&lt;(MAX('PEX Fittings - F1807 PPSU '!A:A))+1,VLOOKUP(C155,'PEX Fittings - F1807 PPSU '!A:J,3),IF(C155&lt;(MAX('PEX Fittings - F1960 EPPSU'!A:A))+1,VLOOKUP(C155,'PEX Fittings - F1960 EPPSU'!A:J,3),IF(C155&lt;(MAX(Accessories!A:A))+1,VLOOKUP(C155,Accessories!A:J,3),IF(C155&lt;(MAX('PVC DWV'!A:A))+1,VLOOKUP(C155,'PVC DWV'!A:K,3),IF(C155&lt;(MAX('PVC SCH 40'!A:A))+1,VLOOKUP(C155,'PVC SCH 40'!A:K,3),IF(C155&lt;(MAX('Push Fittings'!A:A))+1,VLOOKUP(C155,'Push Fittings'!A:J,3),IF(C155&lt;(MAX('Copper Wrot'!A:A))+1,VLOOKUP(C155,'Copper Wrot'!A:L,3),IF(C155&lt;(MAX('Cast Copper'!A:A))+1,VLOOKUP(C155,'Cast Copper'!A:J,3),IF(C155&lt;(MAX('Cast Copper'!A:A))+1,VLOOKUP(C155,'Cast Copper'!A:J,3),IF(C155&lt;(MAX('Press Copper Fittings'!A:A))+1,VLOOKUP(C155,'Press Copper Fittings'!A:J,3),IF(C155&lt;(MAX('Supply Stops'!A:A))+1,VLOOKUP(C155,'Supply Stops'!A:J,3),IF(C155&lt;(MAX('Supply Lines'!A:A))+1,VLOOKUP(C155,'Supply Lines'!A:J,3),IF(C155&lt;(MAX('Gas Connectors'!A:A))+1,VLOOKUP(C155,'Gas Connectors'!A:J,3),IF(C155&lt;(MAX('CI Fittings'!A:A))+1,VLOOKUP(C155,'CI Fittings'!A:J,3),IF(C155&lt;(MAX('Steel Couplings'!A:A))+1,VLOOKUP(C155,'Steel Couplings'!A:J,3),IF(C155&lt;(MAX(NHC!A:A))+1,VLOOKUP(C155,NHC!A:J,3),IF(C155&lt;(MAX('Dielectric Unions'!A:A))+1,VLOOKUP(C155,'Dielectric Unions'!A:J,3),IF(C155&lt;(MAX('MI Fittings - XH'!A:A))+1,VLOOKUP(C155,'MI Fittings - XH'!A:J,3),IF(C155&lt;(MAX('Steel Nipples - XH'!A:A))+1,VLOOKUP(C155,'Steel Nipples - XH'!A:J,3),IF(C155&lt;(MAX('CPVC Adapters'!A:A))+1,VLOOKUP(C155,'CPVC Adapters'!A:J,3),"")))))))))))))))))))))))))))))))</f>
        <v/>
      </c>
      <c r="F155" s="1376" t="str">
        <f>IFERROR(VLOOKUP(E155,'Consolidated Master Sheet'!B:C,2,0),"")</f>
        <v/>
      </c>
      <c r="G155" s="1377"/>
      <c r="H155" s="345" t="str">
        <f>IFERROR(VLOOKUP(E155,'PEX Tubing'!C:H,6,0),IFERROR(VLOOKUP(E155,'Consolidated Master Sheet'!B:G,6,0),""))</f>
        <v/>
      </c>
      <c r="I155" s="1554">
        <f>IF(C155&lt;(MAX('MI Fittings'!A:A))+1,VLOOKUP(C155,'MI Fittings'!A:K,7),IF(C155&lt;(MAX('CS Press Fittings'!A:A))+1,VLOOKUP(C155,'CS Press Fittings'!A:K,8),IF(C155&lt;(MAX('Steel Nipples'!A:A))+1,VLOOKUP(C155,'Steel Nipples'!A:K,7),IF(C155&lt;(MAX('Steel Cut Lengths'!A:A))+1,VLOOKUP(C155,'Steel Cut Lengths'!A:K,7),IF(C155&lt;(MAX('Pipe Hangers'!A:A))+1,VLOOKUP(C155,'Pipe Hangers'!A:J,7),IF(C155&lt;(MAX('Brass Nipples '!A:A))+1,VLOOKUP(C155,'Brass Nipples '!A:J,7),IF(C155&lt;(MAX('Brass Fittings '!A:A))+1,VLOOKUP(C155,'Brass Fittings '!A:J,7),IF(C155&lt;(MAX(Valves!A:A))+1,VLOOKUP(C155,Valves!A:J,7),IF(C155&lt;(MAX('PEX Tubing'!A:A))+1,VLOOKUP(C155,'PEX Tubing'!A:I,7),IF(C155&lt;(MAX('PEX Fittings - Brass'!A:A))+1,VLOOKUP(C155,'PEX Fittings - Brass'!A:J,7),IF(C155&lt;(MAX('PEX Fittings - EXPN Brass'!A:A))+1,VLOOKUP(C155,'PEX Fittings - EXPN Brass'!A:J,7),IF(C155&lt;(MAX('PEX Fittings - F1807 PPSU '!A:A))+1,VLOOKUP(C155,'PEX Fittings - F1807 PPSU '!A:J,7),IF(C155&lt;(MAX('PEX Fittings - F1960 EPPSU'!A:A))+1,VLOOKUP(C155,'PEX Fittings - F1960 EPPSU'!A:J,7),IF(C155&lt;(MAX(Accessories!A:A))+1,VLOOKUP(C155,Accessories!A:J,7),IF(C155&lt;(MAX('PVC DWV'!A:A))+1,VLOOKUP(C155,'PVC DWV'!A:K,8),IF(C155&lt;(MAX('PVC SCH 40'!A:A))+1,VLOOKUP(C155,'PVC SCH 40'!A:K,7),IF(C155&lt;(MAX('Push Fittings'!A:A))+1,VLOOKUP(C155,'Push Fittings'!A:J,7),IF(C155&lt;(MAX('Copper Wrot'!A:A))+1,VLOOKUP(C155,'Copper Wrot'!A:L,9),IF(C155&lt;(MAX('Cast Copper'!A:A))+1,VLOOKUP(C155,'Cast Copper'!A:J,6),IF(C155&lt;(MAX('Press Copper Fittings'!A:A))+1,VLOOKUP(C155,'Press Copper Fittings'!A:J,7),IF(C155&lt;(MAX('Supply Stops'!A:A))+1,VLOOKUP(C155,'Supply Stops'!A:J,7),IF(C155&lt;(MAX('Supply Lines'!A:A))+1,VLOOKUP(C155,'Supply Lines'!A:J,7),IF(C155&lt;(MAX('Gas Connectors'!A:A))+1,VLOOKUP(C155,'Gas Connectors'!A:J,7),IF(C155&lt;(MAX('CI Fittings'!A:A))+1,VLOOKUP(C155,'CI Fittings'!A:J,7),IF(C155&lt;(MAX('Steel Couplings'!A:A))+1,VLOOKUP(C155,'Steel Couplings'!A:J,7),IF(C155&lt;(MAX(NHC!A:A))+1,VLOOKUP(C155,NHC!A:J,7),IF(C155&lt;(MAX('Dielectric Unions'!A:A))+1,VLOOKUP(C155,'Dielectric Unions'!A:J,7),IF(C155&lt;(MAX('MI Fittings - XH'!A:A))+1,VLOOKUP(C155,'MI Fittings - XH'!A:J,7),IF(C155&lt;(MAX('Steel Nipples - XH'!A:A))+1,VLOOKUP(C155,'Steel Nipples - XH'!A:J,7),IF(C155&lt;(MAX('CPVC Adapters'!A:A))+1,VLOOKUP(C155,'CPVC Adapters'!A:J,7),0))))))))))))))))))))))))))))))</f>
        <v>0</v>
      </c>
      <c r="J155" s="1555">
        <f t="shared" si="2"/>
        <v>0</v>
      </c>
    </row>
    <row r="156" spans="3:10" ht="15" customHeight="1" thickTop="1" thickBot="1">
      <c r="C156" s="977">
        <v>135</v>
      </c>
      <c r="D156" s="17" t="str">
        <f>IF(C156&lt;(MAX('MI Fittings'!A:A))+1,VLOOKUP(C156,'MI Fittings'!A:K,10),IF(C156&lt;(MAX('CS Press Fittings'!A:A))+1,VLOOKUP(C156,'CS Press Fittings'!A:K,11),IF(C156&lt;(MAX('Steel Nipples'!A:A))+1,VLOOKUP(C156,'Steel Nipples'!A:K,10),IF(C156&lt;(MAX('Steel Cut Lengths'!A:A))+1,VLOOKUP(C156,'Steel Cut Lengths'!A:K,10),IF(C156&lt;(MAX('Pipe Hangers'!A:A))+1,VLOOKUP(C156,'Pipe Hangers'!A:J,10),IF(C156&lt;(MAX('Brass Nipples '!A:A))+1,VLOOKUP(C156,'Brass Nipples '!A:J,10),IF(C156&lt;(MAX('Brass Fittings '!A:A))+1,VLOOKUP(C156,'Brass Fittings '!A:J,10),IF(C156&lt;(MAX(Valves!A:A))+1,VLOOKUP(C156,Valves!A:J,10),IF(C156&lt;(MAX('PEX Tubing'!A:A))+1,VLOOKUP(C156,'PEX Tubing'!A:I,9),IF(C156&lt;(MAX('PEX Fittings - Brass'!A:A))+1,VLOOKUP(C156,'PEX Fittings - Brass'!A:J,10),IF(C156&lt;(MAX('PEX Fittings - EXPN Brass'!A:A))+1,VLOOKUP(C156,'PEX Fittings - EXPN Brass'!A:J,10),IF(C156&lt;(MAX('PEX Fittings - F1807 PPSU '!A:A))+1,VLOOKUP(C156,'PEX Fittings - F1807 PPSU '!A:J,10),IF(C156&lt;(MAX('PEX Fittings - F1960 EPPSU'!A:A))+1,VLOOKUP(C156,'PEX Fittings - F1960 EPPSU'!A:J,10),IF(C156&lt;(MAX(Accessories!A:A))+1,VLOOKUP(C156,Accessories!A:J,10),IF(C156&lt;(MAX('PVC DWV'!A:A))+1,VLOOKUP(C156,'PVC DWV'!A:K,11),IF(C156&lt;(MAX('PVC SCH 40'!A:A))+1,VLOOKUP(C156,'PVC SCH 40'!A:K,11),IF(C156&lt;(MAX('Push Fittings'!A:A))+1,VLOOKUP(C156,'Push Fittings'!A:J,10),IF(C156&lt;(MAX('Copper Wrot'!A:A))+1,VLOOKUP(C156,'Copper Wrot'!A:L,12),IF(C156&lt;(MAX('Cast Copper'!A:A))+1,VLOOKUP(C156,'Cast Copper'!A:J,10),IF(C156&lt;(MAX('Press Copper Fittings'!A:A))+1,VLOOKUP(C156,'Press Copper Fittings'!A:J,10),IF(C156&lt;(MAX('Supply Stops'!A:A))+1,VLOOKUP(C156,'Supply Stops'!A:J,10),IF(C156&lt;(MAX('Supply Lines'!A:A))+1,VLOOKUP(C156,'Supply Lines'!A:J,10),IF(C156&lt;(MAX('Gas Connectors'!A:A))+1,VLOOKUP(C156,'Gas Connectors'!A:J,10),IF(C156&lt;(MAX('CI Fittings'!A:A))+1,VLOOKUP(C156,'CI Fittings'!A:J,10),IF(C156&lt;(MAX('Steel Couplings'!A:A))+1,VLOOKUP(C156,'Steel Couplings'!A:J,10),IF(C156&lt;(MAX(NHC!A:A))+1,VLOOKUP(C156,NHC!A:J,10),IF(C156&lt;(MAX('Dielectric Unions'!A:A))+1,VLOOKUP(C156,'Dielectric Unions'!A:J,10),IF(C156&lt;(MAX('MI Fittings - XH'!A:A))+1,VLOOKUP(C156,'MI Fittings - XH'!A:J,10),IF(C156&lt;(MAX('Steel Nipples - XH'!A:A))+1,VLOOKUP(C156,'Steel Nipples - XH'!A:J,10),IF(C156&lt;(MAX('CPVC Adapters'!A:A))+1,VLOOKUP(C156,'CPVC Adapters'!A:J,10),""))))))))))))))))))))))))))))))</f>
        <v/>
      </c>
      <c r="E156" s="975" t="str">
        <f>IF(C156&lt;(MAX('MI Fittings'!A:A))+1,VLOOKUP(C156,'MI Fittings'!A:K,3),IF(C156&lt;(MAX('CS Press Fittings'!A:A))+1,VLOOKUP(C156,'CS Press Fittings'!A:K,4),IF(C156&lt;(MAX('Steel Nipples'!A:A))+1,VLOOKUP(C156,'Steel Nipples'!A:K,3),IF(C156&lt;(MAX('Steel Cut Lengths'!A:A))+1,VLOOKUP(C156,'Steel Cut Lengths'!A:K,3),IF(C156&lt;(MAX('Pipe Hangers'!A:A))+1,VLOOKUP(C156,'Pipe Hangers'!A:J,3),IF(C156&lt;(MAX('Brass Nipples '!A:A))+1,VLOOKUP(C156,'Brass Nipples '!A:J,3),IF(C156&lt;(MAX('Brass Fittings '!A:A))+1,VLOOKUP(C156,'Brass Fittings '!A:J,3),IF(C156&lt;(MAX(Valves!A:A))+1,VLOOKUP(C156,Valves!A:J,3),IF(C156&lt;(MAX('PEX Tubing'!A:A))+1,VLOOKUP(C156,'PEX Tubing'!A:I,3),IF(C156&lt;(MAX('PEX Fittings - Brass'!A:A))+1,VLOOKUP(C156,'PEX Fittings - Brass'!A:J,3),IF(C156&lt;(MAX('PEX Fittings - EXPN Brass'!A:A))+1,VLOOKUP(C156,'PEX Fittings - EXPN Brass'!A:J,3),IF(C156&lt;(MAX('PEX Fittings - F1807 PPSU '!A:A))+1,VLOOKUP(C156,'PEX Fittings - F1807 PPSU '!A:J,3),IF(C156&lt;(MAX('PEX Fittings - F1960 EPPSU'!A:A))+1,VLOOKUP(C156,'PEX Fittings - F1960 EPPSU'!A:J,3),IF(C156&lt;(MAX(Accessories!A:A))+1,VLOOKUP(C156,Accessories!A:J,3),IF(C156&lt;(MAX('PVC DWV'!A:A))+1,VLOOKUP(C156,'PVC DWV'!A:K,3),IF(C156&lt;(MAX('PVC SCH 40'!A:A))+1,VLOOKUP(C156,'PVC SCH 40'!A:K,3),IF(C156&lt;(MAX('Push Fittings'!A:A))+1,VLOOKUP(C156,'Push Fittings'!A:J,3),IF(C156&lt;(MAX('Copper Wrot'!A:A))+1,VLOOKUP(C156,'Copper Wrot'!A:L,3),IF(C156&lt;(MAX('Cast Copper'!A:A))+1,VLOOKUP(C156,'Cast Copper'!A:J,3),IF(C156&lt;(MAX('Cast Copper'!A:A))+1,VLOOKUP(C156,'Cast Copper'!A:J,3),IF(C156&lt;(MAX('Press Copper Fittings'!A:A))+1,VLOOKUP(C156,'Press Copper Fittings'!A:J,3),IF(C156&lt;(MAX('Supply Stops'!A:A))+1,VLOOKUP(C156,'Supply Stops'!A:J,3),IF(C156&lt;(MAX('Supply Lines'!A:A))+1,VLOOKUP(C156,'Supply Lines'!A:J,3),IF(C156&lt;(MAX('Gas Connectors'!A:A))+1,VLOOKUP(C156,'Gas Connectors'!A:J,3),IF(C156&lt;(MAX('CI Fittings'!A:A))+1,VLOOKUP(C156,'CI Fittings'!A:J,3),IF(C156&lt;(MAX('Steel Couplings'!A:A))+1,VLOOKUP(C156,'Steel Couplings'!A:J,3),IF(C156&lt;(MAX(NHC!A:A))+1,VLOOKUP(C156,NHC!A:J,3),IF(C156&lt;(MAX('Dielectric Unions'!A:A))+1,VLOOKUP(C156,'Dielectric Unions'!A:J,3),IF(C156&lt;(MAX('MI Fittings - XH'!A:A))+1,VLOOKUP(C156,'MI Fittings - XH'!A:J,3),IF(C156&lt;(MAX('Steel Nipples - XH'!A:A))+1,VLOOKUP(C156,'Steel Nipples - XH'!A:J,3),IF(C156&lt;(MAX('CPVC Adapters'!A:A))+1,VLOOKUP(C156,'CPVC Adapters'!A:J,3),"")))))))))))))))))))))))))))))))</f>
        <v/>
      </c>
      <c r="F156" s="1376" t="str">
        <f>IFERROR(VLOOKUP(E156,'Consolidated Master Sheet'!B:C,2,0),"")</f>
        <v/>
      </c>
      <c r="G156" s="1377"/>
      <c r="H156" s="345" t="str">
        <f>IFERROR(VLOOKUP(E156,'PEX Tubing'!C:H,6,0),IFERROR(VLOOKUP(E156,'Consolidated Master Sheet'!B:G,6,0),""))</f>
        <v/>
      </c>
      <c r="I156" s="1554">
        <f>IF(C156&lt;(MAX('MI Fittings'!A:A))+1,VLOOKUP(C156,'MI Fittings'!A:K,7),IF(C156&lt;(MAX('CS Press Fittings'!A:A))+1,VLOOKUP(C156,'CS Press Fittings'!A:K,8),IF(C156&lt;(MAX('Steel Nipples'!A:A))+1,VLOOKUP(C156,'Steel Nipples'!A:K,7),IF(C156&lt;(MAX('Steel Cut Lengths'!A:A))+1,VLOOKUP(C156,'Steel Cut Lengths'!A:K,7),IF(C156&lt;(MAX('Pipe Hangers'!A:A))+1,VLOOKUP(C156,'Pipe Hangers'!A:J,7),IF(C156&lt;(MAX('Brass Nipples '!A:A))+1,VLOOKUP(C156,'Brass Nipples '!A:J,7),IF(C156&lt;(MAX('Brass Fittings '!A:A))+1,VLOOKUP(C156,'Brass Fittings '!A:J,7),IF(C156&lt;(MAX(Valves!A:A))+1,VLOOKUP(C156,Valves!A:J,7),IF(C156&lt;(MAX('PEX Tubing'!A:A))+1,VLOOKUP(C156,'PEX Tubing'!A:I,7),IF(C156&lt;(MAX('PEX Fittings - Brass'!A:A))+1,VLOOKUP(C156,'PEX Fittings - Brass'!A:J,7),IF(C156&lt;(MAX('PEX Fittings - EXPN Brass'!A:A))+1,VLOOKUP(C156,'PEX Fittings - EXPN Brass'!A:J,7),IF(C156&lt;(MAX('PEX Fittings - F1807 PPSU '!A:A))+1,VLOOKUP(C156,'PEX Fittings - F1807 PPSU '!A:J,7),IF(C156&lt;(MAX('PEX Fittings - F1960 EPPSU'!A:A))+1,VLOOKUP(C156,'PEX Fittings - F1960 EPPSU'!A:J,7),IF(C156&lt;(MAX(Accessories!A:A))+1,VLOOKUP(C156,Accessories!A:J,7),IF(C156&lt;(MAX('PVC DWV'!A:A))+1,VLOOKUP(C156,'PVC DWV'!A:K,8),IF(C156&lt;(MAX('PVC SCH 40'!A:A))+1,VLOOKUP(C156,'PVC SCH 40'!A:K,7),IF(C156&lt;(MAX('Push Fittings'!A:A))+1,VLOOKUP(C156,'Push Fittings'!A:J,7),IF(C156&lt;(MAX('Copper Wrot'!A:A))+1,VLOOKUP(C156,'Copper Wrot'!A:L,9),IF(C156&lt;(MAX('Cast Copper'!A:A))+1,VLOOKUP(C156,'Cast Copper'!A:J,6),IF(C156&lt;(MAX('Press Copper Fittings'!A:A))+1,VLOOKUP(C156,'Press Copper Fittings'!A:J,7),IF(C156&lt;(MAX('Supply Stops'!A:A))+1,VLOOKUP(C156,'Supply Stops'!A:J,7),IF(C156&lt;(MAX('Supply Lines'!A:A))+1,VLOOKUP(C156,'Supply Lines'!A:J,7),IF(C156&lt;(MAX('Gas Connectors'!A:A))+1,VLOOKUP(C156,'Gas Connectors'!A:J,7),IF(C156&lt;(MAX('CI Fittings'!A:A))+1,VLOOKUP(C156,'CI Fittings'!A:J,7),IF(C156&lt;(MAX('Steel Couplings'!A:A))+1,VLOOKUP(C156,'Steel Couplings'!A:J,7),IF(C156&lt;(MAX(NHC!A:A))+1,VLOOKUP(C156,NHC!A:J,7),IF(C156&lt;(MAX('Dielectric Unions'!A:A))+1,VLOOKUP(C156,'Dielectric Unions'!A:J,7),IF(C156&lt;(MAX('MI Fittings - XH'!A:A))+1,VLOOKUP(C156,'MI Fittings - XH'!A:J,7),IF(C156&lt;(MAX('Steel Nipples - XH'!A:A))+1,VLOOKUP(C156,'Steel Nipples - XH'!A:J,7),IF(C156&lt;(MAX('CPVC Adapters'!A:A))+1,VLOOKUP(C156,'CPVC Adapters'!A:J,7),0))))))))))))))))))))))))))))))</f>
        <v>0</v>
      </c>
      <c r="J156" s="1555">
        <f t="shared" si="2"/>
        <v>0</v>
      </c>
    </row>
    <row r="157" spans="3:10" ht="15" customHeight="1" thickTop="1" thickBot="1">
      <c r="C157" s="976">
        <v>136</v>
      </c>
      <c r="D157" s="17" t="str">
        <f>IF(C157&lt;(MAX('MI Fittings'!A:A))+1,VLOOKUP(C157,'MI Fittings'!A:K,10),IF(C157&lt;(MAX('CS Press Fittings'!A:A))+1,VLOOKUP(C157,'CS Press Fittings'!A:K,11),IF(C157&lt;(MAX('Steel Nipples'!A:A))+1,VLOOKUP(C157,'Steel Nipples'!A:K,10),IF(C157&lt;(MAX('Steel Cut Lengths'!A:A))+1,VLOOKUP(C157,'Steel Cut Lengths'!A:K,10),IF(C157&lt;(MAX('Pipe Hangers'!A:A))+1,VLOOKUP(C157,'Pipe Hangers'!A:J,10),IF(C157&lt;(MAX('Brass Nipples '!A:A))+1,VLOOKUP(C157,'Brass Nipples '!A:J,10),IF(C157&lt;(MAX('Brass Fittings '!A:A))+1,VLOOKUP(C157,'Brass Fittings '!A:J,10),IF(C157&lt;(MAX(Valves!A:A))+1,VLOOKUP(C157,Valves!A:J,10),IF(C157&lt;(MAX('PEX Tubing'!A:A))+1,VLOOKUP(C157,'PEX Tubing'!A:I,9),IF(C157&lt;(MAX('PEX Fittings - Brass'!A:A))+1,VLOOKUP(C157,'PEX Fittings - Brass'!A:J,10),IF(C157&lt;(MAX('PEX Fittings - EXPN Brass'!A:A))+1,VLOOKUP(C157,'PEX Fittings - EXPN Brass'!A:J,10),IF(C157&lt;(MAX('PEX Fittings - F1807 PPSU '!A:A))+1,VLOOKUP(C157,'PEX Fittings - F1807 PPSU '!A:J,10),IF(C157&lt;(MAX('PEX Fittings - F1960 EPPSU'!A:A))+1,VLOOKUP(C157,'PEX Fittings - F1960 EPPSU'!A:J,10),IF(C157&lt;(MAX(Accessories!A:A))+1,VLOOKUP(C157,Accessories!A:J,10),IF(C157&lt;(MAX('PVC DWV'!A:A))+1,VLOOKUP(C157,'PVC DWV'!A:K,11),IF(C157&lt;(MAX('PVC SCH 40'!A:A))+1,VLOOKUP(C157,'PVC SCH 40'!A:K,11),IF(C157&lt;(MAX('Push Fittings'!A:A))+1,VLOOKUP(C157,'Push Fittings'!A:J,10),IF(C157&lt;(MAX('Copper Wrot'!A:A))+1,VLOOKUP(C157,'Copper Wrot'!A:L,12),IF(C157&lt;(MAX('Cast Copper'!A:A))+1,VLOOKUP(C157,'Cast Copper'!A:J,10),IF(C157&lt;(MAX('Press Copper Fittings'!A:A))+1,VLOOKUP(C157,'Press Copper Fittings'!A:J,10),IF(C157&lt;(MAX('Supply Stops'!A:A))+1,VLOOKUP(C157,'Supply Stops'!A:J,10),IF(C157&lt;(MAX('Supply Lines'!A:A))+1,VLOOKUP(C157,'Supply Lines'!A:J,10),IF(C157&lt;(MAX('Gas Connectors'!A:A))+1,VLOOKUP(C157,'Gas Connectors'!A:J,10),IF(C157&lt;(MAX('CI Fittings'!A:A))+1,VLOOKUP(C157,'CI Fittings'!A:J,10),IF(C157&lt;(MAX('Steel Couplings'!A:A))+1,VLOOKUP(C157,'Steel Couplings'!A:J,10),IF(C157&lt;(MAX(NHC!A:A))+1,VLOOKUP(C157,NHC!A:J,10),IF(C157&lt;(MAX('Dielectric Unions'!A:A))+1,VLOOKUP(C157,'Dielectric Unions'!A:J,10),IF(C157&lt;(MAX('MI Fittings - XH'!A:A))+1,VLOOKUP(C157,'MI Fittings - XH'!A:J,10),IF(C157&lt;(MAX('Steel Nipples - XH'!A:A))+1,VLOOKUP(C157,'Steel Nipples - XH'!A:J,10),IF(C157&lt;(MAX('CPVC Adapters'!A:A))+1,VLOOKUP(C157,'CPVC Adapters'!A:J,10),""))))))))))))))))))))))))))))))</f>
        <v/>
      </c>
      <c r="E157" s="975" t="str">
        <f>IF(C157&lt;(MAX('MI Fittings'!A:A))+1,VLOOKUP(C157,'MI Fittings'!A:K,3),IF(C157&lt;(MAX('CS Press Fittings'!A:A))+1,VLOOKUP(C157,'CS Press Fittings'!A:K,4),IF(C157&lt;(MAX('Steel Nipples'!A:A))+1,VLOOKUP(C157,'Steel Nipples'!A:K,3),IF(C157&lt;(MAX('Steel Cut Lengths'!A:A))+1,VLOOKUP(C157,'Steel Cut Lengths'!A:K,3),IF(C157&lt;(MAX('Pipe Hangers'!A:A))+1,VLOOKUP(C157,'Pipe Hangers'!A:J,3),IF(C157&lt;(MAX('Brass Nipples '!A:A))+1,VLOOKUP(C157,'Brass Nipples '!A:J,3),IF(C157&lt;(MAX('Brass Fittings '!A:A))+1,VLOOKUP(C157,'Brass Fittings '!A:J,3),IF(C157&lt;(MAX(Valves!A:A))+1,VLOOKUP(C157,Valves!A:J,3),IF(C157&lt;(MAX('PEX Tubing'!A:A))+1,VLOOKUP(C157,'PEX Tubing'!A:I,3),IF(C157&lt;(MAX('PEX Fittings - Brass'!A:A))+1,VLOOKUP(C157,'PEX Fittings - Brass'!A:J,3),IF(C157&lt;(MAX('PEX Fittings - EXPN Brass'!A:A))+1,VLOOKUP(C157,'PEX Fittings - EXPN Brass'!A:J,3),IF(C157&lt;(MAX('PEX Fittings - F1807 PPSU '!A:A))+1,VLOOKUP(C157,'PEX Fittings - F1807 PPSU '!A:J,3),IF(C157&lt;(MAX('PEX Fittings - F1960 EPPSU'!A:A))+1,VLOOKUP(C157,'PEX Fittings - F1960 EPPSU'!A:J,3),IF(C157&lt;(MAX(Accessories!A:A))+1,VLOOKUP(C157,Accessories!A:J,3),IF(C157&lt;(MAX('PVC DWV'!A:A))+1,VLOOKUP(C157,'PVC DWV'!A:K,3),IF(C157&lt;(MAX('PVC SCH 40'!A:A))+1,VLOOKUP(C157,'PVC SCH 40'!A:K,3),IF(C157&lt;(MAX('Push Fittings'!A:A))+1,VLOOKUP(C157,'Push Fittings'!A:J,3),IF(C157&lt;(MAX('Copper Wrot'!A:A))+1,VLOOKUP(C157,'Copper Wrot'!A:L,3),IF(C157&lt;(MAX('Cast Copper'!A:A))+1,VLOOKUP(C157,'Cast Copper'!A:J,3),IF(C157&lt;(MAX('Cast Copper'!A:A))+1,VLOOKUP(C157,'Cast Copper'!A:J,3),IF(C157&lt;(MAX('Press Copper Fittings'!A:A))+1,VLOOKUP(C157,'Press Copper Fittings'!A:J,3),IF(C157&lt;(MAX('Supply Stops'!A:A))+1,VLOOKUP(C157,'Supply Stops'!A:J,3),IF(C157&lt;(MAX('Supply Lines'!A:A))+1,VLOOKUP(C157,'Supply Lines'!A:J,3),IF(C157&lt;(MAX('Gas Connectors'!A:A))+1,VLOOKUP(C157,'Gas Connectors'!A:J,3),IF(C157&lt;(MAX('CI Fittings'!A:A))+1,VLOOKUP(C157,'CI Fittings'!A:J,3),IF(C157&lt;(MAX('Steel Couplings'!A:A))+1,VLOOKUP(C157,'Steel Couplings'!A:J,3),IF(C157&lt;(MAX(NHC!A:A))+1,VLOOKUP(C157,NHC!A:J,3),IF(C157&lt;(MAX('Dielectric Unions'!A:A))+1,VLOOKUP(C157,'Dielectric Unions'!A:J,3),IF(C157&lt;(MAX('MI Fittings - XH'!A:A))+1,VLOOKUP(C157,'MI Fittings - XH'!A:J,3),IF(C157&lt;(MAX('Steel Nipples - XH'!A:A))+1,VLOOKUP(C157,'Steel Nipples - XH'!A:J,3),IF(C157&lt;(MAX('CPVC Adapters'!A:A))+1,VLOOKUP(C157,'CPVC Adapters'!A:J,3),"")))))))))))))))))))))))))))))))</f>
        <v/>
      </c>
      <c r="F157" s="1376" t="str">
        <f>IFERROR(VLOOKUP(E157,'Consolidated Master Sheet'!B:C,2,0),"")</f>
        <v/>
      </c>
      <c r="G157" s="1377"/>
      <c r="H157" s="345" t="str">
        <f>IFERROR(VLOOKUP(E157,'PEX Tubing'!C:H,6,0),IFERROR(VLOOKUP(E157,'Consolidated Master Sheet'!B:G,6,0),""))</f>
        <v/>
      </c>
      <c r="I157" s="1554">
        <f>IF(C157&lt;(MAX('MI Fittings'!A:A))+1,VLOOKUP(C157,'MI Fittings'!A:K,7),IF(C157&lt;(MAX('CS Press Fittings'!A:A))+1,VLOOKUP(C157,'CS Press Fittings'!A:K,8),IF(C157&lt;(MAX('Steel Nipples'!A:A))+1,VLOOKUP(C157,'Steel Nipples'!A:K,7),IF(C157&lt;(MAX('Steel Cut Lengths'!A:A))+1,VLOOKUP(C157,'Steel Cut Lengths'!A:K,7),IF(C157&lt;(MAX('Pipe Hangers'!A:A))+1,VLOOKUP(C157,'Pipe Hangers'!A:J,7),IF(C157&lt;(MAX('Brass Nipples '!A:A))+1,VLOOKUP(C157,'Brass Nipples '!A:J,7),IF(C157&lt;(MAX('Brass Fittings '!A:A))+1,VLOOKUP(C157,'Brass Fittings '!A:J,7),IF(C157&lt;(MAX(Valves!A:A))+1,VLOOKUP(C157,Valves!A:J,7),IF(C157&lt;(MAX('PEX Tubing'!A:A))+1,VLOOKUP(C157,'PEX Tubing'!A:I,7),IF(C157&lt;(MAX('PEX Fittings - Brass'!A:A))+1,VLOOKUP(C157,'PEX Fittings - Brass'!A:J,7),IF(C157&lt;(MAX('PEX Fittings - EXPN Brass'!A:A))+1,VLOOKUP(C157,'PEX Fittings - EXPN Brass'!A:J,7),IF(C157&lt;(MAX('PEX Fittings - F1807 PPSU '!A:A))+1,VLOOKUP(C157,'PEX Fittings - F1807 PPSU '!A:J,7),IF(C157&lt;(MAX('PEX Fittings - F1960 EPPSU'!A:A))+1,VLOOKUP(C157,'PEX Fittings - F1960 EPPSU'!A:J,7),IF(C157&lt;(MAX(Accessories!A:A))+1,VLOOKUP(C157,Accessories!A:J,7),IF(C157&lt;(MAX('PVC DWV'!A:A))+1,VLOOKUP(C157,'PVC DWV'!A:K,8),IF(C157&lt;(MAX('PVC SCH 40'!A:A))+1,VLOOKUP(C157,'PVC SCH 40'!A:K,7),IF(C157&lt;(MAX('Push Fittings'!A:A))+1,VLOOKUP(C157,'Push Fittings'!A:J,7),IF(C157&lt;(MAX('Copper Wrot'!A:A))+1,VLOOKUP(C157,'Copper Wrot'!A:L,9),IF(C157&lt;(MAX('Cast Copper'!A:A))+1,VLOOKUP(C157,'Cast Copper'!A:J,6),IF(C157&lt;(MAX('Press Copper Fittings'!A:A))+1,VLOOKUP(C157,'Press Copper Fittings'!A:J,7),IF(C157&lt;(MAX('Supply Stops'!A:A))+1,VLOOKUP(C157,'Supply Stops'!A:J,7),IF(C157&lt;(MAX('Supply Lines'!A:A))+1,VLOOKUP(C157,'Supply Lines'!A:J,7),IF(C157&lt;(MAX('Gas Connectors'!A:A))+1,VLOOKUP(C157,'Gas Connectors'!A:J,7),IF(C157&lt;(MAX('CI Fittings'!A:A))+1,VLOOKUP(C157,'CI Fittings'!A:J,7),IF(C157&lt;(MAX('Steel Couplings'!A:A))+1,VLOOKUP(C157,'Steel Couplings'!A:J,7),IF(C157&lt;(MAX(NHC!A:A))+1,VLOOKUP(C157,NHC!A:J,7),IF(C157&lt;(MAX('Dielectric Unions'!A:A))+1,VLOOKUP(C157,'Dielectric Unions'!A:J,7),IF(C157&lt;(MAX('MI Fittings - XH'!A:A))+1,VLOOKUP(C157,'MI Fittings - XH'!A:J,7),IF(C157&lt;(MAX('Steel Nipples - XH'!A:A))+1,VLOOKUP(C157,'Steel Nipples - XH'!A:J,7),IF(C157&lt;(MAX('CPVC Adapters'!A:A))+1,VLOOKUP(C157,'CPVC Adapters'!A:J,7),0))))))))))))))))))))))))))))))</f>
        <v>0</v>
      </c>
      <c r="J157" s="1555">
        <f t="shared" si="2"/>
        <v>0</v>
      </c>
    </row>
    <row r="158" spans="3:10" ht="15" customHeight="1" thickTop="1" thickBot="1">
      <c r="C158" s="977">
        <v>137</v>
      </c>
      <c r="D158" s="17" t="str">
        <f>IF(C158&lt;(MAX('MI Fittings'!A:A))+1,VLOOKUP(C158,'MI Fittings'!A:K,10),IF(C158&lt;(MAX('CS Press Fittings'!A:A))+1,VLOOKUP(C158,'CS Press Fittings'!A:K,11),IF(C158&lt;(MAX('Steel Nipples'!A:A))+1,VLOOKUP(C158,'Steel Nipples'!A:K,10),IF(C158&lt;(MAX('Steel Cut Lengths'!A:A))+1,VLOOKUP(C158,'Steel Cut Lengths'!A:K,10),IF(C158&lt;(MAX('Pipe Hangers'!A:A))+1,VLOOKUP(C158,'Pipe Hangers'!A:J,10),IF(C158&lt;(MAX('Brass Nipples '!A:A))+1,VLOOKUP(C158,'Brass Nipples '!A:J,10),IF(C158&lt;(MAX('Brass Fittings '!A:A))+1,VLOOKUP(C158,'Brass Fittings '!A:J,10),IF(C158&lt;(MAX(Valves!A:A))+1,VLOOKUP(C158,Valves!A:J,10),IF(C158&lt;(MAX('PEX Tubing'!A:A))+1,VLOOKUP(C158,'PEX Tubing'!A:I,9),IF(C158&lt;(MAX('PEX Fittings - Brass'!A:A))+1,VLOOKUP(C158,'PEX Fittings - Brass'!A:J,10),IF(C158&lt;(MAX('PEX Fittings - EXPN Brass'!A:A))+1,VLOOKUP(C158,'PEX Fittings - EXPN Brass'!A:J,10),IF(C158&lt;(MAX('PEX Fittings - F1807 PPSU '!A:A))+1,VLOOKUP(C158,'PEX Fittings - F1807 PPSU '!A:J,10),IF(C158&lt;(MAX('PEX Fittings - F1960 EPPSU'!A:A))+1,VLOOKUP(C158,'PEX Fittings - F1960 EPPSU'!A:J,10),IF(C158&lt;(MAX(Accessories!A:A))+1,VLOOKUP(C158,Accessories!A:J,10),IF(C158&lt;(MAX('PVC DWV'!A:A))+1,VLOOKUP(C158,'PVC DWV'!A:K,11),IF(C158&lt;(MAX('PVC SCH 40'!A:A))+1,VLOOKUP(C158,'PVC SCH 40'!A:K,11),IF(C158&lt;(MAX('Push Fittings'!A:A))+1,VLOOKUP(C158,'Push Fittings'!A:J,10),IF(C158&lt;(MAX('Copper Wrot'!A:A))+1,VLOOKUP(C158,'Copper Wrot'!A:L,12),IF(C158&lt;(MAX('Cast Copper'!A:A))+1,VLOOKUP(C158,'Cast Copper'!A:J,10),IF(C158&lt;(MAX('Press Copper Fittings'!A:A))+1,VLOOKUP(C158,'Press Copper Fittings'!A:J,10),IF(C158&lt;(MAX('Supply Stops'!A:A))+1,VLOOKUP(C158,'Supply Stops'!A:J,10),IF(C158&lt;(MAX('Supply Lines'!A:A))+1,VLOOKUP(C158,'Supply Lines'!A:J,10),IF(C158&lt;(MAX('Gas Connectors'!A:A))+1,VLOOKUP(C158,'Gas Connectors'!A:J,10),IF(C158&lt;(MAX('CI Fittings'!A:A))+1,VLOOKUP(C158,'CI Fittings'!A:J,10),IF(C158&lt;(MAX('Steel Couplings'!A:A))+1,VLOOKUP(C158,'Steel Couplings'!A:J,10),IF(C158&lt;(MAX(NHC!A:A))+1,VLOOKUP(C158,NHC!A:J,10),IF(C158&lt;(MAX('Dielectric Unions'!A:A))+1,VLOOKUP(C158,'Dielectric Unions'!A:J,10),IF(C158&lt;(MAX('MI Fittings - XH'!A:A))+1,VLOOKUP(C158,'MI Fittings - XH'!A:J,10),IF(C158&lt;(MAX('Steel Nipples - XH'!A:A))+1,VLOOKUP(C158,'Steel Nipples - XH'!A:J,10),IF(C158&lt;(MAX('CPVC Adapters'!A:A))+1,VLOOKUP(C158,'CPVC Adapters'!A:J,10),""))))))))))))))))))))))))))))))</f>
        <v/>
      </c>
      <c r="E158" s="975" t="str">
        <f>IF(C158&lt;(MAX('MI Fittings'!A:A))+1,VLOOKUP(C158,'MI Fittings'!A:K,3),IF(C158&lt;(MAX('CS Press Fittings'!A:A))+1,VLOOKUP(C158,'CS Press Fittings'!A:K,4),IF(C158&lt;(MAX('Steel Nipples'!A:A))+1,VLOOKUP(C158,'Steel Nipples'!A:K,3),IF(C158&lt;(MAX('Steel Cut Lengths'!A:A))+1,VLOOKUP(C158,'Steel Cut Lengths'!A:K,3),IF(C158&lt;(MAX('Pipe Hangers'!A:A))+1,VLOOKUP(C158,'Pipe Hangers'!A:J,3),IF(C158&lt;(MAX('Brass Nipples '!A:A))+1,VLOOKUP(C158,'Brass Nipples '!A:J,3),IF(C158&lt;(MAX('Brass Fittings '!A:A))+1,VLOOKUP(C158,'Brass Fittings '!A:J,3),IF(C158&lt;(MAX(Valves!A:A))+1,VLOOKUP(C158,Valves!A:J,3),IF(C158&lt;(MAX('PEX Tubing'!A:A))+1,VLOOKUP(C158,'PEX Tubing'!A:I,3),IF(C158&lt;(MAX('PEX Fittings - Brass'!A:A))+1,VLOOKUP(C158,'PEX Fittings - Brass'!A:J,3),IF(C158&lt;(MAX('PEX Fittings - EXPN Brass'!A:A))+1,VLOOKUP(C158,'PEX Fittings - EXPN Brass'!A:J,3),IF(C158&lt;(MAX('PEX Fittings - F1807 PPSU '!A:A))+1,VLOOKUP(C158,'PEX Fittings - F1807 PPSU '!A:J,3),IF(C158&lt;(MAX('PEX Fittings - F1960 EPPSU'!A:A))+1,VLOOKUP(C158,'PEX Fittings - F1960 EPPSU'!A:J,3),IF(C158&lt;(MAX(Accessories!A:A))+1,VLOOKUP(C158,Accessories!A:J,3),IF(C158&lt;(MAX('PVC DWV'!A:A))+1,VLOOKUP(C158,'PVC DWV'!A:K,3),IF(C158&lt;(MAX('PVC SCH 40'!A:A))+1,VLOOKUP(C158,'PVC SCH 40'!A:K,3),IF(C158&lt;(MAX('Push Fittings'!A:A))+1,VLOOKUP(C158,'Push Fittings'!A:J,3),IF(C158&lt;(MAX('Copper Wrot'!A:A))+1,VLOOKUP(C158,'Copper Wrot'!A:L,3),IF(C158&lt;(MAX('Cast Copper'!A:A))+1,VLOOKUP(C158,'Cast Copper'!A:J,3),IF(C158&lt;(MAX('Cast Copper'!A:A))+1,VLOOKUP(C158,'Cast Copper'!A:J,3),IF(C158&lt;(MAX('Press Copper Fittings'!A:A))+1,VLOOKUP(C158,'Press Copper Fittings'!A:J,3),IF(C158&lt;(MAX('Supply Stops'!A:A))+1,VLOOKUP(C158,'Supply Stops'!A:J,3),IF(C158&lt;(MAX('Supply Lines'!A:A))+1,VLOOKUP(C158,'Supply Lines'!A:J,3),IF(C158&lt;(MAX('Gas Connectors'!A:A))+1,VLOOKUP(C158,'Gas Connectors'!A:J,3),IF(C158&lt;(MAX('CI Fittings'!A:A))+1,VLOOKUP(C158,'CI Fittings'!A:J,3),IF(C158&lt;(MAX('Steel Couplings'!A:A))+1,VLOOKUP(C158,'Steel Couplings'!A:J,3),IF(C158&lt;(MAX(NHC!A:A))+1,VLOOKUP(C158,NHC!A:J,3),IF(C158&lt;(MAX('Dielectric Unions'!A:A))+1,VLOOKUP(C158,'Dielectric Unions'!A:J,3),IF(C158&lt;(MAX('MI Fittings - XH'!A:A))+1,VLOOKUP(C158,'MI Fittings - XH'!A:J,3),IF(C158&lt;(MAX('Steel Nipples - XH'!A:A))+1,VLOOKUP(C158,'Steel Nipples - XH'!A:J,3),IF(C158&lt;(MAX('CPVC Adapters'!A:A))+1,VLOOKUP(C158,'CPVC Adapters'!A:J,3),"")))))))))))))))))))))))))))))))</f>
        <v/>
      </c>
      <c r="F158" s="1376" t="str">
        <f>IFERROR(VLOOKUP(E158,'Consolidated Master Sheet'!B:C,2,0),"")</f>
        <v/>
      </c>
      <c r="G158" s="1377"/>
      <c r="H158" s="345" t="str">
        <f>IFERROR(VLOOKUP(E158,'PEX Tubing'!C:H,6,0),IFERROR(VLOOKUP(E158,'Consolidated Master Sheet'!B:G,6,0),""))</f>
        <v/>
      </c>
      <c r="I158" s="1554">
        <f>IF(C158&lt;(MAX('MI Fittings'!A:A))+1,VLOOKUP(C158,'MI Fittings'!A:K,7),IF(C158&lt;(MAX('CS Press Fittings'!A:A))+1,VLOOKUP(C158,'CS Press Fittings'!A:K,8),IF(C158&lt;(MAX('Steel Nipples'!A:A))+1,VLOOKUP(C158,'Steel Nipples'!A:K,7),IF(C158&lt;(MAX('Steel Cut Lengths'!A:A))+1,VLOOKUP(C158,'Steel Cut Lengths'!A:K,7),IF(C158&lt;(MAX('Pipe Hangers'!A:A))+1,VLOOKUP(C158,'Pipe Hangers'!A:J,7),IF(C158&lt;(MAX('Brass Nipples '!A:A))+1,VLOOKUP(C158,'Brass Nipples '!A:J,7),IF(C158&lt;(MAX('Brass Fittings '!A:A))+1,VLOOKUP(C158,'Brass Fittings '!A:J,7),IF(C158&lt;(MAX(Valves!A:A))+1,VLOOKUP(C158,Valves!A:J,7),IF(C158&lt;(MAX('PEX Tubing'!A:A))+1,VLOOKUP(C158,'PEX Tubing'!A:I,7),IF(C158&lt;(MAX('PEX Fittings - Brass'!A:A))+1,VLOOKUP(C158,'PEX Fittings - Brass'!A:J,7),IF(C158&lt;(MAX('PEX Fittings - EXPN Brass'!A:A))+1,VLOOKUP(C158,'PEX Fittings - EXPN Brass'!A:J,7),IF(C158&lt;(MAX('PEX Fittings - F1807 PPSU '!A:A))+1,VLOOKUP(C158,'PEX Fittings - F1807 PPSU '!A:J,7),IF(C158&lt;(MAX('PEX Fittings - F1960 EPPSU'!A:A))+1,VLOOKUP(C158,'PEX Fittings - F1960 EPPSU'!A:J,7),IF(C158&lt;(MAX(Accessories!A:A))+1,VLOOKUP(C158,Accessories!A:J,7),IF(C158&lt;(MAX('PVC DWV'!A:A))+1,VLOOKUP(C158,'PVC DWV'!A:K,8),IF(C158&lt;(MAX('PVC SCH 40'!A:A))+1,VLOOKUP(C158,'PVC SCH 40'!A:K,7),IF(C158&lt;(MAX('Push Fittings'!A:A))+1,VLOOKUP(C158,'Push Fittings'!A:J,7),IF(C158&lt;(MAX('Copper Wrot'!A:A))+1,VLOOKUP(C158,'Copper Wrot'!A:L,9),IF(C158&lt;(MAX('Cast Copper'!A:A))+1,VLOOKUP(C158,'Cast Copper'!A:J,6),IF(C158&lt;(MAX('Press Copper Fittings'!A:A))+1,VLOOKUP(C158,'Press Copper Fittings'!A:J,7),IF(C158&lt;(MAX('Supply Stops'!A:A))+1,VLOOKUP(C158,'Supply Stops'!A:J,7),IF(C158&lt;(MAX('Supply Lines'!A:A))+1,VLOOKUP(C158,'Supply Lines'!A:J,7),IF(C158&lt;(MAX('Gas Connectors'!A:A))+1,VLOOKUP(C158,'Gas Connectors'!A:J,7),IF(C158&lt;(MAX('CI Fittings'!A:A))+1,VLOOKUP(C158,'CI Fittings'!A:J,7),IF(C158&lt;(MAX('Steel Couplings'!A:A))+1,VLOOKUP(C158,'Steel Couplings'!A:J,7),IF(C158&lt;(MAX(NHC!A:A))+1,VLOOKUP(C158,NHC!A:J,7),IF(C158&lt;(MAX('Dielectric Unions'!A:A))+1,VLOOKUP(C158,'Dielectric Unions'!A:J,7),IF(C158&lt;(MAX('MI Fittings - XH'!A:A))+1,VLOOKUP(C158,'MI Fittings - XH'!A:J,7),IF(C158&lt;(MAX('Steel Nipples - XH'!A:A))+1,VLOOKUP(C158,'Steel Nipples - XH'!A:J,7),IF(C158&lt;(MAX('CPVC Adapters'!A:A))+1,VLOOKUP(C158,'CPVC Adapters'!A:J,7),0))))))))))))))))))))))))))))))</f>
        <v>0</v>
      </c>
      <c r="J158" s="1555">
        <f t="shared" si="2"/>
        <v>0</v>
      </c>
    </row>
    <row r="159" spans="3:10" ht="15" customHeight="1" thickTop="1" thickBot="1">
      <c r="C159" s="976">
        <v>138</v>
      </c>
      <c r="D159" s="17" t="str">
        <f>IF(C159&lt;(MAX('MI Fittings'!A:A))+1,VLOOKUP(C159,'MI Fittings'!A:K,10),IF(C159&lt;(MAX('CS Press Fittings'!A:A))+1,VLOOKUP(C159,'CS Press Fittings'!A:K,11),IF(C159&lt;(MAX('Steel Nipples'!A:A))+1,VLOOKUP(C159,'Steel Nipples'!A:K,10),IF(C159&lt;(MAX('Steel Cut Lengths'!A:A))+1,VLOOKUP(C159,'Steel Cut Lengths'!A:K,10),IF(C159&lt;(MAX('Pipe Hangers'!A:A))+1,VLOOKUP(C159,'Pipe Hangers'!A:J,10),IF(C159&lt;(MAX('Brass Nipples '!A:A))+1,VLOOKUP(C159,'Brass Nipples '!A:J,10),IF(C159&lt;(MAX('Brass Fittings '!A:A))+1,VLOOKUP(C159,'Brass Fittings '!A:J,10),IF(C159&lt;(MAX(Valves!A:A))+1,VLOOKUP(C159,Valves!A:J,10),IF(C159&lt;(MAX('PEX Tubing'!A:A))+1,VLOOKUP(C159,'PEX Tubing'!A:I,9),IF(C159&lt;(MAX('PEX Fittings - Brass'!A:A))+1,VLOOKUP(C159,'PEX Fittings - Brass'!A:J,10),IF(C159&lt;(MAX('PEX Fittings - EXPN Brass'!A:A))+1,VLOOKUP(C159,'PEX Fittings - EXPN Brass'!A:J,10),IF(C159&lt;(MAX('PEX Fittings - F1807 PPSU '!A:A))+1,VLOOKUP(C159,'PEX Fittings - F1807 PPSU '!A:J,10),IF(C159&lt;(MAX('PEX Fittings - F1960 EPPSU'!A:A))+1,VLOOKUP(C159,'PEX Fittings - F1960 EPPSU'!A:J,10),IF(C159&lt;(MAX(Accessories!A:A))+1,VLOOKUP(C159,Accessories!A:J,10),IF(C159&lt;(MAX('PVC DWV'!A:A))+1,VLOOKUP(C159,'PVC DWV'!A:K,11),IF(C159&lt;(MAX('PVC SCH 40'!A:A))+1,VLOOKUP(C159,'PVC SCH 40'!A:K,11),IF(C159&lt;(MAX('Push Fittings'!A:A))+1,VLOOKUP(C159,'Push Fittings'!A:J,10),IF(C159&lt;(MAX('Copper Wrot'!A:A))+1,VLOOKUP(C159,'Copper Wrot'!A:L,12),IF(C159&lt;(MAX('Cast Copper'!A:A))+1,VLOOKUP(C159,'Cast Copper'!A:J,10),IF(C159&lt;(MAX('Press Copper Fittings'!A:A))+1,VLOOKUP(C159,'Press Copper Fittings'!A:J,10),IF(C159&lt;(MAX('Supply Stops'!A:A))+1,VLOOKUP(C159,'Supply Stops'!A:J,10),IF(C159&lt;(MAX('Supply Lines'!A:A))+1,VLOOKUP(C159,'Supply Lines'!A:J,10),IF(C159&lt;(MAX('Gas Connectors'!A:A))+1,VLOOKUP(C159,'Gas Connectors'!A:J,10),IF(C159&lt;(MAX('CI Fittings'!A:A))+1,VLOOKUP(C159,'CI Fittings'!A:J,10),IF(C159&lt;(MAX('Steel Couplings'!A:A))+1,VLOOKUP(C159,'Steel Couplings'!A:J,10),IF(C159&lt;(MAX(NHC!A:A))+1,VLOOKUP(C159,NHC!A:J,10),IF(C159&lt;(MAX('Dielectric Unions'!A:A))+1,VLOOKUP(C159,'Dielectric Unions'!A:J,10),IF(C159&lt;(MAX('MI Fittings - XH'!A:A))+1,VLOOKUP(C159,'MI Fittings - XH'!A:J,10),IF(C159&lt;(MAX('Steel Nipples - XH'!A:A))+1,VLOOKUP(C159,'Steel Nipples - XH'!A:J,10),IF(C159&lt;(MAX('CPVC Adapters'!A:A))+1,VLOOKUP(C159,'CPVC Adapters'!A:J,10),""))))))))))))))))))))))))))))))</f>
        <v/>
      </c>
      <c r="E159" s="975" t="str">
        <f>IF(C159&lt;(MAX('MI Fittings'!A:A))+1,VLOOKUP(C159,'MI Fittings'!A:K,3),IF(C159&lt;(MAX('CS Press Fittings'!A:A))+1,VLOOKUP(C159,'CS Press Fittings'!A:K,4),IF(C159&lt;(MAX('Steel Nipples'!A:A))+1,VLOOKUP(C159,'Steel Nipples'!A:K,3),IF(C159&lt;(MAX('Steel Cut Lengths'!A:A))+1,VLOOKUP(C159,'Steel Cut Lengths'!A:K,3),IF(C159&lt;(MAX('Pipe Hangers'!A:A))+1,VLOOKUP(C159,'Pipe Hangers'!A:J,3),IF(C159&lt;(MAX('Brass Nipples '!A:A))+1,VLOOKUP(C159,'Brass Nipples '!A:J,3),IF(C159&lt;(MAX('Brass Fittings '!A:A))+1,VLOOKUP(C159,'Brass Fittings '!A:J,3),IF(C159&lt;(MAX(Valves!A:A))+1,VLOOKUP(C159,Valves!A:J,3),IF(C159&lt;(MAX('PEX Tubing'!A:A))+1,VLOOKUP(C159,'PEX Tubing'!A:I,3),IF(C159&lt;(MAX('PEX Fittings - Brass'!A:A))+1,VLOOKUP(C159,'PEX Fittings - Brass'!A:J,3),IF(C159&lt;(MAX('PEX Fittings - EXPN Brass'!A:A))+1,VLOOKUP(C159,'PEX Fittings - EXPN Brass'!A:J,3),IF(C159&lt;(MAX('PEX Fittings - F1807 PPSU '!A:A))+1,VLOOKUP(C159,'PEX Fittings - F1807 PPSU '!A:J,3),IF(C159&lt;(MAX('PEX Fittings - F1960 EPPSU'!A:A))+1,VLOOKUP(C159,'PEX Fittings - F1960 EPPSU'!A:J,3),IF(C159&lt;(MAX(Accessories!A:A))+1,VLOOKUP(C159,Accessories!A:J,3),IF(C159&lt;(MAX('PVC DWV'!A:A))+1,VLOOKUP(C159,'PVC DWV'!A:K,3),IF(C159&lt;(MAX('PVC SCH 40'!A:A))+1,VLOOKUP(C159,'PVC SCH 40'!A:K,3),IF(C159&lt;(MAX('Push Fittings'!A:A))+1,VLOOKUP(C159,'Push Fittings'!A:J,3),IF(C159&lt;(MAX('Copper Wrot'!A:A))+1,VLOOKUP(C159,'Copper Wrot'!A:L,3),IF(C159&lt;(MAX('Cast Copper'!A:A))+1,VLOOKUP(C159,'Cast Copper'!A:J,3),IF(C159&lt;(MAX('Cast Copper'!A:A))+1,VLOOKUP(C159,'Cast Copper'!A:J,3),IF(C159&lt;(MAX('Press Copper Fittings'!A:A))+1,VLOOKUP(C159,'Press Copper Fittings'!A:J,3),IF(C159&lt;(MAX('Supply Stops'!A:A))+1,VLOOKUP(C159,'Supply Stops'!A:J,3),IF(C159&lt;(MAX('Supply Lines'!A:A))+1,VLOOKUP(C159,'Supply Lines'!A:J,3),IF(C159&lt;(MAX('Gas Connectors'!A:A))+1,VLOOKUP(C159,'Gas Connectors'!A:J,3),IF(C159&lt;(MAX('CI Fittings'!A:A))+1,VLOOKUP(C159,'CI Fittings'!A:J,3),IF(C159&lt;(MAX('Steel Couplings'!A:A))+1,VLOOKUP(C159,'Steel Couplings'!A:J,3),IF(C159&lt;(MAX(NHC!A:A))+1,VLOOKUP(C159,NHC!A:J,3),IF(C159&lt;(MAX('Dielectric Unions'!A:A))+1,VLOOKUP(C159,'Dielectric Unions'!A:J,3),IF(C159&lt;(MAX('MI Fittings - XH'!A:A))+1,VLOOKUP(C159,'MI Fittings - XH'!A:J,3),IF(C159&lt;(MAX('Steel Nipples - XH'!A:A))+1,VLOOKUP(C159,'Steel Nipples - XH'!A:J,3),IF(C159&lt;(MAX('CPVC Adapters'!A:A))+1,VLOOKUP(C159,'CPVC Adapters'!A:J,3),"")))))))))))))))))))))))))))))))</f>
        <v/>
      </c>
      <c r="F159" s="1376" t="str">
        <f>IFERROR(VLOOKUP(E159,'Consolidated Master Sheet'!B:C,2,0),"")</f>
        <v/>
      </c>
      <c r="G159" s="1377"/>
      <c r="H159" s="345" t="str">
        <f>IFERROR(VLOOKUP(E159,'PEX Tubing'!C:H,6,0),IFERROR(VLOOKUP(E159,'Consolidated Master Sheet'!B:G,6,0),""))</f>
        <v/>
      </c>
      <c r="I159" s="1554">
        <f>IF(C159&lt;(MAX('MI Fittings'!A:A))+1,VLOOKUP(C159,'MI Fittings'!A:K,7),IF(C159&lt;(MAX('CS Press Fittings'!A:A))+1,VLOOKUP(C159,'CS Press Fittings'!A:K,8),IF(C159&lt;(MAX('Steel Nipples'!A:A))+1,VLOOKUP(C159,'Steel Nipples'!A:K,7),IF(C159&lt;(MAX('Steel Cut Lengths'!A:A))+1,VLOOKUP(C159,'Steel Cut Lengths'!A:K,7),IF(C159&lt;(MAX('Pipe Hangers'!A:A))+1,VLOOKUP(C159,'Pipe Hangers'!A:J,7),IF(C159&lt;(MAX('Brass Nipples '!A:A))+1,VLOOKUP(C159,'Brass Nipples '!A:J,7),IF(C159&lt;(MAX('Brass Fittings '!A:A))+1,VLOOKUP(C159,'Brass Fittings '!A:J,7),IF(C159&lt;(MAX(Valves!A:A))+1,VLOOKUP(C159,Valves!A:J,7),IF(C159&lt;(MAX('PEX Tubing'!A:A))+1,VLOOKUP(C159,'PEX Tubing'!A:I,7),IF(C159&lt;(MAX('PEX Fittings - Brass'!A:A))+1,VLOOKUP(C159,'PEX Fittings - Brass'!A:J,7),IF(C159&lt;(MAX('PEX Fittings - EXPN Brass'!A:A))+1,VLOOKUP(C159,'PEX Fittings - EXPN Brass'!A:J,7),IF(C159&lt;(MAX('PEX Fittings - F1807 PPSU '!A:A))+1,VLOOKUP(C159,'PEX Fittings - F1807 PPSU '!A:J,7),IF(C159&lt;(MAX('PEX Fittings - F1960 EPPSU'!A:A))+1,VLOOKUP(C159,'PEX Fittings - F1960 EPPSU'!A:J,7),IF(C159&lt;(MAX(Accessories!A:A))+1,VLOOKUP(C159,Accessories!A:J,7),IF(C159&lt;(MAX('PVC DWV'!A:A))+1,VLOOKUP(C159,'PVC DWV'!A:K,8),IF(C159&lt;(MAX('PVC SCH 40'!A:A))+1,VLOOKUP(C159,'PVC SCH 40'!A:K,7),IF(C159&lt;(MAX('Push Fittings'!A:A))+1,VLOOKUP(C159,'Push Fittings'!A:J,7),IF(C159&lt;(MAX('Copper Wrot'!A:A))+1,VLOOKUP(C159,'Copper Wrot'!A:L,9),IF(C159&lt;(MAX('Cast Copper'!A:A))+1,VLOOKUP(C159,'Cast Copper'!A:J,6),IF(C159&lt;(MAX('Press Copper Fittings'!A:A))+1,VLOOKUP(C159,'Press Copper Fittings'!A:J,7),IF(C159&lt;(MAX('Supply Stops'!A:A))+1,VLOOKUP(C159,'Supply Stops'!A:J,7),IF(C159&lt;(MAX('Supply Lines'!A:A))+1,VLOOKUP(C159,'Supply Lines'!A:J,7),IF(C159&lt;(MAX('Gas Connectors'!A:A))+1,VLOOKUP(C159,'Gas Connectors'!A:J,7),IF(C159&lt;(MAX('CI Fittings'!A:A))+1,VLOOKUP(C159,'CI Fittings'!A:J,7),IF(C159&lt;(MAX('Steel Couplings'!A:A))+1,VLOOKUP(C159,'Steel Couplings'!A:J,7),IF(C159&lt;(MAX(NHC!A:A))+1,VLOOKUP(C159,NHC!A:J,7),IF(C159&lt;(MAX('Dielectric Unions'!A:A))+1,VLOOKUP(C159,'Dielectric Unions'!A:J,7),IF(C159&lt;(MAX('MI Fittings - XH'!A:A))+1,VLOOKUP(C159,'MI Fittings - XH'!A:J,7),IF(C159&lt;(MAX('Steel Nipples - XH'!A:A))+1,VLOOKUP(C159,'Steel Nipples - XH'!A:J,7),IF(C159&lt;(MAX('CPVC Adapters'!A:A))+1,VLOOKUP(C159,'CPVC Adapters'!A:J,7),0))))))))))))))))))))))))))))))</f>
        <v>0</v>
      </c>
      <c r="J159" s="1555">
        <f t="shared" si="2"/>
        <v>0</v>
      </c>
    </row>
    <row r="160" spans="3:10" ht="15" customHeight="1" thickTop="1" thickBot="1">
      <c r="C160" s="977">
        <v>139</v>
      </c>
      <c r="D160" s="17" t="str">
        <f>IF(C160&lt;(MAX('MI Fittings'!A:A))+1,VLOOKUP(C160,'MI Fittings'!A:K,10),IF(C160&lt;(MAX('CS Press Fittings'!A:A))+1,VLOOKUP(C160,'CS Press Fittings'!A:K,11),IF(C160&lt;(MAX('Steel Nipples'!A:A))+1,VLOOKUP(C160,'Steel Nipples'!A:K,10),IF(C160&lt;(MAX('Steel Cut Lengths'!A:A))+1,VLOOKUP(C160,'Steel Cut Lengths'!A:K,10),IF(C160&lt;(MAX('Pipe Hangers'!A:A))+1,VLOOKUP(C160,'Pipe Hangers'!A:J,10),IF(C160&lt;(MAX('Brass Nipples '!A:A))+1,VLOOKUP(C160,'Brass Nipples '!A:J,10),IF(C160&lt;(MAX('Brass Fittings '!A:A))+1,VLOOKUP(C160,'Brass Fittings '!A:J,10),IF(C160&lt;(MAX(Valves!A:A))+1,VLOOKUP(C160,Valves!A:J,10),IF(C160&lt;(MAX('PEX Tubing'!A:A))+1,VLOOKUP(C160,'PEX Tubing'!A:I,9),IF(C160&lt;(MAX('PEX Fittings - Brass'!A:A))+1,VLOOKUP(C160,'PEX Fittings - Brass'!A:J,10),IF(C160&lt;(MAX('PEX Fittings - EXPN Brass'!A:A))+1,VLOOKUP(C160,'PEX Fittings - EXPN Brass'!A:J,10),IF(C160&lt;(MAX('PEX Fittings - F1807 PPSU '!A:A))+1,VLOOKUP(C160,'PEX Fittings - F1807 PPSU '!A:J,10),IF(C160&lt;(MAX('PEX Fittings - F1960 EPPSU'!A:A))+1,VLOOKUP(C160,'PEX Fittings - F1960 EPPSU'!A:J,10),IF(C160&lt;(MAX(Accessories!A:A))+1,VLOOKUP(C160,Accessories!A:J,10),IF(C160&lt;(MAX('PVC DWV'!A:A))+1,VLOOKUP(C160,'PVC DWV'!A:K,11),IF(C160&lt;(MAX('PVC SCH 40'!A:A))+1,VLOOKUP(C160,'PVC SCH 40'!A:K,11),IF(C160&lt;(MAX('Push Fittings'!A:A))+1,VLOOKUP(C160,'Push Fittings'!A:J,10),IF(C160&lt;(MAX('Copper Wrot'!A:A))+1,VLOOKUP(C160,'Copper Wrot'!A:L,12),IF(C160&lt;(MAX('Cast Copper'!A:A))+1,VLOOKUP(C160,'Cast Copper'!A:J,10),IF(C160&lt;(MAX('Press Copper Fittings'!A:A))+1,VLOOKUP(C160,'Press Copper Fittings'!A:J,10),IF(C160&lt;(MAX('Supply Stops'!A:A))+1,VLOOKUP(C160,'Supply Stops'!A:J,10),IF(C160&lt;(MAX('Supply Lines'!A:A))+1,VLOOKUP(C160,'Supply Lines'!A:J,10),IF(C160&lt;(MAX('Gas Connectors'!A:A))+1,VLOOKUP(C160,'Gas Connectors'!A:J,10),IF(C160&lt;(MAX('CI Fittings'!A:A))+1,VLOOKUP(C160,'CI Fittings'!A:J,10),IF(C160&lt;(MAX('Steel Couplings'!A:A))+1,VLOOKUP(C160,'Steel Couplings'!A:J,10),IF(C160&lt;(MAX(NHC!A:A))+1,VLOOKUP(C160,NHC!A:J,10),IF(C160&lt;(MAX('Dielectric Unions'!A:A))+1,VLOOKUP(C160,'Dielectric Unions'!A:J,10),IF(C160&lt;(MAX('MI Fittings - XH'!A:A))+1,VLOOKUP(C160,'MI Fittings - XH'!A:J,10),IF(C160&lt;(MAX('Steel Nipples - XH'!A:A))+1,VLOOKUP(C160,'Steel Nipples - XH'!A:J,10),IF(C160&lt;(MAX('CPVC Adapters'!A:A))+1,VLOOKUP(C160,'CPVC Adapters'!A:J,10),""))))))))))))))))))))))))))))))</f>
        <v/>
      </c>
      <c r="E160" s="975" t="str">
        <f>IF(C160&lt;(MAX('MI Fittings'!A:A))+1,VLOOKUP(C160,'MI Fittings'!A:K,3),IF(C160&lt;(MAX('CS Press Fittings'!A:A))+1,VLOOKUP(C160,'CS Press Fittings'!A:K,4),IF(C160&lt;(MAX('Steel Nipples'!A:A))+1,VLOOKUP(C160,'Steel Nipples'!A:K,3),IF(C160&lt;(MAX('Steel Cut Lengths'!A:A))+1,VLOOKUP(C160,'Steel Cut Lengths'!A:K,3),IF(C160&lt;(MAX('Pipe Hangers'!A:A))+1,VLOOKUP(C160,'Pipe Hangers'!A:J,3),IF(C160&lt;(MAX('Brass Nipples '!A:A))+1,VLOOKUP(C160,'Brass Nipples '!A:J,3),IF(C160&lt;(MAX('Brass Fittings '!A:A))+1,VLOOKUP(C160,'Brass Fittings '!A:J,3),IF(C160&lt;(MAX(Valves!A:A))+1,VLOOKUP(C160,Valves!A:J,3),IF(C160&lt;(MAX('PEX Tubing'!A:A))+1,VLOOKUP(C160,'PEX Tubing'!A:I,3),IF(C160&lt;(MAX('PEX Fittings - Brass'!A:A))+1,VLOOKUP(C160,'PEX Fittings - Brass'!A:J,3),IF(C160&lt;(MAX('PEX Fittings - EXPN Brass'!A:A))+1,VLOOKUP(C160,'PEX Fittings - EXPN Brass'!A:J,3),IF(C160&lt;(MAX('PEX Fittings - F1807 PPSU '!A:A))+1,VLOOKUP(C160,'PEX Fittings - F1807 PPSU '!A:J,3),IF(C160&lt;(MAX('PEX Fittings - F1960 EPPSU'!A:A))+1,VLOOKUP(C160,'PEX Fittings - F1960 EPPSU'!A:J,3),IF(C160&lt;(MAX(Accessories!A:A))+1,VLOOKUP(C160,Accessories!A:J,3),IF(C160&lt;(MAX('PVC DWV'!A:A))+1,VLOOKUP(C160,'PVC DWV'!A:K,3),IF(C160&lt;(MAX('PVC SCH 40'!A:A))+1,VLOOKUP(C160,'PVC SCH 40'!A:K,3),IF(C160&lt;(MAX('Push Fittings'!A:A))+1,VLOOKUP(C160,'Push Fittings'!A:J,3),IF(C160&lt;(MAX('Copper Wrot'!A:A))+1,VLOOKUP(C160,'Copper Wrot'!A:L,3),IF(C160&lt;(MAX('Cast Copper'!A:A))+1,VLOOKUP(C160,'Cast Copper'!A:J,3),IF(C160&lt;(MAX('Cast Copper'!A:A))+1,VLOOKUP(C160,'Cast Copper'!A:J,3),IF(C160&lt;(MAX('Press Copper Fittings'!A:A))+1,VLOOKUP(C160,'Press Copper Fittings'!A:J,3),IF(C160&lt;(MAX('Supply Stops'!A:A))+1,VLOOKUP(C160,'Supply Stops'!A:J,3),IF(C160&lt;(MAX('Supply Lines'!A:A))+1,VLOOKUP(C160,'Supply Lines'!A:J,3),IF(C160&lt;(MAX('Gas Connectors'!A:A))+1,VLOOKUP(C160,'Gas Connectors'!A:J,3),IF(C160&lt;(MAX('CI Fittings'!A:A))+1,VLOOKUP(C160,'CI Fittings'!A:J,3),IF(C160&lt;(MAX('Steel Couplings'!A:A))+1,VLOOKUP(C160,'Steel Couplings'!A:J,3),IF(C160&lt;(MAX(NHC!A:A))+1,VLOOKUP(C160,NHC!A:J,3),IF(C160&lt;(MAX('Dielectric Unions'!A:A))+1,VLOOKUP(C160,'Dielectric Unions'!A:J,3),IF(C160&lt;(MAX('MI Fittings - XH'!A:A))+1,VLOOKUP(C160,'MI Fittings - XH'!A:J,3),IF(C160&lt;(MAX('Steel Nipples - XH'!A:A))+1,VLOOKUP(C160,'Steel Nipples - XH'!A:J,3),IF(C160&lt;(MAX('CPVC Adapters'!A:A))+1,VLOOKUP(C160,'CPVC Adapters'!A:J,3),"")))))))))))))))))))))))))))))))</f>
        <v/>
      </c>
      <c r="F160" s="1376" t="str">
        <f>IFERROR(VLOOKUP(E160,'Consolidated Master Sheet'!B:C,2,0),"")</f>
        <v/>
      </c>
      <c r="G160" s="1377"/>
      <c r="H160" s="345" t="str">
        <f>IFERROR(VLOOKUP(E160,'PEX Tubing'!C:H,6,0),IFERROR(VLOOKUP(E160,'Consolidated Master Sheet'!B:G,6,0),""))</f>
        <v/>
      </c>
      <c r="I160" s="1554">
        <f>IF(C160&lt;(MAX('MI Fittings'!A:A))+1,VLOOKUP(C160,'MI Fittings'!A:K,7),IF(C160&lt;(MAX('CS Press Fittings'!A:A))+1,VLOOKUP(C160,'CS Press Fittings'!A:K,8),IF(C160&lt;(MAX('Steel Nipples'!A:A))+1,VLOOKUP(C160,'Steel Nipples'!A:K,7),IF(C160&lt;(MAX('Steel Cut Lengths'!A:A))+1,VLOOKUP(C160,'Steel Cut Lengths'!A:K,7),IF(C160&lt;(MAX('Pipe Hangers'!A:A))+1,VLOOKUP(C160,'Pipe Hangers'!A:J,7),IF(C160&lt;(MAX('Brass Nipples '!A:A))+1,VLOOKUP(C160,'Brass Nipples '!A:J,7),IF(C160&lt;(MAX('Brass Fittings '!A:A))+1,VLOOKUP(C160,'Brass Fittings '!A:J,7),IF(C160&lt;(MAX(Valves!A:A))+1,VLOOKUP(C160,Valves!A:J,7),IF(C160&lt;(MAX('PEX Tubing'!A:A))+1,VLOOKUP(C160,'PEX Tubing'!A:I,7),IF(C160&lt;(MAX('PEX Fittings - Brass'!A:A))+1,VLOOKUP(C160,'PEX Fittings - Brass'!A:J,7),IF(C160&lt;(MAX('PEX Fittings - EXPN Brass'!A:A))+1,VLOOKUP(C160,'PEX Fittings - EXPN Brass'!A:J,7),IF(C160&lt;(MAX('PEX Fittings - F1807 PPSU '!A:A))+1,VLOOKUP(C160,'PEX Fittings - F1807 PPSU '!A:J,7),IF(C160&lt;(MAX('PEX Fittings - F1960 EPPSU'!A:A))+1,VLOOKUP(C160,'PEX Fittings - F1960 EPPSU'!A:J,7),IF(C160&lt;(MAX(Accessories!A:A))+1,VLOOKUP(C160,Accessories!A:J,7),IF(C160&lt;(MAX('PVC DWV'!A:A))+1,VLOOKUP(C160,'PVC DWV'!A:K,8),IF(C160&lt;(MAX('PVC SCH 40'!A:A))+1,VLOOKUP(C160,'PVC SCH 40'!A:K,7),IF(C160&lt;(MAX('Push Fittings'!A:A))+1,VLOOKUP(C160,'Push Fittings'!A:J,7),IF(C160&lt;(MAX('Copper Wrot'!A:A))+1,VLOOKUP(C160,'Copper Wrot'!A:L,9),IF(C160&lt;(MAX('Cast Copper'!A:A))+1,VLOOKUP(C160,'Cast Copper'!A:J,6),IF(C160&lt;(MAX('Press Copper Fittings'!A:A))+1,VLOOKUP(C160,'Press Copper Fittings'!A:J,7),IF(C160&lt;(MAX('Supply Stops'!A:A))+1,VLOOKUP(C160,'Supply Stops'!A:J,7),IF(C160&lt;(MAX('Supply Lines'!A:A))+1,VLOOKUP(C160,'Supply Lines'!A:J,7),IF(C160&lt;(MAX('Gas Connectors'!A:A))+1,VLOOKUP(C160,'Gas Connectors'!A:J,7),IF(C160&lt;(MAX('CI Fittings'!A:A))+1,VLOOKUP(C160,'CI Fittings'!A:J,7),IF(C160&lt;(MAX('Steel Couplings'!A:A))+1,VLOOKUP(C160,'Steel Couplings'!A:J,7),IF(C160&lt;(MAX(NHC!A:A))+1,VLOOKUP(C160,NHC!A:J,7),IF(C160&lt;(MAX('Dielectric Unions'!A:A))+1,VLOOKUP(C160,'Dielectric Unions'!A:J,7),IF(C160&lt;(MAX('MI Fittings - XH'!A:A))+1,VLOOKUP(C160,'MI Fittings - XH'!A:J,7),IF(C160&lt;(MAX('Steel Nipples - XH'!A:A))+1,VLOOKUP(C160,'Steel Nipples - XH'!A:J,7),IF(C160&lt;(MAX('CPVC Adapters'!A:A))+1,VLOOKUP(C160,'CPVC Adapters'!A:J,7),0))))))))))))))))))))))))))))))</f>
        <v>0</v>
      </c>
      <c r="J160" s="1555">
        <f t="shared" si="2"/>
        <v>0</v>
      </c>
    </row>
    <row r="161" spans="3:10" ht="15" customHeight="1" thickTop="1" thickBot="1">
      <c r="C161" s="976">
        <v>140</v>
      </c>
      <c r="D161" s="17" t="str">
        <f>IF(C161&lt;(MAX('MI Fittings'!A:A))+1,VLOOKUP(C161,'MI Fittings'!A:K,10),IF(C161&lt;(MAX('CS Press Fittings'!A:A))+1,VLOOKUP(C161,'CS Press Fittings'!A:K,11),IF(C161&lt;(MAX('Steel Nipples'!A:A))+1,VLOOKUP(C161,'Steel Nipples'!A:K,10),IF(C161&lt;(MAX('Steel Cut Lengths'!A:A))+1,VLOOKUP(C161,'Steel Cut Lengths'!A:K,10),IF(C161&lt;(MAX('Pipe Hangers'!A:A))+1,VLOOKUP(C161,'Pipe Hangers'!A:J,10),IF(C161&lt;(MAX('Brass Nipples '!A:A))+1,VLOOKUP(C161,'Brass Nipples '!A:J,10),IF(C161&lt;(MAX('Brass Fittings '!A:A))+1,VLOOKUP(C161,'Brass Fittings '!A:J,10),IF(C161&lt;(MAX(Valves!A:A))+1,VLOOKUP(C161,Valves!A:J,10),IF(C161&lt;(MAX('PEX Tubing'!A:A))+1,VLOOKUP(C161,'PEX Tubing'!A:I,9),IF(C161&lt;(MAX('PEX Fittings - Brass'!A:A))+1,VLOOKUP(C161,'PEX Fittings - Brass'!A:J,10),IF(C161&lt;(MAX('PEX Fittings - EXPN Brass'!A:A))+1,VLOOKUP(C161,'PEX Fittings - EXPN Brass'!A:J,10),IF(C161&lt;(MAX('PEX Fittings - F1807 PPSU '!A:A))+1,VLOOKUP(C161,'PEX Fittings - F1807 PPSU '!A:J,10),IF(C161&lt;(MAX('PEX Fittings - F1960 EPPSU'!A:A))+1,VLOOKUP(C161,'PEX Fittings - F1960 EPPSU'!A:J,10),IF(C161&lt;(MAX(Accessories!A:A))+1,VLOOKUP(C161,Accessories!A:J,10),IF(C161&lt;(MAX('PVC DWV'!A:A))+1,VLOOKUP(C161,'PVC DWV'!A:K,11),IF(C161&lt;(MAX('PVC SCH 40'!A:A))+1,VLOOKUP(C161,'PVC SCH 40'!A:K,11),IF(C161&lt;(MAX('Push Fittings'!A:A))+1,VLOOKUP(C161,'Push Fittings'!A:J,10),IF(C161&lt;(MAX('Copper Wrot'!A:A))+1,VLOOKUP(C161,'Copper Wrot'!A:L,12),IF(C161&lt;(MAX('Cast Copper'!A:A))+1,VLOOKUP(C161,'Cast Copper'!A:J,10),IF(C161&lt;(MAX('Press Copper Fittings'!A:A))+1,VLOOKUP(C161,'Press Copper Fittings'!A:J,10),IF(C161&lt;(MAX('Supply Stops'!A:A))+1,VLOOKUP(C161,'Supply Stops'!A:J,10),IF(C161&lt;(MAX('Supply Lines'!A:A))+1,VLOOKUP(C161,'Supply Lines'!A:J,10),IF(C161&lt;(MAX('Gas Connectors'!A:A))+1,VLOOKUP(C161,'Gas Connectors'!A:J,10),IF(C161&lt;(MAX('CI Fittings'!A:A))+1,VLOOKUP(C161,'CI Fittings'!A:J,10),IF(C161&lt;(MAX('Steel Couplings'!A:A))+1,VLOOKUP(C161,'Steel Couplings'!A:J,10),IF(C161&lt;(MAX(NHC!A:A))+1,VLOOKUP(C161,NHC!A:J,10),IF(C161&lt;(MAX('Dielectric Unions'!A:A))+1,VLOOKUP(C161,'Dielectric Unions'!A:J,10),IF(C161&lt;(MAX('MI Fittings - XH'!A:A))+1,VLOOKUP(C161,'MI Fittings - XH'!A:J,10),IF(C161&lt;(MAX('Steel Nipples - XH'!A:A))+1,VLOOKUP(C161,'Steel Nipples - XH'!A:J,10),IF(C161&lt;(MAX('CPVC Adapters'!A:A))+1,VLOOKUP(C161,'CPVC Adapters'!A:J,10),""))))))))))))))))))))))))))))))</f>
        <v/>
      </c>
      <c r="E161" s="975" t="str">
        <f>IF(C161&lt;(MAX('MI Fittings'!A:A))+1,VLOOKUP(C161,'MI Fittings'!A:K,3),IF(C161&lt;(MAX('CS Press Fittings'!A:A))+1,VLOOKUP(C161,'CS Press Fittings'!A:K,4),IF(C161&lt;(MAX('Steel Nipples'!A:A))+1,VLOOKUP(C161,'Steel Nipples'!A:K,3),IF(C161&lt;(MAX('Steel Cut Lengths'!A:A))+1,VLOOKUP(C161,'Steel Cut Lengths'!A:K,3),IF(C161&lt;(MAX('Pipe Hangers'!A:A))+1,VLOOKUP(C161,'Pipe Hangers'!A:J,3),IF(C161&lt;(MAX('Brass Nipples '!A:A))+1,VLOOKUP(C161,'Brass Nipples '!A:J,3),IF(C161&lt;(MAX('Brass Fittings '!A:A))+1,VLOOKUP(C161,'Brass Fittings '!A:J,3),IF(C161&lt;(MAX(Valves!A:A))+1,VLOOKUP(C161,Valves!A:J,3),IF(C161&lt;(MAX('PEX Tubing'!A:A))+1,VLOOKUP(C161,'PEX Tubing'!A:I,3),IF(C161&lt;(MAX('PEX Fittings - Brass'!A:A))+1,VLOOKUP(C161,'PEX Fittings - Brass'!A:J,3),IF(C161&lt;(MAX('PEX Fittings - EXPN Brass'!A:A))+1,VLOOKUP(C161,'PEX Fittings - EXPN Brass'!A:J,3),IF(C161&lt;(MAX('PEX Fittings - F1807 PPSU '!A:A))+1,VLOOKUP(C161,'PEX Fittings - F1807 PPSU '!A:J,3),IF(C161&lt;(MAX('PEX Fittings - F1960 EPPSU'!A:A))+1,VLOOKUP(C161,'PEX Fittings - F1960 EPPSU'!A:J,3),IF(C161&lt;(MAX(Accessories!A:A))+1,VLOOKUP(C161,Accessories!A:J,3),IF(C161&lt;(MAX('PVC DWV'!A:A))+1,VLOOKUP(C161,'PVC DWV'!A:K,3),IF(C161&lt;(MAX('PVC SCH 40'!A:A))+1,VLOOKUP(C161,'PVC SCH 40'!A:K,3),IF(C161&lt;(MAX('Push Fittings'!A:A))+1,VLOOKUP(C161,'Push Fittings'!A:J,3),IF(C161&lt;(MAX('Copper Wrot'!A:A))+1,VLOOKUP(C161,'Copper Wrot'!A:L,3),IF(C161&lt;(MAX('Cast Copper'!A:A))+1,VLOOKUP(C161,'Cast Copper'!A:J,3),IF(C161&lt;(MAX('Cast Copper'!A:A))+1,VLOOKUP(C161,'Cast Copper'!A:J,3),IF(C161&lt;(MAX('Press Copper Fittings'!A:A))+1,VLOOKUP(C161,'Press Copper Fittings'!A:J,3),IF(C161&lt;(MAX('Supply Stops'!A:A))+1,VLOOKUP(C161,'Supply Stops'!A:J,3),IF(C161&lt;(MAX('Supply Lines'!A:A))+1,VLOOKUP(C161,'Supply Lines'!A:J,3),IF(C161&lt;(MAX('Gas Connectors'!A:A))+1,VLOOKUP(C161,'Gas Connectors'!A:J,3),IF(C161&lt;(MAX('CI Fittings'!A:A))+1,VLOOKUP(C161,'CI Fittings'!A:J,3),IF(C161&lt;(MAX('Steel Couplings'!A:A))+1,VLOOKUP(C161,'Steel Couplings'!A:J,3),IF(C161&lt;(MAX(NHC!A:A))+1,VLOOKUP(C161,NHC!A:J,3),IF(C161&lt;(MAX('Dielectric Unions'!A:A))+1,VLOOKUP(C161,'Dielectric Unions'!A:J,3),IF(C161&lt;(MAX('MI Fittings - XH'!A:A))+1,VLOOKUP(C161,'MI Fittings - XH'!A:J,3),IF(C161&lt;(MAX('Steel Nipples - XH'!A:A))+1,VLOOKUP(C161,'Steel Nipples - XH'!A:J,3),IF(C161&lt;(MAX('CPVC Adapters'!A:A))+1,VLOOKUP(C161,'CPVC Adapters'!A:J,3),"")))))))))))))))))))))))))))))))</f>
        <v/>
      </c>
      <c r="F161" s="1376" t="str">
        <f>IFERROR(VLOOKUP(E161,'Consolidated Master Sheet'!B:C,2,0),"")</f>
        <v/>
      </c>
      <c r="G161" s="1377"/>
      <c r="H161" s="345" t="str">
        <f>IFERROR(VLOOKUP(E161,'PEX Tubing'!C:H,6,0),IFERROR(VLOOKUP(E161,'Consolidated Master Sheet'!B:G,6,0),""))</f>
        <v/>
      </c>
      <c r="I161" s="1554">
        <f>IF(C161&lt;(MAX('MI Fittings'!A:A))+1,VLOOKUP(C161,'MI Fittings'!A:K,7),IF(C161&lt;(MAX('CS Press Fittings'!A:A))+1,VLOOKUP(C161,'CS Press Fittings'!A:K,8),IF(C161&lt;(MAX('Steel Nipples'!A:A))+1,VLOOKUP(C161,'Steel Nipples'!A:K,7),IF(C161&lt;(MAX('Steel Cut Lengths'!A:A))+1,VLOOKUP(C161,'Steel Cut Lengths'!A:K,7),IF(C161&lt;(MAX('Pipe Hangers'!A:A))+1,VLOOKUP(C161,'Pipe Hangers'!A:J,7),IF(C161&lt;(MAX('Brass Nipples '!A:A))+1,VLOOKUP(C161,'Brass Nipples '!A:J,7),IF(C161&lt;(MAX('Brass Fittings '!A:A))+1,VLOOKUP(C161,'Brass Fittings '!A:J,7),IF(C161&lt;(MAX(Valves!A:A))+1,VLOOKUP(C161,Valves!A:J,7),IF(C161&lt;(MAX('PEX Tubing'!A:A))+1,VLOOKUP(C161,'PEX Tubing'!A:I,7),IF(C161&lt;(MAX('PEX Fittings - Brass'!A:A))+1,VLOOKUP(C161,'PEX Fittings - Brass'!A:J,7),IF(C161&lt;(MAX('PEX Fittings - EXPN Brass'!A:A))+1,VLOOKUP(C161,'PEX Fittings - EXPN Brass'!A:J,7),IF(C161&lt;(MAX('PEX Fittings - F1807 PPSU '!A:A))+1,VLOOKUP(C161,'PEX Fittings - F1807 PPSU '!A:J,7),IF(C161&lt;(MAX('PEX Fittings - F1960 EPPSU'!A:A))+1,VLOOKUP(C161,'PEX Fittings - F1960 EPPSU'!A:J,7),IF(C161&lt;(MAX(Accessories!A:A))+1,VLOOKUP(C161,Accessories!A:J,7),IF(C161&lt;(MAX('PVC DWV'!A:A))+1,VLOOKUP(C161,'PVC DWV'!A:K,8),IF(C161&lt;(MAX('PVC SCH 40'!A:A))+1,VLOOKUP(C161,'PVC SCH 40'!A:K,7),IF(C161&lt;(MAX('Push Fittings'!A:A))+1,VLOOKUP(C161,'Push Fittings'!A:J,7),IF(C161&lt;(MAX('Copper Wrot'!A:A))+1,VLOOKUP(C161,'Copper Wrot'!A:L,9),IF(C161&lt;(MAX('Cast Copper'!A:A))+1,VLOOKUP(C161,'Cast Copper'!A:J,6),IF(C161&lt;(MAX('Press Copper Fittings'!A:A))+1,VLOOKUP(C161,'Press Copper Fittings'!A:J,7),IF(C161&lt;(MAX('Supply Stops'!A:A))+1,VLOOKUP(C161,'Supply Stops'!A:J,7),IF(C161&lt;(MAX('Supply Lines'!A:A))+1,VLOOKUP(C161,'Supply Lines'!A:J,7),IF(C161&lt;(MAX('Gas Connectors'!A:A))+1,VLOOKUP(C161,'Gas Connectors'!A:J,7),IF(C161&lt;(MAX('CI Fittings'!A:A))+1,VLOOKUP(C161,'CI Fittings'!A:J,7),IF(C161&lt;(MAX('Steel Couplings'!A:A))+1,VLOOKUP(C161,'Steel Couplings'!A:J,7),IF(C161&lt;(MAX(NHC!A:A))+1,VLOOKUP(C161,NHC!A:J,7),IF(C161&lt;(MAX('Dielectric Unions'!A:A))+1,VLOOKUP(C161,'Dielectric Unions'!A:J,7),IF(C161&lt;(MAX('MI Fittings - XH'!A:A))+1,VLOOKUP(C161,'MI Fittings - XH'!A:J,7),IF(C161&lt;(MAX('Steel Nipples - XH'!A:A))+1,VLOOKUP(C161,'Steel Nipples - XH'!A:J,7),IF(C161&lt;(MAX('CPVC Adapters'!A:A))+1,VLOOKUP(C161,'CPVC Adapters'!A:J,7),0))))))))))))))))))))))))))))))</f>
        <v>0</v>
      </c>
      <c r="J161" s="1555">
        <f t="shared" si="2"/>
        <v>0</v>
      </c>
    </row>
    <row r="162" spans="3:10" ht="15" customHeight="1" thickTop="1" thickBot="1">
      <c r="C162" s="977">
        <v>141</v>
      </c>
      <c r="D162" s="17" t="str">
        <f>IF(C162&lt;(MAX('MI Fittings'!A:A))+1,VLOOKUP(C162,'MI Fittings'!A:K,10),IF(C162&lt;(MAX('CS Press Fittings'!A:A))+1,VLOOKUP(C162,'CS Press Fittings'!A:K,11),IF(C162&lt;(MAX('Steel Nipples'!A:A))+1,VLOOKUP(C162,'Steel Nipples'!A:K,10),IF(C162&lt;(MAX('Steel Cut Lengths'!A:A))+1,VLOOKUP(C162,'Steel Cut Lengths'!A:K,10),IF(C162&lt;(MAX('Pipe Hangers'!A:A))+1,VLOOKUP(C162,'Pipe Hangers'!A:J,10),IF(C162&lt;(MAX('Brass Nipples '!A:A))+1,VLOOKUP(C162,'Brass Nipples '!A:J,10),IF(C162&lt;(MAX('Brass Fittings '!A:A))+1,VLOOKUP(C162,'Brass Fittings '!A:J,10),IF(C162&lt;(MAX(Valves!A:A))+1,VLOOKUP(C162,Valves!A:J,10),IF(C162&lt;(MAX('PEX Tubing'!A:A))+1,VLOOKUP(C162,'PEX Tubing'!A:I,9),IF(C162&lt;(MAX('PEX Fittings - Brass'!A:A))+1,VLOOKUP(C162,'PEX Fittings - Brass'!A:J,10),IF(C162&lt;(MAX('PEX Fittings - EXPN Brass'!A:A))+1,VLOOKUP(C162,'PEX Fittings - EXPN Brass'!A:J,10),IF(C162&lt;(MAX('PEX Fittings - F1807 PPSU '!A:A))+1,VLOOKUP(C162,'PEX Fittings - F1807 PPSU '!A:J,10),IF(C162&lt;(MAX('PEX Fittings - F1960 EPPSU'!A:A))+1,VLOOKUP(C162,'PEX Fittings - F1960 EPPSU'!A:J,10),IF(C162&lt;(MAX(Accessories!A:A))+1,VLOOKUP(C162,Accessories!A:J,10),IF(C162&lt;(MAX('PVC DWV'!A:A))+1,VLOOKUP(C162,'PVC DWV'!A:K,11),IF(C162&lt;(MAX('PVC SCH 40'!A:A))+1,VLOOKUP(C162,'PVC SCH 40'!A:K,11),IF(C162&lt;(MAX('Push Fittings'!A:A))+1,VLOOKUP(C162,'Push Fittings'!A:J,10),IF(C162&lt;(MAX('Copper Wrot'!A:A))+1,VLOOKUP(C162,'Copper Wrot'!A:L,12),IF(C162&lt;(MAX('Cast Copper'!A:A))+1,VLOOKUP(C162,'Cast Copper'!A:J,10),IF(C162&lt;(MAX('Press Copper Fittings'!A:A))+1,VLOOKUP(C162,'Press Copper Fittings'!A:J,10),IF(C162&lt;(MAX('Supply Stops'!A:A))+1,VLOOKUP(C162,'Supply Stops'!A:J,10),IF(C162&lt;(MAX('Supply Lines'!A:A))+1,VLOOKUP(C162,'Supply Lines'!A:J,10),IF(C162&lt;(MAX('Gas Connectors'!A:A))+1,VLOOKUP(C162,'Gas Connectors'!A:J,10),IF(C162&lt;(MAX('CI Fittings'!A:A))+1,VLOOKUP(C162,'CI Fittings'!A:J,10),IF(C162&lt;(MAX('Steel Couplings'!A:A))+1,VLOOKUP(C162,'Steel Couplings'!A:J,10),IF(C162&lt;(MAX(NHC!A:A))+1,VLOOKUP(C162,NHC!A:J,10),IF(C162&lt;(MAX('Dielectric Unions'!A:A))+1,VLOOKUP(C162,'Dielectric Unions'!A:J,10),IF(C162&lt;(MAX('MI Fittings - XH'!A:A))+1,VLOOKUP(C162,'MI Fittings - XH'!A:J,10),IF(C162&lt;(MAX('Steel Nipples - XH'!A:A))+1,VLOOKUP(C162,'Steel Nipples - XH'!A:J,10),IF(C162&lt;(MAX('CPVC Adapters'!A:A))+1,VLOOKUP(C162,'CPVC Adapters'!A:J,10),""))))))))))))))))))))))))))))))</f>
        <v/>
      </c>
      <c r="E162" s="975" t="str">
        <f>IF(C162&lt;(MAX('MI Fittings'!A:A))+1,VLOOKUP(C162,'MI Fittings'!A:K,3),IF(C162&lt;(MAX('CS Press Fittings'!A:A))+1,VLOOKUP(C162,'CS Press Fittings'!A:K,4),IF(C162&lt;(MAX('Steel Nipples'!A:A))+1,VLOOKUP(C162,'Steel Nipples'!A:K,3),IF(C162&lt;(MAX('Steel Cut Lengths'!A:A))+1,VLOOKUP(C162,'Steel Cut Lengths'!A:K,3),IF(C162&lt;(MAX('Pipe Hangers'!A:A))+1,VLOOKUP(C162,'Pipe Hangers'!A:J,3),IF(C162&lt;(MAX('Brass Nipples '!A:A))+1,VLOOKUP(C162,'Brass Nipples '!A:J,3),IF(C162&lt;(MAX('Brass Fittings '!A:A))+1,VLOOKUP(C162,'Brass Fittings '!A:J,3),IF(C162&lt;(MAX(Valves!A:A))+1,VLOOKUP(C162,Valves!A:J,3),IF(C162&lt;(MAX('PEX Tubing'!A:A))+1,VLOOKUP(C162,'PEX Tubing'!A:I,3),IF(C162&lt;(MAX('PEX Fittings - Brass'!A:A))+1,VLOOKUP(C162,'PEX Fittings - Brass'!A:J,3),IF(C162&lt;(MAX('PEX Fittings - EXPN Brass'!A:A))+1,VLOOKUP(C162,'PEX Fittings - EXPN Brass'!A:J,3),IF(C162&lt;(MAX('PEX Fittings - F1807 PPSU '!A:A))+1,VLOOKUP(C162,'PEX Fittings - F1807 PPSU '!A:J,3),IF(C162&lt;(MAX('PEX Fittings - F1960 EPPSU'!A:A))+1,VLOOKUP(C162,'PEX Fittings - F1960 EPPSU'!A:J,3),IF(C162&lt;(MAX(Accessories!A:A))+1,VLOOKUP(C162,Accessories!A:J,3),IF(C162&lt;(MAX('PVC DWV'!A:A))+1,VLOOKUP(C162,'PVC DWV'!A:K,3),IF(C162&lt;(MAX('PVC SCH 40'!A:A))+1,VLOOKUP(C162,'PVC SCH 40'!A:K,3),IF(C162&lt;(MAX('Push Fittings'!A:A))+1,VLOOKUP(C162,'Push Fittings'!A:J,3),IF(C162&lt;(MAX('Copper Wrot'!A:A))+1,VLOOKUP(C162,'Copper Wrot'!A:L,3),IF(C162&lt;(MAX('Cast Copper'!A:A))+1,VLOOKUP(C162,'Cast Copper'!A:J,3),IF(C162&lt;(MAX('Cast Copper'!A:A))+1,VLOOKUP(C162,'Cast Copper'!A:J,3),IF(C162&lt;(MAX('Press Copper Fittings'!A:A))+1,VLOOKUP(C162,'Press Copper Fittings'!A:J,3),IF(C162&lt;(MAX('Supply Stops'!A:A))+1,VLOOKUP(C162,'Supply Stops'!A:J,3),IF(C162&lt;(MAX('Supply Lines'!A:A))+1,VLOOKUP(C162,'Supply Lines'!A:J,3),IF(C162&lt;(MAX('Gas Connectors'!A:A))+1,VLOOKUP(C162,'Gas Connectors'!A:J,3),IF(C162&lt;(MAX('CI Fittings'!A:A))+1,VLOOKUP(C162,'CI Fittings'!A:J,3),IF(C162&lt;(MAX('Steel Couplings'!A:A))+1,VLOOKUP(C162,'Steel Couplings'!A:J,3),IF(C162&lt;(MAX(NHC!A:A))+1,VLOOKUP(C162,NHC!A:J,3),IF(C162&lt;(MAX('Dielectric Unions'!A:A))+1,VLOOKUP(C162,'Dielectric Unions'!A:J,3),IF(C162&lt;(MAX('MI Fittings - XH'!A:A))+1,VLOOKUP(C162,'MI Fittings - XH'!A:J,3),IF(C162&lt;(MAX('Steel Nipples - XH'!A:A))+1,VLOOKUP(C162,'Steel Nipples - XH'!A:J,3),IF(C162&lt;(MAX('CPVC Adapters'!A:A))+1,VLOOKUP(C162,'CPVC Adapters'!A:J,3),"")))))))))))))))))))))))))))))))</f>
        <v/>
      </c>
      <c r="F162" s="1376" t="str">
        <f>IFERROR(VLOOKUP(E162,'Consolidated Master Sheet'!B:C,2,0),"")</f>
        <v/>
      </c>
      <c r="G162" s="1377"/>
      <c r="H162" s="345" t="str">
        <f>IFERROR(VLOOKUP(E162,'PEX Tubing'!C:H,6,0),IFERROR(VLOOKUP(E162,'Consolidated Master Sheet'!B:G,6,0),""))</f>
        <v/>
      </c>
      <c r="I162" s="1554">
        <f>IF(C162&lt;(MAX('MI Fittings'!A:A))+1,VLOOKUP(C162,'MI Fittings'!A:K,7),IF(C162&lt;(MAX('CS Press Fittings'!A:A))+1,VLOOKUP(C162,'CS Press Fittings'!A:K,8),IF(C162&lt;(MAX('Steel Nipples'!A:A))+1,VLOOKUP(C162,'Steel Nipples'!A:K,7),IF(C162&lt;(MAX('Steel Cut Lengths'!A:A))+1,VLOOKUP(C162,'Steel Cut Lengths'!A:K,7),IF(C162&lt;(MAX('Pipe Hangers'!A:A))+1,VLOOKUP(C162,'Pipe Hangers'!A:J,7),IF(C162&lt;(MAX('Brass Nipples '!A:A))+1,VLOOKUP(C162,'Brass Nipples '!A:J,7),IF(C162&lt;(MAX('Brass Fittings '!A:A))+1,VLOOKUP(C162,'Brass Fittings '!A:J,7),IF(C162&lt;(MAX(Valves!A:A))+1,VLOOKUP(C162,Valves!A:J,7),IF(C162&lt;(MAX('PEX Tubing'!A:A))+1,VLOOKUP(C162,'PEX Tubing'!A:I,7),IF(C162&lt;(MAX('PEX Fittings - Brass'!A:A))+1,VLOOKUP(C162,'PEX Fittings - Brass'!A:J,7),IF(C162&lt;(MAX('PEX Fittings - EXPN Brass'!A:A))+1,VLOOKUP(C162,'PEX Fittings - EXPN Brass'!A:J,7),IF(C162&lt;(MAX('PEX Fittings - F1807 PPSU '!A:A))+1,VLOOKUP(C162,'PEX Fittings - F1807 PPSU '!A:J,7),IF(C162&lt;(MAX('PEX Fittings - F1960 EPPSU'!A:A))+1,VLOOKUP(C162,'PEX Fittings - F1960 EPPSU'!A:J,7),IF(C162&lt;(MAX(Accessories!A:A))+1,VLOOKUP(C162,Accessories!A:J,7),IF(C162&lt;(MAX('PVC DWV'!A:A))+1,VLOOKUP(C162,'PVC DWV'!A:K,8),IF(C162&lt;(MAX('PVC SCH 40'!A:A))+1,VLOOKUP(C162,'PVC SCH 40'!A:K,7),IF(C162&lt;(MAX('Push Fittings'!A:A))+1,VLOOKUP(C162,'Push Fittings'!A:J,7),IF(C162&lt;(MAX('Copper Wrot'!A:A))+1,VLOOKUP(C162,'Copper Wrot'!A:L,9),IF(C162&lt;(MAX('Cast Copper'!A:A))+1,VLOOKUP(C162,'Cast Copper'!A:J,6),IF(C162&lt;(MAX('Press Copper Fittings'!A:A))+1,VLOOKUP(C162,'Press Copper Fittings'!A:J,7),IF(C162&lt;(MAX('Supply Stops'!A:A))+1,VLOOKUP(C162,'Supply Stops'!A:J,7),IF(C162&lt;(MAX('Supply Lines'!A:A))+1,VLOOKUP(C162,'Supply Lines'!A:J,7),IF(C162&lt;(MAX('Gas Connectors'!A:A))+1,VLOOKUP(C162,'Gas Connectors'!A:J,7),IF(C162&lt;(MAX('CI Fittings'!A:A))+1,VLOOKUP(C162,'CI Fittings'!A:J,7),IF(C162&lt;(MAX('Steel Couplings'!A:A))+1,VLOOKUP(C162,'Steel Couplings'!A:J,7),IF(C162&lt;(MAX(NHC!A:A))+1,VLOOKUP(C162,NHC!A:J,7),IF(C162&lt;(MAX('Dielectric Unions'!A:A))+1,VLOOKUP(C162,'Dielectric Unions'!A:J,7),IF(C162&lt;(MAX('MI Fittings - XH'!A:A))+1,VLOOKUP(C162,'MI Fittings - XH'!A:J,7),IF(C162&lt;(MAX('Steel Nipples - XH'!A:A))+1,VLOOKUP(C162,'Steel Nipples - XH'!A:J,7),IF(C162&lt;(MAX('CPVC Adapters'!A:A))+1,VLOOKUP(C162,'CPVC Adapters'!A:J,7),0))))))))))))))))))))))))))))))</f>
        <v>0</v>
      </c>
      <c r="J162" s="1555">
        <f t="shared" si="2"/>
        <v>0</v>
      </c>
    </row>
    <row r="163" spans="3:10" ht="15" customHeight="1" thickTop="1" thickBot="1">
      <c r="C163" s="976">
        <v>142</v>
      </c>
      <c r="D163" s="17" t="str">
        <f>IF(C163&lt;(MAX('MI Fittings'!A:A))+1,VLOOKUP(C163,'MI Fittings'!A:K,10),IF(C163&lt;(MAX('CS Press Fittings'!A:A))+1,VLOOKUP(C163,'CS Press Fittings'!A:K,11),IF(C163&lt;(MAX('Steel Nipples'!A:A))+1,VLOOKUP(C163,'Steel Nipples'!A:K,10),IF(C163&lt;(MAX('Steel Cut Lengths'!A:A))+1,VLOOKUP(C163,'Steel Cut Lengths'!A:K,10),IF(C163&lt;(MAX('Pipe Hangers'!A:A))+1,VLOOKUP(C163,'Pipe Hangers'!A:J,10),IF(C163&lt;(MAX('Brass Nipples '!A:A))+1,VLOOKUP(C163,'Brass Nipples '!A:J,10),IF(C163&lt;(MAX('Brass Fittings '!A:A))+1,VLOOKUP(C163,'Brass Fittings '!A:J,10),IF(C163&lt;(MAX(Valves!A:A))+1,VLOOKUP(C163,Valves!A:J,10),IF(C163&lt;(MAX('PEX Tubing'!A:A))+1,VLOOKUP(C163,'PEX Tubing'!A:I,9),IF(C163&lt;(MAX('PEX Fittings - Brass'!A:A))+1,VLOOKUP(C163,'PEX Fittings - Brass'!A:J,10),IF(C163&lt;(MAX('PEX Fittings - EXPN Brass'!A:A))+1,VLOOKUP(C163,'PEX Fittings - EXPN Brass'!A:J,10),IF(C163&lt;(MAX('PEX Fittings - F1807 PPSU '!A:A))+1,VLOOKUP(C163,'PEX Fittings - F1807 PPSU '!A:J,10),IF(C163&lt;(MAX('PEX Fittings - F1960 EPPSU'!A:A))+1,VLOOKUP(C163,'PEX Fittings - F1960 EPPSU'!A:J,10),IF(C163&lt;(MAX(Accessories!A:A))+1,VLOOKUP(C163,Accessories!A:J,10),IF(C163&lt;(MAX('PVC DWV'!A:A))+1,VLOOKUP(C163,'PVC DWV'!A:K,11),IF(C163&lt;(MAX('PVC SCH 40'!A:A))+1,VLOOKUP(C163,'PVC SCH 40'!A:K,11),IF(C163&lt;(MAX('Push Fittings'!A:A))+1,VLOOKUP(C163,'Push Fittings'!A:J,10),IF(C163&lt;(MAX('Copper Wrot'!A:A))+1,VLOOKUP(C163,'Copper Wrot'!A:L,12),IF(C163&lt;(MAX('Cast Copper'!A:A))+1,VLOOKUP(C163,'Cast Copper'!A:J,10),IF(C163&lt;(MAX('Press Copper Fittings'!A:A))+1,VLOOKUP(C163,'Press Copper Fittings'!A:J,10),IF(C163&lt;(MAX('Supply Stops'!A:A))+1,VLOOKUP(C163,'Supply Stops'!A:J,10),IF(C163&lt;(MAX('Supply Lines'!A:A))+1,VLOOKUP(C163,'Supply Lines'!A:J,10),IF(C163&lt;(MAX('Gas Connectors'!A:A))+1,VLOOKUP(C163,'Gas Connectors'!A:J,10),IF(C163&lt;(MAX('CI Fittings'!A:A))+1,VLOOKUP(C163,'CI Fittings'!A:J,10),IF(C163&lt;(MAX('Steel Couplings'!A:A))+1,VLOOKUP(C163,'Steel Couplings'!A:J,10),IF(C163&lt;(MAX(NHC!A:A))+1,VLOOKUP(C163,NHC!A:J,10),IF(C163&lt;(MAX('Dielectric Unions'!A:A))+1,VLOOKUP(C163,'Dielectric Unions'!A:J,10),IF(C163&lt;(MAX('MI Fittings - XH'!A:A))+1,VLOOKUP(C163,'MI Fittings - XH'!A:J,10),IF(C163&lt;(MAX('Steel Nipples - XH'!A:A))+1,VLOOKUP(C163,'Steel Nipples - XH'!A:J,10),IF(C163&lt;(MAX('CPVC Adapters'!A:A))+1,VLOOKUP(C163,'CPVC Adapters'!A:J,10),""))))))))))))))))))))))))))))))</f>
        <v/>
      </c>
      <c r="E163" s="975" t="str">
        <f>IF(C163&lt;(MAX('MI Fittings'!A:A))+1,VLOOKUP(C163,'MI Fittings'!A:K,3),IF(C163&lt;(MAX('CS Press Fittings'!A:A))+1,VLOOKUP(C163,'CS Press Fittings'!A:K,4),IF(C163&lt;(MAX('Steel Nipples'!A:A))+1,VLOOKUP(C163,'Steel Nipples'!A:K,3),IF(C163&lt;(MAX('Steel Cut Lengths'!A:A))+1,VLOOKUP(C163,'Steel Cut Lengths'!A:K,3),IF(C163&lt;(MAX('Pipe Hangers'!A:A))+1,VLOOKUP(C163,'Pipe Hangers'!A:J,3),IF(C163&lt;(MAX('Brass Nipples '!A:A))+1,VLOOKUP(C163,'Brass Nipples '!A:J,3),IF(C163&lt;(MAX('Brass Fittings '!A:A))+1,VLOOKUP(C163,'Brass Fittings '!A:J,3),IF(C163&lt;(MAX(Valves!A:A))+1,VLOOKUP(C163,Valves!A:J,3),IF(C163&lt;(MAX('PEX Tubing'!A:A))+1,VLOOKUP(C163,'PEX Tubing'!A:I,3),IF(C163&lt;(MAX('PEX Fittings - Brass'!A:A))+1,VLOOKUP(C163,'PEX Fittings - Brass'!A:J,3),IF(C163&lt;(MAX('PEX Fittings - EXPN Brass'!A:A))+1,VLOOKUP(C163,'PEX Fittings - EXPN Brass'!A:J,3),IF(C163&lt;(MAX('PEX Fittings - F1807 PPSU '!A:A))+1,VLOOKUP(C163,'PEX Fittings - F1807 PPSU '!A:J,3),IF(C163&lt;(MAX('PEX Fittings - F1960 EPPSU'!A:A))+1,VLOOKUP(C163,'PEX Fittings - F1960 EPPSU'!A:J,3),IF(C163&lt;(MAX(Accessories!A:A))+1,VLOOKUP(C163,Accessories!A:J,3),IF(C163&lt;(MAX('PVC DWV'!A:A))+1,VLOOKUP(C163,'PVC DWV'!A:K,3),IF(C163&lt;(MAX('PVC SCH 40'!A:A))+1,VLOOKUP(C163,'PVC SCH 40'!A:K,3),IF(C163&lt;(MAX('Push Fittings'!A:A))+1,VLOOKUP(C163,'Push Fittings'!A:J,3),IF(C163&lt;(MAX('Copper Wrot'!A:A))+1,VLOOKUP(C163,'Copper Wrot'!A:L,3),IF(C163&lt;(MAX('Cast Copper'!A:A))+1,VLOOKUP(C163,'Cast Copper'!A:J,3),IF(C163&lt;(MAX('Cast Copper'!A:A))+1,VLOOKUP(C163,'Cast Copper'!A:J,3),IF(C163&lt;(MAX('Press Copper Fittings'!A:A))+1,VLOOKUP(C163,'Press Copper Fittings'!A:J,3),IF(C163&lt;(MAX('Supply Stops'!A:A))+1,VLOOKUP(C163,'Supply Stops'!A:J,3),IF(C163&lt;(MAX('Supply Lines'!A:A))+1,VLOOKUP(C163,'Supply Lines'!A:J,3),IF(C163&lt;(MAX('Gas Connectors'!A:A))+1,VLOOKUP(C163,'Gas Connectors'!A:J,3),IF(C163&lt;(MAX('CI Fittings'!A:A))+1,VLOOKUP(C163,'CI Fittings'!A:J,3),IF(C163&lt;(MAX('Steel Couplings'!A:A))+1,VLOOKUP(C163,'Steel Couplings'!A:J,3),IF(C163&lt;(MAX(NHC!A:A))+1,VLOOKUP(C163,NHC!A:J,3),IF(C163&lt;(MAX('Dielectric Unions'!A:A))+1,VLOOKUP(C163,'Dielectric Unions'!A:J,3),IF(C163&lt;(MAX('MI Fittings - XH'!A:A))+1,VLOOKUP(C163,'MI Fittings - XH'!A:J,3),IF(C163&lt;(MAX('Steel Nipples - XH'!A:A))+1,VLOOKUP(C163,'Steel Nipples - XH'!A:J,3),IF(C163&lt;(MAX('CPVC Adapters'!A:A))+1,VLOOKUP(C163,'CPVC Adapters'!A:J,3),"")))))))))))))))))))))))))))))))</f>
        <v/>
      </c>
      <c r="F163" s="1376" t="str">
        <f>IFERROR(VLOOKUP(E163,'Consolidated Master Sheet'!B:C,2,0),"")</f>
        <v/>
      </c>
      <c r="G163" s="1377"/>
      <c r="H163" s="345" t="str">
        <f>IFERROR(VLOOKUP(E163,'PEX Tubing'!C:H,6,0),IFERROR(VLOOKUP(E163,'Consolidated Master Sheet'!B:G,6,0),""))</f>
        <v/>
      </c>
      <c r="I163" s="1554">
        <f>IF(C163&lt;(MAX('MI Fittings'!A:A))+1,VLOOKUP(C163,'MI Fittings'!A:K,7),IF(C163&lt;(MAX('CS Press Fittings'!A:A))+1,VLOOKUP(C163,'CS Press Fittings'!A:K,8),IF(C163&lt;(MAX('Steel Nipples'!A:A))+1,VLOOKUP(C163,'Steel Nipples'!A:K,7),IF(C163&lt;(MAX('Steel Cut Lengths'!A:A))+1,VLOOKUP(C163,'Steel Cut Lengths'!A:K,7),IF(C163&lt;(MAX('Pipe Hangers'!A:A))+1,VLOOKUP(C163,'Pipe Hangers'!A:J,7),IF(C163&lt;(MAX('Brass Nipples '!A:A))+1,VLOOKUP(C163,'Brass Nipples '!A:J,7),IF(C163&lt;(MAX('Brass Fittings '!A:A))+1,VLOOKUP(C163,'Brass Fittings '!A:J,7),IF(C163&lt;(MAX(Valves!A:A))+1,VLOOKUP(C163,Valves!A:J,7),IF(C163&lt;(MAX('PEX Tubing'!A:A))+1,VLOOKUP(C163,'PEX Tubing'!A:I,7),IF(C163&lt;(MAX('PEX Fittings - Brass'!A:A))+1,VLOOKUP(C163,'PEX Fittings - Brass'!A:J,7),IF(C163&lt;(MAX('PEX Fittings - EXPN Brass'!A:A))+1,VLOOKUP(C163,'PEX Fittings - EXPN Brass'!A:J,7),IF(C163&lt;(MAX('PEX Fittings - F1807 PPSU '!A:A))+1,VLOOKUP(C163,'PEX Fittings - F1807 PPSU '!A:J,7),IF(C163&lt;(MAX('PEX Fittings - F1960 EPPSU'!A:A))+1,VLOOKUP(C163,'PEX Fittings - F1960 EPPSU'!A:J,7),IF(C163&lt;(MAX(Accessories!A:A))+1,VLOOKUP(C163,Accessories!A:J,7),IF(C163&lt;(MAX('PVC DWV'!A:A))+1,VLOOKUP(C163,'PVC DWV'!A:K,8),IF(C163&lt;(MAX('PVC SCH 40'!A:A))+1,VLOOKUP(C163,'PVC SCH 40'!A:K,7),IF(C163&lt;(MAX('Push Fittings'!A:A))+1,VLOOKUP(C163,'Push Fittings'!A:J,7),IF(C163&lt;(MAX('Copper Wrot'!A:A))+1,VLOOKUP(C163,'Copper Wrot'!A:L,9),IF(C163&lt;(MAX('Cast Copper'!A:A))+1,VLOOKUP(C163,'Cast Copper'!A:J,6),IF(C163&lt;(MAX('Press Copper Fittings'!A:A))+1,VLOOKUP(C163,'Press Copper Fittings'!A:J,7),IF(C163&lt;(MAX('Supply Stops'!A:A))+1,VLOOKUP(C163,'Supply Stops'!A:J,7),IF(C163&lt;(MAX('Supply Lines'!A:A))+1,VLOOKUP(C163,'Supply Lines'!A:J,7),IF(C163&lt;(MAX('Gas Connectors'!A:A))+1,VLOOKUP(C163,'Gas Connectors'!A:J,7),IF(C163&lt;(MAX('CI Fittings'!A:A))+1,VLOOKUP(C163,'CI Fittings'!A:J,7),IF(C163&lt;(MAX('Steel Couplings'!A:A))+1,VLOOKUP(C163,'Steel Couplings'!A:J,7),IF(C163&lt;(MAX(NHC!A:A))+1,VLOOKUP(C163,NHC!A:J,7),IF(C163&lt;(MAX('Dielectric Unions'!A:A))+1,VLOOKUP(C163,'Dielectric Unions'!A:J,7),IF(C163&lt;(MAX('MI Fittings - XH'!A:A))+1,VLOOKUP(C163,'MI Fittings - XH'!A:J,7),IF(C163&lt;(MAX('Steel Nipples - XH'!A:A))+1,VLOOKUP(C163,'Steel Nipples - XH'!A:J,7),IF(C163&lt;(MAX('CPVC Adapters'!A:A))+1,VLOOKUP(C163,'CPVC Adapters'!A:J,7),0))))))))))))))))))))))))))))))</f>
        <v>0</v>
      </c>
      <c r="J163" s="1555">
        <f t="shared" si="2"/>
        <v>0</v>
      </c>
    </row>
    <row r="164" spans="3:10" ht="15" customHeight="1" thickTop="1" thickBot="1">
      <c r="C164" s="977">
        <v>143</v>
      </c>
      <c r="D164" s="17" t="str">
        <f>IF(C164&lt;(MAX('MI Fittings'!A:A))+1,VLOOKUP(C164,'MI Fittings'!A:K,10),IF(C164&lt;(MAX('CS Press Fittings'!A:A))+1,VLOOKUP(C164,'CS Press Fittings'!A:K,11),IF(C164&lt;(MAX('Steel Nipples'!A:A))+1,VLOOKUP(C164,'Steel Nipples'!A:K,10),IF(C164&lt;(MAX('Steel Cut Lengths'!A:A))+1,VLOOKUP(C164,'Steel Cut Lengths'!A:K,10),IF(C164&lt;(MAX('Pipe Hangers'!A:A))+1,VLOOKUP(C164,'Pipe Hangers'!A:J,10),IF(C164&lt;(MAX('Brass Nipples '!A:A))+1,VLOOKUP(C164,'Brass Nipples '!A:J,10),IF(C164&lt;(MAX('Brass Fittings '!A:A))+1,VLOOKUP(C164,'Brass Fittings '!A:J,10),IF(C164&lt;(MAX(Valves!A:A))+1,VLOOKUP(C164,Valves!A:J,10),IF(C164&lt;(MAX('PEX Tubing'!A:A))+1,VLOOKUP(C164,'PEX Tubing'!A:I,9),IF(C164&lt;(MAX('PEX Fittings - Brass'!A:A))+1,VLOOKUP(C164,'PEX Fittings - Brass'!A:J,10),IF(C164&lt;(MAX('PEX Fittings - EXPN Brass'!A:A))+1,VLOOKUP(C164,'PEX Fittings - EXPN Brass'!A:J,10),IF(C164&lt;(MAX('PEX Fittings - F1807 PPSU '!A:A))+1,VLOOKUP(C164,'PEX Fittings - F1807 PPSU '!A:J,10),IF(C164&lt;(MAX('PEX Fittings - F1960 EPPSU'!A:A))+1,VLOOKUP(C164,'PEX Fittings - F1960 EPPSU'!A:J,10),IF(C164&lt;(MAX(Accessories!A:A))+1,VLOOKUP(C164,Accessories!A:J,10),IF(C164&lt;(MAX('PVC DWV'!A:A))+1,VLOOKUP(C164,'PVC DWV'!A:K,11),IF(C164&lt;(MAX('PVC SCH 40'!A:A))+1,VLOOKUP(C164,'PVC SCH 40'!A:K,11),IF(C164&lt;(MAX('Push Fittings'!A:A))+1,VLOOKUP(C164,'Push Fittings'!A:J,10),IF(C164&lt;(MAX('Copper Wrot'!A:A))+1,VLOOKUP(C164,'Copper Wrot'!A:L,12),IF(C164&lt;(MAX('Cast Copper'!A:A))+1,VLOOKUP(C164,'Cast Copper'!A:J,10),IF(C164&lt;(MAX('Press Copper Fittings'!A:A))+1,VLOOKUP(C164,'Press Copper Fittings'!A:J,10),IF(C164&lt;(MAX('Supply Stops'!A:A))+1,VLOOKUP(C164,'Supply Stops'!A:J,10),IF(C164&lt;(MAX('Supply Lines'!A:A))+1,VLOOKUP(C164,'Supply Lines'!A:J,10),IF(C164&lt;(MAX('Gas Connectors'!A:A))+1,VLOOKUP(C164,'Gas Connectors'!A:J,10),IF(C164&lt;(MAX('CI Fittings'!A:A))+1,VLOOKUP(C164,'CI Fittings'!A:J,10),IF(C164&lt;(MAX('Steel Couplings'!A:A))+1,VLOOKUP(C164,'Steel Couplings'!A:J,10),IF(C164&lt;(MAX(NHC!A:A))+1,VLOOKUP(C164,NHC!A:J,10),IF(C164&lt;(MAX('Dielectric Unions'!A:A))+1,VLOOKUP(C164,'Dielectric Unions'!A:J,10),IF(C164&lt;(MAX('MI Fittings - XH'!A:A))+1,VLOOKUP(C164,'MI Fittings - XH'!A:J,10),IF(C164&lt;(MAX('Steel Nipples - XH'!A:A))+1,VLOOKUP(C164,'Steel Nipples - XH'!A:J,10),IF(C164&lt;(MAX('CPVC Adapters'!A:A))+1,VLOOKUP(C164,'CPVC Adapters'!A:J,10),""))))))))))))))))))))))))))))))</f>
        <v/>
      </c>
      <c r="E164" s="975" t="str">
        <f>IF(C164&lt;(MAX('MI Fittings'!A:A))+1,VLOOKUP(C164,'MI Fittings'!A:K,3),IF(C164&lt;(MAX('CS Press Fittings'!A:A))+1,VLOOKUP(C164,'CS Press Fittings'!A:K,4),IF(C164&lt;(MAX('Steel Nipples'!A:A))+1,VLOOKUP(C164,'Steel Nipples'!A:K,3),IF(C164&lt;(MAX('Steel Cut Lengths'!A:A))+1,VLOOKUP(C164,'Steel Cut Lengths'!A:K,3),IF(C164&lt;(MAX('Pipe Hangers'!A:A))+1,VLOOKUP(C164,'Pipe Hangers'!A:J,3),IF(C164&lt;(MAX('Brass Nipples '!A:A))+1,VLOOKUP(C164,'Brass Nipples '!A:J,3),IF(C164&lt;(MAX('Brass Fittings '!A:A))+1,VLOOKUP(C164,'Brass Fittings '!A:J,3),IF(C164&lt;(MAX(Valves!A:A))+1,VLOOKUP(C164,Valves!A:J,3),IF(C164&lt;(MAX('PEX Tubing'!A:A))+1,VLOOKUP(C164,'PEX Tubing'!A:I,3),IF(C164&lt;(MAX('PEX Fittings - Brass'!A:A))+1,VLOOKUP(C164,'PEX Fittings - Brass'!A:J,3),IF(C164&lt;(MAX('PEX Fittings - EXPN Brass'!A:A))+1,VLOOKUP(C164,'PEX Fittings - EXPN Brass'!A:J,3),IF(C164&lt;(MAX('PEX Fittings - F1807 PPSU '!A:A))+1,VLOOKUP(C164,'PEX Fittings - F1807 PPSU '!A:J,3),IF(C164&lt;(MAX('PEX Fittings - F1960 EPPSU'!A:A))+1,VLOOKUP(C164,'PEX Fittings - F1960 EPPSU'!A:J,3),IF(C164&lt;(MAX(Accessories!A:A))+1,VLOOKUP(C164,Accessories!A:J,3),IF(C164&lt;(MAX('PVC DWV'!A:A))+1,VLOOKUP(C164,'PVC DWV'!A:K,3),IF(C164&lt;(MAX('PVC SCH 40'!A:A))+1,VLOOKUP(C164,'PVC SCH 40'!A:K,3),IF(C164&lt;(MAX('Push Fittings'!A:A))+1,VLOOKUP(C164,'Push Fittings'!A:J,3),IF(C164&lt;(MAX('Copper Wrot'!A:A))+1,VLOOKUP(C164,'Copper Wrot'!A:L,3),IF(C164&lt;(MAX('Cast Copper'!A:A))+1,VLOOKUP(C164,'Cast Copper'!A:J,3),IF(C164&lt;(MAX('Cast Copper'!A:A))+1,VLOOKUP(C164,'Cast Copper'!A:J,3),IF(C164&lt;(MAX('Press Copper Fittings'!A:A))+1,VLOOKUP(C164,'Press Copper Fittings'!A:J,3),IF(C164&lt;(MAX('Supply Stops'!A:A))+1,VLOOKUP(C164,'Supply Stops'!A:J,3),IF(C164&lt;(MAX('Supply Lines'!A:A))+1,VLOOKUP(C164,'Supply Lines'!A:J,3),IF(C164&lt;(MAX('Gas Connectors'!A:A))+1,VLOOKUP(C164,'Gas Connectors'!A:J,3),IF(C164&lt;(MAX('CI Fittings'!A:A))+1,VLOOKUP(C164,'CI Fittings'!A:J,3),IF(C164&lt;(MAX('Steel Couplings'!A:A))+1,VLOOKUP(C164,'Steel Couplings'!A:J,3),IF(C164&lt;(MAX(NHC!A:A))+1,VLOOKUP(C164,NHC!A:J,3),IF(C164&lt;(MAX('Dielectric Unions'!A:A))+1,VLOOKUP(C164,'Dielectric Unions'!A:J,3),IF(C164&lt;(MAX('MI Fittings - XH'!A:A))+1,VLOOKUP(C164,'MI Fittings - XH'!A:J,3),IF(C164&lt;(MAX('Steel Nipples - XH'!A:A))+1,VLOOKUP(C164,'Steel Nipples - XH'!A:J,3),IF(C164&lt;(MAX('CPVC Adapters'!A:A))+1,VLOOKUP(C164,'CPVC Adapters'!A:J,3),"")))))))))))))))))))))))))))))))</f>
        <v/>
      </c>
      <c r="F164" s="1376" t="str">
        <f>IFERROR(VLOOKUP(E164,'Consolidated Master Sheet'!B:C,2,0),"")</f>
        <v/>
      </c>
      <c r="G164" s="1377"/>
      <c r="H164" s="345" t="str">
        <f>IFERROR(VLOOKUP(E164,'PEX Tubing'!C:H,6,0),IFERROR(VLOOKUP(E164,'Consolidated Master Sheet'!B:G,6,0),""))</f>
        <v/>
      </c>
      <c r="I164" s="1554">
        <f>IF(C164&lt;(MAX('MI Fittings'!A:A))+1,VLOOKUP(C164,'MI Fittings'!A:K,7),IF(C164&lt;(MAX('CS Press Fittings'!A:A))+1,VLOOKUP(C164,'CS Press Fittings'!A:K,8),IF(C164&lt;(MAX('Steel Nipples'!A:A))+1,VLOOKUP(C164,'Steel Nipples'!A:K,7),IF(C164&lt;(MAX('Steel Cut Lengths'!A:A))+1,VLOOKUP(C164,'Steel Cut Lengths'!A:K,7),IF(C164&lt;(MAX('Pipe Hangers'!A:A))+1,VLOOKUP(C164,'Pipe Hangers'!A:J,7),IF(C164&lt;(MAX('Brass Nipples '!A:A))+1,VLOOKUP(C164,'Brass Nipples '!A:J,7),IF(C164&lt;(MAX('Brass Fittings '!A:A))+1,VLOOKUP(C164,'Brass Fittings '!A:J,7),IF(C164&lt;(MAX(Valves!A:A))+1,VLOOKUP(C164,Valves!A:J,7),IF(C164&lt;(MAX('PEX Tubing'!A:A))+1,VLOOKUP(C164,'PEX Tubing'!A:I,7),IF(C164&lt;(MAX('PEX Fittings - Brass'!A:A))+1,VLOOKUP(C164,'PEX Fittings - Brass'!A:J,7),IF(C164&lt;(MAX('PEX Fittings - EXPN Brass'!A:A))+1,VLOOKUP(C164,'PEX Fittings - EXPN Brass'!A:J,7),IF(C164&lt;(MAX('PEX Fittings - F1807 PPSU '!A:A))+1,VLOOKUP(C164,'PEX Fittings - F1807 PPSU '!A:J,7),IF(C164&lt;(MAX('PEX Fittings - F1960 EPPSU'!A:A))+1,VLOOKUP(C164,'PEX Fittings - F1960 EPPSU'!A:J,7),IF(C164&lt;(MAX(Accessories!A:A))+1,VLOOKUP(C164,Accessories!A:J,7),IF(C164&lt;(MAX('PVC DWV'!A:A))+1,VLOOKUP(C164,'PVC DWV'!A:K,8),IF(C164&lt;(MAX('PVC SCH 40'!A:A))+1,VLOOKUP(C164,'PVC SCH 40'!A:K,7),IF(C164&lt;(MAX('Push Fittings'!A:A))+1,VLOOKUP(C164,'Push Fittings'!A:J,7),IF(C164&lt;(MAX('Copper Wrot'!A:A))+1,VLOOKUP(C164,'Copper Wrot'!A:L,9),IF(C164&lt;(MAX('Cast Copper'!A:A))+1,VLOOKUP(C164,'Cast Copper'!A:J,6),IF(C164&lt;(MAX('Press Copper Fittings'!A:A))+1,VLOOKUP(C164,'Press Copper Fittings'!A:J,7),IF(C164&lt;(MAX('Supply Stops'!A:A))+1,VLOOKUP(C164,'Supply Stops'!A:J,7),IF(C164&lt;(MAX('Supply Lines'!A:A))+1,VLOOKUP(C164,'Supply Lines'!A:J,7),IF(C164&lt;(MAX('Gas Connectors'!A:A))+1,VLOOKUP(C164,'Gas Connectors'!A:J,7),IF(C164&lt;(MAX('CI Fittings'!A:A))+1,VLOOKUP(C164,'CI Fittings'!A:J,7),IF(C164&lt;(MAX('Steel Couplings'!A:A))+1,VLOOKUP(C164,'Steel Couplings'!A:J,7),IF(C164&lt;(MAX(NHC!A:A))+1,VLOOKUP(C164,NHC!A:J,7),IF(C164&lt;(MAX('Dielectric Unions'!A:A))+1,VLOOKUP(C164,'Dielectric Unions'!A:J,7),IF(C164&lt;(MAX('MI Fittings - XH'!A:A))+1,VLOOKUP(C164,'MI Fittings - XH'!A:J,7),IF(C164&lt;(MAX('Steel Nipples - XH'!A:A))+1,VLOOKUP(C164,'Steel Nipples - XH'!A:J,7),IF(C164&lt;(MAX('CPVC Adapters'!A:A))+1,VLOOKUP(C164,'CPVC Adapters'!A:J,7),0))))))))))))))))))))))))))))))</f>
        <v>0</v>
      </c>
      <c r="J164" s="1555">
        <f t="shared" si="2"/>
        <v>0</v>
      </c>
    </row>
    <row r="165" spans="3:10" ht="15" customHeight="1" thickTop="1" thickBot="1">
      <c r="C165" s="976">
        <v>144</v>
      </c>
      <c r="D165" s="17" t="str">
        <f>IF(C165&lt;(MAX('MI Fittings'!A:A))+1,VLOOKUP(C165,'MI Fittings'!A:K,10),IF(C165&lt;(MAX('CS Press Fittings'!A:A))+1,VLOOKUP(C165,'CS Press Fittings'!A:K,11),IF(C165&lt;(MAX('Steel Nipples'!A:A))+1,VLOOKUP(C165,'Steel Nipples'!A:K,10),IF(C165&lt;(MAX('Steel Cut Lengths'!A:A))+1,VLOOKUP(C165,'Steel Cut Lengths'!A:K,10),IF(C165&lt;(MAX('Pipe Hangers'!A:A))+1,VLOOKUP(C165,'Pipe Hangers'!A:J,10),IF(C165&lt;(MAX('Brass Nipples '!A:A))+1,VLOOKUP(C165,'Brass Nipples '!A:J,10),IF(C165&lt;(MAX('Brass Fittings '!A:A))+1,VLOOKUP(C165,'Brass Fittings '!A:J,10),IF(C165&lt;(MAX(Valves!A:A))+1,VLOOKUP(C165,Valves!A:J,10),IF(C165&lt;(MAX('PEX Tubing'!A:A))+1,VLOOKUP(C165,'PEX Tubing'!A:I,9),IF(C165&lt;(MAX('PEX Fittings - Brass'!A:A))+1,VLOOKUP(C165,'PEX Fittings - Brass'!A:J,10),IF(C165&lt;(MAX('PEX Fittings - EXPN Brass'!A:A))+1,VLOOKUP(C165,'PEX Fittings - EXPN Brass'!A:J,10),IF(C165&lt;(MAX('PEX Fittings - F1807 PPSU '!A:A))+1,VLOOKUP(C165,'PEX Fittings - F1807 PPSU '!A:J,10),IF(C165&lt;(MAX('PEX Fittings - F1960 EPPSU'!A:A))+1,VLOOKUP(C165,'PEX Fittings - F1960 EPPSU'!A:J,10),IF(C165&lt;(MAX(Accessories!A:A))+1,VLOOKUP(C165,Accessories!A:J,10),IF(C165&lt;(MAX('PVC DWV'!A:A))+1,VLOOKUP(C165,'PVC DWV'!A:K,11),IF(C165&lt;(MAX('PVC SCH 40'!A:A))+1,VLOOKUP(C165,'PVC SCH 40'!A:K,11),IF(C165&lt;(MAX('Push Fittings'!A:A))+1,VLOOKUP(C165,'Push Fittings'!A:J,10),IF(C165&lt;(MAX('Copper Wrot'!A:A))+1,VLOOKUP(C165,'Copper Wrot'!A:L,12),IF(C165&lt;(MAX('Cast Copper'!A:A))+1,VLOOKUP(C165,'Cast Copper'!A:J,10),IF(C165&lt;(MAX('Press Copper Fittings'!A:A))+1,VLOOKUP(C165,'Press Copper Fittings'!A:J,10),IF(C165&lt;(MAX('Supply Stops'!A:A))+1,VLOOKUP(C165,'Supply Stops'!A:J,10),IF(C165&lt;(MAX('Supply Lines'!A:A))+1,VLOOKUP(C165,'Supply Lines'!A:J,10),IF(C165&lt;(MAX('Gas Connectors'!A:A))+1,VLOOKUP(C165,'Gas Connectors'!A:J,10),IF(C165&lt;(MAX('CI Fittings'!A:A))+1,VLOOKUP(C165,'CI Fittings'!A:J,10),IF(C165&lt;(MAX('Steel Couplings'!A:A))+1,VLOOKUP(C165,'Steel Couplings'!A:J,10),IF(C165&lt;(MAX(NHC!A:A))+1,VLOOKUP(C165,NHC!A:J,10),IF(C165&lt;(MAX('Dielectric Unions'!A:A))+1,VLOOKUP(C165,'Dielectric Unions'!A:J,10),IF(C165&lt;(MAX('MI Fittings - XH'!A:A))+1,VLOOKUP(C165,'MI Fittings - XH'!A:J,10),IF(C165&lt;(MAX('Steel Nipples - XH'!A:A))+1,VLOOKUP(C165,'Steel Nipples - XH'!A:J,10),IF(C165&lt;(MAX('CPVC Adapters'!A:A))+1,VLOOKUP(C165,'CPVC Adapters'!A:J,10),""))))))))))))))))))))))))))))))</f>
        <v/>
      </c>
      <c r="E165" s="975" t="str">
        <f>IF(C165&lt;(MAX('MI Fittings'!A:A))+1,VLOOKUP(C165,'MI Fittings'!A:K,3),IF(C165&lt;(MAX('CS Press Fittings'!A:A))+1,VLOOKUP(C165,'CS Press Fittings'!A:K,4),IF(C165&lt;(MAX('Steel Nipples'!A:A))+1,VLOOKUP(C165,'Steel Nipples'!A:K,3),IF(C165&lt;(MAX('Steel Cut Lengths'!A:A))+1,VLOOKUP(C165,'Steel Cut Lengths'!A:K,3),IF(C165&lt;(MAX('Pipe Hangers'!A:A))+1,VLOOKUP(C165,'Pipe Hangers'!A:J,3),IF(C165&lt;(MAX('Brass Nipples '!A:A))+1,VLOOKUP(C165,'Brass Nipples '!A:J,3),IF(C165&lt;(MAX('Brass Fittings '!A:A))+1,VLOOKUP(C165,'Brass Fittings '!A:J,3),IF(C165&lt;(MAX(Valves!A:A))+1,VLOOKUP(C165,Valves!A:J,3),IF(C165&lt;(MAX('PEX Tubing'!A:A))+1,VLOOKUP(C165,'PEX Tubing'!A:I,3),IF(C165&lt;(MAX('PEX Fittings - Brass'!A:A))+1,VLOOKUP(C165,'PEX Fittings - Brass'!A:J,3),IF(C165&lt;(MAX('PEX Fittings - EXPN Brass'!A:A))+1,VLOOKUP(C165,'PEX Fittings - EXPN Brass'!A:J,3),IF(C165&lt;(MAX('PEX Fittings - F1807 PPSU '!A:A))+1,VLOOKUP(C165,'PEX Fittings - F1807 PPSU '!A:J,3),IF(C165&lt;(MAX('PEX Fittings - F1960 EPPSU'!A:A))+1,VLOOKUP(C165,'PEX Fittings - F1960 EPPSU'!A:J,3),IF(C165&lt;(MAX(Accessories!A:A))+1,VLOOKUP(C165,Accessories!A:J,3),IF(C165&lt;(MAX('PVC DWV'!A:A))+1,VLOOKUP(C165,'PVC DWV'!A:K,3),IF(C165&lt;(MAX('PVC SCH 40'!A:A))+1,VLOOKUP(C165,'PVC SCH 40'!A:K,3),IF(C165&lt;(MAX('Push Fittings'!A:A))+1,VLOOKUP(C165,'Push Fittings'!A:J,3),IF(C165&lt;(MAX('Copper Wrot'!A:A))+1,VLOOKUP(C165,'Copper Wrot'!A:L,3),IF(C165&lt;(MAX('Cast Copper'!A:A))+1,VLOOKUP(C165,'Cast Copper'!A:J,3),IF(C165&lt;(MAX('Cast Copper'!A:A))+1,VLOOKUP(C165,'Cast Copper'!A:J,3),IF(C165&lt;(MAX('Press Copper Fittings'!A:A))+1,VLOOKUP(C165,'Press Copper Fittings'!A:J,3),IF(C165&lt;(MAX('Supply Stops'!A:A))+1,VLOOKUP(C165,'Supply Stops'!A:J,3),IF(C165&lt;(MAX('Supply Lines'!A:A))+1,VLOOKUP(C165,'Supply Lines'!A:J,3),IF(C165&lt;(MAX('Gas Connectors'!A:A))+1,VLOOKUP(C165,'Gas Connectors'!A:J,3),IF(C165&lt;(MAX('CI Fittings'!A:A))+1,VLOOKUP(C165,'CI Fittings'!A:J,3),IF(C165&lt;(MAX('Steel Couplings'!A:A))+1,VLOOKUP(C165,'Steel Couplings'!A:J,3),IF(C165&lt;(MAX(NHC!A:A))+1,VLOOKUP(C165,NHC!A:J,3),IF(C165&lt;(MAX('Dielectric Unions'!A:A))+1,VLOOKUP(C165,'Dielectric Unions'!A:J,3),IF(C165&lt;(MAX('MI Fittings - XH'!A:A))+1,VLOOKUP(C165,'MI Fittings - XH'!A:J,3),IF(C165&lt;(MAX('Steel Nipples - XH'!A:A))+1,VLOOKUP(C165,'Steel Nipples - XH'!A:J,3),IF(C165&lt;(MAX('CPVC Adapters'!A:A))+1,VLOOKUP(C165,'CPVC Adapters'!A:J,3),"")))))))))))))))))))))))))))))))</f>
        <v/>
      </c>
      <c r="F165" s="1376" t="str">
        <f>IFERROR(VLOOKUP(E165,'Consolidated Master Sheet'!B:C,2,0),"")</f>
        <v/>
      </c>
      <c r="G165" s="1377"/>
      <c r="H165" s="345" t="str">
        <f>IFERROR(VLOOKUP(E165,'PEX Tubing'!C:H,6,0),IFERROR(VLOOKUP(E165,'Consolidated Master Sheet'!B:G,6,0),""))</f>
        <v/>
      </c>
      <c r="I165" s="1554">
        <f>IF(C165&lt;(MAX('MI Fittings'!A:A))+1,VLOOKUP(C165,'MI Fittings'!A:K,7),IF(C165&lt;(MAX('CS Press Fittings'!A:A))+1,VLOOKUP(C165,'CS Press Fittings'!A:K,8),IF(C165&lt;(MAX('Steel Nipples'!A:A))+1,VLOOKUP(C165,'Steel Nipples'!A:K,7),IF(C165&lt;(MAX('Steel Cut Lengths'!A:A))+1,VLOOKUP(C165,'Steel Cut Lengths'!A:K,7),IF(C165&lt;(MAX('Pipe Hangers'!A:A))+1,VLOOKUP(C165,'Pipe Hangers'!A:J,7),IF(C165&lt;(MAX('Brass Nipples '!A:A))+1,VLOOKUP(C165,'Brass Nipples '!A:J,7),IF(C165&lt;(MAX('Brass Fittings '!A:A))+1,VLOOKUP(C165,'Brass Fittings '!A:J,7),IF(C165&lt;(MAX(Valves!A:A))+1,VLOOKUP(C165,Valves!A:J,7),IF(C165&lt;(MAX('PEX Tubing'!A:A))+1,VLOOKUP(C165,'PEX Tubing'!A:I,7),IF(C165&lt;(MAX('PEX Fittings - Brass'!A:A))+1,VLOOKUP(C165,'PEX Fittings - Brass'!A:J,7),IF(C165&lt;(MAX('PEX Fittings - EXPN Brass'!A:A))+1,VLOOKUP(C165,'PEX Fittings - EXPN Brass'!A:J,7),IF(C165&lt;(MAX('PEX Fittings - F1807 PPSU '!A:A))+1,VLOOKUP(C165,'PEX Fittings - F1807 PPSU '!A:J,7),IF(C165&lt;(MAX('PEX Fittings - F1960 EPPSU'!A:A))+1,VLOOKUP(C165,'PEX Fittings - F1960 EPPSU'!A:J,7),IF(C165&lt;(MAX(Accessories!A:A))+1,VLOOKUP(C165,Accessories!A:J,7),IF(C165&lt;(MAX('PVC DWV'!A:A))+1,VLOOKUP(C165,'PVC DWV'!A:K,8),IF(C165&lt;(MAX('PVC SCH 40'!A:A))+1,VLOOKUP(C165,'PVC SCH 40'!A:K,7),IF(C165&lt;(MAX('Push Fittings'!A:A))+1,VLOOKUP(C165,'Push Fittings'!A:J,7),IF(C165&lt;(MAX('Copper Wrot'!A:A))+1,VLOOKUP(C165,'Copper Wrot'!A:L,9),IF(C165&lt;(MAX('Cast Copper'!A:A))+1,VLOOKUP(C165,'Cast Copper'!A:J,6),IF(C165&lt;(MAX('Press Copper Fittings'!A:A))+1,VLOOKUP(C165,'Press Copper Fittings'!A:J,7),IF(C165&lt;(MAX('Supply Stops'!A:A))+1,VLOOKUP(C165,'Supply Stops'!A:J,7),IF(C165&lt;(MAX('Supply Lines'!A:A))+1,VLOOKUP(C165,'Supply Lines'!A:J,7),IF(C165&lt;(MAX('Gas Connectors'!A:A))+1,VLOOKUP(C165,'Gas Connectors'!A:J,7),IF(C165&lt;(MAX('CI Fittings'!A:A))+1,VLOOKUP(C165,'CI Fittings'!A:J,7),IF(C165&lt;(MAX('Steel Couplings'!A:A))+1,VLOOKUP(C165,'Steel Couplings'!A:J,7),IF(C165&lt;(MAX(NHC!A:A))+1,VLOOKUP(C165,NHC!A:J,7),IF(C165&lt;(MAX('Dielectric Unions'!A:A))+1,VLOOKUP(C165,'Dielectric Unions'!A:J,7),IF(C165&lt;(MAX('MI Fittings - XH'!A:A))+1,VLOOKUP(C165,'MI Fittings - XH'!A:J,7),IF(C165&lt;(MAX('Steel Nipples - XH'!A:A))+1,VLOOKUP(C165,'Steel Nipples - XH'!A:J,7),IF(C165&lt;(MAX('CPVC Adapters'!A:A))+1,VLOOKUP(C165,'CPVC Adapters'!A:J,7),0))))))))))))))))))))))))))))))</f>
        <v>0</v>
      </c>
      <c r="J165" s="1555">
        <f t="shared" si="2"/>
        <v>0</v>
      </c>
    </row>
    <row r="166" spans="3:10" ht="15" customHeight="1" thickTop="1" thickBot="1">
      <c r="C166" s="977">
        <v>145</v>
      </c>
      <c r="D166" s="17" t="str">
        <f>IF(C166&lt;(MAX('MI Fittings'!A:A))+1,VLOOKUP(C166,'MI Fittings'!A:K,10),IF(C166&lt;(MAX('CS Press Fittings'!A:A))+1,VLOOKUP(C166,'CS Press Fittings'!A:K,11),IF(C166&lt;(MAX('Steel Nipples'!A:A))+1,VLOOKUP(C166,'Steel Nipples'!A:K,10),IF(C166&lt;(MAX('Steel Cut Lengths'!A:A))+1,VLOOKUP(C166,'Steel Cut Lengths'!A:K,10),IF(C166&lt;(MAX('Pipe Hangers'!A:A))+1,VLOOKUP(C166,'Pipe Hangers'!A:J,10),IF(C166&lt;(MAX('Brass Nipples '!A:A))+1,VLOOKUP(C166,'Brass Nipples '!A:J,10),IF(C166&lt;(MAX('Brass Fittings '!A:A))+1,VLOOKUP(C166,'Brass Fittings '!A:J,10),IF(C166&lt;(MAX(Valves!A:A))+1,VLOOKUP(C166,Valves!A:J,10),IF(C166&lt;(MAX('PEX Tubing'!A:A))+1,VLOOKUP(C166,'PEX Tubing'!A:I,9),IF(C166&lt;(MAX('PEX Fittings - Brass'!A:A))+1,VLOOKUP(C166,'PEX Fittings - Brass'!A:J,10),IF(C166&lt;(MAX('PEX Fittings - EXPN Brass'!A:A))+1,VLOOKUP(C166,'PEX Fittings - EXPN Brass'!A:J,10),IF(C166&lt;(MAX('PEX Fittings - F1807 PPSU '!A:A))+1,VLOOKUP(C166,'PEX Fittings - F1807 PPSU '!A:J,10),IF(C166&lt;(MAX('PEX Fittings - F1960 EPPSU'!A:A))+1,VLOOKUP(C166,'PEX Fittings - F1960 EPPSU'!A:J,10),IF(C166&lt;(MAX(Accessories!A:A))+1,VLOOKUP(C166,Accessories!A:J,10),IF(C166&lt;(MAX('PVC DWV'!A:A))+1,VLOOKUP(C166,'PVC DWV'!A:K,11),IF(C166&lt;(MAX('PVC SCH 40'!A:A))+1,VLOOKUP(C166,'PVC SCH 40'!A:K,11),IF(C166&lt;(MAX('Push Fittings'!A:A))+1,VLOOKUP(C166,'Push Fittings'!A:J,10),IF(C166&lt;(MAX('Copper Wrot'!A:A))+1,VLOOKUP(C166,'Copper Wrot'!A:L,12),IF(C166&lt;(MAX('Cast Copper'!A:A))+1,VLOOKUP(C166,'Cast Copper'!A:J,10),IF(C166&lt;(MAX('Press Copper Fittings'!A:A))+1,VLOOKUP(C166,'Press Copper Fittings'!A:J,10),IF(C166&lt;(MAX('Supply Stops'!A:A))+1,VLOOKUP(C166,'Supply Stops'!A:J,10),IF(C166&lt;(MAX('Supply Lines'!A:A))+1,VLOOKUP(C166,'Supply Lines'!A:J,10),IF(C166&lt;(MAX('Gas Connectors'!A:A))+1,VLOOKUP(C166,'Gas Connectors'!A:J,10),IF(C166&lt;(MAX('CI Fittings'!A:A))+1,VLOOKUP(C166,'CI Fittings'!A:J,10),IF(C166&lt;(MAX('Steel Couplings'!A:A))+1,VLOOKUP(C166,'Steel Couplings'!A:J,10),IF(C166&lt;(MAX(NHC!A:A))+1,VLOOKUP(C166,NHC!A:J,10),IF(C166&lt;(MAX('Dielectric Unions'!A:A))+1,VLOOKUP(C166,'Dielectric Unions'!A:J,10),IF(C166&lt;(MAX('MI Fittings - XH'!A:A))+1,VLOOKUP(C166,'MI Fittings - XH'!A:J,10),IF(C166&lt;(MAX('Steel Nipples - XH'!A:A))+1,VLOOKUP(C166,'Steel Nipples - XH'!A:J,10),IF(C166&lt;(MAX('CPVC Adapters'!A:A))+1,VLOOKUP(C166,'CPVC Adapters'!A:J,10),""))))))))))))))))))))))))))))))</f>
        <v/>
      </c>
      <c r="E166" s="975" t="str">
        <f>IF(C166&lt;(MAX('MI Fittings'!A:A))+1,VLOOKUP(C166,'MI Fittings'!A:K,3),IF(C166&lt;(MAX('CS Press Fittings'!A:A))+1,VLOOKUP(C166,'CS Press Fittings'!A:K,4),IF(C166&lt;(MAX('Steel Nipples'!A:A))+1,VLOOKUP(C166,'Steel Nipples'!A:K,3),IF(C166&lt;(MAX('Steel Cut Lengths'!A:A))+1,VLOOKUP(C166,'Steel Cut Lengths'!A:K,3),IF(C166&lt;(MAX('Pipe Hangers'!A:A))+1,VLOOKUP(C166,'Pipe Hangers'!A:J,3),IF(C166&lt;(MAX('Brass Nipples '!A:A))+1,VLOOKUP(C166,'Brass Nipples '!A:J,3),IF(C166&lt;(MAX('Brass Fittings '!A:A))+1,VLOOKUP(C166,'Brass Fittings '!A:J,3),IF(C166&lt;(MAX(Valves!A:A))+1,VLOOKUP(C166,Valves!A:J,3),IF(C166&lt;(MAX('PEX Tubing'!A:A))+1,VLOOKUP(C166,'PEX Tubing'!A:I,3),IF(C166&lt;(MAX('PEX Fittings - Brass'!A:A))+1,VLOOKUP(C166,'PEX Fittings - Brass'!A:J,3),IF(C166&lt;(MAX('PEX Fittings - EXPN Brass'!A:A))+1,VLOOKUP(C166,'PEX Fittings - EXPN Brass'!A:J,3),IF(C166&lt;(MAX('PEX Fittings - F1807 PPSU '!A:A))+1,VLOOKUP(C166,'PEX Fittings - F1807 PPSU '!A:J,3),IF(C166&lt;(MAX('PEX Fittings - F1960 EPPSU'!A:A))+1,VLOOKUP(C166,'PEX Fittings - F1960 EPPSU'!A:J,3),IF(C166&lt;(MAX(Accessories!A:A))+1,VLOOKUP(C166,Accessories!A:J,3),IF(C166&lt;(MAX('PVC DWV'!A:A))+1,VLOOKUP(C166,'PVC DWV'!A:K,3),IF(C166&lt;(MAX('PVC SCH 40'!A:A))+1,VLOOKUP(C166,'PVC SCH 40'!A:K,3),IF(C166&lt;(MAX('Push Fittings'!A:A))+1,VLOOKUP(C166,'Push Fittings'!A:J,3),IF(C166&lt;(MAX('Copper Wrot'!A:A))+1,VLOOKUP(C166,'Copper Wrot'!A:L,3),IF(C166&lt;(MAX('Cast Copper'!A:A))+1,VLOOKUP(C166,'Cast Copper'!A:J,3),IF(C166&lt;(MAX('Cast Copper'!A:A))+1,VLOOKUP(C166,'Cast Copper'!A:J,3),IF(C166&lt;(MAX('Press Copper Fittings'!A:A))+1,VLOOKUP(C166,'Press Copper Fittings'!A:J,3),IF(C166&lt;(MAX('Supply Stops'!A:A))+1,VLOOKUP(C166,'Supply Stops'!A:J,3),IF(C166&lt;(MAX('Supply Lines'!A:A))+1,VLOOKUP(C166,'Supply Lines'!A:J,3),IF(C166&lt;(MAX('Gas Connectors'!A:A))+1,VLOOKUP(C166,'Gas Connectors'!A:J,3),IF(C166&lt;(MAX('CI Fittings'!A:A))+1,VLOOKUP(C166,'CI Fittings'!A:J,3),IF(C166&lt;(MAX('Steel Couplings'!A:A))+1,VLOOKUP(C166,'Steel Couplings'!A:J,3),IF(C166&lt;(MAX(NHC!A:A))+1,VLOOKUP(C166,NHC!A:J,3),IF(C166&lt;(MAX('Dielectric Unions'!A:A))+1,VLOOKUP(C166,'Dielectric Unions'!A:J,3),IF(C166&lt;(MAX('MI Fittings - XH'!A:A))+1,VLOOKUP(C166,'MI Fittings - XH'!A:J,3),IF(C166&lt;(MAX('Steel Nipples - XH'!A:A))+1,VLOOKUP(C166,'Steel Nipples - XH'!A:J,3),IF(C166&lt;(MAX('CPVC Adapters'!A:A))+1,VLOOKUP(C166,'CPVC Adapters'!A:J,3),"")))))))))))))))))))))))))))))))</f>
        <v/>
      </c>
      <c r="F166" s="1376" t="str">
        <f>IFERROR(VLOOKUP(E166,'Consolidated Master Sheet'!B:C,2,0),"")</f>
        <v/>
      </c>
      <c r="G166" s="1377"/>
      <c r="H166" s="345" t="str">
        <f>IFERROR(VLOOKUP(E166,'PEX Tubing'!C:H,6,0),IFERROR(VLOOKUP(E166,'Consolidated Master Sheet'!B:G,6,0),""))</f>
        <v/>
      </c>
      <c r="I166" s="1554">
        <f>IF(C166&lt;(MAX('MI Fittings'!A:A))+1,VLOOKUP(C166,'MI Fittings'!A:K,7),IF(C166&lt;(MAX('CS Press Fittings'!A:A))+1,VLOOKUP(C166,'CS Press Fittings'!A:K,8),IF(C166&lt;(MAX('Steel Nipples'!A:A))+1,VLOOKUP(C166,'Steel Nipples'!A:K,7),IF(C166&lt;(MAX('Steel Cut Lengths'!A:A))+1,VLOOKUP(C166,'Steel Cut Lengths'!A:K,7),IF(C166&lt;(MAX('Pipe Hangers'!A:A))+1,VLOOKUP(C166,'Pipe Hangers'!A:J,7),IF(C166&lt;(MAX('Brass Nipples '!A:A))+1,VLOOKUP(C166,'Brass Nipples '!A:J,7),IF(C166&lt;(MAX('Brass Fittings '!A:A))+1,VLOOKUP(C166,'Brass Fittings '!A:J,7),IF(C166&lt;(MAX(Valves!A:A))+1,VLOOKUP(C166,Valves!A:J,7),IF(C166&lt;(MAX('PEX Tubing'!A:A))+1,VLOOKUP(C166,'PEX Tubing'!A:I,7),IF(C166&lt;(MAX('PEX Fittings - Brass'!A:A))+1,VLOOKUP(C166,'PEX Fittings - Brass'!A:J,7),IF(C166&lt;(MAX('PEX Fittings - EXPN Brass'!A:A))+1,VLOOKUP(C166,'PEX Fittings - EXPN Brass'!A:J,7),IF(C166&lt;(MAX('PEX Fittings - F1807 PPSU '!A:A))+1,VLOOKUP(C166,'PEX Fittings - F1807 PPSU '!A:J,7),IF(C166&lt;(MAX('PEX Fittings - F1960 EPPSU'!A:A))+1,VLOOKUP(C166,'PEX Fittings - F1960 EPPSU'!A:J,7),IF(C166&lt;(MAX(Accessories!A:A))+1,VLOOKUP(C166,Accessories!A:J,7),IF(C166&lt;(MAX('PVC DWV'!A:A))+1,VLOOKUP(C166,'PVC DWV'!A:K,8),IF(C166&lt;(MAX('PVC SCH 40'!A:A))+1,VLOOKUP(C166,'PVC SCH 40'!A:K,7),IF(C166&lt;(MAX('Push Fittings'!A:A))+1,VLOOKUP(C166,'Push Fittings'!A:J,7),IF(C166&lt;(MAX('Copper Wrot'!A:A))+1,VLOOKUP(C166,'Copper Wrot'!A:L,9),IF(C166&lt;(MAX('Cast Copper'!A:A))+1,VLOOKUP(C166,'Cast Copper'!A:J,6),IF(C166&lt;(MAX('Press Copper Fittings'!A:A))+1,VLOOKUP(C166,'Press Copper Fittings'!A:J,7),IF(C166&lt;(MAX('Supply Stops'!A:A))+1,VLOOKUP(C166,'Supply Stops'!A:J,7),IF(C166&lt;(MAX('Supply Lines'!A:A))+1,VLOOKUP(C166,'Supply Lines'!A:J,7),IF(C166&lt;(MAX('Gas Connectors'!A:A))+1,VLOOKUP(C166,'Gas Connectors'!A:J,7),IF(C166&lt;(MAX('CI Fittings'!A:A))+1,VLOOKUP(C166,'CI Fittings'!A:J,7),IF(C166&lt;(MAX('Steel Couplings'!A:A))+1,VLOOKUP(C166,'Steel Couplings'!A:J,7),IF(C166&lt;(MAX(NHC!A:A))+1,VLOOKUP(C166,NHC!A:J,7),IF(C166&lt;(MAX('Dielectric Unions'!A:A))+1,VLOOKUP(C166,'Dielectric Unions'!A:J,7),IF(C166&lt;(MAX('MI Fittings - XH'!A:A))+1,VLOOKUP(C166,'MI Fittings - XH'!A:J,7),IF(C166&lt;(MAX('Steel Nipples - XH'!A:A))+1,VLOOKUP(C166,'Steel Nipples - XH'!A:J,7),IF(C166&lt;(MAX('CPVC Adapters'!A:A))+1,VLOOKUP(C166,'CPVC Adapters'!A:J,7),0))))))))))))))))))))))))))))))</f>
        <v>0</v>
      </c>
      <c r="J166" s="1555">
        <f t="shared" si="2"/>
        <v>0</v>
      </c>
    </row>
    <row r="167" spans="3:10" ht="15" customHeight="1" thickTop="1" thickBot="1">
      <c r="C167" s="976">
        <v>146</v>
      </c>
      <c r="D167" s="17" t="str">
        <f>IF(C167&lt;(MAX('MI Fittings'!A:A))+1,VLOOKUP(C167,'MI Fittings'!A:K,10),IF(C167&lt;(MAX('CS Press Fittings'!A:A))+1,VLOOKUP(C167,'CS Press Fittings'!A:K,11),IF(C167&lt;(MAX('Steel Nipples'!A:A))+1,VLOOKUP(C167,'Steel Nipples'!A:K,10),IF(C167&lt;(MAX('Steel Cut Lengths'!A:A))+1,VLOOKUP(C167,'Steel Cut Lengths'!A:K,10),IF(C167&lt;(MAX('Pipe Hangers'!A:A))+1,VLOOKUP(C167,'Pipe Hangers'!A:J,10),IF(C167&lt;(MAX('Brass Nipples '!A:A))+1,VLOOKUP(C167,'Brass Nipples '!A:J,10),IF(C167&lt;(MAX('Brass Fittings '!A:A))+1,VLOOKUP(C167,'Brass Fittings '!A:J,10),IF(C167&lt;(MAX(Valves!A:A))+1,VLOOKUP(C167,Valves!A:J,10),IF(C167&lt;(MAX('PEX Tubing'!A:A))+1,VLOOKUP(C167,'PEX Tubing'!A:I,9),IF(C167&lt;(MAX('PEX Fittings - Brass'!A:A))+1,VLOOKUP(C167,'PEX Fittings - Brass'!A:J,10),IF(C167&lt;(MAX('PEX Fittings - EXPN Brass'!A:A))+1,VLOOKUP(C167,'PEX Fittings - EXPN Brass'!A:J,10),IF(C167&lt;(MAX('PEX Fittings - F1807 PPSU '!A:A))+1,VLOOKUP(C167,'PEX Fittings - F1807 PPSU '!A:J,10),IF(C167&lt;(MAX('PEX Fittings - F1960 EPPSU'!A:A))+1,VLOOKUP(C167,'PEX Fittings - F1960 EPPSU'!A:J,10),IF(C167&lt;(MAX(Accessories!A:A))+1,VLOOKUP(C167,Accessories!A:J,10),IF(C167&lt;(MAX('PVC DWV'!A:A))+1,VLOOKUP(C167,'PVC DWV'!A:K,11),IF(C167&lt;(MAX('PVC SCH 40'!A:A))+1,VLOOKUP(C167,'PVC SCH 40'!A:K,11),IF(C167&lt;(MAX('Push Fittings'!A:A))+1,VLOOKUP(C167,'Push Fittings'!A:J,10),IF(C167&lt;(MAX('Copper Wrot'!A:A))+1,VLOOKUP(C167,'Copper Wrot'!A:L,12),IF(C167&lt;(MAX('Cast Copper'!A:A))+1,VLOOKUP(C167,'Cast Copper'!A:J,10),IF(C167&lt;(MAX('Press Copper Fittings'!A:A))+1,VLOOKUP(C167,'Press Copper Fittings'!A:J,10),IF(C167&lt;(MAX('Supply Stops'!A:A))+1,VLOOKUP(C167,'Supply Stops'!A:J,10),IF(C167&lt;(MAX('Supply Lines'!A:A))+1,VLOOKUP(C167,'Supply Lines'!A:J,10),IF(C167&lt;(MAX('Gas Connectors'!A:A))+1,VLOOKUP(C167,'Gas Connectors'!A:J,10),IF(C167&lt;(MAX('CI Fittings'!A:A))+1,VLOOKUP(C167,'CI Fittings'!A:J,10),IF(C167&lt;(MAX('Steel Couplings'!A:A))+1,VLOOKUP(C167,'Steel Couplings'!A:J,10),IF(C167&lt;(MAX(NHC!A:A))+1,VLOOKUP(C167,NHC!A:J,10),IF(C167&lt;(MAX('Dielectric Unions'!A:A))+1,VLOOKUP(C167,'Dielectric Unions'!A:J,10),IF(C167&lt;(MAX('MI Fittings - XH'!A:A))+1,VLOOKUP(C167,'MI Fittings - XH'!A:J,10),IF(C167&lt;(MAX('Steel Nipples - XH'!A:A))+1,VLOOKUP(C167,'Steel Nipples - XH'!A:J,10),IF(C167&lt;(MAX('CPVC Adapters'!A:A))+1,VLOOKUP(C167,'CPVC Adapters'!A:J,10),""))))))))))))))))))))))))))))))</f>
        <v/>
      </c>
      <c r="E167" s="975" t="str">
        <f>IF(C167&lt;(MAX('MI Fittings'!A:A))+1,VLOOKUP(C167,'MI Fittings'!A:K,3),IF(C167&lt;(MAX('CS Press Fittings'!A:A))+1,VLOOKUP(C167,'CS Press Fittings'!A:K,4),IF(C167&lt;(MAX('Steel Nipples'!A:A))+1,VLOOKUP(C167,'Steel Nipples'!A:K,3),IF(C167&lt;(MAX('Steel Cut Lengths'!A:A))+1,VLOOKUP(C167,'Steel Cut Lengths'!A:K,3),IF(C167&lt;(MAX('Pipe Hangers'!A:A))+1,VLOOKUP(C167,'Pipe Hangers'!A:J,3),IF(C167&lt;(MAX('Brass Nipples '!A:A))+1,VLOOKUP(C167,'Brass Nipples '!A:J,3),IF(C167&lt;(MAX('Brass Fittings '!A:A))+1,VLOOKUP(C167,'Brass Fittings '!A:J,3),IF(C167&lt;(MAX(Valves!A:A))+1,VLOOKUP(C167,Valves!A:J,3),IF(C167&lt;(MAX('PEX Tubing'!A:A))+1,VLOOKUP(C167,'PEX Tubing'!A:I,3),IF(C167&lt;(MAX('PEX Fittings - Brass'!A:A))+1,VLOOKUP(C167,'PEX Fittings - Brass'!A:J,3),IF(C167&lt;(MAX('PEX Fittings - EXPN Brass'!A:A))+1,VLOOKUP(C167,'PEX Fittings - EXPN Brass'!A:J,3),IF(C167&lt;(MAX('PEX Fittings - F1807 PPSU '!A:A))+1,VLOOKUP(C167,'PEX Fittings - F1807 PPSU '!A:J,3),IF(C167&lt;(MAX('PEX Fittings - F1960 EPPSU'!A:A))+1,VLOOKUP(C167,'PEX Fittings - F1960 EPPSU'!A:J,3),IF(C167&lt;(MAX(Accessories!A:A))+1,VLOOKUP(C167,Accessories!A:J,3),IF(C167&lt;(MAX('PVC DWV'!A:A))+1,VLOOKUP(C167,'PVC DWV'!A:K,3),IF(C167&lt;(MAX('PVC SCH 40'!A:A))+1,VLOOKUP(C167,'PVC SCH 40'!A:K,3),IF(C167&lt;(MAX('Push Fittings'!A:A))+1,VLOOKUP(C167,'Push Fittings'!A:J,3),IF(C167&lt;(MAX('Copper Wrot'!A:A))+1,VLOOKUP(C167,'Copper Wrot'!A:L,3),IF(C167&lt;(MAX('Cast Copper'!A:A))+1,VLOOKUP(C167,'Cast Copper'!A:J,3),IF(C167&lt;(MAX('Cast Copper'!A:A))+1,VLOOKUP(C167,'Cast Copper'!A:J,3),IF(C167&lt;(MAX('Press Copper Fittings'!A:A))+1,VLOOKUP(C167,'Press Copper Fittings'!A:J,3),IF(C167&lt;(MAX('Supply Stops'!A:A))+1,VLOOKUP(C167,'Supply Stops'!A:J,3),IF(C167&lt;(MAX('Supply Lines'!A:A))+1,VLOOKUP(C167,'Supply Lines'!A:J,3),IF(C167&lt;(MAX('Gas Connectors'!A:A))+1,VLOOKUP(C167,'Gas Connectors'!A:J,3),IF(C167&lt;(MAX('CI Fittings'!A:A))+1,VLOOKUP(C167,'CI Fittings'!A:J,3),IF(C167&lt;(MAX('Steel Couplings'!A:A))+1,VLOOKUP(C167,'Steel Couplings'!A:J,3),IF(C167&lt;(MAX(NHC!A:A))+1,VLOOKUP(C167,NHC!A:J,3),IF(C167&lt;(MAX('Dielectric Unions'!A:A))+1,VLOOKUP(C167,'Dielectric Unions'!A:J,3),IF(C167&lt;(MAX('MI Fittings - XH'!A:A))+1,VLOOKUP(C167,'MI Fittings - XH'!A:J,3),IF(C167&lt;(MAX('Steel Nipples - XH'!A:A))+1,VLOOKUP(C167,'Steel Nipples - XH'!A:J,3),IF(C167&lt;(MAX('CPVC Adapters'!A:A))+1,VLOOKUP(C167,'CPVC Adapters'!A:J,3),"")))))))))))))))))))))))))))))))</f>
        <v/>
      </c>
      <c r="F167" s="1376" t="str">
        <f>IFERROR(VLOOKUP(E167,'Consolidated Master Sheet'!B:C,2,0),"")</f>
        <v/>
      </c>
      <c r="G167" s="1377"/>
      <c r="H167" s="345" t="str">
        <f>IFERROR(VLOOKUP(E167,'PEX Tubing'!C:H,6,0),IFERROR(VLOOKUP(E167,'Consolidated Master Sheet'!B:G,6,0),""))</f>
        <v/>
      </c>
      <c r="I167" s="1554">
        <f>IF(C167&lt;(MAX('MI Fittings'!A:A))+1,VLOOKUP(C167,'MI Fittings'!A:K,7),IF(C167&lt;(MAX('CS Press Fittings'!A:A))+1,VLOOKUP(C167,'CS Press Fittings'!A:K,8),IF(C167&lt;(MAX('Steel Nipples'!A:A))+1,VLOOKUP(C167,'Steel Nipples'!A:K,7),IF(C167&lt;(MAX('Steel Cut Lengths'!A:A))+1,VLOOKUP(C167,'Steel Cut Lengths'!A:K,7),IF(C167&lt;(MAX('Pipe Hangers'!A:A))+1,VLOOKUP(C167,'Pipe Hangers'!A:J,7),IF(C167&lt;(MAX('Brass Nipples '!A:A))+1,VLOOKUP(C167,'Brass Nipples '!A:J,7),IF(C167&lt;(MAX('Brass Fittings '!A:A))+1,VLOOKUP(C167,'Brass Fittings '!A:J,7),IF(C167&lt;(MAX(Valves!A:A))+1,VLOOKUP(C167,Valves!A:J,7),IF(C167&lt;(MAX('PEX Tubing'!A:A))+1,VLOOKUP(C167,'PEX Tubing'!A:I,7),IF(C167&lt;(MAX('PEX Fittings - Brass'!A:A))+1,VLOOKUP(C167,'PEX Fittings - Brass'!A:J,7),IF(C167&lt;(MAX('PEX Fittings - EXPN Brass'!A:A))+1,VLOOKUP(C167,'PEX Fittings - EXPN Brass'!A:J,7),IF(C167&lt;(MAX('PEX Fittings - F1807 PPSU '!A:A))+1,VLOOKUP(C167,'PEX Fittings - F1807 PPSU '!A:J,7),IF(C167&lt;(MAX('PEX Fittings - F1960 EPPSU'!A:A))+1,VLOOKUP(C167,'PEX Fittings - F1960 EPPSU'!A:J,7),IF(C167&lt;(MAX(Accessories!A:A))+1,VLOOKUP(C167,Accessories!A:J,7),IF(C167&lt;(MAX('PVC DWV'!A:A))+1,VLOOKUP(C167,'PVC DWV'!A:K,8),IF(C167&lt;(MAX('PVC SCH 40'!A:A))+1,VLOOKUP(C167,'PVC SCH 40'!A:K,7),IF(C167&lt;(MAX('Push Fittings'!A:A))+1,VLOOKUP(C167,'Push Fittings'!A:J,7),IF(C167&lt;(MAX('Copper Wrot'!A:A))+1,VLOOKUP(C167,'Copper Wrot'!A:L,9),IF(C167&lt;(MAX('Cast Copper'!A:A))+1,VLOOKUP(C167,'Cast Copper'!A:J,6),IF(C167&lt;(MAX('Press Copper Fittings'!A:A))+1,VLOOKUP(C167,'Press Copper Fittings'!A:J,7),IF(C167&lt;(MAX('Supply Stops'!A:A))+1,VLOOKUP(C167,'Supply Stops'!A:J,7),IF(C167&lt;(MAX('Supply Lines'!A:A))+1,VLOOKUP(C167,'Supply Lines'!A:J,7),IF(C167&lt;(MAX('Gas Connectors'!A:A))+1,VLOOKUP(C167,'Gas Connectors'!A:J,7),IF(C167&lt;(MAX('CI Fittings'!A:A))+1,VLOOKUP(C167,'CI Fittings'!A:J,7),IF(C167&lt;(MAX('Steel Couplings'!A:A))+1,VLOOKUP(C167,'Steel Couplings'!A:J,7),IF(C167&lt;(MAX(NHC!A:A))+1,VLOOKUP(C167,NHC!A:J,7),IF(C167&lt;(MAX('Dielectric Unions'!A:A))+1,VLOOKUP(C167,'Dielectric Unions'!A:J,7),IF(C167&lt;(MAX('MI Fittings - XH'!A:A))+1,VLOOKUP(C167,'MI Fittings - XH'!A:J,7),IF(C167&lt;(MAX('Steel Nipples - XH'!A:A))+1,VLOOKUP(C167,'Steel Nipples - XH'!A:J,7),IF(C167&lt;(MAX('CPVC Adapters'!A:A))+1,VLOOKUP(C167,'CPVC Adapters'!A:J,7),0))))))))))))))))))))))))))))))</f>
        <v>0</v>
      </c>
      <c r="J167" s="1555">
        <f t="shared" si="2"/>
        <v>0</v>
      </c>
    </row>
    <row r="168" spans="3:10" ht="15" customHeight="1" thickTop="1" thickBot="1">
      <c r="C168" s="977">
        <v>147</v>
      </c>
      <c r="D168" s="17" t="str">
        <f>IF(C168&lt;(MAX('MI Fittings'!A:A))+1,VLOOKUP(C168,'MI Fittings'!A:K,10),IF(C168&lt;(MAX('CS Press Fittings'!A:A))+1,VLOOKUP(C168,'CS Press Fittings'!A:K,11),IF(C168&lt;(MAX('Steel Nipples'!A:A))+1,VLOOKUP(C168,'Steel Nipples'!A:K,10),IF(C168&lt;(MAX('Steel Cut Lengths'!A:A))+1,VLOOKUP(C168,'Steel Cut Lengths'!A:K,10),IF(C168&lt;(MAX('Pipe Hangers'!A:A))+1,VLOOKUP(C168,'Pipe Hangers'!A:J,10),IF(C168&lt;(MAX('Brass Nipples '!A:A))+1,VLOOKUP(C168,'Brass Nipples '!A:J,10),IF(C168&lt;(MAX('Brass Fittings '!A:A))+1,VLOOKUP(C168,'Brass Fittings '!A:J,10),IF(C168&lt;(MAX(Valves!A:A))+1,VLOOKUP(C168,Valves!A:J,10),IF(C168&lt;(MAX('PEX Tubing'!A:A))+1,VLOOKUP(C168,'PEX Tubing'!A:I,9),IF(C168&lt;(MAX('PEX Fittings - Brass'!A:A))+1,VLOOKUP(C168,'PEX Fittings - Brass'!A:J,10),IF(C168&lt;(MAX('PEX Fittings - EXPN Brass'!A:A))+1,VLOOKUP(C168,'PEX Fittings - EXPN Brass'!A:J,10),IF(C168&lt;(MAX('PEX Fittings - F1807 PPSU '!A:A))+1,VLOOKUP(C168,'PEX Fittings - F1807 PPSU '!A:J,10),IF(C168&lt;(MAX('PEX Fittings - F1960 EPPSU'!A:A))+1,VLOOKUP(C168,'PEX Fittings - F1960 EPPSU'!A:J,10),IF(C168&lt;(MAX(Accessories!A:A))+1,VLOOKUP(C168,Accessories!A:J,10),IF(C168&lt;(MAX('PVC DWV'!A:A))+1,VLOOKUP(C168,'PVC DWV'!A:K,11),IF(C168&lt;(MAX('PVC SCH 40'!A:A))+1,VLOOKUP(C168,'PVC SCH 40'!A:K,11),IF(C168&lt;(MAX('Push Fittings'!A:A))+1,VLOOKUP(C168,'Push Fittings'!A:J,10),IF(C168&lt;(MAX('Copper Wrot'!A:A))+1,VLOOKUP(C168,'Copper Wrot'!A:L,12),IF(C168&lt;(MAX('Cast Copper'!A:A))+1,VLOOKUP(C168,'Cast Copper'!A:J,10),IF(C168&lt;(MAX('Press Copper Fittings'!A:A))+1,VLOOKUP(C168,'Press Copper Fittings'!A:J,10),IF(C168&lt;(MAX('Supply Stops'!A:A))+1,VLOOKUP(C168,'Supply Stops'!A:J,10),IF(C168&lt;(MAX('Supply Lines'!A:A))+1,VLOOKUP(C168,'Supply Lines'!A:J,10),IF(C168&lt;(MAX('Gas Connectors'!A:A))+1,VLOOKUP(C168,'Gas Connectors'!A:J,10),IF(C168&lt;(MAX('CI Fittings'!A:A))+1,VLOOKUP(C168,'CI Fittings'!A:J,10),IF(C168&lt;(MAX('Steel Couplings'!A:A))+1,VLOOKUP(C168,'Steel Couplings'!A:J,10),IF(C168&lt;(MAX(NHC!A:A))+1,VLOOKUP(C168,NHC!A:J,10),IF(C168&lt;(MAX('Dielectric Unions'!A:A))+1,VLOOKUP(C168,'Dielectric Unions'!A:J,10),IF(C168&lt;(MAX('MI Fittings - XH'!A:A))+1,VLOOKUP(C168,'MI Fittings - XH'!A:J,10),IF(C168&lt;(MAX('Steel Nipples - XH'!A:A))+1,VLOOKUP(C168,'Steel Nipples - XH'!A:J,10),IF(C168&lt;(MAX('CPVC Adapters'!A:A))+1,VLOOKUP(C168,'CPVC Adapters'!A:J,10),""))))))))))))))))))))))))))))))</f>
        <v/>
      </c>
      <c r="E168" s="975" t="str">
        <f>IF(C168&lt;(MAX('MI Fittings'!A:A))+1,VLOOKUP(C168,'MI Fittings'!A:K,3),IF(C168&lt;(MAX('CS Press Fittings'!A:A))+1,VLOOKUP(C168,'CS Press Fittings'!A:K,4),IF(C168&lt;(MAX('Steel Nipples'!A:A))+1,VLOOKUP(C168,'Steel Nipples'!A:K,3),IF(C168&lt;(MAX('Steel Cut Lengths'!A:A))+1,VLOOKUP(C168,'Steel Cut Lengths'!A:K,3),IF(C168&lt;(MAX('Pipe Hangers'!A:A))+1,VLOOKUP(C168,'Pipe Hangers'!A:J,3),IF(C168&lt;(MAX('Brass Nipples '!A:A))+1,VLOOKUP(C168,'Brass Nipples '!A:J,3),IF(C168&lt;(MAX('Brass Fittings '!A:A))+1,VLOOKUP(C168,'Brass Fittings '!A:J,3),IF(C168&lt;(MAX(Valves!A:A))+1,VLOOKUP(C168,Valves!A:J,3),IF(C168&lt;(MAX('PEX Tubing'!A:A))+1,VLOOKUP(C168,'PEX Tubing'!A:I,3),IF(C168&lt;(MAX('PEX Fittings - Brass'!A:A))+1,VLOOKUP(C168,'PEX Fittings - Brass'!A:J,3),IF(C168&lt;(MAX('PEX Fittings - EXPN Brass'!A:A))+1,VLOOKUP(C168,'PEX Fittings - EXPN Brass'!A:J,3),IF(C168&lt;(MAX('PEX Fittings - F1807 PPSU '!A:A))+1,VLOOKUP(C168,'PEX Fittings - F1807 PPSU '!A:J,3),IF(C168&lt;(MAX('PEX Fittings - F1960 EPPSU'!A:A))+1,VLOOKUP(C168,'PEX Fittings - F1960 EPPSU'!A:J,3),IF(C168&lt;(MAX(Accessories!A:A))+1,VLOOKUP(C168,Accessories!A:J,3),IF(C168&lt;(MAX('PVC DWV'!A:A))+1,VLOOKUP(C168,'PVC DWV'!A:K,3),IF(C168&lt;(MAX('PVC SCH 40'!A:A))+1,VLOOKUP(C168,'PVC SCH 40'!A:K,3),IF(C168&lt;(MAX('Push Fittings'!A:A))+1,VLOOKUP(C168,'Push Fittings'!A:J,3),IF(C168&lt;(MAX('Copper Wrot'!A:A))+1,VLOOKUP(C168,'Copper Wrot'!A:L,3),IF(C168&lt;(MAX('Cast Copper'!A:A))+1,VLOOKUP(C168,'Cast Copper'!A:J,3),IF(C168&lt;(MAX('Cast Copper'!A:A))+1,VLOOKUP(C168,'Cast Copper'!A:J,3),IF(C168&lt;(MAX('Press Copper Fittings'!A:A))+1,VLOOKUP(C168,'Press Copper Fittings'!A:J,3),IF(C168&lt;(MAX('Supply Stops'!A:A))+1,VLOOKUP(C168,'Supply Stops'!A:J,3),IF(C168&lt;(MAX('Supply Lines'!A:A))+1,VLOOKUP(C168,'Supply Lines'!A:J,3),IF(C168&lt;(MAX('Gas Connectors'!A:A))+1,VLOOKUP(C168,'Gas Connectors'!A:J,3),IF(C168&lt;(MAX('CI Fittings'!A:A))+1,VLOOKUP(C168,'CI Fittings'!A:J,3),IF(C168&lt;(MAX('Steel Couplings'!A:A))+1,VLOOKUP(C168,'Steel Couplings'!A:J,3),IF(C168&lt;(MAX(NHC!A:A))+1,VLOOKUP(C168,NHC!A:J,3),IF(C168&lt;(MAX('Dielectric Unions'!A:A))+1,VLOOKUP(C168,'Dielectric Unions'!A:J,3),IF(C168&lt;(MAX('MI Fittings - XH'!A:A))+1,VLOOKUP(C168,'MI Fittings - XH'!A:J,3),IF(C168&lt;(MAX('Steel Nipples - XH'!A:A))+1,VLOOKUP(C168,'Steel Nipples - XH'!A:J,3),IF(C168&lt;(MAX('CPVC Adapters'!A:A))+1,VLOOKUP(C168,'CPVC Adapters'!A:J,3),"")))))))))))))))))))))))))))))))</f>
        <v/>
      </c>
      <c r="F168" s="1376" t="str">
        <f>IFERROR(VLOOKUP(E168,'Consolidated Master Sheet'!B:C,2,0),"")</f>
        <v/>
      </c>
      <c r="G168" s="1377"/>
      <c r="H168" s="345" t="str">
        <f>IFERROR(VLOOKUP(E168,'PEX Tubing'!C:H,6,0),IFERROR(VLOOKUP(E168,'Consolidated Master Sheet'!B:G,6,0),""))</f>
        <v/>
      </c>
      <c r="I168" s="1554">
        <f>IF(C168&lt;(MAX('MI Fittings'!A:A))+1,VLOOKUP(C168,'MI Fittings'!A:K,7),IF(C168&lt;(MAX('CS Press Fittings'!A:A))+1,VLOOKUP(C168,'CS Press Fittings'!A:K,8),IF(C168&lt;(MAX('Steel Nipples'!A:A))+1,VLOOKUP(C168,'Steel Nipples'!A:K,7),IF(C168&lt;(MAX('Steel Cut Lengths'!A:A))+1,VLOOKUP(C168,'Steel Cut Lengths'!A:K,7),IF(C168&lt;(MAX('Pipe Hangers'!A:A))+1,VLOOKUP(C168,'Pipe Hangers'!A:J,7),IF(C168&lt;(MAX('Brass Nipples '!A:A))+1,VLOOKUP(C168,'Brass Nipples '!A:J,7),IF(C168&lt;(MAX('Brass Fittings '!A:A))+1,VLOOKUP(C168,'Brass Fittings '!A:J,7),IF(C168&lt;(MAX(Valves!A:A))+1,VLOOKUP(C168,Valves!A:J,7),IF(C168&lt;(MAX('PEX Tubing'!A:A))+1,VLOOKUP(C168,'PEX Tubing'!A:I,7),IF(C168&lt;(MAX('PEX Fittings - Brass'!A:A))+1,VLOOKUP(C168,'PEX Fittings - Brass'!A:J,7),IF(C168&lt;(MAX('PEX Fittings - EXPN Brass'!A:A))+1,VLOOKUP(C168,'PEX Fittings - EXPN Brass'!A:J,7),IF(C168&lt;(MAX('PEX Fittings - F1807 PPSU '!A:A))+1,VLOOKUP(C168,'PEX Fittings - F1807 PPSU '!A:J,7),IF(C168&lt;(MAX('PEX Fittings - F1960 EPPSU'!A:A))+1,VLOOKUP(C168,'PEX Fittings - F1960 EPPSU'!A:J,7),IF(C168&lt;(MAX(Accessories!A:A))+1,VLOOKUP(C168,Accessories!A:J,7),IF(C168&lt;(MAX('PVC DWV'!A:A))+1,VLOOKUP(C168,'PVC DWV'!A:K,8),IF(C168&lt;(MAX('PVC SCH 40'!A:A))+1,VLOOKUP(C168,'PVC SCH 40'!A:K,7),IF(C168&lt;(MAX('Push Fittings'!A:A))+1,VLOOKUP(C168,'Push Fittings'!A:J,7),IF(C168&lt;(MAX('Copper Wrot'!A:A))+1,VLOOKUP(C168,'Copper Wrot'!A:L,9),IF(C168&lt;(MAX('Cast Copper'!A:A))+1,VLOOKUP(C168,'Cast Copper'!A:J,6),IF(C168&lt;(MAX('Press Copper Fittings'!A:A))+1,VLOOKUP(C168,'Press Copper Fittings'!A:J,7),IF(C168&lt;(MAX('Supply Stops'!A:A))+1,VLOOKUP(C168,'Supply Stops'!A:J,7),IF(C168&lt;(MAX('Supply Lines'!A:A))+1,VLOOKUP(C168,'Supply Lines'!A:J,7),IF(C168&lt;(MAX('Gas Connectors'!A:A))+1,VLOOKUP(C168,'Gas Connectors'!A:J,7),IF(C168&lt;(MAX('CI Fittings'!A:A))+1,VLOOKUP(C168,'CI Fittings'!A:J,7),IF(C168&lt;(MAX('Steel Couplings'!A:A))+1,VLOOKUP(C168,'Steel Couplings'!A:J,7),IF(C168&lt;(MAX(NHC!A:A))+1,VLOOKUP(C168,NHC!A:J,7),IF(C168&lt;(MAX('Dielectric Unions'!A:A))+1,VLOOKUP(C168,'Dielectric Unions'!A:J,7),IF(C168&lt;(MAX('MI Fittings - XH'!A:A))+1,VLOOKUP(C168,'MI Fittings - XH'!A:J,7),IF(C168&lt;(MAX('Steel Nipples - XH'!A:A))+1,VLOOKUP(C168,'Steel Nipples - XH'!A:J,7),IF(C168&lt;(MAX('CPVC Adapters'!A:A))+1,VLOOKUP(C168,'CPVC Adapters'!A:J,7),0))))))))))))))))))))))))))))))</f>
        <v>0</v>
      </c>
      <c r="J168" s="1555">
        <f t="shared" si="2"/>
        <v>0</v>
      </c>
    </row>
    <row r="169" spans="3:10" ht="15" customHeight="1" thickTop="1" thickBot="1">
      <c r="C169" s="976">
        <v>148</v>
      </c>
      <c r="D169" s="17" t="str">
        <f>IF(C169&lt;(MAX('MI Fittings'!A:A))+1,VLOOKUP(C169,'MI Fittings'!A:K,10),IF(C169&lt;(MAX('CS Press Fittings'!A:A))+1,VLOOKUP(C169,'CS Press Fittings'!A:K,11),IF(C169&lt;(MAX('Steel Nipples'!A:A))+1,VLOOKUP(C169,'Steel Nipples'!A:K,10),IF(C169&lt;(MAX('Steel Cut Lengths'!A:A))+1,VLOOKUP(C169,'Steel Cut Lengths'!A:K,10),IF(C169&lt;(MAX('Pipe Hangers'!A:A))+1,VLOOKUP(C169,'Pipe Hangers'!A:J,10),IF(C169&lt;(MAX('Brass Nipples '!A:A))+1,VLOOKUP(C169,'Brass Nipples '!A:J,10),IF(C169&lt;(MAX('Brass Fittings '!A:A))+1,VLOOKUP(C169,'Brass Fittings '!A:J,10),IF(C169&lt;(MAX(Valves!A:A))+1,VLOOKUP(C169,Valves!A:J,10),IF(C169&lt;(MAX('PEX Tubing'!A:A))+1,VLOOKUP(C169,'PEX Tubing'!A:I,9),IF(C169&lt;(MAX('PEX Fittings - Brass'!A:A))+1,VLOOKUP(C169,'PEX Fittings - Brass'!A:J,10),IF(C169&lt;(MAX('PEX Fittings - EXPN Brass'!A:A))+1,VLOOKUP(C169,'PEX Fittings - EXPN Brass'!A:J,10),IF(C169&lt;(MAX('PEX Fittings - F1807 PPSU '!A:A))+1,VLOOKUP(C169,'PEX Fittings - F1807 PPSU '!A:J,10),IF(C169&lt;(MAX('PEX Fittings - F1960 EPPSU'!A:A))+1,VLOOKUP(C169,'PEX Fittings - F1960 EPPSU'!A:J,10),IF(C169&lt;(MAX(Accessories!A:A))+1,VLOOKUP(C169,Accessories!A:J,10),IF(C169&lt;(MAX('PVC DWV'!A:A))+1,VLOOKUP(C169,'PVC DWV'!A:K,11),IF(C169&lt;(MAX('PVC SCH 40'!A:A))+1,VLOOKUP(C169,'PVC SCH 40'!A:K,11),IF(C169&lt;(MAX('Push Fittings'!A:A))+1,VLOOKUP(C169,'Push Fittings'!A:J,10),IF(C169&lt;(MAX('Copper Wrot'!A:A))+1,VLOOKUP(C169,'Copper Wrot'!A:L,12),IF(C169&lt;(MAX('Cast Copper'!A:A))+1,VLOOKUP(C169,'Cast Copper'!A:J,10),IF(C169&lt;(MAX('Press Copper Fittings'!A:A))+1,VLOOKUP(C169,'Press Copper Fittings'!A:J,10),IF(C169&lt;(MAX('Supply Stops'!A:A))+1,VLOOKUP(C169,'Supply Stops'!A:J,10),IF(C169&lt;(MAX('Supply Lines'!A:A))+1,VLOOKUP(C169,'Supply Lines'!A:J,10),IF(C169&lt;(MAX('Gas Connectors'!A:A))+1,VLOOKUP(C169,'Gas Connectors'!A:J,10),IF(C169&lt;(MAX('CI Fittings'!A:A))+1,VLOOKUP(C169,'CI Fittings'!A:J,10),IF(C169&lt;(MAX('Steel Couplings'!A:A))+1,VLOOKUP(C169,'Steel Couplings'!A:J,10),IF(C169&lt;(MAX(NHC!A:A))+1,VLOOKUP(C169,NHC!A:J,10),IF(C169&lt;(MAX('Dielectric Unions'!A:A))+1,VLOOKUP(C169,'Dielectric Unions'!A:J,10),IF(C169&lt;(MAX('MI Fittings - XH'!A:A))+1,VLOOKUP(C169,'MI Fittings - XH'!A:J,10),IF(C169&lt;(MAX('Steel Nipples - XH'!A:A))+1,VLOOKUP(C169,'Steel Nipples - XH'!A:J,10),IF(C169&lt;(MAX('CPVC Adapters'!A:A))+1,VLOOKUP(C169,'CPVC Adapters'!A:J,10),""))))))))))))))))))))))))))))))</f>
        <v/>
      </c>
      <c r="E169" s="975" t="str">
        <f>IF(C169&lt;(MAX('MI Fittings'!A:A))+1,VLOOKUP(C169,'MI Fittings'!A:K,3),IF(C169&lt;(MAX('CS Press Fittings'!A:A))+1,VLOOKUP(C169,'CS Press Fittings'!A:K,4),IF(C169&lt;(MAX('Steel Nipples'!A:A))+1,VLOOKUP(C169,'Steel Nipples'!A:K,3),IF(C169&lt;(MAX('Steel Cut Lengths'!A:A))+1,VLOOKUP(C169,'Steel Cut Lengths'!A:K,3),IF(C169&lt;(MAX('Pipe Hangers'!A:A))+1,VLOOKUP(C169,'Pipe Hangers'!A:J,3),IF(C169&lt;(MAX('Brass Nipples '!A:A))+1,VLOOKUP(C169,'Brass Nipples '!A:J,3),IF(C169&lt;(MAX('Brass Fittings '!A:A))+1,VLOOKUP(C169,'Brass Fittings '!A:J,3),IF(C169&lt;(MAX(Valves!A:A))+1,VLOOKUP(C169,Valves!A:J,3),IF(C169&lt;(MAX('PEX Tubing'!A:A))+1,VLOOKUP(C169,'PEX Tubing'!A:I,3),IF(C169&lt;(MAX('PEX Fittings - Brass'!A:A))+1,VLOOKUP(C169,'PEX Fittings - Brass'!A:J,3),IF(C169&lt;(MAX('PEX Fittings - EXPN Brass'!A:A))+1,VLOOKUP(C169,'PEX Fittings - EXPN Brass'!A:J,3),IF(C169&lt;(MAX('PEX Fittings - F1807 PPSU '!A:A))+1,VLOOKUP(C169,'PEX Fittings - F1807 PPSU '!A:J,3),IF(C169&lt;(MAX('PEX Fittings - F1960 EPPSU'!A:A))+1,VLOOKUP(C169,'PEX Fittings - F1960 EPPSU'!A:J,3),IF(C169&lt;(MAX(Accessories!A:A))+1,VLOOKUP(C169,Accessories!A:J,3),IF(C169&lt;(MAX('PVC DWV'!A:A))+1,VLOOKUP(C169,'PVC DWV'!A:K,3),IF(C169&lt;(MAX('PVC SCH 40'!A:A))+1,VLOOKUP(C169,'PVC SCH 40'!A:K,3),IF(C169&lt;(MAX('Push Fittings'!A:A))+1,VLOOKUP(C169,'Push Fittings'!A:J,3),IF(C169&lt;(MAX('Copper Wrot'!A:A))+1,VLOOKUP(C169,'Copper Wrot'!A:L,3),IF(C169&lt;(MAX('Cast Copper'!A:A))+1,VLOOKUP(C169,'Cast Copper'!A:J,3),IF(C169&lt;(MAX('Cast Copper'!A:A))+1,VLOOKUP(C169,'Cast Copper'!A:J,3),IF(C169&lt;(MAX('Press Copper Fittings'!A:A))+1,VLOOKUP(C169,'Press Copper Fittings'!A:J,3),IF(C169&lt;(MAX('Supply Stops'!A:A))+1,VLOOKUP(C169,'Supply Stops'!A:J,3),IF(C169&lt;(MAX('Supply Lines'!A:A))+1,VLOOKUP(C169,'Supply Lines'!A:J,3),IF(C169&lt;(MAX('Gas Connectors'!A:A))+1,VLOOKUP(C169,'Gas Connectors'!A:J,3),IF(C169&lt;(MAX('CI Fittings'!A:A))+1,VLOOKUP(C169,'CI Fittings'!A:J,3),IF(C169&lt;(MAX('Steel Couplings'!A:A))+1,VLOOKUP(C169,'Steel Couplings'!A:J,3),IF(C169&lt;(MAX(NHC!A:A))+1,VLOOKUP(C169,NHC!A:J,3),IF(C169&lt;(MAX('Dielectric Unions'!A:A))+1,VLOOKUP(C169,'Dielectric Unions'!A:J,3),IF(C169&lt;(MAX('MI Fittings - XH'!A:A))+1,VLOOKUP(C169,'MI Fittings - XH'!A:J,3),IF(C169&lt;(MAX('Steel Nipples - XH'!A:A))+1,VLOOKUP(C169,'Steel Nipples - XH'!A:J,3),IF(C169&lt;(MAX('CPVC Adapters'!A:A))+1,VLOOKUP(C169,'CPVC Adapters'!A:J,3),"")))))))))))))))))))))))))))))))</f>
        <v/>
      </c>
      <c r="F169" s="1376" t="str">
        <f>IFERROR(VLOOKUP(E169,'Consolidated Master Sheet'!B:C,2,0),"")</f>
        <v/>
      </c>
      <c r="G169" s="1377"/>
      <c r="H169" s="345" t="str">
        <f>IFERROR(VLOOKUP(E169,'PEX Tubing'!C:H,6,0),IFERROR(VLOOKUP(E169,'Consolidated Master Sheet'!B:G,6,0),""))</f>
        <v/>
      </c>
      <c r="I169" s="1554">
        <f>IF(C169&lt;(MAX('MI Fittings'!A:A))+1,VLOOKUP(C169,'MI Fittings'!A:K,7),IF(C169&lt;(MAX('CS Press Fittings'!A:A))+1,VLOOKUP(C169,'CS Press Fittings'!A:K,8),IF(C169&lt;(MAX('Steel Nipples'!A:A))+1,VLOOKUP(C169,'Steel Nipples'!A:K,7),IF(C169&lt;(MAX('Steel Cut Lengths'!A:A))+1,VLOOKUP(C169,'Steel Cut Lengths'!A:K,7),IF(C169&lt;(MAX('Pipe Hangers'!A:A))+1,VLOOKUP(C169,'Pipe Hangers'!A:J,7),IF(C169&lt;(MAX('Brass Nipples '!A:A))+1,VLOOKUP(C169,'Brass Nipples '!A:J,7),IF(C169&lt;(MAX('Brass Fittings '!A:A))+1,VLOOKUP(C169,'Brass Fittings '!A:J,7),IF(C169&lt;(MAX(Valves!A:A))+1,VLOOKUP(C169,Valves!A:J,7),IF(C169&lt;(MAX('PEX Tubing'!A:A))+1,VLOOKUP(C169,'PEX Tubing'!A:I,7),IF(C169&lt;(MAX('PEX Fittings - Brass'!A:A))+1,VLOOKUP(C169,'PEX Fittings - Brass'!A:J,7),IF(C169&lt;(MAX('PEX Fittings - EXPN Brass'!A:A))+1,VLOOKUP(C169,'PEX Fittings - EXPN Brass'!A:J,7),IF(C169&lt;(MAX('PEX Fittings - F1807 PPSU '!A:A))+1,VLOOKUP(C169,'PEX Fittings - F1807 PPSU '!A:J,7),IF(C169&lt;(MAX('PEX Fittings - F1960 EPPSU'!A:A))+1,VLOOKUP(C169,'PEX Fittings - F1960 EPPSU'!A:J,7),IF(C169&lt;(MAX(Accessories!A:A))+1,VLOOKUP(C169,Accessories!A:J,7),IF(C169&lt;(MAX('PVC DWV'!A:A))+1,VLOOKUP(C169,'PVC DWV'!A:K,8),IF(C169&lt;(MAX('PVC SCH 40'!A:A))+1,VLOOKUP(C169,'PVC SCH 40'!A:K,7),IF(C169&lt;(MAX('Push Fittings'!A:A))+1,VLOOKUP(C169,'Push Fittings'!A:J,7),IF(C169&lt;(MAX('Copper Wrot'!A:A))+1,VLOOKUP(C169,'Copper Wrot'!A:L,9),IF(C169&lt;(MAX('Cast Copper'!A:A))+1,VLOOKUP(C169,'Cast Copper'!A:J,6),IF(C169&lt;(MAX('Press Copper Fittings'!A:A))+1,VLOOKUP(C169,'Press Copper Fittings'!A:J,7),IF(C169&lt;(MAX('Supply Stops'!A:A))+1,VLOOKUP(C169,'Supply Stops'!A:J,7),IF(C169&lt;(MAX('Supply Lines'!A:A))+1,VLOOKUP(C169,'Supply Lines'!A:J,7),IF(C169&lt;(MAX('Gas Connectors'!A:A))+1,VLOOKUP(C169,'Gas Connectors'!A:J,7),IF(C169&lt;(MAX('CI Fittings'!A:A))+1,VLOOKUP(C169,'CI Fittings'!A:J,7),IF(C169&lt;(MAX('Steel Couplings'!A:A))+1,VLOOKUP(C169,'Steel Couplings'!A:J,7),IF(C169&lt;(MAX(NHC!A:A))+1,VLOOKUP(C169,NHC!A:J,7),IF(C169&lt;(MAX('Dielectric Unions'!A:A))+1,VLOOKUP(C169,'Dielectric Unions'!A:J,7),IF(C169&lt;(MAX('MI Fittings - XH'!A:A))+1,VLOOKUP(C169,'MI Fittings - XH'!A:J,7),IF(C169&lt;(MAX('Steel Nipples - XH'!A:A))+1,VLOOKUP(C169,'Steel Nipples - XH'!A:J,7),IF(C169&lt;(MAX('CPVC Adapters'!A:A))+1,VLOOKUP(C169,'CPVC Adapters'!A:J,7),0))))))))))))))))))))))))))))))</f>
        <v>0</v>
      </c>
      <c r="J169" s="1555">
        <f t="shared" si="2"/>
        <v>0</v>
      </c>
    </row>
    <row r="170" spans="3:10" ht="15" customHeight="1" thickTop="1" thickBot="1">
      <c r="C170" s="977">
        <v>149</v>
      </c>
      <c r="D170" s="17" t="str">
        <f>IF(C170&lt;(MAX('MI Fittings'!A:A))+1,VLOOKUP(C170,'MI Fittings'!A:K,10),IF(C170&lt;(MAX('CS Press Fittings'!A:A))+1,VLOOKUP(C170,'CS Press Fittings'!A:K,11),IF(C170&lt;(MAX('Steel Nipples'!A:A))+1,VLOOKUP(C170,'Steel Nipples'!A:K,10),IF(C170&lt;(MAX('Steel Cut Lengths'!A:A))+1,VLOOKUP(C170,'Steel Cut Lengths'!A:K,10),IF(C170&lt;(MAX('Pipe Hangers'!A:A))+1,VLOOKUP(C170,'Pipe Hangers'!A:J,10),IF(C170&lt;(MAX('Brass Nipples '!A:A))+1,VLOOKUP(C170,'Brass Nipples '!A:J,10),IF(C170&lt;(MAX('Brass Fittings '!A:A))+1,VLOOKUP(C170,'Brass Fittings '!A:J,10),IF(C170&lt;(MAX(Valves!A:A))+1,VLOOKUP(C170,Valves!A:J,10),IF(C170&lt;(MAX('PEX Tubing'!A:A))+1,VLOOKUP(C170,'PEX Tubing'!A:I,9),IF(C170&lt;(MAX('PEX Fittings - Brass'!A:A))+1,VLOOKUP(C170,'PEX Fittings - Brass'!A:J,10),IF(C170&lt;(MAX('PEX Fittings - EXPN Brass'!A:A))+1,VLOOKUP(C170,'PEX Fittings - EXPN Brass'!A:J,10),IF(C170&lt;(MAX('PEX Fittings - F1807 PPSU '!A:A))+1,VLOOKUP(C170,'PEX Fittings - F1807 PPSU '!A:J,10),IF(C170&lt;(MAX('PEX Fittings - F1960 EPPSU'!A:A))+1,VLOOKUP(C170,'PEX Fittings - F1960 EPPSU'!A:J,10),IF(C170&lt;(MAX(Accessories!A:A))+1,VLOOKUP(C170,Accessories!A:J,10),IF(C170&lt;(MAX('PVC DWV'!A:A))+1,VLOOKUP(C170,'PVC DWV'!A:K,11),IF(C170&lt;(MAX('PVC SCH 40'!A:A))+1,VLOOKUP(C170,'PVC SCH 40'!A:K,11),IF(C170&lt;(MAX('Push Fittings'!A:A))+1,VLOOKUP(C170,'Push Fittings'!A:J,10),IF(C170&lt;(MAX('Copper Wrot'!A:A))+1,VLOOKUP(C170,'Copper Wrot'!A:L,12),IF(C170&lt;(MAX('Cast Copper'!A:A))+1,VLOOKUP(C170,'Cast Copper'!A:J,10),IF(C170&lt;(MAX('Press Copper Fittings'!A:A))+1,VLOOKUP(C170,'Press Copper Fittings'!A:J,10),IF(C170&lt;(MAX('Supply Stops'!A:A))+1,VLOOKUP(C170,'Supply Stops'!A:J,10),IF(C170&lt;(MAX('Supply Lines'!A:A))+1,VLOOKUP(C170,'Supply Lines'!A:J,10),IF(C170&lt;(MAX('Gas Connectors'!A:A))+1,VLOOKUP(C170,'Gas Connectors'!A:J,10),IF(C170&lt;(MAX('CI Fittings'!A:A))+1,VLOOKUP(C170,'CI Fittings'!A:J,10),IF(C170&lt;(MAX('Steel Couplings'!A:A))+1,VLOOKUP(C170,'Steel Couplings'!A:J,10),IF(C170&lt;(MAX(NHC!A:A))+1,VLOOKUP(C170,NHC!A:J,10),IF(C170&lt;(MAX('Dielectric Unions'!A:A))+1,VLOOKUP(C170,'Dielectric Unions'!A:J,10),IF(C170&lt;(MAX('MI Fittings - XH'!A:A))+1,VLOOKUP(C170,'MI Fittings - XH'!A:J,10),IF(C170&lt;(MAX('Steel Nipples - XH'!A:A))+1,VLOOKUP(C170,'Steel Nipples - XH'!A:J,10),IF(C170&lt;(MAX('CPVC Adapters'!A:A))+1,VLOOKUP(C170,'CPVC Adapters'!A:J,10),""))))))))))))))))))))))))))))))</f>
        <v/>
      </c>
      <c r="E170" s="975" t="str">
        <f>IF(C170&lt;(MAX('MI Fittings'!A:A))+1,VLOOKUP(C170,'MI Fittings'!A:K,3),IF(C170&lt;(MAX('CS Press Fittings'!A:A))+1,VLOOKUP(C170,'CS Press Fittings'!A:K,4),IF(C170&lt;(MAX('Steel Nipples'!A:A))+1,VLOOKUP(C170,'Steel Nipples'!A:K,3),IF(C170&lt;(MAX('Steel Cut Lengths'!A:A))+1,VLOOKUP(C170,'Steel Cut Lengths'!A:K,3),IF(C170&lt;(MAX('Pipe Hangers'!A:A))+1,VLOOKUP(C170,'Pipe Hangers'!A:J,3),IF(C170&lt;(MAX('Brass Nipples '!A:A))+1,VLOOKUP(C170,'Brass Nipples '!A:J,3),IF(C170&lt;(MAX('Brass Fittings '!A:A))+1,VLOOKUP(C170,'Brass Fittings '!A:J,3),IF(C170&lt;(MAX(Valves!A:A))+1,VLOOKUP(C170,Valves!A:J,3),IF(C170&lt;(MAX('PEX Tubing'!A:A))+1,VLOOKUP(C170,'PEX Tubing'!A:I,3),IF(C170&lt;(MAX('PEX Fittings - Brass'!A:A))+1,VLOOKUP(C170,'PEX Fittings - Brass'!A:J,3),IF(C170&lt;(MAX('PEX Fittings - EXPN Brass'!A:A))+1,VLOOKUP(C170,'PEX Fittings - EXPN Brass'!A:J,3),IF(C170&lt;(MAX('PEX Fittings - F1807 PPSU '!A:A))+1,VLOOKUP(C170,'PEX Fittings - F1807 PPSU '!A:J,3),IF(C170&lt;(MAX('PEX Fittings - F1960 EPPSU'!A:A))+1,VLOOKUP(C170,'PEX Fittings - F1960 EPPSU'!A:J,3),IF(C170&lt;(MAX(Accessories!A:A))+1,VLOOKUP(C170,Accessories!A:J,3),IF(C170&lt;(MAX('PVC DWV'!A:A))+1,VLOOKUP(C170,'PVC DWV'!A:K,3),IF(C170&lt;(MAX('PVC SCH 40'!A:A))+1,VLOOKUP(C170,'PVC SCH 40'!A:K,3),IF(C170&lt;(MAX('Push Fittings'!A:A))+1,VLOOKUP(C170,'Push Fittings'!A:J,3),IF(C170&lt;(MAX('Copper Wrot'!A:A))+1,VLOOKUP(C170,'Copper Wrot'!A:L,3),IF(C170&lt;(MAX('Cast Copper'!A:A))+1,VLOOKUP(C170,'Cast Copper'!A:J,3),IF(C170&lt;(MAX('Cast Copper'!A:A))+1,VLOOKUP(C170,'Cast Copper'!A:J,3),IF(C170&lt;(MAX('Press Copper Fittings'!A:A))+1,VLOOKUP(C170,'Press Copper Fittings'!A:J,3),IF(C170&lt;(MAX('Supply Stops'!A:A))+1,VLOOKUP(C170,'Supply Stops'!A:J,3),IF(C170&lt;(MAX('Supply Lines'!A:A))+1,VLOOKUP(C170,'Supply Lines'!A:J,3),IF(C170&lt;(MAX('Gas Connectors'!A:A))+1,VLOOKUP(C170,'Gas Connectors'!A:J,3),IF(C170&lt;(MAX('CI Fittings'!A:A))+1,VLOOKUP(C170,'CI Fittings'!A:J,3),IF(C170&lt;(MAX('Steel Couplings'!A:A))+1,VLOOKUP(C170,'Steel Couplings'!A:J,3),IF(C170&lt;(MAX(NHC!A:A))+1,VLOOKUP(C170,NHC!A:J,3),IF(C170&lt;(MAX('Dielectric Unions'!A:A))+1,VLOOKUP(C170,'Dielectric Unions'!A:J,3),IF(C170&lt;(MAX('MI Fittings - XH'!A:A))+1,VLOOKUP(C170,'MI Fittings - XH'!A:J,3),IF(C170&lt;(MAX('Steel Nipples - XH'!A:A))+1,VLOOKUP(C170,'Steel Nipples - XH'!A:J,3),IF(C170&lt;(MAX('CPVC Adapters'!A:A))+1,VLOOKUP(C170,'CPVC Adapters'!A:J,3),"")))))))))))))))))))))))))))))))</f>
        <v/>
      </c>
      <c r="F170" s="1376" t="str">
        <f>IFERROR(VLOOKUP(E170,'Consolidated Master Sheet'!B:C,2,0),"")</f>
        <v/>
      </c>
      <c r="G170" s="1377"/>
      <c r="H170" s="345" t="str">
        <f>IFERROR(VLOOKUP(E170,'PEX Tubing'!C:H,6,0),IFERROR(VLOOKUP(E170,'Consolidated Master Sheet'!B:G,6,0),""))</f>
        <v/>
      </c>
      <c r="I170" s="1554">
        <f>IF(C170&lt;(MAX('MI Fittings'!A:A))+1,VLOOKUP(C170,'MI Fittings'!A:K,7),IF(C170&lt;(MAX('CS Press Fittings'!A:A))+1,VLOOKUP(C170,'CS Press Fittings'!A:K,8),IF(C170&lt;(MAX('Steel Nipples'!A:A))+1,VLOOKUP(C170,'Steel Nipples'!A:K,7),IF(C170&lt;(MAX('Steel Cut Lengths'!A:A))+1,VLOOKUP(C170,'Steel Cut Lengths'!A:K,7),IF(C170&lt;(MAX('Pipe Hangers'!A:A))+1,VLOOKUP(C170,'Pipe Hangers'!A:J,7),IF(C170&lt;(MAX('Brass Nipples '!A:A))+1,VLOOKUP(C170,'Brass Nipples '!A:J,7),IF(C170&lt;(MAX('Brass Fittings '!A:A))+1,VLOOKUP(C170,'Brass Fittings '!A:J,7),IF(C170&lt;(MAX(Valves!A:A))+1,VLOOKUP(C170,Valves!A:J,7),IF(C170&lt;(MAX('PEX Tubing'!A:A))+1,VLOOKUP(C170,'PEX Tubing'!A:I,7),IF(C170&lt;(MAX('PEX Fittings - Brass'!A:A))+1,VLOOKUP(C170,'PEX Fittings - Brass'!A:J,7),IF(C170&lt;(MAX('PEX Fittings - EXPN Brass'!A:A))+1,VLOOKUP(C170,'PEX Fittings - EXPN Brass'!A:J,7),IF(C170&lt;(MAX('PEX Fittings - F1807 PPSU '!A:A))+1,VLOOKUP(C170,'PEX Fittings - F1807 PPSU '!A:J,7),IF(C170&lt;(MAX('PEX Fittings - F1960 EPPSU'!A:A))+1,VLOOKUP(C170,'PEX Fittings - F1960 EPPSU'!A:J,7),IF(C170&lt;(MAX(Accessories!A:A))+1,VLOOKUP(C170,Accessories!A:J,7),IF(C170&lt;(MAX('PVC DWV'!A:A))+1,VLOOKUP(C170,'PVC DWV'!A:K,8),IF(C170&lt;(MAX('PVC SCH 40'!A:A))+1,VLOOKUP(C170,'PVC SCH 40'!A:K,7),IF(C170&lt;(MAX('Push Fittings'!A:A))+1,VLOOKUP(C170,'Push Fittings'!A:J,7),IF(C170&lt;(MAX('Copper Wrot'!A:A))+1,VLOOKUP(C170,'Copper Wrot'!A:L,9),IF(C170&lt;(MAX('Cast Copper'!A:A))+1,VLOOKUP(C170,'Cast Copper'!A:J,6),IF(C170&lt;(MAX('Press Copper Fittings'!A:A))+1,VLOOKUP(C170,'Press Copper Fittings'!A:J,7),IF(C170&lt;(MAX('Supply Stops'!A:A))+1,VLOOKUP(C170,'Supply Stops'!A:J,7),IF(C170&lt;(MAX('Supply Lines'!A:A))+1,VLOOKUP(C170,'Supply Lines'!A:J,7),IF(C170&lt;(MAX('Gas Connectors'!A:A))+1,VLOOKUP(C170,'Gas Connectors'!A:J,7),IF(C170&lt;(MAX('CI Fittings'!A:A))+1,VLOOKUP(C170,'CI Fittings'!A:J,7),IF(C170&lt;(MAX('Steel Couplings'!A:A))+1,VLOOKUP(C170,'Steel Couplings'!A:J,7),IF(C170&lt;(MAX(NHC!A:A))+1,VLOOKUP(C170,NHC!A:J,7),IF(C170&lt;(MAX('Dielectric Unions'!A:A))+1,VLOOKUP(C170,'Dielectric Unions'!A:J,7),IF(C170&lt;(MAX('MI Fittings - XH'!A:A))+1,VLOOKUP(C170,'MI Fittings - XH'!A:J,7),IF(C170&lt;(MAX('Steel Nipples - XH'!A:A))+1,VLOOKUP(C170,'Steel Nipples - XH'!A:J,7),IF(C170&lt;(MAX('CPVC Adapters'!A:A))+1,VLOOKUP(C170,'CPVC Adapters'!A:J,7),0))))))))))))))))))))))))))))))</f>
        <v>0</v>
      </c>
      <c r="J170" s="1555">
        <f t="shared" si="2"/>
        <v>0</v>
      </c>
    </row>
    <row r="171" spans="3:10" ht="15" customHeight="1" thickTop="1" thickBot="1">
      <c r="C171" s="976">
        <v>150</v>
      </c>
      <c r="D171" s="17" t="str">
        <f>IF(C171&lt;(MAX('MI Fittings'!A:A))+1,VLOOKUP(C171,'MI Fittings'!A:K,10),IF(C171&lt;(MAX('CS Press Fittings'!A:A))+1,VLOOKUP(C171,'CS Press Fittings'!A:K,11),IF(C171&lt;(MAX('Steel Nipples'!A:A))+1,VLOOKUP(C171,'Steel Nipples'!A:K,10),IF(C171&lt;(MAX('Steel Cut Lengths'!A:A))+1,VLOOKUP(C171,'Steel Cut Lengths'!A:K,10),IF(C171&lt;(MAX('Pipe Hangers'!A:A))+1,VLOOKUP(C171,'Pipe Hangers'!A:J,10),IF(C171&lt;(MAX('Brass Nipples '!A:A))+1,VLOOKUP(C171,'Brass Nipples '!A:J,10),IF(C171&lt;(MAX('Brass Fittings '!A:A))+1,VLOOKUP(C171,'Brass Fittings '!A:J,10),IF(C171&lt;(MAX(Valves!A:A))+1,VLOOKUP(C171,Valves!A:J,10),IF(C171&lt;(MAX('PEX Tubing'!A:A))+1,VLOOKUP(C171,'PEX Tubing'!A:I,9),IF(C171&lt;(MAX('PEX Fittings - Brass'!A:A))+1,VLOOKUP(C171,'PEX Fittings - Brass'!A:J,10),IF(C171&lt;(MAX('PEX Fittings - EXPN Brass'!A:A))+1,VLOOKUP(C171,'PEX Fittings - EXPN Brass'!A:J,10),IF(C171&lt;(MAX('PEX Fittings - F1807 PPSU '!A:A))+1,VLOOKUP(C171,'PEX Fittings - F1807 PPSU '!A:J,10),IF(C171&lt;(MAX('PEX Fittings - F1960 EPPSU'!A:A))+1,VLOOKUP(C171,'PEX Fittings - F1960 EPPSU'!A:J,10),IF(C171&lt;(MAX(Accessories!A:A))+1,VLOOKUP(C171,Accessories!A:J,10),IF(C171&lt;(MAX('PVC DWV'!A:A))+1,VLOOKUP(C171,'PVC DWV'!A:K,11),IF(C171&lt;(MAX('PVC SCH 40'!A:A))+1,VLOOKUP(C171,'PVC SCH 40'!A:K,11),IF(C171&lt;(MAX('Push Fittings'!A:A))+1,VLOOKUP(C171,'Push Fittings'!A:J,10),IF(C171&lt;(MAX('Copper Wrot'!A:A))+1,VLOOKUP(C171,'Copper Wrot'!A:L,12),IF(C171&lt;(MAX('Cast Copper'!A:A))+1,VLOOKUP(C171,'Cast Copper'!A:J,10),IF(C171&lt;(MAX('Press Copper Fittings'!A:A))+1,VLOOKUP(C171,'Press Copper Fittings'!A:J,10),IF(C171&lt;(MAX('Supply Stops'!A:A))+1,VLOOKUP(C171,'Supply Stops'!A:J,10),IF(C171&lt;(MAX('Supply Lines'!A:A))+1,VLOOKUP(C171,'Supply Lines'!A:J,10),IF(C171&lt;(MAX('Gas Connectors'!A:A))+1,VLOOKUP(C171,'Gas Connectors'!A:J,10),IF(C171&lt;(MAX('CI Fittings'!A:A))+1,VLOOKUP(C171,'CI Fittings'!A:J,10),IF(C171&lt;(MAX('Steel Couplings'!A:A))+1,VLOOKUP(C171,'Steel Couplings'!A:J,10),IF(C171&lt;(MAX(NHC!A:A))+1,VLOOKUP(C171,NHC!A:J,10),IF(C171&lt;(MAX('Dielectric Unions'!A:A))+1,VLOOKUP(C171,'Dielectric Unions'!A:J,10),IF(C171&lt;(MAX('MI Fittings - XH'!A:A))+1,VLOOKUP(C171,'MI Fittings - XH'!A:J,10),IF(C171&lt;(MAX('Steel Nipples - XH'!A:A))+1,VLOOKUP(C171,'Steel Nipples - XH'!A:J,10),IF(C171&lt;(MAX('CPVC Adapters'!A:A))+1,VLOOKUP(C171,'CPVC Adapters'!A:J,10),""))))))))))))))))))))))))))))))</f>
        <v/>
      </c>
      <c r="E171" s="975" t="str">
        <f>IF(C171&lt;(MAX('MI Fittings'!A:A))+1,VLOOKUP(C171,'MI Fittings'!A:K,3),IF(C171&lt;(MAX('CS Press Fittings'!A:A))+1,VLOOKUP(C171,'CS Press Fittings'!A:K,4),IF(C171&lt;(MAX('Steel Nipples'!A:A))+1,VLOOKUP(C171,'Steel Nipples'!A:K,3),IF(C171&lt;(MAX('Steel Cut Lengths'!A:A))+1,VLOOKUP(C171,'Steel Cut Lengths'!A:K,3),IF(C171&lt;(MAX('Pipe Hangers'!A:A))+1,VLOOKUP(C171,'Pipe Hangers'!A:J,3),IF(C171&lt;(MAX('Brass Nipples '!A:A))+1,VLOOKUP(C171,'Brass Nipples '!A:J,3),IF(C171&lt;(MAX('Brass Fittings '!A:A))+1,VLOOKUP(C171,'Brass Fittings '!A:J,3),IF(C171&lt;(MAX(Valves!A:A))+1,VLOOKUP(C171,Valves!A:J,3),IF(C171&lt;(MAX('PEX Tubing'!A:A))+1,VLOOKUP(C171,'PEX Tubing'!A:I,3),IF(C171&lt;(MAX('PEX Fittings - Brass'!A:A))+1,VLOOKUP(C171,'PEX Fittings - Brass'!A:J,3),IF(C171&lt;(MAX('PEX Fittings - EXPN Brass'!A:A))+1,VLOOKUP(C171,'PEX Fittings - EXPN Brass'!A:J,3),IF(C171&lt;(MAX('PEX Fittings - F1807 PPSU '!A:A))+1,VLOOKUP(C171,'PEX Fittings - F1807 PPSU '!A:J,3),IF(C171&lt;(MAX('PEX Fittings - F1960 EPPSU'!A:A))+1,VLOOKUP(C171,'PEX Fittings - F1960 EPPSU'!A:J,3),IF(C171&lt;(MAX(Accessories!A:A))+1,VLOOKUP(C171,Accessories!A:J,3),IF(C171&lt;(MAX('PVC DWV'!A:A))+1,VLOOKUP(C171,'PVC DWV'!A:K,3),IF(C171&lt;(MAX('PVC SCH 40'!A:A))+1,VLOOKUP(C171,'PVC SCH 40'!A:K,3),IF(C171&lt;(MAX('Push Fittings'!A:A))+1,VLOOKUP(C171,'Push Fittings'!A:J,3),IF(C171&lt;(MAX('Copper Wrot'!A:A))+1,VLOOKUP(C171,'Copper Wrot'!A:L,3),IF(C171&lt;(MAX('Cast Copper'!A:A))+1,VLOOKUP(C171,'Cast Copper'!A:J,3),IF(C171&lt;(MAX('Cast Copper'!A:A))+1,VLOOKUP(C171,'Cast Copper'!A:J,3),IF(C171&lt;(MAX('Press Copper Fittings'!A:A))+1,VLOOKUP(C171,'Press Copper Fittings'!A:J,3),IF(C171&lt;(MAX('Supply Stops'!A:A))+1,VLOOKUP(C171,'Supply Stops'!A:J,3),IF(C171&lt;(MAX('Supply Lines'!A:A))+1,VLOOKUP(C171,'Supply Lines'!A:J,3),IF(C171&lt;(MAX('Gas Connectors'!A:A))+1,VLOOKUP(C171,'Gas Connectors'!A:J,3),IF(C171&lt;(MAX('CI Fittings'!A:A))+1,VLOOKUP(C171,'CI Fittings'!A:J,3),IF(C171&lt;(MAX('Steel Couplings'!A:A))+1,VLOOKUP(C171,'Steel Couplings'!A:J,3),IF(C171&lt;(MAX(NHC!A:A))+1,VLOOKUP(C171,NHC!A:J,3),IF(C171&lt;(MAX('Dielectric Unions'!A:A))+1,VLOOKUP(C171,'Dielectric Unions'!A:J,3),IF(C171&lt;(MAX('MI Fittings - XH'!A:A))+1,VLOOKUP(C171,'MI Fittings - XH'!A:J,3),IF(C171&lt;(MAX('Steel Nipples - XH'!A:A))+1,VLOOKUP(C171,'Steel Nipples - XH'!A:J,3),IF(C171&lt;(MAX('CPVC Adapters'!A:A))+1,VLOOKUP(C171,'CPVC Adapters'!A:J,3),"")))))))))))))))))))))))))))))))</f>
        <v/>
      </c>
      <c r="F171" s="1376" t="str">
        <f>IFERROR(VLOOKUP(E171,'Consolidated Master Sheet'!B:C,2,0),"")</f>
        <v/>
      </c>
      <c r="G171" s="1377"/>
      <c r="H171" s="345" t="str">
        <f>IFERROR(VLOOKUP(E171,'PEX Tubing'!C:H,6,0),IFERROR(VLOOKUP(E171,'Consolidated Master Sheet'!B:G,6,0),""))</f>
        <v/>
      </c>
      <c r="I171" s="1554">
        <f>IF(C171&lt;(MAX('MI Fittings'!A:A))+1,VLOOKUP(C171,'MI Fittings'!A:K,7),IF(C171&lt;(MAX('CS Press Fittings'!A:A))+1,VLOOKUP(C171,'CS Press Fittings'!A:K,8),IF(C171&lt;(MAX('Steel Nipples'!A:A))+1,VLOOKUP(C171,'Steel Nipples'!A:K,7),IF(C171&lt;(MAX('Steel Cut Lengths'!A:A))+1,VLOOKUP(C171,'Steel Cut Lengths'!A:K,7),IF(C171&lt;(MAX('Pipe Hangers'!A:A))+1,VLOOKUP(C171,'Pipe Hangers'!A:J,7),IF(C171&lt;(MAX('Brass Nipples '!A:A))+1,VLOOKUP(C171,'Brass Nipples '!A:J,7),IF(C171&lt;(MAX('Brass Fittings '!A:A))+1,VLOOKUP(C171,'Brass Fittings '!A:J,7),IF(C171&lt;(MAX(Valves!A:A))+1,VLOOKUP(C171,Valves!A:J,7),IF(C171&lt;(MAX('PEX Tubing'!A:A))+1,VLOOKUP(C171,'PEX Tubing'!A:I,7),IF(C171&lt;(MAX('PEX Fittings - Brass'!A:A))+1,VLOOKUP(C171,'PEX Fittings - Brass'!A:J,7),IF(C171&lt;(MAX('PEX Fittings - EXPN Brass'!A:A))+1,VLOOKUP(C171,'PEX Fittings - EXPN Brass'!A:J,7),IF(C171&lt;(MAX('PEX Fittings - F1807 PPSU '!A:A))+1,VLOOKUP(C171,'PEX Fittings - F1807 PPSU '!A:J,7),IF(C171&lt;(MAX('PEX Fittings - F1960 EPPSU'!A:A))+1,VLOOKUP(C171,'PEX Fittings - F1960 EPPSU'!A:J,7),IF(C171&lt;(MAX(Accessories!A:A))+1,VLOOKUP(C171,Accessories!A:J,7),IF(C171&lt;(MAX('PVC DWV'!A:A))+1,VLOOKUP(C171,'PVC DWV'!A:K,8),IF(C171&lt;(MAX('PVC SCH 40'!A:A))+1,VLOOKUP(C171,'PVC SCH 40'!A:K,7),IF(C171&lt;(MAX('Push Fittings'!A:A))+1,VLOOKUP(C171,'Push Fittings'!A:J,7),IF(C171&lt;(MAX('Copper Wrot'!A:A))+1,VLOOKUP(C171,'Copper Wrot'!A:L,9),IF(C171&lt;(MAX('Cast Copper'!A:A))+1,VLOOKUP(C171,'Cast Copper'!A:J,6),IF(C171&lt;(MAX('Press Copper Fittings'!A:A))+1,VLOOKUP(C171,'Press Copper Fittings'!A:J,7),IF(C171&lt;(MAX('Supply Stops'!A:A))+1,VLOOKUP(C171,'Supply Stops'!A:J,7),IF(C171&lt;(MAX('Supply Lines'!A:A))+1,VLOOKUP(C171,'Supply Lines'!A:J,7),IF(C171&lt;(MAX('Gas Connectors'!A:A))+1,VLOOKUP(C171,'Gas Connectors'!A:J,7),IF(C171&lt;(MAX('CI Fittings'!A:A))+1,VLOOKUP(C171,'CI Fittings'!A:J,7),IF(C171&lt;(MAX('Steel Couplings'!A:A))+1,VLOOKUP(C171,'Steel Couplings'!A:J,7),IF(C171&lt;(MAX(NHC!A:A))+1,VLOOKUP(C171,NHC!A:J,7),IF(C171&lt;(MAX('Dielectric Unions'!A:A))+1,VLOOKUP(C171,'Dielectric Unions'!A:J,7),IF(C171&lt;(MAX('MI Fittings - XH'!A:A))+1,VLOOKUP(C171,'MI Fittings - XH'!A:J,7),IF(C171&lt;(MAX('Steel Nipples - XH'!A:A))+1,VLOOKUP(C171,'Steel Nipples - XH'!A:J,7),IF(C171&lt;(MAX('CPVC Adapters'!A:A))+1,VLOOKUP(C171,'CPVC Adapters'!A:J,7),0))))))))))))))))))))))))))))))</f>
        <v>0</v>
      </c>
      <c r="J171" s="1555">
        <f t="shared" si="2"/>
        <v>0</v>
      </c>
    </row>
    <row r="172" spans="3:10" ht="15" customHeight="1" thickTop="1" thickBot="1">
      <c r="C172" s="977">
        <v>151</v>
      </c>
      <c r="D172" s="17" t="str">
        <f>IF(C172&lt;(MAX('MI Fittings'!A:A))+1,VLOOKUP(C172,'MI Fittings'!A:K,10),IF(C172&lt;(MAX('CS Press Fittings'!A:A))+1,VLOOKUP(C172,'CS Press Fittings'!A:K,11),IF(C172&lt;(MAX('Steel Nipples'!A:A))+1,VLOOKUP(C172,'Steel Nipples'!A:K,10),IF(C172&lt;(MAX('Steel Cut Lengths'!A:A))+1,VLOOKUP(C172,'Steel Cut Lengths'!A:K,10),IF(C172&lt;(MAX('Pipe Hangers'!A:A))+1,VLOOKUP(C172,'Pipe Hangers'!A:J,10),IF(C172&lt;(MAX('Brass Nipples '!A:A))+1,VLOOKUP(C172,'Brass Nipples '!A:J,10),IF(C172&lt;(MAX('Brass Fittings '!A:A))+1,VLOOKUP(C172,'Brass Fittings '!A:J,10),IF(C172&lt;(MAX(Valves!A:A))+1,VLOOKUP(C172,Valves!A:J,10),IF(C172&lt;(MAX('PEX Tubing'!A:A))+1,VLOOKUP(C172,'PEX Tubing'!A:I,9),IF(C172&lt;(MAX('PEX Fittings - Brass'!A:A))+1,VLOOKUP(C172,'PEX Fittings - Brass'!A:J,10),IF(C172&lt;(MAX('PEX Fittings - EXPN Brass'!A:A))+1,VLOOKUP(C172,'PEX Fittings - EXPN Brass'!A:J,10),IF(C172&lt;(MAX('PEX Fittings - F1807 PPSU '!A:A))+1,VLOOKUP(C172,'PEX Fittings - F1807 PPSU '!A:J,10),IF(C172&lt;(MAX('PEX Fittings - F1960 EPPSU'!A:A))+1,VLOOKUP(C172,'PEX Fittings - F1960 EPPSU'!A:J,10),IF(C172&lt;(MAX(Accessories!A:A))+1,VLOOKUP(C172,Accessories!A:J,10),IF(C172&lt;(MAX('PVC DWV'!A:A))+1,VLOOKUP(C172,'PVC DWV'!A:K,11),IF(C172&lt;(MAX('PVC SCH 40'!A:A))+1,VLOOKUP(C172,'PVC SCH 40'!A:K,11),IF(C172&lt;(MAX('Push Fittings'!A:A))+1,VLOOKUP(C172,'Push Fittings'!A:J,10),IF(C172&lt;(MAX('Copper Wrot'!A:A))+1,VLOOKUP(C172,'Copper Wrot'!A:L,12),IF(C172&lt;(MAX('Cast Copper'!A:A))+1,VLOOKUP(C172,'Cast Copper'!A:J,10),IF(C172&lt;(MAX('Press Copper Fittings'!A:A))+1,VLOOKUP(C172,'Press Copper Fittings'!A:J,10),IF(C172&lt;(MAX('Supply Stops'!A:A))+1,VLOOKUP(C172,'Supply Stops'!A:J,10),IF(C172&lt;(MAX('Supply Lines'!A:A))+1,VLOOKUP(C172,'Supply Lines'!A:J,10),IF(C172&lt;(MAX('Gas Connectors'!A:A))+1,VLOOKUP(C172,'Gas Connectors'!A:J,10),IF(C172&lt;(MAX('CI Fittings'!A:A))+1,VLOOKUP(C172,'CI Fittings'!A:J,10),IF(C172&lt;(MAX('Steel Couplings'!A:A))+1,VLOOKUP(C172,'Steel Couplings'!A:J,10),IF(C172&lt;(MAX(NHC!A:A))+1,VLOOKUP(C172,NHC!A:J,10),IF(C172&lt;(MAX('Dielectric Unions'!A:A))+1,VLOOKUP(C172,'Dielectric Unions'!A:J,10),IF(C172&lt;(MAX('MI Fittings - XH'!A:A))+1,VLOOKUP(C172,'MI Fittings - XH'!A:J,10),IF(C172&lt;(MAX('Steel Nipples - XH'!A:A))+1,VLOOKUP(C172,'Steel Nipples - XH'!A:J,10),IF(C172&lt;(MAX('CPVC Adapters'!A:A))+1,VLOOKUP(C172,'CPVC Adapters'!A:J,10),""))))))))))))))))))))))))))))))</f>
        <v/>
      </c>
      <c r="E172" s="975" t="str">
        <f>IF(C172&lt;(MAX('MI Fittings'!A:A))+1,VLOOKUP(C172,'MI Fittings'!A:K,3),IF(C172&lt;(MAX('CS Press Fittings'!A:A))+1,VLOOKUP(C172,'CS Press Fittings'!A:K,4),IF(C172&lt;(MAX('Steel Nipples'!A:A))+1,VLOOKUP(C172,'Steel Nipples'!A:K,3),IF(C172&lt;(MAX('Steel Cut Lengths'!A:A))+1,VLOOKUP(C172,'Steel Cut Lengths'!A:K,3),IF(C172&lt;(MAX('Pipe Hangers'!A:A))+1,VLOOKUP(C172,'Pipe Hangers'!A:J,3),IF(C172&lt;(MAX('Brass Nipples '!A:A))+1,VLOOKUP(C172,'Brass Nipples '!A:J,3),IF(C172&lt;(MAX('Brass Fittings '!A:A))+1,VLOOKUP(C172,'Brass Fittings '!A:J,3),IF(C172&lt;(MAX(Valves!A:A))+1,VLOOKUP(C172,Valves!A:J,3),IF(C172&lt;(MAX('PEX Tubing'!A:A))+1,VLOOKUP(C172,'PEX Tubing'!A:I,3),IF(C172&lt;(MAX('PEX Fittings - Brass'!A:A))+1,VLOOKUP(C172,'PEX Fittings - Brass'!A:J,3),IF(C172&lt;(MAX('PEX Fittings - EXPN Brass'!A:A))+1,VLOOKUP(C172,'PEX Fittings - EXPN Brass'!A:J,3),IF(C172&lt;(MAX('PEX Fittings - F1807 PPSU '!A:A))+1,VLOOKUP(C172,'PEX Fittings - F1807 PPSU '!A:J,3),IF(C172&lt;(MAX('PEX Fittings - F1960 EPPSU'!A:A))+1,VLOOKUP(C172,'PEX Fittings - F1960 EPPSU'!A:J,3),IF(C172&lt;(MAX(Accessories!A:A))+1,VLOOKUP(C172,Accessories!A:J,3),IF(C172&lt;(MAX('PVC DWV'!A:A))+1,VLOOKUP(C172,'PVC DWV'!A:K,3),IF(C172&lt;(MAX('PVC SCH 40'!A:A))+1,VLOOKUP(C172,'PVC SCH 40'!A:K,3),IF(C172&lt;(MAX('Push Fittings'!A:A))+1,VLOOKUP(C172,'Push Fittings'!A:J,3),IF(C172&lt;(MAX('Copper Wrot'!A:A))+1,VLOOKUP(C172,'Copper Wrot'!A:L,3),IF(C172&lt;(MAX('Cast Copper'!A:A))+1,VLOOKUP(C172,'Cast Copper'!A:J,3),IF(C172&lt;(MAX('Cast Copper'!A:A))+1,VLOOKUP(C172,'Cast Copper'!A:J,3),IF(C172&lt;(MAX('Press Copper Fittings'!A:A))+1,VLOOKUP(C172,'Press Copper Fittings'!A:J,3),IF(C172&lt;(MAX('Supply Stops'!A:A))+1,VLOOKUP(C172,'Supply Stops'!A:J,3),IF(C172&lt;(MAX('Supply Lines'!A:A))+1,VLOOKUP(C172,'Supply Lines'!A:J,3),IF(C172&lt;(MAX('Gas Connectors'!A:A))+1,VLOOKUP(C172,'Gas Connectors'!A:J,3),IF(C172&lt;(MAX('CI Fittings'!A:A))+1,VLOOKUP(C172,'CI Fittings'!A:J,3),IF(C172&lt;(MAX('Steel Couplings'!A:A))+1,VLOOKUP(C172,'Steel Couplings'!A:J,3),IF(C172&lt;(MAX(NHC!A:A))+1,VLOOKUP(C172,NHC!A:J,3),IF(C172&lt;(MAX('Dielectric Unions'!A:A))+1,VLOOKUP(C172,'Dielectric Unions'!A:J,3),IF(C172&lt;(MAX('MI Fittings - XH'!A:A))+1,VLOOKUP(C172,'MI Fittings - XH'!A:J,3),IF(C172&lt;(MAX('Steel Nipples - XH'!A:A))+1,VLOOKUP(C172,'Steel Nipples - XH'!A:J,3),IF(C172&lt;(MAX('CPVC Adapters'!A:A))+1,VLOOKUP(C172,'CPVC Adapters'!A:J,3),"")))))))))))))))))))))))))))))))</f>
        <v/>
      </c>
      <c r="F172" s="1376" t="str">
        <f>IFERROR(VLOOKUP(E172,'Consolidated Master Sheet'!B:C,2,0),"")</f>
        <v/>
      </c>
      <c r="G172" s="1377"/>
      <c r="H172" s="345" t="str">
        <f>IFERROR(VLOOKUP(E172,'PEX Tubing'!C:H,6,0),IFERROR(VLOOKUP(E172,'Consolidated Master Sheet'!B:G,6,0),""))</f>
        <v/>
      </c>
      <c r="I172" s="1554">
        <f>IF(C172&lt;(MAX('MI Fittings'!A:A))+1,VLOOKUP(C172,'MI Fittings'!A:K,7),IF(C172&lt;(MAX('CS Press Fittings'!A:A))+1,VLOOKUP(C172,'CS Press Fittings'!A:K,8),IF(C172&lt;(MAX('Steel Nipples'!A:A))+1,VLOOKUP(C172,'Steel Nipples'!A:K,7),IF(C172&lt;(MAX('Steel Cut Lengths'!A:A))+1,VLOOKUP(C172,'Steel Cut Lengths'!A:K,7),IF(C172&lt;(MAX('Pipe Hangers'!A:A))+1,VLOOKUP(C172,'Pipe Hangers'!A:J,7),IF(C172&lt;(MAX('Brass Nipples '!A:A))+1,VLOOKUP(C172,'Brass Nipples '!A:J,7),IF(C172&lt;(MAX('Brass Fittings '!A:A))+1,VLOOKUP(C172,'Brass Fittings '!A:J,7),IF(C172&lt;(MAX(Valves!A:A))+1,VLOOKUP(C172,Valves!A:J,7),IF(C172&lt;(MAX('PEX Tubing'!A:A))+1,VLOOKUP(C172,'PEX Tubing'!A:I,7),IF(C172&lt;(MAX('PEX Fittings - Brass'!A:A))+1,VLOOKUP(C172,'PEX Fittings - Brass'!A:J,7),IF(C172&lt;(MAX('PEX Fittings - EXPN Brass'!A:A))+1,VLOOKUP(C172,'PEX Fittings - EXPN Brass'!A:J,7),IF(C172&lt;(MAX('PEX Fittings - F1807 PPSU '!A:A))+1,VLOOKUP(C172,'PEX Fittings - F1807 PPSU '!A:J,7),IF(C172&lt;(MAX('PEX Fittings - F1960 EPPSU'!A:A))+1,VLOOKUP(C172,'PEX Fittings - F1960 EPPSU'!A:J,7),IF(C172&lt;(MAX(Accessories!A:A))+1,VLOOKUP(C172,Accessories!A:J,7),IF(C172&lt;(MAX('PVC DWV'!A:A))+1,VLOOKUP(C172,'PVC DWV'!A:K,8),IF(C172&lt;(MAX('PVC SCH 40'!A:A))+1,VLOOKUP(C172,'PVC SCH 40'!A:K,7),IF(C172&lt;(MAX('Push Fittings'!A:A))+1,VLOOKUP(C172,'Push Fittings'!A:J,7),IF(C172&lt;(MAX('Copper Wrot'!A:A))+1,VLOOKUP(C172,'Copper Wrot'!A:L,9),IF(C172&lt;(MAX('Cast Copper'!A:A))+1,VLOOKUP(C172,'Cast Copper'!A:J,6),IF(C172&lt;(MAX('Press Copper Fittings'!A:A))+1,VLOOKUP(C172,'Press Copper Fittings'!A:J,7),IF(C172&lt;(MAX('Supply Stops'!A:A))+1,VLOOKUP(C172,'Supply Stops'!A:J,7),IF(C172&lt;(MAX('Supply Lines'!A:A))+1,VLOOKUP(C172,'Supply Lines'!A:J,7),IF(C172&lt;(MAX('Gas Connectors'!A:A))+1,VLOOKUP(C172,'Gas Connectors'!A:J,7),IF(C172&lt;(MAX('CI Fittings'!A:A))+1,VLOOKUP(C172,'CI Fittings'!A:J,7),IF(C172&lt;(MAX('Steel Couplings'!A:A))+1,VLOOKUP(C172,'Steel Couplings'!A:J,7),IF(C172&lt;(MAX(NHC!A:A))+1,VLOOKUP(C172,NHC!A:J,7),IF(C172&lt;(MAX('Dielectric Unions'!A:A))+1,VLOOKUP(C172,'Dielectric Unions'!A:J,7),IF(C172&lt;(MAX('MI Fittings - XH'!A:A))+1,VLOOKUP(C172,'MI Fittings - XH'!A:J,7),IF(C172&lt;(MAX('Steel Nipples - XH'!A:A))+1,VLOOKUP(C172,'Steel Nipples - XH'!A:J,7),IF(C172&lt;(MAX('CPVC Adapters'!A:A))+1,VLOOKUP(C172,'CPVC Adapters'!A:J,7),0))))))))))))))))))))))))))))))</f>
        <v>0</v>
      </c>
      <c r="J172" s="1555">
        <f t="shared" si="2"/>
        <v>0</v>
      </c>
    </row>
    <row r="173" spans="3:10" ht="15" customHeight="1" thickTop="1" thickBot="1">
      <c r="C173" s="976">
        <v>152</v>
      </c>
      <c r="D173" s="17" t="str">
        <f>IF(C173&lt;(MAX('MI Fittings'!A:A))+1,VLOOKUP(C173,'MI Fittings'!A:K,10),IF(C173&lt;(MAX('CS Press Fittings'!A:A))+1,VLOOKUP(C173,'CS Press Fittings'!A:K,11),IF(C173&lt;(MAX('Steel Nipples'!A:A))+1,VLOOKUP(C173,'Steel Nipples'!A:K,10),IF(C173&lt;(MAX('Steel Cut Lengths'!A:A))+1,VLOOKUP(C173,'Steel Cut Lengths'!A:K,10),IF(C173&lt;(MAX('Pipe Hangers'!A:A))+1,VLOOKUP(C173,'Pipe Hangers'!A:J,10),IF(C173&lt;(MAX('Brass Nipples '!A:A))+1,VLOOKUP(C173,'Brass Nipples '!A:J,10),IF(C173&lt;(MAX('Brass Fittings '!A:A))+1,VLOOKUP(C173,'Brass Fittings '!A:J,10),IF(C173&lt;(MAX(Valves!A:A))+1,VLOOKUP(C173,Valves!A:J,10),IF(C173&lt;(MAX('PEX Tubing'!A:A))+1,VLOOKUP(C173,'PEX Tubing'!A:I,9),IF(C173&lt;(MAX('PEX Fittings - Brass'!A:A))+1,VLOOKUP(C173,'PEX Fittings - Brass'!A:J,10),IF(C173&lt;(MAX('PEX Fittings - EXPN Brass'!A:A))+1,VLOOKUP(C173,'PEX Fittings - EXPN Brass'!A:J,10),IF(C173&lt;(MAX('PEX Fittings - F1807 PPSU '!A:A))+1,VLOOKUP(C173,'PEX Fittings - F1807 PPSU '!A:J,10),IF(C173&lt;(MAX('PEX Fittings - F1960 EPPSU'!A:A))+1,VLOOKUP(C173,'PEX Fittings - F1960 EPPSU'!A:J,10),IF(C173&lt;(MAX(Accessories!A:A))+1,VLOOKUP(C173,Accessories!A:J,10),IF(C173&lt;(MAX('PVC DWV'!A:A))+1,VLOOKUP(C173,'PVC DWV'!A:K,11),IF(C173&lt;(MAX('PVC SCH 40'!A:A))+1,VLOOKUP(C173,'PVC SCH 40'!A:K,11),IF(C173&lt;(MAX('Push Fittings'!A:A))+1,VLOOKUP(C173,'Push Fittings'!A:J,10),IF(C173&lt;(MAX('Copper Wrot'!A:A))+1,VLOOKUP(C173,'Copper Wrot'!A:L,12),IF(C173&lt;(MAX('Cast Copper'!A:A))+1,VLOOKUP(C173,'Cast Copper'!A:J,10),IF(C173&lt;(MAX('Press Copper Fittings'!A:A))+1,VLOOKUP(C173,'Press Copper Fittings'!A:J,10),IF(C173&lt;(MAX('Supply Stops'!A:A))+1,VLOOKUP(C173,'Supply Stops'!A:J,10),IF(C173&lt;(MAX('Supply Lines'!A:A))+1,VLOOKUP(C173,'Supply Lines'!A:J,10),IF(C173&lt;(MAX('Gas Connectors'!A:A))+1,VLOOKUP(C173,'Gas Connectors'!A:J,10),IF(C173&lt;(MAX('CI Fittings'!A:A))+1,VLOOKUP(C173,'CI Fittings'!A:J,10),IF(C173&lt;(MAX('Steel Couplings'!A:A))+1,VLOOKUP(C173,'Steel Couplings'!A:J,10),IF(C173&lt;(MAX(NHC!A:A))+1,VLOOKUP(C173,NHC!A:J,10),IF(C173&lt;(MAX('Dielectric Unions'!A:A))+1,VLOOKUP(C173,'Dielectric Unions'!A:J,10),IF(C173&lt;(MAX('MI Fittings - XH'!A:A))+1,VLOOKUP(C173,'MI Fittings - XH'!A:J,10),IF(C173&lt;(MAX('Steel Nipples - XH'!A:A))+1,VLOOKUP(C173,'Steel Nipples - XH'!A:J,10),IF(C173&lt;(MAX('CPVC Adapters'!A:A))+1,VLOOKUP(C173,'CPVC Adapters'!A:J,10),""))))))))))))))))))))))))))))))</f>
        <v/>
      </c>
      <c r="E173" s="975" t="str">
        <f>IF(C173&lt;(MAX('MI Fittings'!A:A))+1,VLOOKUP(C173,'MI Fittings'!A:K,3),IF(C173&lt;(MAX('CS Press Fittings'!A:A))+1,VLOOKUP(C173,'CS Press Fittings'!A:K,4),IF(C173&lt;(MAX('Steel Nipples'!A:A))+1,VLOOKUP(C173,'Steel Nipples'!A:K,3),IF(C173&lt;(MAX('Steel Cut Lengths'!A:A))+1,VLOOKUP(C173,'Steel Cut Lengths'!A:K,3),IF(C173&lt;(MAX('Pipe Hangers'!A:A))+1,VLOOKUP(C173,'Pipe Hangers'!A:J,3),IF(C173&lt;(MAX('Brass Nipples '!A:A))+1,VLOOKUP(C173,'Brass Nipples '!A:J,3),IF(C173&lt;(MAX('Brass Fittings '!A:A))+1,VLOOKUP(C173,'Brass Fittings '!A:J,3),IF(C173&lt;(MAX(Valves!A:A))+1,VLOOKUP(C173,Valves!A:J,3),IF(C173&lt;(MAX('PEX Tubing'!A:A))+1,VLOOKUP(C173,'PEX Tubing'!A:I,3),IF(C173&lt;(MAX('PEX Fittings - Brass'!A:A))+1,VLOOKUP(C173,'PEX Fittings - Brass'!A:J,3),IF(C173&lt;(MAX('PEX Fittings - EXPN Brass'!A:A))+1,VLOOKUP(C173,'PEX Fittings - EXPN Brass'!A:J,3),IF(C173&lt;(MAX('PEX Fittings - F1807 PPSU '!A:A))+1,VLOOKUP(C173,'PEX Fittings - F1807 PPSU '!A:J,3),IF(C173&lt;(MAX('PEX Fittings - F1960 EPPSU'!A:A))+1,VLOOKUP(C173,'PEX Fittings - F1960 EPPSU'!A:J,3),IF(C173&lt;(MAX(Accessories!A:A))+1,VLOOKUP(C173,Accessories!A:J,3),IF(C173&lt;(MAX('PVC DWV'!A:A))+1,VLOOKUP(C173,'PVC DWV'!A:K,3),IF(C173&lt;(MAX('PVC SCH 40'!A:A))+1,VLOOKUP(C173,'PVC SCH 40'!A:K,3),IF(C173&lt;(MAX('Push Fittings'!A:A))+1,VLOOKUP(C173,'Push Fittings'!A:J,3),IF(C173&lt;(MAX('Copper Wrot'!A:A))+1,VLOOKUP(C173,'Copper Wrot'!A:L,3),IF(C173&lt;(MAX('Cast Copper'!A:A))+1,VLOOKUP(C173,'Cast Copper'!A:J,3),IF(C173&lt;(MAX('Cast Copper'!A:A))+1,VLOOKUP(C173,'Cast Copper'!A:J,3),IF(C173&lt;(MAX('Press Copper Fittings'!A:A))+1,VLOOKUP(C173,'Press Copper Fittings'!A:J,3),IF(C173&lt;(MAX('Supply Stops'!A:A))+1,VLOOKUP(C173,'Supply Stops'!A:J,3),IF(C173&lt;(MAX('Supply Lines'!A:A))+1,VLOOKUP(C173,'Supply Lines'!A:J,3),IF(C173&lt;(MAX('Gas Connectors'!A:A))+1,VLOOKUP(C173,'Gas Connectors'!A:J,3),IF(C173&lt;(MAX('CI Fittings'!A:A))+1,VLOOKUP(C173,'CI Fittings'!A:J,3),IF(C173&lt;(MAX('Steel Couplings'!A:A))+1,VLOOKUP(C173,'Steel Couplings'!A:J,3),IF(C173&lt;(MAX(NHC!A:A))+1,VLOOKUP(C173,NHC!A:J,3),IF(C173&lt;(MAX('Dielectric Unions'!A:A))+1,VLOOKUP(C173,'Dielectric Unions'!A:J,3),IF(C173&lt;(MAX('MI Fittings - XH'!A:A))+1,VLOOKUP(C173,'MI Fittings - XH'!A:J,3),IF(C173&lt;(MAX('Steel Nipples - XH'!A:A))+1,VLOOKUP(C173,'Steel Nipples - XH'!A:J,3),IF(C173&lt;(MAX('CPVC Adapters'!A:A))+1,VLOOKUP(C173,'CPVC Adapters'!A:J,3),"")))))))))))))))))))))))))))))))</f>
        <v/>
      </c>
      <c r="F173" s="1376" t="str">
        <f>IFERROR(VLOOKUP(E173,'Consolidated Master Sheet'!B:C,2,0),"")</f>
        <v/>
      </c>
      <c r="G173" s="1377"/>
      <c r="H173" s="345" t="str">
        <f>IFERROR(VLOOKUP(E173,'PEX Tubing'!C:H,6,0),IFERROR(VLOOKUP(E173,'Consolidated Master Sheet'!B:G,6,0),""))</f>
        <v/>
      </c>
      <c r="I173" s="1554">
        <f>IF(C173&lt;(MAX('MI Fittings'!A:A))+1,VLOOKUP(C173,'MI Fittings'!A:K,7),IF(C173&lt;(MAX('CS Press Fittings'!A:A))+1,VLOOKUP(C173,'CS Press Fittings'!A:K,8),IF(C173&lt;(MAX('Steel Nipples'!A:A))+1,VLOOKUP(C173,'Steel Nipples'!A:K,7),IF(C173&lt;(MAX('Steel Cut Lengths'!A:A))+1,VLOOKUP(C173,'Steel Cut Lengths'!A:K,7),IF(C173&lt;(MAX('Pipe Hangers'!A:A))+1,VLOOKUP(C173,'Pipe Hangers'!A:J,7),IF(C173&lt;(MAX('Brass Nipples '!A:A))+1,VLOOKUP(C173,'Brass Nipples '!A:J,7),IF(C173&lt;(MAX('Brass Fittings '!A:A))+1,VLOOKUP(C173,'Brass Fittings '!A:J,7),IF(C173&lt;(MAX(Valves!A:A))+1,VLOOKUP(C173,Valves!A:J,7),IF(C173&lt;(MAX('PEX Tubing'!A:A))+1,VLOOKUP(C173,'PEX Tubing'!A:I,7),IF(C173&lt;(MAX('PEX Fittings - Brass'!A:A))+1,VLOOKUP(C173,'PEX Fittings - Brass'!A:J,7),IF(C173&lt;(MAX('PEX Fittings - EXPN Brass'!A:A))+1,VLOOKUP(C173,'PEX Fittings - EXPN Brass'!A:J,7),IF(C173&lt;(MAX('PEX Fittings - F1807 PPSU '!A:A))+1,VLOOKUP(C173,'PEX Fittings - F1807 PPSU '!A:J,7),IF(C173&lt;(MAX('PEX Fittings - F1960 EPPSU'!A:A))+1,VLOOKUP(C173,'PEX Fittings - F1960 EPPSU'!A:J,7),IF(C173&lt;(MAX(Accessories!A:A))+1,VLOOKUP(C173,Accessories!A:J,7),IF(C173&lt;(MAX('PVC DWV'!A:A))+1,VLOOKUP(C173,'PVC DWV'!A:K,8),IF(C173&lt;(MAX('PVC SCH 40'!A:A))+1,VLOOKUP(C173,'PVC SCH 40'!A:K,7),IF(C173&lt;(MAX('Push Fittings'!A:A))+1,VLOOKUP(C173,'Push Fittings'!A:J,7),IF(C173&lt;(MAX('Copper Wrot'!A:A))+1,VLOOKUP(C173,'Copper Wrot'!A:L,9),IF(C173&lt;(MAX('Cast Copper'!A:A))+1,VLOOKUP(C173,'Cast Copper'!A:J,6),IF(C173&lt;(MAX('Press Copper Fittings'!A:A))+1,VLOOKUP(C173,'Press Copper Fittings'!A:J,7),IF(C173&lt;(MAX('Supply Stops'!A:A))+1,VLOOKUP(C173,'Supply Stops'!A:J,7),IF(C173&lt;(MAX('Supply Lines'!A:A))+1,VLOOKUP(C173,'Supply Lines'!A:J,7),IF(C173&lt;(MAX('Gas Connectors'!A:A))+1,VLOOKUP(C173,'Gas Connectors'!A:J,7),IF(C173&lt;(MAX('CI Fittings'!A:A))+1,VLOOKUP(C173,'CI Fittings'!A:J,7),IF(C173&lt;(MAX('Steel Couplings'!A:A))+1,VLOOKUP(C173,'Steel Couplings'!A:J,7),IF(C173&lt;(MAX(NHC!A:A))+1,VLOOKUP(C173,NHC!A:J,7),IF(C173&lt;(MAX('Dielectric Unions'!A:A))+1,VLOOKUP(C173,'Dielectric Unions'!A:J,7),IF(C173&lt;(MAX('MI Fittings - XH'!A:A))+1,VLOOKUP(C173,'MI Fittings - XH'!A:J,7),IF(C173&lt;(MAX('Steel Nipples - XH'!A:A))+1,VLOOKUP(C173,'Steel Nipples - XH'!A:J,7),IF(C173&lt;(MAX('CPVC Adapters'!A:A))+1,VLOOKUP(C173,'CPVC Adapters'!A:J,7),0))))))))))))))))))))))))))))))</f>
        <v>0</v>
      </c>
      <c r="J173" s="1555">
        <f t="shared" si="2"/>
        <v>0</v>
      </c>
    </row>
    <row r="174" spans="3:10" ht="15" customHeight="1" thickTop="1" thickBot="1">
      <c r="C174" s="977">
        <v>153</v>
      </c>
      <c r="D174" s="17" t="str">
        <f>IF(C174&lt;(MAX('MI Fittings'!A:A))+1,VLOOKUP(C174,'MI Fittings'!A:K,10),IF(C174&lt;(MAX('CS Press Fittings'!A:A))+1,VLOOKUP(C174,'CS Press Fittings'!A:K,11),IF(C174&lt;(MAX('Steel Nipples'!A:A))+1,VLOOKUP(C174,'Steel Nipples'!A:K,10),IF(C174&lt;(MAX('Steel Cut Lengths'!A:A))+1,VLOOKUP(C174,'Steel Cut Lengths'!A:K,10),IF(C174&lt;(MAX('Pipe Hangers'!A:A))+1,VLOOKUP(C174,'Pipe Hangers'!A:J,10),IF(C174&lt;(MAX('Brass Nipples '!A:A))+1,VLOOKUP(C174,'Brass Nipples '!A:J,10),IF(C174&lt;(MAX('Brass Fittings '!A:A))+1,VLOOKUP(C174,'Brass Fittings '!A:J,10),IF(C174&lt;(MAX(Valves!A:A))+1,VLOOKUP(C174,Valves!A:J,10),IF(C174&lt;(MAX('PEX Tubing'!A:A))+1,VLOOKUP(C174,'PEX Tubing'!A:I,9),IF(C174&lt;(MAX('PEX Fittings - Brass'!A:A))+1,VLOOKUP(C174,'PEX Fittings - Brass'!A:J,10),IF(C174&lt;(MAX('PEX Fittings - EXPN Brass'!A:A))+1,VLOOKUP(C174,'PEX Fittings - EXPN Brass'!A:J,10),IF(C174&lt;(MAX('PEX Fittings - F1807 PPSU '!A:A))+1,VLOOKUP(C174,'PEX Fittings - F1807 PPSU '!A:J,10),IF(C174&lt;(MAX('PEX Fittings - F1960 EPPSU'!A:A))+1,VLOOKUP(C174,'PEX Fittings - F1960 EPPSU'!A:J,10),IF(C174&lt;(MAX(Accessories!A:A))+1,VLOOKUP(C174,Accessories!A:J,10),IF(C174&lt;(MAX('PVC DWV'!A:A))+1,VLOOKUP(C174,'PVC DWV'!A:K,11),IF(C174&lt;(MAX('PVC SCH 40'!A:A))+1,VLOOKUP(C174,'PVC SCH 40'!A:K,11),IF(C174&lt;(MAX('Push Fittings'!A:A))+1,VLOOKUP(C174,'Push Fittings'!A:J,10),IF(C174&lt;(MAX('Copper Wrot'!A:A))+1,VLOOKUP(C174,'Copper Wrot'!A:L,12),IF(C174&lt;(MAX('Cast Copper'!A:A))+1,VLOOKUP(C174,'Cast Copper'!A:J,10),IF(C174&lt;(MAX('Press Copper Fittings'!A:A))+1,VLOOKUP(C174,'Press Copper Fittings'!A:J,10),IF(C174&lt;(MAX('Supply Stops'!A:A))+1,VLOOKUP(C174,'Supply Stops'!A:J,10),IF(C174&lt;(MAX('Supply Lines'!A:A))+1,VLOOKUP(C174,'Supply Lines'!A:J,10),IF(C174&lt;(MAX('Gas Connectors'!A:A))+1,VLOOKUP(C174,'Gas Connectors'!A:J,10),IF(C174&lt;(MAX('CI Fittings'!A:A))+1,VLOOKUP(C174,'CI Fittings'!A:J,10),IF(C174&lt;(MAX('Steel Couplings'!A:A))+1,VLOOKUP(C174,'Steel Couplings'!A:J,10),IF(C174&lt;(MAX(NHC!A:A))+1,VLOOKUP(C174,NHC!A:J,10),IF(C174&lt;(MAX('Dielectric Unions'!A:A))+1,VLOOKUP(C174,'Dielectric Unions'!A:J,10),IF(C174&lt;(MAX('MI Fittings - XH'!A:A))+1,VLOOKUP(C174,'MI Fittings - XH'!A:J,10),IF(C174&lt;(MAX('Steel Nipples - XH'!A:A))+1,VLOOKUP(C174,'Steel Nipples - XH'!A:J,10),IF(C174&lt;(MAX('CPVC Adapters'!A:A))+1,VLOOKUP(C174,'CPVC Adapters'!A:J,10),""))))))))))))))))))))))))))))))</f>
        <v/>
      </c>
      <c r="E174" s="975" t="str">
        <f>IF(C174&lt;(MAX('MI Fittings'!A:A))+1,VLOOKUP(C174,'MI Fittings'!A:K,3),IF(C174&lt;(MAX('CS Press Fittings'!A:A))+1,VLOOKUP(C174,'CS Press Fittings'!A:K,4),IF(C174&lt;(MAX('Steel Nipples'!A:A))+1,VLOOKUP(C174,'Steel Nipples'!A:K,3),IF(C174&lt;(MAX('Steel Cut Lengths'!A:A))+1,VLOOKUP(C174,'Steel Cut Lengths'!A:K,3),IF(C174&lt;(MAX('Pipe Hangers'!A:A))+1,VLOOKUP(C174,'Pipe Hangers'!A:J,3),IF(C174&lt;(MAX('Brass Nipples '!A:A))+1,VLOOKUP(C174,'Brass Nipples '!A:J,3),IF(C174&lt;(MAX('Brass Fittings '!A:A))+1,VLOOKUP(C174,'Brass Fittings '!A:J,3),IF(C174&lt;(MAX(Valves!A:A))+1,VLOOKUP(C174,Valves!A:J,3),IF(C174&lt;(MAX('PEX Tubing'!A:A))+1,VLOOKUP(C174,'PEX Tubing'!A:I,3),IF(C174&lt;(MAX('PEX Fittings - Brass'!A:A))+1,VLOOKUP(C174,'PEX Fittings - Brass'!A:J,3),IF(C174&lt;(MAX('PEX Fittings - EXPN Brass'!A:A))+1,VLOOKUP(C174,'PEX Fittings - EXPN Brass'!A:J,3),IF(C174&lt;(MAX('PEX Fittings - F1807 PPSU '!A:A))+1,VLOOKUP(C174,'PEX Fittings - F1807 PPSU '!A:J,3),IF(C174&lt;(MAX('PEX Fittings - F1960 EPPSU'!A:A))+1,VLOOKUP(C174,'PEX Fittings - F1960 EPPSU'!A:J,3),IF(C174&lt;(MAX(Accessories!A:A))+1,VLOOKUP(C174,Accessories!A:J,3),IF(C174&lt;(MAX('PVC DWV'!A:A))+1,VLOOKUP(C174,'PVC DWV'!A:K,3),IF(C174&lt;(MAX('PVC SCH 40'!A:A))+1,VLOOKUP(C174,'PVC SCH 40'!A:K,3),IF(C174&lt;(MAX('Push Fittings'!A:A))+1,VLOOKUP(C174,'Push Fittings'!A:J,3),IF(C174&lt;(MAX('Copper Wrot'!A:A))+1,VLOOKUP(C174,'Copper Wrot'!A:L,3),IF(C174&lt;(MAX('Cast Copper'!A:A))+1,VLOOKUP(C174,'Cast Copper'!A:J,3),IF(C174&lt;(MAX('Cast Copper'!A:A))+1,VLOOKUP(C174,'Cast Copper'!A:J,3),IF(C174&lt;(MAX('Press Copper Fittings'!A:A))+1,VLOOKUP(C174,'Press Copper Fittings'!A:J,3),IF(C174&lt;(MAX('Supply Stops'!A:A))+1,VLOOKUP(C174,'Supply Stops'!A:J,3),IF(C174&lt;(MAX('Supply Lines'!A:A))+1,VLOOKUP(C174,'Supply Lines'!A:J,3),IF(C174&lt;(MAX('Gas Connectors'!A:A))+1,VLOOKUP(C174,'Gas Connectors'!A:J,3),IF(C174&lt;(MAX('CI Fittings'!A:A))+1,VLOOKUP(C174,'CI Fittings'!A:J,3),IF(C174&lt;(MAX('Steel Couplings'!A:A))+1,VLOOKUP(C174,'Steel Couplings'!A:J,3),IF(C174&lt;(MAX(NHC!A:A))+1,VLOOKUP(C174,NHC!A:J,3),IF(C174&lt;(MAX('Dielectric Unions'!A:A))+1,VLOOKUP(C174,'Dielectric Unions'!A:J,3),IF(C174&lt;(MAX('MI Fittings - XH'!A:A))+1,VLOOKUP(C174,'MI Fittings - XH'!A:J,3),IF(C174&lt;(MAX('Steel Nipples - XH'!A:A))+1,VLOOKUP(C174,'Steel Nipples - XH'!A:J,3),IF(C174&lt;(MAX('CPVC Adapters'!A:A))+1,VLOOKUP(C174,'CPVC Adapters'!A:J,3),"")))))))))))))))))))))))))))))))</f>
        <v/>
      </c>
      <c r="F174" s="1376" t="str">
        <f>IFERROR(VLOOKUP(E174,'Consolidated Master Sheet'!B:C,2,0),"")</f>
        <v/>
      </c>
      <c r="G174" s="1377"/>
      <c r="H174" s="345" t="str">
        <f>IFERROR(VLOOKUP(E174,'PEX Tubing'!C:H,6,0),IFERROR(VLOOKUP(E174,'Consolidated Master Sheet'!B:G,6,0),""))</f>
        <v/>
      </c>
      <c r="I174" s="1554">
        <f>IF(C174&lt;(MAX('MI Fittings'!A:A))+1,VLOOKUP(C174,'MI Fittings'!A:K,7),IF(C174&lt;(MAX('CS Press Fittings'!A:A))+1,VLOOKUP(C174,'CS Press Fittings'!A:K,8),IF(C174&lt;(MAX('Steel Nipples'!A:A))+1,VLOOKUP(C174,'Steel Nipples'!A:K,7),IF(C174&lt;(MAX('Steel Cut Lengths'!A:A))+1,VLOOKUP(C174,'Steel Cut Lengths'!A:K,7),IF(C174&lt;(MAX('Pipe Hangers'!A:A))+1,VLOOKUP(C174,'Pipe Hangers'!A:J,7),IF(C174&lt;(MAX('Brass Nipples '!A:A))+1,VLOOKUP(C174,'Brass Nipples '!A:J,7),IF(C174&lt;(MAX('Brass Fittings '!A:A))+1,VLOOKUP(C174,'Brass Fittings '!A:J,7),IF(C174&lt;(MAX(Valves!A:A))+1,VLOOKUP(C174,Valves!A:J,7),IF(C174&lt;(MAX('PEX Tubing'!A:A))+1,VLOOKUP(C174,'PEX Tubing'!A:I,7),IF(C174&lt;(MAX('PEX Fittings - Brass'!A:A))+1,VLOOKUP(C174,'PEX Fittings - Brass'!A:J,7),IF(C174&lt;(MAX('PEX Fittings - EXPN Brass'!A:A))+1,VLOOKUP(C174,'PEX Fittings - EXPN Brass'!A:J,7),IF(C174&lt;(MAX('PEX Fittings - F1807 PPSU '!A:A))+1,VLOOKUP(C174,'PEX Fittings - F1807 PPSU '!A:J,7),IF(C174&lt;(MAX('PEX Fittings - F1960 EPPSU'!A:A))+1,VLOOKUP(C174,'PEX Fittings - F1960 EPPSU'!A:J,7),IF(C174&lt;(MAX(Accessories!A:A))+1,VLOOKUP(C174,Accessories!A:J,7),IF(C174&lt;(MAX('PVC DWV'!A:A))+1,VLOOKUP(C174,'PVC DWV'!A:K,8),IF(C174&lt;(MAX('PVC SCH 40'!A:A))+1,VLOOKUP(C174,'PVC SCH 40'!A:K,7),IF(C174&lt;(MAX('Push Fittings'!A:A))+1,VLOOKUP(C174,'Push Fittings'!A:J,7),IF(C174&lt;(MAX('Copper Wrot'!A:A))+1,VLOOKUP(C174,'Copper Wrot'!A:L,9),IF(C174&lt;(MAX('Cast Copper'!A:A))+1,VLOOKUP(C174,'Cast Copper'!A:J,6),IF(C174&lt;(MAX('Press Copper Fittings'!A:A))+1,VLOOKUP(C174,'Press Copper Fittings'!A:J,7),IF(C174&lt;(MAX('Supply Stops'!A:A))+1,VLOOKUP(C174,'Supply Stops'!A:J,7),IF(C174&lt;(MAX('Supply Lines'!A:A))+1,VLOOKUP(C174,'Supply Lines'!A:J,7),IF(C174&lt;(MAX('Gas Connectors'!A:A))+1,VLOOKUP(C174,'Gas Connectors'!A:J,7),IF(C174&lt;(MAX('CI Fittings'!A:A))+1,VLOOKUP(C174,'CI Fittings'!A:J,7),IF(C174&lt;(MAX('Steel Couplings'!A:A))+1,VLOOKUP(C174,'Steel Couplings'!A:J,7),IF(C174&lt;(MAX(NHC!A:A))+1,VLOOKUP(C174,NHC!A:J,7),IF(C174&lt;(MAX('Dielectric Unions'!A:A))+1,VLOOKUP(C174,'Dielectric Unions'!A:J,7),IF(C174&lt;(MAX('MI Fittings - XH'!A:A))+1,VLOOKUP(C174,'MI Fittings - XH'!A:J,7),IF(C174&lt;(MAX('Steel Nipples - XH'!A:A))+1,VLOOKUP(C174,'Steel Nipples - XH'!A:J,7),IF(C174&lt;(MAX('CPVC Adapters'!A:A))+1,VLOOKUP(C174,'CPVC Adapters'!A:J,7),0))))))))))))))))))))))))))))))</f>
        <v>0</v>
      </c>
      <c r="J174" s="1555">
        <f t="shared" si="2"/>
        <v>0</v>
      </c>
    </row>
    <row r="175" spans="3:10" ht="15" customHeight="1" thickTop="1" thickBot="1">
      <c r="C175" s="976">
        <v>154</v>
      </c>
      <c r="D175" s="17" t="str">
        <f>IF(C175&lt;(MAX('MI Fittings'!A:A))+1,VLOOKUP(C175,'MI Fittings'!A:K,10),IF(C175&lt;(MAX('CS Press Fittings'!A:A))+1,VLOOKUP(C175,'CS Press Fittings'!A:K,11),IF(C175&lt;(MAX('Steel Nipples'!A:A))+1,VLOOKUP(C175,'Steel Nipples'!A:K,10),IF(C175&lt;(MAX('Steel Cut Lengths'!A:A))+1,VLOOKUP(C175,'Steel Cut Lengths'!A:K,10),IF(C175&lt;(MAX('Pipe Hangers'!A:A))+1,VLOOKUP(C175,'Pipe Hangers'!A:J,10),IF(C175&lt;(MAX('Brass Nipples '!A:A))+1,VLOOKUP(C175,'Brass Nipples '!A:J,10),IF(C175&lt;(MAX('Brass Fittings '!A:A))+1,VLOOKUP(C175,'Brass Fittings '!A:J,10),IF(C175&lt;(MAX(Valves!A:A))+1,VLOOKUP(C175,Valves!A:J,10),IF(C175&lt;(MAX('PEX Tubing'!A:A))+1,VLOOKUP(C175,'PEX Tubing'!A:I,9),IF(C175&lt;(MAX('PEX Fittings - Brass'!A:A))+1,VLOOKUP(C175,'PEX Fittings - Brass'!A:J,10),IF(C175&lt;(MAX('PEX Fittings - EXPN Brass'!A:A))+1,VLOOKUP(C175,'PEX Fittings - EXPN Brass'!A:J,10),IF(C175&lt;(MAX('PEX Fittings - F1807 PPSU '!A:A))+1,VLOOKUP(C175,'PEX Fittings - F1807 PPSU '!A:J,10),IF(C175&lt;(MAX('PEX Fittings - F1960 EPPSU'!A:A))+1,VLOOKUP(C175,'PEX Fittings - F1960 EPPSU'!A:J,10),IF(C175&lt;(MAX(Accessories!A:A))+1,VLOOKUP(C175,Accessories!A:J,10),IF(C175&lt;(MAX('PVC DWV'!A:A))+1,VLOOKUP(C175,'PVC DWV'!A:K,11),IF(C175&lt;(MAX('PVC SCH 40'!A:A))+1,VLOOKUP(C175,'PVC SCH 40'!A:K,11),IF(C175&lt;(MAX('Push Fittings'!A:A))+1,VLOOKUP(C175,'Push Fittings'!A:J,10),IF(C175&lt;(MAX('Copper Wrot'!A:A))+1,VLOOKUP(C175,'Copper Wrot'!A:L,12),IF(C175&lt;(MAX('Cast Copper'!A:A))+1,VLOOKUP(C175,'Cast Copper'!A:J,10),IF(C175&lt;(MAX('Press Copper Fittings'!A:A))+1,VLOOKUP(C175,'Press Copper Fittings'!A:J,10),IF(C175&lt;(MAX('Supply Stops'!A:A))+1,VLOOKUP(C175,'Supply Stops'!A:J,10),IF(C175&lt;(MAX('Supply Lines'!A:A))+1,VLOOKUP(C175,'Supply Lines'!A:J,10),IF(C175&lt;(MAX('Gas Connectors'!A:A))+1,VLOOKUP(C175,'Gas Connectors'!A:J,10),IF(C175&lt;(MAX('CI Fittings'!A:A))+1,VLOOKUP(C175,'CI Fittings'!A:J,10),IF(C175&lt;(MAX('Steel Couplings'!A:A))+1,VLOOKUP(C175,'Steel Couplings'!A:J,10),IF(C175&lt;(MAX(NHC!A:A))+1,VLOOKUP(C175,NHC!A:J,10),IF(C175&lt;(MAX('Dielectric Unions'!A:A))+1,VLOOKUP(C175,'Dielectric Unions'!A:J,10),IF(C175&lt;(MAX('MI Fittings - XH'!A:A))+1,VLOOKUP(C175,'MI Fittings - XH'!A:J,10),IF(C175&lt;(MAX('Steel Nipples - XH'!A:A))+1,VLOOKUP(C175,'Steel Nipples - XH'!A:J,10),IF(C175&lt;(MAX('CPVC Adapters'!A:A))+1,VLOOKUP(C175,'CPVC Adapters'!A:J,10),""))))))))))))))))))))))))))))))</f>
        <v/>
      </c>
      <c r="E175" s="975" t="str">
        <f>IF(C175&lt;(MAX('MI Fittings'!A:A))+1,VLOOKUP(C175,'MI Fittings'!A:K,3),IF(C175&lt;(MAX('CS Press Fittings'!A:A))+1,VLOOKUP(C175,'CS Press Fittings'!A:K,4),IF(C175&lt;(MAX('Steel Nipples'!A:A))+1,VLOOKUP(C175,'Steel Nipples'!A:K,3),IF(C175&lt;(MAX('Steel Cut Lengths'!A:A))+1,VLOOKUP(C175,'Steel Cut Lengths'!A:K,3),IF(C175&lt;(MAX('Pipe Hangers'!A:A))+1,VLOOKUP(C175,'Pipe Hangers'!A:J,3),IF(C175&lt;(MAX('Brass Nipples '!A:A))+1,VLOOKUP(C175,'Brass Nipples '!A:J,3),IF(C175&lt;(MAX('Brass Fittings '!A:A))+1,VLOOKUP(C175,'Brass Fittings '!A:J,3),IF(C175&lt;(MAX(Valves!A:A))+1,VLOOKUP(C175,Valves!A:J,3),IF(C175&lt;(MAX('PEX Tubing'!A:A))+1,VLOOKUP(C175,'PEX Tubing'!A:I,3),IF(C175&lt;(MAX('PEX Fittings - Brass'!A:A))+1,VLOOKUP(C175,'PEX Fittings - Brass'!A:J,3),IF(C175&lt;(MAX('PEX Fittings - EXPN Brass'!A:A))+1,VLOOKUP(C175,'PEX Fittings - EXPN Brass'!A:J,3),IF(C175&lt;(MAX('PEX Fittings - F1807 PPSU '!A:A))+1,VLOOKUP(C175,'PEX Fittings - F1807 PPSU '!A:J,3),IF(C175&lt;(MAX('PEX Fittings - F1960 EPPSU'!A:A))+1,VLOOKUP(C175,'PEX Fittings - F1960 EPPSU'!A:J,3),IF(C175&lt;(MAX(Accessories!A:A))+1,VLOOKUP(C175,Accessories!A:J,3),IF(C175&lt;(MAX('PVC DWV'!A:A))+1,VLOOKUP(C175,'PVC DWV'!A:K,3),IF(C175&lt;(MAX('PVC SCH 40'!A:A))+1,VLOOKUP(C175,'PVC SCH 40'!A:K,3),IF(C175&lt;(MAX('Push Fittings'!A:A))+1,VLOOKUP(C175,'Push Fittings'!A:J,3),IF(C175&lt;(MAX('Copper Wrot'!A:A))+1,VLOOKUP(C175,'Copper Wrot'!A:L,3),IF(C175&lt;(MAX('Cast Copper'!A:A))+1,VLOOKUP(C175,'Cast Copper'!A:J,3),IF(C175&lt;(MAX('Cast Copper'!A:A))+1,VLOOKUP(C175,'Cast Copper'!A:J,3),IF(C175&lt;(MAX('Press Copper Fittings'!A:A))+1,VLOOKUP(C175,'Press Copper Fittings'!A:J,3),IF(C175&lt;(MAX('Supply Stops'!A:A))+1,VLOOKUP(C175,'Supply Stops'!A:J,3),IF(C175&lt;(MAX('Supply Lines'!A:A))+1,VLOOKUP(C175,'Supply Lines'!A:J,3),IF(C175&lt;(MAX('Gas Connectors'!A:A))+1,VLOOKUP(C175,'Gas Connectors'!A:J,3),IF(C175&lt;(MAX('CI Fittings'!A:A))+1,VLOOKUP(C175,'CI Fittings'!A:J,3),IF(C175&lt;(MAX('Steel Couplings'!A:A))+1,VLOOKUP(C175,'Steel Couplings'!A:J,3),IF(C175&lt;(MAX(NHC!A:A))+1,VLOOKUP(C175,NHC!A:J,3),IF(C175&lt;(MAX('Dielectric Unions'!A:A))+1,VLOOKUP(C175,'Dielectric Unions'!A:J,3),IF(C175&lt;(MAX('MI Fittings - XH'!A:A))+1,VLOOKUP(C175,'MI Fittings - XH'!A:J,3),IF(C175&lt;(MAX('Steel Nipples - XH'!A:A))+1,VLOOKUP(C175,'Steel Nipples - XH'!A:J,3),IF(C175&lt;(MAX('CPVC Adapters'!A:A))+1,VLOOKUP(C175,'CPVC Adapters'!A:J,3),"")))))))))))))))))))))))))))))))</f>
        <v/>
      </c>
      <c r="F175" s="1376" t="str">
        <f>IFERROR(VLOOKUP(E175,'Consolidated Master Sheet'!B:C,2,0),"")</f>
        <v/>
      </c>
      <c r="G175" s="1377"/>
      <c r="H175" s="345" t="str">
        <f>IFERROR(VLOOKUP(E175,'PEX Tubing'!C:H,6,0),IFERROR(VLOOKUP(E175,'Consolidated Master Sheet'!B:G,6,0),""))</f>
        <v/>
      </c>
      <c r="I175" s="1554">
        <f>IF(C175&lt;(MAX('MI Fittings'!A:A))+1,VLOOKUP(C175,'MI Fittings'!A:K,7),IF(C175&lt;(MAX('CS Press Fittings'!A:A))+1,VLOOKUP(C175,'CS Press Fittings'!A:K,8),IF(C175&lt;(MAX('Steel Nipples'!A:A))+1,VLOOKUP(C175,'Steel Nipples'!A:K,7),IF(C175&lt;(MAX('Steel Cut Lengths'!A:A))+1,VLOOKUP(C175,'Steel Cut Lengths'!A:K,7),IF(C175&lt;(MAX('Pipe Hangers'!A:A))+1,VLOOKUP(C175,'Pipe Hangers'!A:J,7),IF(C175&lt;(MAX('Brass Nipples '!A:A))+1,VLOOKUP(C175,'Brass Nipples '!A:J,7),IF(C175&lt;(MAX('Brass Fittings '!A:A))+1,VLOOKUP(C175,'Brass Fittings '!A:J,7),IF(C175&lt;(MAX(Valves!A:A))+1,VLOOKUP(C175,Valves!A:J,7),IF(C175&lt;(MAX('PEX Tubing'!A:A))+1,VLOOKUP(C175,'PEX Tubing'!A:I,7),IF(C175&lt;(MAX('PEX Fittings - Brass'!A:A))+1,VLOOKUP(C175,'PEX Fittings - Brass'!A:J,7),IF(C175&lt;(MAX('PEX Fittings - EXPN Brass'!A:A))+1,VLOOKUP(C175,'PEX Fittings - EXPN Brass'!A:J,7),IF(C175&lt;(MAX('PEX Fittings - F1807 PPSU '!A:A))+1,VLOOKUP(C175,'PEX Fittings - F1807 PPSU '!A:J,7),IF(C175&lt;(MAX('PEX Fittings - F1960 EPPSU'!A:A))+1,VLOOKUP(C175,'PEX Fittings - F1960 EPPSU'!A:J,7),IF(C175&lt;(MAX(Accessories!A:A))+1,VLOOKUP(C175,Accessories!A:J,7),IF(C175&lt;(MAX('PVC DWV'!A:A))+1,VLOOKUP(C175,'PVC DWV'!A:K,8),IF(C175&lt;(MAX('PVC SCH 40'!A:A))+1,VLOOKUP(C175,'PVC SCH 40'!A:K,7),IF(C175&lt;(MAX('Push Fittings'!A:A))+1,VLOOKUP(C175,'Push Fittings'!A:J,7),IF(C175&lt;(MAX('Copper Wrot'!A:A))+1,VLOOKUP(C175,'Copper Wrot'!A:L,9),IF(C175&lt;(MAX('Cast Copper'!A:A))+1,VLOOKUP(C175,'Cast Copper'!A:J,6),IF(C175&lt;(MAX('Press Copper Fittings'!A:A))+1,VLOOKUP(C175,'Press Copper Fittings'!A:J,7),IF(C175&lt;(MAX('Supply Stops'!A:A))+1,VLOOKUP(C175,'Supply Stops'!A:J,7),IF(C175&lt;(MAX('Supply Lines'!A:A))+1,VLOOKUP(C175,'Supply Lines'!A:J,7),IF(C175&lt;(MAX('Gas Connectors'!A:A))+1,VLOOKUP(C175,'Gas Connectors'!A:J,7),IF(C175&lt;(MAX('CI Fittings'!A:A))+1,VLOOKUP(C175,'CI Fittings'!A:J,7),IF(C175&lt;(MAX('Steel Couplings'!A:A))+1,VLOOKUP(C175,'Steel Couplings'!A:J,7),IF(C175&lt;(MAX(NHC!A:A))+1,VLOOKUP(C175,NHC!A:J,7),IF(C175&lt;(MAX('Dielectric Unions'!A:A))+1,VLOOKUP(C175,'Dielectric Unions'!A:J,7),IF(C175&lt;(MAX('MI Fittings - XH'!A:A))+1,VLOOKUP(C175,'MI Fittings - XH'!A:J,7),IF(C175&lt;(MAX('Steel Nipples - XH'!A:A))+1,VLOOKUP(C175,'Steel Nipples - XH'!A:J,7),IF(C175&lt;(MAX('CPVC Adapters'!A:A))+1,VLOOKUP(C175,'CPVC Adapters'!A:J,7),0))))))))))))))))))))))))))))))</f>
        <v>0</v>
      </c>
      <c r="J175" s="1555">
        <f t="shared" si="2"/>
        <v>0</v>
      </c>
    </row>
    <row r="176" spans="3:10" ht="15" customHeight="1" thickTop="1" thickBot="1">
      <c r="C176" s="977">
        <v>155</v>
      </c>
      <c r="D176" s="17" t="str">
        <f>IF(C176&lt;(MAX('MI Fittings'!A:A))+1,VLOOKUP(C176,'MI Fittings'!A:K,10),IF(C176&lt;(MAX('CS Press Fittings'!A:A))+1,VLOOKUP(C176,'CS Press Fittings'!A:K,11),IF(C176&lt;(MAX('Steel Nipples'!A:A))+1,VLOOKUP(C176,'Steel Nipples'!A:K,10),IF(C176&lt;(MAX('Steel Cut Lengths'!A:A))+1,VLOOKUP(C176,'Steel Cut Lengths'!A:K,10),IF(C176&lt;(MAX('Pipe Hangers'!A:A))+1,VLOOKUP(C176,'Pipe Hangers'!A:J,10),IF(C176&lt;(MAX('Brass Nipples '!A:A))+1,VLOOKUP(C176,'Brass Nipples '!A:J,10),IF(C176&lt;(MAX('Brass Fittings '!A:A))+1,VLOOKUP(C176,'Brass Fittings '!A:J,10),IF(C176&lt;(MAX(Valves!A:A))+1,VLOOKUP(C176,Valves!A:J,10),IF(C176&lt;(MAX('PEX Tubing'!A:A))+1,VLOOKUP(C176,'PEX Tubing'!A:I,9),IF(C176&lt;(MAX('PEX Fittings - Brass'!A:A))+1,VLOOKUP(C176,'PEX Fittings - Brass'!A:J,10),IF(C176&lt;(MAX('PEX Fittings - EXPN Brass'!A:A))+1,VLOOKUP(C176,'PEX Fittings - EXPN Brass'!A:J,10),IF(C176&lt;(MAX('PEX Fittings - F1807 PPSU '!A:A))+1,VLOOKUP(C176,'PEX Fittings - F1807 PPSU '!A:J,10),IF(C176&lt;(MAX('PEX Fittings - F1960 EPPSU'!A:A))+1,VLOOKUP(C176,'PEX Fittings - F1960 EPPSU'!A:J,10),IF(C176&lt;(MAX(Accessories!A:A))+1,VLOOKUP(C176,Accessories!A:J,10),IF(C176&lt;(MAX('PVC DWV'!A:A))+1,VLOOKUP(C176,'PVC DWV'!A:K,11),IF(C176&lt;(MAX('PVC SCH 40'!A:A))+1,VLOOKUP(C176,'PVC SCH 40'!A:K,11),IF(C176&lt;(MAX('Push Fittings'!A:A))+1,VLOOKUP(C176,'Push Fittings'!A:J,10),IF(C176&lt;(MAX('Copper Wrot'!A:A))+1,VLOOKUP(C176,'Copper Wrot'!A:L,12),IF(C176&lt;(MAX('Cast Copper'!A:A))+1,VLOOKUP(C176,'Cast Copper'!A:J,10),IF(C176&lt;(MAX('Press Copper Fittings'!A:A))+1,VLOOKUP(C176,'Press Copper Fittings'!A:J,10),IF(C176&lt;(MAX('Supply Stops'!A:A))+1,VLOOKUP(C176,'Supply Stops'!A:J,10),IF(C176&lt;(MAX('Supply Lines'!A:A))+1,VLOOKUP(C176,'Supply Lines'!A:J,10),IF(C176&lt;(MAX('Gas Connectors'!A:A))+1,VLOOKUP(C176,'Gas Connectors'!A:J,10),IF(C176&lt;(MAX('CI Fittings'!A:A))+1,VLOOKUP(C176,'CI Fittings'!A:J,10),IF(C176&lt;(MAX('Steel Couplings'!A:A))+1,VLOOKUP(C176,'Steel Couplings'!A:J,10),IF(C176&lt;(MAX(NHC!A:A))+1,VLOOKUP(C176,NHC!A:J,10),IF(C176&lt;(MAX('Dielectric Unions'!A:A))+1,VLOOKUP(C176,'Dielectric Unions'!A:J,10),IF(C176&lt;(MAX('MI Fittings - XH'!A:A))+1,VLOOKUP(C176,'MI Fittings - XH'!A:J,10),IF(C176&lt;(MAX('Steel Nipples - XH'!A:A))+1,VLOOKUP(C176,'Steel Nipples - XH'!A:J,10),IF(C176&lt;(MAX('CPVC Adapters'!A:A))+1,VLOOKUP(C176,'CPVC Adapters'!A:J,10),""))))))))))))))))))))))))))))))</f>
        <v/>
      </c>
      <c r="E176" s="975" t="str">
        <f>IF(C176&lt;(MAX('MI Fittings'!A:A))+1,VLOOKUP(C176,'MI Fittings'!A:K,3),IF(C176&lt;(MAX('CS Press Fittings'!A:A))+1,VLOOKUP(C176,'CS Press Fittings'!A:K,4),IF(C176&lt;(MAX('Steel Nipples'!A:A))+1,VLOOKUP(C176,'Steel Nipples'!A:K,3),IF(C176&lt;(MAX('Steel Cut Lengths'!A:A))+1,VLOOKUP(C176,'Steel Cut Lengths'!A:K,3),IF(C176&lt;(MAX('Pipe Hangers'!A:A))+1,VLOOKUP(C176,'Pipe Hangers'!A:J,3),IF(C176&lt;(MAX('Brass Nipples '!A:A))+1,VLOOKUP(C176,'Brass Nipples '!A:J,3),IF(C176&lt;(MAX('Brass Fittings '!A:A))+1,VLOOKUP(C176,'Brass Fittings '!A:J,3),IF(C176&lt;(MAX(Valves!A:A))+1,VLOOKUP(C176,Valves!A:J,3),IF(C176&lt;(MAX('PEX Tubing'!A:A))+1,VLOOKUP(C176,'PEX Tubing'!A:I,3),IF(C176&lt;(MAX('PEX Fittings - Brass'!A:A))+1,VLOOKUP(C176,'PEX Fittings - Brass'!A:J,3),IF(C176&lt;(MAX('PEX Fittings - EXPN Brass'!A:A))+1,VLOOKUP(C176,'PEX Fittings - EXPN Brass'!A:J,3),IF(C176&lt;(MAX('PEX Fittings - F1807 PPSU '!A:A))+1,VLOOKUP(C176,'PEX Fittings - F1807 PPSU '!A:J,3),IF(C176&lt;(MAX('PEX Fittings - F1960 EPPSU'!A:A))+1,VLOOKUP(C176,'PEX Fittings - F1960 EPPSU'!A:J,3),IF(C176&lt;(MAX(Accessories!A:A))+1,VLOOKUP(C176,Accessories!A:J,3),IF(C176&lt;(MAX('PVC DWV'!A:A))+1,VLOOKUP(C176,'PVC DWV'!A:K,3),IF(C176&lt;(MAX('PVC SCH 40'!A:A))+1,VLOOKUP(C176,'PVC SCH 40'!A:K,3),IF(C176&lt;(MAX('Push Fittings'!A:A))+1,VLOOKUP(C176,'Push Fittings'!A:J,3),IF(C176&lt;(MAX('Copper Wrot'!A:A))+1,VLOOKUP(C176,'Copper Wrot'!A:L,3),IF(C176&lt;(MAX('Cast Copper'!A:A))+1,VLOOKUP(C176,'Cast Copper'!A:J,3),IF(C176&lt;(MAX('Cast Copper'!A:A))+1,VLOOKUP(C176,'Cast Copper'!A:J,3),IF(C176&lt;(MAX('Press Copper Fittings'!A:A))+1,VLOOKUP(C176,'Press Copper Fittings'!A:J,3),IF(C176&lt;(MAX('Supply Stops'!A:A))+1,VLOOKUP(C176,'Supply Stops'!A:J,3),IF(C176&lt;(MAX('Supply Lines'!A:A))+1,VLOOKUP(C176,'Supply Lines'!A:J,3),IF(C176&lt;(MAX('Gas Connectors'!A:A))+1,VLOOKUP(C176,'Gas Connectors'!A:J,3),IF(C176&lt;(MAX('CI Fittings'!A:A))+1,VLOOKUP(C176,'CI Fittings'!A:J,3),IF(C176&lt;(MAX('Steel Couplings'!A:A))+1,VLOOKUP(C176,'Steel Couplings'!A:J,3),IF(C176&lt;(MAX(NHC!A:A))+1,VLOOKUP(C176,NHC!A:J,3),IF(C176&lt;(MAX('Dielectric Unions'!A:A))+1,VLOOKUP(C176,'Dielectric Unions'!A:J,3),IF(C176&lt;(MAX('MI Fittings - XH'!A:A))+1,VLOOKUP(C176,'MI Fittings - XH'!A:J,3),IF(C176&lt;(MAX('Steel Nipples - XH'!A:A))+1,VLOOKUP(C176,'Steel Nipples - XH'!A:J,3),IF(C176&lt;(MAX('CPVC Adapters'!A:A))+1,VLOOKUP(C176,'CPVC Adapters'!A:J,3),"")))))))))))))))))))))))))))))))</f>
        <v/>
      </c>
      <c r="F176" s="1376" t="str">
        <f>IFERROR(VLOOKUP(E176,'Consolidated Master Sheet'!B:C,2,0),"")</f>
        <v/>
      </c>
      <c r="G176" s="1377"/>
      <c r="H176" s="345" t="str">
        <f>IFERROR(VLOOKUP(E176,'PEX Tubing'!C:H,6,0),IFERROR(VLOOKUP(E176,'Consolidated Master Sheet'!B:G,6,0),""))</f>
        <v/>
      </c>
      <c r="I176" s="1554">
        <f>IF(C176&lt;(MAX('MI Fittings'!A:A))+1,VLOOKUP(C176,'MI Fittings'!A:K,7),IF(C176&lt;(MAX('CS Press Fittings'!A:A))+1,VLOOKUP(C176,'CS Press Fittings'!A:K,8),IF(C176&lt;(MAX('Steel Nipples'!A:A))+1,VLOOKUP(C176,'Steel Nipples'!A:K,7),IF(C176&lt;(MAX('Steel Cut Lengths'!A:A))+1,VLOOKUP(C176,'Steel Cut Lengths'!A:K,7),IF(C176&lt;(MAX('Pipe Hangers'!A:A))+1,VLOOKUP(C176,'Pipe Hangers'!A:J,7),IF(C176&lt;(MAX('Brass Nipples '!A:A))+1,VLOOKUP(C176,'Brass Nipples '!A:J,7),IF(C176&lt;(MAX('Brass Fittings '!A:A))+1,VLOOKUP(C176,'Brass Fittings '!A:J,7),IF(C176&lt;(MAX(Valves!A:A))+1,VLOOKUP(C176,Valves!A:J,7),IF(C176&lt;(MAX('PEX Tubing'!A:A))+1,VLOOKUP(C176,'PEX Tubing'!A:I,7),IF(C176&lt;(MAX('PEX Fittings - Brass'!A:A))+1,VLOOKUP(C176,'PEX Fittings - Brass'!A:J,7),IF(C176&lt;(MAX('PEX Fittings - EXPN Brass'!A:A))+1,VLOOKUP(C176,'PEX Fittings - EXPN Brass'!A:J,7),IF(C176&lt;(MAX('PEX Fittings - F1807 PPSU '!A:A))+1,VLOOKUP(C176,'PEX Fittings - F1807 PPSU '!A:J,7),IF(C176&lt;(MAX('PEX Fittings - F1960 EPPSU'!A:A))+1,VLOOKUP(C176,'PEX Fittings - F1960 EPPSU'!A:J,7),IF(C176&lt;(MAX(Accessories!A:A))+1,VLOOKUP(C176,Accessories!A:J,7),IF(C176&lt;(MAX('PVC DWV'!A:A))+1,VLOOKUP(C176,'PVC DWV'!A:K,8),IF(C176&lt;(MAX('PVC SCH 40'!A:A))+1,VLOOKUP(C176,'PVC SCH 40'!A:K,7),IF(C176&lt;(MAX('Push Fittings'!A:A))+1,VLOOKUP(C176,'Push Fittings'!A:J,7),IF(C176&lt;(MAX('Copper Wrot'!A:A))+1,VLOOKUP(C176,'Copper Wrot'!A:L,9),IF(C176&lt;(MAX('Cast Copper'!A:A))+1,VLOOKUP(C176,'Cast Copper'!A:J,6),IF(C176&lt;(MAX('Press Copper Fittings'!A:A))+1,VLOOKUP(C176,'Press Copper Fittings'!A:J,7),IF(C176&lt;(MAX('Supply Stops'!A:A))+1,VLOOKUP(C176,'Supply Stops'!A:J,7),IF(C176&lt;(MAX('Supply Lines'!A:A))+1,VLOOKUP(C176,'Supply Lines'!A:J,7),IF(C176&lt;(MAX('Gas Connectors'!A:A))+1,VLOOKUP(C176,'Gas Connectors'!A:J,7),IF(C176&lt;(MAX('CI Fittings'!A:A))+1,VLOOKUP(C176,'CI Fittings'!A:J,7),IF(C176&lt;(MAX('Steel Couplings'!A:A))+1,VLOOKUP(C176,'Steel Couplings'!A:J,7),IF(C176&lt;(MAX(NHC!A:A))+1,VLOOKUP(C176,NHC!A:J,7),IF(C176&lt;(MAX('Dielectric Unions'!A:A))+1,VLOOKUP(C176,'Dielectric Unions'!A:J,7),IF(C176&lt;(MAX('MI Fittings - XH'!A:A))+1,VLOOKUP(C176,'MI Fittings - XH'!A:J,7),IF(C176&lt;(MAX('Steel Nipples - XH'!A:A))+1,VLOOKUP(C176,'Steel Nipples - XH'!A:J,7),IF(C176&lt;(MAX('CPVC Adapters'!A:A))+1,VLOOKUP(C176,'CPVC Adapters'!A:J,7),0))))))))))))))))))))))))))))))</f>
        <v>0</v>
      </c>
      <c r="J176" s="1555">
        <f t="shared" si="2"/>
        <v>0</v>
      </c>
    </row>
    <row r="177" spans="3:10" ht="15" customHeight="1" thickTop="1" thickBot="1">
      <c r="C177" s="976">
        <v>156</v>
      </c>
      <c r="D177" s="17" t="str">
        <f>IF(C177&lt;(MAX('MI Fittings'!A:A))+1,VLOOKUP(C177,'MI Fittings'!A:K,10),IF(C177&lt;(MAX('CS Press Fittings'!A:A))+1,VLOOKUP(C177,'CS Press Fittings'!A:K,11),IF(C177&lt;(MAX('Steel Nipples'!A:A))+1,VLOOKUP(C177,'Steel Nipples'!A:K,10),IF(C177&lt;(MAX('Steel Cut Lengths'!A:A))+1,VLOOKUP(C177,'Steel Cut Lengths'!A:K,10),IF(C177&lt;(MAX('Pipe Hangers'!A:A))+1,VLOOKUP(C177,'Pipe Hangers'!A:J,10),IF(C177&lt;(MAX('Brass Nipples '!A:A))+1,VLOOKUP(C177,'Brass Nipples '!A:J,10),IF(C177&lt;(MAX('Brass Fittings '!A:A))+1,VLOOKUP(C177,'Brass Fittings '!A:J,10),IF(C177&lt;(MAX(Valves!A:A))+1,VLOOKUP(C177,Valves!A:J,10),IF(C177&lt;(MAX('PEX Tubing'!A:A))+1,VLOOKUP(C177,'PEX Tubing'!A:I,9),IF(C177&lt;(MAX('PEX Fittings - Brass'!A:A))+1,VLOOKUP(C177,'PEX Fittings - Brass'!A:J,10),IF(C177&lt;(MAX('PEX Fittings - EXPN Brass'!A:A))+1,VLOOKUP(C177,'PEX Fittings - EXPN Brass'!A:J,10),IF(C177&lt;(MAX('PEX Fittings - F1807 PPSU '!A:A))+1,VLOOKUP(C177,'PEX Fittings - F1807 PPSU '!A:J,10),IF(C177&lt;(MAX('PEX Fittings - F1960 EPPSU'!A:A))+1,VLOOKUP(C177,'PEX Fittings - F1960 EPPSU'!A:J,10),IF(C177&lt;(MAX(Accessories!A:A))+1,VLOOKUP(C177,Accessories!A:J,10),IF(C177&lt;(MAX('PVC DWV'!A:A))+1,VLOOKUP(C177,'PVC DWV'!A:K,11),IF(C177&lt;(MAX('PVC SCH 40'!A:A))+1,VLOOKUP(C177,'PVC SCH 40'!A:K,11),IF(C177&lt;(MAX('Push Fittings'!A:A))+1,VLOOKUP(C177,'Push Fittings'!A:J,10),IF(C177&lt;(MAX('Copper Wrot'!A:A))+1,VLOOKUP(C177,'Copper Wrot'!A:L,12),IF(C177&lt;(MAX('Cast Copper'!A:A))+1,VLOOKUP(C177,'Cast Copper'!A:J,10),IF(C177&lt;(MAX('Press Copper Fittings'!A:A))+1,VLOOKUP(C177,'Press Copper Fittings'!A:J,10),IF(C177&lt;(MAX('Supply Stops'!A:A))+1,VLOOKUP(C177,'Supply Stops'!A:J,10),IF(C177&lt;(MAX('Supply Lines'!A:A))+1,VLOOKUP(C177,'Supply Lines'!A:J,10),IF(C177&lt;(MAX('Gas Connectors'!A:A))+1,VLOOKUP(C177,'Gas Connectors'!A:J,10),IF(C177&lt;(MAX('CI Fittings'!A:A))+1,VLOOKUP(C177,'CI Fittings'!A:J,10),IF(C177&lt;(MAX('Steel Couplings'!A:A))+1,VLOOKUP(C177,'Steel Couplings'!A:J,10),IF(C177&lt;(MAX(NHC!A:A))+1,VLOOKUP(C177,NHC!A:J,10),IF(C177&lt;(MAX('Dielectric Unions'!A:A))+1,VLOOKUP(C177,'Dielectric Unions'!A:J,10),IF(C177&lt;(MAX('MI Fittings - XH'!A:A))+1,VLOOKUP(C177,'MI Fittings - XH'!A:J,10),IF(C177&lt;(MAX('Steel Nipples - XH'!A:A))+1,VLOOKUP(C177,'Steel Nipples - XH'!A:J,10),IF(C177&lt;(MAX('CPVC Adapters'!A:A))+1,VLOOKUP(C177,'CPVC Adapters'!A:J,10),""))))))))))))))))))))))))))))))</f>
        <v/>
      </c>
      <c r="E177" s="975" t="str">
        <f>IF(C177&lt;(MAX('MI Fittings'!A:A))+1,VLOOKUP(C177,'MI Fittings'!A:K,3),IF(C177&lt;(MAX('CS Press Fittings'!A:A))+1,VLOOKUP(C177,'CS Press Fittings'!A:K,4),IF(C177&lt;(MAX('Steel Nipples'!A:A))+1,VLOOKUP(C177,'Steel Nipples'!A:K,3),IF(C177&lt;(MAX('Steel Cut Lengths'!A:A))+1,VLOOKUP(C177,'Steel Cut Lengths'!A:K,3),IF(C177&lt;(MAX('Pipe Hangers'!A:A))+1,VLOOKUP(C177,'Pipe Hangers'!A:J,3),IF(C177&lt;(MAX('Brass Nipples '!A:A))+1,VLOOKUP(C177,'Brass Nipples '!A:J,3),IF(C177&lt;(MAX('Brass Fittings '!A:A))+1,VLOOKUP(C177,'Brass Fittings '!A:J,3),IF(C177&lt;(MAX(Valves!A:A))+1,VLOOKUP(C177,Valves!A:J,3),IF(C177&lt;(MAX('PEX Tubing'!A:A))+1,VLOOKUP(C177,'PEX Tubing'!A:I,3),IF(C177&lt;(MAX('PEX Fittings - Brass'!A:A))+1,VLOOKUP(C177,'PEX Fittings - Brass'!A:J,3),IF(C177&lt;(MAX('PEX Fittings - EXPN Brass'!A:A))+1,VLOOKUP(C177,'PEX Fittings - EXPN Brass'!A:J,3),IF(C177&lt;(MAX('PEX Fittings - F1807 PPSU '!A:A))+1,VLOOKUP(C177,'PEX Fittings - F1807 PPSU '!A:J,3),IF(C177&lt;(MAX('PEX Fittings - F1960 EPPSU'!A:A))+1,VLOOKUP(C177,'PEX Fittings - F1960 EPPSU'!A:J,3),IF(C177&lt;(MAX(Accessories!A:A))+1,VLOOKUP(C177,Accessories!A:J,3),IF(C177&lt;(MAX('PVC DWV'!A:A))+1,VLOOKUP(C177,'PVC DWV'!A:K,3),IF(C177&lt;(MAX('PVC SCH 40'!A:A))+1,VLOOKUP(C177,'PVC SCH 40'!A:K,3),IF(C177&lt;(MAX('Push Fittings'!A:A))+1,VLOOKUP(C177,'Push Fittings'!A:J,3),IF(C177&lt;(MAX('Copper Wrot'!A:A))+1,VLOOKUP(C177,'Copper Wrot'!A:L,3),IF(C177&lt;(MAX('Cast Copper'!A:A))+1,VLOOKUP(C177,'Cast Copper'!A:J,3),IF(C177&lt;(MAX('Cast Copper'!A:A))+1,VLOOKUP(C177,'Cast Copper'!A:J,3),IF(C177&lt;(MAX('Press Copper Fittings'!A:A))+1,VLOOKUP(C177,'Press Copper Fittings'!A:J,3),IF(C177&lt;(MAX('Supply Stops'!A:A))+1,VLOOKUP(C177,'Supply Stops'!A:J,3),IF(C177&lt;(MAX('Supply Lines'!A:A))+1,VLOOKUP(C177,'Supply Lines'!A:J,3),IF(C177&lt;(MAX('Gas Connectors'!A:A))+1,VLOOKUP(C177,'Gas Connectors'!A:J,3),IF(C177&lt;(MAX('CI Fittings'!A:A))+1,VLOOKUP(C177,'CI Fittings'!A:J,3),IF(C177&lt;(MAX('Steel Couplings'!A:A))+1,VLOOKUP(C177,'Steel Couplings'!A:J,3),IF(C177&lt;(MAX(NHC!A:A))+1,VLOOKUP(C177,NHC!A:J,3),IF(C177&lt;(MAX('Dielectric Unions'!A:A))+1,VLOOKUP(C177,'Dielectric Unions'!A:J,3),IF(C177&lt;(MAX('MI Fittings - XH'!A:A))+1,VLOOKUP(C177,'MI Fittings - XH'!A:J,3),IF(C177&lt;(MAX('Steel Nipples - XH'!A:A))+1,VLOOKUP(C177,'Steel Nipples - XH'!A:J,3),IF(C177&lt;(MAX('CPVC Adapters'!A:A))+1,VLOOKUP(C177,'CPVC Adapters'!A:J,3),"")))))))))))))))))))))))))))))))</f>
        <v/>
      </c>
      <c r="F177" s="1376" t="str">
        <f>IFERROR(VLOOKUP(E177,'Consolidated Master Sheet'!B:C,2,0),"")</f>
        <v/>
      </c>
      <c r="G177" s="1377"/>
      <c r="H177" s="345" t="str">
        <f>IFERROR(VLOOKUP(E177,'PEX Tubing'!C:H,6,0),IFERROR(VLOOKUP(E177,'Consolidated Master Sheet'!B:G,6,0),""))</f>
        <v/>
      </c>
      <c r="I177" s="1554">
        <f>IF(C177&lt;(MAX('MI Fittings'!A:A))+1,VLOOKUP(C177,'MI Fittings'!A:K,7),IF(C177&lt;(MAX('CS Press Fittings'!A:A))+1,VLOOKUP(C177,'CS Press Fittings'!A:K,8),IF(C177&lt;(MAX('Steel Nipples'!A:A))+1,VLOOKUP(C177,'Steel Nipples'!A:K,7),IF(C177&lt;(MAX('Steel Cut Lengths'!A:A))+1,VLOOKUP(C177,'Steel Cut Lengths'!A:K,7),IF(C177&lt;(MAX('Pipe Hangers'!A:A))+1,VLOOKUP(C177,'Pipe Hangers'!A:J,7),IF(C177&lt;(MAX('Brass Nipples '!A:A))+1,VLOOKUP(C177,'Brass Nipples '!A:J,7),IF(C177&lt;(MAX('Brass Fittings '!A:A))+1,VLOOKUP(C177,'Brass Fittings '!A:J,7),IF(C177&lt;(MAX(Valves!A:A))+1,VLOOKUP(C177,Valves!A:J,7),IF(C177&lt;(MAX('PEX Tubing'!A:A))+1,VLOOKUP(C177,'PEX Tubing'!A:I,7),IF(C177&lt;(MAX('PEX Fittings - Brass'!A:A))+1,VLOOKUP(C177,'PEX Fittings - Brass'!A:J,7),IF(C177&lt;(MAX('PEX Fittings - EXPN Brass'!A:A))+1,VLOOKUP(C177,'PEX Fittings - EXPN Brass'!A:J,7),IF(C177&lt;(MAX('PEX Fittings - F1807 PPSU '!A:A))+1,VLOOKUP(C177,'PEX Fittings - F1807 PPSU '!A:J,7),IF(C177&lt;(MAX('PEX Fittings - F1960 EPPSU'!A:A))+1,VLOOKUP(C177,'PEX Fittings - F1960 EPPSU'!A:J,7),IF(C177&lt;(MAX(Accessories!A:A))+1,VLOOKUP(C177,Accessories!A:J,7),IF(C177&lt;(MAX('PVC DWV'!A:A))+1,VLOOKUP(C177,'PVC DWV'!A:K,8),IF(C177&lt;(MAX('PVC SCH 40'!A:A))+1,VLOOKUP(C177,'PVC SCH 40'!A:K,7),IF(C177&lt;(MAX('Push Fittings'!A:A))+1,VLOOKUP(C177,'Push Fittings'!A:J,7),IF(C177&lt;(MAX('Copper Wrot'!A:A))+1,VLOOKUP(C177,'Copper Wrot'!A:L,9),IF(C177&lt;(MAX('Cast Copper'!A:A))+1,VLOOKUP(C177,'Cast Copper'!A:J,6),IF(C177&lt;(MAX('Press Copper Fittings'!A:A))+1,VLOOKUP(C177,'Press Copper Fittings'!A:J,7),IF(C177&lt;(MAX('Supply Stops'!A:A))+1,VLOOKUP(C177,'Supply Stops'!A:J,7),IF(C177&lt;(MAX('Supply Lines'!A:A))+1,VLOOKUP(C177,'Supply Lines'!A:J,7),IF(C177&lt;(MAX('Gas Connectors'!A:A))+1,VLOOKUP(C177,'Gas Connectors'!A:J,7),IF(C177&lt;(MAX('CI Fittings'!A:A))+1,VLOOKUP(C177,'CI Fittings'!A:J,7),IF(C177&lt;(MAX('Steel Couplings'!A:A))+1,VLOOKUP(C177,'Steel Couplings'!A:J,7),IF(C177&lt;(MAX(NHC!A:A))+1,VLOOKUP(C177,NHC!A:J,7),IF(C177&lt;(MAX('Dielectric Unions'!A:A))+1,VLOOKUP(C177,'Dielectric Unions'!A:J,7),IF(C177&lt;(MAX('MI Fittings - XH'!A:A))+1,VLOOKUP(C177,'MI Fittings - XH'!A:J,7),IF(C177&lt;(MAX('Steel Nipples - XH'!A:A))+1,VLOOKUP(C177,'Steel Nipples - XH'!A:J,7),IF(C177&lt;(MAX('CPVC Adapters'!A:A))+1,VLOOKUP(C177,'CPVC Adapters'!A:J,7),0))))))))))))))))))))))))))))))</f>
        <v>0</v>
      </c>
      <c r="J177" s="1555">
        <f t="shared" si="2"/>
        <v>0</v>
      </c>
    </row>
    <row r="178" spans="3:10" ht="15" customHeight="1" thickTop="1" thickBot="1">
      <c r="C178" s="977">
        <v>157</v>
      </c>
      <c r="D178" s="17" t="str">
        <f>IF(C178&lt;(MAX('MI Fittings'!A:A))+1,VLOOKUP(C178,'MI Fittings'!A:K,10),IF(C178&lt;(MAX('CS Press Fittings'!A:A))+1,VLOOKUP(C178,'CS Press Fittings'!A:K,11),IF(C178&lt;(MAX('Steel Nipples'!A:A))+1,VLOOKUP(C178,'Steel Nipples'!A:K,10),IF(C178&lt;(MAX('Steel Cut Lengths'!A:A))+1,VLOOKUP(C178,'Steel Cut Lengths'!A:K,10),IF(C178&lt;(MAX('Pipe Hangers'!A:A))+1,VLOOKUP(C178,'Pipe Hangers'!A:J,10),IF(C178&lt;(MAX('Brass Nipples '!A:A))+1,VLOOKUP(C178,'Brass Nipples '!A:J,10),IF(C178&lt;(MAX('Brass Fittings '!A:A))+1,VLOOKUP(C178,'Brass Fittings '!A:J,10),IF(C178&lt;(MAX(Valves!A:A))+1,VLOOKUP(C178,Valves!A:J,10),IF(C178&lt;(MAX('PEX Tubing'!A:A))+1,VLOOKUP(C178,'PEX Tubing'!A:I,9),IF(C178&lt;(MAX('PEX Fittings - Brass'!A:A))+1,VLOOKUP(C178,'PEX Fittings - Brass'!A:J,10),IF(C178&lt;(MAX('PEX Fittings - EXPN Brass'!A:A))+1,VLOOKUP(C178,'PEX Fittings - EXPN Brass'!A:J,10),IF(C178&lt;(MAX('PEX Fittings - F1807 PPSU '!A:A))+1,VLOOKUP(C178,'PEX Fittings - F1807 PPSU '!A:J,10),IF(C178&lt;(MAX('PEX Fittings - F1960 EPPSU'!A:A))+1,VLOOKUP(C178,'PEX Fittings - F1960 EPPSU'!A:J,10),IF(C178&lt;(MAX(Accessories!A:A))+1,VLOOKUP(C178,Accessories!A:J,10),IF(C178&lt;(MAX('PVC DWV'!A:A))+1,VLOOKUP(C178,'PVC DWV'!A:K,11),IF(C178&lt;(MAX('PVC SCH 40'!A:A))+1,VLOOKUP(C178,'PVC SCH 40'!A:K,11),IF(C178&lt;(MAX('Push Fittings'!A:A))+1,VLOOKUP(C178,'Push Fittings'!A:J,10),IF(C178&lt;(MAX('Copper Wrot'!A:A))+1,VLOOKUP(C178,'Copper Wrot'!A:L,12),IF(C178&lt;(MAX('Cast Copper'!A:A))+1,VLOOKUP(C178,'Cast Copper'!A:J,10),IF(C178&lt;(MAX('Press Copper Fittings'!A:A))+1,VLOOKUP(C178,'Press Copper Fittings'!A:J,10),IF(C178&lt;(MAX('Supply Stops'!A:A))+1,VLOOKUP(C178,'Supply Stops'!A:J,10),IF(C178&lt;(MAX('Supply Lines'!A:A))+1,VLOOKUP(C178,'Supply Lines'!A:J,10),IF(C178&lt;(MAX('Gas Connectors'!A:A))+1,VLOOKUP(C178,'Gas Connectors'!A:J,10),IF(C178&lt;(MAX('CI Fittings'!A:A))+1,VLOOKUP(C178,'CI Fittings'!A:J,10),IF(C178&lt;(MAX('Steel Couplings'!A:A))+1,VLOOKUP(C178,'Steel Couplings'!A:J,10),IF(C178&lt;(MAX(NHC!A:A))+1,VLOOKUP(C178,NHC!A:J,10),IF(C178&lt;(MAX('Dielectric Unions'!A:A))+1,VLOOKUP(C178,'Dielectric Unions'!A:J,10),IF(C178&lt;(MAX('MI Fittings - XH'!A:A))+1,VLOOKUP(C178,'MI Fittings - XH'!A:J,10),IF(C178&lt;(MAX('Steel Nipples - XH'!A:A))+1,VLOOKUP(C178,'Steel Nipples - XH'!A:J,10),IF(C178&lt;(MAX('CPVC Adapters'!A:A))+1,VLOOKUP(C178,'CPVC Adapters'!A:J,10),""))))))))))))))))))))))))))))))</f>
        <v/>
      </c>
      <c r="E178" s="975" t="str">
        <f>IF(C178&lt;(MAX('MI Fittings'!A:A))+1,VLOOKUP(C178,'MI Fittings'!A:K,3),IF(C178&lt;(MAX('CS Press Fittings'!A:A))+1,VLOOKUP(C178,'CS Press Fittings'!A:K,4),IF(C178&lt;(MAX('Steel Nipples'!A:A))+1,VLOOKUP(C178,'Steel Nipples'!A:K,3),IF(C178&lt;(MAX('Steel Cut Lengths'!A:A))+1,VLOOKUP(C178,'Steel Cut Lengths'!A:K,3),IF(C178&lt;(MAX('Pipe Hangers'!A:A))+1,VLOOKUP(C178,'Pipe Hangers'!A:J,3),IF(C178&lt;(MAX('Brass Nipples '!A:A))+1,VLOOKUP(C178,'Brass Nipples '!A:J,3),IF(C178&lt;(MAX('Brass Fittings '!A:A))+1,VLOOKUP(C178,'Brass Fittings '!A:J,3),IF(C178&lt;(MAX(Valves!A:A))+1,VLOOKUP(C178,Valves!A:J,3),IF(C178&lt;(MAX('PEX Tubing'!A:A))+1,VLOOKUP(C178,'PEX Tubing'!A:I,3),IF(C178&lt;(MAX('PEX Fittings - Brass'!A:A))+1,VLOOKUP(C178,'PEX Fittings - Brass'!A:J,3),IF(C178&lt;(MAX('PEX Fittings - EXPN Brass'!A:A))+1,VLOOKUP(C178,'PEX Fittings - EXPN Brass'!A:J,3),IF(C178&lt;(MAX('PEX Fittings - F1807 PPSU '!A:A))+1,VLOOKUP(C178,'PEX Fittings - F1807 PPSU '!A:J,3),IF(C178&lt;(MAX('PEX Fittings - F1960 EPPSU'!A:A))+1,VLOOKUP(C178,'PEX Fittings - F1960 EPPSU'!A:J,3),IF(C178&lt;(MAX(Accessories!A:A))+1,VLOOKUP(C178,Accessories!A:J,3),IF(C178&lt;(MAX('PVC DWV'!A:A))+1,VLOOKUP(C178,'PVC DWV'!A:K,3),IF(C178&lt;(MAX('PVC SCH 40'!A:A))+1,VLOOKUP(C178,'PVC SCH 40'!A:K,3),IF(C178&lt;(MAX('Push Fittings'!A:A))+1,VLOOKUP(C178,'Push Fittings'!A:J,3),IF(C178&lt;(MAX('Copper Wrot'!A:A))+1,VLOOKUP(C178,'Copper Wrot'!A:L,3),IF(C178&lt;(MAX('Cast Copper'!A:A))+1,VLOOKUP(C178,'Cast Copper'!A:J,3),IF(C178&lt;(MAX('Cast Copper'!A:A))+1,VLOOKUP(C178,'Cast Copper'!A:J,3),IF(C178&lt;(MAX('Press Copper Fittings'!A:A))+1,VLOOKUP(C178,'Press Copper Fittings'!A:J,3),IF(C178&lt;(MAX('Supply Stops'!A:A))+1,VLOOKUP(C178,'Supply Stops'!A:J,3),IF(C178&lt;(MAX('Supply Lines'!A:A))+1,VLOOKUP(C178,'Supply Lines'!A:J,3),IF(C178&lt;(MAX('Gas Connectors'!A:A))+1,VLOOKUP(C178,'Gas Connectors'!A:J,3),IF(C178&lt;(MAX('CI Fittings'!A:A))+1,VLOOKUP(C178,'CI Fittings'!A:J,3),IF(C178&lt;(MAX('Steel Couplings'!A:A))+1,VLOOKUP(C178,'Steel Couplings'!A:J,3),IF(C178&lt;(MAX(NHC!A:A))+1,VLOOKUP(C178,NHC!A:J,3),IF(C178&lt;(MAX('Dielectric Unions'!A:A))+1,VLOOKUP(C178,'Dielectric Unions'!A:J,3),IF(C178&lt;(MAX('MI Fittings - XH'!A:A))+1,VLOOKUP(C178,'MI Fittings - XH'!A:J,3),IF(C178&lt;(MAX('Steel Nipples - XH'!A:A))+1,VLOOKUP(C178,'Steel Nipples - XH'!A:J,3),IF(C178&lt;(MAX('CPVC Adapters'!A:A))+1,VLOOKUP(C178,'CPVC Adapters'!A:J,3),"")))))))))))))))))))))))))))))))</f>
        <v/>
      </c>
      <c r="F178" s="1376" t="str">
        <f>IFERROR(VLOOKUP(E178,'Consolidated Master Sheet'!B:C,2,0),"")</f>
        <v/>
      </c>
      <c r="G178" s="1377"/>
      <c r="H178" s="345" t="str">
        <f>IFERROR(VLOOKUP(E178,'PEX Tubing'!C:H,6,0),IFERROR(VLOOKUP(E178,'Consolidated Master Sheet'!B:G,6,0),""))</f>
        <v/>
      </c>
      <c r="I178" s="1554">
        <f>IF(C178&lt;(MAX('MI Fittings'!A:A))+1,VLOOKUP(C178,'MI Fittings'!A:K,7),IF(C178&lt;(MAX('CS Press Fittings'!A:A))+1,VLOOKUP(C178,'CS Press Fittings'!A:K,8),IF(C178&lt;(MAX('Steel Nipples'!A:A))+1,VLOOKUP(C178,'Steel Nipples'!A:K,7),IF(C178&lt;(MAX('Steel Cut Lengths'!A:A))+1,VLOOKUP(C178,'Steel Cut Lengths'!A:K,7),IF(C178&lt;(MAX('Pipe Hangers'!A:A))+1,VLOOKUP(C178,'Pipe Hangers'!A:J,7),IF(C178&lt;(MAX('Brass Nipples '!A:A))+1,VLOOKUP(C178,'Brass Nipples '!A:J,7),IF(C178&lt;(MAX('Brass Fittings '!A:A))+1,VLOOKUP(C178,'Brass Fittings '!A:J,7),IF(C178&lt;(MAX(Valves!A:A))+1,VLOOKUP(C178,Valves!A:J,7),IF(C178&lt;(MAX('PEX Tubing'!A:A))+1,VLOOKUP(C178,'PEX Tubing'!A:I,7),IF(C178&lt;(MAX('PEX Fittings - Brass'!A:A))+1,VLOOKUP(C178,'PEX Fittings - Brass'!A:J,7),IF(C178&lt;(MAX('PEX Fittings - EXPN Brass'!A:A))+1,VLOOKUP(C178,'PEX Fittings - EXPN Brass'!A:J,7),IF(C178&lt;(MAX('PEX Fittings - F1807 PPSU '!A:A))+1,VLOOKUP(C178,'PEX Fittings - F1807 PPSU '!A:J,7),IF(C178&lt;(MAX('PEX Fittings - F1960 EPPSU'!A:A))+1,VLOOKUP(C178,'PEX Fittings - F1960 EPPSU'!A:J,7),IF(C178&lt;(MAX(Accessories!A:A))+1,VLOOKUP(C178,Accessories!A:J,7),IF(C178&lt;(MAX('PVC DWV'!A:A))+1,VLOOKUP(C178,'PVC DWV'!A:K,8),IF(C178&lt;(MAX('PVC SCH 40'!A:A))+1,VLOOKUP(C178,'PVC SCH 40'!A:K,7),IF(C178&lt;(MAX('Push Fittings'!A:A))+1,VLOOKUP(C178,'Push Fittings'!A:J,7),IF(C178&lt;(MAX('Copper Wrot'!A:A))+1,VLOOKUP(C178,'Copper Wrot'!A:L,9),IF(C178&lt;(MAX('Cast Copper'!A:A))+1,VLOOKUP(C178,'Cast Copper'!A:J,6),IF(C178&lt;(MAX('Press Copper Fittings'!A:A))+1,VLOOKUP(C178,'Press Copper Fittings'!A:J,7),IF(C178&lt;(MAX('Supply Stops'!A:A))+1,VLOOKUP(C178,'Supply Stops'!A:J,7),IF(C178&lt;(MAX('Supply Lines'!A:A))+1,VLOOKUP(C178,'Supply Lines'!A:J,7),IF(C178&lt;(MAX('Gas Connectors'!A:A))+1,VLOOKUP(C178,'Gas Connectors'!A:J,7),IF(C178&lt;(MAX('CI Fittings'!A:A))+1,VLOOKUP(C178,'CI Fittings'!A:J,7),IF(C178&lt;(MAX('Steel Couplings'!A:A))+1,VLOOKUP(C178,'Steel Couplings'!A:J,7),IF(C178&lt;(MAX(NHC!A:A))+1,VLOOKUP(C178,NHC!A:J,7),IF(C178&lt;(MAX('Dielectric Unions'!A:A))+1,VLOOKUP(C178,'Dielectric Unions'!A:J,7),IF(C178&lt;(MAX('MI Fittings - XH'!A:A))+1,VLOOKUP(C178,'MI Fittings - XH'!A:J,7),IF(C178&lt;(MAX('Steel Nipples - XH'!A:A))+1,VLOOKUP(C178,'Steel Nipples - XH'!A:J,7),IF(C178&lt;(MAX('CPVC Adapters'!A:A))+1,VLOOKUP(C178,'CPVC Adapters'!A:J,7),0))))))))))))))))))))))))))))))</f>
        <v>0</v>
      </c>
      <c r="J178" s="1555">
        <f t="shared" si="2"/>
        <v>0</v>
      </c>
    </row>
    <row r="179" spans="3:10" ht="15" customHeight="1" thickTop="1" thickBot="1">
      <c r="C179" s="976">
        <v>158</v>
      </c>
      <c r="D179" s="17" t="str">
        <f>IF(C179&lt;(MAX('MI Fittings'!A:A))+1,VLOOKUP(C179,'MI Fittings'!A:K,10),IF(C179&lt;(MAX('CS Press Fittings'!A:A))+1,VLOOKUP(C179,'CS Press Fittings'!A:K,11),IF(C179&lt;(MAX('Steel Nipples'!A:A))+1,VLOOKUP(C179,'Steel Nipples'!A:K,10),IF(C179&lt;(MAX('Steel Cut Lengths'!A:A))+1,VLOOKUP(C179,'Steel Cut Lengths'!A:K,10),IF(C179&lt;(MAX('Pipe Hangers'!A:A))+1,VLOOKUP(C179,'Pipe Hangers'!A:J,10),IF(C179&lt;(MAX('Brass Nipples '!A:A))+1,VLOOKUP(C179,'Brass Nipples '!A:J,10),IF(C179&lt;(MAX('Brass Fittings '!A:A))+1,VLOOKUP(C179,'Brass Fittings '!A:J,10),IF(C179&lt;(MAX(Valves!A:A))+1,VLOOKUP(C179,Valves!A:J,10),IF(C179&lt;(MAX('PEX Tubing'!A:A))+1,VLOOKUP(C179,'PEX Tubing'!A:I,9),IF(C179&lt;(MAX('PEX Fittings - Brass'!A:A))+1,VLOOKUP(C179,'PEX Fittings - Brass'!A:J,10),IF(C179&lt;(MAX('PEX Fittings - EXPN Brass'!A:A))+1,VLOOKUP(C179,'PEX Fittings - EXPN Brass'!A:J,10),IF(C179&lt;(MAX('PEX Fittings - F1807 PPSU '!A:A))+1,VLOOKUP(C179,'PEX Fittings - F1807 PPSU '!A:J,10),IF(C179&lt;(MAX('PEX Fittings - F1960 EPPSU'!A:A))+1,VLOOKUP(C179,'PEX Fittings - F1960 EPPSU'!A:J,10),IF(C179&lt;(MAX(Accessories!A:A))+1,VLOOKUP(C179,Accessories!A:J,10),IF(C179&lt;(MAX('PVC DWV'!A:A))+1,VLOOKUP(C179,'PVC DWV'!A:K,11),IF(C179&lt;(MAX('PVC SCH 40'!A:A))+1,VLOOKUP(C179,'PVC SCH 40'!A:K,11),IF(C179&lt;(MAX('Push Fittings'!A:A))+1,VLOOKUP(C179,'Push Fittings'!A:J,10),IF(C179&lt;(MAX('Copper Wrot'!A:A))+1,VLOOKUP(C179,'Copper Wrot'!A:L,12),IF(C179&lt;(MAX('Cast Copper'!A:A))+1,VLOOKUP(C179,'Cast Copper'!A:J,10),IF(C179&lt;(MAX('Press Copper Fittings'!A:A))+1,VLOOKUP(C179,'Press Copper Fittings'!A:J,10),IF(C179&lt;(MAX('Supply Stops'!A:A))+1,VLOOKUP(C179,'Supply Stops'!A:J,10),IF(C179&lt;(MAX('Supply Lines'!A:A))+1,VLOOKUP(C179,'Supply Lines'!A:J,10),IF(C179&lt;(MAX('Gas Connectors'!A:A))+1,VLOOKUP(C179,'Gas Connectors'!A:J,10),IF(C179&lt;(MAX('CI Fittings'!A:A))+1,VLOOKUP(C179,'CI Fittings'!A:J,10),IF(C179&lt;(MAX('Steel Couplings'!A:A))+1,VLOOKUP(C179,'Steel Couplings'!A:J,10),IF(C179&lt;(MAX(NHC!A:A))+1,VLOOKUP(C179,NHC!A:J,10),IF(C179&lt;(MAX('Dielectric Unions'!A:A))+1,VLOOKUP(C179,'Dielectric Unions'!A:J,10),IF(C179&lt;(MAX('MI Fittings - XH'!A:A))+1,VLOOKUP(C179,'MI Fittings - XH'!A:J,10),IF(C179&lt;(MAX('Steel Nipples - XH'!A:A))+1,VLOOKUP(C179,'Steel Nipples - XH'!A:J,10),IF(C179&lt;(MAX('CPVC Adapters'!A:A))+1,VLOOKUP(C179,'CPVC Adapters'!A:J,10),""))))))))))))))))))))))))))))))</f>
        <v/>
      </c>
      <c r="E179" s="975" t="str">
        <f>IF(C179&lt;(MAX('MI Fittings'!A:A))+1,VLOOKUP(C179,'MI Fittings'!A:K,3),IF(C179&lt;(MAX('CS Press Fittings'!A:A))+1,VLOOKUP(C179,'CS Press Fittings'!A:K,4),IF(C179&lt;(MAX('Steel Nipples'!A:A))+1,VLOOKUP(C179,'Steel Nipples'!A:K,3),IF(C179&lt;(MAX('Steel Cut Lengths'!A:A))+1,VLOOKUP(C179,'Steel Cut Lengths'!A:K,3),IF(C179&lt;(MAX('Pipe Hangers'!A:A))+1,VLOOKUP(C179,'Pipe Hangers'!A:J,3),IF(C179&lt;(MAX('Brass Nipples '!A:A))+1,VLOOKUP(C179,'Brass Nipples '!A:J,3),IF(C179&lt;(MAX('Brass Fittings '!A:A))+1,VLOOKUP(C179,'Brass Fittings '!A:J,3),IF(C179&lt;(MAX(Valves!A:A))+1,VLOOKUP(C179,Valves!A:J,3),IF(C179&lt;(MAX('PEX Tubing'!A:A))+1,VLOOKUP(C179,'PEX Tubing'!A:I,3),IF(C179&lt;(MAX('PEX Fittings - Brass'!A:A))+1,VLOOKUP(C179,'PEX Fittings - Brass'!A:J,3),IF(C179&lt;(MAX('PEX Fittings - EXPN Brass'!A:A))+1,VLOOKUP(C179,'PEX Fittings - EXPN Brass'!A:J,3),IF(C179&lt;(MAX('PEX Fittings - F1807 PPSU '!A:A))+1,VLOOKUP(C179,'PEX Fittings - F1807 PPSU '!A:J,3),IF(C179&lt;(MAX('PEX Fittings - F1960 EPPSU'!A:A))+1,VLOOKUP(C179,'PEX Fittings - F1960 EPPSU'!A:J,3),IF(C179&lt;(MAX(Accessories!A:A))+1,VLOOKUP(C179,Accessories!A:J,3),IF(C179&lt;(MAX('PVC DWV'!A:A))+1,VLOOKUP(C179,'PVC DWV'!A:K,3),IF(C179&lt;(MAX('PVC SCH 40'!A:A))+1,VLOOKUP(C179,'PVC SCH 40'!A:K,3),IF(C179&lt;(MAX('Push Fittings'!A:A))+1,VLOOKUP(C179,'Push Fittings'!A:J,3),IF(C179&lt;(MAX('Copper Wrot'!A:A))+1,VLOOKUP(C179,'Copper Wrot'!A:L,3),IF(C179&lt;(MAX('Cast Copper'!A:A))+1,VLOOKUP(C179,'Cast Copper'!A:J,3),IF(C179&lt;(MAX('Cast Copper'!A:A))+1,VLOOKUP(C179,'Cast Copper'!A:J,3),IF(C179&lt;(MAX('Press Copper Fittings'!A:A))+1,VLOOKUP(C179,'Press Copper Fittings'!A:J,3),IF(C179&lt;(MAX('Supply Stops'!A:A))+1,VLOOKUP(C179,'Supply Stops'!A:J,3),IF(C179&lt;(MAX('Supply Lines'!A:A))+1,VLOOKUP(C179,'Supply Lines'!A:J,3),IF(C179&lt;(MAX('Gas Connectors'!A:A))+1,VLOOKUP(C179,'Gas Connectors'!A:J,3),IF(C179&lt;(MAX('CI Fittings'!A:A))+1,VLOOKUP(C179,'CI Fittings'!A:J,3),IF(C179&lt;(MAX('Steel Couplings'!A:A))+1,VLOOKUP(C179,'Steel Couplings'!A:J,3),IF(C179&lt;(MAX(NHC!A:A))+1,VLOOKUP(C179,NHC!A:J,3),IF(C179&lt;(MAX('Dielectric Unions'!A:A))+1,VLOOKUP(C179,'Dielectric Unions'!A:J,3),IF(C179&lt;(MAX('MI Fittings - XH'!A:A))+1,VLOOKUP(C179,'MI Fittings - XH'!A:J,3),IF(C179&lt;(MAX('Steel Nipples - XH'!A:A))+1,VLOOKUP(C179,'Steel Nipples - XH'!A:J,3),IF(C179&lt;(MAX('CPVC Adapters'!A:A))+1,VLOOKUP(C179,'CPVC Adapters'!A:J,3),"")))))))))))))))))))))))))))))))</f>
        <v/>
      </c>
      <c r="F179" s="1376" t="str">
        <f>IFERROR(VLOOKUP(E179,'Consolidated Master Sheet'!B:C,2,0),"")</f>
        <v/>
      </c>
      <c r="G179" s="1377"/>
      <c r="H179" s="345" t="str">
        <f>IFERROR(VLOOKUP(E179,'PEX Tubing'!C:H,6,0),IFERROR(VLOOKUP(E179,'Consolidated Master Sheet'!B:G,6,0),""))</f>
        <v/>
      </c>
      <c r="I179" s="1554">
        <f>IF(C179&lt;(MAX('MI Fittings'!A:A))+1,VLOOKUP(C179,'MI Fittings'!A:K,7),IF(C179&lt;(MAX('CS Press Fittings'!A:A))+1,VLOOKUP(C179,'CS Press Fittings'!A:K,8),IF(C179&lt;(MAX('Steel Nipples'!A:A))+1,VLOOKUP(C179,'Steel Nipples'!A:K,7),IF(C179&lt;(MAX('Steel Cut Lengths'!A:A))+1,VLOOKUP(C179,'Steel Cut Lengths'!A:K,7),IF(C179&lt;(MAX('Pipe Hangers'!A:A))+1,VLOOKUP(C179,'Pipe Hangers'!A:J,7),IF(C179&lt;(MAX('Brass Nipples '!A:A))+1,VLOOKUP(C179,'Brass Nipples '!A:J,7),IF(C179&lt;(MAX('Brass Fittings '!A:A))+1,VLOOKUP(C179,'Brass Fittings '!A:J,7),IF(C179&lt;(MAX(Valves!A:A))+1,VLOOKUP(C179,Valves!A:J,7),IF(C179&lt;(MAX('PEX Tubing'!A:A))+1,VLOOKUP(C179,'PEX Tubing'!A:I,7),IF(C179&lt;(MAX('PEX Fittings - Brass'!A:A))+1,VLOOKUP(C179,'PEX Fittings - Brass'!A:J,7),IF(C179&lt;(MAX('PEX Fittings - EXPN Brass'!A:A))+1,VLOOKUP(C179,'PEX Fittings - EXPN Brass'!A:J,7),IF(C179&lt;(MAX('PEX Fittings - F1807 PPSU '!A:A))+1,VLOOKUP(C179,'PEX Fittings - F1807 PPSU '!A:J,7),IF(C179&lt;(MAX('PEX Fittings - F1960 EPPSU'!A:A))+1,VLOOKUP(C179,'PEX Fittings - F1960 EPPSU'!A:J,7),IF(C179&lt;(MAX(Accessories!A:A))+1,VLOOKUP(C179,Accessories!A:J,7),IF(C179&lt;(MAX('PVC DWV'!A:A))+1,VLOOKUP(C179,'PVC DWV'!A:K,8),IF(C179&lt;(MAX('PVC SCH 40'!A:A))+1,VLOOKUP(C179,'PVC SCH 40'!A:K,7),IF(C179&lt;(MAX('Push Fittings'!A:A))+1,VLOOKUP(C179,'Push Fittings'!A:J,7),IF(C179&lt;(MAX('Copper Wrot'!A:A))+1,VLOOKUP(C179,'Copper Wrot'!A:L,9),IF(C179&lt;(MAX('Cast Copper'!A:A))+1,VLOOKUP(C179,'Cast Copper'!A:J,6),IF(C179&lt;(MAX('Press Copper Fittings'!A:A))+1,VLOOKUP(C179,'Press Copper Fittings'!A:J,7),IF(C179&lt;(MAX('Supply Stops'!A:A))+1,VLOOKUP(C179,'Supply Stops'!A:J,7),IF(C179&lt;(MAX('Supply Lines'!A:A))+1,VLOOKUP(C179,'Supply Lines'!A:J,7),IF(C179&lt;(MAX('Gas Connectors'!A:A))+1,VLOOKUP(C179,'Gas Connectors'!A:J,7),IF(C179&lt;(MAX('CI Fittings'!A:A))+1,VLOOKUP(C179,'CI Fittings'!A:J,7),IF(C179&lt;(MAX('Steel Couplings'!A:A))+1,VLOOKUP(C179,'Steel Couplings'!A:J,7),IF(C179&lt;(MAX(NHC!A:A))+1,VLOOKUP(C179,NHC!A:J,7),IF(C179&lt;(MAX('Dielectric Unions'!A:A))+1,VLOOKUP(C179,'Dielectric Unions'!A:J,7),IF(C179&lt;(MAX('MI Fittings - XH'!A:A))+1,VLOOKUP(C179,'MI Fittings - XH'!A:J,7),IF(C179&lt;(MAX('Steel Nipples - XH'!A:A))+1,VLOOKUP(C179,'Steel Nipples - XH'!A:J,7),IF(C179&lt;(MAX('CPVC Adapters'!A:A))+1,VLOOKUP(C179,'CPVC Adapters'!A:J,7),0))))))))))))))))))))))))))))))</f>
        <v>0</v>
      </c>
      <c r="J179" s="1555">
        <f t="shared" si="2"/>
        <v>0</v>
      </c>
    </row>
    <row r="180" spans="3:10" ht="15" customHeight="1" thickTop="1" thickBot="1">
      <c r="C180" s="977">
        <v>159</v>
      </c>
      <c r="D180" s="17" t="str">
        <f>IF(C180&lt;(MAX('MI Fittings'!A:A))+1,VLOOKUP(C180,'MI Fittings'!A:K,10),IF(C180&lt;(MAX('CS Press Fittings'!A:A))+1,VLOOKUP(C180,'CS Press Fittings'!A:K,11),IF(C180&lt;(MAX('Steel Nipples'!A:A))+1,VLOOKUP(C180,'Steel Nipples'!A:K,10),IF(C180&lt;(MAX('Steel Cut Lengths'!A:A))+1,VLOOKUP(C180,'Steel Cut Lengths'!A:K,10),IF(C180&lt;(MAX('Pipe Hangers'!A:A))+1,VLOOKUP(C180,'Pipe Hangers'!A:J,10),IF(C180&lt;(MAX('Brass Nipples '!A:A))+1,VLOOKUP(C180,'Brass Nipples '!A:J,10),IF(C180&lt;(MAX('Brass Fittings '!A:A))+1,VLOOKUP(C180,'Brass Fittings '!A:J,10),IF(C180&lt;(MAX(Valves!A:A))+1,VLOOKUP(C180,Valves!A:J,10),IF(C180&lt;(MAX('PEX Tubing'!A:A))+1,VLOOKUP(C180,'PEX Tubing'!A:I,9),IF(C180&lt;(MAX('PEX Fittings - Brass'!A:A))+1,VLOOKUP(C180,'PEX Fittings - Brass'!A:J,10),IF(C180&lt;(MAX('PEX Fittings - EXPN Brass'!A:A))+1,VLOOKUP(C180,'PEX Fittings - EXPN Brass'!A:J,10),IF(C180&lt;(MAX('PEX Fittings - F1807 PPSU '!A:A))+1,VLOOKUP(C180,'PEX Fittings - F1807 PPSU '!A:J,10),IF(C180&lt;(MAX('PEX Fittings - F1960 EPPSU'!A:A))+1,VLOOKUP(C180,'PEX Fittings - F1960 EPPSU'!A:J,10),IF(C180&lt;(MAX(Accessories!A:A))+1,VLOOKUP(C180,Accessories!A:J,10),IF(C180&lt;(MAX('PVC DWV'!A:A))+1,VLOOKUP(C180,'PVC DWV'!A:K,11),IF(C180&lt;(MAX('PVC SCH 40'!A:A))+1,VLOOKUP(C180,'PVC SCH 40'!A:K,11),IF(C180&lt;(MAX('Push Fittings'!A:A))+1,VLOOKUP(C180,'Push Fittings'!A:J,10),IF(C180&lt;(MAX('Copper Wrot'!A:A))+1,VLOOKUP(C180,'Copper Wrot'!A:L,12),IF(C180&lt;(MAX('Cast Copper'!A:A))+1,VLOOKUP(C180,'Cast Copper'!A:J,10),IF(C180&lt;(MAX('Press Copper Fittings'!A:A))+1,VLOOKUP(C180,'Press Copper Fittings'!A:J,10),IF(C180&lt;(MAX('Supply Stops'!A:A))+1,VLOOKUP(C180,'Supply Stops'!A:J,10),IF(C180&lt;(MAX('Supply Lines'!A:A))+1,VLOOKUP(C180,'Supply Lines'!A:J,10),IF(C180&lt;(MAX('Gas Connectors'!A:A))+1,VLOOKUP(C180,'Gas Connectors'!A:J,10),IF(C180&lt;(MAX('CI Fittings'!A:A))+1,VLOOKUP(C180,'CI Fittings'!A:J,10),IF(C180&lt;(MAX('Steel Couplings'!A:A))+1,VLOOKUP(C180,'Steel Couplings'!A:J,10),IF(C180&lt;(MAX(NHC!A:A))+1,VLOOKUP(C180,NHC!A:J,10),IF(C180&lt;(MAX('Dielectric Unions'!A:A))+1,VLOOKUP(C180,'Dielectric Unions'!A:J,10),IF(C180&lt;(MAX('MI Fittings - XH'!A:A))+1,VLOOKUP(C180,'MI Fittings - XH'!A:J,10),IF(C180&lt;(MAX('Steel Nipples - XH'!A:A))+1,VLOOKUP(C180,'Steel Nipples - XH'!A:J,10),IF(C180&lt;(MAX('CPVC Adapters'!A:A))+1,VLOOKUP(C180,'CPVC Adapters'!A:J,10),""))))))))))))))))))))))))))))))</f>
        <v/>
      </c>
      <c r="E180" s="975" t="str">
        <f>IF(C180&lt;(MAX('MI Fittings'!A:A))+1,VLOOKUP(C180,'MI Fittings'!A:K,3),IF(C180&lt;(MAX('CS Press Fittings'!A:A))+1,VLOOKUP(C180,'CS Press Fittings'!A:K,4),IF(C180&lt;(MAX('Steel Nipples'!A:A))+1,VLOOKUP(C180,'Steel Nipples'!A:K,3),IF(C180&lt;(MAX('Steel Cut Lengths'!A:A))+1,VLOOKUP(C180,'Steel Cut Lengths'!A:K,3),IF(C180&lt;(MAX('Pipe Hangers'!A:A))+1,VLOOKUP(C180,'Pipe Hangers'!A:J,3),IF(C180&lt;(MAX('Brass Nipples '!A:A))+1,VLOOKUP(C180,'Brass Nipples '!A:J,3),IF(C180&lt;(MAX('Brass Fittings '!A:A))+1,VLOOKUP(C180,'Brass Fittings '!A:J,3),IF(C180&lt;(MAX(Valves!A:A))+1,VLOOKUP(C180,Valves!A:J,3),IF(C180&lt;(MAX('PEX Tubing'!A:A))+1,VLOOKUP(C180,'PEX Tubing'!A:I,3),IF(C180&lt;(MAX('PEX Fittings - Brass'!A:A))+1,VLOOKUP(C180,'PEX Fittings - Brass'!A:J,3),IF(C180&lt;(MAX('PEX Fittings - EXPN Brass'!A:A))+1,VLOOKUP(C180,'PEX Fittings - EXPN Brass'!A:J,3),IF(C180&lt;(MAX('PEX Fittings - F1807 PPSU '!A:A))+1,VLOOKUP(C180,'PEX Fittings - F1807 PPSU '!A:J,3),IF(C180&lt;(MAX('PEX Fittings - F1960 EPPSU'!A:A))+1,VLOOKUP(C180,'PEX Fittings - F1960 EPPSU'!A:J,3),IF(C180&lt;(MAX(Accessories!A:A))+1,VLOOKUP(C180,Accessories!A:J,3),IF(C180&lt;(MAX('PVC DWV'!A:A))+1,VLOOKUP(C180,'PVC DWV'!A:K,3),IF(C180&lt;(MAX('PVC SCH 40'!A:A))+1,VLOOKUP(C180,'PVC SCH 40'!A:K,3),IF(C180&lt;(MAX('Push Fittings'!A:A))+1,VLOOKUP(C180,'Push Fittings'!A:J,3),IF(C180&lt;(MAX('Copper Wrot'!A:A))+1,VLOOKUP(C180,'Copper Wrot'!A:L,3),IF(C180&lt;(MAX('Cast Copper'!A:A))+1,VLOOKUP(C180,'Cast Copper'!A:J,3),IF(C180&lt;(MAX('Cast Copper'!A:A))+1,VLOOKUP(C180,'Cast Copper'!A:J,3),IF(C180&lt;(MAX('Press Copper Fittings'!A:A))+1,VLOOKUP(C180,'Press Copper Fittings'!A:J,3),IF(C180&lt;(MAX('Supply Stops'!A:A))+1,VLOOKUP(C180,'Supply Stops'!A:J,3),IF(C180&lt;(MAX('Supply Lines'!A:A))+1,VLOOKUP(C180,'Supply Lines'!A:J,3),IF(C180&lt;(MAX('Gas Connectors'!A:A))+1,VLOOKUP(C180,'Gas Connectors'!A:J,3),IF(C180&lt;(MAX('CI Fittings'!A:A))+1,VLOOKUP(C180,'CI Fittings'!A:J,3),IF(C180&lt;(MAX('Steel Couplings'!A:A))+1,VLOOKUP(C180,'Steel Couplings'!A:J,3),IF(C180&lt;(MAX(NHC!A:A))+1,VLOOKUP(C180,NHC!A:J,3),IF(C180&lt;(MAX('Dielectric Unions'!A:A))+1,VLOOKUP(C180,'Dielectric Unions'!A:J,3),IF(C180&lt;(MAX('MI Fittings - XH'!A:A))+1,VLOOKUP(C180,'MI Fittings - XH'!A:J,3),IF(C180&lt;(MAX('Steel Nipples - XH'!A:A))+1,VLOOKUP(C180,'Steel Nipples - XH'!A:J,3),IF(C180&lt;(MAX('CPVC Adapters'!A:A))+1,VLOOKUP(C180,'CPVC Adapters'!A:J,3),"")))))))))))))))))))))))))))))))</f>
        <v/>
      </c>
      <c r="F180" s="1376" t="str">
        <f>IFERROR(VLOOKUP(E180,'Consolidated Master Sheet'!B:C,2,0),"")</f>
        <v/>
      </c>
      <c r="G180" s="1377"/>
      <c r="H180" s="345" t="str">
        <f>IFERROR(VLOOKUP(E180,'PEX Tubing'!C:H,6,0),IFERROR(VLOOKUP(E180,'Consolidated Master Sheet'!B:G,6,0),""))</f>
        <v/>
      </c>
      <c r="I180" s="1554">
        <f>IF(C180&lt;(MAX('MI Fittings'!A:A))+1,VLOOKUP(C180,'MI Fittings'!A:K,7),IF(C180&lt;(MAX('CS Press Fittings'!A:A))+1,VLOOKUP(C180,'CS Press Fittings'!A:K,8),IF(C180&lt;(MAX('Steel Nipples'!A:A))+1,VLOOKUP(C180,'Steel Nipples'!A:K,7),IF(C180&lt;(MAX('Steel Cut Lengths'!A:A))+1,VLOOKUP(C180,'Steel Cut Lengths'!A:K,7),IF(C180&lt;(MAX('Pipe Hangers'!A:A))+1,VLOOKUP(C180,'Pipe Hangers'!A:J,7),IF(C180&lt;(MAX('Brass Nipples '!A:A))+1,VLOOKUP(C180,'Brass Nipples '!A:J,7),IF(C180&lt;(MAX('Brass Fittings '!A:A))+1,VLOOKUP(C180,'Brass Fittings '!A:J,7),IF(C180&lt;(MAX(Valves!A:A))+1,VLOOKUP(C180,Valves!A:J,7),IF(C180&lt;(MAX('PEX Tubing'!A:A))+1,VLOOKUP(C180,'PEX Tubing'!A:I,7),IF(C180&lt;(MAX('PEX Fittings - Brass'!A:A))+1,VLOOKUP(C180,'PEX Fittings - Brass'!A:J,7),IF(C180&lt;(MAX('PEX Fittings - EXPN Brass'!A:A))+1,VLOOKUP(C180,'PEX Fittings - EXPN Brass'!A:J,7),IF(C180&lt;(MAX('PEX Fittings - F1807 PPSU '!A:A))+1,VLOOKUP(C180,'PEX Fittings - F1807 PPSU '!A:J,7),IF(C180&lt;(MAX('PEX Fittings - F1960 EPPSU'!A:A))+1,VLOOKUP(C180,'PEX Fittings - F1960 EPPSU'!A:J,7),IF(C180&lt;(MAX(Accessories!A:A))+1,VLOOKUP(C180,Accessories!A:J,7),IF(C180&lt;(MAX('PVC DWV'!A:A))+1,VLOOKUP(C180,'PVC DWV'!A:K,8),IF(C180&lt;(MAX('PVC SCH 40'!A:A))+1,VLOOKUP(C180,'PVC SCH 40'!A:K,7),IF(C180&lt;(MAX('Push Fittings'!A:A))+1,VLOOKUP(C180,'Push Fittings'!A:J,7),IF(C180&lt;(MAX('Copper Wrot'!A:A))+1,VLOOKUP(C180,'Copper Wrot'!A:L,9),IF(C180&lt;(MAX('Cast Copper'!A:A))+1,VLOOKUP(C180,'Cast Copper'!A:J,6),IF(C180&lt;(MAX('Press Copper Fittings'!A:A))+1,VLOOKUP(C180,'Press Copper Fittings'!A:J,7),IF(C180&lt;(MAX('Supply Stops'!A:A))+1,VLOOKUP(C180,'Supply Stops'!A:J,7),IF(C180&lt;(MAX('Supply Lines'!A:A))+1,VLOOKUP(C180,'Supply Lines'!A:J,7),IF(C180&lt;(MAX('Gas Connectors'!A:A))+1,VLOOKUP(C180,'Gas Connectors'!A:J,7),IF(C180&lt;(MAX('CI Fittings'!A:A))+1,VLOOKUP(C180,'CI Fittings'!A:J,7),IF(C180&lt;(MAX('Steel Couplings'!A:A))+1,VLOOKUP(C180,'Steel Couplings'!A:J,7),IF(C180&lt;(MAX(NHC!A:A))+1,VLOOKUP(C180,NHC!A:J,7),IF(C180&lt;(MAX('Dielectric Unions'!A:A))+1,VLOOKUP(C180,'Dielectric Unions'!A:J,7),IF(C180&lt;(MAX('MI Fittings - XH'!A:A))+1,VLOOKUP(C180,'MI Fittings - XH'!A:J,7),IF(C180&lt;(MAX('Steel Nipples - XH'!A:A))+1,VLOOKUP(C180,'Steel Nipples - XH'!A:J,7),IF(C180&lt;(MAX('CPVC Adapters'!A:A))+1,VLOOKUP(C180,'CPVC Adapters'!A:J,7),0))))))))))))))))))))))))))))))</f>
        <v>0</v>
      </c>
      <c r="J180" s="1555">
        <f t="shared" si="2"/>
        <v>0</v>
      </c>
    </row>
    <row r="181" spans="3:10" ht="15" customHeight="1" thickTop="1" thickBot="1">
      <c r="C181" s="976">
        <v>160</v>
      </c>
      <c r="D181" s="17" t="str">
        <f>IF(C181&lt;(MAX('MI Fittings'!A:A))+1,VLOOKUP(C181,'MI Fittings'!A:K,10),IF(C181&lt;(MAX('CS Press Fittings'!A:A))+1,VLOOKUP(C181,'CS Press Fittings'!A:K,11),IF(C181&lt;(MAX('Steel Nipples'!A:A))+1,VLOOKUP(C181,'Steel Nipples'!A:K,10),IF(C181&lt;(MAX('Steel Cut Lengths'!A:A))+1,VLOOKUP(C181,'Steel Cut Lengths'!A:K,10),IF(C181&lt;(MAX('Pipe Hangers'!A:A))+1,VLOOKUP(C181,'Pipe Hangers'!A:J,10),IF(C181&lt;(MAX('Brass Nipples '!A:A))+1,VLOOKUP(C181,'Brass Nipples '!A:J,10),IF(C181&lt;(MAX('Brass Fittings '!A:A))+1,VLOOKUP(C181,'Brass Fittings '!A:J,10),IF(C181&lt;(MAX(Valves!A:A))+1,VLOOKUP(C181,Valves!A:J,10),IF(C181&lt;(MAX('PEX Tubing'!A:A))+1,VLOOKUP(C181,'PEX Tubing'!A:I,9),IF(C181&lt;(MAX('PEX Fittings - Brass'!A:A))+1,VLOOKUP(C181,'PEX Fittings - Brass'!A:J,10),IF(C181&lt;(MAX('PEX Fittings - EXPN Brass'!A:A))+1,VLOOKUP(C181,'PEX Fittings - EXPN Brass'!A:J,10),IF(C181&lt;(MAX('PEX Fittings - F1807 PPSU '!A:A))+1,VLOOKUP(C181,'PEX Fittings - F1807 PPSU '!A:J,10),IF(C181&lt;(MAX('PEX Fittings - F1960 EPPSU'!A:A))+1,VLOOKUP(C181,'PEX Fittings - F1960 EPPSU'!A:J,10),IF(C181&lt;(MAX(Accessories!A:A))+1,VLOOKUP(C181,Accessories!A:J,10),IF(C181&lt;(MAX('PVC DWV'!A:A))+1,VLOOKUP(C181,'PVC DWV'!A:K,11),IF(C181&lt;(MAX('PVC SCH 40'!A:A))+1,VLOOKUP(C181,'PVC SCH 40'!A:K,11),IF(C181&lt;(MAX('Push Fittings'!A:A))+1,VLOOKUP(C181,'Push Fittings'!A:J,10),IF(C181&lt;(MAX('Copper Wrot'!A:A))+1,VLOOKUP(C181,'Copper Wrot'!A:L,12),IF(C181&lt;(MAX('Cast Copper'!A:A))+1,VLOOKUP(C181,'Cast Copper'!A:J,10),IF(C181&lt;(MAX('Press Copper Fittings'!A:A))+1,VLOOKUP(C181,'Press Copper Fittings'!A:J,10),IF(C181&lt;(MAX('Supply Stops'!A:A))+1,VLOOKUP(C181,'Supply Stops'!A:J,10),IF(C181&lt;(MAX('Supply Lines'!A:A))+1,VLOOKUP(C181,'Supply Lines'!A:J,10),IF(C181&lt;(MAX('Gas Connectors'!A:A))+1,VLOOKUP(C181,'Gas Connectors'!A:J,10),IF(C181&lt;(MAX('CI Fittings'!A:A))+1,VLOOKUP(C181,'CI Fittings'!A:J,10),IF(C181&lt;(MAX('Steel Couplings'!A:A))+1,VLOOKUP(C181,'Steel Couplings'!A:J,10),IF(C181&lt;(MAX(NHC!A:A))+1,VLOOKUP(C181,NHC!A:J,10),IF(C181&lt;(MAX('Dielectric Unions'!A:A))+1,VLOOKUP(C181,'Dielectric Unions'!A:J,10),IF(C181&lt;(MAX('MI Fittings - XH'!A:A))+1,VLOOKUP(C181,'MI Fittings - XH'!A:J,10),IF(C181&lt;(MAX('Steel Nipples - XH'!A:A))+1,VLOOKUP(C181,'Steel Nipples - XH'!A:J,10),IF(C181&lt;(MAX('CPVC Adapters'!A:A))+1,VLOOKUP(C181,'CPVC Adapters'!A:J,10),""))))))))))))))))))))))))))))))</f>
        <v/>
      </c>
      <c r="E181" s="975" t="str">
        <f>IF(C181&lt;(MAX('MI Fittings'!A:A))+1,VLOOKUP(C181,'MI Fittings'!A:K,3),IF(C181&lt;(MAX('CS Press Fittings'!A:A))+1,VLOOKUP(C181,'CS Press Fittings'!A:K,4),IF(C181&lt;(MAX('Steel Nipples'!A:A))+1,VLOOKUP(C181,'Steel Nipples'!A:K,3),IF(C181&lt;(MAX('Steel Cut Lengths'!A:A))+1,VLOOKUP(C181,'Steel Cut Lengths'!A:K,3),IF(C181&lt;(MAX('Pipe Hangers'!A:A))+1,VLOOKUP(C181,'Pipe Hangers'!A:J,3),IF(C181&lt;(MAX('Brass Nipples '!A:A))+1,VLOOKUP(C181,'Brass Nipples '!A:J,3),IF(C181&lt;(MAX('Brass Fittings '!A:A))+1,VLOOKUP(C181,'Brass Fittings '!A:J,3),IF(C181&lt;(MAX(Valves!A:A))+1,VLOOKUP(C181,Valves!A:J,3),IF(C181&lt;(MAX('PEX Tubing'!A:A))+1,VLOOKUP(C181,'PEX Tubing'!A:I,3),IF(C181&lt;(MAX('PEX Fittings - Brass'!A:A))+1,VLOOKUP(C181,'PEX Fittings - Brass'!A:J,3),IF(C181&lt;(MAX('PEX Fittings - EXPN Brass'!A:A))+1,VLOOKUP(C181,'PEX Fittings - EXPN Brass'!A:J,3),IF(C181&lt;(MAX('PEX Fittings - F1807 PPSU '!A:A))+1,VLOOKUP(C181,'PEX Fittings - F1807 PPSU '!A:J,3),IF(C181&lt;(MAX('PEX Fittings - F1960 EPPSU'!A:A))+1,VLOOKUP(C181,'PEX Fittings - F1960 EPPSU'!A:J,3),IF(C181&lt;(MAX(Accessories!A:A))+1,VLOOKUP(C181,Accessories!A:J,3),IF(C181&lt;(MAX('PVC DWV'!A:A))+1,VLOOKUP(C181,'PVC DWV'!A:K,3),IF(C181&lt;(MAX('PVC SCH 40'!A:A))+1,VLOOKUP(C181,'PVC SCH 40'!A:K,3),IF(C181&lt;(MAX('Push Fittings'!A:A))+1,VLOOKUP(C181,'Push Fittings'!A:J,3),IF(C181&lt;(MAX('Copper Wrot'!A:A))+1,VLOOKUP(C181,'Copper Wrot'!A:L,3),IF(C181&lt;(MAX('Cast Copper'!A:A))+1,VLOOKUP(C181,'Cast Copper'!A:J,3),IF(C181&lt;(MAX('Cast Copper'!A:A))+1,VLOOKUP(C181,'Cast Copper'!A:J,3),IF(C181&lt;(MAX('Press Copper Fittings'!A:A))+1,VLOOKUP(C181,'Press Copper Fittings'!A:J,3),IF(C181&lt;(MAX('Supply Stops'!A:A))+1,VLOOKUP(C181,'Supply Stops'!A:J,3),IF(C181&lt;(MAX('Supply Lines'!A:A))+1,VLOOKUP(C181,'Supply Lines'!A:J,3),IF(C181&lt;(MAX('Gas Connectors'!A:A))+1,VLOOKUP(C181,'Gas Connectors'!A:J,3),IF(C181&lt;(MAX('CI Fittings'!A:A))+1,VLOOKUP(C181,'CI Fittings'!A:J,3),IF(C181&lt;(MAX('Steel Couplings'!A:A))+1,VLOOKUP(C181,'Steel Couplings'!A:J,3),IF(C181&lt;(MAX(NHC!A:A))+1,VLOOKUP(C181,NHC!A:J,3),IF(C181&lt;(MAX('Dielectric Unions'!A:A))+1,VLOOKUP(C181,'Dielectric Unions'!A:J,3),IF(C181&lt;(MAX('MI Fittings - XH'!A:A))+1,VLOOKUP(C181,'MI Fittings - XH'!A:J,3),IF(C181&lt;(MAX('Steel Nipples - XH'!A:A))+1,VLOOKUP(C181,'Steel Nipples - XH'!A:J,3),IF(C181&lt;(MAX('CPVC Adapters'!A:A))+1,VLOOKUP(C181,'CPVC Adapters'!A:J,3),"")))))))))))))))))))))))))))))))</f>
        <v/>
      </c>
      <c r="F181" s="1376" t="str">
        <f>IFERROR(VLOOKUP(E181,'Consolidated Master Sheet'!B:C,2,0),"")</f>
        <v/>
      </c>
      <c r="G181" s="1377"/>
      <c r="H181" s="345" t="str">
        <f>IFERROR(VLOOKUP(E181,'PEX Tubing'!C:H,6,0),IFERROR(VLOOKUP(E181,'Consolidated Master Sheet'!B:G,6,0),""))</f>
        <v/>
      </c>
      <c r="I181" s="1554">
        <f>IF(C181&lt;(MAX('MI Fittings'!A:A))+1,VLOOKUP(C181,'MI Fittings'!A:K,7),IF(C181&lt;(MAX('CS Press Fittings'!A:A))+1,VLOOKUP(C181,'CS Press Fittings'!A:K,8),IF(C181&lt;(MAX('Steel Nipples'!A:A))+1,VLOOKUP(C181,'Steel Nipples'!A:K,7),IF(C181&lt;(MAX('Steel Cut Lengths'!A:A))+1,VLOOKUP(C181,'Steel Cut Lengths'!A:K,7),IF(C181&lt;(MAX('Pipe Hangers'!A:A))+1,VLOOKUP(C181,'Pipe Hangers'!A:J,7),IF(C181&lt;(MAX('Brass Nipples '!A:A))+1,VLOOKUP(C181,'Brass Nipples '!A:J,7),IF(C181&lt;(MAX('Brass Fittings '!A:A))+1,VLOOKUP(C181,'Brass Fittings '!A:J,7),IF(C181&lt;(MAX(Valves!A:A))+1,VLOOKUP(C181,Valves!A:J,7),IF(C181&lt;(MAX('PEX Tubing'!A:A))+1,VLOOKUP(C181,'PEX Tubing'!A:I,7),IF(C181&lt;(MAX('PEX Fittings - Brass'!A:A))+1,VLOOKUP(C181,'PEX Fittings - Brass'!A:J,7),IF(C181&lt;(MAX('PEX Fittings - EXPN Brass'!A:A))+1,VLOOKUP(C181,'PEX Fittings - EXPN Brass'!A:J,7),IF(C181&lt;(MAX('PEX Fittings - F1807 PPSU '!A:A))+1,VLOOKUP(C181,'PEX Fittings - F1807 PPSU '!A:J,7),IF(C181&lt;(MAX('PEX Fittings - F1960 EPPSU'!A:A))+1,VLOOKUP(C181,'PEX Fittings - F1960 EPPSU'!A:J,7),IF(C181&lt;(MAX(Accessories!A:A))+1,VLOOKUP(C181,Accessories!A:J,7),IF(C181&lt;(MAX('PVC DWV'!A:A))+1,VLOOKUP(C181,'PVC DWV'!A:K,8),IF(C181&lt;(MAX('PVC SCH 40'!A:A))+1,VLOOKUP(C181,'PVC SCH 40'!A:K,7),IF(C181&lt;(MAX('Push Fittings'!A:A))+1,VLOOKUP(C181,'Push Fittings'!A:J,7),IF(C181&lt;(MAX('Copper Wrot'!A:A))+1,VLOOKUP(C181,'Copper Wrot'!A:L,9),IF(C181&lt;(MAX('Cast Copper'!A:A))+1,VLOOKUP(C181,'Cast Copper'!A:J,6),IF(C181&lt;(MAX('Press Copper Fittings'!A:A))+1,VLOOKUP(C181,'Press Copper Fittings'!A:J,7),IF(C181&lt;(MAX('Supply Stops'!A:A))+1,VLOOKUP(C181,'Supply Stops'!A:J,7),IF(C181&lt;(MAX('Supply Lines'!A:A))+1,VLOOKUP(C181,'Supply Lines'!A:J,7),IF(C181&lt;(MAX('Gas Connectors'!A:A))+1,VLOOKUP(C181,'Gas Connectors'!A:J,7),IF(C181&lt;(MAX('CI Fittings'!A:A))+1,VLOOKUP(C181,'CI Fittings'!A:J,7),IF(C181&lt;(MAX('Steel Couplings'!A:A))+1,VLOOKUP(C181,'Steel Couplings'!A:J,7),IF(C181&lt;(MAX(NHC!A:A))+1,VLOOKUP(C181,NHC!A:J,7),IF(C181&lt;(MAX('Dielectric Unions'!A:A))+1,VLOOKUP(C181,'Dielectric Unions'!A:J,7),IF(C181&lt;(MAX('MI Fittings - XH'!A:A))+1,VLOOKUP(C181,'MI Fittings - XH'!A:J,7),IF(C181&lt;(MAX('Steel Nipples - XH'!A:A))+1,VLOOKUP(C181,'Steel Nipples - XH'!A:J,7),IF(C181&lt;(MAX('CPVC Adapters'!A:A))+1,VLOOKUP(C181,'CPVC Adapters'!A:J,7),0))))))))))))))))))))))))))))))</f>
        <v>0</v>
      </c>
      <c r="J181" s="1555">
        <f t="shared" si="2"/>
        <v>0</v>
      </c>
    </row>
    <row r="182" spans="3:10" ht="15" customHeight="1" thickTop="1" thickBot="1">
      <c r="C182" s="977">
        <v>161</v>
      </c>
      <c r="D182" s="17" t="str">
        <f>IF(C182&lt;(MAX('MI Fittings'!A:A))+1,VLOOKUP(C182,'MI Fittings'!A:K,10),IF(C182&lt;(MAX('CS Press Fittings'!A:A))+1,VLOOKUP(C182,'CS Press Fittings'!A:K,11),IF(C182&lt;(MAX('Steel Nipples'!A:A))+1,VLOOKUP(C182,'Steel Nipples'!A:K,10),IF(C182&lt;(MAX('Steel Cut Lengths'!A:A))+1,VLOOKUP(C182,'Steel Cut Lengths'!A:K,10),IF(C182&lt;(MAX('Pipe Hangers'!A:A))+1,VLOOKUP(C182,'Pipe Hangers'!A:J,10),IF(C182&lt;(MAX('Brass Nipples '!A:A))+1,VLOOKUP(C182,'Brass Nipples '!A:J,10),IF(C182&lt;(MAX('Brass Fittings '!A:A))+1,VLOOKUP(C182,'Brass Fittings '!A:J,10),IF(C182&lt;(MAX(Valves!A:A))+1,VLOOKUP(C182,Valves!A:J,10),IF(C182&lt;(MAX('PEX Tubing'!A:A))+1,VLOOKUP(C182,'PEX Tubing'!A:I,9),IF(C182&lt;(MAX('PEX Fittings - Brass'!A:A))+1,VLOOKUP(C182,'PEX Fittings - Brass'!A:J,10),IF(C182&lt;(MAX('PEX Fittings - EXPN Brass'!A:A))+1,VLOOKUP(C182,'PEX Fittings - EXPN Brass'!A:J,10),IF(C182&lt;(MAX('PEX Fittings - F1807 PPSU '!A:A))+1,VLOOKUP(C182,'PEX Fittings - F1807 PPSU '!A:J,10),IF(C182&lt;(MAX('PEX Fittings - F1960 EPPSU'!A:A))+1,VLOOKUP(C182,'PEX Fittings - F1960 EPPSU'!A:J,10),IF(C182&lt;(MAX(Accessories!A:A))+1,VLOOKUP(C182,Accessories!A:J,10),IF(C182&lt;(MAX('PVC DWV'!A:A))+1,VLOOKUP(C182,'PVC DWV'!A:K,11),IF(C182&lt;(MAX('PVC SCH 40'!A:A))+1,VLOOKUP(C182,'PVC SCH 40'!A:K,11),IF(C182&lt;(MAX('Push Fittings'!A:A))+1,VLOOKUP(C182,'Push Fittings'!A:J,10),IF(C182&lt;(MAX('Copper Wrot'!A:A))+1,VLOOKUP(C182,'Copper Wrot'!A:L,12),IF(C182&lt;(MAX('Cast Copper'!A:A))+1,VLOOKUP(C182,'Cast Copper'!A:J,10),IF(C182&lt;(MAX('Press Copper Fittings'!A:A))+1,VLOOKUP(C182,'Press Copper Fittings'!A:J,10),IF(C182&lt;(MAX('Supply Stops'!A:A))+1,VLOOKUP(C182,'Supply Stops'!A:J,10),IF(C182&lt;(MAX('Supply Lines'!A:A))+1,VLOOKUP(C182,'Supply Lines'!A:J,10),IF(C182&lt;(MAX('Gas Connectors'!A:A))+1,VLOOKUP(C182,'Gas Connectors'!A:J,10),IF(C182&lt;(MAX('CI Fittings'!A:A))+1,VLOOKUP(C182,'CI Fittings'!A:J,10),IF(C182&lt;(MAX('Steel Couplings'!A:A))+1,VLOOKUP(C182,'Steel Couplings'!A:J,10),IF(C182&lt;(MAX(NHC!A:A))+1,VLOOKUP(C182,NHC!A:J,10),IF(C182&lt;(MAX('Dielectric Unions'!A:A))+1,VLOOKUP(C182,'Dielectric Unions'!A:J,10),IF(C182&lt;(MAX('MI Fittings - XH'!A:A))+1,VLOOKUP(C182,'MI Fittings - XH'!A:J,10),IF(C182&lt;(MAX('Steel Nipples - XH'!A:A))+1,VLOOKUP(C182,'Steel Nipples - XH'!A:J,10),IF(C182&lt;(MAX('CPVC Adapters'!A:A))+1,VLOOKUP(C182,'CPVC Adapters'!A:J,10),""))))))))))))))))))))))))))))))</f>
        <v/>
      </c>
      <c r="E182" s="975" t="str">
        <f>IF(C182&lt;(MAX('MI Fittings'!A:A))+1,VLOOKUP(C182,'MI Fittings'!A:K,3),IF(C182&lt;(MAX('CS Press Fittings'!A:A))+1,VLOOKUP(C182,'CS Press Fittings'!A:K,4),IF(C182&lt;(MAX('Steel Nipples'!A:A))+1,VLOOKUP(C182,'Steel Nipples'!A:K,3),IF(C182&lt;(MAX('Steel Cut Lengths'!A:A))+1,VLOOKUP(C182,'Steel Cut Lengths'!A:K,3),IF(C182&lt;(MAX('Pipe Hangers'!A:A))+1,VLOOKUP(C182,'Pipe Hangers'!A:J,3),IF(C182&lt;(MAX('Brass Nipples '!A:A))+1,VLOOKUP(C182,'Brass Nipples '!A:J,3),IF(C182&lt;(MAX('Brass Fittings '!A:A))+1,VLOOKUP(C182,'Brass Fittings '!A:J,3),IF(C182&lt;(MAX(Valves!A:A))+1,VLOOKUP(C182,Valves!A:J,3),IF(C182&lt;(MAX('PEX Tubing'!A:A))+1,VLOOKUP(C182,'PEX Tubing'!A:I,3),IF(C182&lt;(MAX('PEX Fittings - Brass'!A:A))+1,VLOOKUP(C182,'PEX Fittings - Brass'!A:J,3),IF(C182&lt;(MAX('PEX Fittings - EXPN Brass'!A:A))+1,VLOOKUP(C182,'PEX Fittings - EXPN Brass'!A:J,3),IF(C182&lt;(MAX('PEX Fittings - F1807 PPSU '!A:A))+1,VLOOKUP(C182,'PEX Fittings - F1807 PPSU '!A:J,3),IF(C182&lt;(MAX('PEX Fittings - F1960 EPPSU'!A:A))+1,VLOOKUP(C182,'PEX Fittings - F1960 EPPSU'!A:J,3),IF(C182&lt;(MAX(Accessories!A:A))+1,VLOOKUP(C182,Accessories!A:J,3),IF(C182&lt;(MAX('PVC DWV'!A:A))+1,VLOOKUP(C182,'PVC DWV'!A:K,3),IF(C182&lt;(MAX('PVC SCH 40'!A:A))+1,VLOOKUP(C182,'PVC SCH 40'!A:K,3),IF(C182&lt;(MAX('Push Fittings'!A:A))+1,VLOOKUP(C182,'Push Fittings'!A:J,3),IF(C182&lt;(MAX('Copper Wrot'!A:A))+1,VLOOKUP(C182,'Copper Wrot'!A:L,3),IF(C182&lt;(MAX('Cast Copper'!A:A))+1,VLOOKUP(C182,'Cast Copper'!A:J,3),IF(C182&lt;(MAX('Cast Copper'!A:A))+1,VLOOKUP(C182,'Cast Copper'!A:J,3),IF(C182&lt;(MAX('Press Copper Fittings'!A:A))+1,VLOOKUP(C182,'Press Copper Fittings'!A:J,3),IF(C182&lt;(MAX('Supply Stops'!A:A))+1,VLOOKUP(C182,'Supply Stops'!A:J,3),IF(C182&lt;(MAX('Supply Lines'!A:A))+1,VLOOKUP(C182,'Supply Lines'!A:J,3),IF(C182&lt;(MAX('Gas Connectors'!A:A))+1,VLOOKUP(C182,'Gas Connectors'!A:J,3),IF(C182&lt;(MAX('CI Fittings'!A:A))+1,VLOOKUP(C182,'CI Fittings'!A:J,3),IF(C182&lt;(MAX('Steel Couplings'!A:A))+1,VLOOKUP(C182,'Steel Couplings'!A:J,3),IF(C182&lt;(MAX(NHC!A:A))+1,VLOOKUP(C182,NHC!A:J,3),IF(C182&lt;(MAX('Dielectric Unions'!A:A))+1,VLOOKUP(C182,'Dielectric Unions'!A:J,3),IF(C182&lt;(MAX('MI Fittings - XH'!A:A))+1,VLOOKUP(C182,'MI Fittings - XH'!A:J,3),IF(C182&lt;(MAX('Steel Nipples - XH'!A:A))+1,VLOOKUP(C182,'Steel Nipples - XH'!A:J,3),IF(C182&lt;(MAX('CPVC Adapters'!A:A))+1,VLOOKUP(C182,'CPVC Adapters'!A:J,3),"")))))))))))))))))))))))))))))))</f>
        <v/>
      </c>
      <c r="F182" s="1376" t="str">
        <f>IFERROR(VLOOKUP(E182,'Consolidated Master Sheet'!B:C,2,0),"")</f>
        <v/>
      </c>
      <c r="G182" s="1377"/>
      <c r="H182" s="345" t="str">
        <f>IFERROR(VLOOKUP(E182,'PEX Tubing'!C:H,6,0),IFERROR(VLOOKUP(E182,'Consolidated Master Sheet'!B:G,6,0),""))</f>
        <v/>
      </c>
      <c r="I182" s="1554">
        <f>IF(C182&lt;(MAX('MI Fittings'!A:A))+1,VLOOKUP(C182,'MI Fittings'!A:K,7),IF(C182&lt;(MAX('CS Press Fittings'!A:A))+1,VLOOKUP(C182,'CS Press Fittings'!A:K,8),IF(C182&lt;(MAX('Steel Nipples'!A:A))+1,VLOOKUP(C182,'Steel Nipples'!A:K,7),IF(C182&lt;(MAX('Steel Cut Lengths'!A:A))+1,VLOOKUP(C182,'Steel Cut Lengths'!A:K,7),IF(C182&lt;(MAX('Pipe Hangers'!A:A))+1,VLOOKUP(C182,'Pipe Hangers'!A:J,7),IF(C182&lt;(MAX('Brass Nipples '!A:A))+1,VLOOKUP(C182,'Brass Nipples '!A:J,7),IF(C182&lt;(MAX('Brass Fittings '!A:A))+1,VLOOKUP(C182,'Brass Fittings '!A:J,7),IF(C182&lt;(MAX(Valves!A:A))+1,VLOOKUP(C182,Valves!A:J,7),IF(C182&lt;(MAX('PEX Tubing'!A:A))+1,VLOOKUP(C182,'PEX Tubing'!A:I,7),IF(C182&lt;(MAX('PEX Fittings - Brass'!A:A))+1,VLOOKUP(C182,'PEX Fittings - Brass'!A:J,7),IF(C182&lt;(MAX('PEX Fittings - EXPN Brass'!A:A))+1,VLOOKUP(C182,'PEX Fittings - EXPN Brass'!A:J,7),IF(C182&lt;(MAX('PEX Fittings - F1807 PPSU '!A:A))+1,VLOOKUP(C182,'PEX Fittings - F1807 PPSU '!A:J,7),IF(C182&lt;(MAX('PEX Fittings - F1960 EPPSU'!A:A))+1,VLOOKUP(C182,'PEX Fittings - F1960 EPPSU'!A:J,7),IF(C182&lt;(MAX(Accessories!A:A))+1,VLOOKUP(C182,Accessories!A:J,7),IF(C182&lt;(MAX('PVC DWV'!A:A))+1,VLOOKUP(C182,'PVC DWV'!A:K,8),IF(C182&lt;(MAX('PVC SCH 40'!A:A))+1,VLOOKUP(C182,'PVC SCH 40'!A:K,7),IF(C182&lt;(MAX('Push Fittings'!A:A))+1,VLOOKUP(C182,'Push Fittings'!A:J,7),IF(C182&lt;(MAX('Copper Wrot'!A:A))+1,VLOOKUP(C182,'Copper Wrot'!A:L,9),IF(C182&lt;(MAX('Cast Copper'!A:A))+1,VLOOKUP(C182,'Cast Copper'!A:J,6),IF(C182&lt;(MAX('Press Copper Fittings'!A:A))+1,VLOOKUP(C182,'Press Copper Fittings'!A:J,7),IF(C182&lt;(MAX('Supply Stops'!A:A))+1,VLOOKUP(C182,'Supply Stops'!A:J,7),IF(C182&lt;(MAX('Supply Lines'!A:A))+1,VLOOKUP(C182,'Supply Lines'!A:J,7),IF(C182&lt;(MAX('Gas Connectors'!A:A))+1,VLOOKUP(C182,'Gas Connectors'!A:J,7),IF(C182&lt;(MAX('CI Fittings'!A:A))+1,VLOOKUP(C182,'CI Fittings'!A:J,7),IF(C182&lt;(MAX('Steel Couplings'!A:A))+1,VLOOKUP(C182,'Steel Couplings'!A:J,7),IF(C182&lt;(MAX(NHC!A:A))+1,VLOOKUP(C182,NHC!A:J,7),IF(C182&lt;(MAX('Dielectric Unions'!A:A))+1,VLOOKUP(C182,'Dielectric Unions'!A:J,7),IF(C182&lt;(MAX('MI Fittings - XH'!A:A))+1,VLOOKUP(C182,'MI Fittings - XH'!A:J,7),IF(C182&lt;(MAX('Steel Nipples - XH'!A:A))+1,VLOOKUP(C182,'Steel Nipples - XH'!A:J,7),IF(C182&lt;(MAX('CPVC Adapters'!A:A))+1,VLOOKUP(C182,'CPVC Adapters'!A:J,7),0))))))))))))))))))))))))))))))</f>
        <v>0</v>
      </c>
      <c r="J182" s="1555">
        <f t="shared" si="2"/>
        <v>0</v>
      </c>
    </row>
    <row r="183" spans="3:10" ht="15" customHeight="1" thickTop="1" thickBot="1">
      <c r="C183" s="976">
        <v>162</v>
      </c>
      <c r="D183" s="17" t="str">
        <f>IF(C183&lt;(MAX('MI Fittings'!A:A))+1,VLOOKUP(C183,'MI Fittings'!A:K,10),IF(C183&lt;(MAX('CS Press Fittings'!A:A))+1,VLOOKUP(C183,'CS Press Fittings'!A:K,11),IF(C183&lt;(MAX('Steel Nipples'!A:A))+1,VLOOKUP(C183,'Steel Nipples'!A:K,10),IF(C183&lt;(MAX('Steel Cut Lengths'!A:A))+1,VLOOKUP(C183,'Steel Cut Lengths'!A:K,10),IF(C183&lt;(MAX('Pipe Hangers'!A:A))+1,VLOOKUP(C183,'Pipe Hangers'!A:J,10),IF(C183&lt;(MAX('Brass Nipples '!A:A))+1,VLOOKUP(C183,'Brass Nipples '!A:J,10),IF(C183&lt;(MAX('Brass Fittings '!A:A))+1,VLOOKUP(C183,'Brass Fittings '!A:J,10),IF(C183&lt;(MAX(Valves!A:A))+1,VLOOKUP(C183,Valves!A:J,10),IF(C183&lt;(MAX('PEX Tubing'!A:A))+1,VLOOKUP(C183,'PEX Tubing'!A:I,9),IF(C183&lt;(MAX('PEX Fittings - Brass'!A:A))+1,VLOOKUP(C183,'PEX Fittings - Brass'!A:J,10),IF(C183&lt;(MAX('PEX Fittings - EXPN Brass'!A:A))+1,VLOOKUP(C183,'PEX Fittings - EXPN Brass'!A:J,10),IF(C183&lt;(MAX('PEX Fittings - F1807 PPSU '!A:A))+1,VLOOKUP(C183,'PEX Fittings - F1807 PPSU '!A:J,10),IF(C183&lt;(MAX('PEX Fittings - F1960 EPPSU'!A:A))+1,VLOOKUP(C183,'PEX Fittings - F1960 EPPSU'!A:J,10),IF(C183&lt;(MAX(Accessories!A:A))+1,VLOOKUP(C183,Accessories!A:J,10),IF(C183&lt;(MAX('PVC DWV'!A:A))+1,VLOOKUP(C183,'PVC DWV'!A:K,11),IF(C183&lt;(MAX('PVC SCH 40'!A:A))+1,VLOOKUP(C183,'PVC SCH 40'!A:K,11),IF(C183&lt;(MAX('Push Fittings'!A:A))+1,VLOOKUP(C183,'Push Fittings'!A:J,10),IF(C183&lt;(MAX('Copper Wrot'!A:A))+1,VLOOKUP(C183,'Copper Wrot'!A:L,12),IF(C183&lt;(MAX('Cast Copper'!A:A))+1,VLOOKUP(C183,'Cast Copper'!A:J,10),IF(C183&lt;(MAX('Press Copper Fittings'!A:A))+1,VLOOKUP(C183,'Press Copper Fittings'!A:J,10),IF(C183&lt;(MAX('Supply Stops'!A:A))+1,VLOOKUP(C183,'Supply Stops'!A:J,10),IF(C183&lt;(MAX('Supply Lines'!A:A))+1,VLOOKUP(C183,'Supply Lines'!A:J,10),IF(C183&lt;(MAX('Gas Connectors'!A:A))+1,VLOOKUP(C183,'Gas Connectors'!A:J,10),IF(C183&lt;(MAX('CI Fittings'!A:A))+1,VLOOKUP(C183,'CI Fittings'!A:J,10),IF(C183&lt;(MAX('Steel Couplings'!A:A))+1,VLOOKUP(C183,'Steel Couplings'!A:J,10),IF(C183&lt;(MAX(NHC!A:A))+1,VLOOKUP(C183,NHC!A:J,10),IF(C183&lt;(MAX('Dielectric Unions'!A:A))+1,VLOOKUP(C183,'Dielectric Unions'!A:J,10),IF(C183&lt;(MAX('MI Fittings - XH'!A:A))+1,VLOOKUP(C183,'MI Fittings - XH'!A:J,10),IF(C183&lt;(MAX('Steel Nipples - XH'!A:A))+1,VLOOKUP(C183,'Steel Nipples - XH'!A:J,10),IF(C183&lt;(MAX('CPVC Adapters'!A:A))+1,VLOOKUP(C183,'CPVC Adapters'!A:J,10),""))))))))))))))))))))))))))))))</f>
        <v/>
      </c>
      <c r="E183" s="975" t="str">
        <f>IF(C183&lt;(MAX('MI Fittings'!A:A))+1,VLOOKUP(C183,'MI Fittings'!A:K,3),IF(C183&lt;(MAX('CS Press Fittings'!A:A))+1,VLOOKUP(C183,'CS Press Fittings'!A:K,4),IF(C183&lt;(MAX('Steel Nipples'!A:A))+1,VLOOKUP(C183,'Steel Nipples'!A:K,3),IF(C183&lt;(MAX('Steel Cut Lengths'!A:A))+1,VLOOKUP(C183,'Steel Cut Lengths'!A:K,3),IF(C183&lt;(MAX('Pipe Hangers'!A:A))+1,VLOOKUP(C183,'Pipe Hangers'!A:J,3),IF(C183&lt;(MAX('Brass Nipples '!A:A))+1,VLOOKUP(C183,'Brass Nipples '!A:J,3),IF(C183&lt;(MAX('Brass Fittings '!A:A))+1,VLOOKUP(C183,'Brass Fittings '!A:J,3),IF(C183&lt;(MAX(Valves!A:A))+1,VLOOKUP(C183,Valves!A:J,3),IF(C183&lt;(MAX('PEX Tubing'!A:A))+1,VLOOKUP(C183,'PEX Tubing'!A:I,3),IF(C183&lt;(MAX('PEX Fittings - Brass'!A:A))+1,VLOOKUP(C183,'PEX Fittings - Brass'!A:J,3),IF(C183&lt;(MAX('PEX Fittings - EXPN Brass'!A:A))+1,VLOOKUP(C183,'PEX Fittings - EXPN Brass'!A:J,3),IF(C183&lt;(MAX('PEX Fittings - F1807 PPSU '!A:A))+1,VLOOKUP(C183,'PEX Fittings - F1807 PPSU '!A:J,3),IF(C183&lt;(MAX('PEX Fittings - F1960 EPPSU'!A:A))+1,VLOOKUP(C183,'PEX Fittings - F1960 EPPSU'!A:J,3),IF(C183&lt;(MAX(Accessories!A:A))+1,VLOOKUP(C183,Accessories!A:J,3),IF(C183&lt;(MAX('PVC DWV'!A:A))+1,VLOOKUP(C183,'PVC DWV'!A:K,3),IF(C183&lt;(MAX('PVC SCH 40'!A:A))+1,VLOOKUP(C183,'PVC SCH 40'!A:K,3),IF(C183&lt;(MAX('Push Fittings'!A:A))+1,VLOOKUP(C183,'Push Fittings'!A:J,3),IF(C183&lt;(MAX('Copper Wrot'!A:A))+1,VLOOKUP(C183,'Copper Wrot'!A:L,3),IF(C183&lt;(MAX('Cast Copper'!A:A))+1,VLOOKUP(C183,'Cast Copper'!A:J,3),IF(C183&lt;(MAX('Cast Copper'!A:A))+1,VLOOKUP(C183,'Cast Copper'!A:J,3),IF(C183&lt;(MAX('Press Copper Fittings'!A:A))+1,VLOOKUP(C183,'Press Copper Fittings'!A:J,3),IF(C183&lt;(MAX('Supply Stops'!A:A))+1,VLOOKUP(C183,'Supply Stops'!A:J,3),IF(C183&lt;(MAX('Supply Lines'!A:A))+1,VLOOKUP(C183,'Supply Lines'!A:J,3),IF(C183&lt;(MAX('Gas Connectors'!A:A))+1,VLOOKUP(C183,'Gas Connectors'!A:J,3),IF(C183&lt;(MAX('CI Fittings'!A:A))+1,VLOOKUP(C183,'CI Fittings'!A:J,3),IF(C183&lt;(MAX('Steel Couplings'!A:A))+1,VLOOKUP(C183,'Steel Couplings'!A:J,3),IF(C183&lt;(MAX(NHC!A:A))+1,VLOOKUP(C183,NHC!A:J,3),IF(C183&lt;(MAX('Dielectric Unions'!A:A))+1,VLOOKUP(C183,'Dielectric Unions'!A:J,3),IF(C183&lt;(MAX('MI Fittings - XH'!A:A))+1,VLOOKUP(C183,'MI Fittings - XH'!A:J,3),IF(C183&lt;(MAX('Steel Nipples - XH'!A:A))+1,VLOOKUP(C183,'Steel Nipples - XH'!A:J,3),IF(C183&lt;(MAX('CPVC Adapters'!A:A))+1,VLOOKUP(C183,'CPVC Adapters'!A:J,3),"")))))))))))))))))))))))))))))))</f>
        <v/>
      </c>
      <c r="F183" s="1376" t="str">
        <f>IFERROR(VLOOKUP(E183,'Consolidated Master Sheet'!B:C,2,0),"")</f>
        <v/>
      </c>
      <c r="G183" s="1377"/>
      <c r="H183" s="345" t="str">
        <f>IFERROR(VLOOKUP(E183,'PEX Tubing'!C:H,6,0),IFERROR(VLOOKUP(E183,'Consolidated Master Sheet'!B:G,6,0),""))</f>
        <v/>
      </c>
      <c r="I183" s="1554">
        <f>IF(C183&lt;(MAX('MI Fittings'!A:A))+1,VLOOKUP(C183,'MI Fittings'!A:K,7),IF(C183&lt;(MAX('CS Press Fittings'!A:A))+1,VLOOKUP(C183,'CS Press Fittings'!A:K,8),IF(C183&lt;(MAX('Steel Nipples'!A:A))+1,VLOOKUP(C183,'Steel Nipples'!A:K,7),IF(C183&lt;(MAX('Steel Cut Lengths'!A:A))+1,VLOOKUP(C183,'Steel Cut Lengths'!A:K,7),IF(C183&lt;(MAX('Pipe Hangers'!A:A))+1,VLOOKUP(C183,'Pipe Hangers'!A:J,7),IF(C183&lt;(MAX('Brass Nipples '!A:A))+1,VLOOKUP(C183,'Brass Nipples '!A:J,7),IF(C183&lt;(MAX('Brass Fittings '!A:A))+1,VLOOKUP(C183,'Brass Fittings '!A:J,7),IF(C183&lt;(MAX(Valves!A:A))+1,VLOOKUP(C183,Valves!A:J,7),IF(C183&lt;(MAX('PEX Tubing'!A:A))+1,VLOOKUP(C183,'PEX Tubing'!A:I,7),IF(C183&lt;(MAX('PEX Fittings - Brass'!A:A))+1,VLOOKUP(C183,'PEX Fittings - Brass'!A:J,7),IF(C183&lt;(MAX('PEX Fittings - EXPN Brass'!A:A))+1,VLOOKUP(C183,'PEX Fittings - EXPN Brass'!A:J,7),IF(C183&lt;(MAX('PEX Fittings - F1807 PPSU '!A:A))+1,VLOOKUP(C183,'PEX Fittings - F1807 PPSU '!A:J,7),IF(C183&lt;(MAX('PEX Fittings - F1960 EPPSU'!A:A))+1,VLOOKUP(C183,'PEX Fittings - F1960 EPPSU'!A:J,7),IF(C183&lt;(MAX(Accessories!A:A))+1,VLOOKUP(C183,Accessories!A:J,7),IF(C183&lt;(MAX('PVC DWV'!A:A))+1,VLOOKUP(C183,'PVC DWV'!A:K,8),IF(C183&lt;(MAX('PVC SCH 40'!A:A))+1,VLOOKUP(C183,'PVC SCH 40'!A:K,7),IF(C183&lt;(MAX('Push Fittings'!A:A))+1,VLOOKUP(C183,'Push Fittings'!A:J,7),IF(C183&lt;(MAX('Copper Wrot'!A:A))+1,VLOOKUP(C183,'Copper Wrot'!A:L,9),IF(C183&lt;(MAX('Cast Copper'!A:A))+1,VLOOKUP(C183,'Cast Copper'!A:J,6),IF(C183&lt;(MAX('Press Copper Fittings'!A:A))+1,VLOOKUP(C183,'Press Copper Fittings'!A:J,7),IF(C183&lt;(MAX('Supply Stops'!A:A))+1,VLOOKUP(C183,'Supply Stops'!A:J,7),IF(C183&lt;(MAX('Supply Lines'!A:A))+1,VLOOKUP(C183,'Supply Lines'!A:J,7),IF(C183&lt;(MAX('Gas Connectors'!A:A))+1,VLOOKUP(C183,'Gas Connectors'!A:J,7),IF(C183&lt;(MAX('CI Fittings'!A:A))+1,VLOOKUP(C183,'CI Fittings'!A:J,7),IF(C183&lt;(MAX('Steel Couplings'!A:A))+1,VLOOKUP(C183,'Steel Couplings'!A:J,7),IF(C183&lt;(MAX(NHC!A:A))+1,VLOOKUP(C183,NHC!A:J,7),IF(C183&lt;(MAX('Dielectric Unions'!A:A))+1,VLOOKUP(C183,'Dielectric Unions'!A:J,7),IF(C183&lt;(MAX('MI Fittings - XH'!A:A))+1,VLOOKUP(C183,'MI Fittings - XH'!A:J,7),IF(C183&lt;(MAX('Steel Nipples - XH'!A:A))+1,VLOOKUP(C183,'Steel Nipples - XH'!A:J,7),IF(C183&lt;(MAX('CPVC Adapters'!A:A))+1,VLOOKUP(C183,'CPVC Adapters'!A:J,7),0))))))))))))))))))))))))))))))</f>
        <v>0</v>
      </c>
      <c r="J183" s="1555">
        <f t="shared" si="2"/>
        <v>0</v>
      </c>
    </row>
    <row r="184" spans="3:10" ht="15" customHeight="1" thickTop="1" thickBot="1">
      <c r="C184" s="977">
        <v>163</v>
      </c>
      <c r="D184" s="17" t="str">
        <f>IF(C184&lt;(MAX('MI Fittings'!A:A))+1,VLOOKUP(C184,'MI Fittings'!A:K,10),IF(C184&lt;(MAX('CS Press Fittings'!A:A))+1,VLOOKUP(C184,'CS Press Fittings'!A:K,11),IF(C184&lt;(MAX('Steel Nipples'!A:A))+1,VLOOKUP(C184,'Steel Nipples'!A:K,10),IF(C184&lt;(MAX('Steel Cut Lengths'!A:A))+1,VLOOKUP(C184,'Steel Cut Lengths'!A:K,10),IF(C184&lt;(MAX('Pipe Hangers'!A:A))+1,VLOOKUP(C184,'Pipe Hangers'!A:J,10),IF(C184&lt;(MAX('Brass Nipples '!A:A))+1,VLOOKUP(C184,'Brass Nipples '!A:J,10),IF(C184&lt;(MAX('Brass Fittings '!A:A))+1,VLOOKUP(C184,'Brass Fittings '!A:J,10),IF(C184&lt;(MAX(Valves!A:A))+1,VLOOKUP(C184,Valves!A:J,10),IF(C184&lt;(MAX('PEX Tubing'!A:A))+1,VLOOKUP(C184,'PEX Tubing'!A:I,9),IF(C184&lt;(MAX('PEX Fittings - Brass'!A:A))+1,VLOOKUP(C184,'PEX Fittings - Brass'!A:J,10),IF(C184&lt;(MAX('PEX Fittings - EXPN Brass'!A:A))+1,VLOOKUP(C184,'PEX Fittings - EXPN Brass'!A:J,10),IF(C184&lt;(MAX('PEX Fittings - F1807 PPSU '!A:A))+1,VLOOKUP(C184,'PEX Fittings - F1807 PPSU '!A:J,10),IF(C184&lt;(MAX('PEX Fittings - F1960 EPPSU'!A:A))+1,VLOOKUP(C184,'PEX Fittings - F1960 EPPSU'!A:J,10),IF(C184&lt;(MAX(Accessories!A:A))+1,VLOOKUP(C184,Accessories!A:J,10),IF(C184&lt;(MAX('PVC DWV'!A:A))+1,VLOOKUP(C184,'PVC DWV'!A:K,11),IF(C184&lt;(MAX('PVC SCH 40'!A:A))+1,VLOOKUP(C184,'PVC SCH 40'!A:K,11),IF(C184&lt;(MAX('Push Fittings'!A:A))+1,VLOOKUP(C184,'Push Fittings'!A:J,10),IF(C184&lt;(MAX('Copper Wrot'!A:A))+1,VLOOKUP(C184,'Copper Wrot'!A:L,12),IF(C184&lt;(MAX('Cast Copper'!A:A))+1,VLOOKUP(C184,'Cast Copper'!A:J,10),IF(C184&lt;(MAX('Press Copper Fittings'!A:A))+1,VLOOKUP(C184,'Press Copper Fittings'!A:J,10),IF(C184&lt;(MAX('Supply Stops'!A:A))+1,VLOOKUP(C184,'Supply Stops'!A:J,10),IF(C184&lt;(MAX('Supply Lines'!A:A))+1,VLOOKUP(C184,'Supply Lines'!A:J,10),IF(C184&lt;(MAX('Gas Connectors'!A:A))+1,VLOOKUP(C184,'Gas Connectors'!A:J,10),IF(C184&lt;(MAX('CI Fittings'!A:A))+1,VLOOKUP(C184,'CI Fittings'!A:J,10),IF(C184&lt;(MAX('Steel Couplings'!A:A))+1,VLOOKUP(C184,'Steel Couplings'!A:J,10),IF(C184&lt;(MAX(NHC!A:A))+1,VLOOKUP(C184,NHC!A:J,10),IF(C184&lt;(MAX('Dielectric Unions'!A:A))+1,VLOOKUP(C184,'Dielectric Unions'!A:J,10),IF(C184&lt;(MAX('MI Fittings - XH'!A:A))+1,VLOOKUP(C184,'MI Fittings - XH'!A:J,10),IF(C184&lt;(MAX('Steel Nipples - XH'!A:A))+1,VLOOKUP(C184,'Steel Nipples - XH'!A:J,10),IF(C184&lt;(MAX('CPVC Adapters'!A:A))+1,VLOOKUP(C184,'CPVC Adapters'!A:J,10),""))))))))))))))))))))))))))))))</f>
        <v/>
      </c>
      <c r="E184" s="975" t="str">
        <f>IF(C184&lt;(MAX('MI Fittings'!A:A))+1,VLOOKUP(C184,'MI Fittings'!A:K,3),IF(C184&lt;(MAX('CS Press Fittings'!A:A))+1,VLOOKUP(C184,'CS Press Fittings'!A:K,4),IF(C184&lt;(MAX('Steel Nipples'!A:A))+1,VLOOKUP(C184,'Steel Nipples'!A:K,3),IF(C184&lt;(MAX('Steel Cut Lengths'!A:A))+1,VLOOKUP(C184,'Steel Cut Lengths'!A:K,3),IF(C184&lt;(MAX('Pipe Hangers'!A:A))+1,VLOOKUP(C184,'Pipe Hangers'!A:J,3),IF(C184&lt;(MAX('Brass Nipples '!A:A))+1,VLOOKUP(C184,'Brass Nipples '!A:J,3),IF(C184&lt;(MAX('Brass Fittings '!A:A))+1,VLOOKUP(C184,'Brass Fittings '!A:J,3),IF(C184&lt;(MAX(Valves!A:A))+1,VLOOKUP(C184,Valves!A:J,3),IF(C184&lt;(MAX('PEX Tubing'!A:A))+1,VLOOKUP(C184,'PEX Tubing'!A:I,3),IF(C184&lt;(MAX('PEX Fittings - Brass'!A:A))+1,VLOOKUP(C184,'PEX Fittings - Brass'!A:J,3),IF(C184&lt;(MAX('PEX Fittings - EXPN Brass'!A:A))+1,VLOOKUP(C184,'PEX Fittings - EXPN Brass'!A:J,3),IF(C184&lt;(MAX('PEX Fittings - F1807 PPSU '!A:A))+1,VLOOKUP(C184,'PEX Fittings - F1807 PPSU '!A:J,3),IF(C184&lt;(MAX('PEX Fittings - F1960 EPPSU'!A:A))+1,VLOOKUP(C184,'PEX Fittings - F1960 EPPSU'!A:J,3),IF(C184&lt;(MAX(Accessories!A:A))+1,VLOOKUP(C184,Accessories!A:J,3),IF(C184&lt;(MAX('PVC DWV'!A:A))+1,VLOOKUP(C184,'PVC DWV'!A:K,3),IF(C184&lt;(MAX('PVC SCH 40'!A:A))+1,VLOOKUP(C184,'PVC SCH 40'!A:K,3),IF(C184&lt;(MAX('Push Fittings'!A:A))+1,VLOOKUP(C184,'Push Fittings'!A:J,3),IF(C184&lt;(MAX('Copper Wrot'!A:A))+1,VLOOKUP(C184,'Copper Wrot'!A:L,3),IF(C184&lt;(MAX('Cast Copper'!A:A))+1,VLOOKUP(C184,'Cast Copper'!A:J,3),IF(C184&lt;(MAX('Cast Copper'!A:A))+1,VLOOKUP(C184,'Cast Copper'!A:J,3),IF(C184&lt;(MAX('Press Copper Fittings'!A:A))+1,VLOOKUP(C184,'Press Copper Fittings'!A:J,3),IF(C184&lt;(MAX('Supply Stops'!A:A))+1,VLOOKUP(C184,'Supply Stops'!A:J,3),IF(C184&lt;(MAX('Supply Lines'!A:A))+1,VLOOKUP(C184,'Supply Lines'!A:J,3),IF(C184&lt;(MAX('Gas Connectors'!A:A))+1,VLOOKUP(C184,'Gas Connectors'!A:J,3),IF(C184&lt;(MAX('CI Fittings'!A:A))+1,VLOOKUP(C184,'CI Fittings'!A:J,3),IF(C184&lt;(MAX('Steel Couplings'!A:A))+1,VLOOKUP(C184,'Steel Couplings'!A:J,3),IF(C184&lt;(MAX(NHC!A:A))+1,VLOOKUP(C184,NHC!A:J,3),IF(C184&lt;(MAX('Dielectric Unions'!A:A))+1,VLOOKUP(C184,'Dielectric Unions'!A:J,3),IF(C184&lt;(MAX('MI Fittings - XH'!A:A))+1,VLOOKUP(C184,'MI Fittings - XH'!A:J,3),IF(C184&lt;(MAX('Steel Nipples - XH'!A:A))+1,VLOOKUP(C184,'Steel Nipples - XH'!A:J,3),IF(C184&lt;(MAX('CPVC Adapters'!A:A))+1,VLOOKUP(C184,'CPVC Adapters'!A:J,3),"")))))))))))))))))))))))))))))))</f>
        <v/>
      </c>
      <c r="F184" s="1376" t="str">
        <f>IFERROR(VLOOKUP(E184,'Consolidated Master Sheet'!B:C,2,0),"")</f>
        <v/>
      </c>
      <c r="G184" s="1377"/>
      <c r="H184" s="345" t="str">
        <f>IFERROR(VLOOKUP(E184,'PEX Tubing'!C:H,6,0),IFERROR(VLOOKUP(E184,'Consolidated Master Sheet'!B:G,6,0),""))</f>
        <v/>
      </c>
      <c r="I184" s="1554">
        <f>IF(C184&lt;(MAX('MI Fittings'!A:A))+1,VLOOKUP(C184,'MI Fittings'!A:K,7),IF(C184&lt;(MAX('CS Press Fittings'!A:A))+1,VLOOKUP(C184,'CS Press Fittings'!A:K,8),IF(C184&lt;(MAX('Steel Nipples'!A:A))+1,VLOOKUP(C184,'Steel Nipples'!A:K,7),IF(C184&lt;(MAX('Steel Cut Lengths'!A:A))+1,VLOOKUP(C184,'Steel Cut Lengths'!A:K,7),IF(C184&lt;(MAX('Pipe Hangers'!A:A))+1,VLOOKUP(C184,'Pipe Hangers'!A:J,7),IF(C184&lt;(MAX('Brass Nipples '!A:A))+1,VLOOKUP(C184,'Brass Nipples '!A:J,7),IF(C184&lt;(MAX('Brass Fittings '!A:A))+1,VLOOKUP(C184,'Brass Fittings '!A:J,7),IF(C184&lt;(MAX(Valves!A:A))+1,VLOOKUP(C184,Valves!A:J,7),IF(C184&lt;(MAX('PEX Tubing'!A:A))+1,VLOOKUP(C184,'PEX Tubing'!A:I,7),IF(C184&lt;(MAX('PEX Fittings - Brass'!A:A))+1,VLOOKUP(C184,'PEX Fittings - Brass'!A:J,7),IF(C184&lt;(MAX('PEX Fittings - EXPN Brass'!A:A))+1,VLOOKUP(C184,'PEX Fittings - EXPN Brass'!A:J,7),IF(C184&lt;(MAX('PEX Fittings - F1807 PPSU '!A:A))+1,VLOOKUP(C184,'PEX Fittings - F1807 PPSU '!A:J,7),IF(C184&lt;(MAX('PEX Fittings - F1960 EPPSU'!A:A))+1,VLOOKUP(C184,'PEX Fittings - F1960 EPPSU'!A:J,7),IF(C184&lt;(MAX(Accessories!A:A))+1,VLOOKUP(C184,Accessories!A:J,7),IF(C184&lt;(MAX('PVC DWV'!A:A))+1,VLOOKUP(C184,'PVC DWV'!A:K,8),IF(C184&lt;(MAX('PVC SCH 40'!A:A))+1,VLOOKUP(C184,'PVC SCH 40'!A:K,7),IF(C184&lt;(MAX('Push Fittings'!A:A))+1,VLOOKUP(C184,'Push Fittings'!A:J,7),IF(C184&lt;(MAX('Copper Wrot'!A:A))+1,VLOOKUP(C184,'Copper Wrot'!A:L,9),IF(C184&lt;(MAX('Cast Copper'!A:A))+1,VLOOKUP(C184,'Cast Copper'!A:J,6),IF(C184&lt;(MAX('Press Copper Fittings'!A:A))+1,VLOOKUP(C184,'Press Copper Fittings'!A:J,7),IF(C184&lt;(MAX('Supply Stops'!A:A))+1,VLOOKUP(C184,'Supply Stops'!A:J,7),IF(C184&lt;(MAX('Supply Lines'!A:A))+1,VLOOKUP(C184,'Supply Lines'!A:J,7),IF(C184&lt;(MAX('Gas Connectors'!A:A))+1,VLOOKUP(C184,'Gas Connectors'!A:J,7),IF(C184&lt;(MAX('CI Fittings'!A:A))+1,VLOOKUP(C184,'CI Fittings'!A:J,7),IF(C184&lt;(MAX('Steel Couplings'!A:A))+1,VLOOKUP(C184,'Steel Couplings'!A:J,7),IF(C184&lt;(MAX(NHC!A:A))+1,VLOOKUP(C184,NHC!A:J,7),IF(C184&lt;(MAX('Dielectric Unions'!A:A))+1,VLOOKUP(C184,'Dielectric Unions'!A:J,7),IF(C184&lt;(MAX('MI Fittings - XH'!A:A))+1,VLOOKUP(C184,'MI Fittings - XH'!A:J,7),IF(C184&lt;(MAX('Steel Nipples - XH'!A:A))+1,VLOOKUP(C184,'Steel Nipples - XH'!A:J,7),IF(C184&lt;(MAX('CPVC Adapters'!A:A))+1,VLOOKUP(C184,'CPVC Adapters'!A:J,7),0))))))))))))))))))))))))))))))</f>
        <v>0</v>
      </c>
      <c r="J184" s="1555">
        <f t="shared" si="2"/>
        <v>0</v>
      </c>
    </row>
    <row r="185" spans="3:10" ht="15" customHeight="1" thickTop="1" thickBot="1">
      <c r="C185" s="976">
        <v>164</v>
      </c>
      <c r="D185" s="17" t="str">
        <f>IF(C185&lt;(MAX('MI Fittings'!A:A))+1,VLOOKUP(C185,'MI Fittings'!A:K,10),IF(C185&lt;(MAX('CS Press Fittings'!A:A))+1,VLOOKUP(C185,'CS Press Fittings'!A:K,11),IF(C185&lt;(MAX('Steel Nipples'!A:A))+1,VLOOKUP(C185,'Steel Nipples'!A:K,10),IF(C185&lt;(MAX('Steel Cut Lengths'!A:A))+1,VLOOKUP(C185,'Steel Cut Lengths'!A:K,10),IF(C185&lt;(MAX('Pipe Hangers'!A:A))+1,VLOOKUP(C185,'Pipe Hangers'!A:J,10),IF(C185&lt;(MAX('Brass Nipples '!A:A))+1,VLOOKUP(C185,'Brass Nipples '!A:J,10),IF(C185&lt;(MAX('Brass Fittings '!A:A))+1,VLOOKUP(C185,'Brass Fittings '!A:J,10),IF(C185&lt;(MAX(Valves!A:A))+1,VLOOKUP(C185,Valves!A:J,10),IF(C185&lt;(MAX('PEX Tubing'!A:A))+1,VLOOKUP(C185,'PEX Tubing'!A:I,9),IF(C185&lt;(MAX('PEX Fittings - Brass'!A:A))+1,VLOOKUP(C185,'PEX Fittings - Brass'!A:J,10),IF(C185&lt;(MAX('PEX Fittings - EXPN Brass'!A:A))+1,VLOOKUP(C185,'PEX Fittings - EXPN Brass'!A:J,10),IF(C185&lt;(MAX('PEX Fittings - F1807 PPSU '!A:A))+1,VLOOKUP(C185,'PEX Fittings - F1807 PPSU '!A:J,10),IF(C185&lt;(MAX('PEX Fittings - F1960 EPPSU'!A:A))+1,VLOOKUP(C185,'PEX Fittings - F1960 EPPSU'!A:J,10),IF(C185&lt;(MAX(Accessories!A:A))+1,VLOOKUP(C185,Accessories!A:J,10),IF(C185&lt;(MAX('PVC DWV'!A:A))+1,VLOOKUP(C185,'PVC DWV'!A:K,11),IF(C185&lt;(MAX('PVC SCH 40'!A:A))+1,VLOOKUP(C185,'PVC SCH 40'!A:K,11),IF(C185&lt;(MAX('Push Fittings'!A:A))+1,VLOOKUP(C185,'Push Fittings'!A:J,10),IF(C185&lt;(MAX('Copper Wrot'!A:A))+1,VLOOKUP(C185,'Copper Wrot'!A:L,12),IF(C185&lt;(MAX('Cast Copper'!A:A))+1,VLOOKUP(C185,'Cast Copper'!A:J,10),IF(C185&lt;(MAX('Press Copper Fittings'!A:A))+1,VLOOKUP(C185,'Press Copper Fittings'!A:J,10),IF(C185&lt;(MAX('Supply Stops'!A:A))+1,VLOOKUP(C185,'Supply Stops'!A:J,10),IF(C185&lt;(MAX('Supply Lines'!A:A))+1,VLOOKUP(C185,'Supply Lines'!A:J,10),IF(C185&lt;(MAX('Gas Connectors'!A:A))+1,VLOOKUP(C185,'Gas Connectors'!A:J,10),IF(C185&lt;(MAX('CI Fittings'!A:A))+1,VLOOKUP(C185,'CI Fittings'!A:J,10),IF(C185&lt;(MAX('Steel Couplings'!A:A))+1,VLOOKUP(C185,'Steel Couplings'!A:J,10),IF(C185&lt;(MAX(NHC!A:A))+1,VLOOKUP(C185,NHC!A:J,10),IF(C185&lt;(MAX('Dielectric Unions'!A:A))+1,VLOOKUP(C185,'Dielectric Unions'!A:J,10),IF(C185&lt;(MAX('MI Fittings - XH'!A:A))+1,VLOOKUP(C185,'MI Fittings - XH'!A:J,10),IF(C185&lt;(MAX('Steel Nipples - XH'!A:A))+1,VLOOKUP(C185,'Steel Nipples - XH'!A:J,10),IF(C185&lt;(MAX('CPVC Adapters'!A:A))+1,VLOOKUP(C185,'CPVC Adapters'!A:J,10),""))))))))))))))))))))))))))))))</f>
        <v/>
      </c>
      <c r="E185" s="975" t="str">
        <f>IF(C185&lt;(MAX('MI Fittings'!A:A))+1,VLOOKUP(C185,'MI Fittings'!A:K,3),IF(C185&lt;(MAX('CS Press Fittings'!A:A))+1,VLOOKUP(C185,'CS Press Fittings'!A:K,4),IF(C185&lt;(MAX('Steel Nipples'!A:A))+1,VLOOKUP(C185,'Steel Nipples'!A:K,3),IF(C185&lt;(MAX('Steel Cut Lengths'!A:A))+1,VLOOKUP(C185,'Steel Cut Lengths'!A:K,3),IF(C185&lt;(MAX('Pipe Hangers'!A:A))+1,VLOOKUP(C185,'Pipe Hangers'!A:J,3),IF(C185&lt;(MAX('Brass Nipples '!A:A))+1,VLOOKUP(C185,'Brass Nipples '!A:J,3),IF(C185&lt;(MAX('Brass Fittings '!A:A))+1,VLOOKUP(C185,'Brass Fittings '!A:J,3),IF(C185&lt;(MAX(Valves!A:A))+1,VLOOKUP(C185,Valves!A:J,3),IF(C185&lt;(MAX('PEX Tubing'!A:A))+1,VLOOKUP(C185,'PEX Tubing'!A:I,3),IF(C185&lt;(MAX('PEX Fittings - Brass'!A:A))+1,VLOOKUP(C185,'PEX Fittings - Brass'!A:J,3),IF(C185&lt;(MAX('PEX Fittings - EXPN Brass'!A:A))+1,VLOOKUP(C185,'PEX Fittings - EXPN Brass'!A:J,3),IF(C185&lt;(MAX('PEX Fittings - F1807 PPSU '!A:A))+1,VLOOKUP(C185,'PEX Fittings - F1807 PPSU '!A:J,3),IF(C185&lt;(MAX('PEX Fittings - F1960 EPPSU'!A:A))+1,VLOOKUP(C185,'PEX Fittings - F1960 EPPSU'!A:J,3),IF(C185&lt;(MAX(Accessories!A:A))+1,VLOOKUP(C185,Accessories!A:J,3),IF(C185&lt;(MAX('PVC DWV'!A:A))+1,VLOOKUP(C185,'PVC DWV'!A:K,3),IF(C185&lt;(MAX('PVC SCH 40'!A:A))+1,VLOOKUP(C185,'PVC SCH 40'!A:K,3),IF(C185&lt;(MAX('Push Fittings'!A:A))+1,VLOOKUP(C185,'Push Fittings'!A:J,3),IF(C185&lt;(MAX('Copper Wrot'!A:A))+1,VLOOKUP(C185,'Copper Wrot'!A:L,3),IF(C185&lt;(MAX('Cast Copper'!A:A))+1,VLOOKUP(C185,'Cast Copper'!A:J,3),IF(C185&lt;(MAX('Cast Copper'!A:A))+1,VLOOKUP(C185,'Cast Copper'!A:J,3),IF(C185&lt;(MAX('Press Copper Fittings'!A:A))+1,VLOOKUP(C185,'Press Copper Fittings'!A:J,3),IF(C185&lt;(MAX('Supply Stops'!A:A))+1,VLOOKUP(C185,'Supply Stops'!A:J,3),IF(C185&lt;(MAX('Supply Lines'!A:A))+1,VLOOKUP(C185,'Supply Lines'!A:J,3),IF(C185&lt;(MAX('Gas Connectors'!A:A))+1,VLOOKUP(C185,'Gas Connectors'!A:J,3),IF(C185&lt;(MAX('CI Fittings'!A:A))+1,VLOOKUP(C185,'CI Fittings'!A:J,3),IF(C185&lt;(MAX('Steel Couplings'!A:A))+1,VLOOKUP(C185,'Steel Couplings'!A:J,3),IF(C185&lt;(MAX(NHC!A:A))+1,VLOOKUP(C185,NHC!A:J,3),IF(C185&lt;(MAX('Dielectric Unions'!A:A))+1,VLOOKUP(C185,'Dielectric Unions'!A:J,3),IF(C185&lt;(MAX('MI Fittings - XH'!A:A))+1,VLOOKUP(C185,'MI Fittings - XH'!A:J,3),IF(C185&lt;(MAX('Steel Nipples - XH'!A:A))+1,VLOOKUP(C185,'Steel Nipples - XH'!A:J,3),IF(C185&lt;(MAX('CPVC Adapters'!A:A))+1,VLOOKUP(C185,'CPVC Adapters'!A:J,3),"")))))))))))))))))))))))))))))))</f>
        <v/>
      </c>
      <c r="F185" s="1376" t="str">
        <f>IFERROR(VLOOKUP(E185,'Consolidated Master Sheet'!B:C,2,0),"")</f>
        <v/>
      </c>
      <c r="G185" s="1377"/>
      <c r="H185" s="345" t="str">
        <f>IFERROR(VLOOKUP(E185,'PEX Tubing'!C:H,6,0),IFERROR(VLOOKUP(E185,'Consolidated Master Sheet'!B:G,6,0),""))</f>
        <v/>
      </c>
      <c r="I185" s="1554">
        <f>IF(C185&lt;(MAX('MI Fittings'!A:A))+1,VLOOKUP(C185,'MI Fittings'!A:K,7),IF(C185&lt;(MAX('CS Press Fittings'!A:A))+1,VLOOKUP(C185,'CS Press Fittings'!A:K,8),IF(C185&lt;(MAX('Steel Nipples'!A:A))+1,VLOOKUP(C185,'Steel Nipples'!A:K,7),IF(C185&lt;(MAX('Steel Cut Lengths'!A:A))+1,VLOOKUP(C185,'Steel Cut Lengths'!A:K,7),IF(C185&lt;(MAX('Pipe Hangers'!A:A))+1,VLOOKUP(C185,'Pipe Hangers'!A:J,7),IF(C185&lt;(MAX('Brass Nipples '!A:A))+1,VLOOKUP(C185,'Brass Nipples '!A:J,7),IF(C185&lt;(MAX('Brass Fittings '!A:A))+1,VLOOKUP(C185,'Brass Fittings '!A:J,7),IF(C185&lt;(MAX(Valves!A:A))+1,VLOOKUP(C185,Valves!A:J,7),IF(C185&lt;(MAX('PEX Tubing'!A:A))+1,VLOOKUP(C185,'PEX Tubing'!A:I,7),IF(C185&lt;(MAX('PEX Fittings - Brass'!A:A))+1,VLOOKUP(C185,'PEX Fittings - Brass'!A:J,7),IF(C185&lt;(MAX('PEX Fittings - EXPN Brass'!A:A))+1,VLOOKUP(C185,'PEX Fittings - EXPN Brass'!A:J,7),IF(C185&lt;(MAX('PEX Fittings - F1807 PPSU '!A:A))+1,VLOOKUP(C185,'PEX Fittings - F1807 PPSU '!A:J,7),IF(C185&lt;(MAX('PEX Fittings - F1960 EPPSU'!A:A))+1,VLOOKUP(C185,'PEX Fittings - F1960 EPPSU'!A:J,7),IF(C185&lt;(MAX(Accessories!A:A))+1,VLOOKUP(C185,Accessories!A:J,7),IF(C185&lt;(MAX('PVC DWV'!A:A))+1,VLOOKUP(C185,'PVC DWV'!A:K,8),IF(C185&lt;(MAX('PVC SCH 40'!A:A))+1,VLOOKUP(C185,'PVC SCH 40'!A:K,7),IF(C185&lt;(MAX('Push Fittings'!A:A))+1,VLOOKUP(C185,'Push Fittings'!A:J,7),IF(C185&lt;(MAX('Copper Wrot'!A:A))+1,VLOOKUP(C185,'Copper Wrot'!A:L,9),IF(C185&lt;(MAX('Cast Copper'!A:A))+1,VLOOKUP(C185,'Cast Copper'!A:J,6),IF(C185&lt;(MAX('Press Copper Fittings'!A:A))+1,VLOOKUP(C185,'Press Copper Fittings'!A:J,7),IF(C185&lt;(MAX('Supply Stops'!A:A))+1,VLOOKUP(C185,'Supply Stops'!A:J,7),IF(C185&lt;(MAX('Supply Lines'!A:A))+1,VLOOKUP(C185,'Supply Lines'!A:J,7),IF(C185&lt;(MAX('Gas Connectors'!A:A))+1,VLOOKUP(C185,'Gas Connectors'!A:J,7),IF(C185&lt;(MAX('CI Fittings'!A:A))+1,VLOOKUP(C185,'CI Fittings'!A:J,7),IF(C185&lt;(MAX('Steel Couplings'!A:A))+1,VLOOKUP(C185,'Steel Couplings'!A:J,7),IF(C185&lt;(MAX(NHC!A:A))+1,VLOOKUP(C185,NHC!A:J,7),IF(C185&lt;(MAX('Dielectric Unions'!A:A))+1,VLOOKUP(C185,'Dielectric Unions'!A:J,7),IF(C185&lt;(MAX('MI Fittings - XH'!A:A))+1,VLOOKUP(C185,'MI Fittings - XH'!A:J,7),IF(C185&lt;(MAX('Steel Nipples - XH'!A:A))+1,VLOOKUP(C185,'Steel Nipples - XH'!A:J,7),IF(C185&lt;(MAX('CPVC Adapters'!A:A))+1,VLOOKUP(C185,'CPVC Adapters'!A:J,7),0))))))))))))))))))))))))))))))</f>
        <v>0</v>
      </c>
      <c r="J185" s="1555">
        <f t="shared" si="2"/>
        <v>0</v>
      </c>
    </row>
    <row r="186" spans="3:10" ht="15" customHeight="1" thickTop="1" thickBot="1">
      <c r="C186" s="977">
        <v>165</v>
      </c>
      <c r="D186" s="17" t="str">
        <f>IF(C186&lt;(MAX('MI Fittings'!A:A))+1,VLOOKUP(C186,'MI Fittings'!A:K,10),IF(C186&lt;(MAX('CS Press Fittings'!A:A))+1,VLOOKUP(C186,'CS Press Fittings'!A:K,11),IF(C186&lt;(MAX('Steel Nipples'!A:A))+1,VLOOKUP(C186,'Steel Nipples'!A:K,10),IF(C186&lt;(MAX('Steel Cut Lengths'!A:A))+1,VLOOKUP(C186,'Steel Cut Lengths'!A:K,10),IF(C186&lt;(MAX('Pipe Hangers'!A:A))+1,VLOOKUP(C186,'Pipe Hangers'!A:J,10),IF(C186&lt;(MAX('Brass Nipples '!A:A))+1,VLOOKUP(C186,'Brass Nipples '!A:J,10),IF(C186&lt;(MAX('Brass Fittings '!A:A))+1,VLOOKUP(C186,'Brass Fittings '!A:J,10),IF(C186&lt;(MAX(Valves!A:A))+1,VLOOKUP(C186,Valves!A:J,10),IF(C186&lt;(MAX('PEX Tubing'!A:A))+1,VLOOKUP(C186,'PEX Tubing'!A:I,9),IF(C186&lt;(MAX('PEX Fittings - Brass'!A:A))+1,VLOOKUP(C186,'PEX Fittings - Brass'!A:J,10),IF(C186&lt;(MAX('PEX Fittings - EXPN Brass'!A:A))+1,VLOOKUP(C186,'PEX Fittings - EXPN Brass'!A:J,10),IF(C186&lt;(MAX('PEX Fittings - F1807 PPSU '!A:A))+1,VLOOKUP(C186,'PEX Fittings - F1807 PPSU '!A:J,10),IF(C186&lt;(MAX('PEX Fittings - F1960 EPPSU'!A:A))+1,VLOOKUP(C186,'PEX Fittings - F1960 EPPSU'!A:J,10),IF(C186&lt;(MAX(Accessories!A:A))+1,VLOOKUP(C186,Accessories!A:J,10),IF(C186&lt;(MAX('PVC DWV'!A:A))+1,VLOOKUP(C186,'PVC DWV'!A:K,11),IF(C186&lt;(MAX('PVC SCH 40'!A:A))+1,VLOOKUP(C186,'PVC SCH 40'!A:K,11),IF(C186&lt;(MAX('Push Fittings'!A:A))+1,VLOOKUP(C186,'Push Fittings'!A:J,10),IF(C186&lt;(MAX('Copper Wrot'!A:A))+1,VLOOKUP(C186,'Copper Wrot'!A:L,12),IF(C186&lt;(MAX('Cast Copper'!A:A))+1,VLOOKUP(C186,'Cast Copper'!A:J,10),IF(C186&lt;(MAX('Press Copper Fittings'!A:A))+1,VLOOKUP(C186,'Press Copper Fittings'!A:J,10),IF(C186&lt;(MAX('Supply Stops'!A:A))+1,VLOOKUP(C186,'Supply Stops'!A:J,10),IF(C186&lt;(MAX('Supply Lines'!A:A))+1,VLOOKUP(C186,'Supply Lines'!A:J,10),IF(C186&lt;(MAX('Gas Connectors'!A:A))+1,VLOOKUP(C186,'Gas Connectors'!A:J,10),IF(C186&lt;(MAX('CI Fittings'!A:A))+1,VLOOKUP(C186,'CI Fittings'!A:J,10),IF(C186&lt;(MAX('Steel Couplings'!A:A))+1,VLOOKUP(C186,'Steel Couplings'!A:J,10),IF(C186&lt;(MAX(NHC!A:A))+1,VLOOKUP(C186,NHC!A:J,10),IF(C186&lt;(MAX('Dielectric Unions'!A:A))+1,VLOOKUP(C186,'Dielectric Unions'!A:J,10),IF(C186&lt;(MAX('MI Fittings - XH'!A:A))+1,VLOOKUP(C186,'MI Fittings - XH'!A:J,10),IF(C186&lt;(MAX('Steel Nipples - XH'!A:A))+1,VLOOKUP(C186,'Steel Nipples - XH'!A:J,10),IF(C186&lt;(MAX('CPVC Adapters'!A:A))+1,VLOOKUP(C186,'CPVC Adapters'!A:J,10),""))))))))))))))))))))))))))))))</f>
        <v/>
      </c>
      <c r="E186" s="975" t="str">
        <f>IF(C186&lt;(MAX('MI Fittings'!A:A))+1,VLOOKUP(C186,'MI Fittings'!A:K,3),IF(C186&lt;(MAX('CS Press Fittings'!A:A))+1,VLOOKUP(C186,'CS Press Fittings'!A:K,4),IF(C186&lt;(MAX('Steel Nipples'!A:A))+1,VLOOKUP(C186,'Steel Nipples'!A:K,3),IF(C186&lt;(MAX('Steel Cut Lengths'!A:A))+1,VLOOKUP(C186,'Steel Cut Lengths'!A:K,3),IF(C186&lt;(MAX('Pipe Hangers'!A:A))+1,VLOOKUP(C186,'Pipe Hangers'!A:J,3),IF(C186&lt;(MAX('Brass Nipples '!A:A))+1,VLOOKUP(C186,'Brass Nipples '!A:J,3),IF(C186&lt;(MAX('Brass Fittings '!A:A))+1,VLOOKUP(C186,'Brass Fittings '!A:J,3),IF(C186&lt;(MAX(Valves!A:A))+1,VLOOKUP(C186,Valves!A:J,3),IF(C186&lt;(MAX('PEX Tubing'!A:A))+1,VLOOKUP(C186,'PEX Tubing'!A:I,3),IF(C186&lt;(MAX('PEX Fittings - Brass'!A:A))+1,VLOOKUP(C186,'PEX Fittings - Brass'!A:J,3),IF(C186&lt;(MAX('PEX Fittings - EXPN Brass'!A:A))+1,VLOOKUP(C186,'PEX Fittings - EXPN Brass'!A:J,3),IF(C186&lt;(MAX('PEX Fittings - F1807 PPSU '!A:A))+1,VLOOKUP(C186,'PEX Fittings - F1807 PPSU '!A:J,3),IF(C186&lt;(MAX('PEX Fittings - F1960 EPPSU'!A:A))+1,VLOOKUP(C186,'PEX Fittings - F1960 EPPSU'!A:J,3),IF(C186&lt;(MAX(Accessories!A:A))+1,VLOOKUP(C186,Accessories!A:J,3),IF(C186&lt;(MAX('PVC DWV'!A:A))+1,VLOOKUP(C186,'PVC DWV'!A:K,3),IF(C186&lt;(MAX('PVC SCH 40'!A:A))+1,VLOOKUP(C186,'PVC SCH 40'!A:K,3),IF(C186&lt;(MAX('Push Fittings'!A:A))+1,VLOOKUP(C186,'Push Fittings'!A:J,3),IF(C186&lt;(MAX('Copper Wrot'!A:A))+1,VLOOKUP(C186,'Copper Wrot'!A:L,3),IF(C186&lt;(MAX('Cast Copper'!A:A))+1,VLOOKUP(C186,'Cast Copper'!A:J,3),IF(C186&lt;(MAX('Cast Copper'!A:A))+1,VLOOKUP(C186,'Cast Copper'!A:J,3),IF(C186&lt;(MAX('Press Copper Fittings'!A:A))+1,VLOOKUP(C186,'Press Copper Fittings'!A:J,3),IF(C186&lt;(MAX('Supply Stops'!A:A))+1,VLOOKUP(C186,'Supply Stops'!A:J,3),IF(C186&lt;(MAX('Supply Lines'!A:A))+1,VLOOKUP(C186,'Supply Lines'!A:J,3),IF(C186&lt;(MAX('Gas Connectors'!A:A))+1,VLOOKUP(C186,'Gas Connectors'!A:J,3),IF(C186&lt;(MAX('CI Fittings'!A:A))+1,VLOOKUP(C186,'CI Fittings'!A:J,3),IF(C186&lt;(MAX('Steel Couplings'!A:A))+1,VLOOKUP(C186,'Steel Couplings'!A:J,3),IF(C186&lt;(MAX(NHC!A:A))+1,VLOOKUP(C186,NHC!A:J,3),IF(C186&lt;(MAX('Dielectric Unions'!A:A))+1,VLOOKUP(C186,'Dielectric Unions'!A:J,3),IF(C186&lt;(MAX('MI Fittings - XH'!A:A))+1,VLOOKUP(C186,'MI Fittings - XH'!A:J,3),IF(C186&lt;(MAX('Steel Nipples - XH'!A:A))+1,VLOOKUP(C186,'Steel Nipples - XH'!A:J,3),IF(C186&lt;(MAX('CPVC Adapters'!A:A))+1,VLOOKUP(C186,'CPVC Adapters'!A:J,3),"")))))))))))))))))))))))))))))))</f>
        <v/>
      </c>
      <c r="F186" s="1376" t="str">
        <f>IFERROR(VLOOKUP(E186,'Consolidated Master Sheet'!B:C,2,0),"")</f>
        <v/>
      </c>
      <c r="G186" s="1377"/>
      <c r="H186" s="345" t="str">
        <f>IFERROR(VLOOKUP(E186,'PEX Tubing'!C:H,6,0),IFERROR(VLOOKUP(E186,'Consolidated Master Sheet'!B:G,6,0),""))</f>
        <v/>
      </c>
      <c r="I186" s="1554">
        <f>IF(C186&lt;(MAX('MI Fittings'!A:A))+1,VLOOKUP(C186,'MI Fittings'!A:K,7),IF(C186&lt;(MAX('CS Press Fittings'!A:A))+1,VLOOKUP(C186,'CS Press Fittings'!A:K,8),IF(C186&lt;(MAX('Steel Nipples'!A:A))+1,VLOOKUP(C186,'Steel Nipples'!A:K,7),IF(C186&lt;(MAX('Steel Cut Lengths'!A:A))+1,VLOOKUP(C186,'Steel Cut Lengths'!A:K,7),IF(C186&lt;(MAX('Pipe Hangers'!A:A))+1,VLOOKUP(C186,'Pipe Hangers'!A:J,7),IF(C186&lt;(MAX('Brass Nipples '!A:A))+1,VLOOKUP(C186,'Brass Nipples '!A:J,7),IF(C186&lt;(MAX('Brass Fittings '!A:A))+1,VLOOKUP(C186,'Brass Fittings '!A:J,7),IF(C186&lt;(MAX(Valves!A:A))+1,VLOOKUP(C186,Valves!A:J,7),IF(C186&lt;(MAX('PEX Tubing'!A:A))+1,VLOOKUP(C186,'PEX Tubing'!A:I,7),IF(C186&lt;(MAX('PEX Fittings - Brass'!A:A))+1,VLOOKUP(C186,'PEX Fittings - Brass'!A:J,7),IF(C186&lt;(MAX('PEX Fittings - EXPN Brass'!A:A))+1,VLOOKUP(C186,'PEX Fittings - EXPN Brass'!A:J,7),IF(C186&lt;(MAX('PEX Fittings - F1807 PPSU '!A:A))+1,VLOOKUP(C186,'PEX Fittings - F1807 PPSU '!A:J,7),IF(C186&lt;(MAX('PEX Fittings - F1960 EPPSU'!A:A))+1,VLOOKUP(C186,'PEX Fittings - F1960 EPPSU'!A:J,7),IF(C186&lt;(MAX(Accessories!A:A))+1,VLOOKUP(C186,Accessories!A:J,7),IF(C186&lt;(MAX('PVC DWV'!A:A))+1,VLOOKUP(C186,'PVC DWV'!A:K,8),IF(C186&lt;(MAX('PVC SCH 40'!A:A))+1,VLOOKUP(C186,'PVC SCH 40'!A:K,7),IF(C186&lt;(MAX('Push Fittings'!A:A))+1,VLOOKUP(C186,'Push Fittings'!A:J,7),IF(C186&lt;(MAX('Copper Wrot'!A:A))+1,VLOOKUP(C186,'Copper Wrot'!A:L,9),IF(C186&lt;(MAX('Cast Copper'!A:A))+1,VLOOKUP(C186,'Cast Copper'!A:J,6),IF(C186&lt;(MAX('Press Copper Fittings'!A:A))+1,VLOOKUP(C186,'Press Copper Fittings'!A:J,7),IF(C186&lt;(MAX('Supply Stops'!A:A))+1,VLOOKUP(C186,'Supply Stops'!A:J,7),IF(C186&lt;(MAX('Supply Lines'!A:A))+1,VLOOKUP(C186,'Supply Lines'!A:J,7),IF(C186&lt;(MAX('Gas Connectors'!A:A))+1,VLOOKUP(C186,'Gas Connectors'!A:J,7),IF(C186&lt;(MAX('CI Fittings'!A:A))+1,VLOOKUP(C186,'CI Fittings'!A:J,7),IF(C186&lt;(MAX('Steel Couplings'!A:A))+1,VLOOKUP(C186,'Steel Couplings'!A:J,7),IF(C186&lt;(MAX(NHC!A:A))+1,VLOOKUP(C186,NHC!A:J,7),IF(C186&lt;(MAX('Dielectric Unions'!A:A))+1,VLOOKUP(C186,'Dielectric Unions'!A:J,7),IF(C186&lt;(MAX('MI Fittings - XH'!A:A))+1,VLOOKUP(C186,'MI Fittings - XH'!A:J,7),IF(C186&lt;(MAX('Steel Nipples - XH'!A:A))+1,VLOOKUP(C186,'Steel Nipples - XH'!A:J,7),IF(C186&lt;(MAX('CPVC Adapters'!A:A))+1,VLOOKUP(C186,'CPVC Adapters'!A:J,7),0))))))))))))))))))))))))))))))</f>
        <v>0</v>
      </c>
      <c r="J186" s="1555">
        <f t="shared" si="2"/>
        <v>0</v>
      </c>
    </row>
    <row r="187" spans="3:10" ht="15" customHeight="1" thickTop="1" thickBot="1">
      <c r="C187" s="976">
        <v>166</v>
      </c>
      <c r="D187" s="17" t="str">
        <f>IF(C187&lt;(MAX('MI Fittings'!A:A))+1,VLOOKUP(C187,'MI Fittings'!A:K,10),IF(C187&lt;(MAX('CS Press Fittings'!A:A))+1,VLOOKUP(C187,'CS Press Fittings'!A:K,11),IF(C187&lt;(MAX('Steel Nipples'!A:A))+1,VLOOKUP(C187,'Steel Nipples'!A:K,10),IF(C187&lt;(MAX('Steel Cut Lengths'!A:A))+1,VLOOKUP(C187,'Steel Cut Lengths'!A:K,10),IF(C187&lt;(MAX('Pipe Hangers'!A:A))+1,VLOOKUP(C187,'Pipe Hangers'!A:J,10),IF(C187&lt;(MAX('Brass Nipples '!A:A))+1,VLOOKUP(C187,'Brass Nipples '!A:J,10),IF(C187&lt;(MAX('Brass Fittings '!A:A))+1,VLOOKUP(C187,'Brass Fittings '!A:J,10),IF(C187&lt;(MAX(Valves!A:A))+1,VLOOKUP(C187,Valves!A:J,10),IF(C187&lt;(MAX('PEX Tubing'!A:A))+1,VLOOKUP(C187,'PEX Tubing'!A:I,9),IF(C187&lt;(MAX('PEX Fittings - Brass'!A:A))+1,VLOOKUP(C187,'PEX Fittings - Brass'!A:J,10),IF(C187&lt;(MAX('PEX Fittings - EXPN Brass'!A:A))+1,VLOOKUP(C187,'PEX Fittings - EXPN Brass'!A:J,10),IF(C187&lt;(MAX('PEX Fittings - F1807 PPSU '!A:A))+1,VLOOKUP(C187,'PEX Fittings - F1807 PPSU '!A:J,10),IF(C187&lt;(MAX('PEX Fittings - F1960 EPPSU'!A:A))+1,VLOOKUP(C187,'PEX Fittings - F1960 EPPSU'!A:J,10),IF(C187&lt;(MAX(Accessories!A:A))+1,VLOOKUP(C187,Accessories!A:J,10),IF(C187&lt;(MAX('PVC DWV'!A:A))+1,VLOOKUP(C187,'PVC DWV'!A:K,11),IF(C187&lt;(MAX('PVC SCH 40'!A:A))+1,VLOOKUP(C187,'PVC SCH 40'!A:K,11),IF(C187&lt;(MAX('Push Fittings'!A:A))+1,VLOOKUP(C187,'Push Fittings'!A:J,10),IF(C187&lt;(MAX('Copper Wrot'!A:A))+1,VLOOKUP(C187,'Copper Wrot'!A:L,12),IF(C187&lt;(MAX('Cast Copper'!A:A))+1,VLOOKUP(C187,'Cast Copper'!A:J,10),IF(C187&lt;(MAX('Press Copper Fittings'!A:A))+1,VLOOKUP(C187,'Press Copper Fittings'!A:J,10),IF(C187&lt;(MAX('Supply Stops'!A:A))+1,VLOOKUP(C187,'Supply Stops'!A:J,10),IF(C187&lt;(MAX('Supply Lines'!A:A))+1,VLOOKUP(C187,'Supply Lines'!A:J,10),IF(C187&lt;(MAX('Gas Connectors'!A:A))+1,VLOOKUP(C187,'Gas Connectors'!A:J,10),IF(C187&lt;(MAX('CI Fittings'!A:A))+1,VLOOKUP(C187,'CI Fittings'!A:J,10),IF(C187&lt;(MAX('Steel Couplings'!A:A))+1,VLOOKUP(C187,'Steel Couplings'!A:J,10),IF(C187&lt;(MAX(NHC!A:A))+1,VLOOKUP(C187,NHC!A:J,10),IF(C187&lt;(MAX('Dielectric Unions'!A:A))+1,VLOOKUP(C187,'Dielectric Unions'!A:J,10),IF(C187&lt;(MAX('MI Fittings - XH'!A:A))+1,VLOOKUP(C187,'MI Fittings - XH'!A:J,10),IF(C187&lt;(MAX('Steel Nipples - XH'!A:A))+1,VLOOKUP(C187,'Steel Nipples - XH'!A:J,10),IF(C187&lt;(MAX('CPVC Adapters'!A:A))+1,VLOOKUP(C187,'CPVC Adapters'!A:J,10),""))))))))))))))))))))))))))))))</f>
        <v/>
      </c>
      <c r="E187" s="975" t="str">
        <f>IF(C187&lt;(MAX('MI Fittings'!A:A))+1,VLOOKUP(C187,'MI Fittings'!A:K,3),IF(C187&lt;(MAX('CS Press Fittings'!A:A))+1,VLOOKUP(C187,'CS Press Fittings'!A:K,4),IF(C187&lt;(MAX('Steel Nipples'!A:A))+1,VLOOKUP(C187,'Steel Nipples'!A:K,3),IF(C187&lt;(MAX('Steel Cut Lengths'!A:A))+1,VLOOKUP(C187,'Steel Cut Lengths'!A:K,3),IF(C187&lt;(MAX('Pipe Hangers'!A:A))+1,VLOOKUP(C187,'Pipe Hangers'!A:J,3),IF(C187&lt;(MAX('Brass Nipples '!A:A))+1,VLOOKUP(C187,'Brass Nipples '!A:J,3),IF(C187&lt;(MAX('Brass Fittings '!A:A))+1,VLOOKUP(C187,'Brass Fittings '!A:J,3),IF(C187&lt;(MAX(Valves!A:A))+1,VLOOKUP(C187,Valves!A:J,3),IF(C187&lt;(MAX('PEX Tubing'!A:A))+1,VLOOKUP(C187,'PEX Tubing'!A:I,3),IF(C187&lt;(MAX('PEX Fittings - Brass'!A:A))+1,VLOOKUP(C187,'PEX Fittings - Brass'!A:J,3),IF(C187&lt;(MAX('PEX Fittings - EXPN Brass'!A:A))+1,VLOOKUP(C187,'PEX Fittings - EXPN Brass'!A:J,3),IF(C187&lt;(MAX('PEX Fittings - F1807 PPSU '!A:A))+1,VLOOKUP(C187,'PEX Fittings - F1807 PPSU '!A:J,3),IF(C187&lt;(MAX('PEX Fittings - F1960 EPPSU'!A:A))+1,VLOOKUP(C187,'PEX Fittings - F1960 EPPSU'!A:J,3),IF(C187&lt;(MAX(Accessories!A:A))+1,VLOOKUP(C187,Accessories!A:J,3),IF(C187&lt;(MAX('PVC DWV'!A:A))+1,VLOOKUP(C187,'PVC DWV'!A:K,3),IF(C187&lt;(MAX('PVC SCH 40'!A:A))+1,VLOOKUP(C187,'PVC SCH 40'!A:K,3),IF(C187&lt;(MAX('Push Fittings'!A:A))+1,VLOOKUP(C187,'Push Fittings'!A:J,3),IF(C187&lt;(MAX('Copper Wrot'!A:A))+1,VLOOKUP(C187,'Copper Wrot'!A:L,3),IF(C187&lt;(MAX('Cast Copper'!A:A))+1,VLOOKUP(C187,'Cast Copper'!A:J,3),IF(C187&lt;(MAX('Cast Copper'!A:A))+1,VLOOKUP(C187,'Cast Copper'!A:J,3),IF(C187&lt;(MAX('Press Copper Fittings'!A:A))+1,VLOOKUP(C187,'Press Copper Fittings'!A:J,3),IF(C187&lt;(MAX('Supply Stops'!A:A))+1,VLOOKUP(C187,'Supply Stops'!A:J,3),IF(C187&lt;(MAX('Supply Lines'!A:A))+1,VLOOKUP(C187,'Supply Lines'!A:J,3),IF(C187&lt;(MAX('Gas Connectors'!A:A))+1,VLOOKUP(C187,'Gas Connectors'!A:J,3),IF(C187&lt;(MAX('CI Fittings'!A:A))+1,VLOOKUP(C187,'CI Fittings'!A:J,3),IF(C187&lt;(MAX('Steel Couplings'!A:A))+1,VLOOKUP(C187,'Steel Couplings'!A:J,3),IF(C187&lt;(MAX(NHC!A:A))+1,VLOOKUP(C187,NHC!A:J,3),IF(C187&lt;(MAX('Dielectric Unions'!A:A))+1,VLOOKUP(C187,'Dielectric Unions'!A:J,3),IF(C187&lt;(MAX('MI Fittings - XH'!A:A))+1,VLOOKUP(C187,'MI Fittings - XH'!A:J,3),IF(C187&lt;(MAX('Steel Nipples - XH'!A:A))+1,VLOOKUP(C187,'Steel Nipples - XH'!A:J,3),IF(C187&lt;(MAX('CPVC Adapters'!A:A))+1,VLOOKUP(C187,'CPVC Adapters'!A:J,3),"")))))))))))))))))))))))))))))))</f>
        <v/>
      </c>
      <c r="F187" s="1376" t="str">
        <f>IFERROR(VLOOKUP(E187,'Consolidated Master Sheet'!B:C,2,0),"")</f>
        <v/>
      </c>
      <c r="G187" s="1377"/>
      <c r="H187" s="345" t="str">
        <f>IFERROR(VLOOKUP(E187,'PEX Tubing'!C:H,6,0),IFERROR(VLOOKUP(E187,'Consolidated Master Sheet'!B:G,6,0),""))</f>
        <v/>
      </c>
      <c r="I187" s="1554">
        <f>IF(C187&lt;(MAX('MI Fittings'!A:A))+1,VLOOKUP(C187,'MI Fittings'!A:K,7),IF(C187&lt;(MAX('CS Press Fittings'!A:A))+1,VLOOKUP(C187,'CS Press Fittings'!A:K,8),IF(C187&lt;(MAX('Steel Nipples'!A:A))+1,VLOOKUP(C187,'Steel Nipples'!A:K,7),IF(C187&lt;(MAX('Steel Cut Lengths'!A:A))+1,VLOOKUP(C187,'Steel Cut Lengths'!A:K,7),IF(C187&lt;(MAX('Pipe Hangers'!A:A))+1,VLOOKUP(C187,'Pipe Hangers'!A:J,7),IF(C187&lt;(MAX('Brass Nipples '!A:A))+1,VLOOKUP(C187,'Brass Nipples '!A:J,7),IF(C187&lt;(MAX('Brass Fittings '!A:A))+1,VLOOKUP(C187,'Brass Fittings '!A:J,7),IF(C187&lt;(MAX(Valves!A:A))+1,VLOOKUP(C187,Valves!A:J,7),IF(C187&lt;(MAX('PEX Tubing'!A:A))+1,VLOOKUP(C187,'PEX Tubing'!A:I,7),IF(C187&lt;(MAX('PEX Fittings - Brass'!A:A))+1,VLOOKUP(C187,'PEX Fittings - Brass'!A:J,7),IF(C187&lt;(MAX('PEX Fittings - EXPN Brass'!A:A))+1,VLOOKUP(C187,'PEX Fittings - EXPN Brass'!A:J,7),IF(C187&lt;(MAX('PEX Fittings - F1807 PPSU '!A:A))+1,VLOOKUP(C187,'PEX Fittings - F1807 PPSU '!A:J,7),IF(C187&lt;(MAX('PEX Fittings - F1960 EPPSU'!A:A))+1,VLOOKUP(C187,'PEX Fittings - F1960 EPPSU'!A:J,7),IF(C187&lt;(MAX(Accessories!A:A))+1,VLOOKUP(C187,Accessories!A:J,7),IF(C187&lt;(MAX('PVC DWV'!A:A))+1,VLOOKUP(C187,'PVC DWV'!A:K,8),IF(C187&lt;(MAX('PVC SCH 40'!A:A))+1,VLOOKUP(C187,'PVC SCH 40'!A:K,7),IF(C187&lt;(MAX('Push Fittings'!A:A))+1,VLOOKUP(C187,'Push Fittings'!A:J,7),IF(C187&lt;(MAX('Copper Wrot'!A:A))+1,VLOOKUP(C187,'Copper Wrot'!A:L,9),IF(C187&lt;(MAX('Cast Copper'!A:A))+1,VLOOKUP(C187,'Cast Copper'!A:J,6),IF(C187&lt;(MAX('Press Copper Fittings'!A:A))+1,VLOOKUP(C187,'Press Copper Fittings'!A:J,7),IF(C187&lt;(MAX('Supply Stops'!A:A))+1,VLOOKUP(C187,'Supply Stops'!A:J,7),IF(C187&lt;(MAX('Supply Lines'!A:A))+1,VLOOKUP(C187,'Supply Lines'!A:J,7),IF(C187&lt;(MAX('Gas Connectors'!A:A))+1,VLOOKUP(C187,'Gas Connectors'!A:J,7),IF(C187&lt;(MAX('CI Fittings'!A:A))+1,VLOOKUP(C187,'CI Fittings'!A:J,7),IF(C187&lt;(MAX('Steel Couplings'!A:A))+1,VLOOKUP(C187,'Steel Couplings'!A:J,7),IF(C187&lt;(MAX(NHC!A:A))+1,VLOOKUP(C187,NHC!A:J,7),IF(C187&lt;(MAX('Dielectric Unions'!A:A))+1,VLOOKUP(C187,'Dielectric Unions'!A:J,7),IF(C187&lt;(MAX('MI Fittings - XH'!A:A))+1,VLOOKUP(C187,'MI Fittings - XH'!A:J,7),IF(C187&lt;(MAX('Steel Nipples - XH'!A:A))+1,VLOOKUP(C187,'Steel Nipples - XH'!A:J,7),IF(C187&lt;(MAX('CPVC Adapters'!A:A))+1,VLOOKUP(C187,'CPVC Adapters'!A:J,7),0))))))))))))))))))))))))))))))</f>
        <v>0</v>
      </c>
      <c r="J187" s="1555">
        <f t="shared" ref="J187:J221" si="3">IFERROR(I187*D187,0)</f>
        <v>0</v>
      </c>
    </row>
    <row r="188" spans="3:10" ht="15" customHeight="1" thickTop="1" thickBot="1">
      <c r="C188" s="977">
        <v>167</v>
      </c>
      <c r="D188" s="17" t="str">
        <f>IF(C188&lt;(MAX('MI Fittings'!A:A))+1,VLOOKUP(C188,'MI Fittings'!A:K,10),IF(C188&lt;(MAX('CS Press Fittings'!A:A))+1,VLOOKUP(C188,'CS Press Fittings'!A:K,11),IF(C188&lt;(MAX('Steel Nipples'!A:A))+1,VLOOKUP(C188,'Steel Nipples'!A:K,10),IF(C188&lt;(MAX('Steel Cut Lengths'!A:A))+1,VLOOKUP(C188,'Steel Cut Lengths'!A:K,10),IF(C188&lt;(MAX('Pipe Hangers'!A:A))+1,VLOOKUP(C188,'Pipe Hangers'!A:J,10),IF(C188&lt;(MAX('Brass Nipples '!A:A))+1,VLOOKUP(C188,'Brass Nipples '!A:J,10),IF(C188&lt;(MAX('Brass Fittings '!A:A))+1,VLOOKUP(C188,'Brass Fittings '!A:J,10),IF(C188&lt;(MAX(Valves!A:A))+1,VLOOKUP(C188,Valves!A:J,10),IF(C188&lt;(MAX('PEX Tubing'!A:A))+1,VLOOKUP(C188,'PEX Tubing'!A:I,9),IF(C188&lt;(MAX('PEX Fittings - Brass'!A:A))+1,VLOOKUP(C188,'PEX Fittings - Brass'!A:J,10),IF(C188&lt;(MAX('PEX Fittings - EXPN Brass'!A:A))+1,VLOOKUP(C188,'PEX Fittings - EXPN Brass'!A:J,10),IF(C188&lt;(MAX('PEX Fittings - F1807 PPSU '!A:A))+1,VLOOKUP(C188,'PEX Fittings - F1807 PPSU '!A:J,10),IF(C188&lt;(MAX('PEX Fittings - F1960 EPPSU'!A:A))+1,VLOOKUP(C188,'PEX Fittings - F1960 EPPSU'!A:J,10),IF(C188&lt;(MAX(Accessories!A:A))+1,VLOOKUP(C188,Accessories!A:J,10),IF(C188&lt;(MAX('PVC DWV'!A:A))+1,VLOOKUP(C188,'PVC DWV'!A:K,11),IF(C188&lt;(MAX('PVC SCH 40'!A:A))+1,VLOOKUP(C188,'PVC SCH 40'!A:K,11),IF(C188&lt;(MAX('Push Fittings'!A:A))+1,VLOOKUP(C188,'Push Fittings'!A:J,10),IF(C188&lt;(MAX('Copper Wrot'!A:A))+1,VLOOKUP(C188,'Copper Wrot'!A:L,12),IF(C188&lt;(MAX('Cast Copper'!A:A))+1,VLOOKUP(C188,'Cast Copper'!A:J,10),IF(C188&lt;(MAX('Press Copper Fittings'!A:A))+1,VLOOKUP(C188,'Press Copper Fittings'!A:J,10),IF(C188&lt;(MAX('Supply Stops'!A:A))+1,VLOOKUP(C188,'Supply Stops'!A:J,10),IF(C188&lt;(MAX('Supply Lines'!A:A))+1,VLOOKUP(C188,'Supply Lines'!A:J,10),IF(C188&lt;(MAX('Gas Connectors'!A:A))+1,VLOOKUP(C188,'Gas Connectors'!A:J,10),IF(C188&lt;(MAX('CI Fittings'!A:A))+1,VLOOKUP(C188,'CI Fittings'!A:J,10),IF(C188&lt;(MAX('Steel Couplings'!A:A))+1,VLOOKUP(C188,'Steel Couplings'!A:J,10),IF(C188&lt;(MAX(NHC!A:A))+1,VLOOKUP(C188,NHC!A:J,10),IF(C188&lt;(MAX('Dielectric Unions'!A:A))+1,VLOOKUP(C188,'Dielectric Unions'!A:J,10),IF(C188&lt;(MAX('MI Fittings - XH'!A:A))+1,VLOOKUP(C188,'MI Fittings - XH'!A:J,10),IF(C188&lt;(MAX('Steel Nipples - XH'!A:A))+1,VLOOKUP(C188,'Steel Nipples - XH'!A:J,10),IF(C188&lt;(MAX('CPVC Adapters'!A:A))+1,VLOOKUP(C188,'CPVC Adapters'!A:J,10),""))))))))))))))))))))))))))))))</f>
        <v/>
      </c>
      <c r="E188" s="975" t="str">
        <f>IF(C188&lt;(MAX('MI Fittings'!A:A))+1,VLOOKUP(C188,'MI Fittings'!A:K,3),IF(C188&lt;(MAX('CS Press Fittings'!A:A))+1,VLOOKUP(C188,'CS Press Fittings'!A:K,4),IF(C188&lt;(MAX('Steel Nipples'!A:A))+1,VLOOKUP(C188,'Steel Nipples'!A:K,3),IF(C188&lt;(MAX('Steel Cut Lengths'!A:A))+1,VLOOKUP(C188,'Steel Cut Lengths'!A:K,3),IF(C188&lt;(MAX('Pipe Hangers'!A:A))+1,VLOOKUP(C188,'Pipe Hangers'!A:J,3),IF(C188&lt;(MAX('Brass Nipples '!A:A))+1,VLOOKUP(C188,'Brass Nipples '!A:J,3),IF(C188&lt;(MAX('Brass Fittings '!A:A))+1,VLOOKUP(C188,'Brass Fittings '!A:J,3),IF(C188&lt;(MAX(Valves!A:A))+1,VLOOKUP(C188,Valves!A:J,3),IF(C188&lt;(MAX('PEX Tubing'!A:A))+1,VLOOKUP(C188,'PEX Tubing'!A:I,3),IF(C188&lt;(MAX('PEX Fittings - Brass'!A:A))+1,VLOOKUP(C188,'PEX Fittings - Brass'!A:J,3),IF(C188&lt;(MAX('PEX Fittings - EXPN Brass'!A:A))+1,VLOOKUP(C188,'PEX Fittings - EXPN Brass'!A:J,3),IF(C188&lt;(MAX('PEX Fittings - F1807 PPSU '!A:A))+1,VLOOKUP(C188,'PEX Fittings - F1807 PPSU '!A:J,3),IF(C188&lt;(MAX('PEX Fittings - F1960 EPPSU'!A:A))+1,VLOOKUP(C188,'PEX Fittings - F1960 EPPSU'!A:J,3),IF(C188&lt;(MAX(Accessories!A:A))+1,VLOOKUP(C188,Accessories!A:J,3),IF(C188&lt;(MAX('PVC DWV'!A:A))+1,VLOOKUP(C188,'PVC DWV'!A:K,3),IF(C188&lt;(MAX('PVC SCH 40'!A:A))+1,VLOOKUP(C188,'PVC SCH 40'!A:K,3),IF(C188&lt;(MAX('Push Fittings'!A:A))+1,VLOOKUP(C188,'Push Fittings'!A:J,3),IF(C188&lt;(MAX('Copper Wrot'!A:A))+1,VLOOKUP(C188,'Copper Wrot'!A:L,3),IF(C188&lt;(MAX('Cast Copper'!A:A))+1,VLOOKUP(C188,'Cast Copper'!A:J,3),IF(C188&lt;(MAX('Cast Copper'!A:A))+1,VLOOKUP(C188,'Cast Copper'!A:J,3),IF(C188&lt;(MAX('Press Copper Fittings'!A:A))+1,VLOOKUP(C188,'Press Copper Fittings'!A:J,3),IF(C188&lt;(MAX('Supply Stops'!A:A))+1,VLOOKUP(C188,'Supply Stops'!A:J,3),IF(C188&lt;(MAX('Supply Lines'!A:A))+1,VLOOKUP(C188,'Supply Lines'!A:J,3),IF(C188&lt;(MAX('Gas Connectors'!A:A))+1,VLOOKUP(C188,'Gas Connectors'!A:J,3),IF(C188&lt;(MAX('CI Fittings'!A:A))+1,VLOOKUP(C188,'CI Fittings'!A:J,3),IF(C188&lt;(MAX('Steel Couplings'!A:A))+1,VLOOKUP(C188,'Steel Couplings'!A:J,3),IF(C188&lt;(MAX(NHC!A:A))+1,VLOOKUP(C188,NHC!A:J,3),IF(C188&lt;(MAX('Dielectric Unions'!A:A))+1,VLOOKUP(C188,'Dielectric Unions'!A:J,3),IF(C188&lt;(MAX('MI Fittings - XH'!A:A))+1,VLOOKUP(C188,'MI Fittings - XH'!A:J,3),IF(C188&lt;(MAX('Steel Nipples - XH'!A:A))+1,VLOOKUP(C188,'Steel Nipples - XH'!A:J,3),IF(C188&lt;(MAX('CPVC Adapters'!A:A))+1,VLOOKUP(C188,'CPVC Adapters'!A:J,3),"")))))))))))))))))))))))))))))))</f>
        <v/>
      </c>
      <c r="F188" s="1376" t="str">
        <f>IFERROR(VLOOKUP(E188,'Consolidated Master Sheet'!B:C,2,0),"")</f>
        <v/>
      </c>
      <c r="G188" s="1377"/>
      <c r="H188" s="345" t="str">
        <f>IFERROR(VLOOKUP(E188,'PEX Tubing'!C:H,6,0),IFERROR(VLOOKUP(E188,'Consolidated Master Sheet'!B:G,6,0),""))</f>
        <v/>
      </c>
      <c r="I188" s="1554">
        <f>IF(C188&lt;(MAX('MI Fittings'!A:A))+1,VLOOKUP(C188,'MI Fittings'!A:K,7),IF(C188&lt;(MAX('CS Press Fittings'!A:A))+1,VLOOKUP(C188,'CS Press Fittings'!A:K,8),IF(C188&lt;(MAX('Steel Nipples'!A:A))+1,VLOOKUP(C188,'Steel Nipples'!A:K,7),IF(C188&lt;(MAX('Steel Cut Lengths'!A:A))+1,VLOOKUP(C188,'Steel Cut Lengths'!A:K,7),IF(C188&lt;(MAX('Pipe Hangers'!A:A))+1,VLOOKUP(C188,'Pipe Hangers'!A:J,7),IF(C188&lt;(MAX('Brass Nipples '!A:A))+1,VLOOKUP(C188,'Brass Nipples '!A:J,7),IF(C188&lt;(MAX('Brass Fittings '!A:A))+1,VLOOKUP(C188,'Brass Fittings '!A:J,7),IF(C188&lt;(MAX(Valves!A:A))+1,VLOOKUP(C188,Valves!A:J,7),IF(C188&lt;(MAX('PEX Tubing'!A:A))+1,VLOOKUP(C188,'PEX Tubing'!A:I,7),IF(C188&lt;(MAX('PEX Fittings - Brass'!A:A))+1,VLOOKUP(C188,'PEX Fittings - Brass'!A:J,7),IF(C188&lt;(MAX('PEX Fittings - EXPN Brass'!A:A))+1,VLOOKUP(C188,'PEX Fittings - EXPN Brass'!A:J,7),IF(C188&lt;(MAX('PEX Fittings - F1807 PPSU '!A:A))+1,VLOOKUP(C188,'PEX Fittings - F1807 PPSU '!A:J,7),IF(C188&lt;(MAX('PEX Fittings - F1960 EPPSU'!A:A))+1,VLOOKUP(C188,'PEX Fittings - F1960 EPPSU'!A:J,7),IF(C188&lt;(MAX(Accessories!A:A))+1,VLOOKUP(C188,Accessories!A:J,7),IF(C188&lt;(MAX('PVC DWV'!A:A))+1,VLOOKUP(C188,'PVC DWV'!A:K,8),IF(C188&lt;(MAX('PVC SCH 40'!A:A))+1,VLOOKUP(C188,'PVC SCH 40'!A:K,7),IF(C188&lt;(MAX('Push Fittings'!A:A))+1,VLOOKUP(C188,'Push Fittings'!A:J,7),IF(C188&lt;(MAX('Copper Wrot'!A:A))+1,VLOOKUP(C188,'Copper Wrot'!A:L,9),IF(C188&lt;(MAX('Cast Copper'!A:A))+1,VLOOKUP(C188,'Cast Copper'!A:J,6),IF(C188&lt;(MAX('Press Copper Fittings'!A:A))+1,VLOOKUP(C188,'Press Copper Fittings'!A:J,7),IF(C188&lt;(MAX('Supply Stops'!A:A))+1,VLOOKUP(C188,'Supply Stops'!A:J,7),IF(C188&lt;(MAX('Supply Lines'!A:A))+1,VLOOKUP(C188,'Supply Lines'!A:J,7),IF(C188&lt;(MAX('Gas Connectors'!A:A))+1,VLOOKUP(C188,'Gas Connectors'!A:J,7),IF(C188&lt;(MAX('CI Fittings'!A:A))+1,VLOOKUP(C188,'CI Fittings'!A:J,7),IF(C188&lt;(MAX('Steel Couplings'!A:A))+1,VLOOKUP(C188,'Steel Couplings'!A:J,7),IF(C188&lt;(MAX(NHC!A:A))+1,VLOOKUP(C188,NHC!A:J,7),IF(C188&lt;(MAX('Dielectric Unions'!A:A))+1,VLOOKUP(C188,'Dielectric Unions'!A:J,7),IF(C188&lt;(MAX('MI Fittings - XH'!A:A))+1,VLOOKUP(C188,'MI Fittings - XH'!A:J,7),IF(C188&lt;(MAX('Steel Nipples - XH'!A:A))+1,VLOOKUP(C188,'Steel Nipples - XH'!A:J,7),IF(C188&lt;(MAX('CPVC Adapters'!A:A))+1,VLOOKUP(C188,'CPVC Adapters'!A:J,7),0))))))))))))))))))))))))))))))</f>
        <v>0</v>
      </c>
      <c r="J188" s="1555">
        <f t="shared" si="3"/>
        <v>0</v>
      </c>
    </row>
    <row r="189" spans="3:10" ht="15" customHeight="1" thickTop="1" thickBot="1">
      <c r="C189" s="976">
        <v>168</v>
      </c>
      <c r="D189" s="17" t="str">
        <f>IF(C189&lt;(MAX('MI Fittings'!A:A))+1,VLOOKUP(C189,'MI Fittings'!A:K,10),IF(C189&lt;(MAX('CS Press Fittings'!A:A))+1,VLOOKUP(C189,'CS Press Fittings'!A:K,11),IF(C189&lt;(MAX('Steel Nipples'!A:A))+1,VLOOKUP(C189,'Steel Nipples'!A:K,10),IF(C189&lt;(MAX('Steel Cut Lengths'!A:A))+1,VLOOKUP(C189,'Steel Cut Lengths'!A:K,10),IF(C189&lt;(MAX('Pipe Hangers'!A:A))+1,VLOOKUP(C189,'Pipe Hangers'!A:J,10),IF(C189&lt;(MAX('Brass Nipples '!A:A))+1,VLOOKUP(C189,'Brass Nipples '!A:J,10),IF(C189&lt;(MAX('Brass Fittings '!A:A))+1,VLOOKUP(C189,'Brass Fittings '!A:J,10),IF(C189&lt;(MAX(Valves!A:A))+1,VLOOKUP(C189,Valves!A:J,10),IF(C189&lt;(MAX('PEX Tubing'!A:A))+1,VLOOKUP(C189,'PEX Tubing'!A:I,9),IF(C189&lt;(MAX('PEX Fittings - Brass'!A:A))+1,VLOOKUP(C189,'PEX Fittings - Brass'!A:J,10),IF(C189&lt;(MAX('PEX Fittings - EXPN Brass'!A:A))+1,VLOOKUP(C189,'PEX Fittings - EXPN Brass'!A:J,10),IF(C189&lt;(MAX('PEX Fittings - F1807 PPSU '!A:A))+1,VLOOKUP(C189,'PEX Fittings - F1807 PPSU '!A:J,10),IF(C189&lt;(MAX('PEX Fittings - F1960 EPPSU'!A:A))+1,VLOOKUP(C189,'PEX Fittings - F1960 EPPSU'!A:J,10),IF(C189&lt;(MAX(Accessories!A:A))+1,VLOOKUP(C189,Accessories!A:J,10),IF(C189&lt;(MAX('PVC DWV'!A:A))+1,VLOOKUP(C189,'PVC DWV'!A:K,11),IF(C189&lt;(MAX('PVC SCH 40'!A:A))+1,VLOOKUP(C189,'PVC SCH 40'!A:K,11),IF(C189&lt;(MAX('Push Fittings'!A:A))+1,VLOOKUP(C189,'Push Fittings'!A:J,10),IF(C189&lt;(MAX('Copper Wrot'!A:A))+1,VLOOKUP(C189,'Copper Wrot'!A:L,12),IF(C189&lt;(MAX('Cast Copper'!A:A))+1,VLOOKUP(C189,'Cast Copper'!A:J,10),IF(C189&lt;(MAX('Press Copper Fittings'!A:A))+1,VLOOKUP(C189,'Press Copper Fittings'!A:J,10),IF(C189&lt;(MAX('Supply Stops'!A:A))+1,VLOOKUP(C189,'Supply Stops'!A:J,10),IF(C189&lt;(MAX('Supply Lines'!A:A))+1,VLOOKUP(C189,'Supply Lines'!A:J,10),IF(C189&lt;(MAX('Gas Connectors'!A:A))+1,VLOOKUP(C189,'Gas Connectors'!A:J,10),IF(C189&lt;(MAX('CI Fittings'!A:A))+1,VLOOKUP(C189,'CI Fittings'!A:J,10),IF(C189&lt;(MAX('Steel Couplings'!A:A))+1,VLOOKUP(C189,'Steel Couplings'!A:J,10),IF(C189&lt;(MAX(NHC!A:A))+1,VLOOKUP(C189,NHC!A:J,10),IF(C189&lt;(MAX('Dielectric Unions'!A:A))+1,VLOOKUP(C189,'Dielectric Unions'!A:J,10),IF(C189&lt;(MAX('MI Fittings - XH'!A:A))+1,VLOOKUP(C189,'MI Fittings - XH'!A:J,10),IF(C189&lt;(MAX('Steel Nipples - XH'!A:A))+1,VLOOKUP(C189,'Steel Nipples - XH'!A:J,10),IF(C189&lt;(MAX('CPVC Adapters'!A:A))+1,VLOOKUP(C189,'CPVC Adapters'!A:J,10),""))))))))))))))))))))))))))))))</f>
        <v/>
      </c>
      <c r="E189" s="975" t="str">
        <f>IF(C189&lt;(MAX('MI Fittings'!A:A))+1,VLOOKUP(C189,'MI Fittings'!A:K,3),IF(C189&lt;(MAX('CS Press Fittings'!A:A))+1,VLOOKUP(C189,'CS Press Fittings'!A:K,4),IF(C189&lt;(MAX('Steel Nipples'!A:A))+1,VLOOKUP(C189,'Steel Nipples'!A:K,3),IF(C189&lt;(MAX('Steel Cut Lengths'!A:A))+1,VLOOKUP(C189,'Steel Cut Lengths'!A:K,3),IF(C189&lt;(MAX('Pipe Hangers'!A:A))+1,VLOOKUP(C189,'Pipe Hangers'!A:J,3),IF(C189&lt;(MAX('Brass Nipples '!A:A))+1,VLOOKUP(C189,'Brass Nipples '!A:J,3),IF(C189&lt;(MAX('Brass Fittings '!A:A))+1,VLOOKUP(C189,'Brass Fittings '!A:J,3),IF(C189&lt;(MAX(Valves!A:A))+1,VLOOKUP(C189,Valves!A:J,3),IF(C189&lt;(MAX('PEX Tubing'!A:A))+1,VLOOKUP(C189,'PEX Tubing'!A:I,3),IF(C189&lt;(MAX('PEX Fittings - Brass'!A:A))+1,VLOOKUP(C189,'PEX Fittings - Brass'!A:J,3),IF(C189&lt;(MAX('PEX Fittings - EXPN Brass'!A:A))+1,VLOOKUP(C189,'PEX Fittings - EXPN Brass'!A:J,3),IF(C189&lt;(MAX('PEX Fittings - F1807 PPSU '!A:A))+1,VLOOKUP(C189,'PEX Fittings - F1807 PPSU '!A:J,3),IF(C189&lt;(MAX('PEX Fittings - F1960 EPPSU'!A:A))+1,VLOOKUP(C189,'PEX Fittings - F1960 EPPSU'!A:J,3),IF(C189&lt;(MAX(Accessories!A:A))+1,VLOOKUP(C189,Accessories!A:J,3),IF(C189&lt;(MAX('PVC DWV'!A:A))+1,VLOOKUP(C189,'PVC DWV'!A:K,3),IF(C189&lt;(MAX('PVC SCH 40'!A:A))+1,VLOOKUP(C189,'PVC SCH 40'!A:K,3),IF(C189&lt;(MAX('Push Fittings'!A:A))+1,VLOOKUP(C189,'Push Fittings'!A:J,3),IF(C189&lt;(MAX('Copper Wrot'!A:A))+1,VLOOKUP(C189,'Copper Wrot'!A:L,3),IF(C189&lt;(MAX('Cast Copper'!A:A))+1,VLOOKUP(C189,'Cast Copper'!A:J,3),IF(C189&lt;(MAX('Cast Copper'!A:A))+1,VLOOKUP(C189,'Cast Copper'!A:J,3),IF(C189&lt;(MAX('Press Copper Fittings'!A:A))+1,VLOOKUP(C189,'Press Copper Fittings'!A:J,3),IF(C189&lt;(MAX('Supply Stops'!A:A))+1,VLOOKUP(C189,'Supply Stops'!A:J,3),IF(C189&lt;(MAX('Supply Lines'!A:A))+1,VLOOKUP(C189,'Supply Lines'!A:J,3),IF(C189&lt;(MAX('Gas Connectors'!A:A))+1,VLOOKUP(C189,'Gas Connectors'!A:J,3),IF(C189&lt;(MAX('CI Fittings'!A:A))+1,VLOOKUP(C189,'CI Fittings'!A:J,3),IF(C189&lt;(MAX('Steel Couplings'!A:A))+1,VLOOKUP(C189,'Steel Couplings'!A:J,3),IF(C189&lt;(MAX(NHC!A:A))+1,VLOOKUP(C189,NHC!A:J,3),IF(C189&lt;(MAX('Dielectric Unions'!A:A))+1,VLOOKUP(C189,'Dielectric Unions'!A:J,3),IF(C189&lt;(MAX('MI Fittings - XH'!A:A))+1,VLOOKUP(C189,'MI Fittings - XH'!A:J,3),IF(C189&lt;(MAX('Steel Nipples - XH'!A:A))+1,VLOOKUP(C189,'Steel Nipples - XH'!A:J,3),IF(C189&lt;(MAX('CPVC Adapters'!A:A))+1,VLOOKUP(C189,'CPVC Adapters'!A:J,3),"")))))))))))))))))))))))))))))))</f>
        <v/>
      </c>
      <c r="F189" s="1376" t="str">
        <f>IFERROR(VLOOKUP(E189,'Consolidated Master Sheet'!B:C,2,0),"")</f>
        <v/>
      </c>
      <c r="G189" s="1377"/>
      <c r="H189" s="345" t="str">
        <f>IFERROR(VLOOKUP(E189,'PEX Tubing'!C:H,6,0),IFERROR(VLOOKUP(E189,'Consolidated Master Sheet'!B:G,6,0),""))</f>
        <v/>
      </c>
      <c r="I189" s="1554">
        <f>IF(C189&lt;(MAX('MI Fittings'!A:A))+1,VLOOKUP(C189,'MI Fittings'!A:K,7),IF(C189&lt;(MAX('CS Press Fittings'!A:A))+1,VLOOKUP(C189,'CS Press Fittings'!A:K,8),IF(C189&lt;(MAX('Steel Nipples'!A:A))+1,VLOOKUP(C189,'Steel Nipples'!A:K,7),IF(C189&lt;(MAX('Steel Cut Lengths'!A:A))+1,VLOOKUP(C189,'Steel Cut Lengths'!A:K,7),IF(C189&lt;(MAX('Pipe Hangers'!A:A))+1,VLOOKUP(C189,'Pipe Hangers'!A:J,7),IF(C189&lt;(MAX('Brass Nipples '!A:A))+1,VLOOKUP(C189,'Brass Nipples '!A:J,7),IF(C189&lt;(MAX('Brass Fittings '!A:A))+1,VLOOKUP(C189,'Brass Fittings '!A:J,7),IF(C189&lt;(MAX(Valves!A:A))+1,VLOOKUP(C189,Valves!A:J,7),IF(C189&lt;(MAX('PEX Tubing'!A:A))+1,VLOOKUP(C189,'PEX Tubing'!A:I,7),IF(C189&lt;(MAX('PEX Fittings - Brass'!A:A))+1,VLOOKUP(C189,'PEX Fittings - Brass'!A:J,7),IF(C189&lt;(MAX('PEX Fittings - EXPN Brass'!A:A))+1,VLOOKUP(C189,'PEX Fittings - EXPN Brass'!A:J,7),IF(C189&lt;(MAX('PEX Fittings - F1807 PPSU '!A:A))+1,VLOOKUP(C189,'PEX Fittings - F1807 PPSU '!A:J,7),IF(C189&lt;(MAX('PEX Fittings - F1960 EPPSU'!A:A))+1,VLOOKUP(C189,'PEX Fittings - F1960 EPPSU'!A:J,7),IF(C189&lt;(MAX(Accessories!A:A))+1,VLOOKUP(C189,Accessories!A:J,7),IF(C189&lt;(MAX('PVC DWV'!A:A))+1,VLOOKUP(C189,'PVC DWV'!A:K,8),IF(C189&lt;(MAX('PVC SCH 40'!A:A))+1,VLOOKUP(C189,'PVC SCH 40'!A:K,7),IF(C189&lt;(MAX('Push Fittings'!A:A))+1,VLOOKUP(C189,'Push Fittings'!A:J,7),IF(C189&lt;(MAX('Copper Wrot'!A:A))+1,VLOOKUP(C189,'Copper Wrot'!A:L,9),IF(C189&lt;(MAX('Cast Copper'!A:A))+1,VLOOKUP(C189,'Cast Copper'!A:J,6),IF(C189&lt;(MAX('Press Copper Fittings'!A:A))+1,VLOOKUP(C189,'Press Copper Fittings'!A:J,7),IF(C189&lt;(MAX('Supply Stops'!A:A))+1,VLOOKUP(C189,'Supply Stops'!A:J,7),IF(C189&lt;(MAX('Supply Lines'!A:A))+1,VLOOKUP(C189,'Supply Lines'!A:J,7),IF(C189&lt;(MAX('Gas Connectors'!A:A))+1,VLOOKUP(C189,'Gas Connectors'!A:J,7),IF(C189&lt;(MAX('CI Fittings'!A:A))+1,VLOOKUP(C189,'CI Fittings'!A:J,7),IF(C189&lt;(MAX('Steel Couplings'!A:A))+1,VLOOKUP(C189,'Steel Couplings'!A:J,7),IF(C189&lt;(MAX(NHC!A:A))+1,VLOOKUP(C189,NHC!A:J,7),IF(C189&lt;(MAX('Dielectric Unions'!A:A))+1,VLOOKUP(C189,'Dielectric Unions'!A:J,7),IF(C189&lt;(MAX('MI Fittings - XH'!A:A))+1,VLOOKUP(C189,'MI Fittings - XH'!A:J,7),IF(C189&lt;(MAX('Steel Nipples - XH'!A:A))+1,VLOOKUP(C189,'Steel Nipples - XH'!A:J,7),IF(C189&lt;(MAX('CPVC Adapters'!A:A))+1,VLOOKUP(C189,'CPVC Adapters'!A:J,7),0))))))))))))))))))))))))))))))</f>
        <v>0</v>
      </c>
      <c r="J189" s="1555">
        <f t="shared" si="3"/>
        <v>0</v>
      </c>
    </row>
    <row r="190" spans="3:10" ht="15" customHeight="1" thickTop="1" thickBot="1">
      <c r="C190" s="977">
        <v>169</v>
      </c>
      <c r="D190" s="17" t="str">
        <f>IF(C190&lt;(MAX('MI Fittings'!A:A))+1,VLOOKUP(C190,'MI Fittings'!A:K,10),IF(C190&lt;(MAX('CS Press Fittings'!A:A))+1,VLOOKUP(C190,'CS Press Fittings'!A:K,11),IF(C190&lt;(MAX('Steel Nipples'!A:A))+1,VLOOKUP(C190,'Steel Nipples'!A:K,10),IF(C190&lt;(MAX('Steel Cut Lengths'!A:A))+1,VLOOKUP(C190,'Steel Cut Lengths'!A:K,10),IF(C190&lt;(MAX('Pipe Hangers'!A:A))+1,VLOOKUP(C190,'Pipe Hangers'!A:J,10),IF(C190&lt;(MAX('Brass Nipples '!A:A))+1,VLOOKUP(C190,'Brass Nipples '!A:J,10),IF(C190&lt;(MAX('Brass Fittings '!A:A))+1,VLOOKUP(C190,'Brass Fittings '!A:J,10),IF(C190&lt;(MAX(Valves!A:A))+1,VLOOKUP(C190,Valves!A:J,10),IF(C190&lt;(MAX('PEX Tubing'!A:A))+1,VLOOKUP(C190,'PEX Tubing'!A:I,9),IF(C190&lt;(MAX('PEX Fittings - Brass'!A:A))+1,VLOOKUP(C190,'PEX Fittings - Brass'!A:J,10),IF(C190&lt;(MAX('PEX Fittings - EXPN Brass'!A:A))+1,VLOOKUP(C190,'PEX Fittings - EXPN Brass'!A:J,10),IF(C190&lt;(MAX('PEX Fittings - F1807 PPSU '!A:A))+1,VLOOKUP(C190,'PEX Fittings - F1807 PPSU '!A:J,10),IF(C190&lt;(MAX('PEX Fittings - F1960 EPPSU'!A:A))+1,VLOOKUP(C190,'PEX Fittings - F1960 EPPSU'!A:J,10),IF(C190&lt;(MAX(Accessories!A:A))+1,VLOOKUP(C190,Accessories!A:J,10),IF(C190&lt;(MAX('PVC DWV'!A:A))+1,VLOOKUP(C190,'PVC DWV'!A:K,11),IF(C190&lt;(MAX('PVC SCH 40'!A:A))+1,VLOOKUP(C190,'PVC SCH 40'!A:K,11),IF(C190&lt;(MAX('Push Fittings'!A:A))+1,VLOOKUP(C190,'Push Fittings'!A:J,10),IF(C190&lt;(MAX('Copper Wrot'!A:A))+1,VLOOKUP(C190,'Copper Wrot'!A:L,12),IF(C190&lt;(MAX('Cast Copper'!A:A))+1,VLOOKUP(C190,'Cast Copper'!A:J,10),IF(C190&lt;(MAX('Press Copper Fittings'!A:A))+1,VLOOKUP(C190,'Press Copper Fittings'!A:J,10),IF(C190&lt;(MAX('Supply Stops'!A:A))+1,VLOOKUP(C190,'Supply Stops'!A:J,10),IF(C190&lt;(MAX('Supply Lines'!A:A))+1,VLOOKUP(C190,'Supply Lines'!A:J,10),IF(C190&lt;(MAX('Gas Connectors'!A:A))+1,VLOOKUP(C190,'Gas Connectors'!A:J,10),IF(C190&lt;(MAX('CI Fittings'!A:A))+1,VLOOKUP(C190,'CI Fittings'!A:J,10),IF(C190&lt;(MAX('Steel Couplings'!A:A))+1,VLOOKUP(C190,'Steel Couplings'!A:J,10),IF(C190&lt;(MAX(NHC!A:A))+1,VLOOKUP(C190,NHC!A:J,10),IF(C190&lt;(MAX('Dielectric Unions'!A:A))+1,VLOOKUP(C190,'Dielectric Unions'!A:J,10),IF(C190&lt;(MAX('MI Fittings - XH'!A:A))+1,VLOOKUP(C190,'MI Fittings - XH'!A:J,10),IF(C190&lt;(MAX('Steel Nipples - XH'!A:A))+1,VLOOKUP(C190,'Steel Nipples - XH'!A:J,10),IF(C190&lt;(MAX('CPVC Adapters'!A:A))+1,VLOOKUP(C190,'CPVC Adapters'!A:J,10),""))))))))))))))))))))))))))))))</f>
        <v/>
      </c>
      <c r="E190" s="975" t="str">
        <f>IF(C190&lt;(MAX('MI Fittings'!A:A))+1,VLOOKUP(C190,'MI Fittings'!A:K,3),IF(C190&lt;(MAX('CS Press Fittings'!A:A))+1,VLOOKUP(C190,'CS Press Fittings'!A:K,4),IF(C190&lt;(MAX('Steel Nipples'!A:A))+1,VLOOKUP(C190,'Steel Nipples'!A:K,3),IF(C190&lt;(MAX('Steel Cut Lengths'!A:A))+1,VLOOKUP(C190,'Steel Cut Lengths'!A:K,3),IF(C190&lt;(MAX('Pipe Hangers'!A:A))+1,VLOOKUP(C190,'Pipe Hangers'!A:J,3),IF(C190&lt;(MAX('Brass Nipples '!A:A))+1,VLOOKUP(C190,'Brass Nipples '!A:J,3),IF(C190&lt;(MAX('Brass Fittings '!A:A))+1,VLOOKUP(C190,'Brass Fittings '!A:J,3),IF(C190&lt;(MAX(Valves!A:A))+1,VLOOKUP(C190,Valves!A:J,3),IF(C190&lt;(MAX('PEX Tubing'!A:A))+1,VLOOKUP(C190,'PEX Tubing'!A:I,3),IF(C190&lt;(MAX('PEX Fittings - Brass'!A:A))+1,VLOOKUP(C190,'PEX Fittings - Brass'!A:J,3),IF(C190&lt;(MAX('PEX Fittings - EXPN Brass'!A:A))+1,VLOOKUP(C190,'PEX Fittings - EXPN Brass'!A:J,3),IF(C190&lt;(MAX('PEX Fittings - F1807 PPSU '!A:A))+1,VLOOKUP(C190,'PEX Fittings - F1807 PPSU '!A:J,3),IF(C190&lt;(MAX('PEX Fittings - F1960 EPPSU'!A:A))+1,VLOOKUP(C190,'PEX Fittings - F1960 EPPSU'!A:J,3),IF(C190&lt;(MAX(Accessories!A:A))+1,VLOOKUP(C190,Accessories!A:J,3),IF(C190&lt;(MAX('PVC DWV'!A:A))+1,VLOOKUP(C190,'PVC DWV'!A:K,3),IF(C190&lt;(MAX('PVC SCH 40'!A:A))+1,VLOOKUP(C190,'PVC SCH 40'!A:K,3),IF(C190&lt;(MAX('Push Fittings'!A:A))+1,VLOOKUP(C190,'Push Fittings'!A:J,3),IF(C190&lt;(MAX('Copper Wrot'!A:A))+1,VLOOKUP(C190,'Copper Wrot'!A:L,3),IF(C190&lt;(MAX('Cast Copper'!A:A))+1,VLOOKUP(C190,'Cast Copper'!A:J,3),IF(C190&lt;(MAX('Cast Copper'!A:A))+1,VLOOKUP(C190,'Cast Copper'!A:J,3),IF(C190&lt;(MAX('Press Copper Fittings'!A:A))+1,VLOOKUP(C190,'Press Copper Fittings'!A:J,3),IF(C190&lt;(MAX('Supply Stops'!A:A))+1,VLOOKUP(C190,'Supply Stops'!A:J,3),IF(C190&lt;(MAX('Supply Lines'!A:A))+1,VLOOKUP(C190,'Supply Lines'!A:J,3),IF(C190&lt;(MAX('Gas Connectors'!A:A))+1,VLOOKUP(C190,'Gas Connectors'!A:J,3),IF(C190&lt;(MAX('CI Fittings'!A:A))+1,VLOOKUP(C190,'CI Fittings'!A:J,3),IF(C190&lt;(MAX('Steel Couplings'!A:A))+1,VLOOKUP(C190,'Steel Couplings'!A:J,3),IF(C190&lt;(MAX(NHC!A:A))+1,VLOOKUP(C190,NHC!A:J,3),IF(C190&lt;(MAX('Dielectric Unions'!A:A))+1,VLOOKUP(C190,'Dielectric Unions'!A:J,3),IF(C190&lt;(MAX('MI Fittings - XH'!A:A))+1,VLOOKUP(C190,'MI Fittings - XH'!A:J,3),IF(C190&lt;(MAX('Steel Nipples - XH'!A:A))+1,VLOOKUP(C190,'Steel Nipples - XH'!A:J,3),IF(C190&lt;(MAX('CPVC Adapters'!A:A))+1,VLOOKUP(C190,'CPVC Adapters'!A:J,3),"")))))))))))))))))))))))))))))))</f>
        <v/>
      </c>
      <c r="F190" s="1376" t="str">
        <f>IFERROR(VLOOKUP(E190,'Consolidated Master Sheet'!B:C,2,0),"")</f>
        <v/>
      </c>
      <c r="G190" s="1377"/>
      <c r="H190" s="345" t="str">
        <f>IFERROR(VLOOKUP(E190,'PEX Tubing'!C:H,6,0),IFERROR(VLOOKUP(E190,'Consolidated Master Sheet'!B:G,6,0),""))</f>
        <v/>
      </c>
      <c r="I190" s="1554">
        <f>IF(C190&lt;(MAX('MI Fittings'!A:A))+1,VLOOKUP(C190,'MI Fittings'!A:K,7),IF(C190&lt;(MAX('CS Press Fittings'!A:A))+1,VLOOKUP(C190,'CS Press Fittings'!A:K,8),IF(C190&lt;(MAX('Steel Nipples'!A:A))+1,VLOOKUP(C190,'Steel Nipples'!A:K,7),IF(C190&lt;(MAX('Steel Cut Lengths'!A:A))+1,VLOOKUP(C190,'Steel Cut Lengths'!A:K,7),IF(C190&lt;(MAX('Pipe Hangers'!A:A))+1,VLOOKUP(C190,'Pipe Hangers'!A:J,7),IF(C190&lt;(MAX('Brass Nipples '!A:A))+1,VLOOKUP(C190,'Brass Nipples '!A:J,7),IF(C190&lt;(MAX('Brass Fittings '!A:A))+1,VLOOKUP(C190,'Brass Fittings '!A:J,7),IF(C190&lt;(MAX(Valves!A:A))+1,VLOOKUP(C190,Valves!A:J,7),IF(C190&lt;(MAX('PEX Tubing'!A:A))+1,VLOOKUP(C190,'PEX Tubing'!A:I,7),IF(C190&lt;(MAX('PEX Fittings - Brass'!A:A))+1,VLOOKUP(C190,'PEX Fittings - Brass'!A:J,7),IF(C190&lt;(MAX('PEX Fittings - EXPN Brass'!A:A))+1,VLOOKUP(C190,'PEX Fittings - EXPN Brass'!A:J,7),IF(C190&lt;(MAX('PEX Fittings - F1807 PPSU '!A:A))+1,VLOOKUP(C190,'PEX Fittings - F1807 PPSU '!A:J,7),IF(C190&lt;(MAX('PEX Fittings - F1960 EPPSU'!A:A))+1,VLOOKUP(C190,'PEX Fittings - F1960 EPPSU'!A:J,7),IF(C190&lt;(MAX(Accessories!A:A))+1,VLOOKUP(C190,Accessories!A:J,7),IF(C190&lt;(MAX('PVC DWV'!A:A))+1,VLOOKUP(C190,'PVC DWV'!A:K,8),IF(C190&lt;(MAX('PVC SCH 40'!A:A))+1,VLOOKUP(C190,'PVC SCH 40'!A:K,7),IF(C190&lt;(MAX('Push Fittings'!A:A))+1,VLOOKUP(C190,'Push Fittings'!A:J,7),IF(C190&lt;(MAX('Copper Wrot'!A:A))+1,VLOOKUP(C190,'Copper Wrot'!A:L,9),IF(C190&lt;(MAX('Cast Copper'!A:A))+1,VLOOKUP(C190,'Cast Copper'!A:J,6),IF(C190&lt;(MAX('Press Copper Fittings'!A:A))+1,VLOOKUP(C190,'Press Copper Fittings'!A:J,7),IF(C190&lt;(MAX('Supply Stops'!A:A))+1,VLOOKUP(C190,'Supply Stops'!A:J,7),IF(C190&lt;(MAX('Supply Lines'!A:A))+1,VLOOKUP(C190,'Supply Lines'!A:J,7),IF(C190&lt;(MAX('Gas Connectors'!A:A))+1,VLOOKUP(C190,'Gas Connectors'!A:J,7),IF(C190&lt;(MAX('CI Fittings'!A:A))+1,VLOOKUP(C190,'CI Fittings'!A:J,7),IF(C190&lt;(MAX('Steel Couplings'!A:A))+1,VLOOKUP(C190,'Steel Couplings'!A:J,7),IF(C190&lt;(MAX(NHC!A:A))+1,VLOOKUP(C190,NHC!A:J,7),IF(C190&lt;(MAX('Dielectric Unions'!A:A))+1,VLOOKUP(C190,'Dielectric Unions'!A:J,7),IF(C190&lt;(MAX('MI Fittings - XH'!A:A))+1,VLOOKUP(C190,'MI Fittings - XH'!A:J,7),IF(C190&lt;(MAX('Steel Nipples - XH'!A:A))+1,VLOOKUP(C190,'Steel Nipples - XH'!A:J,7),IF(C190&lt;(MAX('CPVC Adapters'!A:A))+1,VLOOKUP(C190,'CPVC Adapters'!A:J,7),0))))))))))))))))))))))))))))))</f>
        <v>0</v>
      </c>
      <c r="J190" s="1555">
        <f t="shared" si="3"/>
        <v>0</v>
      </c>
    </row>
    <row r="191" spans="3:10" ht="15" customHeight="1" thickTop="1" thickBot="1">
      <c r="C191" s="976">
        <v>170</v>
      </c>
      <c r="D191" s="17" t="str">
        <f>IF(C191&lt;(MAX('MI Fittings'!A:A))+1,VLOOKUP(C191,'MI Fittings'!A:K,10),IF(C191&lt;(MAX('CS Press Fittings'!A:A))+1,VLOOKUP(C191,'CS Press Fittings'!A:K,11),IF(C191&lt;(MAX('Steel Nipples'!A:A))+1,VLOOKUP(C191,'Steel Nipples'!A:K,10),IF(C191&lt;(MAX('Steel Cut Lengths'!A:A))+1,VLOOKUP(C191,'Steel Cut Lengths'!A:K,10),IF(C191&lt;(MAX('Pipe Hangers'!A:A))+1,VLOOKUP(C191,'Pipe Hangers'!A:J,10),IF(C191&lt;(MAX('Brass Nipples '!A:A))+1,VLOOKUP(C191,'Brass Nipples '!A:J,10),IF(C191&lt;(MAX('Brass Fittings '!A:A))+1,VLOOKUP(C191,'Brass Fittings '!A:J,10),IF(C191&lt;(MAX(Valves!A:A))+1,VLOOKUP(C191,Valves!A:J,10),IF(C191&lt;(MAX('PEX Tubing'!A:A))+1,VLOOKUP(C191,'PEX Tubing'!A:I,9),IF(C191&lt;(MAX('PEX Fittings - Brass'!A:A))+1,VLOOKUP(C191,'PEX Fittings - Brass'!A:J,10),IF(C191&lt;(MAX('PEX Fittings - EXPN Brass'!A:A))+1,VLOOKUP(C191,'PEX Fittings - EXPN Brass'!A:J,10),IF(C191&lt;(MAX('PEX Fittings - F1807 PPSU '!A:A))+1,VLOOKUP(C191,'PEX Fittings - F1807 PPSU '!A:J,10),IF(C191&lt;(MAX('PEX Fittings - F1960 EPPSU'!A:A))+1,VLOOKUP(C191,'PEX Fittings - F1960 EPPSU'!A:J,10),IF(C191&lt;(MAX(Accessories!A:A))+1,VLOOKUP(C191,Accessories!A:J,10),IF(C191&lt;(MAX('PVC DWV'!A:A))+1,VLOOKUP(C191,'PVC DWV'!A:K,11),IF(C191&lt;(MAX('PVC SCH 40'!A:A))+1,VLOOKUP(C191,'PVC SCH 40'!A:K,11),IF(C191&lt;(MAX('Push Fittings'!A:A))+1,VLOOKUP(C191,'Push Fittings'!A:J,10),IF(C191&lt;(MAX('Copper Wrot'!A:A))+1,VLOOKUP(C191,'Copper Wrot'!A:L,12),IF(C191&lt;(MAX('Cast Copper'!A:A))+1,VLOOKUP(C191,'Cast Copper'!A:J,10),IF(C191&lt;(MAX('Press Copper Fittings'!A:A))+1,VLOOKUP(C191,'Press Copper Fittings'!A:J,10),IF(C191&lt;(MAX('Supply Stops'!A:A))+1,VLOOKUP(C191,'Supply Stops'!A:J,10),IF(C191&lt;(MAX('Supply Lines'!A:A))+1,VLOOKUP(C191,'Supply Lines'!A:J,10),IF(C191&lt;(MAX('Gas Connectors'!A:A))+1,VLOOKUP(C191,'Gas Connectors'!A:J,10),IF(C191&lt;(MAX('CI Fittings'!A:A))+1,VLOOKUP(C191,'CI Fittings'!A:J,10),IF(C191&lt;(MAX('Steel Couplings'!A:A))+1,VLOOKUP(C191,'Steel Couplings'!A:J,10),IF(C191&lt;(MAX(NHC!A:A))+1,VLOOKUP(C191,NHC!A:J,10),IF(C191&lt;(MAX('Dielectric Unions'!A:A))+1,VLOOKUP(C191,'Dielectric Unions'!A:J,10),IF(C191&lt;(MAX('MI Fittings - XH'!A:A))+1,VLOOKUP(C191,'MI Fittings - XH'!A:J,10),IF(C191&lt;(MAX('Steel Nipples - XH'!A:A))+1,VLOOKUP(C191,'Steel Nipples - XH'!A:J,10),IF(C191&lt;(MAX('CPVC Adapters'!A:A))+1,VLOOKUP(C191,'CPVC Adapters'!A:J,10),""))))))))))))))))))))))))))))))</f>
        <v/>
      </c>
      <c r="E191" s="975" t="str">
        <f>IF(C191&lt;(MAX('MI Fittings'!A:A))+1,VLOOKUP(C191,'MI Fittings'!A:K,3),IF(C191&lt;(MAX('CS Press Fittings'!A:A))+1,VLOOKUP(C191,'CS Press Fittings'!A:K,4),IF(C191&lt;(MAX('Steel Nipples'!A:A))+1,VLOOKUP(C191,'Steel Nipples'!A:K,3),IF(C191&lt;(MAX('Steel Cut Lengths'!A:A))+1,VLOOKUP(C191,'Steel Cut Lengths'!A:K,3),IF(C191&lt;(MAX('Pipe Hangers'!A:A))+1,VLOOKUP(C191,'Pipe Hangers'!A:J,3),IF(C191&lt;(MAX('Brass Nipples '!A:A))+1,VLOOKUP(C191,'Brass Nipples '!A:J,3),IF(C191&lt;(MAX('Brass Fittings '!A:A))+1,VLOOKUP(C191,'Brass Fittings '!A:J,3),IF(C191&lt;(MAX(Valves!A:A))+1,VLOOKUP(C191,Valves!A:J,3),IF(C191&lt;(MAX('PEX Tubing'!A:A))+1,VLOOKUP(C191,'PEX Tubing'!A:I,3),IF(C191&lt;(MAX('PEX Fittings - Brass'!A:A))+1,VLOOKUP(C191,'PEX Fittings - Brass'!A:J,3),IF(C191&lt;(MAX('PEX Fittings - EXPN Brass'!A:A))+1,VLOOKUP(C191,'PEX Fittings - EXPN Brass'!A:J,3),IF(C191&lt;(MAX('PEX Fittings - F1807 PPSU '!A:A))+1,VLOOKUP(C191,'PEX Fittings - F1807 PPSU '!A:J,3),IF(C191&lt;(MAX('PEX Fittings - F1960 EPPSU'!A:A))+1,VLOOKUP(C191,'PEX Fittings - F1960 EPPSU'!A:J,3),IF(C191&lt;(MAX(Accessories!A:A))+1,VLOOKUP(C191,Accessories!A:J,3),IF(C191&lt;(MAX('PVC DWV'!A:A))+1,VLOOKUP(C191,'PVC DWV'!A:K,3),IF(C191&lt;(MAX('PVC SCH 40'!A:A))+1,VLOOKUP(C191,'PVC SCH 40'!A:K,3),IF(C191&lt;(MAX('Push Fittings'!A:A))+1,VLOOKUP(C191,'Push Fittings'!A:J,3),IF(C191&lt;(MAX('Copper Wrot'!A:A))+1,VLOOKUP(C191,'Copper Wrot'!A:L,3),IF(C191&lt;(MAX('Cast Copper'!A:A))+1,VLOOKUP(C191,'Cast Copper'!A:J,3),IF(C191&lt;(MAX('Cast Copper'!A:A))+1,VLOOKUP(C191,'Cast Copper'!A:J,3),IF(C191&lt;(MAX('Press Copper Fittings'!A:A))+1,VLOOKUP(C191,'Press Copper Fittings'!A:J,3),IF(C191&lt;(MAX('Supply Stops'!A:A))+1,VLOOKUP(C191,'Supply Stops'!A:J,3),IF(C191&lt;(MAX('Supply Lines'!A:A))+1,VLOOKUP(C191,'Supply Lines'!A:J,3),IF(C191&lt;(MAX('Gas Connectors'!A:A))+1,VLOOKUP(C191,'Gas Connectors'!A:J,3),IF(C191&lt;(MAX('CI Fittings'!A:A))+1,VLOOKUP(C191,'CI Fittings'!A:J,3),IF(C191&lt;(MAX('Steel Couplings'!A:A))+1,VLOOKUP(C191,'Steel Couplings'!A:J,3),IF(C191&lt;(MAX(NHC!A:A))+1,VLOOKUP(C191,NHC!A:J,3),IF(C191&lt;(MAX('Dielectric Unions'!A:A))+1,VLOOKUP(C191,'Dielectric Unions'!A:J,3),IF(C191&lt;(MAX('MI Fittings - XH'!A:A))+1,VLOOKUP(C191,'MI Fittings - XH'!A:J,3),IF(C191&lt;(MAX('Steel Nipples - XH'!A:A))+1,VLOOKUP(C191,'Steel Nipples - XH'!A:J,3),IF(C191&lt;(MAX('CPVC Adapters'!A:A))+1,VLOOKUP(C191,'CPVC Adapters'!A:J,3),"")))))))))))))))))))))))))))))))</f>
        <v/>
      </c>
      <c r="F191" s="1376" t="str">
        <f>IFERROR(VLOOKUP(E191,'Consolidated Master Sheet'!B:C,2,0),"")</f>
        <v/>
      </c>
      <c r="G191" s="1377"/>
      <c r="H191" s="345" t="str">
        <f>IFERROR(VLOOKUP(E191,'PEX Tubing'!C:H,6,0),IFERROR(VLOOKUP(E191,'Consolidated Master Sheet'!B:G,6,0),""))</f>
        <v/>
      </c>
      <c r="I191" s="1554">
        <f>IF(C191&lt;(MAX('MI Fittings'!A:A))+1,VLOOKUP(C191,'MI Fittings'!A:K,7),IF(C191&lt;(MAX('CS Press Fittings'!A:A))+1,VLOOKUP(C191,'CS Press Fittings'!A:K,8),IF(C191&lt;(MAX('Steel Nipples'!A:A))+1,VLOOKUP(C191,'Steel Nipples'!A:K,7),IF(C191&lt;(MAX('Steel Cut Lengths'!A:A))+1,VLOOKUP(C191,'Steel Cut Lengths'!A:K,7),IF(C191&lt;(MAX('Pipe Hangers'!A:A))+1,VLOOKUP(C191,'Pipe Hangers'!A:J,7),IF(C191&lt;(MAX('Brass Nipples '!A:A))+1,VLOOKUP(C191,'Brass Nipples '!A:J,7),IF(C191&lt;(MAX('Brass Fittings '!A:A))+1,VLOOKUP(C191,'Brass Fittings '!A:J,7),IF(C191&lt;(MAX(Valves!A:A))+1,VLOOKUP(C191,Valves!A:J,7),IF(C191&lt;(MAX('PEX Tubing'!A:A))+1,VLOOKUP(C191,'PEX Tubing'!A:I,7),IF(C191&lt;(MAX('PEX Fittings - Brass'!A:A))+1,VLOOKUP(C191,'PEX Fittings - Brass'!A:J,7),IF(C191&lt;(MAX('PEX Fittings - EXPN Brass'!A:A))+1,VLOOKUP(C191,'PEX Fittings - EXPN Brass'!A:J,7),IF(C191&lt;(MAX('PEX Fittings - F1807 PPSU '!A:A))+1,VLOOKUP(C191,'PEX Fittings - F1807 PPSU '!A:J,7),IF(C191&lt;(MAX('PEX Fittings - F1960 EPPSU'!A:A))+1,VLOOKUP(C191,'PEX Fittings - F1960 EPPSU'!A:J,7),IF(C191&lt;(MAX(Accessories!A:A))+1,VLOOKUP(C191,Accessories!A:J,7),IF(C191&lt;(MAX('PVC DWV'!A:A))+1,VLOOKUP(C191,'PVC DWV'!A:K,8),IF(C191&lt;(MAX('PVC SCH 40'!A:A))+1,VLOOKUP(C191,'PVC SCH 40'!A:K,7),IF(C191&lt;(MAX('Push Fittings'!A:A))+1,VLOOKUP(C191,'Push Fittings'!A:J,7),IF(C191&lt;(MAX('Copper Wrot'!A:A))+1,VLOOKUP(C191,'Copper Wrot'!A:L,9),IF(C191&lt;(MAX('Cast Copper'!A:A))+1,VLOOKUP(C191,'Cast Copper'!A:J,6),IF(C191&lt;(MAX('Press Copper Fittings'!A:A))+1,VLOOKUP(C191,'Press Copper Fittings'!A:J,7),IF(C191&lt;(MAX('Supply Stops'!A:A))+1,VLOOKUP(C191,'Supply Stops'!A:J,7),IF(C191&lt;(MAX('Supply Lines'!A:A))+1,VLOOKUP(C191,'Supply Lines'!A:J,7),IF(C191&lt;(MAX('Gas Connectors'!A:A))+1,VLOOKUP(C191,'Gas Connectors'!A:J,7),IF(C191&lt;(MAX('CI Fittings'!A:A))+1,VLOOKUP(C191,'CI Fittings'!A:J,7),IF(C191&lt;(MAX('Steel Couplings'!A:A))+1,VLOOKUP(C191,'Steel Couplings'!A:J,7),IF(C191&lt;(MAX(NHC!A:A))+1,VLOOKUP(C191,NHC!A:J,7),IF(C191&lt;(MAX('Dielectric Unions'!A:A))+1,VLOOKUP(C191,'Dielectric Unions'!A:J,7),IF(C191&lt;(MAX('MI Fittings - XH'!A:A))+1,VLOOKUP(C191,'MI Fittings - XH'!A:J,7),IF(C191&lt;(MAX('Steel Nipples - XH'!A:A))+1,VLOOKUP(C191,'Steel Nipples - XH'!A:J,7),IF(C191&lt;(MAX('CPVC Adapters'!A:A))+1,VLOOKUP(C191,'CPVC Adapters'!A:J,7),0))))))))))))))))))))))))))))))</f>
        <v>0</v>
      </c>
      <c r="J191" s="1555">
        <f t="shared" si="3"/>
        <v>0</v>
      </c>
    </row>
    <row r="192" spans="3:10" ht="15" customHeight="1" thickTop="1" thickBot="1">
      <c r="C192" s="977">
        <v>171</v>
      </c>
      <c r="D192" s="17" t="str">
        <f>IF(C192&lt;(MAX('MI Fittings'!A:A))+1,VLOOKUP(C192,'MI Fittings'!A:K,10),IF(C192&lt;(MAX('CS Press Fittings'!A:A))+1,VLOOKUP(C192,'CS Press Fittings'!A:K,11),IF(C192&lt;(MAX('Steel Nipples'!A:A))+1,VLOOKUP(C192,'Steel Nipples'!A:K,10),IF(C192&lt;(MAX('Steel Cut Lengths'!A:A))+1,VLOOKUP(C192,'Steel Cut Lengths'!A:K,10),IF(C192&lt;(MAX('Pipe Hangers'!A:A))+1,VLOOKUP(C192,'Pipe Hangers'!A:J,10),IF(C192&lt;(MAX('Brass Nipples '!A:A))+1,VLOOKUP(C192,'Brass Nipples '!A:J,10),IF(C192&lt;(MAX('Brass Fittings '!A:A))+1,VLOOKUP(C192,'Brass Fittings '!A:J,10),IF(C192&lt;(MAX(Valves!A:A))+1,VLOOKUP(C192,Valves!A:J,10),IF(C192&lt;(MAX('PEX Tubing'!A:A))+1,VLOOKUP(C192,'PEX Tubing'!A:I,9),IF(C192&lt;(MAX('PEX Fittings - Brass'!A:A))+1,VLOOKUP(C192,'PEX Fittings - Brass'!A:J,10),IF(C192&lt;(MAX('PEX Fittings - EXPN Brass'!A:A))+1,VLOOKUP(C192,'PEX Fittings - EXPN Brass'!A:J,10),IF(C192&lt;(MAX('PEX Fittings - F1807 PPSU '!A:A))+1,VLOOKUP(C192,'PEX Fittings - F1807 PPSU '!A:J,10),IF(C192&lt;(MAX('PEX Fittings - F1960 EPPSU'!A:A))+1,VLOOKUP(C192,'PEX Fittings - F1960 EPPSU'!A:J,10),IF(C192&lt;(MAX(Accessories!A:A))+1,VLOOKUP(C192,Accessories!A:J,10),IF(C192&lt;(MAX('PVC DWV'!A:A))+1,VLOOKUP(C192,'PVC DWV'!A:K,11),IF(C192&lt;(MAX('PVC SCH 40'!A:A))+1,VLOOKUP(C192,'PVC SCH 40'!A:K,11),IF(C192&lt;(MAX('Push Fittings'!A:A))+1,VLOOKUP(C192,'Push Fittings'!A:J,10),IF(C192&lt;(MAX('Copper Wrot'!A:A))+1,VLOOKUP(C192,'Copper Wrot'!A:L,12),IF(C192&lt;(MAX('Cast Copper'!A:A))+1,VLOOKUP(C192,'Cast Copper'!A:J,10),IF(C192&lt;(MAX('Press Copper Fittings'!A:A))+1,VLOOKUP(C192,'Press Copper Fittings'!A:J,10),IF(C192&lt;(MAX('Supply Stops'!A:A))+1,VLOOKUP(C192,'Supply Stops'!A:J,10),IF(C192&lt;(MAX('Supply Lines'!A:A))+1,VLOOKUP(C192,'Supply Lines'!A:J,10),IF(C192&lt;(MAX('Gas Connectors'!A:A))+1,VLOOKUP(C192,'Gas Connectors'!A:J,10),IF(C192&lt;(MAX('CI Fittings'!A:A))+1,VLOOKUP(C192,'CI Fittings'!A:J,10),IF(C192&lt;(MAX('Steel Couplings'!A:A))+1,VLOOKUP(C192,'Steel Couplings'!A:J,10),IF(C192&lt;(MAX(NHC!A:A))+1,VLOOKUP(C192,NHC!A:J,10),IF(C192&lt;(MAX('Dielectric Unions'!A:A))+1,VLOOKUP(C192,'Dielectric Unions'!A:J,10),IF(C192&lt;(MAX('MI Fittings - XH'!A:A))+1,VLOOKUP(C192,'MI Fittings - XH'!A:J,10),IF(C192&lt;(MAX('Steel Nipples - XH'!A:A))+1,VLOOKUP(C192,'Steel Nipples - XH'!A:J,10),IF(C192&lt;(MAX('CPVC Adapters'!A:A))+1,VLOOKUP(C192,'CPVC Adapters'!A:J,10),""))))))))))))))))))))))))))))))</f>
        <v/>
      </c>
      <c r="E192" s="975" t="str">
        <f>IF(C192&lt;(MAX('MI Fittings'!A:A))+1,VLOOKUP(C192,'MI Fittings'!A:K,3),IF(C192&lt;(MAX('CS Press Fittings'!A:A))+1,VLOOKUP(C192,'CS Press Fittings'!A:K,4),IF(C192&lt;(MAX('Steel Nipples'!A:A))+1,VLOOKUP(C192,'Steel Nipples'!A:K,3),IF(C192&lt;(MAX('Steel Cut Lengths'!A:A))+1,VLOOKUP(C192,'Steel Cut Lengths'!A:K,3),IF(C192&lt;(MAX('Pipe Hangers'!A:A))+1,VLOOKUP(C192,'Pipe Hangers'!A:J,3),IF(C192&lt;(MAX('Brass Nipples '!A:A))+1,VLOOKUP(C192,'Brass Nipples '!A:J,3),IF(C192&lt;(MAX('Brass Fittings '!A:A))+1,VLOOKUP(C192,'Brass Fittings '!A:J,3),IF(C192&lt;(MAX(Valves!A:A))+1,VLOOKUP(C192,Valves!A:J,3),IF(C192&lt;(MAX('PEX Tubing'!A:A))+1,VLOOKUP(C192,'PEX Tubing'!A:I,3),IF(C192&lt;(MAX('PEX Fittings - Brass'!A:A))+1,VLOOKUP(C192,'PEX Fittings - Brass'!A:J,3),IF(C192&lt;(MAX('PEX Fittings - EXPN Brass'!A:A))+1,VLOOKUP(C192,'PEX Fittings - EXPN Brass'!A:J,3),IF(C192&lt;(MAX('PEX Fittings - F1807 PPSU '!A:A))+1,VLOOKUP(C192,'PEX Fittings - F1807 PPSU '!A:J,3),IF(C192&lt;(MAX('PEX Fittings - F1960 EPPSU'!A:A))+1,VLOOKUP(C192,'PEX Fittings - F1960 EPPSU'!A:J,3),IF(C192&lt;(MAX(Accessories!A:A))+1,VLOOKUP(C192,Accessories!A:J,3),IF(C192&lt;(MAX('PVC DWV'!A:A))+1,VLOOKUP(C192,'PVC DWV'!A:K,3),IF(C192&lt;(MAX('PVC SCH 40'!A:A))+1,VLOOKUP(C192,'PVC SCH 40'!A:K,3),IF(C192&lt;(MAX('Push Fittings'!A:A))+1,VLOOKUP(C192,'Push Fittings'!A:J,3),IF(C192&lt;(MAX('Copper Wrot'!A:A))+1,VLOOKUP(C192,'Copper Wrot'!A:L,3),IF(C192&lt;(MAX('Cast Copper'!A:A))+1,VLOOKUP(C192,'Cast Copper'!A:J,3),IF(C192&lt;(MAX('Cast Copper'!A:A))+1,VLOOKUP(C192,'Cast Copper'!A:J,3),IF(C192&lt;(MAX('Press Copper Fittings'!A:A))+1,VLOOKUP(C192,'Press Copper Fittings'!A:J,3),IF(C192&lt;(MAX('Supply Stops'!A:A))+1,VLOOKUP(C192,'Supply Stops'!A:J,3),IF(C192&lt;(MAX('Supply Lines'!A:A))+1,VLOOKUP(C192,'Supply Lines'!A:J,3),IF(C192&lt;(MAX('Gas Connectors'!A:A))+1,VLOOKUP(C192,'Gas Connectors'!A:J,3),IF(C192&lt;(MAX('CI Fittings'!A:A))+1,VLOOKUP(C192,'CI Fittings'!A:J,3),IF(C192&lt;(MAX('Steel Couplings'!A:A))+1,VLOOKUP(C192,'Steel Couplings'!A:J,3),IF(C192&lt;(MAX(NHC!A:A))+1,VLOOKUP(C192,NHC!A:J,3),IF(C192&lt;(MAX('Dielectric Unions'!A:A))+1,VLOOKUP(C192,'Dielectric Unions'!A:J,3),IF(C192&lt;(MAX('MI Fittings - XH'!A:A))+1,VLOOKUP(C192,'MI Fittings - XH'!A:J,3),IF(C192&lt;(MAX('Steel Nipples - XH'!A:A))+1,VLOOKUP(C192,'Steel Nipples - XH'!A:J,3),IF(C192&lt;(MAX('CPVC Adapters'!A:A))+1,VLOOKUP(C192,'CPVC Adapters'!A:J,3),"")))))))))))))))))))))))))))))))</f>
        <v/>
      </c>
      <c r="F192" s="1376" t="str">
        <f>IFERROR(VLOOKUP(E192,'Consolidated Master Sheet'!B:C,2,0),"")</f>
        <v/>
      </c>
      <c r="G192" s="1377"/>
      <c r="H192" s="345" t="str">
        <f>IFERROR(VLOOKUP(E192,'PEX Tubing'!C:H,6,0),IFERROR(VLOOKUP(E192,'Consolidated Master Sheet'!B:G,6,0),""))</f>
        <v/>
      </c>
      <c r="I192" s="1554">
        <f>IF(C192&lt;(MAX('MI Fittings'!A:A))+1,VLOOKUP(C192,'MI Fittings'!A:K,7),IF(C192&lt;(MAX('CS Press Fittings'!A:A))+1,VLOOKUP(C192,'CS Press Fittings'!A:K,8),IF(C192&lt;(MAX('Steel Nipples'!A:A))+1,VLOOKUP(C192,'Steel Nipples'!A:K,7),IF(C192&lt;(MAX('Steel Cut Lengths'!A:A))+1,VLOOKUP(C192,'Steel Cut Lengths'!A:K,7),IF(C192&lt;(MAX('Pipe Hangers'!A:A))+1,VLOOKUP(C192,'Pipe Hangers'!A:J,7),IF(C192&lt;(MAX('Brass Nipples '!A:A))+1,VLOOKUP(C192,'Brass Nipples '!A:J,7),IF(C192&lt;(MAX('Brass Fittings '!A:A))+1,VLOOKUP(C192,'Brass Fittings '!A:J,7),IF(C192&lt;(MAX(Valves!A:A))+1,VLOOKUP(C192,Valves!A:J,7),IF(C192&lt;(MAX('PEX Tubing'!A:A))+1,VLOOKUP(C192,'PEX Tubing'!A:I,7),IF(C192&lt;(MAX('PEX Fittings - Brass'!A:A))+1,VLOOKUP(C192,'PEX Fittings - Brass'!A:J,7),IF(C192&lt;(MAX('PEX Fittings - EXPN Brass'!A:A))+1,VLOOKUP(C192,'PEX Fittings - EXPN Brass'!A:J,7),IF(C192&lt;(MAX('PEX Fittings - F1807 PPSU '!A:A))+1,VLOOKUP(C192,'PEX Fittings - F1807 PPSU '!A:J,7),IF(C192&lt;(MAX('PEX Fittings - F1960 EPPSU'!A:A))+1,VLOOKUP(C192,'PEX Fittings - F1960 EPPSU'!A:J,7),IF(C192&lt;(MAX(Accessories!A:A))+1,VLOOKUP(C192,Accessories!A:J,7),IF(C192&lt;(MAX('PVC DWV'!A:A))+1,VLOOKUP(C192,'PVC DWV'!A:K,8),IF(C192&lt;(MAX('PVC SCH 40'!A:A))+1,VLOOKUP(C192,'PVC SCH 40'!A:K,7),IF(C192&lt;(MAX('Push Fittings'!A:A))+1,VLOOKUP(C192,'Push Fittings'!A:J,7),IF(C192&lt;(MAX('Copper Wrot'!A:A))+1,VLOOKUP(C192,'Copper Wrot'!A:L,9),IF(C192&lt;(MAX('Cast Copper'!A:A))+1,VLOOKUP(C192,'Cast Copper'!A:J,6),IF(C192&lt;(MAX('Press Copper Fittings'!A:A))+1,VLOOKUP(C192,'Press Copper Fittings'!A:J,7),IF(C192&lt;(MAX('Supply Stops'!A:A))+1,VLOOKUP(C192,'Supply Stops'!A:J,7),IF(C192&lt;(MAX('Supply Lines'!A:A))+1,VLOOKUP(C192,'Supply Lines'!A:J,7),IF(C192&lt;(MAX('Gas Connectors'!A:A))+1,VLOOKUP(C192,'Gas Connectors'!A:J,7),IF(C192&lt;(MAX('CI Fittings'!A:A))+1,VLOOKUP(C192,'CI Fittings'!A:J,7),IF(C192&lt;(MAX('Steel Couplings'!A:A))+1,VLOOKUP(C192,'Steel Couplings'!A:J,7),IF(C192&lt;(MAX(NHC!A:A))+1,VLOOKUP(C192,NHC!A:J,7),IF(C192&lt;(MAX('Dielectric Unions'!A:A))+1,VLOOKUP(C192,'Dielectric Unions'!A:J,7),IF(C192&lt;(MAX('MI Fittings - XH'!A:A))+1,VLOOKUP(C192,'MI Fittings - XH'!A:J,7),IF(C192&lt;(MAX('Steel Nipples - XH'!A:A))+1,VLOOKUP(C192,'Steel Nipples - XH'!A:J,7),IF(C192&lt;(MAX('CPVC Adapters'!A:A))+1,VLOOKUP(C192,'CPVC Adapters'!A:J,7),0))))))))))))))))))))))))))))))</f>
        <v>0</v>
      </c>
      <c r="J192" s="1555">
        <f t="shared" si="3"/>
        <v>0</v>
      </c>
    </row>
    <row r="193" spans="3:10" ht="15" customHeight="1" thickTop="1" thickBot="1">
      <c r="C193" s="976">
        <v>172</v>
      </c>
      <c r="D193" s="17" t="str">
        <f>IF(C193&lt;(MAX('MI Fittings'!A:A))+1,VLOOKUP(C193,'MI Fittings'!A:K,10),IF(C193&lt;(MAX('CS Press Fittings'!A:A))+1,VLOOKUP(C193,'CS Press Fittings'!A:K,11),IF(C193&lt;(MAX('Steel Nipples'!A:A))+1,VLOOKUP(C193,'Steel Nipples'!A:K,10),IF(C193&lt;(MAX('Steel Cut Lengths'!A:A))+1,VLOOKUP(C193,'Steel Cut Lengths'!A:K,10),IF(C193&lt;(MAX('Pipe Hangers'!A:A))+1,VLOOKUP(C193,'Pipe Hangers'!A:J,10),IF(C193&lt;(MAX('Brass Nipples '!A:A))+1,VLOOKUP(C193,'Brass Nipples '!A:J,10),IF(C193&lt;(MAX('Brass Fittings '!A:A))+1,VLOOKUP(C193,'Brass Fittings '!A:J,10),IF(C193&lt;(MAX(Valves!A:A))+1,VLOOKUP(C193,Valves!A:J,10),IF(C193&lt;(MAX('PEX Tubing'!A:A))+1,VLOOKUP(C193,'PEX Tubing'!A:I,9),IF(C193&lt;(MAX('PEX Fittings - Brass'!A:A))+1,VLOOKUP(C193,'PEX Fittings - Brass'!A:J,10),IF(C193&lt;(MAX('PEX Fittings - EXPN Brass'!A:A))+1,VLOOKUP(C193,'PEX Fittings - EXPN Brass'!A:J,10),IF(C193&lt;(MAX('PEX Fittings - F1807 PPSU '!A:A))+1,VLOOKUP(C193,'PEX Fittings - F1807 PPSU '!A:J,10),IF(C193&lt;(MAX('PEX Fittings - F1960 EPPSU'!A:A))+1,VLOOKUP(C193,'PEX Fittings - F1960 EPPSU'!A:J,10),IF(C193&lt;(MAX(Accessories!A:A))+1,VLOOKUP(C193,Accessories!A:J,10),IF(C193&lt;(MAX('PVC DWV'!A:A))+1,VLOOKUP(C193,'PVC DWV'!A:K,11),IF(C193&lt;(MAX('PVC SCH 40'!A:A))+1,VLOOKUP(C193,'PVC SCH 40'!A:K,11),IF(C193&lt;(MAX('Push Fittings'!A:A))+1,VLOOKUP(C193,'Push Fittings'!A:J,10),IF(C193&lt;(MAX('Copper Wrot'!A:A))+1,VLOOKUP(C193,'Copper Wrot'!A:L,12),IF(C193&lt;(MAX('Cast Copper'!A:A))+1,VLOOKUP(C193,'Cast Copper'!A:J,10),IF(C193&lt;(MAX('Press Copper Fittings'!A:A))+1,VLOOKUP(C193,'Press Copper Fittings'!A:J,10),IF(C193&lt;(MAX('Supply Stops'!A:A))+1,VLOOKUP(C193,'Supply Stops'!A:J,10),IF(C193&lt;(MAX('Supply Lines'!A:A))+1,VLOOKUP(C193,'Supply Lines'!A:J,10),IF(C193&lt;(MAX('Gas Connectors'!A:A))+1,VLOOKUP(C193,'Gas Connectors'!A:J,10),IF(C193&lt;(MAX('CI Fittings'!A:A))+1,VLOOKUP(C193,'CI Fittings'!A:J,10),IF(C193&lt;(MAX('Steel Couplings'!A:A))+1,VLOOKUP(C193,'Steel Couplings'!A:J,10),IF(C193&lt;(MAX(NHC!A:A))+1,VLOOKUP(C193,NHC!A:J,10),IF(C193&lt;(MAX('Dielectric Unions'!A:A))+1,VLOOKUP(C193,'Dielectric Unions'!A:J,10),IF(C193&lt;(MAX('MI Fittings - XH'!A:A))+1,VLOOKUP(C193,'MI Fittings - XH'!A:J,10),IF(C193&lt;(MAX('Steel Nipples - XH'!A:A))+1,VLOOKUP(C193,'Steel Nipples - XH'!A:J,10),IF(C193&lt;(MAX('CPVC Adapters'!A:A))+1,VLOOKUP(C193,'CPVC Adapters'!A:J,10),""))))))))))))))))))))))))))))))</f>
        <v/>
      </c>
      <c r="E193" s="975" t="str">
        <f>IF(C193&lt;(MAX('MI Fittings'!A:A))+1,VLOOKUP(C193,'MI Fittings'!A:K,3),IF(C193&lt;(MAX('CS Press Fittings'!A:A))+1,VLOOKUP(C193,'CS Press Fittings'!A:K,4),IF(C193&lt;(MAX('Steel Nipples'!A:A))+1,VLOOKUP(C193,'Steel Nipples'!A:K,3),IF(C193&lt;(MAX('Steel Cut Lengths'!A:A))+1,VLOOKUP(C193,'Steel Cut Lengths'!A:K,3),IF(C193&lt;(MAX('Pipe Hangers'!A:A))+1,VLOOKUP(C193,'Pipe Hangers'!A:J,3),IF(C193&lt;(MAX('Brass Nipples '!A:A))+1,VLOOKUP(C193,'Brass Nipples '!A:J,3),IF(C193&lt;(MAX('Brass Fittings '!A:A))+1,VLOOKUP(C193,'Brass Fittings '!A:J,3),IF(C193&lt;(MAX(Valves!A:A))+1,VLOOKUP(C193,Valves!A:J,3),IF(C193&lt;(MAX('PEX Tubing'!A:A))+1,VLOOKUP(C193,'PEX Tubing'!A:I,3),IF(C193&lt;(MAX('PEX Fittings - Brass'!A:A))+1,VLOOKUP(C193,'PEX Fittings - Brass'!A:J,3),IF(C193&lt;(MAX('PEX Fittings - EXPN Brass'!A:A))+1,VLOOKUP(C193,'PEX Fittings - EXPN Brass'!A:J,3),IF(C193&lt;(MAX('PEX Fittings - F1807 PPSU '!A:A))+1,VLOOKUP(C193,'PEX Fittings - F1807 PPSU '!A:J,3),IF(C193&lt;(MAX('PEX Fittings - F1960 EPPSU'!A:A))+1,VLOOKUP(C193,'PEX Fittings - F1960 EPPSU'!A:J,3),IF(C193&lt;(MAX(Accessories!A:A))+1,VLOOKUP(C193,Accessories!A:J,3),IF(C193&lt;(MAX('PVC DWV'!A:A))+1,VLOOKUP(C193,'PVC DWV'!A:K,3),IF(C193&lt;(MAX('PVC SCH 40'!A:A))+1,VLOOKUP(C193,'PVC SCH 40'!A:K,3),IF(C193&lt;(MAX('Push Fittings'!A:A))+1,VLOOKUP(C193,'Push Fittings'!A:J,3),IF(C193&lt;(MAX('Copper Wrot'!A:A))+1,VLOOKUP(C193,'Copper Wrot'!A:L,3),IF(C193&lt;(MAX('Cast Copper'!A:A))+1,VLOOKUP(C193,'Cast Copper'!A:J,3),IF(C193&lt;(MAX('Cast Copper'!A:A))+1,VLOOKUP(C193,'Cast Copper'!A:J,3),IF(C193&lt;(MAX('Press Copper Fittings'!A:A))+1,VLOOKUP(C193,'Press Copper Fittings'!A:J,3),IF(C193&lt;(MAX('Supply Stops'!A:A))+1,VLOOKUP(C193,'Supply Stops'!A:J,3),IF(C193&lt;(MAX('Supply Lines'!A:A))+1,VLOOKUP(C193,'Supply Lines'!A:J,3),IF(C193&lt;(MAX('Gas Connectors'!A:A))+1,VLOOKUP(C193,'Gas Connectors'!A:J,3),IF(C193&lt;(MAX('CI Fittings'!A:A))+1,VLOOKUP(C193,'CI Fittings'!A:J,3),IF(C193&lt;(MAX('Steel Couplings'!A:A))+1,VLOOKUP(C193,'Steel Couplings'!A:J,3),IF(C193&lt;(MAX(NHC!A:A))+1,VLOOKUP(C193,NHC!A:J,3),IF(C193&lt;(MAX('Dielectric Unions'!A:A))+1,VLOOKUP(C193,'Dielectric Unions'!A:J,3),IF(C193&lt;(MAX('MI Fittings - XH'!A:A))+1,VLOOKUP(C193,'MI Fittings - XH'!A:J,3),IF(C193&lt;(MAX('Steel Nipples - XH'!A:A))+1,VLOOKUP(C193,'Steel Nipples - XH'!A:J,3),IF(C193&lt;(MAX('CPVC Adapters'!A:A))+1,VLOOKUP(C193,'CPVC Adapters'!A:J,3),"")))))))))))))))))))))))))))))))</f>
        <v/>
      </c>
      <c r="F193" s="1376" t="str">
        <f>IFERROR(VLOOKUP(E193,'Consolidated Master Sheet'!B:C,2,0),"")</f>
        <v/>
      </c>
      <c r="G193" s="1377"/>
      <c r="H193" s="345" t="str">
        <f>IFERROR(VLOOKUP(E193,'PEX Tubing'!C:H,6,0),IFERROR(VLOOKUP(E193,'Consolidated Master Sheet'!B:G,6,0),""))</f>
        <v/>
      </c>
      <c r="I193" s="1554">
        <f>IF(C193&lt;(MAX('MI Fittings'!A:A))+1,VLOOKUP(C193,'MI Fittings'!A:K,7),IF(C193&lt;(MAX('CS Press Fittings'!A:A))+1,VLOOKUP(C193,'CS Press Fittings'!A:K,8),IF(C193&lt;(MAX('Steel Nipples'!A:A))+1,VLOOKUP(C193,'Steel Nipples'!A:K,7),IF(C193&lt;(MAX('Steel Cut Lengths'!A:A))+1,VLOOKUP(C193,'Steel Cut Lengths'!A:K,7),IF(C193&lt;(MAX('Pipe Hangers'!A:A))+1,VLOOKUP(C193,'Pipe Hangers'!A:J,7),IF(C193&lt;(MAX('Brass Nipples '!A:A))+1,VLOOKUP(C193,'Brass Nipples '!A:J,7),IF(C193&lt;(MAX('Brass Fittings '!A:A))+1,VLOOKUP(C193,'Brass Fittings '!A:J,7),IF(C193&lt;(MAX(Valves!A:A))+1,VLOOKUP(C193,Valves!A:J,7),IF(C193&lt;(MAX('PEX Tubing'!A:A))+1,VLOOKUP(C193,'PEX Tubing'!A:I,7),IF(C193&lt;(MAX('PEX Fittings - Brass'!A:A))+1,VLOOKUP(C193,'PEX Fittings - Brass'!A:J,7),IF(C193&lt;(MAX('PEX Fittings - EXPN Brass'!A:A))+1,VLOOKUP(C193,'PEX Fittings - EXPN Brass'!A:J,7),IF(C193&lt;(MAX('PEX Fittings - F1807 PPSU '!A:A))+1,VLOOKUP(C193,'PEX Fittings - F1807 PPSU '!A:J,7),IF(C193&lt;(MAX('PEX Fittings - F1960 EPPSU'!A:A))+1,VLOOKUP(C193,'PEX Fittings - F1960 EPPSU'!A:J,7),IF(C193&lt;(MAX(Accessories!A:A))+1,VLOOKUP(C193,Accessories!A:J,7),IF(C193&lt;(MAX('PVC DWV'!A:A))+1,VLOOKUP(C193,'PVC DWV'!A:K,8),IF(C193&lt;(MAX('PVC SCH 40'!A:A))+1,VLOOKUP(C193,'PVC SCH 40'!A:K,7),IF(C193&lt;(MAX('Push Fittings'!A:A))+1,VLOOKUP(C193,'Push Fittings'!A:J,7),IF(C193&lt;(MAX('Copper Wrot'!A:A))+1,VLOOKUP(C193,'Copper Wrot'!A:L,9),IF(C193&lt;(MAX('Cast Copper'!A:A))+1,VLOOKUP(C193,'Cast Copper'!A:J,6),IF(C193&lt;(MAX('Press Copper Fittings'!A:A))+1,VLOOKUP(C193,'Press Copper Fittings'!A:J,7),IF(C193&lt;(MAX('Supply Stops'!A:A))+1,VLOOKUP(C193,'Supply Stops'!A:J,7),IF(C193&lt;(MAX('Supply Lines'!A:A))+1,VLOOKUP(C193,'Supply Lines'!A:J,7),IF(C193&lt;(MAX('Gas Connectors'!A:A))+1,VLOOKUP(C193,'Gas Connectors'!A:J,7),IF(C193&lt;(MAX('CI Fittings'!A:A))+1,VLOOKUP(C193,'CI Fittings'!A:J,7),IF(C193&lt;(MAX('Steel Couplings'!A:A))+1,VLOOKUP(C193,'Steel Couplings'!A:J,7),IF(C193&lt;(MAX(NHC!A:A))+1,VLOOKUP(C193,NHC!A:J,7),IF(C193&lt;(MAX('Dielectric Unions'!A:A))+1,VLOOKUP(C193,'Dielectric Unions'!A:J,7),IF(C193&lt;(MAX('MI Fittings - XH'!A:A))+1,VLOOKUP(C193,'MI Fittings - XH'!A:J,7),IF(C193&lt;(MAX('Steel Nipples - XH'!A:A))+1,VLOOKUP(C193,'Steel Nipples - XH'!A:J,7),IF(C193&lt;(MAX('CPVC Adapters'!A:A))+1,VLOOKUP(C193,'CPVC Adapters'!A:J,7),0))))))))))))))))))))))))))))))</f>
        <v>0</v>
      </c>
      <c r="J193" s="1555">
        <f t="shared" si="3"/>
        <v>0</v>
      </c>
    </row>
    <row r="194" spans="3:10" ht="15" customHeight="1" thickTop="1" thickBot="1">
      <c r="C194" s="977">
        <v>173</v>
      </c>
      <c r="D194" s="17" t="str">
        <f>IF(C194&lt;(MAX('MI Fittings'!A:A))+1,VLOOKUP(C194,'MI Fittings'!A:K,10),IF(C194&lt;(MAX('CS Press Fittings'!A:A))+1,VLOOKUP(C194,'CS Press Fittings'!A:K,11),IF(C194&lt;(MAX('Steel Nipples'!A:A))+1,VLOOKUP(C194,'Steel Nipples'!A:K,10),IF(C194&lt;(MAX('Steel Cut Lengths'!A:A))+1,VLOOKUP(C194,'Steel Cut Lengths'!A:K,10),IF(C194&lt;(MAX('Pipe Hangers'!A:A))+1,VLOOKUP(C194,'Pipe Hangers'!A:J,10),IF(C194&lt;(MAX('Brass Nipples '!A:A))+1,VLOOKUP(C194,'Brass Nipples '!A:J,10),IF(C194&lt;(MAX('Brass Fittings '!A:A))+1,VLOOKUP(C194,'Brass Fittings '!A:J,10),IF(C194&lt;(MAX(Valves!A:A))+1,VLOOKUP(C194,Valves!A:J,10),IF(C194&lt;(MAX('PEX Tubing'!A:A))+1,VLOOKUP(C194,'PEX Tubing'!A:I,9),IF(C194&lt;(MAX('PEX Fittings - Brass'!A:A))+1,VLOOKUP(C194,'PEX Fittings - Brass'!A:J,10),IF(C194&lt;(MAX('PEX Fittings - EXPN Brass'!A:A))+1,VLOOKUP(C194,'PEX Fittings - EXPN Brass'!A:J,10),IF(C194&lt;(MAX('PEX Fittings - F1807 PPSU '!A:A))+1,VLOOKUP(C194,'PEX Fittings - F1807 PPSU '!A:J,10),IF(C194&lt;(MAX('PEX Fittings - F1960 EPPSU'!A:A))+1,VLOOKUP(C194,'PEX Fittings - F1960 EPPSU'!A:J,10),IF(C194&lt;(MAX(Accessories!A:A))+1,VLOOKUP(C194,Accessories!A:J,10),IF(C194&lt;(MAX('PVC DWV'!A:A))+1,VLOOKUP(C194,'PVC DWV'!A:K,11),IF(C194&lt;(MAX('PVC SCH 40'!A:A))+1,VLOOKUP(C194,'PVC SCH 40'!A:K,11),IF(C194&lt;(MAX('Push Fittings'!A:A))+1,VLOOKUP(C194,'Push Fittings'!A:J,10),IF(C194&lt;(MAX('Copper Wrot'!A:A))+1,VLOOKUP(C194,'Copper Wrot'!A:L,12),IF(C194&lt;(MAX('Cast Copper'!A:A))+1,VLOOKUP(C194,'Cast Copper'!A:J,10),IF(C194&lt;(MAX('Press Copper Fittings'!A:A))+1,VLOOKUP(C194,'Press Copper Fittings'!A:J,10),IF(C194&lt;(MAX('Supply Stops'!A:A))+1,VLOOKUP(C194,'Supply Stops'!A:J,10),IF(C194&lt;(MAX('Supply Lines'!A:A))+1,VLOOKUP(C194,'Supply Lines'!A:J,10),IF(C194&lt;(MAX('Gas Connectors'!A:A))+1,VLOOKUP(C194,'Gas Connectors'!A:J,10),IF(C194&lt;(MAX('CI Fittings'!A:A))+1,VLOOKUP(C194,'CI Fittings'!A:J,10),IF(C194&lt;(MAX('Steel Couplings'!A:A))+1,VLOOKUP(C194,'Steel Couplings'!A:J,10),IF(C194&lt;(MAX(NHC!A:A))+1,VLOOKUP(C194,NHC!A:J,10),IF(C194&lt;(MAX('Dielectric Unions'!A:A))+1,VLOOKUP(C194,'Dielectric Unions'!A:J,10),IF(C194&lt;(MAX('MI Fittings - XH'!A:A))+1,VLOOKUP(C194,'MI Fittings - XH'!A:J,10),IF(C194&lt;(MAX('Steel Nipples - XH'!A:A))+1,VLOOKUP(C194,'Steel Nipples - XH'!A:J,10),IF(C194&lt;(MAX('CPVC Adapters'!A:A))+1,VLOOKUP(C194,'CPVC Adapters'!A:J,10),""))))))))))))))))))))))))))))))</f>
        <v/>
      </c>
      <c r="E194" s="975" t="str">
        <f>IF(C194&lt;(MAX('MI Fittings'!A:A))+1,VLOOKUP(C194,'MI Fittings'!A:K,3),IF(C194&lt;(MAX('CS Press Fittings'!A:A))+1,VLOOKUP(C194,'CS Press Fittings'!A:K,4),IF(C194&lt;(MAX('Steel Nipples'!A:A))+1,VLOOKUP(C194,'Steel Nipples'!A:K,3),IF(C194&lt;(MAX('Steel Cut Lengths'!A:A))+1,VLOOKUP(C194,'Steel Cut Lengths'!A:K,3),IF(C194&lt;(MAX('Pipe Hangers'!A:A))+1,VLOOKUP(C194,'Pipe Hangers'!A:J,3),IF(C194&lt;(MAX('Brass Nipples '!A:A))+1,VLOOKUP(C194,'Brass Nipples '!A:J,3),IF(C194&lt;(MAX('Brass Fittings '!A:A))+1,VLOOKUP(C194,'Brass Fittings '!A:J,3),IF(C194&lt;(MAX(Valves!A:A))+1,VLOOKUP(C194,Valves!A:J,3),IF(C194&lt;(MAX('PEX Tubing'!A:A))+1,VLOOKUP(C194,'PEX Tubing'!A:I,3),IF(C194&lt;(MAX('PEX Fittings - Brass'!A:A))+1,VLOOKUP(C194,'PEX Fittings - Brass'!A:J,3),IF(C194&lt;(MAX('PEX Fittings - EXPN Brass'!A:A))+1,VLOOKUP(C194,'PEX Fittings - EXPN Brass'!A:J,3),IF(C194&lt;(MAX('PEX Fittings - F1807 PPSU '!A:A))+1,VLOOKUP(C194,'PEX Fittings - F1807 PPSU '!A:J,3),IF(C194&lt;(MAX('PEX Fittings - F1960 EPPSU'!A:A))+1,VLOOKUP(C194,'PEX Fittings - F1960 EPPSU'!A:J,3),IF(C194&lt;(MAX(Accessories!A:A))+1,VLOOKUP(C194,Accessories!A:J,3),IF(C194&lt;(MAX('PVC DWV'!A:A))+1,VLOOKUP(C194,'PVC DWV'!A:K,3),IF(C194&lt;(MAX('PVC SCH 40'!A:A))+1,VLOOKUP(C194,'PVC SCH 40'!A:K,3),IF(C194&lt;(MAX('Push Fittings'!A:A))+1,VLOOKUP(C194,'Push Fittings'!A:J,3),IF(C194&lt;(MAX('Copper Wrot'!A:A))+1,VLOOKUP(C194,'Copper Wrot'!A:L,3),IF(C194&lt;(MAX('Cast Copper'!A:A))+1,VLOOKUP(C194,'Cast Copper'!A:J,3),IF(C194&lt;(MAX('Cast Copper'!A:A))+1,VLOOKUP(C194,'Cast Copper'!A:J,3),IF(C194&lt;(MAX('Press Copper Fittings'!A:A))+1,VLOOKUP(C194,'Press Copper Fittings'!A:J,3),IF(C194&lt;(MAX('Supply Stops'!A:A))+1,VLOOKUP(C194,'Supply Stops'!A:J,3),IF(C194&lt;(MAX('Supply Lines'!A:A))+1,VLOOKUP(C194,'Supply Lines'!A:J,3),IF(C194&lt;(MAX('Gas Connectors'!A:A))+1,VLOOKUP(C194,'Gas Connectors'!A:J,3),IF(C194&lt;(MAX('CI Fittings'!A:A))+1,VLOOKUP(C194,'CI Fittings'!A:J,3),IF(C194&lt;(MAX('Steel Couplings'!A:A))+1,VLOOKUP(C194,'Steel Couplings'!A:J,3),IF(C194&lt;(MAX(NHC!A:A))+1,VLOOKUP(C194,NHC!A:J,3),IF(C194&lt;(MAX('Dielectric Unions'!A:A))+1,VLOOKUP(C194,'Dielectric Unions'!A:J,3),IF(C194&lt;(MAX('MI Fittings - XH'!A:A))+1,VLOOKUP(C194,'MI Fittings - XH'!A:J,3),IF(C194&lt;(MAX('Steel Nipples - XH'!A:A))+1,VLOOKUP(C194,'Steel Nipples - XH'!A:J,3),IF(C194&lt;(MAX('CPVC Adapters'!A:A))+1,VLOOKUP(C194,'CPVC Adapters'!A:J,3),"")))))))))))))))))))))))))))))))</f>
        <v/>
      </c>
      <c r="F194" s="1376" t="str">
        <f>IFERROR(VLOOKUP(E194,'Consolidated Master Sheet'!B:C,2,0),"")</f>
        <v/>
      </c>
      <c r="G194" s="1377"/>
      <c r="H194" s="345" t="str">
        <f>IFERROR(VLOOKUP(E194,'PEX Tubing'!C:H,6,0),IFERROR(VLOOKUP(E194,'Consolidated Master Sheet'!B:G,6,0),""))</f>
        <v/>
      </c>
      <c r="I194" s="1554">
        <f>IF(C194&lt;(MAX('MI Fittings'!A:A))+1,VLOOKUP(C194,'MI Fittings'!A:K,7),IF(C194&lt;(MAX('CS Press Fittings'!A:A))+1,VLOOKUP(C194,'CS Press Fittings'!A:K,8),IF(C194&lt;(MAX('Steel Nipples'!A:A))+1,VLOOKUP(C194,'Steel Nipples'!A:K,7),IF(C194&lt;(MAX('Steel Cut Lengths'!A:A))+1,VLOOKUP(C194,'Steel Cut Lengths'!A:K,7),IF(C194&lt;(MAX('Pipe Hangers'!A:A))+1,VLOOKUP(C194,'Pipe Hangers'!A:J,7),IF(C194&lt;(MAX('Brass Nipples '!A:A))+1,VLOOKUP(C194,'Brass Nipples '!A:J,7),IF(C194&lt;(MAX('Brass Fittings '!A:A))+1,VLOOKUP(C194,'Brass Fittings '!A:J,7),IF(C194&lt;(MAX(Valves!A:A))+1,VLOOKUP(C194,Valves!A:J,7),IF(C194&lt;(MAX('PEX Tubing'!A:A))+1,VLOOKUP(C194,'PEX Tubing'!A:I,7),IF(C194&lt;(MAX('PEX Fittings - Brass'!A:A))+1,VLOOKUP(C194,'PEX Fittings - Brass'!A:J,7),IF(C194&lt;(MAX('PEX Fittings - EXPN Brass'!A:A))+1,VLOOKUP(C194,'PEX Fittings - EXPN Brass'!A:J,7),IF(C194&lt;(MAX('PEX Fittings - F1807 PPSU '!A:A))+1,VLOOKUP(C194,'PEX Fittings - F1807 PPSU '!A:J,7),IF(C194&lt;(MAX('PEX Fittings - F1960 EPPSU'!A:A))+1,VLOOKUP(C194,'PEX Fittings - F1960 EPPSU'!A:J,7),IF(C194&lt;(MAX(Accessories!A:A))+1,VLOOKUP(C194,Accessories!A:J,7),IF(C194&lt;(MAX('PVC DWV'!A:A))+1,VLOOKUP(C194,'PVC DWV'!A:K,8),IF(C194&lt;(MAX('PVC SCH 40'!A:A))+1,VLOOKUP(C194,'PVC SCH 40'!A:K,7),IF(C194&lt;(MAX('Push Fittings'!A:A))+1,VLOOKUP(C194,'Push Fittings'!A:J,7),IF(C194&lt;(MAX('Copper Wrot'!A:A))+1,VLOOKUP(C194,'Copper Wrot'!A:L,9),IF(C194&lt;(MAX('Cast Copper'!A:A))+1,VLOOKUP(C194,'Cast Copper'!A:J,6),IF(C194&lt;(MAX('Press Copper Fittings'!A:A))+1,VLOOKUP(C194,'Press Copper Fittings'!A:J,7),IF(C194&lt;(MAX('Supply Stops'!A:A))+1,VLOOKUP(C194,'Supply Stops'!A:J,7),IF(C194&lt;(MAX('Supply Lines'!A:A))+1,VLOOKUP(C194,'Supply Lines'!A:J,7),IF(C194&lt;(MAX('Gas Connectors'!A:A))+1,VLOOKUP(C194,'Gas Connectors'!A:J,7),IF(C194&lt;(MAX('CI Fittings'!A:A))+1,VLOOKUP(C194,'CI Fittings'!A:J,7),IF(C194&lt;(MAX('Steel Couplings'!A:A))+1,VLOOKUP(C194,'Steel Couplings'!A:J,7),IF(C194&lt;(MAX(NHC!A:A))+1,VLOOKUP(C194,NHC!A:J,7),IF(C194&lt;(MAX('Dielectric Unions'!A:A))+1,VLOOKUP(C194,'Dielectric Unions'!A:J,7),IF(C194&lt;(MAX('MI Fittings - XH'!A:A))+1,VLOOKUP(C194,'MI Fittings - XH'!A:J,7),IF(C194&lt;(MAX('Steel Nipples - XH'!A:A))+1,VLOOKUP(C194,'Steel Nipples - XH'!A:J,7),IF(C194&lt;(MAX('CPVC Adapters'!A:A))+1,VLOOKUP(C194,'CPVC Adapters'!A:J,7),0))))))))))))))))))))))))))))))</f>
        <v>0</v>
      </c>
      <c r="J194" s="1555">
        <f t="shared" si="3"/>
        <v>0</v>
      </c>
    </row>
    <row r="195" spans="3:10" ht="15" customHeight="1" thickTop="1" thickBot="1">
      <c r="C195" s="976">
        <v>174</v>
      </c>
      <c r="D195" s="17" t="str">
        <f>IF(C195&lt;(MAX('MI Fittings'!A:A))+1,VLOOKUP(C195,'MI Fittings'!A:K,10),IF(C195&lt;(MAX('CS Press Fittings'!A:A))+1,VLOOKUP(C195,'CS Press Fittings'!A:K,11),IF(C195&lt;(MAX('Steel Nipples'!A:A))+1,VLOOKUP(C195,'Steel Nipples'!A:K,10),IF(C195&lt;(MAX('Steel Cut Lengths'!A:A))+1,VLOOKUP(C195,'Steel Cut Lengths'!A:K,10),IF(C195&lt;(MAX('Pipe Hangers'!A:A))+1,VLOOKUP(C195,'Pipe Hangers'!A:J,10),IF(C195&lt;(MAX('Brass Nipples '!A:A))+1,VLOOKUP(C195,'Brass Nipples '!A:J,10),IF(C195&lt;(MAX('Brass Fittings '!A:A))+1,VLOOKUP(C195,'Brass Fittings '!A:J,10),IF(C195&lt;(MAX(Valves!A:A))+1,VLOOKUP(C195,Valves!A:J,10),IF(C195&lt;(MAX('PEX Tubing'!A:A))+1,VLOOKUP(C195,'PEX Tubing'!A:I,9),IF(C195&lt;(MAX('PEX Fittings - Brass'!A:A))+1,VLOOKUP(C195,'PEX Fittings - Brass'!A:J,10),IF(C195&lt;(MAX('PEX Fittings - EXPN Brass'!A:A))+1,VLOOKUP(C195,'PEX Fittings - EXPN Brass'!A:J,10),IF(C195&lt;(MAX('PEX Fittings - F1807 PPSU '!A:A))+1,VLOOKUP(C195,'PEX Fittings - F1807 PPSU '!A:J,10),IF(C195&lt;(MAX('PEX Fittings - F1960 EPPSU'!A:A))+1,VLOOKUP(C195,'PEX Fittings - F1960 EPPSU'!A:J,10),IF(C195&lt;(MAX(Accessories!A:A))+1,VLOOKUP(C195,Accessories!A:J,10),IF(C195&lt;(MAX('PVC DWV'!A:A))+1,VLOOKUP(C195,'PVC DWV'!A:K,11),IF(C195&lt;(MAX('PVC SCH 40'!A:A))+1,VLOOKUP(C195,'PVC SCH 40'!A:K,11),IF(C195&lt;(MAX('Push Fittings'!A:A))+1,VLOOKUP(C195,'Push Fittings'!A:J,10),IF(C195&lt;(MAX('Copper Wrot'!A:A))+1,VLOOKUP(C195,'Copper Wrot'!A:L,12),IF(C195&lt;(MAX('Cast Copper'!A:A))+1,VLOOKUP(C195,'Cast Copper'!A:J,10),IF(C195&lt;(MAX('Press Copper Fittings'!A:A))+1,VLOOKUP(C195,'Press Copper Fittings'!A:J,10),IF(C195&lt;(MAX('Supply Stops'!A:A))+1,VLOOKUP(C195,'Supply Stops'!A:J,10),IF(C195&lt;(MAX('Supply Lines'!A:A))+1,VLOOKUP(C195,'Supply Lines'!A:J,10),IF(C195&lt;(MAX('Gas Connectors'!A:A))+1,VLOOKUP(C195,'Gas Connectors'!A:J,10),IF(C195&lt;(MAX('CI Fittings'!A:A))+1,VLOOKUP(C195,'CI Fittings'!A:J,10),IF(C195&lt;(MAX('Steel Couplings'!A:A))+1,VLOOKUP(C195,'Steel Couplings'!A:J,10),IF(C195&lt;(MAX(NHC!A:A))+1,VLOOKUP(C195,NHC!A:J,10),IF(C195&lt;(MAX('Dielectric Unions'!A:A))+1,VLOOKUP(C195,'Dielectric Unions'!A:J,10),IF(C195&lt;(MAX('MI Fittings - XH'!A:A))+1,VLOOKUP(C195,'MI Fittings - XH'!A:J,10),IF(C195&lt;(MAX('Steel Nipples - XH'!A:A))+1,VLOOKUP(C195,'Steel Nipples - XH'!A:J,10),IF(C195&lt;(MAX('CPVC Adapters'!A:A))+1,VLOOKUP(C195,'CPVC Adapters'!A:J,10),""))))))))))))))))))))))))))))))</f>
        <v/>
      </c>
      <c r="E195" s="975" t="str">
        <f>IF(C195&lt;(MAX('MI Fittings'!A:A))+1,VLOOKUP(C195,'MI Fittings'!A:K,3),IF(C195&lt;(MAX('CS Press Fittings'!A:A))+1,VLOOKUP(C195,'CS Press Fittings'!A:K,4),IF(C195&lt;(MAX('Steel Nipples'!A:A))+1,VLOOKUP(C195,'Steel Nipples'!A:K,3),IF(C195&lt;(MAX('Steel Cut Lengths'!A:A))+1,VLOOKUP(C195,'Steel Cut Lengths'!A:K,3),IF(C195&lt;(MAX('Pipe Hangers'!A:A))+1,VLOOKUP(C195,'Pipe Hangers'!A:J,3),IF(C195&lt;(MAX('Brass Nipples '!A:A))+1,VLOOKUP(C195,'Brass Nipples '!A:J,3),IF(C195&lt;(MAX('Brass Fittings '!A:A))+1,VLOOKUP(C195,'Brass Fittings '!A:J,3),IF(C195&lt;(MAX(Valves!A:A))+1,VLOOKUP(C195,Valves!A:J,3),IF(C195&lt;(MAX('PEX Tubing'!A:A))+1,VLOOKUP(C195,'PEX Tubing'!A:I,3),IF(C195&lt;(MAX('PEX Fittings - Brass'!A:A))+1,VLOOKUP(C195,'PEX Fittings - Brass'!A:J,3),IF(C195&lt;(MAX('PEX Fittings - EXPN Brass'!A:A))+1,VLOOKUP(C195,'PEX Fittings - EXPN Brass'!A:J,3),IF(C195&lt;(MAX('PEX Fittings - F1807 PPSU '!A:A))+1,VLOOKUP(C195,'PEX Fittings - F1807 PPSU '!A:J,3),IF(C195&lt;(MAX('PEX Fittings - F1960 EPPSU'!A:A))+1,VLOOKUP(C195,'PEX Fittings - F1960 EPPSU'!A:J,3),IF(C195&lt;(MAX(Accessories!A:A))+1,VLOOKUP(C195,Accessories!A:J,3),IF(C195&lt;(MAX('PVC DWV'!A:A))+1,VLOOKUP(C195,'PVC DWV'!A:K,3),IF(C195&lt;(MAX('PVC SCH 40'!A:A))+1,VLOOKUP(C195,'PVC SCH 40'!A:K,3),IF(C195&lt;(MAX('Push Fittings'!A:A))+1,VLOOKUP(C195,'Push Fittings'!A:J,3),IF(C195&lt;(MAX('Copper Wrot'!A:A))+1,VLOOKUP(C195,'Copper Wrot'!A:L,3),IF(C195&lt;(MAX('Cast Copper'!A:A))+1,VLOOKUP(C195,'Cast Copper'!A:J,3),IF(C195&lt;(MAX('Cast Copper'!A:A))+1,VLOOKUP(C195,'Cast Copper'!A:J,3),IF(C195&lt;(MAX('Press Copper Fittings'!A:A))+1,VLOOKUP(C195,'Press Copper Fittings'!A:J,3),IF(C195&lt;(MAX('Supply Stops'!A:A))+1,VLOOKUP(C195,'Supply Stops'!A:J,3),IF(C195&lt;(MAX('Supply Lines'!A:A))+1,VLOOKUP(C195,'Supply Lines'!A:J,3),IF(C195&lt;(MAX('Gas Connectors'!A:A))+1,VLOOKUP(C195,'Gas Connectors'!A:J,3),IF(C195&lt;(MAX('CI Fittings'!A:A))+1,VLOOKUP(C195,'CI Fittings'!A:J,3),IF(C195&lt;(MAX('Steel Couplings'!A:A))+1,VLOOKUP(C195,'Steel Couplings'!A:J,3),IF(C195&lt;(MAX(NHC!A:A))+1,VLOOKUP(C195,NHC!A:J,3),IF(C195&lt;(MAX('Dielectric Unions'!A:A))+1,VLOOKUP(C195,'Dielectric Unions'!A:J,3),IF(C195&lt;(MAX('MI Fittings - XH'!A:A))+1,VLOOKUP(C195,'MI Fittings - XH'!A:J,3),IF(C195&lt;(MAX('Steel Nipples - XH'!A:A))+1,VLOOKUP(C195,'Steel Nipples - XH'!A:J,3),IF(C195&lt;(MAX('CPVC Adapters'!A:A))+1,VLOOKUP(C195,'CPVC Adapters'!A:J,3),"")))))))))))))))))))))))))))))))</f>
        <v/>
      </c>
      <c r="F195" s="1376" t="str">
        <f>IFERROR(VLOOKUP(E195,'Consolidated Master Sheet'!B:C,2,0),"")</f>
        <v/>
      </c>
      <c r="G195" s="1377"/>
      <c r="H195" s="345" t="str">
        <f>IFERROR(VLOOKUP(E195,'PEX Tubing'!C:H,6,0),IFERROR(VLOOKUP(E195,'Consolidated Master Sheet'!B:G,6,0),""))</f>
        <v/>
      </c>
      <c r="I195" s="1554">
        <f>IF(C195&lt;(MAX('MI Fittings'!A:A))+1,VLOOKUP(C195,'MI Fittings'!A:K,7),IF(C195&lt;(MAX('CS Press Fittings'!A:A))+1,VLOOKUP(C195,'CS Press Fittings'!A:K,8),IF(C195&lt;(MAX('Steel Nipples'!A:A))+1,VLOOKUP(C195,'Steel Nipples'!A:K,7),IF(C195&lt;(MAX('Steel Cut Lengths'!A:A))+1,VLOOKUP(C195,'Steel Cut Lengths'!A:K,7),IF(C195&lt;(MAX('Pipe Hangers'!A:A))+1,VLOOKUP(C195,'Pipe Hangers'!A:J,7),IF(C195&lt;(MAX('Brass Nipples '!A:A))+1,VLOOKUP(C195,'Brass Nipples '!A:J,7),IF(C195&lt;(MAX('Brass Fittings '!A:A))+1,VLOOKUP(C195,'Brass Fittings '!A:J,7),IF(C195&lt;(MAX(Valves!A:A))+1,VLOOKUP(C195,Valves!A:J,7),IF(C195&lt;(MAX('PEX Tubing'!A:A))+1,VLOOKUP(C195,'PEX Tubing'!A:I,7),IF(C195&lt;(MAX('PEX Fittings - Brass'!A:A))+1,VLOOKUP(C195,'PEX Fittings - Brass'!A:J,7),IF(C195&lt;(MAX('PEX Fittings - EXPN Brass'!A:A))+1,VLOOKUP(C195,'PEX Fittings - EXPN Brass'!A:J,7),IF(C195&lt;(MAX('PEX Fittings - F1807 PPSU '!A:A))+1,VLOOKUP(C195,'PEX Fittings - F1807 PPSU '!A:J,7),IF(C195&lt;(MAX('PEX Fittings - F1960 EPPSU'!A:A))+1,VLOOKUP(C195,'PEX Fittings - F1960 EPPSU'!A:J,7),IF(C195&lt;(MAX(Accessories!A:A))+1,VLOOKUP(C195,Accessories!A:J,7),IF(C195&lt;(MAX('PVC DWV'!A:A))+1,VLOOKUP(C195,'PVC DWV'!A:K,8),IF(C195&lt;(MAX('PVC SCH 40'!A:A))+1,VLOOKUP(C195,'PVC SCH 40'!A:K,7),IF(C195&lt;(MAX('Push Fittings'!A:A))+1,VLOOKUP(C195,'Push Fittings'!A:J,7),IF(C195&lt;(MAX('Copper Wrot'!A:A))+1,VLOOKUP(C195,'Copper Wrot'!A:L,9),IF(C195&lt;(MAX('Cast Copper'!A:A))+1,VLOOKUP(C195,'Cast Copper'!A:J,6),IF(C195&lt;(MAX('Press Copper Fittings'!A:A))+1,VLOOKUP(C195,'Press Copper Fittings'!A:J,7),IF(C195&lt;(MAX('Supply Stops'!A:A))+1,VLOOKUP(C195,'Supply Stops'!A:J,7),IF(C195&lt;(MAX('Supply Lines'!A:A))+1,VLOOKUP(C195,'Supply Lines'!A:J,7),IF(C195&lt;(MAX('Gas Connectors'!A:A))+1,VLOOKUP(C195,'Gas Connectors'!A:J,7),IF(C195&lt;(MAX('CI Fittings'!A:A))+1,VLOOKUP(C195,'CI Fittings'!A:J,7),IF(C195&lt;(MAX('Steel Couplings'!A:A))+1,VLOOKUP(C195,'Steel Couplings'!A:J,7),IF(C195&lt;(MAX(NHC!A:A))+1,VLOOKUP(C195,NHC!A:J,7),IF(C195&lt;(MAX('Dielectric Unions'!A:A))+1,VLOOKUP(C195,'Dielectric Unions'!A:J,7),IF(C195&lt;(MAX('MI Fittings - XH'!A:A))+1,VLOOKUP(C195,'MI Fittings - XH'!A:J,7),IF(C195&lt;(MAX('Steel Nipples - XH'!A:A))+1,VLOOKUP(C195,'Steel Nipples - XH'!A:J,7),IF(C195&lt;(MAX('CPVC Adapters'!A:A))+1,VLOOKUP(C195,'CPVC Adapters'!A:J,7),0))))))))))))))))))))))))))))))</f>
        <v>0</v>
      </c>
      <c r="J195" s="1555">
        <f t="shared" si="3"/>
        <v>0</v>
      </c>
    </row>
    <row r="196" spans="3:10" ht="15" customHeight="1" thickTop="1" thickBot="1">
      <c r="C196" s="977">
        <v>175</v>
      </c>
      <c r="D196" s="17" t="str">
        <f>IF(C196&lt;(MAX('MI Fittings'!A:A))+1,VLOOKUP(C196,'MI Fittings'!A:K,10),IF(C196&lt;(MAX('CS Press Fittings'!A:A))+1,VLOOKUP(C196,'CS Press Fittings'!A:K,11),IF(C196&lt;(MAX('Steel Nipples'!A:A))+1,VLOOKUP(C196,'Steel Nipples'!A:K,10),IF(C196&lt;(MAX('Steel Cut Lengths'!A:A))+1,VLOOKUP(C196,'Steel Cut Lengths'!A:K,10),IF(C196&lt;(MAX('Pipe Hangers'!A:A))+1,VLOOKUP(C196,'Pipe Hangers'!A:J,10),IF(C196&lt;(MAX('Brass Nipples '!A:A))+1,VLOOKUP(C196,'Brass Nipples '!A:J,10),IF(C196&lt;(MAX('Brass Fittings '!A:A))+1,VLOOKUP(C196,'Brass Fittings '!A:J,10),IF(C196&lt;(MAX(Valves!A:A))+1,VLOOKUP(C196,Valves!A:J,10),IF(C196&lt;(MAX('PEX Tubing'!A:A))+1,VLOOKUP(C196,'PEX Tubing'!A:I,9),IF(C196&lt;(MAX('PEX Fittings - Brass'!A:A))+1,VLOOKUP(C196,'PEX Fittings - Brass'!A:J,10),IF(C196&lt;(MAX('PEX Fittings - EXPN Brass'!A:A))+1,VLOOKUP(C196,'PEX Fittings - EXPN Brass'!A:J,10),IF(C196&lt;(MAX('PEX Fittings - F1807 PPSU '!A:A))+1,VLOOKUP(C196,'PEX Fittings - F1807 PPSU '!A:J,10),IF(C196&lt;(MAX('PEX Fittings - F1960 EPPSU'!A:A))+1,VLOOKUP(C196,'PEX Fittings - F1960 EPPSU'!A:J,10),IF(C196&lt;(MAX(Accessories!A:A))+1,VLOOKUP(C196,Accessories!A:J,10),IF(C196&lt;(MAX('PVC DWV'!A:A))+1,VLOOKUP(C196,'PVC DWV'!A:K,11),IF(C196&lt;(MAX('PVC SCH 40'!A:A))+1,VLOOKUP(C196,'PVC SCH 40'!A:K,11),IF(C196&lt;(MAX('Push Fittings'!A:A))+1,VLOOKUP(C196,'Push Fittings'!A:J,10),IF(C196&lt;(MAX('Copper Wrot'!A:A))+1,VLOOKUP(C196,'Copper Wrot'!A:L,12),IF(C196&lt;(MAX('Cast Copper'!A:A))+1,VLOOKUP(C196,'Cast Copper'!A:J,10),IF(C196&lt;(MAX('Press Copper Fittings'!A:A))+1,VLOOKUP(C196,'Press Copper Fittings'!A:J,10),IF(C196&lt;(MAX('Supply Stops'!A:A))+1,VLOOKUP(C196,'Supply Stops'!A:J,10),IF(C196&lt;(MAX('Supply Lines'!A:A))+1,VLOOKUP(C196,'Supply Lines'!A:J,10),IF(C196&lt;(MAX('Gas Connectors'!A:A))+1,VLOOKUP(C196,'Gas Connectors'!A:J,10),IF(C196&lt;(MAX('CI Fittings'!A:A))+1,VLOOKUP(C196,'CI Fittings'!A:J,10),IF(C196&lt;(MAX('Steel Couplings'!A:A))+1,VLOOKUP(C196,'Steel Couplings'!A:J,10),IF(C196&lt;(MAX(NHC!A:A))+1,VLOOKUP(C196,NHC!A:J,10),IF(C196&lt;(MAX('Dielectric Unions'!A:A))+1,VLOOKUP(C196,'Dielectric Unions'!A:J,10),IF(C196&lt;(MAX('MI Fittings - XH'!A:A))+1,VLOOKUP(C196,'MI Fittings - XH'!A:J,10),IF(C196&lt;(MAX('Steel Nipples - XH'!A:A))+1,VLOOKUP(C196,'Steel Nipples - XH'!A:J,10),IF(C196&lt;(MAX('CPVC Adapters'!A:A))+1,VLOOKUP(C196,'CPVC Adapters'!A:J,10),""))))))))))))))))))))))))))))))</f>
        <v/>
      </c>
      <c r="E196" s="975" t="str">
        <f>IF(C196&lt;(MAX('MI Fittings'!A:A))+1,VLOOKUP(C196,'MI Fittings'!A:K,3),IF(C196&lt;(MAX('CS Press Fittings'!A:A))+1,VLOOKUP(C196,'CS Press Fittings'!A:K,4),IF(C196&lt;(MAX('Steel Nipples'!A:A))+1,VLOOKUP(C196,'Steel Nipples'!A:K,3),IF(C196&lt;(MAX('Steel Cut Lengths'!A:A))+1,VLOOKUP(C196,'Steel Cut Lengths'!A:K,3),IF(C196&lt;(MAX('Pipe Hangers'!A:A))+1,VLOOKUP(C196,'Pipe Hangers'!A:J,3),IF(C196&lt;(MAX('Brass Nipples '!A:A))+1,VLOOKUP(C196,'Brass Nipples '!A:J,3),IF(C196&lt;(MAX('Brass Fittings '!A:A))+1,VLOOKUP(C196,'Brass Fittings '!A:J,3),IF(C196&lt;(MAX(Valves!A:A))+1,VLOOKUP(C196,Valves!A:J,3),IF(C196&lt;(MAX('PEX Tubing'!A:A))+1,VLOOKUP(C196,'PEX Tubing'!A:I,3),IF(C196&lt;(MAX('PEX Fittings - Brass'!A:A))+1,VLOOKUP(C196,'PEX Fittings - Brass'!A:J,3),IF(C196&lt;(MAX('PEX Fittings - EXPN Brass'!A:A))+1,VLOOKUP(C196,'PEX Fittings - EXPN Brass'!A:J,3),IF(C196&lt;(MAX('PEX Fittings - F1807 PPSU '!A:A))+1,VLOOKUP(C196,'PEX Fittings - F1807 PPSU '!A:J,3),IF(C196&lt;(MAX('PEX Fittings - F1960 EPPSU'!A:A))+1,VLOOKUP(C196,'PEX Fittings - F1960 EPPSU'!A:J,3),IF(C196&lt;(MAX(Accessories!A:A))+1,VLOOKUP(C196,Accessories!A:J,3),IF(C196&lt;(MAX('PVC DWV'!A:A))+1,VLOOKUP(C196,'PVC DWV'!A:K,3),IF(C196&lt;(MAX('PVC SCH 40'!A:A))+1,VLOOKUP(C196,'PVC SCH 40'!A:K,3),IF(C196&lt;(MAX('Push Fittings'!A:A))+1,VLOOKUP(C196,'Push Fittings'!A:J,3),IF(C196&lt;(MAX('Copper Wrot'!A:A))+1,VLOOKUP(C196,'Copper Wrot'!A:L,3),IF(C196&lt;(MAX('Cast Copper'!A:A))+1,VLOOKUP(C196,'Cast Copper'!A:J,3),IF(C196&lt;(MAX('Cast Copper'!A:A))+1,VLOOKUP(C196,'Cast Copper'!A:J,3),IF(C196&lt;(MAX('Press Copper Fittings'!A:A))+1,VLOOKUP(C196,'Press Copper Fittings'!A:J,3),IF(C196&lt;(MAX('Supply Stops'!A:A))+1,VLOOKUP(C196,'Supply Stops'!A:J,3),IF(C196&lt;(MAX('Supply Lines'!A:A))+1,VLOOKUP(C196,'Supply Lines'!A:J,3),IF(C196&lt;(MAX('Gas Connectors'!A:A))+1,VLOOKUP(C196,'Gas Connectors'!A:J,3),IF(C196&lt;(MAX('CI Fittings'!A:A))+1,VLOOKUP(C196,'CI Fittings'!A:J,3),IF(C196&lt;(MAX('Steel Couplings'!A:A))+1,VLOOKUP(C196,'Steel Couplings'!A:J,3),IF(C196&lt;(MAX(NHC!A:A))+1,VLOOKUP(C196,NHC!A:J,3),IF(C196&lt;(MAX('Dielectric Unions'!A:A))+1,VLOOKUP(C196,'Dielectric Unions'!A:J,3),IF(C196&lt;(MAX('MI Fittings - XH'!A:A))+1,VLOOKUP(C196,'MI Fittings - XH'!A:J,3),IF(C196&lt;(MAX('Steel Nipples - XH'!A:A))+1,VLOOKUP(C196,'Steel Nipples - XH'!A:J,3),IF(C196&lt;(MAX('CPVC Adapters'!A:A))+1,VLOOKUP(C196,'CPVC Adapters'!A:J,3),"")))))))))))))))))))))))))))))))</f>
        <v/>
      </c>
      <c r="F196" s="1376" t="str">
        <f>IFERROR(VLOOKUP(E196,'Consolidated Master Sheet'!B:C,2,0),"")</f>
        <v/>
      </c>
      <c r="G196" s="1377"/>
      <c r="H196" s="345" t="str">
        <f>IFERROR(VLOOKUP(E196,'PEX Tubing'!C:H,6,0),IFERROR(VLOOKUP(E196,'Consolidated Master Sheet'!B:G,6,0),""))</f>
        <v/>
      </c>
      <c r="I196" s="1554">
        <f>IF(C196&lt;(MAX('MI Fittings'!A:A))+1,VLOOKUP(C196,'MI Fittings'!A:K,7),IF(C196&lt;(MAX('CS Press Fittings'!A:A))+1,VLOOKUP(C196,'CS Press Fittings'!A:K,8),IF(C196&lt;(MAX('Steel Nipples'!A:A))+1,VLOOKUP(C196,'Steel Nipples'!A:K,7),IF(C196&lt;(MAX('Steel Cut Lengths'!A:A))+1,VLOOKUP(C196,'Steel Cut Lengths'!A:K,7),IF(C196&lt;(MAX('Pipe Hangers'!A:A))+1,VLOOKUP(C196,'Pipe Hangers'!A:J,7),IF(C196&lt;(MAX('Brass Nipples '!A:A))+1,VLOOKUP(C196,'Brass Nipples '!A:J,7),IF(C196&lt;(MAX('Brass Fittings '!A:A))+1,VLOOKUP(C196,'Brass Fittings '!A:J,7),IF(C196&lt;(MAX(Valves!A:A))+1,VLOOKUP(C196,Valves!A:J,7),IF(C196&lt;(MAX('PEX Tubing'!A:A))+1,VLOOKUP(C196,'PEX Tubing'!A:I,7),IF(C196&lt;(MAX('PEX Fittings - Brass'!A:A))+1,VLOOKUP(C196,'PEX Fittings - Brass'!A:J,7),IF(C196&lt;(MAX('PEX Fittings - EXPN Brass'!A:A))+1,VLOOKUP(C196,'PEX Fittings - EXPN Brass'!A:J,7),IF(C196&lt;(MAX('PEX Fittings - F1807 PPSU '!A:A))+1,VLOOKUP(C196,'PEX Fittings - F1807 PPSU '!A:J,7),IF(C196&lt;(MAX('PEX Fittings - F1960 EPPSU'!A:A))+1,VLOOKUP(C196,'PEX Fittings - F1960 EPPSU'!A:J,7),IF(C196&lt;(MAX(Accessories!A:A))+1,VLOOKUP(C196,Accessories!A:J,7),IF(C196&lt;(MAX('PVC DWV'!A:A))+1,VLOOKUP(C196,'PVC DWV'!A:K,8),IF(C196&lt;(MAX('PVC SCH 40'!A:A))+1,VLOOKUP(C196,'PVC SCH 40'!A:K,7),IF(C196&lt;(MAX('Push Fittings'!A:A))+1,VLOOKUP(C196,'Push Fittings'!A:J,7),IF(C196&lt;(MAX('Copper Wrot'!A:A))+1,VLOOKUP(C196,'Copper Wrot'!A:L,9),IF(C196&lt;(MAX('Cast Copper'!A:A))+1,VLOOKUP(C196,'Cast Copper'!A:J,6),IF(C196&lt;(MAX('Press Copper Fittings'!A:A))+1,VLOOKUP(C196,'Press Copper Fittings'!A:J,7),IF(C196&lt;(MAX('Supply Stops'!A:A))+1,VLOOKUP(C196,'Supply Stops'!A:J,7),IF(C196&lt;(MAX('Supply Lines'!A:A))+1,VLOOKUP(C196,'Supply Lines'!A:J,7),IF(C196&lt;(MAX('Gas Connectors'!A:A))+1,VLOOKUP(C196,'Gas Connectors'!A:J,7),IF(C196&lt;(MAX('CI Fittings'!A:A))+1,VLOOKUP(C196,'CI Fittings'!A:J,7),IF(C196&lt;(MAX('Steel Couplings'!A:A))+1,VLOOKUP(C196,'Steel Couplings'!A:J,7),IF(C196&lt;(MAX(NHC!A:A))+1,VLOOKUP(C196,NHC!A:J,7),IF(C196&lt;(MAX('Dielectric Unions'!A:A))+1,VLOOKUP(C196,'Dielectric Unions'!A:J,7),IF(C196&lt;(MAX('MI Fittings - XH'!A:A))+1,VLOOKUP(C196,'MI Fittings - XH'!A:J,7),IF(C196&lt;(MAX('Steel Nipples - XH'!A:A))+1,VLOOKUP(C196,'Steel Nipples - XH'!A:J,7),IF(C196&lt;(MAX('CPVC Adapters'!A:A))+1,VLOOKUP(C196,'CPVC Adapters'!A:J,7),0))))))))))))))))))))))))))))))</f>
        <v>0</v>
      </c>
      <c r="J196" s="1555">
        <f t="shared" si="3"/>
        <v>0</v>
      </c>
    </row>
    <row r="197" spans="3:10" ht="15" customHeight="1" thickTop="1" thickBot="1">
      <c r="C197" s="976">
        <v>176</v>
      </c>
      <c r="D197" s="17" t="str">
        <f>IF(C197&lt;(MAX('MI Fittings'!A:A))+1,VLOOKUP(C197,'MI Fittings'!A:K,10),IF(C197&lt;(MAX('CS Press Fittings'!A:A))+1,VLOOKUP(C197,'CS Press Fittings'!A:K,11),IF(C197&lt;(MAX('Steel Nipples'!A:A))+1,VLOOKUP(C197,'Steel Nipples'!A:K,10),IF(C197&lt;(MAX('Steel Cut Lengths'!A:A))+1,VLOOKUP(C197,'Steel Cut Lengths'!A:K,10),IF(C197&lt;(MAX('Pipe Hangers'!A:A))+1,VLOOKUP(C197,'Pipe Hangers'!A:J,10),IF(C197&lt;(MAX('Brass Nipples '!A:A))+1,VLOOKUP(C197,'Brass Nipples '!A:J,10),IF(C197&lt;(MAX('Brass Fittings '!A:A))+1,VLOOKUP(C197,'Brass Fittings '!A:J,10),IF(C197&lt;(MAX(Valves!A:A))+1,VLOOKUP(C197,Valves!A:J,10),IF(C197&lt;(MAX('PEX Tubing'!A:A))+1,VLOOKUP(C197,'PEX Tubing'!A:I,9),IF(C197&lt;(MAX('PEX Fittings - Brass'!A:A))+1,VLOOKUP(C197,'PEX Fittings - Brass'!A:J,10),IF(C197&lt;(MAX('PEX Fittings - EXPN Brass'!A:A))+1,VLOOKUP(C197,'PEX Fittings - EXPN Brass'!A:J,10),IF(C197&lt;(MAX('PEX Fittings - F1807 PPSU '!A:A))+1,VLOOKUP(C197,'PEX Fittings - F1807 PPSU '!A:J,10),IF(C197&lt;(MAX('PEX Fittings - F1960 EPPSU'!A:A))+1,VLOOKUP(C197,'PEX Fittings - F1960 EPPSU'!A:J,10),IF(C197&lt;(MAX(Accessories!A:A))+1,VLOOKUP(C197,Accessories!A:J,10),IF(C197&lt;(MAX('PVC DWV'!A:A))+1,VLOOKUP(C197,'PVC DWV'!A:K,11),IF(C197&lt;(MAX('PVC SCH 40'!A:A))+1,VLOOKUP(C197,'PVC SCH 40'!A:K,11),IF(C197&lt;(MAX('Push Fittings'!A:A))+1,VLOOKUP(C197,'Push Fittings'!A:J,10),IF(C197&lt;(MAX('Copper Wrot'!A:A))+1,VLOOKUP(C197,'Copper Wrot'!A:L,12),IF(C197&lt;(MAX('Cast Copper'!A:A))+1,VLOOKUP(C197,'Cast Copper'!A:J,10),IF(C197&lt;(MAX('Press Copper Fittings'!A:A))+1,VLOOKUP(C197,'Press Copper Fittings'!A:J,10),IF(C197&lt;(MAX('Supply Stops'!A:A))+1,VLOOKUP(C197,'Supply Stops'!A:J,10),IF(C197&lt;(MAX('Supply Lines'!A:A))+1,VLOOKUP(C197,'Supply Lines'!A:J,10),IF(C197&lt;(MAX('Gas Connectors'!A:A))+1,VLOOKUP(C197,'Gas Connectors'!A:J,10),IF(C197&lt;(MAX('CI Fittings'!A:A))+1,VLOOKUP(C197,'CI Fittings'!A:J,10),IF(C197&lt;(MAX('Steel Couplings'!A:A))+1,VLOOKUP(C197,'Steel Couplings'!A:J,10),IF(C197&lt;(MAX(NHC!A:A))+1,VLOOKUP(C197,NHC!A:J,10),IF(C197&lt;(MAX('Dielectric Unions'!A:A))+1,VLOOKUP(C197,'Dielectric Unions'!A:J,10),IF(C197&lt;(MAX('MI Fittings - XH'!A:A))+1,VLOOKUP(C197,'MI Fittings - XH'!A:J,10),IF(C197&lt;(MAX('Steel Nipples - XH'!A:A))+1,VLOOKUP(C197,'Steel Nipples - XH'!A:J,10),IF(C197&lt;(MAX('CPVC Adapters'!A:A))+1,VLOOKUP(C197,'CPVC Adapters'!A:J,10),""))))))))))))))))))))))))))))))</f>
        <v/>
      </c>
      <c r="E197" s="975" t="str">
        <f>IF(C197&lt;(MAX('MI Fittings'!A:A))+1,VLOOKUP(C197,'MI Fittings'!A:K,3),IF(C197&lt;(MAX('CS Press Fittings'!A:A))+1,VLOOKUP(C197,'CS Press Fittings'!A:K,4),IF(C197&lt;(MAX('Steel Nipples'!A:A))+1,VLOOKUP(C197,'Steel Nipples'!A:K,3),IF(C197&lt;(MAX('Steel Cut Lengths'!A:A))+1,VLOOKUP(C197,'Steel Cut Lengths'!A:K,3),IF(C197&lt;(MAX('Pipe Hangers'!A:A))+1,VLOOKUP(C197,'Pipe Hangers'!A:J,3),IF(C197&lt;(MAX('Brass Nipples '!A:A))+1,VLOOKUP(C197,'Brass Nipples '!A:J,3),IF(C197&lt;(MAX('Brass Fittings '!A:A))+1,VLOOKUP(C197,'Brass Fittings '!A:J,3),IF(C197&lt;(MAX(Valves!A:A))+1,VLOOKUP(C197,Valves!A:J,3),IF(C197&lt;(MAX('PEX Tubing'!A:A))+1,VLOOKUP(C197,'PEX Tubing'!A:I,3),IF(C197&lt;(MAX('PEX Fittings - Brass'!A:A))+1,VLOOKUP(C197,'PEX Fittings - Brass'!A:J,3),IF(C197&lt;(MAX('PEX Fittings - EXPN Brass'!A:A))+1,VLOOKUP(C197,'PEX Fittings - EXPN Brass'!A:J,3),IF(C197&lt;(MAX('PEX Fittings - F1807 PPSU '!A:A))+1,VLOOKUP(C197,'PEX Fittings - F1807 PPSU '!A:J,3),IF(C197&lt;(MAX('PEX Fittings - F1960 EPPSU'!A:A))+1,VLOOKUP(C197,'PEX Fittings - F1960 EPPSU'!A:J,3),IF(C197&lt;(MAX(Accessories!A:A))+1,VLOOKUP(C197,Accessories!A:J,3),IF(C197&lt;(MAX('PVC DWV'!A:A))+1,VLOOKUP(C197,'PVC DWV'!A:K,3),IF(C197&lt;(MAX('PVC SCH 40'!A:A))+1,VLOOKUP(C197,'PVC SCH 40'!A:K,3),IF(C197&lt;(MAX('Push Fittings'!A:A))+1,VLOOKUP(C197,'Push Fittings'!A:J,3),IF(C197&lt;(MAX('Copper Wrot'!A:A))+1,VLOOKUP(C197,'Copper Wrot'!A:L,3),IF(C197&lt;(MAX('Cast Copper'!A:A))+1,VLOOKUP(C197,'Cast Copper'!A:J,3),IF(C197&lt;(MAX('Cast Copper'!A:A))+1,VLOOKUP(C197,'Cast Copper'!A:J,3),IF(C197&lt;(MAX('Press Copper Fittings'!A:A))+1,VLOOKUP(C197,'Press Copper Fittings'!A:J,3),IF(C197&lt;(MAX('Supply Stops'!A:A))+1,VLOOKUP(C197,'Supply Stops'!A:J,3),IF(C197&lt;(MAX('Supply Lines'!A:A))+1,VLOOKUP(C197,'Supply Lines'!A:J,3),IF(C197&lt;(MAX('Gas Connectors'!A:A))+1,VLOOKUP(C197,'Gas Connectors'!A:J,3),IF(C197&lt;(MAX('CI Fittings'!A:A))+1,VLOOKUP(C197,'CI Fittings'!A:J,3),IF(C197&lt;(MAX('Steel Couplings'!A:A))+1,VLOOKUP(C197,'Steel Couplings'!A:J,3),IF(C197&lt;(MAX(NHC!A:A))+1,VLOOKUP(C197,NHC!A:J,3),IF(C197&lt;(MAX('Dielectric Unions'!A:A))+1,VLOOKUP(C197,'Dielectric Unions'!A:J,3),IF(C197&lt;(MAX('MI Fittings - XH'!A:A))+1,VLOOKUP(C197,'MI Fittings - XH'!A:J,3),IF(C197&lt;(MAX('Steel Nipples - XH'!A:A))+1,VLOOKUP(C197,'Steel Nipples - XH'!A:J,3),IF(C197&lt;(MAX('CPVC Adapters'!A:A))+1,VLOOKUP(C197,'CPVC Adapters'!A:J,3),"")))))))))))))))))))))))))))))))</f>
        <v/>
      </c>
      <c r="F197" s="1376" t="str">
        <f>IFERROR(VLOOKUP(E197,'Consolidated Master Sheet'!B:C,2,0),"")</f>
        <v/>
      </c>
      <c r="G197" s="1377"/>
      <c r="H197" s="345" t="str">
        <f>IFERROR(VLOOKUP(E197,'PEX Tubing'!C:H,6,0),IFERROR(VLOOKUP(E197,'Consolidated Master Sheet'!B:G,6,0),""))</f>
        <v/>
      </c>
      <c r="I197" s="1554">
        <f>IF(C197&lt;(MAX('MI Fittings'!A:A))+1,VLOOKUP(C197,'MI Fittings'!A:K,7),IF(C197&lt;(MAX('CS Press Fittings'!A:A))+1,VLOOKUP(C197,'CS Press Fittings'!A:K,8),IF(C197&lt;(MAX('Steel Nipples'!A:A))+1,VLOOKUP(C197,'Steel Nipples'!A:K,7),IF(C197&lt;(MAX('Steel Cut Lengths'!A:A))+1,VLOOKUP(C197,'Steel Cut Lengths'!A:K,7),IF(C197&lt;(MAX('Pipe Hangers'!A:A))+1,VLOOKUP(C197,'Pipe Hangers'!A:J,7),IF(C197&lt;(MAX('Brass Nipples '!A:A))+1,VLOOKUP(C197,'Brass Nipples '!A:J,7),IF(C197&lt;(MAX('Brass Fittings '!A:A))+1,VLOOKUP(C197,'Brass Fittings '!A:J,7),IF(C197&lt;(MAX(Valves!A:A))+1,VLOOKUP(C197,Valves!A:J,7),IF(C197&lt;(MAX('PEX Tubing'!A:A))+1,VLOOKUP(C197,'PEX Tubing'!A:I,7),IF(C197&lt;(MAX('PEX Fittings - Brass'!A:A))+1,VLOOKUP(C197,'PEX Fittings - Brass'!A:J,7),IF(C197&lt;(MAX('PEX Fittings - EXPN Brass'!A:A))+1,VLOOKUP(C197,'PEX Fittings - EXPN Brass'!A:J,7),IF(C197&lt;(MAX('PEX Fittings - F1807 PPSU '!A:A))+1,VLOOKUP(C197,'PEX Fittings - F1807 PPSU '!A:J,7),IF(C197&lt;(MAX('PEX Fittings - F1960 EPPSU'!A:A))+1,VLOOKUP(C197,'PEX Fittings - F1960 EPPSU'!A:J,7),IF(C197&lt;(MAX(Accessories!A:A))+1,VLOOKUP(C197,Accessories!A:J,7),IF(C197&lt;(MAX('PVC DWV'!A:A))+1,VLOOKUP(C197,'PVC DWV'!A:K,8),IF(C197&lt;(MAX('PVC SCH 40'!A:A))+1,VLOOKUP(C197,'PVC SCH 40'!A:K,7),IF(C197&lt;(MAX('Push Fittings'!A:A))+1,VLOOKUP(C197,'Push Fittings'!A:J,7),IF(C197&lt;(MAX('Copper Wrot'!A:A))+1,VLOOKUP(C197,'Copper Wrot'!A:L,9),IF(C197&lt;(MAX('Cast Copper'!A:A))+1,VLOOKUP(C197,'Cast Copper'!A:J,6),IF(C197&lt;(MAX('Press Copper Fittings'!A:A))+1,VLOOKUP(C197,'Press Copper Fittings'!A:J,7),IF(C197&lt;(MAX('Supply Stops'!A:A))+1,VLOOKUP(C197,'Supply Stops'!A:J,7),IF(C197&lt;(MAX('Supply Lines'!A:A))+1,VLOOKUP(C197,'Supply Lines'!A:J,7),IF(C197&lt;(MAX('Gas Connectors'!A:A))+1,VLOOKUP(C197,'Gas Connectors'!A:J,7),IF(C197&lt;(MAX('CI Fittings'!A:A))+1,VLOOKUP(C197,'CI Fittings'!A:J,7),IF(C197&lt;(MAX('Steel Couplings'!A:A))+1,VLOOKUP(C197,'Steel Couplings'!A:J,7),IF(C197&lt;(MAX(NHC!A:A))+1,VLOOKUP(C197,NHC!A:J,7),IF(C197&lt;(MAX('Dielectric Unions'!A:A))+1,VLOOKUP(C197,'Dielectric Unions'!A:J,7),IF(C197&lt;(MAX('MI Fittings - XH'!A:A))+1,VLOOKUP(C197,'MI Fittings - XH'!A:J,7),IF(C197&lt;(MAX('Steel Nipples - XH'!A:A))+1,VLOOKUP(C197,'Steel Nipples - XH'!A:J,7),IF(C197&lt;(MAX('CPVC Adapters'!A:A))+1,VLOOKUP(C197,'CPVC Adapters'!A:J,7),0))))))))))))))))))))))))))))))</f>
        <v>0</v>
      </c>
      <c r="J197" s="1555">
        <f t="shared" si="3"/>
        <v>0</v>
      </c>
    </row>
    <row r="198" spans="3:10" ht="15" customHeight="1" thickTop="1" thickBot="1">
      <c r="C198" s="977">
        <v>177</v>
      </c>
      <c r="D198" s="17" t="str">
        <f>IF(C198&lt;(MAX('MI Fittings'!A:A))+1,VLOOKUP(C198,'MI Fittings'!A:K,10),IF(C198&lt;(MAX('CS Press Fittings'!A:A))+1,VLOOKUP(C198,'CS Press Fittings'!A:K,11),IF(C198&lt;(MAX('Steel Nipples'!A:A))+1,VLOOKUP(C198,'Steel Nipples'!A:K,10),IF(C198&lt;(MAX('Steel Cut Lengths'!A:A))+1,VLOOKUP(C198,'Steel Cut Lengths'!A:K,10),IF(C198&lt;(MAX('Pipe Hangers'!A:A))+1,VLOOKUP(C198,'Pipe Hangers'!A:J,10),IF(C198&lt;(MAX('Brass Nipples '!A:A))+1,VLOOKUP(C198,'Brass Nipples '!A:J,10),IF(C198&lt;(MAX('Brass Fittings '!A:A))+1,VLOOKUP(C198,'Brass Fittings '!A:J,10),IF(C198&lt;(MAX(Valves!A:A))+1,VLOOKUP(C198,Valves!A:J,10),IF(C198&lt;(MAX('PEX Tubing'!A:A))+1,VLOOKUP(C198,'PEX Tubing'!A:I,9),IF(C198&lt;(MAX('PEX Fittings - Brass'!A:A))+1,VLOOKUP(C198,'PEX Fittings - Brass'!A:J,10),IF(C198&lt;(MAX('PEX Fittings - EXPN Brass'!A:A))+1,VLOOKUP(C198,'PEX Fittings - EXPN Brass'!A:J,10),IF(C198&lt;(MAX('PEX Fittings - F1807 PPSU '!A:A))+1,VLOOKUP(C198,'PEX Fittings - F1807 PPSU '!A:J,10),IF(C198&lt;(MAX('PEX Fittings - F1960 EPPSU'!A:A))+1,VLOOKUP(C198,'PEX Fittings - F1960 EPPSU'!A:J,10),IF(C198&lt;(MAX(Accessories!A:A))+1,VLOOKUP(C198,Accessories!A:J,10),IF(C198&lt;(MAX('PVC DWV'!A:A))+1,VLOOKUP(C198,'PVC DWV'!A:K,11),IF(C198&lt;(MAX('PVC SCH 40'!A:A))+1,VLOOKUP(C198,'PVC SCH 40'!A:K,11),IF(C198&lt;(MAX('Push Fittings'!A:A))+1,VLOOKUP(C198,'Push Fittings'!A:J,10),IF(C198&lt;(MAX('Copper Wrot'!A:A))+1,VLOOKUP(C198,'Copper Wrot'!A:L,12),IF(C198&lt;(MAX('Cast Copper'!A:A))+1,VLOOKUP(C198,'Cast Copper'!A:J,10),IF(C198&lt;(MAX('Press Copper Fittings'!A:A))+1,VLOOKUP(C198,'Press Copper Fittings'!A:J,10),IF(C198&lt;(MAX('Supply Stops'!A:A))+1,VLOOKUP(C198,'Supply Stops'!A:J,10),IF(C198&lt;(MAX('Supply Lines'!A:A))+1,VLOOKUP(C198,'Supply Lines'!A:J,10),IF(C198&lt;(MAX('Gas Connectors'!A:A))+1,VLOOKUP(C198,'Gas Connectors'!A:J,10),IF(C198&lt;(MAX('CI Fittings'!A:A))+1,VLOOKUP(C198,'CI Fittings'!A:J,10),IF(C198&lt;(MAX('Steel Couplings'!A:A))+1,VLOOKUP(C198,'Steel Couplings'!A:J,10),IF(C198&lt;(MAX(NHC!A:A))+1,VLOOKUP(C198,NHC!A:J,10),IF(C198&lt;(MAX('Dielectric Unions'!A:A))+1,VLOOKUP(C198,'Dielectric Unions'!A:J,10),IF(C198&lt;(MAX('MI Fittings - XH'!A:A))+1,VLOOKUP(C198,'MI Fittings - XH'!A:J,10),IF(C198&lt;(MAX('Steel Nipples - XH'!A:A))+1,VLOOKUP(C198,'Steel Nipples - XH'!A:J,10),IF(C198&lt;(MAX('CPVC Adapters'!A:A))+1,VLOOKUP(C198,'CPVC Adapters'!A:J,10),""))))))))))))))))))))))))))))))</f>
        <v/>
      </c>
      <c r="E198" s="975" t="str">
        <f>IF(C198&lt;(MAX('MI Fittings'!A:A))+1,VLOOKUP(C198,'MI Fittings'!A:K,3),IF(C198&lt;(MAX('CS Press Fittings'!A:A))+1,VLOOKUP(C198,'CS Press Fittings'!A:K,4),IF(C198&lt;(MAX('Steel Nipples'!A:A))+1,VLOOKUP(C198,'Steel Nipples'!A:K,3),IF(C198&lt;(MAX('Steel Cut Lengths'!A:A))+1,VLOOKUP(C198,'Steel Cut Lengths'!A:K,3),IF(C198&lt;(MAX('Pipe Hangers'!A:A))+1,VLOOKUP(C198,'Pipe Hangers'!A:J,3),IF(C198&lt;(MAX('Brass Nipples '!A:A))+1,VLOOKUP(C198,'Brass Nipples '!A:J,3),IF(C198&lt;(MAX('Brass Fittings '!A:A))+1,VLOOKUP(C198,'Brass Fittings '!A:J,3),IF(C198&lt;(MAX(Valves!A:A))+1,VLOOKUP(C198,Valves!A:J,3),IF(C198&lt;(MAX('PEX Tubing'!A:A))+1,VLOOKUP(C198,'PEX Tubing'!A:I,3),IF(C198&lt;(MAX('PEX Fittings - Brass'!A:A))+1,VLOOKUP(C198,'PEX Fittings - Brass'!A:J,3),IF(C198&lt;(MAX('PEX Fittings - EXPN Brass'!A:A))+1,VLOOKUP(C198,'PEX Fittings - EXPN Brass'!A:J,3),IF(C198&lt;(MAX('PEX Fittings - F1807 PPSU '!A:A))+1,VLOOKUP(C198,'PEX Fittings - F1807 PPSU '!A:J,3),IF(C198&lt;(MAX('PEX Fittings - F1960 EPPSU'!A:A))+1,VLOOKUP(C198,'PEX Fittings - F1960 EPPSU'!A:J,3),IF(C198&lt;(MAX(Accessories!A:A))+1,VLOOKUP(C198,Accessories!A:J,3),IF(C198&lt;(MAX('PVC DWV'!A:A))+1,VLOOKUP(C198,'PVC DWV'!A:K,3),IF(C198&lt;(MAX('PVC SCH 40'!A:A))+1,VLOOKUP(C198,'PVC SCH 40'!A:K,3),IF(C198&lt;(MAX('Push Fittings'!A:A))+1,VLOOKUP(C198,'Push Fittings'!A:J,3),IF(C198&lt;(MAX('Copper Wrot'!A:A))+1,VLOOKUP(C198,'Copper Wrot'!A:L,3),IF(C198&lt;(MAX('Cast Copper'!A:A))+1,VLOOKUP(C198,'Cast Copper'!A:J,3),IF(C198&lt;(MAX('Cast Copper'!A:A))+1,VLOOKUP(C198,'Cast Copper'!A:J,3),IF(C198&lt;(MAX('Press Copper Fittings'!A:A))+1,VLOOKUP(C198,'Press Copper Fittings'!A:J,3),IF(C198&lt;(MAX('Supply Stops'!A:A))+1,VLOOKUP(C198,'Supply Stops'!A:J,3),IF(C198&lt;(MAX('Supply Lines'!A:A))+1,VLOOKUP(C198,'Supply Lines'!A:J,3),IF(C198&lt;(MAX('Gas Connectors'!A:A))+1,VLOOKUP(C198,'Gas Connectors'!A:J,3),IF(C198&lt;(MAX('CI Fittings'!A:A))+1,VLOOKUP(C198,'CI Fittings'!A:J,3),IF(C198&lt;(MAX('Steel Couplings'!A:A))+1,VLOOKUP(C198,'Steel Couplings'!A:J,3),IF(C198&lt;(MAX(NHC!A:A))+1,VLOOKUP(C198,NHC!A:J,3),IF(C198&lt;(MAX('Dielectric Unions'!A:A))+1,VLOOKUP(C198,'Dielectric Unions'!A:J,3),IF(C198&lt;(MAX('MI Fittings - XH'!A:A))+1,VLOOKUP(C198,'MI Fittings - XH'!A:J,3),IF(C198&lt;(MAX('Steel Nipples - XH'!A:A))+1,VLOOKUP(C198,'Steel Nipples - XH'!A:J,3),IF(C198&lt;(MAX('CPVC Adapters'!A:A))+1,VLOOKUP(C198,'CPVC Adapters'!A:J,3),"")))))))))))))))))))))))))))))))</f>
        <v/>
      </c>
      <c r="F198" s="1376" t="str">
        <f>IFERROR(VLOOKUP(E198,'Consolidated Master Sheet'!B:C,2,0),"")</f>
        <v/>
      </c>
      <c r="G198" s="1377"/>
      <c r="H198" s="345" t="str">
        <f>IFERROR(VLOOKUP(E198,'PEX Tubing'!C:H,6,0),IFERROR(VLOOKUP(E198,'Consolidated Master Sheet'!B:G,6,0),""))</f>
        <v/>
      </c>
      <c r="I198" s="1554">
        <f>IF(C198&lt;(MAX('MI Fittings'!A:A))+1,VLOOKUP(C198,'MI Fittings'!A:K,7),IF(C198&lt;(MAX('CS Press Fittings'!A:A))+1,VLOOKUP(C198,'CS Press Fittings'!A:K,8),IF(C198&lt;(MAX('Steel Nipples'!A:A))+1,VLOOKUP(C198,'Steel Nipples'!A:K,7),IF(C198&lt;(MAX('Steel Cut Lengths'!A:A))+1,VLOOKUP(C198,'Steel Cut Lengths'!A:K,7),IF(C198&lt;(MAX('Pipe Hangers'!A:A))+1,VLOOKUP(C198,'Pipe Hangers'!A:J,7),IF(C198&lt;(MAX('Brass Nipples '!A:A))+1,VLOOKUP(C198,'Brass Nipples '!A:J,7),IF(C198&lt;(MAX('Brass Fittings '!A:A))+1,VLOOKUP(C198,'Brass Fittings '!A:J,7),IF(C198&lt;(MAX(Valves!A:A))+1,VLOOKUP(C198,Valves!A:J,7),IF(C198&lt;(MAX('PEX Tubing'!A:A))+1,VLOOKUP(C198,'PEX Tubing'!A:I,7),IF(C198&lt;(MAX('PEX Fittings - Brass'!A:A))+1,VLOOKUP(C198,'PEX Fittings - Brass'!A:J,7),IF(C198&lt;(MAX('PEX Fittings - EXPN Brass'!A:A))+1,VLOOKUP(C198,'PEX Fittings - EXPN Brass'!A:J,7),IF(C198&lt;(MAX('PEX Fittings - F1807 PPSU '!A:A))+1,VLOOKUP(C198,'PEX Fittings - F1807 PPSU '!A:J,7),IF(C198&lt;(MAX('PEX Fittings - F1960 EPPSU'!A:A))+1,VLOOKUP(C198,'PEX Fittings - F1960 EPPSU'!A:J,7),IF(C198&lt;(MAX(Accessories!A:A))+1,VLOOKUP(C198,Accessories!A:J,7),IF(C198&lt;(MAX('PVC DWV'!A:A))+1,VLOOKUP(C198,'PVC DWV'!A:K,8),IF(C198&lt;(MAX('PVC SCH 40'!A:A))+1,VLOOKUP(C198,'PVC SCH 40'!A:K,7),IF(C198&lt;(MAX('Push Fittings'!A:A))+1,VLOOKUP(C198,'Push Fittings'!A:J,7),IF(C198&lt;(MAX('Copper Wrot'!A:A))+1,VLOOKUP(C198,'Copper Wrot'!A:L,9),IF(C198&lt;(MAX('Cast Copper'!A:A))+1,VLOOKUP(C198,'Cast Copper'!A:J,6),IF(C198&lt;(MAX('Press Copper Fittings'!A:A))+1,VLOOKUP(C198,'Press Copper Fittings'!A:J,7),IF(C198&lt;(MAX('Supply Stops'!A:A))+1,VLOOKUP(C198,'Supply Stops'!A:J,7),IF(C198&lt;(MAX('Supply Lines'!A:A))+1,VLOOKUP(C198,'Supply Lines'!A:J,7),IF(C198&lt;(MAX('Gas Connectors'!A:A))+1,VLOOKUP(C198,'Gas Connectors'!A:J,7),IF(C198&lt;(MAX('CI Fittings'!A:A))+1,VLOOKUP(C198,'CI Fittings'!A:J,7),IF(C198&lt;(MAX('Steel Couplings'!A:A))+1,VLOOKUP(C198,'Steel Couplings'!A:J,7),IF(C198&lt;(MAX(NHC!A:A))+1,VLOOKUP(C198,NHC!A:J,7),IF(C198&lt;(MAX('Dielectric Unions'!A:A))+1,VLOOKUP(C198,'Dielectric Unions'!A:J,7),IF(C198&lt;(MAX('MI Fittings - XH'!A:A))+1,VLOOKUP(C198,'MI Fittings - XH'!A:J,7),IF(C198&lt;(MAX('Steel Nipples - XH'!A:A))+1,VLOOKUP(C198,'Steel Nipples - XH'!A:J,7),IF(C198&lt;(MAX('CPVC Adapters'!A:A))+1,VLOOKUP(C198,'CPVC Adapters'!A:J,7),0))))))))))))))))))))))))))))))</f>
        <v>0</v>
      </c>
      <c r="J198" s="1555">
        <f t="shared" si="3"/>
        <v>0</v>
      </c>
    </row>
    <row r="199" spans="3:10" ht="15" customHeight="1" thickTop="1" thickBot="1">
      <c r="C199" s="976">
        <v>178</v>
      </c>
      <c r="D199" s="17" t="str">
        <f>IF(C199&lt;(MAX('MI Fittings'!A:A))+1,VLOOKUP(C199,'MI Fittings'!A:K,10),IF(C199&lt;(MAX('CS Press Fittings'!A:A))+1,VLOOKUP(C199,'CS Press Fittings'!A:K,11),IF(C199&lt;(MAX('Steel Nipples'!A:A))+1,VLOOKUP(C199,'Steel Nipples'!A:K,10),IF(C199&lt;(MAX('Steel Cut Lengths'!A:A))+1,VLOOKUP(C199,'Steel Cut Lengths'!A:K,10),IF(C199&lt;(MAX('Pipe Hangers'!A:A))+1,VLOOKUP(C199,'Pipe Hangers'!A:J,10),IF(C199&lt;(MAX('Brass Nipples '!A:A))+1,VLOOKUP(C199,'Brass Nipples '!A:J,10),IF(C199&lt;(MAX('Brass Fittings '!A:A))+1,VLOOKUP(C199,'Brass Fittings '!A:J,10),IF(C199&lt;(MAX(Valves!A:A))+1,VLOOKUP(C199,Valves!A:J,10),IF(C199&lt;(MAX('PEX Tubing'!A:A))+1,VLOOKUP(C199,'PEX Tubing'!A:I,9),IF(C199&lt;(MAX('PEX Fittings - Brass'!A:A))+1,VLOOKUP(C199,'PEX Fittings - Brass'!A:J,10),IF(C199&lt;(MAX('PEX Fittings - EXPN Brass'!A:A))+1,VLOOKUP(C199,'PEX Fittings - EXPN Brass'!A:J,10),IF(C199&lt;(MAX('PEX Fittings - F1807 PPSU '!A:A))+1,VLOOKUP(C199,'PEX Fittings - F1807 PPSU '!A:J,10),IF(C199&lt;(MAX('PEX Fittings - F1960 EPPSU'!A:A))+1,VLOOKUP(C199,'PEX Fittings - F1960 EPPSU'!A:J,10),IF(C199&lt;(MAX(Accessories!A:A))+1,VLOOKUP(C199,Accessories!A:J,10),IF(C199&lt;(MAX('PVC DWV'!A:A))+1,VLOOKUP(C199,'PVC DWV'!A:K,11),IF(C199&lt;(MAX('PVC SCH 40'!A:A))+1,VLOOKUP(C199,'PVC SCH 40'!A:K,11),IF(C199&lt;(MAX('Push Fittings'!A:A))+1,VLOOKUP(C199,'Push Fittings'!A:J,10),IF(C199&lt;(MAX('Copper Wrot'!A:A))+1,VLOOKUP(C199,'Copper Wrot'!A:L,12),IF(C199&lt;(MAX('Cast Copper'!A:A))+1,VLOOKUP(C199,'Cast Copper'!A:J,10),IF(C199&lt;(MAX('Press Copper Fittings'!A:A))+1,VLOOKUP(C199,'Press Copper Fittings'!A:J,10),IF(C199&lt;(MAX('Supply Stops'!A:A))+1,VLOOKUP(C199,'Supply Stops'!A:J,10),IF(C199&lt;(MAX('Supply Lines'!A:A))+1,VLOOKUP(C199,'Supply Lines'!A:J,10),IF(C199&lt;(MAX('Gas Connectors'!A:A))+1,VLOOKUP(C199,'Gas Connectors'!A:J,10),IF(C199&lt;(MAX('CI Fittings'!A:A))+1,VLOOKUP(C199,'CI Fittings'!A:J,10),IF(C199&lt;(MAX('Steel Couplings'!A:A))+1,VLOOKUP(C199,'Steel Couplings'!A:J,10),IF(C199&lt;(MAX(NHC!A:A))+1,VLOOKUP(C199,NHC!A:J,10),IF(C199&lt;(MAX('Dielectric Unions'!A:A))+1,VLOOKUP(C199,'Dielectric Unions'!A:J,10),IF(C199&lt;(MAX('MI Fittings - XH'!A:A))+1,VLOOKUP(C199,'MI Fittings - XH'!A:J,10),IF(C199&lt;(MAX('Steel Nipples - XH'!A:A))+1,VLOOKUP(C199,'Steel Nipples - XH'!A:J,10),IF(C199&lt;(MAX('CPVC Adapters'!A:A))+1,VLOOKUP(C199,'CPVC Adapters'!A:J,10),""))))))))))))))))))))))))))))))</f>
        <v/>
      </c>
      <c r="E199" s="975" t="str">
        <f>IF(C199&lt;(MAX('MI Fittings'!A:A))+1,VLOOKUP(C199,'MI Fittings'!A:K,3),IF(C199&lt;(MAX('CS Press Fittings'!A:A))+1,VLOOKUP(C199,'CS Press Fittings'!A:K,4),IF(C199&lt;(MAX('Steel Nipples'!A:A))+1,VLOOKUP(C199,'Steel Nipples'!A:K,3),IF(C199&lt;(MAX('Steel Cut Lengths'!A:A))+1,VLOOKUP(C199,'Steel Cut Lengths'!A:K,3),IF(C199&lt;(MAX('Pipe Hangers'!A:A))+1,VLOOKUP(C199,'Pipe Hangers'!A:J,3),IF(C199&lt;(MAX('Brass Nipples '!A:A))+1,VLOOKUP(C199,'Brass Nipples '!A:J,3),IF(C199&lt;(MAX('Brass Fittings '!A:A))+1,VLOOKUP(C199,'Brass Fittings '!A:J,3),IF(C199&lt;(MAX(Valves!A:A))+1,VLOOKUP(C199,Valves!A:J,3),IF(C199&lt;(MAX('PEX Tubing'!A:A))+1,VLOOKUP(C199,'PEX Tubing'!A:I,3),IF(C199&lt;(MAX('PEX Fittings - Brass'!A:A))+1,VLOOKUP(C199,'PEX Fittings - Brass'!A:J,3),IF(C199&lt;(MAX('PEX Fittings - EXPN Brass'!A:A))+1,VLOOKUP(C199,'PEX Fittings - EXPN Brass'!A:J,3),IF(C199&lt;(MAX('PEX Fittings - F1807 PPSU '!A:A))+1,VLOOKUP(C199,'PEX Fittings - F1807 PPSU '!A:J,3),IF(C199&lt;(MAX('PEX Fittings - F1960 EPPSU'!A:A))+1,VLOOKUP(C199,'PEX Fittings - F1960 EPPSU'!A:J,3),IF(C199&lt;(MAX(Accessories!A:A))+1,VLOOKUP(C199,Accessories!A:J,3),IF(C199&lt;(MAX('PVC DWV'!A:A))+1,VLOOKUP(C199,'PVC DWV'!A:K,3),IF(C199&lt;(MAX('PVC SCH 40'!A:A))+1,VLOOKUP(C199,'PVC SCH 40'!A:K,3),IF(C199&lt;(MAX('Push Fittings'!A:A))+1,VLOOKUP(C199,'Push Fittings'!A:J,3),IF(C199&lt;(MAX('Copper Wrot'!A:A))+1,VLOOKUP(C199,'Copper Wrot'!A:L,3),IF(C199&lt;(MAX('Cast Copper'!A:A))+1,VLOOKUP(C199,'Cast Copper'!A:J,3),IF(C199&lt;(MAX('Cast Copper'!A:A))+1,VLOOKUP(C199,'Cast Copper'!A:J,3),IF(C199&lt;(MAX('Press Copper Fittings'!A:A))+1,VLOOKUP(C199,'Press Copper Fittings'!A:J,3),IF(C199&lt;(MAX('Supply Stops'!A:A))+1,VLOOKUP(C199,'Supply Stops'!A:J,3),IF(C199&lt;(MAX('Supply Lines'!A:A))+1,VLOOKUP(C199,'Supply Lines'!A:J,3),IF(C199&lt;(MAX('Gas Connectors'!A:A))+1,VLOOKUP(C199,'Gas Connectors'!A:J,3),IF(C199&lt;(MAX('CI Fittings'!A:A))+1,VLOOKUP(C199,'CI Fittings'!A:J,3),IF(C199&lt;(MAX('Steel Couplings'!A:A))+1,VLOOKUP(C199,'Steel Couplings'!A:J,3),IF(C199&lt;(MAX(NHC!A:A))+1,VLOOKUP(C199,NHC!A:J,3),IF(C199&lt;(MAX('Dielectric Unions'!A:A))+1,VLOOKUP(C199,'Dielectric Unions'!A:J,3),IF(C199&lt;(MAX('MI Fittings - XH'!A:A))+1,VLOOKUP(C199,'MI Fittings - XH'!A:J,3),IF(C199&lt;(MAX('Steel Nipples - XH'!A:A))+1,VLOOKUP(C199,'Steel Nipples - XH'!A:J,3),IF(C199&lt;(MAX('CPVC Adapters'!A:A))+1,VLOOKUP(C199,'CPVC Adapters'!A:J,3),"")))))))))))))))))))))))))))))))</f>
        <v/>
      </c>
      <c r="F199" s="1376" t="str">
        <f>IFERROR(VLOOKUP(E199,'Consolidated Master Sheet'!B:C,2,0),"")</f>
        <v/>
      </c>
      <c r="G199" s="1377"/>
      <c r="H199" s="345" t="str">
        <f>IFERROR(VLOOKUP(E199,'PEX Tubing'!C:H,6,0),IFERROR(VLOOKUP(E199,'Consolidated Master Sheet'!B:G,6,0),""))</f>
        <v/>
      </c>
      <c r="I199" s="1554">
        <f>IF(C199&lt;(MAX('MI Fittings'!A:A))+1,VLOOKUP(C199,'MI Fittings'!A:K,7),IF(C199&lt;(MAX('CS Press Fittings'!A:A))+1,VLOOKUP(C199,'CS Press Fittings'!A:K,8),IF(C199&lt;(MAX('Steel Nipples'!A:A))+1,VLOOKUP(C199,'Steel Nipples'!A:K,7),IF(C199&lt;(MAX('Steel Cut Lengths'!A:A))+1,VLOOKUP(C199,'Steel Cut Lengths'!A:K,7),IF(C199&lt;(MAX('Pipe Hangers'!A:A))+1,VLOOKUP(C199,'Pipe Hangers'!A:J,7),IF(C199&lt;(MAX('Brass Nipples '!A:A))+1,VLOOKUP(C199,'Brass Nipples '!A:J,7),IF(C199&lt;(MAX('Brass Fittings '!A:A))+1,VLOOKUP(C199,'Brass Fittings '!A:J,7),IF(C199&lt;(MAX(Valves!A:A))+1,VLOOKUP(C199,Valves!A:J,7),IF(C199&lt;(MAX('PEX Tubing'!A:A))+1,VLOOKUP(C199,'PEX Tubing'!A:I,7),IF(C199&lt;(MAX('PEX Fittings - Brass'!A:A))+1,VLOOKUP(C199,'PEX Fittings - Brass'!A:J,7),IF(C199&lt;(MAX('PEX Fittings - EXPN Brass'!A:A))+1,VLOOKUP(C199,'PEX Fittings - EXPN Brass'!A:J,7),IF(C199&lt;(MAX('PEX Fittings - F1807 PPSU '!A:A))+1,VLOOKUP(C199,'PEX Fittings - F1807 PPSU '!A:J,7),IF(C199&lt;(MAX('PEX Fittings - F1960 EPPSU'!A:A))+1,VLOOKUP(C199,'PEX Fittings - F1960 EPPSU'!A:J,7),IF(C199&lt;(MAX(Accessories!A:A))+1,VLOOKUP(C199,Accessories!A:J,7),IF(C199&lt;(MAX('PVC DWV'!A:A))+1,VLOOKUP(C199,'PVC DWV'!A:K,8),IF(C199&lt;(MAX('PVC SCH 40'!A:A))+1,VLOOKUP(C199,'PVC SCH 40'!A:K,7),IF(C199&lt;(MAX('Push Fittings'!A:A))+1,VLOOKUP(C199,'Push Fittings'!A:J,7),IF(C199&lt;(MAX('Copper Wrot'!A:A))+1,VLOOKUP(C199,'Copper Wrot'!A:L,9),IF(C199&lt;(MAX('Cast Copper'!A:A))+1,VLOOKUP(C199,'Cast Copper'!A:J,6),IF(C199&lt;(MAX('Press Copper Fittings'!A:A))+1,VLOOKUP(C199,'Press Copper Fittings'!A:J,7),IF(C199&lt;(MAX('Supply Stops'!A:A))+1,VLOOKUP(C199,'Supply Stops'!A:J,7),IF(C199&lt;(MAX('Supply Lines'!A:A))+1,VLOOKUP(C199,'Supply Lines'!A:J,7),IF(C199&lt;(MAX('Gas Connectors'!A:A))+1,VLOOKUP(C199,'Gas Connectors'!A:J,7),IF(C199&lt;(MAX('CI Fittings'!A:A))+1,VLOOKUP(C199,'CI Fittings'!A:J,7),IF(C199&lt;(MAX('Steel Couplings'!A:A))+1,VLOOKUP(C199,'Steel Couplings'!A:J,7),IF(C199&lt;(MAX(NHC!A:A))+1,VLOOKUP(C199,NHC!A:J,7),IF(C199&lt;(MAX('Dielectric Unions'!A:A))+1,VLOOKUP(C199,'Dielectric Unions'!A:J,7),IF(C199&lt;(MAX('MI Fittings - XH'!A:A))+1,VLOOKUP(C199,'MI Fittings - XH'!A:J,7),IF(C199&lt;(MAX('Steel Nipples - XH'!A:A))+1,VLOOKUP(C199,'Steel Nipples - XH'!A:J,7),IF(C199&lt;(MAX('CPVC Adapters'!A:A))+1,VLOOKUP(C199,'CPVC Adapters'!A:J,7),0))))))))))))))))))))))))))))))</f>
        <v>0</v>
      </c>
      <c r="J199" s="1555">
        <f t="shared" si="3"/>
        <v>0</v>
      </c>
    </row>
    <row r="200" spans="3:10" ht="15" customHeight="1" thickTop="1" thickBot="1">
      <c r="C200" s="977">
        <v>179</v>
      </c>
      <c r="D200" s="17" t="str">
        <f>IF(C200&lt;(MAX('MI Fittings'!A:A))+1,VLOOKUP(C200,'MI Fittings'!A:K,10),IF(C200&lt;(MAX('CS Press Fittings'!A:A))+1,VLOOKUP(C200,'CS Press Fittings'!A:K,11),IF(C200&lt;(MAX('Steel Nipples'!A:A))+1,VLOOKUP(C200,'Steel Nipples'!A:K,10),IF(C200&lt;(MAX('Steel Cut Lengths'!A:A))+1,VLOOKUP(C200,'Steel Cut Lengths'!A:K,10),IF(C200&lt;(MAX('Pipe Hangers'!A:A))+1,VLOOKUP(C200,'Pipe Hangers'!A:J,10),IF(C200&lt;(MAX('Brass Nipples '!A:A))+1,VLOOKUP(C200,'Brass Nipples '!A:J,10),IF(C200&lt;(MAX('Brass Fittings '!A:A))+1,VLOOKUP(C200,'Brass Fittings '!A:J,10),IF(C200&lt;(MAX(Valves!A:A))+1,VLOOKUP(C200,Valves!A:J,10),IF(C200&lt;(MAX('PEX Tubing'!A:A))+1,VLOOKUP(C200,'PEX Tubing'!A:I,9),IF(C200&lt;(MAX('PEX Fittings - Brass'!A:A))+1,VLOOKUP(C200,'PEX Fittings - Brass'!A:J,10),IF(C200&lt;(MAX('PEX Fittings - EXPN Brass'!A:A))+1,VLOOKUP(C200,'PEX Fittings - EXPN Brass'!A:J,10),IF(C200&lt;(MAX('PEX Fittings - F1807 PPSU '!A:A))+1,VLOOKUP(C200,'PEX Fittings - F1807 PPSU '!A:J,10),IF(C200&lt;(MAX('PEX Fittings - F1960 EPPSU'!A:A))+1,VLOOKUP(C200,'PEX Fittings - F1960 EPPSU'!A:J,10),IF(C200&lt;(MAX(Accessories!A:A))+1,VLOOKUP(C200,Accessories!A:J,10),IF(C200&lt;(MAX('PVC DWV'!A:A))+1,VLOOKUP(C200,'PVC DWV'!A:K,11),IF(C200&lt;(MAX('PVC SCH 40'!A:A))+1,VLOOKUP(C200,'PVC SCH 40'!A:K,11),IF(C200&lt;(MAX('Push Fittings'!A:A))+1,VLOOKUP(C200,'Push Fittings'!A:J,10),IF(C200&lt;(MAX('Copper Wrot'!A:A))+1,VLOOKUP(C200,'Copper Wrot'!A:L,12),IF(C200&lt;(MAX('Cast Copper'!A:A))+1,VLOOKUP(C200,'Cast Copper'!A:J,10),IF(C200&lt;(MAX('Press Copper Fittings'!A:A))+1,VLOOKUP(C200,'Press Copper Fittings'!A:J,10),IF(C200&lt;(MAX('Supply Stops'!A:A))+1,VLOOKUP(C200,'Supply Stops'!A:J,10),IF(C200&lt;(MAX('Supply Lines'!A:A))+1,VLOOKUP(C200,'Supply Lines'!A:J,10),IF(C200&lt;(MAX('Gas Connectors'!A:A))+1,VLOOKUP(C200,'Gas Connectors'!A:J,10),IF(C200&lt;(MAX('CI Fittings'!A:A))+1,VLOOKUP(C200,'CI Fittings'!A:J,10),IF(C200&lt;(MAX('Steel Couplings'!A:A))+1,VLOOKUP(C200,'Steel Couplings'!A:J,10),IF(C200&lt;(MAX(NHC!A:A))+1,VLOOKUP(C200,NHC!A:J,10),IF(C200&lt;(MAX('Dielectric Unions'!A:A))+1,VLOOKUP(C200,'Dielectric Unions'!A:J,10),IF(C200&lt;(MAX('MI Fittings - XH'!A:A))+1,VLOOKUP(C200,'MI Fittings - XH'!A:J,10),IF(C200&lt;(MAX('Steel Nipples - XH'!A:A))+1,VLOOKUP(C200,'Steel Nipples - XH'!A:J,10),IF(C200&lt;(MAX('CPVC Adapters'!A:A))+1,VLOOKUP(C200,'CPVC Adapters'!A:J,10),""))))))))))))))))))))))))))))))</f>
        <v/>
      </c>
      <c r="E200" s="975" t="str">
        <f>IF(C200&lt;(MAX('MI Fittings'!A:A))+1,VLOOKUP(C200,'MI Fittings'!A:K,3),IF(C200&lt;(MAX('CS Press Fittings'!A:A))+1,VLOOKUP(C200,'CS Press Fittings'!A:K,4),IF(C200&lt;(MAX('Steel Nipples'!A:A))+1,VLOOKUP(C200,'Steel Nipples'!A:K,3),IF(C200&lt;(MAX('Steel Cut Lengths'!A:A))+1,VLOOKUP(C200,'Steel Cut Lengths'!A:K,3),IF(C200&lt;(MAX('Pipe Hangers'!A:A))+1,VLOOKUP(C200,'Pipe Hangers'!A:J,3),IF(C200&lt;(MAX('Brass Nipples '!A:A))+1,VLOOKUP(C200,'Brass Nipples '!A:J,3),IF(C200&lt;(MAX('Brass Fittings '!A:A))+1,VLOOKUP(C200,'Brass Fittings '!A:J,3),IF(C200&lt;(MAX(Valves!A:A))+1,VLOOKUP(C200,Valves!A:J,3),IF(C200&lt;(MAX('PEX Tubing'!A:A))+1,VLOOKUP(C200,'PEX Tubing'!A:I,3),IF(C200&lt;(MAX('PEX Fittings - Brass'!A:A))+1,VLOOKUP(C200,'PEX Fittings - Brass'!A:J,3),IF(C200&lt;(MAX('PEX Fittings - EXPN Brass'!A:A))+1,VLOOKUP(C200,'PEX Fittings - EXPN Brass'!A:J,3),IF(C200&lt;(MAX('PEX Fittings - F1807 PPSU '!A:A))+1,VLOOKUP(C200,'PEX Fittings - F1807 PPSU '!A:J,3),IF(C200&lt;(MAX('PEX Fittings - F1960 EPPSU'!A:A))+1,VLOOKUP(C200,'PEX Fittings - F1960 EPPSU'!A:J,3),IF(C200&lt;(MAX(Accessories!A:A))+1,VLOOKUP(C200,Accessories!A:J,3),IF(C200&lt;(MAX('PVC DWV'!A:A))+1,VLOOKUP(C200,'PVC DWV'!A:K,3),IF(C200&lt;(MAX('PVC SCH 40'!A:A))+1,VLOOKUP(C200,'PVC SCH 40'!A:K,3),IF(C200&lt;(MAX('Push Fittings'!A:A))+1,VLOOKUP(C200,'Push Fittings'!A:J,3),IF(C200&lt;(MAX('Copper Wrot'!A:A))+1,VLOOKUP(C200,'Copper Wrot'!A:L,3),IF(C200&lt;(MAX('Cast Copper'!A:A))+1,VLOOKUP(C200,'Cast Copper'!A:J,3),IF(C200&lt;(MAX('Cast Copper'!A:A))+1,VLOOKUP(C200,'Cast Copper'!A:J,3),IF(C200&lt;(MAX('Press Copper Fittings'!A:A))+1,VLOOKUP(C200,'Press Copper Fittings'!A:J,3),IF(C200&lt;(MAX('Supply Stops'!A:A))+1,VLOOKUP(C200,'Supply Stops'!A:J,3),IF(C200&lt;(MAX('Supply Lines'!A:A))+1,VLOOKUP(C200,'Supply Lines'!A:J,3),IF(C200&lt;(MAX('Gas Connectors'!A:A))+1,VLOOKUP(C200,'Gas Connectors'!A:J,3),IF(C200&lt;(MAX('CI Fittings'!A:A))+1,VLOOKUP(C200,'CI Fittings'!A:J,3),IF(C200&lt;(MAX('Steel Couplings'!A:A))+1,VLOOKUP(C200,'Steel Couplings'!A:J,3),IF(C200&lt;(MAX(NHC!A:A))+1,VLOOKUP(C200,NHC!A:J,3),IF(C200&lt;(MAX('Dielectric Unions'!A:A))+1,VLOOKUP(C200,'Dielectric Unions'!A:J,3),IF(C200&lt;(MAX('MI Fittings - XH'!A:A))+1,VLOOKUP(C200,'MI Fittings - XH'!A:J,3),IF(C200&lt;(MAX('Steel Nipples - XH'!A:A))+1,VLOOKUP(C200,'Steel Nipples - XH'!A:J,3),IF(C200&lt;(MAX('CPVC Adapters'!A:A))+1,VLOOKUP(C200,'CPVC Adapters'!A:J,3),"")))))))))))))))))))))))))))))))</f>
        <v/>
      </c>
      <c r="F200" s="1376" t="str">
        <f>IFERROR(VLOOKUP(E200,'Consolidated Master Sheet'!B:C,2,0),"")</f>
        <v/>
      </c>
      <c r="G200" s="1377"/>
      <c r="H200" s="345" t="str">
        <f>IFERROR(VLOOKUP(E200,'PEX Tubing'!C:H,6,0),IFERROR(VLOOKUP(E200,'Consolidated Master Sheet'!B:G,6,0),""))</f>
        <v/>
      </c>
      <c r="I200" s="1554">
        <f>IF(C200&lt;(MAX('MI Fittings'!A:A))+1,VLOOKUP(C200,'MI Fittings'!A:K,7),IF(C200&lt;(MAX('CS Press Fittings'!A:A))+1,VLOOKUP(C200,'CS Press Fittings'!A:K,8),IF(C200&lt;(MAX('Steel Nipples'!A:A))+1,VLOOKUP(C200,'Steel Nipples'!A:K,7),IF(C200&lt;(MAX('Steel Cut Lengths'!A:A))+1,VLOOKUP(C200,'Steel Cut Lengths'!A:K,7),IF(C200&lt;(MAX('Pipe Hangers'!A:A))+1,VLOOKUP(C200,'Pipe Hangers'!A:J,7),IF(C200&lt;(MAX('Brass Nipples '!A:A))+1,VLOOKUP(C200,'Brass Nipples '!A:J,7),IF(C200&lt;(MAX('Brass Fittings '!A:A))+1,VLOOKUP(C200,'Brass Fittings '!A:J,7),IF(C200&lt;(MAX(Valves!A:A))+1,VLOOKUP(C200,Valves!A:J,7),IF(C200&lt;(MAX('PEX Tubing'!A:A))+1,VLOOKUP(C200,'PEX Tubing'!A:I,7),IF(C200&lt;(MAX('PEX Fittings - Brass'!A:A))+1,VLOOKUP(C200,'PEX Fittings - Brass'!A:J,7),IF(C200&lt;(MAX('PEX Fittings - EXPN Brass'!A:A))+1,VLOOKUP(C200,'PEX Fittings - EXPN Brass'!A:J,7),IF(C200&lt;(MAX('PEX Fittings - F1807 PPSU '!A:A))+1,VLOOKUP(C200,'PEX Fittings - F1807 PPSU '!A:J,7),IF(C200&lt;(MAX('PEX Fittings - F1960 EPPSU'!A:A))+1,VLOOKUP(C200,'PEX Fittings - F1960 EPPSU'!A:J,7),IF(C200&lt;(MAX(Accessories!A:A))+1,VLOOKUP(C200,Accessories!A:J,7),IF(C200&lt;(MAX('PVC DWV'!A:A))+1,VLOOKUP(C200,'PVC DWV'!A:K,8),IF(C200&lt;(MAX('PVC SCH 40'!A:A))+1,VLOOKUP(C200,'PVC SCH 40'!A:K,7),IF(C200&lt;(MAX('Push Fittings'!A:A))+1,VLOOKUP(C200,'Push Fittings'!A:J,7),IF(C200&lt;(MAX('Copper Wrot'!A:A))+1,VLOOKUP(C200,'Copper Wrot'!A:L,9),IF(C200&lt;(MAX('Cast Copper'!A:A))+1,VLOOKUP(C200,'Cast Copper'!A:J,6),IF(C200&lt;(MAX('Press Copper Fittings'!A:A))+1,VLOOKUP(C200,'Press Copper Fittings'!A:J,7),IF(C200&lt;(MAX('Supply Stops'!A:A))+1,VLOOKUP(C200,'Supply Stops'!A:J,7),IF(C200&lt;(MAX('Supply Lines'!A:A))+1,VLOOKUP(C200,'Supply Lines'!A:J,7),IF(C200&lt;(MAX('Gas Connectors'!A:A))+1,VLOOKUP(C200,'Gas Connectors'!A:J,7),IF(C200&lt;(MAX('CI Fittings'!A:A))+1,VLOOKUP(C200,'CI Fittings'!A:J,7),IF(C200&lt;(MAX('Steel Couplings'!A:A))+1,VLOOKUP(C200,'Steel Couplings'!A:J,7),IF(C200&lt;(MAX(NHC!A:A))+1,VLOOKUP(C200,NHC!A:J,7),IF(C200&lt;(MAX('Dielectric Unions'!A:A))+1,VLOOKUP(C200,'Dielectric Unions'!A:J,7),IF(C200&lt;(MAX('MI Fittings - XH'!A:A))+1,VLOOKUP(C200,'MI Fittings - XH'!A:J,7),IF(C200&lt;(MAX('Steel Nipples - XH'!A:A))+1,VLOOKUP(C200,'Steel Nipples - XH'!A:J,7),IF(C200&lt;(MAX('CPVC Adapters'!A:A))+1,VLOOKUP(C200,'CPVC Adapters'!A:J,7),0))))))))))))))))))))))))))))))</f>
        <v>0</v>
      </c>
      <c r="J200" s="1555">
        <f t="shared" si="3"/>
        <v>0</v>
      </c>
    </row>
    <row r="201" spans="3:10" ht="15" customHeight="1" thickTop="1" thickBot="1">
      <c r="C201" s="976">
        <v>180</v>
      </c>
      <c r="D201" s="17" t="str">
        <f>IF(C201&lt;(MAX('MI Fittings'!A:A))+1,VLOOKUP(C201,'MI Fittings'!A:K,10),IF(C201&lt;(MAX('CS Press Fittings'!A:A))+1,VLOOKUP(C201,'CS Press Fittings'!A:K,11),IF(C201&lt;(MAX('Steel Nipples'!A:A))+1,VLOOKUP(C201,'Steel Nipples'!A:K,10),IF(C201&lt;(MAX('Steel Cut Lengths'!A:A))+1,VLOOKUP(C201,'Steel Cut Lengths'!A:K,10),IF(C201&lt;(MAX('Pipe Hangers'!A:A))+1,VLOOKUP(C201,'Pipe Hangers'!A:J,10),IF(C201&lt;(MAX('Brass Nipples '!A:A))+1,VLOOKUP(C201,'Brass Nipples '!A:J,10),IF(C201&lt;(MAX('Brass Fittings '!A:A))+1,VLOOKUP(C201,'Brass Fittings '!A:J,10),IF(C201&lt;(MAX(Valves!A:A))+1,VLOOKUP(C201,Valves!A:J,10),IF(C201&lt;(MAX('PEX Tubing'!A:A))+1,VLOOKUP(C201,'PEX Tubing'!A:I,9),IF(C201&lt;(MAX('PEX Fittings - Brass'!A:A))+1,VLOOKUP(C201,'PEX Fittings - Brass'!A:J,10),IF(C201&lt;(MAX('PEX Fittings - EXPN Brass'!A:A))+1,VLOOKUP(C201,'PEX Fittings - EXPN Brass'!A:J,10),IF(C201&lt;(MAX('PEX Fittings - F1807 PPSU '!A:A))+1,VLOOKUP(C201,'PEX Fittings - F1807 PPSU '!A:J,10),IF(C201&lt;(MAX('PEX Fittings - F1960 EPPSU'!A:A))+1,VLOOKUP(C201,'PEX Fittings - F1960 EPPSU'!A:J,10),IF(C201&lt;(MAX(Accessories!A:A))+1,VLOOKUP(C201,Accessories!A:J,10),IF(C201&lt;(MAX('PVC DWV'!A:A))+1,VLOOKUP(C201,'PVC DWV'!A:K,11),IF(C201&lt;(MAX('PVC SCH 40'!A:A))+1,VLOOKUP(C201,'PVC SCH 40'!A:K,11),IF(C201&lt;(MAX('Push Fittings'!A:A))+1,VLOOKUP(C201,'Push Fittings'!A:J,10),IF(C201&lt;(MAX('Copper Wrot'!A:A))+1,VLOOKUP(C201,'Copper Wrot'!A:L,12),IF(C201&lt;(MAX('Cast Copper'!A:A))+1,VLOOKUP(C201,'Cast Copper'!A:J,10),IF(C201&lt;(MAX('Press Copper Fittings'!A:A))+1,VLOOKUP(C201,'Press Copper Fittings'!A:J,10),IF(C201&lt;(MAX('Supply Stops'!A:A))+1,VLOOKUP(C201,'Supply Stops'!A:J,10),IF(C201&lt;(MAX('Supply Lines'!A:A))+1,VLOOKUP(C201,'Supply Lines'!A:J,10),IF(C201&lt;(MAX('Gas Connectors'!A:A))+1,VLOOKUP(C201,'Gas Connectors'!A:J,10),IF(C201&lt;(MAX('CI Fittings'!A:A))+1,VLOOKUP(C201,'CI Fittings'!A:J,10),IF(C201&lt;(MAX('Steel Couplings'!A:A))+1,VLOOKUP(C201,'Steel Couplings'!A:J,10),IF(C201&lt;(MAX(NHC!A:A))+1,VLOOKUP(C201,NHC!A:J,10),IF(C201&lt;(MAX('Dielectric Unions'!A:A))+1,VLOOKUP(C201,'Dielectric Unions'!A:J,10),IF(C201&lt;(MAX('MI Fittings - XH'!A:A))+1,VLOOKUP(C201,'MI Fittings - XH'!A:J,10),IF(C201&lt;(MAX('Steel Nipples - XH'!A:A))+1,VLOOKUP(C201,'Steel Nipples - XH'!A:J,10),IF(C201&lt;(MAX('CPVC Adapters'!A:A))+1,VLOOKUP(C201,'CPVC Adapters'!A:J,10),""))))))))))))))))))))))))))))))</f>
        <v/>
      </c>
      <c r="E201" s="975" t="str">
        <f>IF(C201&lt;(MAX('MI Fittings'!A:A))+1,VLOOKUP(C201,'MI Fittings'!A:K,3),IF(C201&lt;(MAX('CS Press Fittings'!A:A))+1,VLOOKUP(C201,'CS Press Fittings'!A:K,4),IF(C201&lt;(MAX('Steel Nipples'!A:A))+1,VLOOKUP(C201,'Steel Nipples'!A:K,3),IF(C201&lt;(MAX('Steel Cut Lengths'!A:A))+1,VLOOKUP(C201,'Steel Cut Lengths'!A:K,3),IF(C201&lt;(MAX('Pipe Hangers'!A:A))+1,VLOOKUP(C201,'Pipe Hangers'!A:J,3),IF(C201&lt;(MAX('Brass Nipples '!A:A))+1,VLOOKUP(C201,'Brass Nipples '!A:J,3),IF(C201&lt;(MAX('Brass Fittings '!A:A))+1,VLOOKUP(C201,'Brass Fittings '!A:J,3),IF(C201&lt;(MAX(Valves!A:A))+1,VLOOKUP(C201,Valves!A:J,3),IF(C201&lt;(MAX('PEX Tubing'!A:A))+1,VLOOKUP(C201,'PEX Tubing'!A:I,3),IF(C201&lt;(MAX('PEX Fittings - Brass'!A:A))+1,VLOOKUP(C201,'PEX Fittings - Brass'!A:J,3),IF(C201&lt;(MAX('PEX Fittings - EXPN Brass'!A:A))+1,VLOOKUP(C201,'PEX Fittings - EXPN Brass'!A:J,3),IF(C201&lt;(MAX('PEX Fittings - F1807 PPSU '!A:A))+1,VLOOKUP(C201,'PEX Fittings - F1807 PPSU '!A:J,3),IF(C201&lt;(MAX('PEX Fittings - F1960 EPPSU'!A:A))+1,VLOOKUP(C201,'PEX Fittings - F1960 EPPSU'!A:J,3),IF(C201&lt;(MAX(Accessories!A:A))+1,VLOOKUP(C201,Accessories!A:J,3),IF(C201&lt;(MAX('PVC DWV'!A:A))+1,VLOOKUP(C201,'PVC DWV'!A:K,3),IF(C201&lt;(MAX('PVC SCH 40'!A:A))+1,VLOOKUP(C201,'PVC SCH 40'!A:K,3),IF(C201&lt;(MAX('Push Fittings'!A:A))+1,VLOOKUP(C201,'Push Fittings'!A:J,3),IF(C201&lt;(MAX('Copper Wrot'!A:A))+1,VLOOKUP(C201,'Copper Wrot'!A:L,3),IF(C201&lt;(MAX('Cast Copper'!A:A))+1,VLOOKUP(C201,'Cast Copper'!A:J,3),IF(C201&lt;(MAX('Cast Copper'!A:A))+1,VLOOKUP(C201,'Cast Copper'!A:J,3),IF(C201&lt;(MAX('Press Copper Fittings'!A:A))+1,VLOOKUP(C201,'Press Copper Fittings'!A:J,3),IF(C201&lt;(MAX('Supply Stops'!A:A))+1,VLOOKUP(C201,'Supply Stops'!A:J,3),IF(C201&lt;(MAX('Supply Lines'!A:A))+1,VLOOKUP(C201,'Supply Lines'!A:J,3),IF(C201&lt;(MAX('Gas Connectors'!A:A))+1,VLOOKUP(C201,'Gas Connectors'!A:J,3),IF(C201&lt;(MAX('CI Fittings'!A:A))+1,VLOOKUP(C201,'CI Fittings'!A:J,3),IF(C201&lt;(MAX('Steel Couplings'!A:A))+1,VLOOKUP(C201,'Steel Couplings'!A:J,3),IF(C201&lt;(MAX(NHC!A:A))+1,VLOOKUP(C201,NHC!A:J,3),IF(C201&lt;(MAX('Dielectric Unions'!A:A))+1,VLOOKUP(C201,'Dielectric Unions'!A:J,3),IF(C201&lt;(MAX('MI Fittings - XH'!A:A))+1,VLOOKUP(C201,'MI Fittings - XH'!A:J,3),IF(C201&lt;(MAX('Steel Nipples - XH'!A:A))+1,VLOOKUP(C201,'Steel Nipples - XH'!A:J,3),IF(C201&lt;(MAX('CPVC Adapters'!A:A))+1,VLOOKUP(C201,'CPVC Adapters'!A:J,3),"")))))))))))))))))))))))))))))))</f>
        <v/>
      </c>
      <c r="F201" s="1376" t="str">
        <f>IFERROR(VLOOKUP(E201,'Consolidated Master Sheet'!B:C,2,0),"")</f>
        <v/>
      </c>
      <c r="G201" s="1377"/>
      <c r="H201" s="345" t="str">
        <f>IFERROR(VLOOKUP(E201,'PEX Tubing'!C:H,6,0),IFERROR(VLOOKUP(E201,'Consolidated Master Sheet'!B:G,6,0),""))</f>
        <v/>
      </c>
      <c r="I201" s="1554">
        <f>IF(C201&lt;(MAX('MI Fittings'!A:A))+1,VLOOKUP(C201,'MI Fittings'!A:K,7),IF(C201&lt;(MAX('CS Press Fittings'!A:A))+1,VLOOKUP(C201,'CS Press Fittings'!A:K,8),IF(C201&lt;(MAX('Steel Nipples'!A:A))+1,VLOOKUP(C201,'Steel Nipples'!A:K,7),IF(C201&lt;(MAX('Steel Cut Lengths'!A:A))+1,VLOOKUP(C201,'Steel Cut Lengths'!A:K,7),IF(C201&lt;(MAX('Pipe Hangers'!A:A))+1,VLOOKUP(C201,'Pipe Hangers'!A:J,7),IF(C201&lt;(MAX('Brass Nipples '!A:A))+1,VLOOKUP(C201,'Brass Nipples '!A:J,7),IF(C201&lt;(MAX('Brass Fittings '!A:A))+1,VLOOKUP(C201,'Brass Fittings '!A:J,7),IF(C201&lt;(MAX(Valves!A:A))+1,VLOOKUP(C201,Valves!A:J,7),IF(C201&lt;(MAX('PEX Tubing'!A:A))+1,VLOOKUP(C201,'PEX Tubing'!A:I,7),IF(C201&lt;(MAX('PEX Fittings - Brass'!A:A))+1,VLOOKUP(C201,'PEX Fittings - Brass'!A:J,7),IF(C201&lt;(MAX('PEX Fittings - EXPN Brass'!A:A))+1,VLOOKUP(C201,'PEX Fittings - EXPN Brass'!A:J,7),IF(C201&lt;(MAX('PEX Fittings - F1807 PPSU '!A:A))+1,VLOOKUP(C201,'PEX Fittings - F1807 PPSU '!A:J,7),IF(C201&lt;(MAX('PEX Fittings - F1960 EPPSU'!A:A))+1,VLOOKUP(C201,'PEX Fittings - F1960 EPPSU'!A:J,7),IF(C201&lt;(MAX(Accessories!A:A))+1,VLOOKUP(C201,Accessories!A:J,7),IF(C201&lt;(MAX('PVC DWV'!A:A))+1,VLOOKUP(C201,'PVC DWV'!A:K,8),IF(C201&lt;(MAX('PVC SCH 40'!A:A))+1,VLOOKUP(C201,'PVC SCH 40'!A:K,7),IF(C201&lt;(MAX('Push Fittings'!A:A))+1,VLOOKUP(C201,'Push Fittings'!A:J,7),IF(C201&lt;(MAX('Copper Wrot'!A:A))+1,VLOOKUP(C201,'Copper Wrot'!A:L,9),IF(C201&lt;(MAX('Cast Copper'!A:A))+1,VLOOKUP(C201,'Cast Copper'!A:J,6),IF(C201&lt;(MAX('Press Copper Fittings'!A:A))+1,VLOOKUP(C201,'Press Copper Fittings'!A:J,7),IF(C201&lt;(MAX('Supply Stops'!A:A))+1,VLOOKUP(C201,'Supply Stops'!A:J,7),IF(C201&lt;(MAX('Supply Lines'!A:A))+1,VLOOKUP(C201,'Supply Lines'!A:J,7),IF(C201&lt;(MAX('Gas Connectors'!A:A))+1,VLOOKUP(C201,'Gas Connectors'!A:J,7),IF(C201&lt;(MAX('CI Fittings'!A:A))+1,VLOOKUP(C201,'CI Fittings'!A:J,7),IF(C201&lt;(MAX('Steel Couplings'!A:A))+1,VLOOKUP(C201,'Steel Couplings'!A:J,7),IF(C201&lt;(MAX(NHC!A:A))+1,VLOOKUP(C201,NHC!A:J,7),IF(C201&lt;(MAX('Dielectric Unions'!A:A))+1,VLOOKUP(C201,'Dielectric Unions'!A:J,7),IF(C201&lt;(MAX('MI Fittings - XH'!A:A))+1,VLOOKUP(C201,'MI Fittings - XH'!A:J,7),IF(C201&lt;(MAX('Steel Nipples - XH'!A:A))+1,VLOOKUP(C201,'Steel Nipples - XH'!A:J,7),IF(C201&lt;(MAX('CPVC Adapters'!A:A))+1,VLOOKUP(C201,'CPVC Adapters'!A:J,7),0))))))))))))))))))))))))))))))</f>
        <v>0</v>
      </c>
      <c r="J201" s="1555">
        <f t="shared" si="3"/>
        <v>0</v>
      </c>
    </row>
    <row r="202" spans="3:10" ht="15" customHeight="1" thickTop="1" thickBot="1">
      <c r="C202" s="977">
        <v>181</v>
      </c>
      <c r="D202" s="17" t="str">
        <f>IF(C202&lt;(MAX('MI Fittings'!A:A))+1,VLOOKUP(C202,'MI Fittings'!A:K,10),IF(C202&lt;(MAX('CS Press Fittings'!A:A))+1,VLOOKUP(C202,'CS Press Fittings'!A:K,11),IF(C202&lt;(MAX('Steel Nipples'!A:A))+1,VLOOKUP(C202,'Steel Nipples'!A:K,10),IF(C202&lt;(MAX('Steel Cut Lengths'!A:A))+1,VLOOKUP(C202,'Steel Cut Lengths'!A:K,10),IF(C202&lt;(MAX('Pipe Hangers'!A:A))+1,VLOOKUP(C202,'Pipe Hangers'!A:J,10),IF(C202&lt;(MAX('Brass Nipples '!A:A))+1,VLOOKUP(C202,'Brass Nipples '!A:J,10),IF(C202&lt;(MAX('Brass Fittings '!A:A))+1,VLOOKUP(C202,'Brass Fittings '!A:J,10),IF(C202&lt;(MAX(Valves!A:A))+1,VLOOKUP(C202,Valves!A:J,10),IF(C202&lt;(MAX('PEX Tubing'!A:A))+1,VLOOKUP(C202,'PEX Tubing'!A:I,9),IF(C202&lt;(MAX('PEX Fittings - Brass'!A:A))+1,VLOOKUP(C202,'PEX Fittings - Brass'!A:J,10),IF(C202&lt;(MAX('PEX Fittings - EXPN Brass'!A:A))+1,VLOOKUP(C202,'PEX Fittings - EXPN Brass'!A:J,10),IF(C202&lt;(MAX('PEX Fittings - F1807 PPSU '!A:A))+1,VLOOKUP(C202,'PEX Fittings - F1807 PPSU '!A:J,10),IF(C202&lt;(MAX('PEX Fittings - F1960 EPPSU'!A:A))+1,VLOOKUP(C202,'PEX Fittings - F1960 EPPSU'!A:J,10),IF(C202&lt;(MAX(Accessories!A:A))+1,VLOOKUP(C202,Accessories!A:J,10),IF(C202&lt;(MAX('PVC DWV'!A:A))+1,VLOOKUP(C202,'PVC DWV'!A:K,11),IF(C202&lt;(MAX('PVC SCH 40'!A:A))+1,VLOOKUP(C202,'PVC SCH 40'!A:K,11),IF(C202&lt;(MAX('Push Fittings'!A:A))+1,VLOOKUP(C202,'Push Fittings'!A:J,10),IF(C202&lt;(MAX('Copper Wrot'!A:A))+1,VLOOKUP(C202,'Copper Wrot'!A:L,12),IF(C202&lt;(MAX('Cast Copper'!A:A))+1,VLOOKUP(C202,'Cast Copper'!A:J,10),IF(C202&lt;(MAX('Press Copper Fittings'!A:A))+1,VLOOKUP(C202,'Press Copper Fittings'!A:J,10),IF(C202&lt;(MAX('Supply Stops'!A:A))+1,VLOOKUP(C202,'Supply Stops'!A:J,10),IF(C202&lt;(MAX('Supply Lines'!A:A))+1,VLOOKUP(C202,'Supply Lines'!A:J,10),IF(C202&lt;(MAX('Gas Connectors'!A:A))+1,VLOOKUP(C202,'Gas Connectors'!A:J,10),IF(C202&lt;(MAX('CI Fittings'!A:A))+1,VLOOKUP(C202,'CI Fittings'!A:J,10),IF(C202&lt;(MAX('Steel Couplings'!A:A))+1,VLOOKUP(C202,'Steel Couplings'!A:J,10),IF(C202&lt;(MAX(NHC!A:A))+1,VLOOKUP(C202,NHC!A:J,10),IF(C202&lt;(MAX('Dielectric Unions'!A:A))+1,VLOOKUP(C202,'Dielectric Unions'!A:J,10),IF(C202&lt;(MAX('MI Fittings - XH'!A:A))+1,VLOOKUP(C202,'MI Fittings - XH'!A:J,10),IF(C202&lt;(MAX('Steel Nipples - XH'!A:A))+1,VLOOKUP(C202,'Steel Nipples - XH'!A:J,10),IF(C202&lt;(MAX('CPVC Adapters'!A:A))+1,VLOOKUP(C202,'CPVC Adapters'!A:J,10),""))))))))))))))))))))))))))))))</f>
        <v/>
      </c>
      <c r="E202" s="975" t="str">
        <f>IF(C202&lt;(MAX('MI Fittings'!A:A))+1,VLOOKUP(C202,'MI Fittings'!A:K,3),IF(C202&lt;(MAX('CS Press Fittings'!A:A))+1,VLOOKUP(C202,'CS Press Fittings'!A:K,4),IF(C202&lt;(MAX('Steel Nipples'!A:A))+1,VLOOKUP(C202,'Steel Nipples'!A:K,3),IF(C202&lt;(MAX('Steel Cut Lengths'!A:A))+1,VLOOKUP(C202,'Steel Cut Lengths'!A:K,3),IF(C202&lt;(MAX('Pipe Hangers'!A:A))+1,VLOOKUP(C202,'Pipe Hangers'!A:J,3),IF(C202&lt;(MAX('Brass Nipples '!A:A))+1,VLOOKUP(C202,'Brass Nipples '!A:J,3),IF(C202&lt;(MAX('Brass Fittings '!A:A))+1,VLOOKUP(C202,'Brass Fittings '!A:J,3),IF(C202&lt;(MAX(Valves!A:A))+1,VLOOKUP(C202,Valves!A:J,3),IF(C202&lt;(MAX('PEX Tubing'!A:A))+1,VLOOKUP(C202,'PEX Tubing'!A:I,3),IF(C202&lt;(MAX('PEX Fittings - Brass'!A:A))+1,VLOOKUP(C202,'PEX Fittings - Brass'!A:J,3),IF(C202&lt;(MAX('PEX Fittings - EXPN Brass'!A:A))+1,VLOOKUP(C202,'PEX Fittings - EXPN Brass'!A:J,3),IF(C202&lt;(MAX('PEX Fittings - F1807 PPSU '!A:A))+1,VLOOKUP(C202,'PEX Fittings - F1807 PPSU '!A:J,3),IF(C202&lt;(MAX('PEX Fittings - F1960 EPPSU'!A:A))+1,VLOOKUP(C202,'PEX Fittings - F1960 EPPSU'!A:J,3),IF(C202&lt;(MAX(Accessories!A:A))+1,VLOOKUP(C202,Accessories!A:J,3),IF(C202&lt;(MAX('PVC DWV'!A:A))+1,VLOOKUP(C202,'PVC DWV'!A:K,3),IF(C202&lt;(MAX('PVC SCH 40'!A:A))+1,VLOOKUP(C202,'PVC SCH 40'!A:K,3),IF(C202&lt;(MAX('Push Fittings'!A:A))+1,VLOOKUP(C202,'Push Fittings'!A:J,3),IF(C202&lt;(MAX('Copper Wrot'!A:A))+1,VLOOKUP(C202,'Copper Wrot'!A:L,3),IF(C202&lt;(MAX('Cast Copper'!A:A))+1,VLOOKUP(C202,'Cast Copper'!A:J,3),IF(C202&lt;(MAX('Cast Copper'!A:A))+1,VLOOKUP(C202,'Cast Copper'!A:J,3),IF(C202&lt;(MAX('Press Copper Fittings'!A:A))+1,VLOOKUP(C202,'Press Copper Fittings'!A:J,3),IF(C202&lt;(MAX('Supply Stops'!A:A))+1,VLOOKUP(C202,'Supply Stops'!A:J,3),IF(C202&lt;(MAX('Supply Lines'!A:A))+1,VLOOKUP(C202,'Supply Lines'!A:J,3),IF(C202&lt;(MAX('Gas Connectors'!A:A))+1,VLOOKUP(C202,'Gas Connectors'!A:J,3),IF(C202&lt;(MAX('CI Fittings'!A:A))+1,VLOOKUP(C202,'CI Fittings'!A:J,3),IF(C202&lt;(MAX('Steel Couplings'!A:A))+1,VLOOKUP(C202,'Steel Couplings'!A:J,3),IF(C202&lt;(MAX(NHC!A:A))+1,VLOOKUP(C202,NHC!A:J,3),IF(C202&lt;(MAX('Dielectric Unions'!A:A))+1,VLOOKUP(C202,'Dielectric Unions'!A:J,3),IF(C202&lt;(MAX('MI Fittings - XH'!A:A))+1,VLOOKUP(C202,'MI Fittings - XH'!A:J,3),IF(C202&lt;(MAX('Steel Nipples - XH'!A:A))+1,VLOOKUP(C202,'Steel Nipples - XH'!A:J,3),IF(C202&lt;(MAX('CPVC Adapters'!A:A))+1,VLOOKUP(C202,'CPVC Adapters'!A:J,3),"")))))))))))))))))))))))))))))))</f>
        <v/>
      </c>
      <c r="F202" s="1376" t="str">
        <f>IFERROR(VLOOKUP(E202,'Consolidated Master Sheet'!B:C,2,0),"")</f>
        <v/>
      </c>
      <c r="G202" s="1377"/>
      <c r="H202" s="345" t="str">
        <f>IFERROR(VLOOKUP(E202,'PEX Tubing'!C:H,6,0),IFERROR(VLOOKUP(E202,'Consolidated Master Sheet'!B:G,6,0),""))</f>
        <v/>
      </c>
      <c r="I202" s="1554">
        <f>IF(C202&lt;(MAX('MI Fittings'!A:A))+1,VLOOKUP(C202,'MI Fittings'!A:K,7),IF(C202&lt;(MAX('CS Press Fittings'!A:A))+1,VLOOKUP(C202,'CS Press Fittings'!A:K,8),IF(C202&lt;(MAX('Steel Nipples'!A:A))+1,VLOOKUP(C202,'Steel Nipples'!A:K,7),IF(C202&lt;(MAX('Steel Cut Lengths'!A:A))+1,VLOOKUP(C202,'Steel Cut Lengths'!A:K,7),IF(C202&lt;(MAX('Pipe Hangers'!A:A))+1,VLOOKUP(C202,'Pipe Hangers'!A:J,7),IF(C202&lt;(MAX('Brass Nipples '!A:A))+1,VLOOKUP(C202,'Brass Nipples '!A:J,7),IF(C202&lt;(MAX('Brass Fittings '!A:A))+1,VLOOKUP(C202,'Brass Fittings '!A:J,7),IF(C202&lt;(MAX(Valves!A:A))+1,VLOOKUP(C202,Valves!A:J,7),IF(C202&lt;(MAX('PEX Tubing'!A:A))+1,VLOOKUP(C202,'PEX Tubing'!A:I,7),IF(C202&lt;(MAX('PEX Fittings - Brass'!A:A))+1,VLOOKUP(C202,'PEX Fittings - Brass'!A:J,7),IF(C202&lt;(MAX('PEX Fittings - EXPN Brass'!A:A))+1,VLOOKUP(C202,'PEX Fittings - EXPN Brass'!A:J,7),IF(C202&lt;(MAX('PEX Fittings - F1807 PPSU '!A:A))+1,VLOOKUP(C202,'PEX Fittings - F1807 PPSU '!A:J,7),IF(C202&lt;(MAX('PEX Fittings - F1960 EPPSU'!A:A))+1,VLOOKUP(C202,'PEX Fittings - F1960 EPPSU'!A:J,7),IF(C202&lt;(MAX(Accessories!A:A))+1,VLOOKUP(C202,Accessories!A:J,7),IF(C202&lt;(MAX('PVC DWV'!A:A))+1,VLOOKUP(C202,'PVC DWV'!A:K,8),IF(C202&lt;(MAX('PVC SCH 40'!A:A))+1,VLOOKUP(C202,'PVC SCH 40'!A:K,7),IF(C202&lt;(MAX('Push Fittings'!A:A))+1,VLOOKUP(C202,'Push Fittings'!A:J,7),IF(C202&lt;(MAX('Copper Wrot'!A:A))+1,VLOOKUP(C202,'Copper Wrot'!A:L,9),IF(C202&lt;(MAX('Cast Copper'!A:A))+1,VLOOKUP(C202,'Cast Copper'!A:J,6),IF(C202&lt;(MAX('Press Copper Fittings'!A:A))+1,VLOOKUP(C202,'Press Copper Fittings'!A:J,7),IF(C202&lt;(MAX('Supply Stops'!A:A))+1,VLOOKUP(C202,'Supply Stops'!A:J,7),IF(C202&lt;(MAX('Supply Lines'!A:A))+1,VLOOKUP(C202,'Supply Lines'!A:J,7),IF(C202&lt;(MAX('Gas Connectors'!A:A))+1,VLOOKUP(C202,'Gas Connectors'!A:J,7),IF(C202&lt;(MAX('CI Fittings'!A:A))+1,VLOOKUP(C202,'CI Fittings'!A:J,7),IF(C202&lt;(MAX('Steel Couplings'!A:A))+1,VLOOKUP(C202,'Steel Couplings'!A:J,7),IF(C202&lt;(MAX(NHC!A:A))+1,VLOOKUP(C202,NHC!A:J,7),IF(C202&lt;(MAX('Dielectric Unions'!A:A))+1,VLOOKUP(C202,'Dielectric Unions'!A:J,7),IF(C202&lt;(MAX('MI Fittings - XH'!A:A))+1,VLOOKUP(C202,'MI Fittings - XH'!A:J,7),IF(C202&lt;(MAX('Steel Nipples - XH'!A:A))+1,VLOOKUP(C202,'Steel Nipples - XH'!A:J,7),IF(C202&lt;(MAX('CPVC Adapters'!A:A))+1,VLOOKUP(C202,'CPVC Adapters'!A:J,7),0))))))))))))))))))))))))))))))</f>
        <v>0</v>
      </c>
      <c r="J202" s="1555">
        <f t="shared" si="3"/>
        <v>0</v>
      </c>
    </row>
    <row r="203" spans="3:10" ht="15" customHeight="1" thickTop="1" thickBot="1">
      <c r="C203" s="976">
        <v>182</v>
      </c>
      <c r="D203" s="17" t="str">
        <f>IF(C203&lt;(MAX('MI Fittings'!A:A))+1,VLOOKUP(C203,'MI Fittings'!A:K,10),IF(C203&lt;(MAX('CS Press Fittings'!A:A))+1,VLOOKUP(C203,'CS Press Fittings'!A:K,11),IF(C203&lt;(MAX('Steel Nipples'!A:A))+1,VLOOKUP(C203,'Steel Nipples'!A:K,10),IF(C203&lt;(MAX('Steel Cut Lengths'!A:A))+1,VLOOKUP(C203,'Steel Cut Lengths'!A:K,10),IF(C203&lt;(MAX('Pipe Hangers'!A:A))+1,VLOOKUP(C203,'Pipe Hangers'!A:J,10),IF(C203&lt;(MAX('Brass Nipples '!A:A))+1,VLOOKUP(C203,'Brass Nipples '!A:J,10),IF(C203&lt;(MAX('Brass Fittings '!A:A))+1,VLOOKUP(C203,'Brass Fittings '!A:J,10),IF(C203&lt;(MAX(Valves!A:A))+1,VLOOKUP(C203,Valves!A:J,10),IF(C203&lt;(MAX('PEX Tubing'!A:A))+1,VLOOKUP(C203,'PEX Tubing'!A:I,9),IF(C203&lt;(MAX('PEX Fittings - Brass'!A:A))+1,VLOOKUP(C203,'PEX Fittings - Brass'!A:J,10),IF(C203&lt;(MAX('PEX Fittings - EXPN Brass'!A:A))+1,VLOOKUP(C203,'PEX Fittings - EXPN Brass'!A:J,10),IF(C203&lt;(MAX('PEX Fittings - F1807 PPSU '!A:A))+1,VLOOKUP(C203,'PEX Fittings - F1807 PPSU '!A:J,10),IF(C203&lt;(MAX('PEX Fittings - F1960 EPPSU'!A:A))+1,VLOOKUP(C203,'PEX Fittings - F1960 EPPSU'!A:J,10),IF(C203&lt;(MAX(Accessories!A:A))+1,VLOOKUP(C203,Accessories!A:J,10),IF(C203&lt;(MAX('PVC DWV'!A:A))+1,VLOOKUP(C203,'PVC DWV'!A:K,11),IF(C203&lt;(MAX('PVC SCH 40'!A:A))+1,VLOOKUP(C203,'PVC SCH 40'!A:K,11),IF(C203&lt;(MAX('Push Fittings'!A:A))+1,VLOOKUP(C203,'Push Fittings'!A:J,10),IF(C203&lt;(MAX('Copper Wrot'!A:A))+1,VLOOKUP(C203,'Copper Wrot'!A:L,12),IF(C203&lt;(MAX('Cast Copper'!A:A))+1,VLOOKUP(C203,'Cast Copper'!A:J,10),IF(C203&lt;(MAX('Press Copper Fittings'!A:A))+1,VLOOKUP(C203,'Press Copper Fittings'!A:J,10),IF(C203&lt;(MAX('Supply Stops'!A:A))+1,VLOOKUP(C203,'Supply Stops'!A:J,10),IF(C203&lt;(MAX('Supply Lines'!A:A))+1,VLOOKUP(C203,'Supply Lines'!A:J,10),IF(C203&lt;(MAX('Gas Connectors'!A:A))+1,VLOOKUP(C203,'Gas Connectors'!A:J,10),IF(C203&lt;(MAX('CI Fittings'!A:A))+1,VLOOKUP(C203,'CI Fittings'!A:J,10),IF(C203&lt;(MAX('Steel Couplings'!A:A))+1,VLOOKUP(C203,'Steel Couplings'!A:J,10),IF(C203&lt;(MAX(NHC!A:A))+1,VLOOKUP(C203,NHC!A:J,10),IF(C203&lt;(MAX('Dielectric Unions'!A:A))+1,VLOOKUP(C203,'Dielectric Unions'!A:J,10),IF(C203&lt;(MAX('MI Fittings - XH'!A:A))+1,VLOOKUP(C203,'MI Fittings - XH'!A:J,10),IF(C203&lt;(MAX('Steel Nipples - XH'!A:A))+1,VLOOKUP(C203,'Steel Nipples - XH'!A:J,10),IF(C203&lt;(MAX('CPVC Adapters'!A:A))+1,VLOOKUP(C203,'CPVC Adapters'!A:J,10),""))))))))))))))))))))))))))))))</f>
        <v/>
      </c>
      <c r="E203" s="975" t="str">
        <f>IF(C203&lt;(MAX('MI Fittings'!A:A))+1,VLOOKUP(C203,'MI Fittings'!A:K,3),IF(C203&lt;(MAX('CS Press Fittings'!A:A))+1,VLOOKUP(C203,'CS Press Fittings'!A:K,4),IF(C203&lt;(MAX('Steel Nipples'!A:A))+1,VLOOKUP(C203,'Steel Nipples'!A:K,3),IF(C203&lt;(MAX('Steel Cut Lengths'!A:A))+1,VLOOKUP(C203,'Steel Cut Lengths'!A:K,3),IF(C203&lt;(MAX('Pipe Hangers'!A:A))+1,VLOOKUP(C203,'Pipe Hangers'!A:J,3),IF(C203&lt;(MAX('Brass Nipples '!A:A))+1,VLOOKUP(C203,'Brass Nipples '!A:J,3),IF(C203&lt;(MAX('Brass Fittings '!A:A))+1,VLOOKUP(C203,'Brass Fittings '!A:J,3),IF(C203&lt;(MAX(Valves!A:A))+1,VLOOKUP(C203,Valves!A:J,3),IF(C203&lt;(MAX('PEX Tubing'!A:A))+1,VLOOKUP(C203,'PEX Tubing'!A:I,3),IF(C203&lt;(MAX('PEX Fittings - Brass'!A:A))+1,VLOOKUP(C203,'PEX Fittings - Brass'!A:J,3),IF(C203&lt;(MAX('PEX Fittings - EXPN Brass'!A:A))+1,VLOOKUP(C203,'PEX Fittings - EXPN Brass'!A:J,3),IF(C203&lt;(MAX('PEX Fittings - F1807 PPSU '!A:A))+1,VLOOKUP(C203,'PEX Fittings - F1807 PPSU '!A:J,3),IF(C203&lt;(MAX('PEX Fittings - F1960 EPPSU'!A:A))+1,VLOOKUP(C203,'PEX Fittings - F1960 EPPSU'!A:J,3),IF(C203&lt;(MAX(Accessories!A:A))+1,VLOOKUP(C203,Accessories!A:J,3),IF(C203&lt;(MAX('PVC DWV'!A:A))+1,VLOOKUP(C203,'PVC DWV'!A:K,3),IF(C203&lt;(MAX('PVC SCH 40'!A:A))+1,VLOOKUP(C203,'PVC SCH 40'!A:K,3),IF(C203&lt;(MAX('Push Fittings'!A:A))+1,VLOOKUP(C203,'Push Fittings'!A:J,3),IF(C203&lt;(MAX('Copper Wrot'!A:A))+1,VLOOKUP(C203,'Copper Wrot'!A:L,3),IF(C203&lt;(MAX('Cast Copper'!A:A))+1,VLOOKUP(C203,'Cast Copper'!A:J,3),IF(C203&lt;(MAX('Cast Copper'!A:A))+1,VLOOKUP(C203,'Cast Copper'!A:J,3),IF(C203&lt;(MAX('Press Copper Fittings'!A:A))+1,VLOOKUP(C203,'Press Copper Fittings'!A:J,3),IF(C203&lt;(MAX('Supply Stops'!A:A))+1,VLOOKUP(C203,'Supply Stops'!A:J,3),IF(C203&lt;(MAX('Supply Lines'!A:A))+1,VLOOKUP(C203,'Supply Lines'!A:J,3),IF(C203&lt;(MAX('Gas Connectors'!A:A))+1,VLOOKUP(C203,'Gas Connectors'!A:J,3),IF(C203&lt;(MAX('CI Fittings'!A:A))+1,VLOOKUP(C203,'CI Fittings'!A:J,3),IF(C203&lt;(MAX('Steel Couplings'!A:A))+1,VLOOKUP(C203,'Steel Couplings'!A:J,3),IF(C203&lt;(MAX(NHC!A:A))+1,VLOOKUP(C203,NHC!A:J,3),IF(C203&lt;(MAX('Dielectric Unions'!A:A))+1,VLOOKUP(C203,'Dielectric Unions'!A:J,3),IF(C203&lt;(MAX('MI Fittings - XH'!A:A))+1,VLOOKUP(C203,'MI Fittings - XH'!A:J,3),IF(C203&lt;(MAX('Steel Nipples - XH'!A:A))+1,VLOOKUP(C203,'Steel Nipples - XH'!A:J,3),IF(C203&lt;(MAX('CPVC Adapters'!A:A))+1,VLOOKUP(C203,'CPVC Adapters'!A:J,3),"")))))))))))))))))))))))))))))))</f>
        <v/>
      </c>
      <c r="F203" s="1376" t="str">
        <f>IFERROR(VLOOKUP(E203,'Consolidated Master Sheet'!B:C,2,0),"")</f>
        <v/>
      </c>
      <c r="G203" s="1377"/>
      <c r="H203" s="345" t="str">
        <f>IFERROR(VLOOKUP(E203,'PEX Tubing'!C:H,6,0),IFERROR(VLOOKUP(E203,'Consolidated Master Sheet'!B:G,6,0),""))</f>
        <v/>
      </c>
      <c r="I203" s="1554">
        <f>IF(C203&lt;(MAX('MI Fittings'!A:A))+1,VLOOKUP(C203,'MI Fittings'!A:K,7),IF(C203&lt;(MAX('CS Press Fittings'!A:A))+1,VLOOKUP(C203,'CS Press Fittings'!A:K,8),IF(C203&lt;(MAX('Steel Nipples'!A:A))+1,VLOOKUP(C203,'Steel Nipples'!A:K,7),IF(C203&lt;(MAX('Steel Cut Lengths'!A:A))+1,VLOOKUP(C203,'Steel Cut Lengths'!A:K,7),IF(C203&lt;(MAX('Pipe Hangers'!A:A))+1,VLOOKUP(C203,'Pipe Hangers'!A:J,7),IF(C203&lt;(MAX('Brass Nipples '!A:A))+1,VLOOKUP(C203,'Brass Nipples '!A:J,7),IF(C203&lt;(MAX('Brass Fittings '!A:A))+1,VLOOKUP(C203,'Brass Fittings '!A:J,7),IF(C203&lt;(MAX(Valves!A:A))+1,VLOOKUP(C203,Valves!A:J,7),IF(C203&lt;(MAX('PEX Tubing'!A:A))+1,VLOOKUP(C203,'PEX Tubing'!A:I,7),IF(C203&lt;(MAX('PEX Fittings - Brass'!A:A))+1,VLOOKUP(C203,'PEX Fittings - Brass'!A:J,7),IF(C203&lt;(MAX('PEX Fittings - EXPN Brass'!A:A))+1,VLOOKUP(C203,'PEX Fittings - EXPN Brass'!A:J,7),IF(C203&lt;(MAX('PEX Fittings - F1807 PPSU '!A:A))+1,VLOOKUP(C203,'PEX Fittings - F1807 PPSU '!A:J,7),IF(C203&lt;(MAX('PEX Fittings - F1960 EPPSU'!A:A))+1,VLOOKUP(C203,'PEX Fittings - F1960 EPPSU'!A:J,7),IF(C203&lt;(MAX(Accessories!A:A))+1,VLOOKUP(C203,Accessories!A:J,7),IF(C203&lt;(MAX('PVC DWV'!A:A))+1,VLOOKUP(C203,'PVC DWV'!A:K,8),IF(C203&lt;(MAX('PVC SCH 40'!A:A))+1,VLOOKUP(C203,'PVC SCH 40'!A:K,7),IF(C203&lt;(MAX('Push Fittings'!A:A))+1,VLOOKUP(C203,'Push Fittings'!A:J,7),IF(C203&lt;(MAX('Copper Wrot'!A:A))+1,VLOOKUP(C203,'Copper Wrot'!A:L,9),IF(C203&lt;(MAX('Cast Copper'!A:A))+1,VLOOKUP(C203,'Cast Copper'!A:J,6),IF(C203&lt;(MAX('Press Copper Fittings'!A:A))+1,VLOOKUP(C203,'Press Copper Fittings'!A:J,7),IF(C203&lt;(MAX('Supply Stops'!A:A))+1,VLOOKUP(C203,'Supply Stops'!A:J,7),IF(C203&lt;(MAX('Supply Lines'!A:A))+1,VLOOKUP(C203,'Supply Lines'!A:J,7),IF(C203&lt;(MAX('Gas Connectors'!A:A))+1,VLOOKUP(C203,'Gas Connectors'!A:J,7),IF(C203&lt;(MAX('CI Fittings'!A:A))+1,VLOOKUP(C203,'CI Fittings'!A:J,7),IF(C203&lt;(MAX('Steel Couplings'!A:A))+1,VLOOKUP(C203,'Steel Couplings'!A:J,7),IF(C203&lt;(MAX(NHC!A:A))+1,VLOOKUP(C203,NHC!A:J,7),IF(C203&lt;(MAX('Dielectric Unions'!A:A))+1,VLOOKUP(C203,'Dielectric Unions'!A:J,7),IF(C203&lt;(MAX('MI Fittings - XH'!A:A))+1,VLOOKUP(C203,'MI Fittings - XH'!A:J,7),IF(C203&lt;(MAX('Steel Nipples - XH'!A:A))+1,VLOOKUP(C203,'Steel Nipples - XH'!A:J,7),IF(C203&lt;(MAX('CPVC Adapters'!A:A))+1,VLOOKUP(C203,'CPVC Adapters'!A:J,7),0))))))))))))))))))))))))))))))</f>
        <v>0</v>
      </c>
      <c r="J203" s="1555">
        <f t="shared" si="3"/>
        <v>0</v>
      </c>
    </row>
    <row r="204" spans="3:10" ht="15" customHeight="1" thickTop="1" thickBot="1">
      <c r="C204" s="977">
        <v>183</v>
      </c>
      <c r="D204" s="17" t="str">
        <f>IF(C204&lt;(MAX('MI Fittings'!A:A))+1,VLOOKUP(C204,'MI Fittings'!A:K,10),IF(C204&lt;(MAX('CS Press Fittings'!A:A))+1,VLOOKUP(C204,'CS Press Fittings'!A:K,11),IF(C204&lt;(MAX('Steel Nipples'!A:A))+1,VLOOKUP(C204,'Steel Nipples'!A:K,10),IF(C204&lt;(MAX('Steel Cut Lengths'!A:A))+1,VLOOKUP(C204,'Steel Cut Lengths'!A:K,10),IF(C204&lt;(MAX('Pipe Hangers'!A:A))+1,VLOOKUP(C204,'Pipe Hangers'!A:J,10),IF(C204&lt;(MAX('Brass Nipples '!A:A))+1,VLOOKUP(C204,'Brass Nipples '!A:J,10),IF(C204&lt;(MAX('Brass Fittings '!A:A))+1,VLOOKUP(C204,'Brass Fittings '!A:J,10),IF(C204&lt;(MAX(Valves!A:A))+1,VLOOKUP(C204,Valves!A:J,10),IF(C204&lt;(MAX('PEX Tubing'!A:A))+1,VLOOKUP(C204,'PEX Tubing'!A:I,9),IF(C204&lt;(MAX('PEX Fittings - Brass'!A:A))+1,VLOOKUP(C204,'PEX Fittings - Brass'!A:J,10),IF(C204&lt;(MAX('PEX Fittings - EXPN Brass'!A:A))+1,VLOOKUP(C204,'PEX Fittings - EXPN Brass'!A:J,10),IF(C204&lt;(MAX('PEX Fittings - F1807 PPSU '!A:A))+1,VLOOKUP(C204,'PEX Fittings - F1807 PPSU '!A:J,10),IF(C204&lt;(MAX('PEX Fittings - F1960 EPPSU'!A:A))+1,VLOOKUP(C204,'PEX Fittings - F1960 EPPSU'!A:J,10),IF(C204&lt;(MAX(Accessories!A:A))+1,VLOOKUP(C204,Accessories!A:J,10),IF(C204&lt;(MAX('PVC DWV'!A:A))+1,VLOOKUP(C204,'PVC DWV'!A:K,11),IF(C204&lt;(MAX('PVC SCH 40'!A:A))+1,VLOOKUP(C204,'PVC SCH 40'!A:K,11),IF(C204&lt;(MAX('Push Fittings'!A:A))+1,VLOOKUP(C204,'Push Fittings'!A:J,10),IF(C204&lt;(MAX('Copper Wrot'!A:A))+1,VLOOKUP(C204,'Copper Wrot'!A:L,12),IF(C204&lt;(MAX('Cast Copper'!A:A))+1,VLOOKUP(C204,'Cast Copper'!A:J,10),IF(C204&lt;(MAX('Press Copper Fittings'!A:A))+1,VLOOKUP(C204,'Press Copper Fittings'!A:J,10),IF(C204&lt;(MAX('Supply Stops'!A:A))+1,VLOOKUP(C204,'Supply Stops'!A:J,10),IF(C204&lt;(MAX('Supply Lines'!A:A))+1,VLOOKUP(C204,'Supply Lines'!A:J,10),IF(C204&lt;(MAX('Gas Connectors'!A:A))+1,VLOOKUP(C204,'Gas Connectors'!A:J,10),IF(C204&lt;(MAX('CI Fittings'!A:A))+1,VLOOKUP(C204,'CI Fittings'!A:J,10),IF(C204&lt;(MAX('Steel Couplings'!A:A))+1,VLOOKUP(C204,'Steel Couplings'!A:J,10),IF(C204&lt;(MAX(NHC!A:A))+1,VLOOKUP(C204,NHC!A:J,10),IF(C204&lt;(MAX('Dielectric Unions'!A:A))+1,VLOOKUP(C204,'Dielectric Unions'!A:J,10),IF(C204&lt;(MAX('MI Fittings - XH'!A:A))+1,VLOOKUP(C204,'MI Fittings - XH'!A:J,10),IF(C204&lt;(MAX('Steel Nipples - XH'!A:A))+1,VLOOKUP(C204,'Steel Nipples - XH'!A:J,10),IF(C204&lt;(MAX('CPVC Adapters'!A:A))+1,VLOOKUP(C204,'CPVC Adapters'!A:J,10),""))))))))))))))))))))))))))))))</f>
        <v/>
      </c>
      <c r="E204" s="975" t="str">
        <f>IF(C204&lt;(MAX('MI Fittings'!A:A))+1,VLOOKUP(C204,'MI Fittings'!A:K,3),IF(C204&lt;(MAX('CS Press Fittings'!A:A))+1,VLOOKUP(C204,'CS Press Fittings'!A:K,4),IF(C204&lt;(MAX('Steel Nipples'!A:A))+1,VLOOKUP(C204,'Steel Nipples'!A:K,3),IF(C204&lt;(MAX('Steel Cut Lengths'!A:A))+1,VLOOKUP(C204,'Steel Cut Lengths'!A:K,3),IF(C204&lt;(MAX('Pipe Hangers'!A:A))+1,VLOOKUP(C204,'Pipe Hangers'!A:J,3),IF(C204&lt;(MAX('Brass Nipples '!A:A))+1,VLOOKUP(C204,'Brass Nipples '!A:J,3),IF(C204&lt;(MAX('Brass Fittings '!A:A))+1,VLOOKUP(C204,'Brass Fittings '!A:J,3),IF(C204&lt;(MAX(Valves!A:A))+1,VLOOKUP(C204,Valves!A:J,3),IF(C204&lt;(MAX('PEX Tubing'!A:A))+1,VLOOKUP(C204,'PEX Tubing'!A:I,3),IF(C204&lt;(MAX('PEX Fittings - Brass'!A:A))+1,VLOOKUP(C204,'PEX Fittings - Brass'!A:J,3),IF(C204&lt;(MAX('PEX Fittings - EXPN Brass'!A:A))+1,VLOOKUP(C204,'PEX Fittings - EXPN Brass'!A:J,3),IF(C204&lt;(MAX('PEX Fittings - F1807 PPSU '!A:A))+1,VLOOKUP(C204,'PEX Fittings - F1807 PPSU '!A:J,3),IF(C204&lt;(MAX('PEX Fittings - F1960 EPPSU'!A:A))+1,VLOOKUP(C204,'PEX Fittings - F1960 EPPSU'!A:J,3),IF(C204&lt;(MAX(Accessories!A:A))+1,VLOOKUP(C204,Accessories!A:J,3),IF(C204&lt;(MAX('PVC DWV'!A:A))+1,VLOOKUP(C204,'PVC DWV'!A:K,3),IF(C204&lt;(MAX('PVC SCH 40'!A:A))+1,VLOOKUP(C204,'PVC SCH 40'!A:K,3),IF(C204&lt;(MAX('Push Fittings'!A:A))+1,VLOOKUP(C204,'Push Fittings'!A:J,3),IF(C204&lt;(MAX('Copper Wrot'!A:A))+1,VLOOKUP(C204,'Copper Wrot'!A:L,3),IF(C204&lt;(MAX('Cast Copper'!A:A))+1,VLOOKUP(C204,'Cast Copper'!A:J,3),IF(C204&lt;(MAX('Cast Copper'!A:A))+1,VLOOKUP(C204,'Cast Copper'!A:J,3),IF(C204&lt;(MAX('Press Copper Fittings'!A:A))+1,VLOOKUP(C204,'Press Copper Fittings'!A:J,3),IF(C204&lt;(MAX('Supply Stops'!A:A))+1,VLOOKUP(C204,'Supply Stops'!A:J,3),IF(C204&lt;(MAX('Supply Lines'!A:A))+1,VLOOKUP(C204,'Supply Lines'!A:J,3),IF(C204&lt;(MAX('Gas Connectors'!A:A))+1,VLOOKUP(C204,'Gas Connectors'!A:J,3),IF(C204&lt;(MAX('CI Fittings'!A:A))+1,VLOOKUP(C204,'CI Fittings'!A:J,3),IF(C204&lt;(MAX('Steel Couplings'!A:A))+1,VLOOKUP(C204,'Steel Couplings'!A:J,3),IF(C204&lt;(MAX(NHC!A:A))+1,VLOOKUP(C204,NHC!A:J,3),IF(C204&lt;(MAX('Dielectric Unions'!A:A))+1,VLOOKUP(C204,'Dielectric Unions'!A:J,3),IF(C204&lt;(MAX('MI Fittings - XH'!A:A))+1,VLOOKUP(C204,'MI Fittings - XH'!A:J,3),IF(C204&lt;(MAX('Steel Nipples - XH'!A:A))+1,VLOOKUP(C204,'Steel Nipples - XH'!A:J,3),IF(C204&lt;(MAX('CPVC Adapters'!A:A))+1,VLOOKUP(C204,'CPVC Adapters'!A:J,3),"")))))))))))))))))))))))))))))))</f>
        <v/>
      </c>
      <c r="F204" s="1376" t="str">
        <f>IFERROR(VLOOKUP(E204,'Consolidated Master Sheet'!B:C,2,0),"")</f>
        <v/>
      </c>
      <c r="G204" s="1377"/>
      <c r="H204" s="345" t="str">
        <f>IFERROR(VLOOKUP(E204,'PEX Tubing'!C:H,6,0),IFERROR(VLOOKUP(E204,'Consolidated Master Sheet'!B:G,6,0),""))</f>
        <v/>
      </c>
      <c r="I204" s="1554">
        <f>IF(C204&lt;(MAX('MI Fittings'!A:A))+1,VLOOKUP(C204,'MI Fittings'!A:K,7),IF(C204&lt;(MAX('CS Press Fittings'!A:A))+1,VLOOKUP(C204,'CS Press Fittings'!A:K,8),IF(C204&lt;(MAX('Steel Nipples'!A:A))+1,VLOOKUP(C204,'Steel Nipples'!A:K,7),IF(C204&lt;(MAX('Steel Cut Lengths'!A:A))+1,VLOOKUP(C204,'Steel Cut Lengths'!A:K,7),IF(C204&lt;(MAX('Pipe Hangers'!A:A))+1,VLOOKUP(C204,'Pipe Hangers'!A:J,7),IF(C204&lt;(MAX('Brass Nipples '!A:A))+1,VLOOKUP(C204,'Brass Nipples '!A:J,7),IF(C204&lt;(MAX('Brass Fittings '!A:A))+1,VLOOKUP(C204,'Brass Fittings '!A:J,7),IF(C204&lt;(MAX(Valves!A:A))+1,VLOOKUP(C204,Valves!A:J,7),IF(C204&lt;(MAX('PEX Tubing'!A:A))+1,VLOOKUP(C204,'PEX Tubing'!A:I,7),IF(C204&lt;(MAX('PEX Fittings - Brass'!A:A))+1,VLOOKUP(C204,'PEX Fittings - Brass'!A:J,7),IF(C204&lt;(MAX('PEX Fittings - EXPN Brass'!A:A))+1,VLOOKUP(C204,'PEX Fittings - EXPN Brass'!A:J,7),IF(C204&lt;(MAX('PEX Fittings - F1807 PPSU '!A:A))+1,VLOOKUP(C204,'PEX Fittings - F1807 PPSU '!A:J,7),IF(C204&lt;(MAX('PEX Fittings - F1960 EPPSU'!A:A))+1,VLOOKUP(C204,'PEX Fittings - F1960 EPPSU'!A:J,7),IF(C204&lt;(MAX(Accessories!A:A))+1,VLOOKUP(C204,Accessories!A:J,7),IF(C204&lt;(MAX('PVC DWV'!A:A))+1,VLOOKUP(C204,'PVC DWV'!A:K,8),IF(C204&lt;(MAX('PVC SCH 40'!A:A))+1,VLOOKUP(C204,'PVC SCH 40'!A:K,7),IF(C204&lt;(MAX('Push Fittings'!A:A))+1,VLOOKUP(C204,'Push Fittings'!A:J,7),IF(C204&lt;(MAX('Copper Wrot'!A:A))+1,VLOOKUP(C204,'Copper Wrot'!A:L,9),IF(C204&lt;(MAX('Cast Copper'!A:A))+1,VLOOKUP(C204,'Cast Copper'!A:J,6),IF(C204&lt;(MAX('Press Copper Fittings'!A:A))+1,VLOOKUP(C204,'Press Copper Fittings'!A:J,7),IF(C204&lt;(MAX('Supply Stops'!A:A))+1,VLOOKUP(C204,'Supply Stops'!A:J,7),IF(C204&lt;(MAX('Supply Lines'!A:A))+1,VLOOKUP(C204,'Supply Lines'!A:J,7),IF(C204&lt;(MAX('Gas Connectors'!A:A))+1,VLOOKUP(C204,'Gas Connectors'!A:J,7),IF(C204&lt;(MAX('CI Fittings'!A:A))+1,VLOOKUP(C204,'CI Fittings'!A:J,7),IF(C204&lt;(MAX('Steel Couplings'!A:A))+1,VLOOKUP(C204,'Steel Couplings'!A:J,7),IF(C204&lt;(MAX(NHC!A:A))+1,VLOOKUP(C204,NHC!A:J,7),IF(C204&lt;(MAX('Dielectric Unions'!A:A))+1,VLOOKUP(C204,'Dielectric Unions'!A:J,7),IF(C204&lt;(MAX('MI Fittings - XH'!A:A))+1,VLOOKUP(C204,'MI Fittings - XH'!A:J,7),IF(C204&lt;(MAX('Steel Nipples - XH'!A:A))+1,VLOOKUP(C204,'Steel Nipples - XH'!A:J,7),IF(C204&lt;(MAX('CPVC Adapters'!A:A))+1,VLOOKUP(C204,'CPVC Adapters'!A:J,7),0))))))))))))))))))))))))))))))</f>
        <v>0</v>
      </c>
      <c r="J204" s="1555">
        <f t="shared" si="3"/>
        <v>0</v>
      </c>
    </row>
    <row r="205" spans="3:10" ht="15" customHeight="1" thickTop="1" thickBot="1">
      <c r="C205" s="976">
        <v>184</v>
      </c>
      <c r="D205" s="17" t="str">
        <f>IF(C205&lt;(MAX('MI Fittings'!A:A))+1,VLOOKUP(C205,'MI Fittings'!A:K,10),IF(C205&lt;(MAX('CS Press Fittings'!A:A))+1,VLOOKUP(C205,'CS Press Fittings'!A:K,11),IF(C205&lt;(MAX('Steel Nipples'!A:A))+1,VLOOKUP(C205,'Steel Nipples'!A:K,10),IF(C205&lt;(MAX('Steel Cut Lengths'!A:A))+1,VLOOKUP(C205,'Steel Cut Lengths'!A:K,10),IF(C205&lt;(MAX('Pipe Hangers'!A:A))+1,VLOOKUP(C205,'Pipe Hangers'!A:J,10),IF(C205&lt;(MAX('Brass Nipples '!A:A))+1,VLOOKUP(C205,'Brass Nipples '!A:J,10),IF(C205&lt;(MAX('Brass Fittings '!A:A))+1,VLOOKUP(C205,'Brass Fittings '!A:J,10),IF(C205&lt;(MAX(Valves!A:A))+1,VLOOKUP(C205,Valves!A:J,10),IF(C205&lt;(MAX('PEX Tubing'!A:A))+1,VLOOKUP(C205,'PEX Tubing'!A:I,9),IF(C205&lt;(MAX('PEX Fittings - Brass'!A:A))+1,VLOOKUP(C205,'PEX Fittings - Brass'!A:J,10),IF(C205&lt;(MAX('PEX Fittings - EXPN Brass'!A:A))+1,VLOOKUP(C205,'PEX Fittings - EXPN Brass'!A:J,10),IF(C205&lt;(MAX('PEX Fittings - F1807 PPSU '!A:A))+1,VLOOKUP(C205,'PEX Fittings - F1807 PPSU '!A:J,10),IF(C205&lt;(MAX('PEX Fittings - F1960 EPPSU'!A:A))+1,VLOOKUP(C205,'PEX Fittings - F1960 EPPSU'!A:J,10),IF(C205&lt;(MAX(Accessories!A:A))+1,VLOOKUP(C205,Accessories!A:J,10),IF(C205&lt;(MAX('PVC DWV'!A:A))+1,VLOOKUP(C205,'PVC DWV'!A:K,11),IF(C205&lt;(MAX('PVC SCH 40'!A:A))+1,VLOOKUP(C205,'PVC SCH 40'!A:K,11),IF(C205&lt;(MAX('Push Fittings'!A:A))+1,VLOOKUP(C205,'Push Fittings'!A:J,10),IF(C205&lt;(MAX('Copper Wrot'!A:A))+1,VLOOKUP(C205,'Copper Wrot'!A:L,12),IF(C205&lt;(MAX('Cast Copper'!A:A))+1,VLOOKUP(C205,'Cast Copper'!A:J,10),IF(C205&lt;(MAX('Press Copper Fittings'!A:A))+1,VLOOKUP(C205,'Press Copper Fittings'!A:J,10),IF(C205&lt;(MAX('Supply Stops'!A:A))+1,VLOOKUP(C205,'Supply Stops'!A:J,10),IF(C205&lt;(MAX('Supply Lines'!A:A))+1,VLOOKUP(C205,'Supply Lines'!A:J,10),IF(C205&lt;(MAX('Gas Connectors'!A:A))+1,VLOOKUP(C205,'Gas Connectors'!A:J,10),IF(C205&lt;(MAX('CI Fittings'!A:A))+1,VLOOKUP(C205,'CI Fittings'!A:J,10),IF(C205&lt;(MAX('Steel Couplings'!A:A))+1,VLOOKUP(C205,'Steel Couplings'!A:J,10),IF(C205&lt;(MAX(NHC!A:A))+1,VLOOKUP(C205,NHC!A:J,10),IF(C205&lt;(MAX('Dielectric Unions'!A:A))+1,VLOOKUP(C205,'Dielectric Unions'!A:J,10),IF(C205&lt;(MAX('MI Fittings - XH'!A:A))+1,VLOOKUP(C205,'MI Fittings - XH'!A:J,10),IF(C205&lt;(MAX('Steel Nipples - XH'!A:A))+1,VLOOKUP(C205,'Steel Nipples - XH'!A:J,10),IF(C205&lt;(MAX('CPVC Adapters'!A:A))+1,VLOOKUP(C205,'CPVC Adapters'!A:J,10),""))))))))))))))))))))))))))))))</f>
        <v/>
      </c>
      <c r="E205" s="975" t="str">
        <f>IF(C205&lt;(MAX('MI Fittings'!A:A))+1,VLOOKUP(C205,'MI Fittings'!A:K,3),IF(C205&lt;(MAX('CS Press Fittings'!A:A))+1,VLOOKUP(C205,'CS Press Fittings'!A:K,4),IF(C205&lt;(MAX('Steel Nipples'!A:A))+1,VLOOKUP(C205,'Steel Nipples'!A:K,3),IF(C205&lt;(MAX('Steel Cut Lengths'!A:A))+1,VLOOKUP(C205,'Steel Cut Lengths'!A:K,3),IF(C205&lt;(MAX('Pipe Hangers'!A:A))+1,VLOOKUP(C205,'Pipe Hangers'!A:J,3),IF(C205&lt;(MAX('Brass Nipples '!A:A))+1,VLOOKUP(C205,'Brass Nipples '!A:J,3),IF(C205&lt;(MAX('Brass Fittings '!A:A))+1,VLOOKUP(C205,'Brass Fittings '!A:J,3),IF(C205&lt;(MAX(Valves!A:A))+1,VLOOKUP(C205,Valves!A:J,3),IF(C205&lt;(MAX('PEX Tubing'!A:A))+1,VLOOKUP(C205,'PEX Tubing'!A:I,3),IF(C205&lt;(MAX('PEX Fittings - Brass'!A:A))+1,VLOOKUP(C205,'PEX Fittings - Brass'!A:J,3),IF(C205&lt;(MAX('PEX Fittings - EXPN Brass'!A:A))+1,VLOOKUP(C205,'PEX Fittings - EXPN Brass'!A:J,3),IF(C205&lt;(MAX('PEX Fittings - F1807 PPSU '!A:A))+1,VLOOKUP(C205,'PEX Fittings - F1807 PPSU '!A:J,3),IF(C205&lt;(MAX('PEX Fittings - F1960 EPPSU'!A:A))+1,VLOOKUP(C205,'PEX Fittings - F1960 EPPSU'!A:J,3),IF(C205&lt;(MAX(Accessories!A:A))+1,VLOOKUP(C205,Accessories!A:J,3),IF(C205&lt;(MAX('PVC DWV'!A:A))+1,VLOOKUP(C205,'PVC DWV'!A:K,3),IF(C205&lt;(MAX('PVC SCH 40'!A:A))+1,VLOOKUP(C205,'PVC SCH 40'!A:K,3),IF(C205&lt;(MAX('Push Fittings'!A:A))+1,VLOOKUP(C205,'Push Fittings'!A:J,3),IF(C205&lt;(MAX('Copper Wrot'!A:A))+1,VLOOKUP(C205,'Copper Wrot'!A:L,3),IF(C205&lt;(MAX('Cast Copper'!A:A))+1,VLOOKUP(C205,'Cast Copper'!A:J,3),IF(C205&lt;(MAX('Cast Copper'!A:A))+1,VLOOKUP(C205,'Cast Copper'!A:J,3),IF(C205&lt;(MAX('Press Copper Fittings'!A:A))+1,VLOOKUP(C205,'Press Copper Fittings'!A:J,3),IF(C205&lt;(MAX('Supply Stops'!A:A))+1,VLOOKUP(C205,'Supply Stops'!A:J,3),IF(C205&lt;(MAX('Supply Lines'!A:A))+1,VLOOKUP(C205,'Supply Lines'!A:J,3),IF(C205&lt;(MAX('Gas Connectors'!A:A))+1,VLOOKUP(C205,'Gas Connectors'!A:J,3),IF(C205&lt;(MAX('CI Fittings'!A:A))+1,VLOOKUP(C205,'CI Fittings'!A:J,3),IF(C205&lt;(MAX('Steel Couplings'!A:A))+1,VLOOKUP(C205,'Steel Couplings'!A:J,3),IF(C205&lt;(MAX(NHC!A:A))+1,VLOOKUP(C205,NHC!A:J,3),IF(C205&lt;(MAX('Dielectric Unions'!A:A))+1,VLOOKUP(C205,'Dielectric Unions'!A:J,3),IF(C205&lt;(MAX('MI Fittings - XH'!A:A))+1,VLOOKUP(C205,'MI Fittings - XH'!A:J,3),IF(C205&lt;(MAX('Steel Nipples - XH'!A:A))+1,VLOOKUP(C205,'Steel Nipples - XH'!A:J,3),IF(C205&lt;(MAX('CPVC Adapters'!A:A))+1,VLOOKUP(C205,'CPVC Adapters'!A:J,3),"")))))))))))))))))))))))))))))))</f>
        <v/>
      </c>
      <c r="F205" s="1376" t="str">
        <f>IFERROR(VLOOKUP(E205,'Consolidated Master Sheet'!B:C,2,0),"")</f>
        <v/>
      </c>
      <c r="G205" s="1377"/>
      <c r="H205" s="345" t="str">
        <f>IFERROR(VLOOKUP(E205,'PEX Tubing'!C:H,6,0),IFERROR(VLOOKUP(E205,'Consolidated Master Sheet'!B:G,6,0),""))</f>
        <v/>
      </c>
      <c r="I205" s="1554">
        <f>IF(C205&lt;(MAX('MI Fittings'!A:A))+1,VLOOKUP(C205,'MI Fittings'!A:K,7),IF(C205&lt;(MAX('CS Press Fittings'!A:A))+1,VLOOKUP(C205,'CS Press Fittings'!A:K,8),IF(C205&lt;(MAX('Steel Nipples'!A:A))+1,VLOOKUP(C205,'Steel Nipples'!A:K,7),IF(C205&lt;(MAX('Steel Cut Lengths'!A:A))+1,VLOOKUP(C205,'Steel Cut Lengths'!A:K,7),IF(C205&lt;(MAX('Pipe Hangers'!A:A))+1,VLOOKUP(C205,'Pipe Hangers'!A:J,7),IF(C205&lt;(MAX('Brass Nipples '!A:A))+1,VLOOKUP(C205,'Brass Nipples '!A:J,7),IF(C205&lt;(MAX('Brass Fittings '!A:A))+1,VLOOKUP(C205,'Brass Fittings '!A:J,7),IF(C205&lt;(MAX(Valves!A:A))+1,VLOOKUP(C205,Valves!A:J,7),IF(C205&lt;(MAX('PEX Tubing'!A:A))+1,VLOOKUP(C205,'PEX Tubing'!A:I,7),IF(C205&lt;(MAX('PEX Fittings - Brass'!A:A))+1,VLOOKUP(C205,'PEX Fittings - Brass'!A:J,7),IF(C205&lt;(MAX('PEX Fittings - EXPN Brass'!A:A))+1,VLOOKUP(C205,'PEX Fittings - EXPN Brass'!A:J,7),IF(C205&lt;(MAX('PEX Fittings - F1807 PPSU '!A:A))+1,VLOOKUP(C205,'PEX Fittings - F1807 PPSU '!A:J,7),IF(C205&lt;(MAX('PEX Fittings - F1960 EPPSU'!A:A))+1,VLOOKUP(C205,'PEX Fittings - F1960 EPPSU'!A:J,7),IF(C205&lt;(MAX(Accessories!A:A))+1,VLOOKUP(C205,Accessories!A:J,7),IF(C205&lt;(MAX('PVC DWV'!A:A))+1,VLOOKUP(C205,'PVC DWV'!A:K,8),IF(C205&lt;(MAX('PVC SCH 40'!A:A))+1,VLOOKUP(C205,'PVC SCH 40'!A:K,7),IF(C205&lt;(MAX('Push Fittings'!A:A))+1,VLOOKUP(C205,'Push Fittings'!A:J,7),IF(C205&lt;(MAX('Copper Wrot'!A:A))+1,VLOOKUP(C205,'Copper Wrot'!A:L,9),IF(C205&lt;(MAX('Cast Copper'!A:A))+1,VLOOKUP(C205,'Cast Copper'!A:J,6),IF(C205&lt;(MAX('Press Copper Fittings'!A:A))+1,VLOOKUP(C205,'Press Copper Fittings'!A:J,7),IF(C205&lt;(MAX('Supply Stops'!A:A))+1,VLOOKUP(C205,'Supply Stops'!A:J,7),IF(C205&lt;(MAX('Supply Lines'!A:A))+1,VLOOKUP(C205,'Supply Lines'!A:J,7),IF(C205&lt;(MAX('Gas Connectors'!A:A))+1,VLOOKUP(C205,'Gas Connectors'!A:J,7),IF(C205&lt;(MAX('CI Fittings'!A:A))+1,VLOOKUP(C205,'CI Fittings'!A:J,7),IF(C205&lt;(MAX('Steel Couplings'!A:A))+1,VLOOKUP(C205,'Steel Couplings'!A:J,7),IF(C205&lt;(MAX(NHC!A:A))+1,VLOOKUP(C205,NHC!A:J,7),IF(C205&lt;(MAX('Dielectric Unions'!A:A))+1,VLOOKUP(C205,'Dielectric Unions'!A:J,7),IF(C205&lt;(MAX('MI Fittings - XH'!A:A))+1,VLOOKUP(C205,'MI Fittings - XH'!A:J,7),IF(C205&lt;(MAX('Steel Nipples - XH'!A:A))+1,VLOOKUP(C205,'Steel Nipples - XH'!A:J,7),IF(C205&lt;(MAX('CPVC Adapters'!A:A))+1,VLOOKUP(C205,'CPVC Adapters'!A:J,7),0))))))))))))))))))))))))))))))</f>
        <v>0</v>
      </c>
      <c r="J205" s="1555">
        <f t="shared" si="3"/>
        <v>0</v>
      </c>
    </row>
    <row r="206" spans="3:10" ht="15" customHeight="1" thickTop="1" thickBot="1">
      <c r="C206" s="977">
        <v>185</v>
      </c>
      <c r="D206" s="17" t="str">
        <f>IF(C206&lt;(MAX('MI Fittings'!A:A))+1,VLOOKUP(C206,'MI Fittings'!A:K,10),IF(C206&lt;(MAX('CS Press Fittings'!A:A))+1,VLOOKUP(C206,'CS Press Fittings'!A:K,11),IF(C206&lt;(MAX('Steel Nipples'!A:A))+1,VLOOKUP(C206,'Steel Nipples'!A:K,10),IF(C206&lt;(MAX('Steel Cut Lengths'!A:A))+1,VLOOKUP(C206,'Steel Cut Lengths'!A:K,10),IF(C206&lt;(MAX('Pipe Hangers'!A:A))+1,VLOOKUP(C206,'Pipe Hangers'!A:J,10),IF(C206&lt;(MAX('Brass Nipples '!A:A))+1,VLOOKUP(C206,'Brass Nipples '!A:J,10),IF(C206&lt;(MAX('Brass Fittings '!A:A))+1,VLOOKUP(C206,'Brass Fittings '!A:J,10),IF(C206&lt;(MAX(Valves!A:A))+1,VLOOKUP(C206,Valves!A:J,10),IF(C206&lt;(MAX('PEX Tubing'!A:A))+1,VLOOKUP(C206,'PEX Tubing'!A:I,9),IF(C206&lt;(MAX('PEX Fittings - Brass'!A:A))+1,VLOOKUP(C206,'PEX Fittings - Brass'!A:J,10),IF(C206&lt;(MAX('PEX Fittings - EXPN Brass'!A:A))+1,VLOOKUP(C206,'PEX Fittings - EXPN Brass'!A:J,10),IF(C206&lt;(MAX('PEX Fittings - F1807 PPSU '!A:A))+1,VLOOKUP(C206,'PEX Fittings - F1807 PPSU '!A:J,10),IF(C206&lt;(MAX('PEX Fittings - F1960 EPPSU'!A:A))+1,VLOOKUP(C206,'PEX Fittings - F1960 EPPSU'!A:J,10),IF(C206&lt;(MAX(Accessories!A:A))+1,VLOOKUP(C206,Accessories!A:J,10),IF(C206&lt;(MAX('PVC DWV'!A:A))+1,VLOOKUP(C206,'PVC DWV'!A:K,11),IF(C206&lt;(MAX('PVC SCH 40'!A:A))+1,VLOOKUP(C206,'PVC SCH 40'!A:K,11),IF(C206&lt;(MAX('Push Fittings'!A:A))+1,VLOOKUP(C206,'Push Fittings'!A:J,10),IF(C206&lt;(MAX('Copper Wrot'!A:A))+1,VLOOKUP(C206,'Copper Wrot'!A:L,12),IF(C206&lt;(MAX('Cast Copper'!A:A))+1,VLOOKUP(C206,'Cast Copper'!A:J,10),IF(C206&lt;(MAX('Press Copper Fittings'!A:A))+1,VLOOKUP(C206,'Press Copper Fittings'!A:J,10),IF(C206&lt;(MAX('Supply Stops'!A:A))+1,VLOOKUP(C206,'Supply Stops'!A:J,10),IF(C206&lt;(MAX('Supply Lines'!A:A))+1,VLOOKUP(C206,'Supply Lines'!A:J,10),IF(C206&lt;(MAX('Gas Connectors'!A:A))+1,VLOOKUP(C206,'Gas Connectors'!A:J,10),IF(C206&lt;(MAX('CI Fittings'!A:A))+1,VLOOKUP(C206,'CI Fittings'!A:J,10),IF(C206&lt;(MAX('Steel Couplings'!A:A))+1,VLOOKUP(C206,'Steel Couplings'!A:J,10),IF(C206&lt;(MAX(NHC!A:A))+1,VLOOKUP(C206,NHC!A:J,10),IF(C206&lt;(MAX('Dielectric Unions'!A:A))+1,VLOOKUP(C206,'Dielectric Unions'!A:J,10),IF(C206&lt;(MAX('MI Fittings - XH'!A:A))+1,VLOOKUP(C206,'MI Fittings - XH'!A:J,10),IF(C206&lt;(MAX('Steel Nipples - XH'!A:A))+1,VLOOKUP(C206,'Steel Nipples - XH'!A:J,10),IF(C206&lt;(MAX('CPVC Adapters'!A:A))+1,VLOOKUP(C206,'CPVC Adapters'!A:J,10),""))))))))))))))))))))))))))))))</f>
        <v/>
      </c>
      <c r="E206" s="975" t="str">
        <f>IF(C206&lt;(MAX('MI Fittings'!A:A))+1,VLOOKUP(C206,'MI Fittings'!A:K,3),IF(C206&lt;(MAX('CS Press Fittings'!A:A))+1,VLOOKUP(C206,'CS Press Fittings'!A:K,4),IF(C206&lt;(MAX('Steel Nipples'!A:A))+1,VLOOKUP(C206,'Steel Nipples'!A:K,3),IF(C206&lt;(MAX('Steel Cut Lengths'!A:A))+1,VLOOKUP(C206,'Steel Cut Lengths'!A:K,3),IF(C206&lt;(MAX('Pipe Hangers'!A:A))+1,VLOOKUP(C206,'Pipe Hangers'!A:J,3),IF(C206&lt;(MAX('Brass Nipples '!A:A))+1,VLOOKUP(C206,'Brass Nipples '!A:J,3),IF(C206&lt;(MAX('Brass Fittings '!A:A))+1,VLOOKUP(C206,'Brass Fittings '!A:J,3),IF(C206&lt;(MAX(Valves!A:A))+1,VLOOKUP(C206,Valves!A:J,3),IF(C206&lt;(MAX('PEX Tubing'!A:A))+1,VLOOKUP(C206,'PEX Tubing'!A:I,3),IF(C206&lt;(MAX('PEX Fittings - Brass'!A:A))+1,VLOOKUP(C206,'PEX Fittings - Brass'!A:J,3),IF(C206&lt;(MAX('PEX Fittings - EXPN Brass'!A:A))+1,VLOOKUP(C206,'PEX Fittings - EXPN Brass'!A:J,3),IF(C206&lt;(MAX('PEX Fittings - F1807 PPSU '!A:A))+1,VLOOKUP(C206,'PEX Fittings - F1807 PPSU '!A:J,3),IF(C206&lt;(MAX('PEX Fittings - F1960 EPPSU'!A:A))+1,VLOOKUP(C206,'PEX Fittings - F1960 EPPSU'!A:J,3),IF(C206&lt;(MAX(Accessories!A:A))+1,VLOOKUP(C206,Accessories!A:J,3),IF(C206&lt;(MAX('PVC DWV'!A:A))+1,VLOOKUP(C206,'PVC DWV'!A:K,3),IF(C206&lt;(MAX('PVC SCH 40'!A:A))+1,VLOOKUP(C206,'PVC SCH 40'!A:K,3),IF(C206&lt;(MAX('Push Fittings'!A:A))+1,VLOOKUP(C206,'Push Fittings'!A:J,3),IF(C206&lt;(MAX('Copper Wrot'!A:A))+1,VLOOKUP(C206,'Copper Wrot'!A:L,3),IF(C206&lt;(MAX('Cast Copper'!A:A))+1,VLOOKUP(C206,'Cast Copper'!A:J,3),IF(C206&lt;(MAX('Cast Copper'!A:A))+1,VLOOKUP(C206,'Cast Copper'!A:J,3),IF(C206&lt;(MAX('Press Copper Fittings'!A:A))+1,VLOOKUP(C206,'Press Copper Fittings'!A:J,3),IF(C206&lt;(MAX('Supply Stops'!A:A))+1,VLOOKUP(C206,'Supply Stops'!A:J,3),IF(C206&lt;(MAX('Supply Lines'!A:A))+1,VLOOKUP(C206,'Supply Lines'!A:J,3),IF(C206&lt;(MAX('Gas Connectors'!A:A))+1,VLOOKUP(C206,'Gas Connectors'!A:J,3),IF(C206&lt;(MAX('CI Fittings'!A:A))+1,VLOOKUP(C206,'CI Fittings'!A:J,3),IF(C206&lt;(MAX('Steel Couplings'!A:A))+1,VLOOKUP(C206,'Steel Couplings'!A:J,3),IF(C206&lt;(MAX(NHC!A:A))+1,VLOOKUP(C206,NHC!A:J,3),IF(C206&lt;(MAX('Dielectric Unions'!A:A))+1,VLOOKUP(C206,'Dielectric Unions'!A:J,3),IF(C206&lt;(MAX('MI Fittings - XH'!A:A))+1,VLOOKUP(C206,'MI Fittings - XH'!A:J,3),IF(C206&lt;(MAX('Steel Nipples - XH'!A:A))+1,VLOOKUP(C206,'Steel Nipples - XH'!A:J,3),IF(C206&lt;(MAX('CPVC Adapters'!A:A))+1,VLOOKUP(C206,'CPVC Adapters'!A:J,3),"")))))))))))))))))))))))))))))))</f>
        <v/>
      </c>
      <c r="F206" s="1376" t="str">
        <f>IFERROR(VLOOKUP(E206,'Consolidated Master Sheet'!B:C,2,0),"")</f>
        <v/>
      </c>
      <c r="G206" s="1377"/>
      <c r="H206" s="345" t="str">
        <f>IFERROR(VLOOKUP(E206,'PEX Tubing'!C:H,6,0),IFERROR(VLOOKUP(E206,'Consolidated Master Sheet'!B:G,6,0),""))</f>
        <v/>
      </c>
      <c r="I206" s="1554">
        <f>IF(C206&lt;(MAX('MI Fittings'!A:A))+1,VLOOKUP(C206,'MI Fittings'!A:K,7),IF(C206&lt;(MAX('CS Press Fittings'!A:A))+1,VLOOKUP(C206,'CS Press Fittings'!A:K,8),IF(C206&lt;(MAX('Steel Nipples'!A:A))+1,VLOOKUP(C206,'Steel Nipples'!A:K,7),IF(C206&lt;(MAX('Steel Cut Lengths'!A:A))+1,VLOOKUP(C206,'Steel Cut Lengths'!A:K,7),IF(C206&lt;(MAX('Pipe Hangers'!A:A))+1,VLOOKUP(C206,'Pipe Hangers'!A:J,7),IF(C206&lt;(MAX('Brass Nipples '!A:A))+1,VLOOKUP(C206,'Brass Nipples '!A:J,7),IF(C206&lt;(MAX('Brass Fittings '!A:A))+1,VLOOKUP(C206,'Brass Fittings '!A:J,7),IF(C206&lt;(MAX(Valves!A:A))+1,VLOOKUP(C206,Valves!A:J,7),IF(C206&lt;(MAX('PEX Tubing'!A:A))+1,VLOOKUP(C206,'PEX Tubing'!A:I,7),IF(C206&lt;(MAX('PEX Fittings - Brass'!A:A))+1,VLOOKUP(C206,'PEX Fittings - Brass'!A:J,7),IF(C206&lt;(MAX('PEX Fittings - EXPN Brass'!A:A))+1,VLOOKUP(C206,'PEX Fittings - EXPN Brass'!A:J,7),IF(C206&lt;(MAX('PEX Fittings - F1807 PPSU '!A:A))+1,VLOOKUP(C206,'PEX Fittings - F1807 PPSU '!A:J,7),IF(C206&lt;(MAX('PEX Fittings - F1960 EPPSU'!A:A))+1,VLOOKUP(C206,'PEX Fittings - F1960 EPPSU'!A:J,7),IF(C206&lt;(MAX(Accessories!A:A))+1,VLOOKUP(C206,Accessories!A:J,7),IF(C206&lt;(MAX('PVC DWV'!A:A))+1,VLOOKUP(C206,'PVC DWV'!A:K,8),IF(C206&lt;(MAX('PVC SCH 40'!A:A))+1,VLOOKUP(C206,'PVC SCH 40'!A:K,7),IF(C206&lt;(MAX('Push Fittings'!A:A))+1,VLOOKUP(C206,'Push Fittings'!A:J,7),IF(C206&lt;(MAX('Copper Wrot'!A:A))+1,VLOOKUP(C206,'Copper Wrot'!A:L,9),IF(C206&lt;(MAX('Cast Copper'!A:A))+1,VLOOKUP(C206,'Cast Copper'!A:J,6),IF(C206&lt;(MAX('Press Copper Fittings'!A:A))+1,VLOOKUP(C206,'Press Copper Fittings'!A:J,7),IF(C206&lt;(MAX('Supply Stops'!A:A))+1,VLOOKUP(C206,'Supply Stops'!A:J,7),IF(C206&lt;(MAX('Supply Lines'!A:A))+1,VLOOKUP(C206,'Supply Lines'!A:J,7),IF(C206&lt;(MAX('Gas Connectors'!A:A))+1,VLOOKUP(C206,'Gas Connectors'!A:J,7),IF(C206&lt;(MAX('CI Fittings'!A:A))+1,VLOOKUP(C206,'CI Fittings'!A:J,7),IF(C206&lt;(MAX('Steel Couplings'!A:A))+1,VLOOKUP(C206,'Steel Couplings'!A:J,7),IF(C206&lt;(MAX(NHC!A:A))+1,VLOOKUP(C206,NHC!A:J,7),IF(C206&lt;(MAX('Dielectric Unions'!A:A))+1,VLOOKUP(C206,'Dielectric Unions'!A:J,7),IF(C206&lt;(MAX('MI Fittings - XH'!A:A))+1,VLOOKUP(C206,'MI Fittings - XH'!A:J,7),IF(C206&lt;(MAX('Steel Nipples - XH'!A:A))+1,VLOOKUP(C206,'Steel Nipples - XH'!A:J,7),IF(C206&lt;(MAX('CPVC Adapters'!A:A))+1,VLOOKUP(C206,'CPVC Adapters'!A:J,7),0))))))))))))))))))))))))))))))</f>
        <v>0</v>
      </c>
      <c r="J206" s="1555">
        <f t="shared" si="3"/>
        <v>0</v>
      </c>
    </row>
    <row r="207" spans="3:10" ht="15" customHeight="1" thickTop="1" thickBot="1">
      <c r="C207" s="976">
        <v>186</v>
      </c>
      <c r="D207" s="17" t="str">
        <f>IF(C207&lt;(MAX('MI Fittings'!A:A))+1,VLOOKUP(C207,'MI Fittings'!A:K,10),IF(C207&lt;(MAX('CS Press Fittings'!A:A))+1,VLOOKUP(C207,'CS Press Fittings'!A:K,11),IF(C207&lt;(MAX('Steel Nipples'!A:A))+1,VLOOKUP(C207,'Steel Nipples'!A:K,10),IF(C207&lt;(MAX('Steel Cut Lengths'!A:A))+1,VLOOKUP(C207,'Steel Cut Lengths'!A:K,10),IF(C207&lt;(MAX('Pipe Hangers'!A:A))+1,VLOOKUP(C207,'Pipe Hangers'!A:J,10),IF(C207&lt;(MAX('Brass Nipples '!A:A))+1,VLOOKUP(C207,'Brass Nipples '!A:J,10),IF(C207&lt;(MAX('Brass Fittings '!A:A))+1,VLOOKUP(C207,'Brass Fittings '!A:J,10),IF(C207&lt;(MAX(Valves!A:A))+1,VLOOKUP(C207,Valves!A:J,10),IF(C207&lt;(MAX('PEX Tubing'!A:A))+1,VLOOKUP(C207,'PEX Tubing'!A:I,9),IF(C207&lt;(MAX('PEX Fittings - Brass'!A:A))+1,VLOOKUP(C207,'PEX Fittings - Brass'!A:J,10),IF(C207&lt;(MAX('PEX Fittings - EXPN Brass'!A:A))+1,VLOOKUP(C207,'PEX Fittings - EXPN Brass'!A:J,10),IF(C207&lt;(MAX('PEX Fittings - F1807 PPSU '!A:A))+1,VLOOKUP(C207,'PEX Fittings - F1807 PPSU '!A:J,10),IF(C207&lt;(MAX('PEX Fittings - F1960 EPPSU'!A:A))+1,VLOOKUP(C207,'PEX Fittings - F1960 EPPSU'!A:J,10),IF(C207&lt;(MAX(Accessories!A:A))+1,VLOOKUP(C207,Accessories!A:J,10),IF(C207&lt;(MAX('PVC DWV'!A:A))+1,VLOOKUP(C207,'PVC DWV'!A:K,11),IF(C207&lt;(MAX('PVC SCH 40'!A:A))+1,VLOOKUP(C207,'PVC SCH 40'!A:K,11),IF(C207&lt;(MAX('Push Fittings'!A:A))+1,VLOOKUP(C207,'Push Fittings'!A:J,10),IF(C207&lt;(MAX('Copper Wrot'!A:A))+1,VLOOKUP(C207,'Copper Wrot'!A:L,12),IF(C207&lt;(MAX('Cast Copper'!A:A))+1,VLOOKUP(C207,'Cast Copper'!A:J,10),IF(C207&lt;(MAX('Press Copper Fittings'!A:A))+1,VLOOKUP(C207,'Press Copper Fittings'!A:J,10),IF(C207&lt;(MAX('Supply Stops'!A:A))+1,VLOOKUP(C207,'Supply Stops'!A:J,10),IF(C207&lt;(MAX('Supply Lines'!A:A))+1,VLOOKUP(C207,'Supply Lines'!A:J,10),IF(C207&lt;(MAX('Gas Connectors'!A:A))+1,VLOOKUP(C207,'Gas Connectors'!A:J,10),IF(C207&lt;(MAX('CI Fittings'!A:A))+1,VLOOKUP(C207,'CI Fittings'!A:J,10),IF(C207&lt;(MAX('Steel Couplings'!A:A))+1,VLOOKUP(C207,'Steel Couplings'!A:J,10),IF(C207&lt;(MAX(NHC!A:A))+1,VLOOKUP(C207,NHC!A:J,10),IF(C207&lt;(MAX('Dielectric Unions'!A:A))+1,VLOOKUP(C207,'Dielectric Unions'!A:J,10),IF(C207&lt;(MAX('MI Fittings - XH'!A:A))+1,VLOOKUP(C207,'MI Fittings - XH'!A:J,10),IF(C207&lt;(MAX('Steel Nipples - XH'!A:A))+1,VLOOKUP(C207,'Steel Nipples - XH'!A:J,10),IF(C207&lt;(MAX('CPVC Adapters'!A:A))+1,VLOOKUP(C207,'CPVC Adapters'!A:J,10),""))))))))))))))))))))))))))))))</f>
        <v/>
      </c>
      <c r="E207" s="975" t="str">
        <f>IF(C207&lt;(MAX('MI Fittings'!A:A))+1,VLOOKUP(C207,'MI Fittings'!A:K,3),IF(C207&lt;(MAX('CS Press Fittings'!A:A))+1,VLOOKUP(C207,'CS Press Fittings'!A:K,4),IF(C207&lt;(MAX('Steel Nipples'!A:A))+1,VLOOKUP(C207,'Steel Nipples'!A:K,3),IF(C207&lt;(MAX('Steel Cut Lengths'!A:A))+1,VLOOKUP(C207,'Steel Cut Lengths'!A:K,3),IF(C207&lt;(MAX('Pipe Hangers'!A:A))+1,VLOOKUP(C207,'Pipe Hangers'!A:J,3),IF(C207&lt;(MAX('Brass Nipples '!A:A))+1,VLOOKUP(C207,'Brass Nipples '!A:J,3),IF(C207&lt;(MAX('Brass Fittings '!A:A))+1,VLOOKUP(C207,'Brass Fittings '!A:J,3),IF(C207&lt;(MAX(Valves!A:A))+1,VLOOKUP(C207,Valves!A:J,3),IF(C207&lt;(MAX('PEX Tubing'!A:A))+1,VLOOKUP(C207,'PEX Tubing'!A:I,3),IF(C207&lt;(MAX('PEX Fittings - Brass'!A:A))+1,VLOOKUP(C207,'PEX Fittings - Brass'!A:J,3),IF(C207&lt;(MAX('PEX Fittings - EXPN Brass'!A:A))+1,VLOOKUP(C207,'PEX Fittings - EXPN Brass'!A:J,3),IF(C207&lt;(MAX('PEX Fittings - F1807 PPSU '!A:A))+1,VLOOKUP(C207,'PEX Fittings - F1807 PPSU '!A:J,3),IF(C207&lt;(MAX('PEX Fittings - F1960 EPPSU'!A:A))+1,VLOOKUP(C207,'PEX Fittings - F1960 EPPSU'!A:J,3),IF(C207&lt;(MAX(Accessories!A:A))+1,VLOOKUP(C207,Accessories!A:J,3),IF(C207&lt;(MAX('PVC DWV'!A:A))+1,VLOOKUP(C207,'PVC DWV'!A:K,3),IF(C207&lt;(MAX('PVC SCH 40'!A:A))+1,VLOOKUP(C207,'PVC SCH 40'!A:K,3),IF(C207&lt;(MAX('Push Fittings'!A:A))+1,VLOOKUP(C207,'Push Fittings'!A:J,3),IF(C207&lt;(MAX('Copper Wrot'!A:A))+1,VLOOKUP(C207,'Copper Wrot'!A:L,3),IF(C207&lt;(MAX('Cast Copper'!A:A))+1,VLOOKUP(C207,'Cast Copper'!A:J,3),IF(C207&lt;(MAX('Cast Copper'!A:A))+1,VLOOKUP(C207,'Cast Copper'!A:J,3),IF(C207&lt;(MAX('Press Copper Fittings'!A:A))+1,VLOOKUP(C207,'Press Copper Fittings'!A:J,3),IF(C207&lt;(MAX('Supply Stops'!A:A))+1,VLOOKUP(C207,'Supply Stops'!A:J,3),IF(C207&lt;(MAX('Supply Lines'!A:A))+1,VLOOKUP(C207,'Supply Lines'!A:J,3),IF(C207&lt;(MAX('Gas Connectors'!A:A))+1,VLOOKUP(C207,'Gas Connectors'!A:J,3),IF(C207&lt;(MAX('CI Fittings'!A:A))+1,VLOOKUP(C207,'CI Fittings'!A:J,3),IF(C207&lt;(MAX('Steel Couplings'!A:A))+1,VLOOKUP(C207,'Steel Couplings'!A:J,3),IF(C207&lt;(MAX(NHC!A:A))+1,VLOOKUP(C207,NHC!A:J,3),IF(C207&lt;(MAX('Dielectric Unions'!A:A))+1,VLOOKUP(C207,'Dielectric Unions'!A:J,3),IF(C207&lt;(MAX('MI Fittings - XH'!A:A))+1,VLOOKUP(C207,'MI Fittings - XH'!A:J,3),IF(C207&lt;(MAX('Steel Nipples - XH'!A:A))+1,VLOOKUP(C207,'Steel Nipples - XH'!A:J,3),IF(C207&lt;(MAX('CPVC Adapters'!A:A))+1,VLOOKUP(C207,'CPVC Adapters'!A:J,3),"")))))))))))))))))))))))))))))))</f>
        <v/>
      </c>
      <c r="F207" s="1376" t="str">
        <f>IFERROR(VLOOKUP(E207,'Consolidated Master Sheet'!B:C,2,0),"")</f>
        <v/>
      </c>
      <c r="G207" s="1377"/>
      <c r="H207" s="345" t="str">
        <f>IFERROR(VLOOKUP(E207,'PEX Tubing'!C:H,6,0),IFERROR(VLOOKUP(E207,'Consolidated Master Sheet'!B:G,6,0),""))</f>
        <v/>
      </c>
      <c r="I207" s="1554">
        <f>IF(C207&lt;(MAX('MI Fittings'!A:A))+1,VLOOKUP(C207,'MI Fittings'!A:K,7),IF(C207&lt;(MAX('CS Press Fittings'!A:A))+1,VLOOKUP(C207,'CS Press Fittings'!A:K,8),IF(C207&lt;(MAX('Steel Nipples'!A:A))+1,VLOOKUP(C207,'Steel Nipples'!A:K,7),IF(C207&lt;(MAX('Steel Cut Lengths'!A:A))+1,VLOOKUP(C207,'Steel Cut Lengths'!A:K,7),IF(C207&lt;(MAX('Pipe Hangers'!A:A))+1,VLOOKUP(C207,'Pipe Hangers'!A:J,7),IF(C207&lt;(MAX('Brass Nipples '!A:A))+1,VLOOKUP(C207,'Brass Nipples '!A:J,7),IF(C207&lt;(MAX('Brass Fittings '!A:A))+1,VLOOKUP(C207,'Brass Fittings '!A:J,7),IF(C207&lt;(MAX(Valves!A:A))+1,VLOOKUP(C207,Valves!A:J,7),IF(C207&lt;(MAX('PEX Tubing'!A:A))+1,VLOOKUP(C207,'PEX Tubing'!A:I,7),IF(C207&lt;(MAX('PEX Fittings - Brass'!A:A))+1,VLOOKUP(C207,'PEX Fittings - Brass'!A:J,7),IF(C207&lt;(MAX('PEX Fittings - EXPN Brass'!A:A))+1,VLOOKUP(C207,'PEX Fittings - EXPN Brass'!A:J,7),IF(C207&lt;(MAX('PEX Fittings - F1807 PPSU '!A:A))+1,VLOOKUP(C207,'PEX Fittings - F1807 PPSU '!A:J,7),IF(C207&lt;(MAX('PEX Fittings - F1960 EPPSU'!A:A))+1,VLOOKUP(C207,'PEX Fittings - F1960 EPPSU'!A:J,7),IF(C207&lt;(MAX(Accessories!A:A))+1,VLOOKUP(C207,Accessories!A:J,7),IF(C207&lt;(MAX('PVC DWV'!A:A))+1,VLOOKUP(C207,'PVC DWV'!A:K,8),IF(C207&lt;(MAX('PVC SCH 40'!A:A))+1,VLOOKUP(C207,'PVC SCH 40'!A:K,7),IF(C207&lt;(MAX('Push Fittings'!A:A))+1,VLOOKUP(C207,'Push Fittings'!A:J,7),IF(C207&lt;(MAX('Copper Wrot'!A:A))+1,VLOOKUP(C207,'Copper Wrot'!A:L,9),IF(C207&lt;(MAX('Cast Copper'!A:A))+1,VLOOKUP(C207,'Cast Copper'!A:J,6),IF(C207&lt;(MAX('Press Copper Fittings'!A:A))+1,VLOOKUP(C207,'Press Copper Fittings'!A:J,7),IF(C207&lt;(MAX('Supply Stops'!A:A))+1,VLOOKUP(C207,'Supply Stops'!A:J,7),IF(C207&lt;(MAX('Supply Lines'!A:A))+1,VLOOKUP(C207,'Supply Lines'!A:J,7),IF(C207&lt;(MAX('Gas Connectors'!A:A))+1,VLOOKUP(C207,'Gas Connectors'!A:J,7),IF(C207&lt;(MAX('CI Fittings'!A:A))+1,VLOOKUP(C207,'CI Fittings'!A:J,7),IF(C207&lt;(MAX('Steel Couplings'!A:A))+1,VLOOKUP(C207,'Steel Couplings'!A:J,7),IF(C207&lt;(MAX(NHC!A:A))+1,VLOOKUP(C207,NHC!A:J,7),IF(C207&lt;(MAX('Dielectric Unions'!A:A))+1,VLOOKUP(C207,'Dielectric Unions'!A:J,7),IF(C207&lt;(MAX('MI Fittings - XH'!A:A))+1,VLOOKUP(C207,'MI Fittings - XH'!A:J,7),IF(C207&lt;(MAX('Steel Nipples - XH'!A:A))+1,VLOOKUP(C207,'Steel Nipples - XH'!A:J,7),IF(C207&lt;(MAX('CPVC Adapters'!A:A))+1,VLOOKUP(C207,'CPVC Adapters'!A:J,7),0))))))))))))))))))))))))))))))</f>
        <v>0</v>
      </c>
      <c r="J207" s="1555">
        <f t="shared" si="3"/>
        <v>0</v>
      </c>
    </row>
    <row r="208" spans="3:10" ht="15" customHeight="1" thickTop="1" thickBot="1">
      <c r="C208" s="977">
        <v>187</v>
      </c>
      <c r="D208" s="17" t="str">
        <f>IF(C208&lt;(MAX('MI Fittings'!A:A))+1,VLOOKUP(C208,'MI Fittings'!A:K,10),IF(C208&lt;(MAX('CS Press Fittings'!A:A))+1,VLOOKUP(C208,'CS Press Fittings'!A:K,11),IF(C208&lt;(MAX('Steel Nipples'!A:A))+1,VLOOKUP(C208,'Steel Nipples'!A:K,10),IF(C208&lt;(MAX('Steel Cut Lengths'!A:A))+1,VLOOKUP(C208,'Steel Cut Lengths'!A:K,10),IF(C208&lt;(MAX('Pipe Hangers'!A:A))+1,VLOOKUP(C208,'Pipe Hangers'!A:J,10),IF(C208&lt;(MAX('Brass Nipples '!A:A))+1,VLOOKUP(C208,'Brass Nipples '!A:J,10),IF(C208&lt;(MAX('Brass Fittings '!A:A))+1,VLOOKUP(C208,'Brass Fittings '!A:J,10),IF(C208&lt;(MAX(Valves!A:A))+1,VLOOKUP(C208,Valves!A:J,10),IF(C208&lt;(MAX('PEX Tubing'!A:A))+1,VLOOKUP(C208,'PEX Tubing'!A:I,9),IF(C208&lt;(MAX('PEX Fittings - Brass'!A:A))+1,VLOOKUP(C208,'PEX Fittings - Brass'!A:J,10),IF(C208&lt;(MAX('PEX Fittings - EXPN Brass'!A:A))+1,VLOOKUP(C208,'PEX Fittings - EXPN Brass'!A:J,10),IF(C208&lt;(MAX('PEX Fittings - F1807 PPSU '!A:A))+1,VLOOKUP(C208,'PEX Fittings - F1807 PPSU '!A:J,10),IF(C208&lt;(MAX('PEX Fittings - F1960 EPPSU'!A:A))+1,VLOOKUP(C208,'PEX Fittings - F1960 EPPSU'!A:J,10),IF(C208&lt;(MAX(Accessories!A:A))+1,VLOOKUP(C208,Accessories!A:J,10),IF(C208&lt;(MAX('PVC DWV'!A:A))+1,VLOOKUP(C208,'PVC DWV'!A:K,11),IF(C208&lt;(MAX('PVC SCH 40'!A:A))+1,VLOOKUP(C208,'PVC SCH 40'!A:K,11),IF(C208&lt;(MAX('Push Fittings'!A:A))+1,VLOOKUP(C208,'Push Fittings'!A:J,10),IF(C208&lt;(MAX('Copper Wrot'!A:A))+1,VLOOKUP(C208,'Copper Wrot'!A:L,12),IF(C208&lt;(MAX('Cast Copper'!A:A))+1,VLOOKUP(C208,'Cast Copper'!A:J,10),IF(C208&lt;(MAX('Press Copper Fittings'!A:A))+1,VLOOKUP(C208,'Press Copper Fittings'!A:J,10),IF(C208&lt;(MAX('Supply Stops'!A:A))+1,VLOOKUP(C208,'Supply Stops'!A:J,10),IF(C208&lt;(MAX('Supply Lines'!A:A))+1,VLOOKUP(C208,'Supply Lines'!A:J,10),IF(C208&lt;(MAX('Gas Connectors'!A:A))+1,VLOOKUP(C208,'Gas Connectors'!A:J,10),IF(C208&lt;(MAX('CI Fittings'!A:A))+1,VLOOKUP(C208,'CI Fittings'!A:J,10),IF(C208&lt;(MAX('Steel Couplings'!A:A))+1,VLOOKUP(C208,'Steel Couplings'!A:J,10),IF(C208&lt;(MAX(NHC!A:A))+1,VLOOKUP(C208,NHC!A:J,10),IF(C208&lt;(MAX('Dielectric Unions'!A:A))+1,VLOOKUP(C208,'Dielectric Unions'!A:J,10),IF(C208&lt;(MAX('MI Fittings - XH'!A:A))+1,VLOOKUP(C208,'MI Fittings - XH'!A:J,10),IF(C208&lt;(MAX('Steel Nipples - XH'!A:A))+1,VLOOKUP(C208,'Steel Nipples - XH'!A:J,10),IF(C208&lt;(MAX('CPVC Adapters'!A:A))+1,VLOOKUP(C208,'CPVC Adapters'!A:J,10),""))))))))))))))))))))))))))))))</f>
        <v/>
      </c>
      <c r="E208" s="975" t="str">
        <f>IF(C208&lt;(MAX('MI Fittings'!A:A))+1,VLOOKUP(C208,'MI Fittings'!A:K,3),IF(C208&lt;(MAX('CS Press Fittings'!A:A))+1,VLOOKUP(C208,'CS Press Fittings'!A:K,4),IF(C208&lt;(MAX('Steel Nipples'!A:A))+1,VLOOKUP(C208,'Steel Nipples'!A:K,3),IF(C208&lt;(MAX('Steel Cut Lengths'!A:A))+1,VLOOKUP(C208,'Steel Cut Lengths'!A:K,3),IF(C208&lt;(MAX('Pipe Hangers'!A:A))+1,VLOOKUP(C208,'Pipe Hangers'!A:J,3),IF(C208&lt;(MAX('Brass Nipples '!A:A))+1,VLOOKUP(C208,'Brass Nipples '!A:J,3),IF(C208&lt;(MAX('Brass Fittings '!A:A))+1,VLOOKUP(C208,'Brass Fittings '!A:J,3),IF(C208&lt;(MAX(Valves!A:A))+1,VLOOKUP(C208,Valves!A:J,3),IF(C208&lt;(MAX('PEX Tubing'!A:A))+1,VLOOKUP(C208,'PEX Tubing'!A:I,3),IF(C208&lt;(MAX('PEX Fittings - Brass'!A:A))+1,VLOOKUP(C208,'PEX Fittings - Brass'!A:J,3),IF(C208&lt;(MAX('PEX Fittings - EXPN Brass'!A:A))+1,VLOOKUP(C208,'PEX Fittings - EXPN Brass'!A:J,3),IF(C208&lt;(MAX('PEX Fittings - F1807 PPSU '!A:A))+1,VLOOKUP(C208,'PEX Fittings - F1807 PPSU '!A:J,3),IF(C208&lt;(MAX('PEX Fittings - F1960 EPPSU'!A:A))+1,VLOOKUP(C208,'PEX Fittings - F1960 EPPSU'!A:J,3),IF(C208&lt;(MAX(Accessories!A:A))+1,VLOOKUP(C208,Accessories!A:J,3),IF(C208&lt;(MAX('PVC DWV'!A:A))+1,VLOOKUP(C208,'PVC DWV'!A:K,3),IF(C208&lt;(MAX('PVC SCH 40'!A:A))+1,VLOOKUP(C208,'PVC SCH 40'!A:K,3),IF(C208&lt;(MAX('Push Fittings'!A:A))+1,VLOOKUP(C208,'Push Fittings'!A:J,3),IF(C208&lt;(MAX('Copper Wrot'!A:A))+1,VLOOKUP(C208,'Copper Wrot'!A:L,3),IF(C208&lt;(MAX('Cast Copper'!A:A))+1,VLOOKUP(C208,'Cast Copper'!A:J,3),IF(C208&lt;(MAX('Cast Copper'!A:A))+1,VLOOKUP(C208,'Cast Copper'!A:J,3),IF(C208&lt;(MAX('Press Copper Fittings'!A:A))+1,VLOOKUP(C208,'Press Copper Fittings'!A:J,3),IF(C208&lt;(MAX('Supply Stops'!A:A))+1,VLOOKUP(C208,'Supply Stops'!A:J,3),IF(C208&lt;(MAX('Supply Lines'!A:A))+1,VLOOKUP(C208,'Supply Lines'!A:J,3),IF(C208&lt;(MAX('Gas Connectors'!A:A))+1,VLOOKUP(C208,'Gas Connectors'!A:J,3),IF(C208&lt;(MAX('CI Fittings'!A:A))+1,VLOOKUP(C208,'CI Fittings'!A:J,3),IF(C208&lt;(MAX('Steel Couplings'!A:A))+1,VLOOKUP(C208,'Steel Couplings'!A:J,3),IF(C208&lt;(MAX(NHC!A:A))+1,VLOOKUP(C208,NHC!A:J,3),IF(C208&lt;(MAX('Dielectric Unions'!A:A))+1,VLOOKUP(C208,'Dielectric Unions'!A:J,3),IF(C208&lt;(MAX('MI Fittings - XH'!A:A))+1,VLOOKUP(C208,'MI Fittings - XH'!A:J,3),IF(C208&lt;(MAX('Steel Nipples - XH'!A:A))+1,VLOOKUP(C208,'Steel Nipples - XH'!A:J,3),IF(C208&lt;(MAX('CPVC Adapters'!A:A))+1,VLOOKUP(C208,'CPVC Adapters'!A:J,3),"")))))))))))))))))))))))))))))))</f>
        <v/>
      </c>
      <c r="F208" s="1376" t="str">
        <f>IFERROR(VLOOKUP(E208,'Consolidated Master Sheet'!B:C,2,0),"")</f>
        <v/>
      </c>
      <c r="G208" s="1377"/>
      <c r="H208" s="345" t="str">
        <f>IFERROR(VLOOKUP(E208,'PEX Tubing'!C:H,6,0),IFERROR(VLOOKUP(E208,'Consolidated Master Sheet'!B:G,6,0),""))</f>
        <v/>
      </c>
      <c r="I208" s="1554">
        <f>IF(C208&lt;(MAX('MI Fittings'!A:A))+1,VLOOKUP(C208,'MI Fittings'!A:K,7),IF(C208&lt;(MAX('CS Press Fittings'!A:A))+1,VLOOKUP(C208,'CS Press Fittings'!A:K,8),IF(C208&lt;(MAX('Steel Nipples'!A:A))+1,VLOOKUP(C208,'Steel Nipples'!A:K,7),IF(C208&lt;(MAX('Steel Cut Lengths'!A:A))+1,VLOOKUP(C208,'Steel Cut Lengths'!A:K,7),IF(C208&lt;(MAX('Pipe Hangers'!A:A))+1,VLOOKUP(C208,'Pipe Hangers'!A:J,7),IF(C208&lt;(MAX('Brass Nipples '!A:A))+1,VLOOKUP(C208,'Brass Nipples '!A:J,7),IF(C208&lt;(MAX('Brass Fittings '!A:A))+1,VLOOKUP(C208,'Brass Fittings '!A:J,7),IF(C208&lt;(MAX(Valves!A:A))+1,VLOOKUP(C208,Valves!A:J,7),IF(C208&lt;(MAX('PEX Tubing'!A:A))+1,VLOOKUP(C208,'PEX Tubing'!A:I,7),IF(C208&lt;(MAX('PEX Fittings - Brass'!A:A))+1,VLOOKUP(C208,'PEX Fittings - Brass'!A:J,7),IF(C208&lt;(MAX('PEX Fittings - EXPN Brass'!A:A))+1,VLOOKUP(C208,'PEX Fittings - EXPN Brass'!A:J,7),IF(C208&lt;(MAX('PEX Fittings - F1807 PPSU '!A:A))+1,VLOOKUP(C208,'PEX Fittings - F1807 PPSU '!A:J,7),IF(C208&lt;(MAX('PEX Fittings - F1960 EPPSU'!A:A))+1,VLOOKUP(C208,'PEX Fittings - F1960 EPPSU'!A:J,7),IF(C208&lt;(MAX(Accessories!A:A))+1,VLOOKUP(C208,Accessories!A:J,7),IF(C208&lt;(MAX('PVC DWV'!A:A))+1,VLOOKUP(C208,'PVC DWV'!A:K,8),IF(C208&lt;(MAX('PVC SCH 40'!A:A))+1,VLOOKUP(C208,'PVC SCH 40'!A:K,7),IF(C208&lt;(MAX('Push Fittings'!A:A))+1,VLOOKUP(C208,'Push Fittings'!A:J,7),IF(C208&lt;(MAX('Copper Wrot'!A:A))+1,VLOOKUP(C208,'Copper Wrot'!A:L,9),IF(C208&lt;(MAX('Cast Copper'!A:A))+1,VLOOKUP(C208,'Cast Copper'!A:J,6),IF(C208&lt;(MAX('Press Copper Fittings'!A:A))+1,VLOOKUP(C208,'Press Copper Fittings'!A:J,7),IF(C208&lt;(MAX('Supply Stops'!A:A))+1,VLOOKUP(C208,'Supply Stops'!A:J,7),IF(C208&lt;(MAX('Supply Lines'!A:A))+1,VLOOKUP(C208,'Supply Lines'!A:J,7),IF(C208&lt;(MAX('Gas Connectors'!A:A))+1,VLOOKUP(C208,'Gas Connectors'!A:J,7),IF(C208&lt;(MAX('CI Fittings'!A:A))+1,VLOOKUP(C208,'CI Fittings'!A:J,7),IF(C208&lt;(MAX('Steel Couplings'!A:A))+1,VLOOKUP(C208,'Steel Couplings'!A:J,7),IF(C208&lt;(MAX(NHC!A:A))+1,VLOOKUP(C208,NHC!A:J,7),IF(C208&lt;(MAX('Dielectric Unions'!A:A))+1,VLOOKUP(C208,'Dielectric Unions'!A:J,7),IF(C208&lt;(MAX('MI Fittings - XH'!A:A))+1,VLOOKUP(C208,'MI Fittings - XH'!A:J,7),IF(C208&lt;(MAX('Steel Nipples - XH'!A:A))+1,VLOOKUP(C208,'Steel Nipples - XH'!A:J,7),IF(C208&lt;(MAX('CPVC Adapters'!A:A))+1,VLOOKUP(C208,'CPVC Adapters'!A:J,7),0))))))))))))))))))))))))))))))</f>
        <v>0</v>
      </c>
      <c r="J208" s="1555">
        <f t="shared" si="3"/>
        <v>0</v>
      </c>
    </row>
    <row r="209" spans="3:10" ht="15" customHeight="1" thickTop="1" thickBot="1">
      <c r="C209" s="976">
        <v>188</v>
      </c>
      <c r="D209" s="17" t="str">
        <f>IF(C209&lt;(MAX('MI Fittings'!A:A))+1,VLOOKUP(C209,'MI Fittings'!A:K,10),IF(C209&lt;(MAX('CS Press Fittings'!A:A))+1,VLOOKUP(C209,'CS Press Fittings'!A:K,11),IF(C209&lt;(MAX('Steel Nipples'!A:A))+1,VLOOKUP(C209,'Steel Nipples'!A:K,10),IF(C209&lt;(MAX('Steel Cut Lengths'!A:A))+1,VLOOKUP(C209,'Steel Cut Lengths'!A:K,10),IF(C209&lt;(MAX('Pipe Hangers'!A:A))+1,VLOOKUP(C209,'Pipe Hangers'!A:J,10),IF(C209&lt;(MAX('Brass Nipples '!A:A))+1,VLOOKUP(C209,'Brass Nipples '!A:J,10),IF(C209&lt;(MAX('Brass Fittings '!A:A))+1,VLOOKUP(C209,'Brass Fittings '!A:J,10),IF(C209&lt;(MAX(Valves!A:A))+1,VLOOKUP(C209,Valves!A:J,10),IF(C209&lt;(MAX('PEX Tubing'!A:A))+1,VLOOKUP(C209,'PEX Tubing'!A:I,9),IF(C209&lt;(MAX('PEX Fittings - Brass'!A:A))+1,VLOOKUP(C209,'PEX Fittings - Brass'!A:J,10),IF(C209&lt;(MAX('PEX Fittings - EXPN Brass'!A:A))+1,VLOOKUP(C209,'PEX Fittings - EXPN Brass'!A:J,10),IF(C209&lt;(MAX('PEX Fittings - F1807 PPSU '!A:A))+1,VLOOKUP(C209,'PEX Fittings - F1807 PPSU '!A:J,10),IF(C209&lt;(MAX('PEX Fittings - F1960 EPPSU'!A:A))+1,VLOOKUP(C209,'PEX Fittings - F1960 EPPSU'!A:J,10),IF(C209&lt;(MAX(Accessories!A:A))+1,VLOOKUP(C209,Accessories!A:J,10),IF(C209&lt;(MAX('PVC DWV'!A:A))+1,VLOOKUP(C209,'PVC DWV'!A:K,11),IF(C209&lt;(MAX('PVC SCH 40'!A:A))+1,VLOOKUP(C209,'PVC SCH 40'!A:K,11),IF(C209&lt;(MAX('Push Fittings'!A:A))+1,VLOOKUP(C209,'Push Fittings'!A:J,10),IF(C209&lt;(MAX('Copper Wrot'!A:A))+1,VLOOKUP(C209,'Copper Wrot'!A:L,12),IF(C209&lt;(MAX('Cast Copper'!A:A))+1,VLOOKUP(C209,'Cast Copper'!A:J,10),IF(C209&lt;(MAX('Press Copper Fittings'!A:A))+1,VLOOKUP(C209,'Press Copper Fittings'!A:J,10),IF(C209&lt;(MAX('Supply Stops'!A:A))+1,VLOOKUP(C209,'Supply Stops'!A:J,10),IF(C209&lt;(MAX('Supply Lines'!A:A))+1,VLOOKUP(C209,'Supply Lines'!A:J,10),IF(C209&lt;(MAX('Gas Connectors'!A:A))+1,VLOOKUP(C209,'Gas Connectors'!A:J,10),IF(C209&lt;(MAX('CI Fittings'!A:A))+1,VLOOKUP(C209,'CI Fittings'!A:J,10),IF(C209&lt;(MAX('Steel Couplings'!A:A))+1,VLOOKUP(C209,'Steel Couplings'!A:J,10),IF(C209&lt;(MAX(NHC!A:A))+1,VLOOKUP(C209,NHC!A:J,10),IF(C209&lt;(MAX('Dielectric Unions'!A:A))+1,VLOOKUP(C209,'Dielectric Unions'!A:J,10),IF(C209&lt;(MAX('MI Fittings - XH'!A:A))+1,VLOOKUP(C209,'MI Fittings - XH'!A:J,10),IF(C209&lt;(MAX('Steel Nipples - XH'!A:A))+1,VLOOKUP(C209,'Steel Nipples - XH'!A:J,10),IF(C209&lt;(MAX('CPVC Adapters'!A:A))+1,VLOOKUP(C209,'CPVC Adapters'!A:J,10),""))))))))))))))))))))))))))))))</f>
        <v/>
      </c>
      <c r="E209" s="975" t="str">
        <f>IF(C209&lt;(MAX('MI Fittings'!A:A))+1,VLOOKUP(C209,'MI Fittings'!A:K,3),IF(C209&lt;(MAX('CS Press Fittings'!A:A))+1,VLOOKUP(C209,'CS Press Fittings'!A:K,4),IF(C209&lt;(MAX('Steel Nipples'!A:A))+1,VLOOKUP(C209,'Steel Nipples'!A:K,3),IF(C209&lt;(MAX('Steel Cut Lengths'!A:A))+1,VLOOKUP(C209,'Steel Cut Lengths'!A:K,3),IF(C209&lt;(MAX('Pipe Hangers'!A:A))+1,VLOOKUP(C209,'Pipe Hangers'!A:J,3),IF(C209&lt;(MAX('Brass Nipples '!A:A))+1,VLOOKUP(C209,'Brass Nipples '!A:J,3),IF(C209&lt;(MAX('Brass Fittings '!A:A))+1,VLOOKUP(C209,'Brass Fittings '!A:J,3),IF(C209&lt;(MAX(Valves!A:A))+1,VLOOKUP(C209,Valves!A:J,3),IF(C209&lt;(MAX('PEX Tubing'!A:A))+1,VLOOKUP(C209,'PEX Tubing'!A:I,3),IF(C209&lt;(MAX('PEX Fittings - Brass'!A:A))+1,VLOOKUP(C209,'PEX Fittings - Brass'!A:J,3),IF(C209&lt;(MAX('PEX Fittings - EXPN Brass'!A:A))+1,VLOOKUP(C209,'PEX Fittings - EXPN Brass'!A:J,3),IF(C209&lt;(MAX('PEX Fittings - F1807 PPSU '!A:A))+1,VLOOKUP(C209,'PEX Fittings - F1807 PPSU '!A:J,3),IF(C209&lt;(MAX('PEX Fittings - F1960 EPPSU'!A:A))+1,VLOOKUP(C209,'PEX Fittings - F1960 EPPSU'!A:J,3),IF(C209&lt;(MAX(Accessories!A:A))+1,VLOOKUP(C209,Accessories!A:J,3),IF(C209&lt;(MAX('PVC DWV'!A:A))+1,VLOOKUP(C209,'PVC DWV'!A:K,3),IF(C209&lt;(MAX('PVC SCH 40'!A:A))+1,VLOOKUP(C209,'PVC SCH 40'!A:K,3),IF(C209&lt;(MAX('Push Fittings'!A:A))+1,VLOOKUP(C209,'Push Fittings'!A:J,3),IF(C209&lt;(MAX('Copper Wrot'!A:A))+1,VLOOKUP(C209,'Copper Wrot'!A:L,3),IF(C209&lt;(MAX('Cast Copper'!A:A))+1,VLOOKUP(C209,'Cast Copper'!A:J,3),IF(C209&lt;(MAX('Cast Copper'!A:A))+1,VLOOKUP(C209,'Cast Copper'!A:J,3),IF(C209&lt;(MAX('Press Copper Fittings'!A:A))+1,VLOOKUP(C209,'Press Copper Fittings'!A:J,3),IF(C209&lt;(MAX('Supply Stops'!A:A))+1,VLOOKUP(C209,'Supply Stops'!A:J,3),IF(C209&lt;(MAX('Supply Lines'!A:A))+1,VLOOKUP(C209,'Supply Lines'!A:J,3),IF(C209&lt;(MAX('Gas Connectors'!A:A))+1,VLOOKUP(C209,'Gas Connectors'!A:J,3),IF(C209&lt;(MAX('CI Fittings'!A:A))+1,VLOOKUP(C209,'CI Fittings'!A:J,3),IF(C209&lt;(MAX('Steel Couplings'!A:A))+1,VLOOKUP(C209,'Steel Couplings'!A:J,3),IF(C209&lt;(MAX(NHC!A:A))+1,VLOOKUP(C209,NHC!A:J,3),IF(C209&lt;(MAX('Dielectric Unions'!A:A))+1,VLOOKUP(C209,'Dielectric Unions'!A:J,3),IF(C209&lt;(MAX('MI Fittings - XH'!A:A))+1,VLOOKUP(C209,'MI Fittings - XH'!A:J,3),IF(C209&lt;(MAX('Steel Nipples - XH'!A:A))+1,VLOOKUP(C209,'Steel Nipples - XH'!A:J,3),IF(C209&lt;(MAX('CPVC Adapters'!A:A))+1,VLOOKUP(C209,'CPVC Adapters'!A:J,3),"")))))))))))))))))))))))))))))))</f>
        <v/>
      </c>
      <c r="F209" s="1376" t="str">
        <f>IFERROR(VLOOKUP(E209,'Consolidated Master Sheet'!B:C,2,0),"")</f>
        <v/>
      </c>
      <c r="G209" s="1377"/>
      <c r="H209" s="345" t="str">
        <f>IFERROR(VLOOKUP(E209,'PEX Tubing'!C:H,6,0),IFERROR(VLOOKUP(E209,'Consolidated Master Sheet'!B:G,6,0),""))</f>
        <v/>
      </c>
      <c r="I209" s="1554">
        <f>IF(C209&lt;(MAX('MI Fittings'!A:A))+1,VLOOKUP(C209,'MI Fittings'!A:K,7),IF(C209&lt;(MAX('CS Press Fittings'!A:A))+1,VLOOKUP(C209,'CS Press Fittings'!A:K,8),IF(C209&lt;(MAX('Steel Nipples'!A:A))+1,VLOOKUP(C209,'Steel Nipples'!A:K,7),IF(C209&lt;(MAX('Steel Cut Lengths'!A:A))+1,VLOOKUP(C209,'Steel Cut Lengths'!A:K,7),IF(C209&lt;(MAX('Pipe Hangers'!A:A))+1,VLOOKUP(C209,'Pipe Hangers'!A:J,7),IF(C209&lt;(MAX('Brass Nipples '!A:A))+1,VLOOKUP(C209,'Brass Nipples '!A:J,7),IF(C209&lt;(MAX('Brass Fittings '!A:A))+1,VLOOKUP(C209,'Brass Fittings '!A:J,7),IF(C209&lt;(MAX(Valves!A:A))+1,VLOOKUP(C209,Valves!A:J,7),IF(C209&lt;(MAX('PEX Tubing'!A:A))+1,VLOOKUP(C209,'PEX Tubing'!A:I,7),IF(C209&lt;(MAX('PEX Fittings - Brass'!A:A))+1,VLOOKUP(C209,'PEX Fittings - Brass'!A:J,7),IF(C209&lt;(MAX('PEX Fittings - EXPN Brass'!A:A))+1,VLOOKUP(C209,'PEX Fittings - EXPN Brass'!A:J,7),IF(C209&lt;(MAX('PEX Fittings - F1807 PPSU '!A:A))+1,VLOOKUP(C209,'PEX Fittings - F1807 PPSU '!A:J,7),IF(C209&lt;(MAX('PEX Fittings - F1960 EPPSU'!A:A))+1,VLOOKUP(C209,'PEX Fittings - F1960 EPPSU'!A:J,7),IF(C209&lt;(MAX(Accessories!A:A))+1,VLOOKUP(C209,Accessories!A:J,7),IF(C209&lt;(MAX('PVC DWV'!A:A))+1,VLOOKUP(C209,'PVC DWV'!A:K,8),IF(C209&lt;(MAX('PVC SCH 40'!A:A))+1,VLOOKUP(C209,'PVC SCH 40'!A:K,7),IF(C209&lt;(MAX('Push Fittings'!A:A))+1,VLOOKUP(C209,'Push Fittings'!A:J,7),IF(C209&lt;(MAX('Copper Wrot'!A:A))+1,VLOOKUP(C209,'Copper Wrot'!A:L,9),IF(C209&lt;(MAX('Cast Copper'!A:A))+1,VLOOKUP(C209,'Cast Copper'!A:J,6),IF(C209&lt;(MAX('Press Copper Fittings'!A:A))+1,VLOOKUP(C209,'Press Copper Fittings'!A:J,7),IF(C209&lt;(MAX('Supply Stops'!A:A))+1,VLOOKUP(C209,'Supply Stops'!A:J,7),IF(C209&lt;(MAX('Supply Lines'!A:A))+1,VLOOKUP(C209,'Supply Lines'!A:J,7),IF(C209&lt;(MAX('Gas Connectors'!A:A))+1,VLOOKUP(C209,'Gas Connectors'!A:J,7),IF(C209&lt;(MAX('CI Fittings'!A:A))+1,VLOOKUP(C209,'CI Fittings'!A:J,7),IF(C209&lt;(MAX('Steel Couplings'!A:A))+1,VLOOKUP(C209,'Steel Couplings'!A:J,7),IF(C209&lt;(MAX(NHC!A:A))+1,VLOOKUP(C209,NHC!A:J,7),IF(C209&lt;(MAX('Dielectric Unions'!A:A))+1,VLOOKUP(C209,'Dielectric Unions'!A:J,7),IF(C209&lt;(MAX('MI Fittings - XH'!A:A))+1,VLOOKUP(C209,'MI Fittings - XH'!A:J,7),IF(C209&lt;(MAX('Steel Nipples - XH'!A:A))+1,VLOOKUP(C209,'Steel Nipples - XH'!A:J,7),IF(C209&lt;(MAX('CPVC Adapters'!A:A))+1,VLOOKUP(C209,'CPVC Adapters'!A:J,7),0))))))))))))))))))))))))))))))</f>
        <v>0</v>
      </c>
      <c r="J209" s="1555">
        <f t="shared" si="3"/>
        <v>0</v>
      </c>
    </row>
    <row r="210" spans="3:10" ht="15" customHeight="1" thickTop="1" thickBot="1">
      <c r="C210" s="977">
        <v>189</v>
      </c>
      <c r="D210" s="17" t="str">
        <f>IF(C210&lt;(MAX('MI Fittings'!A:A))+1,VLOOKUP(C210,'MI Fittings'!A:K,10),IF(C210&lt;(MAX('CS Press Fittings'!A:A))+1,VLOOKUP(C210,'CS Press Fittings'!A:K,11),IF(C210&lt;(MAX('Steel Nipples'!A:A))+1,VLOOKUP(C210,'Steel Nipples'!A:K,10),IF(C210&lt;(MAX('Steel Cut Lengths'!A:A))+1,VLOOKUP(C210,'Steel Cut Lengths'!A:K,10),IF(C210&lt;(MAX('Pipe Hangers'!A:A))+1,VLOOKUP(C210,'Pipe Hangers'!A:J,10),IF(C210&lt;(MAX('Brass Nipples '!A:A))+1,VLOOKUP(C210,'Brass Nipples '!A:J,10),IF(C210&lt;(MAX('Brass Fittings '!A:A))+1,VLOOKUP(C210,'Brass Fittings '!A:J,10),IF(C210&lt;(MAX(Valves!A:A))+1,VLOOKUP(C210,Valves!A:J,10),IF(C210&lt;(MAX('PEX Tubing'!A:A))+1,VLOOKUP(C210,'PEX Tubing'!A:I,9),IF(C210&lt;(MAX('PEX Fittings - Brass'!A:A))+1,VLOOKUP(C210,'PEX Fittings - Brass'!A:J,10),IF(C210&lt;(MAX('PEX Fittings - EXPN Brass'!A:A))+1,VLOOKUP(C210,'PEX Fittings - EXPN Brass'!A:J,10),IF(C210&lt;(MAX('PEX Fittings - F1807 PPSU '!A:A))+1,VLOOKUP(C210,'PEX Fittings - F1807 PPSU '!A:J,10),IF(C210&lt;(MAX('PEX Fittings - F1960 EPPSU'!A:A))+1,VLOOKUP(C210,'PEX Fittings - F1960 EPPSU'!A:J,10),IF(C210&lt;(MAX(Accessories!A:A))+1,VLOOKUP(C210,Accessories!A:J,10),IF(C210&lt;(MAX('PVC DWV'!A:A))+1,VLOOKUP(C210,'PVC DWV'!A:K,11),IF(C210&lt;(MAX('PVC SCH 40'!A:A))+1,VLOOKUP(C210,'PVC SCH 40'!A:K,11),IF(C210&lt;(MAX('Push Fittings'!A:A))+1,VLOOKUP(C210,'Push Fittings'!A:J,10),IF(C210&lt;(MAX('Copper Wrot'!A:A))+1,VLOOKUP(C210,'Copper Wrot'!A:L,12),IF(C210&lt;(MAX('Cast Copper'!A:A))+1,VLOOKUP(C210,'Cast Copper'!A:J,10),IF(C210&lt;(MAX('Press Copper Fittings'!A:A))+1,VLOOKUP(C210,'Press Copper Fittings'!A:J,10),IF(C210&lt;(MAX('Supply Stops'!A:A))+1,VLOOKUP(C210,'Supply Stops'!A:J,10),IF(C210&lt;(MAX('Supply Lines'!A:A))+1,VLOOKUP(C210,'Supply Lines'!A:J,10),IF(C210&lt;(MAX('Gas Connectors'!A:A))+1,VLOOKUP(C210,'Gas Connectors'!A:J,10),IF(C210&lt;(MAX('CI Fittings'!A:A))+1,VLOOKUP(C210,'CI Fittings'!A:J,10),IF(C210&lt;(MAX('Steel Couplings'!A:A))+1,VLOOKUP(C210,'Steel Couplings'!A:J,10),IF(C210&lt;(MAX(NHC!A:A))+1,VLOOKUP(C210,NHC!A:J,10),IF(C210&lt;(MAX('Dielectric Unions'!A:A))+1,VLOOKUP(C210,'Dielectric Unions'!A:J,10),IF(C210&lt;(MAX('MI Fittings - XH'!A:A))+1,VLOOKUP(C210,'MI Fittings - XH'!A:J,10),IF(C210&lt;(MAX('Steel Nipples - XH'!A:A))+1,VLOOKUP(C210,'Steel Nipples - XH'!A:J,10),IF(C210&lt;(MAX('CPVC Adapters'!A:A))+1,VLOOKUP(C210,'CPVC Adapters'!A:J,10),""))))))))))))))))))))))))))))))</f>
        <v/>
      </c>
      <c r="E210" s="975" t="str">
        <f>IF(C210&lt;(MAX('MI Fittings'!A:A))+1,VLOOKUP(C210,'MI Fittings'!A:K,3),IF(C210&lt;(MAX('CS Press Fittings'!A:A))+1,VLOOKUP(C210,'CS Press Fittings'!A:K,4),IF(C210&lt;(MAX('Steel Nipples'!A:A))+1,VLOOKUP(C210,'Steel Nipples'!A:K,3),IF(C210&lt;(MAX('Steel Cut Lengths'!A:A))+1,VLOOKUP(C210,'Steel Cut Lengths'!A:K,3),IF(C210&lt;(MAX('Pipe Hangers'!A:A))+1,VLOOKUP(C210,'Pipe Hangers'!A:J,3),IF(C210&lt;(MAX('Brass Nipples '!A:A))+1,VLOOKUP(C210,'Brass Nipples '!A:J,3),IF(C210&lt;(MAX('Brass Fittings '!A:A))+1,VLOOKUP(C210,'Brass Fittings '!A:J,3),IF(C210&lt;(MAX(Valves!A:A))+1,VLOOKUP(C210,Valves!A:J,3),IF(C210&lt;(MAX('PEX Tubing'!A:A))+1,VLOOKUP(C210,'PEX Tubing'!A:I,3),IF(C210&lt;(MAX('PEX Fittings - Brass'!A:A))+1,VLOOKUP(C210,'PEX Fittings - Brass'!A:J,3),IF(C210&lt;(MAX('PEX Fittings - EXPN Brass'!A:A))+1,VLOOKUP(C210,'PEX Fittings - EXPN Brass'!A:J,3),IF(C210&lt;(MAX('PEX Fittings - F1807 PPSU '!A:A))+1,VLOOKUP(C210,'PEX Fittings - F1807 PPSU '!A:J,3),IF(C210&lt;(MAX('PEX Fittings - F1960 EPPSU'!A:A))+1,VLOOKUP(C210,'PEX Fittings - F1960 EPPSU'!A:J,3),IF(C210&lt;(MAX(Accessories!A:A))+1,VLOOKUP(C210,Accessories!A:J,3),IF(C210&lt;(MAX('PVC DWV'!A:A))+1,VLOOKUP(C210,'PVC DWV'!A:K,3),IF(C210&lt;(MAX('PVC SCH 40'!A:A))+1,VLOOKUP(C210,'PVC SCH 40'!A:K,3),IF(C210&lt;(MAX('Push Fittings'!A:A))+1,VLOOKUP(C210,'Push Fittings'!A:J,3),IF(C210&lt;(MAX('Copper Wrot'!A:A))+1,VLOOKUP(C210,'Copper Wrot'!A:L,3),IF(C210&lt;(MAX('Cast Copper'!A:A))+1,VLOOKUP(C210,'Cast Copper'!A:J,3),IF(C210&lt;(MAX('Cast Copper'!A:A))+1,VLOOKUP(C210,'Cast Copper'!A:J,3),IF(C210&lt;(MAX('Press Copper Fittings'!A:A))+1,VLOOKUP(C210,'Press Copper Fittings'!A:J,3),IF(C210&lt;(MAX('Supply Stops'!A:A))+1,VLOOKUP(C210,'Supply Stops'!A:J,3),IF(C210&lt;(MAX('Supply Lines'!A:A))+1,VLOOKUP(C210,'Supply Lines'!A:J,3),IF(C210&lt;(MAX('Gas Connectors'!A:A))+1,VLOOKUP(C210,'Gas Connectors'!A:J,3),IF(C210&lt;(MAX('CI Fittings'!A:A))+1,VLOOKUP(C210,'CI Fittings'!A:J,3),IF(C210&lt;(MAX('Steel Couplings'!A:A))+1,VLOOKUP(C210,'Steel Couplings'!A:J,3),IF(C210&lt;(MAX(NHC!A:A))+1,VLOOKUP(C210,NHC!A:J,3),IF(C210&lt;(MAX('Dielectric Unions'!A:A))+1,VLOOKUP(C210,'Dielectric Unions'!A:J,3),IF(C210&lt;(MAX('MI Fittings - XH'!A:A))+1,VLOOKUP(C210,'MI Fittings - XH'!A:J,3),IF(C210&lt;(MAX('Steel Nipples - XH'!A:A))+1,VLOOKUP(C210,'Steel Nipples - XH'!A:J,3),IF(C210&lt;(MAX('CPVC Adapters'!A:A))+1,VLOOKUP(C210,'CPVC Adapters'!A:J,3),"")))))))))))))))))))))))))))))))</f>
        <v/>
      </c>
      <c r="F210" s="1376" t="str">
        <f>IFERROR(VLOOKUP(E210,'Consolidated Master Sheet'!B:C,2,0),"")</f>
        <v/>
      </c>
      <c r="G210" s="1377"/>
      <c r="H210" s="345" t="str">
        <f>IFERROR(VLOOKUP(E210,'PEX Tubing'!C:H,6,0),IFERROR(VLOOKUP(E210,'Consolidated Master Sheet'!B:G,6,0),""))</f>
        <v/>
      </c>
      <c r="I210" s="1554">
        <f>IF(C210&lt;(MAX('MI Fittings'!A:A))+1,VLOOKUP(C210,'MI Fittings'!A:K,7),IF(C210&lt;(MAX('CS Press Fittings'!A:A))+1,VLOOKUP(C210,'CS Press Fittings'!A:K,8),IF(C210&lt;(MAX('Steel Nipples'!A:A))+1,VLOOKUP(C210,'Steel Nipples'!A:K,7),IF(C210&lt;(MAX('Steel Cut Lengths'!A:A))+1,VLOOKUP(C210,'Steel Cut Lengths'!A:K,7),IF(C210&lt;(MAX('Pipe Hangers'!A:A))+1,VLOOKUP(C210,'Pipe Hangers'!A:J,7),IF(C210&lt;(MAX('Brass Nipples '!A:A))+1,VLOOKUP(C210,'Brass Nipples '!A:J,7),IF(C210&lt;(MAX('Brass Fittings '!A:A))+1,VLOOKUP(C210,'Brass Fittings '!A:J,7),IF(C210&lt;(MAX(Valves!A:A))+1,VLOOKUP(C210,Valves!A:J,7),IF(C210&lt;(MAX('PEX Tubing'!A:A))+1,VLOOKUP(C210,'PEX Tubing'!A:I,7),IF(C210&lt;(MAX('PEX Fittings - Brass'!A:A))+1,VLOOKUP(C210,'PEX Fittings - Brass'!A:J,7),IF(C210&lt;(MAX('PEX Fittings - EXPN Brass'!A:A))+1,VLOOKUP(C210,'PEX Fittings - EXPN Brass'!A:J,7),IF(C210&lt;(MAX('PEX Fittings - F1807 PPSU '!A:A))+1,VLOOKUP(C210,'PEX Fittings - F1807 PPSU '!A:J,7),IF(C210&lt;(MAX('PEX Fittings - F1960 EPPSU'!A:A))+1,VLOOKUP(C210,'PEX Fittings - F1960 EPPSU'!A:J,7),IF(C210&lt;(MAX(Accessories!A:A))+1,VLOOKUP(C210,Accessories!A:J,7),IF(C210&lt;(MAX('PVC DWV'!A:A))+1,VLOOKUP(C210,'PVC DWV'!A:K,8),IF(C210&lt;(MAX('PVC SCH 40'!A:A))+1,VLOOKUP(C210,'PVC SCH 40'!A:K,7),IF(C210&lt;(MAX('Push Fittings'!A:A))+1,VLOOKUP(C210,'Push Fittings'!A:J,7),IF(C210&lt;(MAX('Copper Wrot'!A:A))+1,VLOOKUP(C210,'Copper Wrot'!A:L,9),IF(C210&lt;(MAX('Cast Copper'!A:A))+1,VLOOKUP(C210,'Cast Copper'!A:J,6),IF(C210&lt;(MAX('Press Copper Fittings'!A:A))+1,VLOOKUP(C210,'Press Copper Fittings'!A:J,7),IF(C210&lt;(MAX('Supply Stops'!A:A))+1,VLOOKUP(C210,'Supply Stops'!A:J,7),IF(C210&lt;(MAX('Supply Lines'!A:A))+1,VLOOKUP(C210,'Supply Lines'!A:J,7),IF(C210&lt;(MAX('Gas Connectors'!A:A))+1,VLOOKUP(C210,'Gas Connectors'!A:J,7),IF(C210&lt;(MAX('CI Fittings'!A:A))+1,VLOOKUP(C210,'CI Fittings'!A:J,7),IF(C210&lt;(MAX('Steel Couplings'!A:A))+1,VLOOKUP(C210,'Steel Couplings'!A:J,7),IF(C210&lt;(MAX(NHC!A:A))+1,VLOOKUP(C210,NHC!A:J,7),IF(C210&lt;(MAX('Dielectric Unions'!A:A))+1,VLOOKUP(C210,'Dielectric Unions'!A:J,7),IF(C210&lt;(MAX('MI Fittings - XH'!A:A))+1,VLOOKUP(C210,'MI Fittings - XH'!A:J,7),IF(C210&lt;(MAX('Steel Nipples - XH'!A:A))+1,VLOOKUP(C210,'Steel Nipples - XH'!A:J,7),IF(C210&lt;(MAX('CPVC Adapters'!A:A))+1,VLOOKUP(C210,'CPVC Adapters'!A:J,7),0))))))))))))))))))))))))))))))</f>
        <v>0</v>
      </c>
      <c r="J210" s="1555">
        <f t="shared" si="3"/>
        <v>0</v>
      </c>
    </row>
    <row r="211" spans="3:10" ht="15" customHeight="1" thickTop="1" thickBot="1">
      <c r="C211" s="976">
        <v>190</v>
      </c>
      <c r="D211" s="17" t="str">
        <f>IF(C211&lt;(MAX('MI Fittings'!A:A))+1,VLOOKUP(C211,'MI Fittings'!A:K,10),IF(C211&lt;(MAX('CS Press Fittings'!A:A))+1,VLOOKUP(C211,'CS Press Fittings'!A:K,11),IF(C211&lt;(MAX('Steel Nipples'!A:A))+1,VLOOKUP(C211,'Steel Nipples'!A:K,10),IF(C211&lt;(MAX('Steel Cut Lengths'!A:A))+1,VLOOKUP(C211,'Steel Cut Lengths'!A:K,10),IF(C211&lt;(MAX('Pipe Hangers'!A:A))+1,VLOOKUP(C211,'Pipe Hangers'!A:J,10),IF(C211&lt;(MAX('Brass Nipples '!A:A))+1,VLOOKUP(C211,'Brass Nipples '!A:J,10),IF(C211&lt;(MAX('Brass Fittings '!A:A))+1,VLOOKUP(C211,'Brass Fittings '!A:J,10),IF(C211&lt;(MAX(Valves!A:A))+1,VLOOKUP(C211,Valves!A:J,10),IF(C211&lt;(MAX('PEX Tubing'!A:A))+1,VLOOKUP(C211,'PEX Tubing'!A:I,9),IF(C211&lt;(MAX('PEX Fittings - Brass'!A:A))+1,VLOOKUP(C211,'PEX Fittings - Brass'!A:J,10),IF(C211&lt;(MAX('PEX Fittings - EXPN Brass'!A:A))+1,VLOOKUP(C211,'PEX Fittings - EXPN Brass'!A:J,10),IF(C211&lt;(MAX('PEX Fittings - F1807 PPSU '!A:A))+1,VLOOKUP(C211,'PEX Fittings - F1807 PPSU '!A:J,10),IF(C211&lt;(MAX('PEX Fittings - F1960 EPPSU'!A:A))+1,VLOOKUP(C211,'PEX Fittings - F1960 EPPSU'!A:J,10),IF(C211&lt;(MAX(Accessories!A:A))+1,VLOOKUP(C211,Accessories!A:J,10),IF(C211&lt;(MAX('PVC DWV'!A:A))+1,VLOOKUP(C211,'PVC DWV'!A:K,11),IF(C211&lt;(MAX('PVC SCH 40'!A:A))+1,VLOOKUP(C211,'PVC SCH 40'!A:K,11),IF(C211&lt;(MAX('Push Fittings'!A:A))+1,VLOOKUP(C211,'Push Fittings'!A:J,10),IF(C211&lt;(MAX('Copper Wrot'!A:A))+1,VLOOKUP(C211,'Copper Wrot'!A:L,12),IF(C211&lt;(MAX('Cast Copper'!A:A))+1,VLOOKUP(C211,'Cast Copper'!A:J,10),IF(C211&lt;(MAX('Press Copper Fittings'!A:A))+1,VLOOKUP(C211,'Press Copper Fittings'!A:J,10),IF(C211&lt;(MAX('Supply Stops'!A:A))+1,VLOOKUP(C211,'Supply Stops'!A:J,10),IF(C211&lt;(MAX('Supply Lines'!A:A))+1,VLOOKUP(C211,'Supply Lines'!A:J,10),IF(C211&lt;(MAX('Gas Connectors'!A:A))+1,VLOOKUP(C211,'Gas Connectors'!A:J,10),IF(C211&lt;(MAX('CI Fittings'!A:A))+1,VLOOKUP(C211,'CI Fittings'!A:J,10),IF(C211&lt;(MAX('Steel Couplings'!A:A))+1,VLOOKUP(C211,'Steel Couplings'!A:J,10),IF(C211&lt;(MAX(NHC!A:A))+1,VLOOKUP(C211,NHC!A:J,10),IF(C211&lt;(MAX('Dielectric Unions'!A:A))+1,VLOOKUP(C211,'Dielectric Unions'!A:J,10),IF(C211&lt;(MAX('MI Fittings - XH'!A:A))+1,VLOOKUP(C211,'MI Fittings - XH'!A:J,10),IF(C211&lt;(MAX('Steel Nipples - XH'!A:A))+1,VLOOKUP(C211,'Steel Nipples - XH'!A:J,10),IF(C211&lt;(MAX('CPVC Adapters'!A:A))+1,VLOOKUP(C211,'CPVC Adapters'!A:J,10),""))))))))))))))))))))))))))))))</f>
        <v/>
      </c>
      <c r="E211" s="975" t="str">
        <f>IF(C211&lt;(MAX('MI Fittings'!A:A))+1,VLOOKUP(C211,'MI Fittings'!A:K,3),IF(C211&lt;(MAX('CS Press Fittings'!A:A))+1,VLOOKUP(C211,'CS Press Fittings'!A:K,4),IF(C211&lt;(MAX('Steel Nipples'!A:A))+1,VLOOKUP(C211,'Steel Nipples'!A:K,3),IF(C211&lt;(MAX('Steel Cut Lengths'!A:A))+1,VLOOKUP(C211,'Steel Cut Lengths'!A:K,3),IF(C211&lt;(MAX('Pipe Hangers'!A:A))+1,VLOOKUP(C211,'Pipe Hangers'!A:J,3),IF(C211&lt;(MAX('Brass Nipples '!A:A))+1,VLOOKUP(C211,'Brass Nipples '!A:J,3),IF(C211&lt;(MAX('Brass Fittings '!A:A))+1,VLOOKUP(C211,'Brass Fittings '!A:J,3),IF(C211&lt;(MAX(Valves!A:A))+1,VLOOKUP(C211,Valves!A:J,3),IF(C211&lt;(MAX('PEX Tubing'!A:A))+1,VLOOKUP(C211,'PEX Tubing'!A:I,3),IF(C211&lt;(MAX('PEX Fittings - Brass'!A:A))+1,VLOOKUP(C211,'PEX Fittings - Brass'!A:J,3),IF(C211&lt;(MAX('PEX Fittings - EXPN Brass'!A:A))+1,VLOOKUP(C211,'PEX Fittings - EXPN Brass'!A:J,3),IF(C211&lt;(MAX('PEX Fittings - F1807 PPSU '!A:A))+1,VLOOKUP(C211,'PEX Fittings - F1807 PPSU '!A:J,3),IF(C211&lt;(MAX('PEX Fittings - F1960 EPPSU'!A:A))+1,VLOOKUP(C211,'PEX Fittings - F1960 EPPSU'!A:J,3),IF(C211&lt;(MAX(Accessories!A:A))+1,VLOOKUP(C211,Accessories!A:J,3),IF(C211&lt;(MAX('PVC DWV'!A:A))+1,VLOOKUP(C211,'PVC DWV'!A:K,3),IF(C211&lt;(MAX('PVC SCH 40'!A:A))+1,VLOOKUP(C211,'PVC SCH 40'!A:K,3),IF(C211&lt;(MAX('Push Fittings'!A:A))+1,VLOOKUP(C211,'Push Fittings'!A:J,3),IF(C211&lt;(MAX('Copper Wrot'!A:A))+1,VLOOKUP(C211,'Copper Wrot'!A:L,3),IF(C211&lt;(MAX('Cast Copper'!A:A))+1,VLOOKUP(C211,'Cast Copper'!A:J,3),IF(C211&lt;(MAX('Cast Copper'!A:A))+1,VLOOKUP(C211,'Cast Copper'!A:J,3),IF(C211&lt;(MAX('Press Copper Fittings'!A:A))+1,VLOOKUP(C211,'Press Copper Fittings'!A:J,3),IF(C211&lt;(MAX('Supply Stops'!A:A))+1,VLOOKUP(C211,'Supply Stops'!A:J,3),IF(C211&lt;(MAX('Supply Lines'!A:A))+1,VLOOKUP(C211,'Supply Lines'!A:J,3),IF(C211&lt;(MAX('Gas Connectors'!A:A))+1,VLOOKUP(C211,'Gas Connectors'!A:J,3),IF(C211&lt;(MAX('CI Fittings'!A:A))+1,VLOOKUP(C211,'CI Fittings'!A:J,3),IF(C211&lt;(MAX('Steel Couplings'!A:A))+1,VLOOKUP(C211,'Steel Couplings'!A:J,3),IF(C211&lt;(MAX(NHC!A:A))+1,VLOOKUP(C211,NHC!A:J,3),IF(C211&lt;(MAX('Dielectric Unions'!A:A))+1,VLOOKUP(C211,'Dielectric Unions'!A:J,3),IF(C211&lt;(MAX('MI Fittings - XH'!A:A))+1,VLOOKUP(C211,'MI Fittings - XH'!A:J,3),IF(C211&lt;(MAX('Steel Nipples - XH'!A:A))+1,VLOOKUP(C211,'Steel Nipples - XH'!A:J,3),IF(C211&lt;(MAX('CPVC Adapters'!A:A))+1,VLOOKUP(C211,'CPVC Adapters'!A:J,3),"")))))))))))))))))))))))))))))))</f>
        <v/>
      </c>
      <c r="F211" s="1376" t="str">
        <f>IFERROR(VLOOKUP(E211,'Consolidated Master Sheet'!B:C,2,0),"")</f>
        <v/>
      </c>
      <c r="G211" s="1377"/>
      <c r="H211" s="345" t="str">
        <f>IFERROR(VLOOKUP(E211,'PEX Tubing'!C:H,6,0),IFERROR(VLOOKUP(E211,'Consolidated Master Sheet'!B:G,6,0),""))</f>
        <v/>
      </c>
      <c r="I211" s="1554">
        <f>IF(C211&lt;(MAX('MI Fittings'!A:A))+1,VLOOKUP(C211,'MI Fittings'!A:K,7),IF(C211&lt;(MAX('CS Press Fittings'!A:A))+1,VLOOKUP(C211,'CS Press Fittings'!A:K,8),IF(C211&lt;(MAX('Steel Nipples'!A:A))+1,VLOOKUP(C211,'Steel Nipples'!A:K,7),IF(C211&lt;(MAX('Steel Cut Lengths'!A:A))+1,VLOOKUP(C211,'Steel Cut Lengths'!A:K,7),IF(C211&lt;(MAX('Pipe Hangers'!A:A))+1,VLOOKUP(C211,'Pipe Hangers'!A:J,7),IF(C211&lt;(MAX('Brass Nipples '!A:A))+1,VLOOKUP(C211,'Brass Nipples '!A:J,7),IF(C211&lt;(MAX('Brass Fittings '!A:A))+1,VLOOKUP(C211,'Brass Fittings '!A:J,7),IF(C211&lt;(MAX(Valves!A:A))+1,VLOOKUP(C211,Valves!A:J,7),IF(C211&lt;(MAX('PEX Tubing'!A:A))+1,VLOOKUP(C211,'PEX Tubing'!A:I,7),IF(C211&lt;(MAX('PEX Fittings - Brass'!A:A))+1,VLOOKUP(C211,'PEX Fittings - Brass'!A:J,7),IF(C211&lt;(MAX('PEX Fittings - EXPN Brass'!A:A))+1,VLOOKUP(C211,'PEX Fittings - EXPN Brass'!A:J,7),IF(C211&lt;(MAX('PEX Fittings - F1807 PPSU '!A:A))+1,VLOOKUP(C211,'PEX Fittings - F1807 PPSU '!A:J,7),IF(C211&lt;(MAX('PEX Fittings - F1960 EPPSU'!A:A))+1,VLOOKUP(C211,'PEX Fittings - F1960 EPPSU'!A:J,7),IF(C211&lt;(MAX(Accessories!A:A))+1,VLOOKUP(C211,Accessories!A:J,7),IF(C211&lt;(MAX('PVC DWV'!A:A))+1,VLOOKUP(C211,'PVC DWV'!A:K,8),IF(C211&lt;(MAX('PVC SCH 40'!A:A))+1,VLOOKUP(C211,'PVC SCH 40'!A:K,7),IF(C211&lt;(MAX('Push Fittings'!A:A))+1,VLOOKUP(C211,'Push Fittings'!A:J,7),IF(C211&lt;(MAX('Copper Wrot'!A:A))+1,VLOOKUP(C211,'Copper Wrot'!A:L,9),IF(C211&lt;(MAX('Cast Copper'!A:A))+1,VLOOKUP(C211,'Cast Copper'!A:J,6),IF(C211&lt;(MAX('Press Copper Fittings'!A:A))+1,VLOOKUP(C211,'Press Copper Fittings'!A:J,7),IF(C211&lt;(MAX('Supply Stops'!A:A))+1,VLOOKUP(C211,'Supply Stops'!A:J,7),IF(C211&lt;(MAX('Supply Lines'!A:A))+1,VLOOKUP(C211,'Supply Lines'!A:J,7),IF(C211&lt;(MAX('Gas Connectors'!A:A))+1,VLOOKUP(C211,'Gas Connectors'!A:J,7),IF(C211&lt;(MAX('CI Fittings'!A:A))+1,VLOOKUP(C211,'CI Fittings'!A:J,7),IF(C211&lt;(MAX('Steel Couplings'!A:A))+1,VLOOKUP(C211,'Steel Couplings'!A:J,7),IF(C211&lt;(MAX(NHC!A:A))+1,VLOOKUP(C211,NHC!A:J,7),IF(C211&lt;(MAX('Dielectric Unions'!A:A))+1,VLOOKUP(C211,'Dielectric Unions'!A:J,7),IF(C211&lt;(MAX('MI Fittings - XH'!A:A))+1,VLOOKUP(C211,'MI Fittings - XH'!A:J,7),IF(C211&lt;(MAX('Steel Nipples - XH'!A:A))+1,VLOOKUP(C211,'Steel Nipples - XH'!A:J,7),IF(C211&lt;(MAX('CPVC Adapters'!A:A))+1,VLOOKUP(C211,'CPVC Adapters'!A:J,7),0))))))))))))))))))))))))))))))</f>
        <v>0</v>
      </c>
      <c r="J211" s="1555">
        <f t="shared" si="3"/>
        <v>0</v>
      </c>
    </row>
    <row r="212" spans="3:10" ht="15" customHeight="1" thickTop="1" thickBot="1">
      <c r="C212" s="977">
        <v>191</v>
      </c>
      <c r="D212" s="17" t="str">
        <f>IF(C212&lt;(MAX('MI Fittings'!A:A))+1,VLOOKUP(C212,'MI Fittings'!A:K,10),IF(C212&lt;(MAX('CS Press Fittings'!A:A))+1,VLOOKUP(C212,'CS Press Fittings'!A:K,11),IF(C212&lt;(MAX('Steel Nipples'!A:A))+1,VLOOKUP(C212,'Steel Nipples'!A:K,10),IF(C212&lt;(MAX('Steel Cut Lengths'!A:A))+1,VLOOKUP(C212,'Steel Cut Lengths'!A:K,10),IF(C212&lt;(MAX('Pipe Hangers'!A:A))+1,VLOOKUP(C212,'Pipe Hangers'!A:J,10),IF(C212&lt;(MAX('Brass Nipples '!A:A))+1,VLOOKUP(C212,'Brass Nipples '!A:J,10),IF(C212&lt;(MAX('Brass Fittings '!A:A))+1,VLOOKUP(C212,'Brass Fittings '!A:J,10),IF(C212&lt;(MAX(Valves!A:A))+1,VLOOKUP(C212,Valves!A:J,10),IF(C212&lt;(MAX('PEX Tubing'!A:A))+1,VLOOKUP(C212,'PEX Tubing'!A:I,9),IF(C212&lt;(MAX('PEX Fittings - Brass'!A:A))+1,VLOOKUP(C212,'PEX Fittings - Brass'!A:J,10),IF(C212&lt;(MAX('PEX Fittings - EXPN Brass'!A:A))+1,VLOOKUP(C212,'PEX Fittings - EXPN Brass'!A:J,10),IF(C212&lt;(MAX('PEX Fittings - F1807 PPSU '!A:A))+1,VLOOKUP(C212,'PEX Fittings - F1807 PPSU '!A:J,10),IF(C212&lt;(MAX('PEX Fittings - F1960 EPPSU'!A:A))+1,VLOOKUP(C212,'PEX Fittings - F1960 EPPSU'!A:J,10),IF(C212&lt;(MAX(Accessories!A:A))+1,VLOOKUP(C212,Accessories!A:J,10),IF(C212&lt;(MAX('PVC DWV'!A:A))+1,VLOOKUP(C212,'PVC DWV'!A:K,11),IF(C212&lt;(MAX('PVC SCH 40'!A:A))+1,VLOOKUP(C212,'PVC SCH 40'!A:K,11),IF(C212&lt;(MAX('Push Fittings'!A:A))+1,VLOOKUP(C212,'Push Fittings'!A:J,10),IF(C212&lt;(MAX('Copper Wrot'!A:A))+1,VLOOKUP(C212,'Copper Wrot'!A:L,12),IF(C212&lt;(MAX('Cast Copper'!A:A))+1,VLOOKUP(C212,'Cast Copper'!A:J,10),IF(C212&lt;(MAX('Press Copper Fittings'!A:A))+1,VLOOKUP(C212,'Press Copper Fittings'!A:J,10),IF(C212&lt;(MAX('Supply Stops'!A:A))+1,VLOOKUP(C212,'Supply Stops'!A:J,10),IF(C212&lt;(MAX('Supply Lines'!A:A))+1,VLOOKUP(C212,'Supply Lines'!A:J,10),IF(C212&lt;(MAX('Gas Connectors'!A:A))+1,VLOOKUP(C212,'Gas Connectors'!A:J,10),IF(C212&lt;(MAX('CI Fittings'!A:A))+1,VLOOKUP(C212,'CI Fittings'!A:J,10),IF(C212&lt;(MAX('Steel Couplings'!A:A))+1,VLOOKUP(C212,'Steel Couplings'!A:J,10),IF(C212&lt;(MAX(NHC!A:A))+1,VLOOKUP(C212,NHC!A:J,10),IF(C212&lt;(MAX('Dielectric Unions'!A:A))+1,VLOOKUP(C212,'Dielectric Unions'!A:J,10),IF(C212&lt;(MAX('MI Fittings - XH'!A:A))+1,VLOOKUP(C212,'MI Fittings - XH'!A:J,10),IF(C212&lt;(MAX('Steel Nipples - XH'!A:A))+1,VLOOKUP(C212,'Steel Nipples - XH'!A:J,10),IF(C212&lt;(MAX('CPVC Adapters'!A:A))+1,VLOOKUP(C212,'CPVC Adapters'!A:J,10),""))))))))))))))))))))))))))))))</f>
        <v/>
      </c>
      <c r="E212" s="975" t="str">
        <f>IF(C212&lt;(MAX('MI Fittings'!A:A))+1,VLOOKUP(C212,'MI Fittings'!A:K,3),IF(C212&lt;(MAX('CS Press Fittings'!A:A))+1,VLOOKUP(C212,'CS Press Fittings'!A:K,4),IF(C212&lt;(MAX('Steel Nipples'!A:A))+1,VLOOKUP(C212,'Steel Nipples'!A:K,3),IF(C212&lt;(MAX('Steel Cut Lengths'!A:A))+1,VLOOKUP(C212,'Steel Cut Lengths'!A:K,3),IF(C212&lt;(MAX('Pipe Hangers'!A:A))+1,VLOOKUP(C212,'Pipe Hangers'!A:J,3),IF(C212&lt;(MAX('Brass Nipples '!A:A))+1,VLOOKUP(C212,'Brass Nipples '!A:J,3),IF(C212&lt;(MAX('Brass Fittings '!A:A))+1,VLOOKUP(C212,'Brass Fittings '!A:J,3),IF(C212&lt;(MAX(Valves!A:A))+1,VLOOKUP(C212,Valves!A:J,3),IF(C212&lt;(MAX('PEX Tubing'!A:A))+1,VLOOKUP(C212,'PEX Tubing'!A:I,3),IF(C212&lt;(MAX('PEX Fittings - Brass'!A:A))+1,VLOOKUP(C212,'PEX Fittings - Brass'!A:J,3),IF(C212&lt;(MAX('PEX Fittings - EXPN Brass'!A:A))+1,VLOOKUP(C212,'PEX Fittings - EXPN Brass'!A:J,3),IF(C212&lt;(MAX('PEX Fittings - F1807 PPSU '!A:A))+1,VLOOKUP(C212,'PEX Fittings - F1807 PPSU '!A:J,3),IF(C212&lt;(MAX('PEX Fittings - F1960 EPPSU'!A:A))+1,VLOOKUP(C212,'PEX Fittings - F1960 EPPSU'!A:J,3),IF(C212&lt;(MAX(Accessories!A:A))+1,VLOOKUP(C212,Accessories!A:J,3),IF(C212&lt;(MAX('PVC DWV'!A:A))+1,VLOOKUP(C212,'PVC DWV'!A:K,3),IF(C212&lt;(MAX('PVC SCH 40'!A:A))+1,VLOOKUP(C212,'PVC SCH 40'!A:K,3),IF(C212&lt;(MAX('Push Fittings'!A:A))+1,VLOOKUP(C212,'Push Fittings'!A:J,3),IF(C212&lt;(MAX('Copper Wrot'!A:A))+1,VLOOKUP(C212,'Copper Wrot'!A:L,3),IF(C212&lt;(MAX('Cast Copper'!A:A))+1,VLOOKUP(C212,'Cast Copper'!A:J,3),IF(C212&lt;(MAX('Cast Copper'!A:A))+1,VLOOKUP(C212,'Cast Copper'!A:J,3),IF(C212&lt;(MAX('Press Copper Fittings'!A:A))+1,VLOOKUP(C212,'Press Copper Fittings'!A:J,3),IF(C212&lt;(MAX('Supply Stops'!A:A))+1,VLOOKUP(C212,'Supply Stops'!A:J,3),IF(C212&lt;(MAX('Supply Lines'!A:A))+1,VLOOKUP(C212,'Supply Lines'!A:J,3),IF(C212&lt;(MAX('Gas Connectors'!A:A))+1,VLOOKUP(C212,'Gas Connectors'!A:J,3),IF(C212&lt;(MAX('CI Fittings'!A:A))+1,VLOOKUP(C212,'CI Fittings'!A:J,3),IF(C212&lt;(MAX('Steel Couplings'!A:A))+1,VLOOKUP(C212,'Steel Couplings'!A:J,3),IF(C212&lt;(MAX(NHC!A:A))+1,VLOOKUP(C212,NHC!A:J,3),IF(C212&lt;(MAX('Dielectric Unions'!A:A))+1,VLOOKUP(C212,'Dielectric Unions'!A:J,3),IF(C212&lt;(MAX('MI Fittings - XH'!A:A))+1,VLOOKUP(C212,'MI Fittings - XH'!A:J,3),IF(C212&lt;(MAX('Steel Nipples - XH'!A:A))+1,VLOOKUP(C212,'Steel Nipples - XH'!A:J,3),IF(C212&lt;(MAX('CPVC Adapters'!A:A))+1,VLOOKUP(C212,'CPVC Adapters'!A:J,3),"")))))))))))))))))))))))))))))))</f>
        <v/>
      </c>
      <c r="F212" s="1376" t="str">
        <f>IFERROR(VLOOKUP(E212,'Consolidated Master Sheet'!B:C,2,0),"")</f>
        <v/>
      </c>
      <c r="G212" s="1377"/>
      <c r="H212" s="345" t="str">
        <f>IFERROR(VLOOKUP(E212,'PEX Tubing'!C:H,6,0),IFERROR(VLOOKUP(E212,'Consolidated Master Sheet'!B:G,6,0),""))</f>
        <v/>
      </c>
      <c r="I212" s="1554">
        <f>IF(C212&lt;(MAX('MI Fittings'!A:A))+1,VLOOKUP(C212,'MI Fittings'!A:K,7),IF(C212&lt;(MAX('CS Press Fittings'!A:A))+1,VLOOKUP(C212,'CS Press Fittings'!A:K,8),IF(C212&lt;(MAX('Steel Nipples'!A:A))+1,VLOOKUP(C212,'Steel Nipples'!A:K,7),IF(C212&lt;(MAX('Steel Cut Lengths'!A:A))+1,VLOOKUP(C212,'Steel Cut Lengths'!A:K,7),IF(C212&lt;(MAX('Pipe Hangers'!A:A))+1,VLOOKUP(C212,'Pipe Hangers'!A:J,7),IF(C212&lt;(MAX('Brass Nipples '!A:A))+1,VLOOKUP(C212,'Brass Nipples '!A:J,7),IF(C212&lt;(MAX('Brass Fittings '!A:A))+1,VLOOKUP(C212,'Brass Fittings '!A:J,7),IF(C212&lt;(MAX(Valves!A:A))+1,VLOOKUP(C212,Valves!A:J,7),IF(C212&lt;(MAX('PEX Tubing'!A:A))+1,VLOOKUP(C212,'PEX Tubing'!A:I,7),IF(C212&lt;(MAX('PEX Fittings - Brass'!A:A))+1,VLOOKUP(C212,'PEX Fittings - Brass'!A:J,7),IF(C212&lt;(MAX('PEX Fittings - EXPN Brass'!A:A))+1,VLOOKUP(C212,'PEX Fittings - EXPN Brass'!A:J,7),IF(C212&lt;(MAX('PEX Fittings - F1807 PPSU '!A:A))+1,VLOOKUP(C212,'PEX Fittings - F1807 PPSU '!A:J,7),IF(C212&lt;(MAX('PEX Fittings - F1960 EPPSU'!A:A))+1,VLOOKUP(C212,'PEX Fittings - F1960 EPPSU'!A:J,7),IF(C212&lt;(MAX(Accessories!A:A))+1,VLOOKUP(C212,Accessories!A:J,7),IF(C212&lt;(MAX('PVC DWV'!A:A))+1,VLOOKUP(C212,'PVC DWV'!A:K,8),IF(C212&lt;(MAX('PVC SCH 40'!A:A))+1,VLOOKUP(C212,'PVC SCH 40'!A:K,7),IF(C212&lt;(MAX('Push Fittings'!A:A))+1,VLOOKUP(C212,'Push Fittings'!A:J,7),IF(C212&lt;(MAX('Copper Wrot'!A:A))+1,VLOOKUP(C212,'Copper Wrot'!A:L,9),IF(C212&lt;(MAX('Cast Copper'!A:A))+1,VLOOKUP(C212,'Cast Copper'!A:J,6),IF(C212&lt;(MAX('Press Copper Fittings'!A:A))+1,VLOOKUP(C212,'Press Copper Fittings'!A:J,7),IF(C212&lt;(MAX('Supply Stops'!A:A))+1,VLOOKUP(C212,'Supply Stops'!A:J,7),IF(C212&lt;(MAX('Supply Lines'!A:A))+1,VLOOKUP(C212,'Supply Lines'!A:J,7),IF(C212&lt;(MAX('Gas Connectors'!A:A))+1,VLOOKUP(C212,'Gas Connectors'!A:J,7),IF(C212&lt;(MAX('CI Fittings'!A:A))+1,VLOOKUP(C212,'CI Fittings'!A:J,7),IF(C212&lt;(MAX('Steel Couplings'!A:A))+1,VLOOKUP(C212,'Steel Couplings'!A:J,7),IF(C212&lt;(MAX(NHC!A:A))+1,VLOOKUP(C212,NHC!A:J,7),IF(C212&lt;(MAX('Dielectric Unions'!A:A))+1,VLOOKUP(C212,'Dielectric Unions'!A:J,7),IF(C212&lt;(MAX('MI Fittings - XH'!A:A))+1,VLOOKUP(C212,'MI Fittings - XH'!A:J,7),IF(C212&lt;(MAX('Steel Nipples - XH'!A:A))+1,VLOOKUP(C212,'Steel Nipples - XH'!A:J,7),IF(C212&lt;(MAX('CPVC Adapters'!A:A))+1,VLOOKUP(C212,'CPVC Adapters'!A:J,7),0))))))))))))))))))))))))))))))</f>
        <v>0</v>
      </c>
      <c r="J212" s="1555">
        <f t="shared" si="3"/>
        <v>0</v>
      </c>
    </row>
    <row r="213" spans="3:10" ht="15" customHeight="1" thickTop="1" thickBot="1">
      <c r="C213" s="976">
        <v>192</v>
      </c>
      <c r="D213" s="17" t="str">
        <f>IF(C213&lt;(MAX('MI Fittings'!A:A))+1,VLOOKUP(C213,'MI Fittings'!A:K,10),IF(C213&lt;(MAX('CS Press Fittings'!A:A))+1,VLOOKUP(C213,'CS Press Fittings'!A:K,11),IF(C213&lt;(MAX('Steel Nipples'!A:A))+1,VLOOKUP(C213,'Steel Nipples'!A:K,10),IF(C213&lt;(MAX('Steel Cut Lengths'!A:A))+1,VLOOKUP(C213,'Steel Cut Lengths'!A:K,10),IF(C213&lt;(MAX('Pipe Hangers'!A:A))+1,VLOOKUP(C213,'Pipe Hangers'!A:J,10),IF(C213&lt;(MAX('Brass Nipples '!A:A))+1,VLOOKUP(C213,'Brass Nipples '!A:J,10),IF(C213&lt;(MAX('Brass Fittings '!A:A))+1,VLOOKUP(C213,'Brass Fittings '!A:J,10),IF(C213&lt;(MAX(Valves!A:A))+1,VLOOKUP(C213,Valves!A:J,10),IF(C213&lt;(MAX('PEX Tubing'!A:A))+1,VLOOKUP(C213,'PEX Tubing'!A:I,9),IF(C213&lt;(MAX('PEX Fittings - Brass'!A:A))+1,VLOOKUP(C213,'PEX Fittings - Brass'!A:J,10),IF(C213&lt;(MAX('PEX Fittings - EXPN Brass'!A:A))+1,VLOOKUP(C213,'PEX Fittings - EXPN Brass'!A:J,10),IF(C213&lt;(MAX('PEX Fittings - F1807 PPSU '!A:A))+1,VLOOKUP(C213,'PEX Fittings - F1807 PPSU '!A:J,10),IF(C213&lt;(MAX('PEX Fittings - F1960 EPPSU'!A:A))+1,VLOOKUP(C213,'PEX Fittings - F1960 EPPSU'!A:J,10),IF(C213&lt;(MAX(Accessories!A:A))+1,VLOOKUP(C213,Accessories!A:J,10),IF(C213&lt;(MAX('PVC DWV'!A:A))+1,VLOOKUP(C213,'PVC DWV'!A:K,11),IF(C213&lt;(MAX('PVC SCH 40'!A:A))+1,VLOOKUP(C213,'PVC SCH 40'!A:K,11),IF(C213&lt;(MAX('Push Fittings'!A:A))+1,VLOOKUP(C213,'Push Fittings'!A:J,10),IF(C213&lt;(MAX('Copper Wrot'!A:A))+1,VLOOKUP(C213,'Copper Wrot'!A:L,12),IF(C213&lt;(MAX('Cast Copper'!A:A))+1,VLOOKUP(C213,'Cast Copper'!A:J,10),IF(C213&lt;(MAX('Press Copper Fittings'!A:A))+1,VLOOKUP(C213,'Press Copper Fittings'!A:J,10),IF(C213&lt;(MAX('Supply Stops'!A:A))+1,VLOOKUP(C213,'Supply Stops'!A:J,10),IF(C213&lt;(MAX('Supply Lines'!A:A))+1,VLOOKUP(C213,'Supply Lines'!A:J,10),IF(C213&lt;(MAX('Gas Connectors'!A:A))+1,VLOOKUP(C213,'Gas Connectors'!A:J,10),IF(C213&lt;(MAX('CI Fittings'!A:A))+1,VLOOKUP(C213,'CI Fittings'!A:J,10),IF(C213&lt;(MAX('Steel Couplings'!A:A))+1,VLOOKUP(C213,'Steel Couplings'!A:J,10),IF(C213&lt;(MAX(NHC!A:A))+1,VLOOKUP(C213,NHC!A:J,10),IF(C213&lt;(MAX('Dielectric Unions'!A:A))+1,VLOOKUP(C213,'Dielectric Unions'!A:J,10),IF(C213&lt;(MAX('MI Fittings - XH'!A:A))+1,VLOOKUP(C213,'MI Fittings - XH'!A:J,10),IF(C213&lt;(MAX('Steel Nipples - XH'!A:A))+1,VLOOKUP(C213,'Steel Nipples - XH'!A:J,10),IF(C213&lt;(MAX('CPVC Adapters'!A:A))+1,VLOOKUP(C213,'CPVC Adapters'!A:J,10),""))))))))))))))))))))))))))))))</f>
        <v/>
      </c>
      <c r="E213" s="975" t="str">
        <f>IF(C213&lt;(MAX('MI Fittings'!A:A))+1,VLOOKUP(C213,'MI Fittings'!A:K,3),IF(C213&lt;(MAX('CS Press Fittings'!A:A))+1,VLOOKUP(C213,'CS Press Fittings'!A:K,4),IF(C213&lt;(MAX('Steel Nipples'!A:A))+1,VLOOKUP(C213,'Steel Nipples'!A:K,3),IF(C213&lt;(MAX('Steel Cut Lengths'!A:A))+1,VLOOKUP(C213,'Steel Cut Lengths'!A:K,3),IF(C213&lt;(MAX('Pipe Hangers'!A:A))+1,VLOOKUP(C213,'Pipe Hangers'!A:J,3),IF(C213&lt;(MAX('Brass Nipples '!A:A))+1,VLOOKUP(C213,'Brass Nipples '!A:J,3),IF(C213&lt;(MAX('Brass Fittings '!A:A))+1,VLOOKUP(C213,'Brass Fittings '!A:J,3),IF(C213&lt;(MAX(Valves!A:A))+1,VLOOKUP(C213,Valves!A:J,3),IF(C213&lt;(MAX('PEX Tubing'!A:A))+1,VLOOKUP(C213,'PEX Tubing'!A:I,3),IF(C213&lt;(MAX('PEX Fittings - Brass'!A:A))+1,VLOOKUP(C213,'PEX Fittings - Brass'!A:J,3),IF(C213&lt;(MAX('PEX Fittings - EXPN Brass'!A:A))+1,VLOOKUP(C213,'PEX Fittings - EXPN Brass'!A:J,3),IF(C213&lt;(MAX('PEX Fittings - F1807 PPSU '!A:A))+1,VLOOKUP(C213,'PEX Fittings - F1807 PPSU '!A:J,3),IF(C213&lt;(MAX('PEX Fittings - F1960 EPPSU'!A:A))+1,VLOOKUP(C213,'PEX Fittings - F1960 EPPSU'!A:J,3),IF(C213&lt;(MAX(Accessories!A:A))+1,VLOOKUP(C213,Accessories!A:J,3),IF(C213&lt;(MAX('PVC DWV'!A:A))+1,VLOOKUP(C213,'PVC DWV'!A:K,3),IF(C213&lt;(MAX('PVC SCH 40'!A:A))+1,VLOOKUP(C213,'PVC SCH 40'!A:K,3),IF(C213&lt;(MAX('Push Fittings'!A:A))+1,VLOOKUP(C213,'Push Fittings'!A:J,3),IF(C213&lt;(MAX('Copper Wrot'!A:A))+1,VLOOKUP(C213,'Copper Wrot'!A:L,3),IF(C213&lt;(MAX('Cast Copper'!A:A))+1,VLOOKUP(C213,'Cast Copper'!A:J,3),IF(C213&lt;(MAX('Cast Copper'!A:A))+1,VLOOKUP(C213,'Cast Copper'!A:J,3),IF(C213&lt;(MAX('Press Copper Fittings'!A:A))+1,VLOOKUP(C213,'Press Copper Fittings'!A:J,3),IF(C213&lt;(MAX('Supply Stops'!A:A))+1,VLOOKUP(C213,'Supply Stops'!A:J,3),IF(C213&lt;(MAX('Supply Lines'!A:A))+1,VLOOKUP(C213,'Supply Lines'!A:J,3),IF(C213&lt;(MAX('Gas Connectors'!A:A))+1,VLOOKUP(C213,'Gas Connectors'!A:J,3),IF(C213&lt;(MAX('CI Fittings'!A:A))+1,VLOOKUP(C213,'CI Fittings'!A:J,3),IF(C213&lt;(MAX('Steel Couplings'!A:A))+1,VLOOKUP(C213,'Steel Couplings'!A:J,3),IF(C213&lt;(MAX(NHC!A:A))+1,VLOOKUP(C213,NHC!A:J,3),IF(C213&lt;(MAX('Dielectric Unions'!A:A))+1,VLOOKUP(C213,'Dielectric Unions'!A:J,3),IF(C213&lt;(MAX('MI Fittings - XH'!A:A))+1,VLOOKUP(C213,'MI Fittings - XH'!A:J,3),IF(C213&lt;(MAX('Steel Nipples - XH'!A:A))+1,VLOOKUP(C213,'Steel Nipples - XH'!A:J,3),IF(C213&lt;(MAX('CPVC Adapters'!A:A))+1,VLOOKUP(C213,'CPVC Adapters'!A:J,3),"")))))))))))))))))))))))))))))))</f>
        <v/>
      </c>
      <c r="F213" s="1376" t="str">
        <f>IFERROR(VLOOKUP(E213,'Consolidated Master Sheet'!B:C,2,0),"")</f>
        <v/>
      </c>
      <c r="G213" s="1377"/>
      <c r="H213" s="345" t="str">
        <f>IFERROR(VLOOKUP(E213,'PEX Tubing'!C:H,6,0),IFERROR(VLOOKUP(E213,'Consolidated Master Sheet'!B:G,6,0),""))</f>
        <v/>
      </c>
      <c r="I213" s="1554">
        <f>IF(C213&lt;(MAX('MI Fittings'!A:A))+1,VLOOKUP(C213,'MI Fittings'!A:K,7),IF(C213&lt;(MAX('CS Press Fittings'!A:A))+1,VLOOKUP(C213,'CS Press Fittings'!A:K,8),IF(C213&lt;(MAX('Steel Nipples'!A:A))+1,VLOOKUP(C213,'Steel Nipples'!A:K,7),IF(C213&lt;(MAX('Steel Cut Lengths'!A:A))+1,VLOOKUP(C213,'Steel Cut Lengths'!A:K,7),IF(C213&lt;(MAX('Pipe Hangers'!A:A))+1,VLOOKUP(C213,'Pipe Hangers'!A:J,7),IF(C213&lt;(MAX('Brass Nipples '!A:A))+1,VLOOKUP(C213,'Brass Nipples '!A:J,7),IF(C213&lt;(MAX('Brass Fittings '!A:A))+1,VLOOKUP(C213,'Brass Fittings '!A:J,7),IF(C213&lt;(MAX(Valves!A:A))+1,VLOOKUP(C213,Valves!A:J,7),IF(C213&lt;(MAX('PEX Tubing'!A:A))+1,VLOOKUP(C213,'PEX Tubing'!A:I,7),IF(C213&lt;(MAX('PEX Fittings - Brass'!A:A))+1,VLOOKUP(C213,'PEX Fittings - Brass'!A:J,7),IF(C213&lt;(MAX('PEX Fittings - EXPN Brass'!A:A))+1,VLOOKUP(C213,'PEX Fittings - EXPN Brass'!A:J,7),IF(C213&lt;(MAX('PEX Fittings - F1807 PPSU '!A:A))+1,VLOOKUP(C213,'PEX Fittings - F1807 PPSU '!A:J,7),IF(C213&lt;(MAX('PEX Fittings - F1960 EPPSU'!A:A))+1,VLOOKUP(C213,'PEX Fittings - F1960 EPPSU'!A:J,7),IF(C213&lt;(MAX(Accessories!A:A))+1,VLOOKUP(C213,Accessories!A:J,7),IF(C213&lt;(MAX('PVC DWV'!A:A))+1,VLOOKUP(C213,'PVC DWV'!A:K,8),IF(C213&lt;(MAX('PVC SCH 40'!A:A))+1,VLOOKUP(C213,'PVC SCH 40'!A:K,7),IF(C213&lt;(MAX('Push Fittings'!A:A))+1,VLOOKUP(C213,'Push Fittings'!A:J,7),IF(C213&lt;(MAX('Copper Wrot'!A:A))+1,VLOOKUP(C213,'Copper Wrot'!A:L,9),IF(C213&lt;(MAX('Cast Copper'!A:A))+1,VLOOKUP(C213,'Cast Copper'!A:J,6),IF(C213&lt;(MAX('Press Copper Fittings'!A:A))+1,VLOOKUP(C213,'Press Copper Fittings'!A:J,7),IF(C213&lt;(MAX('Supply Stops'!A:A))+1,VLOOKUP(C213,'Supply Stops'!A:J,7),IF(C213&lt;(MAX('Supply Lines'!A:A))+1,VLOOKUP(C213,'Supply Lines'!A:J,7),IF(C213&lt;(MAX('Gas Connectors'!A:A))+1,VLOOKUP(C213,'Gas Connectors'!A:J,7),IF(C213&lt;(MAX('CI Fittings'!A:A))+1,VLOOKUP(C213,'CI Fittings'!A:J,7),IF(C213&lt;(MAX('Steel Couplings'!A:A))+1,VLOOKUP(C213,'Steel Couplings'!A:J,7),IF(C213&lt;(MAX(NHC!A:A))+1,VLOOKUP(C213,NHC!A:J,7),IF(C213&lt;(MAX('Dielectric Unions'!A:A))+1,VLOOKUP(C213,'Dielectric Unions'!A:J,7),IF(C213&lt;(MAX('MI Fittings - XH'!A:A))+1,VLOOKUP(C213,'MI Fittings - XH'!A:J,7),IF(C213&lt;(MAX('Steel Nipples - XH'!A:A))+1,VLOOKUP(C213,'Steel Nipples - XH'!A:J,7),IF(C213&lt;(MAX('CPVC Adapters'!A:A))+1,VLOOKUP(C213,'CPVC Adapters'!A:J,7),0))))))))))))))))))))))))))))))</f>
        <v>0</v>
      </c>
      <c r="J213" s="1555">
        <f t="shared" si="3"/>
        <v>0</v>
      </c>
    </row>
    <row r="214" spans="3:10" ht="15" customHeight="1" thickTop="1" thickBot="1">
      <c r="C214" s="977">
        <v>193</v>
      </c>
      <c r="D214" s="17" t="str">
        <f>IF(C214&lt;(MAX('MI Fittings'!A:A))+1,VLOOKUP(C214,'MI Fittings'!A:K,10),IF(C214&lt;(MAX('CS Press Fittings'!A:A))+1,VLOOKUP(C214,'CS Press Fittings'!A:K,11),IF(C214&lt;(MAX('Steel Nipples'!A:A))+1,VLOOKUP(C214,'Steel Nipples'!A:K,10),IF(C214&lt;(MAX('Steel Cut Lengths'!A:A))+1,VLOOKUP(C214,'Steel Cut Lengths'!A:K,10),IF(C214&lt;(MAX('Pipe Hangers'!A:A))+1,VLOOKUP(C214,'Pipe Hangers'!A:J,10),IF(C214&lt;(MAX('Brass Nipples '!A:A))+1,VLOOKUP(C214,'Brass Nipples '!A:J,10),IF(C214&lt;(MAX('Brass Fittings '!A:A))+1,VLOOKUP(C214,'Brass Fittings '!A:J,10),IF(C214&lt;(MAX(Valves!A:A))+1,VLOOKUP(C214,Valves!A:J,10),IF(C214&lt;(MAX('PEX Tubing'!A:A))+1,VLOOKUP(C214,'PEX Tubing'!A:I,9),IF(C214&lt;(MAX('PEX Fittings - Brass'!A:A))+1,VLOOKUP(C214,'PEX Fittings - Brass'!A:J,10),IF(C214&lt;(MAX('PEX Fittings - EXPN Brass'!A:A))+1,VLOOKUP(C214,'PEX Fittings - EXPN Brass'!A:J,10),IF(C214&lt;(MAX('PEX Fittings - F1807 PPSU '!A:A))+1,VLOOKUP(C214,'PEX Fittings - F1807 PPSU '!A:J,10),IF(C214&lt;(MAX('PEX Fittings - F1960 EPPSU'!A:A))+1,VLOOKUP(C214,'PEX Fittings - F1960 EPPSU'!A:J,10),IF(C214&lt;(MAX(Accessories!A:A))+1,VLOOKUP(C214,Accessories!A:J,10),IF(C214&lt;(MAX('PVC DWV'!A:A))+1,VLOOKUP(C214,'PVC DWV'!A:K,11),IF(C214&lt;(MAX('PVC SCH 40'!A:A))+1,VLOOKUP(C214,'PVC SCH 40'!A:K,11),IF(C214&lt;(MAX('Push Fittings'!A:A))+1,VLOOKUP(C214,'Push Fittings'!A:J,10),IF(C214&lt;(MAX('Copper Wrot'!A:A))+1,VLOOKUP(C214,'Copper Wrot'!A:L,12),IF(C214&lt;(MAX('Cast Copper'!A:A))+1,VLOOKUP(C214,'Cast Copper'!A:J,10),IF(C214&lt;(MAX('Press Copper Fittings'!A:A))+1,VLOOKUP(C214,'Press Copper Fittings'!A:J,10),IF(C214&lt;(MAX('Supply Stops'!A:A))+1,VLOOKUP(C214,'Supply Stops'!A:J,10),IF(C214&lt;(MAX('Supply Lines'!A:A))+1,VLOOKUP(C214,'Supply Lines'!A:J,10),IF(C214&lt;(MAX('Gas Connectors'!A:A))+1,VLOOKUP(C214,'Gas Connectors'!A:J,10),IF(C214&lt;(MAX('CI Fittings'!A:A))+1,VLOOKUP(C214,'CI Fittings'!A:J,10),IF(C214&lt;(MAX('Steel Couplings'!A:A))+1,VLOOKUP(C214,'Steel Couplings'!A:J,10),IF(C214&lt;(MAX(NHC!A:A))+1,VLOOKUP(C214,NHC!A:J,10),IF(C214&lt;(MAX('Dielectric Unions'!A:A))+1,VLOOKUP(C214,'Dielectric Unions'!A:J,10),IF(C214&lt;(MAX('MI Fittings - XH'!A:A))+1,VLOOKUP(C214,'MI Fittings - XH'!A:J,10),IF(C214&lt;(MAX('Steel Nipples - XH'!A:A))+1,VLOOKUP(C214,'Steel Nipples - XH'!A:J,10),IF(C214&lt;(MAX('CPVC Adapters'!A:A))+1,VLOOKUP(C214,'CPVC Adapters'!A:J,10),""))))))))))))))))))))))))))))))</f>
        <v/>
      </c>
      <c r="E214" s="975" t="str">
        <f>IF(C214&lt;(MAX('MI Fittings'!A:A))+1,VLOOKUP(C214,'MI Fittings'!A:K,3),IF(C214&lt;(MAX('CS Press Fittings'!A:A))+1,VLOOKUP(C214,'CS Press Fittings'!A:K,4),IF(C214&lt;(MAX('Steel Nipples'!A:A))+1,VLOOKUP(C214,'Steel Nipples'!A:K,3),IF(C214&lt;(MAX('Steel Cut Lengths'!A:A))+1,VLOOKUP(C214,'Steel Cut Lengths'!A:K,3),IF(C214&lt;(MAX('Pipe Hangers'!A:A))+1,VLOOKUP(C214,'Pipe Hangers'!A:J,3),IF(C214&lt;(MAX('Brass Nipples '!A:A))+1,VLOOKUP(C214,'Brass Nipples '!A:J,3),IF(C214&lt;(MAX('Brass Fittings '!A:A))+1,VLOOKUP(C214,'Brass Fittings '!A:J,3),IF(C214&lt;(MAX(Valves!A:A))+1,VLOOKUP(C214,Valves!A:J,3),IF(C214&lt;(MAX('PEX Tubing'!A:A))+1,VLOOKUP(C214,'PEX Tubing'!A:I,3),IF(C214&lt;(MAX('PEX Fittings - Brass'!A:A))+1,VLOOKUP(C214,'PEX Fittings - Brass'!A:J,3),IF(C214&lt;(MAX('PEX Fittings - EXPN Brass'!A:A))+1,VLOOKUP(C214,'PEX Fittings - EXPN Brass'!A:J,3),IF(C214&lt;(MAX('PEX Fittings - F1807 PPSU '!A:A))+1,VLOOKUP(C214,'PEX Fittings - F1807 PPSU '!A:J,3),IF(C214&lt;(MAX('PEX Fittings - F1960 EPPSU'!A:A))+1,VLOOKUP(C214,'PEX Fittings - F1960 EPPSU'!A:J,3),IF(C214&lt;(MAX(Accessories!A:A))+1,VLOOKUP(C214,Accessories!A:J,3),IF(C214&lt;(MAX('PVC DWV'!A:A))+1,VLOOKUP(C214,'PVC DWV'!A:K,3),IF(C214&lt;(MAX('PVC SCH 40'!A:A))+1,VLOOKUP(C214,'PVC SCH 40'!A:K,3),IF(C214&lt;(MAX('Push Fittings'!A:A))+1,VLOOKUP(C214,'Push Fittings'!A:J,3),IF(C214&lt;(MAX('Copper Wrot'!A:A))+1,VLOOKUP(C214,'Copper Wrot'!A:L,3),IF(C214&lt;(MAX('Cast Copper'!A:A))+1,VLOOKUP(C214,'Cast Copper'!A:J,3),IF(C214&lt;(MAX('Cast Copper'!A:A))+1,VLOOKUP(C214,'Cast Copper'!A:J,3),IF(C214&lt;(MAX('Press Copper Fittings'!A:A))+1,VLOOKUP(C214,'Press Copper Fittings'!A:J,3),IF(C214&lt;(MAX('Supply Stops'!A:A))+1,VLOOKUP(C214,'Supply Stops'!A:J,3),IF(C214&lt;(MAX('Supply Lines'!A:A))+1,VLOOKUP(C214,'Supply Lines'!A:J,3),IF(C214&lt;(MAX('Gas Connectors'!A:A))+1,VLOOKUP(C214,'Gas Connectors'!A:J,3),IF(C214&lt;(MAX('CI Fittings'!A:A))+1,VLOOKUP(C214,'CI Fittings'!A:J,3),IF(C214&lt;(MAX('Steel Couplings'!A:A))+1,VLOOKUP(C214,'Steel Couplings'!A:J,3),IF(C214&lt;(MAX(NHC!A:A))+1,VLOOKUP(C214,NHC!A:J,3),IF(C214&lt;(MAX('Dielectric Unions'!A:A))+1,VLOOKUP(C214,'Dielectric Unions'!A:J,3),IF(C214&lt;(MAX('MI Fittings - XH'!A:A))+1,VLOOKUP(C214,'MI Fittings - XH'!A:J,3),IF(C214&lt;(MAX('Steel Nipples - XH'!A:A))+1,VLOOKUP(C214,'Steel Nipples - XH'!A:J,3),IF(C214&lt;(MAX('CPVC Adapters'!A:A))+1,VLOOKUP(C214,'CPVC Adapters'!A:J,3),"")))))))))))))))))))))))))))))))</f>
        <v/>
      </c>
      <c r="F214" s="1376" t="str">
        <f>IFERROR(VLOOKUP(E214,'Consolidated Master Sheet'!B:C,2,0),"")</f>
        <v/>
      </c>
      <c r="G214" s="1377"/>
      <c r="H214" s="345" t="str">
        <f>IFERROR(VLOOKUP(E214,'PEX Tubing'!C:H,6,0),IFERROR(VLOOKUP(E214,'Consolidated Master Sheet'!B:G,6,0),""))</f>
        <v/>
      </c>
      <c r="I214" s="1554">
        <f>IF(C214&lt;(MAX('MI Fittings'!A:A))+1,VLOOKUP(C214,'MI Fittings'!A:K,7),IF(C214&lt;(MAX('CS Press Fittings'!A:A))+1,VLOOKUP(C214,'CS Press Fittings'!A:K,8),IF(C214&lt;(MAX('Steel Nipples'!A:A))+1,VLOOKUP(C214,'Steel Nipples'!A:K,7),IF(C214&lt;(MAX('Steel Cut Lengths'!A:A))+1,VLOOKUP(C214,'Steel Cut Lengths'!A:K,7),IF(C214&lt;(MAX('Pipe Hangers'!A:A))+1,VLOOKUP(C214,'Pipe Hangers'!A:J,7),IF(C214&lt;(MAX('Brass Nipples '!A:A))+1,VLOOKUP(C214,'Brass Nipples '!A:J,7),IF(C214&lt;(MAX('Brass Fittings '!A:A))+1,VLOOKUP(C214,'Brass Fittings '!A:J,7),IF(C214&lt;(MAX(Valves!A:A))+1,VLOOKUP(C214,Valves!A:J,7),IF(C214&lt;(MAX('PEX Tubing'!A:A))+1,VLOOKUP(C214,'PEX Tubing'!A:I,7),IF(C214&lt;(MAX('PEX Fittings - Brass'!A:A))+1,VLOOKUP(C214,'PEX Fittings - Brass'!A:J,7),IF(C214&lt;(MAX('PEX Fittings - EXPN Brass'!A:A))+1,VLOOKUP(C214,'PEX Fittings - EXPN Brass'!A:J,7),IF(C214&lt;(MAX('PEX Fittings - F1807 PPSU '!A:A))+1,VLOOKUP(C214,'PEX Fittings - F1807 PPSU '!A:J,7),IF(C214&lt;(MAX('PEX Fittings - F1960 EPPSU'!A:A))+1,VLOOKUP(C214,'PEX Fittings - F1960 EPPSU'!A:J,7),IF(C214&lt;(MAX(Accessories!A:A))+1,VLOOKUP(C214,Accessories!A:J,7),IF(C214&lt;(MAX('PVC DWV'!A:A))+1,VLOOKUP(C214,'PVC DWV'!A:K,8),IF(C214&lt;(MAX('PVC SCH 40'!A:A))+1,VLOOKUP(C214,'PVC SCH 40'!A:K,7),IF(C214&lt;(MAX('Push Fittings'!A:A))+1,VLOOKUP(C214,'Push Fittings'!A:J,7),IF(C214&lt;(MAX('Copper Wrot'!A:A))+1,VLOOKUP(C214,'Copper Wrot'!A:L,9),IF(C214&lt;(MAX('Cast Copper'!A:A))+1,VLOOKUP(C214,'Cast Copper'!A:J,6),IF(C214&lt;(MAX('Press Copper Fittings'!A:A))+1,VLOOKUP(C214,'Press Copper Fittings'!A:J,7),IF(C214&lt;(MAX('Supply Stops'!A:A))+1,VLOOKUP(C214,'Supply Stops'!A:J,7),IF(C214&lt;(MAX('Supply Lines'!A:A))+1,VLOOKUP(C214,'Supply Lines'!A:J,7),IF(C214&lt;(MAX('Gas Connectors'!A:A))+1,VLOOKUP(C214,'Gas Connectors'!A:J,7),IF(C214&lt;(MAX('CI Fittings'!A:A))+1,VLOOKUP(C214,'CI Fittings'!A:J,7),IF(C214&lt;(MAX('Steel Couplings'!A:A))+1,VLOOKUP(C214,'Steel Couplings'!A:J,7),IF(C214&lt;(MAX(NHC!A:A))+1,VLOOKUP(C214,NHC!A:J,7),IF(C214&lt;(MAX('Dielectric Unions'!A:A))+1,VLOOKUP(C214,'Dielectric Unions'!A:J,7),IF(C214&lt;(MAX('MI Fittings - XH'!A:A))+1,VLOOKUP(C214,'MI Fittings - XH'!A:J,7),IF(C214&lt;(MAX('Steel Nipples - XH'!A:A))+1,VLOOKUP(C214,'Steel Nipples - XH'!A:J,7),IF(C214&lt;(MAX('CPVC Adapters'!A:A))+1,VLOOKUP(C214,'CPVC Adapters'!A:J,7),0))))))))))))))))))))))))))))))</f>
        <v>0</v>
      </c>
      <c r="J214" s="1555">
        <f t="shared" si="3"/>
        <v>0</v>
      </c>
    </row>
    <row r="215" spans="3:10" ht="15" customHeight="1" thickTop="1" thickBot="1">
      <c r="C215" s="976">
        <v>194</v>
      </c>
      <c r="D215" s="17" t="str">
        <f>IF(C215&lt;(MAX('MI Fittings'!A:A))+1,VLOOKUP(C215,'MI Fittings'!A:K,10),IF(C215&lt;(MAX('CS Press Fittings'!A:A))+1,VLOOKUP(C215,'CS Press Fittings'!A:K,11),IF(C215&lt;(MAX('Steel Nipples'!A:A))+1,VLOOKUP(C215,'Steel Nipples'!A:K,10),IF(C215&lt;(MAX('Steel Cut Lengths'!A:A))+1,VLOOKUP(C215,'Steel Cut Lengths'!A:K,10),IF(C215&lt;(MAX('Pipe Hangers'!A:A))+1,VLOOKUP(C215,'Pipe Hangers'!A:J,10),IF(C215&lt;(MAX('Brass Nipples '!A:A))+1,VLOOKUP(C215,'Brass Nipples '!A:J,10),IF(C215&lt;(MAX('Brass Fittings '!A:A))+1,VLOOKUP(C215,'Brass Fittings '!A:J,10),IF(C215&lt;(MAX(Valves!A:A))+1,VLOOKUP(C215,Valves!A:J,10),IF(C215&lt;(MAX('PEX Tubing'!A:A))+1,VLOOKUP(C215,'PEX Tubing'!A:I,9),IF(C215&lt;(MAX('PEX Fittings - Brass'!A:A))+1,VLOOKUP(C215,'PEX Fittings - Brass'!A:J,10),IF(C215&lt;(MAX('PEX Fittings - EXPN Brass'!A:A))+1,VLOOKUP(C215,'PEX Fittings - EXPN Brass'!A:J,10),IF(C215&lt;(MAX('PEX Fittings - F1807 PPSU '!A:A))+1,VLOOKUP(C215,'PEX Fittings - F1807 PPSU '!A:J,10),IF(C215&lt;(MAX('PEX Fittings - F1960 EPPSU'!A:A))+1,VLOOKUP(C215,'PEX Fittings - F1960 EPPSU'!A:J,10),IF(C215&lt;(MAX(Accessories!A:A))+1,VLOOKUP(C215,Accessories!A:J,10),IF(C215&lt;(MAX('PVC DWV'!A:A))+1,VLOOKUP(C215,'PVC DWV'!A:K,11),IF(C215&lt;(MAX('PVC SCH 40'!A:A))+1,VLOOKUP(C215,'PVC SCH 40'!A:K,11),IF(C215&lt;(MAX('Push Fittings'!A:A))+1,VLOOKUP(C215,'Push Fittings'!A:J,10),IF(C215&lt;(MAX('Copper Wrot'!A:A))+1,VLOOKUP(C215,'Copper Wrot'!A:L,12),IF(C215&lt;(MAX('Cast Copper'!A:A))+1,VLOOKUP(C215,'Cast Copper'!A:J,10),IF(C215&lt;(MAX('Press Copper Fittings'!A:A))+1,VLOOKUP(C215,'Press Copper Fittings'!A:J,10),IF(C215&lt;(MAX('Supply Stops'!A:A))+1,VLOOKUP(C215,'Supply Stops'!A:J,10),IF(C215&lt;(MAX('Supply Lines'!A:A))+1,VLOOKUP(C215,'Supply Lines'!A:J,10),IF(C215&lt;(MAX('Gas Connectors'!A:A))+1,VLOOKUP(C215,'Gas Connectors'!A:J,10),IF(C215&lt;(MAX('CI Fittings'!A:A))+1,VLOOKUP(C215,'CI Fittings'!A:J,10),IF(C215&lt;(MAX('Steel Couplings'!A:A))+1,VLOOKUP(C215,'Steel Couplings'!A:J,10),IF(C215&lt;(MAX(NHC!A:A))+1,VLOOKUP(C215,NHC!A:J,10),IF(C215&lt;(MAX('Dielectric Unions'!A:A))+1,VLOOKUP(C215,'Dielectric Unions'!A:J,10),IF(C215&lt;(MAX('MI Fittings - XH'!A:A))+1,VLOOKUP(C215,'MI Fittings - XH'!A:J,10),IF(C215&lt;(MAX('Steel Nipples - XH'!A:A))+1,VLOOKUP(C215,'Steel Nipples - XH'!A:J,10),IF(C215&lt;(MAX('CPVC Adapters'!A:A))+1,VLOOKUP(C215,'CPVC Adapters'!A:J,10),""))))))))))))))))))))))))))))))</f>
        <v/>
      </c>
      <c r="E215" s="975" t="str">
        <f>IF(C215&lt;(MAX('MI Fittings'!A:A))+1,VLOOKUP(C215,'MI Fittings'!A:K,3),IF(C215&lt;(MAX('CS Press Fittings'!A:A))+1,VLOOKUP(C215,'CS Press Fittings'!A:K,4),IF(C215&lt;(MAX('Steel Nipples'!A:A))+1,VLOOKUP(C215,'Steel Nipples'!A:K,3),IF(C215&lt;(MAX('Steel Cut Lengths'!A:A))+1,VLOOKUP(C215,'Steel Cut Lengths'!A:K,3),IF(C215&lt;(MAX('Pipe Hangers'!A:A))+1,VLOOKUP(C215,'Pipe Hangers'!A:J,3),IF(C215&lt;(MAX('Brass Nipples '!A:A))+1,VLOOKUP(C215,'Brass Nipples '!A:J,3),IF(C215&lt;(MAX('Brass Fittings '!A:A))+1,VLOOKUP(C215,'Brass Fittings '!A:J,3),IF(C215&lt;(MAX(Valves!A:A))+1,VLOOKUP(C215,Valves!A:J,3),IF(C215&lt;(MAX('PEX Tubing'!A:A))+1,VLOOKUP(C215,'PEX Tubing'!A:I,3),IF(C215&lt;(MAX('PEX Fittings - Brass'!A:A))+1,VLOOKUP(C215,'PEX Fittings - Brass'!A:J,3),IF(C215&lt;(MAX('PEX Fittings - EXPN Brass'!A:A))+1,VLOOKUP(C215,'PEX Fittings - EXPN Brass'!A:J,3),IF(C215&lt;(MAX('PEX Fittings - F1807 PPSU '!A:A))+1,VLOOKUP(C215,'PEX Fittings - F1807 PPSU '!A:J,3),IF(C215&lt;(MAX('PEX Fittings - F1960 EPPSU'!A:A))+1,VLOOKUP(C215,'PEX Fittings - F1960 EPPSU'!A:J,3),IF(C215&lt;(MAX(Accessories!A:A))+1,VLOOKUP(C215,Accessories!A:J,3),IF(C215&lt;(MAX('PVC DWV'!A:A))+1,VLOOKUP(C215,'PVC DWV'!A:K,3),IF(C215&lt;(MAX('PVC SCH 40'!A:A))+1,VLOOKUP(C215,'PVC SCH 40'!A:K,3),IF(C215&lt;(MAX('Push Fittings'!A:A))+1,VLOOKUP(C215,'Push Fittings'!A:J,3),IF(C215&lt;(MAX('Copper Wrot'!A:A))+1,VLOOKUP(C215,'Copper Wrot'!A:L,3),IF(C215&lt;(MAX('Cast Copper'!A:A))+1,VLOOKUP(C215,'Cast Copper'!A:J,3),IF(C215&lt;(MAX('Cast Copper'!A:A))+1,VLOOKUP(C215,'Cast Copper'!A:J,3),IF(C215&lt;(MAX('Press Copper Fittings'!A:A))+1,VLOOKUP(C215,'Press Copper Fittings'!A:J,3),IF(C215&lt;(MAX('Supply Stops'!A:A))+1,VLOOKUP(C215,'Supply Stops'!A:J,3),IF(C215&lt;(MAX('Supply Lines'!A:A))+1,VLOOKUP(C215,'Supply Lines'!A:J,3),IF(C215&lt;(MAX('Gas Connectors'!A:A))+1,VLOOKUP(C215,'Gas Connectors'!A:J,3),IF(C215&lt;(MAX('CI Fittings'!A:A))+1,VLOOKUP(C215,'CI Fittings'!A:J,3),IF(C215&lt;(MAX('Steel Couplings'!A:A))+1,VLOOKUP(C215,'Steel Couplings'!A:J,3),IF(C215&lt;(MAX(NHC!A:A))+1,VLOOKUP(C215,NHC!A:J,3),IF(C215&lt;(MAX('Dielectric Unions'!A:A))+1,VLOOKUP(C215,'Dielectric Unions'!A:J,3),IF(C215&lt;(MAX('MI Fittings - XH'!A:A))+1,VLOOKUP(C215,'MI Fittings - XH'!A:J,3),IF(C215&lt;(MAX('Steel Nipples - XH'!A:A))+1,VLOOKUP(C215,'Steel Nipples - XH'!A:J,3),IF(C215&lt;(MAX('CPVC Adapters'!A:A))+1,VLOOKUP(C215,'CPVC Adapters'!A:J,3),"")))))))))))))))))))))))))))))))</f>
        <v/>
      </c>
      <c r="F215" s="1376" t="str">
        <f>IFERROR(VLOOKUP(E215,'Consolidated Master Sheet'!B:C,2,0),"")</f>
        <v/>
      </c>
      <c r="G215" s="1377"/>
      <c r="H215" s="345" t="str">
        <f>IFERROR(VLOOKUP(E215,'PEX Tubing'!C:H,6,0),IFERROR(VLOOKUP(E215,'Consolidated Master Sheet'!B:G,6,0),""))</f>
        <v/>
      </c>
      <c r="I215" s="1554">
        <f>IF(C215&lt;(MAX('MI Fittings'!A:A))+1,VLOOKUP(C215,'MI Fittings'!A:K,7),IF(C215&lt;(MAX('CS Press Fittings'!A:A))+1,VLOOKUP(C215,'CS Press Fittings'!A:K,8),IF(C215&lt;(MAX('Steel Nipples'!A:A))+1,VLOOKUP(C215,'Steel Nipples'!A:K,7),IF(C215&lt;(MAX('Steel Cut Lengths'!A:A))+1,VLOOKUP(C215,'Steel Cut Lengths'!A:K,7),IF(C215&lt;(MAX('Pipe Hangers'!A:A))+1,VLOOKUP(C215,'Pipe Hangers'!A:J,7),IF(C215&lt;(MAX('Brass Nipples '!A:A))+1,VLOOKUP(C215,'Brass Nipples '!A:J,7),IF(C215&lt;(MAX('Brass Fittings '!A:A))+1,VLOOKUP(C215,'Brass Fittings '!A:J,7),IF(C215&lt;(MAX(Valves!A:A))+1,VLOOKUP(C215,Valves!A:J,7),IF(C215&lt;(MAX('PEX Tubing'!A:A))+1,VLOOKUP(C215,'PEX Tubing'!A:I,7),IF(C215&lt;(MAX('PEX Fittings - Brass'!A:A))+1,VLOOKUP(C215,'PEX Fittings - Brass'!A:J,7),IF(C215&lt;(MAX('PEX Fittings - EXPN Brass'!A:A))+1,VLOOKUP(C215,'PEX Fittings - EXPN Brass'!A:J,7),IF(C215&lt;(MAX('PEX Fittings - F1807 PPSU '!A:A))+1,VLOOKUP(C215,'PEX Fittings - F1807 PPSU '!A:J,7),IF(C215&lt;(MAX('PEX Fittings - F1960 EPPSU'!A:A))+1,VLOOKUP(C215,'PEX Fittings - F1960 EPPSU'!A:J,7),IF(C215&lt;(MAX(Accessories!A:A))+1,VLOOKUP(C215,Accessories!A:J,7),IF(C215&lt;(MAX('PVC DWV'!A:A))+1,VLOOKUP(C215,'PVC DWV'!A:K,8),IF(C215&lt;(MAX('PVC SCH 40'!A:A))+1,VLOOKUP(C215,'PVC SCH 40'!A:K,7),IF(C215&lt;(MAX('Push Fittings'!A:A))+1,VLOOKUP(C215,'Push Fittings'!A:J,7),IF(C215&lt;(MAX('Copper Wrot'!A:A))+1,VLOOKUP(C215,'Copper Wrot'!A:L,9),IF(C215&lt;(MAX('Cast Copper'!A:A))+1,VLOOKUP(C215,'Cast Copper'!A:J,6),IF(C215&lt;(MAX('Press Copper Fittings'!A:A))+1,VLOOKUP(C215,'Press Copper Fittings'!A:J,7),IF(C215&lt;(MAX('Supply Stops'!A:A))+1,VLOOKUP(C215,'Supply Stops'!A:J,7),IF(C215&lt;(MAX('Supply Lines'!A:A))+1,VLOOKUP(C215,'Supply Lines'!A:J,7),IF(C215&lt;(MAX('Gas Connectors'!A:A))+1,VLOOKUP(C215,'Gas Connectors'!A:J,7),IF(C215&lt;(MAX('CI Fittings'!A:A))+1,VLOOKUP(C215,'CI Fittings'!A:J,7),IF(C215&lt;(MAX('Steel Couplings'!A:A))+1,VLOOKUP(C215,'Steel Couplings'!A:J,7),IF(C215&lt;(MAX(NHC!A:A))+1,VLOOKUP(C215,NHC!A:J,7),IF(C215&lt;(MAX('Dielectric Unions'!A:A))+1,VLOOKUP(C215,'Dielectric Unions'!A:J,7),IF(C215&lt;(MAX('MI Fittings - XH'!A:A))+1,VLOOKUP(C215,'MI Fittings - XH'!A:J,7),IF(C215&lt;(MAX('Steel Nipples - XH'!A:A))+1,VLOOKUP(C215,'Steel Nipples - XH'!A:J,7),IF(C215&lt;(MAX('CPVC Adapters'!A:A))+1,VLOOKUP(C215,'CPVC Adapters'!A:J,7),0))))))))))))))))))))))))))))))</f>
        <v>0</v>
      </c>
      <c r="J215" s="1555">
        <f t="shared" si="3"/>
        <v>0</v>
      </c>
    </row>
    <row r="216" spans="3:10" ht="15" customHeight="1" thickTop="1" thickBot="1">
      <c r="C216" s="977">
        <v>195</v>
      </c>
      <c r="D216" s="17" t="str">
        <f>IF(C216&lt;(MAX('MI Fittings'!A:A))+1,VLOOKUP(C216,'MI Fittings'!A:K,10),IF(C216&lt;(MAX('CS Press Fittings'!A:A))+1,VLOOKUP(C216,'CS Press Fittings'!A:K,11),IF(C216&lt;(MAX('Steel Nipples'!A:A))+1,VLOOKUP(C216,'Steel Nipples'!A:K,10),IF(C216&lt;(MAX('Steel Cut Lengths'!A:A))+1,VLOOKUP(C216,'Steel Cut Lengths'!A:K,10),IF(C216&lt;(MAX('Pipe Hangers'!A:A))+1,VLOOKUP(C216,'Pipe Hangers'!A:J,10),IF(C216&lt;(MAX('Brass Nipples '!A:A))+1,VLOOKUP(C216,'Brass Nipples '!A:J,10),IF(C216&lt;(MAX('Brass Fittings '!A:A))+1,VLOOKUP(C216,'Brass Fittings '!A:J,10),IF(C216&lt;(MAX(Valves!A:A))+1,VLOOKUP(C216,Valves!A:J,10),IF(C216&lt;(MAX('PEX Tubing'!A:A))+1,VLOOKUP(C216,'PEX Tubing'!A:I,9),IF(C216&lt;(MAX('PEX Fittings - Brass'!A:A))+1,VLOOKUP(C216,'PEX Fittings - Brass'!A:J,10),IF(C216&lt;(MAX('PEX Fittings - EXPN Brass'!A:A))+1,VLOOKUP(C216,'PEX Fittings - EXPN Brass'!A:J,10),IF(C216&lt;(MAX('PEX Fittings - F1807 PPSU '!A:A))+1,VLOOKUP(C216,'PEX Fittings - F1807 PPSU '!A:J,10),IF(C216&lt;(MAX('PEX Fittings - F1960 EPPSU'!A:A))+1,VLOOKUP(C216,'PEX Fittings - F1960 EPPSU'!A:J,10),IF(C216&lt;(MAX(Accessories!A:A))+1,VLOOKUP(C216,Accessories!A:J,10),IF(C216&lt;(MAX('PVC DWV'!A:A))+1,VLOOKUP(C216,'PVC DWV'!A:K,11),IF(C216&lt;(MAX('PVC SCH 40'!A:A))+1,VLOOKUP(C216,'PVC SCH 40'!A:K,11),IF(C216&lt;(MAX('Push Fittings'!A:A))+1,VLOOKUP(C216,'Push Fittings'!A:J,10),IF(C216&lt;(MAX('Copper Wrot'!A:A))+1,VLOOKUP(C216,'Copper Wrot'!A:L,12),IF(C216&lt;(MAX('Cast Copper'!A:A))+1,VLOOKUP(C216,'Cast Copper'!A:J,10),IF(C216&lt;(MAX('Press Copper Fittings'!A:A))+1,VLOOKUP(C216,'Press Copper Fittings'!A:J,10),IF(C216&lt;(MAX('Supply Stops'!A:A))+1,VLOOKUP(C216,'Supply Stops'!A:J,10),IF(C216&lt;(MAX('Supply Lines'!A:A))+1,VLOOKUP(C216,'Supply Lines'!A:J,10),IF(C216&lt;(MAX('Gas Connectors'!A:A))+1,VLOOKUP(C216,'Gas Connectors'!A:J,10),IF(C216&lt;(MAX('CI Fittings'!A:A))+1,VLOOKUP(C216,'CI Fittings'!A:J,10),IF(C216&lt;(MAX('Steel Couplings'!A:A))+1,VLOOKUP(C216,'Steel Couplings'!A:J,10),IF(C216&lt;(MAX(NHC!A:A))+1,VLOOKUP(C216,NHC!A:J,10),IF(C216&lt;(MAX('Dielectric Unions'!A:A))+1,VLOOKUP(C216,'Dielectric Unions'!A:J,10),IF(C216&lt;(MAX('MI Fittings - XH'!A:A))+1,VLOOKUP(C216,'MI Fittings - XH'!A:J,10),IF(C216&lt;(MAX('Steel Nipples - XH'!A:A))+1,VLOOKUP(C216,'Steel Nipples - XH'!A:J,10),IF(C216&lt;(MAX('CPVC Adapters'!A:A))+1,VLOOKUP(C216,'CPVC Adapters'!A:J,10),""))))))))))))))))))))))))))))))</f>
        <v/>
      </c>
      <c r="E216" s="975" t="str">
        <f>IF(C216&lt;(MAX('MI Fittings'!A:A))+1,VLOOKUP(C216,'MI Fittings'!A:K,3),IF(C216&lt;(MAX('CS Press Fittings'!A:A))+1,VLOOKUP(C216,'CS Press Fittings'!A:K,4),IF(C216&lt;(MAX('Steel Nipples'!A:A))+1,VLOOKUP(C216,'Steel Nipples'!A:K,3),IF(C216&lt;(MAX('Steel Cut Lengths'!A:A))+1,VLOOKUP(C216,'Steel Cut Lengths'!A:K,3),IF(C216&lt;(MAX('Pipe Hangers'!A:A))+1,VLOOKUP(C216,'Pipe Hangers'!A:J,3),IF(C216&lt;(MAX('Brass Nipples '!A:A))+1,VLOOKUP(C216,'Brass Nipples '!A:J,3),IF(C216&lt;(MAX('Brass Fittings '!A:A))+1,VLOOKUP(C216,'Brass Fittings '!A:J,3),IF(C216&lt;(MAX(Valves!A:A))+1,VLOOKUP(C216,Valves!A:J,3),IF(C216&lt;(MAX('PEX Tubing'!A:A))+1,VLOOKUP(C216,'PEX Tubing'!A:I,3),IF(C216&lt;(MAX('PEX Fittings - Brass'!A:A))+1,VLOOKUP(C216,'PEX Fittings - Brass'!A:J,3),IF(C216&lt;(MAX('PEX Fittings - EXPN Brass'!A:A))+1,VLOOKUP(C216,'PEX Fittings - EXPN Brass'!A:J,3),IF(C216&lt;(MAX('PEX Fittings - F1807 PPSU '!A:A))+1,VLOOKUP(C216,'PEX Fittings - F1807 PPSU '!A:J,3),IF(C216&lt;(MAX('PEX Fittings - F1960 EPPSU'!A:A))+1,VLOOKUP(C216,'PEX Fittings - F1960 EPPSU'!A:J,3),IF(C216&lt;(MAX(Accessories!A:A))+1,VLOOKUP(C216,Accessories!A:J,3),IF(C216&lt;(MAX('PVC DWV'!A:A))+1,VLOOKUP(C216,'PVC DWV'!A:K,3),IF(C216&lt;(MAX('PVC SCH 40'!A:A))+1,VLOOKUP(C216,'PVC SCH 40'!A:K,3),IF(C216&lt;(MAX('Push Fittings'!A:A))+1,VLOOKUP(C216,'Push Fittings'!A:J,3),IF(C216&lt;(MAX('Copper Wrot'!A:A))+1,VLOOKUP(C216,'Copper Wrot'!A:L,3),IF(C216&lt;(MAX('Cast Copper'!A:A))+1,VLOOKUP(C216,'Cast Copper'!A:J,3),IF(C216&lt;(MAX('Cast Copper'!A:A))+1,VLOOKUP(C216,'Cast Copper'!A:J,3),IF(C216&lt;(MAX('Press Copper Fittings'!A:A))+1,VLOOKUP(C216,'Press Copper Fittings'!A:J,3),IF(C216&lt;(MAX('Supply Stops'!A:A))+1,VLOOKUP(C216,'Supply Stops'!A:J,3),IF(C216&lt;(MAX('Supply Lines'!A:A))+1,VLOOKUP(C216,'Supply Lines'!A:J,3),IF(C216&lt;(MAX('Gas Connectors'!A:A))+1,VLOOKUP(C216,'Gas Connectors'!A:J,3),IF(C216&lt;(MAX('CI Fittings'!A:A))+1,VLOOKUP(C216,'CI Fittings'!A:J,3),IF(C216&lt;(MAX('Steel Couplings'!A:A))+1,VLOOKUP(C216,'Steel Couplings'!A:J,3),IF(C216&lt;(MAX(NHC!A:A))+1,VLOOKUP(C216,NHC!A:J,3),IF(C216&lt;(MAX('Dielectric Unions'!A:A))+1,VLOOKUP(C216,'Dielectric Unions'!A:J,3),IF(C216&lt;(MAX('MI Fittings - XH'!A:A))+1,VLOOKUP(C216,'MI Fittings - XH'!A:J,3),IF(C216&lt;(MAX('Steel Nipples - XH'!A:A))+1,VLOOKUP(C216,'Steel Nipples - XH'!A:J,3),IF(C216&lt;(MAX('CPVC Adapters'!A:A))+1,VLOOKUP(C216,'CPVC Adapters'!A:J,3),"")))))))))))))))))))))))))))))))</f>
        <v/>
      </c>
      <c r="F216" s="1376" t="str">
        <f>IFERROR(VLOOKUP(E216,'Consolidated Master Sheet'!B:C,2,0),"")</f>
        <v/>
      </c>
      <c r="G216" s="1377"/>
      <c r="H216" s="345" t="str">
        <f>IFERROR(VLOOKUP(E216,'PEX Tubing'!C:H,6,0),IFERROR(VLOOKUP(E216,'Consolidated Master Sheet'!B:G,6,0),""))</f>
        <v/>
      </c>
      <c r="I216" s="1554">
        <f>IF(C216&lt;(MAX('MI Fittings'!A:A))+1,VLOOKUP(C216,'MI Fittings'!A:K,7),IF(C216&lt;(MAX('CS Press Fittings'!A:A))+1,VLOOKUP(C216,'CS Press Fittings'!A:K,8),IF(C216&lt;(MAX('Steel Nipples'!A:A))+1,VLOOKUP(C216,'Steel Nipples'!A:K,7),IF(C216&lt;(MAX('Steel Cut Lengths'!A:A))+1,VLOOKUP(C216,'Steel Cut Lengths'!A:K,7),IF(C216&lt;(MAX('Pipe Hangers'!A:A))+1,VLOOKUP(C216,'Pipe Hangers'!A:J,7),IF(C216&lt;(MAX('Brass Nipples '!A:A))+1,VLOOKUP(C216,'Brass Nipples '!A:J,7),IF(C216&lt;(MAX('Brass Fittings '!A:A))+1,VLOOKUP(C216,'Brass Fittings '!A:J,7),IF(C216&lt;(MAX(Valves!A:A))+1,VLOOKUP(C216,Valves!A:J,7),IF(C216&lt;(MAX('PEX Tubing'!A:A))+1,VLOOKUP(C216,'PEX Tubing'!A:I,7),IF(C216&lt;(MAX('PEX Fittings - Brass'!A:A))+1,VLOOKUP(C216,'PEX Fittings - Brass'!A:J,7),IF(C216&lt;(MAX('PEX Fittings - EXPN Brass'!A:A))+1,VLOOKUP(C216,'PEX Fittings - EXPN Brass'!A:J,7),IF(C216&lt;(MAX('PEX Fittings - F1807 PPSU '!A:A))+1,VLOOKUP(C216,'PEX Fittings - F1807 PPSU '!A:J,7),IF(C216&lt;(MAX('PEX Fittings - F1960 EPPSU'!A:A))+1,VLOOKUP(C216,'PEX Fittings - F1960 EPPSU'!A:J,7),IF(C216&lt;(MAX(Accessories!A:A))+1,VLOOKUP(C216,Accessories!A:J,7),IF(C216&lt;(MAX('PVC DWV'!A:A))+1,VLOOKUP(C216,'PVC DWV'!A:K,8),IF(C216&lt;(MAX('PVC SCH 40'!A:A))+1,VLOOKUP(C216,'PVC SCH 40'!A:K,7),IF(C216&lt;(MAX('Push Fittings'!A:A))+1,VLOOKUP(C216,'Push Fittings'!A:J,7),IF(C216&lt;(MAX('Copper Wrot'!A:A))+1,VLOOKUP(C216,'Copper Wrot'!A:L,9),IF(C216&lt;(MAX('Cast Copper'!A:A))+1,VLOOKUP(C216,'Cast Copper'!A:J,6),IF(C216&lt;(MAX('Press Copper Fittings'!A:A))+1,VLOOKUP(C216,'Press Copper Fittings'!A:J,7),IF(C216&lt;(MAX('Supply Stops'!A:A))+1,VLOOKUP(C216,'Supply Stops'!A:J,7),IF(C216&lt;(MAX('Supply Lines'!A:A))+1,VLOOKUP(C216,'Supply Lines'!A:J,7),IF(C216&lt;(MAX('Gas Connectors'!A:A))+1,VLOOKUP(C216,'Gas Connectors'!A:J,7),IF(C216&lt;(MAX('CI Fittings'!A:A))+1,VLOOKUP(C216,'CI Fittings'!A:J,7),IF(C216&lt;(MAX('Steel Couplings'!A:A))+1,VLOOKUP(C216,'Steel Couplings'!A:J,7),IF(C216&lt;(MAX(NHC!A:A))+1,VLOOKUP(C216,NHC!A:J,7),IF(C216&lt;(MAX('Dielectric Unions'!A:A))+1,VLOOKUP(C216,'Dielectric Unions'!A:J,7),IF(C216&lt;(MAX('MI Fittings - XH'!A:A))+1,VLOOKUP(C216,'MI Fittings - XH'!A:J,7),IF(C216&lt;(MAX('Steel Nipples - XH'!A:A))+1,VLOOKUP(C216,'Steel Nipples - XH'!A:J,7),IF(C216&lt;(MAX('CPVC Adapters'!A:A))+1,VLOOKUP(C216,'CPVC Adapters'!A:J,7),0))))))))))))))))))))))))))))))</f>
        <v>0</v>
      </c>
      <c r="J216" s="1555">
        <f t="shared" si="3"/>
        <v>0</v>
      </c>
    </row>
    <row r="217" spans="3:10" ht="15" customHeight="1" thickTop="1" thickBot="1">
      <c r="C217" s="976">
        <v>196</v>
      </c>
      <c r="D217" s="17" t="str">
        <f>IF(C217&lt;(MAX('MI Fittings'!A:A))+1,VLOOKUP(C217,'MI Fittings'!A:K,10),IF(C217&lt;(MAX('CS Press Fittings'!A:A))+1,VLOOKUP(C217,'CS Press Fittings'!A:K,11),IF(C217&lt;(MAX('Steel Nipples'!A:A))+1,VLOOKUP(C217,'Steel Nipples'!A:K,10),IF(C217&lt;(MAX('Steel Cut Lengths'!A:A))+1,VLOOKUP(C217,'Steel Cut Lengths'!A:K,10),IF(C217&lt;(MAX('Pipe Hangers'!A:A))+1,VLOOKUP(C217,'Pipe Hangers'!A:J,10),IF(C217&lt;(MAX('Brass Nipples '!A:A))+1,VLOOKUP(C217,'Brass Nipples '!A:J,10),IF(C217&lt;(MAX('Brass Fittings '!A:A))+1,VLOOKUP(C217,'Brass Fittings '!A:J,10),IF(C217&lt;(MAX(Valves!A:A))+1,VLOOKUP(C217,Valves!A:J,10),IF(C217&lt;(MAX('PEX Tubing'!A:A))+1,VLOOKUP(C217,'PEX Tubing'!A:I,9),IF(C217&lt;(MAX('PEX Fittings - Brass'!A:A))+1,VLOOKUP(C217,'PEX Fittings - Brass'!A:J,10),IF(C217&lt;(MAX('PEX Fittings - EXPN Brass'!A:A))+1,VLOOKUP(C217,'PEX Fittings - EXPN Brass'!A:J,10),IF(C217&lt;(MAX('PEX Fittings - F1807 PPSU '!A:A))+1,VLOOKUP(C217,'PEX Fittings - F1807 PPSU '!A:J,10),IF(C217&lt;(MAX('PEX Fittings - F1960 EPPSU'!A:A))+1,VLOOKUP(C217,'PEX Fittings - F1960 EPPSU'!A:J,10),IF(C217&lt;(MAX(Accessories!A:A))+1,VLOOKUP(C217,Accessories!A:J,10),IF(C217&lt;(MAX('PVC DWV'!A:A))+1,VLOOKUP(C217,'PVC DWV'!A:K,11),IF(C217&lt;(MAX('PVC SCH 40'!A:A))+1,VLOOKUP(C217,'PVC SCH 40'!A:K,11),IF(C217&lt;(MAX('Push Fittings'!A:A))+1,VLOOKUP(C217,'Push Fittings'!A:J,10),IF(C217&lt;(MAX('Copper Wrot'!A:A))+1,VLOOKUP(C217,'Copper Wrot'!A:L,12),IF(C217&lt;(MAX('Cast Copper'!A:A))+1,VLOOKUP(C217,'Cast Copper'!A:J,10),IF(C217&lt;(MAX('Press Copper Fittings'!A:A))+1,VLOOKUP(C217,'Press Copper Fittings'!A:J,10),IF(C217&lt;(MAX('Supply Stops'!A:A))+1,VLOOKUP(C217,'Supply Stops'!A:J,10),IF(C217&lt;(MAX('Supply Lines'!A:A))+1,VLOOKUP(C217,'Supply Lines'!A:J,10),IF(C217&lt;(MAX('Gas Connectors'!A:A))+1,VLOOKUP(C217,'Gas Connectors'!A:J,10),IF(C217&lt;(MAX('CI Fittings'!A:A))+1,VLOOKUP(C217,'CI Fittings'!A:J,10),IF(C217&lt;(MAX('Steel Couplings'!A:A))+1,VLOOKUP(C217,'Steel Couplings'!A:J,10),IF(C217&lt;(MAX(NHC!A:A))+1,VLOOKUP(C217,NHC!A:J,10),IF(C217&lt;(MAX('Dielectric Unions'!A:A))+1,VLOOKUP(C217,'Dielectric Unions'!A:J,10),IF(C217&lt;(MAX('MI Fittings - XH'!A:A))+1,VLOOKUP(C217,'MI Fittings - XH'!A:J,10),IF(C217&lt;(MAX('Steel Nipples - XH'!A:A))+1,VLOOKUP(C217,'Steel Nipples - XH'!A:J,10),IF(C217&lt;(MAX('CPVC Adapters'!A:A))+1,VLOOKUP(C217,'CPVC Adapters'!A:J,10),""))))))))))))))))))))))))))))))</f>
        <v/>
      </c>
      <c r="E217" s="975" t="str">
        <f>IF(C217&lt;(MAX('MI Fittings'!A:A))+1,VLOOKUP(C217,'MI Fittings'!A:K,3),IF(C217&lt;(MAX('CS Press Fittings'!A:A))+1,VLOOKUP(C217,'CS Press Fittings'!A:K,4),IF(C217&lt;(MAX('Steel Nipples'!A:A))+1,VLOOKUP(C217,'Steel Nipples'!A:K,3),IF(C217&lt;(MAX('Steel Cut Lengths'!A:A))+1,VLOOKUP(C217,'Steel Cut Lengths'!A:K,3),IF(C217&lt;(MAX('Pipe Hangers'!A:A))+1,VLOOKUP(C217,'Pipe Hangers'!A:J,3),IF(C217&lt;(MAX('Brass Nipples '!A:A))+1,VLOOKUP(C217,'Brass Nipples '!A:J,3),IF(C217&lt;(MAX('Brass Fittings '!A:A))+1,VLOOKUP(C217,'Brass Fittings '!A:J,3),IF(C217&lt;(MAX(Valves!A:A))+1,VLOOKUP(C217,Valves!A:J,3),IF(C217&lt;(MAX('PEX Tubing'!A:A))+1,VLOOKUP(C217,'PEX Tubing'!A:I,3),IF(C217&lt;(MAX('PEX Fittings - Brass'!A:A))+1,VLOOKUP(C217,'PEX Fittings - Brass'!A:J,3),IF(C217&lt;(MAX('PEX Fittings - EXPN Brass'!A:A))+1,VLOOKUP(C217,'PEX Fittings - EXPN Brass'!A:J,3),IF(C217&lt;(MAX('PEX Fittings - F1807 PPSU '!A:A))+1,VLOOKUP(C217,'PEX Fittings - F1807 PPSU '!A:J,3),IF(C217&lt;(MAX('PEX Fittings - F1960 EPPSU'!A:A))+1,VLOOKUP(C217,'PEX Fittings - F1960 EPPSU'!A:J,3),IF(C217&lt;(MAX(Accessories!A:A))+1,VLOOKUP(C217,Accessories!A:J,3),IF(C217&lt;(MAX('PVC DWV'!A:A))+1,VLOOKUP(C217,'PVC DWV'!A:K,3),IF(C217&lt;(MAX('PVC SCH 40'!A:A))+1,VLOOKUP(C217,'PVC SCH 40'!A:K,3),IF(C217&lt;(MAX('Push Fittings'!A:A))+1,VLOOKUP(C217,'Push Fittings'!A:J,3),IF(C217&lt;(MAX('Copper Wrot'!A:A))+1,VLOOKUP(C217,'Copper Wrot'!A:L,3),IF(C217&lt;(MAX('Cast Copper'!A:A))+1,VLOOKUP(C217,'Cast Copper'!A:J,3),IF(C217&lt;(MAX('Cast Copper'!A:A))+1,VLOOKUP(C217,'Cast Copper'!A:J,3),IF(C217&lt;(MAX('Press Copper Fittings'!A:A))+1,VLOOKUP(C217,'Press Copper Fittings'!A:J,3),IF(C217&lt;(MAX('Supply Stops'!A:A))+1,VLOOKUP(C217,'Supply Stops'!A:J,3),IF(C217&lt;(MAX('Supply Lines'!A:A))+1,VLOOKUP(C217,'Supply Lines'!A:J,3),IF(C217&lt;(MAX('Gas Connectors'!A:A))+1,VLOOKUP(C217,'Gas Connectors'!A:J,3),IF(C217&lt;(MAX('CI Fittings'!A:A))+1,VLOOKUP(C217,'CI Fittings'!A:J,3),IF(C217&lt;(MAX('Steel Couplings'!A:A))+1,VLOOKUP(C217,'Steel Couplings'!A:J,3),IF(C217&lt;(MAX(NHC!A:A))+1,VLOOKUP(C217,NHC!A:J,3),IF(C217&lt;(MAX('Dielectric Unions'!A:A))+1,VLOOKUP(C217,'Dielectric Unions'!A:J,3),IF(C217&lt;(MAX('MI Fittings - XH'!A:A))+1,VLOOKUP(C217,'MI Fittings - XH'!A:J,3),IF(C217&lt;(MAX('Steel Nipples - XH'!A:A))+1,VLOOKUP(C217,'Steel Nipples - XH'!A:J,3),IF(C217&lt;(MAX('CPVC Adapters'!A:A))+1,VLOOKUP(C217,'CPVC Adapters'!A:J,3),"")))))))))))))))))))))))))))))))</f>
        <v/>
      </c>
      <c r="F217" s="1376" t="str">
        <f>IFERROR(VLOOKUP(E217,'Consolidated Master Sheet'!B:C,2,0),"")</f>
        <v/>
      </c>
      <c r="G217" s="1377"/>
      <c r="H217" s="345" t="str">
        <f>IFERROR(VLOOKUP(E217,'PEX Tubing'!C:H,6,0),IFERROR(VLOOKUP(E217,'Consolidated Master Sheet'!B:G,6,0),""))</f>
        <v/>
      </c>
      <c r="I217" s="1554">
        <f>IF(C217&lt;(MAX('MI Fittings'!A:A))+1,VLOOKUP(C217,'MI Fittings'!A:K,7),IF(C217&lt;(MAX('CS Press Fittings'!A:A))+1,VLOOKUP(C217,'CS Press Fittings'!A:K,8),IF(C217&lt;(MAX('Steel Nipples'!A:A))+1,VLOOKUP(C217,'Steel Nipples'!A:K,7),IF(C217&lt;(MAX('Steel Cut Lengths'!A:A))+1,VLOOKUP(C217,'Steel Cut Lengths'!A:K,7),IF(C217&lt;(MAX('Pipe Hangers'!A:A))+1,VLOOKUP(C217,'Pipe Hangers'!A:J,7),IF(C217&lt;(MAX('Brass Nipples '!A:A))+1,VLOOKUP(C217,'Brass Nipples '!A:J,7),IF(C217&lt;(MAX('Brass Fittings '!A:A))+1,VLOOKUP(C217,'Brass Fittings '!A:J,7),IF(C217&lt;(MAX(Valves!A:A))+1,VLOOKUP(C217,Valves!A:J,7),IF(C217&lt;(MAX('PEX Tubing'!A:A))+1,VLOOKUP(C217,'PEX Tubing'!A:I,7),IF(C217&lt;(MAX('PEX Fittings - Brass'!A:A))+1,VLOOKUP(C217,'PEX Fittings - Brass'!A:J,7),IF(C217&lt;(MAX('PEX Fittings - EXPN Brass'!A:A))+1,VLOOKUP(C217,'PEX Fittings - EXPN Brass'!A:J,7),IF(C217&lt;(MAX('PEX Fittings - F1807 PPSU '!A:A))+1,VLOOKUP(C217,'PEX Fittings - F1807 PPSU '!A:J,7),IF(C217&lt;(MAX('PEX Fittings - F1960 EPPSU'!A:A))+1,VLOOKUP(C217,'PEX Fittings - F1960 EPPSU'!A:J,7),IF(C217&lt;(MAX(Accessories!A:A))+1,VLOOKUP(C217,Accessories!A:J,7),IF(C217&lt;(MAX('PVC DWV'!A:A))+1,VLOOKUP(C217,'PVC DWV'!A:K,8),IF(C217&lt;(MAX('PVC SCH 40'!A:A))+1,VLOOKUP(C217,'PVC SCH 40'!A:K,7),IF(C217&lt;(MAX('Push Fittings'!A:A))+1,VLOOKUP(C217,'Push Fittings'!A:J,7),IF(C217&lt;(MAX('Copper Wrot'!A:A))+1,VLOOKUP(C217,'Copper Wrot'!A:L,9),IF(C217&lt;(MAX('Cast Copper'!A:A))+1,VLOOKUP(C217,'Cast Copper'!A:J,6),IF(C217&lt;(MAX('Press Copper Fittings'!A:A))+1,VLOOKUP(C217,'Press Copper Fittings'!A:J,7),IF(C217&lt;(MAX('Supply Stops'!A:A))+1,VLOOKUP(C217,'Supply Stops'!A:J,7),IF(C217&lt;(MAX('Supply Lines'!A:A))+1,VLOOKUP(C217,'Supply Lines'!A:J,7),IF(C217&lt;(MAX('Gas Connectors'!A:A))+1,VLOOKUP(C217,'Gas Connectors'!A:J,7),IF(C217&lt;(MAX('CI Fittings'!A:A))+1,VLOOKUP(C217,'CI Fittings'!A:J,7),IF(C217&lt;(MAX('Steel Couplings'!A:A))+1,VLOOKUP(C217,'Steel Couplings'!A:J,7),IF(C217&lt;(MAX(NHC!A:A))+1,VLOOKUP(C217,NHC!A:J,7),IF(C217&lt;(MAX('Dielectric Unions'!A:A))+1,VLOOKUP(C217,'Dielectric Unions'!A:J,7),IF(C217&lt;(MAX('MI Fittings - XH'!A:A))+1,VLOOKUP(C217,'MI Fittings - XH'!A:J,7),IF(C217&lt;(MAX('Steel Nipples - XH'!A:A))+1,VLOOKUP(C217,'Steel Nipples - XH'!A:J,7),IF(C217&lt;(MAX('CPVC Adapters'!A:A))+1,VLOOKUP(C217,'CPVC Adapters'!A:J,7),0))))))))))))))))))))))))))))))</f>
        <v>0</v>
      </c>
      <c r="J217" s="1555">
        <f t="shared" si="3"/>
        <v>0</v>
      </c>
    </row>
    <row r="218" spans="3:10" ht="15" customHeight="1" thickTop="1" thickBot="1">
      <c r="C218" s="977">
        <v>197</v>
      </c>
      <c r="D218" s="17" t="str">
        <f>IF(C218&lt;(MAX('MI Fittings'!A:A))+1,VLOOKUP(C218,'MI Fittings'!A:K,10),IF(C218&lt;(MAX('CS Press Fittings'!A:A))+1,VLOOKUP(C218,'CS Press Fittings'!A:K,11),IF(C218&lt;(MAX('Steel Nipples'!A:A))+1,VLOOKUP(C218,'Steel Nipples'!A:K,10),IF(C218&lt;(MAX('Steel Cut Lengths'!A:A))+1,VLOOKUP(C218,'Steel Cut Lengths'!A:K,10),IF(C218&lt;(MAX('Pipe Hangers'!A:A))+1,VLOOKUP(C218,'Pipe Hangers'!A:J,10),IF(C218&lt;(MAX('Brass Nipples '!A:A))+1,VLOOKUP(C218,'Brass Nipples '!A:J,10),IF(C218&lt;(MAX('Brass Fittings '!A:A))+1,VLOOKUP(C218,'Brass Fittings '!A:J,10),IF(C218&lt;(MAX(Valves!A:A))+1,VLOOKUP(C218,Valves!A:J,10),IF(C218&lt;(MAX('PEX Tubing'!A:A))+1,VLOOKUP(C218,'PEX Tubing'!A:I,9),IF(C218&lt;(MAX('PEX Fittings - Brass'!A:A))+1,VLOOKUP(C218,'PEX Fittings - Brass'!A:J,10),IF(C218&lt;(MAX('PEX Fittings - EXPN Brass'!A:A))+1,VLOOKUP(C218,'PEX Fittings - EXPN Brass'!A:J,10),IF(C218&lt;(MAX('PEX Fittings - F1807 PPSU '!A:A))+1,VLOOKUP(C218,'PEX Fittings - F1807 PPSU '!A:J,10),IF(C218&lt;(MAX('PEX Fittings - F1960 EPPSU'!A:A))+1,VLOOKUP(C218,'PEX Fittings - F1960 EPPSU'!A:J,10),IF(C218&lt;(MAX(Accessories!A:A))+1,VLOOKUP(C218,Accessories!A:J,10),IF(C218&lt;(MAX('PVC DWV'!A:A))+1,VLOOKUP(C218,'PVC DWV'!A:K,11),IF(C218&lt;(MAX('PVC SCH 40'!A:A))+1,VLOOKUP(C218,'PVC SCH 40'!A:K,11),IF(C218&lt;(MAX('Push Fittings'!A:A))+1,VLOOKUP(C218,'Push Fittings'!A:J,10),IF(C218&lt;(MAX('Copper Wrot'!A:A))+1,VLOOKUP(C218,'Copper Wrot'!A:L,12),IF(C218&lt;(MAX('Cast Copper'!A:A))+1,VLOOKUP(C218,'Cast Copper'!A:J,10),IF(C218&lt;(MAX('Press Copper Fittings'!A:A))+1,VLOOKUP(C218,'Press Copper Fittings'!A:J,10),IF(C218&lt;(MAX('Supply Stops'!A:A))+1,VLOOKUP(C218,'Supply Stops'!A:J,10),IF(C218&lt;(MAX('Supply Lines'!A:A))+1,VLOOKUP(C218,'Supply Lines'!A:J,10),IF(C218&lt;(MAX('Gas Connectors'!A:A))+1,VLOOKUP(C218,'Gas Connectors'!A:J,10),IF(C218&lt;(MAX('CI Fittings'!A:A))+1,VLOOKUP(C218,'CI Fittings'!A:J,10),IF(C218&lt;(MAX('Steel Couplings'!A:A))+1,VLOOKUP(C218,'Steel Couplings'!A:J,10),IF(C218&lt;(MAX(NHC!A:A))+1,VLOOKUP(C218,NHC!A:J,10),IF(C218&lt;(MAX('Dielectric Unions'!A:A))+1,VLOOKUP(C218,'Dielectric Unions'!A:J,10),IF(C218&lt;(MAX('MI Fittings - XH'!A:A))+1,VLOOKUP(C218,'MI Fittings - XH'!A:J,10),IF(C218&lt;(MAX('Steel Nipples - XH'!A:A))+1,VLOOKUP(C218,'Steel Nipples - XH'!A:J,10),IF(C218&lt;(MAX('CPVC Adapters'!A:A))+1,VLOOKUP(C218,'CPVC Adapters'!A:J,10),""))))))))))))))))))))))))))))))</f>
        <v/>
      </c>
      <c r="E218" s="975" t="str">
        <f>IF(C218&lt;(MAX('MI Fittings'!A:A))+1,VLOOKUP(C218,'MI Fittings'!A:K,3),IF(C218&lt;(MAX('CS Press Fittings'!A:A))+1,VLOOKUP(C218,'CS Press Fittings'!A:K,4),IF(C218&lt;(MAX('Steel Nipples'!A:A))+1,VLOOKUP(C218,'Steel Nipples'!A:K,3),IF(C218&lt;(MAX('Steel Cut Lengths'!A:A))+1,VLOOKUP(C218,'Steel Cut Lengths'!A:K,3),IF(C218&lt;(MAX('Pipe Hangers'!A:A))+1,VLOOKUP(C218,'Pipe Hangers'!A:J,3),IF(C218&lt;(MAX('Brass Nipples '!A:A))+1,VLOOKUP(C218,'Brass Nipples '!A:J,3),IF(C218&lt;(MAX('Brass Fittings '!A:A))+1,VLOOKUP(C218,'Brass Fittings '!A:J,3),IF(C218&lt;(MAX(Valves!A:A))+1,VLOOKUP(C218,Valves!A:J,3),IF(C218&lt;(MAX('PEX Tubing'!A:A))+1,VLOOKUP(C218,'PEX Tubing'!A:I,3),IF(C218&lt;(MAX('PEX Fittings - Brass'!A:A))+1,VLOOKUP(C218,'PEX Fittings - Brass'!A:J,3),IF(C218&lt;(MAX('PEX Fittings - EXPN Brass'!A:A))+1,VLOOKUP(C218,'PEX Fittings - EXPN Brass'!A:J,3),IF(C218&lt;(MAX('PEX Fittings - F1807 PPSU '!A:A))+1,VLOOKUP(C218,'PEX Fittings - F1807 PPSU '!A:J,3),IF(C218&lt;(MAX('PEX Fittings - F1960 EPPSU'!A:A))+1,VLOOKUP(C218,'PEX Fittings - F1960 EPPSU'!A:J,3),IF(C218&lt;(MAX(Accessories!A:A))+1,VLOOKUP(C218,Accessories!A:J,3),IF(C218&lt;(MAX('PVC DWV'!A:A))+1,VLOOKUP(C218,'PVC DWV'!A:K,3),IF(C218&lt;(MAX('PVC SCH 40'!A:A))+1,VLOOKUP(C218,'PVC SCH 40'!A:K,3),IF(C218&lt;(MAX('Push Fittings'!A:A))+1,VLOOKUP(C218,'Push Fittings'!A:J,3),IF(C218&lt;(MAX('Copper Wrot'!A:A))+1,VLOOKUP(C218,'Copper Wrot'!A:L,3),IF(C218&lt;(MAX('Cast Copper'!A:A))+1,VLOOKUP(C218,'Cast Copper'!A:J,3),IF(C218&lt;(MAX('Cast Copper'!A:A))+1,VLOOKUP(C218,'Cast Copper'!A:J,3),IF(C218&lt;(MAX('Press Copper Fittings'!A:A))+1,VLOOKUP(C218,'Press Copper Fittings'!A:J,3),IF(C218&lt;(MAX('Supply Stops'!A:A))+1,VLOOKUP(C218,'Supply Stops'!A:J,3),IF(C218&lt;(MAX('Supply Lines'!A:A))+1,VLOOKUP(C218,'Supply Lines'!A:J,3),IF(C218&lt;(MAX('Gas Connectors'!A:A))+1,VLOOKUP(C218,'Gas Connectors'!A:J,3),IF(C218&lt;(MAX('CI Fittings'!A:A))+1,VLOOKUP(C218,'CI Fittings'!A:J,3),IF(C218&lt;(MAX('Steel Couplings'!A:A))+1,VLOOKUP(C218,'Steel Couplings'!A:J,3),IF(C218&lt;(MAX(NHC!A:A))+1,VLOOKUP(C218,NHC!A:J,3),IF(C218&lt;(MAX('Dielectric Unions'!A:A))+1,VLOOKUP(C218,'Dielectric Unions'!A:J,3),IF(C218&lt;(MAX('MI Fittings - XH'!A:A))+1,VLOOKUP(C218,'MI Fittings - XH'!A:J,3),IF(C218&lt;(MAX('Steel Nipples - XH'!A:A))+1,VLOOKUP(C218,'Steel Nipples - XH'!A:J,3),IF(C218&lt;(MAX('CPVC Adapters'!A:A))+1,VLOOKUP(C218,'CPVC Adapters'!A:J,3),"")))))))))))))))))))))))))))))))</f>
        <v/>
      </c>
      <c r="F218" s="1376" t="str">
        <f>IFERROR(VLOOKUP(E218,'Consolidated Master Sheet'!B:C,2,0),"")</f>
        <v/>
      </c>
      <c r="G218" s="1377"/>
      <c r="H218" s="345" t="str">
        <f>IFERROR(VLOOKUP(E218,'PEX Tubing'!C:H,6,0),IFERROR(VLOOKUP(E218,'Consolidated Master Sheet'!B:G,6,0),""))</f>
        <v/>
      </c>
      <c r="I218" s="1554">
        <f>IF(C218&lt;(MAX('MI Fittings'!A:A))+1,VLOOKUP(C218,'MI Fittings'!A:K,7),IF(C218&lt;(MAX('CS Press Fittings'!A:A))+1,VLOOKUP(C218,'CS Press Fittings'!A:K,8),IF(C218&lt;(MAX('Steel Nipples'!A:A))+1,VLOOKUP(C218,'Steel Nipples'!A:K,7),IF(C218&lt;(MAX('Steel Cut Lengths'!A:A))+1,VLOOKUP(C218,'Steel Cut Lengths'!A:K,7),IF(C218&lt;(MAX('Pipe Hangers'!A:A))+1,VLOOKUP(C218,'Pipe Hangers'!A:J,7),IF(C218&lt;(MAX('Brass Nipples '!A:A))+1,VLOOKUP(C218,'Brass Nipples '!A:J,7),IF(C218&lt;(MAX('Brass Fittings '!A:A))+1,VLOOKUP(C218,'Brass Fittings '!A:J,7),IF(C218&lt;(MAX(Valves!A:A))+1,VLOOKUP(C218,Valves!A:J,7),IF(C218&lt;(MAX('PEX Tubing'!A:A))+1,VLOOKUP(C218,'PEX Tubing'!A:I,7),IF(C218&lt;(MAX('PEX Fittings - Brass'!A:A))+1,VLOOKUP(C218,'PEX Fittings - Brass'!A:J,7),IF(C218&lt;(MAX('PEX Fittings - EXPN Brass'!A:A))+1,VLOOKUP(C218,'PEX Fittings - EXPN Brass'!A:J,7),IF(C218&lt;(MAX('PEX Fittings - F1807 PPSU '!A:A))+1,VLOOKUP(C218,'PEX Fittings - F1807 PPSU '!A:J,7),IF(C218&lt;(MAX('PEX Fittings - F1960 EPPSU'!A:A))+1,VLOOKUP(C218,'PEX Fittings - F1960 EPPSU'!A:J,7),IF(C218&lt;(MAX(Accessories!A:A))+1,VLOOKUP(C218,Accessories!A:J,7),IF(C218&lt;(MAX('PVC DWV'!A:A))+1,VLOOKUP(C218,'PVC DWV'!A:K,8),IF(C218&lt;(MAX('PVC SCH 40'!A:A))+1,VLOOKUP(C218,'PVC SCH 40'!A:K,7),IF(C218&lt;(MAX('Push Fittings'!A:A))+1,VLOOKUP(C218,'Push Fittings'!A:J,7),IF(C218&lt;(MAX('Copper Wrot'!A:A))+1,VLOOKUP(C218,'Copper Wrot'!A:L,9),IF(C218&lt;(MAX('Cast Copper'!A:A))+1,VLOOKUP(C218,'Cast Copper'!A:J,6),IF(C218&lt;(MAX('Press Copper Fittings'!A:A))+1,VLOOKUP(C218,'Press Copper Fittings'!A:J,7),IF(C218&lt;(MAX('Supply Stops'!A:A))+1,VLOOKUP(C218,'Supply Stops'!A:J,7),IF(C218&lt;(MAX('Supply Lines'!A:A))+1,VLOOKUP(C218,'Supply Lines'!A:J,7),IF(C218&lt;(MAX('Gas Connectors'!A:A))+1,VLOOKUP(C218,'Gas Connectors'!A:J,7),IF(C218&lt;(MAX('CI Fittings'!A:A))+1,VLOOKUP(C218,'CI Fittings'!A:J,7),IF(C218&lt;(MAX('Steel Couplings'!A:A))+1,VLOOKUP(C218,'Steel Couplings'!A:J,7),IF(C218&lt;(MAX(NHC!A:A))+1,VLOOKUP(C218,NHC!A:J,7),IF(C218&lt;(MAX('Dielectric Unions'!A:A))+1,VLOOKUP(C218,'Dielectric Unions'!A:J,7),IF(C218&lt;(MAX('MI Fittings - XH'!A:A))+1,VLOOKUP(C218,'MI Fittings - XH'!A:J,7),IF(C218&lt;(MAX('Steel Nipples - XH'!A:A))+1,VLOOKUP(C218,'Steel Nipples - XH'!A:J,7),IF(C218&lt;(MAX('CPVC Adapters'!A:A))+1,VLOOKUP(C218,'CPVC Adapters'!A:J,7),0))))))))))))))))))))))))))))))</f>
        <v>0</v>
      </c>
      <c r="J218" s="1555">
        <f t="shared" si="3"/>
        <v>0</v>
      </c>
    </row>
    <row r="219" spans="3:10" ht="15" customHeight="1" thickTop="1" thickBot="1">
      <c r="C219" s="976">
        <v>198</v>
      </c>
      <c r="D219" s="17" t="str">
        <f>IF(C219&lt;(MAX('MI Fittings'!A:A))+1,VLOOKUP(C219,'MI Fittings'!A:K,10),IF(C219&lt;(MAX('CS Press Fittings'!A:A))+1,VLOOKUP(C219,'CS Press Fittings'!A:K,11),IF(C219&lt;(MAX('Steel Nipples'!A:A))+1,VLOOKUP(C219,'Steel Nipples'!A:K,10),IF(C219&lt;(MAX('Steel Cut Lengths'!A:A))+1,VLOOKUP(C219,'Steel Cut Lengths'!A:K,10),IF(C219&lt;(MAX('Pipe Hangers'!A:A))+1,VLOOKUP(C219,'Pipe Hangers'!A:J,10),IF(C219&lt;(MAX('Brass Nipples '!A:A))+1,VLOOKUP(C219,'Brass Nipples '!A:J,10),IF(C219&lt;(MAX('Brass Fittings '!A:A))+1,VLOOKUP(C219,'Brass Fittings '!A:J,10),IF(C219&lt;(MAX(Valves!A:A))+1,VLOOKUP(C219,Valves!A:J,10),IF(C219&lt;(MAX('PEX Tubing'!A:A))+1,VLOOKUP(C219,'PEX Tubing'!A:I,9),IF(C219&lt;(MAX('PEX Fittings - Brass'!A:A))+1,VLOOKUP(C219,'PEX Fittings - Brass'!A:J,10),IF(C219&lt;(MAX('PEX Fittings - EXPN Brass'!A:A))+1,VLOOKUP(C219,'PEX Fittings - EXPN Brass'!A:J,10),IF(C219&lt;(MAX('PEX Fittings - F1807 PPSU '!A:A))+1,VLOOKUP(C219,'PEX Fittings - F1807 PPSU '!A:J,10),IF(C219&lt;(MAX('PEX Fittings - F1960 EPPSU'!A:A))+1,VLOOKUP(C219,'PEX Fittings - F1960 EPPSU'!A:J,10),IF(C219&lt;(MAX(Accessories!A:A))+1,VLOOKUP(C219,Accessories!A:J,10),IF(C219&lt;(MAX('PVC DWV'!A:A))+1,VLOOKUP(C219,'PVC DWV'!A:K,11),IF(C219&lt;(MAX('PVC SCH 40'!A:A))+1,VLOOKUP(C219,'PVC SCH 40'!A:K,11),IF(C219&lt;(MAX('Push Fittings'!A:A))+1,VLOOKUP(C219,'Push Fittings'!A:J,10),IF(C219&lt;(MAX('Copper Wrot'!A:A))+1,VLOOKUP(C219,'Copper Wrot'!A:L,12),IF(C219&lt;(MAX('Cast Copper'!A:A))+1,VLOOKUP(C219,'Cast Copper'!A:J,10),IF(C219&lt;(MAX('Press Copper Fittings'!A:A))+1,VLOOKUP(C219,'Press Copper Fittings'!A:J,10),IF(C219&lt;(MAX('Supply Stops'!A:A))+1,VLOOKUP(C219,'Supply Stops'!A:J,10),IF(C219&lt;(MAX('Supply Lines'!A:A))+1,VLOOKUP(C219,'Supply Lines'!A:J,10),IF(C219&lt;(MAX('Gas Connectors'!A:A))+1,VLOOKUP(C219,'Gas Connectors'!A:J,10),IF(C219&lt;(MAX('CI Fittings'!A:A))+1,VLOOKUP(C219,'CI Fittings'!A:J,10),IF(C219&lt;(MAX('Steel Couplings'!A:A))+1,VLOOKUP(C219,'Steel Couplings'!A:J,10),IF(C219&lt;(MAX(NHC!A:A))+1,VLOOKUP(C219,NHC!A:J,10),IF(C219&lt;(MAX('Dielectric Unions'!A:A))+1,VLOOKUP(C219,'Dielectric Unions'!A:J,10),IF(C219&lt;(MAX('MI Fittings - XH'!A:A))+1,VLOOKUP(C219,'MI Fittings - XH'!A:J,10),IF(C219&lt;(MAX('Steel Nipples - XH'!A:A))+1,VLOOKUP(C219,'Steel Nipples - XH'!A:J,10),IF(C219&lt;(MAX('CPVC Adapters'!A:A))+1,VLOOKUP(C219,'CPVC Adapters'!A:J,10),""))))))))))))))))))))))))))))))</f>
        <v/>
      </c>
      <c r="E219" s="975" t="str">
        <f>IF(C219&lt;(MAX('MI Fittings'!A:A))+1,VLOOKUP(C219,'MI Fittings'!A:K,3),IF(C219&lt;(MAX('CS Press Fittings'!A:A))+1,VLOOKUP(C219,'CS Press Fittings'!A:K,4),IF(C219&lt;(MAX('Steel Nipples'!A:A))+1,VLOOKUP(C219,'Steel Nipples'!A:K,3),IF(C219&lt;(MAX('Steel Cut Lengths'!A:A))+1,VLOOKUP(C219,'Steel Cut Lengths'!A:K,3),IF(C219&lt;(MAX('Pipe Hangers'!A:A))+1,VLOOKUP(C219,'Pipe Hangers'!A:J,3),IF(C219&lt;(MAX('Brass Nipples '!A:A))+1,VLOOKUP(C219,'Brass Nipples '!A:J,3),IF(C219&lt;(MAX('Brass Fittings '!A:A))+1,VLOOKUP(C219,'Brass Fittings '!A:J,3),IF(C219&lt;(MAX(Valves!A:A))+1,VLOOKUP(C219,Valves!A:J,3),IF(C219&lt;(MAX('PEX Tubing'!A:A))+1,VLOOKUP(C219,'PEX Tubing'!A:I,3),IF(C219&lt;(MAX('PEX Fittings - Brass'!A:A))+1,VLOOKUP(C219,'PEX Fittings - Brass'!A:J,3),IF(C219&lt;(MAX('PEX Fittings - EXPN Brass'!A:A))+1,VLOOKUP(C219,'PEX Fittings - EXPN Brass'!A:J,3),IF(C219&lt;(MAX('PEX Fittings - F1807 PPSU '!A:A))+1,VLOOKUP(C219,'PEX Fittings - F1807 PPSU '!A:J,3),IF(C219&lt;(MAX('PEX Fittings - F1960 EPPSU'!A:A))+1,VLOOKUP(C219,'PEX Fittings - F1960 EPPSU'!A:J,3),IF(C219&lt;(MAX(Accessories!A:A))+1,VLOOKUP(C219,Accessories!A:J,3),IF(C219&lt;(MAX('PVC DWV'!A:A))+1,VLOOKUP(C219,'PVC DWV'!A:K,3),IF(C219&lt;(MAX('PVC SCH 40'!A:A))+1,VLOOKUP(C219,'PVC SCH 40'!A:K,3),IF(C219&lt;(MAX('Push Fittings'!A:A))+1,VLOOKUP(C219,'Push Fittings'!A:J,3),IF(C219&lt;(MAX('Copper Wrot'!A:A))+1,VLOOKUP(C219,'Copper Wrot'!A:L,3),IF(C219&lt;(MAX('Cast Copper'!A:A))+1,VLOOKUP(C219,'Cast Copper'!A:J,3),IF(C219&lt;(MAX('Cast Copper'!A:A))+1,VLOOKUP(C219,'Cast Copper'!A:J,3),IF(C219&lt;(MAX('Press Copper Fittings'!A:A))+1,VLOOKUP(C219,'Press Copper Fittings'!A:J,3),IF(C219&lt;(MAX('Supply Stops'!A:A))+1,VLOOKUP(C219,'Supply Stops'!A:J,3),IF(C219&lt;(MAX('Supply Lines'!A:A))+1,VLOOKUP(C219,'Supply Lines'!A:J,3),IF(C219&lt;(MAX('Gas Connectors'!A:A))+1,VLOOKUP(C219,'Gas Connectors'!A:J,3),IF(C219&lt;(MAX('CI Fittings'!A:A))+1,VLOOKUP(C219,'CI Fittings'!A:J,3),IF(C219&lt;(MAX('Steel Couplings'!A:A))+1,VLOOKUP(C219,'Steel Couplings'!A:J,3),IF(C219&lt;(MAX(NHC!A:A))+1,VLOOKUP(C219,NHC!A:J,3),IF(C219&lt;(MAX('Dielectric Unions'!A:A))+1,VLOOKUP(C219,'Dielectric Unions'!A:J,3),IF(C219&lt;(MAX('MI Fittings - XH'!A:A))+1,VLOOKUP(C219,'MI Fittings - XH'!A:J,3),IF(C219&lt;(MAX('Steel Nipples - XH'!A:A))+1,VLOOKUP(C219,'Steel Nipples - XH'!A:J,3),IF(C219&lt;(MAX('CPVC Adapters'!A:A))+1,VLOOKUP(C219,'CPVC Adapters'!A:J,3),"")))))))))))))))))))))))))))))))</f>
        <v/>
      </c>
      <c r="F219" s="1376" t="str">
        <f>IFERROR(VLOOKUP(E219,'Consolidated Master Sheet'!B:C,2,0),"")</f>
        <v/>
      </c>
      <c r="G219" s="1377"/>
      <c r="H219" s="345" t="str">
        <f>IFERROR(VLOOKUP(E219,'PEX Tubing'!C:H,6,0),IFERROR(VLOOKUP(E219,'Consolidated Master Sheet'!B:G,6,0),""))</f>
        <v/>
      </c>
      <c r="I219" s="1554">
        <f>IF(C219&lt;(MAX('MI Fittings'!A:A))+1,VLOOKUP(C219,'MI Fittings'!A:K,7),IF(C219&lt;(MAX('CS Press Fittings'!A:A))+1,VLOOKUP(C219,'CS Press Fittings'!A:K,8),IF(C219&lt;(MAX('Steel Nipples'!A:A))+1,VLOOKUP(C219,'Steel Nipples'!A:K,7),IF(C219&lt;(MAX('Steel Cut Lengths'!A:A))+1,VLOOKUP(C219,'Steel Cut Lengths'!A:K,7),IF(C219&lt;(MAX('Pipe Hangers'!A:A))+1,VLOOKUP(C219,'Pipe Hangers'!A:J,7),IF(C219&lt;(MAX('Brass Nipples '!A:A))+1,VLOOKUP(C219,'Brass Nipples '!A:J,7),IF(C219&lt;(MAX('Brass Fittings '!A:A))+1,VLOOKUP(C219,'Brass Fittings '!A:J,7),IF(C219&lt;(MAX(Valves!A:A))+1,VLOOKUP(C219,Valves!A:J,7),IF(C219&lt;(MAX('PEX Tubing'!A:A))+1,VLOOKUP(C219,'PEX Tubing'!A:I,7),IF(C219&lt;(MAX('PEX Fittings - Brass'!A:A))+1,VLOOKUP(C219,'PEX Fittings - Brass'!A:J,7),IF(C219&lt;(MAX('PEX Fittings - EXPN Brass'!A:A))+1,VLOOKUP(C219,'PEX Fittings - EXPN Brass'!A:J,7),IF(C219&lt;(MAX('PEX Fittings - F1807 PPSU '!A:A))+1,VLOOKUP(C219,'PEX Fittings - F1807 PPSU '!A:J,7),IF(C219&lt;(MAX('PEX Fittings - F1960 EPPSU'!A:A))+1,VLOOKUP(C219,'PEX Fittings - F1960 EPPSU'!A:J,7),IF(C219&lt;(MAX(Accessories!A:A))+1,VLOOKUP(C219,Accessories!A:J,7),IF(C219&lt;(MAX('PVC DWV'!A:A))+1,VLOOKUP(C219,'PVC DWV'!A:K,8),IF(C219&lt;(MAX('PVC SCH 40'!A:A))+1,VLOOKUP(C219,'PVC SCH 40'!A:K,7),IF(C219&lt;(MAX('Push Fittings'!A:A))+1,VLOOKUP(C219,'Push Fittings'!A:J,7),IF(C219&lt;(MAX('Copper Wrot'!A:A))+1,VLOOKUP(C219,'Copper Wrot'!A:L,9),IF(C219&lt;(MAX('Cast Copper'!A:A))+1,VLOOKUP(C219,'Cast Copper'!A:J,6),IF(C219&lt;(MAX('Press Copper Fittings'!A:A))+1,VLOOKUP(C219,'Press Copper Fittings'!A:J,7),IF(C219&lt;(MAX('Supply Stops'!A:A))+1,VLOOKUP(C219,'Supply Stops'!A:J,7),IF(C219&lt;(MAX('Supply Lines'!A:A))+1,VLOOKUP(C219,'Supply Lines'!A:J,7),IF(C219&lt;(MAX('Gas Connectors'!A:A))+1,VLOOKUP(C219,'Gas Connectors'!A:J,7),IF(C219&lt;(MAX('CI Fittings'!A:A))+1,VLOOKUP(C219,'CI Fittings'!A:J,7),IF(C219&lt;(MAX('Steel Couplings'!A:A))+1,VLOOKUP(C219,'Steel Couplings'!A:J,7),IF(C219&lt;(MAX(NHC!A:A))+1,VLOOKUP(C219,NHC!A:J,7),IF(C219&lt;(MAX('Dielectric Unions'!A:A))+1,VLOOKUP(C219,'Dielectric Unions'!A:J,7),IF(C219&lt;(MAX('MI Fittings - XH'!A:A))+1,VLOOKUP(C219,'MI Fittings - XH'!A:J,7),IF(C219&lt;(MAX('Steel Nipples - XH'!A:A))+1,VLOOKUP(C219,'Steel Nipples - XH'!A:J,7),IF(C219&lt;(MAX('CPVC Adapters'!A:A))+1,VLOOKUP(C219,'CPVC Adapters'!A:J,7),0))))))))))))))))))))))))))))))</f>
        <v>0</v>
      </c>
      <c r="J219" s="1555">
        <f t="shared" si="3"/>
        <v>0</v>
      </c>
    </row>
    <row r="220" spans="3:10" ht="15" customHeight="1" thickTop="1" thickBot="1">
      <c r="C220" s="977">
        <v>199</v>
      </c>
      <c r="D220" s="17" t="str">
        <f>IF(C220&lt;(MAX('MI Fittings'!A:A))+1,VLOOKUP(C220,'MI Fittings'!A:K,10),IF(C220&lt;(MAX('CS Press Fittings'!A:A))+1,VLOOKUP(C220,'CS Press Fittings'!A:K,11),IF(C220&lt;(MAX('Steel Nipples'!A:A))+1,VLOOKUP(C220,'Steel Nipples'!A:K,10),IF(C220&lt;(MAX('Steel Cut Lengths'!A:A))+1,VLOOKUP(C220,'Steel Cut Lengths'!A:K,10),IF(C220&lt;(MAX('Pipe Hangers'!A:A))+1,VLOOKUP(C220,'Pipe Hangers'!A:J,10),IF(C220&lt;(MAX('Brass Nipples '!A:A))+1,VLOOKUP(C220,'Brass Nipples '!A:J,10),IF(C220&lt;(MAX('Brass Fittings '!A:A))+1,VLOOKUP(C220,'Brass Fittings '!A:J,10),IF(C220&lt;(MAX(Valves!A:A))+1,VLOOKUP(C220,Valves!A:J,10),IF(C220&lt;(MAX('PEX Tubing'!A:A))+1,VLOOKUP(C220,'PEX Tubing'!A:I,9),IF(C220&lt;(MAX('PEX Fittings - Brass'!A:A))+1,VLOOKUP(C220,'PEX Fittings - Brass'!A:J,10),IF(C220&lt;(MAX('PEX Fittings - EXPN Brass'!A:A))+1,VLOOKUP(C220,'PEX Fittings - EXPN Brass'!A:J,10),IF(C220&lt;(MAX('PEX Fittings - F1807 PPSU '!A:A))+1,VLOOKUP(C220,'PEX Fittings - F1807 PPSU '!A:J,10),IF(C220&lt;(MAX('PEX Fittings - F1960 EPPSU'!A:A))+1,VLOOKUP(C220,'PEX Fittings - F1960 EPPSU'!A:J,10),IF(C220&lt;(MAX(Accessories!A:A))+1,VLOOKUP(C220,Accessories!A:J,10),IF(C220&lt;(MAX('PVC DWV'!A:A))+1,VLOOKUP(C220,'PVC DWV'!A:K,11),IF(C220&lt;(MAX('PVC SCH 40'!A:A))+1,VLOOKUP(C220,'PVC SCH 40'!A:K,11),IF(C220&lt;(MAX('Push Fittings'!A:A))+1,VLOOKUP(C220,'Push Fittings'!A:J,10),IF(C220&lt;(MAX('Copper Wrot'!A:A))+1,VLOOKUP(C220,'Copper Wrot'!A:L,12),IF(C220&lt;(MAX('Cast Copper'!A:A))+1,VLOOKUP(C220,'Cast Copper'!A:J,10),IF(C220&lt;(MAX('Press Copper Fittings'!A:A))+1,VLOOKUP(C220,'Press Copper Fittings'!A:J,10),IF(C220&lt;(MAX('Supply Stops'!A:A))+1,VLOOKUP(C220,'Supply Stops'!A:J,10),IF(C220&lt;(MAX('Supply Lines'!A:A))+1,VLOOKUP(C220,'Supply Lines'!A:J,10),IF(C220&lt;(MAX('Gas Connectors'!A:A))+1,VLOOKUP(C220,'Gas Connectors'!A:J,10),IF(C220&lt;(MAX('CI Fittings'!A:A))+1,VLOOKUP(C220,'CI Fittings'!A:J,10),IF(C220&lt;(MAX('Steel Couplings'!A:A))+1,VLOOKUP(C220,'Steel Couplings'!A:J,10),IF(C220&lt;(MAX(NHC!A:A))+1,VLOOKUP(C220,NHC!A:J,10),IF(C220&lt;(MAX('Dielectric Unions'!A:A))+1,VLOOKUP(C220,'Dielectric Unions'!A:J,10),IF(C220&lt;(MAX('MI Fittings - XH'!A:A))+1,VLOOKUP(C220,'MI Fittings - XH'!A:J,10),IF(C220&lt;(MAX('Steel Nipples - XH'!A:A))+1,VLOOKUP(C220,'Steel Nipples - XH'!A:J,10),IF(C220&lt;(MAX('CPVC Adapters'!A:A))+1,VLOOKUP(C220,'CPVC Adapters'!A:J,10),""))))))))))))))))))))))))))))))</f>
        <v/>
      </c>
      <c r="E220" s="975" t="str">
        <f>IF(C220&lt;(MAX('MI Fittings'!A:A))+1,VLOOKUP(C220,'MI Fittings'!A:K,3),IF(C220&lt;(MAX('CS Press Fittings'!A:A))+1,VLOOKUP(C220,'CS Press Fittings'!A:K,4),IF(C220&lt;(MAX('Steel Nipples'!A:A))+1,VLOOKUP(C220,'Steel Nipples'!A:K,3),IF(C220&lt;(MAX('Steel Cut Lengths'!A:A))+1,VLOOKUP(C220,'Steel Cut Lengths'!A:K,3),IF(C220&lt;(MAX('Pipe Hangers'!A:A))+1,VLOOKUP(C220,'Pipe Hangers'!A:J,3),IF(C220&lt;(MAX('Brass Nipples '!A:A))+1,VLOOKUP(C220,'Brass Nipples '!A:J,3),IF(C220&lt;(MAX('Brass Fittings '!A:A))+1,VLOOKUP(C220,'Brass Fittings '!A:J,3),IF(C220&lt;(MAX(Valves!A:A))+1,VLOOKUP(C220,Valves!A:J,3),IF(C220&lt;(MAX('PEX Tubing'!A:A))+1,VLOOKUP(C220,'PEX Tubing'!A:I,3),IF(C220&lt;(MAX('PEX Fittings - Brass'!A:A))+1,VLOOKUP(C220,'PEX Fittings - Brass'!A:J,3),IF(C220&lt;(MAX('PEX Fittings - EXPN Brass'!A:A))+1,VLOOKUP(C220,'PEX Fittings - EXPN Brass'!A:J,3),IF(C220&lt;(MAX('PEX Fittings - F1807 PPSU '!A:A))+1,VLOOKUP(C220,'PEX Fittings - F1807 PPSU '!A:J,3),IF(C220&lt;(MAX('PEX Fittings - F1960 EPPSU'!A:A))+1,VLOOKUP(C220,'PEX Fittings - F1960 EPPSU'!A:J,3),IF(C220&lt;(MAX(Accessories!A:A))+1,VLOOKUP(C220,Accessories!A:J,3),IF(C220&lt;(MAX('PVC DWV'!A:A))+1,VLOOKUP(C220,'PVC DWV'!A:K,3),IF(C220&lt;(MAX('PVC SCH 40'!A:A))+1,VLOOKUP(C220,'PVC SCH 40'!A:K,3),IF(C220&lt;(MAX('Push Fittings'!A:A))+1,VLOOKUP(C220,'Push Fittings'!A:J,3),IF(C220&lt;(MAX('Copper Wrot'!A:A))+1,VLOOKUP(C220,'Copper Wrot'!A:L,3),IF(C220&lt;(MAX('Cast Copper'!A:A))+1,VLOOKUP(C220,'Cast Copper'!A:J,3),IF(C220&lt;(MAX('Cast Copper'!A:A))+1,VLOOKUP(C220,'Cast Copper'!A:J,3),IF(C220&lt;(MAX('Press Copper Fittings'!A:A))+1,VLOOKUP(C220,'Press Copper Fittings'!A:J,3),IF(C220&lt;(MAX('Supply Stops'!A:A))+1,VLOOKUP(C220,'Supply Stops'!A:J,3),IF(C220&lt;(MAX('Supply Lines'!A:A))+1,VLOOKUP(C220,'Supply Lines'!A:J,3),IF(C220&lt;(MAX('Gas Connectors'!A:A))+1,VLOOKUP(C220,'Gas Connectors'!A:J,3),IF(C220&lt;(MAX('CI Fittings'!A:A))+1,VLOOKUP(C220,'CI Fittings'!A:J,3),IF(C220&lt;(MAX('Steel Couplings'!A:A))+1,VLOOKUP(C220,'Steel Couplings'!A:J,3),IF(C220&lt;(MAX(NHC!A:A))+1,VLOOKUP(C220,NHC!A:J,3),IF(C220&lt;(MAX('Dielectric Unions'!A:A))+1,VLOOKUP(C220,'Dielectric Unions'!A:J,3),IF(C220&lt;(MAX('MI Fittings - XH'!A:A))+1,VLOOKUP(C220,'MI Fittings - XH'!A:J,3),IF(C220&lt;(MAX('Steel Nipples - XH'!A:A))+1,VLOOKUP(C220,'Steel Nipples - XH'!A:J,3),IF(C220&lt;(MAX('CPVC Adapters'!A:A))+1,VLOOKUP(C220,'CPVC Adapters'!A:J,3),"")))))))))))))))))))))))))))))))</f>
        <v/>
      </c>
      <c r="F220" s="1376" t="str">
        <f>IFERROR(VLOOKUP(E220,'Consolidated Master Sheet'!B:C,2,0),"")</f>
        <v/>
      </c>
      <c r="G220" s="1377"/>
      <c r="H220" s="345" t="str">
        <f>IFERROR(VLOOKUP(E220,'PEX Tubing'!C:H,6,0),IFERROR(VLOOKUP(E220,'Consolidated Master Sheet'!B:G,6,0),""))</f>
        <v/>
      </c>
      <c r="I220" s="1554">
        <f>IF(C220&lt;(MAX('MI Fittings'!A:A))+1,VLOOKUP(C220,'MI Fittings'!A:K,7),IF(C220&lt;(MAX('CS Press Fittings'!A:A))+1,VLOOKUP(C220,'CS Press Fittings'!A:K,8),IF(C220&lt;(MAX('Steel Nipples'!A:A))+1,VLOOKUP(C220,'Steel Nipples'!A:K,7),IF(C220&lt;(MAX('Steel Cut Lengths'!A:A))+1,VLOOKUP(C220,'Steel Cut Lengths'!A:K,7),IF(C220&lt;(MAX('Pipe Hangers'!A:A))+1,VLOOKUP(C220,'Pipe Hangers'!A:J,7),IF(C220&lt;(MAX('Brass Nipples '!A:A))+1,VLOOKUP(C220,'Brass Nipples '!A:J,7),IF(C220&lt;(MAX('Brass Fittings '!A:A))+1,VLOOKUP(C220,'Brass Fittings '!A:J,7),IF(C220&lt;(MAX(Valves!A:A))+1,VLOOKUP(C220,Valves!A:J,7),IF(C220&lt;(MAX('PEX Tubing'!A:A))+1,VLOOKUP(C220,'PEX Tubing'!A:I,7),IF(C220&lt;(MAX('PEX Fittings - Brass'!A:A))+1,VLOOKUP(C220,'PEX Fittings - Brass'!A:J,7),IF(C220&lt;(MAX('PEX Fittings - EXPN Brass'!A:A))+1,VLOOKUP(C220,'PEX Fittings - EXPN Brass'!A:J,7),IF(C220&lt;(MAX('PEX Fittings - F1807 PPSU '!A:A))+1,VLOOKUP(C220,'PEX Fittings - F1807 PPSU '!A:J,7),IF(C220&lt;(MAX('PEX Fittings - F1960 EPPSU'!A:A))+1,VLOOKUP(C220,'PEX Fittings - F1960 EPPSU'!A:J,7),IF(C220&lt;(MAX(Accessories!A:A))+1,VLOOKUP(C220,Accessories!A:J,7),IF(C220&lt;(MAX('PVC DWV'!A:A))+1,VLOOKUP(C220,'PVC DWV'!A:K,8),IF(C220&lt;(MAX('PVC SCH 40'!A:A))+1,VLOOKUP(C220,'PVC SCH 40'!A:K,7),IF(C220&lt;(MAX('Push Fittings'!A:A))+1,VLOOKUP(C220,'Push Fittings'!A:J,7),IF(C220&lt;(MAX('Copper Wrot'!A:A))+1,VLOOKUP(C220,'Copper Wrot'!A:L,9),IF(C220&lt;(MAX('Cast Copper'!A:A))+1,VLOOKUP(C220,'Cast Copper'!A:J,6),IF(C220&lt;(MAX('Press Copper Fittings'!A:A))+1,VLOOKUP(C220,'Press Copper Fittings'!A:J,7),IF(C220&lt;(MAX('Supply Stops'!A:A))+1,VLOOKUP(C220,'Supply Stops'!A:J,7),IF(C220&lt;(MAX('Supply Lines'!A:A))+1,VLOOKUP(C220,'Supply Lines'!A:J,7),IF(C220&lt;(MAX('Gas Connectors'!A:A))+1,VLOOKUP(C220,'Gas Connectors'!A:J,7),IF(C220&lt;(MAX('CI Fittings'!A:A))+1,VLOOKUP(C220,'CI Fittings'!A:J,7),IF(C220&lt;(MAX('Steel Couplings'!A:A))+1,VLOOKUP(C220,'Steel Couplings'!A:J,7),IF(C220&lt;(MAX(NHC!A:A))+1,VLOOKUP(C220,NHC!A:J,7),IF(C220&lt;(MAX('Dielectric Unions'!A:A))+1,VLOOKUP(C220,'Dielectric Unions'!A:J,7),IF(C220&lt;(MAX('MI Fittings - XH'!A:A))+1,VLOOKUP(C220,'MI Fittings - XH'!A:J,7),IF(C220&lt;(MAX('Steel Nipples - XH'!A:A))+1,VLOOKUP(C220,'Steel Nipples - XH'!A:J,7),IF(C220&lt;(MAX('CPVC Adapters'!A:A))+1,VLOOKUP(C220,'CPVC Adapters'!A:J,7),0))))))))))))))))))))))))))))))</f>
        <v>0</v>
      </c>
      <c r="J220" s="1555">
        <f t="shared" si="3"/>
        <v>0</v>
      </c>
    </row>
    <row r="221" spans="3:10" ht="15" customHeight="1" thickTop="1" thickBot="1">
      <c r="C221" s="976">
        <v>200</v>
      </c>
      <c r="D221" s="17" t="str">
        <f>IF(C221&lt;(MAX('MI Fittings'!A:A))+1,VLOOKUP(C221,'MI Fittings'!A:K,10),IF(C221&lt;(MAX('CS Press Fittings'!A:A))+1,VLOOKUP(C221,'CS Press Fittings'!A:K,11),IF(C221&lt;(MAX('Steel Nipples'!A:A))+1,VLOOKUP(C221,'Steel Nipples'!A:K,10),IF(C221&lt;(MAX('Steel Cut Lengths'!A:A))+1,VLOOKUP(C221,'Steel Cut Lengths'!A:K,10),IF(C221&lt;(MAX('Pipe Hangers'!A:A))+1,VLOOKUP(C221,'Pipe Hangers'!A:J,10),IF(C221&lt;(MAX('Brass Nipples '!A:A))+1,VLOOKUP(C221,'Brass Nipples '!A:J,10),IF(C221&lt;(MAX('Brass Fittings '!A:A))+1,VLOOKUP(C221,'Brass Fittings '!A:J,10),IF(C221&lt;(MAX(Valves!A:A))+1,VLOOKUP(C221,Valves!A:J,10),IF(C221&lt;(MAX('PEX Tubing'!A:A))+1,VLOOKUP(C221,'PEX Tubing'!A:I,9),IF(C221&lt;(MAX('PEX Fittings - Brass'!A:A))+1,VLOOKUP(C221,'PEX Fittings - Brass'!A:J,10),IF(C221&lt;(MAX('PEX Fittings - EXPN Brass'!A:A))+1,VLOOKUP(C221,'PEX Fittings - EXPN Brass'!A:J,10),IF(C221&lt;(MAX('PEX Fittings - F1807 PPSU '!A:A))+1,VLOOKUP(C221,'PEX Fittings - F1807 PPSU '!A:J,10),IF(C221&lt;(MAX('PEX Fittings - F1960 EPPSU'!A:A))+1,VLOOKUP(C221,'PEX Fittings - F1960 EPPSU'!A:J,10),IF(C221&lt;(MAX(Accessories!A:A))+1,VLOOKUP(C221,Accessories!A:J,10),IF(C221&lt;(MAX('PVC DWV'!A:A))+1,VLOOKUP(C221,'PVC DWV'!A:K,11),IF(C221&lt;(MAX('PVC SCH 40'!A:A))+1,VLOOKUP(C221,'PVC SCH 40'!A:K,11),IF(C221&lt;(MAX('Push Fittings'!A:A))+1,VLOOKUP(C221,'Push Fittings'!A:J,10),IF(C221&lt;(MAX('Copper Wrot'!A:A))+1,VLOOKUP(C221,'Copper Wrot'!A:L,12),IF(C221&lt;(MAX('Cast Copper'!A:A))+1,VLOOKUP(C221,'Cast Copper'!A:J,10),IF(C221&lt;(MAX('Press Copper Fittings'!A:A))+1,VLOOKUP(C221,'Press Copper Fittings'!A:J,10),IF(C221&lt;(MAX('Supply Stops'!A:A))+1,VLOOKUP(C221,'Supply Stops'!A:J,10),IF(C221&lt;(MAX('Supply Lines'!A:A))+1,VLOOKUP(C221,'Supply Lines'!A:J,10),IF(C221&lt;(MAX('Gas Connectors'!A:A))+1,VLOOKUP(C221,'Gas Connectors'!A:J,10),IF(C221&lt;(MAX('CI Fittings'!A:A))+1,VLOOKUP(C221,'CI Fittings'!A:J,10),IF(C221&lt;(MAX('Steel Couplings'!A:A))+1,VLOOKUP(C221,'Steel Couplings'!A:J,10),IF(C221&lt;(MAX(NHC!A:A))+1,VLOOKUP(C221,NHC!A:J,10),IF(C221&lt;(MAX('Dielectric Unions'!A:A))+1,VLOOKUP(C221,'Dielectric Unions'!A:J,10),IF(C221&lt;(MAX('MI Fittings - XH'!A:A))+1,VLOOKUP(C221,'MI Fittings - XH'!A:J,10),IF(C221&lt;(MAX('Steel Nipples - XH'!A:A))+1,VLOOKUP(C221,'Steel Nipples - XH'!A:J,10),IF(C221&lt;(MAX('CPVC Adapters'!A:A))+1,VLOOKUP(C221,'CPVC Adapters'!A:J,10),""))))))))))))))))))))))))))))))</f>
        <v/>
      </c>
      <c r="E221" s="975" t="str">
        <f>IF(C221&lt;(MAX('MI Fittings'!A:A))+1,VLOOKUP(C221,'MI Fittings'!A:K,3),IF(C221&lt;(MAX('CS Press Fittings'!A:A))+1,VLOOKUP(C221,'CS Press Fittings'!A:K,4),IF(C221&lt;(MAX('Steel Nipples'!A:A))+1,VLOOKUP(C221,'Steel Nipples'!A:K,3),IF(C221&lt;(MAX('Steel Cut Lengths'!A:A))+1,VLOOKUP(C221,'Steel Cut Lengths'!A:K,3),IF(C221&lt;(MAX('Pipe Hangers'!A:A))+1,VLOOKUP(C221,'Pipe Hangers'!A:J,3),IF(C221&lt;(MAX('Brass Nipples '!A:A))+1,VLOOKUP(C221,'Brass Nipples '!A:J,3),IF(C221&lt;(MAX('Brass Fittings '!A:A))+1,VLOOKUP(C221,'Brass Fittings '!A:J,3),IF(C221&lt;(MAX(Valves!A:A))+1,VLOOKUP(C221,Valves!A:J,3),IF(C221&lt;(MAX('PEX Tubing'!A:A))+1,VLOOKUP(C221,'PEX Tubing'!A:I,3),IF(C221&lt;(MAX('PEX Fittings - Brass'!A:A))+1,VLOOKUP(C221,'PEX Fittings - Brass'!A:J,3),IF(C221&lt;(MAX('PEX Fittings - EXPN Brass'!A:A))+1,VLOOKUP(C221,'PEX Fittings - EXPN Brass'!A:J,3),IF(C221&lt;(MAX('PEX Fittings - F1807 PPSU '!A:A))+1,VLOOKUP(C221,'PEX Fittings - F1807 PPSU '!A:J,3),IF(C221&lt;(MAX('PEX Fittings - F1960 EPPSU'!A:A))+1,VLOOKUP(C221,'PEX Fittings - F1960 EPPSU'!A:J,3),IF(C221&lt;(MAX(Accessories!A:A))+1,VLOOKUP(C221,Accessories!A:J,3),IF(C221&lt;(MAX('PVC DWV'!A:A))+1,VLOOKUP(C221,'PVC DWV'!A:K,3),IF(C221&lt;(MAX('PVC SCH 40'!A:A))+1,VLOOKUP(C221,'PVC SCH 40'!A:K,3),IF(C221&lt;(MAX('Push Fittings'!A:A))+1,VLOOKUP(C221,'Push Fittings'!A:J,3),IF(C221&lt;(MAX('Copper Wrot'!A:A))+1,VLOOKUP(C221,'Copper Wrot'!A:L,3),IF(C221&lt;(MAX('Cast Copper'!A:A))+1,VLOOKUP(C221,'Cast Copper'!A:J,3),IF(C221&lt;(MAX('Cast Copper'!A:A))+1,VLOOKUP(C221,'Cast Copper'!A:J,3),IF(C221&lt;(MAX('Press Copper Fittings'!A:A))+1,VLOOKUP(C221,'Press Copper Fittings'!A:J,3),IF(C221&lt;(MAX('Supply Stops'!A:A))+1,VLOOKUP(C221,'Supply Stops'!A:J,3),IF(C221&lt;(MAX('Supply Lines'!A:A))+1,VLOOKUP(C221,'Supply Lines'!A:J,3),IF(C221&lt;(MAX('Gas Connectors'!A:A))+1,VLOOKUP(C221,'Gas Connectors'!A:J,3),IF(C221&lt;(MAX('CI Fittings'!A:A))+1,VLOOKUP(C221,'CI Fittings'!A:J,3),IF(C221&lt;(MAX('Steel Couplings'!A:A))+1,VLOOKUP(C221,'Steel Couplings'!A:J,3),IF(C221&lt;(MAX(NHC!A:A))+1,VLOOKUP(C221,NHC!A:J,3),IF(C221&lt;(MAX('Dielectric Unions'!A:A))+1,VLOOKUP(C221,'Dielectric Unions'!A:J,3),IF(C221&lt;(MAX('MI Fittings - XH'!A:A))+1,VLOOKUP(C221,'MI Fittings - XH'!A:J,3),IF(C221&lt;(MAX('Steel Nipples - XH'!A:A))+1,VLOOKUP(C221,'Steel Nipples - XH'!A:J,3),IF(C221&lt;(MAX('CPVC Adapters'!A:A))+1,VLOOKUP(C221,'CPVC Adapters'!A:J,3),"")))))))))))))))))))))))))))))))</f>
        <v/>
      </c>
      <c r="F221" s="1376" t="str">
        <f>IFERROR(VLOOKUP(E221,'Consolidated Master Sheet'!B:C,2,0),"")</f>
        <v/>
      </c>
      <c r="G221" s="1377"/>
      <c r="H221" s="345" t="str">
        <f>IFERROR(VLOOKUP(E221,'PEX Tubing'!C:H,6,0),IFERROR(VLOOKUP(E221,'Consolidated Master Sheet'!B:G,6,0),""))</f>
        <v/>
      </c>
      <c r="I221" s="1554">
        <f>IF(C221&lt;(MAX('MI Fittings'!A:A))+1,VLOOKUP(C221,'MI Fittings'!A:K,7),IF(C221&lt;(MAX('CS Press Fittings'!A:A))+1,VLOOKUP(C221,'CS Press Fittings'!A:K,8),IF(C221&lt;(MAX('Steel Nipples'!A:A))+1,VLOOKUP(C221,'Steel Nipples'!A:K,7),IF(C221&lt;(MAX('Steel Cut Lengths'!A:A))+1,VLOOKUP(C221,'Steel Cut Lengths'!A:K,7),IF(C221&lt;(MAX('Pipe Hangers'!A:A))+1,VLOOKUP(C221,'Pipe Hangers'!A:J,7),IF(C221&lt;(MAX('Brass Nipples '!A:A))+1,VLOOKUP(C221,'Brass Nipples '!A:J,7),IF(C221&lt;(MAX('Brass Fittings '!A:A))+1,VLOOKUP(C221,'Brass Fittings '!A:J,7),IF(C221&lt;(MAX(Valves!A:A))+1,VLOOKUP(C221,Valves!A:J,7),IF(C221&lt;(MAX('PEX Tubing'!A:A))+1,VLOOKUP(C221,'PEX Tubing'!A:I,7),IF(C221&lt;(MAX('PEX Fittings - Brass'!A:A))+1,VLOOKUP(C221,'PEX Fittings - Brass'!A:J,7),IF(C221&lt;(MAX('PEX Fittings - EXPN Brass'!A:A))+1,VLOOKUP(C221,'PEX Fittings - EXPN Brass'!A:J,7),IF(C221&lt;(MAX('PEX Fittings - F1807 PPSU '!A:A))+1,VLOOKUP(C221,'PEX Fittings - F1807 PPSU '!A:J,7),IF(C221&lt;(MAX('PEX Fittings - F1960 EPPSU'!A:A))+1,VLOOKUP(C221,'PEX Fittings - F1960 EPPSU'!A:J,7),IF(C221&lt;(MAX(Accessories!A:A))+1,VLOOKUP(C221,Accessories!A:J,7),IF(C221&lt;(MAX('PVC DWV'!A:A))+1,VLOOKUP(C221,'PVC DWV'!A:K,8),IF(C221&lt;(MAX('PVC SCH 40'!A:A))+1,VLOOKUP(C221,'PVC SCH 40'!A:K,7),IF(C221&lt;(MAX('Push Fittings'!A:A))+1,VLOOKUP(C221,'Push Fittings'!A:J,7),IF(C221&lt;(MAX('Copper Wrot'!A:A))+1,VLOOKUP(C221,'Copper Wrot'!A:L,9),IF(C221&lt;(MAX('Cast Copper'!A:A))+1,VLOOKUP(C221,'Cast Copper'!A:J,6),IF(C221&lt;(MAX('Press Copper Fittings'!A:A))+1,VLOOKUP(C221,'Press Copper Fittings'!A:J,7),IF(C221&lt;(MAX('Supply Stops'!A:A))+1,VLOOKUP(C221,'Supply Stops'!A:J,7),IF(C221&lt;(MAX('Supply Lines'!A:A))+1,VLOOKUP(C221,'Supply Lines'!A:J,7),IF(C221&lt;(MAX('Gas Connectors'!A:A))+1,VLOOKUP(C221,'Gas Connectors'!A:J,7),IF(C221&lt;(MAX('CI Fittings'!A:A))+1,VLOOKUP(C221,'CI Fittings'!A:J,7),IF(C221&lt;(MAX('Steel Couplings'!A:A))+1,VLOOKUP(C221,'Steel Couplings'!A:J,7),IF(C221&lt;(MAX(NHC!A:A))+1,VLOOKUP(C221,NHC!A:J,7),IF(C221&lt;(MAX('Dielectric Unions'!A:A))+1,VLOOKUP(C221,'Dielectric Unions'!A:J,7),IF(C221&lt;(MAX('MI Fittings - XH'!A:A))+1,VLOOKUP(C221,'MI Fittings - XH'!A:J,7),IF(C221&lt;(MAX('Steel Nipples - XH'!A:A))+1,VLOOKUP(C221,'Steel Nipples - XH'!A:J,7),IF(C221&lt;(MAX('CPVC Adapters'!A:A))+1,VLOOKUP(C221,'CPVC Adapters'!A:J,7),0))))))))))))))))))))))))))))))</f>
        <v>0</v>
      </c>
      <c r="J221" s="1556">
        <f t="shared" si="3"/>
        <v>0</v>
      </c>
    </row>
    <row r="222" spans="3:10" ht="15" customHeight="1" thickTop="1" thickBot="1">
      <c r="C222" s="20"/>
      <c r="D222" s="1500" t="s">
        <v>4664</v>
      </c>
      <c r="E222" s="933"/>
      <c r="F222" s="1865" t="s">
        <v>7880</v>
      </c>
      <c r="G222" s="1865"/>
      <c r="H222" s="962" t="s">
        <v>4664</v>
      </c>
      <c r="J222" s="1378">
        <f>SUM(J22:J221)</f>
        <v>0</v>
      </c>
    </row>
    <row r="223" spans="3:10" ht="15" customHeight="1"/>
  </sheetData>
  <sheetProtection algorithmName="SHA-512" hashValue="8o500nT7P9DjY9xaIhgMldtWCWyXiglqfVYXIGm8Zn4WQQFQhqMmpYlGqTePACFyWPXf54Qk0cHzGAus09mEzg==" saltValue="+cTSjqZGGx5CDeah9wYC0A==" spinCount="100000" sheet="1" formatColumns="0" formatRows="0" autoFilter="0"/>
  <protectedRanges>
    <protectedRange algorithmName="SHA-512" hashValue="iKlolYZ1V0eedbAJ42oNdKm0lp3cJygh66xvmRSsPkrVOWaiJbSCkhWcBJnJMWhYJnOaVZNM6nWLQZbG2+oFNQ==" saltValue="O+/OD7mIA1dwO03f1u2/cg==" spinCount="100000" sqref="F13" name="Range2"/>
    <protectedRange sqref="E6:F9 E4:F4 H4:I9" name="Range1"/>
  </protectedRanges>
  <autoFilter ref="D21:D221" xr:uid="{1BF1EEBF-4154-4982-AAC6-9B288C051115}"/>
  <mergeCells count="14">
    <mergeCell ref="F21:G21"/>
    <mergeCell ref="E1:G1"/>
    <mergeCell ref="F19:G19"/>
    <mergeCell ref="F20:G20"/>
    <mergeCell ref="F222:G222"/>
    <mergeCell ref="E9:F9"/>
    <mergeCell ref="E8:F8"/>
    <mergeCell ref="E7:F7"/>
    <mergeCell ref="E6:F6"/>
    <mergeCell ref="H4:I4"/>
    <mergeCell ref="H9:I9"/>
    <mergeCell ref="H8:I8"/>
    <mergeCell ref="H7:I7"/>
    <mergeCell ref="H6:I6"/>
  </mergeCells>
  <dataValidations count="1">
    <dataValidation type="list" allowBlank="1" showInputMessage="1" showErrorMessage="1" sqref="F4" xr:uid="{9EDCA044-1BED-42BD-916A-C552DF73B261}">
      <formula1>"REQUEST FOR QUOTE, PURCHASE ORDER"</formula1>
    </dataValidation>
  </dataValidations>
  <pageMargins left="0.7" right="0.7" top="0.75" bottom="0.75" header="0.3" footer="0.3"/>
  <pageSetup paperSize="9" scale="50" fitToHeight="0" orientation="portrait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F283F-2724-402E-A373-F0BD0FE2356A}">
  <sheetPr codeName="Sheet25">
    <tabColor theme="6" tint="-0.249977111117893"/>
    <pageSetUpPr fitToPage="1"/>
  </sheetPr>
  <dimension ref="A1:N552"/>
  <sheetViews>
    <sheetView topLeftCell="B1" zoomScaleNormal="100" zoomScaleSheetLayoutView="100" workbookViewId="0">
      <pane ySplit="3" topLeftCell="A4" activePane="bottomLeft" state="frozen"/>
      <selection activeCell="B1" sqref="B1"/>
      <selection pane="bottomLeft" activeCell="F2" sqref="F2"/>
    </sheetView>
  </sheetViews>
  <sheetFormatPr defaultColWidth="0" defaultRowHeight="15.75" zeroHeight="1"/>
  <cols>
    <col min="1" max="1" width="8.7109375" style="157" hidden="1" customWidth="1"/>
    <col min="2" max="2" width="15.7109375" style="911" customWidth="1"/>
    <col min="3" max="3" width="10.7109375" style="650" customWidth="1"/>
    <col min="4" max="4" width="42.42578125" style="655" customWidth="1"/>
    <col min="5" max="6" width="9.7109375" style="546" customWidth="1"/>
    <col min="7" max="7" width="11" style="1841" bestFit="1" customWidth="1"/>
    <col min="8" max="9" width="9.7109375" style="546" customWidth="1"/>
    <col min="10" max="10" width="11.140625" style="7" customWidth="1"/>
    <col min="11" max="11" width="11.85546875" style="1090" customWidth="1"/>
    <col min="12" max="12" width="12.85546875" style="13" customWidth="1"/>
    <col min="13" max="13" width="15.7109375" style="1030" customWidth="1"/>
    <col min="14" max="14" width="8.85546875" style="546" customWidth="1"/>
    <col min="15" max="16384" width="8.85546875" style="546" hidden="1"/>
  </cols>
  <sheetData>
    <row r="1" spans="1:14" s="13" customFormat="1" ht="72.75" customHeight="1" thickBot="1">
      <c r="A1" s="157"/>
      <c r="B1" s="169"/>
      <c r="C1" s="213"/>
      <c r="D1" s="171"/>
      <c r="E1" s="846"/>
      <c r="F1" s="148"/>
      <c r="G1" s="1616"/>
      <c r="H1" s="437"/>
      <c r="I1" s="438"/>
      <c r="J1" s="476" t="s">
        <v>4681</v>
      </c>
      <c r="K1" s="1867" t="s">
        <v>3648</v>
      </c>
      <c r="L1" s="157"/>
      <c r="M1" s="1029"/>
    </row>
    <row r="2" spans="1:14" s="13" customFormat="1" ht="16.5" thickBot="1">
      <c r="A2" s="157"/>
      <c r="B2" s="1869" t="s">
        <v>12971</v>
      </c>
      <c r="C2" s="1870"/>
      <c r="D2" s="176"/>
      <c r="E2" s="553"/>
      <c r="F2" s="941">
        <f>'Lead Sheet'!B29</f>
        <v>0</v>
      </c>
      <c r="G2" s="1617"/>
      <c r="H2" s="439"/>
      <c r="I2" s="178"/>
      <c r="J2" s="477"/>
      <c r="K2" s="1868"/>
      <c r="L2" s="157"/>
      <c r="M2" s="1029"/>
    </row>
    <row r="3" spans="1:14" s="160" customFormat="1" ht="48" thickBot="1">
      <c r="A3" s="158"/>
      <c r="B3" s="179"/>
      <c r="C3" s="180" t="s">
        <v>486</v>
      </c>
      <c r="D3" s="181" t="s">
        <v>4905</v>
      </c>
      <c r="E3" s="478" t="s">
        <v>487</v>
      </c>
      <c r="F3" s="149" t="s">
        <v>0</v>
      </c>
      <c r="G3" s="182" t="s">
        <v>588</v>
      </c>
      <c r="H3" s="183" t="s">
        <v>3</v>
      </c>
      <c r="I3" s="184" t="s">
        <v>4</v>
      </c>
      <c r="J3" s="308" t="s">
        <v>2</v>
      </c>
      <c r="K3" s="1139" t="s">
        <v>360</v>
      </c>
      <c r="L3" s="302" t="s">
        <v>5065</v>
      </c>
      <c r="M3" s="1111">
        <f>SUM(K:K)</f>
        <v>0</v>
      </c>
      <c r="N3" s="305"/>
    </row>
    <row r="4" spans="1:14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" s="896"/>
      <c r="C4" s="897" t="s">
        <v>3638</v>
      </c>
      <c r="D4" s="898" t="s">
        <v>8156</v>
      </c>
      <c r="E4" s="1611">
        <f>IFERROR(VLOOKUP(C4,'Consolidated Master Sheet'!B:H,3,0),"")</f>
        <v>3.76</v>
      </c>
      <c r="F4" s="1842">
        <f t="shared" ref="F4:F23" si="0">IF(E4=0,"NET",$F$2)</f>
        <v>0</v>
      </c>
      <c r="G4" s="1843">
        <f t="shared" ref="G4:G23" si="1">IFERROR(ROUND(E4*F4,2),0)</f>
        <v>0</v>
      </c>
      <c r="H4" s="560">
        <f>IFERROR(VLOOKUP(C4,'Consolidated Master Sheet'!B:H,6,0),"")</f>
        <v>100</v>
      </c>
      <c r="I4" s="560">
        <f>IFERROR(VLOOKUP(C4,'Consolidated Master Sheet'!B:H,7,0),"")</f>
        <v>100</v>
      </c>
      <c r="J4" s="130"/>
      <c r="K4" s="1102">
        <f>IFERROR(G4*J4,0)</f>
        <v>0</v>
      </c>
      <c r="L4" s="157"/>
      <c r="M4" s="1029"/>
    </row>
    <row r="5" spans="1:14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5" s="896"/>
      <c r="C5" s="897" t="s">
        <v>3635</v>
      </c>
      <c r="D5" s="898" t="s">
        <v>8157</v>
      </c>
      <c r="E5" s="1611">
        <f>IFERROR(VLOOKUP(C5,'Consolidated Master Sheet'!B:H,3,0),"")</f>
        <v>3.57</v>
      </c>
      <c r="F5" s="1842">
        <f t="shared" si="0"/>
        <v>0</v>
      </c>
      <c r="G5" s="1843">
        <f t="shared" si="1"/>
        <v>0</v>
      </c>
      <c r="H5" s="560">
        <f>IFERROR(VLOOKUP(C5,'Consolidated Master Sheet'!B:H,6,0),"")</f>
        <v>100</v>
      </c>
      <c r="I5" s="560">
        <f>IFERROR(VLOOKUP(C5,'Consolidated Master Sheet'!B:H,7,0),"")</f>
        <v>100</v>
      </c>
      <c r="J5" s="130"/>
      <c r="K5" s="1102">
        <f t="shared" ref="K5:K22" si="2">IFERROR(G5*J5,0)</f>
        <v>0</v>
      </c>
      <c r="L5" s="157"/>
      <c r="M5" s="1029"/>
    </row>
    <row r="6" spans="1:14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6" s="896"/>
      <c r="C6" s="897" t="s">
        <v>3636</v>
      </c>
      <c r="D6" s="898" t="s">
        <v>8158</v>
      </c>
      <c r="E6" s="1611">
        <f>IFERROR(VLOOKUP(C6,'Consolidated Master Sheet'!B:H,3,0),"")</f>
        <v>4.5599999999999996</v>
      </c>
      <c r="F6" s="1844">
        <f t="shared" si="0"/>
        <v>0</v>
      </c>
      <c r="G6" s="1843">
        <f t="shared" si="1"/>
        <v>0</v>
      </c>
      <c r="H6" s="560">
        <f>IFERROR(VLOOKUP(C6,'Consolidated Master Sheet'!B:H,6,0),"")</f>
        <v>100</v>
      </c>
      <c r="I6" s="560">
        <f>IFERROR(VLOOKUP(C6,'Consolidated Master Sheet'!B:H,7,0),"")</f>
        <v>100</v>
      </c>
      <c r="J6" s="131"/>
      <c r="K6" s="1104">
        <f t="shared" si="2"/>
        <v>0</v>
      </c>
      <c r="L6" s="157"/>
      <c r="M6" s="1029"/>
    </row>
    <row r="7" spans="1:14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7" s="896"/>
      <c r="C7" s="897" t="s">
        <v>3637</v>
      </c>
      <c r="D7" s="898" t="s">
        <v>8159</v>
      </c>
      <c r="E7" s="1611">
        <f>IFERROR(VLOOKUP(C7,'Consolidated Master Sheet'!B:H,3,0),"")</f>
        <v>5.18</v>
      </c>
      <c r="F7" s="1844">
        <f t="shared" si="0"/>
        <v>0</v>
      </c>
      <c r="G7" s="1843">
        <f t="shared" si="1"/>
        <v>0</v>
      </c>
      <c r="H7" s="560">
        <f>IFERROR(VLOOKUP(C7,'Consolidated Master Sheet'!B:H,6,0),"")</f>
        <v>100</v>
      </c>
      <c r="I7" s="560">
        <f>IFERROR(VLOOKUP(C7,'Consolidated Master Sheet'!B:H,7,0),"")</f>
        <v>100</v>
      </c>
      <c r="J7" s="131"/>
      <c r="K7" s="1104">
        <f t="shared" si="2"/>
        <v>0</v>
      </c>
      <c r="M7" s="1029"/>
    </row>
    <row r="8" spans="1:14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8" s="896"/>
      <c r="C8" s="897" t="s">
        <v>3641</v>
      </c>
      <c r="D8" s="898" t="s">
        <v>8160</v>
      </c>
      <c r="E8" s="1611">
        <f>IFERROR(VLOOKUP(C8,'Consolidated Master Sheet'!B:H,3,0),"")</f>
        <v>12.04</v>
      </c>
      <c r="F8" s="1844">
        <f t="shared" si="0"/>
        <v>0</v>
      </c>
      <c r="G8" s="1843">
        <f t="shared" si="1"/>
        <v>0</v>
      </c>
      <c r="H8" s="560">
        <f>IFERROR(VLOOKUP(C8,'Consolidated Master Sheet'!B:H,6,0),"")</f>
        <v>20</v>
      </c>
      <c r="I8" s="560">
        <f>IFERROR(VLOOKUP(C8,'Consolidated Master Sheet'!B:H,7,0),"")</f>
        <v>20</v>
      </c>
      <c r="J8" s="131"/>
      <c r="K8" s="1104">
        <f t="shared" si="2"/>
        <v>0</v>
      </c>
      <c r="L8" s="157"/>
      <c r="M8"/>
    </row>
    <row r="9" spans="1:14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9" s="896"/>
      <c r="C9" s="849" t="s">
        <v>3642</v>
      </c>
      <c r="D9" s="900" t="s">
        <v>8161</v>
      </c>
      <c r="E9" s="1612">
        <f>IFERROR(VLOOKUP(C9,'Consolidated Master Sheet'!B:H,3,0),"")</f>
        <v>12.74</v>
      </c>
      <c r="F9" s="1845">
        <f t="shared" si="0"/>
        <v>0</v>
      </c>
      <c r="G9" s="1846">
        <f t="shared" si="1"/>
        <v>0</v>
      </c>
      <c r="H9" s="613">
        <f>IFERROR(VLOOKUP(C9,'Consolidated Master Sheet'!B:H,6,0),"")</f>
        <v>25</v>
      </c>
      <c r="I9" s="613">
        <f>IFERROR(VLOOKUP(C9,'Consolidated Master Sheet'!B:H,7,0),"")</f>
        <v>25</v>
      </c>
      <c r="J9" s="132"/>
      <c r="K9" s="1108">
        <f t="shared" si="2"/>
        <v>0</v>
      </c>
      <c r="L9" s="157"/>
      <c r="M9" s="1029"/>
    </row>
    <row r="10" spans="1:14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0" s="896"/>
      <c r="C10" s="849" t="s">
        <v>8154</v>
      </c>
      <c r="D10" s="1009" t="s">
        <v>8155</v>
      </c>
      <c r="E10" s="1613">
        <f>IFERROR(VLOOKUP(C10,'Consolidated Master Sheet'!B:H,3,0),"")</f>
        <v>27.360000000000003</v>
      </c>
      <c r="F10" s="1844">
        <f t="shared" si="0"/>
        <v>0</v>
      </c>
      <c r="G10" s="1847">
        <f t="shared" si="1"/>
        <v>0</v>
      </c>
      <c r="H10" s="1010">
        <f>IFERROR(VLOOKUP(C10,'Consolidated Master Sheet'!B:H,6,0),"")</f>
        <v>15</v>
      </c>
      <c r="I10" s="1010">
        <f>IFERROR(VLOOKUP(C10,'Consolidated Master Sheet'!B:H,7,0),"")</f>
        <v>15</v>
      </c>
      <c r="J10" s="131"/>
      <c r="K10" s="1104">
        <f t="shared" si="2"/>
        <v>0</v>
      </c>
      <c r="L10" s="157"/>
      <c r="M10" s="1029"/>
    </row>
    <row r="11" spans="1:14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1" s="896"/>
      <c r="C11" s="901"/>
      <c r="D11" s="902"/>
      <c r="E11" s="1614" t="str">
        <f>IFERROR(VLOOKUP(C11,'Consolidated Master Sheet'!B:H,3,0),"")</f>
        <v/>
      </c>
      <c r="F11" s="1848">
        <f t="shared" si="0"/>
        <v>0</v>
      </c>
      <c r="G11" s="1849">
        <f t="shared" si="1"/>
        <v>0</v>
      </c>
      <c r="H11" s="903" t="str">
        <f>IFERROR(VLOOKUP(C11,'Consolidated Master Sheet'!B:H,6,0),"")</f>
        <v/>
      </c>
      <c r="I11" s="903" t="str">
        <f>IFERROR(VLOOKUP(C11,'Consolidated Master Sheet'!B:H,7,0),"")</f>
        <v/>
      </c>
      <c r="J11" s="134"/>
      <c r="K11" s="1106"/>
      <c r="L11" s="157"/>
      <c r="M11" s="1029"/>
    </row>
    <row r="12" spans="1:14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2" s="896"/>
      <c r="C12" s="897" t="s">
        <v>3639</v>
      </c>
      <c r="D12" s="898" t="s">
        <v>7367</v>
      </c>
      <c r="E12" s="1611">
        <f>IFERROR(VLOOKUP(C12,'Consolidated Master Sheet'!B:H,3,0),"")</f>
        <v>5.18</v>
      </c>
      <c r="F12" s="1844">
        <f t="shared" si="0"/>
        <v>0</v>
      </c>
      <c r="G12" s="1843">
        <f t="shared" si="1"/>
        <v>0</v>
      </c>
      <c r="H12" s="560">
        <f>IFERROR(VLOOKUP(C12,'Consolidated Master Sheet'!B:H,6,0),"")</f>
        <v>100</v>
      </c>
      <c r="I12" s="560">
        <f>IFERROR(VLOOKUP(C12,'Consolidated Master Sheet'!B:H,7,0),"")</f>
        <v>100</v>
      </c>
      <c r="J12" s="131"/>
      <c r="K12" s="1104">
        <f t="shared" si="2"/>
        <v>0</v>
      </c>
      <c r="L12" s="157"/>
      <c r="M12" s="1029"/>
    </row>
    <row r="13" spans="1:14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3" s="896"/>
      <c r="C13" s="897" t="s">
        <v>3640</v>
      </c>
      <c r="D13" s="898" t="s">
        <v>7368</v>
      </c>
      <c r="E13" s="1611">
        <f>IFERROR(VLOOKUP(C13,'Consolidated Master Sheet'!B:H,3,0),"")</f>
        <v>8.39</v>
      </c>
      <c r="F13" s="1844">
        <f t="shared" si="0"/>
        <v>0</v>
      </c>
      <c r="G13" s="1843">
        <f t="shared" si="1"/>
        <v>0</v>
      </c>
      <c r="H13" s="560">
        <f>IFERROR(VLOOKUP(C13,'Consolidated Master Sheet'!B:H,6,0),"")</f>
        <v>100</v>
      </c>
      <c r="I13" s="560">
        <f>IFERROR(VLOOKUP(C13,'Consolidated Master Sheet'!B:H,7,0),"")</f>
        <v>100</v>
      </c>
      <c r="J13" s="131"/>
      <c r="K13" s="1104">
        <f t="shared" si="2"/>
        <v>0</v>
      </c>
      <c r="L13" s="157"/>
      <c r="M13" s="1029"/>
    </row>
    <row r="14" spans="1:14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4" s="896"/>
      <c r="C14" s="899" t="s">
        <v>3646</v>
      </c>
      <c r="D14" s="900" t="s">
        <v>7369</v>
      </c>
      <c r="E14" s="1612">
        <f>IFERROR(VLOOKUP(C14,'Consolidated Master Sheet'!B:H,3,0),"")</f>
        <v>11.72</v>
      </c>
      <c r="F14" s="1845">
        <f t="shared" si="0"/>
        <v>0</v>
      </c>
      <c r="G14" s="1846">
        <f t="shared" si="1"/>
        <v>0</v>
      </c>
      <c r="H14" s="613">
        <f>IFERROR(VLOOKUP(C14,'Consolidated Master Sheet'!B:H,6,0),"")</f>
        <v>100</v>
      </c>
      <c r="I14" s="613">
        <f>IFERROR(VLOOKUP(C14,'Consolidated Master Sheet'!B:H,7,0),"")</f>
        <v>100</v>
      </c>
      <c r="J14" s="132"/>
      <c r="K14" s="1108">
        <f t="shared" si="2"/>
        <v>0</v>
      </c>
      <c r="L14" s="157"/>
      <c r="M14" s="1029"/>
    </row>
    <row r="15" spans="1:14" ht="28.5" customHeight="1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5" s="904"/>
      <c r="C15" s="905"/>
      <c r="D15" s="906" t="s">
        <v>7366</v>
      </c>
      <c r="E15" s="1615" t="str">
        <f>IFERROR(VLOOKUP(C15,'Consolidated Master Sheet'!B:H,3,0),"")</f>
        <v/>
      </c>
      <c r="F15" s="1610">
        <f t="shared" si="0"/>
        <v>0</v>
      </c>
      <c r="G15" s="1831">
        <f t="shared" si="1"/>
        <v>0</v>
      </c>
      <c r="H15" s="907" t="str">
        <f>IFERROR(VLOOKUP(C15,'Consolidated Master Sheet'!B:H,6,0),"")</f>
        <v/>
      </c>
      <c r="I15" s="907" t="str">
        <f>IFERROR(VLOOKUP(C15,'Consolidated Master Sheet'!B:H,7,0),"")</f>
        <v/>
      </c>
      <c r="J15" s="133"/>
      <c r="K15" s="1159"/>
      <c r="L15" s="157"/>
      <c r="M15" s="1029"/>
    </row>
    <row r="16" spans="1:14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6" s="896"/>
      <c r="C16" s="897" t="s">
        <v>11601</v>
      </c>
      <c r="D16" s="898" t="s">
        <v>11209</v>
      </c>
      <c r="E16" s="1611">
        <f>IFERROR(VLOOKUP(C16,'Consolidated Master Sheet'!B:H,3,0),"")</f>
        <v>10.9</v>
      </c>
      <c r="F16" s="1842">
        <f t="shared" si="0"/>
        <v>0</v>
      </c>
      <c r="G16" s="1843">
        <f t="shared" si="1"/>
        <v>0</v>
      </c>
      <c r="H16" s="560">
        <f>IFERROR(VLOOKUP(C16,'Consolidated Master Sheet'!B:H,6,0),"")</f>
        <v>75</v>
      </c>
      <c r="I16" s="560">
        <f>IFERROR(VLOOKUP(C16,'Consolidated Master Sheet'!B:H,7,0),"")</f>
        <v>75</v>
      </c>
      <c r="J16" s="130"/>
      <c r="K16" s="1102">
        <f t="shared" ref="K16" si="3">IFERROR(G16*J16,0)</f>
        <v>0</v>
      </c>
      <c r="L16" s="157"/>
      <c r="M16" s="1029"/>
    </row>
    <row r="17" spans="1:13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7" s="896"/>
      <c r="C17" s="897" t="s">
        <v>3643</v>
      </c>
      <c r="D17" s="898" t="s">
        <v>7370</v>
      </c>
      <c r="E17" s="1611">
        <f>IFERROR(VLOOKUP(C17,'Consolidated Master Sheet'!B:H,3,0),"")</f>
        <v>10.94</v>
      </c>
      <c r="F17" s="1842">
        <f t="shared" si="0"/>
        <v>0</v>
      </c>
      <c r="G17" s="1843">
        <f t="shared" si="1"/>
        <v>0</v>
      </c>
      <c r="H17" s="560">
        <f>IFERROR(VLOOKUP(C17,'Consolidated Master Sheet'!B:H,6,0),"")</f>
        <v>75</v>
      </c>
      <c r="I17" s="560">
        <f>IFERROR(VLOOKUP(C17,'Consolidated Master Sheet'!B:H,7,0),"")</f>
        <v>75</v>
      </c>
      <c r="J17" s="130"/>
      <c r="K17" s="1102">
        <f t="shared" si="2"/>
        <v>0</v>
      </c>
      <c r="L17" s="157"/>
      <c r="M17" s="1029"/>
    </row>
    <row r="18" spans="1:13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8" s="896"/>
      <c r="C18" s="897" t="s">
        <v>3644</v>
      </c>
      <c r="D18" s="898" t="s">
        <v>7371</v>
      </c>
      <c r="E18" s="1611">
        <f>IFERROR(VLOOKUP(C18,'Consolidated Master Sheet'!B:H,3,0),"")</f>
        <v>12.52</v>
      </c>
      <c r="F18" s="1844">
        <f t="shared" si="0"/>
        <v>0</v>
      </c>
      <c r="G18" s="1843">
        <f t="shared" si="1"/>
        <v>0</v>
      </c>
      <c r="H18" s="560">
        <f>IFERROR(VLOOKUP(C18,'Consolidated Master Sheet'!B:H,6,0),"")</f>
        <v>48</v>
      </c>
      <c r="I18" s="560">
        <f>IFERROR(VLOOKUP(C18,'Consolidated Master Sheet'!B:H,7,0),"")</f>
        <v>48</v>
      </c>
      <c r="J18" s="131"/>
      <c r="K18" s="1104">
        <f t="shared" si="2"/>
        <v>0</v>
      </c>
      <c r="L18" s="157"/>
      <c r="M18" s="1029"/>
    </row>
    <row r="19" spans="1:13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9" s="896"/>
      <c r="C19" s="897" t="s">
        <v>3645</v>
      </c>
      <c r="D19" s="898" t="s">
        <v>7372</v>
      </c>
      <c r="E19" s="1611">
        <f>IFERROR(VLOOKUP(C19,'Consolidated Master Sheet'!B:H,3,0),"")</f>
        <v>14.26</v>
      </c>
      <c r="F19" s="1842">
        <f t="shared" si="0"/>
        <v>0</v>
      </c>
      <c r="G19" s="1843">
        <f t="shared" si="1"/>
        <v>0</v>
      </c>
      <c r="H19" s="560">
        <f>IFERROR(VLOOKUP(C19,'Consolidated Master Sheet'!B:H,6,0),"")</f>
        <v>48</v>
      </c>
      <c r="I19" s="560">
        <f>IFERROR(VLOOKUP(C19,'Consolidated Master Sheet'!B:H,7,0),"")</f>
        <v>48</v>
      </c>
      <c r="J19" s="130"/>
      <c r="K19" s="1102">
        <f t="shared" ref="K19:K21" si="4">IFERROR(G19*J19,0)</f>
        <v>0</v>
      </c>
      <c r="L19" s="157"/>
      <c r="M19" s="1029"/>
    </row>
    <row r="20" spans="1:13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0" s="896"/>
      <c r="C20" s="897" t="s">
        <v>11214</v>
      </c>
      <c r="D20" s="898" t="s">
        <v>11215</v>
      </c>
      <c r="E20" s="1611">
        <f>IFERROR(VLOOKUP(C20,'Consolidated Master Sheet'!B:H,3,0),"")</f>
        <v>19.680000000000003</v>
      </c>
      <c r="F20" s="1844">
        <f t="shared" si="0"/>
        <v>0</v>
      </c>
      <c r="G20" s="1843">
        <f t="shared" si="1"/>
        <v>0</v>
      </c>
      <c r="H20" s="560">
        <f>IFERROR(VLOOKUP(C20,'Consolidated Master Sheet'!B:H,6,0),"")</f>
        <v>15</v>
      </c>
      <c r="I20" s="560">
        <f>IFERROR(VLOOKUP(C20,'Consolidated Master Sheet'!B:H,7,0),"")</f>
        <v>15</v>
      </c>
      <c r="J20" s="131"/>
      <c r="K20" s="1104">
        <f t="shared" ref="K20" si="5">IFERROR(G20*J20,0)</f>
        <v>0</v>
      </c>
      <c r="L20" s="157"/>
      <c r="M20" s="1029"/>
    </row>
    <row r="21" spans="1:13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1" s="896"/>
      <c r="C21" s="897" t="s">
        <v>11212</v>
      </c>
      <c r="D21" s="898" t="s">
        <v>11210</v>
      </c>
      <c r="E21" s="1611">
        <f>IFERROR(VLOOKUP(C21,'Consolidated Master Sheet'!B:H,3,0),"")</f>
        <v>22.150000000000002</v>
      </c>
      <c r="F21" s="1844">
        <f t="shared" si="0"/>
        <v>0</v>
      </c>
      <c r="G21" s="1843">
        <f t="shared" si="1"/>
        <v>0</v>
      </c>
      <c r="H21" s="560">
        <f>IFERROR(VLOOKUP(C21,'Consolidated Master Sheet'!B:H,6,0),"")</f>
        <v>15</v>
      </c>
      <c r="I21" s="560">
        <f>IFERROR(VLOOKUP(C21,'Consolidated Master Sheet'!B:H,7,0),"")</f>
        <v>15</v>
      </c>
      <c r="J21" s="131"/>
      <c r="K21" s="1104">
        <f t="shared" si="4"/>
        <v>0</v>
      </c>
      <c r="L21" s="157"/>
      <c r="M21" s="1029"/>
    </row>
    <row r="22" spans="1:13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2" s="908"/>
      <c r="C22" s="897" t="s">
        <v>11213</v>
      </c>
      <c r="D22" s="898" t="s">
        <v>11211</v>
      </c>
      <c r="E22" s="1611">
        <f>IFERROR(VLOOKUP(C22,'Consolidated Master Sheet'!B:H,3,0),"")</f>
        <v>29.25</v>
      </c>
      <c r="F22" s="1844">
        <f t="shared" si="0"/>
        <v>0</v>
      </c>
      <c r="G22" s="1843">
        <f t="shared" si="1"/>
        <v>0</v>
      </c>
      <c r="H22" s="560">
        <f>IFERROR(VLOOKUP(C22,'Consolidated Master Sheet'!B:H,6,0),"")</f>
        <v>15</v>
      </c>
      <c r="I22" s="560">
        <f>IFERROR(VLOOKUP(C22,'Consolidated Master Sheet'!B:H,7,0),"")</f>
        <v>15</v>
      </c>
      <c r="J22" s="131"/>
      <c r="K22" s="1104">
        <f t="shared" si="2"/>
        <v>0</v>
      </c>
      <c r="L22" s="157"/>
      <c r="M22" s="1029"/>
    </row>
    <row r="23" spans="1:13" ht="28.5" customHeight="1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3" s="891"/>
      <c r="C23" s="892"/>
      <c r="D23" s="893" t="s">
        <v>12485</v>
      </c>
      <c r="E23" s="1085" t="s">
        <v>497</v>
      </c>
      <c r="F23" s="1492">
        <f t="shared" si="0"/>
        <v>0</v>
      </c>
      <c r="G23" s="1831">
        <f t="shared" si="1"/>
        <v>0</v>
      </c>
      <c r="H23" s="894" t="s">
        <v>497</v>
      </c>
      <c r="I23" s="895" t="s">
        <v>497</v>
      </c>
      <c r="J23" s="128"/>
      <c r="K23" s="1235"/>
      <c r="L23" s="157"/>
      <c r="M23" s="1029"/>
    </row>
    <row r="24" spans="1:13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4" s="896"/>
      <c r="C24" s="897" t="s">
        <v>12493</v>
      </c>
      <c r="D24" s="898" t="s">
        <v>12486</v>
      </c>
      <c r="E24" s="1611">
        <f>IFERROR(VLOOKUP(C24,'Consolidated Master Sheet'!B:H,3,0),"")</f>
        <v>4.6899999999999995</v>
      </c>
      <c r="F24" s="1842">
        <f>IF(E24=0,"NET",$F$2)</f>
        <v>0</v>
      </c>
      <c r="G24" s="1843">
        <f>IFERROR(ROUND(E24*F24,2),0)</f>
        <v>0</v>
      </c>
      <c r="H24" s="560">
        <f>IFERROR(VLOOKUP(C24,'Consolidated Master Sheet'!B:H,6,0),"")</f>
        <v>100</v>
      </c>
      <c r="I24" s="560">
        <f>IFERROR(VLOOKUP(C24,'Consolidated Master Sheet'!B:H,7,0),"")</f>
        <v>100</v>
      </c>
      <c r="J24" s="130"/>
      <c r="K24" s="1102">
        <f t="shared" ref="K24:K30" si="6">IFERROR(G24*J24,0)</f>
        <v>0</v>
      </c>
      <c r="L24" s="157"/>
      <c r="M24" s="1029"/>
    </row>
    <row r="25" spans="1:13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5" s="896"/>
      <c r="C25" s="897" t="s">
        <v>12494</v>
      </c>
      <c r="D25" s="898" t="s">
        <v>12487</v>
      </c>
      <c r="E25" s="1611">
        <f>IFERROR(VLOOKUP(C25,'Consolidated Master Sheet'!B:H,3,0),"")</f>
        <v>5.35</v>
      </c>
      <c r="F25" s="1842">
        <f t="shared" ref="F25:F49" si="7">IF(E25=0,"NET",$F$2)</f>
        <v>0</v>
      </c>
      <c r="G25" s="1843">
        <f t="shared" ref="G25:G49" si="8">IFERROR(ROUND(E25*F25,2),0)</f>
        <v>0</v>
      </c>
      <c r="H25" s="560">
        <f>IFERROR(VLOOKUP(C25,'Consolidated Master Sheet'!B:H,6,0),"")</f>
        <v>100</v>
      </c>
      <c r="I25" s="560">
        <f>IFERROR(VLOOKUP(C25,'Consolidated Master Sheet'!B:H,7,0),"")</f>
        <v>100</v>
      </c>
      <c r="J25" s="130"/>
      <c r="K25" s="1102">
        <f t="shared" si="6"/>
        <v>0</v>
      </c>
      <c r="L25" s="157"/>
      <c r="M25" s="1029"/>
    </row>
    <row r="26" spans="1:13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6" s="896"/>
      <c r="C26" s="897" t="s">
        <v>12495</v>
      </c>
      <c r="D26" s="898" t="s">
        <v>12488</v>
      </c>
      <c r="E26" s="1611">
        <f>IFERROR(VLOOKUP(C26,'Consolidated Master Sheet'!B:H,3,0),"")</f>
        <v>6.35</v>
      </c>
      <c r="F26" s="1844">
        <f t="shared" si="7"/>
        <v>0</v>
      </c>
      <c r="G26" s="1843">
        <f t="shared" si="8"/>
        <v>0</v>
      </c>
      <c r="H26" s="560">
        <f>IFERROR(VLOOKUP(C26,'Consolidated Master Sheet'!B:H,6,0),"")</f>
        <v>100</v>
      </c>
      <c r="I26" s="560">
        <f>IFERROR(VLOOKUP(C26,'Consolidated Master Sheet'!B:H,7,0),"")</f>
        <v>100</v>
      </c>
      <c r="J26" s="131"/>
      <c r="K26" s="1104">
        <f t="shared" si="6"/>
        <v>0</v>
      </c>
      <c r="L26" s="157"/>
      <c r="M26" s="1029"/>
    </row>
    <row r="27" spans="1:13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7" s="896"/>
      <c r="C27" s="897" t="s">
        <v>12496</v>
      </c>
      <c r="D27" s="898" t="s">
        <v>12489</v>
      </c>
      <c r="E27" s="1611">
        <f>IFERROR(VLOOKUP(C27,'Consolidated Master Sheet'!B:H,3,0),"")</f>
        <v>10.039999999999999</v>
      </c>
      <c r="F27" s="1842">
        <f t="shared" si="7"/>
        <v>0</v>
      </c>
      <c r="G27" s="1843">
        <f t="shared" si="8"/>
        <v>0</v>
      </c>
      <c r="H27" s="560">
        <f>IFERROR(VLOOKUP(C27,'Consolidated Master Sheet'!B:H,6,0),"")</f>
        <v>60</v>
      </c>
      <c r="I27" s="560">
        <f>IFERROR(VLOOKUP(C27,'Consolidated Master Sheet'!B:H,7,0),"")</f>
        <v>60</v>
      </c>
      <c r="J27" s="130"/>
      <c r="K27" s="1102">
        <f t="shared" si="6"/>
        <v>0</v>
      </c>
      <c r="L27" s="157"/>
      <c r="M27" s="1029"/>
    </row>
    <row r="28" spans="1:13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8" s="896"/>
      <c r="C28" s="897" t="s">
        <v>12497</v>
      </c>
      <c r="D28" s="898" t="s">
        <v>12490</v>
      </c>
      <c r="E28" s="1611">
        <f>IFERROR(VLOOKUP(C28,'Consolidated Master Sheet'!B:H,3,0),"")</f>
        <v>12.299999999999999</v>
      </c>
      <c r="F28" s="1844">
        <f t="shared" si="7"/>
        <v>0</v>
      </c>
      <c r="G28" s="1843">
        <f t="shared" si="8"/>
        <v>0</v>
      </c>
      <c r="H28" s="560">
        <f>IFERROR(VLOOKUP(C28,'Consolidated Master Sheet'!B:H,6,0),"")</f>
        <v>48</v>
      </c>
      <c r="I28" s="560">
        <f>IFERROR(VLOOKUP(C28,'Consolidated Master Sheet'!B:H,7,0),"")</f>
        <v>48</v>
      </c>
      <c r="J28" s="131"/>
      <c r="K28" s="1104">
        <f t="shared" si="6"/>
        <v>0</v>
      </c>
      <c r="L28" s="157"/>
      <c r="M28" s="1029"/>
    </row>
    <row r="29" spans="1:13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9" s="896"/>
      <c r="C29" s="897" t="s">
        <v>12498</v>
      </c>
      <c r="D29" s="898" t="s">
        <v>12491</v>
      </c>
      <c r="E29" s="1611">
        <f>IFERROR(VLOOKUP(C29,'Consolidated Master Sheet'!B:H,3,0),"")</f>
        <v>15.56</v>
      </c>
      <c r="F29" s="1844">
        <f t="shared" si="7"/>
        <v>0</v>
      </c>
      <c r="G29" s="1843">
        <f t="shared" si="8"/>
        <v>0</v>
      </c>
      <c r="H29" s="560">
        <f>IFERROR(VLOOKUP(C29,'Consolidated Master Sheet'!B:H,6,0),"")</f>
        <v>20</v>
      </c>
      <c r="I29" s="560">
        <f>IFERROR(VLOOKUP(C29,'Consolidated Master Sheet'!B:H,7,0),"")</f>
        <v>20</v>
      </c>
      <c r="J29" s="131"/>
      <c r="K29" s="1104">
        <f t="shared" si="6"/>
        <v>0</v>
      </c>
      <c r="L29" s="157"/>
      <c r="M29" s="1029"/>
    </row>
    <row r="30" spans="1:13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0" s="896"/>
      <c r="C30" s="899" t="s">
        <v>12499</v>
      </c>
      <c r="D30" s="900" t="s">
        <v>12492</v>
      </c>
      <c r="E30" s="1612">
        <f>IFERROR(VLOOKUP(C30,'Consolidated Master Sheet'!B:H,3,0),"")</f>
        <v>26.880000000000003</v>
      </c>
      <c r="F30" s="1850">
        <f t="shared" si="7"/>
        <v>0</v>
      </c>
      <c r="G30" s="1846">
        <f t="shared" si="8"/>
        <v>0</v>
      </c>
      <c r="H30" s="613">
        <f>IFERROR(VLOOKUP(C30,'Consolidated Master Sheet'!B:H,6,0),"")</f>
        <v>12</v>
      </c>
      <c r="I30" s="613">
        <f>IFERROR(VLOOKUP(C30,'Consolidated Master Sheet'!B:H,7,0),"")</f>
        <v>12</v>
      </c>
      <c r="J30" s="1652"/>
      <c r="K30" s="1653">
        <f t="shared" si="6"/>
        <v>0</v>
      </c>
      <c r="L30" s="157"/>
      <c r="M30" s="1029"/>
    </row>
    <row r="31" spans="1:13">
      <c r="A31" s="157" t="str">
        <f>IF(J31&gt;0,COUNT($J$4:J37)+MAX('MI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1" s="1654"/>
      <c r="C31" s="1283"/>
      <c r="D31" s="1655"/>
      <c r="E31" s="1656" t="str">
        <f>IFERROR(VLOOKUP(C31,'Consolidated Master Sheet'!B:H,3,0),"")</f>
        <v/>
      </c>
      <c r="F31" s="1851">
        <f t="shared" si="7"/>
        <v>0</v>
      </c>
      <c r="G31" s="1852">
        <f t="shared" si="8"/>
        <v>0</v>
      </c>
      <c r="H31" s="1657" t="str">
        <f>IFERROR(VLOOKUP(C31,'Consolidated Master Sheet'!B:H,6,0),"")</f>
        <v/>
      </c>
      <c r="I31" s="1657" t="str">
        <f>IFERROR(VLOOKUP(C31,'Consolidated Master Sheet'!B:H,7,0),"")</f>
        <v/>
      </c>
      <c r="J31" s="1658"/>
      <c r="K31" s="1251"/>
      <c r="L31" s="157"/>
      <c r="M31" s="1029"/>
    </row>
    <row r="32" spans="1:13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2" s="896"/>
      <c r="C32" s="897" t="s">
        <v>12516</v>
      </c>
      <c r="D32" s="898" t="s">
        <v>12500</v>
      </c>
      <c r="E32" s="1611">
        <f>IFERROR(VLOOKUP(C32,'Consolidated Master Sheet'!B:H,3,0),"")</f>
        <v>5.1099999999999994</v>
      </c>
      <c r="F32" s="1842">
        <f t="shared" si="7"/>
        <v>0</v>
      </c>
      <c r="G32" s="1843">
        <f t="shared" si="8"/>
        <v>0</v>
      </c>
      <c r="H32" s="560">
        <f>IFERROR(VLOOKUP(C32,'Consolidated Master Sheet'!B:H,6,0),"")</f>
        <v>100</v>
      </c>
      <c r="I32" s="560">
        <f>IFERROR(VLOOKUP(C32,'Consolidated Master Sheet'!B:H,7,0),"")</f>
        <v>100</v>
      </c>
      <c r="J32" s="130"/>
      <c r="K32" s="1102">
        <f t="shared" ref="K32:K37" si="9">IFERROR(G32*J32,0)</f>
        <v>0</v>
      </c>
      <c r="L32" s="157"/>
      <c r="M32" s="1029"/>
    </row>
    <row r="33" spans="1:13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3" s="896"/>
      <c r="C33" s="897" t="s">
        <v>12517</v>
      </c>
      <c r="D33" s="898" t="s">
        <v>12501</v>
      </c>
      <c r="E33" s="1611">
        <f>IFERROR(VLOOKUP(C33,'Consolidated Master Sheet'!B:H,3,0),"")</f>
        <v>6.1899999999999995</v>
      </c>
      <c r="F33" s="1842">
        <f t="shared" si="7"/>
        <v>0</v>
      </c>
      <c r="G33" s="1843">
        <f t="shared" si="8"/>
        <v>0</v>
      </c>
      <c r="H33" s="560">
        <f>IFERROR(VLOOKUP(C33,'Consolidated Master Sheet'!B:H,6,0),"")</f>
        <v>100</v>
      </c>
      <c r="I33" s="560">
        <f>IFERROR(VLOOKUP(C33,'Consolidated Master Sheet'!B:H,7,0),"")</f>
        <v>100</v>
      </c>
      <c r="J33" s="130"/>
      <c r="K33" s="1102">
        <f t="shared" si="9"/>
        <v>0</v>
      </c>
      <c r="L33" s="157"/>
      <c r="M33" s="1029"/>
    </row>
    <row r="34" spans="1:13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4" s="896"/>
      <c r="C34" s="897" t="s">
        <v>12518</v>
      </c>
      <c r="D34" s="898" t="s">
        <v>12502</v>
      </c>
      <c r="E34" s="1611">
        <f>IFERROR(VLOOKUP(C34,'Consolidated Master Sheet'!B:H,3,0),"")</f>
        <v>9.58</v>
      </c>
      <c r="F34" s="1844">
        <f t="shared" si="7"/>
        <v>0</v>
      </c>
      <c r="G34" s="1843">
        <f t="shared" si="8"/>
        <v>0</v>
      </c>
      <c r="H34" s="560">
        <f>IFERROR(VLOOKUP(C34,'Consolidated Master Sheet'!B:H,6,0),"")</f>
        <v>24</v>
      </c>
      <c r="I34" s="560">
        <f>IFERROR(VLOOKUP(C34,'Consolidated Master Sheet'!B:H,7,0),"")</f>
        <v>24</v>
      </c>
      <c r="J34" s="131"/>
      <c r="K34" s="1104">
        <f t="shared" si="9"/>
        <v>0</v>
      </c>
      <c r="L34" s="157"/>
      <c r="M34" s="1029"/>
    </row>
    <row r="35" spans="1:13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5" s="896"/>
      <c r="C35" s="897" t="s">
        <v>12519</v>
      </c>
      <c r="D35" s="898" t="s">
        <v>12503</v>
      </c>
      <c r="E35" s="1611">
        <f>IFERROR(VLOOKUP(C35,'Consolidated Master Sheet'!B:H,3,0),"")</f>
        <v>11.83</v>
      </c>
      <c r="F35" s="1842">
        <f t="shared" si="7"/>
        <v>0</v>
      </c>
      <c r="G35" s="1843">
        <f t="shared" si="8"/>
        <v>0</v>
      </c>
      <c r="H35" s="560">
        <f>IFERROR(VLOOKUP(C35,'Consolidated Master Sheet'!B:H,6,0),"")</f>
        <v>48</v>
      </c>
      <c r="I35" s="560">
        <f>IFERROR(VLOOKUP(C35,'Consolidated Master Sheet'!B:H,7,0),"")</f>
        <v>48</v>
      </c>
      <c r="J35" s="130"/>
      <c r="K35" s="1102">
        <f t="shared" si="9"/>
        <v>0</v>
      </c>
      <c r="L35" s="157"/>
      <c r="M35" s="1029"/>
    </row>
    <row r="36" spans="1:13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6" s="896"/>
      <c r="C36" s="897" t="s">
        <v>12520</v>
      </c>
      <c r="D36" s="898" t="s">
        <v>12504</v>
      </c>
      <c r="E36" s="1611">
        <f>IFERROR(VLOOKUP(C36,'Consolidated Master Sheet'!B:H,3,0),"")</f>
        <v>17.580000000000002</v>
      </c>
      <c r="F36" s="1844">
        <f t="shared" si="7"/>
        <v>0</v>
      </c>
      <c r="G36" s="1843">
        <f t="shared" si="8"/>
        <v>0</v>
      </c>
      <c r="H36" s="560">
        <f>IFERROR(VLOOKUP(C36,'Consolidated Master Sheet'!B:H,6,0),"")</f>
        <v>20</v>
      </c>
      <c r="I36" s="560">
        <f>IFERROR(VLOOKUP(C36,'Consolidated Master Sheet'!B:H,7,0),"")</f>
        <v>20</v>
      </c>
      <c r="J36" s="131"/>
      <c r="K36" s="1104">
        <f t="shared" si="9"/>
        <v>0</v>
      </c>
      <c r="L36" s="157"/>
      <c r="M36" s="1029"/>
    </row>
    <row r="37" spans="1:13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7" s="896"/>
      <c r="C37" s="897" t="s">
        <v>12521</v>
      </c>
      <c r="D37" s="898" t="s">
        <v>12505</v>
      </c>
      <c r="E37" s="1611">
        <f>IFERROR(VLOOKUP(C37,'Consolidated Master Sheet'!B:H,3,0),"")</f>
        <v>25.880000000000003</v>
      </c>
      <c r="F37" s="1844">
        <f t="shared" si="7"/>
        <v>0</v>
      </c>
      <c r="G37" s="1843">
        <f t="shared" si="8"/>
        <v>0</v>
      </c>
      <c r="H37" s="560">
        <f>IFERROR(VLOOKUP(C37,'Consolidated Master Sheet'!B:H,6,0),"")</f>
        <v>12</v>
      </c>
      <c r="I37" s="560">
        <f>IFERROR(VLOOKUP(C37,'Consolidated Master Sheet'!B:H,7,0),"")</f>
        <v>12</v>
      </c>
      <c r="J37" s="131"/>
      <c r="K37" s="1104">
        <f t="shared" si="9"/>
        <v>0</v>
      </c>
      <c r="L37" s="157"/>
      <c r="M37" s="1029"/>
    </row>
    <row r="38" spans="1:13">
      <c r="A38" s="157" t="str">
        <f>IF(J38&gt;0,COUNT($J$4:J42)+MAX('MI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8" s="896"/>
      <c r="C38" s="905"/>
      <c r="D38" s="906" t="s">
        <v>12532</v>
      </c>
      <c r="E38" s="1615" t="str">
        <f>IFERROR(VLOOKUP(C38,'Consolidated Master Sheet'!B:H,3,0),"")</f>
        <v/>
      </c>
      <c r="F38" s="1610">
        <f t="shared" si="7"/>
        <v>0</v>
      </c>
      <c r="G38" s="1831">
        <f t="shared" si="8"/>
        <v>0</v>
      </c>
      <c r="H38" s="907" t="str">
        <f>IFERROR(VLOOKUP(C38,'Consolidated Master Sheet'!B:H,6,0),"")</f>
        <v/>
      </c>
      <c r="I38" s="907" t="str">
        <f>IFERROR(VLOOKUP(C38,'Consolidated Master Sheet'!B:H,7,0),"")</f>
        <v/>
      </c>
      <c r="J38" s="133"/>
      <c r="K38" s="1159"/>
      <c r="L38" s="157"/>
      <c r="M38" s="1029"/>
    </row>
    <row r="39" spans="1:13">
      <c r="A39" s="157" t="str">
        <f>IF(J39&gt;0,COUNT($J$4:J41)+MAX('MI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9" s="896"/>
      <c r="C39" s="897" t="s">
        <v>12523</v>
      </c>
      <c r="D39" s="898" t="s">
        <v>12507</v>
      </c>
      <c r="E39" s="1611">
        <f>IFERROR(VLOOKUP(C39,'Consolidated Master Sheet'!B:H,3,0),"")</f>
        <v>13.72</v>
      </c>
      <c r="F39" s="1842">
        <f t="shared" si="7"/>
        <v>0</v>
      </c>
      <c r="G39" s="1843">
        <f t="shared" si="8"/>
        <v>0</v>
      </c>
      <c r="H39" s="560">
        <f>IFERROR(VLOOKUP(C39,'Consolidated Master Sheet'!B:H,6,0),"")</f>
        <v>30</v>
      </c>
      <c r="I39" s="560">
        <f>IFERROR(VLOOKUP(C39,'Consolidated Master Sheet'!B:H,7,0),"")</f>
        <v>30</v>
      </c>
      <c r="J39" s="130"/>
      <c r="K39" s="1102">
        <f>IFERROR(G39*J39,0)</f>
        <v>0</v>
      </c>
      <c r="L39" s="157"/>
      <c r="M39" s="1029"/>
    </row>
    <row r="40" spans="1:13">
      <c r="A40" s="157" t="str">
        <f>IF(J40&gt;0,COUNT($J$4:J42)+MAX('MI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0" s="896"/>
      <c r="C40" s="897" t="s">
        <v>12525</v>
      </c>
      <c r="D40" s="898" t="s">
        <v>12509</v>
      </c>
      <c r="E40" s="1611">
        <f>IFERROR(VLOOKUP(C40,'Consolidated Master Sheet'!B:H,3,0),"")</f>
        <v>22.14</v>
      </c>
      <c r="F40" s="1842">
        <f t="shared" si="7"/>
        <v>0</v>
      </c>
      <c r="G40" s="1843">
        <f t="shared" si="8"/>
        <v>0</v>
      </c>
      <c r="H40" s="560">
        <f>IFERROR(VLOOKUP(C40,'Consolidated Master Sheet'!B:H,6,0),"")</f>
        <v>16</v>
      </c>
      <c r="I40" s="560">
        <f>IFERROR(VLOOKUP(C40,'Consolidated Master Sheet'!B:H,7,0),"")</f>
        <v>16</v>
      </c>
      <c r="J40" s="130"/>
      <c r="K40" s="1102">
        <f>IFERROR(G40*J40,0)</f>
        <v>0</v>
      </c>
      <c r="L40" s="157"/>
      <c r="M40" s="1029"/>
    </row>
    <row r="41" spans="1:13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1" s="896"/>
      <c r="C41" s="897" t="s">
        <v>12522</v>
      </c>
      <c r="D41" s="898" t="s">
        <v>12506</v>
      </c>
      <c r="E41" s="1611">
        <f>IFERROR(VLOOKUP(C41,'Consolidated Master Sheet'!B:H,3,0),"")</f>
        <v>13.53</v>
      </c>
      <c r="F41" s="1842">
        <f t="shared" si="7"/>
        <v>0</v>
      </c>
      <c r="G41" s="1843">
        <f t="shared" si="8"/>
        <v>0</v>
      </c>
      <c r="H41" s="560">
        <f>IFERROR(VLOOKUP(C41,'Consolidated Master Sheet'!B:H,6,0),"")</f>
        <v>30</v>
      </c>
      <c r="I41" s="560">
        <f>IFERROR(VLOOKUP(C41,'Consolidated Master Sheet'!B:H,7,0),"")</f>
        <v>30</v>
      </c>
      <c r="J41" s="130"/>
      <c r="K41" s="1102">
        <f t="shared" ref="K41:K49" si="10">IFERROR(G41*J41,0)</f>
        <v>0</v>
      </c>
      <c r="L41" s="157"/>
      <c r="M41" s="1029"/>
    </row>
    <row r="42" spans="1:13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2" s="896"/>
      <c r="C42" s="897" t="s">
        <v>12524</v>
      </c>
      <c r="D42" s="898" t="s">
        <v>12508</v>
      </c>
      <c r="E42" s="1611">
        <f>IFERROR(VLOOKUP(C42,'Consolidated Master Sheet'!B:H,3,0),"")</f>
        <v>21.580000000000002</v>
      </c>
      <c r="F42" s="1844">
        <f t="shared" si="7"/>
        <v>0</v>
      </c>
      <c r="G42" s="1843">
        <f t="shared" si="8"/>
        <v>0</v>
      </c>
      <c r="H42" s="560">
        <f>IFERROR(VLOOKUP(C42,'Consolidated Master Sheet'!B:H,6,0),"")</f>
        <v>20</v>
      </c>
      <c r="I42" s="560">
        <f>IFERROR(VLOOKUP(C42,'Consolidated Master Sheet'!B:H,7,0),"")</f>
        <v>20</v>
      </c>
      <c r="J42" s="131"/>
      <c r="K42" s="1104">
        <f t="shared" si="10"/>
        <v>0</v>
      </c>
      <c r="L42" s="157"/>
      <c r="M42" s="1029"/>
    </row>
    <row r="43" spans="1:13" ht="28.5" customHeight="1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3" s="891"/>
      <c r="C43" s="892"/>
      <c r="D43" s="893" t="s">
        <v>12533</v>
      </c>
      <c r="E43" s="1085" t="s">
        <v>497</v>
      </c>
      <c r="F43" s="1492">
        <f t="shared" si="7"/>
        <v>0</v>
      </c>
      <c r="G43" s="1831">
        <f t="shared" si="8"/>
        <v>0</v>
      </c>
      <c r="H43" s="894" t="s">
        <v>497</v>
      </c>
      <c r="I43" s="895" t="s">
        <v>497</v>
      </c>
      <c r="J43" s="128"/>
      <c r="K43" s="1235"/>
      <c r="L43" s="157"/>
      <c r="M43" s="1029"/>
    </row>
    <row r="44" spans="1:13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4" s="896"/>
      <c r="C44" s="897" t="s">
        <v>12526</v>
      </c>
      <c r="D44" s="898" t="s">
        <v>12510</v>
      </c>
      <c r="E44" s="1611">
        <f>IFERROR(VLOOKUP(C44,'Consolidated Master Sheet'!B:H,3,0),"")</f>
        <v>2.6199999999999997</v>
      </c>
      <c r="F44" s="1842">
        <f t="shared" si="7"/>
        <v>0</v>
      </c>
      <c r="G44" s="1843">
        <f t="shared" si="8"/>
        <v>0</v>
      </c>
      <c r="H44" s="560">
        <f>IFERROR(VLOOKUP(C44,'Consolidated Master Sheet'!B:H,6,0),"")</f>
        <v>100</v>
      </c>
      <c r="I44" s="560">
        <f>IFERROR(VLOOKUP(C44,'Consolidated Master Sheet'!B:H,7,0),"")</f>
        <v>100</v>
      </c>
      <c r="J44" s="130"/>
      <c r="K44" s="1102">
        <f t="shared" si="10"/>
        <v>0</v>
      </c>
      <c r="L44" s="157"/>
      <c r="M44" s="1029"/>
    </row>
    <row r="45" spans="1:13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5" s="896"/>
      <c r="C45" s="897" t="s">
        <v>12527</v>
      </c>
      <c r="D45" s="898" t="s">
        <v>12511</v>
      </c>
      <c r="E45" s="1611">
        <f>IFERROR(VLOOKUP(C45,'Consolidated Master Sheet'!B:H,3,0),"")</f>
        <v>3.25</v>
      </c>
      <c r="F45" s="1842">
        <f t="shared" si="7"/>
        <v>0</v>
      </c>
      <c r="G45" s="1843">
        <f t="shared" si="8"/>
        <v>0</v>
      </c>
      <c r="H45" s="560">
        <f>IFERROR(VLOOKUP(C45,'Consolidated Master Sheet'!B:H,6,0),"")</f>
        <v>100</v>
      </c>
      <c r="I45" s="560">
        <f>IFERROR(VLOOKUP(C45,'Consolidated Master Sheet'!B:H,7,0),"")</f>
        <v>100</v>
      </c>
      <c r="J45" s="130"/>
      <c r="K45" s="1102">
        <f t="shared" si="10"/>
        <v>0</v>
      </c>
      <c r="L45" s="157"/>
      <c r="M45" s="1029"/>
    </row>
    <row r="46" spans="1:13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6" s="896"/>
      <c r="C46" s="897" t="s">
        <v>12528</v>
      </c>
      <c r="D46" s="898" t="s">
        <v>12512</v>
      </c>
      <c r="E46" s="1611">
        <f>IFERROR(VLOOKUP(C46,'Consolidated Master Sheet'!B:H,3,0),"")</f>
        <v>5.22</v>
      </c>
      <c r="F46" s="1844">
        <f t="shared" si="7"/>
        <v>0</v>
      </c>
      <c r="G46" s="1843">
        <f t="shared" si="8"/>
        <v>0</v>
      </c>
      <c r="H46" s="560">
        <f>IFERROR(VLOOKUP(C46,'Consolidated Master Sheet'!B:H,6,0),"")</f>
        <v>50</v>
      </c>
      <c r="I46" s="560">
        <f>IFERROR(VLOOKUP(C46,'Consolidated Master Sheet'!B:H,7,0),"")</f>
        <v>50</v>
      </c>
      <c r="J46" s="131"/>
      <c r="K46" s="1104">
        <f t="shared" si="10"/>
        <v>0</v>
      </c>
      <c r="L46" s="157"/>
      <c r="M46" s="1029"/>
    </row>
    <row r="47" spans="1:13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7" s="896"/>
      <c r="C47" s="897" t="s">
        <v>12529</v>
      </c>
      <c r="D47" s="898" t="s">
        <v>12513</v>
      </c>
      <c r="E47" s="1611">
        <f>IFERROR(VLOOKUP(C47,'Consolidated Master Sheet'!B:H,3,0),"")</f>
        <v>6.79</v>
      </c>
      <c r="F47" s="1842">
        <f t="shared" si="7"/>
        <v>0</v>
      </c>
      <c r="G47" s="1843">
        <f t="shared" si="8"/>
        <v>0</v>
      </c>
      <c r="H47" s="560">
        <f>IFERROR(VLOOKUP(C47,'Consolidated Master Sheet'!B:H,6,0),"")</f>
        <v>80</v>
      </c>
      <c r="I47" s="560">
        <f>IFERROR(VLOOKUP(C47,'Consolidated Master Sheet'!B:H,7,0),"")</f>
        <v>80</v>
      </c>
      <c r="J47" s="130"/>
      <c r="K47" s="1102">
        <f t="shared" si="10"/>
        <v>0</v>
      </c>
      <c r="L47" s="157"/>
      <c r="M47" s="1029"/>
    </row>
    <row r="48" spans="1:13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8" s="896"/>
      <c r="C48" s="897" t="s">
        <v>12530</v>
      </c>
      <c r="D48" s="898" t="s">
        <v>12514</v>
      </c>
      <c r="E48" s="1611">
        <f>IFERROR(VLOOKUP(C48,'Consolidated Master Sheet'!B:H,3,0),"")</f>
        <v>13.67</v>
      </c>
      <c r="F48" s="1844">
        <f t="shared" si="7"/>
        <v>0</v>
      </c>
      <c r="G48" s="1843">
        <f t="shared" si="8"/>
        <v>0</v>
      </c>
      <c r="H48" s="560">
        <f>IFERROR(VLOOKUP(C48,'Consolidated Master Sheet'!B:H,6,0),"")</f>
        <v>20</v>
      </c>
      <c r="I48" s="560">
        <f>IFERROR(VLOOKUP(C48,'Consolidated Master Sheet'!B:H,7,0),"")</f>
        <v>20</v>
      </c>
      <c r="J48" s="131"/>
      <c r="K48" s="1104">
        <f t="shared" si="10"/>
        <v>0</v>
      </c>
      <c r="L48" s="157"/>
      <c r="M48" s="1029"/>
    </row>
    <row r="49" spans="1:13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9" s="908"/>
      <c r="C49" s="897" t="s">
        <v>12531</v>
      </c>
      <c r="D49" s="898" t="s">
        <v>12515</v>
      </c>
      <c r="E49" s="1611">
        <f>IFERROR(VLOOKUP(C49,'Consolidated Master Sheet'!B:H,3,0),"")</f>
        <v>23.85</v>
      </c>
      <c r="F49" s="1844">
        <f t="shared" si="7"/>
        <v>0</v>
      </c>
      <c r="G49" s="1843">
        <f t="shared" si="8"/>
        <v>0</v>
      </c>
      <c r="H49" s="560">
        <f>IFERROR(VLOOKUP(C49,'Consolidated Master Sheet'!B:H,6,0),"")</f>
        <v>20</v>
      </c>
      <c r="I49" s="560">
        <f>IFERROR(VLOOKUP(C49,'Consolidated Master Sheet'!B:H,7,0),"")</f>
        <v>20</v>
      </c>
      <c r="J49" s="131"/>
      <c r="K49" s="1104">
        <f t="shared" si="10"/>
        <v>0</v>
      </c>
      <c r="L49" s="157"/>
      <c r="M49" s="1029"/>
    </row>
    <row r="50" spans="1:13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50" s="157"/>
      <c r="C50" s="644"/>
      <c r="D50" s="649"/>
      <c r="E50" s="545"/>
      <c r="F50" s="545"/>
      <c r="G50" s="1840"/>
      <c r="H50" s="545"/>
      <c r="I50" s="545"/>
      <c r="J50" s="78"/>
      <c r="K50" s="1089"/>
      <c r="L50" s="157"/>
      <c r="M50" s="1029"/>
    </row>
    <row r="51" spans="1:13" ht="17.25" hidden="1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51" s="909"/>
      <c r="C51" s="644"/>
      <c r="D51" s="649"/>
      <c r="E51" s="545"/>
      <c r="F51" s="545"/>
      <c r="G51" s="1840"/>
      <c r="H51" s="545"/>
      <c r="I51" s="545"/>
      <c r="J51" s="78"/>
      <c r="K51" s="1089"/>
      <c r="L51" s="157"/>
      <c r="M51" s="1029"/>
    </row>
    <row r="52" spans="1:13" hidden="1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52" s="157"/>
      <c r="C52" s="644"/>
      <c r="D52" s="649"/>
      <c r="E52" s="545"/>
      <c r="F52" s="545"/>
      <c r="G52" s="1840"/>
      <c r="H52" s="545"/>
      <c r="I52" s="545"/>
      <c r="J52" s="78"/>
      <c r="K52" s="1089"/>
      <c r="L52" s="157"/>
      <c r="M52" s="1029"/>
    </row>
    <row r="53" spans="1:13" hidden="1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53" s="157"/>
      <c r="C53" s="644"/>
      <c r="D53" s="649"/>
      <c r="E53" s="545"/>
      <c r="F53" s="545"/>
      <c r="G53" s="1840"/>
      <c r="H53" s="545"/>
      <c r="I53" s="545"/>
      <c r="J53" s="78"/>
      <c r="K53" s="1089"/>
      <c r="L53" s="157"/>
      <c r="M53" s="1029"/>
    </row>
    <row r="54" spans="1:13" ht="17.25" hidden="1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54" s="909"/>
      <c r="C54" s="644"/>
      <c r="D54" s="649"/>
      <c r="E54" s="545"/>
      <c r="F54" s="545"/>
      <c r="G54" s="1840"/>
      <c r="H54" s="545"/>
      <c r="I54" s="545"/>
      <c r="J54" s="78"/>
      <c r="K54" s="1089"/>
      <c r="L54" s="157"/>
      <c r="M54" s="1029"/>
    </row>
    <row r="55" spans="1:13" hidden="1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55" s="157"/>
      <c r="C55" s="644"/>
      <c r="D55" s="649"/>
      <c r="E55" s="545"/>
      <c r="F55" s="545"/>
      <c r="G55" s="1840"/>
      <c r="H55" s="545"/>
      <c r="I55" s="545"/>
      <c r="J55" s="78"/>
      <c r="K55" s="1089"/>
      <c r="L55" s="157"/>
      <c r="M55" s="1029"/>
    </row>
    <row r="56" spans="1:13" hidden="1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56" s="157"/>
      <c r="C56" s="644"/>
      <c r="D56" s="649"/>
      <c r="E56" s="545"/>
      <c r="F56" s="545"/>
      <c r="G56" s="1840"/>
      <c r="H56" s="545"/>
      <c r="I56" s="545"/>
      <c r="J56" s="78"/>
      <c r="K56" s="1089"/>
      <c r="L56" s="157"/>
      <c r="M56" s="1029"/>
    </row>
    <row r="57" spans="1:13" ht="17.25" hidden="1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57" s="909"/>
      <c r="C57" s="644"/>
      <c r="D57" s="649"/>
      <c r="E57" s="545"/>
      <c r="F57" s="545"/>
      <c r="G57" s="1840"/>
      <c r="H57" s="545"/>
      <c r="I57" s="545"/>
      <c r="J57" s="78"/>
      <c r="K57" s="1089"/>
      <c r="L57" s="157"/>
      <c r="M57" s="1029"/>
    </row>
    <row r="58" spans="1:13" hidden="1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58" s="910"/>
      <c r="C58" s="644"/>
      <c r="D58" s="649"/>
      <c r="E58" s="545"/>
      <c r="F58" s="545"/>
      <c r="G58" s="1840"/>
      <c r="H58" s="545"/>
      <c r="I58" s="545"/>
      <c r="J58" s="78"/>
      <c r="K58" s="1089"/>
      <c r="L58" s="157"/>
      <c r="M58" s="1029"/>
    </row>
    <row r="59" spans="1:13" hidden="1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59" s="910"/>
      <c r="C59" s="644"/>
      <c r="D59" s="649"/>
      <c r="E59" s="545"/>
      <c r="F59" s="545"/>
      <c r="G59" s="1840"/>
      <c r="H59" s="545"/>
      <c r="I59" s="545"/>
      <c r="J59" s="78"/>
      <c r="K59" s="1089"/>
      <c r="L59" s="157"/>
      <c r="M59" s="1029"/>
    </row>
    <row r="60" spans="1:13" hidden="1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60" s="910"/>
      <c r="C60" s="644"/>
      <c r="D60" s="649"/>
      <c r="E60" s="545"/>
      <c r="F60" s="545"/>
      <c r="G60" s="1840"/>
      <c r="H60" s="545"/>
      <c r="I60" s="545"/>
      <c r="J60" s="78"/>
      <c r="K60" s="1089"/>
      <c r="L60" s="157"/>
      <c r="M60" s="1029"/>
    </row>
    <row r="61" spans="1:13" hidden="1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61" s="910"/>
      <c r="C61" s="644"/>
      <c r="D61" s="649"/>
      <c r="E61" s="545"/>
      <c r="F61" s="545"/>
      <c r="G61" s="1840"/>
      <c r="H61" s="545"/>
      <c r="I61" s="545"/>
      <c r="J61" s="78"/>
      <c r="K61" s="1089"/>
      <c r="L61" s="157"/>
      <c r="M61" s="1029"/>
    </row>
    <row r="62" spans="1:13" hidden="1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62" s="910"/>
      <c r="C62" s="644"/>
      <c r="D62" s="649"/>
      <c r="E62" s="545"/>
      <c r="F62" s="545"/>
      <c r="G62" s="1840"/>
      <c r="H62" s="545"/>
      <c r="I62" s="545"/>
      <c r="J62" s="78"/>
      <c r="K62" s="1089"/>
      <c r="L62" s="157"/>
      <c r="M62" s="1029"/>
    </row>
    <row r="63" spans="1:13" hidden="1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63" s="910"/>
      <c r="C63" s="644"/>
      <c r="D63" s="649"/>
      <c r="E63" s="545"/>
      <c r="F63" s="545"/>
      <c r="G63" s="1840"/>
      <c r="H63" s="545"/>
      <c r="I63" s="545"/>
      <c r="J63" s="78"/>
      <c r="K63" s="1089"/>
      <c r="L63" s="157"/>
      <c r="M63" s="1029"/>
    </row>
    <row r="64" spans="1:13" hidden="1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64" s="910"/>
      <c r="C64" s="644"/>
      <c r="D64" s="649"/>
      <c r="E64" s="545"/>
      <c r="F64" s="545"/>
      <c r="G64" s="1840"/>
      <c r="H64" s="545"/>
      <c r="I64" s="545"/>
      <c r="J64" s="78"/>
      <c r="K64" s="1089"/>
      <c r="L64" s="157"/>
      <c r="M64" s="1029"/>
    </row>
    <row r="65" spans="1:13" hidden="1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65" s="910"/>
      <c r="C65" s="644"/>
      <c r="D65" s="649"/>
      <c r="E65" s="545"/>
      <c r="F65" s="545"/>
      <c r="G65" s="1840"/>
      <c r="H65" s="545"/>
      <c r="I65" s="545"/>
      <c r="J65" s="78"/>
      <c r="K65" s="1089"/>
      <c r="L65" s="157"/>
      <c r="M65" s="1029"/>
    </row>
    <row r="66" spans="1:13" hidden="1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66" s="910"/>
      <c r="C66" s="644"/>
      <c r="D66" s="649"/>
      <c r="E66" s="545"/>
      <c r="F66" s="545"/>
      <c r="G66" s="1840"/>
      <c r="H66" s="545"/>
      <c r="I66" s="545"/>
      <c r="J66" s="78"/>
      <c r="K66" s="1089"/>
      <c r="L66" s="157"/>
      <c r="M66" s="1029"/>
    </row>
    <row r="67" spans="1:13" hidden="1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67" s="910"/>
      <c r="C67" s="644"/>
      <c r="D67" s="649"/>
      <c r="E67" s="545"/>
      <c r="F67" s="545"/>
      <c r="G67" s="1840"/>
      <c r="H67" s="545"/>
      <c r="I67" s="545"/>
      <c r="J67" s="78"/>
      <c r="K67" s="1089"/>
      <c r="L67" s="157"/>
      <c r="M67" s="1029"/>
    </row>
    <row r="68" spans="1:13" hidden="1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68" s="910"/>
      <c r="C68" s="644"/>
      <c r="D68" s="649"/>
      <c r="E68" s="545"/>
      <c r="F68" s="545"/>
      <c r="G68" s="1840"/>
      <c r="H68" s="545"/>
      <c r="I68" s="545"/>
      <c r="J68" s="78"/>
      <c r="K68" s="1089"/>
      <c r="L68" s="157"/>
      <c r="M68" s="1029"/>
    </row>
    <row r="69" spans="1:13" hidden="1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69" s="910"/>
      <c r="C69" s="644"/>
      <c r="D69" s="649"/>
      <c r="E69" s="545"/>
      <c r="F69" s="545"/>
      <c r="G69" s="1840"/>
      <c r="H69" s="545"/>
      <c r="I69" s="545"/>
      <c r="J69" s="78"/>
      <c r="K69" s="1089"/>
      <c r="L69" s="157"/>
      <c r="M69" s="1029"/>
    </row>
    <row r="70" spans="1:13" hidden="1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70" s="910"/>
      <c r="C70" s="644"/>
      <c r="D70" s="649"/>
      <c r="E70" s="545"/>
      <c r="F70" s="545"/>
      <c r="G70" s="1840"/>
      <c r="H70" s="545"/>
      <c r="I70" s="545"/>
      <c r="J70" s="78"/>
      <c r="K70" s="1089"/>
      <c r="L70" s="157"/>
      <c r="M70" s="1029"/>
    </row>
    <row r="71" spans="1:13" hidden="1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71" s="910"/>
      <c r="C71" s="644"/>
      <c r="D71" s="649"/>
      <c r="E71" s="545"/>
      <c r="F71" s="545"/>
      <c r="G71" s="1840"/>
      <c r="H71" s="545"/>
      <c r="I71" s="545"/>
      <c r="J71" s="78"/>
      <c r="K71" s="1089"/>
      <c r="L71" s="157"/>
      <c r="M71" s="1029"/>
    </row>
    <row r="72" spans="1:13" hidden="1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72" s="910"/>
      <c r="C72" s="644"/>
      <c r="D72" s="649"/>
      <c r="E72" s="545"/>
      <c r="F72" s="545"/>
      <c r="G72" s="1840"/>
      <c r="H72" s="545"/>
      <c r="I72" s="545"/>
      <c r="J72" s="78"/>
      <c r="K72" s="1089"/>
      <c r="L72" s="157"/>
      <c r="M72" s="1029"/>
    </row>
    <row r="73" spans="1:13" hidden="1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73" s="910"/>
      <c r="C73" s="644"/>
      <c r="D73" s="649"/>
      <c r="E73" s="545"/>
      <c r="F73" s="545"/>
      <c r="G73" s="1840"/>
      <c r="H73" s="545"/>
      <c r="I73" s="545"/>
      <c r="J73" s="78"/>
      <c r="K73" s="1089"/>
      <c r="L73" s="157"/>
      <c r="M73" s="1029"/>
    </row>
    <row r="74" spans="1:13" hidden="1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74" s="910"/>
      <c r="C74" s="644"/>
      <c r="D74" s="649"/>
      <c r="E74" s="545"/>
      <c r="F74" s="545"/>
      <c r="G74" s="1840"/>
      <c r="H74" s="545"/>
      <c r="I74" s="545"/>
      <c r="J74" s="78"/>
      <c r="K74" s="1089"/>
      <c r="L74" s="157"/>
      <c r="M74" s="1029"/>
    </row>
    <row r="75" spans="1:13" hidden="1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75" s="910"/>
      <c r="C75" s="644"/>
      <c r="D75" s="649"/>
      <c r="E75" s="545"/>
      <c r="F75" s="545"/>
      <c r="G75" s="1840"/>
      <c r="H75" s="545"/>
      <c r="I75" s="545"/>
      <c r="J75" s="78"/>
      <c r="K75" s="1089"/>
      <c r="L75" s="157"/>
      <c r="M75" s="1029"/>
    </row>
    <row r="76" spans="1:13" hidden="1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76" s="910"/>
      <c r="C76" s="644"/>
      <c r="D76" s="649"/>
      <c r="E76" s="545"/>
      <c r="F76" s="545"/>
      <c r="G76" s="1840"/>
      <c r="H76" s="545"/>
      <c r="I76" s="545"/>
      <c r="J76" s="78"/>
      <c r="K76" s="1089"/>
      <c r="L76" s="157"/>
      <c r="M76" s="1029"/>
    </row>
    <row r="77" spans="1:13" hidden="1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77" s="910"/>
      <c r="C77" s="644"/>
      <c r="D77" s="649"/>
      <c r="E77" s="545"/>
      <c r="F77" s="545"/>
      <c r="G77" s="1840"/>
      <c r="H77" s="545"/>
      <c r="I77" s="545"/>
      <c r="J77" s="78"/>
      <c r="K77" s="1089"/>
      <c r="L77" s="157"/>
      <c r="M77" s="1029"/>
    </row>
    <row r="78" spans="1:13" hidden="1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78" s="910"/>
      <c r="C78" s="644"/>
      <c r="D78" s="649"/>
      <c r="E78" s="545"/>
      <c r="F78" s="545"/>
      <c r="G78" s="1840"/>
      <c r="H78" s="545"/>
      <c r="I78" s="545"/>
      <c r="J78" s="78"/>
      <c r="K78" s="1089"/>
      <c r="L78" s="157"/>
      <c r="M78" s="1029"/>
    </row>
    <row r="79" spans="1:13" hidden="1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79" s="910"/>
      <c r="C79" s="644"/>
      <c r="D79" s="649"/>
      <c r="E79" s="545"/>
      <c r="F79" s="545"/>
      <c r="G79" s="1840"/>
      <c r="H79" s="545"/>
      <c r="I79" s="545"/>
      <c r="J79" s="78"/>
      <c r="K79" s="1089"/>
      <c r="L79" s="157"/>
      <c r="M79" s="1029"/>
    </row>
    <row r="80" spans="1:13" hidden="1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80" s="910"/>
      <c r="C80" s="644"/>
      <c r="D80" s="649"/>
      <c r="E80" s="545"/>
      <c r="F80" s="545"/>
      <c r="G80" s="1840"/>
      <c r="H80" s="545"/>
      <c r="I80" s="545"/>
      <c r="J80" s="78"/>
      <c r="K80" s="1089"/>
      <c r="L80" s="157"/>
      <c r="M80" s="1029"/>
    </row>
    <row r="81" spans="1:13" hidden="1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81" s="910"/>
      <c r="C81" s="644"/>
      <c r="D81" s="649"/>
      <c r="E81" s="545"/>
      <c r="F81" s="545"/>
      <c r="G81" s="1840"/>
      <c r="H81" s="545"/>
      <c r="I81" s="545"/>
      <c r="J81" s="78"/>
      <c r="K81" s="1089"/>
      <c r="L81" s="157"/>
      <c r="M81" s="1029"/>
    </row>
    <row r="82" spans="1:13" hidden="1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82" s="910"/>
      <c r="C82" s="644"/>
      <c r="D82" s="649"/>
      <c r="E82" s="545"/>
      <c r="F82" s="545"/>
      <c r="G82" s="1840"/>
      <c r="H82" s="545"/>
      <c r="I82" s="545"/>
      <c r="J82" s="78"/>
      <c r="K82" s="1089"/>
      <c r="L82" s="157"/>
      <c r="M82" s="1029"/>
    </row>
    <row r="83" spans="1:13" hidden="1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83" s="910"/>
      <c r="C83" s="644"/>
      <c r="D83" s="649"/>
      <c r="E83" s="545"/>
      <c r="F83" s="545"/>
      <c r="G83" s="1840"/>
      <c r="H83" s="545"/>
      <c r="I83" s="545"/>
      <c r="J83" s="78"/>
      <c r="K83" s="1089"/>
      <c r="L83" s="157"/>
      <c r="M83" s="1029"/>
    </row>
    <row r="84" spans="1:13" hidden="1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84" s="910"/>
      <c r="C84" s="644"/>
      <c r="D84" s="649"/>
      <c r="E84" s="545"/>
      <c r="F84" s="545"/>
      <c r="G84" s="1840"/>
      <c r="H84" s="545"/>
      <c r="I84" s="545"/>
      <c r="J84" s="78"/>
      <c r="K84" s="1089"/>
      <c r="L84" s="157"/>
      <c r="M84" s="1029"/>
    </row>
    <row r="85" spans="1:13" hidden="1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85" s="910"/>
      <c r="C85" s="644"/>
      <c r="D85" s="649"/>
      <c r="E85" s="545"/>
      <c r="F85" s="545"/>
      <c r="G85" s="1840"/>
      <c r="H85" s="545"/>
      <c r="I85" s="545"/>
      <c r="J85" s="78"/>
      <c r="K85" s="1089"/>
      <c r="L85" s="157"/>
      <c r="M85" s="1029"/>
    </row>
    <row r="86" spans="1:13" hidden="1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86" s="910"/>
      <c r="C86" s="644"/>
      <c r="D86" s="649"/>
      <c r="E86" s="545"/>
      <c r="F86" s="545"/>
      <c r="G86" s="1840"/>
      <c r="H86" s="545"/>
      <c r="I86" s="545"/>
      <c r="J86" s="78"/>
      <c r="K86" s="1089"/>
      <c r="L86" s="157"/>
      <c r="M86" s="1029"/>
    </row>
    <row r="87" spans="1:13" hidden="1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87" s="910"/>
      <c r="C87" s="644"/>
      <c r="D87" s="649"/>
      <c r="E87" s="545"/>
      <c r="F87" s="545"/>
      <c r="G87" s="1840"/>
      <c r="H87" s="545"/>
      <c r="I87" s="545"/>
      <c r="J87" s="78"/>
      <c r="K87" s="1089"/>
      <c r="L87" s="157"/>
      <c r="M87" s="1029"/>
    </row>
    <row r="88" spans="1:13" hidden="1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88" s="910"/>
      <c r="C88" s="644"/>
      <c r="D88" s="649"/>
      <c r="E88" s="545"/>
      <c r="F88" s="545"/>
      <c r="G88" s="1840"/>
      <c r="H88" s="545"/>
      <c r="I88" s="545"/>
      <c r="J88" s="78"/>
      <c r="K88" s="1089"/>
      <c r="L88" s="157"/>
      <c r="M88" s="1029"/>
    </row>
    <row r="89" spans="1:13" hidden="1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89" s="910"/>
      <c r="C89" s="644"/>
      <c r="D89" s="649"/>
      <c r="E89" s="545"/>
      <c r="F89" s="545"/>
      <c r="G89" s="1840"/>
      <c r="H89" s="545"/>
      <c r="I89" s="545"/>
      <c r="J89" s="78"/>
      <c r="K89" s="1089"/>
      <c r="L89" s="157"/>
      <c r="M89" s="1029"/>
    </row>
    <row r="90" spans="1:13" hidden="1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90" s="910"/>
      <c r="C90" s="644"/>
      <c r="D90" s="649"/>
      <c r="E90" s="545"/>
      <c r="F90" s="545"/>
      <c r="G90" s="1840"/>
      <c r="H90" s="545"/>
      <c r="I90" s="545"/>
      <c r="J90" s="78"/>
      <c r="K90" s="1089"/>
      <c r="L90" s="157"/>
      <c r="M90" s="1029"/>
    </row>
    <row r="91" spans="1:13" hidden="1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91" s="910"/>
      <c r="C91" s="644"/>
      <c r="D91" s="649"/>
      <c r="E91" s="545"/>
      <c r="F91" s="545"/>
      <c r="G91" s="1840"/>
      <c r="H91" s="545"/>
      <c r="I91" s="545"/>
      <c r="J91" s="78"/>
      <c r="K91" s="1089"/>
      <c r="L91" s="157"/>
      <c r="M91" s="1029"/>
    </row>
    <row r="92" spans="1:13" hidden="1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92" s="910"/>
      <c r="C92" s="644"/>
      <c r="D92" s="649"/>
      <c r="E92" s="545"/>
      <c r="F92" s="545"/>
      <c r="G92" s="1840"/>
      <c r="H92" s="545"/>
      <c r="I92" s="545"/>
      <c r="J92" s="78"/>
      <c r="K92" s="1089"/>
      <c r="L92" s="157"/>
      <c r="M92" s="1029"/>
    </row>
    <row r="93" spans="1:13" hidden="1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93" s="910"/>
      <c r="C93" s="644"/>
      <c r="D93" s="649"/>
      <c r="E93" s="545"/>
      <c r="F93" s="545"/>
      <c r="G93" s="1840"/>
      <c r="H93" s="545"/>
      <c r="I93" s="545"/>
      <c r="J93" s="78"/>
      <c r="K93" s="1089"/>
      <c r="L93" s="157"/>
      <c r="M93" s="1029"/>
    </row>
    <row r="94" spans="1:13" hidden="1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94" s="910"/>
      <c r="C94" s="644"/>
      <c r="D94" s="649"/>
      <c r="E94" s="545"/>
      <c r="F94" s="545"/>
      <c r="G94" s="1840"/>
      <c r="H94" s="545"/>
      <c r="I94" s="545"/>
      <c r="J94" s="78"/>
      <c r="K94" s="1089"/>
      <c r="L94" s="157"/>
      <c r="M94" s="1029"/>
    </row>
    <row r="95" spans="1:13" hidden="1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95" s="910"/>
      <c r="C95" s="644"/>
      <c r="D95" s="649"/>
      <c r="E95" s="545"/>
      <c r="F95" s="545"/>
      <c r="G95" s="1840"/>
      <c r="H95" s="545"/>
      <c r="I95" s="545"/>
      <c r="J95" s="78"/>
      <c r="K95" s="1089"/>
      <c r="L95" s="157"/>
      <c r="M95" s="1029"/>
    </row>
    <row r="96" spans="1:13" hidden="1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96" s="910"/>
      <c r="C96" s="644"/>
      <c r="D96" s="649"/>
      <c r="E96" s="545"/>
      <c r="F96" s="545"/>
      <c r="G96" s="1840"/>
      <c r="H96" s="545"/>
      <c r="I96" s="545"/>
      <c r="J96" s="78"/>
      <c r="K96" s="1089"/>
      <c r="L96" s="157"/>
      <c r="M96" s="1029"/>
    </row>
    <row r="97" spans="1:13" hidden="1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97" s="910"/>
      <c r="C97" s="644"/>
      <c r="D97" s="649"/>
      <c r="E97" s="545"/>
      <c r="F97" s="545"/>
      <c r="G97" s="1840"/>
      <c r="H97" s="545"/>
      <c r="I97" s="545"/>
      <c r="J97" s="78"/>
      <c r="K97" s="1089"/>
      <c r="L97" s="157"/>
      <c r="M97" s="1029"/>
    </row>
    <row r="98" spans="1:13" hidden="1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98" s="910"/>
      <c r="C98" s="644"/>
      <c r="D98" s="649"/>
      <c r="E98" s="545"/>
      <c r="F98" s="545"/>
      <c r="G98" s="1840"/>
      <c r="H98" s="545"/>
      <c r="I98" s="545"/>
      <c r="J98" s="78"/>
      <c r="K98" s="1089"/>
      <c r="L98" s="157"/>
      <c r="M98" s="1029"/>
    </row>
    <row r="99" spans="1:13" hidden="1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99" s="910"/>
      <c r="C99" s="644"/>
      <c r="D99" s="649"/>
      <c r="E99" s="545"/>
      <c r="F99" s="545"/>
      <c r="G99" s="1840"/>
      <c r="H99" s="545"/>
      <c r="I99" s="545"/>
      <c r="J99" s="78"/>
      <c r="K99" s="1089"/>
      <c r="L99" s="157"/>
      <c r="M99" s="1029"/>
    </row>
    <row r="100" spans="1:13" hidden="1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00" s="910"/>
      <c r="C100" s="644"/>
      <c r="D100" s="649"/>
      <c r="E100" s="545"/>
      <c r="F100" s="545"/>
      <c r="G100" s="1840"/>
      <c r="H100" s="545"/>
      <c r="I100" s="545"/>
      <c r="J100" s="78"/>
      <c r="K100" s="1089"/>
      <c r="L100" s="157"/>
      <c r="M100" s="1029"/>
    </row>
    <row r="101" spans="1:13" hidden="1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01" s="910"/>
      <c r="C101" s="644"/>
      <c r="D101" s="649"/>
      <c r="E101" s="545"/>
      <c r="F101" s="545"/>
      <c r="G101" s="1840"/>
      <c r="H101" s="545"/>
      <c r="I101" s="545"/>
      <c r="J101" s="78"/>
      <c r="K101" s="1089"/>
      <c r="L101" s="157"/>
      <c r="M101" s="1029"/>
    </row>
    <row r="102" spans="1:13" hidden="1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02" s="910"/>
      <c r="C102" s="644"/>
      <c r="D102" s="649"/>
      <c r="E102" s="545"/>
      <c r="F102" s="545"/>
      <c r="G102" s="1840"/>
      <c r="H102" s="545"/>
      <c r="I102" s="545"/>
      <c r="J102" s="78"/>
      <c r="K102" s="1089"/>
      <c r="L102" s="157"/>
      <c r="M102" s="1029"/>
    </row>
    <row r="103" spans="1:13" hidden="1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03" s="910"/>
      <c r="C103" s="644"/>
      <c r="D103" s="649"/>
      <c r="E103" s="545"/>
      <c r="F103" s="545"/>
      <c r="G103" s="1840"/>
      <c r="H103" s="545"/>
      <c r="I103" s="545"/>
      <c r="J103" s="78"/>
      <c r="K103" s="1089"/>
      <c r="L103" s="157"/>
      <c r="M103" s="1029"/>
    </row>
    <row r="104" spans="1:13" hidden="1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04" s="910"/>
      <c r="C104" s="644"/>
      <c r="D104" s="649"/>
      <c r="E104" s="545"/>
      <c r="F104" s="545"/>
      <c r="G104" s="1840"/>
      <c r="H104" s="545"/>
      <c r="I104" s="545"/>
      <c r="J104" s="78"/>
      <c r="K104" s="1089"/>
      <c r="L104" s="157"/>
      <c r="M104" s="1029"/>
    </row>
    <row r="105" spans="1:13" hidden="1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05" s="910"/>
      <c r="C105" s="644"/>
      <c r="D105" s="649"/>
      <c r="E105" s="545"/>
      <c r="F105" s="545"/>
      <c r="G105" s="1840"/>
      <c r="H105" s="545"/>
      <c r="I105" s="545"/>
      <c r="J105" s="78"/>
      <c r="K105" s="1089"/>
      <c r="L105" s="157"/>
      <c r="M105" s="1029"/>
    </row>
    <row r="106" spans="1:13" hidden="1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06" s="910"/>
      <c r="C106" s="644"/>
      <c r="D106" s="649"/>
      <c r="E106" s="545"/>
      <c r="F106" s="545"/>
      <c r="G106" s="1840"/>
      <c r="H106" s="545"/>
      <c r="I106" s="545"/>
      <c r="J106" s="78"/>
      <c r="K106" s="1089"/>
      <c r="L106" s="157"/>
      <c r="M106" s="1029"/>
    </row>
    <row r="107" spans="1:13" hidden="1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07" s="910"/>
      <c r="C107" s="644"/>
      <c r="D107" s="649"/>
      <c r="E107" s="545"/>
      <c r="F107" s="545"/>
      <c r="G107" s="1840"/>
      <c r="H107" s="545"/>
      <c r="I107" s="545"/>
      <c r="J107" s="78"/>
      <c r="K107" s="1089"/>
      <c r="L107" s="157"/>
      <c r="M107" s="1029"/>
    </row>
    <row r="108" spans="1:13" hidden="1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08" s="910"/>
      <c r="C108" s="644"/>
      <c r="D108" s="649"/>
      <c r="E108" s="545"/>
      <c r="F108" s="545"/>
      <c r="G108" s="1840"/>
      <c r="H108" s="545"/>
      <c r="I108" s="545"/>
      <c r="J108" s="78"/>
      <c r="K108" s="1089"/>
      <c r="L108" s="157"/>
      <c r="M108" s="1029"/>
    </row>
    <row r="109" spans="1:13" hidden="1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09" s="910"/>
      <c r="C109" s="644"/>
      <c r="D109" s="649"/>
      <c r="E109" s="545"/>
      <c r="F109" s="545"/>
      <c r="G109" s="1840"/>
      <c r="H109" s="545"/>
      <c r="I109" s="545"/>
      <c r="J109" s="78"/>
      <c r="K109" s="1089"/>
      <c r="L109" s="157"/>
      <c r="M109" s="1029"/>
    </row>
    <row r="110" spans="1:13" hidden="1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10" s="910"/>
      <c r="C110" s="644"/>
      <c r="D110" s="649"/>
      <c r="E110" s="545"/>
      <c r="F110" s="545"/>
      <c r="G110" s="1840"/>
      <c r="H110" s="545"/>
      <c r="I110" s="545"/>
      <c r="J110" s="78"/>
      <c r="K110" s="1089"/>
      <c r="L110" s="157"/>
      <c r="M110" s="1029"/>
    </row>
    <row r="111" spans="1:13" hidden="1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11" s="910"/>
      <c r="C111" s="644"/>
      <c r="D111" s="649"/>
      <c r="E111" s="545"/>
      <c r="F111" s="545"/>
      <c r="G111" s="1840"/>
      <c r="H111" s="545"/>
      <c r="I111" s="545"/>
      <c r="J111" s="78"/>
      <c r="K111" s="1089"/>
      <c r="L111" s="157"/>
      <c r="M111" s="1029"/>
    </row>
    <row r="112" spans="1:13" hidden="1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12" s="910"/>
      <c r="C112" s="644"/>
      <c r="D112" s="649"/>
      <c r="E112" s="545"/>
      <c r="F112" s="545"/>
      <c r="G112" s="1840"/>
      <c r="H112" s="545"/>
      <c r="I112" s="545"/>
      <c r="J112" s="78"/>
      <c r="K112" s="1089"/>
      <c r="L112" s="157"/>
      <c r="M112" s="1029"/>
    </row>
    <row r="113" spans="1:13" hidden="1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13" s="910"/>
      <c r="C113" s="644"/>
      <c r="D113" s="649"/>
      <c r="E113" s="545"/>
      <c r="F113" s="545"/>
      <c r="G113" s="1840"/>
      <c r="H113" s="545"/>
      <c r="I113" s="545"/>
      <c r="J113" s="78"/>
      <c r="K113" s="1089"/>
      <c r="L113" s="157"/>
      <c r="M113" s="1029"/>
    </row>
    <row r="114" spans="1:13" hidden="1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14" s="910"/>
      <c r="C114" s="644"/>
      <c r="D114" s="649"/>
      <c r="E114" s="545"/>
      <c r="F114" s="545"/>
      <c r="G114" s="1840"/>
      <c r="H114" s="545"/>
      <c r="I114" s="545"/>
      <c r="J114" s="78"/>
      <c r="K114" s="1089"/>
      <c r="L114" s="157"/>
      <c r="M114" s="1029"/>
    </row>
    <row r="115" spans="1:13" hidden="1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15" s="910"/>
      <c r="C115" s="644"/>
      <c r="D115" s="649"/>
      <c r="E115" s="545"/>
      <c r="F115" s="545"/>
      <c r="G115" s="1840"/>
      <c r="H115" s="545"/>
      <c r="I115" s="545"/>
      <c r="J115" s="78"/>
      <c r="K115" s="1089"/>
      <c r="L115" s="157"/>
      <c r="M115" s="1029"/>
    </row>
    <row r="116" spans="1:13" hidden="1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16" s="910"/>
      <c r="C116" s="644"/>
      <c r="D116" s="649"/>
      <c r="E116" s="545"/>
      <c r="F116" s="545"/>
      <c r="G116" s="1840"/>
      <c r="H116" s="545"/>
      <c r="I116" s="545"/>
      <c r="J116" s="78"/>
      <c r="K116" s="1089"/>
      <c r="L116" s="157"/>
      <c r="M116" s="1029"/>
    </row>
    <row r="117" spans="1:13" hidden="1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17" s="910"/>
      <c r="C117" s="644"/>
      <c r="D117" s="649"/>
      <c r="E117" s="545"/>
      <c r="F117" s="545"/>
      <c r="G117" s="1840"/>
      <c r="H117" s="545"/>
      <c r="I117" s="545"/>
      <c r="J117" s="78"/>
      <c r="K117" s="1089"/>
      <c r="L117" s="157"/>
      <c r="M117" s="1029"/>
    </row>
    <row r="118" spans="1:13" hidden="1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18" s="910"/>
      <c r="C118" s="644"/>
      <c r="D118" s="649"/>
      <c r="E118" s="545"/>
      <c r="F118" s="545"/>
      <c r="G118" s="1840"/>
      <c r="H118" s="545"/>
      <c r="I118" s="545"/>
      <c r="J118" s="78"/>
      <c r="K118" s="1089"/>
      <c r="L118" s="157"/>
      <c r="M118" s="1029"/>
    </row>
    <row r="119" spans="1:13" hidden="1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19" s="910"/>
      <c r="C119" s="644"/>
      <c r="D119" s="649"/>
      <c r="E119" s="545"/>
      <c r="F119" s="545"/>
      <c r="G119" s="1840"/>
      <c r="H119" s="545"/>
      <c r="I119" s="545"/>
      <c r="J119" s="78"/>
      <c r="K119" s="1089"/>
      <c r="L119" s="157"/>
      <c r="M119" s="1029"/>
    </row>
    <row r="120" spans="1:13" hidden="1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20" s="910"/>
      <c r="C120" s="644"/>
      <c r="D120" s="649"/>
      <c r="E120" s="545"/>
      <c r="F120" s="545"/>
      <c r="G120" s="1840"/>
      <c r="H120" s="545"/>
      <c r="I120" s="545"/>
      <c r="J120" s="78"/>
      <c r="K120" s="1089"/>
      <c r="L120" s="157"/>
      <c r="M120" s="1029"/>
    </row>
    <row r="121" spans="1:13" hidden="1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21" s="910"/>
      <c r="C121" s="644"/>
      <c r="D121" s="649"/>
      <c r="E121" s="545"/>
      <c r="F121" s="545"/>
      <c r="G121" s="1840"/>
      <c r="H121" s="545"/>
      <c r="I121" s="545"/>
      <c r="J121" s="78"/>
      <c r="K121" s="1089"/>
      <c r="L121" s="157"/>
      <c r="M121" s="1029"/>
    </row>
    <row r="122" spans="1:13" hidden="1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22" s="910"/>
      <c r="C122" s="644"/>
      <c r="D122" s="649"/>
      <c r="E122" s="545"/>
      <c r="F122" s="545"/>
      <c r="G122" s="1840"/>
      <c r="H122" s="545"/>
      <c r="I122" s="545"/>
      <c r="J122" s="78"/>
      <c r="K122" s="1089"/>
      <c r="L122" s="157"/>
      <c r="M122" s="1029"/>
    </row>
    <row r="123" spans="1:13" hidden="1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23" s="910"/>
      <c r="C123" s="644"/>
      <c r="D123" s="649"/>
      <c r="E123" s="545"/>
      <c r="F123" s="545"/>
      <c r="G123" s="1840"/>
      <c r="H123" s="545"/>
      <c r="I123" s="545"/>
      <c r="J123" s="78"/>
      <c r="K123" s="1089"/>
      <c r="L123" s="157"/>
      <c r="M123" s="1029"/>
    </row>
    <row r="124" spans="1:13" hidden="1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24" s="910"/>
      <c r="C124" s="644"/>
      <c r="D124" s="649"/>
      <c r="E124" s="545"/>
      <c r="F124" s="545"/>
      <c r="G124" s="1840"/>
      <c r="H124" s="545"/>
      <c r="I124" s="545"/>
      <c r="J124" s="78"/>
      <c r="K124" s="1089"/>
      <c r="L124" s="157"/>
      <c r="M124" s="1029"/>
    </row>
    <row r="125" spans="1:13" hidden="1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25" s="910"/>
      <c r="C125" s="644"/>
      <c r="D125" s="649"/>
      <c r="E125" s="545"/>
      <c r="F125" s="545"/>
      <c r="G125" s="1840"/>
      <c r="H125" s="545"/>
      <c r="I125" s="545"/>
      <c r="J125" s="78"/>
      <c r="K125" s="1089"/>
      <c r="L125" s="157"/>
      <c r="M125" s="1029"/>
    </row>
    <row r="126" spans="1:13" hidden="1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26" s="910"/>
      <c r="C126" s="644"/>
      <c r="D126" s="649"/>
      <c r="E126" s="545"/>
      <c r="F126" s="545"/>
      <c r="G126" s="1840"/>
      <c r="H126" s="545"/>
      <c r="I126" s="545"/>
      <c r="J126" s="78"/>
      <c r="K126" s="1089"/>
      <c r="L126" s="157"/>
      <c r="M126" s="1029"/>
    </row>
    <row r="127" spans="1:13" hidden="1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27" s="910"/>
      <c r="C127" s="644"/>
      <c r="D127" s="649"/>
      <c r="E127" s="545"/>
      <c r="F127" s="545"/>
      <c r="G127" s="1840"/>
      <c r="H127" s="545"/>
      <c r="I127" s="545"/>
      <c r="J127" s="78"/>
      <c r="K127" s="1089"/>
      <c r="L127" s="157"/>
      <c r="M127" s="1029"/>
    </row>
    <row r="128" spans="1:13" hidden="1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28" s="910"/>
      <c r="C128" s="644"/>
      <c r="D128" s="649"/>
      <c r="E128" s="545"/>
      <c r="F128" s="545"/>
      <c r="G128" s="1840"/>
      <c r="H128" s="545"/>
      <c r="I128" s="545"/>
      <c r="J128" s="78"/>
      <c r="K128" s="1089"/>
      <c r="L128" s="157"/>
      <c r="M128" s="1029"/>
    </row>
    <row r="129" spans="1:13" hidden="1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29" s="910"/>
      <c r="C129" s="644"/>
      <c r="D129" s="649"/>
      <c r="E129" s="545"/>
      <c r="F129" s="545"/>
      <c r="G129" s="1840"/>
      <c r="H129" s="545"/>
      <c r="I129" s="545"/>
      <c r="J129" s="78"/>
      <c r="K129" s="1089"/>
      <c r="L129" s="157"/>
      <c r="M129" s="1029"/>
    </row>
    <row r="130" spans="1:13" hidden="1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30" s="910"/>
      <c r="C130" s="644"/>
      <c r="D130" s="649"/>
      <c r="E130" s="545"/>
      <c r="F130" s="545"/>
      <c r="G130" s="1840"/>
      <c r="H130" s="545"/>
      <c r="I130" s="545"/>
      <c r="J130" s="78"/>
      <c r="K130" s="1089"/>
      <c r="L130" s="157"/>
      <c r="M130" s="1029"/>
    </row>
    <row r="131" spans="1:13" hidden="1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31" s="910"/>
      <c r="C131" s="644"/>
      <c r="D131" s="649"/>
      <c r="E131" s="545"/>
      <c r="F131" s="545"/>
      <c r="G131" s="1840"/>
      <c r="H131" s="545"/>
      <c r="I131" s="545"/>
      <c r="J131" s="78"/>
      <c r="K131" s="1089"/>
      <c r="L131" s="157"/>
      <c r="M131" s="1029"/>
    </row>
    <row r="132" spans="1:13" hidden="1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32" s="910"/>
      <c r="C132" s="644"/>
      <c r="D132" s="649"/>
      <c r="E132" s="545"/>
      <c r="F132" s="545"/>
      <c r="G132" s="1840"/>
      <c r="H132" s="545"/>
      <c r="I132" s="545"/>
      <c r="J132" s="78"/>
      <c r="K132" s="1089"/>
      <c r="L132" s="157"/>
      <c r="M132" s="1029"/>
    </row>
    <row r="133" spans="1:13" hidden="1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33" s="910"/>
      <c r="C133" s="644"/>
      <c r="D133" s="649"/>
      <c r="E133" s="545"/>
      <c r="F133" s="545"/>
      <c r="G133" s="1840"/>
      <c r="H133" s="545"/>
      <c r="I133" s="545"/>
      <c r="J133" s="78"/>
      <c r="K133" s="1089"/>
      <c r="L133" s="157"/>
      <c r="M133" s="1029"/>
    </row>
    <row r="134" spans="1:13" hidden="1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34" s="910"/>
      <c r="C134" s="644"/>
      <c r="D134" s="649"/>
      <c r="E134" s="545"/>
      <c r="F134" s="545"/>
      <c r="G134" s="1840"/>
      <c r="H134" s="545"/>
      <c r="I134" s="545"/>
      <c r="J134" s="78"/>
      <c r="K134" s="1089"/>
      <c r="L134" s="157"/>
      <c r="M134" s="1029"/>
    </row>
    <row r="135" spans="1:13" hidden="1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35" s="910"/>
      <c r="C135" s="644"/>
      <c r="D135" s="649"/>
      <c r="E135" s="545"/>
      <c r="F135" s="545"/>
      <c r="G135" s="1840"/>
      <c r="H135" s="545"/>
      <c r="I135" s="545"/>
      <c r="J135" s="78"/>
      <c r="K135" s="1089"/>
      <c r="L135" s="157"/>
      <c r="M135" s="1029"/>
    </row>
    <row r="136" spans="1:13" hidden="1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36" s="910"/>
      <c r="C136" s="644"/>
      <c r="D136" s="649"/>
      <c r="E136" s="545"/>
      <c r="F136" s="545"/>
      <c r="G136" s="1840"/>
      <c r="H136" s="545"/>
      <c r="I136" s="545"/>
      <c r="J136" s="78"/>
      <c r="K136" s="1089"/>
      <c r="L136" s="157"/>
      <c r="M136" s="1029"/>
    </row>
    <row r="137" spans="1:13" hidden="1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37" s="910"/>
      <c r="C137" s="644"/>
      <c r="D137" s="649"/>
      <c r="E137" s="545"/>
      <c r="F137" s="545"/>
      <c r="G137" s="1840"/>
      <c r="H137" s="545"/>
      <c r="I137" s="545"/>
      <c r="J137" s="78"/>
      <c r="K137" s="1089"/>
      <c r="L137" s="157"/>
      <c r="M137" s="1029"/>
    </row>
    <row r="138" spans="1:13" hidden="1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38" s="910"/>
      <c r="C138" s="644"/>
      <c r="D138" s="649"/>
      <c r="E138" s="545"/>
      <c r="F138" s="545"/>
      <c r="G138" s="1840"/>
      <c r="H138" s="545"/>
      <c r="I138" s="545"/>
      <c r="J138" s="78"/>
      <c r="K138" s="1089"/>
      <c r="L138" s="157"/>
      <c r="M138" s="1029"/>
    </row>
    <row r="139" spans="1:13" hidden="1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39" s="910"/>
      <c r="C139" s="644"/>
      <c r="D139" s="649"/>
      <c r="E139" s="545"/>
      <c r="F139" s="545"/>
      <c r="G139" s="1840"/>
      <c r="H139" s="545"/>
      <c r="I139" s="545"/>
      <c r="J139" s="78"/>
      <c r="K139" s="1089"/>
      <c r="L139" s="157"/>
      <c r="M139" s="1029"/>
    </row>
    <row r="140" spans="1:13" hidden="1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40" s="910"/>
      <c r="C140" s="644"/>
      <c r="D140" s="649"/>
      <c r="E140" s="545"/>
      <c r="F140" s="545"/>
      <c r="G140" s="1840"/>
      <c r="H140" s="545"/>
      <c r="I140" s="545"/>
      <c r="J140" s="78"/>
      <c r="K140" s="1089"/>
      <c r="L140" s="157"/>
      <c r="M140" s="1029"/>
    </row>
    <row r="141" spans="1:13" hidden="1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41" s="910"/>
      <c r="C141" s="644"/>
      <c r="D141" s="649"/>
      <c r="E141" s="545"/>
      <c r="F141" s="545"/>
      <c r="G141" s="1840"/>
      <c r="H141" s="545"/>
      <c r="I141" s="545"/>
      <c r="J141" s="78"/>
      <c r="K141" s="1089"/>
      <c r="L141" s="157"/>
      <c r="M141" s="1029"/>
    </row>
    <row r="142" spans="1:13" hidden="1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42" s="910"/>
      <c r="C142" s="644"/>
      <c r="D142" s="649"/>
      <c r="E142" s="545"/>
      <c r="F142" s="545"/>
      <c r="G142" s="1840"/>
      <c r="H142" s="545"/>
      <c r="I142" s="545"/>
      <c r="J142" s="78"/>
      <c r="K142" s="1089"/>
      <c r="L142" s="157"/>
      <c r="M142" s="1029"/>
    </row>
    <row r="143" spans="1:13" hidden="1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43" s="910"/>
      <c r="C143" s="644"/>
      <c r="D143" s="649"/>
      <c r="E143" s="545"/>
      <c r="F143" s="545"/>
      <c r="G143" s="1840"/>
      <c r="H143" s="545"/>
      <c r="I143" s="545"/>
      <c r="J143" s="78"/>
      <c r="K143" s="1089"/>
      <c r="L143" s="157"/>
      <c r="M143" s="1029"/>
    </row>
    <row r="144" spans="1:13" hidden="1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44" s="910"/>
      <c r="C144" s="644"/>
      <c r="D144" s="649"/>
      <c r="E144" s="545"/>
      <c r="F144" s="545"/>
      <c r="G144" s="1840"/>
      <c r="H144" s="545"/>
      <c r="I144" s="545"/>
      <c r="J144" s="78"/>
      <c r="K144" s="1089"/>
      <c r="L144" s="157"/>
      <c r="M144" s="1029"/>
    </row>
    <row r="145" spans="1:13" hidden="1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45" s="910"/>
      <c r="C145" s="644"/>
      <c r="D145" s="649"/>
      <c r="E145" s="545"/>
      <c r="F145" s="545"/>
      <c r="G145" s="1840"/>
      <c r="H145" s="545"/>
      <c r="I145" s="545"/>
      <c r="J145" s="78"/>
      <c r="K145" s="1089"/>
      <c r="L145" s="157"/>
      <c r="M145" s="1029"/>
    </row>
    <row r="146" spans="1:13" hidden="1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46" s="910"/>
      <c r="C146" s="644"/>
      <c r="D146" s="649"/>
      <c r="E146" s="545"/>
      <c r="F146" s="545"/>
      <c r="G146" s="1840"/>
      <c r="H146" s="545"/>
      <c r="I146" s="545"/>
      <c r="J146" s="78"/>
      <c r="K146" s="1089"/>
      <c r="L146" s="157"/>
      <c r="M146" s="1029"/>
    </row>
    <row r="147" spans="1:13" hidden="1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47" s="910"/>
      <c r="C147" s="644"/>
      <c r="D147" s="649"/>
      <c r="E147" s="545"/>
      <c r="F147" s="545"/>
      <c r="G147" s="1840"/>
      <c r="H147" s="545"/>
      <c r="I147" s="545"/>
      <c r="J147" s="78"/>
      <c r="K147" s="1089"/>
      <c r="L147" s="157"/>
      <c r="M147" s="1029"/>
    </row>
    <row r="148" spans="1:13" hidden="1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48" s="910"/>
      <c r="C148" s="644"/>
      <c r="D148" s="649"/>
      <c r="E148" s="545"/>
      <c r="F148" s="545"/>
      <c r="G148" s="1840"/>
      <c r="H148" s="545"/>
      <c r="I148" s="545"/>
      <c r="J148" s="78"/>
      <c r="K148" s="1089"/>
      <c r="L148" s="157"/>
      <c r="M148" s="1029"/>
    </row>
    <row r="149" spans="1:13" hidden="1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49" s="910"/>
      <c r="C149" s="644"/>
      <c r="D149" s="649"/>
      <c r="E149" s="545"/>
      <c r="F149" s="545"/>
      <c r="G149" s="1840"/>
      <c r="H149" s="545"/>
      <c r="I149" s="545"/>
      <c r="J149" s="78"/>
      <c r="K149" s="1089"/>
      <c r="L149" s="157"/>
      <c r="M149" s="1029"/>
    </row>
    <row r="150" spans="1:13" hidden="1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50" s="910"/>
      <c r="C150" s="644"/>
      <c r="D150" s="649"/>
      <c r="E150" s="545"/>
      <c r="F150" s="545"/>
      <c r="G150" s="1840"/>
      <c r="H150" s="545"/>
      <c r="I150" s="545"/>
      <c r="J150" s="78"/>
      <c r="K150" s="1089"/>
      <c r="L150" s="157"/>
      <c r="M150" s="1029"/>
    </row>
    <row r="151" spans="1:13" hidden="1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51" s="910"/>
      <c r="C151" s="644"/>
      <c r="D151" s="649"/>
      <c r="E151" s="545"/>
      <c r="F151" s="545"/>
      <c r="G151" s="1840"/>
      <c r="H151" s="545"/>
      <c r="I151" s="545"/>
      <c r="J151" s="78"/>
      <c r="K151" s="1089"/>
      <c r="L151" s="157"/>
      <c r="M151" s="1029"/>
    </row>
    <row r="152" spans="1:13" hidden="1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52" s="910"/>
      <c r="C152" s="644"/>
      <c r="D152" s="649"/>
      <c r="E152" s="545"/>
      <c r="F152" s="545"/>
      <c r="G152" s="1840"/>
      <c r="H152" s="545"/>
      <c r="I152" s="545"/>
      <c r="J152" s="78"/>
      <c r="K152" s="1089"/>
      <c r="L152" s="157"/>
      <c r="M152" s="1029"/>
    </row>
    <row r="153" spans="1:13" hidden="1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53" s="910"/>
      <c r="C153" s="644"/>
      <c r="D153" s="649"/>
      <c r="E153" s="545"/>
      <c r="F153" s="545"/>
      <c r="G153" s="1840"/>
      <c r="H153" s="545"/>
      <c r="I153" s="545"/>
      <c r="J153" s="78"/>
      <c r="K153" s="1089"/>
      <c r="L153" s="157"/>
      <c r="M153" s="1029"/>
    </row>
    <row r="154" spans="1:13" hidden="1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54" s="910"/>
      <c r="C154" s="644"/>
      <c r="D154" s="649"/>
      <c r="E154" s="545"/>
      <c r="F154" s="545"/>
      <c r="G154" s="1840"/>
      <c r="H154" s="545"/>
      <c r="I154" s="545"/>
      <c r="J154" s="78"/>
      <c r="K154" s="1089"/>
      <c r="L154" s="157"/>
      <c r="M154" s="1029"/>
    </row>
    <row r="155" spans="1:13" hidden="1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55" s="910"/>
      <c r="C155" s="644"/>
      <c r="D155" s="649"/>
      <c r="E155" s="545"/>
      <c r="F155" s="545"/>
      <c r="G155" s="1840"/>
      <c r="H155" s="545"/>
      <c r="I155" s="545"/>
      <c r="J155" s="78"/>
      <c r="K155" s="1089"/>
      <c r="L155" s="157"/>
      <c r="M155" s="1029"/>
    </row>
    <row r="156" spans="1:13" hidden="1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56" s="910"/>
      <c r="C156" s="644"/>
      <c r="D156" s="649"/>
      <c r="E156" s="545"/>
      <c r="F156" s="545"/>
      <c r="G156" s="1840"/>
      <c r="H156" s="545"/>
      <c r="I156" s="545"/>
      <c r="J156" s="78"/>
      <c r="K156" s="1089"/>
      <c r="L156" s="157"/>
      <c r="M156" s="1029"/>
    </row>
    <row r="157" spans="1:13" hidden="1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57" s="910"/>
      <c r="C157" s="644"/>
      <c r="D157" s="649"/>
      <c r="E157" s="545"/>
      <c r="F157" s="545"/>
      <c r="G157" s="1840"/>
      <c r="H157" s="545"/>
      <c r="I157" s="545"/>
      <c r="J157" s="78"/>
      <c r="K157" s="1089"/>
      <c r="L157" s="157"/>
      <c r="M157" s="1029"/>
    </row>
    <row r="158" spans="1:13" hidden="1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58" s="910"/>
      <c r="C158" s="644"/>
      <c r="D158" s="649"/>
      <c r="E158" s="545"/>
      <c r="F158" s="545"/>
      <c r="G158" s="1840"/>
      <c r="H158" s="545"/>
      <c r="I158" s="545"/>
      <c r="J158" s="78"/>
      <c r="K158" s="1089"/>
      <c r="L158" s="157"/>
      <c r="M158" s="1029"/>
    </row>
    <row r="159" spans="1:13" hidden="1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59" s="910"/>
      <c r="C159" s="644"/>
      <c r="D159" s="649"/>
      <c r="E159" s="545"/>
      <c r="F159" s="545"/>
      <c r="G159" s="1840"/>
      <c r="H159" s="545"/>
      <c r="I159" s="545"/>
      <c r="J159" s="78"/>
      <c r="K159" s="1089"/>
      <c r="L159" s="157"/>
      <c r="M159" s="1029"/>
    </row>
    <row r="160" spans="1:13" hidden="1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60" s="910"/>
      <c r="C160" s="644"/>
      <c r="D160" s="649"/>
      <c r="E160" s="545"/>
      <c r="F160" s="545"/>
      <c r="G160" s="1840"/>
      <c r="H160" s="545"/>
      <c r="I160" s="545"/>
      <c r="J160" s="78"/>
      <c r="K160" s="1089"/>
      <c r="L160" s="157"/>
      <c r="M160" s="1029"/>
    </row>
    <row r="161" spans="1:13" hidden="1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61" s="910"/>
      <c r="C161" s="644"/>
      <c r="D161" s="649"/>
      <c r="E161" s="545"/>
      <c r="F161" s="545"/>
      <c r="G161" s="1840"/>
      <c r="H161" s="545"/>
      <c r="I161" s="545"/>
      <c r="J161" s="78"/>
      <c r="K161" s="1089"/>
      <c r="L161" s="157"/>
      <c r="M161" s="1029"/>
    </row>
    <row r="162" spans="1:13" hidden="1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62" s="910"/>
      <c r="C162" s="644"/>
      <c r="D162" s="649"/>
      <c r="E162" s="545"/>
      <c r="F162" s="545"/>
      <c r="G162" s="1840"/>
      <c r="H162" s="545"/>
      <c r="I162" s="545"/>
      <c r="J162" s="78"/>
      <c r="K162" s="1089"/>
      <c r="L162" s="157"/>
      <c r="M162" s="1029"/>
    </row>
    <row r="163" spans="1:13" hidden="1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63" s="910"/>
      <c r="C163" s="644"/>
      <c r="D163" s="649"/>
      <c r="E163" s="545"/>
      <c r="F163" s="545"/>
      <c r="G163" s="1840"/>
      <c r="H163" s="545"/>
      <c r="I163" s="545"/>
      <c r="J163" s="78"/>
      <c r="K163" s="1089"/>
      <c r="L163" s="157"/>
      <c r="M163" s="1029"/>
    </row>
    <row r="164" spans="1:13" hidden="1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64" s="910"/>
      <c r="C164" s="644"/>
      <c r="D164" s="649"/>
      <c r="E164" s="545"/>
      <c r="F164" s="545"/>
      <c r="G164" s="1840"/>
      <c r="H164" s="545"/>
      <c r="I164" s="545"/>
      <c r="J164" s="78"/>
      <c r="K164" s="1089"/>
      <c r="L164" s="157"/>
      <c r="M164" s="1029"/>
    </row>
    <row r="165" spans="1:13" hidden="1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65" s="910"/>
      <c r="C165" s="644"/>
      <c r="D165" s="649"/>
      <c r="E165" s="545"/>
      <c r="F165" s="545"/>
      <c r="G165" s="1840"/>
      <c r="H165" s="545"/>
      <c r="I165" s="545"/>
      <c r="J165" s="78"/>
      <c r="K165" s="1089"/>
      <c r="L165" s="157"/>
      <c r="M165" s="1029"/>
    </row>
    <row r="166" spans="1:13" hidden="1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66" s="910"/>
      <c r="C166" s="644"/>
      <c r="D166" s="649"/>
      <c r="E166" s="545"/>
      <c r="F166" s="545"/>
      <c r="G166" s="1840"/>
      <c r="H166" s="545"/>
      <c r="I166" s="545"/>
      <c r="J166" s="78"/>
      <c r="K166" s="1089"/>
      <c r="L166" s="157"/>
      <c r="M166" s="1029"/>
    </row>
    <row r="167" spans="1:13" hidden="1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67" s="910"/>
      <c r="C167" s="644"/>
      <c r="D167" s="649"/>
      <c r="E167" s="545"/>
      <c r="F167" s="545"/>
      <c r="G167" s="1840"/>
      <c r="H167" s="545"/>
      <c r="I167" s="545"/>
      <c r="J167" s="78"/>
      <c r="K167" s="1089"/>
      <c r="L167" s="157"/>
      <c r="M167" s="1029"/>
    </row>
    <row r="168" spans="1:13" hidden="1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68" s="910"/>
      <c r="C168" s="644"/>
      <c r="D168" s="649"/>
      <c r="E168" s="545"/>
      <c r="F168" s="545"/>
      <c r="G168" s="1840"/>
      <c r="H168" s="545"/>
      <c r="I168" s="545"/>
      <c r="J168" s="78"/>
      <c r="K168" s="1089"/>
      <c r="L168" s="157"/>
      <c r="M168" s="1029"/>
    </row>
    <row r="169" spans="1:13" hidden="1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69" s="910"/>
      <c r="C169" s="644"/>
      <c r="D169" s="649"/>
      <c r="E169" s="545"/>
      <c r="F169" s="545"/>
      <c r="G169" s="1840"/>
      <c r="H169" s="545"/>
      <c r="I169" s="545"/>
      <c r="J169" s="78"/>
      <c r="K169" s="1089"/>
      <c r="L169" s="157"/>
      <c r="M169" s="1029"/>
    </row>
    <row r="170" spans="1:13" hidden="1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70" s="910"/>
      <c r="C170" s="644"/>
      <c r="D170" s="649"/>
      <c r="E170" s="545"/>
      <c r="F170" s="545"/>
      <c r="G170" s="1840"/>
      <c r="H170" s="545"/>
      <c r="I170" s="545"/>
      <c r="J170" s="78"/>
      <c r="K170" s="1089"/>
      <c r="L170" s="157"/>
      <c r="M170" s="1029"/>
    </row>
    <row r="171" spans="1:13" hidden="1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71" s="910"/>
      <c r="C171" s="644"/>
      <c r="D171" s="649"/>
      <c r="E171" s="545"/>
      <c r="F171" s="545"/>
      <c r="G171" s="1840"/>
      <c r="H171" s="545"/>
      <c r="I171" s="545"/>
      <c r="J171" s="78"/>
      <c r="K171" s="1089"/>
      <c r="L171" s="157"/>
      <c r="M171" s="1029"/>
    </row>
    <row r="172" spans="1:13" hidden="1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72" s="910"/>
      <c r="C172" s="644"/>
      <c r="D172" s="649"/>
      <c r="E172" s="545"/>
      <c r="F172" s="545"/>
      <c r="G172" s="1840"/>
      <c r="H172" s="545"/>
      <c r="I172" s="545"/>
      <c r="J172" s="78"/>
      <c r="K172" s="1089"/>
      <c r="L172" s="157"/>
      <c r="M172" s="1029"/>
    </row>
    <row r="173" spans="1:13" hidden="1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73" s="910"/>
      <c r="C173" s="644"/>
      <c r="D173" s="649"/>
      <c r="E173" s="545"/>
      <c r="F173" s="545"/>
      <c r="G173" s="1840"/>
      <c r="H173" s="545"/>
      <c r="I173" s="545"/>
      <c r="J173" s="78"/>
      <c r="K173" s="1089"/>
      <c r="L173" s="157"/>
      <c r="M173" s="1029"/>
    </row>
    <row r="174" spans="1:13" hidden="1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74" s="910"/>
      <c r="C174" s="644"/>
      <c r="D174" s="649"/>
      <c r="E174" s="545"/>
      <c r="F174" s="545"/>
      <c r="G174" s="1840"/>
      <c r="H174" s="545"/>
      <c r="I174" s="545"/>
      <c r="J174" s="78"/>
      <c r="K174" s="1089"/>
      <c r="L174" s="157"/>
      <c r="M174" s="1029"/>
    </row>
    <row r="175" spans="1:13" hidden="1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75" s="910"/>
      <c r="C175" s="644"/>
      <c r="D175" s="649"/>
      <c r="E175" s="545"/>
      <c r="F175" s="545"/>
      <c r="G175" s="1840"/>
      <c r="H175" s="545"/>
      <c r="I175" s="545"/>
      <c r="J175" s="78"/>
      <c r="K175" s="1089"/>
      <c r="L175" s="157"/>
      <c r="M175" s="1029"/>
    </row>
    <row r="176" spans="1:13" hidden="1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76" s="910"/>
      <c r="C176" s="644"/>
      <c r="D176" s="649"/>
      <c r="E176" s="545"/>
      <c r="F176" s="545"/>
      <c r="G176" s="1840"/>
      <c r="H176" s="545"/>
      <c r="I176" s="545"/>
      <c r="J176" s="78"/>
      <c r="K176" s="1089"/>
      <c r="L176" s="157"/>
      <c r="M176" s="1029"/>
    </row>
    <row r="177" spans="1:13" hidden="1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77" s="910"/>
      <c r="C177" s="644"/>
      <c r="D177" s="649"/>
      <c r="E177" s="545"/>
      <c r="F177" s="545"/>
      <c r="G177" s="1840"/>
      <c r="H177" s="545"/>
      <c r="I177" s="545"/>
      <c r="J177" s="78"/>
      <c r="K177" s="1089"/>
      <c r="L177" s="157"/>
      <c r="M177" s="1029"/>
    </row>
    <row r="178" spans="1:13" hidden="1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78" s="910"/>
      <c r="C178" s="644"/>
      <c r="D178" s="649"/>
      <c r="E178" s="545"/>
      <c r="F178" s="545"/>
      <c r="G178" s="1840"/>
      <c r="H178" s="545"/>
      <c r="I178" s="545"/>
      <c r="J178" s="78"/>
      <c r="K178" s="1089"/>
      <c r="L178" s="157"/>
      <c r="M178" s="1029"/>
    </row>
    <row r="179" spans="1:13" hidden="1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79" s="910"/>
      <c r="C179" s="644"/>
      <c r="D179" s="649"/>
      <c r="E179" s="545"/>
      <c r="F179" s="545"/>
      <c r="G179" s="1840"/>
      <c r="H179" s="545"/>
      <c r="I179" s="545"/>
      <c r="J179" s="78"/>
      <c r="K179" s="1089"/>
      <c r="L179" s="157"/>
      <c r="M179" s="1029"/>
    </row>
    <row r="180" spans="1:13" hidden="1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80" s="910"/>
      <c r="C180" s="644"/>
      <c r="D180" s="649"/>
      <c r="E180" s="545"/>
      <c r="F180" s="545"/>
      <c r="G180" s="1840"/>
      <c r="H180" s="545"/>
      <c r="I180" s="545"/>
      <c r="J180" s="78"/>
      <c r="K180" s="1089"/>
      <c r="L180" s="157"/>
      <c r="M180" s="1029"/>
    </row>
    <row r="181" spans="1:13" hidden="1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81" s="910"/>
      <c r="C181" s="644"/>
      <c r="D181" s="649"/>
      <c r="E181" s="545"/>
      <c r="F181" s="545"/>
      <c r="G181" s="1840"/>
      <c r="H181" s="545"/>
      <c r="I181" s="545"/>
      <c r="J181" s="78"/>
      <c r="K181" s="1089"/>
      <c r="L181" s="157"/>
      <c r="M181" s="1029"/>
    </row>
    <row r="182" spans="1:13" hidden="1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82" s="910"/>
      <c r="C182" s="644"/>
      <c r="D182" s="649"/>
      <c r="E182" s="545"/>
      <c r="F182" s="545"/>
      <c r="G182" s="1840"/>
      <c r="H182" s="545"/>
      <c r="I182" s="545"/>
      <c r="J182" s="78"/>
      <c r="K182" s="1089"/>
      <c r="L182" s="157"/>
      <c r="M182" s="1029"/>
    </row>
    <row r="183" spans="1:13" hidden="1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83" s="910"/>
      <c r="C183" s="644"/>
      <c r="D183" s="649"/>
      <c r="E183" s="545"/>
      <c r="F183" s="545"/>
      <c r="G183" s="1840"/>
      <c r="H183" s="545"/>
      <c r="I183" s="545"/>
      <c r="J183" s="78"/>
      <c r="K183" s="1089"/>
      <c r="L183" s="157"/>
      <c r="M183" s="1029"/>
    </row>
    <row r="184" spans="1:13" hidden="1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84" s="910"/>
      <c r="C184" s="644"/>
      <c r="D184" s="649"/>
      <c r="E184" s="545"/>
      <c r="F184" s="545"/>
      <c r="G184" s="1840"/>
      <c r="H184" s="545"/>
      <c r="I184" s="545"/>
      <c r="J184" s="78"/>
      <c r="K184" s="1089"/>
      <c r="L184" s="157"/>
      <c r="M184" s="1029"/>
    </row>
    <row r="185" spans="1:13" hidden="1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85" s="910"/>
      <c r="C185" s="644"/>
      <c r="D185" s="649"/>
      <c r="E185" s="545"/>
      <c r="F185" s="545"/>
      <c r="G185" s="1840"/>
      <c r="H185" s="545"/>
      <c r="I185" s="545"/>
      <c r="J185" s="78"/>
      <c r="K185" s="1089"/>
      <c r="L185" s="157"/>
      <c r="M185" s="1029"/>
    </row>
    <row r="186" spans="1:13" hidden="1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86" s="910"/>
      <c r="C186" s="644"/>
      <c r="D186" s="649"/>
      <c r="E186" s="545"/>
      <c r="F186" s="545"/>
      <c r="G186" s="1840"/>
      <c r="H186" s="545"/>
      <c r="I186" s="545"/>
      <c r="J186" s="78"/>
      <c r="K186" s="1089"/>
      <c r="L186" s="157"/>
      <c r="M186" s="1029"/>
    </row>
    <row r="187" spans="1:13" hidden="1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87" s="910"/>
      <c r="C187" s="644"/>
      <c r="D187" s="649"/>
      <c r="E187" s="545"/>
      <c r="F187" s="545"/>
      <c r="G187" s="1840"/>
      <c r="H187" s="545"/>
      <c r="I187" s="545"/>
      <c r="J187" s="78"/>
      <c r="K187" s="1089"/>
      <c r="L187" s="157"/>
      <c r="M187" s="1029"/>
    </row>
    <row r="188" spans="1:13" hidden="1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88" s="910"/>
      <c r="C188" s="644"/>
      <c r="D188" s="649"/>
      <c r="E188" s="545"/>
      <c r="F188" s="545"/>
      <c r="G188" s="1840"/>
      <c r="H188" s="545"/>
      <c r="I188" s="545"/>
      <c r="J188" s="78"/>
      <c r="K188" s="1089"/>
      <c r="L188" s="157"/>
      <c r="M188" s="1029"/>
    </row>
    <row r="189" spans="1:13" hidden="1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89" s="910"/>
      <c r="C189" s="644"/>
      <c r="D189" s="649"/>
      <c r="E189" s="545"/>
      <c r="F189" s="545"/>
      <c r="G189" s="1840"/>
      <c r="H189" s="545"/>
      <c r="I189" s="545"/>
      <c r="J189" s="78"/>
      <c r="K189" s="1089"/>
      <c r="L189" s="157"/>
      <c r="M189" s="1029"/>
    </row>
    <row r="190" spans="1:13" hidden="1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90" s="910"/>
      <c r="C190" s="644"/>
      <c r="D190" s="649"/>
      <c r="E190" s="545"/>
      <c r="F190" s="545"/>
      <c r="G190" s="1840"/>
      <c r="H190" s="545"/>
      <c r="I190" s="545"/>
      <c r="J190" s="78"/>
      <c r="K190" s="1089"/>
      <c r="L190" s="157"/>
      <c r="M190" s="1029"/>
    </row>
    <row r="191" spans="1:13" hidden="1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91" s="910"/>
      <c r="C191" s="644"/>
      <c r="D191" s="649"/>
      <c r="E191" s="545"/>
      <c r="F191" s="545"/>
      <c r="G191" s="1840"/>
      <c r="H191" s="545"/>
      <c r="I191" s="545"/>
      <c r="J191" s="78"/>
      <c r="K191" s="1089"/>
      <c r="L191" s="157"/>
      <c r="M191" s="1029"/>
    </row>
    <row r="192" spans="1:13" hidden="1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92" s="910"/>
      <c r="C192" s="644"/>
      <c r="D192" s="649"/>
      <c r="E192" s="545"/>
      <c r="F192" s="545"/>
      <c r="G192" s="1840"/>
      <c r="H192" s="545"/>
      <c r="I192" s="545"/>
      <c r="J192" s="78"/>
      <c r="K192" s="1089"/>
      <c r="L192" s="157"/>
      <c r="M192" s="1029"/>
    </row>
    <row r="193" spans="1:13" hidden="1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93" s="910"/>
      <c r="C193" s="644"/>
      <c r="D193" s="649"/>
      <c r="E193" s="545"/>
      <c r="F193" s="545"/>
      <c r="G193" s="1840"/>
      <c r="H193" s="545"/>
      <c r="I193" s="545"/>
      <c r="J193" s="78"/>
      <c r="K193" s="1089"/>
      <c r="L193" s="157"/>
      <c r="M193" s="1029"/>
    </row>
    <row r="194" spans="1:13" hidden="1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94" s="910"/>
      <c r="C194" s="644"/>
      <c r="D194" s="649"/>
      <c r="E194" s="545"/>
      <c r="F194" s="545"/>
      <c r="G194" s="1840"/>
      <c r="H194" s="545"/>
      <c r="I194" s="545"/>
      <c r="J194" s="78"/>
      <c r="K194" s="1089"/>
      <c r="L194" s="157"/>
      <c r="M194" s="1029"/>
    </row>
    <row r="195" spans="1:13" hidden="1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95" s="910"/>
      <c r="C195" s="644"/>
      <c r="D195" s="649"/>
      <c r="E195" s="545"/>
      <c r="F195" s="545"/>
      <c r="G195" s="1840"/>
      <c r="H195" s="545"/>
      <c r="I195" s="545"/>
      <c r="J195" s="78"/>
      <c r="K195" s="1089"/>
      <c r="L195" s="157"/>
      <c r="M195" s="1029"/>
    </row>
    <row r="196" spans="1:13" hidden="1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96" s="910"/>
      <c r="C196" s="644"/>
      <c r="D196" s="649"/>
      <c r="E196" s="545"/>
      <c r="F196" s="545"/>
      <c r="G196" s="1840"/>
      <c r="H196" s="545"/>
      <c r="I196" s="545"/>
      <c r="J196" s="78"/>
      <c r="K196" s="1089"/>
      <c r="L196" s="157"/>
      <c r="M196" s="1029"/>
    </row>
    <row r="197" spans="1:13" hidden="1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97" s="910"/>
      <c r="C197" s="644"/>
      <c r="D197" s="649"/>
      <c r="E197" s="545"/>
      <c r="F197" s="545"/>
      <c r="G197" s="1840"/>
      <c r="H197" s="545"/>
      <c r="I197" s="545"/>
      <c r="J197" s="78"/>
      <c r="K197" s="1089"/>
      <c r="L197" s="157"/>
      <c r="M197" s="1029"/>
    </row>
    <row r="198" spans="1:13" hidden="1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98" s="910"/>
      <c r="C198" s="644"/>
      <c r="D198" s="649"/>
      <c r="E198" s="545"/>
      <c r="F198" s="545"/>
      <c r="G198" s="1840"/>
      <c r="H198" s="545"/>
      <c r="I198" s="545"/>
      <c r="J198" s="78"/>
      <c r="K198" s="1089"/>
      <c r="L198" s="157"/>
      <c r="M198" s="1029"/>
    </row>
    <row r="199" spans="1:13" hidden="1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199" s="910"/>
      <c r="C199" s="644"/>
      <c r="D199" s="649"/>
      <c r="E199" s="545"/>
      <c r="F199" s="545"/>
      <c r="G199" s="1840"/>
      <c r="H199" s="545"/>
      <c r="I199" s="545"/>
      <c r="J199" s="78"/>
      <c r="K199" s="1089"/>
      <c r="L199" s="157"/>
      <c r="M199" s="1029"/>
    </row>
    <row r="200" spans="1:13" hidden="1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00" s="910"/>
      <c r="C200" s="644"/>
      <c r="D200" s="649"/>
      <c r="E200" s="545"/>
      <c r="F200" s="545"/>
      <c r="G200" s="1840"/>
      <c r="H200" s="545"/>
      <c r="I200" s="545"/>
      <c r="J200" s="78"/>
      <c r="K200" s="1089"/>
      <c r="L200" s="157"/>
      <c r="M200" s="1029"/>
    </row>
    <row r="201" spans="1:13" hidden="1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01" s="910"/>
      <c r="C201" s="644"/>
      <c r="D201" s="649"/>
      <c r="E201" s="545"/>
      <c r="F201" s="545"/>
      <c r="G201" s="1840"/>
      <c r="H201" s="545"/>
      <c r="I201" s="545"/>
      <c r="J201" s="78"/>
      <c r="K201" s="1089"/>
      <c r="L201" s="157"/>
      <c r="M201" s="1029"/>
    </row>
    <row r="202" spans="1:13" hidden="1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02" s="910"/>
      <c r="C202" s="644"/>
      <c r="D202" s="649"/>
      <c r="E202" s="545"/>
      <c r="F202" s="545"/>
      <c r="G202" s="1840"/>
      <c r="H202" s="545"/>
      <c r="I202" s="545"/>
      <c r="J202" s="78"/>
      <c r="K202" s="1089"/>
      <c r="L202" s="157"/>
      <c r="M202" s="1029"/>
    </row>
    <row r="203" spans="1:13" hidden="1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03" s="910"/>
      <c r="C203" s="644"/>
      <c r="D203" s="649"/>
      <c r="E203" s="545"/>
      <c r="F203" s="545"/>
      <c r="G203" s="1840"/>
      <c r="H203" s="545"/>
      <c r="I203" s="545"/>
      <c r="J203" s="78"/>
      <c r="K203" s="1089"/>
      <c r="L203" s="157"/>
      <c r="M203" s="1029"/>
    </row>
    <row r="204" spans="1:13" hidden="1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04" s="910"/>
      <c r="C204" s="644"/>
      <c r="D204" s="649"/>
      <c r="E204" s="545"/>
      <c r="F204" s="545"/>
      <c r="G204" s="1840"/>
      <c r="H204" s="545"/>
      <c r="I204" s="545"/>
      <c r="J204" s="78"/>
      <c r="K204" s="1089"/>
      <c r="L204" s="157"/>
      <c r="M204" s="1029"/>
    </row>
    <row r="205" spans="1:13" hidden="1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05" s="910"/>
      <c r="C205" s="644"/>
      <c r="D205" s="649"/>
      <c r="E205" s="545"/>
      <c r="F205" s="545"/>
      <c r="G205" s="1840"/>
      <c r="H205" s="545"/>
      <c r="I205" s="545"/>
      <c r="J205" s="78"/>
      <c r="K205" s="1089"/>
      <c r="L205" s="157"/>
      <c r="M205" s="1029"/>
    </row>
    <row r="206" spans="1:13" hidden="1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06" s="910"/>
      <c r="C206" s="644"/>
      <c r="D206" s="649"/>
      <c r="E206" s="545"/>
      <c r="F206" s="545"/>
      <c r="G206" s="1840"/>
      <c r="H206" s="545"/>
      <c r="I206" s="545"/>
      <c r="J206" s="78"/>
      <c r="K206" s="1089"/>
      <c r="L206" s="157"/>
      <c r="M206" s="1029"/>
    </row>
    <row r="207" spans="1:13" hidden="1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07" s="910"/>
      <c r="C207" s="644"/>
      <c r="D207" s="649"/>
      <c r="E207" s="545"/>
      <c r="F207" s="545"/>
      <c r="G207" s="1840"/>
      <c r="H207" s="545"/>
      <c r="I207" s="545"/>
      <c r="J207" s="78"/>
      <c r="K207" s="1089"/>
      <c r="L207" s="157"/>
      <c r="M207" s="1029"/>
    </row>
    <row r="208" spans="1:13" hidden="1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08" s="910"/>
      <c r="C208" s="644"/>
      <c r="D208" s="649"/>
      <c r="E208" s="545"/>
      <c r="F208" s="545"/>
      <c r="G208" s="1840"/>
      <c r="H208" s="545"/>
      <c r="I208" s="545"/>
      <c r="J208" s="78"/>
      <c r="K208" s="1089"/>
      <c r="L208" s="157"/>
      <c r="M208" s="1029"/>
    </row>
    <row r="209" spans="1:13" hidden="1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09" s="910"/>
      <c r="C209" s="644"/>
      <c r="D209" s="649"/>
      <c r="E209" s="545"/>
      <c r="F209" s="545"/>
      <c r="G209" s="1840"/>
      <c r="H209" s="545"/>
      <c r="I209" s="545"/>
      <c r="J209" s="78"/>
      <c r="K209" s="1089"/>
      <c r="L209" s="157"/>
      <c r="M209" s="1029"/>
    </row>
    <row r="210" spans="1:13" hidden="1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10" s="910"/>
      <c r="C210" s="644"/>
      <c r="D210" s="649"/>
      <c r="E210" s="545"/>
      <c r="F210" s="545"/>
      <c r="G210" s="1840"/>
      <c r="H210" s="545"/>
      <c r="I210" s="545"/>
      <c r="J210" s="78"/>
      <c r="K210" s="1089"/>
      <c r="L210" s="157"/>
      <c r="M210" s="1029"/>
    </row>
    <row r="211" spans="1:13" hidden="1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11" s="910"/>
      <c r="C211" s="644"/>
      <c r="D211" s="649"/>
      <c r="E211" s="545"/>
      <c r="F211" s="545"/>
      <c r="G211" s="1840"/>
      <c r="H211" s="545"/>
      <c r="I211" s="545"/>
      <c r="J211" s="78"/>
      <c r="K211" s="1089"/>
      <c r="L211" s="157"/>
      <c r="M211" s="1029"/>
    </row>
    <row r="212" spans="1:13" hidden="1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12" s="910"/>
      <c r="C212" s="644"/>
      <c r="D212" s="649"/>
      <c r="E212" s="545"/>
      <c r="F212" s="545"/>
      <c r="G212" s="1840"/>
      <c r="H212" s="545"/>
      <c r="I212" s="545"/>
      <c r="J212" s="78"/>
      <c r="K212" s="1089"/>
      <c r="L212" s="157"/>
      <c r="M212" s="1029"/>
    </row>
    <row r="213" spans="1:13" hidden="1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13" s="910"/>
      <c r="C213" s="644"/>
      <c r="D213" s="649"/>
      <c r="E213" s="545"/>
      <c r="F213" s="545"/>
      <c r="G213" s="1840"/>
      <c r="H213" s="545"/>
      <c r="I213" s="545"/>
      <c r="J213" s="78"/>
      <c r="K213" s="1089"/>
      <c r="L213" s="157"/>
      <c r="M213" s="1029"/>
    </row>
    <row r="214" spans="1:13" hidden="1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14" s="910"/>
      <c r="C214" s="644"/>
      <c r="D214" s="649"/>
      <c r="E214" s="545"/>
      <c r="F214" s="545"/>
      <c r="G214" s="1840"/>
      <c r="H214" s="545"/>
      <c r="I214" s="545"/>
      <c r="J214" s="78"/>
      <c r="K214" s="1089"/>
      <c r="L214" s="157"/>
      <c r="M214" s="1029"/>
    </row>
    <row r="215" spans="1:13" hidden="1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15" s="910"/>
      <c r="C215" s="644"/>
      <c r="D215" s="649"/>
      <c r="E215" s="545"/>
      <c r="F215" s="545"/>
      <c r="G215" s="1840"/>
      <c r="H215" s="545"/>
      <c r="I215" s="545"/>
      <c r="J215" s="78"/>
      <c r="K215" s="1089"/>
      <c r="L215" s="157"/>
      <c r="M215" s="1029"/>
    </row>
    <row r="216" spans="1:13" hidden="1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16" s="910"/>
      <c r="C216" s="644"/>
      <c r="D216" s="649"/>
      <c r="E216" s="545"/>
      <c r="F216" s="545"/>
      <c r="G216" s="1840"/>
      <c r="H216" s="545"/>
      <c r="I216" s="545"/>
      <c r="J216" s="78"/>
      <c r="K216" s="1089"/>
      <c r="L216" s="157"/>
      <c r="M216" s="1029"/>
    </row>
    <row r="217" spans="1:13" hidden="1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17" s="910"/>
      <c r="C217" s="644"/>
      <c r="D217" s="649"/>
      <c r="E217" s="545"/>
      <c r="F217" s="545"/>
      <c r="G217" s="1840"/>
      <c r="H217" s="545"/>
      <c r="I217" s="545"/>
      <c r="J217" s="78"/>
      <c r="K217" s="1089"/>
      <c r="L217" s="157"/>
      <c r="M217" s="1029"/>
    </row>
    <row r="218" spans="1:13" hidden="1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18" s="910"/>
      <c r="C218" s="644"/>
      <c r="D218" s="649"/>
      <c r="E218" s="545"/>
      <c r="F218" s="545"/>
      <c r="G218" s="1840"/>
      <c r="H218" s="545"/>
      <c r="I218" s="545"/>
      <c r="J218" s="78"/>
      <c r="K218" s="1089"/>
      <c r="L218" s="157"/>
      <c r="M218" s="1029"/>
    </row>
    <row r="219" spans="1:13" hidden="1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19" s="910"/>
      <c r="C219" s="644"/>
      <c r="D219" s="649"/>
      <c r="E219" s="545"/>
      <c r="F219" s="545"/>
      <c r="G219" s="1840"/>
      <c r="H219" s="545"/>
      <c r="I219" s="545"/>
      <c r="J219" s="78"/>
      <c r="K219" s="1089"/>
      <c r="L219" s="157"/>
      <c r="M219" s="1029"/>
    </row>
    <row r="220" spans="1:13" hidden="1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20" s="910"/>
      <c r="C220" s="644"/>
      <c r="D220" s="649"/>
      <c r="E220" s="545"/>
      <c r="F220" s="545"/>
      <c r="G220" s="1840"/>
      <c r="H220" s="545"/>
      <c r="I220" s="545"/>
      <c r="J220" s="78"/>
      <c r="K220" s="1089"/>
      <c r="L220" s="157"/>
      <c r="M220" s="1029"/>
    </row>
    <row r="221" spans="1:13" hidden="1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21" s="910"/>
      <c r="C221" s="644"/>
      <c r="D221" s="649"/>
      <c r="E221" s="545"/>
      <c r="F221" s="545"/>
      <c r="G221" s="1840"/>
      <c r="H221" s="545"/>
      <c r="I221" s="545"/>
      <c r="J221" s="78"/>
      <c r="K221" s="1089"/>
      <c r="L221" s="157"/>
      <c r="M221" s="1029"/>
    </row>
    <row r="222" spans="1:13" hidden="1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22" s="910"/>
      <c r="C222" s="644"/>
      <c r="D222" s="649"/>
      <c r="E222" s="545"/>
      <c r="F222" s="545"/>
      <c r="G222" s="1840"/>
      <c r="H222" s="545"/>
      <c r="I222" s="545"/>
      <c r="J222" s="78"/>
      <c r="K222" s="1089"/>
      <c r="L222" s="157"/>
      <c r="M222" s="1029"/>
    </row>
    <row r="223" spans="1:13" hidden="1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23" s="910"/>
      <c r="C223" s="644"/>
      <c r="D223" s="649"/>
      <c r="E223" s="545"/>
      <c r="F223" s="545"/>
      <c r="G223" s="1840"/>
      <c r="H223" s="545"/>
      <c r="I223" s="545"/>
      <c r="J223" s="78"/>
      <c r="K223" s="1089"/>
      <c r="L223" s="157"/>
      <c r="M223" s="1029"/>
    </row>
    <row r="224" spans="1:13" hidden="1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24" s="910"/>
      <c r="C224" s="644"/>
      <c r="D224" s="649"/>
      <c r="E224" s="545"/>
      <c r="F224" s="545"/>
      <c r="G224" s="1840"/>
      <c r="H224" s="545"/>
      <c r="I224" s="545"/>
      <c r="J224" s="78"/>
      <c r="K224" s="1089"/>
      <c r="L224" s="157"/>
      <c r="M224" s="1029"/>
    </row>
    <row r="225" spans="1:13" hidden="1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25" s="910"/>
      <c r="C225" s="644"/>
      <c r="D225" s="649"/>
      <c r="E225" s="545"/>
      <c r="F225" s="545"/>
      <c r="G225" s="1840"/>
      <c r="H225" s="545"/>
      <c r="I225" s="545"/>
      <c r="J225" s="78"/>
      <c r="K225" s="1089"/>
      <c r="L225" s="157"/>
      <c r="M225" s="1029"/>
    </row>
    <row r="226" spans="1:13" hidden="1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26" s="910"/>
      <c r="C226" s="644"/>
      <c r="D226" s="649"/>
      <c r="E226" s="545"/>
      <c r="F226" s="545"/>
      <c r="G226" s="1840"/>
      <c r="H226" s="545"/>
      <c r="I226" s="545"/>
      <c r="J226" s="78"/>
      <c r="K226" s="1089"/>
      <c r="L226" s="157"/>
      <c r="M226" s="1029"/>
    </row>
    <row r="227" spans="1:13" hidden="1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27" s="910"/>
      <c r="C227" s="644"/>
      <c r="D227" s="649"/>
      <c r="E227" s="545"/>
      <c r="F227" s="545"/>
      <c r="G227" s="1840"/>
      <c r="H227" s="545"/>
      <c r="I227" s="545"/>
      <c r="J227" s="78"/>
      <c r="K227" s="1089"/>
      <c r="L227" s="157"/>
      <c r="M227" s="1029"/>
    </row>
    <row r="228" spans="1:13" hidden="1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28" s="910"/>
      <c r="C228" s="644"/>
      <c r="D228" s="649"/>
      <c r="E228" s="545"/>
      <c r="F228" s="545"/>
      <c r="G228" s="1840"/>
      <c r="H228" s="545"/>
      <c r="I228" s="545"/>
      <c r="J228" s="78"/>
      <c r="K228" s="1089"/>
      <c r="L228" s="157"/>
      <c r="M228" s="1029"/>
    </row>
    <row r="229" spans="1:13" hidden="1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29" s="910"/>
      <c r="C229" s="644"/>
      <c r="D229" s="649"/>
      <c r="E229" s="545"/>
      <c r="F229" s="545"/>
      <c r="G229" s="1840"/>
      <c r="H229" s="545"/>
      <c r="I229" s="545"/>
      <c r="J229" s="78"/>
      <c r="K229" s="1089"/>
      <c r="L229" s="157"/>
      <c r="M229" s="1029"/>
    </row>
    <row r="230" spans="1:13" hidden="1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30" s="910"/>
      <c r="C230" s="644"/>
      <c r="D230" s="649"/>
      <c r="E230" s="545"/>
      <c r="F230" s="545"/>
      <c r="G230" s="1840"/>
      <c r="H230" s="545"/>
      <c r="I230" s="545"/>
      <c r="J230" s="78"/>
      <c r="K230" s="1089"/>
      <c r="L230" s="157"/>
      <c r="M230" s="1029"/>
    </row>
    <row r="231" spans="1:13" hidden="1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31" s="910"/>
      <c r="C231" s="644"/>
      <c r="D231" s="649"/>
      <c r="E231" s="545"/>
      <c r="F231" s="545"/>
      <c r="G231" s="1840"/>
      <c r="H231" s="545"/>
      <c r="I231" s="545"/>
      <c r="J231" s="78"/>
      <c r="K231" s="1089"/>
      <c r="L231" s="157"/>
      <c r="M231" s="1029"/>
    </row>
    <row r="232" spans="1:13" hidden="1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32" s="910"/>
      <c r="C232" s="644"/>
      <c r="D232" s="649"/>
      <c r="E232" s="545"/>
      <c r="F232" s="545"/>
      <c r="G232" s="1840"/>
      <c r="H232" s="545"/>
      <c r="I232" s="545"/>
      <c r="J232" s="78"/>
      <c r="K232" s="1089"/>
      <c r="L232" s="157"/>
      <c r="M232" s="1029"/>
    </row>
    <row r="233" spans="1:13" hidden="1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33" s="910"/>
      <c r="C233" s="644"/>
      <c r="D233" s="649"/>
      <c r="E233" s="545"/>
      <c r="F233" s="545"/>
      <c r="G233" s="1840"/>
      <c r="H233" s="545"/>
      <c r="I233" s="545"/>
      <c r="J233" s="78"/>
      <c r="K233" s="1089"/>
      <c r="L233" s="157"/>
      <c r="M233" s="1029"/>
    </row>
    <row r="234" spans="1:13" hidden="1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34" s="910"/>
      <c r="C234" s="644"/>
      <c r="D234" s="649"/>
      <c r="E234" s="545"/>
      <c r="F234" s="545"/>
      <c r="G234" s="1840"/>
      <c r="H234" s="545"/>
      <c r="I234" s="545"/>
      <c r="J234" s="78"/>
      <c r="K234" s="1089"/>
      <c r="L234" s="157"/>
      <c r="M234" s="1029"/>
    </row>
    <row r="235" spans="1:13" hidden="1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35" s="910"/>
      <c r="C235" s="644"/>
      <c r="D235" s="649"/>
      <c r="E235" s="545"/>
      <c r="F235" s="545"/>
      <c r="G235" s="1840"/>
      <c r="H235" s="545"/>
      <c r="I235" s="545"/>
      <c r="J235" s="78"/>
      <c r="K235" s="1089"/>
      <c r="L235" s="157"/>
      <c r="M235" s="1029"/>
    </row>
    <row r="236" spans="1:13" hidden="1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36" s="910"/>
      <c r="C236" s="644"/>
      <c r="D236" s="649"/>
      <c r="E236" s="545"/>
      <c r="F236" s="545"/>
      <c r="G236" s="1840"/>
      <c r="H236" s="545"/>
      <c r="I236" s="545"/>
      <c r="J236" s="78"/>
      <c r="K236" s="1089"/>
      <c r="L236" s="157"/>
      <c r="M236" s="1029"/>
    </row>
    <row r="237" spans="1:13" hidden="1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37" s="910"/>
      <c r="C237" s="644"/>
      <c r="D237" s="649"/>
      <c r="E237" s="545"/>
      <c r="F237" s="545"/>
      <c r="G237" s="1840"/>
      <c r="H237" s="545"/>
      <c r="I237" s="545"/>
      <c r="J237" s="78"/>
      <c r="K237" s="1089"/>
      <c r="L237" s="157"/>
      <c r="M237" s="1029"/>
    </row>
    <row r="238" spans="1:13" hidden="1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38" s="910"/>
      <c r="C238" s="644"/>
      <c r="D238" s="649"/>
      <c r="E238" s="545"/>
      <c r="F238" s="545"/>
      <c r="G238" s="1840"/>
      <c r="H238" s="545"/>
      <c r="I238" s="545"/>
      <c r="J238" s="78"/>
      <c r="K238" s="1089"/>
      <c r="L238" s="157"/>
      <c r="M238" s="1029"/>
    </row>
    <row r="239" spans="1:13" hidden="1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39" s="910"/>
      <c r="C239" s="644"/>
      <c r="D239" s="649"/>
      <c r="E239" s="545"/>
      <c r="F239" s="545"/>
      <c r="G239" s="1840"/>
      <c r="H239" s="545"/>
      <c r="I239" s="545"/>
      <c r="J239" s="78"/>
      <c r="K239" s="1089"/>
      <c r="L239" s="157"/>
      <c r="M239" s="1029"/>
    </row>
    <row r="240" spans="1:13" hidden="1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40" s="910"/>
      <c r="C240" s="644"/>
      <c r="D240" s="649"/>
      <c r="E240" s="545"/>
      <c r="F240" s="545"/>
      <c r="G240" s="1840"/>
      <c r="H240" s="545"/>
      <c r="I240" s="545"/>
      <c r="J240" s="78"/>
      <c r="K240" s="1089"/>
      <c r="L240" s="157"/>
      <c r="M240" s="1029"/>
    </row>
    <row r="241" spans="1:13" hidden="1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41" s="910"/>
      <c r="C241" s="644"/>
      <c r="D241" s="649"/>
      <c r="E241" s="545"/>
      <c r="F241" s="545"/>
      <c r="G241" s="1840"/>
      <c r="H241" s="545"/>
      <c r="I241" s="545"/>
      <c r="J241" s="78"/>
      <c r="K241" s="1089"/>
      <c r="L241" s="157"/>
      <c r="M241" s="1029"/>
    </row>
    <row r="242" spans="1:13" hidden="1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42" s="910"/>
      <c r="C242" s="644"/>
      <c r="D242" s="649"/>
      <c r="E242" s="545"/>
      <c r="F242" s="545"/>
      <c r="G242" s="1840"/>
      <c r="H242" s="545"/>
      <c r="I242" s="545"/>
      <c r="J242" s="78"/>
      <c r="K242" s="1089"/>
      <c r="L242" s="157"/>
      <c r="M242" s="1029"/>
    </row>
    <row r="243" spans="1:13" hidden="1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43" s="910"/>
      <c r="C243" s="644"/>
      <c r="D243" s="649"/>
      <c r="E243" s="545"/>
      <c r="F243" s="545"/>
      <c r="G243" s="1840"/>
      <c r="H243" s="545"/>
      <c r="I243" s="545"/>
      <c r="J243" s="78"/>
      <c r="K243" s="1089"/>
      <c r="L243" s="157"/>
      <c r="M243" s="1029"/>
    </row>
    <row r="244" spans="1:13" hidden="1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44" s="910"/>
      <c r="C244" s="644"/>
      <c r="D244" s="649"/>
      <c r="E244" s="545"/>
      <c r="F244" s="545"/>
      <c r="G244" s="1840"/>
      <c r="H244" s="545"/>
      <c r="I244" s="545"/>
      <c r="J244" s="78"/>
      <c r="K244" s="1089"/>
      <c r="L244" s="157"/>
      <c r="M244" s="1029"/>
    </row>
    <row r="245" spans="1:13" hidden="1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45" s="910"/>
      <c r="C245" s="644"/>
      <c r="D245" s="649"/>
      <c r="E245" s="545"/>
      <c r="F245" s="545"/>
      <c r="G245" s="1840"/>
      <c r="H245" s="545"/>
      <c r="I245" s="545"/>
      <c r="J245" s="78"/>
      <c r="K245" s="1089"/>
      <c r="L245" s="157"/>
      <c r="M245" s="1029"/>
    </row>
    <row r="246" spans="1:13" hidden="1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46" s="910"/>
      <c r="C246" s="644"/>
      <c r="D246" s="649"/>
      <c r="E246" s="545"/>
      <c r="F246" s="545"/>
      <c r="G246" s="1840"/>
      <c r="H246" s="545"/>
      <c r="I246" s="545"/>
      <c r="J246" s="78"/>
      <c r="K246" s="1089"/>
      <c r="L246" s="157"/>
      <c r="M246" s="1029"/>
    </row>
    <row r="247" spans="1:13" hidden="1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47" s="910"/>
      <c r="C247" s="644"/>
      <c r="D247" s="649"/>
      <c r="E247" s="545"/>
      <c r="F247" s="545"/>
      <c r="G247" s="1840"/>
      <c r="H247" s="545"/>
      <c r="I247" s="545"/>
      <c r="J247" s="78"/>
      <c r="K247" s="1089"/>
      <c r="L247" s="157"/>
      <c r="M247" s="1029"/>
    </row>
    <row r="248" spans="1:13" hidden="1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48" s="910"/>
      <c r="C248" s="644"/>
      <c r="D248" s="649"/>
      <c r="E248" s="545"/>
      <c r="F248" s="545"/>
      <c r="G248" s="1840"/>
      <c r="H248" s="545"/>
      <c r="I248" s="545"/>
      <c r="J248" s="78"/>
      <c r="K248" s="1089"/>
      <c r="L248" s="157"/>
      <c r="M248" s="1029"/>
    </row>
    <row r="249" spans="1:13" hidden="1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49" s="910"/>
      <c r="C249" s="644"/>
      <c r="D249" s="649"/>
      <c r="E249" s="545"/>
      <c r="F249" s="545"/>
      <c r="G249" s="1840"/>
      <c r="H249" s="545"/>
      <c r="I249" s="545"/>
      <c r="J249" s="78"/>
      <c r="K249" s="1089"/>
      <c r="L249" s="157"/>
      <c r="M249" s="1029"/>
    </row>
    <row r="250" spans="1:13" hidden="1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50" s="910"/>
      <c r="C250" s="644"/>
      <c r="D250" s="649"/>
      <c r="E250" s="545"/>
      <c r="F250" s="545"/>
      <c r="G250" s="1840"/>
      <c r="H250" s="545"/>
      <c r="I250" s="545"/>
      <c r="J250" s="78"/>
      <c r="K250" s="1089"/>
      <c r="L250" s="157"/>
      <c r="M250" s="1029"/>
    </row>
    <row r="251" spans="1:13" hidden="1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51" s="910"/>
      <c r="C251" s="644"/>
      <c r="D251" s="649"/>
      <c r="E251" s="545"/>
      <c r="F251" s="545"/>
      <c r="G251" s="1840"/>
      <c r="H251" s="545"/>
      <c r="I251" s="545"/>
      <c r="J251" s="78"/>
      <c r="K251" s="1089"/>
      <c r="L251" s="157"/>
      <c r="M251" s="1029"/>
    </row>
    <row r="252" spans="1:13" hidden="1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52" s="910"/>
      <c r="C252" s="644"/>
      <c r="D252" s="649"/>
      <c r="E252" s="545"/>
      <c r="F252" s="545"/>
      <c r="G252" s="1840"/>
      <c r="H252" s="545"/>
      <c r="I252" s="545"/>
      <c r="J252" s="78"/>
      <c r="K252" s="1089"/>
      <c r="L252" s="157"/>
      <c r="M252" s="1029"/>
    </row>
    <row r="253" spans="1:13" hidden="1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53" s="910"/>
      <c r="C253" s="644"/>
      <c r="D253" s="649"/>
      <c r="E253" s="545"/>
      <c r="F253" s="545"/>
      <c r="G253" s="1840"/>
      <c r="H253" s="545"/>
      <c r="I253" s="545"/>
      <c r="J253" s="78"/>
      <c r="K253" s="1089"/>
      <c r="L253" s="157"/>
      <c r="M253" s="1029"/>
    </row>
    <row r="254" spans="1:13" hidden="1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54" s="910"/>
      <c r="C254" s="644"/>
      <c r="D254" s="649"/>
      <c r="E254" s="545"/>
      <c r="F254" s="545"/>
      <c r="G254" s="1840"/>
      <c r="H254" s="545"/>
      <c r="I254" s="545"/>
      <c r="J254" s="78"/>
      <c r="K254" s="1089"/>
      <c r="L254" s="157"/>
      <c r="M254" s="1029"/>
    </row>
    <row r="255" spans="1:13" hidden="1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55" s="910"/>
      <c r="C255" s="644"/>
      <c r="D255" s="649"/>
      <c r="E255" s="545"/>
      <c r="F255" s="545"/>
      <c r="G255" s="1840"/>
      <c r="H255" s="545"/>
      <c r="I255" s="545"/>
      <c r="J255" s="78"/>
      <c r="K255" s="1089"/>
      <c r="L255" s="157"/>
      <c r="M255" s="1029"/>
    </row>
    <row r="256" spans="1:13" hidden="1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56" s="910"/>
      <c r="C256" s="644"/>
      <c r="D256" s="649"/>
      <c r="E256" s="545"/>
      <c r="F256" s="545"/>
      <c r="G256" s="1840"/>
      <c r="H256" s="545"/>
      <c r="I256" s="545"/>
      <c r="J256" s="78"/>
      <c r="K256" s="1089"/>
      <c r="L256" s="157"/>
      <c r="M256" s="1029"/>
    </row>
    <row r="257" spans="1:13" hidden="1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57" s="910"/>
      <c r="C257" s="644"/>
      <c r="D257" s="649"/>
      <c r="E257" s="545"/>
      <c r="F257" s="545"/>
      <c r="G257" s="1840"/>
      <c r="H257" s="545"/>
      <c r="I257" s="545"/>
      <c r="J257" s="78"/>
      <c r="K257" s="1089"/>
      <c r="L257" s="157"/>
      <c r="M257" s="1029"/>
    </row>
    <row r="258" spans="1:13" hidden="1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58" s="910"/>
      <c r="C258" s="644"/>
      <c r="D258" s="649"/>
      <c r="E258" s="545"/>
      <c r="F258" s="545"/>
      <c r="G258" s="1840"/>
      <c r="H258" s="545"/>
      <c r="I258" s="545"/>
      <c r="J258" s="78"/>
      <c r="K258" s="1089"/>
      <c r="L258" s="157"/>
      <c r="M258" s="1029"/>
    </row>
    <row r="259" spans="1:13" hidden="1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59" s="910"/>
      <c r="C259" s="644"/>
      <c r="D259" s="649"/>
      <c r="E259" s="545"/>
      <c r="F259" s="545"/>
      <c r="G259" s="1840"/>
      <c r="H259" s="545"/>
      <c r="I259" s="545"/>
      <c r="J259" s="78"/>
      <c r="K259" s="1089"/>
      <c r="L259" s="157"/>
      <c r="M259" s="1029"/>
    </row>
    <row r="260" spans="1:13" hidden="1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60" s="910"/>
      <c r="C260" s="644"/>
      <c r="D260" s="649"/>
      <c r="E260" s="545"/>
      <c r="F260" s="545"/>
      <c r="G260" s="1840"/>
      <c r="H260" s="545"/>
      <c r="I260" s="545"/>
      <c r="J260" s="78"/>
      <c r="K260" s="1089"/>
      <c r="L260" s="157"/>
      <c r="M260" s="1029"/>
    </row>
    <row r="261" spans="1:13" hidden="1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61" s="910"/>
      <c r="C261" s="644"/>
      <c r="D261" s="649"/>
      <c r="E261" s="545"/>
      <c r="F261" s="545"/>
      <c r="G261" s="1840"/>
      <c r="H261" s="545"/>
      <c r="I261" s="545"/>
      <c r="J261" s="78"/>
      <c r="K261" s="1089"/>
      <c r="L261" s="157"/>
      <c r="M261" s="1029"/>
    </row>
    <row r="262" spans="1:13" hidden="1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62" s="910"/>
      <c r="C262" s="644"/>
      <c r="D262" s="649"/>
      <c r="E262" s="545"/>
      <c r="F262" s="545"/>
      <c r="G262" s="1840"/>
      <c r="H262" s="545"/>
      <c r="I262" s="545"/>
      <c r="J262" s="78"/>
      <c r="K262" s="1089"/>
      <c r="L262" s="157"/>
      <c r="M262" s="1029"/>
    </row>
    <row r="263" spans="1:13" hidden="1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63" s="910"/>
      <c r="C263" s="644"/>
      <c r="D263" s="649"/>
      <c r="E263" s="545"/>
      <c r="F263" s="545"/>
      <c r="G263" s="1840"/>
      <c r="H263" s="545"/>
      <c r="I263" s="545"/>
      <c r="J263" s="78"/>
      <c r="K263" s="1089"/>
      <c r="L263" s="157"/>
      <c r="M263" s="1029"/>
    </row>
    <row r="264" spans="1:13" hidden="1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64" s="910"/>
      <c r="C264" s="644"/>
      <c r="D264" s="649"/>
      <c r="E264" s="545"/>
      <c r="F264" s="545"/>
      <c r="G264" s="1840"/>
      <c r="H264" s="545"/>
      <c r="I264" s="545"/>
      <c r="J264" s="78"/>
      <c r="K264" s="1089"/>
      <c r="L264" s="157"/>
      <c r="M264" s="1029"/>
    </row>
    <row r="265" spans="1:13" hidden="1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65" s="910"/>
      <c r="C265" s="644"/>
      <c r="D265" s="649"/>
      <c r="E265" s="545"/>
      <c r="F265" s="545"/>
      <c r="G265" s="1840"/>
      <c r="H265" s="545"/>
      <c r="I265" s="545"/>
      <c r="J265" s="78"/>
      <c r="K265" s="1089"/>
      <c r="L265" s="157"/>
      <c r="M265" s="1029"/>
    </row>
    <row r="266" spans="1:13" hidden="1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66" s="910"/>
      <c r="C266" s="644"/>
      <c r="D266" s="649"/>
      <c r="E266" s="545"/>
      <c r="F266" s="545"/>
      <c r="G266" s="1840"/>
      <c r="H266" s="545"/>
      <c r="I266" s="545"/>
      <c r="J266" s="78"/>
      <c r="K266" s="1089"/>
      <c r="L266" s="157"/>
      <c r="M266" s="1029"/>
    </row>
    <row r="267" spans="1:13" hidden="1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67" s="910"/>
      <c r="C267" s="644"/>
      <c r="D267" s="649"/>
      <c r="E267" s="545"/>
      <c r="F267" s="545"/>
      <c r="G267" s="1840"/>
      <c r="H267" s="545"/>
      <c r="I267" s="545"/>
      <c r="J267" s="78"/>
      <c r="K267" s="1089"/>
      <c r="L267" s="157"/>
      <c r="M267" s="1029"/>
    </row>
    <row r="268" spans="1:13" hidden="1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68" s="910"/>
      <c r="C268" s="644"/>
      <c r="D268" s="649"/>
      <c r="E268" s="545"/>
      <c r="F268" s="545"/>
      <c r="G268" s="1840"/>
      <c r="H268" s="545"/>
      <c r="I268" s="545"/>
      <c r="J268" s="78"/>
      <c r="K268" s="1089"/>
      <c r="L268" s="157"/>
      <c r="M268" s="1029"/>
    </row>
    <row r="269" spans="1:13" hidden="1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69" s="910"/>
      <c r="C269" s="644"/>
      <c r="D269" s="649"/>
      <c r="E269" s="545"/>
      <c r="F269" s="545"/>
      <c r="G269" s="1840"/>
      <c r="H269" s="545"/>
      <c r="I269" s="545"/>
      <c r="J269" s="78"/>
      <c r="K269" s="1089"/>
      <c r="L269" s="157"/>
      <c r="M269" s="1029"/>
    </row>
    <row r="270" spans="1:13" hidden="1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70" s="910"/>
      <c r="C270" s="644"/>
      <c r="D270" s="649"/>
      <c r="E270" s="545"/>
      <c r="F270" s="545"/>
      <c r="G270" s="1840"/>
      <c r="H270" s="545"/>
      <c r="I270" s="545"/>
      <c r="J270" s="78"/>
      <c r="K270" s="1089"/>
      <c r="L270" s="157"/>
      <c r="M270" s="1029"/>
    </row>
    <row r="271" spans="1:13" hidden="1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71" s="910"/>
      <c r="C271" s="644"/>
      <c r="D271" s="649"/>
      <c r="E271" s="545"/>
      <c r="F271" s="545"/>
      <c r="G271" s="1840"/>
      <c r="H271" s="545"/>
      <c r="I271" s="545"/>
      <c r="J271" s="78"/>
      <c r="K271" s="1089"/>
      <c r="L271" s="157"/>
      <c r="M271" s="1029"/>
    </row>
    <row r="272" spans="1:13" hidden="1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72" s="910"/>
      <c r="C272" s="644"/>
      <c r="D272" s="649"/>
      <c r="E272" s="545"/>
      <c r="F272" s="545"/>
      <c r="G272" s="1840"/>
      <c r="H272" s="545"/>
      <c r="I272" s="545"/>
      <c r="J272" s="78"/>
      <c r="K272" s="1089"/>
      <c r="L272" s="157"/>
      <c r="M272" s="1029"/>
    </row>
    <row r="273" spans="1:13" hidden="1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73" s="910"/>
      <c r="C273" s="644"/>
      <c r="D273" s="649"/>
      <c r="E273" s="545"/>
      <c r="F273" s="545"/>
      <c r="G273" s="1840"/>
      <c r="H273" s="545"/>
      <c r="I273" s="545"/>
      <c r="J273" s="78"/>
      <c r="K273" s="1089"/>
      <c r="L273" s="157"/>
      <c r="M273" s="1029"/>
    </row>
    <row r="274" spans="1:13" hidden="1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74" s="910"/>
      <c r="C274" s="644"/>
      <c r="D274" s="649"/>
      <c r="E274" s="545"/>
      <c r="F274" s="545"/>
      <c r="G274" s="1840"/>
      <c r="H274" s="545"/>
      <c r="I274" s="545"/>
      <c r="J274" s="78"/>
      <c r="K274" s="1089"/>
      <c r="L274" s="157"/>
      <c r="M274" s="1029"/>
    </row>
    <row r="275" spans="1:13" hidden="1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75" s="910"/>
      <c r="C275" s="644"/>
      <c r="D275" s="649"/>
      <c r="E275" s="545"/>
      <c r="F275" s="545"/>
      <c r="G275" s="1840"/>
      <c r="H275" s="545"/>
      <c r="I275" s="545"/>
      <c r="J275" s="78"/>
      <c r="K275" s="1089"/>
      <c r="L275" s="157"/>
      <c r="M275" s="1029"/>
    </row>
    <row r="276" spans="1:13" hidden="1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76" s="910"/>
      <c r="C276" s="644"/>
      <c r="D276" s="649"/>
      <c r="E276" s="545"/>
      <c r="F276" s="545"/>
      <c r="G276" s="1840"/>
      <c r="H276" s="545"/>
      <c r="I276" s="545"/>
      <c r="J276" s="78"/>
      <c r="K276" s="1089"/>
      <c r="L276" s="157"/>
      <c r="M276" s="1029"/>
    </row>
    <row r="277" spans="1:13" hidden="1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77" s="910"/>
      <c r="C277" s="644"/>
      <c r="D277" s="649"/>
      <c r="E277" s="545"/>
      <c r="F277" s="545"/>
      <c r="G277" s="1840"/>
      <c r="H277" s="545"/>
      <c r="I277" s="545"/>
      <c r="J277" s="78"/>
      <c r="K277" s="1089"/>
      <c r="L277" s="157"/>
      <c r="M277" s="1029"/>
    </row>
    <row r="278" spans="1:13" hidden="1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78" s="910"/>
      <c r="C278" s="644"/>
      <c r="D278" s="649"/>
      <c r="E278" s="545"/>
      <c r="F278" s="545"/>
      <c r="G278" s="1840"/>
      <c r="H278" s="545"/>
      <c r="I278" s="545"/>
      <c r="J278" s="78"/>
      <c r="K278" s="1089"/>
      <c r="L278" s="157"/>
      <c r="M278" s="1029"/>
    </row>
    <row r="279" spans="1:13" hidden="1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79" s="910"/>
      <c r="C279" s="644"/>
      <c r="D279" s="649"/>
      <c r="E279" s="545"/>
      <c r="F279" s="545"/>
      <c r="G279" s="1840"/>
      <c r="H279" s="545"/>
      <c r="I279" s="545"/>
      <c r="J279" s="78"/>
      <c r="K279" s="1089"/>
      <c r="L279" s="157"/>
      <c r="M279" s="1029"/>
    </row>
    <row r="280" spans="1:13" hidden="1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80" s="910"/>
      <c r="C280" s="644"/>
      <c r="D280" s="649"/>
      <c r="E280" s="545"/>
      <c r="F280" s="545"/>
      <c r="G280" s="1840"/>
      <c r="H280" s="545"/>
      <c r="I280" s="545"/>
      <c r="J280" s="78"/>
      <c r="K280" s="1089"/>
      <c r="L280" s="157"/>
      <c r="M280" s="1029"/>
    </row>
    <row r="281" spans="1:13" hidden="1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81" s="910"/>
      <c r="C281" s="644"/>
      <c r="D281" s="649"/>
      <c r="E281" s="545"/>
      <c r="F281" s="545"/>
      <c r="G281" s="1840"/>
      <c r="H281" s="545"/>
      <c r="I281" s="545"/>
      <c r="J281" s="78"/>
      <c r="K281" s="1089"/>
      <c r="L281" s="157"/>
      <c r="M281" s="1029"/>
    </row>
    <row r="282" spans="1:13" hidden="1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82" s="910"/>
      <c r="C282" s="644"/>
      <c r="D282" s="649"/>
      <c r="E282" s="545"/>
      <c r="F282" s="545"/>
      <c r="G282" s="1840"/>
      <c r="H282" s="545"/>
      <c r="I282" s="545"/>
      <c r="J282" s="78"/>
      <c r="K282" s="1089"/>
      <c r="L282" s="157"/>
      <c r="M282" s="1029"/>
    </row>
    <row r="283" spans="1:13" hidden="1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83" s="910"/>
      <c r="C283" s="644"/>
      <c r="D283" s="649"/>
      <c r="E283" s="545"/>
      <c r="F283" s="545"/>
      <c r="G283" s="1840"/>
      <c r="H283" s="545"/>
      <c r="I283" s="545"/>
      <c r="J283" s="78"/>
      <c r="K283" s="1089"/>
      <c r="L283" s="157"/>
      <c r="M283" s="1029"/>
    </row>
    <row r="284" spans="1:13" hidden="1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84" s="910"/>
      <c r="C284" s="644"/>
      <c r="D284" s="649"/>
      <c r="E284" s="545"/>
      <c r="F284" s="545"/>
      <c r="G284" s="1840"/>
      <c r="H284" s="545"/>
      <c r="I284" s="545"/>
      <c r="J284" s="78"/>
      <c r="K284" s="1089"/>
      <c r="L284" s="157"/>
      <c r="M284" s="1029"/>
    </row>
    <row r="285" spans="1:13" hidden="1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85" s="910"/>
      <c r="C285" s="644"/>
      <c r="D285" s="649"/>
      <c r="E285" s="545"/>
      <c r="F285" s="545"/>
      <c r="G285" s="1840"/>
      <c r="H285" s="545"/>
      <c r="I285" s="545"/>
      <c r="J285" s="78"/>
      <c r="K285" s="1089"/>
      <c r="L285" s="157"/>
      <c r="M285" s="1029"/>
    </row>
    <row r="286" spans="1:13" hidden="1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86" s="910"/>
      <c r="C286" s="644"/>
      <c r="D286" s="649"/>
      <c r="E286" s="545"/>
      <c r="F286" s="545"/>
      <c r="G286" s="1840"/>
      <c r="H286" s="545"/>
      <c r="I286" s="545"/>
      <c r="J286" s="78"/>
      <c r="K286" s="1089"/>
      <c r="L286" s="157"/>
      <c r="M286" s="1029"/>
    </row>
    <row r="287" spans="1:13" hidden="1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87" s="910"/>
      <c r="C287" s="644"/>
      <c r="D287" s="649"/>
      <c r="E287" s="545"/>
      <c r="F287" s="545"/>
      <c r="G287" s="1840"/>
      <c r="H287" s="545"/>
      <c r="I287" s="545"/>
      <c r="J287" s="78"/>
      <c r="K287" s="1089"/>
      <c r="L287" s="157"/>
      <c r="M287" s="1029"/>
    </row>
    <row r="288" spans="1:13" hidden="1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88" s="910"/>
      <c r="C288" s="644"/>
      <c r="D288" s="649"/>
      <c r="E288" s="545"/>
      <c r="F288" s="545"/>
      <c r="G288" s="1840"/>
      <c r="H288" s="545"/>
      <c r="I288" s="545"/>
      <c r="J288" s="78"/>
      <c r="K288" s="1089"/>
      <c r="L288" s="157"/>
      <c r="M288" s="1029"/>
    </row>
    <row r="289" spans="1:13" hidden="1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89" s="910"/>
      <c r="C289" s="644"/>
      <c r="D289" s="649"/>
      <c r="E289" s="545"/>
      <c r="F289" s="545"/>
      <c r="G289" s="1840"/>
      <c r="H289" s="545"/>
      <c r="I289" s="545"/>
      <c r="J289" s="78"/>
      <c r="K289" s="1089"/>
      <c r="L289" s="157"/>
      <c r="M289" s="1029"/>
    </row>
    <row r="290" spans="1:13" hidden="1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90" s="910"/>
      <c r="C290" s="644"/>
      <c r="D290" s="649"/>
      <c r="E290" s="545"/>
      <c r="F290" s="545"/>
      <c r="G290" s="1840"/>
      <c r="H290" s="545"/>
      <c r="I290" s="545"/>
      <c r="J290" s="78"/>
      <c r="K290" s="1089"/>
      <c r="L290" s="157"/>
      <c r="M290" s="1029"/>
    </row>
    <row r="291" spans="1:13" hidden="1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91" s="910"/>
      <c r="C291" s="644"/>
      <c r="D291" s="649"/>
      <c r="E291" s="545"/>
      <c r="F291" s="545"/>
      <c r="G291" s="1840"/>
      <c r="H291" s="545"/>
      <c r="I291" s="545"/>
      <c r="J291" s="78"/>
      <c r="K291" s="1089"/>
      <c r="L291" s="157"/>
      <c r="M291" s="1029"/>
    </row>
    <row r="292" spans="1:13" hidden="1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92" s="910"/>
      <c r="C292" s="644"/>
      <c r="D292" s="649"/>
      <c r="E292" s="545"/>
      <c r="F292" s="545"/>
      <c r="G292" s="1840"/>
      <c r="H292" s="545"/>
      <c r="I292" s="545"/>
      <c r="J292" s="78"/>
      <c r="K292" s="1089"/>
      <c r="L292" s="157"/>
      <c r="M292" s="1029"/>
    </row>
    <row r="293" spans="1:13" hidden="1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93" s="910"/>
      <c r="C293" s="644"/>
      <c r="D293" s="649"/>
      <c r="E293" s="545"/>
      <c r="F293" s="545"/>
      <c r="G293" s="1840"/>
      <c r="H293" s="545"/>
      <c r="I293" s="545"/>
      <c r="J293" s="78"/>
      <c r="K293" s="1089"/>
      <c r="L293" s="157"/>
      <c r="M293" s="1029"/>
    </row>
    <row r="294" spans="1:13" hidden="1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94" s="910"/>
      <c r="C294" s="644"/>
      <c r="D294" s="649"/>
      <c r="E294" s="545"/>
      <c r="F294" s="545"/>
      <c r="G294" s="1840"/>
      <c r="H294" s="545"/>
      <c r="I294" s="545"/>
      <c r="J294" s="78"/>
      <c r="K294" s="1089"/>
      <c r="L294" s="157"/>
      <c r="M294" s="1029"/>
    </row>
    <row r="295" spans="1:13" hidden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95" s="910"/>
      <c r="C295" s="644"/>
      <c r="D295" s="649"/>
      <c r="E295" s="545"/>
      <c r="F295" s="545"/>
      <c r="G295" s="1840"/>
      <c r="H295" s="545"/>
      <c r="I295" s="545"/>
      <c r="J295" s="78"/>
      <c r="K295" s="1089"/>
      <c r="L295" s="157"/>
      <c r="M295" s="1029"/>
    </row>
    <row r="296" spans="1:13" hidden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96" s="910"/>
      <c r="C296" s="644"/>
      <c r="D296" s="649"/>
      <c r="E296" s="545"/>
      <c r="F296" s="545"/>
      <c r="G296" s="1840"/>
      <c r="H296" s="545"/>
      <c r="I296" s="545"/>
      <c r="J296" s="78"/>
      <c r="K296" s="1089"/>
      <c r="L296" s="157"/>
      <c r="M296" s="1029"/>
    </row>
    <row r="297" spans="1:13" hidden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97" s="910"/>
      <c r="C297" s="644"/>
      <c r="D297" s="649"/>
      <c r="E297" s="545"/>
      <c r="F297" s="545"/>
      <c r="G297" s="1840"/>
      <c r="H297" s="545"/>
      <c r="I297" s="545"/>
      <c r="J297" s="78"/>
      <c r="K297" s="1089"/>
      <c r="L297" s="157"/>
      <c r="M297" s="1029"/>
    </row>
    <row r="298" spans="1:13" hidden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98" s="910"/>
      <c r="C298" s="644"/>
      <c r="D298" s="649"/>
      <c r="E298" s="545"/>
      <c r="F298" s="545"/>
      <c r="G298" s="1840"/>
      <c r="H298" s="545"/>
      <c r="I298" s="545"/>
      <c r="J298" s="78"/>
      <c r="K298" s="1089"/>
      <c r="L298" s="157"/>
      <c r="M298" s="1029"/>
    </row>
    <row r="299" spans="1:13" hidden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299" s="910"/>
      <c r="C299" s="644"/>
      <c r="D299" s="649"/>
      <c r="E299" s="545"/>
      <c r="F299" s="545"/>
      <c r="G299" s="1840"/>
      <c r="H299" s="545"/>
      <c r="I299" s="545"/>
      <c r="J299" s="78"/>
      <c r="K299" s="1089"/>
      <c r="L299" s="157"/>
      <c r="M299" s="1029"/>
    </row>
    <row r="300" spans="1:13" hidden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00" s="910"/>
      <c r="C300" s="644"/>
      <c r="D300" s="649"/>
      <c r="E300" s="545"/>
      <c r="F300" s="545"/>
      <c r="G300" s="1840"/>
      <c r="H300" s="545"/>
      <c r="I300" s="545"/>
      <c r="J300" s="78"/>
      <c r="K300" s="1089"/>
      <c r="L300" s="157"/>
      <c r="M300" s="1029"/>
    </row>
    <row r="301" spans="1:13" hidden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01" s="910"/>
      <c r="C301" s="644"/>
      <c r="D301" s="649"/>
      <c r="E301" s="545"/>
      <c r="F301" s="545"/>
      <c r="G301" s="1840"/>
      <c r="H301" s="545"/>
      <c r="I301" s="545"/>
      <c r="J301" s="78"/>
      <c r="K301" s="1089"/>
      <c r="L301" s="157"/>
      <c r="M301" s="1029"/>
    </row>
    <row r="302" spans="1:13" hidden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02" s="910"/>
      <c r="C302" s="644"/>
      <c r="D302" s="649"/>
      <c r="E302" s="545"/>
      <c r="F302" s="545"/>
      <c r="G302" s="1840"/>
      <c r="H302" s="545"/>
      <c r="I302" s="545"/>
      <c r="J302" s="78"/>
      <c r="K302" s="1089"/>
      <c r="L302" s="157"/>
      <c r="M302" s="1029"/>
    </row>
    <row r="303" spans="1:13" hidden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03" s="910"/>
      <c r="C303" s="644"/>
      <c r="D303" s="649"/>
      <c r="E303" s="545"/>
      <c r="F303" s="545"/>
      <c r="G303" s="1840"/>
      <c r="H303" s="545"/>
      <c r="I303" s="545"/>
      <c r="J303" s="78"/>
      <c r="K303" s="1089"/>
      <c r="L303" s="157"/>
      <c r="M303" s="1029"/>
    </row>
    <row r="304" spans="1:13" hidden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04" s="910"/>
      <c r="C304" s="644"/>
      <c r="D304" s="649"/>
      <c r="E304" s="545"/>
      <c r="F304" s="545"/>
      <c r="G304" s="1840"/>
      <c r="H304" s="545"/>
      <c r="I304" s="545"/>
      <c r="J304" s="78"/>
      <c r="K304" s="1089"/>
      <c r="L304" s="157"/>
      <c r="M304" s="1029"/>
    </row>
    <row r="305" spans="1:13" hidden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05" s="910"/>
      <c r="C305" s="644"/>
      <c r="D305" s="649"/>
      <c r="E305" s="545"/>
      <c r="F305" s="545"/>
      <c r="G305" s="1840"/>
      <c r="H305" s="545"/>
      <c r="I305" s="545"/>
      <c r="J305" s="78"/>
      <c r="K305" s="1089"/>
      <c r="L305" s="157"/>
      <c r="M305" s="1029"/>
    </row>
    <row r="306" spans="1:13" hidden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06" s="910"/>
      <c r="C306" s="644"/>
      <c r="D306" s="649"/>
      <c r="E306" s="545"/>
      <c r="F306" s="545"/>
      <c r="G306" s="1840"/>
      <c r="H306" s="545"/>
      <c r="I306" s="545"/>
      <c r="J306" s="78"/>
      <c r="K306" s="1089"/>
      <c r="L306" s="157"/>
      <c r="M306" s="1029"/>
    </row>
    <row r="307" spans="1:13" hidden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07" s="910"/>
      <c r="C307" s="644"/>
      <c r="D307" s="649"/>
      <c r="E307" s="545"/>
      <c r="F307" s="545"/>
      <c r="G307" s="1840"/>
      <c r="H307" s="545"/>
      <c r="I307" s="545"/>
      <c r="J307" s="78"/>
      <c r="K307" s="1089"/>
      <c r="L307" s="157"/>
      <c r="M307" s="1029"/>
    </row>
    <row r="308" spans="1:13" hidden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08" s="910"/>
      <c r="C308" s="644"/>
      <c r="D308" s="649"/>
      <c r="E308" s="545"/>
      <c r="F308" s="545"/>
      <c r="G308" s="1840"/>
      <c r="H308" s="545"/>
      <c r="I308" s="545"/>
      <c r="J308" s="78"/>
      <c r="K308" s="1089"/>
      <c r="L308" s="157"/>
      <c r="M308" s="1029"/>
    </row>
    <row r="309" spans="1:13" hidden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09" s="910"/>
      <c r="C309" s="644"/>
      <c r="D309" s="649"/>
      <c r="E309" s="545"/>
      <c r="F309" s="545"/>
      <c r="G309" s="1840"/>
      <c r="H309" s="545"/>
      <c r="I309" s="545"/>
      <c r="J309" s="78"/>
      <c r="K309" s="1089"/>
      <c r="L309" s="157"/>
      <c r="M309" s="1029"/>
    </row>
    <row r="310" spans="1:13" hidden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10" s="910"/>
      <c r="C310" s="644"/>
      <c r="D310" s="649"/>
      <c r="E310" s="545"/>
      <c r="F310" s="545"/>
      <c r="G310" s="1840"/>
      <c r="H310" s="545"/>
      <c r="I310" s="545"/>
      <c r="J310" s="78"/>
      <c r="K310" s="1089"/>
      <c r="L310" s="157"/>
      <c r="M310" s="1029"/>
    </row>
    <row r="311" spans="1:13" hidden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11" s="910"/>
      <c r="C311" s="644"/>
      <c r="D311" s="649"/>
      <c r="E311" s="545"/>
      <c r="F311" s="545"/>
      <c r="G311" s="1840"/>
      <c r="H311" s="545"/>
      <c r="I311" s="545"/>
      <c r="J311" s="78"/>
      <c r="K311" s="1089"/>
      <c r="L311" s="157"/>
      <c r="M311" s="1029"/>
    </row>
    <row r="312" spans="1:13" hidden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12" s="910"/>
      <c r="C312" s="644"/>
      <c r="D312" s="649"/>
      <c r="E312" s="545"/>
      <c r="F312" s="545"/>
      <c r="G312" s="1840"/>
      <c r="H312" s="545"/>
      <c r="I312" s="545"/>
      <c r="J312" s="78"/>
      <c r="K312" s="1089"/>
      <c r="L312" s="157"/>
      <c r="M312" s="1029"/>
    </row>
    <row r="313" spans="1:13" hidden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13" s="910"/>
      <c r="C313" s="644"/>
      <c r="D313" s="649"/>
      <c r="E313" s="545"/>
      <c r="F313" s="545"/>
      <c r="G313" s="1840"/>
      <c r="H313" s="545"/>
      <c r="I313" s="545"/>
      <c r="J313" s="78"/>
      <c r="K313" s="1089"/>
      <c r="L313" s="157"/>
      <c r="M313" s="1029"/>
    </row>
    <row r="314" spans="1:13" hidden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14" s="910"/>
      <c r="C314" s="644"/>
      <c r="D314" s="649"/>
      <c r="E314" s="545"/>
      <c r="F314" s="545"/>
      <c r="G314" s="1840"/>
      <c r="H314" s="545"/>
      <c r="I314" s="545"/>
      <c r="J314" s="78"/>
      <c r="K314" s="1089"/>
      <c r="L314" s="157"/>
      <c r="M314" s="1029"/>
    </row>
    <row r="315" spans="1:13" hidden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15" s="910"/>
      <c r="C315" s="644"/>
      <c r="D315" s="649"/>
      <c r="E315" s="545"/>
      <c r="F315" s="545"/>
      <c r="G315" s="1840"/>
      <c r="H315" s="545"/>
      <c r="I315" s="545"/>
      <c r="J315" s="78"/>
      <c r="K315" s="1089"/>
      <c r="L315" s="157"/>
      <c r="M315" s="1029"/>
    </row>
    <row r="316" spans="1:13" hidden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16" s="910"/>
      <c r="C316" s="644"/>
      <c r="D316" s="649"/>
      <c r="E316" s="545"/>
      <c r="F316" s="545"/>
      <c r="G316" s="1840"/>
      <c r="H316" s="545"/>
      <c r="I316" s="545"/>
      <c r="J316" s="78"/>
      <c r="K316" s="1089"/>
      <c r="L316" s="157"/>
      <c r="M316" s="1029"/>
    </row>
    <row r="317" spans="1:13" hidden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17" s="910"/>
      <c r="C317" s="644"/>
      <c r="D317" s="649"/>
      <c r="E317" s="545"/>
      <c r="F317" s="545"/>
      <c r="G317" s="1840"/>
      <c r="H317" s="545"/>
      <c r="I317" s="545"/>
      <c r="J317" s="78"/>
      <c r="K317" s="1089"/>
      <c r="L317" s="157"/>
      <c r="M317" s="1029"/>
    </row>
    <row r="318" spans="1:13" hidden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18" s="910"/>
      <c r="C318" s="644"/>
      <c r="D318" s="649"/>
      <c r="E318" s="545"/>
      <c r="F318" s="545"/>
      <c r="G318" s="1840"/>
      <c r="H318" s="545"/>
      <c r="I318" s="545"/>
      <c r="J318" s="78"/>
      <c r="K318" s="1089"/>
      <c r="L318" s="157"/>
      <c r="M318" s="1029"/>
    </row>
    <row r="319" spans="1:13" hidden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19" s="910"/>
      <c r="C319" s="644"/>
      <c r="D319" s="649"/>
      <c r="E319" s="545"/>
      <c r="F319" s="545"/>
      <c r="G319" s="1840"/>
      <c r="H319" s="545"/>
      <c r="I319" s="545"/>
      <c r="J319" s="78"/>
      <c r="K319" s="1089"/>
      <c r="L319" s="157"/>
      <c r="M319" s="1029"/>
    </row>
    <row r="320" spans="1:13" hidden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20" s="910"/>
      <c r="C320" s="644"/>
      <c r="D320" s="649"/>
      <c r="E320" s="545"/>
      <c r="F320" s="545"/>
      <c r="G320" s="1840"/>
      <c r="H320" s="545"/>
      <c r="I320" s="545"/>
      <c r="J320" s="78"/>
      <c r="K320" s="1089"/>
      <c r="L320" s="157"/>
      <c r="M320" s="1029"/>
    </row>
    <row r="321" spans="1:13" hidden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21" s="910"/>
      <c r="C321" s="644"/>
      <c r="D321" s="649"/>
      <c r="E321" s="545"/>
      <c r="F321" s="545"/>
      <c r="G321" s="1840"/>
      <c r="H321" s="545"/>
      <c r="I321" s="545"/>
      <c r="J321" s="78"/>
      <c r="K321" s="1089"/>
      <c r="L321" s="157"/>
      <c r="M321" s="1029"/>
    </row>
    <row r="322" spans="1:13" hidden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22" s="910"/>
      <c r="C322" s="644"/>
      <c r="D322" s="649"/>
      <c r="E322" s="545"/>
      <c r="F322" s="545"/>
      <c r="G322" s="1840"/>
      <c r="H322" s="545"/>
      <c r="I322" s="545"/>
      <c r="J322" s="78"/>
      <c r="K322" s="1089"/>
      <c r="L322" s="157"/>
      <c r="M322" s="1029"/>
    </row>
    <row r="323" spans="1:13" hidden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23" s="910"/>
      <c r="C323" s="644"/>
      <c r="D323" s="649"/>
      <c r="E323" s="545"/>
      <c r="F323" s="545"/>
      <c r="G323" s="1840"/>
      <c r="H323" s="545"/>
      <c r="I323" s="545"/>
      <c r="J323" s="78"/>
      <c r="K323" s="1089"/>
      <c r="L323" s="157"/>
      <c r="M323" s="1029"/>
    </row>
    <row r="324" spans="1:13" hidden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24" s="910"/>
      <c r="C324" s="644"/>
      <c r="D324" s="649"/>
      <c r="E324" s="545"/>
      <c r="F324" s="545"/>
      <c r="G324" s="1840"/>
      <c r="H324" s="545"/>
      <c r="I324" s="545"/>
      <c r="J324" s="78"/>
      <c r="K324" s="1089"/>
      <c r="L324" s="157"/>
      <c r="M324" s="1029"/>
    </row>
    <row r="325" spans="1:13" hidden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25" s="910"/>
      <c r="C325" s="644"/>
      <c r="D325" s="649"/>
      <c r="E325" s="545"/>
      <c r="F325" s="545"/>
      <c r="G325" s="1840"/>
      <c r="H325" s="545"/>
      <c r="I325" s="545"/>
      <c r="J325" s="78"/>
      <c r="K325" s="1089"/>
      <c r="L325" s="157"/>
      <c r="M325" s="1029"/>
    </row>
    <row r="326" spans="1:13" hidden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26" s="910"/>
      <c r="C326" s="644"/>
      <c r="D326" s="649"/>
      <c r="E326" s="545"/>
      <c r="F326" s="545"/>
      <c r="G326" s="1840"/>
      <c r="H326" s="545"/>
      <c r="I326" s="545"/>
      <c r="J326" s="78"/>
      <c r="K326" s="1089"/>
      <c r="L326" s="157"/>
      <c r="M326" s="1029"/>
    </row>
    <row r="327" spans="1:13" hidden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27" s="910"/>
      <c r="C327" s="644"/>
      <c r="D327" s="649"/>
      <c r="E327" s="545"/>
      <c r="F327" s="545"/>
      <c r="G327" s="1840"/>
      <c r="H327" s="545"/>
      <c r="I327" s="545"/>
      <c r="J327" s="78"/>
      <c r="K327" s="1089"/>
      <c r="L327" s="157"/>
      <c r="M327" s="1029"/>
    </row>
    <row r="328" spans="1:13" hidden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28" s="910"/>
      <c r="C328" s="644"/>
      <c r="D328" s="649"/>
      <c r="E328" s="545"/>
      <c r="F328" s="545"/>
      <c r="G328" s="1840"/>
      <c r="H328" s="545"/>
      <c r="I328" s="545"/>
      <c r="J328" s="78"/>
      <c r="K328" s="1089"/>
      <c r="L328" s="157"/>
      <c r="M328" s="1029"/>
    </row>
    <row r="329" spans="1:13" hidden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29" s="910"/>
      <c r="C329" s="644"/>
      <c r="D329" s="649"/>
      <c r="E329" s="545"/>
      <c r="F329" s="545"/>
      <c r="G329" s="1840"/>
      <c r="H329" s="545"/>
      <c r="I329" s="545"/>
      <c r="J329" s="78"/>
      <c r="K329" s="1089"/>
      <c r="L329" s="157"/>
      <c r="M329" s="1029"/>
    </row>
    <row r="330" spans="1:13" hidden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30" s="910"/>
      <c r="C330" s="644"/>
      <c r="D330" s="649"/>
      <c r="E330" s="545"/>
      <c r="F330" s="545"/>
      <c r="G330" s="1840"/>
      <c r="H330" s="545"/>
      <c r="I330" s="545"/>
      <c r="J330" s="78"/>
      <c r="K330" s="1089"/>
      <c r="L330" s="157"/>
      <c r="M330" s="1029"/>
    </row>
    <row r="331" spans="1:13" hidden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31" s="910"/>
      <c r="C331" s="644"/>
      <c r="D331" s="649"/>
      <c r="E331" s="545"/>
      <c r="F331" s="545"/>
      <c r="G331" s="1840"/>
      <c r="H331" s="545"/>
      <c r="I331" s="545"/>
      <c r="J331" s="78"/>
      <c r="K331" s="1089"/>
      <c r="L331" s="157"/>
      <c r="M331" s="1029"/>
    </row>
    <row r="332" spans="1:13" hidden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32" s="910"/>
      <c r="C332" s="644"/>
      <c r="D332" s="649"/>
      <c r="E332" s="545"/>
      <c r="F332" s="545"/>
      <c r="G332" s="1840"/>
      <c r="H332" s="545"/>
      <c r="I332" s="545"/>
      <c r="J332" s="78"/>
      <c r="K332" s="1089"/>
      <c r="L332" s="157"/>
      <c r="M332" s="1029"/>
    </row>
    <row r="333" spans="1:13" hidden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33" s="910"/>
      <c r="C333" s="644"/>
      <c r="D333" s="649"/>
      <c r="E333" s="545"/>
      <c r="F333" s="545"/>
      <c r="G333" s="1840"/>
      <c r="H333" s="545"/>
      <c r="I333" s="545"/>
      <c r="J333" s="78"/>
      <c r="K333" s="1089"/>
      <c r="L333" s="157"/>
      <c r="M333" s="1029"/>
    </row>
    <row r="334" spans="1:13" hidden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34" s="910"/>
      <c r="C334" s="644"/>
      <c r="D334" s="649"/>
      <c r="E334" s="545"/>
      <c r="F334" s="545"/>
      <c r="G334" s="1840"/>
      <c r="H334" s="545"/>
      <c r="I334" s="545"/>
      <c r="J334" s="78"/>
      <c r="K334" s="1089"/>
      <c r="L334" s="157"/>
      <c r="M334" s="1029"/>
    </row>
    <row r="335" spans="1:13" hidden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35" s="910"/>
      <c r="C335" s="644"/>
      <c r="D335" s="649"/>
      <c r="E335" s="545"/>
      <c r="F335" s="545"/>
      <c r="G335" s="1840"/>
      <c r="H335" s="545"/>
      <c r="I335" s="545"/>
      <c r="J335" s="78"/>
      <c r="K335" s="1089"/>
      <c r="L335" s="157"/>
      <c r="M335" s="1029"/>
    </row>
    <row r="336" spans="1:13" hidden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36" s="910"/>
      <c r="C336" s="644"/>
      <c r="D336" s="649"/>
      <c r="E336" s="545"/>
      <c r="F336" s="545"/>
      <c r="G336" s="1840"/>
      <c r="H336" s="545"/>
      <c r="I336" s="545"/>
      <c r="J336" s="78"/>
      <c r="K336" s="1089"/>
      <c r="L336" s="157"/>
      <c r="M336" s="1029"/>
    </row>
    <row r="337" spans="1:13" hidden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37" s="910"/>
      <c r="C337" s="644"/>
      <c r="D337" s="649"/>
      <c r="E337" s="545"/>
      <c r="F337" s="545"/>
      <c r="G337" s="1840"/>
      <c r="H337" s="545"/>
      <c r="I337" s="545"/>
      <c r="J337" s="78"/>
      <c r="K337" s="1089"/>
      <c r="L337" s="157"/>
      <c r="M337" s="1029"/>
    </row>
    <row r="338" spans="1:13" hidden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38" s="910"/>
      <c r="C338" s="644"/>
      <c r="D338" s="649"/>
      <c r="E338" s="545"/>
      <c r="F338" s="545"/>
      <c r="G338" s="1840"/>
      <c r="H338" s="545"/>
      <c r="I338" s="545"/>
      <c r="J338" s="78"/>
      <c r="K338" s="1089"/>
      <c r="L338" s="157"/>
      <c r="M338" s="1029"/>
    </row>
    <row r="339" spans="1:13" hidden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39" s="910"/>
      <c r="C339" s="644"/>
      <c r="D339" s="649"/>
      <c r="E339" s="545"/>
      <c r="F339" s="545"/>
      <c r="G339" s="1840"/>
      <c r="H339" s="545"/>
      <c r="I339" s="545"/>
      <c r="J339" s="78"/>
      <c r="K339" s="1089"/>
      <c r="L339" s="157"/>
      <c r="M339" s="1029"/>
    </row>
    <row r="340" spans="1:13" hidden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40" s="910"/>
      <c r="C340" s="644"/>
      <c r="D340" s="649"/>
      <c r="E340" s="545"/>
      <c r="F340" s="545"/>
      <c r="G340" s="1840"/>
      <c r="H340" s="545"/>
      <c r="I340" s="545"/>
      <c r="J340" s="78"/>
      <c r="K340" s="1089"/>
      <c r="L340" s="157"/>
      <c r="M340" s="1029"/>
    </row>
    <row r="341" spans="1:13" hidden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41" s="910"/>
      <c r="C341" s="644"/>
      <c r="D341" s="649"/>
      <c r="E341" s="545"/>
      <c r="F341" s="545"/>
      <c r="G341" s="1840"/>
      <c r="H341" s="545"/>
      <c r="I341" s="545"/>
      <c r="J341" s="78"/>
      <c r="K341" s="1089"/>
      <c r="L341" s="157"/>
      <c r="M341" s="1029"/>
    </row>
    <row r="342" spans="1:13" hidden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42" s="910"/>
      <c r="C342" s="644"/>
      <c r="D342" s="649"/>
      <c r="E342" s="545"/>
      <c r="F342" s="545"/>
      <c r="G342" s="1840"/>
      <c r="H342" s="545"/>
      <c r="I342" s="545"/>
      <c r="J342" s="78"/>
      <c r="K342" s="1089"/>
      <c r="L342" s="157"/>
      <c r="M342" s="1029"/>
    </row>
    <row r="343" spans="1:13" hidden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43" s="910"/>
      <c r="C343" s="644"/>
      <c r="D343" s="649"/>
      <c r="E343" s="545"/>
      <c r="F343" s="545"/>
      <c r="G343" s="1840"/>
      <c r="H343" s="545"/>
      <c r="I343" s="545"/>
      <c r="J343" s="78"/>
      <c r="K343" s="1089"/>
      <c r="L343" s="157"/>
      <c r="M343" s="1029"/>
    </row>
    <row r="344" spans="1:13" hidden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44" s="910"/>
      <c r="C344" s="644"/>
      <c r="D344" s="649"/>
      <c r="E344" s="545"/>
      <c r="F344" s="545"/>
      <c r="G344" s="1840"/>
      <c r="H344" s="545"/>
      <c r="I344" s="545"/>
      <c r="J344" s="78"/>
      <c r="K344" s="1089"/>
      <c r="L344" s="157"/>
      <c r="M344" s="1029"/>
    </row>
    <row r="345" spans="1:13" hidden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45" s="910"/>
      <c r="C345" s="644"/>
      <c r="D345" s="649"/>
      <c r="E345" s="545"/>
      <c r="F345" s="545"/>
      <c r="G345" s="1840"/>
      <c r="H345" s="545"/>
      <c r="I345" s="545"/>
      <c r="J345" s="78"/>
      <c r="K345" s="1089"/>
      <c r="L345" s="157"/>
      <c r="M345" s="1029"/>
    </row>
    <row r="346" spans="1:13" hidden="1">
      <c r="A346" s="157" t="str">
        <f>IF(J346&gt;0,COUNT($J$4:J346)+MAX('MI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46" s="910"/>
      <c r="C346" s="644"/>
      <c r="D346" s="649"/>
      <c r="E346" s="545"/>
      <c r="F346" s="545"/>
      <c r="G346" s="1840"/>
      <c r="H346" s="545"/>
      <c r="I346" s="545"/>
      <c r="J346" s="78"/>
      <c r="K346" s="1089"/>
      <c r="L346" s="157"/>
      <c r="M346" s="1029"/>
    </row>
    <row r="347" spans="1:13" hidden="1">
      <c r="A347" s="157" t="str">
        <f>IF(J347&gt;0,COUNT($J$4:J347)+MAX('MI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47" s="910"/>
      <c r="C347" s="644"/>
      <c r="D347" s="649"/>
      <c r="E347" s="545"/>
      <c r="F347" s="545"/>
      <c r="G347" s="1840"/>
      <c r="H347" s="545"/>
      <c r="I347" s="545"/>
      <c r="J347" s="78"/>
      <c r="K347" s="1089"/>
      <c r="L347" s="157"/>
      <c r="M347" s="1029"/>
    </row>
    <row r="348" spans="1:13" hidden="1">
      <c r="A348" s="157" t="str">
        <f>IF(J348&gt;0,COUNT($J$4:J348)+MAX('MI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48" s="910"/>
      <c r="C348" s="644"/>
      <c r="D348" s="649"/>
      <c r="E348" s="545"/>
      <c r="F348" s="545"/>
      <c r="G348" s="1840"/>
      <c r="H348" s="545"/>
      <c r="I348" s="545"/>
      <c r="J348" s="78"/>
      <c r="K348" s="1089"/>
      <c r="L348" s="157"/>
      <c r="M348" s="1029"/>
    </row>
    <row r="349" spans="1:13" hidden="1">
      <c r="A349" s="157" t="str">
        <f>IF(J349&gt;0,COUNT($J$4:J349)+MAX('MI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49" s="910"/>
      <c r="C349" s="644"/>
      <c r="D349" s="649"/>
      <c r="E349" s="545"/>
      <c r="F349" s="545"/>
      <c r="G349" s="1840"/>
      <c r="H349" s="545"/>
      <c r="I349" s="545"/>
      <c r="J349" s="78"/>
      <c r="K349" s="1089"/>
      <c r="L349" s="157"/>
      <c r="M349" s="1029"/>
    </row>
    <row r="350" spans="1:13" hidden="1">
      <c r="A350" s="157" t="str">
        <f>IF(J350&gt;0,COUNT($J$4:J350)+MAX('MI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50" s="910"/>
      <c r="C350" s="644"/>
      <c r="D350" s="649"/>
      <c r="E350" s="545"/>
      <c r="F350" s="545"/>
      <c r="G350" s="1840"/>
      <c r="H350" s="545"/>
      <c r="I350" s="545"/>
      <c r="J350" s="78"/>
      <c r="K350" s="1089"/>
      <c r="L350" s="157"/>
      <c r="M350" s="1029"/>
    </row>
    <row r="351" spans="1:13" hidden="1">
      <c r="A351" s="157" t="str">
        <f>IF(J351&gt;0,COUNT($J$4:J351)+MAX('MI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51" s="910"/>
      <c r="C351" s="644"/>
      <c r="D351" s="649"/>
      <c r="E351" s="545"/>
      <c r="F351" s="545"/>
      <c r="G351" s="1840"/>
      <c r="H351" s="545"/>
      <c r="I351" s="545"/>
      <c r="J351" s="78"/>
      <c r="K351" s="1089"/>
      <c r="L351" s="157"/>
      <c r="M351" s="1029"/>
    </row>
    <row r="352" spans="1:13" hidden="1">
      <c r="A352" s="157" t="str">
        <f>IF(J352&gt;0,COUNT($J$4:J352)+MAX('MI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52" s="910"/>
      <c r="C352" s="644"/>
      <c r="D352" s="649"/>
      <c r="E352" s="545"/>
      <c r="F352" s="545"/>
      <c r="G352" s="1840"/>
      <c r="H352" s="545"/>
      <c r="I352" s="545"/>
      <c r="J352" s="78"/>
      <c r="K352" s="1089"/>
      <c r="L352" s="157"/>
      <c r="M352" s="1029"/>
    </row>
    <row r="353" spans="1:13" hidden="1">
      <c r="A353" s="157" t="str">
        <f>IF(J353&gt;0,COUNT($J$4:J353)+MAX('MI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53" s="910"/>
      <c r="C353" s="644"/>
      <c r="D353" s="649"/>
      <c r="E353" s="545"/>
      <c r="F353" s="545"/>
      <c r="G353" s="1840"/>
      <c r="H353" s="545"/>
      <c r="I353" s="545"/>
      <c r="J353" s="78"/>
      <c r="K353" s="1089"/>
      <c r="L353" s="157"/>
      <c r="M353" s="1029"/>
    </row>
    <row r="354" spans="1:13" hidden="1">
      <c r="A354" s="157" t="str">
        <f>IF(J354&gt;0,COUNT($J$4:J354)+MAX('MI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54" s="910"/>
      <c r="C354" s="644"/>
      <c r="D354" s="649"/>
      <c r="E354" s="545"/>
      <c r="F354" s="545"/>
      <c r="G354" s="1840"/>
      <c r="H354" s="545"/>
      <c r="I354" s="545"/>
      <c r="J354" s="78"/>
      <c r="K354" s="1089"/>
      <c r="L354" s="157"/>
      <c r="M354" s="1029"/>
    </row>
    <row r="355" spans="1:13" hidden="1">
      <c r="A355" s="157" t="str">
        <f>IF(J355&gt;0,COUNT($J$4:J355)+MAX('MI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55" s="910"/>
      <c r="C355" s="644"/>
      <c r="D355" s="649"/>
      <c r="E355" s="545"/>
      <c r="F355" s="545"/>
      <c r="G355" s="1840"/>
      <c r="H355" s="545"/>
      <c r="I355" s="545"/>
      <c r="J355" s="78"/>
      <c r="K355" s="1089"/>
      <c r="L355" s="157"/>
      <c r="M355" s="1029"/>
    </row>
    <row r="356" spans="1:13" hidden="1">
      <c r="A356" s="157" t="str">
        <f>IF(J356&gt;0,COUNT($J$4:J356)+MAX('MI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56" s="910"/>
      <c r="C356" s="644"/>
      <c r="D356" s="649"/>
      <c r="E356" s="545"/>
      <c r="F356" s="545"/>
      <c r="G356" s="1840"/>
      <c r="H356" s="545"/>
      <c r="I356" s="545"/>
      <c r="J356" s="78"/>
      <c r="K356" s="1089"/>
      <c r="L356" s="157"/>
      <c r="M356" s="1029"/>
    </row>
    <row r="357" spans="1:13" hidden="1">
      <c r="A357" s="157" t="str">
        <f>IF(J357&gt;0,COUNT($J$4:J357)+MAX('MI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57" s="910"/>
      <c r="C357" s="644"/>
      <c r="D357" s="649"/>
      <c r="E357" s="545"/>
      <c r="F357" s="545"/>
      <c r="G357" s="1840"/>
      <c r="H357" s="545"/>
      <c r="I357" s="545"/>
      <c r="J357" s="78"/>
      <c r="K357" s="1089"/>
      <c r="L357" s="157"/>
      <c r="M357" s="1029"/>
    </row>
    <row r="358" spans="1:13" hidden="1">
      <c r="A358" s="157" t="str">
        <f>IF(J358&gt;0,COUNT($J$4:J358)+MAX('MI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58" s="910"/>
      <c r="C358" s="644"/>
      <c r="D358" s="649"/>
      <c r="E358" s="545"/>
      <c r="F358" s="545"/>
      <c r="G358" s="1840"/>
      <c r="H358" s="545"/>
      <c r="I358" s="545"/>
      <c r="J358" s="78"/>
      <c r="K358" s="1089"/>
      <c r="L358" s="157"/>
      <c r="M358" s="1029"/>
    </row>
    <row r="359" spans="1:13" hidden="1">
      <c r="A359" s="157" t="str">
        <f>IF(J359&gt;0,COUNT($J$4:J359)+MAX('MI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59" s="910"/>
      <c r="C359" s="644"/>
      <c r="D359" s="649"/>
      <c r="E359" s="545"/>
      <c r="F359" s="545"/>
      <c r="G359" s="1840"/>
      <c r="H359" s="545"/>
      <c r="I359" s="545"/>
      <c r="J359" s="78"/>
      <c r="K359" s="1089"/>
      <c r="L359" s="157"/>
      <c r="M359" s="1029"/>
    </row>
    <row r="360" spans="1:13" hidden="1">
      <c r="A360" s="157" t="str">
        <f>IF(J360&gt;0,COUNT($J$4:J360)+MAX('MI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60" s="910"/>
      <c r="C360" s="644"/>
      <c r="D360" s="649"/>
      <c r="E360" s="545"/>
      <c r="F360" s="545"/>
      <c r="G360" s="1840"/>
      <c r="H360" s="545"/>
      <c r="I360" s="545"/>
      <c r="J360" s="78"/>
      <c r="K360" s="1089"/>
      <c r="L360" s="157"/>
      <c r="M360" s="1029"/>
    </row>
    <row r="361" spans="1:13" hidden="1">
      <c r="A361" s="157" t="str">
        <f>IF(J361&gt;0,COUNT($J$4:J361)+MAX('MI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61" s="910"/>
      <c r="C361" s="644"/>
      <c r="D361" s="649"/>
      <c r="E361" s="545"/>
      <c r="F361" s="545"/>
      <c r="G361" s="1840"/>
      <c r="H361" s="545"/>
      <c r="I361" s="545"/>
      <c r="J361" s="78"/>
      <c r="K361" s="1089"/>
      <c r="L361" s="157"/>
      <c r="M361" s="1029"/>
    </row>
    <row r="362" spans="1:13" hidden="1">
      <c r="A362" s="157" t="str">
        <f>IF(J362&gt;0,COUNT($J$4:J362)+MAX('MI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62" s="910"/>
      <c r="C362" s="644"/>
      <c r="D362" s="649"/>
      <c r="E362" s="545"/>
      <c r="F362" s="545"/>
      <c r="G362" s="1840"/>
      <c r="H362" s="545"/>
      <c r="I362" s="545"/>
      <c r="J362" s="78"/>
      <c r="K362" s="1089"/>
      <c r="L362" s="157"/>
      <c r="M362" s="1029"/>
    </row>
    <row r="363" spans="1:13" hidden="1">
      <c r="A363" s="157" t="str">
        <f>IF(J363&gt;0,COUNT($J$4:J363)+MAX('MI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63" s="910"/>
      <c r="C363" s="644"/>
      <c r="D363" s="649"/>
      <c r="E363" s="545"/>
      <c r="F363" s="545"/>
      <c r="G363" s="1840"/>
      <c r="H363" s="545"/>
      <c r="I363" s="545"/>
      <c r="J363" s="78"/>
      <c r="K363" s="1089"/>
      <c r="L363" s="157"/>
      <c r="M363" s="1029"/>
    </row>
    <row r="364" spans="1:13" hidden="1">
      <c r="A364" s="157" t="str">
        <f>IF(J364&gt;0,COUNT($J$4:J364)+MAX('MI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64" s="910"/>
      <c r="C364" s="644"/>
      <c r="D364" s="649"/>
      <c r="E364" s="545"/>
      <c r="F364" s="545"/>
      <c r="G364" s="1840"/>
      <c r="H364" s="545"/>
      <c r="I364" s="545"/>
      <c r="J364" s="78"/>
      <c r="K364" s="1089"/>
      <c r="L364" s="157"/>
      <c r="M364" s="1029"/>
    </row>
    <row r="365" spans="1:13" hidden="1">
      <c r="A365" s="157" t="str">
        <f>IF(J365&gt;0,COUNT($J$4:J365)+MAX('MI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65" s="910"/>
      <c r="C365" s="644"/>
      <c r="D365" s="649"/>
      <c r="E365" s="545"/>
      <c r="F365" s="545"/>
      <c r="G365" s="1840"/>
      <c r="H365" s="545"/>
      <c r="I365" s="545"/>
      <c r="J365" s="78"/>
      <c r="K365" s="1089"/>
      <c r="L365" s="157"/>
      <c r="M365" s="1029"/>
    </row>
    <row r="366" spans="1:13" hidden="1">
      <c r="A366" s="157" t="str">
        <f>IF(J366&gt;0,COUNT($J$4:J366)+MAX('MI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66" s="910"/>
      <c r="C366" s="644"/>
      <c r="D366" s="649"/>
      <c r="E366" s="545"/>
      <c r="F366" s="545"/>
      <c r="G366" s="1840"/>
      <c r="H366" s="545"/>
      <c r="I366" s="545"/>
      <c r="J366" s="78"/>
      <c r="K366" s="1089"/>
      <c r="L366" s="157"/>
      <c r="M366" s="1029"/>
    </row>
    <row r="367" spans="1:13" hidden="1">
      <c r="A367" s="157" t="str">
        <f>IF(J367&gt;0,COUNT($J$4:J367)+MAX('MI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67" s="910"/>
      <c r="C367" s="644"/>
      <c r="D367" s="649"/>
      <c r="E367" s="545"/>
      <c r="F367" s="545"/>
      <c r="G367" s="1840"/>
      <c r="H367" s="545"/>
      <c r="I367" s="545"/>
      <c r="J367" s="78"/>
      <c r="K367" s="1089"/>
      <c r="L367" s="157"/>
      <c r="M367" s="1029"/>
    </row>
    <row r="368" spans="1:13" hidden="1">
      <c r="A368" s="157" t="str">
        <f>IF(J368&gt;0,COUNT($J$4:J368)+MAX('MI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68" s="910"/>
      <c r="C368" s="644"/>
      <c r="D368" s="649"/>
      <c r="E368" s="545"/>
      <c r="F368" s="545"/>
      <c r="G368" s="1840"/>
      <c r="H368" s="545"/>
      <c r="I368" s="545"/>
      <c r="J368" s="78"/>
      <c r="K368" s="1089"/>
      <c r="L368" s="157"/>
      <c r="M368" s="1029"/>
    </row>
    <row r="369" spans="1:13" hidden="1">
      <c r="A369" s="157" t="str">
        <f>IF(J369&gt;0,COUNT($J$4:J369)+MAX('MI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69" s="910"/>
      <c r="C369" s="644"/>
      <c r="D369" s="649"/>
      <c r="E369" s="545"/>
      <c r="F369" s="545"/>
      <c r="G369" s="1840"/>
      <c r="H369" s="545"/>
      <c r="I369" s="545"/>
      <c r="J369" s="78"/>
      <c r="K369" s="1089"/>
      <c r="L369" s="157"/>
      <c r="M369" s="1029"/>
    </row>
    <row r="370" spans="1:13" hidden="1">
      <c r="A370" s="157" t="str">
        <f>IF(J370&gt;0,COUNT($J$4:J370)+MAX('MI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70" s="910"/>
      <c r="C370" s="644"/>
      <c r="D370" s="649"/>
      <c r="E370" s="545"/>
      <c r="F370" s="545"/>
      <c r="G370" s="1840"/>
      <c r="H370" s="545"/>
      <c r="I370" s="545"/>
      <c r="J370" s="78"/>
      <c r="K370" s="1089"/>
      <c r="L370" s="157"/>
      <c r="M370" s="1029"/>
    </row>
    <row r="371" spans="1:13" hidden="1">
      <c r="A371" s="157" t="str">
        <f>IF(J371&gt;0,COUNT($J$4:J371)+MAX('MI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71" s="910"/>
      <c r="C371" s="644"/>
      <c r="D371" s="649"/>
      <c r="E371" s="545"/>
      <c r="F371" s="545"/>
      <c r="G371" s="1840"/>
      <c r="H371" s="545"/>
      <c r="I371" s="545"/>
      <c r="J371" s="78"/>
      <c r="K371" s="1089"/>
      <c r="L371" s="157"/>
      <c r="M371" s="1029"/>
    </row>
    <row r="372" spans="1:13" hidden="1">
      <c r="A372" s="157" t="str">
        <f>IF(J372&gt;0,COUNT($J$4:J372)+MAX('MI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72" s="910"/>
      <c r="C372" s="644"/>
      <c r="D372" s="649"/>
      <c r="E372" s="545"/>
      <c r="F372" s="545"/>
      <c r="G372" s="1840"/>
      <c r="H372" s="545"/>
      <c r="I372" s="545"/>
      <c r="J372" s="78"/>
      <c r="K372" s="1089"/>
      <c r="L372" s="157"/>
      <c r="M372" s="1029"/>
    </row>
    <row r="373" spans="1:13" hidden="1">
      <c r="A373" s="157" t="str">
        <f>IF(J373&gt;0,COUNT($J$4:J373)+MAX('MI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73" s="910"/>
      <c r="C373" s="644"/>
      <c r="D373" s="649"/>
      <c r="E373" s="545"/>
      <c r="F373" s="545"/>
      <c r="G373" s="1840"/>
      <c r="H373" s="545"/>
      <c r="I373" s="545"/>
      <c r="J373" s="78"/>
      <c r="K373" s="1089"/>
      <c r="L373" s="157"/>
      <c r="M373" s="1029"/>
    </row>
    <row r="374" spans="1:13" hidden="1">
      <c r="A374" s="157" t="str">
        <f>IF(J374&gt;0,COUNT($J$4:J374)+MAX('MI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74" s="910"/>
      <c r="C374" s="644"/>
      <c r="D374" s="649"/>
      <c r="E374" s="545"/>
      <c r="F374" s="545"/>
      <c r="G374" s="1840"/>
      <c r="H374" s="545"/>
      <c r="I374" s="545"/>
      <c r="J374" s="78"/>
      <c r="K374" s="1089"/>
      <c r="L374" s="157"/>
      <c r="M374" s="1029"/>
    </row>
    <row r="375" spans="1:13" hidden="1">
      <c r="A375" s="157" t="str">
        <f>IF(J375&gt;0,COUNT($J$4:J375)+MAX('MI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75" s="910"/>
      <c r="C375" s="644"/>
      <c r="D375" s="649"/>
      <c r="E375" s="545"/>
      <c r="F375" s="545"/>
      <c r="G375" s="1840"/>
      <c r="H375" s="545"/>
      <c r="I375" s="545"/>
      <c r="J375" s="78"/>
      <c r="K375" s="1089"/>
      <c r="L375" s="157"/>
      <c r="M375" s="1029"/>
    </row>
    <row r="376" spans="1:13" hidden="1">
      <c r="A376" s="157" t="str">
        <f>IF(J376&gt;0,COUNT($J$4:J376)+MAX('MI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76" s="910"/>
      <c r="C376" s="644"/>
      <c r="D376" s="649"/>
      <c r="E376" s="545"/>
      <c r="F376" s="545"/>
      <c r="G376" s="1840"/>
      <c r="H376" s="545"/>
      <c r="I376" s="545"/>
      <c r="J376" s="78"/>
      <c r="K376" s="1089"/>
      <c r="L376" s="157"/>
      <c r="M376" s="1029"/>
    </row>
    <row r="377" spans="1:13" hidden="1">
      <c r="A377" s="157" t="str">
        <f>IF(J377&gt;0,COUNT($J$4:J377)+MAX('MI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77" s="910"/>
      <c r="C377" s="644"/>
      <c r="D377" s="649"/>
      <c r="E377" s="545"/>
      <c r="F377" s="545"/>
      <c r="G377" s="1840"/>
      <c r="H377" s="545"/>
      <c r="I377" s="545"/>
      <c r="J377" s="78"/>
      <c r="K377" s="1089"/>
      <c r="L377" s="157"/>
      <c r="M377" s="1029"/>
    </row>
    <row r="378" spans="1:13" hidden="1">
      <c r="A378" s="157" t="str">
        <f>IF(J378&gt;0,COUNT($J$4:J378)+MAX('MI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78" s="910"/>
      <c r="C378" s="644"/>
      <c r="D378" s="649"/>
      <c r="E378" s="545"/>
      <c r="F378" s="545"/>
      <c r="G378" s="1840"/>
      <c r="H378" s="545"/>
      <c r="I378" s="545"/>
      <c r="J378" s="78"/>
      <c r="K378" s="1089"/>
      <c r="L378" s="157"/>
      <c r="M378" s="1029"/>
    </row>
    <row r="379" spans="1:13" hidden="1">
      <c r="A379" s="157" t="str">
        <f>IF(J379&gt;0,COUNT($J$4:J379)+MAX('MI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79" s="910"/>
      <c r="C379" s="644"/>
      <c r="D379" s="649"/>
      <c r="E379" s="545"/>
      <c r="F379" s="545"/>
      <c r="G379" s="1840"/>
      <c r="H379" s="545"/>
      <c r="I379" s="545"/>
      <c r="J379" s="78"/>
      <c r="K379" s="1089"/>
      <c r="L379" s="157"/>
      <c r="M379" s="1029"/>
    </row>
    <row r="380" spans="1:13" hidden="1">
      <c r="A380" s="157" t="str">
        <f>IF(J380&gt;0,COUNT($J$4:J380)+MAX('MI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80" s="910"/>
      <c r="C380" s="644"/>
      <c r="D380" s="649"/>
      <c r="E380" s="545"/>
      <c r="F380" s="545"/>
      <c r="G380" s="1840"/>
      <c r="H380" s="545"/>
      <c r="I380" s="545"/>
      <c r="J380" s="78"/>
      <c r="K380" s="1089"/>
      <c r="L380" s="157"/>
      <c r="M380" s="1029"/>
    </row>
    <row r="381" spans="1:13" hidden="1">
      <c r="A381" s="157" t="str">
        <f>IF(J381&gt;0,COUNT($J$4:J381)+MAX('MI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81" s="910"/>
      <c r="C381" s="644"/>
      <c r="D381" s="649"/>
      <c r="E381" s="545"/>
      <c r="F381" s="545"/>
      <c r="G381" s="1840"/>
      <c r="H381" s="545"/>
      <c r="I381" s="545"/>
      <c r="J381" s="78"/>
      <c r="K381" s="1089"/>
      <c r="L381" s="157"/>
      <c r="M381" s="1029"/>
    </row>
    <row r="382" spans="1:13" hidden="1">
      <c r="A382" s="157" t="str">
        <f>IF(J382&gt;0,COUNT($J$4:J382)+MAX('MI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82" s="910"/>
      <c r="C382" s="644"/>
      <c r="D382" s="649"/>
      <c r="E382" s="545"/>
      <c r="F382" s="545"/>
      <c r="G382" s="1840"/>
      <c r="H382" s="545"/>
      <c r="I382" s="545"/>
      <c r="J382" s="78"/>
      <c r="K382" s="1089"/>
      <c r="L382" s="157"/>
      <c r="M382" s="1029"/>
    </row>
    <row r="383" spans="1:13" hidden="1">
      <c r="A383" s="157" t="str">
        <f>IF(J383&gt;0,COUNT($J$4:J383)+MAX('MI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83" s="910"/>
      <c r="C383" s="644"/>
      <c r="D383" s="649"/>
      <c r="E383" s="545"/>
      <c r="F383" s="545"/>
      <c r="G383" s="1840"/>
      <c r="H383" s="545"/>
      <c r="I383" s="545"/>
      <c r="J383" s="78"/>
      <c r="K383" s="1089"/>
      <c r="L383" s="157"/>
      <c r="M383" s="1029"/>
    </row>
    <row r="384" spans="1:13" hidden="1">
      <c r="A384" s="157" t="str">
        <f>IF(J384&gt;0,COUNT($J$4:J384)+MAX('MI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84" s="910"/>
      <c r="C384" s="644"/>
      <c r="D384" s="649"/>
      <c r="E384" s="545"/>
      <c r="F384" s="545"/>
      <c r="G384" s="1840"/>
      <c r="H384" s="545"/>
      <c r="I384" s="545"/>
      <c r="J384" s="78"/>
      <c r="K384" s="1089"/>
      <c r="L384" s="157"/>
      <c r="M384" s="1029"/>
    </row>
    <row r="385" spans="1:13" hidden="1">
      <c r="A385" s="157" t="str">
        <f>IF(J385&gt;0,COUNT($J$4:J385)+MAX('MI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85" s="910"/>
      <c r="C385" s="644"/>
      <c r="D385" s="649"/>
      <c r="E385" s="545"/>
      <c r="F385" s="545"/>
      <c r="G385" s="1840"/>
      <c r="H385" s="545"/>
      <c r="I385" s="545"/>
      <c r="J385" s="78"/>
      <c r="K385" s="1089"/>
      <c r="L385" s="157"/>
      <c r="M385" s="1029"/>
    </row>
    <row r="386" spans="1:13" hidden="1">
      <c r="A386" s="157" t="str">
        <f>IF(J386&gt;0,COUNT($J$4:J386)+MAX('MI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86" s="910"/>
      <c r="C386" s="644"/>
      <c r="D386" s="649"/>
      <c r="E386" s="545"/>
      <c r="F386" s="545"/>
      <c r="G386" s="1840"/>
      <c r="H386" s="545"/>
      <c r="I386" s="545"/>
      <c r="J386" s="78"/>
      <c r="K386" s="1089"/>
      <c r="L386" s="157"/>
      <c r="M386" s="1029"/>
    </row>
    <row r="387" spans="1:13" hidden="1">
      <c r="A387" s="157" t="str">
        <f>IF(J387&gt;0,COUNT($J$4:J387)+MAX('MI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87" s="910"/>
      <c r="C387" s="644"/>
      <c r="D387" s="649"/>
      <c r="E387" s="545"/>
      <c r="F387" s="545"/>
      <c r="G387" s="1840"/>
      <c r="H387" s="545"/>
      <c r="I387" s="545"/>
      <c r="J387" s="78"/>
      <c r="K387" s="1089"/>
      <c r="L387" s="157"/>
      <c r="M387" s="1029"/>
    </row>
    <row r="388" spans="1:13" hidden="1">
      <c r="A388" s="157" t="str">
        <f>IF(J388&gt;0,COUNT($J$4:J388)+MAX('MI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88" s="910"/>
      <c r="C388" s="644"/>
      <c r="D388" s="649"/>
      <c r="E388" s="545"/>
      <c r="F388" s="545"/>
      <c r="G388" s="1840"/>
      <c r="H388" s="545"/>
      <c r="I388" s="545"/>
      <c r="J388" s="78"/>
      <c r="K388" s="1089"/>
      <c r="L388" s="157"/>
      <c r="M388" s="1029"/>
    </row>
    <row r="389" spans="1:13" hidden="1">
      <c r="A389" s="157" t="str">
        <f>IF(J389&gt;0,COUNT($J$4:J389)+MAX('MI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89" s="910"/>
      <c r="C389" s="644"/>
      <c r="D389" s="649"/>
      <c r="E389" s="545"/>
      <c r="F389" s="545"/>
      <c r="G389" s="1840"/>
      <c r="H389" s="545"/>
      <c r="I389" s="545"/>
      <c r="J389" s="78"/>
      <c r="K389" s="1089"/>
      <c r="L389" s="157"/>
      <c r="M389" s="1029"/>
    </row>
    <row r="390" spans="1:13" hidden="1">
      <c r="A390" s="157" t="str">
        <f>IF(J390&gt;0,COUNT($J$4:J390)+MAX('MI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90" s="910"/>
      <c r="C390" s="644"/>
      <c r="D390" s="649"/>
      <c r="E390" s="545"/>
      <c r="F390" s="545"/>
      <c r="G390" s="1840"/>
      <c r="H390" s="545"/>
      <c r="I390" s="545"/>
      <c r="J390" s="78"/>
      <c r="K390" s="1089"/>
      <c r="L390" s="157"/>
      <c r="M390" s="1029"/>
    </row>
    <row r="391" spans="1:13" hidden="1">
      <c r="A391" s="157" t="str">
        <f>IF(J391&gt;0,COUNT($J$4:J391)+MAX('MI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91" s="910"/>
      <c r="C391" s="644"/>
      <c r="D391" s="649"/>
      <c r="E391" s="545"/>
      <c r="F391" s="545"/>
      <c r="G391" s="1840"/>
      <c r="H391" s="545"/>
      <c r="I391" s="545"/>
      <c r="J391" s="78"/>
      <c r="K391" s="1089"/>
      <c r="L391" s="157"/>
      <c r="M391" s="1029"/>
    </row>
    <row r="392" spans="1:13" hidden="1">
      <c r="A392" s="157" t="str">
        <f>IF(J392&gt;0,COUNT($J$4:J392)+MAX('MI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92" s="910"/>
      <c r="C392" s="644"/>
      <c r="D392" s="649"/>
      <c r="E392" s="545"/>
      <c r="F392" s="545"/>
      <c r="G392" s="1840"/>
      <c r="H392" s="545"/>
      <c r="I392" s="545"/>
      <c r="J392" s="78"/>
      <c r="K392" s="1089"/>
      <c r="L392" s="157"/>
      <c r="M392" s="1029"/>
    </row>
    <row r="393" spans="1:13" hidden="1">
      <c r="A393" s="157" t="str">
        <f>IF(J393&gt;0,COUNT($J$4:J393)+MAX('MI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93" s="910"/>
      <c r="C393" s="644"/>
      <c r="D393" s="649"/>
      <c r="E393" s="545"/>
      <c r="F393" s="545"/>
      <c r="G393" s="1840"/>
      <c r="H393" s="545"/>
      <c r="I393" s="545"/>
      <c r="J393" s="78"/>
      <c r="K393" s="1089"/>
      <c r="L393" s="157"/>
      <c r="M393" s="1029"/>
    </row>
    <row r="394" spans="1:13" hidden="1">
      <c r="A394" s="157" t="str">
        <f>IF(J394&gt;0,COUNT($J$4:J394)+MAX('MI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94" s="910"/>
      <c r="C394" s="644"/>
      <c r="D394" s="649"/>
      <c r="E394" s="545"/>
      <c r="F394" s="545"/>
      <c r="G394" s="1840"/>
      <c r="H394" s="545"/>
      <c r="I394" s="545"/>
      <c r="J394" s="78"/>
      <c r="K394" s="1089"/>
      <c r="L394" s="157"/>
      <c r="M394" s="1029"/>
    </row>
    <row r="395" spans="1:13" hidden="1">
      <c r="A395" s="157" t="str">
        <f>IF(J395&gt;0,COUNT($J$4:J395)+MAX('MI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95" s="910"/>
      <c r="C395" s="644"/>
      <c r="D395" s="649"/>
      <c r="E395" s="545"/>
      <c r="F395" s="545"/>
      <c r="G395" s="1840"/>
      <c r="H395" s="545"/>
      <c r="I395" s="545"/>
      <c r="J395" s="78"/>
      <c r="K395" s="1089"/>
      <c r="L395" s="157"/>
      <c r="M395" s="1029"/>
    </row>
    <row r="396" spans="1:13" hidden="1">
      <c r="A396" s="157" t="str">
        <f>IF(J396&gt;0,COUNT($J$4:J396)+MAX('MI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96" s="910"/>
      <c r="C396" s="644"/>
      <c r="D396" s="649"/>
      <c r="E396" s="545"/>
      <c r="F396" s="545"/>
      <c r="G396" s="1840"/>
      <c r="H396" s="545"/>
      <c r="I396" s="545"/>
      <c r="J396" s="78"/>
      <c r="K396" s="1089"/>
      <c r="L396" s="157"/>
      <c r="M396" s="1029"/>
    </row>
    <row r="397" spans="1:13" hidden="1">
      <c r="A397" s="157" t="str">
        <f>IF(J397&gt;0,COUNT($J$4:J397)+MAX('MI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97" s="910"/>
      <c r="C397" s="644"/>
      <c r="D397" s="649"/>
      <c r="E397" s="545"/>
      <c r="F397" s="545"/>
      <c r="G397" s="1840"/>
      <c r="H397" s="545"/>
      <c r="I397" s="545"/>
      <c r="J397" s="78"/>
      <c r="K397" s="1089"/>
      <c r="L397" s="157"/>
      <c r="M397" s="1029"/>
    </row>
    <row r="398" spans="1:13" hidden="1">
      <c r="A398" s="157" t="str">
        <f>IF(J398&gt;0,COUNT($J$4:J398)+MAX('MI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98" s="910"/>
      <c r="C398" s="644"/>
      <c r="D398" s="649"/>
      <c r="E398" s="545"/>
      <c r="F398" s="545"/>
      <c r="G398" s="1840"/>
      <c r="H398" s="545"/>
      <c r="I398" s="545"/>
      <c r="J398" s="78"/>
      <c r="K398" s="1089"/>
      <c r="L398" s="157"/>
      <c r="M398" s="1029"/>
    </row>
    <row r="399" spans="1:13" hidden="1">
      <c r="A399" s="157" t="str">
        <f>IF(J399&gt;0,COUNT($J$4:J399)+MAX('MI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399" s="910"/>
      <c r="C399" s="644"/>
      <c r="D399" s="649"/>
      <c r="E399" s="545"/>
      <c r="F399" s="545"/>
      <c r="G399" s="1840"/>
      <c r="H399" s="545"/>
      <c r="I399" s="545"/>
      <c r="J399" s="78"/>
      <c r="K399" s="1089"/>
      <c r="L399" s="157"/>
      <c r="M399" s="1029"/>
    </row>
    <row r="400" spans="1:13" hidden="1">
      <c r="A400" s="157" t="str">
        <f>IF(J400&gt;0,COUNT($J$4:J400)+MAX('MI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00" s="910"/>
      <c r="C400" s="644"/>
      <c r="D400" s="649"/>
      <c r="E400" s="545"/>
      <c r="F400" s="545"/>
      <c r="G400" s="1840"/>
      <c r="H400" s="545"/>
      <c r="I400" s="545"/>
      <c r="J400" s="78"/>
      <c r="K400" s="1089"/>
      <c r="L400" s="157"/>
      <c r="M400" s="1029"/>
    </row>
    <row r="401" spans="1:13" hidden="1">
      <c r="A401" s="157" t="str">
        <f>IF(J401&gt;0,COUNT($J$4:J401)+MAX('MI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01" s="910"/>
      <c r="C401" s="644"/>
      <c r="D401" s="649"/>
      <c r="E401" s="545"/>
      <c r="F401" s="545"/>
      <c r="G401" s="1840"/>
      <c r="H401" s="545"/>
      <c r="I401" s="545"/>
      <c r="J401" s="78"/>
      <c r="K401" s="1089"/>
      <c r="L401" s="157"/>
      <c r="M401" s="1029"/>
    </row>
    <row r="402" spans="1:13" hidden="1">
      <c r="A402" s="157" t="str">
        <f>IF(J402&gt;0,COUNT($J$4:J402)+MAX('MI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02" s="910"/>
      <c r="C402" s="644"/>
      <c r="D402" s="649"/>
      <c r="E402" s="545"/>
      <c r="F402" s="545"/>
      <c r="G402" s="1840"/>
      <c r="H402" s="545"/>
      <c r="I402" s="545"/>
      <c r="J402" s="78"/>
      <c r="K402" s="1089"/>
      <c r="L402" s="157"/>
      <c r="M402" s="1029"/>
    </row>
    <row r="403" spans="1:13" hidden="1">
      <c r="A403" s="157" t="str">
        <f>IF(J403&gt;0,COUNT($J$4:J403)+MAX('MI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03" s="910"/>
      <c r="C403" s="644"/>
      <c r="D403" s="649"/>
      <c r="E403" s="545"/>
      <c r="F403" s="545"/>
      <c r="G403" s="1840"/>
      <c r="H403" s="545"/>
      <c r="I403" s="545"/>
      <c r="J403" s="78"/>
      <c r="K403" s="1089"/>
      <c r="L403" s="157"/>
      <c r="M403" s="1029"/>
    </row>
    <row r="404" spans="1:13" hidden="1">
      <c r="A404" s="157" t="str">
        <f>IF(J404&gt;0,COUNT($J$4:J404)+MAX('MI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04" s="910"/>
      <c r="C404" s="644"/>
      <c r="D404" s="649"/>
      <c r="E404" s="545"/>
      <c r="F404" s="545"/>
      <c r="G404" s="1840"/>
      <c r="H404" s="545"/>
      <c r="I404" s="545"/>
      <c r="J404" s="78"/>
      <c r="K404" s="1089"/>
      <c r="L404" s="157"/>
      <c r="M404" s="1029"/>
    </row>
    <row r="405" spans="1:13" hidden="1">
      <c r="A405" s="157" t="str">
        <f>IF(J405&gt;0,COUNT($J$4:J405)+MAX('MI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05" s="910"/>
      <c r="C405" s="644"/>
      <c r="D405" s="649"/>
      <c r="E405" s="545"/>
      <c r="F405" s="545"/>
      <c r="G405" s="1840"/>
      <c r="H405" s="545"/>
      <c r="I405" s="545"/>
      <c r="J405" s="78"/>
      <c r="K405" s="1089"/>
      <c r="L405" s="157"/>
      <c r="M405" s="1029"/>
    </row>
    <row r="406" spans="1:13" hidden="1">
      <c r="A406" s="157" t="str">
        <f>IF(J406&gt;0,COUNT($J$4:J406)+MAX('MI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06" s="910"/>
      <c r="C406" s="644"/>
      <c r="D406" s="649"/>
      <c r="E406" s="545"/>
      <c r="F406" s="545"/>
      <c r="G406" s="1840"/>
      <c r="H406" s="545"/>
      <c r="I406" s="545"/>
      <c r="J406" s="78"/>
      <c r="K406" s="1089"/>
      <c r="L406" s="157"/>
      <c r="M406" s="1029"/>
    </row>
    <row r="407" spans="1:13" hidden="1">
      <c r="A407" s="157" t="str">
        <f>IF(J407&gt;0,COUNT($J$4:J407)+MAX('MI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07" s="910"/>
      <c r="C407" s="644"/>
      <c r="D407" s="649"/>
      <c r="E407" s="545"/>
      <c r="F407" s="545"/>
      <c r="G407" s="1840"/>
      <c r="H407" s="545"/>
      <c r="I407" s="545"/>
      <c r="J407" s="78"/>
      <c r="K407" s="1089"/>
      <c r="L407" s="157"/>
      <c r="M407" s="1029"/>
    </row>
    <row r="408" spans="1:13" hidden="1">
      <c r="A408" s="157" t="str">
        <f>IF(J408&gt;0,COUNT($J$4:J408)+MAX('MI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08" s="910"/>
      <c r="C408" s="644"/>
      <c r="D408" s="649"/>
      <c r="E408" s="545"/>
      <c r="F408" s="545"/>
      <c r="G408" s="1840"/>
      <c r="H408" s="545"/>
      <c r="I408" s="545"/>
      <c r="J408" s="78"/>
      <c r="K408" s="1089"/>
      <c r="L408" s="157"/>
      <c r="M408" s="1029"/>
    </row>
    <row r="409" spans="1:13" hidden="1">
      <c r="A409" s="157" t="str">
        <f>IF(J409&gt;0,COUNT($J$4:J409)+MAX('MI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09" s="910"/>
      <c r="C409" s="644"/>
      <c r="D409" s="649"/>
      <c r="E409" s="545"/>
      <c r="F409" s="545"/>
      <c r="G409" s="1840"/>
      <c r="H409" s="545"/>
      <c r="I409" s="545"/>
      <c r="J409" s="78"/>
      <c r="K409" s="1089"/>
      <c r="L409" s="157"/>
      <c r="M409" s="1029"/>
    </row>
    <row r="410" spans="1:13" hidden="1">
      <c r="A410" s="157" t="str">
        <f>IF(J410&gt;0,COUNT($J$4:J410)+MAX('MI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10" s="910"/>
      <c r="C410" s="644"/>
      <c r="D410" s="649"/>
      <c r="E410" s="545"/>
      <c r="F410" s="545"/>
      <c r="G410" s="1840"/>
      <c r="H410" s="545"/>
      <c r="I410" s="545"/>
      <c r="J410" s="78"/>
      <c r="K410" s="1089"/>
      <c r="L410" s="157"/>
      <c r="M410" s="1029"/>
    </row>
    <row r="411" spans="1:13" hidden="1">
      <c r="A411" s="157" t="str">
        <f>IF(J411&gt;0,COUNT($J$4:J411)+MAX('MI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11" s="910"/>
      <c r="C411" s="644"/>
      <c r="D411" s="649"/>
      <c r="E411" s="545"/>
      <c r="F411" s="545"/>
      <c r="G411" s="1840"/>
      <c r="H411" s="545"/>
      <c r="I411" s="545"/>
      <c r="J411" s="78"/>
      <c r="K411" s="1089"/>
      <c r="L411" s="157"/>
      <c r="M411" s="1029"/>
    </row>
    <row r="412" spans="1:13" hidden="1">
      <c r="A412" s="157" t="str">
        <f>IF(J412&gt;0,COUNT($J$4:J412)+MAX('MI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12" s="910"/>
      <c r="C412" s="644"/>
      <c r="D412" s="649"/>
      <c r="E412" s="545"/>
      <c r="F412" s="545"/>
      <c r="G412" s="1840"/>
      <c r="H412" s="545"/>
      <c r="I412" s="545"/>
      <c r="J412" s="78"/>
      <c r="K412" s="1089"/>
      <c r="L412" s="157"/>
      <c r="M412" s="1029"/>
    </row>
    <row r="413" spans="1:13" hidden="1">
      <c r="A413" s="157" t="str">
        <f>IF(J413&gt;0,COUNT($J$4:J413)+MAX('MI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13" s="910"/>
      <c r="C413" s="644"/>
      <c r="D413" s="649"/>
      <c r="E413" s="545"/>
      <c r="F413" s="545"/>
      <c r="G413" s="1840"/>
      <c r="H413" s="545"/>
      <c r="I413" s="545"/>
      <c r="J413" s="78"/>
      <c r="K413" s="1089"/>
      <c r="L413" s="157"/>
      <c r="M413" s="1029"/>
    </row>
    <row r="414" spans="1:13" hidden="1">
      <c r="A414" s="157" t="str">
        <f>IF(J414&gt;0,COUNT($J$4:J414)+MAX('MI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14" s="910"/>
      <c r="C414" s="644"/>
      <c r="D414" s="649"/>
      <c r="E414" s="545"/>
      <c r="F414" s="545"/>
      <c r="G414" s="1840"/>
      <c r="H414" s="545"/>
      <c r="I414" s="545"/>
      <c r="J414" s="78"/>
      <c r="K414" s="1089"/>
      <c r="L414" s="157"/>
      <c r="M414" s="1029"/>
    </row>
    <row r="415" spans="1:13" hidden="1">
      <c r="A415" s="157" t="str">
        <f>IF(J415&gt;0,COUNT($J$4:J415)+MAX('MI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15" s="910"/>
      <c r="C415" s="644"/>
      <c r="D415" s="649"/>
      <c r="E415" s="545"/>
      <c r="F415" s="545"/>
      <c r="G415" s="1840"/>
      <c r="H415" s="545"/>
      <c r="I415" s="545"/>
      <c r="J415" s="78"/>
      <c r="K415" s="1089"/>
      <c r="L415" s="157"/>
      <c r="M415" s="1029"/>
    </row>
    <row r="416" spans="1:13" hidden="1">
      <c r="A416" s="157" t="str">
        <f>IF(J416&gt;0,COUNT($J$4:J416)+MAX('MI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16" s="910"/>
      <c r="C416" s="644"/>
      <c r="D416" s="649"/>
      <c r="E416" s="545"/>
      <c r="F416" s="545"/>
      <c r="G416" s="1840"/>
      <c r="H416" s="545"/>
      <c r="I416" s="545"/>
      <c r="J416" s="78"/>
      <c r="K416" s="1089"/>
      <c r="L416" s="157"/>
      <c r="M416" s="1029"/>
    </row>
    <row r="417" spans="1:13" hidden="1">
      <c r="A417" s="157" t="str">
        <f>IF(J417&gt;0,COUNT($J$4:J417)+MAX('MI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17" s="910"/>
      <c r="C417" s="644"/>
      <c r="D417" s="649"/>
      <c r="E417" s="545"/>
      <c r="F417" s="545"/>
      <c r="G417" s="1840"/>
      <c r="H417" s="545"/>
      <c r="I417" s="545"/>
      <c r="J417" s="78"/>
      <c r="K417" s="1089"/>
      <c r="L417" s="157"/>
      <c r="M417" s="1029"/>
    </row>
    <row r="418" spans="1:13" hidden="1">
      <c r="A418" s="157" t="str">
        <f>IF(J418&gt;0,COUNT($J$4:J418)+MAX('MI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18" s="910"/>
      <c r="C418" s="644"/>
      <c r="D418" s="649"/>
      <c r="E418" s="545"/>
      <c r="F418" s="545"/>
      <c r="G418" s="1840"/>
      <c r="H418" s="545"/>
      <c r="I418" s="545"/>
      <c r="J418" s="78"/>
      <c r="K418" s="1089"/>
      <c r="L418" s="157"/>
      <c r="M418" s="1029"/>
    </row>
    <row r="419" spans="1:13" hidden="1">
      <c r="A419" s="157" t="str">
        <f>IF(J419&gt;0,COUNT($J$4:J419)+MAX('MI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19" s="910"/>
      <c r="C419" s="644"/>
      <c r="D419" s="649"/>
      <c r="E419" s="545"/>
      <c r="F419" s="545"/>
      <c r="G419" s="1840"/>
      <c r="H419" s="545"/>
      <c r="I419" s="545"/>
      <c r="J419" s="78"/>
      <c r="K419" s="1089"/>
      <c r="L419" s="157"/>
      <c r="M419" s="1029"/>
    </row>
    <row r="420" spans="1:13" hidden="1">
      <c r="A420" s="157" t="str">
        <f>IF(J420&gt;0,COUNT($J$4:J420)+MAX('MI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20" s="910"/>
      <c r="C420" s="644"/>
      <c r="D420" s="649"/>
      <c r="E420" s="545"/>
      <c r="F420" s="545"/>
      <c r="G420" s="1840"/>
      <c r="H420" s="545"/>
      <c r="I420" s="545"/>
      <c r="J420" s="78"/>
      <c r="K420" s="1089"/>
      <c r="L420" s="157"/>
      <c r="M420" s="1029"/>
    </row>
    <row r="421" spans="1:13" hidden="1">
      <c r="A421" s="157" t="str">
        <f>IF(J421&gt;0,COUNT($J$4:J421)+MAX('MI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21" s="910"/>
      <c r="C421" s="644"/>
      <c r="D421" s="649"/>
      <c r="E421" s="545"/>
      <c r="F421" s="545"/>
      <c r="G421" s="1840"/>
      <c r="H421" s="545"/>
      <c r="I421" s="545"/>
      <c r="J421" s="78"/>
      <c r="K421" s="1089"/>
      <c r="L421" s="157"/>
      <c r="M421" s="1029"/>
    </row>
    <row r="422" spans="1:13" hidden="1">
      <c r="A422" s="157" t="str">
        <f>IF(J422&gt;0,COUNT($J$4:J422)+MAX('MI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22" s="910"/>
      <c r="C422" s="644"/>
      <c r="D422" s="649"/>
      <c r="E422" s="545"/>
      <c r="F422" s="545"/>
      <c r="G422" s="1840"/>
      <c r="H422" s="545"/>
      <c r="I422" s="545"/>
      <c r="J422" s="78"/>
      <c r="K422" s="1089"/>
      <c r="L422" s="157"/>
      <c r="M422" s="1029"/>
    </row>
    <row r="423" spans="1:13" hidden="1">
      <c r="A423" s="157" t="str">
        <f>IF(J423&gt;0,COUNT($J$4:J423)+MAX('MI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23" s="910"/>
      <c r="C423" s="644"/>
      <c r="D423" s="649"/>
      <c r="E423" s="545"/>
      <c r="F423" s="545"/>
      <c r="G423" s="1840"/>
      <c r="H423" s="545"/>
      <c r="I423" s="545"/>
      <c r="J423" s="78"/>
      <c r="K423" s="1089"/>
      <c r="L423" s="157"/>
      <c r="M423" s="1029"/>
    </row>
    <row r="424" spans="1:13" hidden="1">
      <c r="A424" s="157" t="str">
        <f>IF(J424&gt;0,COUNT($J$4:J424)+MAX('MI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24" s="910"/>
      <c r="C424" s="644"/>
      <c r="D424" s="649"/>
      <c r="E424" s="545"/>
      <c r="F424" s="545"/>
      <c r="G424" s="1840"/>
      <c r="H424" s="545"/>
      <c r="I424" s="545"/>
      <c r="J424" s="78"/>
      <c r="K424" s="1089"/>
      <c r="L424" s="157"/>
      <c r="M424" s="1029"/>
    </row>
    <row r="425" spans="1:13" hidden="1">
      <c r="A425" s="157" t="str">
        <f>IF(J425&gt;0,COUNT($J$4:J425)+MAX('MI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25" s="910"/>
      <c r="C425" s="644"/>
      <c r="D425" s="649"/>
      <c r="E425" s="545"/>
      <c r="F425" s="545"/>
      <c r="G425" s="1840"/>
      <c r="H425" s="545"/>
      <c r="I425" s="545"/>
      <c r="J425" s="78"/>
      <c r="K425" s="1089"/>
      <c r="L425" s="157"/>
      <c r="M425" s="1029"/>
    </row>
    <row r="426" spans="1:13" hidden="1">
      <c r="A426" s="157" t="str">
        <f>IF(J426&gt;0,COUNT($J$4:J426)+MAX('MI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26" s="910"/>
      <c r="C426" s="644"/>
      <c r="D426" s="649"/>
      <c r="E426" s="545"/>
      <c r="F426" s="545"/>
      <c r="G426" s="1840"/>
      <c r="H426" s="545"/>
      <c r="I426" s="545"/>
      <c r="J426" s="78"/>
      <c r="K426" s="1089"/>
      <c r="L426" s="157"/>
      <c r="M426" s="1029"/>
    </row>
    <row r="427" spans="1:13" hidden="1">
      <c r="A427" s="157" t="str">
        <f>IF(J427&gt;0,COUNT($J$4:J427)+MAX('MI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27" s="910"/>
      <c r="C427" s="644"/>
      <c r="D427" s="649"/>
      <c r="E427" s="545"/>
      <c r="F427" s="545"/>
      <c r="G427" s="1840"/>
      <c r="H427" s="545"/>
      <c r="I427" s="545"/>
      <c r="J427" s="78"/>
      <c r="K427" s="1089"/>
      <c r="L427" s="157"/>
      <c r="M427" s="1029"/>
    </row>
    <row r="428" spans="1:13" hidden="1">
      <c r="A428" s="157" t="str">
        <f>IF(J428&gt;0,COUNT($J$4:J428)+MAX('MI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28" s="910"/>
      <c r="C428" s="644"/>
      <c r="D428" s="649"/>
      <c r="E428" s="545"/>
      <c r="F428" s="545"/>
      <c r="G428" s="1840"/>
      <c r="H428" s="545"/>
      <c r="I428" s="545"/>
      <c r="J428" s="78"/>
      <c r="K428" s="1089"/>
      <c r="L428" s="157"/>
      <c r="M428" s="1029"/>
    </row>
    <row r="429" spans="1:13" hidden="1">
      <c r="A429" s="157" t="str">
        <f>IF(J429&gt;0,COUNT($J$4:J429)+MAX('MI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29" s="910"/>
      <c r="C429" s="644"/>
      <c r="D429" s="649"/>
      <c r="E429" s="545"/>
      <c r="F429" s="545"/>
      <c r="G429" s="1840"/>
      <c r="H429" s="545"/>
      <c r="I429" s="545"/>
      <c r="J429" s="78"/>
      <c r="K429" s="1089"/>
      <c r="L429" s="157"/>
      <c r="M429" s="1029"/>
    </row>
    <row r="430" spans="1:13" hidden="1">
      <c r="A430" s="157" t="str">
        <f>IF(J430&gt;0,COUNT($J$4:J430)+MAX('MI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30" s="910"/>
      <c r="C430" s="644"/>
      <c r="D430" s="649"/>
      <c r="E430" s="545"/>
      <c r="F430" s="545"/>
      <c r="G430" s="1840"/>
      <c r="H430" s="545"/>
      <c r="I430" s="545"/>
      <c r="J430" s="78"/>
      <c r="K430" s="1089"/>
      <c r="L430" s="157"/>
      <c r="M430" s="1029"/>
    </row>
    <row r="431" spans="1:13" hidden="1">
      <c r="A431" s="157" t="str">
        <f>IF(J431&gt;0,COUNT($J$4:J431)+MAX('MI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31" s="910"/>
      <c r="C431" s="644"/>
      <c r="D431" s="649"/>
      <c r="E431" s="545"/>
      <c r="F431" s="545"/>
      <c r="G431" s="1840"/>
      <c r="H431" s="545"/>
      <c r="I431" s="545"/>
      <c r="J431" s="78"/>
      <c r="K431" s="1089"/>
      <c r="L431" s="157"/>
      <c r="M431" s="1029"/>
    </row>
    <row r="432" spans="1:13" hidden="1">
      <c r="A432" s="157" t="str">
        <f>IF(J432&gt;0,COUNT($J$4:J432)+MAX('MI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32" s="910"/>
      <c r="C432" s="644"/>
      <c r="D432" s="649"/>
      <c r="E432" s="545"/>
      <c r="F432" s="545"/>
      <c r="G432" s="1840"/>
      <c r="H432" s="545"/>
      <c r="I432" s="545"/>
      <c r="J432" s="78"/>
      <c r="K432" s="1089"/>
      <c r="L432" s="157"/>
      <c r="M432" s="1029"/>
    </row>
    <row r="433" spans="1:13" hidden="1">
      <c r="A433" s="157" t="str">
        <f>IF(J433&gt;0,COUNT($J$4:J433)+MAX('MI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33" s="910"/>
      <c r="C433" s="644"/>
      <c r="D433" s="649"/>
      <c r="E433" s="545"/>
      <c r="F433" s="545"/>
      <c r="G433" s="1840"/>
      <c r="H433" s="545"/>
      <c r="I433" s="545"/>
      <c r="J433" s="78"/>
      <c r="K433" s="1089"/>
      <c r="L433" s="157"/>
      <c r="M433" s="1029"/>
    </row>
    <row r="434" spans="1:13" hidden="1">
      <c r="A434" s="157" t="str">
        <f>IF(J434&gt;0,COUNT($J$4:J434)+MAX('MI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34" s="910"/>
      <c r="C434" s="644"/>
      <c r="D434" s="649"/>
      <c r="E434" s="545"/>
      <c r="F434" s="545"/>
      <c r="G434" s="1840"/>
      <c r="H434" s="545"/>
      <c r="I434" s="545"/>
      <c r="J434" s="78"/>
      <c r="K434" s="1089"/>
      <c r="L434" s="157"/>
      <c r="M434" s="1029"/>
    </row>
    <row r="435" spans="1:13" hidden="1">
      <c r="A435" s="157" t="str">
        <f>IF(J435&gt;0,COUNT($J$4:J435)+MAX('MI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35" s="910"/>
      <c r="C435" s="644"/>
      <c r="D435" s="649"/>
      <c r="E435" s="545"/>
      <c r="F435" s="545"/>
      <c r="G435" s="1840"/>
      <c r="H435" s="545"/>
      <c r="I435" s="545"/>
      <c r="J435" s="78"/>
      <c r="K435" s="1089"/>
      <c r="L435" s="157"/>
      <c r="M435" s="1029"/>
    </row>
    <row r="436" spans="1:13" hidden="1">
      <c r="A436" s="157" t="str">
        <f>IF(J436&gt;0,COUNT($J$4:J436)+MAX('MI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36" s="910"/>
      <c r="C436" s="644"/>
      <c r="D436" s="649"/>
      <c r="E436" s="545"/>
      <c r="F436" s="545"/>
      <c r="G436" s="1840"/>
      <c r="H436" s="545"/>
      <c r="I436" s="545"/>
      <c r="J436" s="78"/>
      <c r="K436" s="1089"/>
      <c r="L436" s="157"/>
      <c r="M436" s="1029"/>
    </row>
    <row r="437" spans="1:13" hidden="1">
      <c r="A437" s="157" t="str">
        <f>IF(J437&gt;0,COUNT($J$4:J437)+MAX('MI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37" s="910"/>
      <c r="C437" s="644"/>
      <c r="D437" s="649"/>
      <c r="E437" s="545"/>
      <c r="F437" s="545"/>
      <c r="G437" s="1840"/>
      <c r="H437" s="545"/>
      <c r="I437" s="545"/>
      <c r="J437" s="78"/>
      <c r="K437" s="1089"/>
      <c r="L437" s="157"/>
      <c r="M437" s="1029"/>
    </row>
    <row r="438" spans="1:13" hidden="1">
      <c r="A438" s="157" t="str">
        <f>IF(J438&gt;0,COUNT($J$4:J438)+MAX('MI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38" s="910"/>
      <c r="C438" s="644"/>
      <c r="D438" s="649"/>
      <c r="E438" s="545"/>
      <c r="F438" s="545"/>
      <c r="G438" s="1840"/>
      <c r="H438" s="545"/>
      <c r="I438" s="545"/>
      <c r="J438" s="78"/>
      <c r="K438" s="1089"/>
      <c r="L438" s="157"/>
      <c r="M438" s="1029"/>
    </row>
    <row r="439" spans="1:13" hidden="1">
      <c r="A439" s="157" t="str">
        <f>IF(J439&gt;0,COUNT($J$4:J439)+MAX('MI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39" s="910"/>
      <c r="C439" s="644"/>
      <c r="D439" s="649"/>
      <c r="E439" s="545"/>
      <c r="F439" s="545"/>
      <c r="G439" s="1840"/>
      <c r="H439" s="545"/>
      <c r="I439" s="545"/>
      <c r="J439" s="78"/>
      <c r="K439" s="1089"/>
      <c r="L439" s="157"/>
      <c r="M439" s="1029"/>
    </row>
    <row r="440" spans="1:13" hidden="1">
      <c r="A440" s="157" t="str">
        <f>IF(J440&gt;0,COUNT($J$4:J440)+MAX('MI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40" s="910"/>
      <c r="C440" s="644"/>
      <c r="D440" s="649"/>
      <c r="E440" s="545"/>
      <c r="F440" s="545"/>
      <c r="G440" s="1840"/>
      <c r="H440" s="545"/>
      <c r="I440" s="545"/>
      <c r="J440" s="78"/>
      <c r="K440" s="1089"/>
      <c r="L440" s="157"/>
      <c r="M440" s="1029"/>
    </row>
    <row r="441" spans="1:13" hidden="1">
      <c r="A441" s="157" t="str">
        <f>IF(J441&gt;0,COUNT($J$4:J441)+MAX('MI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Couplings'!A:A),"")</f>
        <v/>
      </c>
      <c r="B441" s="910"/>
      <c r="C441" s="644"/>
      <c r="D441" s="649"/>
      <c r="E441" s="545"/>
      <c r="F441" s="545"/>
      <c r="G441" s="1840"/>
      <c r="H441" s="545"/>
      <c r="I441" s="545"/>
      <c r="J441" s="78"/>
      <c r="K441" s="1089"/>
      <c r="L441" s="157"/>
      <c r="M441" s="1029"/>
    </row>
    <row r="442" spans="1:13" hidden="1">
      <c r="B442" s="910"/>
      <c r="C442" s="644"/>
      <c r="D442" s="649"/>
      <c r="E442" s="545"/>
      <c r="F442" s="545"/>
      <c r="G442" s="1840"/>
      <c r="H442" s="545"/>
      <c r="I442" s="545"/>
      <c r="J442" s="78"/>
      <c r="K442" s="1089"/>
      <c r="L442" s="157"/>
      <c r="M442" s="1029"/>
    </row>
    <row r="443" spans="1:13" hidden="1">
      <c r="B443" s="910"/>
      <c r="C443" s="644"/>
      <c r="D443" s="649"/>
      <c r="E443" s="545"/>
      <c r="F443" s="545"/>
      <c r="G443" s="1840"/>
      <c r="H443" s="545"/>
      <c r="I443" s="545"/>
      <c r="J443" s="78"/>
      <c r="K443" s="1089"/>
      <c r="L443" s="157"/>
      <c r="M443" s="1029"/>
    </row>
    <row r="444" spans="1:13" hidden="1">
      <c r="B444" s="910"/>
      <c r="C444" s="644"/>
      <c r="D444" s="649"/>
      <c r="E444" s="545"/>
      <c r="F444" s="545"/>
      <c r="G444" s="1840"/>
      <c r="H444" s="545"/>
      <c r="I444" s="545"/>
      <c r="J444" s="78"/>
      <c r="K444" s="1089"/>
      <c r="L444" s="157"/>
      <c r="M444" s="1029"/>
    </row>
    <row r="445" spans="1:13" hidden="1">
      <c r="B445" s="910"/>
      <c r="C445" s="644"/>
      <c r="D445" s="649"/>
      <c r="E445" s="545"/>
      <c r="F445" s="545"/>
      <c r="G445" s="1840"/>
      <c r="H445" s="545"/>
      <c r="I445" s="545"/>
      <c r="J445" s="78"/>
      <c r="K445" s="1089"/>
      <c r="L445" s="157"/>
      <c r="M445" s="1029"/>
    </row>
    <row r="446" spans="1:13" hidden="1">
      <c r="B446" s="910"/>
      <c r="C446" s="644"/>
      <c r="D446" s="649"/>
      <c r="E446" s="545"/>
      <c r="F446" s="545"/>
      <c r="G446" s="1840"/>
      <c r="H446" s="545"/>
      <c r="I446" s="545"/>
      <c r="J446" s="78"/>
      <c r="K446" s="1089"/>
      <c r="L446" s="157"/>
      <c r="M446" s="1029"/>
    </row>
    <row r="447" spans="1:13" hidden="1">
      <c r="B447" s="910"/>
      <c r="C447" s="644"/>
      <c r="D447" s="649"/>
      <c r="E447" s="545"/>
      <c r="F447" s="545"/>
      <c r="G447" s="1840"/>
      <c r="H447" s="545"/>
      <c r="I447" s="545"/>
      <c r="J447" s="78"/>
      <c r="K447" s="1089"/>
      <c r="L447" s="157"/>
      <c r="M447" s="1029"/>
    </row>
    <row r="448" spans="1:13" hidden="1">
      <c r="B448" s="910"/>
      <c r="C448" s="644"/>
      <c r="D448" s="649"/>
      <c r="E448" s="545"/>
      <c r="F448" s="545"/>
      <c r="G448" s="1840"/>
      <c r="H448" s="545"/>
      <c r="I448" s="545"/>
      <c r="J448" s="78"/>
      <c r="K448" s="1089"/>
      <c r="L448" s="157"/>
      <c r="M448" s="1029"/>
    </row>
    <row r="449" spans="2:13" hidden="1">
      <c r="B449" s="910"/>
      <c r="C449" s="644"/>
      <c r="D449" s="649"/>
      <c r="E449" s="545"/>
      <c r="F449" s="545"/>
      <c r="G449" s="1840"/>
      <c r="H449" s="545"/>
      <c r="I449" s="545"/>
      <c r="J449" s="78"/>
      <c r="K449" s="1089"/>
      <c r="L449" s="157"/>
      <c r="M449" s="1029"/>
    </row>
    <row r="450" spans="2:13" hidden="1">
      <c r="B450" s="910"/>
      <c r="C450" s="644"/>
      <c r="D450" s="649"/>
      <c r="E450" s="545"/>
      <c r="F450" s="545"/>
      <c r="G450" s="1840"/>
      <c r="H450" s="545"/>
      <c r="I450" s="545"/>
      <c r="J450" s="78"/>
      <c r="K450" s="1089"/>
      <c r="L450" s="157"/>
      <c r="M450" s="1029"/>
    </row>
    <row r="451" spans="2:13" hidden="1">
      <c r="B451" s="910"/>
      <c r="C451" s="644"/>
      <c r="D451" s="649"/>
      <c r="E451" s="545"/>
      <c r="F451" s="545"/>
      <c r="G451" s="1840"/>
      <c r="H451" s="545"/>
      <c r="I451" s="545"/>
      <c r="J451" s="78"/>
      <c r="K451" s="1089"/>
      <c r="L451" s="157"/>
      <c r="M451" s="1029"/>
    </row>
    <row r="452" spans="2:13" hidden="1">
      <c r="B452" s="910"/>
      <c r="C452" s="644"/>
      <c r="D452" s="649"/>
      <c r="E452" s="545"/>
      <c r="F452" s="545"/>
      <c r="G452" s="1840"/>
      <c r="H452" s="545"/>
      <c r="I452" s="545"/>
      <c r="J452" s="78"/>
      <c r="K452" s="1089"/>
      <c r="L452" s="157"/>
      <c r="M452" s="1029"/>
    </row>
    <row r="453" spans="2:13" hidden="1">
      <c r="B453" s="910"/>
      <c r="C453" s="644"/>
      <c r="D453" s="649"/>
      <c r="E453" s="545"/>
      <c r="F453" s="545"/>
      <c r="G453" s="1840"/>
      <c r="H453" s="545"/>
      <c r="I453" s="545"/>
      <c r="J453" s="78"/>
      <c r="K453" s="1089"/>
      <c r="L453" s="157"/>
      <c r="M453" s="1029"/>
    </row>
    <row r="454" spans="2:13" hidden="1">
      <c r="B454" s="910"/>
      <c r="C454" s="644"/>
      <c r="D454" s="649"/>
      <c r="E454" s="545"/>
      <c r="F454" s="545"/>
      <c r="G454" s="1840"/>
      <c r="H454" s="545"/>
      <c r="I454" s="545"/>
      <c r="J454" s="78"/>
      <c r="K454" s="1089"/>
      <c r="L454" s="157"/>
      <c r="M454" s="1029"/>
    </row>
    <row r="455" spans="2:13" hidden="1">
      <c r="B455" s="910"/>
      <c r="C455" s="644"/>
      <c r="D455" s="649"/>
      <c r="E455" s="545"/>
      <c r="F455" s="545"/>
      <c r="G455" s="1840"/>
      <c r="H455" s="545"/>
      <c r="I455" s="545"/>
      <c r="J455" s="78"/>
      <c r="K455" s="1089"/>
      <c r="L455" s="157"/>
      <c r="M455" s="1029"/>
    </row>
    <row r="456" spans="2:13" hidden="1">
      <c r="B456" s="910"/>
      <c r="C456" s="644"/>
      <c r="D456" s="649"/>
      <c r="E456" s="545"/>
      <c r="F456" s="545"/>
      <c r="G456" s="1840"/>
      <c r="H456" s="545"/>
      <c r="I456" s="545"/>
      <c r="J456" s="78"/>
      <c r="K456" s="1089"/>
      <c r="L456" s="157"/>
      <c r="M456" s="1029"/>
    </row>
    <row r="457" spans="2:13" hidden="1">
      <c r="B457" s="910"/>
      <c r="C457" s="644"/>
      <c r="D457" s="649"/>
      <c r="E457" s="545"/>
      <c r="F457" s="545"/>
      <c r="G457" s="1840"/>
      <c r="H457" s="545"/>
      <c r="I457" s="545"/>
      <c r="J457" s="78"/>
      <c r="K457" s="1089"/>
      <c r="L457" s="157"/>
      <c r="M457" s="1029"/>
    </row>
    <row r="458" spans="2:13" hidden="1">
      <c r="B458" s="910"/>
      <c r="C458" s="644"/>
      <c r="D458" s="649"/>
      <c r="E458" s="545"/>
      <c r="F458" s="545"/>
      <c r="G458" s="1840"/>
      <c r="H458" s="545"/>
      <c r="I458" s="545"/>
      <c r="J458" s="78"/>
      <c r="K458" s="1089"/>
      <c r="L458" s="157"/>
      <c r="M458" s="1029"/>
    </row>
    <row r="459" spans="2:13" hidden="1">
      <c r="B459" s="910"/>
      <c r="C459" s="644"/>
      <c r="D459" s="649"/>
      <c r="E459" s="545"/>
      <c r="F459" s="545"/>
      <c r="G459" s="1840"/>
      <c r="H459" s="545"/>
      <c r="I459" s="545"/>
      <c r="J459" s="78"/>
      <c r="K459" s="1089"/>
      <c r="L459" s="157"/>
      <c r="M459" s="1029"/>
    </row>
    <row r="460" spans="2:13" hidden="1">
      <c r="B460" s="910"/>
      <c r="C460" s="644"/>
      <c r="D460" s="649"/>
      <c r="E460" s="545"/>
      <c r="F460" s="545"/>
      <c r="G460" s="1840"/>
      <c r="H460" s="545"/>
      <c r="I460" s="545"/>
      <c r="J460" s="78"/>
      <c r="K460" s="1089"/>
      <c r="L460" s="157"/>
      <c r="M460" s="1029"/>
    </row>
    <row r="461" spans="2:13" hidden="1">
      <c r="B461" s="910"/>
      <c r="C461" s="644"/>
      <c r="D461" s="649"/>
      <c r="E461" s="545"/>
      <c r="F461" s="545"/>
      <c r="G461" s="1840"/>
      <c r="H461" s="545"/>
      <c r="I461" s="545"/>
      <c r="J461" s="78"/>
      <c r="K461" s="1089"/>
      <c r="L461" s="157"/>
      <c r="M461" s="1029"/>
    </row>
    <row r="462" spans="2:13" hidden="1">
      <c r="B462" s="910"/>
      <c r="C462" s="644"/>
      <c r="D462" s="649"/>
      <c r="E462" s="545"/>
      <c r="F462" s="545"/>
      <c r="G462" s="1840"/>
      <c r="H462" s="545"/>
      <c r="I462" s="545"/>
      <c r="J462" s="78"/>
      <c r="K462" s="1089"/>
      <c r="L462" s="157"/>
      <c r="M462" s="1029"/>
    </row>
    <row r="463" spans="2:13" hidden="1">
      <c r="B463" s="910"/>
      <c r="C463" s="644"/>
      <c r="D463" s="649"/>
      <c r="E463" s="545"/>
      <c r="F463" s="545"/>
      <c r="G463" s="1840"/>
      <c r="H463" s="545"/>
      <c r="I463" s="545"/>
      <c r="J463" s="78"/>
      <c r="K463" s="1089"/>
      <c r="L463" s="157"/>
      <c r="M463" s="1029"/>
    </row>
    <row r="464" spans="2:13" hidden="1">
      <c r="B464" s="910"/>
      <c r="C464" s="644"/>
      <c r="D464" s="649"/>
      <c r="E464" s="545"/>
      <c r="F464" s="545"/>
      <c r="G464" s="1840"/>
      <c r="H464" s="545"/>
      <c r="I464" s="545"/>
      <c r="J464" s="78"/>
      <c r="K464" s="1089"/>
      <c r="L464" s="157"/>
      <c r="M464" s="1029"/>
    </row>
    <row r="465" spans="2:13" hidden="1">
      <c r="B465" s="910"/>
      <c r="C465" s="644"/>
      <c r="D465" s="649"/>
      <c r="E465" s="545"/>
      <c r="F465" s="545"/>
      <c r="G465" s="1840"/>
      <c r="H465" s="545"/>
      <c r="I465" s="545"/>
      <c r="J465" s="78"/>
      <c r="K465" s="1089"/>
      <c r="L465" s="157"/>
      <c r="M465" s="1029"/>
    </row>
    <row r="466" spans="2:13" hidden="1">
      <c r="B466" s="910"/>
      <c r="C466" s="644"/>
      <c r="D466" s="649"/>
      <c r="E466" s="545"/>
      <c r="F466" s="545"/>
      <c r="G466" s="1840"/>
      <c r="H466" s="545"/>
      <c r="I466" s="545"/>
      <c r="J466" s="78"/>
      <c r="K466" s="1089"/>
      <c r="L466" s="157"/>
      <c r="M466" s="1029"/>
    </row>
    <row r="467" spans="2:13" hidden="1">
      <c r="B467" s="910"/>
      <c r="C467" s="644"/>
      <c r="D467" s="649"/>
      <c r="E467" s="545"/>
      <c r="F467" s="545"/>
      <c r="G467" s="1840"/>
      <c r="H467" s="545"/>
      <c r="I467" s="545"/>
      <c r="J467" s="78"/>
      <c r="K467" s="1089"/>
      <c r="L467" s="157"/>
      <c r="M467" s="1029"/>
    </row>
    <row r="468" spans="2:13" hidden="1">
      <c r="B468" s="910"/>
      <c r="C468" s="644"/>
      <c r="D468" s="649"/>
      <c r="E468" s="545"/>
      <c r="F468" s="545"/>
      <c r="G468" s="1840"/>
      <c r="H468" s="545"/>
      <c r="I468" s="545"/>
      <c r="J468" s="78"/>
      <c r="K468" s="1089"/>
      <c r="L468" s="157"/>
      <c r="M468" s="1029"/>
    </row>
    <row r="469" spans="2:13" hidden="1">
      <c r="B469" s="910"/>
      <c r="C469" s="644"/>
      <c r="D469" s="649"/>
      <c r="E469" s="545"/>
      <c r="F469" s="545"/>
      <c r="G469" s="1840"/>
      <c r="H469" s="545"/>
      <c r="I469" s="545"/>
      <c r="J469" s="78"/>
      <c r="K469" s="1089"/>
      <c r="L469" s="157"/>
      <c r="M469" s="1029"/>
    </row>
    <row r="470" spans="2:13" hidden="1">
      <c r="B470" s="910"/>
      <c r="C470" s="644"/>
      <c r="D470" s="649"/>
      <c r="E470" s="545"/>
      <c r="F470" s="545"/>
      <c r="G470" s="1840"/>
      <c r="H470" s="545"/>
      <c r="I470" s="545"/>
      <c r="J470" s="78"/>
      <c r="K470" s="1089"/>
      <c r="L470" s="157"/>
      <c r="M470" s="1029"/>
    </row>
    <row r="471" spans="2:13" hidden="1">
      <c r="B471" s="910"/>
      <c r="C471" s="644"/>
      <c r="D471" s="649"/>
      <c r="E471" s="545"/>
      <c r="F471" s="545"/>
      <c r="G471" s="1840"/>
      <c r="H471" s="545"/>
      <c r="I471" s="545"/>
      <c r="J471" s="78"/>
      <c r="K471" s="1089"/>
      <c r="L471" s="157"/>
      <c r="M471" s="1029"/>
    </row>
    <row r="472" spans="2:13" hidden="1">
      <c r="B472" s="910"/>
      <c r="C472" s="644"/>
      <c r="D472" s="649"/>
      <c r="E472" s="545"/>
      <c r="F472" s="545"/>
      <c r="G472" s="1840"/>
      <c r="H472" s="545"/>
      <c r="I472" s="545"/>
      <c r="J472" s="78"/>
      <c r="K472" s="1089"/>
      <c r="L472" s="157"/>
      <c r="M472" s="1029"/>
    </row>
    <row r="473" spans="2:13" hidden="1">
      <c r="B473" s="910"/>
      <c r="C473" s="644"/>
      <c r="D473" s="649"/>
      <c r="E473" s="545"/>
      <c r="F473" s="545"/>
      <c r="G473" s="1840"/>
      <c r="H473" s="545"/>
      <c r="I473" s="545"/>
      <c r="J473" s="78"/>
      <c r="K473" s="1089"/>
      <c r="L473" s="157"/>
      <c r="M473" s="1029"/>
    </row>
    <row r="474" spans="2:13" hidden="1">
      <c r="B474" s="910"/>
      <c r="C474" s="644"/>
      <c r="D474" s="649"/>
      <c r="E474" s="545"/>
      <c r="F474" s="545"/>
      <c r="G474" s="1840"/>
      <c r="H474" s="545"/>
      <c r="I474" s="545"/>
      <c r="J474" s="78"/>
      <c r="K474" s="1089"/>
      <c r="L474" s="157"/>
      <c r="M474" s="1029"/>
    </row>
    <row r="475" spans="2:13" hidden="1">
      <c r="B475" s="910"/>
      <c r="C475" s="644"/>
      <c r="D475" s="649"/>
      <c r="E475" s="545"/>
      <c r="F475" s="545"/>
      <c r="G475" s="1840"/>
      <c r="H475" s="545"/>
      <c r="I475" s="545"/>
      <c r="J475" s="78"/>
      <c r="K475" s="1089"/>
      <c r="L475" s="157"/>
      <c r="M475" s="1029"/>
    </row>
    <row r="476" spans="2:13" hidden="1">
      <c r="B476" s="910"/>
      <c r="C476" s="644"/>
      <c r="D476" s="649"/>
      <c r="E476" s="545"/>
      <c r="F476" s="545"/>
      <c r="G476" s="1840"/>
      <c r="H476" s="545"/>
      <c r="I476" s="545"/>
      <c r="J476" s="78"/>
      <c r="K476" s="1089"/>
      <c r="L476" s="157"/>
      <c r="M476" s="1029"/>
    </row>
    <row r="477" spans="2:13" hidden="1">
      <c r="B477" s="910"/>
      <c r="C477" s="644"/>
      <c r="D477" s="649"/>
      <c r="E477" s="545"/>
      <c r="F477" s="545"/>
      <c r="G477" s="1840"/>
      <c r="H477" s="545"/>
      <c r="I477" s="545"/>
      <c r="J477" s="78"/>
      <c r="K477" s="1089"/>
      <c r="L477" s="157"/>
      <c r="M477" s="1029"/>
    </row>
    <row r="478" spans="2:13" hidden="1">
      <c r="B478" s="910"/>
      <c r="C478" s="644"/>
      <c r="D478" s="649"/>
      <c r="E478" s="545"/>
      <c r="F478" s="545"/>
      <c r="G478" s="1840"/>
      <c r="H478" s="545"/>
      <c r="I478" s="545"/>
      <c r="J478" s="78"/>
      <c r="K478" s="1089"/>
      <c r="L478" s="157"/>
      <c r="M478" s="1029"/>
    </row>
    <row r="479" spans="2:13" hidden="1">
      <c r="B479" s="910"/>
      <c r="C479" s="644"/>
      <c r="D479" s="649"/>
      <c r="E479" s="545"/>
      <c r="F479" s="545"/>
      <c r="G479" s="1840"/>
      <c r="H479" s="545"/>
      <c r="I479" s="545"/>
      <c r="J479" s="78"/>
      <c r="K479" s="1089"/>
      <c r="L479" s="157"/>
      <c r="M479" s="1029"/>
    </row>
    <row r="480" spans="2:13" hidden="1">
      <c r="B480" s="910"/>
      <c r="C480" s="644"/>
      <c r="D480" s="649"/>
      <c r="E480" s="545"/>
      <c r="F480" s="545"/>
      <c r="G480" s="1840"/>
      <c r="H480" s="545"/>
      <c r="I480" s="545"/>
      <c r="J480" s="78"/>
      <c r="K480" s="1089"/>
      <c r="L480" s="157"/>
      <c r="M480" s="1029"/>
    </row>
    <row r="481" spans="2:13" hidden="1">
      <c r="B481" s="910"/>
      <c r="C481" s="644"/>
      <c r="D481" s="649"/>
      <c r="E481" s="545"/>
      <c r="F481" s="545"/>
      <c r="G481" s="1840"/>
      <c r="H481" s="545"/>
      <c r="I481" s="545"/>
      <c r="J481" s="78"/>
      <c r="K481" s="1089"/>
      <c r="L481" s="157"/>
      <c r="M481" s="1029"/>
    </row>
    <row r="482" spans="2:13" hidden="1">
      <c r="B482" s="910"/>
      <c r="C482" s="644"/>
      <c r="D482" s="649"/>
      <c r="E482" s="545"/>
      <c r="F482" s="545"/>
      <c r="G482" s="1840"/>
      <c r="H482" s="545"/>
      <c r="I482" s="545"/>
      <c r="J482" s="78"/>
      <c r="K482" s="1089"/>
      <c r="L482" s="157"/>
      <c r="M482" s="1029"/>
    </row>
    <row r="483" spans="2:13" hidden="1">
      <c r="B483" s="910"/>
      <c r="C483" s="644"/>
      <c r="D483" s="649"/>
      <c r="E483" s="545"/>
      <c r="F483" s="545"/>
      <c r="G483" s="1840"/>
      <c r="H483" s="545"/>
      <c r="I483" s="545"/>
      <c r="J483" s="78"/>
      <c r="K483" s="1089"/>
      <c r="L483" s="157"/>
      <c r="M483" s="1029"/>
    </row>
    <row r="484" spans="2:13" hidden="1">
      <c r="B484" s="910"/>
      <c r="C484" s="644"/>
      <c r="D484" s="649"/>
      <c r="E484" s="545"/>
      <c r="F484" s="545"/>
      <c r="G484" s="1840"/>
      <c r="H484" s="545"/>
      <c r="I484" s="545"/>
      <c r="J484" s="78"/>
      <c r="K484" s="1089"/>
      <c r="L484" s="157"/>
      <c r="M484" s="1029"/>
    </row>
    <row r="485" spans="2:13" hidden="1">
      <c r="B485" s="910"/>
      <c r="C485" s="644"/>
      <c r="D485" s="649"/>
      <c r="E485" s="545"/>
      <c r="F485" s="545"/>
      <c r="G485" s="1840"/>
      <c r="H485" s="545"/>
      <c r="I485" s="545"/>
      <c r="J485" s="78"/>
      <c r="K485" s="1089"/>
      <c r="L485" s="157"/>
      <c r="M485" s="1029"/>
    </row>
    <row r="486" spans="2:13" hidden="1">
      <c r="B486" s="910"/>
      <c r="C486" s="644"/>
      <c r="D486" s="649"/>
      <c r="E486" s="545"/>
      <c r="F486" s="545"/>
      <c r="G486" s="1840"/>
      <c r="H486" s="545"/>
      <c r="I486" s="545"/>
      <c r="J486" s="78"/>
      <c r="K486" s="1089"/>
      <c r="L486" s="157"/>
      <c r="M486" s="1029"/>
    </row>
    <row r="487" spans="2:13" hidden="1">
      <c r="B487" s="910"/>
      <c r="C487" s="644"/>
      <c r="D487" s="649"/>
      <c r="E487" s="545"/>
      <c r="F487" s="545"/>
      <c r="G487" s="1840"/>
      <c r="H487" s="545"/>
      <c r="I487" s="545"/>
      <c r="J487" s="78"/>
      <c r="K487" s="1089"/>
      <c r="L487" s="157"/>
      <c r="M487" s="1029"/>
    </row>
    <row r="488" spans="2:13" hidden="1">
      <c r="B488" s="910"/>
      <c r="C488" s="644"/>
      <c r="D488" s="649"/>
      <c r="E488" s="545"/>
      <c r="F488" s="545"/>
      <c r="G488" s="1840"/>
      <c r="H488" s="545"/>
      <c r="I488" s="545"/>
      <c r="J488" s="78"/>
      <c r="K488" s="1089"/>
      <c r="L488" s="157"/>
      <c r="M488" s="1029"/>
    </row>
    <row r="489" spans="2:13" hidden="1">
      <c r="B489" s="910"/>
      <c r="C489" s="644"/>
      <c r="D489" s="649"/>
      <c r="E489" s="545"/>
      <c r="F489" s="545"/>
      <c r="G489" s="1840"/>
      <c r="H489" s="545"/>
      <c r="I489" s="545"/>
      <c r="J489" s="78"/>
      <c r="K489" s="1089"/>
      <c r="L489" s="157"/>
      <c r="M489" s="1029"/>
    </row>
    <row r="490" spans="2:13" hidden="1">
      <c r="B490" s="910"/>
      <c r="C490" s="644"/>
      <c r="D490" s="649"/>
      <c r="E490" s="545"/>
      <c r="F490" s="545"/>
      <c r="G490" s="1840"/>
      <c r="H490" s="545"/>
      <c r="I490" s="545"/>
      <c r="J490" s="78"/>
      <c r="K490" s="1089"/>
      <c r="L490" s="157"/>
      <c r="M490" s="1029"/>
    </row>
    <row r="491" spans="2:13" hidden="1">
      <c r="B491" s="910"/>
      <c r="C491" s="644"/>
      <c r="D491" s="649"/>
      <c r="E491" s="545"/>
      <c r="F491" s="545"/>
      <c r="G491" s="1840"/>
      <c r="H491" s="545"/>
      <c r="I491" s="545"/>
      <c r="J491" s="78"/>
      <c r="K491" s="1089"/>
      <c r="L491" s="157"/>
      <c r="M491" s="1029"/>
    </row>
    <row r="492" spans="2:13" hidden="1">
      <c r="B492" s="910"/>
      <c r="C492" s="644"/>
      <c r="D492" s="649"/>
      <c r="E492" s="545"/>
      <c r="F492" s="545"/>
      <c r="G492" s="1840"/>
      <c r="H492" s="545"/>
      <c r="I492" s="545"/>
      <c r="J492" s="78"/>
      <c r="K492" s="1089"/>
      <c r="L492" s="157"/>
      <c r="M492" s="1029"/>
    </row>
    <row r="493" spans="2:13" hidden="1">
      <c r="B493" s="910"/>
      <c r="C493" s="644"/>
      <c r="D493" s="649"/>
      <c r="E493" s="545"/>
      <c r="F493" s="545"/>
      <c r="G493" s="1840"/>
      <c r="H493" s="545"/>
      <c r="I493" s="545"/>
      <c r="J493" s="78"/>
      <c r="K493" s="1089"/>
      <c r="L493" s="157"/>
      <c r="M493" s="1029"/>
    </row>
    <row r="494" spans="2:13" hidden="1">
      <c r="B494" s="910"/>
      <c r="C494" s="644"/>
      <c r="D494" s="649"/>
      <c r="E494" s="545"/>
      <c r="F494" s="545"/>
      <c r="G494" s="1840"/>
      <c r="H494" s="545"/>
      <c r="I494" s="545"/>
      <c r="J494" s="78"/>
      <c r="K494" s="1089"/>
      <c r="L494" s="157"/>
      <c r="M494" s="1029"/>
    </row>
    <row r="495" spans="2:13" hidden="1">
      <c r="B495" s="910"/>
      <c r="C495" s="644"/>
      <c r="D495" s="649"/>
      <c r="E495" s="545"/>
      <c r="F495" s="545"/>
      <c r="G495" s="1840"/>
      <c r="H495" s="545"/>
      <c r="I495" s="545"/>
      <c r="J495" s="78"/>
      <c r="K495" s="1089"/>
      <c r="L495" s="157"/>
      <c r="M495" s="1029"/>
    </row>
    <row r="496" spans="2:13" hidden="1">
      <c r="B496" s="910"/>
      <c r="C496" s="644"/>
      <c r="D496" s="649"/>
      <c r="E496" s="545"/>
      <c r="F496" s="545"/>
      <c r="G496" s="1840"/>
      <c r="H496" s="545"/>
      <c r="I496" s="545"/>
      <c r="J496" s="78"/>
      <c r="K496" s="1089"/>
      <c r="L496" s="157"/>
      <c r="M496" s="1029"/>
    </row>
    <row r="497" spans="2:13" hidden="1">
      <c r="B497" s="910"/>
      <c r="C497" s="644"/>
      <c r="D497" s="649"/>
      <c r="E497" s="545"/>
      <c r="F497" s="545"/>
      <c r="G497" s="1840"/>
      <c r="H497" s="545"/>
      <c r="I497" s="545"/>
      <c r="J497" s="78"/>
      <c r="K497" s="1089"/>
      <c r="L497" s="157"/>
      <c r="M497" s="1029"/>
    </row>
    <row r="498" spans="2:13" hidden="1">
      <c r="B498" s="910"/>
      <c r="C498" s="644"/>
      <c r="D498" s="649"/>
      <c r="E498" s="545"/>
      <c r="F498" s="545"/>
      <c r="G498" s="1840"/>
      <c r="H498" s="545"/>
      <c r="I498" s="545"/>
      <c r="J498" s="78"/>
      <c r="K498" s="1089"/>
      <c r="L498" s="157"/>
      <c r="M498" s="1029"/>
    </row>
    <row r="499" spans="2:13" hidden="1">
      <c r="B499" s="910"/>
      <c r="C499" s="644"/>
      <c r="D499" s="649"/>
      <c r="E499" s="545"/>
      <c r="F499" s="545"/>
      <c r="G499" s="1840"/>
      <c r="H499" s="545"/>
      <c r="I499" s="545"/>
      <c r="J499" s="78"/>
      <c r="K499" s="1089"/>
      <c r="L499" s="157"/>
      <c r="M499" s="1029"/>
    </row>
    <row r="500" spans="2:13" hidden="1">
      <c r="B500" s="910"/>
      <c r="C500" s="644"/>
      <c r="D500" s="649"/>
      <c r="E500" s="545"/>
      <c r="F500" s="545"/>
      <c r="G500" s="1840"/>
      <c r="H500" s="545"/>
      <c r="I500" s="545"/>
      <c r="J500" s="78"/>
      <c r="K500" s="1089"/>
      <c r="L500" s="157"/>
      <c r="M500" s="1029"/>
    </row>
    <row r="501" spans="2:13" hidden="1">
      <c r="B501" s="910"/>
      <c r="C501" s="644"/>
      <c r="D501" s="649"/>
      <c r="E501" s="545"/>
      <c r="F501" s="545"/>
      <c r="G501" s="1840"/>
      <c r="H501" s="545"/>
      <c r="I501" s="545"/>
      <c r="J501" s="78"/>
      <c r="K501" s="1089"/>
      <c r="L501" s="157"/>
      <c r="M501" s="1029"/>
    </row>
    <row r="502" spans="2:13" hidden="1">
      <c r="B502" s="910"/>
      <c r="C502" s="644"/>
      <c r="D502" s="649"/>
      <c r="E502" s="545"/>
      <c r="F502" s="545"/>
      <c r="G502" s="1840"/>
      <c r="H502" s="545"/>
      <c r="I502" s="545"/>
      <c r="J502" s="78"/>
      <c r="K502" s="1089"/>
      <c r="L502" s="157"/>
      <c r="M502" s="1029"/>
    </row>
    <row r="503" spans="2:13" hidden="1">
      <c r="B503" s="910"/>
      <c r="C503" s="644"/>
      <c r="D503" s="649"/>
      <c r="E503" s="545"/>
      <c r="F503" s="545"/>
      <c r="G503" s="1840"/>
      <c r="H503" s="545"/>
      <c r="I503" s="545"/>
      <c r="J503" s="78"/>
      <c r="K503" s="1089"/>
      <c r="L503" s="157"/>
      <c r="M503" s="1029"/>
    </row>
    <row r="504" spans="2:13" hidden="1">
      <c r="B504" s="910"/>
      <c r="C504" s="644"/>
      <c r="D504" s="649"/>
      <c r="E504" s="545"/>
      <c r="F504" s="545"/>
      <c r="G504" s="1840"/>
      <c r="H504" s="545"/>
      <c r="I504" s="545"/>
      <c r="J504" s="78"/>
      <c r="K504" s="1089"/>
      <c r="L504" s="157"/>
      <c r="M504" s="1029"/>
    </row>
    <row r="505" spans="2:13" hidden="1">
      <c r="B505" s="910"/>
      <c r="C505" s="644"/>
      <c r="D505" s="649"/>
      <c r="E505" s="545"/>
      <c r="F505" s="545"/>
      <c r="G505" s="1840"/>
      <c r="H505" s="545"/>
      <c r="I505" s="545"/>
      <c r="J505" s="78"/>
      <c r="K505" s="1089"/>
      <c r="L505" s="157"/>
      <c r="M505" s="1029"/>
    </row>
    <row r="506" spans="2:13" hidden="1">
      <c r="B506" s="910"/>
      <c r="C506" s="644"/>
      <c r="D506" s="649"/>
      <c r="E506" s="545"/>
      <c r="F506" s="545"/>
      <c r="G506" s="1840"/>
      <c r="H506" s="545"/>
      <c r="I506" s="545"/>
      <c r="J506" s="78"/>
      <c r="K506" s="1089"/>
      <c r="L506" s="157"/>
      <c r="M506" s="1029"/>
    </row>
    <row r="507" spans="2:13" hidden="1">
      <c r="B507" s="910"/>
      <c r="C507" s="644"/>
      <c r="D507" s="649"/>
      <c r="E507" s="545"/>
      <c r="F507" s="545"/>
      <c r="G507" s="1840"/>
      <c r="H507" s="545"/>
      <c r="I507" s="545"/>
      <c r="J507" s="78"/>
      <c r="K507" s="1089"/>
      <c r="L507" s="157"/>
      <c r="M507" s="1029"/>
    </row>
    <row r="508" spans="2:13" hidden="1">
      <c r="B508" s="910"/>
      <c r="C508" s="644"/>
      <c r="D508" s="649"/>
      <c r="E508" s="545"/>
      <c r="F508" s="545"/>
      <c r="G508" s="1840"/>
      <c r="H508" s="545"/>
      <c r="I508" s="545"/>
      <c r="J508" s="78"/>
      <c r="K508" s="1089"/>
      <c r="L508" s="157"/>
      <c r="M508" s="1029"/>
    </row>
    <row r="509" spans="2:13" hidden="1">
      <c r="B509" s="910"/>
      <c r="C509" s="644"/>
      <c r="D509" s="649"/>
      <c r="E509" s="545"/>
      <c r="F509" s="545"/>
      <c r="G509" s="1840"/>
      <c r="H509" s="545"/>
      <c r="I509" s="545"/>
      <c r="J509" s="78"/>
      <c r="K509" s="1089"/>
      <c r="L509" s="157"/>
      <c r="M509" s="1029"/>
    </row>
    <row r="510" spans="2:13" hidden="1">
      <c r="B510" s="910"/>
      <c r="C510" s="644"/>
      <c r="D510" s="649"/>
      <c r="E510" s="545"/>
      <c r="F510" s="545"/>
      <c r="G510" s="1840"/>
      <c r="H510" s="545"/>
      <c r="I510" s="545"/>
      <c r="J510" s="78"/>
      <c r="K510" s="1089"/>
      <c r="L510" s="157"/>
      <c r="M510" s="1029"/>
    </row>
    <row r="511" spans="2:13" hidden="1">
      <c r="B511" s="910"/>
      <c r="C511" s="644"/>
      <c r="D511" s="649"/>
      <c r="E511" s="545"/>
      <c r="F511" s="545"/>
      <c r="G511" s="1840"/>
      <c r="H511" s="545"/>
      <c r="I511" s="545"/>
      <c r="J511" s="78"/>
      <c r="K511" s="1089"/>
      <c r="L511" s="157"/>
      <c r="M511" s="1029"/>
    </row>
    <row r="512" spans="2:13" hidden="1">
      <c r="B512" s="910"/>
      <c r="C512" s="644"/>
      <c r="D512" s="649"/>
      <c r="E512" s="545"/>
      <c r="F512" s="545"/>
      <c r="G512" s="1840"/>
      <c r="H512" s="545"/>
      <c r="I512" s="545"/>
      <c r="J512" s="78"/>
      <c r="K512" s="1089"/>
      <c r="L512" s="157"/>
      <c r="M512" s="1029"/>
    </row>
    <row r="513" spans="2:13" hidden="1">
      <c r="B513" s="910"/>
      <c r="C513" s="644"/>
      <c r="D513" s="649"/>
      <c r="E513" s="545"/>
      <c r="F513" s="545"/>
      <c r="G513" s="1840"/>
      <c r="H513" s="545"/>
      <c r="I513" s="545"/>
      <c r="J513" s="78"/>
      <c r="K513" s="1089"/>
      <c r="L513" s="157"/>
      <c r="M513" s="1029"/>
    </row>
    <row r="514" spans="2:13" hidden="1">
      <c r="B514" s="910"/>
      <c r="C514" s="644"/>
      <c r="D514" s="649"/>
      <c r="E514" s="545"/>
      <c r="F514" s="545"/>
      <c r="G514" s="1840"/>
      <c r="H514" s="545"/>
      <c r="I514" s="545"/>
      <c r="J514" s="78"/>
      <c r="K514" s="1089"/>
      <c r="L514" s="157"/>
      <c r="M514" s="1029"/>
    </row>
    <row r="515" spans="2:13" hidden="1">
      <c r="B515" s="910"/>
      <c r="C515" s="644"/>
      <c r="D515" s="649"/>
      <c r="E515" s="545"/>
      <c r="F515" s="545"/>
      <c r="G515" s="1840"/>
      <c r="H515" s="545"/>
      <c r="I515" s="545"/>
      <c r="J515" s="78"/>
      <c r="K515" s="1089"/>
      <c r="L515" s="157"/>
      <c r="M515" s="1029"/>
    </row>
    <row r="516" spans="2:13" hidden="1">
      <c r="B516" s="910"/>
      <c r="C516" s="644"/>
      <c r="D516" s="649"/>
      <c r="E516" s="545"/>
      <c r="F516" s="545"/>
      <c r="G516" s="1840"/>
      <c r="H516" s="545"/>
      <c r="I516" s="545"/>
      <c r="J516" s="78"/>
      <c r="K516" s="1089"/>
      <c r="L516" s="157"/>
      <c r="M516" s="1029"/>
    </row>
    <row r="517" spans="2:13" hidden="1">
      <c r="B517" s="910"/>
      <c r="C517" s="644"/>
      <c r="D517" s="649"/>
      <c r="E517" s="545"/>
      <c r="F517" s="545"/>
      <c r="G517" s="1840"/>
      <c r="H517" s="545"/>
      <c r="I517" s="545"/>
      <c r="J517" s="78"/>
      <c r="K517" s="1089"/>
      <c r="L517" s="157"/>
      <c r="M517" s="1029"/>
    </row>
    <row r="518" spans="2:13" hidden="1">
      <c r="B518" s="910"/>
      <c r="C518" s="644"/>
      <c r="D518" s="649"/>
      <c r="E518" s="545"/>
      <c r="F518" s="545"/>
      <c r="G518" s="1840"/>
      <c r="H518" s="545"/>
      <c r="I518" s="545"/>
      <c r="J518" s="78"/>
      <c r="K518" s="1089"/>
      <c r="L518" s="157"/>
      <c r="M518" s="1029"/>
    </row>
    <row r="519" spans="2:13" hidden="1">
      <c r="B519" s="910"/>
      <c r="C519" s="644"/>
      <c r="D519" s="649"/>
      <c r="E519" s="545"/>
      <c r="F519" s="545"/>
      <c r="G519" s="1840"/>
      <c r="H519" s="545"/>
      <c r="I519" s="545"/>
      <c r="J519" s="78"/>
      <c r="K519" s="1089"/>
      <c r="L519" s="157"/>
      <c r="M519" s="1029"/>
    </row>
    <row r="520" spans="2:13" hidden="1">
      <c r="B520" s="910"/>
      <c r="C520" s="644"/>
      <c r="D520" s="649"/>
      <c r="E520" s="545"/>
      <c r="F520" s="545"/>
      <c r="G520" s="1840"/>
      <c r="H520" s="545"/>
      <c r="I520" s="545"/>
      <c r="J520" s="78"/>
      <c r="K520" s="1089"/>
      <c r="L520" s="157"/>
      <c r="M520" s="1029"/>
    </row>
    <row r="521" spans="2:13" hidden="1">
      <c r="B521" s="910"/>
      <c r="C521" s="644"/>
      <c r="D521" s="649"/>
      <c r="E521" s="545"/>
      <c r="F521" s="545"/>
      <c r="G521" s="1840"/>
      <c r="H521" s="545"/>
      <c r="I521" s="545"/>
      <c r="J521" s="78"/>
      <c r="K521" s="1089"/>
      <c r="L521" s="157"/>
      <c r="M521" s="1029"/>
    </row>
    <row r="522" spans="2:13" hidden="1">
      <c r="B522" s="910"/>
      <c r="C522" s="644"/>
      <c r="D522" s="649"/>
      <c r="E522" s="545"/>
      <c r="F522" s="545"/>
      <c r="G522" s="1840"/>
      <c r="H522" s="545"/>
      <c r="I522" s="545"/>
      <c r="J522" s="78"/>
      <c r="K522" s="1089"/>
      <c r="L522" s="157"/>
      <c r="M522" s="1029"/>
    </row>
    <row r="523" spans="2:13" hidden="1">
      <c r="B523" s="910"/>
      <c r="C523" s="644"/>
      <c r="D523" s="649"/>
      <c r="E523" s="545"/>
      <c r="F523" s="545"/>
      <c r="G523" s="1840"/>
      <c r="H523" s="545"/>
      <c r="I523" s="545"/>
      <c r="J523" s="78"/>
      <c r="K523" s="1089"/>
      <c r="L523" s="157"/>
      <c r="M523" s="1029"/>
    </row>
    <row r="524" spans="2:13" hidden="1">
      <c r="B524" s="910"/>
      <c r="C524" s="644"/>
      <c r="D524" s="649"/>
      <c r="E524" s="545"/>
      <c r="F524" s="545"/>
      <c r="G524" s="1840"/>
      <c r="H524" s="545"/>
      <c r="I524" s="545"/>
      <c r="J524" s="78"/>
      <c r="K524" s="1089"/>
      <c r="L524" s="157"/>
      <c r="M524" s="1029"/>
    </row>
    <row r="525" spans="2:13" hidden="1">
      <c r="B525" s="910"/>
      <c r="C525" s="644"/>
      <c r="D525" s="649"/>
      <c r="E525" s="545"/>
      <c r="F525" s="545"/>
      <c r="G525" s="1840"/>
      <c r="H525" s="545"/>
      <c r="I525" s="545"/>
      <c r="J525" s="78"/>
      <c r="K525" s="1089"/>
      <c r="L525" s="157"/>
      <c r="M525" s="1029"/>
    </row>
    <row r="526" spans="2:13" hidden="1">
      <c r="B526" s="910"/>
      <c r="C526" s="644"/>
      <c r="D526" s="649"/>
      <c r="E526" s="545"/>
      <c r="F526" s="545"/>
      <c r="G526" s="1840"/>
      <c r="H526" s="545"/>
      <c r="I526" s="545"/>
      <c r="J526" s="78"/>
      <c r="K526" s="1089"/>
      <c r="L526" s="157"/>
      <c r="M526" s="1029"/>
    </row>
    <row r="527" spans="2:13" hidden="1">
      <c r="B527" s="910"/>
      <c r="C527" s="644"/>
      <c r="D527" s="649"/>
      <c r="E527" s="545"/>
      <c r="F527" s="545"/>
      <c r="G527" s="1840"/>
      <c r="H527" s="545"/>
      <c r="I527" s="545"/>
      <c r="J527" s="78"/>
      <c r="K527" s="1089"/>
      <c r="L527" s="157"/>
      <c r="M527" s="1029"/>
    </row>
    <row r="528" spans="2:13" hidden="1">
      <c r="B528" s="910"/>
      <c r="C528" s="644"/>
      <c r="D528" s="649"/>
      <c r="E528" s="545"/>
      <c r="F528" s="545"/>
      <c r="G528" s="1840"/>
      <c r="H528" s="545"/>
      <c r="I528" s="545"/>
      <c r="J528" s="78"/>
      <c r="K528" s="1089"/>
      <c r="L528" s="157"/>
      <c r="M528" s="1029"/>
    </row>
    <row r="529" spans="2:13" hidden="1">
      <c r="B529" s="910"/>
      <c r="C529" s="644"/>
      <c r="D529" s="649"/>
      <c r="E529" s="545"/>
      <c r="F529" s="545"/>
      <c r="G529" s="1840"/>
      <c r="H529" s="545"/>
      <c r="I529" s="545"/>
      <c r="J529" s="78"/>
      <c r="K529" s="1089"/>
      <c r="L529" s="157"/>
      <c r="M529" s="1029"/>
    </row>
    <row r="530" spans="2:13" hidden="1">
      <c r="B530" s="910"/>
      <c r="C530" s="644"/>
      <c r="D530" s="649"/>
      <c r="E530" s="545"/>
      <c r="F530" s="545"/>
      <c r="G530" s="1840"/>
      <c r="H530" s="545"/>
      <c r="I530" s="545"/>
      <c r="J530" s="78"/>
      <c r="K530" s="1089"/>
      <c r="L530" s="157"/>
      <c r="M530" s="1029"/>
    </row>
    <row r="531" spans="2:13" hidden="1">
      <c r="B531" s="910"/>
      <c r="C531" s="644"/>
      <c r="D531" s="649"/>
      <c r="E531" s="545"/>
      <c r="F531" s="545"/>
      <c r="G531" s="1840"/>
      <c r="H531" s="545"/>
      <c r="I531" s="545"/>
      <c r="J531" s="78"/>
      <c r="K531" s="1089"/>
      <c r="L531" s="157"/>
      <c r="M531" s="1029"/>
    </row>
    <row r="532" spans="2:13" hidden="1">
      <c r="B532" s="910"/>
      <c r="C532" s="644"/>
      <c r="D532" s="649"/>
      <c r="E532" s="545"/>
      <c r="F532" s="545"/>
      <c r="G532" s="1840"/>
      <c r="H532" s="545"/>
      <c r="I532" s="545"/>
      <c r="J532" s="78"/>
      <c r="K532" s="1089"/>
      <c r="L532" s="157"/>
      <c r="M532" s="1029"/>
    </row>
    <row r="533" spans="2:13" hidden="1">
      <c r="B533" s="910"/>
      <c r="C533" s="644"/>
      <c r="D533" s="649"/>
      <c r="E533" s="545"/>
      <c r="F533" s="545"/>
      <c r="G533" s="1840"/>
      <c r="H533" s="545"/>
      <c r="I533" s="545"/>
      <c r="J533" s="78"/>
      <c r="K533" s="1089"/>
      <c r="L533" s="157"/>
      <c r="M533" s="1029"/>
    </row>
    <row r="534" spans="2:13" hidden="1">
      <c r="B534" s="910"/>
      <c r="C534" s="644"/>
      <c r="D534" s="649"/>
      <c r="E534" s="545"/>
      <c r="F534" s="545"/>
      <c r="G534" s="1840"/>
      <c r="H534" s="545"/>
      <c r="I534" s="545"/>
      <c r="J534" s="78"/>
      <c r="K534" s="1089"/>
      <c r="L534" s="157"/>
      <c r="M534" s="1029"/>
    </row>
    <row r="535" spans="2:13" hidden="1">
      <c r="B535" s="910"/>
      <c r="C535" s="644"/>
      <c r="D535" s="649"/>
      <c r="E535" s="545"/>
      <c r="F535" s="545"/>
      <c r="G535" s="1840"/>
      <c r="H535" s="545"/>
      <c r="I535" s="545"/>
      <c r="J535" s="78"/>
      <c r="K535" s="1089"/>
      <c r="L535" s="157"/>
      <c r="M535" s="1029"/>
    </row>
    <row r="536" spans="2:13" hidden="1">
      <c r="B536" s="910"/>
      <c r="C536" s="644"/>
      <c r="D536" s="649"/>
      <c r="E536" s="545"/>
      <c r="F536" s="545"/>
      <c r="G536" s="1840"/>
      <c r="H536" s="545"/>
      <c r="I536" s="545"/>
      <c r="J536" s="78"/>
      <c r="K536" s="1089"/>
      <c r="L536" s="157"/>
      <c r="M536" s="1029"/>
    </row>
    <row r="537" spans="2:13" hidden="1">
      <c r="B537" s="910"/>
      <c r="C537" s="644"/>
      <c r="D537" s="649"/>
      <c r="E537" s="545"/>
      <c r="F537" s="545"/>
      <c r="G537" s="1840"/>
      <c r="H537" s="545"/>
      <c r="I537" s="545"/>
      <c r="J537" s="78"/>
      <c r="K537" s="1089"/>
      <c r="L537" s="157"/>
      <c r="M537" s="1029"/>
    </row>
    <row r="538" spans="2:13" hidden="1">
      <c r="B538" s="910"/>
      <c r="C538" s="644"/>
      <c r="D538" s="649"/>
      <c r="E538" s="545"/>
      <c r="F538" s="545"/>
      <c r="G538" s="1840"/>
      <c r="H538" s="545"/>
      <c r="I538" s="545"/>
      <c r="J538" s="78"/>
      <c r="K538" s="1089"/>
      <c r="L538" s="157"/>
      <c r="M538" s="1029"/>
    </row>
    <row r="539" spans="2:13" hidden="1">
      <c r="B539" s="910"/>
      <c r="C539" s="644"/>
      <c r="D539" s="649"/>
      <c r="E539" s="545"/>
      <c r="F539" s="545"/>
      <c r="G539" s="1840"/>
      <c r="H539" s="545"/>
      <c r="I539" s="545"/>
      <c r="J539" s="78"/>
      <c r="K539" s="1089"/>
      <c r="L539" s="157"/>
      <c r="M539" s="1029"/>
    </row>
    <row r="540" spans="2:13" hidden="1">
      <c r="B540" s="910"/>
      <c r="C540" s="644"/>
      <c r="D540" s="649"/>
      <c r="E540" s="545"/>
      <c r="F540" s="545"/>
      <c r="G540" s="1840"/>
      <c r="H540" s="545"/>
      <c r="I540" s="545"/>
      <c r="J540" s="78"/>
      <c r="K540" s="1089"/>
      <c r="L540" s="157"/>
      <c r="M540" s="1029"/>
    </row>
    <row r="541" spans="2:13" hidden="1">
      <c r="B541" s="910"/>
      <c r="C541" s="644"/>
      <c r="D541" s="649"/>
      <c r="E541" s="545"/>
      <c r="F541" s="545"/>
      <c r="G541" s="1840"/>
      <c r="H541" s="545"/>
      <c r="I541" s="545"/>
      <c r="J541" s="78"/>
      <c r="K541" s="1089"/>
      <c r="L541" s="157"/>
      <c r="M541" s="1029"/>
    </row>
    <row r="542" spans="2:13" hidden="1">
      <c r="B542" s="910"/>
      <c r="C542" s="644"/>
      <c r="D542" s="649"/>
      <c r="E542" s="545"/>
      <c r="F542" s="545"/>
      <c r="G542" s="1840"/>
      <c r="H542" s="545"/>
      <c r="I542" s="545"/>
      <c r="J542" s="78"/>
      <c r="K542" s="1089"/>
      <c r="L542" s="157"/>
      <c r="M542" s="1029"/>
    </row>
    <row r="543" spans="2:13" hidden="1">
      <c r="B543" s="910"/>
      <c r="C543" s="644"/>
      <c r="D543" s="649"/>
      <c r="E543" s="545"/>
      <c r="F543" s="545"/>
      <c r="G543" s="1840"/>
      <c r="H543" s="545"/>
      <c r="I543" s="545"/>
      <c r="J543" s="78"/>
      <c r="K543" s="1089"/>
      <c r="L543" s="157"/>
      <c r="M543" s="1029"/>
    </row>
    <row r="544" spans="2:13" hidden="1">
      <c r="B544" s="910"/>
      <c r="C544" s="644"/>
      <c r="D544" s="649"/>
      <c r="E544" s="545"/>
      <c r="F544" s="545"/>
      <c r="G544" s="1840"/>
      <c r="H544" s="545"/>
      <c r="I544" s="545"/>
      <c r="J544" s="78"/>
      <c r="K544" s="1089"/>
      <c r="L544" s="157"/>
      <c r="M544" s="1029"/>
    </row>
    <row r="545" spans="2:13" hidden="1">
      <c r="B545" s="910"/>
      <c r="C545" s="644"/>
      <c r="D545" s="649"/>
      <c r="E545" s="545"/>
      <c r="F545" s="545"/>
      <c r="G545" s="1840"/>
      <c r="H545" s="545"/>
      <c r="I545" s="545"/>
      <c r="J545" s="78"/>
      <c r="K545" s="1089"/>
      <c r="L545" s="157"/>
      <c r="M545" s="1029"/>
    </row>
    <row r="546" spans="2:13" hidden="1">
      <c r="B546" s="910"/>
      <c r="C546" s="644"/>
      <c r="D546" s="649"/>
      <c r="E546" s="545"/>
      <c r="F546" s="545"/>
      <c r="G546" s="1840"/>
      <c r="H546" s="545"/>
      <c r="I546" s="545"/>
      <c r="J546" s="78"/>
      <c r="K546" s="1089"/>
      <c r="L546" s="157"/>
      <c r="M546" s="1029"/>
    </row>
    <row r="547" spans="2:13" hidden="1">
      <c r="B547" s="910"/>
      <c r="C547" s="644"/>
      <c r="D547" s="649"/>
      <c r="E547" s="545"/>
      <c r="F547" s="545"/>
      <c r="G547" s="1840"/>
      <c r="H547" s="545"/>
      <c r="I547" s="545"/>
      <c r="J547" s="78"/>
      <c r="K547" s="1089"/>
      <c r="L547" s="157"/>
      <c r="M547" s="1029"/>
    </row>
    <row r="548" spans="2:13" hidden="1">
      <c r="B548" s="910"/>
      <c r="C548" s="644"/>
      <c r="D548" s="649"/>
      <c r="E548" s="545"/>
      <c r="F548" s="545"/>
      <c r="G548" s="1840"/>
      <c r="H548" s="545"/>
      <c r="I548" s="545"/>
      <c r="J548" s="78"/>
      <c r="K548" s="1089"/>
      <c r="L548" s="157"/>
      <c r="M548" s="1029"/>
    </row>
    <row r="549" spans="2:13"/>
    <row r="550" spans="2:13"/>
    <row r="551" spans="2:13"/>
    <row r="552" spans="2:13"/>
  </sheetData>
  <sheetProtection algorithmName="SHA-512" hashValue="kCgNA5pIwpRlJtSd+hvuovalTdytz0ZC5Y0a8paI1OQtZhf1fNICNLKnYpHmzM/h+htVtwEY4Ad4HMRygOVcHw==" saltValue="Fx1HEKTj9BgTkd5otcS+2Q==" spinCount="100000" sheet="1" formatColumns="0" autoFilter="0"/>
  <protectedRanges>
    <protectedRange sqref="G4:G22 G24:G42 G44:G49" name="Range2"/>
    <protectedRange sqref="J4:J22 J24:J42 J44:J49" name="Range1"/>
    <protectedRange sqref="J23 J43" name="Range1_1"/>
    <protectedRange sqref="F23:G23 F43:G43" name="Range2_1"/>
  </protectedRanges>
  <autoFilter ref="J3:J22" xr:uid="{21DF283F-2724-402E-A373-F0BD0FE2356A}"/>
  <mergeCells count="2">
    <mergeCell ref="K1:K2"/>
    <mergeCell ref="B2:C2"/>
  </mergeCells>
  <phoneticPr fontId="102" type="noConversion"/>
  <conditionalFormatting sqref="F4:F49">
    <cfRule type="cellIs" dxfId="7" priority="2" operator="notEqual">
      <formula>$F$2</formula>
    </cfRule>
  </conditionalFormatting>
  <conditionalFormatting sqref="G4:G49">
    <cfRule type="cellIs" dxfId="6" priority="1" operator="notEqual">
      <formula>ROUND($F4*$E4,2)</formula>
    </cfRule>
  </conditionalFormatting>
  <hyperlinks>
    <hyperlink ref="K1" location="'Lead Sheet'!A1" display="CLICK TO RETURN TO LEAD SHEET" xr:uid="{AB685BEF-28FF-4E6E-A627-FACDE4F8AC34}"/>
  </hyperlinks>
  <pageMargins left="0.25" right="0.25" top="0.75" bottom="0.75" header="0.3" footer="0.3"/>
  <pageSetup paperSize="9" scale="59" fitToHeight="0" orientation="portrait" horizontalDpi="300" verticalDpi="300" r:id="rId1"/>
  <headerFooter alignWithMargins="0">
    <oddHeader>&amp;LNO HUB COUPLINGS
Subject to change without notice&amp;RNO HUB COUPLINGS
&amp;P of &amp;N</oddHeader>
    <oddFooter>&amp;L&amp;"-,Regular"Alro Products International
sales@alroproducts.com&amp;C&amp;"-,Regular" 2348 Linden Blvd, Brooklyn, NY 11208
www.alroproducts.com&amp;R&amp;"-,Regular"Tel: (718) 566-1000
Fax: (718) 566-1799</oddFooter>
  </headerFooter>
  <ignoredErrors>
    <ignoredError sqref="F4:G14 F16:G22 F24:G30 F31:G37 F39:G42 F44:G49 F2" unlockedFormula="1"/>
  </ignoredError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C6CF9-B616-4E35-9FA3-B9B079D6357E}">
  <sheetPr codeName="Sheet31">
    <tabColor theme="6" tint="-0.249977111117893"/>
    <pageSetUpPr fitToPage="1"/>
  </sheetPr>
  <dimension ref="A1:O547"/>
  <sheetViews>
    <sheetView showGridLines="0" topLeftCell="B1" zoomScaleNormal="10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0" customHeight="1" zeroHeight="1"/>
  <cols>
    <col min="1" max="1" width="8.7109375" style="157" hidden="1" customWidth="1"/>
    <col min="2" max="2" width="15.7109375" style="157" customWidth="1"/>
    <col min="3" max="3" width="11.28515625" style="204" customWidth="1"/>
    <col min="4" max="4" width="40.7109375" style="205" customWidth="1"/>
    <col min="5" max="5" width="9.85546875" style="1626" customWidth="1"/>
    <col min="6" max="6" width="9.85546875" style="166" customWidth="1"/>
    <col min="7" max="7" width="9.85546875" style="1626" customWidth="1"/>
    <col min="8" max="9" width="9.85546875" style="167" customWidth="1"/>
    <col min="10" max="10" width="9.85546875" style="47" customWidth="1"/>
    <col min="11" max="11" width="11.7109375" style="168" customWidth="1"/>
    <col min="12" max="13" width="15.7109375" style="157" customWidth="1"/>
    <col min="14" max="14" width="8.85546875" style="157" customWidth="1"/>
    <col min="15" max="15" width="0" style="157" hidden="1" customWidth="1"/>
    <col min="16" max="16384" width="8.85546875" style="157" hidden="1"/>
  </cols>
  <sheetData>
    <row r="1" spans="1:14" ht="72.75" customHeight="1" thickBot="1">
      <c r="B1" s="169"/>
      <c r="C1" s="213"/>
      <c r="D1" s="171"/>
      <c r="E1" s="1310"/>
      <c r="F1" s="148"/>
      <c r="G1" s="1616"/>
      <c r="H1" s="437"/>
      <c r="I1" s="1260"/>
      <c r="J1" s="1261" t="s">
        <v>4681</v>
      </c>
      <c r="K1" s="1867" t="s">
        <v>3648</v>
      </c>
    </row>
    <row r="2" spans="1:14" ht="16.5" thickBot="1">
      <c r="B2" s="1869" t="s">
        <v>12972</v>
      </c>
      <c r="C2" s="1870"/>
      <c r="D2" s="176"/>
      <c r="E2" s="1311"/>
      <c r="F2" s="1507">
        <f>'Lead Sheet'!B30</f>
        <v>0</v>
      </c>
      <c r="G2" s="1617"/>
      <c r="H2" s="439"/>
      <c r="I2" s="178"/>
      <c r="J2" s="477"/>
      <c r="K2" s="1868"/>
    </row>
    <row r="3" spans="1:14" s="158" customFormat="1" ht="48" thickBot="1">
      <c r="B3" s="179"/>
      <c r="C3" s="180" t="s">
        <v>486</v>
      </c>
      <c r="D3" s="181" t="s">
        <v>4683</v>
      </c>
      <c r="E3" s="182" t="s">
        <v>487</v>
      </c>
      <c r="F3" s="149" t="s">
        <v>0</v>
      </c>
      <c r="G3" s="182" t="s">
        <v>10688</v>
      </c>
      <c r="H3" s="183" t="s">
        <v>3</v>
      </c>
      <c r="I3" s="184" t="s">
        <v>4</v>
      </c>
      <c r="J3" s="308" t="s">
        <v>2</v>
      </c>
      <c r="K3" s="1290" t="s">
        <v>360</v>
      </c>
      <c r="L3" s="302" t="s">
        <v>5065</v>
      </c>
      <c r="M3" s="1291">
        <f>SUM(K:K)</f>
        <v>0</v>
      </c>
      <c r="N3" s="304"/>
    </row>
    <row r="4" spans="1:14" s="13" customFormat="1" ht="15.75">
      <c r="A4" s="157" t="str">
        <f>IF(J4&gt;0,COUNT($J4:J$5)+MAX('MI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4" s="1501"/>
      <c r="C4" s="1296"/>
      <c r="D4" s="1297" t="s">
        <v>12875</v>
      </c>
      <c r="E4" s="1832" t="str">
        <f>IFERROR(VLOOKUP(C4,'Consolidated Master Sheet'!B:H,3,0),"")</f>
        <v/>
      </c>
      <c r="F4" s="1488">
        <f t="shared" ref="F4" si="0">$F$2</f>
        <v>0</v>
      </c>
      <c r="G4" s="1755" t="str">
        <f t="shared" ref="G4" si="1">IFERROR(E4*F4,"-")</f>
        <v>-</v>
      </c>
      <c r="H4" s="1300" t="str">
        <f>IFERROR(VLOOKUP(C4,'Consolidated Master Sheet'!B:H,6,0),"")</f>
        <v/>
      </c>
      <c r="I4" s="1300" t="str">
        <f>IFERROR(VLOOKUP(C4,'Consolidated Master Sheet'!B:H,7,0),"")</f>
        <v/>
      </c>
      <c r="J4" s="1301"/>
      <c r="K4" s="1302"/>
      <c r="L4" s="157"/>
      <c r="M4" s="1029"/>
    </row>
    <row r="5" spans="1:14" ht="15.75">
      <c r="A5" s="157" t="str">
        <f>IF(J5&gt;0,COUNT($J$5:J5)+MAX('MI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5" s="244"/>
      <c r="C5" s="228" t="s">
        <v>3687</v>
      </c>
      <c r="D5" s="481" t="s">
        <v>3688</v>
      </c>
      <c r="E5" s="1322">
        <f>IFERROR(VLOOKUP(C5,'Consolidated Master Sheet'!B:H,3,0),"")</f>
        <v>15.79</v>
      </c>
      <c r="F5" s="151">
        <f>IF(E5=0,"NET",$F$2)</f>
        <v>0</v>
      </c>
      <c r="G5" s="1322">
        <f>IFERROR(ROUND(E5*F5,2),0)</f>
        <v>0</v>
      </c>
      <c r="H5" s="230">
        <f>IFERROR(VLOOKUP(C5,'Consolidated Master Sheet'!B:H,6,0),"")</f>
        <v>12</v>
      </c>
      <c r="I5" s="230">
        <f>IFERROR(VLOOKUP(C5,'Consolidated Master Sheet'!B:H,7,0),"")</f>
        <v>144</v>
      </c>
      <c r="J5" s="27"/>
      <c r="K5" s="1293">
        <f>IFERROR(G5*J5,0)</f>
        <v>0</v>
      </c>
      <c r="M5" s="168"/>
    </row>
    <row r="6" spans="1:14" ht="15.75">
      <c r="A6" s="157" t="str">
        <f>IF(J6&gt;0,COUNT($J$5:J6)+MAX('MI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6" s="244"/>
      <c r="C6" s="231" t="s">
        <v>3689</v>
      </c>
      <c r="D6" s="486" t="s">
        <v>3690</v>
      </c>
      <c r="E6" s="1324">
        <f>IFERROR(VLOOKUP(C6,'Consolidated Master Sheet'!B:H,3,0),"")</f>
        <v>20.67</v>
      </c>
      <c r="F6" s="152">
        <f t="shared" ref="F6:F35" si="2">IF(E6=0,"NET",$F$2)</f>
        <v>0</v>
      </c>
      <c r="G6" s="1324">
        <f t="shared" ref="G6:G35" si="3">IFERROR(ROUND(E6*F6,2),0)</f>
        <v>0</v>
      </c>
      <c r="H6" s="234">
        <f>IFERROR(VLOOKUP(C6,'Consolidated Master Sheet'!B:H,6,0),"")</f>
        <v>15</v>
      </c>
      <c r="I6" s="234">
        <f>IFERROR(VLOOKUP(C6,'Consolidated Master Sheet'!B:H,7,0),"")</f>
        <v>120</v>
      </c>
      <c r="J6" s="28"/>
      <c r="K6" s="1295">
        <f t="shared" ref="K6:K10" si="4">IFERROR(G6*J6,0)</f>
        <v>0</v>
      </c>
      <c r="L6"/>
    </row>
    <row r="7" spans="1:14" ht="15.75">
      <c r="A7" s="157" t="str">
        <f>IF(J7&gt;0,COUNT($J$5:J7)+MAX('MI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7" s="244"/>
      <c r="C7" s="231" t="s">
        <v>3691</v>
      </c>
      <c r="D7" s="482" t="s">
        <v>3692</v>
      </c>
      <c r="E7" s="1324">
        <f>IFERROR(VLOOKUP(C7,'Consolidated Master Sheet'!B:H,3,0),"")</f>
        <v>33.19</v>
      </c>
      <c r="F7" s="152">
        <f t="shared" si="2"/>
        <v>0</v>
      </c>
      <c r="G7" s="1324">
        <f t="shared" si="3"/>
        <v>0</v>
      </c>
      <c r="H7" s="234">
        <f>IFERROR(VLOOKUP(C7,'Consolidated Master Sheet'!B:H,6,0),"")</f>
        <v>12</v>
      </c>
      <c r="I7" s="234">
        <f>IFERROR(VLOOKUP(C7,'Consolidated Master Sheet'!B:H,7,0),"")</f>
        <v>72</v>
      </c>
      <c r="J7" s="28"/>
      <c r="K7" s="1295">
        <f t="shared" si="4"/>
        <v>0</v>
      </c>
    </row>
    <row r="8" spans="1:14" ht="15.75">
      <c r="A8" s="157" t="str">
        <f>IF(J8&gt;0,COUNT($J$5:J8)+MAX('MI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8" s="244"/>
      <c r="C8" s="231" t="s">
        <v>3693</v>
      </c>
      <c r="D8" s="482" t="s">
        <v>3694</v>
      </c>
      <c r="E8" s="1324">
        <f>IFERROR(VLOOKUP(C8,'Consolidated Master Sheet'!B:H,3,0),"")</f>
        <v>48.5</v>
      </c>
      <c r="F8" s="152">
        <f t="shared" si="2"/>
        <v>0</v>
      </c>
      <c r="G8" s="1324">
        <f t="shared" si="3"/>
        <v>0</v>
      </c>
      <c r="H8" s="234">
        <f>IFERROR(VLOOKUP(C8,'Consolidated Master Sheet'!B:H,6,0),"")</f>
        <v>6</v>
      </c>
      <c r="I8" s="234">
        <f>IFERROR(VLOOKUP(C8,'Consolidated Master Sheet'!B:H,7,0),"")</f>
        <v>48</v>
      </c>
      <c r="J8" s="28"/>
      <c r="K8" s="1295">
        <f t="shared" si="4"/>
        <v>0</v>
      </c>
      <c r="N8" s="13"/>
    </row>
    <row r="9" spans="1:14" ht="15.75">
      <c r="A9" s="157" t="str">
        <f>IF(J9&gt;0,COUNT($J$5:J9)+MAX('MI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9" s="244"/>
      <c r="C9" s="231" t="s">
        <v>3695</v>
      </c>
      <c r="D9" s="482" t="s">
        <v>3696</v>
      </c>
      <c r="E9" s="1324">
        <f>IFERROR(VLOOKUP(C9,'Consolidated Master Sheet'!B:H,3,0),"")</f>
        <v>73.42</v>
      </c>
      <c r="F9" s="152">
        <f t="shared" si="2"/>
        <v>0</v>
      </c>
      <c r="G9" s="1324">
        <f t="shared" si="3"/>
        <v>0</v>
      </c>
      <c r="H9" s="234">
        <f>IFERROR(VLOOKUP(C9,'Consolidated Master Sheet'!B:H,6,0),"")</f>
        <v>6</v>
      </c>
      <c r="I9" s="234">
        <f>IFERROR(VLOOKUP(C9,'Consolidated Master Sheet'!B:H,7,0),"")</f>
        <v>36</v>
      </c>
      <c r="J9" s="28"/>
      <c r="K9" s="1295">
        <f t="shared" si="4"/>
        <v>0</v>
      </c>
      <c r="L9"/>
    </row>
    <row r="10" spans="1:14" ht="15.75">
      <c r="A10" s="157" t="str">
        <f>IF(J10&gt;0,COUNT($J$5:J10)+MAX('MI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10" s="299"/>
      <c r="C10" s="231" t="s">
        <v>3697</v>
      </c>
      <c r="D10" s="482" t="s">
        <v>3698</v>
      </c>
      <c r="E10" s="1324">
        <f>IFERROR(VLOOKUP(C10,'Consolidated Master Sheet'!B:H,3,0),"")</f>
        <v>128.03</v>
      </c>
      <c r="F10" s="152">
        <f t="shared" si="2"/>
        <v>0</v>
      </c>
      <c r="G10" s="1324">
        <f t="shared" si="3"/>
        <v>0</v>
      </c>
      <c r="H10" s="234">
        <f>IFERROR(VLOOKUP(C10,'Consolidated Master Sheet'!B:H,6,0),"")</f>
        <v>3</v>
      </c>
      <c r="I10" s="234">
        <f>IFERROR(VLOOKUP(C10,'Consolidated Master Sheet'!B:H,7,0),"")</f>
        <v>18</v>
      </c>
      <c r="J10" s="28"/>
      <c r="K10" s="1295">
        <f t="shared" si="4"/>
        <v>0</v>
      </c>
    </row>
    <row r="11" spans="1:14" s="13" customFormat="1" ht="15.75">
      <c r="A11" s="157" t="str">
        <f>IF(J11&gt;0,COUNT($J$5:J11)+MAX('MI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11" s="1501"/>
      <c r="C11" s="1296"/>
      <c r="D11" s="1297" t="s">
        <v>12835</v>
      </c>
      <c r="E11" s="1832" t="str">
        <f>IFERROR(VLOOKUP(C11,'Consolidated Master Sheet'!B:H,3,0),"")</f>
        <v/>
      </c>
      <c r="F11" s="1488">
        <f t="shared" si="2"/>
        <v>0</v>
      </c>
      <c r="G11" s="1755">
        <f t="shared" si="3"/>
        <v>0</v>
      </c>
      <c r="H11" s="1300" t="str">
        <f>IFERROR(VLOOKUP(C11,'Consolidated Master Sheet'!B:H,6,0),"")</f>
        <v/>
      </c>
      <c r="I11" s="1300" t="str">
        <f>IFERROR(VLOOKUP(C11,'Consolidated Master Sheet'!B:H,7,0),"")</f>
        <v/>
      </c>
      <c r="J11" s="1301"/>
      <c r="K11" s="1302"/>
      <c r="L11" s="157"/>
      <c r="M11" s="1029"/>
    </row>
    <row r="12" spans="1:14" s="304" customFormat="1" ht="30.75" customHeight="1">
      <c r="A12" s="157" t="str">
        <f>IF(J12&gt;0,COUNT($J$5:J12)+MAX('MI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12" s="1502"/>
      <c r="C12" s="1422" t="s">
        <v>10834</v>
      </c>
      <c r="D12" s="1309" t="s">
        <v>11217</v>
      </c>
      <c r="E12" s="1373">
        <f>IFERROR(VLOOKUP(C12,'Consolidated Master Sheet'!B:H,3,0),"")</f>
        <v>43.87</v>
      </c>
      <c r="F12" s="1306">
        <f t="shared" si="2"/>
        <v>0</v>
      </c>
      <c r="G12" s="1373">
        <f t="shared" si="3"/>
        <v>0</v>
      </c>
      <c r="H12" s="849">
        <f>IFERROR(VLOOKUP(C12,'Consolidated Master Sheet'!B:H,6,0),"")</f>
        <v>12</v>
      </c>
      <c r="I12" s="849">
        <f>IFERROR(VLOOKUP(C12,'Consolidated Master Sheet'!B:H,7,0),"")</f>
        <v>144</v>
      </c>
      <c r="J12" s="1307"/>
      <c r="K12" s="1308">
        <f>IFERROR(G12*J12,0)</f>
        <v>0</v>
      </c>
    </row>
    <row r="13" spans="1:14" s="304" customFormat="1" ht="30.75" customHeight="1">
      <c r="A13" s="157" t="str">
        <f>IF(J13&gt;0,COUNT($J$5:J13)+MAX('MI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13" s="406"/>
      <c r="C13" s="1422" t="s">
        <v>10833</v>
      </c>
      <c r="D13" s="1304" t="s">
        <v>11216</v>
      </c>
      <c r="E13" s="1373">
        <f>IFERROR(VLOOKUP(C13,'Consolidated Master Sheet'!B:H,3,0),"")</f>
        <v>51.87</v>
      </c>
      <c r="F13" s="1306">
        <f t="shared" si="2"/>
        <v>0</v>
      </c>
      <c r="G13" s="1373">
        <f t="shared" si="3"/>
        <v>0</v>
      </c>
      <c r="H13" s="849">
        <f>IFERROR(VLOOKUP(C13,'Consolidated Master Sheet'!B:H,6,0),"")</f>
        <v>15</v>
      </c>
      <c r="I13" s="849">
        <f>IFERROR(VLOOKUP(C13,'Consolidated Master Sheet'!B:H,7,0),"")</f>
        <v>120</v>
      </c>
      <c r="J13" s="1307"/>
      <c r="K13" s="1308">
        <f t="shared" ref="K13" si="5">IFERROR(G13*J13,0)</f>
        <v>0</v>
      </c>
    </row>
    <row r="14" spans="1:14" s="304" customFormat="1" ht="30.75" customHeight="1">
      <c r="A14" s="157" t="str">
        <f>IF(J14&gt;0,COUNT($J$5:J14)+MAX('MI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14" s="847"/>
      <c r="C14" s="1422" t="s">
        <v>10835</v>
      </c>
      <c r="D14" s="1309" t="s">
        <v>11218</v>
      </c>
      <c r="E14" s="1373">
        <f>IFERROR(VLOOKUP(C14,'Consolidated Master Sheet'!B:H,3,0),"")</f>
        <v>77.820000000000007</v>
      </c>
      <c r="F14" s="1306">
        <f t="shared" si="2"/>
        <v>0</v>
      </c>
      <c r="G14" s="1373">
        <f t="shared" si="3"/>
        <v>0</v>
      </c>
      <c r="H14" s="849">
        <f>IFERROR(VLOOKUP(C14,'Consolidated Master Sheet'!B:H,6,0),"")</f>
        <v>12</v>
      </c>
      <c r="I14" s="849">
        <f>IFERROR(VLOOKUP(C14,'Consolidated Master Sheet'!B:H,7,0),"")</f>
        <v>72</v>
      </c>
      <c r="J14" s="1307"/>
      <c r="K14" s="1308">
        <f t="shared" ref="K14" si="6">IFERROR(G14*J14,0)</f>
        <v>0</v>
      </c>
      <c r="N14" s="305"/>
    </row>
    <row r="15" spans="1:14" s="13" customFormat="1" ht="15.75">
      <c r="A15" s="157" t="str">
        <f>IF(J15&gt;0,COUNT($J$5:J15)+MAX('MI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15" s="1501"/>
      <c r="C15" s="1296"/>
      <c r="D15" s="1297" t="s">
        <v>12836</v>
      </c>
      <c r="E15" s="1832" t="str">
        <f>IFERROR(VLOOKUP(C15,'Consolidated Master Sheet'!B:H,3,0),"")</f>
        <v/>
      </c>
      <c r="F15" s="1488">
        <f t="shared" si="2"/>
        <v>0</v>
      </c>
      <c r="G15" s="1755">
        <f t="shared" si="3"/>
        <v>0</v>
      </c>
      <c r="H15" s="1300" t="str">
        <f>IFERROR(VLOOKUP(C15,'Consolidated Master Sheet'!B:H,6,0),"")</f>
        <v/>
      </c>
      <c r="I15" s="1300" t="str">
        <f>IFERROR(VLOOKUP(C15,'Consolidated Master Sheet'!B:H,7,0),"")</f>
        <v/>
      </c>
      <c r="J15" s="1301"/>
      <c r="K15" s="1302"/>
      <c r="L15" s="157"/>
      <c r="M15" s="1029"/>
    </row>
    <row r="16" spans="1:14" ht="15.75">
      <c r="A16" s="157" t="str">
        <f>IF(J16&gt;0,COUNT($J$5:J16)+MAX('MI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16" s="274"/>
      <c r="C16" s="231" t="s">
        <v>12838</v>
      </c>
      <c r="D16" s="482" t="s">
        <v>12839</v>
      </c>
      <c r="E16" s="1324">
        <f>IFERROR(VLOOKUP(C16,'Consolidated Master Sheet'!B:H,3,0),"")</f>
        <v>17.54</v>
      </c>
      <c r="F16" s="152">
        <f t="shared" si="2"/>
        <v>0</v>
      </c>
      <c r="G16" s="1324">
        <f t="shared" si="3"/>
        <v>0</v>
      </c>
      <c r="H16" s="234">
        <f>IFERROR(VLOOKUP(C16,'Consolidated Master Sheet'!B:H,6,0),"")</f>
        <v>25</v>
      </c>
      <c r="I16" s="234">
        <f>IFERROR(VLOOKUP(C16,'Consolidated Master Sheet'!B:H,7,0),"")</f>
        <v>400</v>
      </c>
      <c r="J16" s="28"/>
      <c r="K16" s="1295">
        <f>IFERROR(G16*J16,0)</f>
        <v>0</v>
      </c>
    </row>
    <row r="17" spans="1:13" ht="15.75">
      <c r="A17" s="157" t="str">
        <f>IF(J17&gt;0,COUNT($J$5:J17)+MAX('MI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17" s="185"/>
      <c r="C17" s="231" t="s">
        <v>12840</v>
      </c>
      <c r="D17" s="482" t="s">
        <v>12841</v>
      </c>
      <c r="E17" s="1324">
        <f>IFERROR(VLOOKUP(C17,'Consolidated Master Sheet'!B:H,3,0),"")</f>
        <v>19.05</v>
      </c>
      <c r="F17" s="152">
        <f t="shared" si="2"/>
        <v>0</v>
      </c>
      <c r="G17" s="1324">
        <f t="shared" si="3"/>
        <v>0</v>
      </c>
      <c r="H17" s="234">
        <f>IFERROR(VLOOKUP(C17,'Consolidated Master Sheet'!B:H,6,0),"")</f>
        <v>25</v>
      </c>
      <c r="I17" s="234">
        <f>IFERROR(VLOOKUP(C17,'Consolidated Master Sheet'!B:H,7,0),"")</f>
        <v>300</v>
      </c>
      <c r="J17" s="28"/>
      <c r="K17" s="1295">
        <f t="shared" ref="K17" si="7">IFERROR(G17*J17,0)</f>
        <v>0</v>
      </c>
    </row>
    <row r="18" spans="1:13" ht="15.75">
      <c r="A18" s="157" t="str">
        <f>IF(J18&gt;0,COUNT($J$5:J18)+MAX('MI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18" s="185"/>
      <c r="C18" s="231" t="s">
        <v>12842</v>
      </c>
      <c r="D18" s="482" t="s">
        <v>12843</v>
      </c>
      <c r="E18" s="1324">
        <f>IFERROR(VLOOKUP(C18,'Consolidated Master Sheet'!B:H,3,0),"")</f>
        <v>18.46</v>
      </c>
      <c r="F18" s="152">
        <f t="shared" si="2"/>
        <v>0</v>
      </c>
      <c r="G18" s="1324">
        <f t="shared" si="3"/>
        <v>0</v>
      </c>
      <c r="H18" s="234">
        <f>IFERROR(VLOOKUP(C18,'Consolidated Master Sheet'!B:H,6,0),"")</f>
        <v>25</v>
      </c>
      <c r="I18" s="234">
        <f>IFERROR(VLOOKUP(C18,'Consolidated Master Sheet'!B:H,7,0),"")</f>
        <v>200</v>
      </c>
      <c r="J18" s="28"/>
      <c r="K18" s="1295">
        <f t="shared" ref="K18:K19" si="8">IFERROR(G18*J18,0)</f>
        <v>0</v>
      </c>
    </row>
    <row r="19" spans="1:13" ht="15.75">
      <c r="A19" s="157" t="str">
        <f>IF(J19&gt;0,COUNT($J$5:J19)+MAX('MI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19" s="185"/>
      <c r="C19" s="231" t="s">
        <v>12844</v>
      </c>
      <c r="D19" s="482" t="s">
        <v>12845</v>
      </c>
      <c r="E19" s="1324">
        <f>IFERROR(VLOOKUP(C19,'Consolidated Master Sheet'!B:H,3,0),"")</f>
        <v>22</v>
      </c>
      <c r="F19" s="152">
        <f t="shared" si="2"/>
        <v>0</v>
      </c>
      <c r="G19" s="1324">
        <f t="shared" si="3"/>
        <v>0</v>
      </c>
      <c r="H19" s="234">
        <f>IFERROR(VLOOKUP(C19,'Consolidated Master Sheet'!B:H,6,0),"")</f>
        <v>25</v>
      </c>
      <c r="I19" s="234">
        <f>IFERROR(VLOOKUP(C19,'Consolidated Master Sheet'!B:H,7,0),"")</f>
        <v>200</v>
      </c>
      <c r="J19" s="28"/>
      <c r="K19" s="1295">
        <f t="shared" si="8"/>
        <v>0</v>
      </c>
    </row>
    <row r="20" spans="1:13" ht="15.75">
      <c r="A20" s="157" t="str">
        <f>IF(J20&gt;0,COUNT($J$5:J20)+MAX('MI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20" s="185"/>
      <c r="C20" s="231" t="s">
        <v>12846</v>
      </c>
      <c r="D20" s="482" t="s">
        <v>12847</v>
      </c>
      <c r="E20" s="1324">
        <f>IFERROR(VLOOKUP(C20,'Consolidated Master Sheet'!B:H,3,0),"")</f>
        <v>26.12</v>
      </c>
      <c r="F20" s="152">
        <f t="shared" si="2"/>
        <v>0</v>
      </c>
      <c r="G20" s="1324">
        <f t="shared" si="3"/>
        <v>0</v>
      </c>
      <c r="H20" s="234">
        <f>IFERROR(VLOOKUP(C20,'Consolidated Master Sheet'!B:H,6,0),"")</f>
        <v>25</v>
      </c>
      <c r="I20" s="234">
        <f>IFERROR(VLOOKUP(C20,'Consolidated Master Sheet'!B:H,7,0),"")</f>
        <v>150</v>
      </c>
      <c r="J20" s="28"/>
      <c r="K20" s="1295">
        <f t="shared" ref="K20:K23" si="9">IFERROR(G20*J20,0)</f>
        <v>0</v>
      </c>
    </row>
    <row r="21" spans="1:13" ht="15.75">
      <c r="A21" s="157" t="str">
        <f>IF(J21&gt;0,COUNT($J$5:J21)+MAX('MI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21" s="185"/>
      <c r="C21" s="231" t="s">
        <v>12848</v>
      </c>
      <c r="D21" s="482" t="s">
        <v>12849</v>
      </c>
      <c r="E21" s="1324">
        <f>IFERROR(VLOOKUP(C21,'Consolidated Master Sheet'!B:H,3,0),"")</f>
        <v>32.369999999999997</v>
      </c>
      <c r="F21" s="152">
        <f t="shared" si="2"/>
        <v>0</v>
      </c>
      <c r="G21" s="1324">
        <f t="shared" si="3"/>
        <v>0</v>
      </c>
      <c r="H21" s="234">
        <f>IFERROR(VLOOKUP(C21,'Consolidated Master Sheet'!B:H,6,0),"")</f>
        <v>25</v>
      </c>
      <c r="I21" s="234">
        <f>IFERROR(VLOOKUP(C21,'Consolidated Master Sheet'!B:H,7,0),"")</f>
        <v>100</v>
      </c>
      <c r="J21" s="28"/>
      <c r="K21" s="1295">
        <f t="shared" si="9"/>
        <v>0</v>
      </c>
    </row>
    <row r="22" spans="1:13" ht="15.75">
      <c r="A22" s="157" t="str">
        <f>IF(J22&gt;0,COUNT($J$5:J22)+MAX('MI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22" s="185"/>
      <c r="C22" s="231" t="s">
        <v>12850</v>
      </c>
      <c r="D22" s="482" t="s">
        <v>12851</v>
      </c>
      <c r="E22" s="1324">
        <f>IFERROR(VLOOKUP(C22,'Consolidated Master Sheet'!B:H,3,0),"")</f>
        <v>44.1</v>
      </c>
      <c r="F22" s="152">
        <f t="shared" si="2"/>
        <v>0</v>
      </c>
      <c r="G22" s="1324">
        <f t="shared" si="3"/>
        <v>0</v>
      </c>
      <c r="H22" s="234">
        <f>IFERROR(VLOOKUP(C22,'Consolidated Master Sheet'!B:H,6,0),"")</f>
        <v>25</v>
      </c>
      <c r="I22" s="234">
        <f>IFERROR(VLOOKUP(C22,'Consolidated Master Sheet'!B:H,7,0),"")</f>
        <v>50</v>
      </c>
      <c r="J22" s="28"/>
      <c r="K22" s="1295">
        <f t="shared" si="9"/>
        <v>0</v>
      </c>
    </row>
    <row r="23" spans="1:13" ht="15.75">
      <c r="A23" s="157" t="str">
        <f>IF(J23&gt;0,COUNT($J$5:J23)+MAX('MI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23" s="185"/>
      <c r="C23" s="231" t="s">
        <v>12852</v>
      </c>
      <c r="D23" s="482" t="s">
        <v>12853</v>
      </c>
      <c r="E23" s="1324">
        <f>IFERROR(VLOOKUP(C23,'Consolidated Master Sheet'!B:H,3,0),"")</f>
        <v>35.99</v>
      </c>
      <c r="F23" s="152">
        <f t="shared" si="2"/>
        <v>0</v>
      </c>
      <c r="G23" s="1324">
        <f t="shared" si="3"/>
        <v>0</v>
      </c>
      <c r="H23" s="234">
        <f>IFERROR(VLOOKUP(C23,'Consolidated Master Sheet'!B:H,6,0),"")</f>
        <v>25</v>
      </c>
      <c r="I23" s="234">
        <f>IFERROR(VLOOKUP(C23,'Consolidated Master Sheet'!B:H,7,0),"")</f>
        <v>100</v>
      </c>
      <c r="J23" s="28"/>
      <c r="K23" s="1295">
        <f t="shared" si="9"/>
        <v>0</v>
      </c>
    </row>
    <row r="24" spans="1:13" ht="15.75">
      <c r="A24" s="157" t="str">
        <f>IF(J24&gt;0,COUNT($J$5:J24)+MAX('MI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24" s="185"/>
      <c r="C24" s="231" t="s">
        <v>12854</v>
      </c>
      <c r="D24" s="482" t="s">
        <v>12855</v>
      </c>
      <c r="E24" s="1324">
        <f>IFERROR(VLOOKUP(C24,'Consolidated Master Sheet'!B:H,3,0),"")</f>
        <v>61.62</v>
      </c>
      <c r="F24" s="152">
        <f t="shared" si="2"/>
        <v>0</v>
      </c>
      <c r="G24" s="1324">
        <f t="shared" si="3"/>
        <v>0</v>
      </c>
      <c r="H24" s="234">
        <f>IFERROR(VLOOKUP(C24,'Consolidated Master Sheet'!B:H,6,0),"")</f>
        <v>40</v>
      </c>
      <c r="I24" s="234">
        <f>IFERROR(VLOOKUP(C24,'Consolidated Master Sheet'!B:H,7,0),"")</f>
        <v>40</v>
      </c>
      <c r="J24" s="28"/>
      <c r="K24" s="1295">
        <f t="shared" ref="K24:K26" si="10">IFERROR(G24*J24,0)</f>
        <v>0</v>
      </c>
    </row>
    <row r="25" spans="1:13" ht="15.75">
      <c r="A25" s="157" t="str">
        <f>IF(J25&gt;0,COUNT($J$5:J25)+MAX('MI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25" s="185"/>
      <c r="C25" s="231" t="s">
        <v>12856</v>
      </c>
      <c r="D25" s="482" t="s">
        <v>12857</v>
      </c>
      <c r="E25" s="1324">
        <f>IFERROR(VLOOKUP(C25,'Consolidated Master Sheet'!B:H,3,0),"")</f>
        <v>123.2</v>
      </c>
      <c r="F25" s="152">
        <f t="shared" si="2"/>
        <v>0</v>
      </c>
      <c r="G25" s="1324">
        <f t="shared" si="3"/>
        <v>0</v>
      </c>
      <c r="H25" s="234">
        <f>IFERROR(VLOOKUP(C25,'Consolidated Master Sheet'!B:H,6,0),"")</f>
        <v>20</v>
      </c>
      <c r="I25" s="234">
        <f>IFERROR(VLOOKUP(C25,'Consolidated Master Sheet'!B:H,7,0),"")</f>
        <v>20</v>
      </c>
      <c r="J25" s="28"/>
      <c r="K25" s="1295">
        <f t="shared" si="10"/>
        <v>0</v>
      </c>
    </row>
    <row r="26" spans="1:13" ht="15.75">
      <c r="A26" s="157" t="str">
        <f>IF(J26&gt;0,COUNT($J$5:J26)+MAX('MI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26" s="185"/>
      <c r="C26" s="231" t="s">
        <v>12858</v>
      </c>
      <c r="D26" s="482" t="s">
        <v>12859</v>
      </c>
      <c r="E26" s="1324">
        <f>IFERROR(VLOOKUP(C26,'Consolidated Master Sheet'!B:H,3,0),"")</f>
        <v>165.06</v>
      </c>
      <c r="F26" s="152">
        <f t="shared" si="2"/>
        <v>0</v>
      </c>
      <c r="G26" s="1324">
        <f t="shared" si="3"/>
        <v>0</v>
      </c>
      <c r="H26" s="234">
        <f>IFERROR(VLOOKUP(C26,'Consolidated Master Sheet'!B:H,6,0),"")</f>
        <v>10</v>
      </c>
      <c r="I26" s="234">
        <f>IFERROR(VLOOKUP(C26,'Consolidated Master Sheet'!B:H,7,0),"")</f>
        <v>10</v>
      </c>
      <c r="J26" s="28"/>
      <c r="K26" s="1295">
        <f t="shared" si="10"/>
        <v>0</v>
      </c>
    </row>
    <row r="27" spans="1:13" ht="15.75">
      <c r="A27" s="157" t="str">
        <f>IF(J27&gt;0,COUNT($J$5:J27)+MAX('MI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27" s="203"/>
      <c r="C27" s="231" t="s">
        <v>12860</v>
      </c>
      <c r="D27" s="482" t="s">
        <v>12861</v>
      </c>
      <c r="E27" s="1324">
        <f>IFERROR(VLOOKUP(C27,'Consolidated Master Sheet'!B:H,3,0),"")</f>
        <v>234.3</v>
      </c>
      <c r="F27" s="152">
        <f t="shared" si="2"/>
        <v>0</v>
      </c>
      <c r="G27" s="1324">
        <f t="shared" si="3"/>
        <v>0</v>
      </c>
      <c r="H27" s="234">
        <f>IFERROR(VLOOKUP(C27,'Consolidated Master Sheet'!B:H,6,0),"")</f>
        <v>8</v>
      </c>
      <c r="I27" s="234">
        <f>IFERROR(VLOOKUP(C27,'Consolidated Master Sheet'!B:H,7,0),"")</f>
        <v>8</v>
      </c>
      <c r="J27" s="28"/>
      <c r="K27" s="1295">
        <f t="shared" ref="K27" si="11">IFERROR(G27*J27,0)</f>
        <v>0</v>
      </c>
    </row>
    <row r="28" spans="1:13" s="13" customFormat="1" ht="15.75">
      <c r="A28" s="157" t="str">
        <f>IF(J28&gt;0,COUNT($J$5:J28)+MAX('MI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28" s="1738"/>
      <c r="C28" s="1296"/>
      <c r="D28" s="1297" t="s">
        <v>12837</v>
      </c>
      <c r="E28" s="1832" t="str">
        <f>IFERROR(VLOOKUP(C28,'Consolidated Master Sheet'!B:H,3,0),"")</f>
        <v/>
      </c>
      <c r="F28" s="1488">
        <f t="shared" si="2"/>
        <v>0</v>
      </c>
      <c r="G28" s="1755">
        <f t="shared" si="3"/>
        <v>0</v>
      </c>
      <c r="H28" s="1300" t="str">
        <f>IFERROR(VLOOKUP(C28,'Consolidated Master Sheet'!B:H,6,0),"")</f>
        <v/>
      </c>
      <c r="I28" s="1300" t="str">
        <f>IFERROR(VLOOKUP(C28,'Consolidated Master Sheet'!B:H,7,0),"")</f>
        <v/>
      </c>
      <c r="J28" s="1301"/>
      <c r="K28" s="1302"/>
      <c r="L28" s="157"/>
      <c r="M28" s="1029"/>
    </row>
    <row r="29" spans="1:13" ht="20.100000000000001" customHeight="1">
      <c r="A29" s="157" t="str">
        <f>IF(J29&gt;0,COUNT($J$5:J29)+MAX('MI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29" s="185"/>
      <c r="C29" s="231" t="s">
        <v>12862</v>
      </c>
      <c r="D29" s="482" t="s">
        <v>12863</v>
      </c>
      <c r="E29" s="1324">
        <f>IFERROR(VLOOKUP(C29,'Consolidated Master Sheet'!B:H,3,0),"")</f>
        <v>128.21</v>
      </c>
      <c r="F29" s="152">
        <f t="shared" si="2"/>
        <v>0</v>
      </c>
      <c r="G29" s="1324">
        <f t="shared" si="3"/>
        <v>0</v>
      </c>
      <c r="H29" s="234">
        <f>IFERROR(VLOOKUP(C29,'Consolidated Master Sheet'!B:H,6,0),"")</f>
        <v>20</v>
      </c>
      <c r="I29" s="234">
        <f>IFERROR(VLOOKUP(C29,'Consolidated Master Sheet'!B:H,7,0),"")</f>
        <v>20</v>
      </c>
      <c r="J29" s="28"/>
      <c r="K29" s="1295">
        <f t="shared" ref="K29:K31" si="12">IFERROR(G29*J29,0)</f>
        <v>0</v>
      </c>
    </row>
    <row r="30" spans="1:13" ht="20.100000000000001" customHeight="1">
      <c r="A30" s="157" t="str">
        <f>IF(J30&gt;0,COUNT($J$5:J30)+MAX('MI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30" s="185"/>
      <c r="C30" s="231" t="s">
        <v>12864</v>
      </c>
      <c r="D30" s="482" t="s">
        <v>12865</v>
      </c>
      <c r="E30" s="1324">
        <f>IFERROR(VLOOKUP(C30,'Consolidated Master Sheet'!B:H,3,0),"")</f>
        <v>66.12</v>
      </c>
      <c r="F30" s="152">
        <f t="shared" si="2"/>
        <v>0</v>
      </c>
      <c r="G30" s="1324">
        <f t="shared" si="3"/>
        <v>0</v>
      </c>
      <c r="H30" s="234">
        <f>IFERROR(VLOOKUP(C30,'Consolidated Master Sheet'!B:H,6,0),"")</f>
        <v>40</v>
      </c>
      <c r="I30" s="234">
        <f>IFERROR(VLOOKUP(C30,'Consolidated Master Sheet'!B:H,7,0),"")</f>
        <v>40</v>
      </c>
      <c r="J30" s="28"/>
      <c r="K30" s="1295">
        <f t="shared" ref="K30" si="13">IFERROR(G30*J30,0)</f>
        <v>0</v>
      </c>
    </row>
    <row r="31" spans="1:13" ht="20.100000000000001" customHeight="1">
      <c r="A31" s="157" t="str">
        <f>IF(J31&gt;0,COUNT($J$5:J31)+MAX('MI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31" s="185"/>
      <c r="C31" s="231" t="s">
        <v>12866</v>
      </c>
      <c r="D31" s="482" t="s">
        <v>12867</v>
      </c>
      <c r="E31" s="1324">
        <f>IFERROR(VLOOKUP(C31,'Consolidated Master Sheet'!B:H,3,0),"")</f>
        <v>170.44</v>
      </c>
      <c r="F31" s="152">
        <f t="shared" si="2"/>
        <v>0</v>
      </c>
      <c r="G31" s="1324">
        <f t="shared" si="3"/>
        <v>0</v>
      </c>
      <c r="H31" s="234">
        <f>IFERROR(VLOOKUP(C31,'Consolidated Master Sheet'!B:H,6,0),"")</f>
        <v>10</v>
      </c>
      <c r="I31" s="234">
        <f>IFERROR(VLOOKUP(C31,'Consolidated Master Sheet'!B:H,7,0),"")</f>
        <v>10</v>
      </c>
      <c r="J31" s="28"/>
      <c r="K31" s="1295">
        <f t="shared" si="12"/>
        <v>0</v>
      </c>
    </row>
    <row r="32" spans="1:13" ht="20.100000000000001" customHeight="1">
      <c r="A32" s="157" t="str">
        <f>IF(J32&gt;0,COUNT($J$5:J32)+MAX('MI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32" s="185"/>
      <c r="C32" s="231" t="s">
        <v>12868</v>
      </c>
      <c r="D32" s="482" t="s">
        <v>12869</v>
      </c>
      <c r="E32" s="1324">
        <f>IFERROR(VLOOKUP(C32,'Consolidated Master Sheet'!B:H,3,0),"")</f>
        <v>241.12</v>
      </c>
      <c r="F32" s="152">
        <f t="shared" si="2"/>
        <v>0</v>
      </c>
      <c r="G32" s="1324">
        <f t="shared" si="3"/>
        <v>0</v>
      </c>
      <c r="H32" s="234">
        <f>IFERROR(VLOOKUP(C32,'Consolidated Master Sheet'!B:H,6,0),"")</f>
        <v>8</v>
      </c>
      <c r="I32" s="234">
        <f>IFERROR(VLOOKUP(C32,'Consolidated Master Sheet'!B:H,7,0),"")</f>
        <v>8</v>
      </c>
      <c r="J32" s="28"/>
      <c r="K32" s="1295">
        <f t="shared" ref="K32" si="14">IFERROR(G32*J32,0)</f>
        <v>0</v>
      </c>
    </row>
    <row r="33" spans="1:13" s="13" customFormat="1" ht="15.75">
      <c r="A33" s="157" t="str">
        <f>IF(J33&gt;0,COUNT($J$5:J33)+MAX('MI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33" s="1738"/>
      <c r="C33" s="1296"/>
      <c r="D33" s="1297" t="s">
        <v>12874</v>
      </c>
      <c r="E33" s="1832" t="str">
        <f>IFERROR(VLOOKUP(C33,'Consolidated Master Sheet'!B:H,3,0),"")</f>
        <v/>
      </c>
      <c r="F33" s="1488">
        <f t="shared" si="2"/>
        <v>0</v>
      </c>
      <c r="G33" s="1755">
        <f t="shared" si="3"/>
        <v>0</v>
      </c>
      <c r="H33" s="1300" t="str">
        <f>IFERROR(VLOOKUP(C33,'Consolidated Master Sheet'!B:H,6,0),"")</f>
        <v/>
      </c>
      <c r="I33" s="1300" t="str">
        <f>IFERROR(VLOOKUP(C33,'Consolidated Master Sheet'!B:H,7,0),"")</f>
        <v/>
      </c>
      <c r="J33" s="1301"/>
      <c r="K33" s="1302"/>
      <c r="L33" s="157"/>
      <c r="M33" s="1029"/>
    </row>
    <row r="34" spans="1:13" ht="35.1" customHeight="1">
      <c r="A34" s="157" t="str">
        <f>IF(J34&gt;0,COUNT($J$5:J34)+MAX('MI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34" s="185"/>
      <c r="C34" s="231" t="s">
        <v>12870</v>
      </c>
      <c r="D34" s="482" t="s">
        <v>12871</v>
      </c>
      <c r="E34" s="1324">
        <f>IFERROR(VLOOKUP(C34,'Consolidated Master Sheet'!B:H,3,0),"")</f>
        <v>170.44</v>
      </c>
      <c r="F34" s="152">
        <f t="shared" si="2"/>
        <v>0</v>
      </c>
      <c r="G34" s="1324">
        <f t="shared" si="3"/>
        <v>0</v>
      </c>
      <c r="H34" s="234">
        <f>IFERROR(VLOOKUP(C34,'Consolidated Master Sheet'!B:H,6,0),"")</f>
        <v>10</v>
      </c>
      <c r="I34" s="234">
        <f>IFERROR(VLOOKUP(C34,'Consolidated Master Sheet'!B:H,7,0),"")</f>
        <v>10</v>
      </c>
      <c r="J34" s="28"/>
      <c r="K34" s="1295">
        <f t="shared" ref="K34" si="15">IFERROR(G34*J34,0)</f>
        <v>0</v>
      </c>
    </row>
    <row r="35" spans="1:13" ht="35.1" customHeight="1">
      <c r="A35" s="157" t="str">
        <f>IF(J35&gt;0,COUNT($J$5:J35)+MAX('MI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B35" s="299"/>
      <c r="C35" s="231" t="s">
        <v>12872</v>
      </c>
      <c r="D35" s="482" t="s">
        <v>12873</v>
      </c>
      <c r="E35" s="1324">
        <f>IFERROR(VLOOKUP(C35,'Consolidated Master Sheet'!B:H,3,0),"")</f>
        <v>241.12</v>
      </c>
      <c r="F35" s="152">
        <f t="shared" si="2"/>
        <v>0</v>
      </c>
      <c r="G35" s="1324">
        <f t="shared" si="3"/>
        <v>0</v>
      </c>
      <c r="H35" s="234">
        <f>IFERROR(VLOOKUP(C35,'Consolidated Master Sheet'!B:H,6,0),"")</f>
        <v>8</v>
      </c>
      <c r="I35" s="234">
        <f>IFERROR(VLOOKUP(C35,'Consolidated Master Sheet'!B:H,7,0),"")</f>
        <v>8</v>
      </c>
      <c r="J35" s="28"/>
      <c r="K35" s="1295">
        <f t="shared" ref="K35" si="16">IFERROR(G35*J35,0)</f>
        <v>0</v>
      </c>
    </row>
    <row r="36" spans="1:13" ht="15.75">
      <c r="A36" s="157" t="str">
        <f>IF(J36&gt;0,COUNT($J$5:J36)+MAX('MI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36" s="157"/>
      <c r="D36" s="157"/>
      <c r="F36" s="157"/>
      <c r="G36" s="1374"/>
      <c r="H36" s="157"/>
      <c r="I36" s="157"/>
      <c r="J36" s="26"/>
      <c r="K36" s="157"/>
    </row>
    <row r="37" spans="1:13" ht="15.75" hidden="1">
      <c r="A37" s="157" t="str">
        <f>IF(J37&gt;0,COUNT($J$5:J37)+MAX('MI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37" s="157"/>
      <c r="D37" s="912"/>
      <c r="F37" s="157"/>
      <c r="G37" s="1374"/>
      <c r="H37" s="157"/>
      <c r="I37" s="157"/>
      <c r="J37" s="26"/>
      <c r="K37" s="157"/>
    </row>
    <row r="38" spans="1:13" ht="15.75" hidden="1">
      <c r="A38" s="157" t="str">
        <f>IF(J38&gt;0,COUNT($J$5:J38)+MAX('MI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38" s="157"/>
      <c r="D38" s="157"/>
      <c r="F38" s="157"/>
      <c r="G38" s="1374"/>
      <c r="H38" s="157"/>
      <c r="I38" s="157"/>
      <c r="J38" s="26"/>
      <c r="K38" s="157"/>
    </row>
    <row r="39" spans="1:13" ht="15.75" hidden="1">
      <c r="A39" s="157" t="str">
        <f>IF(J39&gt;0,COUNT($J$5:J39)+MAX('MI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39" s="157"/>
      <c r="D39" s="157"/>
      <c r="F39" s="157"/>
      <c r="G39" s="1374"/>
      <c r="H39" s="157"/>
      <c r="I39" s="157"/>
      <c r="J39" s="26"/>
      <c r="K39" s="157"/>
    </row>
    <row r="40" spans="1:13" ht="15.75" hidden="1">
      <c r="A40" s="157" t="str">
        <f>IF(J40&gt;0,COUNT($J$5:J40)+MAX('MI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40" s="157"/>
      <c r="D40" s="157"/>
      <c r="F40" s="157"/>
      <c r="G40" s="1374"/>
      <c r="H40" s="157"/>
      <c r="I40" s="157"/>
      <c r="J40" s="26"/>
      <c r="K40" s="157"/>
    </row>
    <row r="41" spans="1:13" ht="15.75" hidden="1">
      <c r="A41" s="157" t="str">
        <f>IF(J41&gt;0,COUNT($J$5:J41)+MAX('MI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41" s="157"/>
      <c r="D41" s="157"/>
      <c r="F41" s="157"/>
      <c r="G41" s="1374"/>
      <c r="H41" s="157"/>
      <c r="I41" s="157"/>
      <c r="J41" s="26"/>
      <c r="K41" s="157"/>
    </row>
    <row r="42" spans="1:13" ht="15.75" hidden="1">
      <c r="A42" s="157" t="str">
        <f>IF(J42&gt;0,COUNT($J$5:J42)+MAX('MI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42" s="157"/>
      <c r="D42" s="157"/>
      <c r="F42" s="157"/>
      <c r="G42" s="1374"/>
      <c r="H42" s="157"/>
      <c r="I42" s="157"/>
      <c r="J42" s="26"/>
      <c r="K42" s="157"/>
    </row>
    <row r="43" spans="1:13" ht="15.75" hidden="1">
      <c r="A43" s="157" t="str">
        <f>IF(J43&gt;0,COUNT($J$5:J43)+MAX('MI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43" s="157"/>
      <c r="D43" s="157"/>
      <c r="F43" s="157"/>
      <c r="G43" s="1374"/>
      <c r="H43" s="157"/>
      <c r="I43" s="157"/>
      <c r="J43" s="26"/>
      <c r="K43" s="157"/>
    </row>
    <row r="44" spans="1:13" ht="15.75" hidden="1">
      <c r="A44" s="157" t="str">
        <f>IF(J44&gt;0,COUNT($J$5:J44)+MAX('MI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44" s="157"/>
      <c r="D44" s="157"/>
      <c r="F44" s="157"/>
      <c r="G44" s="1374"/>
      <c r="H44" s="157"/>
      <c r="I44" s="157"/>
      <c r="J44" s="26"/>
      <c r="K44" s="157"/>
    </row>
    <row r="45" spans="1:13" ht="15.75" hidden="1">
      <c r="A45" s="157" t="str">
        <f>IF(J45&gt;0,COUNT($J$5:J45)+MAX('MI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45" s="157"/>
      <c r="D45" s="157"/>
      <c r="F45" s="157"/>
      <c r="G45" s="1374"/>
      <c r="H45" s="157"/>
      <c r="I45" s="157"/>
      <c r="J45" s="26"/>
      <c r="K45" s="157"/>
    </row>
    <row r="46" spans="1:13" ht="15.75" hidden="1">
      <c r="A46" s="157" t="str">
        <f>IF(J46&gt;0,COUNT($J$5:J46)+MAX('MI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46" s="157"/>
      <c r="D46" s="157"/>
      <c r="F46" s="157"/>
      <c r="G46" s="1374"/>
      <c r="H46" s="157"/>
      <c r="I46" s="157"/>
      <c r="J46" s="26"/>
      <c r="K46" s="157"/>
    </row>
    <row r="47" spans="1:13" ht="15.75" hidden="1">
      <c r="A47" s="157" t="str">
        <f>IF(J47&gt;0,COUNT($J$5:J47)+MAX('MI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47" s="157"/>
      <c r="D47" s="157"/>
      <c r="F47" s="157"/>
      <c r="G47" s="1374"/>
      <c r="H47" s="157"/>
      <c r="I47" s="157"/>
      <c r="J47" s="26"/>
      <c r="K47" s="157"/>
    </row>
    <row r="48" spans="1:13" ht="15.75" hidden="1">
      <c r="A48" s="157" t="str">
        <f>IF(J48&gt;0,COUNT($J$5:J48)+MAX('MI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48" s="157"/>
      <c r="D48" s="157"/>
      <c r="F48" s="157"/>
      <c r="G48" s="1374"/>
      <c r="H48" s="157"/>
      <c r="I48" s="157"/>
      <c r="J48" s="26"/>
      <c r="K48" s="157"/>
    </row>
    <row r="49" spans="1:11" ht="15.75" hidden="1">
      <c r="A49" s="157" t="str">
        <f>IF(J49&gt;0,COUNT($J$5:J49)+MAX('MI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49" s="157"/>
      <c r="D49" s="157"/>
      <c r="F49" s="157"/>
      <c r="G49" s="1374"/>
      <c r="H49" s="157"/>
      <c r="I49" s="157"/>
      <c r="J49" s="26"/>
      <c r="K49" s="157"/>
    </row>
    <row r="50" spans="1:11" ht="15.75" hidden="1">
      <c r="A50" s="157" t="str">
        <f>IF(J50&gt;0,COUNT($J$5:J50)+MAX('MI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50" s="157"/>
      <c r="D50" s="157"/>
      <c r="F50" s="157"/>
      <c r="G50" s="1374"/>
      <c r="H50" s="157"/>
      <c r="I50" s="157"/>
      <c r="J50" s="26"/>
      <c r="K50" s="157"/>
    </row>
    <row r="51" spans="1:11" ht="15.75" hidden="1">
      <c r="A51" s="157" t="str">
        <f>IF(J51&gt;0,COUNT($J$5:J51)+MAX('MI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51" s="157"/>
      <c r="D51" s="157"/>
      <c r="F51" s="157"/>
      <c r="G51" s="1374"/>
      <c r="H51" s="157"/>
      <c r="I51" s="157"/>
      <c r="J51" s="26"/>
      <c r="K51" s="157"/>
    </row>
    <row r="52" spans="1:11" ht="15.75" hidden="1">
      <c r="A52" s="157" t="str">
        <f>IF(J52&gt;0,COUNT($J$5:J52)+MAX('MI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52" s="157"/>
      <c r="D52" s="157"/>
      <c r="F52" s="157"/>
      <c r="G52" s="1374"/>
      <c r="H52" s="157"/>
      <c r="I52" s="157"/>
      <c r="J52" s="26"/>
      <c r="K52" s="157"/>
    </row>
    <row r="53" spans="1:11" ht="15.75" hidden="1">
      <c r="A53" s="157" t="str">
        <f>IF(J53&gt;0,COUNT($J$5:J53)+MAX('MI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53" s="157"/>
      <c r="D53" s="157"/>
      <c r="F53" s="157"/>
      <c r="G53" s="1374"/>
      <c r="H53" s="157"/>
      <c r="I53" s="157"/>
      <c r="J53" s="26"/>
      <c r="K53" s="157"/>
    </row>
    <row r="54" spans="1:11" ht="15.75" hidden="1">
      <c r="A54" s="157" t="str">
        <f>IF(J54&gt;0,COUNT($J$5:J54)+MAX('MI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54" s="157"/>
      <c r="D54" s="157"/>
      <c r="F54" s="157"/>
      <c r="G54" s="1374"/>
      <c r="H54" s="157"/>
      <c r="I54" s="157"/>
      <c r="J54" s="26"/>
      <c r="K54" s="157"/>
    </row>
    <row r="55" spans="1:11" ht="15.75" hidden="1">
      <c r="A55" s="157" t="str">
        <f>IF(J55&gt;0,COUNT($J$5:J55)+MAX('MI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55" s="157"/>
      <c r="D55" s="157"/>
      <c r="F55" s="157"/>
      <c r="G55" s="1374"/>
      <c r="H55" s="157"/>
      <c r="I55" s="157"/>
      <c r="J55" s="26"/>
      <c r="K55" s="157"/>
    </row>
    <row r="56" spans="1:11" ht="15.75" hidden="1">
      <c r="A56" s="157" t="str">
        <f>IF(J56&gt;0,COUNT($J$5:J56)+MAX('MI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56" s="157"/>
      <c r="D56" s="157"/>
      <c r="F56" s="157"/>
      <c r="G56" s="1374"/>
      <c r="H56" s="157"/>
      <c r="I56" s="157"/>
      <c r="J56" s="26"/>
      <c r="K56" s="157"/>
    </row>
    <row r="57" spans="1:11" ht="15.75" hidden="1">
      <c r="A57" s="157" t="str">
        <f>IF(J57&gt;0,COUNT($J$5:J57)+MAX('MI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57" s="157"/>
      <c r="D57" s="157"/>
      <c r="F57" s="157"/>
      <c r="G57" s="1374"/>
      <c r="H57" s="157"/>
      <c r="I57" s="157"/>
      <c r="J57" s="26"/>
      <c r="K57" s="157"/>
    </row>
    <row r="58" spans="1:11" ht="15.75" hidden="1">
      <c r="A58" s="157" t="str">
        <f>IF(J58&gt;0,COUNT($J$5:J58)+MAX('MI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58" s="157"/>
      <c r="D58" s="157"/>
      <c r="F58" s="157"/>
      <c r="G58" s="1374"/>
      <c r="H58" s="157"/>
      <c r="I58" s="157"/>
      <c r="J58" s="26"/>
      <c r="K58" s="157"/>
    </row>
    <row r="59" spans="1:11" ht="15.75" hidden="1">
      <c r="A59" s="157" t="str">
        <f>IF(J59&gt;0,COUNT($J$5:J59)+MAX('MI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59" s="157"/>
      <c r="D59" s="157"/>
      <c r="F59" s="157"/>
      <c r="G59" s="1374"/>
      <c r="H59" s="157"/>
      <c r="I59" s="157"/>
      <c r="J59" s="26"/>
      <c r="K59" s="157"/>
    </row>
    <row r="60" spans="1:11" ht="15.75" hidden="1">
      <c r="A60" s="157" t="str">
        <f>IF(J60&gt;0,COUNT($J$5:J60)+MAX('MI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60" s="157"/>
      <c r="D60" s="157"/>
      <c r="F60" s="157"/>
      <c r="G60" s="1374"/>
      <c r="H60" s="157"/>
      <c r="I60" s="157"/>
      <c r="J60" s="26"/>
      <c r="K60" s="157"/>
    </row>
    <row r="61" spans="1:11" ht="15.75" hidden="1">
      <c r="A61" s="157" t="str">
        <f>IF(J61&gt;0,COUNT($J$5:J61)+MAX('MI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61" s="157"/>
      <c r="D61" s="157"/>
      <c r="F61" s="157"/>
      <c r="G61" s="1374"/>
      <c r="H61" s="157"/>
      <c r="I61" s="157"/>
      <c r="J61" s="26"/>
      <c r="K61" s="157"/>
    </row>
    <row r="62" spans="1:11" ht="15.75" hidden="1">
      <c r="A62" s="157" t="str">
        <f>IF(J62&gt;0,COUNT($J$5:J62)+MAX('MI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62" s="157"/>
      <c r="D62" s="157"/>
      <c r="F62" s="157"/>
      <c r="G62" s="1374"/>
      <c r="H62" s="157"/>
      <c r="I62" s="157"/>
      <c r="J62" s="26"/>
      <c r="K62" s="157"/>
    </row>
    <row r="63" spans="1:11" ht="15.75" hidden="1">
      <c r="A63" s="157" t="str">
        <f>IF(J63&gt;0,COUNT($J$5:J63)+MAX('MI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63" s="157"/>
      <c r="D63" s="157"/>
      <c r="F63" s="157"/>
      <c r="G63" s="1374"/>
      <c r="H63" s="157"/>
      <c r="I63" s="157"/>
      <c r="J63" s="26"/>
      <c r="K63" s="157"/>
    </row>
    <row r="64" spans="1:11" ht="15.75" hidden="1">
      <c r="A64" s="157" t="str">
        <f>IF(J64&gt;0,COUNT($J$5:J64)+MAX('MI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64" s="157"/>
      <c r="D64" s="157"/>
      <c r="F64" s="157"/>
      <c r="G64" s="1374"/>
      <c r="H64" s="157"/>
      <c r="I64" s="157"/>
      <c r="J64" s="26"/>
      <c r="K64" s="157"/>
    </row>
    <row r="65" spans="1:11" ht="15.75" hidden="1">
      <c r="A65" s="157" t="str">
        <f>IF(J65&gt;0,COUNT($J$5:J65)+MAX('MI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65" s="157"/>
      <c r="D65" s="157"/>
      <c r="F65" s="157"/>
      <c r="G65" s="1374"/>
      <c r="H65" s="157"/>
      <c r="I65" s="157"/>
      <c r="J65" s="26"/>
      <c r="K65" s="157"/>
    </row>
    <row r="66" spans="1:11" ht="15.75" hidden="1">
      <c r="A66" s="157" t="str">
        <f>IF(J66&gt;0,COUNT($J$5:J66)+MAX('MI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66" s="157"/>
      <c r="D66" s="157"/>
      <c r="F66" s="157"/>
      <c r="G66" s="1374"/>
      <c r="H66" s="157"/>
      <c r="I66" s="157"/>
      <c r="J66" s="26"/>
      <c r="K66" s="157"/>
    </row>
    <row r="67" spans="1:11" ht="15.75" hidden="1">
      <c r="A67" s="157" t="str">
        <f>IF(J67&gt;0,COUNT($J$5:J67)+MAX('MI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67" s="157"/>
      <c r="D67" s="157"/>
      <c r="F67" s="157"/>
      <c r="G67" s="1374"/>
      <c r="H67" s="157"/>
      <c r="I67" s="157"/>
      <c r="J67" s="26"/>
      <c r="K67" s="157"/>
    </row>
    <row r="68" spans="1:11" ht="15.75" hidden="1">
      <c r="A68" s="157" t="str">
        <f>IF(J68&gt;0,COUNT($J$5:J68)+MAX('MI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68" s="157"/>
      <c r="D68" s="157"/>
      <c r="F68" s="157"/>
      <c r="G68" s="1374"/>
      <c r="H68" s="157"/>
      <c r="I68" s="157"/>
      <c r="J68" s="26"/>
      <c r="K68" s="157"/>
    </row>
    <row r="69" spans="1:11" ht="15.75" hidden="1">
      <c r="A69" s="157" t="str">
        <f>IF(J69&gt;0,COUNT($J$5:J69)+MAX('MI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69" s="157"/>
      <c r="D69" s="157"/>
      <c r="F69" s="157"/>
      <c r="G69" s="1374"/>
      <c r="H69" s="157"/>
      <c r="I69" s="157"/>
      <c r="J69" s="26"/>
      <c r="K69" s="157"/>
    </row>
    <row r="70" spans="1:11" ht="15.75" hidden="1">
      <c r="A70" s="157" t="str">
        <f>IF(J70&gt;0,COUNT($J$5:J70)+MAX('MI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70" s="157"/>
      <c r="D70" s="157"/>
      <c r="F70" s="157"/>
      <c r="G70" s="1374"/>
      <c r="H70" s="157"/>
      <c r="I70" s="157"/>
      <c r="J70" s="26"/>
      <c r="K70" s="157"/>
    </row>
    <row r="71" spans="1:11" ht="15.75" hidden="1">
      <c r="A71" s="157" t="str">
        <f>IF(J71&gt;0,COUNT($J$5:J71)+MAX('MI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71" s="157"/>
      <c r="D71" s="157"/>
      <c r="F71" s="157"/>
      <c r="G71" s="1374"/>
      <c r="H71" s="157"/>
      <c r="I71" s="157"/>
      <c r="J71" s="26"/>
      <c r="K71" s="157"/>
    </row>
    <row r="72" spans="1:11" ht="15.75" hidden="1">
      <c r="A72" s="157" t="str">
        <f>IF(J72&gt;0,COUNT($J$5:J72)+MAX('MI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72" s="157"/>
      <c r="D72" s="157"/>
      <c r="F72" s="157"/>
      <c r="G72" s="1374"/>
      <c r="H72" s="157"/>
      <c r="I72" s="157"/>
      <c r="J72" s="26"/>
      <c r="K72" s="157"/>
    </row>
    <row r="73" spans="1:11" ht="15.75" hidden="1">
      <c r="A73" s="157" t="str">
        <f>IF(J73&gt;0,COUNT($J$5:J73)+MAX('MI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73" s="157"/>
      <c r="D73" s="157"/>
      <c r="F73" s="157"/>
      <c r="G73" s="1374"/>
      <c r="H73" s="157"/>
      <c r="I73" s="157"/>
      <c r="J73" s="26"/>
      <c r="K73" s="157"/>
    </row>
    <row r="74" spans="1:11" ht="15.75" hidden="1">
      <c r="A74" s="157" t="str">
        <f>IF(J74&gt;0,COUNT($J$5:J74)+MAX('MI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74" s="157"/>
      <c r="D74" s="157"/>
      <c r="F74" s="157"/>
      <c r="G74" s="1374"/>
      <c r="H74" s="157"/>
      <c r="I74" s="157"/>
      <c r="J74" s="26"/>
      <c r="K74" s="157"/>
    </row>
    <row r="75" spans="1:11" ht="15.75" hidden="1">
      <c r="A75" s="157" t="str">
        <f>IF(J75&gt;0,COUNT($J$5:J75)+MAX('MI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75" s="157"/>
      <c r="D75" s="157"/>
      <c r="F75" s="157"/>
      <c r="G75" s="1374"/>
      <c r="H75" s="157"/>
      <c r="I75" s="157"/>
      <c r="J75" s="26"/>
      <c r="K75" s="157"/>
    </row>
    <row r="76" spans="1:11" ht="15.75" hidden="1">
      <c r="A76" s="157" t="str">
        <f>IF(J76&gt;0,COUNT($J$5:J76)+MAX('MI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76" s="157"/>
      <c r="D76" s="157"/>
      <c r="F76" s="157"/>
      <c r="G76" s="1374"/>
      <c r="H76" s="157"/>
      <c r="I76" s="157"/>
      <c r="J76" s="26"/>
      <c r="K76" s="157"/>
    </row>
    <row r="77" spans="1:11" ht="15.75" hidden="1">
      <c r="A77" s="157" t="str">
        <f>IF(J77&gt;0,COUNT($J$5:J77)+MAX('MI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77" s="157"/>
      <c r="D77" s="157"/>
      <c r="F77" s="157"/>
      <c r="G77" s="1374"/>
      <c r="H77" s="157"/>
      <c r="I77" s="157"/>
      <c r="J77" s="26"/>
      <c r="K77" s="157"/>
    </row>
    <row r="78" spans="1:11" ht="15.75" hidden="1">
      <c r="A78" s="157" t="str">
        <f>IF(J78&gt;0,COUNT($J$5:J78)+MAX('MI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78" s="157"/>
      <c r="D78" s="157"/>
      <c r="F78" s="157"/>
      <c r="G78" s="1374"/>
      <c r="H78" s="157"/>
      <c r="I78" s="157"/>
      <c r="J78" s="26"/>
      <c r="K78" s="157"/>
    </row>
    <row r="79" spans="1:11" ht="15.75" hidden="1">
      <c r="A79" s="157" t="str">
        <f>IF(J79&gt;0,COUNT($J$5:J79)+MAX('MI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79" s="157"/>
      <c r="D79" s="157"/>
      <c r="F79" s="157"/>
      <c r="G79" s="1374"/>
      <c r="H79" s="157"/>
      <c r="I79" s="157"/>
      <c r="J79" s="26"/>
      <c r="K79" s="157"/>
    </row>
    <row r="80" spans="1:11" ht="15.75" hidden="1">
      <c r="A80" s="157" t="str">
        <f>IF(J80&gt;0,COUNT($J$5:J80)+MAX('MI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80" s="157"/>
      <c r="D80" s="157"/>
      <c r="F80" s="157"/>
      <c r="G80" s="1374"/>
      <c r="H80" s="157"/>
      <c r="I80" s="157"/>
      <c r="J80" s="26"/>
      <c r="K80" s="157"/>
    </row>
    <row r="81" spans="1:11" ht="15.75" hidden="1">
      <c r="A81" s="157" t="str">
        <f>IF(J81&gt;0,COUNT($J$5:J81)+MAX('MI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81" s="157"/>
      <c r="D81" s="157"/>
      <c r="F81" s="157"/>
      <c r="G81" s="1374"/>
      <c r="H81" s="157"/>
      <c r="I81" s="157"/>
      <c r="J81" s="26"/>
      <c r="K81" s="157"/>
    </row>
    <row r="82" spans="1:11" ht="15.75" hidden="1">
      <c r="A82" s="157" t="str">
        <f>IF(J82&gt;0,COUNT($J$5:J82)+MAX('MI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82" s="157"/>
      <c r="D82" s="157"/>
      <c r="F82" s="157"/>
      <c r="G82" s="1374"/>
      <c r="H82" s="157"/>
      <c r="I82" s="157"/>
      <c r="J82" s="26"/>
      <c r="K82" s="157"/>
    </row>
    <row r="83" spans="1:11" ht="15.75" hidden="1">
      <c r="A83" s="157" t="str">
        <f>IF(J83&gt;0,COUNT($J$5:J83)+MAX('MI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83" s="157"/>
      <c r="D83" s="157"/>
      <c r="F83" s="157"/>
      <c r="G83" s="1374"/>
      <c r="H83" s="157"/>
      <c r="I83" s="157"/>
      <c r="J83" s="26"/>
      <c r="K83" s="157"/>
    </row>
    <row r="84" spans="1:11" ht="15.75" hidden="1">
      <c r="A84" s="157" t="str">
        <f>IF(J84&gt;0,COUNT($J$5:J84)+MAX('MI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84" s="157"/>
      <c r="D84" s="157"/>
      <c r="F84" s="157"/>
      <c r="G84" s="1374"/>
      <c r="H84" s="157"/>
      <c r="I84" s="157"/>
      <c r="J84" s="26"/>
      <c r="K84" s="157"/>
    </row>
    <row r="85" spans="1:11" ht="15.75" hidden="1">
      <c r="A85" s="157" t="str">
        <f>IF(J85&gt;0,COUNT($J$5:J85)+MAX('MI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85" s="157"/>
      <c r="D85" s="157"/>
      <c r="F85" s="157"/>
      <c r="G85" s="1374"/>
      <c r="H85" s="157"/>
      <c r="I85" s="157"/>
      <c r="J85" s="26"/>
      <c r="K85" s="157"/>
    </row>
    <row r="86" spans="1:11" ht="15.75" hidden="1">
      <c r="A86" s="157" t="str">
        <f>IF(J86&gt;0,COUNT($J$5:J86)+MAX('MI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86" s="157"/>
      <c r="D86" s="157"/>
      <c r="F86" s="157"/>
      <c r="G86" s="1374"/>
      <c r="H86" s="157"/>
      <c r="I86" s="157"/>
      <c r="J86" s="26"/>
      <c r="K86" s="157"/>
    </row>
    <row r="87" spans="1:11" ht="15.75" hidden="1">
      <c r="A87" s="157" t="str">
        <f>IF(J87&gt;0,COUNT($J$5:J87)+MAX('MI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87" s="157"/>
      <c r="D87" s="157"/>
      <c r="F87" s="157"/>
      <c r="G87" s="1374"/>
      <c r="H87" s="157"/>
      <c r="I87" s="157"/>
      <c r="J87" s="26"/>
      <c r="K87" s="157"/>
    </row>
    <row r="88" spans="1:11" ht="15.75" hidden="1">
      <c r="A88" s="157" t="str">
        <f>IF(J88&gt;0,COUNT($J$5:J88)+MAX('MI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88" s="157"/>
      <c r="D88" s="157"/>
      <c r="F88" s="157"/>
      <c r="G88" s="1374"/>
      <c r="H88" s="157"/>
      <c r="I88" s="157"/>
      <c r="J88" s="26"/>
      <c r="K88" s="157"/>
    </row>
    <row r="89" spans="1:11" ht="15.75" hidden="1">
      <c r="A89" s="157" t="str">
        <f>IF(J89&gt;0,COUNT($J$5:J89)+MAX('MI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89" s="157"/>
      <c r="D89" s="157"/>
      <c r="F89" s="157"/>
      <c r="G89" s="1374"/>
      <c r="H89" s="157"/>
      <c r="I89" s="157"/>
      <c r="J89" s="26"/>
      <c r="K89" s="157"/>
    </row>
    <row r="90" spans="1:11" ht="15.75" hidden="1">
      <c r="A90" s="157" t="str">
        <f>IF(J90&gt;0,COUNT($J$5:J90)+MAX('MI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90" s="157"/>
      <c r="D90" s="157"/>
      <c r="F90" s="157"/>
      <c r="G90" s="1374"/>
      <c r="H90" s="157"/>
      <c r="I90" s="157"/>
      <c r="J90" s="26"/>
      <c r="K90" s="157"/>
    </row>
    <row r="91" spans="1:11" ht="15.75" hidden="1">
      <c r="A91" s="157" t="str">
        <f>IF(J91&gt;0,COUNT($J$5:J91)+MAX('MI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91" s="157"/>
      <c r="D91" s="157"/>
      <c r="F91" s="157"/>
      <c r="G91" s="1374"/>
      <c r="H91" s="157"/>
      <c r="I91" s="157"/>
      <c r="J91" s="26"/>
      <c r="K91" s="157"/>
    </row>
    <row r="92" spans="1:11" ht="15.75" hidden="1">
      <c r="A92" s="157" t="str">
        <f>IF(J92&gt;0,COUNT($J$5:J92)+MAX('MI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92" s="157"/>
      <c r="D92" s="157"/>
      <c r="F92" s="157"/>
      <c r="G92" s="1374"/>
      <c r="H92" s="157"/>
      <c r="I92" s="157"/>
      <c r="J92" s="26"/>
      <c r="K92" s="157"/>
    </row>
    <row r="93" spans="1:11" ht="15.75" hidden="1">
      <c r="A93" s="157" t="str">
        <f>IF(J93&gt;0,COUNT($J$5:J93)+MAX('MI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93" s="157"/>
      <c r="D93" s="157"/>
      <c r="F93" s="157"/>
      <c r="G93" s="1374"/>
      <c r="H93" s="157"/>
      <c r="I93" s="157"/>
      <c r="J93" s="26"/>
      <c r="K93" s="157"/>
    </row>
    <row r="94" spans="1:11" ht="15.75" hidden="1">
      <c r="A94" s="157" t="str">
        <f>IF(J94&gt;0,COUNT($J$5:J94)+MAX('MI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94" s="157"/>
      <c r="D94" s="157"/>
      <c r="F94" s="157"/>
      <c r="G94" s="1374"/>
      <c r="H94" s="157"/>
      <c r="I94" s="157"/>
      <c r="J94" s="26"/>
      <c r="K94" s="157"/>
    </row>
    <row r="95" spans="1:11" ht="15.75" hidden="1">
      <c r="A95" s="157" t="str">
        <f>IF(J95&gt;0,COUNT($J$5:J95)+MAX('MI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95" s="157"/>
      <c r="D95" s="157"/>
      <c r="F95" s="157"/>
      <c r="G95" s="1374"/>
      <c r="H95" s="157"/>
      <c r="I95" s="157"/>
      <c r="J95" s="26"/>
      <c r="K95" s="157"/>
    </row>
    <row r="96" spans="1:11" ht="15.75" hidden="1">
      <c r="A96" s="157" t="str">
        <f>IF(J96&gt;0,COUNT($J$5:J96)+MAX('MI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96" s="157"/>
      <c r="D96" s="157"/>
      <c r="F96" s="157"/>
      <c r="G96" s="1374"/>
      <c r="H96" s="157"/>
      <c r="I96" s="157"/>
      <c r="J96" s="26"/>
      <c r="K96" s="157"/>
    </row>
    <row r="97" spans="1:11" ht="15.75" hidden="1">
      <c r="A97" s="157" t="str">
        <f>IF(J97&gt;0,COUNT($J$5:J97)+MAX('MI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97" s="157"/>
      <c r="D97" s="157"/>
      <c r="F97" s="157"/>
      <c r="G97" s="1374"/>
      <c r="H97" s="157"/>
      <c r="I97" s="157"/>
      <c r="J97" s="26"/>
      <c r="K97" s="157"/>
    </row>
    <row r="98" spans="1:11" ht="15.75" hidden="1">
      <c r="A98" s="157" t="str">
        <f>IF(J98&gt;0,COUNT($J$5:J98)+MAX('MI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98" s="157"/>
      <c r="D98" s="157"/>
      <c r="F98" s="157"/>
      <c r="G98" s="1374"/>
      <c r="H98" s="157"/>
      <c r="I98" s="157"/>
      <c r="J98" s="26"/>
      <c r="K98" s="157"/>
    </row>
    <row r="99" spans="1:11" ht="15.75" hidden="1">
      <c r="A99" s="157" t="str">
        <f>IF(J99&gt;0,COUNT($J$5:J99)+MAX('MI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99" s="157"/>
      <c r="D99" s="157"/>
      <c r="F99" s="157"/>
      <c r="G99" s="1374"/>
      <c r="H99" s="157"/>
      <c r="I99" s="157"/>
      <c r="J99" s="26"/>
      <c r="K99" s="157"/>
    </row>
    <row r="100" spans="1:11" ht="15.75" hidden="1">
      <c r="A100" s="157" t="str">
        <f>IF(J100&gt;0,COUNT($J$5:J100)+MAX('MI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00" s="157"/>
      <c r="D100" s="157"/>
      <c r="F100" s="157"/>
      <c r="G100" s="1374"/>
      <c r="H100" s="157"/>
      <c r="I100" s="157"/>
      <c r="J100" s="26"/>
      <c r="K100" s="157"/>
    </row>
    <row r="101" spans="1:11" ht="15.75" hidden="1">
      <c r="A101" s="157" t="str">
        <f>IF(J101&gt;0,COUNT($J$5:J101)+MAX('MI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01" s="157"/>
      <c r="D101" s="157"/>
      <c r="F101" s="157"/>
      <c r="G101" s="1374"/>
      <c r="H101" s="157"/>
      <c r="I101" s="157"/>
      <c r="J101" s="26"/>
      <c r="K101" s="157"/>
    </row>
    <row r="102" spans="1:11" ht="15.75" hidden="1">
      <c r="A102" s="157" t="str">
        <f>IF(J102&gt;0,COUNT($J$5:J102)+MAX('MI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02" s="157"/>
      <c r="D102" s="157"/>
      <c r="F102" s="157"/>
      <c r="G102" s="1374"/>
      <c r="H102" s="157"/>
      <c r="I102" s="157"/>
      <c r="J102" s="26"/>
      <c r="K102" s="157"/>
    </row>
    <row r="103" spans="1:11" ht="15.75" hidden="1">
      <c r="A103" s="157" t="str">
        <f>IF(J103&gt;0,COUNT($J$5:J103)+MAX('MI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03" s="157"/>
      <c r="D103" s="157"/>
      <c r="F103" s="157"/>
      <c r="G103" s="1374"/>
      <c r="H103" s="157"/>
      <c r="I103" s="157"/>
      <c r="J103" s="26"/>
      <c r="K103" s="157"/>
    </row>
    <row r="104" spans="1:11" ht="15.75" hidden="1">
      <c r="A104" s="157" t="str">
        <f>IF(J104&gt;0,COUNT($J$5:J104)+MAX('MI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04" s="157"/>
      <c r="D104" s="157"/>
      <c r="F104" s="157"/>
      <c r="G104" s="1374"/>
      <c r="H104" s="157"/>
      <c r="I104" s="157"/>
      <c r="J104" s="26"/>
      <c r="K104" s="157"/>
    </row>
    <row r="105" spans="1:11" ht="15.75" hidden="1">
      <c r="A105" s="157" t="str">
        <f>IF(J105&gt;0,COUNT($J$5:J105)+MAX('MI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05" s="157"/>
      <c r="D105" s="157"/>
      <c r="F105" s="157"/>
      <c r="G105" s="1374"/>
      <c r="H105" s="157"/>
      <c r="I105" s="157"/>
      <c r="J105" s="26"/>
      <c r="K105" s="157"/>
    </row>
    <row r="106" spans="1:11" ht="15.75" hidden="1">
      <c r="A106" s="157" t="str">
        <f>IF(J106&gt;0,COUNT($J$5:J106)+MAX('MI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06" s="157"/>
      <c r="D106" s="157"/>
      <c r="F106" s="157"/>
      <c r="G106" s="1374"/>
      <c r="H106" s="157"/>
      <c r="I106" s="157"/>
      <c r="J106" s="26"/>
      <c r="K106" s="157"/>
    </row>
    <row r="107" spans="1:11" ht="15.75" hidden="1">
      <c r="A107" s="157" t="str">
        <f>IF(J107&gt;0,COUNT($J$5:J107)+MAX('MI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07" s="157"/>
      <c r="D107" s="157"/>
      <c r="F107" s="157"/>
      <c r="G107" s="1374"/>
      <c r="H107" s="157"/>
      <c r="I107" s="157"/>
      <c r="J107" s="26"/>
      <c r="K107" s="157"/>
    </row>
    <row r="108" spans="1:11" ht="15.75" hidden="1">
      <c r="A108" s="157" t="str">
        <f>IF(J108&gt;0,COUNT($J$5:J108)+MAX('MI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08" s="157"/>
      <c r="D108" s="157"/>
      <c r="F108" s="157"/>
      <c r="G108" s="1374"/>
      <c r="H108" s="157"/>
      <c r="I108" s="157"/>
      <c r="J108" s="26"/>
      <c r="K108" s="157"/>
    </row>
    <row r="109" spans="1:11" ht="15.75" hidden="1">
      <c r="A109" s="157" t="str">
        <f>IF(J109&gt;0,COUNT($J$5:J109)+MAX('MI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09" s="157"/>
      <c r="D109" s="157"/>
      <c r="F109" s="157"/>
      <c r="G109" s="1374"/>
      <c r="H109" s="157"/>
      <c r="I109" s="157"/>
      <c r="J109" s="26"/>
      <c r="K109" s="157"/>
    </row>
    <row r="110" spans="1:11" ht="15.75" hidden="1">
      <c r="A110" s="157" t="str">
        <f>IF(J110&gt;0,COUNT($J$5:J110)+MAX('MI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10" s="157"/>
      <c r="D110" s="157"/>
      <c r="F110" s="157"/>
      <c r="G110" s="1374"/>
      <c r="H110" s="157"/>
      <c r="I110" s="157"/>
      <c r="J110" s="26"/>
      <c r="K110" s="157"/>
    </row>
    <row r="111" spans="1:11" ht="15.75" hidden="1">
      <c r="A111" s="157" t="str">
        <f>IF(J111&gt;0,COUNT($J$5:J111)+MAX('MI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11" s="157"/>
      <c r="D111" s="157"/>
      <c r="F111" s="157"/>
      <c r="G111" s="1374"/>
      <c r="H111" s="157"/>
      <c r="I111" s="157"/>
      <c r="J111" s="26"/>
      <c r="K111" s="157"/>
    </row>
    <row r="112" spans="1:11" ht="15.75" hidden="1">
      <c r="A112" s="157" t="str">
        <f>IF(J112&gt;0,COUNT($J$5:J112)+MAX('MI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12" s="157"/>
      <c r="D112" s="157"/>
      <c r="F112" s="157"/>
      <c r="G112" s="1374"/>
      <c r="H112" s="157"/>
      <c r="I112" s="157"/>
      <c r="J112" s="26"/>
      <c r="K112" s="157"/>
    </row>
    <row r="113" spans="1:11" ht="15.75" hidden="1">
      <c r="A113" s="157" t="str">
        <f>IF(J113&gt;0,COUNT($J$5:J113)+MAX('MI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13" s="157"/>
      <c r="D113" s="157"/>
      <c r="F113" s="157"/>
      <c r="G113" s="1374"/>
      <c r="H113" s="157"/>
      <c r="I113" s="157"/>
      <c r="J113" s="26"/>
      <c r="K113" s="157"/>
    </row>
    <row r="114" spans="1:11" ht="15.75" hidden="1">
      <c r="A114" s="157" t="str">
        <f>IF(J114&gt;0,COUNT($J$5:J114)+MAX('MI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14" s="157"/>
      <c r="D114" s="157"/>
      <c r="F114" s="157"/>
      <c r="G114" s="1374"/>
      <c r="H114" s="157"/>
      <c r="I114" s="157"/>
      <c r="J114" s="26"/>
      <c r="K114" s="157"/>
    </row>
    <row r="115" spans="1:11" ht="15.75" hidden="1">
      <c r="A115" s="157" t="str">
        <f>IF(J115&gt;0,COUNT($J$5:J115)+MAX('MI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15" s="157"/>
      <c r="D115" s="157"/>
      <c r="F115" s="157"/>
      <c r="G115" s="1374"/>
      <c r="H115" s="157"/>
      <c r="I115" s="157"/>
      <c r="J115" s="26"/>
      <c r="K115" s="157"/>
    </row>
    <row r="116" spans="1:11" ht="15.75" hidden="1">
      <c r="A116" s="157" t="str">
        <f>IF(J116&gt;0,COUNT($J$5:J116)+MAX('MI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16" s="157"/>
      <c r="D116" s="157"/>
      <c r="F116" s="157"/>
      <c r="G116" s="1374"/>
      <c r="H116" s="157"/>
      <c r="I116" s="157"/>
      <c r="J116" s="26"/>
      <c r="K116" s="157"/>
    </row>
    <row r="117" spans="1:11" ht="15.75" hidden="1">
      <c r="A117" s="157" t="str">
        <f>IF(J117&gt;0,COUNT($J$5:J117)+MAX('MI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17" s="157"/>
      <c r="D117" s="157"/>
      <c r="F117" s="157"/>
      <c r="G117" s="1374"/>
      <c r="H117" s="157"/>
      <c r="I117" s="157"/>
      <c r="J117" s="26"/>
      <c r="K117" s="157"/>
    </row>
    <row r="118" spans="1:11" ht="15.75" hidden="1">
      <c r="A118" s="157" t="str">
        <f>IF(J118&gt;0,COUNT($J$5:J118)+MAX('MI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18" s="157"/>
      <c r="D118" s="157"/>
      <c r="F118" s="157"/>
      <c r="G118" s="1374"/>
      <c r="H118" s="157"/>
      <c r="I118" s="157"/>
      <c r="J118" s="26"/>
      <c r="K118" s="157"/>
    </row>
    <row r="119" spans="1:11" ht="15.75" hidden="1">
      <c r="A119" s="157" t="str">
        <f>IF(J119&gt;0,COUNT($J$5:J119)+MAX('MI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19" s="157"/>
      <c r="D119" s="157"/>
      <c r="F119" s="157"/>
      <c r="G119" s="1374"/>
      <c r="H119" s="157"/>
      <c r="I119" s="157"/>
      <c r="J119" s="26"/>
      <c r="K119" s="157"/>
    </row>
    <row r="120" spans="1:11" ht="15.75" hidden="1">
      <c r="A120" s="157" t="str">
        <f>IF(J120&gt;0,COUNT($J$5:J120)+MAX('MI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20" s="157"/>
      <c r="D120" s="157"/>
      <c r="F120" s="157"/>
      <c r="G120" s="1374"/>
      <c r="H120" s="157"/>
      <c r="I120" s="157"/>
      <c r="J120" s="26"/>
      <c r="K120" s="157"/>
    </row>
    <row r="121" spans="1:11" ht="15.75" hidden="1">
      <c r="A121" s="157" t="str">
        <f>IF(J121&gt;0,COUNT($J$5:J121)+MAX('MI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21" s="157"/>
      <c r="D121" s="157"/>
      <c r="F121" s="157"/>
      <c r="G121" s="1374"/>
      <c r="H121" s="157"/>
      <c r="I121" s="157"/>
      <c r="J121" s="26"/>
      <c r="K121" s="157"/>
    </row>
    <row r="122" spans="1:11" ht="15.75" hidden="1">
      <c r="A122" s="157" t="str">
        <f>IF(J122&gt;0,COUNT($J$5:J122)+MAX('MI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22" s="157"/>
      <c r="D122" s="157"/>
      <c r="F122" s="157"/>
      <c r="G122" s="1374"/>
      <c r="H122" s="157"/>
      <c r="I122" s="157"/>
      <c r="J122" s="26"/>
      <c r="K122" s="157"/>
    </row>
    <row r="123" spans="1:11" ht="15.75" hidden="1">
      <c r="A123" s="157" t="str">
        <f>IF(J123&gt;0,COUNT($J$5:J123)+MAX('MI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23" s="157"/>
      <c r="D123" s="157"/>
      <c r="F123" s="157"/>
      <c r="G123" s="1374"/>
      <c r="H123" s="157"/>
      <c r="I123" s="157"/>
      <c r="J123" s="26"/>
      <c r="K123" s="157"/>
    </row>
    <row r="124" spans="1:11" ht="15.75" hidden="1">
      <c r="A124" s="157" t="str">
        <f>IF(J124&gt;0,COUNT($J$5:J124)+MAX('MI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24" s="157"/>
      <c r="D124" s="157"/>
      <c r="F124" s="157"/>
      <c r="G124" s="1374"/>
      <c r="H124" s="157"/>
      <c r="I124" s="157"/>
      <c r="J124" s="26"/>
      <c r="K124" s="157"/>
    </row>
    <row r="125" spans="1:11" ht="15.75" hidden="1">
      <c r="A125" s="157" t="str">
        <f>IF(J125&gt;0,COUNT($J$5:J125)+MAX('MI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25" s="157"/>
      <c r="D125" s="157"/>
      <c r="F125" s="157"/>
      <c r="G125" s="1374"/>
      <c r="H125" s="157"/>
      <c r="I125" s="157"/>
      <c r="J125" s="26"/>
      <c r="K125" s="157"/>
    </row>
    <row r="126" spans="1:11" ht="15.75" hidden="1">
      <c r="A126" s="157" t="str">
        <f>IF(J126&gt;0,COUNT($J$5:J126)+MAX('MI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26" s="157"/>
      <c r="D126" s="157"/>
      <c r="F126" s="157"/>
      <c r="G126" s="1374"/>
      <c r="H126" s="157"/>
      <c r="I126" s="157"/>
      <c r="J126" s="26"/>
      <c r="K126" s="157"/>
    </row>
    <row r="127" spans="1:11" ht="15.75" hidden="1">
      <c r="A127" s="157" t="str">
        <f>IF(J127&gt;0,COUNT($J$5:J127)+MAX('MI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27" s="157"/>
      <c r="D127" s="157"/>
      <c r="F127" s="157"/>
      <c r="G127" s="1374"/>
      <c r="H127" s="157"/>
      <c r="I127" s="157"/>
      <c r="J127" s="26"/>
      <c r="K127" s="157"/>
    </row>
    <row r="128" spans="1:11" ht="15.75" hidden="1">
      <c r="A128" s="157" t="str">
        <f>IF(J128&gt;0,COUNT($J$5:J128)+MAX('MI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28" s="157"/>
      <c r="D128" s="157"/>
      <c r="F128" s="157"/>
      <c r="G128" s="1374"/>
      <c r="H128" s="157"/>
      <c r="I128" s="157"/>
      <c r="J128" s="26"/>
      <c r="K128" s="157"/>
    </row>
    <row r="129" spans="1:11" ht="15.75" hidden="1">
      <c r="A129" s="157" t="str">
        <f>IF(J129&gt;0,COUNT($J$5:J129)+MAX('MI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29" s="157"/>
      <c r="D129" s="157"/>
      <c r="F129" s="157"/>
      <c r="G129" s="1374"/>
      <c r="H129" s="157"/>
      <c r="I129" s="157"/>
      <c r="J129" s="26"/>
      <c r="K129" s="157"/>
    </row>
    <row r="130" spans="1:11" ht="15.75" hidden="1">
      <c r="A130" s="157" t="str">
        <f>IF(J130&gt;0,COUNT($J$5:J130)+MAX('MI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30" s="157"/>
      <c r="D130" s="157"/>
      <c r="F130" s="157"/>
      <c r="G130" s="1374"/>
      <c r="H130" s="157"/>
      <c r="I130" s="157"/>
      <c r="J130" s="26"/>
      <c r="K130" s="157"/>
    </row>
    <row r="131" spans="1:11" ht="15.75" hidden="1">
      <c r="A131" s="157" t="str">
        <f>IF(J131&gt;0,COUNT($J$5:J131)+MAX('MI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31" s="157"/>
      <c r="D131" s="157"/>
      <c r="F131" s="157"/>
      <c r="G131" s="1374"/>
      <c r="H131" s="157"/>
      <c r="I131" s="157"/>
      <c r="J131" s="26"/>
      <c r="K131" s="157"/>
    </row>
    <row r="132" spans="1:11" ht="15.75" hidden="1">
      <c r="A132" s="157" t="str">
        <f>IF(J132&gt;0,COUNT($J$5:J132)+MAX('MI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32" s="157"/>
      <c r="D132" s="157"/>
      <c r="F132" s="157"/>
      <c r="G132" s="1374"/>
      <c r="H132" s="157"/>
      <c r="I132" s="157"/>
      <c r="J132" s="26"/>
      <c r="K132" s="157"/>
    </row>
    <row r="133" spans="1:11" ht="15.75" hidden="1">
      <c r="A133" s="157" t="str">
        <f>IF(J133&gt;0,COUNT($J$5:J133)+MAX('MI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33" s="157"/>
      <c r="D133" s="157"/>
      <c r="F133" s="157"/>
      <c r="G133" s="1374"/>
      <c r="H133" s="157"/>
      <c r="I133" s="157"/>
      <c r="J133" s="26"/>
      <c r="K133" s="157"/>
    </row>
    <row r="134" spans="1:11" ht="15.75" hidden="1">
      <c r="A134" s="157" t="str">
        <f>IF(J134&gt;0,COUNT($J$5:J134)+MAX('MI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34" s="157"/>
      <c r="D134" s="157"/>
      <c r="F134" s="157"/>
      <c r="G134" s="1374"/>
      <c r="H134" s="157"/>
      <c r="I134" s="157"/>
      <c r="J134" s="26"/>
      <c r="K134" s="157"/>
    </row>
    <row r="135" spans="1:11" ht="15.75" hidden="1">
      <c r="A135" s="157" t="str">
        <f>IF(J135&gt;0,COUNT($J$5:J135)+MAX('MI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35" s="157"/>
      <c r="D135" s="157"/>
      <c r="F135" s="157"/>
      <c r="G135" s="1374"/>
      <c r="H135" s="157"/>
      <c r="I135" s="157"/>
      <c r="J135" s="26"/>
      <c r="K135" s="157"/>
    </row>
    <row r="136" spans="1:11" ht="15.75" hidden="1">
      <c r="A136" s="157" t="str">
        <f>IF(J136&gt;0,COUNT($J$5:J136)+MAX('MI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36" s="157"/>
      <c r="D136" s="157"/>
      <c r="F136" s="157"/>
      <c r="G136" s="1374"/>
      <c r="H136" s="157"/>
      <c r="I136" s="157"/>
      <c r="J136" s="26"/>
      <c r="K136" s="157"/>
    </row>
    <row r="137" spans="1:11" ht="15.75" hidden="1">
      <c r="A137" s="157" t="str">
        <f>IF(J137&gt;0,COUNT($J$5:J137)+MAX('MI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37" s="157"/>
      <c r="D137" s="157"/>
      <c r="F137" s="157"/>
      <c r="G137" s="1374"/>
      <c r="H137" s="157"/>
      <c r="I137" s="157"/>
      <c r="J137" s="26"/>
      <c r="K137" s="157"/>
    </row>
    <row r="138" spans="1:11" ht="15.75" hidden="1">
      <c r="A138" s="157" t="str">
        <f>IF(J138&gt;0,COUNT($J$5:J138)+MAX('MI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38" s="157"/>
      <c r="D138" s="157"/>
      <c r="F138" s="157"/>
      <c r="G138" s="1374"/>
      <c r="H138" s="157"/>
      <c r="I138" s="157"/>
      <c r="J138" s="26"/>
      <c r="K138" s="157"/>
    </row>
    <row r="139" spans="1:11" ht="15.75" hidden="1">
      <c r="A139" s="157" t="str">
        <f>IF(J139&gt;0,COUNT($J$5:J139)+MAX('MI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39" s="157"/>
      <c r="D139" s="157"/>
      <c r="F139" s="157"/>
      <c r="G139" s="1374"/>
      <c r="H139" s="157"/>
      <c r="I139" s="157"/>
      <c r="J139" s="26"/>
      <c r="K139" s="157"/>
    </row>
    <row r="140" spans="1:11" ht="15.75" hidden="1">
      <c r="A140" s="157" t="str">
        <f>IF(J140&gt;0,COUNT($J$5:J140)+MAX('MI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40" s="157"/>
      <c r="D140" s="157"/>
      <c r="F140" s="157"/>
      <c r="G140" s="1374"/>
      <c r="H140" s="157"/>
      <c r="I140" s="157"/>
      <c r="J140" s="26"/>
      <c r="K140" s="157"/>
    </row>
    <row r="141" spans="1:11" ht="15.75" hidden="1">
      <c r="A141" s="157" t="str">
        <f>IF(J141&gt;0,COUNT($J$5:J141)+MAX('MI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41" s="157"/>
      <c r="D141" s="157"/>
      <c r="F141" s="157"/>
      <c r="G141" s="1374"/>
      <c r="H141" s="157"/>
      <c r="I141" s="157"/>
      <c r="J141" s="26"/>
      <c r="K141" s="157"/>
    </row>
    <row r="142" spans="1:11" ht="15.75" hidden="1">
      <c r="A142" s="157" t="str">
        <f>IF(J142&gt;0,COUNT($J$5:J142)+MAX('MI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42" s="157"/>
      <c r="D142" s="157"/>
      <c r="F142" s="157"/>
      <c r="G142" s="1374"/>
      <c r="H142" s="157"/>
      <c r="I142" s="157"/>
      <c r="J142" s="26"/>
      <c r="K142" s="157"/>
    </row>
    <row r="143" spans="1:11" ht="15.75" hidden="1">
      <c r="A143" s="157" t="str">
        <f>IF(J143&gt;0,COUNT($J$5:J143)+MAX('MI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43" s="157"/>
      <c r="D143" s="157"/>
      <c r="F143" s="157"/>
      <c r="G143" s="1374"/>
      <c r="H143" s="157"/>
      <c r="I143" s="157"/>
      <c r="J143" s="26"/>
      <c r="K143" s="157"/>
    </row>
    <row r="144" spans="1:11" ht="15.75" hidden="1">
      <c r="A144" s="157" t="str">
        <f>IF(J144&gt;0,COUNT($J$5:J144)+MAX('MI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44" s="157"/>
      <c r="D144" s="157"/>
      <c r="F144" s="157"/>
      <c r="G144" s="1374"/>
      <c r="H144" s="157"/>
      <c r="I144" s="157"/>
      <c r="J144" s="26"/>
      <c r="K144" s="157"/>
    </row>
    <row r="145" spans="1:11" ht="15.75" hidden="1">
      <c r="A145" s="157" t="str">
        <f>IF(J145&gt;0,COUNT($J$5:J145)+MAX('MI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45" s="157"/>
      <c r="D145" s="157"/>
      <c r="F145" s="157"/>
      <c r="G145" s="1374"/>
      <c r="H145" s="157"/>
      <c r="I145" s="157"/>
      <c r="J145" s="26"/>
      <c r="K145" s="157"/>
    </row>
    <row r="146" spans="1:11" ht="15.75" hidden="1">
      <c r="A146" s="157" t="str">
        <f>IF(J146&gt;0,COUNT($J$5:J146)+MAX('MI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46" s="157"/>
      <c r="D146" s="157"/>
      <c r="F146" s="157"/>
      <c r="G146" s="1374"/>
      <c r="H146" s="157"/>
      <c r="I146" s="157"/>
      <c r="J146" s="26"/>
      <c r="K146" s="157"/>
    </row>
    <row r="147" spans="1:11" ht="15.75" hidden="1">
      <c r="A147" s="157" t="str">
        <f>IF(J147&gt;0,COUNT($J$5:J147)+MAX('MI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47" s="157"/>
      <c r="D147" s="157"/>
      <c r="F147" s="157"/>
      <c r="G147" s="1374"/>
      <c r="H147" s="157"/>
      <c r="I147" s="157"/>
      <c r="J147" s="26"/>
      <c r="K147" s="157"/>
    </row>
    <row r="148" spans="1:11" ht="15.75" hidden="1">
      <c r="A148" s="157" t="str">
        <f>IF(J148&gt;0,COUNT($J$5:J148)+MAX('MI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48" s="157"/>
      <c r="D148" s="157"/>
      <c r="F148" s="157"/>
      <c r="G148" s="1374"/>
      <c r="H148" s="157"/>
      <c r="I148" s="157"/>
      <c r="J148" s="26"/>
      <c r="K148" s="157"/>
    </row>
    <row r="149" spans="1:11" ht="15.75" hidden="1">
      <c r="A149" s="157" t="str">
        <f>IF(J149&gt;0,COUNT($J$5:J149)+MAX('MI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49" s="157"/>
      <c r="D149" s="157"/>
      <c r="F149" s="157"/>
      <c r="G149" s="1374"/>
      <c r="H149" s="157"/>
      <c r="I149" s="157"/>
      <c r="J149" s="26"/>
      <c r="K149" s="157"/>
    </row>
    <row r="150" spans="1:11" ht="15.75" hidden="1">
      <c r="A150" s="157" t="str">
        <f>IF(J150&gt;0,COUNT($J$5:J150)+MAX('MI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50" s="157"/>
      <c r="D150" s="157"/>
      <c r="F150" s="157"/>
      <c r="G150" s="1374"/>
      <c r="H150" s="157"/>
      <c r="I150" s="157"/>
      <c r="J150" s="26"/>
      <c r="K150" s="157"/>
    </row>
    <row r="151" spans="1:11" ht="15.75" hidden="1">
      <c r="A151" s="157" t="str">
        <f>IF(J151&gt;0,COUNT($J$5:J151)+MAX('MI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51" s="157"/>
      <c r="D151" s="157"/>
      <c r="F151" s="157"/>
      <c r="G151" s="1374"/>
      <c r="H151" s="157"/>
      <c r="I151" s="157"/>
      <c r="J151" s="26"/>
      <c r="K151" s="157"/>
    </row>
    <row r="152" spans="1:11" ht="15.75" hidden="1">
      <c r="A152" s="157" t="str">
        <f>IF(J152&gt;0,COUNT($J$5:J152)+MAX('MI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52" s="157"/>
      <c r="D152" s="157"/>
      <c r="F152" s="157"/>
      <c r="G152" s="1374"/>
      <c r="H152" s="157"/>
      <c r="I152" s="157"/>
      <c r="J152" s="26"/>
      <c r="K152" s="157"/>
    </row>
    <row r="153" spans="1:11" ht="15.75" hidden="1">
      <c r="A153" s="157" t="str">
        <f>IF(J153&gt;0,COUNT($J$5:J153)+MAX('MI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53" s="157"/>
      <c r="D153" s="157"/>
      <c r="F153" s="157"/>
      <c r="G153" s="1374"/>
      <c r="H153" s="157"/>
      <c r="I153" s="157"/>
      <c r="J153" s="26"/>
      <c r="K153" s="157"/>
    </row>
    <row r="154" spans="1:11" ht="15.75" hidden="1">
      <c r="A154" s="157" t="str">
        <f>IF(J154&gt;0,COUNT($J$5:J154)+MAX('MI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54" s="157"/>
      <c r="D154" s="157"/>
      <c r="F154" s="157"/>
      <c r="G154" s="1374"/>
      <c r="H154" s="157"/>
      <c r="I154" s="157"/>
      <c r="J154" s="26"/>
      <c r="K154" s="157"/>
    </row>
    <row r="155" spans="1:11" ht="15.75" hidden="1">
      <c r="A155" s="157" t="str">
        <f>IF(J155&gt;0,COUNT($J$5:J155)+MAX('MI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55" s="157"/>
      <c r="D155" s="157"/>
      <c r="F155" s="157"/>
      <c r="G155" s="1374"/>
      <c r="H155" s="157"/>
      <c r="I155" s="157"/>
      <c r="J155" s="26"/>
      <c r="K155" s="157"/>
    </row>
    <row r="156" spans="1:11" ht="15.75" hidden="1">
      <c r="A156" s="157" t="str">
        <f>IF(J156&gt;0,COUNT($J$5:J156)+MAX('MI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56" s="157"/>
      <c r="D156" s="157"/>
      <c r="F156" s="157"/>
      <c r="G156" s="1374"/>
      <c r="H156" s="157"/>
      <c r="I156" s="157"/>
      <c r="J156" s="26"/>
      <c r="K156" s="157"/>
    </row>
    <row r="157" spans="1:11" ht="15.75" hidden="1">
      <c r="A157" s="157" t="str">
        <f>IF(J157&gt;0,COUNT($J$5:J157)+MAX('MI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57" s="157"/>
      <c r="D157" s="157"/>
      <c r="F157" s="157"/>
      <c r="G157" s="1374"/>
      <c r="H157" s="157"/>
      <c r="I157" s="157"/>
      <c r="J157" s="26"/>
      <c r="K157" s="157"/>
    </row>
    <row r="158" spans="1:11" ht="15.75" hidden="1">
      <c r="A158" s="157" t="str">
        <f>IF(J158&gt;0,COUNT($J$5:J158)+MAX('MI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58" s="157"/>
      <c r="D158" s="157"/>
      <c r="F158" s="157"/>
      <c r="G158" s="1374"/>
      <c r="H158" s="157"/>
      <c r="I158" s="157"/>
      <c r="J158" s="26"/>
      <c r="K158" s="157"/>
    </row>
    <row r="159" spans="1:11" ht="15.75" hidden="1">
      <c r="A159" s="157" t="str">
        <f>IF(J159&gt;0,COUNT($J$5:J159)+MAX('MI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59" s="157"/>
      <c r="D159" s="157"/>
      <c r="F159" s="157"/>
      <c r="G159" s="1374"/>
      <c r="H159" s="157"/>
      <c r="I159" s="157"/>
      <c r="J159" s="26"/>
      <c r="K159" s="157"/>
    </row>
    <row r="160" spans="1:11" ht="15.75" hidden="1">
      <c r="A160" s="157" t="str">
        <f>IF(J160&gt;0,COUNT($J$5:J160)+MAX('MI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60" s="157"/>
      <c r="D160" s="157"/>
      <c r="F160" s="157"/>
      <c r="G160" s="1374"/>
      <c r="H160" s="157"/>
      <c r="I160" s="157"/>
      <c r="J160" s="26"/>
      <c r="K160" s="157"/>
    </row>
    <row r="161" spans="1:11" ht="15.75" hidden="1">
      <c r="A161" s="157" t="str">
        <f>IF(J161&gt;0,COUNT($J$5:J161)+MAX('MI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61" s="157"/>
      <c r="D161" s="157"/>
      <c r="F161" s="157"/>
      <c r="G161" s="1374"/>
      <c r="H161" s="157"/>
      <c r="I161" s="157"/>
      <c r="J161" s="26"/>
      <c r="K161" s="157"/>
    </row>
    <row r="162" spans="1:11" ht="15.75" hidden="1">
      <c r="A162" s="157" t="str">
        <f>IF(J162&gt;0,COUNT($J$5:J162)+MAX('MI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62" s="157"/>
      <c r="D162" s="157"/>
      <c r="F162" s="157"/>
      <c r="G162" s="1374"/>
      <c r="H162" s="157"/>
      <c r="I162" s="157"/>
      <c r="J162" s="26"/>
      <c r="K162" s="157"/>
    </row>
    <row r="163" spans="1:11" ht="15.75" hidden="1">
      <c r="A163" s="157" t="str">
        <f>IF(J163&gt;0,COUNT($J$5:J163)+MAX('MI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63" s="157"/>
      <c r="D163" s="157"/>
      <c r="F163" s="157"/>
      <c r="G163" s="1374"/>
      <c r="H163" s="157"/>
      <c r="I163" s="157"/>
      <c r="J163" s="26"/>
      <c r="K163" s="157"/>
    </row>
    <row r="164" spans="1:11" ht="15.75" hidden="1">
      <c r="A164" s="157" t="str">
        <f>IF(J164&gt;0,COUNT($J$5:J164)+MAX('MI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64" s="157"/>
      <c r="D164" s="157"/>
      <c r="F164" s="157"/>
      <c r="G164" s="1374"/>
      <c r="H164" s="157"/>
      <c r="I164" s="157"/>
      <c r="J164" s="26"/>
      <c r="K164" s="157"/>
    </row>
    <row r="165" spans="1:11" ht="15.75" hidden="1">
      <c r="A165" s="157" t="str">
        <f>IF(J165&gt;0,COUNT($J$5:J165)+MAX('MI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65" s="157"/>
      <c r="D165" s="157"/>
      <c r="F165" s="157"/>
      <c r="G165" s="1374"/>
      <c r="H165" s="157"/>
      <c r="I165" s="157"/>
      <c r="J165" s="26"/>
      <c r="K165" s="157"/>
    </row>
    <row r="166" spans="1:11" ht="15.75" hidden="1">
      <c r="A166" s="157" t="str">
        <f>IF(J166&gt;0,COUNT($J$5:J166)+MAX('MI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66" s="157"/>
      <c r="D166" s="157"/>
      <c r="F166" s="157"/>
      <c r="G166" s="1374"/>
      <c r="H166" s="157"/>
      <c r="I166" s="157"/>
      <c r="J166" s="26"/>
      <c r="K166" s="157"/>
    </row>
    <row r="167" spans="1:11" ht="15.75" hidden="1">
      <c r="A167" s="157" t="str">
        <f>IF(J167&gt;0,COUNT($J$5:J167)+MAX('MI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67" s="157"/>
      <c r="D167" s="157"/>
      <c r="F167" s="157"/>
      <c r="G167" s="1374"/>
      <c r="H167" s="157"/>
      <c r="I167" s="157"/>
      <c r="J167" s="26"/>
      <c r="K167" s="157"/>
    </row>
    <row r="168" spans="1:11" ht="15.75" hidden="1">
      <c r="A168" s="157" t="str">
        <f>IF(J168&gt;0,COUNT($J$5:J168)+MAX('MI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68" s="157"/>
      <c r="D168" s="157"/>
      <c r="F168" s="157"/>
      <c r="G168" s="1374"/>
      <c r="H168" s="157"/>
      <c r="I168" s="157"/>
      <c r="J168" s="26"/>
      <c r="K168" s="157"/>
    </row>
    <row r="169" spans="1:11" ht="15.75" hidden="1">
      <c r="A169" s="157" t="str">
        <f>IF(J169&gt;0,COUNT($J$5:J169)+MAX('MI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  <c r="C169" s="157"/>
      <c r="D169" s="157"/>
      <c r="F169" s="157"/>
      <c r="G169" s="1374"/>
      <c r="H169" s="157"/>
      <c r="I169" s="157"/>
      <c r="J169" s="26"/>
      <c r="K169" s="157"/>
    </row>
    <row r="170" spans="1:11" ht="15.75" hidden="1">
      <c r="A170" s="157" t="str">
        <f>IF(J170&gt;0,COUNT($J$5:J170)+MAX('MI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71" spans="1:11" ht="15.75" hidden="1">
      <c r="A171" s="157" t="str">
        <f>IF(J171&gt;0,COUNT($J$5:J171)+MAX('MI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72" spans="1:11" ht="15.75" hidden="1">
      <c r="A172" s="157" t="str">
        <f>IF(J172&gt;0,COUNT($J$5:J172)+MAX('MI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73" spans="1:11" ht="15.75" hidden="1">
      <c r="A173" s="157" t="str">
        <f>IF(J173&gt;0,COUNT($J$5:J173)+MAX('MI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74" spans="1:11" ht="15.75" hidden="1">
      <c r="A174" s="157" t="str">
        <f>IF(J174&gt;0,COUNT($J$5:J174)+MAX('MI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75" spans="1:11" ht="15.75" hidden="1">
      <c r="A175" s="157" t="str">
        <f>IF(J175&gt;0,COUNT($J$5:J175)+MAX('MI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76" spans="1:11" ht="15.75" hidden="1">
      <c r="A176" s="157" t="str">
        <f>IF(J176&gt;0,COUNT($J$5:J176)+MAX('MI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77" spans="1:1" ht="15.75" hidden="1">
      <c r="A177" s="157" t="str">
        <f>IF(J177&gt;0,COUNT($J$5:J177)+MAX('MI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78" spans="1:1" ht="15.75" hidden="1">
      <c r="A178" s="157" t="str">
        <f>IF(J178&gt;0,COUNT($J$5:J178)+MAX('MI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79" spans="1:1" ht="15.75" hidden="1">
      <c r="A179" s="157" t="str">
        <f>IF(J179&gt;0,COUNT($J$5:J179)+MAX('MI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80" spans="1:1" ht="15.75" hidden="1">
      <c r="A180" s="157" t="str">
        <f>IF(J180&gt;0,COUNT($J$5:J180)+MAX('MI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81" spans="1:1" ht="15.75" hidden="1">
      <c r="A181" s="157" t="str">
        <f>IF(J181&gt;0,COUNT($J$5:J181)+MAX('MI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82" spans="1:1" ht="15.75" hidden="1">
      <c r="A182" s="157" t="str">
        <f>IF(J182&gt;0,COUNT($J$5:J182)+MAX('MI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83" spans="1:1" ht="15.75" hidden="1">
      <c r="A183" s="157" t="str">
        <f>IF(J183&gt;0,COUNT($J$5:J183)+MAX('MI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84" spans="1:1" ht="15.75" hidden="1">
      <c r="A184" s="157" t="str">
        <f>IF(J184&gt;0,COUNT($J$5:J184)+MAX('MI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85" spans="1:1" ht="15.75" hidden="1">
      <c r="A185" s="157" t="str">
        <f>IF(J185&gt;0,COUNT($J$5:J185)+MAX('MI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86" spans="1:1" ht="15.75" hidden="1">
      <c r="A186" s="157" t="str">
        <f>IF(J186&gt;0,COUNT($J$5:J186)+MAX('MI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87" spans="1:1" ht="15.75" hidden="1">
      <c r="A187" s="157" t="str">
        <f>IF(J187&gt;0,COUNT($J$5:J187)+MAX('MI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88" spans="1:1" ht="15.75" hidden="1">
      <c r="A188" s="157" t="str">
        <f>IF(J188&gt;0,COUNT($J$5:J188)+MAX('MI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89" spans="1:1" ht="15.75" hidden="1">
      <c r="A189" s="157" t="str">
        <f>IF(J189&gt;0,COUNT($J$5:J189)+MAX('MI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90" spans="1:1" ht="15.75" hidden="1">
      <c r="A190" s="157" t="str">
        <f>IF(J190&gt;0,COUNT($J$5:J190)+MAX('MI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91" spans="1:1" ht="15.75" hidden="1">
      <c r="A191" s="157" t="str">
        <f>IF(J191&gt;0,COUNT($J$5:J191)+MAX('MI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92" spans="1:1" ht="15.75" hidden="1">
      <c r="A192" s="157" t="str">
        <f>IF(J192&gt;0,COUNT($J$5:J192)+MAX('MI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93" spans="1:1" ht="15.75" hidden="1">
      <c r="A193" s="157" t="str">
        <f>IF(J193&gt;0,COUNT($J$5:J193)+MAX('MI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94" spans="1:1" ht="15.75" hidden="1">
      <c r="A194" s="157" t="str">
        <f>IF(J194&gt;0,COUNT($J$5:J194)+MAX('MI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95" spans="1:1" ht="15.75" hidden="1">
      <c r="A195" s="157" t="str">
        <f>IF(J195&gt;0,COUNT($J$5:J195)+MAX('MI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96" spans="1:1" ht="15.75" hidden="1">
      <c r="A196" s="157" t="str">
        <f>IF(J196&gt;0,COUNT($J$5:J196)+MAX('MI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97" spans="1:1" ht="15.75" hidden="1">
      <c r="A197" s="157" t="str">
        <f>IF(J197&gt;0,COUNT($J$5:J197)+MAX('MI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98" spans="1:1" ht="15.75" hidden="1">
      <c r="A198" s="157" t="str">
        <f>IF(J198&gt;0,COUNT($J$5:J198)+MAX('MI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199" spans="1:1" ht="15.75" hidden="1">
      <c r="A199" s="157" t="str">
        <f>IF(J199&gt;0,COUNT($J$5:J199)+MAX('MI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00" spans="1:1" ht="15.75" hidden="1">
      <c r="A200" s="157" t="str">
        <f>IF(J200&gt;0,COUNT($J$5:J200)+MAX('MI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01" spans="1:1" ht="15.75" hidden="1">
      <c r="A201" s="157" t="str">
        <f>IF(J201&gt;0,COUNT($J$5:J201)+MAX('MI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02" spans="1:1" ht="15.75" hidden="1">
      <c r="A202" s="157" t="str">
        <f>IF(J202&gt;0,COUNT($J$5:J202)+MAX('MI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03" spans="1:1" ht="15.75" hidden="1">
      <c r="A203" s="157" t="str">
        <f>IF(J203&gt;0,COUNT($J$5:J203)+MAX('MI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04" spans="1:1" ht="15.75" hidden="1">
      <c r="A204" s="157" t="str">
        <f>IF(J204&gt;0,COUNT($J$5:J204)+MAX('MI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05" spans="1:1" ht="15.75" hidden="1">
      <c r="A205" s="157" t="str">
        <f>IF(J205&gt;0,COUNT($J$5:J205)+MAX('MI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06" spans="1:1" ht="15.75" hidden="1">
      <c r="A206" s="157" t="str">
        <f>IF(J206&gt;0,COUNT($J$5:J206)+MAX('MI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07" spans="1:1" ht="15.75" hidden="1">
      <c r="A207" s="157" t="str">
        <f>IF(J207&gt;0,COUNT($J$5:J207)+MAX('MI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08" spans="1:1" ht="15.75" hidden="1">
      <c r="A208" s="157" t="str">
        <f>IF(J208&gt;0,COUNT($J$5:J208)+MAX('MI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09" spans="1:1" ht="15.75" hidden="1">
      <c r="A209" s="157" t="str">
        <f>IF(J209&gt;0,COUNT($J$5:J209)+MAX('MI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10" spans="1:1" ht="15.75" hidden="1">
      <c r="A210" s="157" t="str">
        <f>IF(J210&gt;0,COUNT($J$5:J210)+MAX('MI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11" spans="1:1" ht="15.75" hidden="1">
      <c r="A211" s="157" t="str">
        <f>IF(J211&gt;0,COUNT($J$5:J211)+MAX('MI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12" spans="1:1" ht="15.75" hidden="1">
      <c r="A212" s="157" t="str">
        <f>IF(J212&gt;0,COUNT($J$5:J212)+MAX('MI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13" spans="1:1" ht="15.75" hidden="1">
      <c r="A213" s="157" t="str">
        <f>IF(J213&gt;0,COUNT($J$5:J213)+MAX('MI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14" spans="1:1" ht="15.75" hidden="1">
      <c r="A214" s="157" t="str">
        <f>IF(J214&gt;0,COUNT($J$5:J214)+MAX('MI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15" spans="1:1" ht="15.75" hidden="1">
      <c r="A215" s="157" t="str">
        <f>IF(J215&gt;0,COUNT($J$5:J215)+MAX('MI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16" spans="1:1" ht="15.75" hidden="1">
      <c r="A216" s="157" t="str">
        <f>IF(J216&gt;0,COUNT($J$5:J216)+MAX('MI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17" spans="1:1" ht="15.75" hidden="1">
      <c r="A217" s="157" t="str">
        <f>IF(J217&gt;0,COUNT($J$5:J217)+MAX('MI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18" spans="1:1" ht="15.75" hidden="1">
      <c r="A218" s="157" t="str">
        <f>IF(J218&gt;0,COUNT($J$5:J218)+MAX('MI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19" spans="1:1" ht="15.75" hidden="1">
      <c r="A219" s="157" t="str">
        <f>IF(J219&gt;0,COUNT($J$5:J219)+MAX('MI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20" spans="1:1" ht="15.75" hidden="1">
      <c r="A220" s="157" t="str">
        <f>IF(J220&gt;0,COUNT($J$5:J220)+MAX('MI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21" spans="1:1" ht="15.75" hidden="1">
      <c r="A221" s="157" t="str">
        <f>IF(J221&gt;0,COUNT($J$5:J221)+MAX('MI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22" spans="1:1" ht="15.75" hidden="1">
      <c r="A222" s="157" t="str">
        <f>IF(J222&gt;0,COUNT($J$5:J222)+MAX('MI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23" spans="1:1" ht="15.75" hidden="1">
      <c r="A223" s="157" t="str">
        <f>IF(J223&gt;0,COUNT($J$5:J223)+MAX('MI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24" spans="1:1" ht="15.75" hidden="1">
      <c r="A224" s="157" t="str">
        <f>IF(J224&gt;0,COUNT($J$5:J224)+MAX('MI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25" spans="1:1" ht="15.75" hidden="1">
      <c r="A225" s="157" t="str">
        <f>IF(J225&gt;0,COUNT($J$5:J225)+MAX('MI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26" spans="1:1" ht="15.75" hidden="1">
      <c r="A226" s="157" t="str">
        <f>IF(J226&gt;0,COUNT($J$5:J226)+MAX('MI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27" spans="1:1" ht="15.75" hidden="1">
      <c r="A227" s="157" t="str">
        <f>IF(J227&gt;0,COUNT($J$5:J227)+MAX('MI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28" spans="1:1" ht="15.75" hidden="1">
      <c r="A228" s="157" t="str">
        <f>IF(J228&gt;0,COUNT($J$5:J228)+MAX('MI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29" spans="1:1" ht="15.75" hidden="1">
      <c r="A229" s="157" t="str">
        <f>IF(J229&gt;0,COUNT($J$5:J229)+MAX('MI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30" spans="1:1" ht="15.75" hidden="1">
      <c r="A230" s="157" t="str">
        <f>IF(J230&gt;0,COUNT($J$5:J230)+MAX('MI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31" spans="1:1" ht="15.75" hidden="1">
      <c r="A231" s="157" t="str">
        <f>IF(J231&gt;0,COUNT($J$5:J231)+MAX('MI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32" spans="1:1" ht="15.75" hidden="1">
      <c r="A232" s="157" t="str">
        <f>IF(J232&gt;0,COUNT($J$5:J232)+MAX('MI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33" spans="1:1" ht="15.75" hidden="1">
      <c r="A233" s="157" t="str">
        <f>IF(J233&gt;0,COUNT($J$5:J233)+MAX('MI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34" spans="1:1" ht="15.75" hidden="1">
      <c r="A234" s="157" t="str">
        <f>IF(J234&gt;0,COUNT($J$5:J234)+MAX('MI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35" spans="1:1" ht="15.75" hidden="1">
      <c r="A235" s="157" t="str">
        <f>IF(J235&gt;0,COUNT($J$5:J235)+MAX('MI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36" spans="1:1" ht="15.75" hidden="1">
      <c r="A236" s="157" t="str">
        <f>IF(J236&gt;0,COUNT($J$5:J236)+MAX('MI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37" spans="1:1" ht="15.75" hidden="1">
      <c r="A237" s="157" t="str">
        <f>IF(J237&gt;0,COUNT($J$5:J237)+MAX('MI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38" spans="1:1" ht="15.75" hidden="1">
      <c r="A238" s="157" t="str">
        <f>IF(J238&gt;0,COUNT($J$5:J238)+MAX('MI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39" spans="1:1" ht="15.75" hidden="1">
      <c r="A239" s="157" t="str">
        <f>IF(J239&gt;0,COUNT($J$5:J239)+MAX('MI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40" spans="1:1" ht="15.75" hidden="1">
      <c r="A240" s="157" t="str">
        <f>IF(J240&gt;0,COUNT($J$5:J240)+MAX('MI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41" spans="1:1" ht="15.75" hidden="1">
      <c r="A241" s="157" t="str">
        <f>IF(J241&gt;0,COUNT($J$5:J241)+MAX('MI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42" spans="1:1" ht="15.75" hidden="1">
      <c r="A242" s="157" t="str">
        <f>IF(J242&gt;0,COUNT($J$5:J242)+MAX('MI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43" spans="1:1" ht="15.75" hidden="1">
      <c r="A243" s="157" t="str">
        <f>IF(J243&gt;0,COUNT($J$5:J243)+MAX('MI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44" spans="1:1" ht="15.75" hidden="1">
      <c r="A244" s="157" t="str">
        <f>IF(J244&gt;0,COUNT($J$5:J244)+MAX('MI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45" spans="1:1" ht="15.75" hidden="1">
      <c r="A245" s="157" t="str">
        <f>IF(J245&gt;0,COUNT($J$5:J245)+MAX('MI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46" spans="1:1" ht="15.75" hidden="1">
      <c r="A246" s="157" t="str">
        <f>IF(J246&gt;0,COUNT($J$5:J246)+MAX('MI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47" spans="1:1" ht="15.75" hidden="1">
      <c r="A247" s="157" t="str">
        <f>IF(J247&gt;0,COUNT($J$5:J247)+MAX('MI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48" spans="1:1" ht="15.75" hidden="1">
      <c r="A248" s="157" t="str">
        <f>IF(J248&gt;0,COUNT($J$5:J248)+MAX('MI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49" spans="1:1" ht="15.75" hidden="1">
      <c r="A249" s="157" t="str">
        <f>IF(J249&gt;0,COUNT($J$5:J249)+MAX('MI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50" spans="1:1" ht="15.75" hidden="1">
      <c r="A250" s="157" t="str">
        <f>IF(J250&gt;0,COUNT($J$5:J250)+MAX('MI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51" spans="1:1" ht="15.75" hidden="1">
      <c r="A251" s="157" t="str">
        <f>IF(J251&gt;0,COUNT($J$5:J251)+MAX('MI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52" spans="1:1" ht="15.75" hidden="1">
      <c r="A252" s="157" t="str">
        <f>IF(J252&gt;0,COUNT($J$5:J252)+MAX('MI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53" spans="1:1" ht="15.75" hidden="1">
      <c r="A253" s="157" t="str">
        <f>IF(J253&gt;0,COUNT($J$5:J253)+MAX('MI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54" spans="1:1" ht="15.75" hidden="1">
      <c r="A254" s="157" t="str">
        <f>IF(J254&gt;0,COUNT($J$5:J254)+MAX('MI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55" spans="1:1" ht="15.75" hidden="1">
      <c r="A255" s="157" t="str">
        <f>IF(J255&gt;0,COUNT($J$5:J255)+MAX('MI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56" spans="1:1" ht="15.75" hidden="1">
      <c r="A256" s="157" t="str">
        <f>IF(J256&gt;0,COUNT($J$5:J256)+MAX('MI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57" spans="1:1" ht="15.75" hidden="1">
      <c r="A257" s="157" t="str">
        <f>IF(J257&gt;0,COUNT($J$5:J257)+MAX('MI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58" spans="1:1" ht="15.75" hidden="1">
      <c r="A258" s="157" t="str">
        <f>IF(J258&gt;0,COUNT($J$5:J258)+MAX('MI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59" spans="1:1" ht="15.75" hidden="1">
      <c r="A259" s="157" t="str">
        <f>IF(J259&gt;0,COUNT($J$5:J259)+MAX('MI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60" spans="1:1" ht="15.75" hidden="1">
      <c r="A260" s="157" t="str">
        <f>IF(J260&gt;0,COUNT($J$5:J260)+MAX('MI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61" spans="1:1" ht="15.75" hidden="1">
      <c r="A261" s="157" t="str">
        <f>IF(J261&gt;0,COUNT($J$5:J261)+MAX('MI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62" spans="1:1" ht="15.75" hidden="1">
      <c r="A262" s="157" t="str">
        <f>IF(J262&gt;0,COUNT($J$5:J262)+MAX('MI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63" spans="1:1" ht="15.75" hidden="1">
      <c r="A263" s="157" t="str">
        <f>IF(J263&gt;0,COUNT($J$5:J263)+MAX('MI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64" spans="1:1" ht="15.75" hidden="1">
      <c r="A264" s="157" t="str">
        <f>IF(J264&gt;0,COUNT($J$5:J264)+MAX('MI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65" spans="1:1" ht="15.75" hidden="1">
      <c r="A265" s="157" t="str">
        <f>IF(J265&gt;0,COUNT($J$5:J265)+MAX('MI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66" spans="1:1" ht="15.75" hidden="1">
      <c r="A266" s="157" t="str">
        <f>IF(J266&gt;0,COUNT($J$5:J266)+MAX('MI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67" spans="1:1" ht="15.75" hidden="1">
      <c r="A267" s="157" t="str">
        <f>IF(J267&gt;0,COUNT($J$5:J267)+MAX('MI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68" spans="1:1" ht="15.75" hidden="1">
      <c r="A268" s="157" t="str">
        <f>IF(J268&gt;0,COUNT($J$5:J268)+MAX('MI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69" spans="1:1" ht="15.75" hidden="1">
      <c r="A269" s="157" t="str">
        <f>IF(J269&gt;0,COUNT($J$5:J269)+MAX('MI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70" spans="1:1" ht="15.75" hidden="1">
      <c r="A270" s="157" t="str">
        <f>IF(J270&gt;0,COUNT($J$5:J270)+MAX('MI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71" spans="1:1" ht="15.75" hidden="1">
      <c r="A271" s="157" t="str">
        <f>IF(J271&gt;0,COUNT($J$5:J271)+MAX('MI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72" spans="1:1" ht="15.75" hidden="1">
      <c r="A272" s="157" t="str">
        <f>IF(J272&gt;0,COUNT($J$5:J272)+MAX('MI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73" spans="1:1" ht="15.75" hidden="1">
      <c r="A273" s="157" t="str">
        <f>IF(J273&gt;0,COUNT($J$5:J273)+MAX('MI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74" spans="1:1" ht="15.75" hidden="1">
      <c r="A274" s="157" t="str">
        <f>IF(J274&gt;0,COUNT($J$5:J274)+MAX('MI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75" spans="1:1" ht="15.75" hidden="1">
      <c r="A275" s="157" t="str">
        <f>IF(J275&gt;0,COUNT($J$5:J275)+MAX('MI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76" spans="1:1" ht="15.75" hidden="1">
      <c r="A276" s="157" t="str">
        <f>IF(J276&gt;0,COUNT($J$5:J276)+MAX('MI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77" spans="1:1" ht="15.75" hidden="1">
      <c r="A277" s="157" t="str">
        <f>IF(J277&gt;0,COUNT($J$5:J277)+MAX('MI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78" spans="1:1" ht="15.75" hidden="1">
      <c r="A278" s="157" t="str">
        <f>IF(J278&gt;0,COUNT($J$5:J278)+MAX('MI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79" spans="1:1" ht="15.75" hidden="1">
      <c r="A279" s="157" t="str">
        <f>IF(J279&gt;0,COUNT($J$5:J279)+MAX('MI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80" spans="1:1" ht="15.75" hidden="1">
      <c r="A280" s="157" t="str">
        <f>IF(J280&gt;0,COUNT($J$5:J280)+MAX('MI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81" spans="1:1" ht="15.75" hidden="1">
      <c r="A281" s="157" t="str">
        <f>IF(J281&gt;0,COUNT($J$5:J281)+MAX('MI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82" spans="1:1" ht="15.75" hidden="1">
      <c r="A282" s="157" t="str">
        <f>IF(J282&gt;0,COUNT($J$5:J282)+MAX('MI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83" spans="1:1" ht="15.75" hidden="1">
      <c r="A283" s="157" t="str">
        <f>IF(J283&gt;0,COUNT($J$5:J283)+MAX('MI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84" spans="1:1" ht="15.75" hidden="1">
      <c r="A284" s="157" t="str">
        <f>IF(J284&gt;0,COUNT($J$5:J284)+MAX('MI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85" spans="1:1" ht="15.75" hidden="1">
      <c r="A285" s="157" t="str">
        <f>IF(J285&gt;0,COUNT($J$5:J285)+MAX('MI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86" spans="1:1" ht="15.75" hidden="1">
      <c r="A286" s="157" t="str">
        <f>IF(J286&gt;0,COUNT($J$5:J286)+MAX('MI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87" spans="1:1" ht="15.75" hidden="1">
      <c r="A287" s="157" t="str">
        <f>IF(J287&gt;0,COUNT($J$5:J287)+MAX('MI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88" spans="1:1" ht="15.75" hidden="1">
      <c r="A288" s="157" t="str">
        <f>IF(J288&gt;0,COUNT($J$5:J288)+MAX('MI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89" spans="1:1" ht="15.75" hidden="1">
      <c r="A289" s="157" t="str">
        <f>IF(J289&gt;0,COUNT($J$5:J289)+MAX('MI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90" spans="1:1" ht="15.75" hidden="1">
      <c r="A290" s="157" t="str">
        <f>IF(J290&gt;0,COUNT($J$5:J290)+MAX('MI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91" spans="1:1" ht="15.75" hidden="1">
      <c r="A291" s="157" t="str">
        <f>IF(J291&gt;0,COUNT($J$5:J291)+MAX('MI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92" spans="1:1" ht="15.75" hidden="1">
      <c r="A292" s="157" t="str">
        <f>IF(J292&gt;0,COUNT($J$5:J292)+MAX('MI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93" spans="1:1" ht="15.75" hidden="1">
      <c r="A293" s="157" t="str">
        <f>IF(J293&gt;0,COUNT($J$5:J293)+MAX('MI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94" spans="1:1" ht="15.75" hidden="1">
      <c r="A294" s="157" t="str">
        <f>IF(J294&gt;0,COUNT($J$5:J294)+MAX('MI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95" spans="1:1" ht="15.75" hidden="1">
      <c r="A295" s="157" t="str">
        <f>IF(J295&gt;0,COUNT($J$5:J295)+MAX('MI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96" spans="1:1" ht="15.75" hidden="1">
      <c r="A296" s="157" t="str">
        <f>IF(J296&gt;0,COUNT($J$5:J296)+MAX('MI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97" spans="1:1" ht="15.75" hidden="1">
      <c r="A297" s="157" t="str">
        <f>IF(J297&gt;0,COUNT($J$5:J297)+MAX('MI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98" spans="1:1" ht="15.75" hidden="1">
      <c r="A298" s="157" t="str">
        <f>IF(J298&gt;0,COUNT($J$5:J298)+MAX('MI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299" spans="1:1" ht="15.75" hidden="1">
      <c r="A299" s="157" t="str">
        <f>IF(J299&gt;0,COUNT($J$5:J299)+MAX('MI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00" spans="1:1" ht="15.75" hidden="1">
      <c r="A300" s="157" t="str">
        <f>IF(J300&gt;0,COUNT($J$5:J300)+MAX('MI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01" spans="1:1" ht="15.75" hidden="1">
      <c r="A301" s="157" t="str">
        <f>IF(J301&gt;0,COUNT($J$5:J301)+MAX('MI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02" spans="1:1" ht="15.75" hidden="1">
      <c r="A302" s="157" t="str">
        <f>IF(J302&gt;0,COUNT($J$5:J302)+MAX('MI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03" spans="1:1" ht="15.75" hidden="1">
      <c r="A303" s="157" t="str">
        <f>IF(J303&gt;0,COUNT($J$5:J303)+MAX('MI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04" spans="1:1" ht="15.75" hidden="1">
      <c r="A304" s="157" t="str">
        <f>IF(J304&gt;0,COUNT($J$5:J304)+MAX('MI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05" spans="1:1" ht="15.75" hidden="1">
      <c r="A305" s="157" t="str">
        <f>IF(J305&gt;0,COUNT($J$5:J305)+MAX('MI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06" spans="1:1" ht="15.75" hidden="1">
      <c r="A306" s="157" t="str">
        <f>IF(J306&gt;0,COUNT($J$5:J306)+MAX('MI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07" spans="1:1" ht="15.75" hidden="1">
      <c r="A307" s="157" t="str">
        <f>IF(J307&gt;0,COUNT($J$5:J307)+MAX('MI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08" spans="1:1" ht="15.75" hidden="1">
      <c r="A308" s="157" t="str">
        <f>IF(J308&gt;0,COUNT($J$5:J308)+MAX('MI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09" spans="1:1" ht="15.75" hidden="1">
      <c r="A309" s="157" t="str">
        <f>IF(J309&gt;0,COUNT($J$5:J309)+MAX('MI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10" spans="1:1" ht="15.75" hidden="1">
      <c r="A310" s="157" t="str">
        <f>IF(J310&gt;0,COUNT($J$5:J310)+MAX('MI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11" spans="1:1" ht="15.75" hidden="1">
      <c r="A311" s="157" t="str">
        <f>IF(J311&gt;0,COUNT($J$5:J311)+MAX('MI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12" spans="1:1" ht="15.75" hidden="1">
      <c r="A312" s="157" t="str">
        <f>IF(J312&gt;0,COUNT($J$5:J312)+MAX('MI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13" spans="1:1" ht="15.75" hidden="1">
      <c r="A313" s="157" t="str">
        <f>IF(J313&gt;0,COUNT($J$5:J313)+MAX('MI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14" spans="1:1" ht="15.75" hidden="1">
      <c r="A314" s="157" t="str">
        <f>IF(J314&gt;0,COUNT($J$5:J314)+MAX('MI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15" spans="1:1" ht="15.75" hidden="1">
      <c r="A315" s="157" t="str">
        <f>IF(J315&gt;0,COUNT($J$5:J315)+MAX('MI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16" spans="1:1" ht="15.75" hidden="1">
      <c r="A316" s="157" t="str">
        <f>IF(J316&gt;0,COUNT($J$5:J316)+MAX('MI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17" spans="1:1" ht="15.75" hidden="1">
      <c r="A317" s="157" t="str">
        <f>IF(J317&gt;0,COUNT($J$5:J317)+MAX('MI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18" spans="1:1" ht="15.75" hidden="1">
      <c r="A318" s="157" t="str">
        <f>IF(J318&gt;0,COUNT($J$5:J318)+MAX('MI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19" spans="1:1" ht="15.75" hidden="1">
      <c r="A319" s="157" t="str">
        <f>IF(J319&gt;0,COUNT($J$5:J319)+MAX('MI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20" spans="1:1" ht="15.75" hidden="1">
      <c r="A320" s="157" t="str">
        <f>IF(J320&gt;0,COUNT($J$5:J320)+MAX('MI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21" spans="1:1" ht="15.75" hidden="1">
      <c r="A321" s="157" t="str">
        <f>IF(J321&gt;0,COUNT($J$5:J321)+MAX('MI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22" spans="1:1" ht="15.75" hidden="1">
      <c r="A322" s="157" t="str">
        <f>IF(J322&gt;0,COUNT($J$5:J322)+MAX('MI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23" spans="1:1" ht="15.75" hidden="1">
      <c r="A323" s="157" t="str">
        <f>IF(J323&gt;0,COUNT($J$5:J323)+MAX('MI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24" spans="1:1" ht="15.75" hidden="1">
      <c r="A324" s="157" t="str">
        <f>IF(J324&gt;0,COUNT($J$5:J324)+MAX('MI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25" spans="1:1" ht="15.75" hidden="1">
      <c r="A325" s="157" t="str">
        <f>IF(J325&gt;0,COUNT($J$5:J325)+MAX('MI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26" spans="1:1" ht="15.75" hidden="1">
      <c r="A326" s="157" t="str">
        <f>IF(J326&gt;0,COUNT($J$5:J326)+MAX('MI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27" spans="1:1" ht="15.75" hidden="1">
      <c r="A327" s="157" t="str">
        <f>IF(J327&gt;0,COUNT($J$5:J327)+MAX('MI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28" spans="1:1" ht="15.75" hidden="1">
      <c r="A328" s="157" t="str">
        <f>IF(J328&gt;0,COUNT($J$5:J328)+MAX('MI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29" spans="1:1" ht="15.75" hidden="1">
      <c r="A329" s="157" t="str">
        <f>IF(J329&gt;0,COUNT($J$5:J329)+MAX('MI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30" spans="1:1" ht="15.75" hidden="1">
      <c r="A330" s="157" t="str">
        <f>IF(J330&gt;0,COUNT($J$5:J330)+MAX('MI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31" spans="1:1" ht="15.75" hidden="1">
      <c r="A331" s="157" t="str">
        <f>IF(J331&gt;0,COUNT($J$5:J331)+MAX('MI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32" spans="1:1" ht="15.75" hidden="1">
      <c r="A332" s="157" t="str">
        <f>IF(J332&gt;0,COUNT($J$5:J332)+MAX('MI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33" spans="1:1" ht="15.75" hidden="1">
      <c r="A333" s="157" t="str">
        <f>IF(J333&gt;0,COUNT($J$5:J333)+MAX('MI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34" spans="1:1" ht="15.75" hidden="1">
      <c r="A334" s="157" t="str">
        <f>IF(J334&gt;0,COUNT($J$5:J334)+MAX('MI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35" spans="1:1" ht="15.75" hidden="1">
      <c r="A335" s="157" t="str">
        <f>IF(J335&gt;0,COUNT($J$5:J335)+MAX('MI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36" spans="1:1" ht="15.75" hidden="1">
      <c r="A336" s="157" t="str">
        <f>IF(J336&gt;0,COUNT($J$5:J336)+MAX('MI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37" spans="1:1" ht="15.75" hidden="1">
      <c r="A337" s="157" t="str">
        <f>IF(J337&gt;0,COUNT($J$5:J337)+MAX('MI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38" spans="1:1" ht="15.75" hidden="1">
      <c r="A338" s="157" t="str">
        <f>IF(J338&gt;0,COUNT($J$5:J338)+MAX('MI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39" spans="1:1" ht="15.75" hidden="1">
      <c r="A339" s="157" t="str">
        <f>IF(J339&gt;0,COUNT($J$5:J339)+MAX('MI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40" spans="1:1" ht="15.75" hidden="1">
      <c r="A340" s="157" t="str">
        <f>IF(J340&gt;0,COUNT($J$5:J340)+MAX('MI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41" spans="1:1" ht="15.75" hidden="1">
      <c r="A341" s="157" t="str">
        <f>IF(J341&gt;0,COUNT($J$5:J341)+MAX('MI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42" spans="1:1" ht="15.75" hidden="1">
      <c r="A342" s="157" t="str">
        <f>IF(J342&gt;0,COUNT($J$5:J342)+MAX('MI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43" spans="1:1" ht="15.75" hidden="1">
      <c r="A343" s="157" t="str">
        <f>IF(J343&gt;0,COUNT($J$5:J343)+MAX('MI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44" spans="1:1" ht="15.75" hidden="1">
      <c r="A344" s="157" t="str">
        <f>IF(J344&gt;0,COUNT($J$5:J344)+MAX('MI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45" spans="1:1" ht="15.75" hidden="1">
      <c r="A345" s="157" t="str">
        <f>IF(J345&gt;0,COUNT($J$5:J345)+MAX('MI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46" spans="1:1" ht="15.75" hidden="1">
      <c r="A346" s="157" t="str">
        <f>IF(J346&gt;0,COUNT($J$5:J346)+MAX('MI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47" spans="1:1" ht="15.75" hidden="1">
      <c r="A347" s="157" t="str">
        <f>IF(J347&gt;0,COUNT($J$5:J347)+MAX('MI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48" spans="1:1" ht="15.75" hidden="1">
      <c r="A348" s="157" t="str">
        <f>IF(J348&gt;0,COUNT($J$5:J348)+MAX('MI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49" spans="1:1" ht="15.75" hidden="1">
      <c r="A349" s="157" t="str">
        <f>IF(J349&gt;0,COUNT($J$5:J349)+MAX('MI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50" spans="1:1" ht="15.75" hidden="1">
      <c r="A350" s="157" t="str">
        <f>IF(J350&gt;0,COUNT($J$5:J350)+MAX('MI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51" spans="1:1" ht="15.75" hidden="1">
      <c r="A351" s="157" t="str">
        <f>IF(J351&gt;0,COUNT($J$5:J351)+MAX('MI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52" spans="1:1" ht="15.75" hidden="1">
      <c r="A352" s="157" t="str">
        <f>IF(J352&gt;0,COUNT($J$5:J352)+MAX('MI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53" spans="1:1" ht="15.75" hidden="1">
      <c r="A353" s="157" t="str">
        <f>IF(J353&gt;0,COUNT($J$5:J353)+MAX('MI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54" spans="1:1" ht="15.75" hidden="1">
      <c r="A354" s="157" t="str">
        <f>IF(J354&gt;0,COUNT($J$5:J354)+MAX('MI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55" spans="1:1" ht="15.75" hidden="1">
      <c r="A355" s="157" t="str">
        <f>IF(J355&gt;0,COUNT($J$5:J355)+MAX('MI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56" spans="1:1" ht="15.75" hidden="1">
      <c r="A356" s="157" t="str">
        <f>IF(J356&gt;0,COUNT($J$5:J356)+MAX('MI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57" spans="1:1" ht="15.75" hidden="1">
      <c r="A357" s="157" t="str">
        <f>IF(J357&gt;0,COUNT($J$5:J357)+MAX('MI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58" spans="1:1" ht="15.75" hidden="1">
      <c r="A358" s="157" t="str">
        <f>IF(J358&gt;0,COUNT($J$5:J358)+MAX('MI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59" spans="1:1" ht="15.75" hidden="1">
      <c r="A359" s="157" t="str">
        <f>IF(J359&gt;0,COUNT($J$5:J359)+MAX('MI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60" spans="1:1" ht="15.75" hidden="1">
      <c r="A360" s="157" t="str">
        <f>IF(J360&gt;0,COUNT($J$5:J360)+MAX('MI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61" spans="1:1" ht="15.75" hidden="1">
      <c r="A361" s="157" t="str">
        <f>IF(J361&gt;0,COUNT($J$5:J361)+MAX('MI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62" spans="1:1" ht="15.75" hidden="1">
      <c r="A362" s="157" t="str">
        <f>IF(J362&gt;0,COUNT($J$5:J362)+MAX('MI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63" spans="1:1" ht="15.75" hidden="1">
      <c r="A363" s="157" t="str">
        <f>IF(J363&gt;0,COUNT($J$5:J363)+MAX('MI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64" spans="1:1" ht="15.75" hidden="1">
      <c r="A364" s="157" t="str">
        <f>IF(J364&gt;0,COUNT($J$5:J364)+MAX('MI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65" spans="1:1" ht="15.75" hidden="1">
      <c r="A365" s="157" t="str">
        <f>IF(J365&gt;0,COUNT($J$5:J365)+MAX('MI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66" spans="1:1" ht="15.75" hidden="1">
      <c r="A366" s="157" t="str">
        <f>IF(J366&gt;0,COUNT($J$5:J366)+MAX('MI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67" spans="1:1" ht="15.75" hidden="1">
      <c r="A367" s="157" t="str">
        <f>IF(J367&gt;0,COUNT($J$5:J367)+MAX('MI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68" spans="1:1" ht="15.75" hidden="1">
      <c r="A368" s="157" t="str">
        <f>IF(J368&gt;0,COUNT($J$5:J368)+MAX('MI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69" spans="1:1" ht="15.75" hidden="1">
      <c r="A369" s="157" t="str">
        <f>IF(J369&gt;0,COUNT($J$5:J369)+MAX('MI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70" spans="1:1" ht="15.75" hidden="1">
      <c r="A370" s="157" t="str">
        <f>IF(J370&gt;0,COUNT($J$5:J370)+MAX('MI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71" spans="1:1" ht="15.75" hidden="1">
      <c r="A371" s="157" t="str">
        <f>IF(J371&gt;0,COUNT($J$5:J371)+MAX('MI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72" spans="1:1" ht="15.75" hidden="1">
      <c r="A372" s="157" t="str">
        <f>IF(J372&gt;0,COUNT($J$5:J372)+MAX('MI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73" spans="1:1" ht="15.75" hidden="1">
      <c r="A373" s="157" t="str">
        <f>IF(J373&gt;0,COUNT($J$5:J373)+MAX('MI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74" spans="1:1" ht="15.75" hidden="1">
      <c r="A374" s="157" t="str">
        <f>IF(J374&gt;0,COUNT($J$5:J374)+MAX('MI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75" spans="1:1" ht="15.75" hidden="1">
      <c r="A375" s="157" t="str">
        <f>IF(J375&gt;0,COUNT($J$5:J375)+MAX('MI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76" spans="1:1" ht="15.75" hidden="1">
      <c r="A376" s="157" t="str">
        <f>IF(J376&gt;0,COUNT($J$5:J376)+MAX('MI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77" spans="1:1" ht="15.75" hidden="1">
      <c r="A377" s="157" t="str">
        <f>IF(J377&gt;0,COUNT($J$5:J377)+MAX('MI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78" spans="1:1" ht="15.75" hidden="1">
      <c r="A378" s="157" t="str">
        <f>IF(J378&gt;0,COUNT($J$5:J378)+MAX('MI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79" spans="1:1" ht="15.75" hidden="1">
      <c r="A379" s="157" t="str">
        <f>IF(J379&gt;0,COUNT($J$5:J379)+MAX('MI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80" spans="1:1" ht="15.75" hidden="1">
      <c r="A380" s="157" t="str">
        <f>IF(J380&gt;0,COUNT($J$5:J380)+MAX('MI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81" spans="1:1" ht="15.75" hidden="1">
      <c r="A381" s="157" t="str">
        <f>IF(J381&gt;0,COUNT($J$5:J381)+MAX('MI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82" spans="1:1" ht="15.75" hidden="1">
      <c r="A382" s="157" t="str">
        <f>IF(J382&gt;0,COUNT($J$5:J382)+MAX('MI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83" spans="1:1" ht="15.75" hidden="1">
      <c r="A383" s="157" t="str">
        <f>IF(J383&gt;0,COUNT($J$5:J383)+MAX('MI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84" spans="1:1" ht="15.75" hidden="1">
      <c r="A384" s="157" t="str">
        <f>IF(J384&gt;0,COUNT($J$5:J384)+MAX('MI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85" spans="1:1" ht="15.75" hidden="1">
      <c r="A385" s="157" t="str">
        <f>IF(J385&gt;0,COUNT($J$5:J385)+MAX('MI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86" spans="1:1" ht="15.75" hidden="1">
      <c r="A386" s="157" t="str">
        <f>IF(J386&gt;0,COUNT($J$5:J386)+MAX('MI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87" spans="1:1" ht="15.75" hidden="1">
      <c r="A387" s="157" t="str">
        <f>IF(J387&gt;0,COUNT($J$5:J387)+MAX('MI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88" spans="1:1" ht="15.75" hidden="1">
      <c r="A388" s="157" t="str">
        <f>IF(J388&gt;0,COUNT($J$5:J388)+MAX('MI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89" spans="1:1" ht="15.75" hidden="1">
      <c r="A389" s="157" t="str">
        <f>IF(J389&gt;0,COUNT($J$5:J389)+MAX('MI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90" spans="1:1" ht="15.75" hidden="1">
      <c r="A390" s="157" t="str">
        <f>IF(J390&gt;0,COUNT($J$5:J390)+MAX('MI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91" spans="1:1" ht="15.75" hidden="1">
      <c r="A391" s="157" t="str">
        <f>IF(J391&gt;0,COUNT($J$5:J391)+MAX('MI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92" spans="1:1" ht="15.75" hidden="1">
      <c r="A392" s="157" t="str">
        <f>IF(J392&gt;0,COUNT($J$5:J392)+MAX('MI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93" spans="1:1" ht="15.75" hidden="1">
      <c r="A393" s="157" t="str">
        <f>IF(J393&gt;0,COUNT($J$5:J393)+MAX('MI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94" spans="1:1" ht="15.75" hidden="1">
      <c r="A394" s="157" t="str">
        <f>IF(J394&gt;0,COUNT($J$5:J394)+MAX('MI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95" spans="1:1" ht="15.75" hidden="1">
      <c r="A395" s="157" t="str">
        <f>IF(J395&gt;0,COUNT($J$5:J395)+MAX('MI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96" spans="1:1" ht="15.75" hidden="1">
      <c r="A396" s="157" t="str">
        <f>IF(J396&gt;0,COUNT($J$5:J396)+MAX('MI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97" spans="1:1" ht="15.75" hidden="1">
      <c r="A397" s="157" t="str">
        <f>IF(J397&gt;0,COUNT($J$5:J397)+MAX('MI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98" spans="1:1" ht="15.75" hidden="1">
      <c r="A398" s="157" t="str">
        <f>IF(J398&gt;0,COUNT($J$5:J398)+MAX('MI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399" spans="1:1" ht="15.75" hidden="1">
      <c r="A399" s="157" t="str">
        <f>IF(J399&gt;0,COUNT($J$5:J399)+MAX('MI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00" spans="1:1" ht="15.75" hidden="1">
      <c r="A400" s="157" t="str">
        <f>IF(J400&gt;0,COUNT($J$5:J400)+MAX('MI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01" spans="1:1" ht="15.75" hidden="1">
      <c r="A401" s="157" t="str">
        <f>IF(J401&gt;0,COUNT($J$5:J401)+MAX('MI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02" spans="1:1" ht="15.75" hidden="1">
      <c r="A402" s="157" t="str">
        <f>IF(J402&gt;0,COUNT($J$5:J402)+MAX('MI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03" spans="1:1" ht="15.75" hidden="1">
      <c r="A403" s="157" t="str">
        <f>IF(J403&gt;0,COUNT($J$5:J403)+MAX('MI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04" spans="1:1" ht="15.75" hidden="1">
      <c r="A404" s="157" t="str">
        <f>IF(J404&gt;0,COUNT($J$5:J404)+MAX('MI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05" spans="1:1" ht="15.75" hidden="1">
      <c r="A405" s="157" t="str">
        <f>IF(J405&gt;0,COUNT($J$5:J405)+MAX('MI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06" spans="1:1" ht="15.75" hidden="1">
      <c r="A406" s="157" t="str">
        <f>IF(J406&gt;0,COUNT($J$5:J406)+MAX('MI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07" spans="1:1" ht="15.75" hidden="1">
      <c r="A407" s="157" t="str">
        <f>IF(J407&gt;0,COUNT($J$5:J407)+MAX('MI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08" spans="1:1" ht="15.75" hidden="1">
      <c r="A408" s="157" t="str">
        <f>IF(J408&gt;0,COUNT($J$5:J408)+MAX('MI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09" spans="1:1" ht="15.75" hidden="1">
      <c r="A409" s="157" t="str">
        <f>IF(J409&gt;0,COUNT($J$5:J409)+MAX('MI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10" spans="1:1" ht="15.75" hidden="1">
      <c r="A410" s="157" t="str">
        <f>IF(J410&gt;0,COUNT($J$5:J410)+MAX('MI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11" spans="1:1" ht="15.75" hidden="1">
      <c r="A411" s="157" t="str">
        <f>IF(J411&gt;0,COUNT($J$5:J411)+MAX('MI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12" spans="1:1" ht="15.75" hidden="1">
      <c r="A412" s="157" t="str">
        <f>IF(J412&gt;0,COUNT($J$5:J412)+MAX('MI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13" spans="1:1" ht="15.75" hidden="1">
      <c r="A413" s="157" t="str">
        <f>IF(J413&gt;0,COUNT($J$5:J413)+MAX('MI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14" spans="1:1" ht="15.75" hidden="1">
      <c r="A414" s="157" t="str">
        <f>IF(J414&gt;0,COUNT($J$5:J414)+MAX('MI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15" spans="1:1" ht="15.75" hidden="1">
      <c r="A415" s="157" t="str">
        <f>IF(J415&gt;0,COUNT($J$5:J415)+MAX('MI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16" spans="1:1" ht="15.75" hidden="1">
      <c r="A416" s="157" t="str">
        <f>IF(J416&gt;0,COUNT($J$5:J416)+MAX('MI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17" spans="1:1" ht="15.75" hidden="1">
      <c r="A417" s="157" t="str">
        <f>IF(J417&gt;0,COUNT($J$5:J417)+MAX('MI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18" spans="1:1" ht="15.75" hidden="1">
      <c r="A418" s="157" t="str">
        <f>IF(J418&gt;0,COUNT($J$5:J418)+MAX('MI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19" spans="1:1" ht="15.75" hidden="1">
      <c r="A419" s="157" t="str">
        <f>IF(J419&gt;0,COUNT($J$5:J419)+MAX('MI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20" spans="1:1" ht="15.75" hidden="1">
      <c r="A420" s="157" t="str">
        <f>IF(J420&gt;0,COUNT($J$5:J420)+MAX('MI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21" spans="1:1" ht="15.75" hidden="1">
      <c r="A421" s="157" t="str">
        <f>IF(J421&gt;0,COUNT($J$5:J421)+MAX('MI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22" spans="1:1" ht="15.75" hidden="1">
      <c r="A422" s="157" t="str">
        <f>IF(J422&gt;0,COUNT($J$5:J422)+MAX('MI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23" spans="1:1" ht="15.75" hidden="1">
      <c r="A423" s="157" t="str">
        <f>IF(J423&gt;0,COUNT($J$5:J423)+MAX('MI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24" spans="1:1" ht="15.75" hidden="1">
      <c r="A424" s="157" t="str">
        <f>IF(J424&gt;0,COUNT($J$5:J424)+MAX('MI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25" spans="1:1" ht="15.75" hidden="1">
      <c r="A425" s="157" t="str">
        <f>IF(J425&gt;0,COUNT($J$5:J425)+MAX('MI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26" spans="1:1" ht="15.75" hidden="1">
      <c r="A426" s="157" t="str">
        <f>IF(J426&gt;0,COUNT($J$5:J426)+MAX('MI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27" spans="1:1" ht="15.75" hidden="1">
      <c r="A427" s="157" t="str">
        <f>IF(J427&gt;0,COUNT($J$5:J427)+MAX('MI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28" spans="1:1" ht="15.75" hidden="1">
      <c r="A428" s="157" t="str">
        <f>IF(J428&gt;0,COUNT($J$5:J428)+MAX('MI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29" spans="1:1" ht="15.75" hidden="1">
      <c r="A429" s="157" t="str">
        <f>IF(J429&gt;0,COUNT($J$5:J429)+MAX('MI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30" spans="1:1" ht="15.75" hidden="1">
      <c r="A430" s="157" t="str">
        <f>IF(J430&gt;0,COUNT($J$5:J430)+MAX('MI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31" spans="1:1" ht="15.75" hidden="1">
      <c r="A431" s="157" t="str">
        <f>IF(J431&gt;0,COUNT($J$5:J431)+MAX('MI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32" spans="1:1" ht="15.75" hidden="1">
      <c r="A432" s="157" t="str">
        <f>IF(J432&gt;0,COUNT($J$5:J432)+MAX('MI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33" spans="1:1" ht="15.75" hidden="1">
      <c r="A433" s="157" t="str">
        <f>IF(J433&gt;0,COUNT($J$5:J433)+MAX('MI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34" spans="1:1" ht="15.75" hidden="1">
      <c r="A434" s="157" t="str">
        <f>IF(J434&gt;0,COUNT($J$5:J434)+MAX('MI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35" spans="1:1" ht="15.75" hidden="1">
      <c r="A435" s="157" t="str">
        <f>IF(J435&gt;0,COUNT($J$5:J435)+MAX('MI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36" spans="1:1" ht="15.75" hidden="1">
      <c r="A436" s="157" t="str">
        <f>IF(J436&gt;0,COUNT($J$5:J436)+MAX('MI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Couplings'!A:A,NHC!A:A),"")</f>
        <v/>
      </c>
    </row>
    <row r="437" spans="1:1" ht="15.75" hidden="1"/>
    <row r="438" spans="1:1" ht="15.75" hidden="1"/>
    <row r="439" spans="1:1" ht="15.75" hidden="1"/>
    <row r="440" spans="1:1" ht="15.75" hidden="1"/>
    <row r="441" spans="1:1" ht="15.75" hidden="1"/>
    <row r="442" spans="1:1" ht="15.75" hidden="1"/>
    <row r="443" spans="1:1" ht="15.75" hidden="1"/>
    <row r="444" spans="1:1" ht="15.75" hidden="1"/>
    <row r="445" spans="1:1" ht="15.75" hidden="1"/>
    <row r="446" spans="1:1" ht="15.75" hidden="1"/>
    <row r="447" spans="1:1" ht="15.75" hidden="1"/>
    <row r="448" spans="1:1" ht="15.75" hidden="1"/>
    <row r="449" ht="15.75" hidden="1"/>
    <row r="450" ht="15.75" hidden="1"/>
    <row r="451" ht="15.75" hidden="1"/>
    <row r="452" ht="15.75" hidden="1"/>
    <row r="453" ht="15.75" hidden="1"/>
    <row r="454" ht="15.75" hidden="1"/>
    <row r="455" ht="15.75" hidden="1"/>
    <row r="456" ht="15.75" hidden="1"/>
    <row r="457" ht="15.75" hidden="1"/>
    <row r="458" ht="15.75" hidden="1"/>
    <row r="459" ht="15.75" hidden="1"/>
    <row r="460" ht="15.75" hidden="1"/>
    <row r="461" ht="15.75" hidden="1"/>
    <row r="462" ht="15.75" hidden="1"/>
    <row r="463" ht="15.75" hidden="1"/>
    <row r="464" ht="15.75" hidden="1"/>
    <row r="465" ht="15.75" hidden="1"/>
    <row r="466" ht="15.75" hidden="1"/>
    <row r="467" ht="15.75" hidden="1"/>
    <row r="468" ht="15.75" hidden="1"/>
    <row r="469" ht="15.75" hidden="1"/>
    <row r="470" ht="15.75" hidden="1"/>
    <row r="471" ht="15.75" hidden="1"/>
    <row r="472" ht="15.75" hidden="1"/>
    <row r="473" ht="15.75" hidden="1"/>
    <row r="474" ht="15.75" hidden="1"/>
    <row r="475" ht="15.75" hidden="1"/>
    <row r="476" ht="15.75" hidden="1"/>
    <row r="477" ht="15.75" hidden="1"/>
    <row r="478" ht="15.75" hidden="1"/>
    <row r="479" ht="15.75" hidden="1"/>
    <row r="480" ht="15.75" hidden="1"/>
    <row r="481" ht="15.75" hidden="1"/>
    <row r="482" ht="15.75" hidden="1"/>
    <row r="483" ht="15.75" hidden="1"/>
    <row r="484" ht="15.75" hidden="1"/>
    <row r="485" ht="15.75" hidden="1"/>
    <row r="486" ht="15.75" hidden="1"/>
    <row r="487" ht="15.75" hidden="1"/>
    <row r="488" ht="15.75" hidden="1"/>
    <row r="489" ht="15.75" hidden="1"/>
    <row r="490" ht="15.75" hidden="1"/>
    <row r="491" ht="15.75" hidden="1"/>
    <row r="492" ht="15.75" hidden="1"/>
    <row r="493" ht="15.75" hidden="1"/>
    <row r="494" ht="15.75" hidden="1"/>
    <row r="495" ht="15.75" hidden="1"/>
    <row r="496" ht="15.75" hidden="1"/>
    <row r="497" ht="15.75" hidden="1"/>
    <row r="498" ht="15.75" hidden="1"/>
    <row r="499" ht="15.75" hidden="1"/>
    <row r="500" ht="15.75" hidden="1"/>
    <row r="501" ht="15.75" hidden="1"/>
    <row r="502" ht="15.75" hidden="1"/>
    <row r="503" ht="15.75" hidden="1"/>
    <row r="504" ht="15.75" hidden="1"/>
    <row r="505" ht="15.75" hidden="1"/>
    <row r="506" ht="15.75" hidden="1"/>
    <row r="507" ht="15.75" hidden="1"/>
    <row r="508" ht="15.75" hidden="1"/>
    <row r="509" ht="15.75" hidden="1"/>
    <row r="510" ht="15.75" hidden="1"/>
    <row r="511" ht="15.75" hidden="1"/>
    <row r="512" ht="15.75" hidden="1"/>
    <row r="513" ht="15.75" hidden="1"/>
    <row r="514" ht="15.75" hidden="1"/>
    <row r="515" ht="15.75" hidden="1"/>
    <row r="516" ht="15.75" hidden="1"/>
    <row r="517" ht="15.75" hidden="1"/>
    <row r="518" ht="15.75" hidden="1"/>
    <row r="519" ht="15.75" hidden="1"/>
    <row r="520" ht="15.75" hidden="1"/>
    <row r="521" ht="15.75" hidden="1"/>
    <row r="522" ht="15.75" hidden="1"/>
    <row r="523" ht="15.75" hidden="1"/>
    <row r="524" ht="15.75" hidden="1"/>
    <row r="525" ht="15.75" hidden="1"/>
    <row r="526" ht="15.75" hidden="1"/>
    <row r="527" ht="15.75" hidden="1"/>
    <row r="528" ht="15.75" hidden="1"/>
    <row r="529" ht="15.75" hidden="1"/>
    <row r="530" ht="15.75" hidden="1"/>
    <row r="531" ht="15.75" hidden="1"/>
    <row r="532" ht="15.75" hidden="1"/>
    <row r="533" ht="15.75" hidden="1"/>
    <row r="534" ht="15.75" hidden="1"/>
    <row r="535" ht="15.75" hidden="1"/>
    <row r="536" ht="15.75" hidden="1"/>
    <row r="537" ht="15.75" hidden="1"/>
    <row r="538" ht="15.75" hidden="1"/>
    <row r="539" ht="15.75" hidden="1"/>
    <row r="540" ht="15.75" hidden="1"/>
    <row r="541" ht="15.75" hidden="1"/>
    <row r="542" ht="15.75" hidden="1"/>
    <row r="543" ht="15.75" hidden="1"/>
    <row r="544" ht="15.75" hidden="1"/>
    <row r="545" ht="15.75" hidden="1"/>
    <row r="546" ht="15.75" hidden="1"/>
    <row r="547" ht="15.75" hidden="1"/>
  </sheetData>
  <sheetProtection algorithmName="SHA-512" hashValue="HXM+SpulaPWOkBgHU2ZHlcl/Fr9mVCVhih+TyzPUo4TQQI2AJFCSb8SdLLcY41ZnwUTxlQ6V9U+64eErjHEmdA==" saltValue="7oxajL6qAtcL+v/Q3Qw2mw==" spinCount="100000" sheet="1" formatColumns="0" autoFilter="0"/>
  <protectedRanges>
    <protectedRange sqref="J4:J35" name="Range1"/>
    <protectedRange sqref="F4:G35" name="Range2"/>
  </protectedRanges>
  <autoFilter ref="J3:J35" xr:uid="{423C6CF9-B616-4E35-9FA3-B9B079D6357E}"/>
  <mergeCells count="2">
    <mergeCell ref="B2:C2"/>
    <mergeCell ref="K1:K2"/>
  </mergeCells>
  <conditionalFormatting sqref="F4:F35">
    <cfRule type="cellIs" dxfId="5" priority="4" operator="notEqual">
      <formula>$F$2</formula>
    </cfRule>
  </conditionalFormatting>
  <conditionalFormatting sqref="G5:G35">
    <cfRule type="cellIs" dxfId="4" priority="3" operator="notEqual">
      <formula>ROUND($F5*$E5,2)</formula>
    </cfRule>
  </conditionalFormatting>
  <hyperlinks>
    <hyperlink ref="K1" location="'Lead Sheet'!A1" display="CLICK TO RETURN TO LEAD SHEET" xr:uid="{6E222DB7-A6B8-446C-92D7-D8FB4CAB8CBE}"/>
  </hyperlinks>
  <printOptions gridLines="1"/>
  <pageMargins left="0.7" right="0.7" top="0.75" bottom="0.75" header="0.3" footer="0.3"/>
  <pageSetup scale="53" fitToHeight="0" orientation="portrait" horizontalDpi="4294967292" verticalDpi="4294967292" r:id="rId1"/>
  <headerFooter>
    <oddHeader>&amp;LDIELECTRIC UNIONS
&amp;K00-041Subject to change without notice&amp;RDIELECTRIC UNIONS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1F198-C88C-4DB7-8492-EA96BAF57150}">
  <sheetPr codeName="Sheet23">
    <tabColor theme="6" tint="-0.249977111117893"/>
    <pageSetUpPr fitToPage="1"/>
  </sheetPr>
  <dimension ref="A1:N504"/>
  <sheetViews>
    <sheetView showGridLines="0" topLeftCell="B1" zoomScaleNormal="100" zoomScalePageLayoutView="9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.75" zeroHeight="1"/>
  <cols>
    <col min="1" max="1" width="8.7109375" style="157" hidden="1" customWidth="1"/>
    <col min="2" max="2" width="15.7109375" style="13" customWidth="1"/>
    <col min="3" max="3" width="11.42578125" style="884" customWidth="1"/>
    <col min="4" max="4" width="40.7109375" style="208" customWidth="1"/>
    <col min="5" max="5" width="11.5703125" style="1030" bestFit="1" customWidth="1"/>
    <col min="6" max="6" width="12.42578125" style="156" bestFit="1" customWidth="1"/>
    <col min="7" max="7" width="14" style="1517" bestFit="1" customWidth="1"/>
    <col min="8" max="9" width="9.85546875" style="15" customWidth="1"/>
    <col min="10" max="10" width="9.7109375" style="1" customWidth="1"/>
    <col min="11" max="11" width="11.7109375" style="1030" customWidth="1"/>
    <col min="12" max="12" width="15.7109375" style="13" customWidth="1"/>
    <col min="13" max="13" width="15.7109375" style="1030" customWidth="1"/>
    <col min="14" max="14" width="8.85546875" style="13" customWidth="1"/>
    <col min="15" max="16384" width="8.85546875" style="13" hidden="1"/>
  </cols>
  <sheetData>
    <row r="1" spans="1:14" ht="72.75" customHeight="1" thickBot="1">
      <c r="B1" s="169"/>
      <c r="C1" s="170"/>
      <c r="D1" s="171"/>
      <c r="E1" s="1012"/>
      <c r="F1" s="148"/>
      <c r="G1" s="1509"/>
      <c r="H1" s="172"/>
      <c r="I1" s="173"/>
      <c r="J1" s="306" t="s">
        <v>4669</v>
      </c>
      <c r="K1" s="1867" t="s">
        <v>3648</v>
      </c>
      <c r="L1" s="157"/>
      <c r="M1" s="1029"/>
    </row>
    <row r="2" spans="1:14" ht="16.5" thickBot="1">
      <c r="B2" s="1869" t="s">
        <v>12174</v>
      </c>
      <c r="C2" s="1870"/>
      <c r="D2" s="176"/>
      <c r="E2" s="1013"/>
      <c r="F2" s="1507">
        <f>'Lead Sheet'!B27</f>
        <v>0</v>
      </c>
      <c r="G2" s="1510"/>
      <c r="H2" s="177"/>
      <c r="I2" s="178"/>
      <c r="J2" s="307"/>
      <c r="K2" s="1868"/>
      <c r="L2" s="157"/>
      <c r="M2" s="1029"/>
    </row>
    <row r="3" spans="1:14" s="160" customFormat="1" ht="32.25" thickBot="1">
      <c r="A3" s="158"/>
      <c r="B3" s="179"/>
      <c r="C3" s="180" t="s">
        <v>486</v>
      </c>
      <c r="D3" s="181" t="s">
        <v>5067</v>
      </c>
      <c r="E3" s="1014" t="s">
        <v>487</v>
      </c>
      <c r="F3" s="149" t="s">
        <v>0</v>
      </c>
      <c r="G3" s="1511" t="s">
        <v>588</v>
      </c>
      <c r="H3" s="183" t="s">
        <v>3</v>
      </c>
      <c r="I3" s="184" t="s">
        <v>4</v>
      </c>
      <c r="J3" s="308" t="s">
        <v>2</v>
      </c>
      <c r="K3" s="1160" t="s">
        <v>360</v>
      </c>
      <c r="L3" s="302" t="s">
        <v>5065</v>
      </c>
      <c r="M3" s="1111">
        <f>SUM(K:K)</f>
        <v>0</v>
      </c>
      <c r="N3" s="303"/>
    </row>
    <row r="4" spans="1:14" s="160" customFormat="1" ht="29.25" customHeight="1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4" s="877"/>
      <c r="C4" s="309"/>
      <c r="D4" s="310" t="s">
        <v>4909</v>
      </c>
      <c r="E4" s="1078"/>
      <c r="F4" s="161"/>
      <c r="G4" s="1552"/>
      <c r="H4" s="311"/>
      <c r="I4" s="312"/>
      <c r="J4" s="137"/>
      <c r="K4" s="1232"/>
      <c r="L4" s="304"/>
      <c r="M4" s="1112"/>
      <c r="N4" s="305"/>
    </row>
    <row r="5" spans="1:14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5" s="354"/>
      <c r="C5" s="404"/>
      <c r="D5" s="314" t="s">
        <v>7798</v>
      </c>
      <c r="E5" s="1056"/>
      <c r="F5" s="162"/>
      <c r="G5" s="1542"/>
      <c r="H5" s="315"/>
      <c r="I5" s="315"/>
      <c r="J5" s="112"/>
      <c r="K5" s="1121"/>
      <c r="L5" s="157"/>
      <c r="M5" s="1029"/>
    </row>
    <row r="6" spans="1:14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6" s="244"/>
      <c r="C6" s="228" t="s">
        <v>1042</v>
      </c>
      <c r="D6" s="187" t="s">
        <v>8993</v>
      </c>
      <c r="E6" s="1020">
        <f>IFERROR(VLOOKUP(C6,'Consolidated Master Sheet'!B:H,3,0),"")</f>
        <v>76.03</v>
      </c>
      <c r="F6" s="151">
        <f>IF(E6=0,"NET",$F$2)</f>
        <v>0</v>
      </c>
      <c r="G6" s="1512">
        <f>IFERROR(ROUND(E6*F6,2),0)</f>
        <v>0</v>
      </c>
      <c r="H6" s="230">
        <f>IFERROR(VLOOKUP(C6,'Consolidated Master Sheet'!B:H,6,0),"")</f>
        <v>100</v>
      </c>
      <c r="I6" s="230">
        <f>IFERROR(VLOOKUP(C6,'Consolidated Master Sheet'!B:H,7,0),"")</f>
        <v>400</v>
      </c>
      <c r="J6" s="27"/>
      <c r="K6" s="1102">
        <f>IFERROR(G6*J6,0)</f>
        <v>0</v>
      </c>
      <c r="L6" s="157"/>
      <c r="M6" s="1029"/>
    </row>
    <row r="7" spans="1:14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7" s="244"/>
      <c r="C7" s="231" t="s">
        <v>1043</v>
      </c>
      <c r="D7" s="232" t="s">
        <v>8994</v>
      </c>
      <c r="E7" s="1017">
        <f>IFERROR(VLOOKUP(C7,'Consolidated Master Sheet'!B:H,3,0),"")</f>
        <v>76.03</v>
      </c>
      <c r="F7" s="152">
        <f t="shared" ref="F7:F70" si="0">IF(E7=0,"NET",$F$2)</f>
        <v>0</v>
      </c>
      <c r="G7" s="1514">
        <f t="shared" ref="G7:G70" si="1">IFERROR(ROUND(E7*F7,2),0)</f>
        <v>0</v>
      </c>
      <c r="H7" s="234">
        <f>IFERROR(VLOOKUP(C7,'Consolidated Master Sheet'!B:H,6,0),"")</f>
        <v>60</v>
      </c>
      <c r="I7" s="234">
        <f>IFERROR(VLOOKUP(C7,'Consolidated Master Sheet'!B:H,7,0),"")</f>
        <v>240</v>
      </c>
      <c r="J7" s="28"/>
      <c r="K7" s="1104">
        <f t="shared" ref="K7:K16" si="2">IFERROR(G7*J7,0)</f>
        <v>0</v>
      </c>
      <c r="L7" s="157"/>
      <c r="M7" s="1029"/>
    </row>
    <row r="8" spans="1:14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8" s="244"/>
      <c r="C8" s="231" t="s">
        <v>1044</v>
      </c>
      <c r="D8" s="232" t="s">
        <v>8995</v>
      </c>
      <c r="E8" s="1017">
        <f>IFERROR(VLOOKUP(C8,'Consolidated Master Sheet'!B:H,3,0),"")</f>
        <v>84.79</v>
      </c>
      <c r="F8" s="152">
        <f t="shared" si="0"/>
        <v>0</v>
      </c>
      <c r="G8" s="1514">
        <f t="shared" si="1"/>
        <v>0</v>
      </c>
      <c r="H8" s="234">
        <f>IFERROR(VLOOKUP(C8,'Consolidated Master Sheet'!B:H,6,0),"")</f>
        <v>40</v>
      </c>
      <c r="I8" s="234">
        <f>IFERROR(VLOOKUP(C8,'Consolidated Master Sheet'!B:H,7,0),"")</f>
        <v>160</v>
      </c>
      <c r="J8" s="28"/>
      <c r="K8" s="1104">
        <f t="shared" si="2"/>
        <v>0</v>
      </c>
      <c r="L8" s="157"/>
    </row>
    <row r="9" spans="1:14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9" s="244"/>
      <c r="C9" s="235" t="s">
        <v>1045</v>
      </c>
      <c r="D9" s="194" t="s">
        <v>8996</v>
      </c>
      <c r="E9" s="1018">
        <f>IFERROR(VLOOKUP(C9,'Consolidated Master Sheet'!B:H,3,0),"")</f>
        <v>97.48</v>
      </c>
      <c r="F9" s="153">
        <f t="shared" si="0"/>
        <v>0</v>
      </c>
      <c r="G9" s="1516">
        <f t="shared" si="1"/>
        <v>0</v>
      </c>
      <c r="H9" s="237">
        <f>IFERROR(VLOOKUP(C9,'Consolidated Master Sheet'!B:H,6,0),"")</f>
        <v>20</v>
      </c>
      <c r="I9" s="237">
        <f>IFERROR(VLOOKUP(C9,'Consolidated Master Sheet'!B:H,7,0),"")</f>
        <v>160</v>
      </c>
      <c r="J9" s="29"/>
      <c r="K9" s="1108">
        <f t="shared" si="2"/>
        <v>0</v>
      </c>
      <c r="L9" s="157"/>
      <c r="M9" s="1029"/>
    </row>
    <row r="10" spans="1:14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0" s="244"/>
      <c r="C10" s="231" t="s">
        <v>1046</v>
      </c>
      <c r="D10" s="232" t="s">
        <v>8997</v>
      </c>
      <c r="E10" s="1017">
        <f>IFERROR(VLOOKUP(C10,'Consolidated Master Sheet'!B:H,3,0),"")</f>
        <v>111.52</v>
      </c>
      <c r="F10" s="152">
        <f t="shared" si="0"/>
        <v>0</v>
      </c>
      <c r="G10" s="1514">
        <f t="shared" si="1"/>
        <v>0</v>
      </c>
      <c r="H10" s="234">
        <f>IFERROR(VLOOKUP(C10,'Consolidated Master Sheet'!B:H,6,0),"")</f>
        <v>15</v>
      </c>
      <c r="I10" s="234">
        <f>IFERROR(VLOOKUP(C10,'Consolidated Master Sheet'!B:H,7,0),"")</f>
        <v>90</v>
      </c>
      <c r="J10" s="28"/>
      <c r="K10" s="1104">
        <f t="shared" si="2"/>
        <v>0</v>
      </c>
      <c r="L10" s="157"/>
      <c r="M10" s="1029"/>
    </row>
    <row r="11" spans="1:14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1" s="244"/>
      <c r="C11" s="231" t="s">
        <v>1047</v>
      </c>
      <c r="D11" s="232" t="s">
        <v>8998</v>
      </c>
      <c r="E11" s="1017">
        <f>IFERROR(VLOOKUP(C11,'Consolidated Master Sheet'!B:H,3,0),"")</f>
        <v>132.52000000000001</v>
      </c>
      <c r="F11" s="152">
        <f t="shared" si="0"/>
        <v>0</v>
      </c>
      <c r="G11" s="1514">
        <f t="shared" si="1"/>
        <v>0</v>
      </c>
      <c r="H11" s="234">
        <f>IFERROR(VLOOKUP(C11,'Consolidated Master Sheet'!B:H,6,0),"")</f>
        <v>12</v>
      </c>
      <c r="I11" s="234">
        <f>IFERROR(VLOOKUP(C11,'Consolidated Master Sheet'!B:H,7,0),"")</f>
        <v>72</v>
      </c>
      <c r="J11" s="28"/>
      <c r="K11" s="1104">
        <f t="shared" si="2"/>
        <v>0</v>
      </c>
      <c r="L11" s="157"/>
      <c r="M11" s="1029"/>
    </row>
    <row r="12" spans="1:14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2" s="244"/>
      <c r="C12" s="231" t="s">
        <v>1048</v>
      </c>
      <c r="D12" s="232" t="s">
        <v>8999</v>
      </c>
      <c r="E12" s="1017">
        <f>IFERROR(VLOOKUP(C12,'Consolidated Master Sheet'!B:H,3,0),"")</f>
        <v>198.46</v>
      </c>
      <c r="F12" s="152">
        <f t="shared" si="0"/>
        <v>0</v>
      </c>
      <c r="G12" s="1514">
        <f t="shared" si="1"/>
        <v>0</v>
      </c>
      <c r="H12" s="234">
        <f>IFERROR(VLOOKUP(C12,'Consolidated Master Sheet'!B:H,6,0),"")</f>
        <v>16</v>
      </c>
      <c r="I12" s="234">
        <f>IFERROR(VLOOKUP(C12,'Consolidated Master Sheet'!B:H,7,0),"")</f>
        <v>64</v>
      </c>
      <c r="J12" s="28"/>
      <c r="K12" s="1104">
        <f t="shared" si="2"/>
        <v>0</v>
      </c>
      <c r="L12" s="157"/>
      <c r="M12" s="1029"/>
    </row>
    <row r="13" spans="1:14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3" s="244"/>
      <c r="C13" s="231" t="s">
        <v>1049</v>
      </c>
      <c r="D13" s="232" t="s">
        <v>9000</v>
      </c>
      <c r="E13" s="1017">
        <f>IFERROR(VLOOKUP(C13,'Consolidated Master Sheet'!B:H,3,0),"")</f>
        <v>285.70999999999998</v>
      </c>
      <c r="F13" s="152">
        <f t="shared" si="0"/>
        <v>0</v>
      </c>
      <c r="G13" s="1514">
        <f t="shared" si="1"/>
        <v>0</v>
      </c>
      <c r="H13" s="234">
        <f>IFERROR(VLOOKUP(C13,'Consolidated Master Sheet'!B:H,6,0),"")</f>
        <v>6</v>
      </c>
      <c r="I13" s="234">
        <f>IFERROR(VLOOKUP(C13,'Consolidated Master Sheet'!B:H,7,0),"")</f>
        <v>24</v>
      </c>
      <c r="J13" s="28"/>
      <c r="K13" s="1104">
        <f t="shared" si="2"/>
        <v>0</v>
      </c>
      <c r="L13" s="157"/>
      <c r="M13" s="1029"/>
    </row>
    <row r="14" spans="1:14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4" s="244"/>
      <c r="C14" s="231" t="s">
        <v>1050</v>
      </c>
      <c r="D14" s="232" t="s">
        <v>9001</v>
      </c>
      <c r="E14" s="1017">
        <f>IFERROR(VLOOKUP(C14,'Consolidated Master Sheet'!B:H,3,0),"")</f>
        <v>511.83</v>
      </c>
      <c r="F14" s="152">
        <f t="shared" si="0"/>
        <v>0</v>
      </c>
      <c r="G14" s="1514">
        <f t="shared" si="1"/>
        <v>0</v>
      </c>
      <c r="H14" s="234">
        <f>IFERROR(VLOOKUP(C14,'Consolidated Master Sheet'!B:H,6,0),"")</f>
        <v>6</v>
      </c>
      <c r="I14" s="234">
        <f>IFERROR(VLOOKUP(C14,'Consolidated Master Sheet'!B:H,7,0),"")</f>
        <v>18</v>
      </c>
      <c r="J14" s="28"/>
      <c r="K14" s="1104">
        <f t="shared" si="2"/>
        <v>0</v>
      </c>
      <c r="L14" s="157"/>
      <c r="M14" s="1029"/>
    </row>
    <row r="15" spans="1:14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5" s="244"/>
      <c r="C15" s="231" t="s">
        <v>1051</v>
      </c>
      <c r="D15" s="232" t="s">
        <v>9002</v>
      </c>
      <c r="E15" s="1017">
        <f>IFERROR(VLOOKUP(C15,'Consolidated Master Sheet'!B:H,3,0),"")</f>
        <v>737.35</v>
      </c>
      <c r="F15" s="152">
        <f t="shared" si="0"/>
        <v>0</v>
      </c>
      <c r="G15" s="1514">
        <f t="shared" si="1"/>
        <v>0</v>
      </c>
      <c r="H15" s="234">
        <f>IFERROR(VLOOKUP(C15,'Consolidated Master Sheet'!B:H,6,0),"")</f>
        <v>1</v>
      </c>
      <c r="I15" s="234">
        <f>IFERROR(VLOOKUP(C15,'Consolidated Master Sheet'!B:H,7,0),"")</f>
        <v>16</v>
      </c>
      <c r="J15" s="28"/>
      <c r="K15" s="1104">
        <f t="shared" si="2"/>
        <v>0</v>
      </c>
      <c r="L15" s="157"/>
      <c r="M15" s="1029"/>
    </row>
    <row r="16" spans="1:14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6" s="244"/>
      <c r="C16" s="235" t="s">
        <v>1052</v>
      </c>
      <c r="D16" s="194" t="s">
        <v>9003</v>
      </c>
      <c r="E16" s="1018">
        <f>IFERROR(VLOOKUP(C16,'Consolidated Master Sheet'!B:H,3,0),"")</f>
        <v>931.14</v>
      </c>
      <c r="F16" s="153">
        <f t="shared" si="0"/>
        <v>0</v>
      </c>
      <c r="G16" s="1516">
        <f t="shared" si="1"/>
        <v>0</v>
      </c>
      <c r="H16" s="237">
        <f>IFERROR(VLOOKUP(C16,'Consolidated Master Sheet'!B:H,6,0),"")</f>
        <v>4</v>
      </c>
      <c r="I16" s="237">
        <f>IFERROR(VLOOKUP(C16,'Consolidated Master Sheet'!B:H,7,0),"")</f>
        <v>12</v>
      </c>
      <c r="J16" s="29"/>
      <c r="K16" s="1108">
        <f t="shared" si="2"/>
        <v>0</v>
      </c>
      <c r="L16" s="157"/>
      <c r="M16" s="1029"/>
    </row>
    <row r="17" spans="1:13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7" s="354"/>
      <c r="C17" s="404"/>
      <c r="D17" s="314" t="s">
        <v>4688</v>
      </c>
      <c r="E17" s="1056" t="str">
        <f>IFERROR(VLOOKUP(C17,'Consolidated Master Sheet'!B:H,3,0),"")</f>
        <v/>
      </c>
      <c r="F17" s="1459">
        <f t="shared" si="0"/>
        <v>0</v>
      </c>
      <c r="G17" s="1518">
        <f t="shared" si="1"/>
        <v>0</v>
      </c>
      <c r="H17" s="315" t="str">
        <f>IFERROR(VLOOKUP(C17,'Consolidated Master Sheet'!B:H,6,0),"")</f>
        <v/>
      </c>
      <c r="I17" s="315" t="str">
        <f>IFERROR(VLOOKUP(C17,'Consolidated Master Sheet'!B:H,7,0),"")</f>
        <v/>
      </c>
      <c r="J17" s="112"/>
      <c r="K17" s="1121"/>
      <c r="L17" s="157"/>
      <c r="M17" s="1029"/>
    </row>
    <row r="18" spans="1:13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8" s="244"/>
      <c r="C18" s="231" t="s">
        <v>1053</v>
      </c>
      <c r="D18" s="232" t="s">
        <v>8976</v>
      </c>
      <c r="E18" s="1017">
        <f>IFERROR(VLOOKUP(C18,'Consolidated Master Sheet'!B:H,3,0),"")</f>
        <v>120.85</v>
      </c>
      <c r="F18" s="152">
        <f t="shared" si="0"/>
        <v>0</v>
      </c>
      <c r="G18" s="1514">
        <f t="shared" si="1"/>
        <v>0</v>
      </c>
      <c r="H18" s="234">
        <f>IFERROR(VLOOKUP(C18,'Consolidated Master Sheet'!B:H,6,0),"")</f>
        <v>50</v>
      </c>
      <c r="I18" s="234">
        <f>IFERROR(VLOOKUP(C18,'Consolidated Master Sheet'!B:H,7,0),"")</f>
        <v>200</v>
      </c>
      <c r="J18" s="28"/>
      <c r="K18" s="1104">
        <f>IFERROR(G18*J18,0)</f>
        <v>0</v>
      </c>
      <c r="L18" s="157"/>
      <c r="M18" s="1029"/>
    </row>
    <row r="19" spans="1:13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9" s="244"/>
      <c r="C19" s="231" t="s">
        <v>1054</v>
      </c>
      <c r="D19" s="232" t="s">
        <v>8977</v>
      </c>
      <c r="E19" s="1017">
        <f>IFERROR(VLOOKUP(C19,'Consolidated Master Sheet'!B:H,3,0),"")</f>
        <v>120.85</v>
      </c>
      <c r="F19" s="152">
        <f t="shared" si="0"/>
        <v>0</v>
      </c>
      <c r="G19" s="1514">
        <f t="shared" si="1"/>
        <v>0</v>
      </c>
      <c r="H19" s="234">
        <f>IFERROR(VLOOKUP(C19,'Consolidated Master Sheet'!B:H,6,0),"")</f>
        <v>50</v>
      </c>
      <c r="I19" s="234">
        <f>IFERROR(VLOOKUP(C19,'Consolidated Master Sheet'!B:H,7,0),"")</f>
        <v>200</v>
      </c>
      <c r="J19" s="33"/>
      <c r="K19" s="1104">
        <f>IFERROR(G19*J19,0)</f>
        <v>0</v>
      </c>
      <c r="L19" s="157"/>
      <c r="M19" s="1029"/>
    </row>
    <row r="20" spans="1:13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0" s="244"/>
      <c r="C20" s="231" t="s">
        <v>1055</v>
      </c>
      <c r="D20" s="232" t="s">
        <v>8978</v>
      </c>
      <c r="E20" s="1017">
        <f>IFERROR(VLOOKUP(C20,'Consolidated Master Sheet'!B:H,3,0),"")</f>
        <v>167.7</v>
      </c>
      <c r="F20" s="152">
        <f t="shared" si="0"/>
        <v>0</v>
      </c>
      <c r="G20" s="1514">
        <f t="shared" si="1"/>
        <v>0</v>
      </c>
      <c r="H20" s="234">
        <f>IFERROR(VLOOKUP(C20,'Consolidated Master Sheet'!B:H,6,0),"")</f>
        <v>25</v>
      </c>
      <c r="I20" s="234">
        <f>IFERROR(VLOOKUP(C20,'Consolidated Master Sheet'!B:H,7,0),"")</f>
        <v>200</v>
      </c>
      <c r="J20" s="33"/>
      <c r="K20" s="1104">
        <f>IFERROR(G20*J20,0)</f>
        <v>0</v>
      </c>
      <c r="L20" s="157"/>
      <c r="M20" s="1029"/>
    </row>
    <row r="21" spans="1:13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1" s="244"/>
      <c r="C21" s="235" t="s">
        <v>1056</v>
      </c>
      <c r="D21" s="194" t="s">
        <v>8979</v>
      </c>
      <c r="E21" s="1018">
        <f>IFERROR(VLOOKUP(C21,'Consolidated Master Sheet'!B:H,3,0),"")</f>
        <v>123.59</v>
      </c>
      <c r="F21" s="153">
        <f t="shared" si="0"/>
        <v>0</v>
      </c>
      <c r="G21" s="1516">
        <f t="shared" si="1"/>
        <v>0</v>
      </c>
      <c r="H21" s="237">
        <f>IFERROR(VLOOKUP(C21,'Consolidated Master Sheet'!B:H,6,0),"")</f>
        <v>30</v>
      </c>
      <c r="I21" s="237">
        <f>IFERROR(VLOOKUP(C21,'Consolidated Master Sheet'!B:H,7,0),"")</f>
        <v>180</v>
      </c>
      <c r="J21" s="29"/>
      <c r="K21" s="1108">
        <f>IFERROR(G21*J21,0)</f>
        <v>0</v>
      </c>
      <c r="L21" s="157"/>
      <c r="M21" s="1029"/>
    </row>
    <row r="22" spans="1:13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2" s="244"/>
      <c r="C22" s="252"/>
      <c r="D22" s="250"/>
      <c r="E22" s="1079" t="str">
        <f>IFERROR(VLOOKUP(C22,'Consolidated Master Sheet'!B:H,3,0),"")</f>
        <v/>
      </c>
      <c r="F22" s="720">
        <f t="shared" si="0"/>
        <v>0</v>
      </c>
      <c r="G22" s="1515">
        <f t="shared" si="1"/>
        <v>0</v>
      </c>
      <c r="H22" s="200" t="str">
        <f>IFERROR(VLOOKUP(C22,'Consolidated Master Sheet'!B:H,6,0),"")</f>
        <v/>
      </c>
      <c r="I22" s="200" t="str">
        <f>IFERROR(VLOOKUP(C22,'Consolidated Master Sheet'!B:H,7,0),"")</f>
        <v/>
      </c>
      <c r="J22" s="68"/>
      <c r="K22" s="1106"/>
      <c r="L22" s="157"/>
      <c r="M22" s="1029"/>
    </row>
    <row r="23" spans="1:13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3" s="244"/>
      <c r="C23" s="228" t="s">
        <v>1057</v>
      </c>
      <c r="D23" s="187" t="s">
        <v>8980</v>
      </c>
      <c r="E23" s="1020">
        <f>IFERROR(VLOOKUP(C23,'Consolidated Master Sheet'!B:H,3,0),"")</f>
        <v>150.53</v>
      </c>
      <c r="F23" s="151">
        <f t="shared" si="0"/>
        <v>0</v>
      </c>
      <c r="G23" s="1512">
        <f t="shared" si="1"/>
        <v>0</v>
      </c>
      <c r="H23" s="230">
        <f>IFERROR(VLOOKUP(C23,'Consolidated Master Sheet'!B:H,6,0),"")</f>
        <v>25</v>
      </c>
      <c r="I23" s="230">
        <f>IFERROR(VLOOKUP(C23,'Consolidated Master Sheet'!B:H,7,0),"")</f>
        <v>150</v>
      </c>
      <c r="J23" s="31"/>
      <c r="K23" s="1102">
        <f>IFERROR(G23*J23,0)</f>
        <v>0</v>
      </c>
      <c r="L23" s="157"/>
      <c r="M23" s="1029"/>
    </row>
    <row r="24" spans="1:13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4" s="244"/>
      <c r="C24" s="235" t="s">
        <v>1058</v>
      </c>
      <c r="D24" s="194" t="s">
        <v>8981</v>
      </c>
      <c r="E24" s="1018">
        <f>IFERROR(VLOOKUP(C24,'Consolidated Master Sheet'!B:H,3,0),"")</f>
        <v>147.6</v>
      </c>
      <c r="F24" s="153">
        <f t="shared" si="0"/>
        <v>0</v>
      </c>
      <c r="G24" s="1516">
        <f t="shared" si="1"/>
        <v>0</v>
      </c>
      <c r="H24" s="237">
        <f>IFERROR(VLOOKUP(C24,'Consolidated Master Sheet'!B:H,6,0),"")</f>
        <v>20</v>
      </c>
      <c r="I24" s="237">
        <f>IFERROR(VLOOKUP(C24,'Consolidated Master Sheet'!B:H,7,0),"")</f>
        <v>120</v>
      </c>
      <c r="J24" s="29"/>
      <c r="K24" s="1108">
        <f>IFERROR(G24*J24,0)</f>
        <v>0</v>
      </c>
      <c r="L24" s="157"/>
      <c r="M24" s="1029"/>
    </row>
    <row r="25" spans="1:13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5" s="244"/>
      <c r="C25" s="252"/>
      <c r="D25" s="250"/>
      <c r="E25" s="1079" t="str">
        <f>IFERROR(VLOOKUP(C25,'Consolidated Master Sheet'!B:H,3,0),"")</f>
        <v/>
      </c>
      <c r="F25" s="720">
        <f t="shared" si="0"/>
        <v>0</v>
      </c>
      <c r="G25" s="1515">
        <f t="shared" si="1"/>
        <v>0</v>
      </c>
      <c r="H25" s="200" t="str">
        <f>IFERROR(VLOOKUP(C25,'Consolidated Master Sheet'!B:H,6,0),"")</f>
        <v/>
      </c>
      <c r="I25" s="200" t="str">
        <f>IFERROR(VLOOKUP(C25,'Consolidated Master Sheet'!B:H,7,0),"")</f>
        <v/>
      </c>
      <c r="J25" s="68"/>
      <c r="K25" s="1106"/>
      <c r="L25" s="157"/>
      <c r="M25" s="1029"/>
    </row>
    <row r="26" spans="1:13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6" s="244"/>
      <c r="C26" s="231" t="s">
        <v>1059</v>
      </c>
      <c r="D26" s="232" t="s">
        <v>8982</v>
      </c>
      <c r="E26" s="1017">
        <f>IFERROR(VLOOKUP(C26,'Consolidated Master Sheet'!B:H,3,0),"")</f>
        <v>201.57</v>
      </c>
      <c r="F26" s="152">
        <f t="shared" si="0"/>
        <v>0</v>
      </c>
      <c r="G26" s="1514">
        <f t="shared" si="1"/>
        <v>0</v>
      </c>
      <c r="H26" s="234">
        <f>IFERROR(VLOOKUP(C26,'Consolidated Master Sheet'!B:H,6,0),"")</f>
        <v>12</v>
      </c>
      <c r="I26" s="234">
        <f>IFERROR(VLOOKUP(C26,'Consolidated Master Sheet'!B:H,7,0),"")</f>
        <v>72</v>
      </c>
      <c r="J26" s="28"/>
      <c r="K26" s="1104">
        <f>IFERROR(G26*J26,0)</f>
        <v>0</v>
      </c>
      <c r="L26" s="157"/>
      <c r="M26" s="1029"/>
    </row>
    <row r="27" spans="1:13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7" s="244"/>
      <c r="C27" s="235" t="s">
        <v>1060</v>
      </c>
      <c r="D27" s="194" t="s">
        <v>8983</v>
      </c>
      <c r="E27" s="1018">
        <f>IFERROR(VLOOKUP(C27,'Consolidated Master Sheet'!B:H,3,0),"")</f>
        <v>194.23</v>
      </c>
      <c r="F27" s="153">
        <f t="shared" si="0"/>
        <v>0</v>
      </c>
      <c r="G27" s="1516">
        <f t="shared" si="1"/>
        <v>0</v>
      </c>
      <c r="H27" s="237">
        <f>IFERROR(VLOOKUP(C27,'Consolidated Master Sheet'!B:H,6,0),"")</f>
        <v>10</v>
      </c>
      <c r="I27" s="237">
        <f>IFERROR(VLOOKUP(C27,'Consolidated Master Sheet'!B:H,7,0),"")</f>
        <v>40</v>
      </c>
      <c r="J27" s="32"/>
      <c r="K27" s="1108">
        <f>IFERROR(G27*J27,0)</f>
        <v>0</v>
      </c>
      <c r="L27" s="157"/>
      <c r="M27" s="1029"/>
    </row>
    <row r="28" spans="1:13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8" s="244"/>
      <c r="C28" s="252"/>
      <c r="D28" s="250"/>
      <c r="E28" s="1079" t="str">
        <f>IFERROR(VLOOKUP(C28,'Consolidated Master Sheet'!B:H,3,0),"")</f>
        <v/>
      </c>
      <c r="F28" s="720">
        <f t="shared" si="0"/>
        <v>0</v>
      </c>
      <c r="G28" s="1515">
        <f t="shared" si="1"/>
        <v>0</v>
      </c>
      <c r="H28" s="200" t="str">
        <f>IFERROR(VLOOKUP(C28,'Consolidated Master Sheet'!B:H,6,0),"")</f>
        <v/>
      </c>
      <c r="I28" s="200" t="str">
        <f>IFERROR(VLOOKUP(C28,'Consolidated Master Sheet'!B:H,7,0),"")</f>
        <v/>
      </c>
      <c r="J28" s="68"/>
      <c r="K28" s="1106"/>
      <c r="L28" s="157"/>
      <c r="M28" s="1029"/>
    </row>
    <row r="29" spans="1:13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9" s="244"/>
      <c r="C29" s="231" t="s">
        <v>1061</v>
      </c>
      <c r="D29" s="232" t="s">
        <v>8984</v>
      </c>
      <c r="E29" s="1017">
        <f>IFERROR(VLOOKUP(C29,'Consolidated Master Sheet'!B:H,3,0),"")</f>
        <v>266.19</v>
      </c>
      <c r="F29" s="152">
        <f t="shared" si="0"/>
        <v>0</v>
      </c>
      <c r="G29" s="1514">
        <f t="shared" si="1"/>
        <v>0</v>
      </c>
      <c r="H29" s="234">
        <f>IFERROR(VLOOKUP(C29,'Consolidated Master Sheet'!B:H,6,0),"")</f>
        <v>10</v>
      </c>
      <c r="I29" s="234">
        <f>IFERROR(VLOOKUP(C29,'Consolidated Master Sheet'!B:H,7,0),"")</f>
        <v>60</v>
      </c>
      <c r="J29" s="33"/>
      <c r="K29" s="1104">
        <f>IFERROR(G29*J29,0)</f>
        <v>0</v>
      </c>
      <c r="L29" s="157"/>
      <c r="M29" s="1029"/>
    </row>
    <row r="30" spans="1:13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0" s="244"/>
      <c r="C30" s="235" t="s">
        <v>1062</v>
      </c>
      <c r="D30" s="194" t="s">
        <v>8985</v>
      </c>
      <c r="E30" s="1018">
        <f>IFERROR(VLOOKUP(C30,'Consolidated Master Sheet'!B:H,3,0),"")</f>
        <v>302.68</v>
      </c>
      <c r="F30" s="153">
        <f t="shared" si="0"/>
        <v>0</v>
      </c>
      <c r="G30" s="1516">
        <f t="shared" si="1"/>
        <v>0</v>
      </c>
      <c r="H30" s="237">
        <f>IFERROR(VLOOKUP(C30,'Consolidated Master Sheet'!B:H,6,0),"")</f>
        <v>10</v>
      </c>
      <c r="I30" s="237">
        <f>IFERROR(VLOOKUP(C30,'Consolidated Master Sheet'!B:H,7,0),"")</f>
        <v>60</v>
      </c>
      <c r="J30" s="29"/>
      <c r="K30" s="1108">
        <f>IFERROR(G30*J30,0)</f>
        <v>0</v>
      </c>
      <c r="L30" s="157"/>
      <c r="M30" s="1029"/>
    </row>
    <row r="31" spans="1:13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1" s="244"/>
      <c r="C31" s="252"/>
      <c r="D31" s="250"/>
      <c r="E31" s="1079" t="str">
        <f>IFERROR(VLOOKUP(C31,'Consolidated Master Sheet'!B:H,3,0),"")</f>
        <v/>
      </c>
      <c r="F31" s="720">
        <f t="shared" si="0"/>
        <v>0</v>
      </c>
      <c r="G31" s="1515">
        <f t="shared" si="1"/>
        <v>0</v>
      </c>
      <c r="H31" s="200" t="str">
        <f>IFERROR(VLOOKUP(C31,'Consolidated Master Sheet'!B:H,6,0),"")</f>
        <v/>
      </c>
      <c r="I31" s="200" t="str">
        <f>IFERROR(VLOOKUP(C31,'Consolidated Master Sheet'!B:H,7,0),"")</f>
        <v/>
      </c>
      <c r="J31" s="68"/>
      <c r="K31" s="1106"/>
      <c r="L31" s="157"/>
      <c r="M31" s="1029"/>
    </row>
    <row r="32" spans="1:13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2" s="244"/>
      <c r="C32" s="231" t="s">
        <v>1063</v>
      </c>
      <c r="D32" s="232" t="s">
        <v>8986</v>
      </c>
      <c r="E32" s="1017">
        <f>IFERROR(VLOOKUP(C32,'Consolidated Master Sheet'!B:H,3,0),"")</f>
        <v>454.53</v>
      </c>
      <c r="F32" s="152">
        <f t="shared" si="0"/>
        <v>0</v>
      </c>
      <c r="G32" s="1514">
        <f t="shared" si="1"/>
        <v>0</v>
      </c>
      <c r="H32" s="234">
        <f>IFERROR(VLOOKUP(C32,'Consolidated Master Sheet'!B:H,6,0),"")</f>
        <v>16</v>
      </c>
      <c r="I32" s="234">
        <f>IFERROR(VLOOKUP(C32,'Consolidated Master Sheet'!B:H,7,0),"")</f>
        <v>16</v>
      </c>
      <c r="J32" s="33"/>
      <c r="K32" s="1104">
        <f>IFERROR(G32*J32,0)</f>
        <v>0</v>
      </c>
      <c r="L32" s="157"/>
      <c r="M32" s="1029"/>
    </row>
    <row r="33" spans="1:13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3" s="244"/>
      <c r="C33" s="235" t="s">
        <v>1064</v>
      </c>
      <c r="D33" s="194" t="s">
        <v>8987</v>
      </c>
      <c r="E33" s="1018">
        <f>IFERROR(VLOOKUP(C33,'Consolidated Master Sheet'!B:H,3,0),"")</f>
        <v>382.79</v>
      </c>
      <c r="F33" s="153">
        <f t="shared" si="0"/>
        <v>0</v>
      </c>
      <c r="G33" s="1516">
        <f t="shared" si="1"/>
        <v>0</v>
      </c>
      <c r="H33" s="237">
        <f>IFERROR(VLOOKUP(C33,'Consolidated Master Sheet'!B:H,6,0),"")</f>
        <v>16</v>
      </c>
      <c r="I33" s="237">
        <f>IFERROR(VLOOKUP(C33,'Consolidated Master Sheet'!B:H,7,0),"")</f>
        <v>16</v>
      </c>
      <c r="J33" s="29"/>
      <c r="K33" s="1108">
        <f>IFERROR(G33*J33,0)</f>
        <v>0</v>
      </c>
      <c r="L33" s="157"/>
      <c r="M33" s="1029"/>
    </row>
    <row r="34" spans="1:13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4" s="244"/>
      <c r="C34" s="252"/>
      <c r="D34" s="250"/>
      <c r="E34" s="1079" t="str">
        <f>IFERROR(VLOOKUP(C34,'Consolidated Master Sheet'!B:H,3,0),"")</f>
        <v/>
      </c>
      <c r="F34" s="720">
        <f t="shared" si="0"/>
        <v>0</v>
      </c>
      <c r="G34" s="1515">
        <f t="shared" si="1"/>
        <v>0</v>
      </c>
      <c r="H34" s="200" t="str">
        <f>IFERROR(VLOOKUP(C34,'Consolidated Master Sheet'!B:H,6,0),"")</f>
        <v/>
      </c>
      <c r="I34" s="200" t="str">
        <f>IFERROR(VLOOKUP(C34,'Consolidated Master Sheet'!B:H,7,0),"")</f>
        <v/>
      </c>
      <c r="J34" s="68"/>
      <c r="K34" s="1106"/>
      <c r="L34" s="157"/>
      <c r="M34" s="1029"/>
    </row>
    <row r="35" spans="1:13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5" s="244"/>
      <c r="C35" s="228" t="s">
        <v>1065</v>
      </c>
      <c r="D35" s="187" t="s">
        <v>8988</v>
      </c>
      <c r="E35" s="1020">
        <f>IFERROR(VLOOKUP(C35,'Consolidated Master Sheet'!B:H,3,0),"")</f>
        <v>687.7</v>
      </c>
      <c r="F35" s="151">
        <f t="shared" si="0"/>
        <v>0</v>
      </c>
      <c r="G35" s="1512">
        <f t="shared" si="1"/>
        <v>0</v>
      </c>
      <c r="H35" s="230">
        <f>IFERROR(VLOOKUP(C35,'Consolidated Master Sheet'!B:H,6,0),"")</f>
        <v>12</v>
      </c>
      <c r="I35" s="230">
        <f>IFERROR(VLOOKUP(C35,'Consolidated Master Sheet'!B:H,7,0),"")</f>
        <v>24</v>
      </c>
      <c r="J35" s="27"/>
      <c r="K35" s="1102">
        <f>IFERROR(G35*J35,0)</f>
        <v>0</v>
      </c>
      <c r="L35" s="157"/>
      <c r="M35" s="1029"/>
    </row>
    <row r="36" spans="1:13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6" s="244"/>
      <c r="C36" s="235" t="s">
        <v>1066</v>
      </c>
      <c r="D36" s="194" t="s">
        <v>8989</v>
      </c>
      <c r="E36" s="1018">
        <f>IFERROR(VLOOKUP(C36,'Consolidated Master Sheet'!B:H,3,0),"")</f>
        <v>724.39</v>
      </c>
      <c r="F36" s="153">
        <f t="shared" si="0"/>
        <v>0</v>
      </c>
      <c r="G36" s="1516">
        <f t="shared" si="1"/>
        <v>0</v>
      </c>
      <c r="H36" s="237">
        <f>IFERROR(VLOOKUP(C36,'Consolidated Master Sheet'!B:H,6,0),"")</f>
        <v>12</v>
      </c>
      <c r="I36" s="237">
        <f>IFERROR(VLOOKUP(C36,'Consolidated Master Sheet'!B:H,7,0),"")</f>
        <v>24</v>
      </c>
      <c r="J36" s="32"/>
      <c r="K36" s="1108">
        <f>IFERROR(G36*J36,0)</f>
        <v>0</v>
      </c>
      <c r="L36" s="157"/>
      <c r="M36" s="1029"/>
    </row>
    <row r="37" spans="1:13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7" s="244"/>
      <c r="C37" s="252"/>
      <c r="D37" s="250"/>
      <c r="E37" s="1079" t="str">
        <f>IFERROR(VLOOKUP(C37,'Consolidated Master Sheet'!B:H,3,0),"")</f>
        <v/>
      </c>
      <c r="F37" s="720">
        <f t="shared" si="0"/>
        <v>0</v>
      </c>
      <c r="G37" s="1515">
        <f t="shared" si="1"/>
        <v>0</v>
      </c>
      <c r="H37" s="200" t="str">
        <f>IFERROR(VLOOKUP(C37,'Consolidated Master Sheet'!B:H,6,0),"")</f>
        <v/>
      </c>
      <c r="I37" s="200" t="str">
        <f>IFERROR(VLOOKUP(C37,'Consolidated Master Sheet'!B:H,7,0),"")</f>
        <v/>
      </c>
      <c r="J37" s="68"/>
      <c r="K37" s="1106"/>
      <c r="L37" s="157"/>
      <c r="M37" s="1029"/>
    </row>
    <row r="38" spans="1:13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8" s="244"/>
      <c r="C38" s="228" t="s">
        <v>1067</v>
      </c>
      <c r="D38" s="187" t="s">
        <v>8990</v>
      </c>
      <c r="E38" s="1020">
        <f>IFERROR(VLOOKUP(C38,'Consolidated Master Sheet'!B:H,3,0),"")</f>
        <v>1007.87</v>
      </c>
      <c r="F38" s="151">
        <f t="shared" si="0"/>
        <v>0</v>
      </c>
      <c r="G38" s="1512">
        <f t="shared" si="1"/>
        <v>0</v>
      </c>
      <c r="H38" s="230">
        <f>IFERROR(VLOOKUP(C38,'Consolidated Master Sheet'!B:H,6,0),"")</f>
        <v>4</v>
      </c>
      <c r="I38" s="230">
        <f>IFERROR(VLOOKUP(C38,'Consolidated Master Sheet'!B:H,7,0),"")</f>
        <v>16</v>
      </c>
      <c r="J38" s="27"/>
      <c r="K38" s="1102">
        <f>IFERROR(G38*J38,0)</f>
        <v>0</v>
      </c>
      <c r="L38" s="157"/>
      <c r="M38" s="1029"/>
    </row>
    <row r="39" spans="1:13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9" s="244"/>
      <c r="C39" s="231" t="s">
        <v>1068</v>
      </c>
      <c r="D39" s="232" t="s">
        <v>8991</v>
      </c>
      <c r="E39" s="1017">
        <f>IFERROR(VLOOKUP(C39,'Consolidated Master Sheet'!B:H,3,0),"")</f>
        <v>1046.47</v>
      </c>
      <c r="F39" s="152">
        <f t="shared" si="0"/>
        <v>0</v>
      </c>
      <c r="G39" s="1514">
        <f t="shared" si="1"/>
        <v>0</v>
      </c>
      <c r="H39" s="234">
        <f>IFERROR(VLOOKUP(C39,'Consolidated Master Sheet'!B:H,6,0),"")</f>
        <v>4</v>
      </c>
      <c r="I39" s="234">
        <f>IFERROR(VLOOKUP(C39,'Consolidated Master Sheet'!B:H,7,0),"")</f>
        <v>12</v>
      </c>
      <c r="J39" s="33"/>
      <c r="K39" s="1104">
        <f>IFERROR(G39*J39,0)</f>
        <v>0</v>
      </c>
      <c r="L39" s="157"/>
      <c r="M39" s="1029"/>
    </row>
    <row r="40" spans="1:13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40" s="244"/>
      <c r="C40" s="235" t="s">
        <v>1069</v>
      </c>
      <c r="D40" s="194" t="s">
        <v>8992</v>
      </c>
      <c r="E40" s="1018">
        <f>IFERROR(VLOOKUP(C40,'Consolidated Master Sheet'!B:H,3,0),"")</f>
        <v>2126.5500000000002</v>
      </c>
      <c r="F40" s="153">
        <f t="shared" si="0"/>
        <v>0</v>
      </c>
      <c r="G40" s="1516">
        <f t="shared" si="1"/>
        <v>0</v>
      </c>
      <c r="H40" s="237">
        <f>IFERROR(VLOOKUP(C40,'Consolidated Master Sheet'!B:H,6,0),"")</f>
        <v>2</v>
      </c>
      <c r="I40" s="237">
        <f>IFERROR(VLOOKUP(C40,'Consolidated Master Sheet'!B:H,7,0),"")</f>
        <v>6</v>
      </c>
      <c r="J40" s="32"/>
      <c r="K40" s="1108">
        <f>IFERROR(G40*J40,0)</f>
        <v>0</v>
      </c>
      <c r="L40" s="157"/>
      <c r="M40" s="1029"/>
    </row>
    <row r="41" spans="1:13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41" s="354"/>
      <c r="C41" s="404"/>
      <c r="D41" s="314" t="s">
        <v>4693</v>
      </c>
      <c r="E41" s="1056" t="str">
        <f>IFERROR(VLOOKUP(C41,'Consolidated Master Sheet'!B:H,3,0),"")</f>
        <v/>
      </c>
      <c r="F41" s="1459">
        <f t="shared" si="0"/>
        <v>0</v>
      </c>
      <c r="G41" s="1518">
        <f t="shared" si="1"/>
        <v>0</v>
      </c>
      <c r="H41" s="315" t="str">
        <f>IFERROR(VLOOKUP(C41,'Consolidated Master Sheet'!B:H,6,0),"")</f>
        <v/>
      </c>
      <c r="I41" s="315" t="str">
        <f>IFERROR(VLOOKUP(C41,'Consolidated Master Sheet'!B:H,7,0),"")</f>
        <v/>
      </c>
      <c r="J41" s="112"/>
      <c r="K41" s="1121"/>
      <c r="L41" s="157"/>
      <c r="M41" s="1029"/>
    </row>
    <row r="42" spans="1:13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42" s="244"/>
      <c r="C42" s="258" t="s">
        <v>1070</v>
      </c>
      <c r="D42" s="232" t="s">
        <v>5016</v>
      </c>
      <c r="E42" s="1017">
        <f>IFERROR(VLOOKUP(C42,'Consolidated Master Sheet'!B:H,3,0),"")</f>
        <v>174.04</v>
      </c>
      <c r="F42" s="152">
        <f t="shared" si="0"/>
        <v>0</v>
      </c>
      <c r="G42" s="1514">
        <f t="shared" si="1"/>
        <v>0</v>
      </c>
      <c r="H42" s="234">
        <f>IFERROR(VLOOKUP(C42,'Consolidated Master Sheet'!B:H,6,0),"")</f>
        <v>30</v>
      </c>
      <c r="I42" s="234">
        <f>IFERROR(VLOOKUP(C42,'Consolidated Master Sheet'!B:H,7,0),"")</f>
        <v>120</v>
      </c>
      <c r="J42" s="28"/>
      <c r="K42" s="1104">
        <f t="shared" ref="K42:K51" si="3">IFERROR(G42*J42,0)</f>
        <v>0</v>
      </c>
      <c r="L42" s="157"/>
      <c r="M42" s="1029"/>
    </row>
    <row r="43" spans="1:13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43" s="244"/>
      <c r="C43" s="258" t="s">
        <v>1071</v>
      </c>
      <c r="D43" s="232" t="s">
        <v>5017</v>
      </c>
      <c r="E43" s="1017">
        <f>IFERROR(VLOOKUP(C43,'Consolidated Master Sheet'!B:H,3,0),"")</f>
        <v>140.78</v>
      </c>
      <c r="F43" s="152">
        <f t="shared" si="0"/>
        <v>0</v>
      </c>
      <c r="G43" s="1514">
        <f t="shared" si="1"/>
        <v>0</v>
      </c>
      <c r="H43" s="234">
        <f>IFERROR(VLOOKUP(C43,'Consolidated Master Sheet'!B:H,6,0),"")</f>
        <v>20</v>
      </c>
      <c r="I43" s="234">
        <f>IFERROR(VLOOKUP(C43,'Consolidated Master Sheet'!B:H,7,0),"")</f>
        <v>80</v>
      </c>
      <c r="J43" s="28"/>
      <c r="K43" s="1104">
        <f t="shared" si="3"/>
        <v>0</v>
      </c>
      <c r="L43" s="157"/>
      <c r="M43" s="1029"/>
    </row>
    <row r="44" spans="1:13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44" s="244"/>
      <c r="C44" s="259" t="s">
        <v>1072</v>
      </c>
      <c r="D44" s="194" t="s">
        <v>5018</v>
      </c>
      <c r="E44" s="1018">
        <f>IFERROR(VLOOKUP(C44,'Consolidated Master Sheet'!B:H,3,0),"")</f>
        <v>155.88</v>
      </c>
      <c r="F44" s="153">
        <f t="shared" si="0"/>
        <v>0</v>
      </c>
      <c r="G44" s="1516">
        <f t="shared" si="1"/>
        <v>0</v>
      </c>
      <c r="H44" s="237">
        <f>IFERROR(VLOOKUP(C44,'Consolidated Master Sheet'!B:H,6,0),"")</f>
        <v>10</v>
      </c>
      <c r="I44" s="237">
        <f>IFERROR(VLOOKUP(C44,'Consolidated Master Sheet'!B:H,7,0),"")</f>
        <v>80</v>
      </c>
      <c r="J44" s="29"/>
      <c r="K44" s="1108">
        <f t="shared" si="3"/>
        <v>0</v>
      </c>
      <c r="L44" s="157"/>
      <c r="M44" s="1029"/>
    </row>
    <row r="45" spans="1:13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45" s="244"/>
      <c r="C45" s="258" t="s">
        <v>1073</v>
      </c>
      <c r="D45" s="232" t="s">
        <v>5019</v>
      </c>
      <c r="E45" s="1080">
        <f>IFERROR(VLOOKUP(C45,'Consolidated Master Sheet'!B:H,3,0),"")</f>
        <v>203.56</v>
      </c>
      <c r="F45" s="152">
        <f t="shared" si="0"/>
        <v>0</v>
      </c>
      <c r="G45" s="1514">
        <f t="shared" si="1"/>
        <v>0</v>
      </c>
      <c r="H45" s="234">
        <f>IFERROR(VLOOKUP(C45,'Consolidated Master Sheet'!B:H,6,0),"")</f>
        <v>10</v>
      </c>
      <c r="I45" s="234">
        <f>IFERROR(VLOOKUP(C45,'Consolidated Master Sheet'!B:H,7,0),"")</f>
        <v>60</v>
      </c>
      <c r="J45" s="28"/>
      <c r="K45" s="1104">
        <f t="shared" si="3"/>
        <v>0</v>
      </c>
      <c r="L45" s="157"/>
      <c r="M45" s="1029"/>
    </row>
    <row r="46" spans="1:13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46" s="244"/>
      <c r="C46" s="258" t="s">
        <v>1074</v>
      </c>
      <c r="D46" s="232" t="s">
        <v>5020</v>
      </c>
      <c r="E46" s="1017">
        <f>IFERROR(VLOOKUP(C46,'Consolidated Master Sheet'!B:H,3,0),"")</f>
        <v>332</v>
      </c>
      <c r="F46" s="152">
        <f t="shared" si="0"/>
        <v>0</v>
      </c>
      <c r="G46" s="1514">
        <f t="shared" si="1"/>
        <v>0</v>
      </c>
      <c r="H46" s="234">
        <f>IFERROR(VLOOKUP(C46,'Consolidated Master Sheet'!B:H,6,0),"")</f>
        <v>10</v>
      </c>
      <c r="I46" s="234">
        <f>IFERROR(VLOOKUP(C46,'Consolidated Master Sheet'!B:H,7,0),"")</f>
        <v>40</v>
      </c>
      <c r="J46" s="28"/>
      <c r="K46" s="1104">
        <f t="shared" si="3"/>
        <v>0</v>
      </c>
      <c r="L46" s="157"/>
      <c r="M46" s="1029"/>
    </row>
    <row r="47" spans="1:13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47" s="244"/>
      <c r="C47" s="258" t="s">
        <v>1075</v>
      </c>
      <c r="D47" s="232" t="s">
        <v>5021</v>
      </c>
      <c r="E47" s="1017">
        <f>IFERROR(VLOOKUP(C47,'Consolidated Master Sheet'!B:H,3,0),"")</f>
        <v>347.59</v>
      </c>
      <c r="F47" s="152">
        <f t="shared" si="0"/>
        <v>0</v>
      </c>
      <c r="G47" s="1514">
        <f t="shared" si="1"/>
        <v>0</v>
      </c>
      <c r="H47" s="234">
        <f>IFERROR(VLOOKUP(C47,'Consolidated Master Sheet'!B:H,6,0),"")</f>
        <v>6</v>
      </c>
      <c r="I47" s="234">
        <f>IFERROR(VLOOKUP(C47,'Consolidated Master Sheet'!B:H,7,0),"")</f>
        <v>24</v>
      </c>
      <c r="J47" s="28"/>
      <c r="K47" s="1104">
        <f t="shared" si="3"/>
        <v>0</v>
      </c>
      <c r="L47" s="157"/>
      <c r="M47" s="1029"/>
    </row>
    <row r="48" spans="1:13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48" s="244"/>
      <c r="C48" s="258" t="s">
        <v>1076</v>
      </c>
      <c r="D48" s="232" t="s">
        <v>5022</v>
      </c>
      <c r="E48" s="1017">
        <f>IFERROR(VLOOKUP(C48,'Consolidated Master Sheet'!B:H,3,0),"")</f>
        <v>430.5</v>
      </c>
      <c r="F48" s="152">
        <f t="shared" si="0"/>
        <v>0</v>
      </c>
      <c r="G48" s="1514">
        <f t="shared" si="1"/>
        <v>0</v>
      </c>
      <c r="H48" s="234">
        <f>IFERROR(VLOOKUP(C48,'Consolidated Master Sheet'!B:H,6,0),"")</f>
        <v>4</v>
      </c>
      <c r="I48" s="234">
        <f>IFERROR(VLOOKUP(C48,'Consolidated Master Sheet'!B:H,7,0),"")</f>
        <v>16</v>
      </c>
      <c r="J48" s="28"/>
      <c r="K48" s="1104">
        <f t="shared" si="3"/>
        <v>0</v>
      </c>
      <c r="L48" s="157"/>
      <c r="M48" s="1029"/>
    </row>
    <row r="49" spans="1:13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49" s="244"/>
      <c r="C49" s="258" t="s">
        <v>1077</v>
      </c>
      <c r="D49" s="232" t="s">
        <v>5023</v>
      </c>
      <c r="E49" s="1017">
        <f>IFERROR(VLOOKUP(C49,'Consolidated Master Sheet'!B:H,3,0),"")</f>
        <v>1387.92</v>
      </c>
      <c r="F49" s="152">
        <f t="shared" si="0"/>
        <v>0</v>
      </c>
      <c r="G49" s="1514">
        <f t="shared" si="1"/>
        <v>0</v>
      </c>
      <c r="H49" s="234">
        <f>IFERROR(VLOOKUP(C49,'Consolidated Master Sheet'!B:H,6,0),"")</f>
        <v>4</v>
      </c>
      <c r="I49" s="234">
        <f>IFERROR(VLOOKUP(C49,'Consolidated Master Sheet'!B:H,7,0),"")</f>
        <v>8</v>
      </c>
      <c r="J49" s="28"/>
      <c r="K49" s="1104">
        <f t="shared" si="3"/>
        <v>0</v>
      </c>
      <c r="L49" s="157"/>
      <c r="M49" s="1029"/>
    </row>
    <row r="50" spans="1:13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50" s="244"/>
      <c r="C50" s="258" t="s">
        <v>1078</v>
      </c>
      <c r="D50" s="232" t="s">
        <v>5024</v>
      </c>
      <c r="E50" s="1017">
        <f>IFERROR(VLOOKUP(C50,'Consolidated Master Sheet'!B:H,3,0),"")</f>
        <v>1795.54</v>
      </c>
      <c r="F50" s="152">
        <f t="shared" si="0"/>
        <v>0</v>
      </c>
      <c r="G50" s="1514">
        <f t="shared" si="1"/>
        <v>0</v>
      </c>
      <c r="H50" s="234">
        <f>IFERROR(VLOOKUP(C50,'Consolidated Master Sheet'!B:H,6,0),"")</f>
        <v>4</v>
      </c>
      <c r="I50" s="234">
        <f>IFERROR(VLOOKUP(C50,'Consolidated Master Sheet'!B:H,7,0),"")</f>
        <v>8</v>
      </c>
      <c r="J50" s="28"/>
      <c r="K50" s="1104">
        <f t="shared" si="3"/>
        <v>0</v>
      </c>
      <c r="L50" s="157"/>
      <c r="M50" s="1029"/>
    </row>
    <row r="51" spans="1:13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51" s="244"/>
      <c r="C51" s="259" t="s">
        <v>1079</v>
      </c>
      <c r="D51" s="194" t="s">
        <v>5025</v>
      </c>
      <c r="E51" s="1018">
        <f>IFERROR(VLOOKUP(C51,'Consolidated Master Sheet'!B:H,3,0),"")</f>
        <v>5698.83</v>
      </c>
      <c r="F51" s="153">
        <f t="shared" si="0"/>
        <v>0</v>
      </c>
      <c r="G51" s="1516">
        <f t="shared" si="1"/>
        <v>0</v>
      </c>
      <c r="H51" s="237">
        <f>IFERROR(VLOOKUP(C51,'Consolidated Master Sheet'!B:H,6,0),"")</f>
        <v>2</v>
      </c>
      <c r="I51" s="237">
        <f>IFERROR(VLOOKUP(C51,'Consolidated Master Sheet'!B:H,7,0),"")</f>
        <v>4</v>
      </c>
      <c r="J51" s="29"/>
      <c r="K51" s="1108">
        <f t="shared" si="3"/>
        <v>0</v>
      </c>
      <c r="L51" s="157"/>
      <c r="M51" s="1029"/>
    </row>
    <row r="52" spans="1:13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52" s="354"/>
      <c r="C52" s="404"/>
      <c r="D52" s="314" t="s">
        <v>2063</v>
      </c>
      <c r="E52" s="1056" t="str">
        <f>IFERROR(VLOOKUP(C52,'Consolidated Master Sheet'!B:H,3,0),"")</f>
        <v/>
      </c>
      <c r="F52" s="1459">
        <f t="shared" si="0"/>
        <v>0</v>
      </c>
      <c r="G52" s="1518">
        <f t="shared" si="1"/>
        <v>0</v>
      </c>
      <c r="H52" s="315" t="str">
        <f>IFERROR(VLOOKUP(C52,'Consolidated Master Sheet'!B:H,6,0),"")</f>
        <v/>
      </c>
      <c r="I52" s="315" t="str">
        <f>IFERROR(VLOOKUP(C52,'Consolidated Master Sheet'!B:H,7,0),"")</f>
        <v/>
      </c>
      <c r="J52" s="112"/>
      <c r="K52" s="1121"/>
      <c r="L52" s="157"/>
      <c r="M52" s="1029"/>
    </row>
    <row r="53" spans="1:13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53" s="244"/>
      <c r="C53" s="228" t="s">
        <v>1080</v>
      </c>
      <c r="D53" s="187" t="s">
        <v>4910</v>
      </c>
      <c r="E53" s="1020">
        <f>IFERROR(VLOOKUP(C53,'Consolidated Master Sheet'!B:H,3,0),"")</f>
        <v>125.28</v>
      </c>
      <c r="F53" s="151">
        <f t="shared" si="0"/>
        <v>0</v>
      </c>
      <c r="G53" s="1512">
        <f t="shared" si="1"/>
        <v>0</v>
      </c>
      <c r="H53" s="230">
        <f>IFERROR(VLOOKUP(C53,'Consolidated Master Sheet'!B:H,6,0),"")</f>
        <v>20</v>
      </c>
      <c r="I53" s="230">
        <f>IFERROR(VLOOKUP(C53,'Consolidated Master Sheet'!B:H,7,0),"")</f>
        <v>240</v>
      </c>
      <c r="J53" s="27"/>
      <c r="K53" s="1102">
        <f t="shared" ref="K53:K63" si="4">IFERROR(G53*J53,0)</f>
        <v>0</v>
      </c>
      <c r="L53" s="157"/>
      <c r="M53" s="1029"/>
    </row>
    <row r="54" spans="1:13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54" s="244"/>
      <c r="C54" s="231" t="s">
        <v>1081</v>
      </c>
      <c r="D54" s="232" t="s">
        <v>4911</v>
      </c>
      <c r="E54" s="1017">
        <f>IFERROR(VLOOKUP(C54,'Consolidated Master Sheet'!B:H,3,0),"")</f>
        <v>125.28</v>
      </c>
      <c r="F54" s="152">
        <f t="shared" si="0"/>
        <v>0</v>
      </c>
      <c r="G54" s="1514">
        <f t="shared" si="1"/>
        <v>0</v>
      </c>
      <c r="H54" s="234">
        <f>IFERROR(VLOOKUP(C54,'Consolidated Master Sheet'!B:H,6,0),"")</f>
        <v>50</v>
      </c>
      <c r="I54" s="234">
        <f>IFERROR(VLOOKUP(C54,'Consolidated Master Sheet'!B:H,7,0),"")</f>
        <v>200</v>
      </c>
      <c r="J54" s="28"/>
      <c r="K54" s="1104">
        <f t="shared" si="4"/>
        <v>0</v>
      </c>
      <c r="L54" s="157"/>
      <c r="M54" s="1029"/>
    </row>
    <row r="55" spans="1:13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55" s="244"/>
      <c r="C55" s="231" t="s">
        <v>1082</v>
      </c>
      <c r="D55" s="232" t="s">
        <v>4912</v>
      </c>
      <c r="E55" s="1017">
        <f>IFERROR(VLOOKUP(C55,'Consolidated Master Sheet'!B:H,3,0),"")</f>
        <v>139.47999999999999</v>
      </c>
      <c r="F55" s="152">
        <f t="shared" si="0"/>
        <v>0</v>
      </c>
      <c r="G55" s="1514">
        <f t="shared" si="1"/>
        <v>0</v>
      </c>
      <c r="H55" s="234">
        <f>IFERROR(VLOOKUP(C55,'Consolidated Master Sheet'!B:H,6,0),"")</f>
        <v>30</v>
      </c>
      <c r="I55" s="234">
        <f>IFERROR(VLOOKUP(C55,'Consolidated Master Sheet'!B:H,7,0),"")</f>
        <v>120</v>
      </c>
      <c r="J55" s="28"/>
      <c r="K55" s="1104">
        <f t="shared" si="4"/>
        <v>0</v>
      </c>
      <c r="L55" s="157"/>
      <c r="M55" s="1029"/>
    </row>
    <row r="56" spans="1:13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56" s="244"/>
      <c r="C56" s="235" t="s">
        <v>1083</v>
      </c>
      <c r="D56" s="194" t="s">
        <v>4913</v>
      </c>
      <c r="E56" s="1018">
        <f>IFERROR(VLOOKUP(C56,'Consolidated Master Sheet'!B:H,3,0),"")</f>
        <v>155.05000000000001</v>
      </c>
      <c r="F56" s="153">
        <f t="shared" si="0"/>
        <v>0</v>
      </c>
      <c r="G56" s="1516">
        <f t="shared" si="1"/>
        <v>0</v>
      </c>
      <c r="H56" s="237">
        <f>IFERROR(VLOOKUP(C56,'Consolidated Master Sheet'!B:H,6,0),"")</f>
        <v>15</v>
      </c>
      <c r="I56" s="237">
        <f>IFERROR(VLOOKUP(C56,'Consolidated Master Sheet'!B:H,7,0),"")</f>
        <v>120</v>
      </c>
      <c r="J56" s="29"/>
      <c r="K56" s="1108">
        <f t="shared" si="4"/>
        <v>0</v>
      </c>
      <c r="L56" s="157"/>
      <c r="M56" s="1029"/>
    </row>
    <row r="57" spans="1:13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57" s="244"/>
      <c r="C57" s="231" t="s">
        <v>1084</v>
      </c>
      <c r="D57" s="232" t="s">
        <v>4914</v>
      </c>
      <c r="E57" s="1017">
        <f>IFERROR(VLOOKUP(C57,'Consolidated Master Sheet'!B:H,3,0),"")</f>
        <v>171.54</v>
      </c>
      <c r="F57" s="152">
        <f t="shared" si="0"/>
        <v>0</v>
      </c>
      <c r="G57" s="1514">
        <f t="shared" si="1"/>
        <v>0</v>
      </c>
      <c r="H57" s="234">
        <f>IFERROR(VLOOKUP(C57,'Consolidated Master Sheet'!B:H,6,0),"")</f>
        <v>10</v>
      </c>
      <c r="I57" s="234">
        <f>IFERROR(VLOOKUP(C57,'Consolidated Master Sheet'!B:H,7,0),"")</f>
        <v>80</v>
      </c>
      <c r="J57" s="28"/>
      <c r="K57" s="1104">
        <f t="shared" si="4"/>
        <v>0</v>
      </c>
      <c r="L57" s="157"/>
      <c r="M57" s="1029"/>
    </row>
    <row r="58" spans="1:13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58" s="244"/>
      <c r="C58" s="231" t="s">
        <v>1085</v>
      </c>
      <c r="D58" s="232" t="s">
        <v>4915</v>
      </c>
      <c r="E58" s="1017">
        <f>IFERROR(VLOOKUP(C58,'Consolidated Master Sheet'!B:H,3,0),"")</f>
        <v>274.91000000000003</v>
      </c>
      <c r="F58" s="152">
        <f t="shared" si="0"/>
        <v>0</v>
      </c>
      <c r="G58" s="1514">
        <f t="shared" si="1"/>
        <v>0</v>
      </c>
      <c r="H58" s="234">
        <f>IFERROR(VLOOKUP(C58,'Consolidated Master Sheet'!B:H,6,0),"")</f>
        <v>10</v>
      </c>
      <c r="I58" s="234">
        <f>IFERROR(VLOOKUP(C58,'Consolidated Master Sheet'!B:H,7,0),"")</f>
        <v>60</v>
      </c>
      <c r="J58" s="28"/>
      <c r="K58" s="1104">
        <f t="shared" si="4"/>
        <v>0</v>
      </c>
      <c r="L58" s="157"/>
      <c r="M58" s="1029"/>
    </row>
    <row r="59" spans="1:13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59" s="244"/>
      <c r="C59" s="231" t="s">
        <v>1086</v>
      </c>
      <c r="D59" s="232" t="s">
        <v>4916</v>
      </c>
      <c r="E59" s="1017">
        <f>IFERROR(VLOOKUP(C59,'Consolidated Master Sheet'!B:H,3,0),"")</f>
        <v>358.36</v>
      </c>
      <c r="F59" s="152">
        <f t="shared" si="0"/>
        <v>0</v>
      </c>
      <c r="G59" s="1514">
        <f t="shared" si="1"/>
        <v>0</v>
      </c>
      <c r="H59" s="234">
        <f>IFERROR(VLOOKUP(C59,'Consolidated Master Sheet'!B:H,6,0),"")</f>
        <v>10</v>
      </c>
      <c r="I59" s="234">
        <f>IFERROR(VLOOKUP(C59,'Consolidated Master Sheet'!B:H,7,0),"")</f>
        <v>40</v>
      </c>
      <c r="J59" s="28"/>
      <c r="K59" s="1104">
        <f t="shared" si="4"/>
        <v>0</v>
      </c>
      <c r="L59" s="157"/>
      <c r="M59" s="1029"/>
    </row>
    <row r="60" spans="1:13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60" s="244"/>
      <c r="C60" s="231" t="s">
        <v>1087</v>
      </c>
      <c r="D60" s="232" t="s">
        <v>4917</v>
      </c>
      <c r="E60" s="1017">
        <f>IFERROR(VLOOKUP(C60,'Consolidated Master Sheet'!B:H,3,0),"")</f>
        <v>541.38</v>
      </c>
      <c r="F60" s="152">
        <f t="shared" si="0"/>
        <v>0</v>
      </c>
      <c r="G60" s="1514">
        <f t="shared" si="1"/>
        <v>0</v>
      </c>
      <c r="H60" s="234">
        <f>IFERROR(VLOOKUP(C60,'Consolidated Master Sheet'!B:H,6,0),"")</f>
        <v>9</v>
      </c>
      <c r="I60" s="234">
        <f>IFERROR(VLOOKUP(C60,'Consolidated Master Sheet'!B:H,7,0),"")</f>
        <v>27</v>
      </c>
      <c r="J60" s="28"/>
      <c r="K60" s="1104">
        <f t="shared" si="4"/>
        <v>0</v>
      </c>
      <c r="L60" s="157"/>
      <c r="M60" s="1029"/>
    </row>
    <row r="61" spans="1:13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61" s="244"/>
      <c r="C61" s="231" t="s">
        <v>1088</v>
      </c>
      <c r="D61" s="232" t="s">
        <v>4918</v>
      </c>
      <c r="E61" s="1017">
        <f>IFERROR(VLOOKUP(C61,'Consolidated Master Sheet'!B:H,3,0),"")</f>
        <v>1176.1400000000001</v>
      </c>
      <c r="F61" s="152">
        <f t="shared" si="0"/>
        <v>0</v>
      </c>
      <c r="G61" s="1514">
        <f t="shared" si="1"/>
        <v>0</v>
      </c>
      <c r="H61" s="234">
        <f>IFERROR(VLOOKUP(C61,'Consolidated Master Sheet'!B:H,6,0),"")</f>
        <v>4</v>
      </c>
      <c r="I61" s="234">
        <f>IFERROR(VLOOKUP(C61,'Consolidated Master Sheet'!B:H,7,0),"")</f>
        <v>16</v>
      </c>
      <c r="J61" s="28"/>
      <c r="K61" s="1104">
        <f t="shared" si="4"/>
        <v>0</v>
      </c>
      <c r="L61" s="157"/>
      <c r="M61" s="1029"/>
    </row>
    <row r="62" spans="1:13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62" s="244"/>
      <c r="C62" s="231" t="s">
        <v>1089</v>
      </c>
      <c r="D62" s="232" t="s">
        <v>4919</v>
      </c>
      <c r="E62" s="1017">
        <f>IFERROR(VLOOKUP(C62,'Consolidated Master Sheet'!B:H,3,0),"")</f>
        <v>1546.59</v>
      </c>
      <c r="F62" s="152">
        <f t="shared" si="0"/>
        <v>0</v>
      </c>
      <c r="G62" s="1514">
        <f t="shared" si="1"/>
        <v>0</v>
      </c>
      <c r="H62" s="234">
        <f>IFERROR(VLOOKUP(C62,'Consolidated Master Sheet'!B:H,6,0),"")</f>
        <v>4</v>
      </c>
      <c r="I62" s="234">
        <f>IFERROR(VLOOKUP(C62,'Consolidated Master Sheet'!B:H,7,0),"")</f>
        <v>8</v>
      </c>
      <c r="J62" s="28"/>
      <c r="K62" s="1104">
        <f t="shared" si="4"/>
        <v>0</v>
      </c>
      <c r="L62" s="157"/>
      <c r="M62" s="1029"/>
    </row>
    <row r="63" spans="1:13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63" s="244"/>
      <c r="C63" s="235" t="s">
        <v>1090</v>
      </c>
      <c r="D63" s="194" t="s">
        <v>4920</v>
      </c>
      <c r="E63" s="1018">
        <f>IFERROR(VLOOKUP(C63,'Consolidated Master Sheet'!B:H,3,0),"")</f>
        <v>3334.79</v>
      </c>
      <c r="F63" s="153">
        <f t="shared" si="0"/>
        <v>0</v>
      </c>
      <c r="G63" s="1516">
        <f t="shared" si="1"/>
        <v>0</v>
      </c>
      <c r="H63" s="237">
        <f>IFERROR(VLOOKUP(C63,'Consolidated Master Sheet'!B:H,6,0),"")</f>
        <v>2</v>
      </c>
      <c r="I63" s="237">
        <f>IFERROR(VLOOKUP(C63,'Consolidated Master Sheet'!B:H,7,0),"")</f>
        <v>4</v>
      </c>
      <c r="J63" s="29"/>
      <c r="K63" s="1108">
        <f t="shared" si="4"/>
        <v>0</v>
      </c>
      <c r="L63" s="157"/>
      <c r="M63" s="1029"/>
    </row>
    <row r="64" spans="1:13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64" s="354"/>
      <c r="C64" s="404"/>
      <c r="D64" s="314" t="s">
        <v>11423</v>
      </c>
      <c r="E64" s="1056" t="str">
        <f>IFERROR(VLOOKUP(C64,'Consolidated Master Sheet'!B:H,3,0),"")</f>
        <v/>
      </c>
      <c r="F64" s="1459">
        <f t="shared" si="0"/>
        <v>0</v>
      </c>
      <c r="G64" s="1518">
        <f t="shared" si="1"/>
        <v>0</v>
      </c>
      <c r="H64" s="315" t="str">
        <f>IFERROR(VLOOKUP(C64,'Consolidated Master Sheet'!B:H,6,0),"")</f>
        <v/>
      </c>
      <c r="I64" s="315" t="str">
        <f>IFERROR(VLOOKUP(C64,'Consolidated Master Sheet'!B:H,7,0),"")</f>
        <v/>
      </c>
      <c r="J64" s="112"/>
      <c r="K64" s="1121"/>
      <c r="L64" s="157"/>
      <c r="M64" s="1029"/>
    </row>
    <row r="65" spans="1:13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65" s="244"/>
      <c r="C65" s="228" t="s">
        <v>1091</v>
      </c>
      <c r="D65" s="187" t="s">
        <v>4921</v>
      </c>
      <c r="E65" s="1020">
        <f>IFERROR(VLOOKUP(C65,'Consolidated Master Sheet'!B:H,3,0),"")</f>
        <v>84.23</v>
      </c>
      <c r="F65" s="151">
        <f t="shared" si="0"/>
        <v>0</v>
      </c>
      <c r="G65" s="1512">
        <f t="shared" si="1"/>
        <v>0</v>
      </c>
      <c r="H65" s="230">
        <f>IFERROR(VLOOKUP(C65,'Consolidated Master Sheet'!B:H,6,0),"")</f>
        <v>30</v>
      </c>
      <c r="I65" s="230">
        <f>IFERROR(VLOOKUP(C65,'Consolidated Master Sheet'!B:H,7,0),"")</f>
        <v>360</v>
      </c>
      <c r="J65" s="27"/>
      <c r="K65" s="1102">
        <f t="shared" ref="K65:K75" si="5">IFERROR(G65*J65,0)</f>
        <v>0</v>
      </c>
      <c r="L65" s="157"/>
      <c r="M65" s="1029"/>
    </row>
    <row r="66" spans="1:13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66" s="244"/>
      <c r="C66" s="231" t="s">
        <v>1092</v>
      </c>
      <c r="D66" s="232" t="s">
        <v>4922</v>
      </c>
      <c r="E66" s="1017">
        <f>IFERROR(VLOOKUP(C66,'Consolidated Master Sheet'!B:H,3,0),"")</f>
        <v>74.87</v>
      </c>
      <c r="F66" s="152">
        <f t="shared" si="0"/>
        <v>0</v>
      </c>
      <c r="G66" s="1514">
        <f t="shared" si="1"/>
        <v>0</v>
      </c>
      <c r="H66" s="234">
        <f>IFERROR(VLOOKUP(C66,'Consolidated Master Sheet'!B:H,6,0),"")</f>
        <v>20</v>
      </c>
      <c r="I66" s="234">
        <f>IFERROR(VLOOKUP(C66,'Consolidated Master Sheet'!B:H,7,0),"")</f>
        <v>240</v>
      </c>
      <c r="J66" s="28"/>
      <c r="K66" s="1104">
        <f t="shared" si="5"/>
        <v>0</v>
      </c>
      <c r="L66" s="157"/>
      <c r="M66" s="1029"/>
    </row>
    <row r="67" spans="1:13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67" s="244"/>
      <c r="C67" s="231" t="s">
        <v>1093</v>
      </c>
      <c r="D67" s="232" t="s">
        <v>4923</v>
      </c>
      <c r="E67" s="1017">
        <f>IFERROR(VLOOKUP(C67,'Consolidated Master Sheet'!B:H,3,0),"")</f>
        <v>96.95</v>
      </c>
      <c r="F67" s="152">
        <f t="shared" si="0"/>
        <v>0</v>
      </c>
      <c r="G67" s="1514">
        <f t="shared" si="1"/>
        <v>0</v>
      </c>
      <c r="H67" s="234">
        <f>IFERROR(VLOOKUP(C67,'Consolidated Master Sheet'!B:H,6,0),"")</f>
        <v>30</v>
      </c>
      <c r="I67" s="234">
        <f>IFERROR(VLOOKUP(C67,'Consolidated Master Sheet'!B:H,7,0),"")</f>
        <v>120</v>
      </c>
      <c r="J67" s="28"/>
      <c r="K67" s="1104">
        <f t="shared" si="5"/>
        <v>0</v>
      </c>
      <c r="L67" s="157"/>
      <c r="M67" s="1029"/>
    </row>
    <row r="68" spans="1:13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68" s="244"/>
      <c r="C68" s="235" t="s">
        <v>1094</v>
      </c>
      <c r="D68" s="194" t="s">
        <v>4924</v>
      </c>
      <c r="E68" s="1018">
        <f>IFERROR(VLOOKUP(C68,'Consolidated Master Sheet'!B:H,3,0),"")</f>
        <v>109.62</v>
      </c>
      <c r="F68" s="153">
        <f t="shared" si="0"/>
        <v>0</v>
      </c>
      <c r="G68" s="1516">
        <f t="shared" si="1"/>
        <v>0</v>
      </c>
      <c r="H68" s="237">
        <f>IFERROR(VLOOKUP(C68,'Consolidated Master Sheet'!B:H,6,0),"")</f>
        <v>15</v>
      </c>
      <c r="I68" s="237">
        <f>IFERROR(VLOOKUP(C68,'Consolidated Master Sheet'!B:H,7,0),"")</f>
        <v>120</v>
      </c>
      <c r="J68" s="29"/>
      <c r="K68" s="1108">
        <f t="shared" si="5"/>
        <v>0</v>
      </c>
      <c r="L68" s="157"/>
      <c r="M68" s="1029"/>
    </row>
    <row r="69" spans="1:13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69" s="244"/>
      <c r="C69" s="231" t="s">
        <v>1095</v>
      </c>
      <c r="D69" s="232" t="s">
        <v>4925</v>
      </c>
      <c r="E69" s="1017">
        <f>IFERROR(VLOOKUP(C69,'Consolidated Master Sheet'!B:H,3,0),"")</f>
        <v>140.04</v>
      </c>
      <c r="F69" s="152">
        <f t="shared" si="0"/>
        <v>0</v>
      </c>
      <c r="G69" s="1514">
        <f t="shared" si="1"/>
        <v>0</v>
      </c>
      <c r="H69" s="234">
        <f>IFERROR(VLOOKUP(C69,'Consolidated Master Sheet'!B:H,6,0),"")</f>
        <v>10</v>
      </c>
      <c r="I69" s="234">
        <f>IFERROR(VLOOKUP(C69,'Consolidated Master Sheet'!B:H,7,0),"")</f>
        <v>80</v>
      </c>
      <c r="J69" s="28"/>
      <c r="K69" s="1104">
        <f t="shared" si="5"/>
        <v>0</v>
      </c>
      <c r="L69" s="157"/>
      <c r="M69" s="1029"/>
    </row>
    <row r="70" spans="1:13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70" s="244"/>
      <c r="C70" s="231" t="s">
        <v>1096</v>
      </c>
      <c r="D70" s="232" t="s">
        <v>4926</v>
      </c>
      <c r="E70" s="1017">
        <f>IFERROR(VLOOKUP(C70,'Consolidated Master Sheet'!B:H,3,0),"")</f>
        <v>204.2</v>
      </c>
      <c r="F70" s="152">
        <f t="shared" si="0"/>
        <v>0</v>
      </c>
      <c r="G70" s="1514">
        <f t="shared" si="1"/>
        <v>0</v>
      </c>
      <c r="H70" s="234">
        <f>IFERROR(VLOOKUP(C70,'Consolidated Master Sheet'!B:H,6,0),"")</f>
        <v>12</v>
      </c>
      <c r="I70" s="234">
        <f>IFERROR(VLOOKUP(C70,'Consolidated Master Sheet'!B:H,7,0),"")</f>
        <v>48</v>
      </c>
      <c r="J70" s="28"/>
      <c r="K70" s="1104">
        <f t="shared" si="5"/>
        <v>0</v>
      </c>
      <c r="L70" s="157"/>
      <c r="M70" s="1029"/>
    </row>
    <row r="71" spans="1:13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71" s="244"/>
      <c r="C71" s="231" t="s">
        <v>1097</v>
      </c>
      <c r="D71" s="232" t="s">
        <v>4927</v>
      </c>
      <c r="E71" s="1017">
        <f>IFERROR(VLOOKUP(C71,'Consolidated Master Sheet'!B:H,3,0),"")</f>
        <v>240.66</v>
      </c>
      <c r="F71" s="152">
        <f t="shared" ref="F71:F134" si="6">IF(E71=0,"NET",$F$2)</f>
        <v>0</v>
      </c>
      <c r="G71" s="1514">
        <f t="shared" ref="G71:G134" si="7">IFERROR(ROUND(E71*F71,2),0)</f>
        <v>0</v>
      </c>
      <c r="H71" s="234">
        <f>IFERROR(VLOOKUP(C71,'Consolidated Master Sheet'!B:H,6,0),"")</f>
        <v>12</v>
      </c>
      <c r="I71" s="234">
        <f>IFERROR(VLOOKUP(C71,'Consolidated Master Sheet'!B:H,7,0),"")</f>
        <v>36</v>
      </c>
      <c r="J71" s="28"/>
      <c r="K71" s="1104">
        <f t="shared" si="5"/>
        <v>0</v>
      </c>
      <c r="L71" s="157"/>
      <c r="M71" s="1029"/>
    </row>
    <row r="72" spans="1:13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72" s="244"/>
      <c r="C72" s="231" t="s">
        <v>1098</v>
      </c>
      <c r="D72" s="232" t="s">
        <v>4928</v>
      </c>
      <c r="E72" s="1017">
        <f>IFERROR(VLOOKUP(C72,'Consolidated Master Sheet'!B:H,3,0),"")</f>
        <v>346.32</v>
      </c>
      <c r="F72" s="152">
        <f t="shared" si="6"/>
        <v>0</v>
      </c>
      <c r="G72" s="1514">
        <f t="shared" si="7"/>
        <v>0</v>
      </c>
      <c r="H72" s="234">
        <f>IFERROR(VLOOKUP(C72,'Consolidated Master Sheet'!B:H,6,0),"")</f>
        <v>5</v>
      </c>
      <c r="I72" s="234">
        <f>IFERROR(VLOOKUP(C72,'Consolidated Master Sheet'!B:H,7,0),"")</f>
        <v>20</v>
      </c>
      <c r="J72" s="28"/>
      <c r="K72" s="1104">
        <f t="shared" si="5"/>
        <v>0</v>
      </c>
      <c r="L72" s="157"/>
      <c r="M72" s="1029"/>
    </row>
    <row r="73" spans="1:13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73" s="244"/>
      <c r="C73" s="231" t="s">
        <v>1099</v>
      </c>
      <c r="D73" s="232" t="s">
        <v>4929</v>
      </c>
      <c r="E73" s="1017">
        <f>IFERROR(VLOOKUP(C73,'Consolidated Master Sheet'!B:H,3,0),"")</f>
        <v>897.51</v>
      </c>
      <c r="F73" s="152">
        <f t="shared" si="6"/>
        <v>0</v>
      </c>
      <c r="G73" s="1514">
        <f t="shared" si="7"/>
        <v>0</v>
      </c>
      <c r="H73" s="234">
        <f>IFERROR(VLOOKUP(C73,'Consolidated Master Sheet'!B:H,6,0),"")</f>
        <v>3</v>
      </c>
      <c r="I73" s="234">
        <f>IFERROR(VLOOKUP(C73,'Consolidated Master Sheet'!B:H,7,0),"")</f>
        <v>12</v>
      </c>
      <c r="J73" s="28"/>
      <c r="K73" s="1104">
        <f t="shared" si="5"/>
        <v>0</v>
      </c>
      <c r="L73" s="157"/>
      <c r="M73" s="1029"/>
    </row>
    <row r="74" spans="1:13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74" s="244"/>
      <c r="C74" s="231" t="s">
        <v>1100</v>
      </c>
      <c r="D74" s="232" t="s">
        <v>4930</v>
      </c>
      <c r="E74" s="1017">
        <f>IFERROR(VLOOKUP(C74,'Consolidated Master Sheet'!B:H,3,0),"")</f>
        <v>1030.7</v>
      </c>
      <c r="F74" s="152">
        <f t="shared" si="6"/>
        <v>0</v>
      </c>
      <c r="G74" s="1514">
        <f t="shared" si="7"/>
        <v>0</v>
      </c>
      <c r="H74" s="234">
        <f>IFERROR(VLOOKUP(C74,'Consolidated Master Sheet'!B:H,6,0),"")</f>
        <v>4</v>
      </c>
      <c r="I74" s="234">
        <f>IFERROR(VLOOKUP(C74,'Consolidated Master Sheet'!B:H,7,0),"")</f>
        <v>8</v>
      </c>
      <c r="J74" s="28"/>
      <c r="K74" s="1104">
        <f t="shared" si="5"/>
        <v>0</v>
      </c>
      <c r="L74" s="157"/>
      <c r="M74" s="1029"/>
    </row>
    <row r="75" spans="1:13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75" s="244"/>
      <c r="C75" s="235" t="s">
        <v>1101</v>
      </c>
      <c r="D75" s="194" t="s">
        <v>4931</v>
      </c>
      <c r="E75" s="1018">
        <f>IFERROR(VLOOKUP(C75,'Consolidated Master Sheet'!B:H,3,0),"")</f>
        <v>2235.39</v>
      </c>
      <c r="F75" s="153">
        <f t="shared" si="6"/>
        <v>0</v>
      </c>
      <c r="G75" s="1516">
        <f t="shared" si="7"/>
        <v>0</v>
      </c>
      <c r="H75" s="237">
        <f>IFERROR(VLOOKUP(C75,'Consolidated Master Sheet'!B:H,6,0),"")</f>
        <v>2</v>
      </c>
      <c r="I75" s="237">
        <f>IFERROR(VLOOKUP(C75,'Consolidated Master Sheet'!B:H,7,0),"")</f>
        <v>4</v>
      </c>
      <c r="J75" s="29"/>
      <c r="K75" s="1108">
        <f t="shared" si="5"/>
        <v>0</v>
      </c>
      <c r="L75" s="157"/>
      <c r="M75" s="1029"/>
    </row>
    <row r="76" spans="1:13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76" s="354"/>
      <c r="C76" s="404"/>
      <c r="D76" s="314" t="s">
        <v>4686</v>
      </c>
      <c r="E76" s="1056" t="str">
        <f>IFERROR(VLOOKUP(C76,'Consolidated Master Sheet'!B:H,3,0),"")</f>
        <v/>
      </c>
      <c r="F76" s="1459">
        <f t="shared" si="6"/>
        <v>0</v>
      </c>
      <c r="G76" s="1518">
        <f t="shared" si="7"/>
        <v>0</v>
      </c>
      <c r="H76" s="315" t="str">
        <f>IFERROR(VLOOKUP(C76,'Consolidated Master Sheet'!B:H,6,0),"")</f>
        <v/>
      </c>
      <c r="I76" s="315" t="str">
        <f>IFERROR(VLOOKUP(C76,'Consolidated Master Sheet'!B:H,7,0),"")</f>
        <v/>
      </c>
      <c r="J76" s="112"/>
      <c r="K76" s="1121"/>
      <c r="L76" s="157"/>
      <c r="M76" s="1029"/>
    </row>
    <row r="77" spans="1:13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77" s="244"/>
      <c r="C77" s="231" t="s">
        <v>1102</v>
      </c>
      <c r="D77" s="232" t="s">
        <v>4932</v>
      </c>
      <c r="E77" s="1017">
        <f>IFERROR(VLOOKUP(C77,'Consolidated Master Sheet'!B:H,3,0),"")</f>
        <v>111.7</v>
      </c>
      <c r="F77" s="152">
        <f t="shared" si="6"/>
        <v>0</v>
      </c>
      <c r="G77" s="1514">
        <f t="shared" si="7"/>
        <v>0</v>
      </c>
      <c r="H77" s="234">
        <f>IFERROR(VLOOKUP(C77,'Consolidated Master Sheet'!B:H,6,0),"")</f>
        <v>60</v>
      </c>
      <c r="I77" s="234">
        <f>IFERROR(VLOOKUP(C77,'Consolidated Master Sheet'!B:H,7,0),"")</f>
        <v>240</v>
      </c>
      <c r="J77" s="28"/>
      <c r="K77" s="1104">
        <f t="shared" ref="K77:K83" si="8">IFERROR(G77*J77,0)</f>
        <v>0</v>
      </c>
      <c r="L77" s="157"/>
      <c r="M77" s="1029"/>
    </row>
    <row r="78" spans="1:13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78" s="244"/>
      <c r="C78" s="231" t="s">
        <v>1103</v>
      </c>
      <c r="D78" s="232" t="s">
        <v>4933</v>
      </c>
      <c r="E78" s="1017">
        <f>IFERROR(VLOOKUP(C78,'Consolidated Master Sheet'!B:H,3,0),"")</f>
        <v>130.11000000000001</v>
      </c>
      <c r="F78" s="152">
        <f t="shared" si="6"/>
        <v>0</v>
      </c>
      <c r="G78" s="1514">
        <f t="shared" si="7"/>
        <v>0</v>
      </c>
      <c r="H78" s="234">
        <f>IFERROR(VLOOKUP(C78,'Consolidated Master Sheet'!B:H,6,0),"")</f>
        <v>30</v>
      </c>
      <c r="I78" s="234">
        <f>IFERROR(VLOOKUP(C78,'Consolidated Master Sheet'!B:H,7,0),"")</f>
        <v>240</v>
      </c>
      <c r="J78" s="28"/>
      <c r="K78" s="1104">
        <f t="shared" si="8"/>
        <v>0</v>
      </c>
      <c r="L78" s="157"/>
      <c r="M78" s="1029"/>
    </row>
    <row r="79" spans="1:13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79" s="244"/>
      <c r="C79" s="235" t="s">
        <v>1104</v>
      </c>
      <c r="D79" s="194" t="s">
        <v>4934</v>
      </c>
      <c r="E79" s="1018">
        <f>IFERROR(VLOOKUP(C79,'Consolidated Master Sheet'!B:H,3,0),"")</f>
        <v>184.89</v>
      </c>
      <c r="F79" s="153">
        <f t="shared" si="6"/>
        <v>0</v>
      </c>
      <c r="G79" s="1516">
        <f t="shared" si="7"/>
        <v>0</v>
      </c>
      <c r="H79" s="237">
        <f>IFERROR(VLOOKUP(C79,'Consolidated Master Sheet'!B:H,6,0),"")</f>
        <v>15</v>
      </c>
      <c r="I79" s="237">
        <f>IFERROR(VLOOKUP(C79,'Consolidated Master Sheet'!B:H,7,0),"")</f>
        <v>120</v>
      </c>
      <c r="J79" s="29"/>
      <c r="K79" s="1108">
        <f t="shared" si="8"/>
        <v>0</v>
      </c>
      <c r="L79" s="157"/>
      <c r="M79" s="1029"/>
    </row>
    <row r="80" spans="1:13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80" s="244"/>
      <c r="C80" s="231" t="s">
        <v>1105</v>
      </c>
      <c r="D80" s="232" t="s">
        <v>4935</v>
      </c>
      <c r="E80" s="1017">
        <f>IFERROR(VLOOKUP(C80,'Consolidated Master Sheet'!B:H,3,0),"")</f>
        <v>216.77</v>
      </c>
      <c r="F80" s="152">
        <f t="shared" si="6"/>
        <v>0</v>
      </c>
      <c r="G80" s="1514">
        <f t="shared" si="7"/>
        <v>0</v>
      </c>
      <c r="H80" s="234">
        <f>IFERROR(VLOOKUP(C80,'Consolidated Master Sheet'!B:H,6,0),"")</f>
        <v>10</v>
      </c>
      <c r="I80" s="234">
        <f>IFERROR(VLOOKUP(C80,'Consolidated Master Sheet'!B:H,7,0),"")</f>
        <v>80</v>
      </c>
      <c r="J80" s="28"/>
      <c r="K80" s="1104">
        <f t="shared" si="8"/>
        <v>0</v>
      </c>
      <c r="L80" s="157"/>
      <c r="M80" s="1029"/>
    </row>
    <row r="81" spans="1:13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81" s="244"/>
      <c r="C81" s="231" t="s">
        <v>1106</v>
      </c>
      <c r="D81" s="232" t="s">
        <v>4936</v>
      </c>
      <c r="E81" s="1017">
        <f>IFERROR(VLOOKUP(C81,'Consolidated Master Sheet'!B:H,3,0),"")</f>
        <v>298.25</v>
      </c>
      <c r="F81" s="152">
        <f t="shared" si="6"/>
        <v>0</v>
      </c>
      <c r="G81" s="1514">
        <f t="shared" si="7"/>
        <v>0</v>
      </c>
      <c r="H81" s="234">
        <f>IFERROR(VLOOKUP(C81,'Consolidated Master Sheet'!B:H,6,0),"")</f>
        <v>8</v>
      </c>
      <c r="I81" s="234">
        <f>IFERROR(VLOOKUP(C81,'Consolidated Master Sheet'!B:H,7,0),"")</f>
        <v>48</v>
      </c>
      <c r="J81" s="28"/>
      <c r="K81" s="1104">
        <f t="shared" si="8"/>
        <v>0</v>
      </c>
      <c r="L81" s="157"/>
      <c r="M81" s="1029"/>
    </row>
    <row r="82" spans="1:13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82" s="244"/>
      <c r="C82" s="231" t="s">
        <v>1107</v>
      </c>
      <c r="D82" s="232" t="s">
        <v>4937</v>
      </c>
      <c r="E82" s="1017">
        <f>IFERROR(VLOOKUP(C82,'Consolidated Master Sheet'!B:H,3,0),"")</f>
        <v>368.62</v>
      </c>
      <c r="F82" s="152">
        <f t="shared" si="6"/>
        <v>0</v>
      </c>
      <c r="G82" s="1514">
        <f t="shared" si="7"/>
        <v>0</v>
      </c>
      <c r="H82" s="234">
        <f>IFERROR(VLOOKUP(C82,'Consolidated Master Sheet'!B:H,6,0),"")</f>
        <v>8</v>
      </c>
      <c r="I82" s="234">
        <f>IFERROR(VLOOKUP(C82,'Consolidated Master Sheet'!B:H,7,0),"")</f>
        <v>32</v>
      </c>
      <c r="J82" s="28"/>
      <c r="K82" s="1104">
        <f t="shared" si="8"/>
        <v>0</v>
      </c>
      <c r="L82" s="157"/>
      <c r="M82" s="1029"/>
    </row>
    <row r="83" spans="1:13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83" s="244"/>
      <c r="C83" s="231" t="s">
        <v>1108</v>
      </c>
      <c r="D83" s="232" t="s">
        <v>4938</v>
      </c>
      <c r="E83" s="1017">
        <f>IFERROR(VLOOKUP(C83,'Consolidated Master Sheet'!B:H,3,0),"")</f>
        <v>573.65</v>
      </c>
      <c r="F83" s="152">
        <f t="shared" si="6"/>
        <v>0</v>
      </c>
      <c r="G83" s="1514">
        <f t="shared" si="7"/>
        <v>0</v>
      </c>
      <c r="H83" s="234">
        <f>IFERROR(VLOOKUP(C83,'Consolidated Master Sheet'!B:H,6,0),"")</f>
        <v>5</v>
      </c>
      <c r="I83" s="234">
        <f>IFERROR(VLOOKUP(C83,'Consolidated Master Sheet'!B:H,7,0),"")</f>
        <v>20</v>
      </c>
      <c r="J83" s="28"/>
      <c r="K83" s="1104">
        <f t="shared" si="8"/>
        <v>0</v>
      </c>
      <c r="L83" s="157"/>
      <c r="M83" s="1029"/>
    </row>
    <row r="84" spans="1:13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84" s="354"/>
      <c r="C84" s="404"/>
      <c r="D84" s="314" t="s">
        <v>4690</v>
      </c>
      <c r="E84" s="1056" t="str">
        <f>IFERROR(VLOOKUP(C84,'Consolidated Master Sheet'!B:H,3,0),"")</f>
        <v/>
      </c>
      <c r="F84" s="1459">
        <f t="shared" si="6"/>
        <v>0</v>
      </c>
      <c r="G84" s="1518">
        <f t="shared" si="7"/>
        <v>0</v>
      </c>
      <c r="H84" s="315" t="str">
        <f>IFERROR(VLOOKUP(C84,'Consolidated Master Sheet'!B:H,6,0),"")</f>
        <v/>
      </c>
      <c r="I84" s="315" t="str">
        <f>IFERROR(VLOOKUP(C84,'Consolidated Master Sheet'!B:H,7,0),"")</f>
        <v/>
      </c>
      <c r="J84" s="112"/>
      <c r="K84" s="1121"/>
      <c r="L84" s="157"/>
      <c r="M84" s="1029"/>
    </row>
    <row r="85" spans="1:13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85" s="244"/>
      <c r="C85" s="228" t="s">
        <v>1109</v>
      </c>
      <c r="D85" s="187" t="s">
        <v>4968</v>
      </c>
      <c r="E85" s="1020">
        <f>IFERROR(VLOOKUP(C85,'Consolidated Master Sheet'!B:H,3,0),"")</f>
        <v>106.09</v>
      </c>
      <c r="F85" s="151">
        <f t="shared" si="6"/>
        <v>0</v>
      </c>
      <c r="G85" s="1512">
        <f t="shared" si="7"/>
        <v>0</v>
      </c>
      <c r="H85" s="230">
        <f>IFERROR(VLOOKUP(C85,'Consolidated Master Sheet'!B:H,6,0),"")</f>
        <v>35</v>
      </c>
      <c r="I85" s="230">
        <f>IFERROR(VLOOKUP(C85,'Consolidated Master Sheet'!B:H,7,0),"")</f>
        <v>420</v>
      </c>
      <c r="J85" s="27"/>
      <c r="K85" s="1102">
        <f t="shared" ref="K85:K95" si="9">IFERROR(G85*J85,0)</f>
        <v>0</v>
      </c>
      <c r="L85" s="157"/>
      <c r="M85" s="1029"/>
    </row>
    <row r="86" spans="1:13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86" s="244"/>
      <c r="C86" s="231" t="s">
        <v>1110</v>
      </c>
      <c r="D86" s="232" t="s">
        <v>4969</v>
      </c>
      <c r="E86" s="1017">
        <f>IFERROR(VLOOKUP(C86,'Consolidated Master Sheet'!B:H,3,0),"")</f>
        <v>112.32</v>
      </c>
      <c r="F86" s="152">
        <f t="shared" si="6"/>
        <v>0</v>
      </c>
      <c r="G86" s="1514">
        <f t="shared" si="7"/>
        <v>0</v>
      </c>
      <c r="H86" s="234">
        <f>IFERROR(VLOOKUP(C86,'Consolidated Master Sheet'!B:H,6,0),"")</f>
        <v>15</v>
      </c>
      <c r="I86" s="234">
        <f>IFERROR(VLOOKUP(C86,'Consolidated Master Sheet'!B:H,7,0),"")</f>
        <v>180</v>
      </c>
      <c r="J86" s="28"/>
      <c r="K86" s="1104">
        <f t="shared" si="9"/>
        <v>0</v>
      </c>
      <c r="L86" s="157"/>
      <c r="M86" s="1029"/>
    </row>
    <row r="87" spans="1:13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87" s="244"/>
      <c r="C87" s="231" t="s">
        <v>1111</v>
      </c>
      <c r="D87" s="232" t="s">
        <v>4970</v>
      </c>
      <c r="E87" s="1017">
        <f>IFERROR(VLOOKUP(C87,'Consolidated Master Sheet'!B:H,3,0),"")</f>
        <v>142.99</v>
      </c>
      <c r="F87" s="152">
        <f t="shared" si="6"/>
        <v>0</v>
      </c>
      <c r="G87" s="1514">
        <f t="shared" si="7"/>
        <v>0</v>
      </c>
      <c r="H87" s="234">
        <f>IFERROR(VLOOKUP(C87,'Consolidated Master Sheet'!B:H,6,0),"")</f>
        <v>10</v>
      </c>
      <c r="I87" s="234">
        <f>IFERROR(VLOOKUP(C87,'Consolidated Master Sheet'!B:H,7,0),"")</f>
        <v>120</v>
      </c>
      <c r="J87" s="28"/>
      <c r="K87" s="1104">
        <f t="shared" si="9"/>
        <v>0</v>
      </c>
      <c r="L87" s="157"/>
      <c r="M87" s="1029"/>
    </row>
    <row r="88" spans="1:13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88" s="244"/>
      <c r="C88" s="235" t="s">
        <v>1112</v>
      </c>
      <c r="D88" s="194" t="s">
        <v>4971</v>
      </c>
      <c r="E88" s="1018">
        <f>IFERROR(VLOOKUP(C88,'Consolidated Master Sheet'!B:H,3,0),"")</f>
        <v>146.41999999999999</v>
      </c>
      <c r="F88" s="153">
        <f t="shared" si="6"/>
        <v>0</v>
      </c>
      <c r="G88" s="1516">
        <f t="shared" si="7"/>
        <v>0</v>
      </c>
      <c r="H88" s="237">
        <f>IFERROR(VLOOKUP(C88,'Consolidated Master Sheet'!B:H,6,0),"")</f>
        <v>15</v>
      </c>
      <c r="I88" s="237">
        <f>IFERROR(VLOOKUP(C88,'Consolidated Master Sheet'!B:H,7,0),"")</f>
        <v>90</v>
      </c>
      <c r="J88" s="29"/>
      <c r="K88" s="1108">
        <f t="shared" si="9"/>
        <v>0</v>
      </c>
      <c r="L88" s="157"/>
      <c r="M88" s="1029"/>
    </row>
    <row r="89" spans="1:13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89" s="244"/>
      <c r="C89" s="231" t="s">
        <v>1113</v>
      </c>
      <c r="D89" s="232" t="s">
        <v>4972</v>
      </c>
      <c r="E89" s="1017">
        <f>IFERROR(VLOOKUP(C89,'Consolidated Master Sheet'!B:H,3,0),"")</f>
        <v>185.6</v>
      </c>
      <c r="F89" s="152">
        <f t="shared" si="6"/>
        <v>0</v>
      </c>
      <c r="G89" s="1514">
        <f t="shared" si="7"/>
        <v>0</v>
      </c>
      <c r="H89" s="234">
        <f>IFERROR(VLOOKUP(C89,'Consolidated Master Sheet'!B:H,6,0),"")</f>
        <v>10</v>
      </c>
      <c r="I89" s="234">
        <f>IFERROR(VLOOKUP(C89,'Consolidated Master Sheet'!B:H,7,0),"")</f>
        <v>60</v>
      </c>
      <c r="J89" s="28"/>
      <c r="K89" s="1104">
        <f t="shared" si="9"/>
        <v>0</v>
      </c>
      <c r="L89" s="157"/>
      <c r="M89" s="1029"/>
    </row>
    <row r="90" spans="1:13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90" s="244"/>
      <c r="C90" s="231" t="s">
        <v>1114</v>
      </c>
      <c r="D90" s="232" t="s">
        <v>4973</v>
      </c>
      <c r="E90" s="1017">
        <f>IFERROR(VLOOKUP(C90,'Consolidated Master Sheet'!B:H,3,0),"")</f>
        <v>265.98</v>
      </c>
      <c r="F90" s="152">
        <f t="shared" si="6"/>
        <v>0</v>
      </c>
      <c r="G90" s="1514">
        <f t="shared" si="7"/>
        <v>0</v>
      </c>
      <c r="H90" s="234">
        <f>IFERROR(VLOOKUP(C90,'Consolidated Master Sheet'!B:H,6,0),"")</f>
        <v>12</v>
      </c>
      <c r="I90" s="234">
        <f>IFERROR(VLOOKUP(C90,'Consolidated Master Sheet'!B:H,7,0),"")</f>
        <v>24</v>
      </c>
      <c r="J90" s="28"/>
      <c r="K90" s="1104">
        <f t="shared" si="9"/>
        <v>0</v>
      </c>
      <c r="L90" s="157"/>
      <c r="M90" s="1029"/>
    </row>
    <row r="91" spans="1:13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91" s="244"/>
      <c r="C91" s="231" t="s">
        <v>1115</v>
      </c>
      <c r="D91" s="232" t="s">
        <v>4974</v>
      </c>
      <c r="E91" s="1017">
        <f>IFERROR(VLOOKUP(C91,'Consolidated Master Sheet'!B:H,3,0),"")</f>
        <v>310.20999999999998</v>
      </c>
      <c r="F91" s="152">
        <f t="shared" si="6"/>
        <v>0</v>
      </c>
      <c r="G91" s="1514">
        <f t="shared" si="7"/>
        <v>0</v>
      </c>
      <c r="H91" s="234">
        <f>IFERROR(VLOOKUP(C91,'Consolidated Master Sheet'!B:H,6,0),"")</f>
        <v>8</v>
      </c>
      <c r="I91" s="234">
        <f>IFERROR(VLOOKUP(C91,'Consolidated Master Sheet'!B:H,7,0),"")</f>
        <v>32</v>
      </c>
      <c r="J91" s="28"/>
      <c r="K91" s="1104">
        <f t="shared" si="9"/>
        <v>0</v>
      </c>
      <c r="L91" s="157"/>
      <c r="M91" s="1029"/>
    </row>
    <row r="92" spans="1:13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92" s="244"/>
      <c r="C92" s="231" t="s">
        <v>1116</v>
      </c>
      <c r="D92" s="232" t="s">
        <v>4975</v>
      </c>
      <c r="E92" s="1017">
        <f>IFERROR(VLOOKUP(C92,'Consolidated Master Sheet'!B:H,3,0),"")</f>
        <v>457.74</v>
      </c>
      <c r="F92" s="152">
        <f t="shared" si="6"/>
        <v>0</v>
      </c>
      <c r="G92" s="1514">
        <f t="shared" si="7"/>
        <v>0</v>
      </c>
      <c r="H92" s="234">
        <f>IFERROR(VLOOKUP(C92,'Consolidated Master Sheet'!B:H,6,0),"")</f>
        <v>4</v>
      </c>
      <c r="I92" s="234">
        <f>IFERROR(VLOOKUP(C92,'Consolidated Master Sheet'!B:H,7,0),"")</f>
        <v>16</v>
      </c>
      <c r="J92" s="28"/>
      <c r="K92" s="1104">
        <f t="shared" si="9"/>
        <v>0</v>
      </c>
      <c r="L92" s="157"/>
      <c r="M92" s="1029"/>
    </row>
    <row r="93" spans="1:13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93" s="244"/>
      <c r="C93" s="231" t="s">
        <v>1117</v>
      </c>
      <c r="D93" s="232" t="s">
        <v>4976</v>
      </c>
      <c r="E93" s="1017">
        <f>IFERROR(VLOOKUP(C93,'Consolidated Master Sheet'!B:H,3,0),"")</f>
        <v>1081.8699999999999</v>
      </c>
      <c r="F93" s="152">
        <f t="shared" si="6"/>
        <v>0</v>
      </c>
      <c r="G93" s="1514">
        <f t="shared" si="7"/>
        <v>0</v>
      </c>
      <c r="H93" s="234">
        <f>IFERROR(VLOOKUP(C93,'Consolidated Master Sheet'!B:H,6,0),"")</f>
        <v>4</v>
      </c>
      <c r="I93" s="234">
        <f>IFERROR(VLOOKUP(C93,'Consolidated Master Sheet'!B:H,7,0),"")</f>
        <v>4</v>
      </c>
      <c r="J93" s="28"/>
      <c r="K93" s="1104">
        <f t="shared" si="9"/>
        <v>0</v>
      </c>
      <c r="L93" s="157"/>
      <c r="M93" s="1029"/>
    </row>
    <row r="94" spans="1:13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94" s="244"/>
      <c r="C94" s="231" t="s">
        <v>1118</v>
      </c>
      <c r="D94" s="232" t="s">
        <v>4977</v>
      </c>
      <c r="E94" s="1017">
        <f>IFERROR(VLOOKUP(C94,'Consolidated Master Sheet'!B:H,3,0),"")</f>
        <v>1586.1</v>
      </c>
      <c r="F94" s="152">
        <f t="shared" si="6"/>
        <v>0</v>
      </c>
      <c r="G94" s="1514">
        <f t="shared" si="7"/>
        <v>0</v>
      </c>
      <c r="H94" s="234">
        <f>IFERROR(VLOOKUP(C94,'Consolidated Master Sheet'!B:H,6,0),"")</f>
        <v>4</v>
      </c>
      <c r="I94" s="234">
        <f>IFERROR(VLOOKUP(C94,'Consolidated Master Sheet'!B:H,7,0),"")</f>
        <v>8</v>
      </c>
      <c r="J94" s="28"/>
      <c r="K94" s="1104">
        <f t="shared" si="9"/>
        <v>0</v>
      </c>
      <c r="L94" s="157"/>
      <c r="M94" s="1029"/>
    </row>
    <row r="95" spans="1:13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95" s="244"/>
      <c r="C95" s="235" t="s">
        <v>1119</v>
      </c>
      <c r="D95" s="194" t="s">
        <v>4978</v>
      </c>
      <c r="E95" s="1018">
        <f>IFERROR(VLOOKUP(C95,'Consolidated Master Sheet'!B:H,3,0),"")</f>
        <v>4172.2299999999996</v>
      </c>
      <c r="F95" s="153">
        <f t="shared" si="6"/>
        <v>0</v>
      </c>
      <c r="G95" s="1516">
        <f t="shared" si="7"/>
        <v>0</v>
      </c>
      <c r="H95" s="237">
        <f>IFERROR(VLOOKUP(C95,'Consolidated Master Sheet'!B:H,6,0),"")</f>
        <v>2</v>
      </c>
      <c r="I95" s="237">
        <f>IFERROR(VLOOKUP(C95,'Consolidated Master Sheet'!B:H,7,0),"")</f>
        <v>4</v>
      </c>
      <c r="J95" s="29"/>
      <c r="K95" s="1108">
        <f t="shared" si="9"/>
        <v>0</v>
      </c>
      <c r="L95" s="157"/>
      <c r="M95" s="1029"/>
    </row>
    <row r="96" spans="1:13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96" s="354"/>
      <c r="C96" s="404"/>
      <c r="D96" s="314" t="s">
        <v>11422</v>
      </c>
      <c r="E96" s="1056" t="str">
        <f>IFERROR(VLOOKUP(C96,'Consolidated Master Sheet'!B:H,3,0),"")</f>
        <v/>
      </c>
      <c r="F96" s="1459">
        <f t="shared" si="6"/>
        <v>0</v>
      </c>
      <c r="G96" s="1518">
        <f t="shared" si="7"/>
        <v>0</v>
      </c>
      <c r="H96" s="315" t="str">
        <f>IFERROR(VLOOKUP(C96,'Consolidated Master Sheet'!B:H,6,0),"")</f>
        <v/>
      </c>
      <c r="I96" s="315" t="str">
        <f>IFERROR(VLOOKUP(C96,'Consolidated Master Sheet'!B:H,7,0),"")</f>
        <v/>
      </c>
      <c r="J96" s="112"/>
      <c r="K96" s="1121"/>
      <c r="L96" s="157"/>
      <c r="M96" s="1029"/>
    </row>
    <row r="97" spans="1:13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97" s="244"/>
      <c r="C97" s="245" t="s">
        <v>1120</v>
      </c>
      <c r="D97" s="246" t="s">
        <v>4979</v>
      </c>
      <c r="E97" s="1028">
        <f>IFERROR(VLOOKUP(C97,'Consolidated Master Sheet'!B:H,3,0),"")</f>
        <v>227.91</v>
      </c>
      <c r="F97" s="154">
        <f t="shared" si="6"/>
        <v>0</v>
      </c>
      <c r="G97" s="1513">
        <f t="shared" si="7"/>
        <v>0</v>
      </c>
      <c r="H97" s="248">
        <f>IFERROR(VLOOKUP(C97,'Consolidated Master Sheet'!B:H,6,0),"")</f>
        <v>15</v>
      </c>
      <c r="I97" s="248">
        <f>IFERROR(VLOOKUP(C97,'Consolidated Master Sheet'!B:H,7,0),"")</f>
        <v>60</v>
      </c>
      <c r="J97" s="34"/>
      <c r="K97" s="1103">
        <f>IFERROR(G97*J97,0)</f>
        <v>0</v>
      </c>
      <c r="L97" s="157"/>
      <c r="M97" s="1029"/>
    </row>
    <row r="98" spans="1:13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98" s="244"/>
      <c r="C98" s="252"/>
      <c r="D98" s="250"/>
      <c r="E98" s="1079" t="str">
        <f>IFERROR(VLOOKUP(C98,'Consolidated Master Sheet'!B:H,3,0),"")</f>
        <v/>
      </c>
      <c r="F98" s="720">
        <f t="shared" si="6"/>
        <v>0</v>
      </c>
      <c r="G98" s="1515">
        <f t="shared" si="7"/>
        <v>0</v>
      </c>
      <c r="H98" s="200" t="str">
        <f>IFERROR(VLOOKUP(C98,'Consolidated Master Sheet'!B:H,6,0),"")</f>
        <v/>
      </c>
      <c r="I98" s="200" t="str">
        <f>IFERROR(VLOOKUP(C98,'Consolidated Master Sheet'!B:H,7,0),"")</f>
        <v/>
      </c>
      <c r="J98" s="68"/>
      <c r="K98" s="1106"/>
      <c r="L98" s="157"/>
      <c r="M98" s="1029"/>
    </row>
    <row r="99" spans="1:13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99" s="244"/>
      <c r="C99" s="228" t="s">
        <v>1121</v>
      </c>
      <c r="D99" s="187" t="s">
        <v>4980</v>
      </c>
      <c r="E99" s="1020">
        <f>IFERROR(VLOOKUP(C99,'Consolidated Master Sheet'!B:H,3,0),"")</f>
        <v>278.64</v>
      </c>
      <c r="F99" s="151">
        <f t="shared" si="6"/>
        <v>0</v>
      </c>
      <c r="G99" s="1512">
        <f t="shared" si="7"/>
        <v>0</v>
      </c>
      <c r="H99" s="230">
        <f>IFERROR(VLOOKUP(C99,'Consolidated Master Sheet'!B:H,6,0),"")</f>
        <v>10</v>
      </c>
      <c r="I99" s="230">
        <f>IFERROR(VLOOKUP(C99,'Consolidated Master Sheet'!B:H,7,0),"")</f>
        <v>60</v>
      </c>
      <c r="J99" s="27"/>
      <c r="K99" s="1102">
        <f>IFERROR(G99*J99,0)</f>
        <v>0</v>
      </c>
      <c r="L99" s="157"/>
      <c r="M99" s="1029"/>
    </row>
    <row r="100" spans="1:13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00" s="244"/>
      <c r="C100" s="235" t="s">
        <v>1122</v>
      </c>
      <c r="D100" s="194" t="s">
        <v>4981</v>
      </c>
      <c r="E100" s="1018">
        <f>IFERROR(VLOOKUP(C100,'Consolidated Master Sheet'!B:H,3,0),"")</f>
        <v>278.64</v>
      </c>
      <c r="F100" s="153">
        <f t="shared" si="6"/>
        <v>0</v>
      </c>
      <c r="G100" s="1516">
        <f t="shared" si="7"/>
        <v>0</v>
      </c>
      <c r="H100" s="237">
        <f>IFERROR(VLOOKUP(C100,'Consolidated Master Sheet'!B:H,6,0),"")</f>
        <v>10</v>
      </c>
      <c r="I100" s="237">
        <f>IFERROR(VLOOKUP(C100,'Consolidated Master Sheet'!B:H,7,0),"")</f>
        <v>60</v>
      </c>
      <c r="J100" s="29"/>
      <c r="K100" s="1108">
        <f>IFERROR(G100*J100,0)</f>
        <v>0</v>
      </c>
      <c r="L100" s="157"/>
      <c r="M100" s="1029"/>
    </row>
    <row r="101" spans="1:13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01" s="244"/>
      <c r="C101" s="252"/>
      <c r="D101" s="250"/>
      <c r="E101" s="1079" t="str">
        <f>IFERROR(VLOOKUP(C101,'Consolidated Master Sheet'!B:H,3,0),"")</f>
        <v/>
      </c>
      <c r="F101" s="720">
        <f t="shared" si="6"/>
        <v>0</v>
      </c>
      <c r="G101" s="1515">
        <f t="shared" si="7"/>
        <v>0</v>
      </c>
      <c r="H101" s="200" t="str">
        <f>IFERROR(VLOOKUP(C101,'Consolidated Master Sheet'!B:H,6,0),"")</f>
        <v/>
      </c>
      <c r="I101" s="200" t="str">
        <f>IFERROR(VLOOKUP(C101,'Consolidated Master Sheet'!B:H,7,0),"")</f>
        <v/>
      </c>
      <c r="J101" s="68"/>
      <c r="K101" s="1106"/>
      <c r="L101" s="157"/>
      <c r="M101" s="1029"/>
    </row>
    <row r="102" spans="1:13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02" s="244"/>
      <c r="C102" s="228" t="s">
        <v>1123</v>
      </c>
      <c r="D102" s="187" t="s">
        <v>4982</v>
      </c>
      <c r="E102" s="1020">
        <f>IFERROR(VLOOKUP(C102,'Consolidated Master Sheet'!B:H,3,0),"")</f>
        <v>370.75</v>
      </c>
      <c r="F102" s="151">
        <f t="shared" si="6"/>
        <v>0</v>
      </c>
      <c r="G102" s="1512">
        <f t="shared" si="7"/>
        <v>0</v>
      </c>
      <c r="H102" s="230">
        <f>IFERROR(VLOOKUP(C102,'Consolidated Master Sheet'!B:H,6,0),"")</f>
        <v>12</v>
      </c>
      <c r="I102" s="230">
        <f>IFERROR(VLOOKUP(C102,'Consolidated Master Sheet'!B:H,7,0),"")</f>
        <v>48</v>
      </c>
      <c r="J102" s="27"/>
      <c r="K102" s="1102">
        <f>IFERROR(G102*J102,0)</f>
        <v>0</v>
      </c>
      <c r="L102" s="157"/>
      <c r="M102" s="1029"/>
    </row>
    <row r="103" spans="1:13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03" s="244"/>
      <c r="C103" s="235" t="s">
        <v>1124</v>
      </c>
      <c r="D103" s="194" t="s">
        <v>4983</v>
      </c>
      <c r="E103" s="1018">
        <f>IFERROR(VLOOKUP(C103,'Consolidated Master Sheet'!B:H,3,0),"")</f>
        <v>384.79</v>
      </c>
      <c r="F103" s="153">
        <f t="shared" si="6"/>
        <v>0</v>
      </c>
      <c r="G103" s="1516">
        <f t="shared" si="7"/>
        <v>0</v>
      </c>
      <c r="H103" s="237">
        <f>IFERROR(VLOOKUP(C103,'Consolidated Master Sheet'!B:H,6,0),"")</f>
        <v>12</v>
      </c>
      <c r="I103" s="237">
        <f>IFERROR(VLOOKUP(C103,'Consolidated Master Sheet'!B:H,7,0),"")</f>
        <v>48</v>
      </c>
      <c r="J103" s="29"/>
      <c r="K103" s="1108">
        <f>IFERROR(G103*J103,0)</f>
        <v>0</v>
      </c>
      <c r="L103" s="157"/>
      <c r="M103" s="1029"/>
    </row>
    <row r="104" spans="1:13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04" s="244"/>
      <c r="C104" s="252"/>
      <c r="D104" s="250"/>
      <c r="E104" s="1079" t="str">
        <f>IFERROR(VLOOKUP(C104,'Consolidated Master Sheet'!B:H,3,0),"")</f>
        <v/>
      </c>
      <c r="F104" s="720">
        <f t="shared" si="6"/>
        <v>0</v>
      </c>
      <c r="G104" s="1515">
        <f t="shared" si="7"/>
        <v>0</v>
      </c>
      <c r="H104" s="200" t="str">
        <f>IFERROR(VLOOKUP(C104,'Consolidated Master Sheet'!B:H,6,0),"")</f>
        <v/>
      </c>
      <c r="I104" s="200" t="str">
        <f>IFERROR(VLOOKUP(C104,'Consolidated Master Sheet'!B:H,7,0),"")</f>
        <v/>
      </c>
      <c r="J104" s="68"/>
      <c r="K104" s="1106"/>
      <c r="L104" s="157"/>
      <c r="M104" s="1029"/>
    </row>
    <row r="105" spans="1:13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05" s="244"/>
      <c r="C105" s="231" t="s">
        <v>1125</v>
      </c>
      <c r="D105" s="232" t="s">
        <v>4984</v>
      </c>
      <c r="E105" s="1017">
        <f>IFERROR(VLOOKUP(C105,'Consolidated Master Sheet'!B:H,3,0),"")</f>
        <v>451.33</v>
      </c>
      <c r="F105" s="152">
        <f t="shared" si="6"/>
        <v>0</v>
      </c>
      <c r="G105" s="1514">
        <f t="shared" si="7"/>
        <v>0</v>
      </c>
      <c r="H105" s="234">
        <f>IFERROR(VLOOKUP(C105,'Consolidated Master Sheet'!B:H,6,0),"")</f>
        <v>8</v>
      </c>
      <c r="I105" s="234">
        <f>IFERROR(VLOOKUP(C105,'Consolidated Master Sheet'!B:H,7,0),"")</f>
        <v>32</v>
      </c>
      <c r="J105" s="28"/>
      <c r="K105" s="1104">
        <f>IFERROR(G105*J105,0)</f>
        <v>0</v>
      </c>
      <c r="L105" s="157"/>
      <c r="M105" s="1029"/>
    </row>
    <row r="106" spans="1:13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06" s="244"/>
      <c r="C106" s="235" t="s">
        <v>1126</v>
      </c>
      <c r="D106" s="194" t="s">
        <v>4985</v>
      </c>
      <c r="E106" s="1018">
        <f>IFERROR(VLOOKUP(C106,'Consolidated Master Sheet'!B:H,3,0),"")</f>
        <v>494.23</v>
      </c>
      <c r="F106" s="153">
        <f t="shared" si="6"/>
        <v>0</v>
      </c>
      <c r="G106" s="1516">
        <f t="shared" si="7"/>
        <v>0</v>
      </c>
      <c r="H106" s="237">
        <f>IFERROR(VLOOKUP(C106,'Consolidated Master Sheet'!B:H,6,0),"")</f>
        <v>8</v>
      </c>
      <c r="I106" s="237">
        <f>IFERROR(VLOOKUP(C106,'Consolidated Master Sheet'!B:H,7,0),"")</f>
        <v>32</v>
      </c>
      <c r="J106" s="29"/>
      <c r="K106" s="1108">
        <f>IFERROR(G106*J106,0)</f>
        <v>0</v>
      </c>
      <c r="L106" s="157"/>
      <c r="M106" s="1029"/>
    </row>
    <row r="107" spans="1:13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07" s="244"/>
      <c r="C107" s="252"/>
      <c r="D107" s="250"/>
      <c r="E107" s="1079" t="str">
        <f>IFERROR(VLOOKUP(C107,'Consolidated Master Sheet'!B:H,3,0),"")</f>
        <v/>
      </c>
      <c r="F107" s="720">
        <f t="shared" si="6"/>
        <v>0</v>
      </c>
      <c r="G107" s="1515">
        <f t="shared" si="7"/>
        <v>0</v>
      </c>
      <c r="H107" s="200" t="str">
        <f>IFERROR(VLOOKUP(C107,'Consolidated Master Sheet'!B:H,6,0),"")</f>
        <v/>
      </c>
      <c r="I107" s="200" t="str">
        <f>IFERROR(VLOOKUP(C107,'Consolidated Master Sheet'!B:H,7,0),"")</f>
        <v/>
      </c>
      <c r="J107" s="68"/>
      <c r="K107" s="1106"/>
      <c r="L107" s="157"/>
      <c r="M107" s="1029"/>
    </row>
    <row r="108" spans="1:13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08" s="244"/>
      <c r="C108" s="231" t="s">
        <v>1127</v>
      </c>
      <c r="D108" s="232" t="s">
        <v>4986</v>
      </c>
      <c r="E108" s="1017">
        <f>IFERROR(VLOOKUP(C108,'Consolidated Master Sheet'!B:H,3,0),"")</f>
        <v>727.42</v>
      </c>
      <c r="F108" s="152">
        <f t="shared" si="6"/>
        <v>0</v>
      </c>
      <c r="G108" s="1514">
        <f t="shared" si="7"/>
        <v>0</v>
      </c>
      <c r="H108" s="234">
        <f>IFERROR(VLOOKUP(C108,'Consolidated Master Sheet'!B:H,6,0),"")</f>
        <v>10</v>
      </c>
      <c r="I108" s="234">
        <f>IFERROR(VLOOKUP(C108,'Consolidated Master Sheet'!B:H,7,0),"")</f>
        <v>10</v>
      </c>
      <c r="J108" s="28"/>
      <c r="K108" s="1104">
        <f>IFERROR(G108*J108,0)</f>
        <v>0</v>
      </c>
      <c r="L108" s="157"/>
      <c r="M108" s="1029"/>
    </row>
    <row r="109" spans="1:13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09" s="244"/>
      <c r="C109" s="235" t="s">
        <v>1128</v>
      </c>
      <c r="D109" s="194" t="s">
        <v>4987</v>
      </c>
      <c r="E109" s="1018">
        <f>IFERROR(VLOOKUP(C109,'Consolidated Master Sheet'!B:H,3,0),"")</f>
        <v>676.42</v>
      </c>
      <c r="F109" s="153">
        <f t="shared" si="6"/>
        <v>0</v>
      </c>
      <c r="G109" s="1516">
        <f t="shared" si="7"/>
        <v>0</v>
      </c>
      <c r="H109" s="237">
        <f>IFERROR(VLOOKUP(C109,'Consolidated Master Sheet'!B:H,6,0),"")</f>
        <v>6</v>
      </c>
      <c r="I109" s="237">
        <f>IFERROR(VLOOKUP(C109,'Consolidated Master Sheet'!B:H,7,0),"")</f>
        <v>18</v>
      </c>
      <c r="J109" s="29"/>
      <c r="K109" s="1108">
        <f>IFERROR(G109*J109,0)</f>
        <v>0</v>
      </c>
      <c r="L109" s="157"/>
      <c r="M109" s="1029"/>
    </row>
    <row r="110" spans="1:13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10" s="244"/>
      <c r="C110" s="252"/>
      <c r="D110" s="250"/>
      <c r="E110" s="1079" t="str">
        <f>IFERROR(VLOOKUP(C110,'Consolidated Master Sheet'!B:H,3,0),"")</f>
        <v/>
      </c>
      <c r="F110" s="720">
        <f t="shared" si="6"/>
        <v>0</v>
      </c>
      <c r="G110" s="1515">
        <f t="shared" si="7"/>
        <v>0</v>
      </c>
      <c r="H110" s="200" t="str">
        <f>IFERROR(VLOOKUP(C110,'Consolidated Master Sheet'!B:H,6,0),"")</f>
        <v/>
      </c>
      <c r="I110" s="200" t="str">
        <f>IFERROR(VLOOKUP(C110,'Consolidated Master Sheet'!B:H,7,0),"")</f>
        <v/>
      </c>
      <c r="J110" s="68"/>
      <c r="K110" s="1106"/>
      <c r="L110" s="157"/>
      <c r="M110" s="1029"/>
    </row>
    <row r="111" spans="1:13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11" s="244"/>
      <c r="C111" s="228" t="s">
        <v>1129</v>
      </c>
      <c r="D111" s="187" t="s">
        <v>4988</v>
      </c>
      <c r="E111" s="1020">
        <f>IFERROR(VLOOKUP(C111,'Consolidated Master Sheet'!B:H,3,0),"")</f>
        <v>1574.7</v>
      </c>
      <c r="F111" s="151">
        <f t="shared" si="6"/>
        <v>0</v>
      </c>
      <c r="G111" s="1512">
        <f t="shared" si="7"/>
        <v>0</v>
      </c>
      <c r="H111" s="230">
        <f>IFERROR(VLOOKUP(C111,'Consolidated Master Sheet'!B:H,6,0),"")</f>
        <v>3</v>
      </c>
      <c r="I111" s="230">
        <f>IFERROR(VLOOKUP(C111,'Consolidated Master Sheet'!B:H,7,0),"")</f>
        <v>12</v>
      </c>
      <c r="J111" s="27"/>
      <c r="K111" s="1102">
        <f>IFERROR(G111*J111,0)</f>
        <v>0</v>
      </c>
      <c r="L111" s="157"/>
      <c r="M111" s="1029"/>
    </row>
    <row r="112" spans="1:13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12" s="244"/>
      <c r="C112" s="231" t="s">
        <v>1130</v>
      </c>
      <c r="D112" s="232" t="s">
        <v>4989</v>
      </c>
      <c r="E112" s="1017">
        <f>IFERROR(VLOOKUP(C112,'Consolidated Master Sheet'!B:H,3,0),"")</f>
        <v>2922.1</v>
      </c>
      <c r="F112" s="152">
        <f t="shared" si="6"/>
        <v>0</v>
      </c>
      <c r="G112" s="1514">
        <f t="shared" si="7"/>
        <v>0</v>
      </c>
      <c r="H112" s="234">
        <f>IFERROR(VLOOKUP(C112,'Consolidated Master Sheet'!B:H,6,0),"")</f>
        <v>2</v>
      </c>
      <c r="I112" s="234">
        <f>IFERROR(VLOOKUP(C112,'Consolidated Master Sheet'!B:H,7,0),"")</f>
        <v>8</v>
      </c>
      <c r="J112" s="28"/>
      <c r="K112" s="1104">
        <f>IFERROR(G112*J112,0)</f>
        <v>0</v>
      </c>
      <c r="L112" s="157"/>
      <c r="M112" s="1029"/>
    </row>
    <row r="113" spans="1:13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13" s="244"/>
      <c r="C113" s="231" t="s">
        <v>1131</v>
      </c>
      <c r="D113" s="232" t="s">
        <v>4990</v>
      </c>
      <c r="E113" s="1017">
        <f>IFERROR(VLOOKUP(C113,'Consolidated Master Sheet'!B:H,3,0),"")</f>
        <v>4766.3100000000004</v>
      </c>
      <c r="F113" s="152">
        <f t="shared" si="6"/>
        <v>0</v>
      </c>
      <c r="G113" s="1514">
        <f t="shared" si="7"/>
        <v>0</v>
      </c>
      <c r="H113" s="234">
        <f>IFERROR(VLOOKUP(C113,'Consolidated Master Sheet'!B:H,6,0),"")</f>
        <v>2</v>
      </c>
      <c r="I113" s="234">
        <f>IFERROR(VLOOKUP(C113,'Consolidated Master Sheet'!B:H,7,0),"")</f>
        <v>4</v>
      </c>
      <c r="J113" s="28"/>
      <c r="K113" s="1104">
        <f>IFERROR(G113*J113,0)</f>
        <v>0</v>
      </c>
      <c r="L113" s="157"/>
      <c r="M113" s="1029"/>
    </row>
    <row r="114" spans="1:13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14" s="244"/>
      <c r="C114" s="235" t="s">
        <v>1132</v>
      </c>
      <c r="D114" s="194" t="s">
        <v>4991</v>
      </c>
      <c r="E114" s="1018">
        <f>IFERROR(VLOOKUP(C114,'Consolidated Master Sheet'!B:H,3,0),"")</f>
        <v>4766.3100000000004</v>
      </c>
      <c r="F114" s="153">
        <f t="shared" si="6"/>
        <v>0</v>
      </c>
      <c r="G114" s="1516">
        <f t="shared" si="7"/>
        <v>0</v>
      </c>
      <c r="H114" s="237">
        <f>IFERROR(VLOOKUP(C114,'Consolidated Master Sheet'!B:H,6,0),"")</f>
        <v>2</v>
      </c>
      <c r="I114" s="237">
        <f>IFERROR(VLOOKUP(C114,'Consolidated Master Sheet'!B:H,7,0),"")</f>
        <v>4</v>
      </c>
      <c r="J114" s="29"/>
      <c r="K114" s="1108">
        <f>IFERROR(G114*J114,0)</f>
        <v>0</v>
      </c>
      <c r="L114" s="157"/>
      <c r="M114" s="1029"/>
    </row>
    <row r="115" spans="1:13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15" s="354"/>
      <c r="C115" s="404"/>
      <c r="D115" s="314" t="s">
        <v>11421</v>
      </c>
      <c r="E115" s="1056" t="str">
        <f>IFERROR(VLOOKUP(C115,'Consolidated Master Sheet'!B:H,3,0),"")</f>
        <v/>
      </c>
      <c r="F115" s="1459">
        <f t="shared" si="6"/>
        <v>0</v>
      </c>
      <c r="G115" s="1518">
        <f t="shared" si="7"/>
        <v>0</v>
      </c>
      <c r="H115" s="315" t="str">
        <f>IFERROR(VLOOKUP(C115,'Consolidated Master Sheet'!B:H,6,0),"")</f>
        <v/>
      </c>
      <c r="I115" s="315" t="str">
        <f>IFERROR(VLOOKUP(C115,'Consolidated Master Sheet'!B:H,7,0),"")</f>
        <v/>
      </c>
      <c r="J115" s="112"/>
      <c r="K115" s="1121"/>
      <c r="L115" s="157"/>
      <c r="M115" s="1029"/>
    </row>
    <row r="116" spans="1:13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16" s="244"/>
      <c r="C116" s="228" t="s">
        <v>1133</v>
      </c>
      <c r="D116" s="187" t="s">
        <v>5037</v>
      </c>
      <c r="E116" s="1020">
        <f>IFERROR(VLOOKUP(C116,'Consolidated Master Sheet'!B:H,3,0),"")</f>
        <v>63.06</v>
      </c>
      <c r="F116" s="151">
        <f t="shared" si="6"/>
        <v>0</v>
      </c>
      <c r="G116" s="1512">
        <f t="shared" si="7"/>
        <v>0</v>
      </c>
      <c r="H116" s="230">
        <f>IFERROR(VLOOKUP(C116,'Consolidated Master Sheet'!B:H,6,0),"")</f>
        <v>40</v>
      </c>
      <c r="I116" s="230">
        <f>IFERROR(VLOOKUP(C116,'Consolidated Master Sheet'!B:H,7,0),"")</f>
        <v>480</v>
      </c>
      <c r="J116" s="27"/>
      <c r="K116" s="1102">
        <f t="shared" ref="K116:K126" si="10">IFERROR(G116*J116,0)</f>
        <v>0</v>
      </c>
      <c r="L116" s="157"/>
      <c r="M116" s="1029"/>
    </row>
    <row r="117" spans="1:13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17" s="244"/>
      <c r="C117" s="231" t="s">
        <v>1134</v>
      </c>
      <c r="D117" s="232" t="s">
        <v>5038</v>
      </c>
      <c r="E117" s="1017">
        <f>IFERROR(VLOOKUP(C117,'Consolidated Master Sheet'!B:H,3,0),"")</f>
        <v>77.83</v>
      </c>
      <c r="F117" s="152">
        <f t="shared" si="6"/>
        <v>0</v>
      </c>
      <c r="G117" s="1514">
        <f t="shared" si="7"/>
        <v>0</v>
      </c>
      <c r="H117" s="234">
        <f>IFERROR(VLOOKUP(C117,'Consolidated Master Sheet'!B:H,6,0),"")</f>
        <v>30</v>
      </c>
      <c r="I117" s="234">
        <f>IFERROR(VLOOKUP(C117,'Consolidated Master Sheet'!B:H,7,0),"")</f>
        <v>360</v>
      </c>
      <c r="J117" s="28"/>
      <c r="K117" s="1104">
        <f t="shared" si="10"/>
        <v>0</v>
      </c>
      <c r="L117" s="157"/>
      <c r="M117" s="1029"/>
    </row>
    <row r="118" spans="1:13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18" s="244"/>
      <c r="C118" s="231" t="s">
        <v>1135</v>
      </c>
      <c r="D118" s="232" t="s">
        <v>5039</v>
      </c>
      <c r="E118" s="1017">
        <f>IFERROR(VLOOKUP(C118,'Consolidated Master Sheet'!B:H,3,0),"")</f>
        <v>77.239999999999995</v>
      </c>
      <c r="F118" s="152">
        <f t="shared" si="6"/>
        <v>0</v>
      </c>
      <c r="G118" s="1514">
        <f t="shared" si="7"/>
        <v>0</v>
      </c>
      <c r="H118" s="234">
        <f>IFERROR(VLOOKUP(C118,'Consolidated Master Sheet'!B:H,6,0),"")</f>
        <v>20</v>
      </c>
      <c r="I118" s="234">
        <f>IFERROR(VLOOKUP(C118,'Consolidated Master Sheet'!B:H,7,0),"")</f>
        <v>240</v>
      </c>
      <c r="J118" s="28"/>
      <c r="K118" s="1104">
        <f t="shared" si="10"/>
        <v>0</v>
      </c>
      <c r="L118" s="157"/>
      <c r="M118" s="1029"/>
    </row>
    <row r="119" spans="1:13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19" s="244"/>
      <c r="C119" s="235" t="s">
        <v>1136</v>
      </c>
      <c r="D119" s="194" t="s">
        <v>5040</v>
      </c>
      <c r="E119" s="1018">
        <f>IFERROR(VLOOKUP(C119,'Consolidated Master Sheet'!B:H,3,0),"")</f>
        <v>97.48</v>
      </c>
      <c r="F119" s="153">
        <f t="shared" si="6"/>
        <v>0</v>
      </c>
      <c r="G119" s="1516">
        <f t="shared" si="7"/>
        <v>0</v>
      </c>
      <c r="H119" s="237">
        <f>IFERROR(VLOOKUP(C119,'Consolidated Master Sheet'!B:H,6,0),"")</f>
        <v>50</v>
      </c>
      <c r="I119" s="237">
        <f>IFERROR(VLOOKUP(C119,'Consolidated Master Sheet'!B:H,7,0),"")</f>
        <v>200</v>
      </c>
      <c r="J119" s="29"/>
      <c r="K119" s="1108">
        <f t="shared" si="10"/>
        <v>0</v>
      </c>
      <c r="L119" s="157"/>
      <c r="M119" s="1029"/>
    </row>
    <row r="120" spans="1:13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20" s="244"/>
      <c r="C120" s="231" t="s">
        <v>1137</v>
      </c>
      <c r="D120" s="232" t="s">
        <v>5041</v>
      </c>
      <c r="E120" s="1017">
        <f>IFERROR(VLOOKUP(C120,'Consolidated Master Sheet'!B:H,3,0),"")</f>
        <v>127.88</v>
      </c>
      <c r="F120" s="152">
        <f t="shared" si="6"/>
        <v>0</v>
      </c>
      <c r="G120" s="1514">
        <f t="shared" si="7"/>
        <v>0</v>
      </c>
      <c r="H120" s="234">
        <f>IFERROR(VLOOKUP(C120,'Consolidated Master Sheet'!B:H,6,0),"")</f>
        <v>25</v>
      </c>
      <c r="I120" s="234">
        <f>IFERROR(VLOOKUP(C120,'Consolidated Master Sheet'!B:H,7,0),"")</f>
        <v>100</v>
      </c>
      <c r="J120" s="28"/>
      <c r="K120" s="1104">
        <f t="shared" si="10"/>
        <v>0</v>
      </c>
      <c r="L120" s="157"/>
      <c r="M120" s="1029"/>
    </row>
    <row r="121" spans="1:13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21" s="244"/>
      <c r="C121" s="231" t="s">
        <v>1138</v>
      </c>
      <c r="D121" s="232" t="s">
        <v>5042</v>
      </c>
      <c r="E121" s="1017">
        <f>IFERROR(VLOOKUP(C121,'Consolidated Master Sheet'!B:H,3,0),"")</f>
        <v>141.68</v>
      </c>
      <c r="F121" s="152">
        <f t="shared" si="6"/>
        <v>0</v>
      </c>
      <c r="G121" s="1514">
        <f t="shared" si="7"/>
        <v>0</v>
      </c>
      <c r="H121" s="234">
        <f>IFERROR(VLOOKUP(C121,'Consolidated Master Sheet'!B:H,6,0),"")</f>
        <v>15</v>
      </c>
      <c r="I121" s="234">
        <f>IFERROR(VLOOKUP(C121,'Consolidated Master Sheet'!B:H,7,0),"")</f>
        <v>60</v>
      </c>
      <c r="J121" s="28"/>
      <c r="K121" s="1104">
        <f t="shared" si="10"/>
        <v>0</v>
      </c>
      <c r="L121" s="157"/>
      <c r="M121" s="1029"/>
    </row>
    <row r="122" spans="1:13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22" s="244"/>
      <c r="C122" s="231" t="s">
        <v>1139</v>
      </c>
      <c r="D122" s="232" t="s">
        <v>5043</v>
      </c>
      <c r="E122" s="1017">
        <f>IFERROR(VLOOKUP(C122,'Consolidated Master Sheet'!B:H,3,0),"")</f>
        <v>206.97</v>
      </c>
      <c r="F122" s="152">
        <f t="shared" si="6"/>
        <v>0</v>
      </c>
      <c r="G122" s="1514">
        <f t="shared" si="7"/>
        <v>0</v>
      </c>
      <c r="H122" s="234">
        <f>IFERROR(VLOOKUP(C122,'Consolidated Master Sheet'!B:H,6,0),"")</f>
        <v>15</v>
      </c>
      <c r="I122" s="234">
        <f>IFERROR(VLOOKUP(C122,'Consolidated Master Sheet'!B:H,7,0),"")</f>
        <v>30</v>
      </c>
      <c r="J122" s="28"/>
      <c r="K122" s="1104">
        <f t="shared" si="10"/>
        <v>0</v>
      </c>
      <c r="L122" s="157"/>
      <c r="M122" s="1029"/>
    </row>
    <row r="123" spans="1:13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23" s="244"/>
      <c r="C123" s="231" t="s">
        <v>1140</v>
      </c>
      <c r="D123" s="232" t="s">
        <v>5044</v>
      </c>
      <c r="E123" s="1017">
        <f>IFERROR(VLOOKUP(C123,'Consolidated Master Sheet'!B:H,3,0),"")</f>
        <v>287.44</v>
      </c>
      <c r="F123" s="152">
        <f t="shared" si="6"/>
        <v>0</v>
      </c>
      <c r="G123" s="1514">
        <f t="shared" si="7"/>
        <v>0</v>
      </c>
      <c r="H123" s="234">
        <f>IFERROR(VLOOKUP(C123,'Consolidated Master Sheet'!B:H,6,0),"")</f>
        <v>6</v>
      </c>
      <c r="I123" s="234">
        <f>IFERROR(VLOOKUP(C123,'Consolidated Master Sheet'!B:H,7,0),"")</f>
        <v>48</v>
      </c>
      <c r="J123" s="28"/>
      <c r="K123" s="1104">
        <f t="shared" si="10"/>
        <v>0</v>
      </c>
      <c r="L123" s="157"/>
      <c r="M123" s="1029"/>
    </row>
    <row r="124" spans="1:13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24" s="244"/>
      <c r="C124" s="231" t="s">
        <v>1141</v>
      </c>
      <c r="D124" s="232" t="s">
        <v>5045</v>
      </c>
      <c r="E124" s="1017">
        <f>IFERROR(VLOOKUP(C124,'Consolidated Master Sheet'!B:H,3,0),"")</f>
        <v>511.6</v>
      </c>
      <c r="F124" s="152">
        <f t="shared" si="6"/>
        <v>0</v>
      </c>
      <c r="G124" s="1514">
        <f t="shared" si="7"/>
        <v>0</v>
      </c>
      <c r="H124" s="234">
        <f>IFERROR(VLOOKUP(C124,'Consolidated Master Sheet'!B:H,6,0),"")</f>
        <v>6</v>
      </c>
      <c r="I124" s="234">
        <f>IFERROR(VLOOKUP(C124,'Consolidated Master Sheet'!B:H,7,0),"")</f>
        <v>36</v>
      </c>
      <c r="J124" s="28"/>
      <c r="K124" s="1104">
        <f t="shared" si="10"/>
        <v>0</v>
      </c>
      <c r="L124" s="157"/>
      <c r="M124" s="1029"/>
    </row>
    <row r="125" spans="1:13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25" s="244"/>
      <c r="C125" s="231" t="s">
        <v>1142</v>
      </c>
      <c r="D125" s="232" t="s">
        <v>5046</v>
      </c>
      <c r="E125" s="1017">
        <f>IFERROR(VLOOKUP(C125,'Consolidated Master Sheet'!B:H,3,0),"")</f>
        <v>705.97</v>
      </c>
      <c r="F125" s="152">
        <f t="shared" si="6"/>
        <v>0</v>
      </c>
      <c r="G125" s="1514">
        <f t="shared" si="7"/>
        <v>0</v>
      </c>
      <c r="H125" s="234">
        <f>IFERROR(VLOOKUP(C125,'Consolidated Master Sheet'!B:H,6,0),"")</f>
        <v>6</v>
      </c>
      <c r="I125" s="234">
        <f>IFERROR(VLOOKUP(C125,'Consolidated Master Sheet'!B:H,7,0),"")</f>
        <v>24</v>
      </c>
      <c r="J125" s="28"/>
      <c r="K125" s="1104">
        <f t="shared" si="10"/>
        <v>0</v>
      </c>
      <c r="L125" s="157"/>
      <c r="M125" s="1029"/>
    </row>
    <row r="126" spans="1:13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26" s="244"/>
      <c r="C126" s="780" t="s">
        <v>1143</v>
      </c>
      <c r="D126" s="194" t="s">
        <v>5047</v>
      </c>
      <c r="E126" s="1018">
        <f>IFERROR(VLOOKUP(C126,'Consolidated Master Sheet'!B:H,3,0),"")</f>
        <v>1159.47</v>
      </c>
      <c r="F126" s="152">
        <f t="shared" si="6"/>
        <v>0</v>
      </c>
      <c r="G126" s="1514">
        <f t="shared" si="7"/>
        <v>0</v>
      </c>
      <c r="H126" s="237">
        <f>IFERROR(VLOOKUP(C126,'Consolidated Master Sheet'!B:H,6,0),"")</f>
        <v>3</v>
      </c>
      <c r="I126" s="237">
        <f>IFERROR(VLOOKUP(C126,'Consolidated Master Sheet'!B:H,7,0),"")</f>
        <v>12</v>
      </c>
      <c r="J126" s="29"/>
      <c r="K126" s="1108">
        <f t="shared" si="10"/>
        <v>0</v>
      </c>
      <c r="L126" s="157"/>
      <c r="M126" s="1029"/>
    </row>
    <row r="127" spans="1:13" ht="31.5" customHeight="1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27" s="878"/>
      <c r="C127" s="879"/>
      <c r="D127" s="880" t="s">
        <v>4908</v>
      </c>
      <c r="E127" s="1081" t="str">
        <f>IFERROR(VLOOKUP(C127,'Consolidated Master Sheet'!B:H,3,0),"")</f>
        <v/>
      </c>
      <c r="F127" s="1503">
        <f t="shared" si="6"/>
        <v>0</v>
      </c>
      <c r="G127" s="1553">
        <f t="shared" si="7"/>
        <v>0</v>
      </c>
      <c r="H127" s="881" t="str">
        <f>IFERROR(VLOOKUP(C127,'Consolidated Master Sheet'!B:H,6,0),"")</f>
        <v/>
      </c>
      <c r="I127" s="881" t="str">
        <f>IFERROR(VLOOKUP(C127,'Consolidated Master Sheet'!B:H,7,0),"")</f>
        <v/>
      </c>
      <c r="J127" s="127"/>
      <c r="K127" s="1233"/>
      <c r="L127" s="157"/>
      <c r="M127" s="1029"/>
    </row>
    <row r="128" spans="1:13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28" s="354"/>
      <c r="C128" s="404"/>
      <c r="D128" s="314" t="s">
        <v>7798</v>
      </c>
      <c r="E128" s="1056" t="str">
        <f>IFERROR(VLOOKUP(C128,'Consolidated Master Sheet'!B:H,3,0),"")</f>
        <v/>
      </c>
      <c r="F128" s="1459">
        <f t="shared" si="6"/>
        <v>0</v>
      </c>
      <c r="G128" s="1518">
        <f t="shared" si="7"/>
        <v>0</v>
      </c>
      <c r="H128" s="315" t="str">
        <f>IFERROR(VLOOKUP(C128,'Consolidated Master Sheet'!B:H,6,0),"")</f>
        <v/>
      </c>
      <c r="I128" s="315" t="str">
        <f>IFERROR(VLOOKUP(C128,'Consolidated Master Sheet'!B:H,7,0),"")</f>
        <v/>
      </c>
      <c r="J128" s="112"/>
      <c r="K128" s="1121"/>
      <c r="L128" s="157"/>
      <c r="M128" s="1029"/>
    </row>
    <row r="129" spans="1:13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29" s="244"/>
      <c r="C129" s="260" t="s">
        <v>1144</v>
      </c>
      <c r="D129" s="187" t="s">
        <v>8966</v>
      </c>
      <c r="E129" s="1020">
        <f>IFERROR(VLOOKUP(C129,'Consolidated Master Sheet'!B:H,3,0),"")</f>
        <v>93.5</v>
      </c>
      <c r="F129" s="151">
        <f t="shared" si="6"/>
        <v>0</v>
      </c>
      <c r="G129" s="1512">
        <f t="shared" si="7"/>
        <v>0</v>
      </c>
      <c r="H129" s="230">
        <f>IFERROR(VLOOKUP(C129,'Consolidated Master Sheet'!B:H,6,0),"")</f>
        <v>100</v>
      </c>
      <c r="I129" s="230">
        <f>IFERROR(VLOOKUP(C129,'Consolidated Master Sheet'!B:H,7,0),"")</f>
        <v>400</v>
      </c>
      <c r="J129" s="27"/>
      <c r="K129" s="1102">
        <f t="shared" ref="K129:K138" si="11">IFERROR(G129*J129,0)</f>
        <v>0</v>
      </c>
      <c r="L129" s="157"/>
      <c r="M129" s="1029"/>
    </row>
    <row r="130" spans="1:13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30" s="244"/>
      <c r="C130" s="258" t="s">
        <v>1145</v>
      </c>
      <c r="D130" s="232" t="s">
        <v>8967</v>
      </c>
      <c r="E130" s="1017">
        <f>IFERROR(VLOOKUP(C130,'Consolidated Master Sheet'!B:H,3,0),"")</f>
        <v>134.46</v>
      </c>
      <c r="F130" s="152">
        <f t="shared" si="6"/>
        <v>0</v>
      </c>
      <c r="G130" s="1514">
        <f t="shared" si="7"/>
        <v>0</v>
      </c>
      <c r="H130" s="234">
        <f>IFERROR(VLOOKUP(C130,'Consolidated Master Sheet'!B:H,6,0),"")</f>
        <v>60</v>
      </c>
      <c r="I130" s="234">
        <f>IFERROR(VLOOKUP(C130,'Consolidated Master Sheet'!B:H,7,0),"")</f>
        <v>240</v>
      </c>
      <c r="J130" s="28"/>
      <c r="K130" s="1104">
        <f t="shared" si="11"/>
        <v>0</v>
      </c>
      <c r="L130" s="157"/>
      <c r="M130" s="1029"/>
    </row>
    <row r="131" spans="1:13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31" s="244"/>
      <c r="C131" s="258" t="s">
        <v>1146</v>
      </c>
      <c r="D131" s="232" t="s">
        <v>8968</v>
      </c>
      <c r="E131" s="1017">
        <f>IFERROR(VLOOKUP(C131,'Consolidated Master Sheet'!B:H,3,0),"")</f>
        <v>137.99</v>
      </c>
      <c r="F131" s="152">
        <f t="shared" si="6"/>
        <v>0</v>
      </c>
      <c r="G131" s="1514">
        <f t="shared" si="7"/>
        <v>0</v>
      </c>
      <c r="H131" s="234">
        <f>IFERROR(VLOOKUP(C131,'Consolidated Master Sheet'!B:H,6,0),"")</f>
        <v>40</v>
      </c>
      <c r="I131" s="234">
        <f>IFERROR(VLOOKUP(C131,'Consolidated Master Sheet'!B:H,7,0),"")</f>
        <v>160</v>
      </c>
      <c r="J131" s="28"/>
      <c r="K131" s="1104">
        <f t="shared" si="11"/>
        <v>0</v>
      </c>
      <c r="L131" s="157"/>
      <c r="M131" s="1029"/>
    </row>
    <row r="132" spans="1:13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32" s="244"/>
      <c r="C132" s="259" t="s">
        <v>1147</v>
      </c>
      <c r="D132" s="194" t="s">
        <v>8969</v>
      </c>
      <c r="E132" s="1018">
        <f>IFERROR(VLOOKUP(C132,'Consolidated Master Sheet'!B:H,3,0),"")</f>
        <v>155.85</v>
      </c>
      <c r="F132" s="153">
        <f t="shared" si="6"/>
        <v>0</v>
      </c>
      <c r="G132" s="1516">
        <f t="shared" si="7"/>
        <v>0</v>
      </c>
      <c r="H132" s="237">
        <f>IFERROR(VLOOKUP(C132,'Consolidated Master Sheet'!B:H,6,0),"")</f>
        <v>20</v>
      </c>
      <c r="I132" s="237">
        <f>IFERROR(VLOOKUP(C132,'Consolidated Master Sheet'!B:H,7,0),"")</f>
        <v>160</v>
      </c>
      <c r="J132" s="29"/>
      <c r="K132" s="1108">
        <f t="shared" si="11"/>
        <v>0</v>
      </c>
      <c r="L132" s="157"/>
      <c r="M132" s="1029"/>
    </row>
    <row r="133" spans="1:13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33" s="244"/>
      <c r="C133" s="258" t="s">
        <v>1148</v>
      </c>
      <c r="D133" s="232" t="s">
        <v>8970</v>
      </c>
      <c r="E133" s="1017">
        <f>IFERROR(VLOOKUP(C133,'Consolidated Master Sheet'!B:H,3,0),"")</f>
        <v>206.03</v>
      </c>
      <c r="F133" s="152">
        <f t="shared" si="6"/>
        <v>0</v>
      </c>
      <c r="G133" s="1514">
        <f t="shared" si="7"/>
        <v>0</v>
      </c>
      <c r="H133" s="234">
        <f>IFERROR(VLOOKUP(C133,'Consolidated Master Sheet'!B:H,6,0),"")</f>
        <v>15</v>
      </c>
      <c r="I133" s="234">
        <f>IFERROR(VLOOKUP(C133,'Consolidated Master Sheet'!B:H,7,0),"")</f>
        <v>90</v>
      </c>
      <c r="J133" s="28"/>
      <c r="K133" s="1104">
        <f t="shared" si="11"/>
        <v>0</v>
      </c>
      <c r="L133" s="157"/>
      <c r="M133" s="1029"/>
    </row>
    <row r="134" spans="1:13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34" s="244"/>
      <c r="C134" s="258" t="s">
        <v>1149</v>
      </c>
      <c r="D134" s="232" t="s">
        <v>8971</v>
      </c>
      <c r="E134" s="1017">
        <f>IFERROR(VLOOKUP(C134,'Consolidated Master Sheet'!B:H,3,0),"")</f>
        <v>268.61</v>
      </c>
      <c r="F134" s="152">
        <f t="shared" si="6"/>
        <v>0</v>
      </c>
      <c r="G134" s="1514">
        <f t="shared" si="7"/>
        <v>0</v>
      </c>
      <c r="H134" s="234">
        <f>IFERROR(VLOOKUP(C134,'Consolidated Master Sheet'!B:H,6,0),"")</f>
        <v>12</v>
      </c>
      <c r="I134" s="234">
        <f>IFERROR(VLOOKUP(C134,'Consolidated Master Sheet'!B:H,7,0),"")</f>
        <v>72</v>
      </c>
      <c r="J134" s="28"/>
      <c r="K134" s="1104">
        <f t="shared" si="11"/>
        <v>0</v>
      </c>
      <c r="L134" s="157"/>
      <c r="M134" s="1029"/>
    </row>
    <row r="135" spans="1:13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35" s="244"/>
      <c r="C135" s="258" t="s">
        <v>1150</v>
      </c>
      <c r="D135" s="232" t="s">
        <v>8972</v>
      </c>
      <c r="E135" s="1017">
        <f>IFERROR(VLOOKUP(C135,'Consolidated Master Sheet'!B:H,3,0),"")</f>
        <v>379.16</v>
      </c>
      <c r="F135" s="152">
        <f t="shared" ref="F135:F198" si="12">IF(E135=0,"NET",$F$2)</f>
        <v>0</v>
      </c>
      <c r="G135" s="1514">
        <f t="shared" ref="G135:G198" si="13">IFERROR(ROUND(E135*F135,2),0)</f>
        <v>0</v>
      </c>
      <c r="H135" s="234">
        <f>IFERROR(VLOOKUP(C135,'Consolidated Master Sheet'!B:H,6,0),"")</f>
        <v>16</v>
      </c>
      <c r="I135" s="234">
        <f>IFERROR(VLOOKUP(C135,'Consolidated Master Sheet'!B:H,7,0),"")</f>
        <v>64</v>
      </c>
      <c r="J135" s="28"/>
      <c r="K135" s="1104">
        <f t="shared" si="11"/>
        <v>0</v>
      </c>
      <c r="L135" s="157"/>
      <c r="M135" s="1029"/>
    </row>
    <row r="136" spans="1:13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36" s="244"/>
      <c r="C136" s="258" t="s">
        <v>1151</v>
      </c>
      <c r="D136" s="232" t="s">
        <v>8973</v>
      </c>
      <c r="E136" s="1080">
        <f>IFERROR(VLOOKUP(C136,'Consolidated Master Sheet'!B:H,3,0),"")</f>
        <v>459.17</v>
      </c>
      <c r="F136" s="152">
        <f t="shared" si="12"/>
        <v>0</v>
      </c>
      <c r="G136" s="1514">
        <f t="shared" si="13"/>
        <v>0</v>
      </c>
      <c r="H136" s="234">
        <f>IFERROR(VLOOKUP(C136,'Consolidated Master Sheet'!B:H,6,0),"")</f>
        <v>6</v>
      </c>
      <c r="I136" s="234">
        <f>IFERROR(VLOOKUP(C136,'Consolidated Master Sheet'!B:H,7,0),"")</f>
        <v>24</v>
      </c>
      <c r="J136" s="28"/>
      <c r="K136" s="1104">
        <f t="shared" si="11"/>
        <v>0</v>
      </c>
      <c r="L136" s="157"/>
      <c r="M136" s="1029"/>
    </row>
    <row r="137" spans="1:13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37" s="244"/>
      <c r="C137" s="258" t="s">
        <v>1152</v>
      </c>
      <c r="D137" s="232" t="s">
        <v>8974</v>
      </c>
      <c r="E137" s="1080">
        <f>IFERROR(VLOOKUP(C137,'Consolidated Master Sheet'!B:H,3,0),"")</f>
        <v>1174.04</v>
      </c>
      <c r="F137" s="152">
        <f t="shared" si="12"/>
        <v>0</v>
      </c>
      <c r="G137" s="1514">
        <f t="shared" si="13"/>
        <v>0</v>
      </c>
      <c r="H137" s="234">
        <f>IFERROR(VLOOKUP(C137,'Consolidated Master Sheet'!B:H,6,0),"")</f>
        <v>6</v>
      </c>
      <c r="I137" s="234">
        <f>IFERROR(VLOOKUP(C137,'Consolidated Master Sheet'!B:H,7,0),"")</f>
        <v>18</v>
      </c>
      <c r="J137" s="28"/>
      <c r="K137" s="1104">
        <f t="shared" si="11"/>
        <v>0</v>
      </c>
      <c r="L137" s="157"/>
      <c r="M137" s="1029"/>
    </row>
    <row r="138" spans="1:13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38" s="244"/>
      <c r="C138" s="259" t="s">
        <v>1153</v>
      </c>
      <c r="D138" s="194" t="s">
        <v>8975</v>
      </c>
      <c r="E138" s="1018">
        <f>IFERROR(VLOOKUP(C138,'Consolidated Master Sheet'!B:H,3,0),"")</f>
        <v>2158.83</v>
      </c>
      <c r="F138" s="153">
        <f t="shared" si="12"/>
        <v>0</v>
      </c>
      <c r="G138" s="1516">
        <f t="shared" si="13"/>
        <v>0</v>
      </c>
      <c r="H138" s="237">
        <f>IFERROR(VLOOKUP(C138,'Consolidated Master Sheet'!B:H,6,0),"")</f>
        <v>1</v>
      </c>
      <c r="I138" s="237">
        <f>IFERROR(VLOOKUP(C138,'Consolidated Master Sheet'!B:H,7,0),"")</f>
        <v>16</v>
      </c>
      <c r="J138" s="29"/>
      <c r="K138" s="1108">
        <f t="shared" si="11"/>
        <v>0</v>
      </c>
      <c r="L138" s="157"/>
      <c r="M138" s="1029"/>
    </row>
    <row r="139" spans="1:13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39" s="354"/>
      <c r="C139" s="404"/>
      <c r="D139" s="314" t="s">
        <v>4688</v>
      </c>
      <c r="E139" s="1056" t="str">
        <f>IFERROR(VLOOKUP(C139,'Consolidated Master Sheet'!B:H,3,0),"")</f>
        <v/>
      </c>
      <c r="F139" s="1459">
        <f t="shared" si="12"/>
        <v>0</v>
      </c>
      <c r="G139" s="1518">
        <f t="shared" si="13"/>
        <v>0</v>
      </c>
      <c r="H139" s="315" t="str">
        <f>IFERROR(VLOOKUP(C139,'Consolidated Master Sheet'!B:H,6,0),"")</f>
        <v/>
      </c>
      <c r="I139" s="315" t="str">
        <f>IFERROR(VLOOKUP(C139,'Consolidated Master Sheet'!B:H,7,0),"")</f>
        <v/>
      </c>
      <c r="J139" s="112"/>
      <c r="K139" s="1121"/>
      <c r="L139" s="157"/>
      <c r="M139" s="1029"/>
    </row>
    <row r="140" spans="1:13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40" s="244"/>
      <c r="C140" s="228" t="s">
        <v>1154</v>
      </c>
      <c r="D140" s="187" t="s">
        <v>8948</v>
      </c>
      <c r="E140" s="1020">
        <f>IFERROR(VLOOKUP(C140,'Consolidated Master Sheet'!B:H,3,0),"")</f>
        <v>127.79</v>
      </c>
      <c r="F140" s="151">
        <f t="shared" si="12"/>
        <v>0</v>
      </c>
      <c r="G140" s="1512">
        <f t="shared" si="13"/>
        <v>0</v>
      </c>
      <c r="H140" s="230">
        <f>IFERROR(VLOOKUP(C140,'Consolidated Master Sheet'!B:H,6,0),"")</f>
        <v>1</v>
      </c>
      <c r="I140" s="230">
        <f>IFERROR(VLOOKUP(C140,'Consolidated Master Sheet'!B:H,7,0),"")</f>
        <v>1</v>
      </c>
      <c r="J140" s="31"/>
      <c r="K140" s="1102">
        <f>IFERROR(G140*J140,0)</f>
        <v>0</v>
      </c>
      <c r="L140" s="157"/>
      <c r="M140" s="1029"/>
    </row>
    <row r="141" spans="1:13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41" s="244"/>
      <c r="C141" s="231" t="s">
        <v>1155</v>
      </c>
      <c r="D141" s="232" t="s">
        <v>8949</v>
      </c>
      <c r="E141" s="1017">
        <f>IFERROR(VLOOKUP(C141,'Consolidated Master Sheet'!B:H,3,0),"")</f>
        <v>194.93</v>
      </c>
      <c r="F141" s="152">
        <f t="shared" si="12"/>
        <v>0</v>
      </c>
      <c r="G141" s="1514">
        <f t="shared" si="13"/>
        <v>0</v>
      </c>
      <c r="H141" s="234">
        <f>IFERROR(VLOOKUP(C141,'Consolidated Master Sheet'!B:H,6,0),"")</f>
        <v>50</v>
      </c>
      <c r="I141" s="234">
        <f>IFERROR(VLOOKUP(C141,'Consolidated Master Sheet'!B:H,7,0),"")</f>
        <v>200</v>
      </c>
      <c r="J141" s="28"/>
      <c r="K141" s="1104">
        <f>IFERROR(G141*J141,0)</f>
        <v>0</v>
      </c>
      <c r="L141" s="157"/>
      <c r="M141" s="1029"/>
    </row>
    <row r="142" spans="1:13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42" s="244"/>
      <c r="C142" s="231" t="s">
        <v>1156</v>
      </c>
      <c r="D142" s="232" t="s">
        <v>8950</v>
      </c>
      <c r="E142" s="1080">
        <f>IFERROR(VLOOKUP(C142,'Consolidated Master Sheet'!B:H,3,0),"")</f>
        <v>194.93</v>
      </c>
      <c r="F142" s="152">
        <f t="shared" si="12"/>
        <v>0</v>
      </c>
      <c r="G142" s="1514">
        <f t="shared" si="13"/>
        <v>0</v>
      </c>
      <c r="H142" s="234">
        <f>IFERROR(VLOOKUP(C142,'Consolidated Master Sheet'!B:H,6,0),"")</f>
        <v>50</v>
      </c>
      <c r="I142" s="234">
        <f>IFERROR(VLOOKUP(C142,'Consolidated Master Sheet'!B:H,7,0),"")</f>
        <v>200</v>
      </c>
      <c r="J142" s="33"/>
      <c r="K142" s="1104">
        <f>IFERROR(G142*J142,0)</f>
        <v>0</v>
      </c>
      <c r="L142" s="157"/>
      <c r="M142" s="1029"/>
    </row>
    <row r="143" spans="1:13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43" s="244"/>
      <c r="C143" s="231" t="s">
        <v>1157</v>
      </c>
      <c r="D143" s="232" t="s">
        <v>8951</v>
      </c>
      <c r="E143" s="1017">
        <f>IFERROR(VLOOKUP(C143,'Consolidated Master Sheet'!B:H,3,0),"")</f>
        <v>304.27</v>
      </c>
      <c r="F143" s="152">
        <f t="shared" si="12"/>
        <v>0</v>
      </c>
      <c r="G143" s="1514">
        <f t="shared" si="13"/>
        <v>0</v>
      </c>
      <c r="H143" s="234">
        <f>IFERROR(VLOOKUP(C143,'Consolidated Master Sheet'!B:H,6,0),"")</f>
        <v>25</v>
      </c>
      <c r="I143" s="234">
        <f>IFERROR(VLOOKUP(C143,'Consolidated Master Sheet'!B:H,7,0),"")</f>
        <v>200</v>
      </c>
      <c r="J143" s="33"/>
      <c r="K143" s="1104">
        <f>IFERROR(G143*J143,0)</f>
        <v>0</v>
      </c>
      <c r="L143" s="157"/>
      <c r="M143" s="1029"/>
    </row>
    <row r="144" spans="1:13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44" s="244"/>
      <c r="C144" s="235" t="s">
        <v>1158</v>
      </c>
      <c r="D144" s="194" t="s">
        <v>8952</v>
      </c>
      <c r="E144" s="1018">
        <f>IFERROR(VLOOKUP(C144,'Consolidated Master Sheet'!B:H,3,0),"")</f>
        <v>236.56</v>
      </c>
      <c r="F144" s="153">
        <f t="shared" si="12"/>
        <v>0</v>
      </c>
      <c r="G144" s="1516">
        <f t="shared" si="13"/>
        <v>0</v>
      </c>
      <c r="H144" s="237">
        <f>IFERROR(VLOOKUP(C144,'Consolidated Master Sheet'!B:H,6,0),"")</f>
        <v>30</v>
      </c>
      <c r="I144" s="237">
        <f>IFERROR(VLOOKUP(C144,'Consolidated Master Sheet'!B:H,7,0),"")</f>
        <v>180</v>
      </c>
      <c r="J144" s="29"/>
      <c r="K144" s="1108">
        <f>IFERROR(G144*J144,0)</f>
        <v>0</v>
      </c>
      <c r="L144" s="157"/>
      <c r="M144" s="1029"/>
    </row>
    <row r="145" spans="1:13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45" s="244"/>
      <c r="C145" s="252"/>
      <c r="D145" s="250"/>
      <c r="E145" s="1079" t="str">
        <f>IFERROR(VLOOKUP(C145,'Consolidated Master Sheet'!B:H,3,0),"")</f>
        <v/>
      </c>
      <c r="F145" s="720">
        <f t="shared" si="12"/>
        <v>0</v>
      </c>
      <c r="G145" s="1515">
        <f t="shared" si="13"/>
        <v>0</v>
      </c>
      <c r="H145" s="200" t="str">
        <f>IFERROR(VLOOKUP(C145,'Consolidated Master Sheet'!B:H,6,0),"")</f>
        <v/>
      </c>
      <c r="I145" s="200" t="str">
        <f>IFERROR(VLOOKUP(C145,'Consolidated Master Sheet'!B:H,7,0),"")</f>
        <v/>
      </c>
      <c r="J145" s="68"/>
      <c r="K145" s="1106"/>
      <c r="L145" s="157"/>
      <c r="M145" s="1029"/>
    </row>
    <row r="146" spans="1:13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46" s="244"/>
      <c r="C146" s="228" t="s">
        <v>1159</v>
      </c>
      <c r="D146" s="187" t="s">
        <v>8953</v>
      </c>
      <c r="E146" s="1020">
        <f>IFERROR(VLOOKUP(C146,'Consolidated Master Sheet'!B:H,3,0),"")</f>
        <v>288.22000000000003</v>
      </c>
      <c r="F146" s="151">
        <f t="shared" si="12"/>
        <v>0</v>
      </c>
      <c r="G146" s="1512">
        <f t="shared" si="13"/>
        <v>0</v>
      </c>
      <c r="H146" s="230">
        <f>IFERROR(VLOOKUP(C146,'Consolidated Master Sheet'!B:H,6,0),"")</f>
        <v>25</v>
      </c>
      <c r="I146" s="230">
        <f>IFERROR(VLOOKUP(C146,'Consolidated Master Sheet'!B:H,7,0),"")</f>
        <v>150</v>
      </c>
      <c r="J146" s="31"/>
      <c r="K146" s="1102">
        <f>IFERROR(G146*J146,0)</f>
        <v>0</v>
      </c>
      <c r="L146" s="157"/>
      <c r="M146" s="1029"/>
    </row>
    <row r="147" spans="1:13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47" s="244"/>
      <c r="C147" s="235" t="s">
        <v>1160</v>
      </c>
      <c r="D147" s="194" t="s">
        <v>8954</v>
      </c>
      <c r="E147" s="1018">
        <f>IFERROR(VLOOKUP(C147,'Consolidated Master Sheet'!B:H,3,0),"")</f>
        <v>282.51</v>
      </c>
      <c r="F147" s="153">
        <f t="shared" si="12"/>
        <v>0</v>
      </c>
      <c r="G147" s="1516">
        <f t="shared" si="13"/>
        <v>0</v>
      </c>
      <c r="H147" s="237">
        <f>IFERROR(VLOOKUP(C147,'Consolidated Master Sheet'!B:H,6,0),"")</f>
        <v>20</v>
      </c>
      <c r="I147" s="237">
        <f>IFERROR(VLOOKUP(C147,'Consolidated Master Sheet'!B:H,7,0),"")</f>
        <v>120</v>
      </c>
      <c r="J147" s="29"/>
      <c r="K147" s="1108">
        <f>IFERROR(G147*J147,0)</f>
        <v>0</v>
      </c>
      <c r="L147" s="157"/>
      <c r="M147" s="1029"/>
    </row>
    <row r="148" spans="1:13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48" s="244"/>
      <c r="C148" s="252"/>
      <c r="D148" s="250"/>
      <c r="E148" s="1079" t="str">
        <f>IFERROR(VLOOKUP(C148,'Consolidated Master Sheet'!B:H,3,0),"")</f>
        <v/>
      </c>
      <c r="F148" s="720">
        <f t="shared" si="12"/>
        <v>0</v>
      </c>
      <c r="G148" s="1515">
        <f t="shared" si="13"/>
        <v>0</v>
      </c>
      <c r="H148" s="200" t="str">
        <f>IFERROR(VLOOKUP(C148,'Consolidated Master Sheet'!B:H,6,0),"")</f>
        <v/>
      </c>
      <c r="I148" s="200" t="str">
        <f>IFERROR(VLOOKUP(C148,'Consolidated Master Sheet'!B:H,7,0),"")</f>
        <v/>
      </c>
      <c r="J148" s="68"/>
      <c r="K148" s="1106"/>
      <c r="L148" s="157"/>
      <c r="M148" s="1029"/>
    </row>
    <row r="149" spans="1:13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49" s="244"/>
      <c r="C149" s="231" t="s">
        <v>1161</v>
      </c>
      <c r="D149" s="232" t="s">
        <v>8955</v>
      </c>
      <c r="E149" s="1017">
        <f>IFERROR(VLOOKUP(C149,'Consolidated Master Sheet'!B:H,3,0),"")</f>
        <v>353.2</v>
      </c>
      <c r="F149" s="152">
        <f t="shared" si="12"/>
        <v>0</v>
      </c>
      <c r="G149" s="1514">
        <f t="shared" si="13"/>
        <v>0</v>
      </c>
      <c r="H149" s="234">
        <f>IFERROR(VLOOKUP(C149,'Consolidated Master Sheet'!B:H,6,0),"")</f>
        <v>12</v>
      </c>
      <c r="I149" s="234">
        <f>IFERROR(VLOOKUP(C149,'Consolidated Master Sheet'!B:H,7,0),"")</f>
        <v>72</v>
      </c>
      <c r="J149" s="28"/>
      <c r="K149" s="1104">
        <f>IFERROR(G149*J149,0)</f>
        <v>0</v>
      </c>
      <c r="L149" s="157"/>
      <c r="M149" s="1029"/>
    </row>
    <row r="150" spans="1:13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50" s="244"/>
      <c r="C150" s="235" t="s">
        <v>1162</v>
      </c>
      <c r="D150" s="194" t="s">
        <v>8956</v>
      </c>
      <c r="E150" s="1018">
        <f>IFERROR(VLOOKUP(C150,'Consolidated Master Sheet'!B:H,3,0),"")</f>
        <v>320.99</v>
      </c>
      <c r="F150" s="153">
        <f t="shared" si="12"/>
        <v>0</v>
      </c>
      <c r="G150" s="1516">
        <f t="shared" si="13"/>
        <v>0</v>
      </c>
      <c r="H150" s="237">
        <f>IFERROR(VLOOKUP(C150,'Consolidated Master Sheet'!B:H,6,0),"")</f>
        <v>12</v>
      </c>
      <c r="I150" s="237">
        <f>IFERROR(VLOOKUP(C150,'Consolidated Master Sheet'!B:H,7,0),"")</f>
        <v>72</v>
      </c>
      <c r="J150" s="32"/>
      <c r="K150" s="1108">
        <f>IFERROR(G150*J150,0)</f>
        <v>0</v>
      </c>
      <c r="L150" s="157"/>
      <c r="M150" s="1029"/>
    </row>
    <row r="151" spans="1:13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51" s="244"/>
      <c r="C151" s="252"/>
      <c r="D151" s="250"/>
      <c r="E151" s="1079" t="str">
        <f>IFERROR(VLOOKUP(C151,'Consolidated Master Sheet'!B:H,3,0),"")</f>
        <v/>
      </c>
      <c r="F151" s="720">
        <f t="shared" si="12"/>
        <v>0</v>
      </c>
      <c r="G151" s="1515">
        <f t="shared" si="13"/>
        <v>0</v>
      </c>
      <c r="H151" s="200" t="str">
        <f>IFERROR(VLOOKUP(C151,'Consolidated Master Sheet'!B:H,6,0),"")</f>
        <v/>
      </c>
      <c r="I151" s="200" t="str">
        <f>IFERROR(VLOOKUP(C151,'Consolidated Master Sheet'!B:H,7,0),"")</f>
        <v/>
      </c>
      <c r="J151" s="68"/>
      <c r="K151" s="1106"/>
      <c r="L151" s="157"/>
      <c r="M151" s="1029"/>
    </row>
    <row r="152" spans="1:13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52" s="244"/>
      <c r="C152" s="231" t="s">
        <v>1163</v>
      </c>
      <c r="D152" s="232" t="s">
        <v>8957</v>
      </c>
      <c r="E152" s="1017">
        <f>IFERROR(VLOOKUP(C152,'Consolidated Master Sheet'!B:H,3,0),"")</f>
        <v>437.64</v>
      </c>
      <c r="F152" s="152">
        <f t="shared" si="12"/>
        <v>0</v>
      </c>
      <c r="G152" s="1514">
        <f t="shared" si="13"/>
        <v>0</v>
      </c>
      <c r="H152" s="234">
        <f>IFERROR(VLOOKUP(C152,'Consolidated Master Sheet'!B:H,6,0),"")</f>
        <v>10</v>
      </c>
      <c r="I152" s="234">
        <f>IFERROR(VLOOKUP(C152,'Consolidated Master Sheet'!B:H,7,0),"")</f>
        <v>60</v>
      </c>
      <c r="J152" s="33"/>
      <c r="K152" s="1104">
        <f>IFERROR(G152*J152,0)</f>
        <v>0</v>
      </c>
      <c r="L152" s="157"/>
      <c r="M152" s="1029"/>
    </row>
    <row r="153" spans="1:13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53" s="244"/>
      <c r="C153" s="235" t="s">
        <v>1164</v>
      </c>
      <c r="D153" s="194" t="s">
        <v>8958</v>
      </c>
      <c r="E153" s="1018">
        <f>IFERROR(VLOOKUP(C153,'Consolidated Master Sheet'!B:H,3,0),"")</f>
        <v>482.7</v>
      </c>
      <c r="F153" s="153">
        <f t="shared" si="12"/>
        <v>0</v>
      </c>
      <c r="G153" s="1516">
        <f t="shared" si="13"/>
        <v>0</v>
      </c>
      <c r="H153" s="237">
        <f>IFERROR(VLOOKUP(C153,'Consolidated Master Sheet'!B:H,6,0),"")</f>
        <v>10</v>
      </c>
      <c r="I153" s="237">
        <f>IFERROR(VLOOKUP(C153,'Consolidated Master Sheet'!B:H,7,0),"")</f>
        <v>60</v>
      </c>
      <c r="J153" s="29"/>
      <c r="K153" s="1108">
        <f>IFERROR(G153*J153,0)</f>
        <v>0</v>
      </c>
      <c r="L153" s="157"/>
      <c r="M153" s="1029"/>
    </row>
    <row r="154" spans="1:13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54" s="244"/>
      <c r="C154" s="252"/>
      <c r="D154" s="250"/>
      <c r="E154" s="1079" t="str">
        <f>IFERROR(VLOOKUP(C154,'Consolidated Master Sheet'!B:H,3,0),"")</f>
        <v/>
      </c>
      <c r="F154" s="720">
        <f t="shared" si="12"/>
        <v>0</v>
      </c>
      <c r="G154" s="1515">
        <f t="shared" si="13"/>
        <v>0</v>
      </c>
      <c r="H154" s="200" t="str">
        <f>IFERROR(VLOOKUP(C154,'Consolidated Master Sheet'!B:H,6,0),"")</f>
        <v/>
      </c>
      <c r="I154" s="200" t="str">
        <f>IFERROR(VLOOKUP(C154,'Consolidated Master Sheet'!B:H,7,0),"")</f>
        <v/>
      </c>
      <c r="J154" s="68"/>
      <c r="K154" s="1106"/>
      <c r="L154" s="157"/>
      <c r="M154" s="1029"/>
    </row>
    <row r="155" spans="1:13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55" s="244"/>
      <c r="C155" s="231" t="s">
        <v>1165</v>
      </c>
      <c r="D155" s="232" t="s">
        <v>8959</v>
      </c>
      <c r="E155" s="1017">
        <f>IFERROR(VLOOKUP(C155,'Consolidated Master Sheet'!B:H,3,0),"")</f>
        <v>900.26</v>
      </c>
      <c r="F155" s="152">
        <f t="shared" si="12"/>
        <v>0</v>
      </c>
      <c r="G155" s="1514">
        <f t="shared" si="13"/>
        <v>0</v>
      </c>
      <c r="H155" s="234">
        <f>IFERROR(VLOOKUP(C155,'Consolidated Master Sheet'!B:H,6,0),"")</f>
        <v>10</v>
      </c>
      <c r="I155" s="234">
        <f>IFERROR(VLOOKUP(C155,'Consolidated Master Sheet'!B:H,7,0),"")</f>
        <v>40</v>
      </c>
      <c r="J155" s="33"/>
      <c r="K155" s="1104">
        <f>IFERROR(G155*J155,0)</f>
        <v>0</v>
      </c>
      <c r="L155" s="157"/>
      <c r="M155" s="1029"/>
    </row>
    <row r="156" spans="1:13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56" s="244"/>
      <c r="C156" s="235" t="s">
        <v>1166</v>
      </c>
      <c r="D156" s="194" t="s">
        <v>8960</v>
      </c>
      <c r="E156" s="1018">
        <f>IFERROR(VLOOKUP(C156,'Consolidated Master Sheet'!B:H,3,0),"")</f>
        <v>626.29999999999995</v>
      </c>
      <c r="F156" s="153">
        <f t="shared" si="12"/>
        <v>0</v>
      </c>
      <c r="G156" s="1516">
        <f t="shared" si="13"/>
        <v>0</v>
      </c>
      <c r="H156" s="237">
        <f>IFERROR(VLOOKUP(C156,'Consolidated Master Sheet'!B:H,6,0),"")</f>
        <v>10</v>
      </c>
      <c r="I156" s="237">
        <f>IFERROR(VLOOKUP(C156,'Consolidated Master Sheet'!B:H,7,0),"")</f>
        <v>40</v>
      </c>
      <c r="J156" s="29"/>
      <c r="K156" s="1108">
        <f>IFERROR(G156*J156,0)</f>
        <v>0</v>
      </c>
      <c r="L156" s="157"/>
      <c r="M156" s="1029"/>
    </row>
    <row r="157" spans="1:13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57" s="244"/>
      <c r="C157" s="252"/>
      <c r="D157" s="250"/>
      <c r="E157" s="1079" t="str">
        <f>IFERROR(VLOOKUP(C157,'Consolidated Master Sheet'!B:H,3,0),"")</f>
        <v/>
      </c>
      <c r="F157" s="720">
        <f t="shared" si="12"/>
        <v>0</v>
      </c>
      <c r="G157" s="1515">
        <f t="shared" si="13"/>
        <v>0</v>
      </c>
      <c r="H157" s="200" t="str">
        <f>IFERROR(VLOOKUP(C157,'Consolidated Master Sheet'!B:H,6,0),"")</f>
        <v/>
      </c>
      <c r="I157" s="200" t="str">
        <f>IFERROR(VLOOKUP(C157,'Consolidated Master Sheet'!B:H,7,0),"")</f>
        <v/>
      </c>
      <c r="J157" s="68"/>
      <c r="K157" s="1106"/>
      <c r="L157" s="157"/>
      <c r="M157" s="1029"/>
    </row>
    <row r="158" spans="1:13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58" s="244"/>
      <c r="C158" s="228" t="s">
        <v>1167</v>
      </c>
      <c r="D158" s="187" t="s">
        <v>8961</v>
      </c>
      <c r="E158" s="1020">
        <f>IFERROR(VLOOKUP(C158,'Consolidated Master Sheet'!B:H,3,0),"")</f>
        <v>1577.31</v>
      </c>
      <c r="F158" s="151">
        <f t="shared" si="12"/>
        <v>0</v>
      </c>
      <c r="G158" s="1512">
        <f t="shared" si="13"/>
        <v>0</v>
      </c>
      <c r="H158" s="230">
        <f>IFERROR(VLOOKUP(C158,'Consolidated Master Sheet'!B:H,6,0),"")</f>
        <v>12</v>
      </c>
      <c r="I158" s="230">
        <f>IFERROR(VLOOKUP(C158,'Consolidated Master Sheet'!B:H,7,0),"")</f>
        <v>24</v>
      </c>
      <c r="J158" s="27"/>
      <c r="K158" s="1102">
        <f>IFERROR(G158*J158,0)</f>
        <v>0</v>
      </c>
      <c r="L158" s="157"/>
      <c r="M158" s="1029"/>
    </row>
    <row r="159" spans="1:13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59" s="244"/>
      <c r="C159" s="235" t="s">
        <v>1168</v>
      </c>
      <c r="D159" s="194" t="s">
        <v>8962</v>
      </c>
      <c r="E159" s="1018">
        <f>IFERROR(VLOOKUP(C159,'Consolidated Master Sheet'!B:H,3,0),"")</f>
        <v>1661.44</v>
      </c>
      <c r="F159" s="153">
        <f t="shared" si="12"/>
        <v>0</v>
      </c>
      <c r="G159" s="1516">
        <f t="shared" si="13"/>
        <v>0</v>
      </c>
      <c r="H159" s="237">
        <f>IFERROR(VLOOKUP(C159,'Consolidated Master Sheet'!B:H,6,0),"")</f>
        <v>12</v>
      </c>
      <c r="I159" s="237">
        <f>IFERROR(VLOOKUP(C159,'Consolidated Master Sheet'!B:H,7,0),"")</f>
        <v>24</v>
      </c>
      <c r="J159" s="32"/>
      <c r="K159" s="1108">
        <f>IFERROR(G159*J159,0)</f>
        <v>0</v>
      </c>
      <c r="L159" s="157"/>
      <c r="M159" s="1029"/>
    </row>
    <row r="160" spans="1:13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60" s="244"/>
      <c r="C160" s="252"/>
      <c r="D160" s="250"/>
      <c r="E160" s="1079" t="str">
        <f>IFERROR(VLOOKUP(C160,'Consolidated Master Sheet'!B:H,3,0),"")</f>
        <v/>
      </c>
      <c r="F160" s="720">
        <f t="shared" si="12"/>
        <v>0</v>
      </c>
      <c r="G160" s="1515">
        <f t="shared" si="13"/>
        <v>0</v>
      </c>
      <c r="H160" s="200" t="str">
        <f>IFERROR(VLOOKUP(C160,'Consolidated Master Sheet'!B:H,6,0),"")</f>
        <v/>
      </c>
      <c r="I160" s="200" t="str">
        <f>IFERROR(VLOOKUP(C160,'Consolidated Master Sheet'!B:H,7,0),"")</f>
        <v/>
      </c>
      <c r="J160" s="68"/>
      <c r="K160" s="1106"/>
      <c r="L160" s="157"/>
      <c r="M160" s="1029"/>
    </row>
    <row r="161" spans="1:13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61" s="244"/>
      <c r="C161" s="228" t="s">
        <v>1169</v>
      </c>
      <c r="D161" s="187" t="s">
        <v>8963</v>
      </c>
      <c r="E161" s="1020">
        <f>IFERROR(VLOOKUP(C161,'Consolidated Master Sheet'!B:H,3,0),"")</f>
        <v>2384.98</v>
      </c>
      <c r="F161" s="151">
        <f t="shared" si="12"/>
        <v>0</v>
      </c>
      <c r="G161" s="1512">
        <f t="shared" si="13"/>
        <v>0</v>
      </c>
      <c r="H161" s="230">
        <f>IFERROR(VLOOKUP(C161,'Consolidated Master Sheet'!B:H,6,0),"")</f>
        <v>4</v>
      </c>
      <c r="I161" s="230">
        <f>IFERROR(VLOOKUP(C161,'Consolidated Master Sheet'!B:H,7,0),"")</f>
        <v>16</v>
      </c>
      <c r="J161" s="27"/>
      <c r="K161" s="1102">
        <f>IFERROR(G161*J161,0)</f>
        <v>0</v>
      </c>
      <c r="L161" s="157"/>
      <c r="M161" s="1029"/>
    </row>
    <row r="162" spans="1:13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62" s="244"/>
      <c r="C162" s="231" t="s">
        <v>1170</v>
      </c>
      <c r="D162" s="232" t="s">
        <v>8964</v>
      </c>
      <c r="E162" s="1017">
        <f>IFERROR(VLOOKUP(C162,'Consolidated Master Sheet'!B:H,3,0),"")</f>
        <v>2384.98</v>
      </c>
      <c r="F162" s="152">
        <f t="shared" si="12"/>
        <v>0</v>
      </c>
      <c r="G162" s="1514">
        <f t="shared" si="13"/>
        <v>0</v>
      </c>
      <c r="H162" s="234">
        <f>IFERROR(VLOOKUP(C162,'Consolidated Master Sheet'!B:H,6,0),"")</f>
        <v>4</v>
      </c>
      <c r="I162" s="234">
        <f>IFERROR(VLOOKUP(C162,'Consolidated Master Sheet'!B:H,7,0),"")</f>
        <v>12</v>
      </c>
      <c r="J162" s="33"/>
      <c r="K162" s="1104">
        <f>IFERROR(G162*J162,0)</f>
        <v>0</v>
      </c>
      <c r="L162" s="157"/>
      <c r="M162" s="1029"/>
    </row>
    <row r="163" spans="1:13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63" s="244"/>
      <c r="C163" s="235" t="s">
        <v>1171</v>
      </c>
      <c r="D163" s="194" t="s">
        <v>8965</v>
      </c>
      <c r="E163" s="1018">
        <f>IFERROR(VLOOKUP(C163,'Consolidated Master Sheet'!B:H,3,0),"")</f>
        <v>3719.11</v>
      </c>
      <c r="F163" s="153">
        <f t="shared" si="12"/>
        <v>0</v>
      </c>
      <c r="G163" s="1516">
        <f t="shared" si="13"/>
        <v>0</v>
      </c>
      <c r="H163" s="237">
        <f>IFERROR(VLOOKUP(C163,'Consolidated Master Sheet'!B:H,6,0),"")</f>
        <v>2</v>
      </c>
      <c r="I163" s="237">
        <f>IFERROR(VLOOKUP(C163,'Consolidated Master Sheet'!B:H,7,0),"")</f>
        <v>6</v>
      </c>
      <c r="J163" s="32"/>
      <c r="K163" s="1108">
        <f>IFERROR(G163*J163,0)</f>
        <v>0</v>
      </c>
      <c r="L163" s="157"/>
      <c r="M163" s="1029"/>
    </row>
    <row r="164" spans="1:13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64" s="354"/>
      <c r="C164" s="404"/>
      <c r="D164" s="314" t="s">
        <v>4693</v>
      </c>
      <c r="E164" s="1056" t="str">
        <f>IFERROR(VLOOKUP(C164,'Consolidated Master Sheet'!B:H,3,0),"")</f>
        <v/>
      </c>
      <c r="F164" s="1459">
        <f t="shared" si="12"/>
        <v>0</v>
      </c>
      <c r="G164" s="1518">
        <f t="shared" si="13"/>
        <v>0</v>
      </c>
      <c r="H164" s="315" t="str">
        <f>IFERROR(VLOOKUP(C164,'Consolidated Master Sheet'!B:H,6,0),"")</f>
        <v/>
      </c>
      <c r="I164" s="315" t="str">
        <f>IFERROR(VLOOKUP(C164,'Consolidated Master Sheet'!B:H,7,0),"")</f>
        <v/>
      </c>
      <c r="J164" s="112"/>
      <c r="K164" s="1121"/>
      <c r="L164" s="157"/>
      <c r="M164" s="1029"/>
    </row>
    <row r="165" spans="1:13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65" s="244"/>
      <c r="C165" s="228" t="s">
        <v>1172</v>
      </c>
      <c r="D165" s="187" t="s">
        <v>5026</v>
      </c>
      <c r="E165" s="1020">
        <f>IFERROR(VLOOKUP(C165,'Consolidated Master Sheet'!B:H,3,0),"")</f>
        <v>220.87</v>
      </c>
      <c r="F165" s="151">
        <f t="shared" si="12"/>
        <v>0</v>
      </c>
      <c r="G165" s="1512">
        <f t="shared" si="13"/>
        <v>0</v>
      </c>
      <c r="H165" s="230">
        <f>IFERROR(VLOOKUP(C165,'Consolidated Master Sheet'!B:H,6,0),"")</f>
        <v>50</v>
      </c>
      <c r="I165" s="230">
        <f>IFERROR(VLOOKUP(C165,'Consolidated Master Sheet'!B:H,7,0),"")</f>
        <v>200</v>
      </c>
      <c r="J165" s="27"/>
      <c r="K165" s="1102">
        <f t="shared" ref="K165:K175" si="14">IFERROR(G165*J165,0)</f>
        <v>0</v>
      </c>
      <c r="L165" s="157"/>
      <c r="M165" s="1029"/>
    </row>
    <row r="166" spans="1:13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66" s="244"/>
      <c r="C166" s="231" t="s">
        <v>1173</v>
      </c>
      <c r="D166" s="232" t="s">
        <v>5027</v>
      </c>
      <c r="E166" s="1017">
        <f>IFERROR(VLOOKUP(C166,'Consolidated Master Sheet'!B:H,3,0),"")</f>
        <v>225.21</v>
      </c>
      <c r="F166" s="152">
        <f t="shared" si="12"/>
        <v>0</v>
      </c>
      <c r="G166" s="1514">
        <f t="shared" si="13"/>
        <v>0</v>
      </c>
      <c r="H166" s="234">
        <f>IFERROR(VLOOKUP(C166,'Consolidated Master Sheet'!B:H,6,0),"")</f>
        <v>30</v>
      </c>
      <c r="I166" s="234">
        <f>IFERROR(VLOOKUP(C166,'Consolidated Master Sheet'!B:H,7,0),"")</f>
        <v>120</v>
      </c>
      <c r="J166" s="28"/>
      <c r="K166" s="1104">
        <f t="shared" si="14"/>
        <v>0</v>
      </c>
      <c r="L166" s="157"/>
      <c r="M166" s="1029"/>
    </row>
    <row r="167" spans="1:13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67" s="244"/>
      <c r="C167" s="231" t="s">
        <v>1174</v>
      </c>
      <c r="D167" s="232" t="s">
        <v>5028</v>
      </c>
      <c r="E167" s="1017">
        <f>IFERROR(VLOOKUP(C167,'Consolidated Master Sheet'!B:H,3,0),"")</f>
        <v>213.57</v>
      </c>
      <c r="F167" s="152">
        <f t="shared" si="12"/>
        <v>0</v>
      </c>
      <c r="G167" s="1514">
        <f t="shared" si="13"/>
        <v>0</v>
      </c>
      <c r="H167" s="234">
        <f>IFERROR(VLOOKUP(C167,'Consolidated Master Sheet'!B:H,6,0),"")</f>
        <v>20</v>
      </c>
      <c r="I167" s="234">
        <f>IFERROR(VLOOKUP(C167,'Consolidated Master Sheet'!B:H,7,0),"")</f>
        <v>80</v>
      </c>
      <c r="J167" s="28"/>
      <c r="K167" s="1104">
        <f t="shared" si="14"/>
        <v>0</v>
      </c>
      <c r="L167" s="157"/>
      <c r="M167" s="1029"/>
    </row>
    <row r="168" spans="1:13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68" s="244"/>
      <c r="C168" s="235" t="s">
        <v>1175</v>
      </c>
      <c r="D168" s="194" t="s">
        <v>5029</v>
      </c>
      <c r="E168" s="1018">
        <f>IFERROR(VLOOKUP(C168,'Consolidated Master Sheet'!B:H,3,0),"")</f>
        <v>231.56</v>
      </c>
      <c r="F168" s="153">
        <f t="shared" si="12"/>
        <v>0</v>
      </c>
      <c r="G168" s="1516">
        <f t="shared" si="13"/>
        <v>0</v>
      </c>
      <c r="H168" s="237">
        <f>IFERROR(VLOOKUP(C168,'Consolidated Master Sheet'!B:H,6,0),"")</f>
        <v>10</v>
      </c>
      <c r="I168" s="237">
        <f>IFERROR(VLOOKUP(C168,'Consolidated Master Sheet'!B:H,7,0),"")</f>
        <v>80</v>
      </c>
      <c r="J168" s="29"/>
      <c r="K168" s="1108">
        <f t="shared" si="14"/>
        <v>0</v>
      </c>
      <c r="L168" s="157"/>
      <c r="M168" s="1029"/>
    </row>
    <row r="169" spans="1:13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69" s="244"/>
      <c r="C169" s="264" t="s">
        <v>1176</v>
      </c>
      <c r="D169" s="232" t="s">
        <v>5030</v>
      </c>
      <c r="E169" s="1080">
        <f>IFERROR(VLOOKUP(C169,'Consolidated Master Sheet'!B:H,3,0),"")</f>
        <v>307.18</v>
      </c>
      <c r="F169" s="152">
        <f t="shared" si="12"/>
        <v>0</v>
      </c>
      <c r="G169" s="1514">
        <f t="shared" si="13"/>
        <v>0</v>
      </c>
      <c r="H169" s="234">
        <f>IFERROR(VLOOKUP(C169,'Consolidated Master Sheet'!B:H,6,0),"")</f>
        <v>10</v>
      </c>
      <c r="I169" s="234">
        <f>IFERROR(VLOOKUP(C169,'Consolidated Master Sheet'!B:H,7,0),"")</f>
        <v>60</v>
      </c>
      <c r="J169" s="28"/>
      <c r="K169" s="1104">
        <f t="shared" si="14"/>
        <v>0</v>
      </c>
      <c r="L169" s="157"/>
      <c r="M169" s="1029"/>
    </row>
    <row r="170" spans="1:13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70" s="244"/>
      <c r="C170" s="264" t="s">
        <v>1177</v>
      </c>
      <c r="D170" s="232" t="s">
        <v>5031</v>
      </c>
      <c r="E170" s="1080">
        <f>IFERROR(VLOOKUP(C170,'Consolidated Master Sheet'!B:H,3,0),"")</f>
        <v>428.34</v>
      </c>
      <c r="F170" s="152">
        <f t="shared" si="12"/>
        <v>0</v>
      </c>
      <c r="G170" s="1514">
        <f t="shared" si="13"/>
        <v>0</v>
      </c>
      <c r="H170" s="234">
        <f>IFERROR(VLOOKUP(C170,'Consolidated Master Sheet'!B:H,6,0),"")</f>
        <v>10</v>
      </c>
      <c r="I170" s="234">
        <f>IFERROR(VLOOKUP(C170,'Consolidated Master Sheet'!B:H,7,0),"")</f>
        <v>40</v>
      </c>
      <c r="J170" s="28"/>
      <c r="K170" s="1104">
        <f t="shared" si="14"/>
        <v>0</v>
      </c>
      <c r="L170" s="157"/>
      <c r="M170" s="1029"/>
    </row>
    <row r="171" spans="1:13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71" s="244"/>
      <c r="C171" s="264" t="s">
        <v>1178</v>
      </c>
      <c r="D171" s="232" t="s">
        <v>5032</v>
      </c>
      <c r="E171" s="1017">
        <f>IFERROR(VLOOKUP(C171,'Consolidated Master Sheet'!B:H,3,0),"")</f>
        <v>515.63</v>
      </c>
      <c r="F171" s="152">
        <f t="shared" si="12"/>
        <v>0</v>
      </c>
      <c r="G171" s="1514">
        <f t="shared" si="13"/>
        <v>0</v>
      </c>
      <c r="H171" s="234">
        <f>IFERROR(VLOOKUP(C171,'Consolidated Master Sheet'!B:H,6,0),"")</f>
        <v>6</v>
      </c>
      <c r="I171" s="234">
        <f>IFERROR(VLOOKUP(C171,'Consolidated Master Sheet'!B:H,7,0),"")</f>
        <v>24</v>
      </c>
      <c r="J171" s="28"/>
      <c r="K171" s="1104">
        <f t="shared" si="14"/>
        <v>0</v>
      </c>
      <c r="L171" s="157"/>
      <c r="M171" s="1029"/>
    </row>
    <row r="172" spans="1:13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72" s="244"/>
      <c r="C172" s="231" t="s">
        <v>1179</v>
      </c>
      <c r="D172" s="232" t="s">
        <v>5033</v>
      </c>
      <c r="E172" s="1017">
        <f>IFERROR(VLOOKUP(C172,'Consolidated Master Sheet'!B:H,3,0),"")</f>
        <v>618.88</v>
      </c>
      <c r="F172" s="152">
        <f t="shared" si="12"/>
        <v>0</v>
      </c>
      <c r="G172" s="1514">
        <f t="shared" si="13"/>
        <v>0</v>
      </c>
      <c r="H172" s="234">
        <f>IFERROR(VLOOKUP(C172,'Consolidated Master Sheet'!B:H,6,0),"")</f>
        <v>4</v>
      </c>
      <c r="I172" s="234">
        <f>IFERROR(VLOOKUP(C172,'Consolidated Master Sheet'!B:H,7,0),"")</f>
        <v>16</v>
      </c>
      <c r="J172" s="28"/>
      <c r="K172" s="1104">
        <f t="shared" si="14"/>
        <v>0</v>
      </c>
      <c r="L172" s="157"/>
      <c r="M172" s="1029"/>
    </row>
    <row r="173" spans="1:13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73" s="244"/>
      <c r="C173" s="231" t="s">
        <v>1180</v>
      </c>
      <c r="D173" s="232" t="s">
        <v>5034</v>
      </c>
      <c r="E173" s="1017">
        <f>IFERROR(VLOOKUP(C173,'Consolidated Master Sheet'!B:H,3,0),"")</f>
        <v>1726.39</v>
      </c>
      <c r="F173" s="152">
        <f t="shared" si="12"/>
        <v>0</v>
      </c>
      <c r="G173" s="1514">
        <f t="shared" si="13"/>
        <v>0</v>
      </c>
      <c r="H173" s="234">
        <f>IFERROR(VLOOKUP(C173,'Consolidated Master Sheet'!B:H,6,0),"")</f>
        <v>3</v>
      </c>
      <c r="I173" s="234">
        <f>IFERROR(VLOOKUP(C173,'Consolidated Master Sheet'!B:H,7,0),"")</f>
        <v>9</v>
      </c>
      <c r="J173" s="28"/>
      <c r="K173" s="1104">
        <f t="shared" si="14"/>
        <v>0</v>
      </c>
      <c r="L173" s="157"/>
      <c r="M173" s="1029"/>
    </row>
    <row r="174" spans="1:13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74" s="244"/>
      <c r="C174" s="231" t="s">
        <v>1181</v>
      </c>
      <c r="D174" s="232" t="s">
        <v>5035</v>
      </c>
      <c r="E174" s="1017">
        <f>IFERROR(VLOOKUP(C174,'Consolidated Master Sheet'!B:H,3,0),"")</f>
        <v>2919.81</v>
      </c>
      <c r="F174" s="152">
        <f t="shared" si="12"/>
        <v>0</v>
      </c>
      <c r="G174" s="1514">
        <f t="shared" si="13"/>
        <v>0</v>
      </c>
      <c r="H174" s="234">
        <f>IFERROR(VLOOKUP(C174,'Consolidated Master Sheet'!B:H,6,0),"")</f>
        <v>4</v>
      </c>
      <c r="I174" s="234">
        <f>IFERROR(VLOOKUP(C174,'Consolidated Master Sheet'!B:H,7,0),"")</f>
        <v>8</v>
      </c>
      <c r="J174" s="28"/>
      <c r="K174" s="1104">
        <f t="shared" si="14"/>
        <v>0</v>
      </c>
      <c r="L174" s="157"/>
      <c r="M174" s="1029"/>
    </row>
    <row r="175" spans="1:13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75" s="244"/>
      <c r="C175" s="235" t="s">
        <v>1182</v>
      </c>
      <c r="D175" s="194" t="s">
        <v>5036</v>
      </c>
      <c r="E175" s="1018">
        <f>IFERROR(VLOOKUP(C175,'Consolidated Master Sheet'!B:H,3,0),"")</f>
        <v>7322.99</v>
      </c>
      <c r="F175" s="153">
        <f t="shared" si="12"/>
        <v>0</v>
      </c>
      <c r="G175" s="1516">
        <f t="shared" si="13"/>
        <v>0</v>
      </c>
      <c r="H175" s="237">
        <f>IFERROR(VLOOKUP(C175,'Consolidated Master Sheet'!B:H,6,0),"")</f>
        <v>2</v>
      </c>
      <c r="I175" s="237">
        <f>IFERROR(VLOOKUP(C175,'Consolidated Master Sheet'!B:H,7,0),"")</f>
        <v>4</v>
      </c>
      <c r="J175" s="29"/>
      <c r="K175" s="1108">
        <f t="shared" si="14"/>
        <v>0</v>
      </c>
      <c r="L175" s="157"/>
      <c r="M175" s="1029"/>
    </row>
    <row r="176" spans="1:13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76" s="354"/>
      <c r="C176" s="404"/>
      <c r="D176" s="314" t="s">
        <v>2063</v>
      </c>
      <c r="E176" s="1056" t="str">
        <f>IFERROR(VLOOKUP(C176,'Consolidated Master Sheet'!B:H,3,0),"")</f>
        <v/>
      </c>
      <c r="F176" s="1459">
        <f t="shared" si="12"/>
        <v>0</v>
      </c>
      <c r="G176" s="1518">
        <f t="shared" si="13"/>
        <v>0</v>
      </c>
      <c r="H176" s="315" t="str">
        <f>IFERROR(VLOOKUP(C176,'Consolidated Master Sheet'!B:H,6,0),"")</f>
        <v/>
      </c>
      <c r="I176" s="315" t="str">
        <f>IFERROR(VLOOKUP(C176,'Consolidated Master Sheet'!B:H,7,0),"")</f>
        <v/>
      </c>
      <c r="J176" s="112"/>
      <c r="K176" s="1121"/>
      <c r="L176" s="157"/>
      <c r="M176" s="1029"/>
    </row>
    <row r="177" spans="1:13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77" s="244"/>
      <c r="C177" s="228" t="s">
        <v>1183</v>
      </c>
      <c r="D177" s="187" t="s">
        <v>4939</v>
      </c>
      <c r="E177" s="1020">
        <f>IFERROR(VLOOKUP(C177,'Consolidated Master Sheet'!B:H,3,0),"")</f>
        <v>168.62</v>
      </c>
      <c r="F177" s="151">
        <f t="shared" si="12"/>
        <v>0</v>
      </c>
      <c r="G177" s="1512">
        <f t="shared" si="13"/>
        <v>0</v>
      </c>
      <c r="H177" s="230">
        <f>IFERROR(VLOOKUP(C177,'Consolidated Master Sheet'!B:H,6,0),"")</f>
        <v>20</v>
      </c>
      <c r="I177" s="230">
        <f>IFERROR(VLOOKUP(C177,'Consolidated Master Sheet'!B:H,7,0),"")</f>
        <v>240</v>
      </c>
      <c r="J177" s="27"/>
      <c r="K177" s="1102">
        <f t="shared" ref="K177:K187" si="15">IFERROR(G177*J177,0)</f>
        <v>0</v>
      </c>
      <c r="L177" s="157"/>
      <c r="M177" s="1029"/>
    </row>
    <row r="178" spans="1:13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78" s="244"/>
      <c r="C178" s="231" t="s">
        <v>1184</v>
      </c>
      <c r="D178" s="232" t="s">
        <v>4940</v>
      </c>
      <c r="E178" s="1017">
        <f>IFERROR(VLOOKUP(C178,'Consolidated Master Sheet'!B:H,3,0),"")</f>
        <v>168.62</v>
      </c>
      <c r="F178" s="152">
        <f t="shared" si="12"/>
        <v>0</v>
      </c>
      <c r="G178" s="1514">
        <f t="shared" si="13"/>
        <v>0</v>
      </c>
      <c r="H178" s="234">
        <f>IFERROR(VLOOKUP(C178,'Consolidated Master Sheet'!B:H,6,0),"")</f>
        <v>50</v>
      </c>
      <c r="I178" s="234">
        <f>IFERROR(VLOOKUP(C178,'Consolidated Master Sheet'!B:H,7,0),"")</f>
        <v>200</v>
      </c>
      <c r="J178" s="28"/>
      <c r="K178" s="1104">
        <f t="shared" si="15"/>
        <v>0</v>
      </c>
      <c r="L178" s="157"/>
      <c r="M178" s="1029"/>
    </row>
    <row r="179" spans="1:13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79" s="244"/>
      <c r="C179" s="231" t="s">
        <v>1185</v>
      </c>
      <c r="D179" s="232" t="s">
        <v>4941</v>
      </c>
      <c r="E179" s="1017">
        <f>IFERROR(VLOOKUP(C179,'Consolidated Master Sheet'!B:H,3,0),"")</f>
        <v>256.92</v>
      </c>
      <c r="F179" s="152">
        <f t="shared" si="12"/>
        <v>0</v>
      </c>
      <c r="G179" s="1514">
        <f t="shared" si="13"/>
        <v>0</v>
      </c>
      <c r="H179" s="234">
        <f>IFERROR(VLOOKUP(C179,'Consolidated Master Sheet'!B:H,6,0),"")</f>
        <v>30</v>
      </c>
      <c r="I179" s="234">
        <f>IFERROR(VLOOKUP(C179,'Consolidated Master Sheet'!B:H,7,0),"")</f>
        <v>120</v>
      </c>
      <c r="J179" s="28"/>
      <c r="K179" s="1104">
        <f t="shared" si="15"/>
        <v>0</v>
      </c>
      <c r="L179" s="157"/>
      <c r="M179" s="1029"/>
    </row>
    <row r="180" spans="1:13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80" s="244"/>
      <c r="C180" s="231" t="s">
        <v>1186</v>
      </c>
      <c r="D180" s="232" t="s">
        <v>4942</v>
      </c>
      <c r="E180" s="1017">
        <f>IFERROR(VLOOKUP(C180,'Consolidated Master Sheet'!B:H,3,0),"")</f>
        <v>297.06</v>
      </c>
      <c r="F180" s="152">
        <f t="shared" si="12"/>
        <v>0</v>
      </c>
      <c r="G180" s="1514">
        <f t="shared" si="13"/>
        <v>0</v>
      </c>
      <c r="H180" s="234">
        <f>IFERROR(VLOOKUP(C180,'Consolidated Master Sheet'!B:H,6,0),"")</f>
        <v>15</v>
      </c>
      <c r="I180" s="234">
        <f>IFERROR(VLOOKUP(C180,'Consolidated Master Sheet'!B:H,7,0),"")</f>
        <v>120</v>
      </c>
      <c r="J180" s="28"/>
      <c r="K180" s="1104">
        <f t="shared" si="15"/>
        <v>0</v>
      </c>
      <c r="L180" s="157"/>
      <c r="M180" s="1029"/>
    </row>
    <row r="181" spans="1:13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81" s="244"/>
      <c r="C181" s="231" t="s">
        <v>1187</v>
      </c>
      <c r="D181" s="232" t="s">
        <v>4943</v>
      </c>
      <c r="E181" s="1017">
        <f>IFERROR(VLOOKUP(C181,'Consolidated Master Sheet'!B:H,3,0),"")</f>
        <v>324.60000000000002</v>
      </c>
      <c r="F181" s="152">
        <f t="shared" si="12"/>
        <v>0</v>
      </c>
      <c r="G181" s="1514">
        <f t="shared" si="13"/>
        <v>0</v>
      </c>
      <c r="H181" s="234">
        <f>IFERROR(VLOOKUP(C181,'Consolidated Master Sheet'!B:H,6,0),"")</f>
        <v>10</v>
      </c>
      <c r="I181" s="234">
        <f>IFERROR(VLOOKUP(C181,'Consolidated Master Sheet'!B:H,7,0),"")</f>
        <v>80</v>
      </c>
      <c r="J181" s="28"/>
      <c r="K181" s="1104">
        <f t="shared" si="15"/>
        <v>0</v>
      </c>
      <c r="L181" s="157"/>
      <c r="M181" s="1029"/>
    </row>
    <row r="182" spans="1:13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82" s="244"/>
      <c r="C182" s="231" t="s">
        <v>1188</v>
      </c>
      <c r="D182" s="232" t="s">
        <v>4944</v>
      </c>
      <c r="E182" s="1017">
        <f>IFERROR(VLOOKUP(C182,'Consolidated Master Sheet'!B:H,3,0),"")</f>
        <v>503.88</v>
      </c>
      <c r="F182" s="152">
        <f t="shared" si="12"/>
        <v>0</v>
      </c>
      <c r="G182" s="1514">
        <f t="shared" si="13"/>
        <v>0</v>
      </c>
      <c r="H182" s="234">
        <f>IFERROR(VLOOKUP(C182,'Consolidated Master Sheet'!B:H,6,0),"")</f>
        <v>10</v>
      </c>
      <c r="I182" s="234">
        <f>IFERROR(VLOOKUP(C182,'Consolidated Master Sheet'!B:H,7,0),"")</f>
        <v>60</v>
      </c>
      <c r="J182" s="28"/>
      <c r="K182" s="1104">
        <f t="shared" si="15"/>
        <v>0</v>
      </c>
      <c r="L182" s="157"/>
      <c r="M182" s="1029"/>
    </row>
    <row r="183" spans="1:13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83" s="244"/>
      <c r="C183" s="231" t="s">
        <v>1189</v>
      </c>
      <c r="D183" s="232" t="s">
        <v>4945</v>
      </c>
      <c r="E183" s="1017">
        <f>IFERROR(VLOOKUP(C183,'Consolidated Master Sheet'!B:H,3,0),"")</f>
        <v>651.82000000000005</v>
      </c>
      <c r="F183" s="152">
        <f t="shared" si="12"/>
        <v>0</v>
      </c>
      <c r="G183" s="1514">
        <f t="shared" si="13"/>
        <v>0</v>
      </c>
      <c r="H183" s="234">
        <f>IFERROR(VLOOKUP(C183,'Consolidated Master Sheet'!B:H,6,0),"")</f>
        <v>10</v>
      </c>
      <c r="I183" s="234">
        <f>IFERROR(VLOOKUP(C183,'Consolidated Master Sheet'!B:H,7,0),"")</f>
        <v>40</v>
      </c>
      <c r="J183" s="28"/>
      <c r="K183" s="1104">
        <f t="shared" si="15"/>
        <v>0</v>
      </c>
      <c r="L183" s="157"/>
      <c r="M183" s="1029"/>
    </row>
    <row r="184" spans="1:13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84" s="244"/>
      <c r="C184" s="231" t="s">
        <v>1190</v>
      </c>
      <c r="D184" s="232" t="s">
        <v>4946</v>
      </c>
      <c r="E184" s="1017">
        <f>IFERROR(VLOOKUP(C184,'Consolidated Master Sheet'!B:H,3,0),"")</f>
        <v>902.87</v>
      </c>
      <c r="F184" s="152">
        <f t="shared" si="12"/>
        <v>0</v>
      </c>
      <c r="G184" s="1514">
        <f t="shared" si="13"/>
        <v>0</v>
      </c>
      <c r="H184" s="277">
        <f>IFERROR(VLOOKUP(C184,'Consolidated Master Sheet'!B:H,6,0),"")</f>
        <v>9</v>
      </c>
      <c r="I184" s="277">
        <f>IFERROR(VLOOKUP(C184,'Consolidated Master Sheet'!B:H,7,0),"")</f>
        <v>27</v>
      </c>
      <c r="J184" s="28"/>
      <c r="K184" s="1104">
        <f t="shared" si="15"/>
        <v>0</v>
      </c>
      <c r="L184" s="157"/>
      <c r="M184" s="1029"/>
    </row>
    <row r="185" spans="1:13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85" s="244"/>
      <c r="C185" s="231" t="s">
        <v>1191</v>
      </c>
      <c r="D185" s="232" t="s">
        <v>4947</v>
      </c>
      <c r="E185" s="1017">
        <f>IFERROR(VLOOKUP(C185,'Consolidated Master Sheet'!B:H,3,0),"")</f>
        <v>2345.84</v>
      </c>
      <c r="F185" s="152">
        <f t="shared" si="12"/>
        <v>0</v>
      </c>
      <c r="G185" s="1514">
        <f t="shared" si="13"/>
        <v>0</v>
      </c>
      <c r="H185" s="234">
        <f>IFERROR(VLOOKUP(C185,'Consolidated Master Sheet'!B:H,6,0),"")</f>
        <v>4</v>
      </c>
      <c r="I185" s="234">
        <f>IFERROR(VLOOKUP(C185,'Consolidated Master Sheet'!B:H,7,0),"")</f>
        <v>16</v>
      </c>
      <c r="J185" s="28"/>
      <c r="K185" s="1104">
        <f t="shared" si="15"/>
        <v>0</v>
      </c>
      <c r="L185" s="157"/>
      <c r="M185" s="1029"/>
    </row>
    <row r="186" spans="1:13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86" s="244"/>
      <c r="C186" s="231" t="s">
        <v>1192</v>
      </c>
      <c r="D186" s="232" t="s">
        <v>4948</v>
      </c>
      <c r="E186" s="1017">
        <f>IFERROR(VLOOKUP(C186,'Consolidated Master Sheet'!B:H,3,0),"")</f>
        <v>3083.23</v>
      </c>
      <c r="F186" s="152">
        <f t="shared" si="12"/>
        <v>0</v>
      </c>
      <c r="G186" s="1514">
        <f t="shared" si="13"/>
        <v>0</v>
      </c>
      <c r="H186" s="234">
        <f>IFERROR(VLOOKUP(C186,'Consolidated Master Sheet'!B:H,6,0),"")</f>
        <v>4</v>
      </c>
      <c r="I186" s="234">
        <f>IFERROR(VLOOKUP(C186,'Consolidated Master Sheet'!B:H,7,0),"")</f>
        <v>8</v>
      </c>
      <c r="J186" s="28"/>
      <c r="K186" s="1104">
        <f t="shared" si="15"/>
        <v>0</v>
      </c>
      <c r="L186" s="157"/>
      <c r="M186" s="1029"/>
    </row>
    <row r="187" spans="1:13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87" s="244"/>
      <c r="C187" s="235" t="s">
        <v>1193</v>
      </c>
      <c r="D187" s="194" t="s">
        <v>4949</v>
      </c>
      <c r="E187" s="1018">
        <f>IFERROR(VLOOKUP(C187,'Consolidated Master Sheet'!B:H,3,0),"")</f>
        <v>4229.22</v>
      </c>
      <c r="F187" s="153">
        <f t="shared" si="12"/>
        <v>0</v>
      </c>
      <c r="G187" s="1516">
        <f t="shared" si="13"/>
        <v>0</v>
      </c>
      <c r="H187" s="280">
        <f>IFERROR(VLOOKUP(C187,'Consolidated Master Sheet'!B:H,6,0),"")</f>
        <v>2</v>
      </c>
      <c r="I187" s="280">
        <f>IFERROR(VLOOKUP(C187,'Consolidated Master Sheet'!B:H,7,0),"")</f>
        <v>4</v>
      </c>
      <c r="J187" s="29"/>
      <c r="K187" s="1108">
        <f t="shared" si="15"/>
        <v>0</v>
      </c>
      <c r="L187" s="157"/>
      <c r="M187" s="1029"/>
    </row>
    <row r="188" spans="1:13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88" s="354"/>
      <c r="C188" s="404"/>
      <c r="D188" s="314" t="s">
        <v>4685</v>
      </c>
      <c r="E188" s="1056" t="str">
        <f>IFERROR(VLOOKUP(C188,'Consolidated Master Sheet'!B:H,3,0),"")</f>
        <v/>
      </c>
      <c r="F188" s="1459">
        <f t="shared" si="12"/>
        <v>0</v>
      </c>
      <c r="G188" s="1518">
        <f t="shared" si="13"/>
        <v>0</v>
      </c>
      <c r="H188" s="315" t="str">
        <f>IFERROR(VLOOKUP(C188,'Consolidated Master Sheet'!B:H,6,0),"")</f>
        <v/>
      </c>
      <c r="I188" s="315" t="str">
        <f>IFERROR(VLOOKUP(C188,'Consolidated Master Sheet'!B:H,7,0),"")</f>
        <v/>
      </c>
      <c r="J188" s="112"/>
      <c r="K188" s="1121"/>
      <c r="L188" s="157"/>
      <c r="M188" s="1029"/>
    </row>
    <row r="189" spans="1:13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89" s="244"/>
      <c r="C189" s="228" t="s">
        <v>1194</v>
      </c>
      <c r="D189" s="187" t="s">
        <v>4950</v>
      </c>
      <c r="E189" s="1020">
        <f>IFERROR(VLOOKUP(C189,'Consolidated Master Sheet'!B:H,3,0),"")</f>
        <v>142.41999999999999</v>
      </c>
      <c r="F189" s="151">
        <f t="shared" si="12"/>
        <v>0</v>
      </c>
      <c r="G189" s="1512">
        <f t="shared" si="13"/>
        <v>0</v>
      </c>
      <c r="H189" s="230">
        <f>IFERROR(VLOOKUP(C189,'Consolidated Master Sheet'!B:H,6,0),"")</f>
        <v>30</v>
      </c>
      <c r="I189" s="230">
        <f>IFERROR(VLOOKUP(C189,'Consolidated Master Sheet'!B:H,7,0),"")</f>
        <v>360</v>
      </c>
      <c r="J189" s="27"/>
      <c r="K189" s="1102">
        <f t="shared" ref="K189:K199" si="16">IFERROR(G189*J189,0)</f>
        <v>0</v>
      </c>
      <c r="L189" s="157"/>
      <c r="M189" s="1029"/>
    </row>
    <row r="190" spans="1:13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90" s="244"/>
      <c r="C190" s="231" t="s">
        <v>1195</v>
      </c>
      <c r="D190" s="232" t="s">
        <v>4951</v>
      </c>
      <c r="E190" s="1017">
        <f>IFERROR(VLOOKUP(C190,'Consolidated Master Sheet'!B:H,3,0),"")</f>
        <v>145.37</v>
      </c>
      <c r="F190" s="152">
        <f t="shared" si="12"/>
        <v>0</v>
      </c>
      <c r="G190" s="1514">
        <f t="shared" si="13"/>
        <v>0</v>
      </c>
      <c r="H190" s="234">
        <f>IFERROR(VLOOKUP(C190,'Consolidated Master Sheet'!B:H,6,0),"")</f>
        <v>15</v>
      </c>
      <c r="I190" s="234">
        <f>IFERROR(VLOOKUP(C190,'Consolidated Master Sheet'!B:H,7,0),"")</f>
        <v>180</v>
      </c>
      <c r="J190" s="28"/>
      <c r="K190" s="1104">
        <f t="shared" si="16"/>
        <v>0</v>
      </c>
      <c r="L190" s="157"/>
      <c r="M190" s="1029"/>
    </row>
    <row r="191" spans="1:13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91" s="244"/>
      <c r="C191" s="231" t="s">
        <v>1196</v>
      </c>
      <c r="D191" s="232" t="s">
        <v>4952</v>
      </c>
      <c r="E191" s="1017">
        <f>IFERROR(VLOOKUP(C191,'Consolidated Master Sheet'!B:H,3,0),"")</f>
        <v>173.06</v>
      </c>
      <c r="F191" s="152">
        <f t="shared" si="12"/>
        <v>0</v>
      </c>
      <c r="G191" s="1514">
        <f t="shared" si="13"/>
        <v>0</v>
      </c>
      <c r="H191" s="234">
        <f>IFERROR(VLOOKUP(C191,'Consolidated Master Sheet'!B:H,6,0),"")</f>
        <v>30</v>
      </c>
      <c r="I191" s="234">
        <f>IFERROR(VLOOKUP(C191,'Consolidated Master Sheet'!B:H,7,0),"")</f>
        <v>120</v>
      </c>
      <c r="J191" s="28"/>
      <c r="K191" s="1104">
        <f t="shared" si="16"/>
        <v>0</v>
      </c>
      <c r="L191" s="157"/>
      <c r="M191" s="1029"/>
    </row>
    <row r="192" spans="1:13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92" s="244"/>
      <c r="C192" s="235" t="s">
        <v>1197</v>
      </c>
      <c r="D192" s="194" t="s">
        <v>4953</v>
      </c>
      <c r="E192" s="1018">
        <f>IFERROR(VLOOKUP(C192,'Consolidated Master Sheet'!B:H,3,0),"")</f>
        <v>194.23</v>
      </c>
      <c r="F192" s="153">
        <f t="shared" si="12"/>
        <v>0</v>
      </c>
      <c r="G192" s="1516">
        <f t="shared" si="13"/>
        <v>0</v>
      </c>
      <c r="H192" s="237">
        <f>IFERROR(VLOOKUP(C192,'Consolidated Master Sheet'!B:H,6,0),"")</f>
        <v>15</v>
      </c>
      <c r="I192" s="237">
        <f>IFERROR(VLOOKUP(C192,'Consolidated Master Sheet'!B:H,7,0),"")</f>
        <v>120</v>
      </c>
      <c r="J192" s="29"/>
      <c r="K192" s="1108">
        <f t="shared" si="16"/>
        <v>0</v>
      </c>
      <c r="L192" s="157"/>
      <c r="M192" s="1029"/>
    </row>
    <row r="193" spans="1:13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93" s="244"/>
      <c r="C193" s="231" t="s">
        <v>1198</v>
      </c>
      <c r="D193" s="232" t="s">
        <v>4954</v>
      </c>
      <c r="E193" s="1017">
        <f>IFERROR(VLOOKUP(C193,'Consolidated Master Sheet'!B:H,3,0),"")</f>
        <v>248.99</v>
      </c>
      <c r="F193" s="152">
        <f t="shared" si="12"/>
        <v>0</v>
      </c>
      <c r="G193" s="1514">
        <f t="shared" si="13"/>
        <v>0</v>
      </c>
      <c r="H193" s="234">
        <f>IFERROR(VLOOKUP(C193,'Consolidated Master Sheet'!B:H,6,0),"")</f>
        <v>10</v>
      </c>
      <c r="I193" s="234">
        <f>IFERROR(VLOOKUP(C193,'Consolidated Master Sheet'!B:H,7,0),"")</f>
        <v>80</v>
      </c>
      <c r="J193" s="28"/>
      <c r="K193" s="1104">
        <f t="shared" si="16"/>
        <v>0</v>
      </c>
      <c r="L193" s="157"/>
      <c r="M193" s="1029"/>
    </row>
    <row r="194" spans="1:13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94" s="244"/>
      <c r="C194" s="231" t="s">
        <v>1199</v>
      </c>
      <c r="D194" s="232" t="s">
        <v>4955</v>
      </c>
      <c r="E194" s="1017">
        <f>IFERROR(VLOOKUP(C194,'Consolidated Master Sheet'!B:H,3,0),"")</f>
        <v>391.13</v>
      </c>
      <c r="F194" s="152">
        <f t="shared" si="12"/>
        <v>0</v>
      </c>
      <c r="G194" s="1514">
        <f t="shared" si="13"/>
        <v>0</v>
      </c>
      <c r="H194" s="234">
        <f>IFERROR(VLOOKUP(C194,'Consolidated Master Sheet'!B:H,6,0),"")</f>
        <v>12</v>
      </c>
      <c r="I194" s="234">
        <f>IFERROR(VLOOKUP(C194,'Consolidated Master Sheet'!B:H,7,0),"")</f>
        <v>48</v>
      </c>
      <c r="J194" s="28"/>
      <c r="K194" s="1104">
        <f t="shared" si="16"/>
        <v>0</v>
      </c>
      <c r="L194" s="157"/>
      <c r="M194" s="1029"/>
    </row>
    <row r="195" spans="1:13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95" s="244"/>
      <c r="C195" s="231" t="s">
        <v>1200</v>
      </c>
      <c r="D195" s="232" t="s">
        <v>4956</v>
      </c>
      <c r="E195" s="1017">
        <f>IFERROR(VLOOKUP(C195,'Consolidated Master Sheet'!B:H,3,0),"")</f>
        <v>424.06</v>
      </c>
      <c r="F195" s="152">
        <f t="shared" si="12"/>
        <v>0</v>
      </c>
      <c r="G195" s="1514">
        <f t="shared" si="13"/>
        <v>0</v>
      </c>
      <c r="H195" s="234">
        <f>IFERROR(VLOOKUP(C195,'Consolidated Master Sheet'!B:H,6,0),"")</f>
        <v>12</v>
      </c>
      <c r="I195" s="234">
        <f>IFERROR(VLOOKUP(C195,'Consolidated Master Sheet'!B:H,7,0),"")</f>
        <v>36</v>
      </c>
      <c r="J195" s="28"/>
      <c r="K195" s="1104">
        <f t="shared" si="16"/>
        <v>0</v>
      </c>
      <c r="L195" s="157"/>
      <c r="M195" s="1029"/>
    </row>
    <row r="196" spans="1:13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96" s="244"/>
      <c r="C196" s="231" t="s">
        <v>1201</v>
      </c>
      <c r="D196" s="232" t="s">
        <v>4957</v>
      </c>
      <c r="E196" s="1017">
        <f>IFERROR(VLOOKUP(C196,'Consolidated Master Sheet'!B:H,3,0),"")</f>
        <v>712.51</v>
      </c>
      <c r="F196" s="152">
        <f t="shared" si="12"/>
        <v>0</v>
      </c>
      <c r="G196" s="1514">
        <f t="shared" si="13"/>
        <v>0</v>
      </c>
      <c r="H196" s="234">
        <f>IFERROR(VLOOKUP(C196,'Consolidated Master Sheet'!B:H,6,0),"")</f>
        <v>5</v>
      </c>
      <c r="I196" s="234">
        <f>IFERROR(VLOOKUP(C196,'Consolidated Master Sheet'!B:H,7,0),"")</f>
        <v>20</v>
      </c>
      <c r="J196" s="28"/>
      <c r="K196" s="1104">
        <f t="shared" si="16"/>
        <v>0</v>
      </c>
      <c r="L196" s="157"/>
      <c r="M196" s="1029"/>
    </row>
    <row r="197" spans="1:13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97" s="244"/>
      <c r="C197" s="231" t="s">
        <v>1202</v>
      </c>
      <c r="D197" s="232" t="s">
        <v>4958</v>
      </c>
      <c r="E197" s="1017">
        <f>IFERROR(VLOOKUP(C197,'Consolidated Master Sheet'!B:H,3,0),"")</f>
        <v>1527.57</v>
      </c>
      <c r="F197" s="152">
        <f t="shared" si="12"/>
        <v>0</v>
      </c>
      <c r="G197" s="1514">
        <f t="shared" si="13"/>
        <v>0</v>
      </c>
      <c r="H197" s="234">
        <f>IFERROR(VLOOKUP(C197,'Consolidated Master Sheet'!B:H,6,0),"")</f>
        <v>3</v>
      </c>
      <c r="I197" s="234">
        <f>IFERROR(VLOOKUP(C197,'Consolidated Master Sheet'!B:H,7,0),"")</f>
        <v>12</v>
      </c>
      <c r="J197" s="28"/>
      <c r="K197" s="1104">
        <f t="shared" si="16"/>
        <v>0</v>
      </c>
      <c r="L197" s="157"/>
      <c r="M197" s="1029"/>
    </row>
    <row r="198" spans="1:13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98" s="244"/>
      <c r="C198" s="231" t="s">
        <v>1203</v>
      </c>
      <c r="D198" s="232" t="s">
        <v>4959</v>
      </c>
      <c r="E198" s="1017">
        <f>IFERROR(VLOOKUP(C198,'Consolidated Master Sheet'!B:H,3,0),"")</f>
        <v>1870.39</v>
      </c>
      <c r="F198" s="152">
        <f t="shared" si="12"/>
        <v>0</v>
      </c>
      <c r="G198" s="1514">
        <f t="shared" si="13"/>
        <v>0</v>
      </c>
      <c r="H198" s="234">
        <f>IFERROR(VLOOKUP(C198,'Consolidated Master Sheet'!B:H,6,0),"")</f>
        <v>4</v>
      </c>
      <c r="I198" s="234">
        <f>IFERROR(VLOOKUP(C198,'Consolidated Master Sheet'!B:H,7,0),"")</f>
        <v>8</v>
      </c>
      <c r="J198" s="28"/>
      <c r="K198" s="1104">
        <f t="shared" si="16"/>
        <v>0</v>
      </c>
      <c r="L198" s="157"/>
      <c r="M198" s="1029"/>
    </row>
    <row r="199" spans="1:13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199" s="244"/>
      <c r="C199" s="235" t="s">
        <v>1204</v>
      </c>
      <c r="D199" s="194" t="s">
        <v>4960</v>
      </c>
      <c r="E199" s="1018">
        <f>IFERROR(VLOOKUP(C199,'Consolidated Master Sheet'!B:H,3,0),"")</f>
        <v>5160.32</v>
      </c>
      <c r="F199" s="153">
        <f t="shared" ref="F199:F249" si="17">IF(E199=0,"NET",$F$2)</f>
        <v>0</v>
      </c>
      <c r="G199" s="1516">
        <f t="shared" ref="G199:G249" si="18">IFERROR(ROUND(E199*F199,2),0)</f>
        <v>0</v>
      </c>
      <c r="H199" s="237">
        <f>IFERROR(VLOOKUP(C199,'Consolidated Master Sheet'!B:H,6,0),"")</f>
        <v>2</v>
      </c>
      <c r="I199" s="237">
        <f>IFERROR(VLOOKUP(C199,'Consolidated Master Sheet'!B:H,7,0),"")</f>
        <v>4</v>
      </c>
      <c r="J199" s="29"/>
      <c r="K199" s="1108">
        <f t="shared" si="16"/>
        <v>0</v>
      </c>
      <c r="L199" s="157"/>
      <c r="M199" s="1029"/>
    </row>
    <row r="200" spans="1:13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00" s="354"/>
      <c r="C200" s="404"/>
      <c r="D200" s="314" t="s">
        <v>4686</v>
      </c>
      <c r="E200" s="1056" t="str">
        <f>IFERROR(VLOOKUP(C200,'Consolidated Master Sheet'!B:H,3,0),"")</f>
        <v/>
      </c>
      <c r="F200" s="1459">
        <f t="shared" si="17"/>
        <v>0</v>
      </c>
      <c r="G200" s="1518">
        <f t="shared" si="18"/>
        <v>0</v>
      </c>
      <c r="H200" s="315" t="str">
        <f>IFERROR(VLOOKUP(C200,'Consolidated Master Sheet'!B:H,6,0),"")</f>
        <v/>
      </c>
      <c r="I200" s="315" t="str">
        <f>IFERROR(VLOOKUP(C200,'Consolidated Master Sheet'!B:H,7,0),"")</f>
        <v/>
      </c>
      <c r="J200" s="112"/>
      <c r="K200" s="1121"/>
      <c r="L200" s="157"/>
      <c r="M200" s="1029"/>
    </row>
    <row r="201" spans="1:13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01" s="244"/>
      <c r="C201" s="231" t="s">
        <v>1205</v>
      </c>
      <c r="D201" s="232" t="s">
        <v>4961</v>
      </c>
      <c r="E201" s="1017">
        <f>IFERROR(VLOOKUP(C201,'Consolidated Master Sheet'!B:H,3,0),"")</f>
        <v>149.85</v>
      </c>
      <c r="F201" s="152">
        <f t="shared" si="17"/>
        <v>0</v>
      </c>
      <c r="G201" s="1514">
        <f t="shared" si="18"/>
        <v>0</v>
      </c>
      <c r="H201" s="234">
        <f>IFERROR(VLOOKUP(C201,'Consolidated Master Sheet'!B:H,6,0),"")</f>
        <v>60</v>
      </c>
      <c r="I201" s="234">
        <f>IFERROR(VLOOKUP(C201,'Consolidated Master Sheet'!B:H,7,0),"")</f>
        <v>240</v>
      </c>
      <c r="J201" s="28"/>
      <c r="K201" s="1104">
        <f t="shared" ref="K201:K207" si="19">IFERROR(G201*J201,0)</f>
        <v>0</v>
      </c>
      <c r="L201" s="157"/>
      <c r="M201" s="1029"/>
    </row>
    <row r="202" spans="1:13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02" s="244"/>
      <c r="C202" s="231" t="s">
        <v>1206</v>
      </c>
      <c r="D202" s="232" t="s">
        <v>4962</v>
      </c>
      <c r="E202" s="1017">
        <f>IFERROR(VLOOKUP(C202,'Consolidated Master Sheet'!B:H,3,0),"")</f>
        <v>293.64999999999998</v>
      </c>
      <c r="F202" s="152">
        <f t="shared" si="17"/>
        <v>0</v>
      </c>
      <c r="G202" s="1514">
        <f t="shared" si="18"/>
        <v>0</v>
      </c>
      <c r="H202" s="234">
        <f>IFERROR(VLOOKUP(C202,'Consolidated Master Sheet'!B:H,6,0),"")</f>
        <v>30</v>
      </c>
      <c r="I202" s="234">
        <f>IFERROR(VLOOKUP(C202,'Consolidated Master Sheet'!B:H,7,0),"")</f>
        <v>240</v>
      </c>
      <c r="J202" s="28"/>
      <c r="K202" s="1104">
        <f t="shared" si="19"/>
        <v>0</v>
      </c>
      <c r="L202" s="157"/>
      <c r="M202" s="1029"/>
    </row>
    <row r="203" spans="1:13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03" s="244"/>
      <c r="C203" s="235" t="s">
        <v>1207</v>
      </c>
      <c r="D203" s="194" t="s">
        <v>4963</v>
      </c>
      <c r="E203" s="1018">
        <f>IFERROR(VLOOKUP(C203,'Consolidated Master Sheet'!B:H,3,0),"")</f>
        <v>311.82</v>
      </c>
      <c r="F203" s="153">
        <f t="shared" si="17"/>
        <v>0</v>
      </c>
      <c r="G203" s="1516">
        <f t="shared" si="18"/>
        <v>0</v>
      </c>
      <c r="H203" s="237">
        <f>IFERROR(VLOOKUP(C203,'Consolidated Master Sheet'!B:H,6,0),"")</f>
        <v>15</v>
      </c>
      <c r="I203" s="237">
        <f>IFERROR(VLOOKUP(C203,'Consolidated Master Sheet'!B:H,7,0),"")</f>
        <v>120</v>
      </c>
      <c r="J203" s="29"/>
      <c r="K203" s="1108">
        <f t="shared" si="19"/>
        <v>0</v>
      </c>
      <c r="L203" s="157"/>
      <c r="M203" s="1029"/>
    </row>
    <row r="204" spans="1:13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04" s="244"/>
      <c r="C204" s="231" t="s">
        <v>1208</v>
      </c>
      <c r="D204" s="232" t="s">
        <v>4964</v>
      </c>
      <c r="E204" s="1017">
        <f>IFERROR(VLOOKUP(C204,'Consolidated Master Sheet'!B:H,3,0),"")</f>
        <v>407.83</v>
      </c>
      <c r="F204" s="152">
        <f t="shared" si="17"/>
        <v>0</v>
      </c>
      <c r="G204" s="1514">
        <f t="shared" si="18"/>
        <v>0</v>
      </c>
      <c r="H204" s="234">
        <f>IFERROR(VLOOKUP(C204,'Consolidated Master Sheet'!B:H,6,0),"")</f>
        <v>10</v>
      </c>
      <c r="I204" s="234">
        <f>IFERROR(VLOOKUP(C204,'Consolidated Master Sheet'!B:H,7,0),"")</f>
        <v>80</v>
      </c>
      <c r="J204" s="28"/>
      <c r="K204" s="1104">
        <f t="shared" si="19"/>
        <v>0</v>
      </c>
      <c r="L204" s="157"/>
      <c r="M204" s="1029"/>
    </row>
    <row r="205" spans="1:13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05" s="244"/>
      <c r="C205" s="231" t="s">
        <v>1209</v>
      </c>
      <c r="D205" s="232" t="s">
        <v>4965</v>
      </c>
      <c r="E205" s="1017">
        <f>IFERROR(VLOOKUP(C205,'Consolidated Master Sheet'!B:H,3,0),"")</f>
        <v>532.65</v>
      </c>
      <c r="F205" s="152">
        <f t="shared" si="17"/>
        <v>0</v>
      </c>
      <c r="G205" s="1514">
        <f t="shared" si="18"/>
        <v>0</v>
      </c>
      <c r="H205" s="234">
        <f>IFERROR(VLOOKUP(C205,'Consolidated Master Sheet'!B:H,6,0),"")</f>
        <v>8</v>
      </c>
      <c r="I205" s="234">
        <f>IFERROR(VLOOKUP(C205,'Consolidated Master Sheet'!B:H,7,0),"")</f>
        <v>48</v>
      </c>
      <c r="J205" s="28"/>
      <c r="K205" s="1104">
        <f t="shared" si="19"/>
        <v>0</v>
      </c>
      <c r="L205" s="157"/>
      <c r="M205" s="1029"/>
    </row>
    <row r="206" spans="1:13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06" s="244"/>
      <c r="C206" s="231" t="s">
        <v>1210</v>
      </c>
      <c r="D206" s="232" t="s">
        <v>4966</v>
      </c>
      <c r="E206" s="1017">
        <f>IFERROR(VLOOKUP(C206,'Consolidated Master Sheet'!B:H,3,0),"")</f>
        <v>684.75</v>
      </c>
      <c r="F206" s="152">
        <f t="shared" si="17"/>
        <v>0</v>
      </c>
      <c r="G206" s="1514">
        <f t="shared" si="18"/>
        <v>0</v>
      </c>
      <c r="H206" s="234">
        <f>IFERROR(VLOOKUP(C206,'Consolidated Master Sheet'!B:H,6,0),"")</f>
        <v>8</v>
      </c>
      <c r="I206" s="234">
        <f>IFERROR(VLOOKUP(C206,'Consolidated Master Sheet'!B:H,7,0),"")</f>
        <v>32</v>
      </c>
      <c r="J206" s="28"/>
      <c r="K206" s="1104">
        <f t="shared" si="19"/>
        <v>0</v>
      </c>
      <c r="L206" s="157"/>
      <c r="M206" s="1029"/>
    </row>
    <row r="207" spans="1:13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07" s="244"/>
      <c r="C207" s="231" t="s">
        <v>1211</v>
      </c>
      <c r="D207" s="232" t="s">
        <v>4967</v>
      </c>
      <c r="E207" s="1017">
        <f>IFERROR(VLOOKUP(C207,'Consolidated Master Sheet'!B:H,3,0),"")</f>
        <v>1070.27</v>
      </c>
      <c r="F207" s="152">
        <f t="shared" si="17"/>
        <v>0</v>
      </c>
      <c r="G207" s="1514">
        <f t="shared" si="18"/>
        <v>0</v>
      </c>
      <c r="H207" s="234">
        <f>IFERROR(VLOOKUP(C207,'Consolidated Master Sheet'!B:H,6,0),"")</f>
        <v>5</v>
      </c>
      <c r="I207" s="234">
        <f>IFERROR(VLOOKUP(C207,'Consolidated Master Sheet'!B:H,7,0),"")</f>
        <v>20</v>
      </c>
      <c r="J207" s="28"/>
      <c r="K207" s="1104">
        <f t="shared" si="19"/>
        <v>0</v>
      </c>
      <c r="L207" s="157"/>
      <c r="M207" s="1029"/>
    </row>
    <row r="208" spans="1:13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08" s="354"/>
      <c r="C208" s="404"/>
      <c r="D208" s="314" t="s">
        <v>4690</v>
      </c>
      <c r="E208" s="1056" t="str">
        <f>IFERROR(VLOOKUP(C208,'Consolidated Master Sheet'!B:H,3,0),"")</f>
        <v/>
      </c>
      <c r="F208" s="1459">
        <f t="shared" si="17"/>
        <v>0</v>
      </c>
      <c r="G208" s="1518">
        <f t="shared" si="18"/>
        <v>0</v>
      </c>
      <c r="H208" s="315" t="str">
        <f>IFERROR(VLOOKUP(C208,'Consolidated Master Sheet'!B:H,6,0),"")</f>
        <v/>
      </c>
      <c r="I208" s="315" t="str">
        <f>IFERROR(VLOOKUP(C208,'Consolidated Master Sheet'!B:H,7,0),"")</f>
        <v/>
      </c>
      <c r="J208" s="112"/>
      <c r="K208" s="1121"/>
      <c r="L208" s="157"/>
      <c r="M208" s="1029"/>
    </row>
    <row r="209" spans="1:13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09" s="244"/>
      <c r="C209" s="228" t="s">
        <v>1212</v>
      </c>
      <c r="D209" s="187" t="s">
        <v>4992</v>
      </c>
      <c r="E209" s="1020">
        <f>IFERROR(VLOOKUP(C209,'Consolidated Master Sheet'!B:H,3,0),"")</f>
        <v>202.66</v>
      </c>
      <c r="F209" s="151">
        <f t="shared" si="17"/>
        <v>0</v>
      </c>
      <c r="G209" s="1512">
        <f t="shared" si="18"/>
        <v>0</v>
      </c>
      <c r="H209" s="230">
        <f>IFERROR(VLOOKUP(C209,'Consolidated Master Sheet'!B:H,6,0),"")</f>
        <v>35</v>
      </c>
      <c r="I209" s="230">
        <f>IFERROR(VLOOKUP(C209,'Consolidated Master Sheet'!B:H,7,0),"")</f>
        <v>420</v>
      </c>
      <c r="J209" s="27"/>
      <c r="K209" s="1102">
        <f t="shared" ref="K209:K219" si="20">IFERROR(G209*J209,0)</f>
        <v>0</v>
      </c>
      <c r="L209" s="157"/>
      <c r="M209" s="1029"/>
    </row>
    <row r="210" spans="1:13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10" s="244"/>
      <c r="C210" s="231" t="s">
        <v>1213</v>
      </c>
      <c r="D210" s="232" t="s">
        <v>4993</v>
      </c>
      <c r="E210" s="1017">
        <f>IFERROR(VLOOKUP(C210,'Consolidated Master Sheet'!B:H,3,0),"")</f>
        <v>206.52</v>
      </c>
      <c r="F210" s="152">
        <f t="shared" si="17"/>
        <v>0</v>
      </c>
      <c r="G210" s="1514">
        <f t="shared" si="18"/>
        <v>0</v>
      </c>
      <c r="H210" s="234">
        <f>IFERROR(VLOOKUP(C210,'Consolidated Master Sheet'!B:H,6,0),"")</f>
        <v>15</v>
      </c>
      <c r="I210" s="234">
        <f>IFERROR(VLOOKUP(C210,'Consolidated Master Sheet'!B:H,7,0),"")</f>
        <v>180</v>
      </c>
      <c r="J210" s="28"/>
      <c r="K210" s="1104">
        <f t="shared" si="20"/>
        <v>0</v>
      </c>
      <c r="L210" s="157"/>
      <c r="M210" s="1029"/>
    </row>
    <row r="211" spans="1:13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11" s="244"/>
      <c r="C211" s="231" t="s">
        <v>1214</v>
      </c>
      <c r="D211" s="232" t="s">
        <v>4994</v>
      </c>
      <c r="E211" s="1017">
        <f>IFERROR(VLOOKUP(C211,'Consolidated Master Sheet'!B:H,3,0),"")</f>
        <v>258.45999999999998</v>
      </c>
      <c r="F211" s="152">
        <f t="shared" si="17"/>
        <v>0</v>
      </c>
      <c r="G211" s="1514">
        <f t="shared" si="18"/>
        <v>0</v>
      </c>
      <c r="H211" s="234">
        <f>IFERROR(VLOOKUP(C211,'Consolidated Master Sheet'!B:H,6,0),"")</f>
        <v>10</v>
      </c>
      <c r="I211" s="234">
        <f>IFERROR(VLOOKUP(C211,'Consolidated Master Sheet'!B:H,7,0),"")</f>
        <v>120</v>
      </c>
      <c r="J211" s="28"/>
      <c r="K211" s="1104">
        <f t="shared" si="20"/>
        <v>0</v>
      </c>
      <c r="L211" s="157"/>
      <c r="M211" s="1029"/>
    </row>
    <row r="212" spans="1:13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12" s="244"/>
      <c r="C212" s="235" t="s">
        <v>1215</v>
      </c>
      <c r="D212" s="194" t="s">
        <v>4995</v>
      </c>
      <c r="E212" s="1018">
        <f>IFERROR(VLOOKUP(C212,'Consolidated Master Sheet'!B:H,3,0),"")</f>
        <v>284.68</v>
      </c>
      <c r="F212" s="153">
        <f t="shared" si="17"/>
        <v>0</v>
      </c>
      <c r="G212" s="1516">
        <f t="shared" si="18"/>
        <v>0</v>
      </c>
      <c r="H212" s="237">
        <f>IFERROR(VLOOKUP(C212,'Consolidated Master Sheet'!B:H,6,0),"")</f>
        <v>15</v>
      </c>
      <c r="I212" s="237">
        <f>IFERROR(VLOOKUP(C212,'Consolidated Master Sheet'!B:H,7,0),"")</f>
        <v>90</v>
      </c>
      <c r="J212" s="29"/>
      <c r="K212" s="1108">
        <f t="shared" si="20"/>
        <v>0</v>
      </c>
      <c r="L212" s="157"/>
      <c r="M212" s="1029"/>
    </row>
    <row r="213" spans="1:13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13" s="244"/>
      <c r="C213" s="231" t="s">
        <v>1216</v>
      </c>
      <c r="D213" s="232" t="s">
        <v>4996</v>
      </c>
      <c r="E213" s="1017">
        <f>IFERROR(VLOOKUP(C213,'Consolidated Master Sheet'!B:H,3,0),"")</f>
        <v>350.89</v>
      </c>
      <c r="F213" s="152">
        <f t="shared" si="17"/>
        <v>0</v>
      </c>
      <c r="G213" s="1514">
        <f t="shared" si="18"/>
        <v>0</v>
      </c>
      <c r="H213" s="234">
        <f>IFERROR(VLOOKUP(C213,'Consolidated Master Sheet'!B:H,6,0),"")</f>
        <v>10</v>
      </c>
      <c r="I213" s="234">
        <f>IFERROR(VLOOKUP(C213,'Consolidated Master Sheet'!B:H,7,0),"")</f>
        <v>60</v>
      </c>
      <c r="J213" s="28"/>
      <c r="K213" s="1104">
        <f t="shared" si="20"/>
        <v>0</v>
      </c>
      <c r="L213" s="157"/>
      <c r="M213" s="1029"/>
    </row>
    <row r="214" spans="1:13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14" s="244"/>
      <c r="C214" s="231" t="s">
        <v>1217</v>
      </c>
      <c r="D214" s="232" t="s">
        <v>4997</v>
      </c>
      <c r="E214" s="1017">
        <f>IFERROR(VLOOKUP(C214,'Consolidated Master Sheet'!B:H,3,0),"")</f>
        <v>500.88</v>
      </c>
      <c r="F214" s="152">
        <f t="shared" si="17"/>
        <v>0</v>
      </c>
      <c r="G214" s="1514">
        <f t="shared" si="18"/>
        <v>0</v>
      </c>
      <c r="H214" s="234">
        <f>IFERROR(VLOOKUP(C214,'Consolidated Master Sheet'!B:H,6,0),"")</f>
        <v>10</v>
      </c>
      <c r="I214" s="234">
        <f>IFERROR(VLOOKUP(C214,'Consolidated Master Sheet'!B:H,7,0),"")</f>
        <v>40</v>
      </c>
      <c r="J214" s="28"/>
      <c r="K214" s="1104">
        <f t="shared" si="20"/>
        <v>0</v>
      </c>
      <c r="L214" s="157"/>
      <c r="M214" s="1029"/>
    </row>
    <row r="215" spans="1:13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15" s="244"/>
      <c r="C215" s="231" t="s">
        <v>1218</v>
      </c>
      <c r="D215" s="232" t="s">
        <v>4998</v>
      </c>
      <c r="E215" s="1017">
        <f>IFERROR(VLOOKUP(C215,'Consolidated Master Sheet'!B:H,3,0),"")</f>
        <v>520.89</v>
      </c>
      <c r="F215" s="152">
        <f t="shared" si="17"/>
        <v>0</v>
      </c>
      <c r="G215" s="1514">
        <f t="shared" si="18"/>
        <v>0</v>
      </c>
      <c r="H215" s="234">
        <f>IFERROR(VLOOKUP(C215,'Consolidated Master Sheet'!B:H,6,0),"")</f>
        <v>8</v>
      </c>
      <c r="I215" s="234">
        <f>IFERROR(VLOOKUP(C215,'Consolidated Master Sheet'!B:H,7,0),"")</f>
        <v>32</v>
      </c>
      <c r="J215" s="28"/>
      <c r="K215" s="1104">
        <f t="shared" si="20"/>
        <v>0</v>
      </c>
      <c r="L215" s="157"/>
      <c r="M215" s="1029"/>
    </row>
    <row r="216" spans="1:13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16" s="244"/>
      <c r="C216" s="231" t="s">
        <v>1219</v>
      </c>
      <c r="D216" s="232" t="s">
        <v>4999</v>
      </c>
      <c r="E216" s="1017">
        <f>IFERROR(VLOOKUP(C216,'Consolidated Master Sheet'!B:H,3,0),"")</f>
        <v>832.71</v>
      </c>
      <c r="F216" s="152">
        <f t="shared" si="17"/>
        <v>0</v>
      </c>
      <c r="G216" s="1514">
        <f t="shared" si="18"/>
        <v>0</v>
      </c>
      <c r="H216" s="234">
        <f>IFERROR(VLOOKUP(C216,'Consolidated Master Sheet'!B:H,6,0),"")</f>
        <v>4</v>
      </c>
      <c r="I216" s="234">
        <f>IFERROR(VLOOKUP(C216,'Consolidated Master Sheet'!B:H,7,0),"")</f>
        <v>16</v>
      </c>
      <c r="J216" s="28"/>
      <c r="K216" s="1104">
        <f t="shared" si="20"/>
        <v>0</v>
      </c>
      <c r="L216" s="157"/>
      <c r="M216" s="1029"/>
    </row>
    <row r="217" spans="1:13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17" s="244"/>
      <c r="C217" s="231" t="s">
        <v>1220</v>
      </c>
      <c r="D217" s="232" t="s">
        <v>5000</v>
      </c>
      <c r="E217" s="1017">
        <f>IFERROR(VLOOKUP(C217,'Consolidated Master Sheet'!B:H,3,0),"")</f>
        <v>2559.5100000000002</v>
      </c>
      <c r="F217" s="152">
        <f t="shared" si="17"/>
        <v>0</v>
      </c>
      <c r="G217" s="1514">
        <f t="shared" si="18"/>
        <v>0</v>
      </c>
      <c r="H217" s="234">
        <f>IFERROR(VLOOKUP(C217,'Consolidated Master Sheet'!B:H,6,0),"")</f>
        <v>3</v>
      </c>
      <c r="I217" s="234">
        <f>IFERROR(VLOOKUP(C217,'Consolidated Master Sheet'!B:H,7,0),"")</f>
        <v>9</v>
      </c>
      <c r="J217" s="28"/>
      <c r="K217" s="1104">
        <f t="shared" si="20"/>
        <v>0</v>
      </c>
      <c r="L217" s="157"/>
      <c r="M217" s="1029"/>
    </row>
    <row r="218" spans="1:13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18" s="244"/>
      <c r="C218" s="231" t="s">
        <v>1221</v>
      </c>
      <c r="D218" s="232" t="s">
        <v>5001</v>
      </c>
      <c r="E218" s="1017">
        <f>IFERROR(VLOOKUP(C218,'Consolidated Master Sheet'!B:H,3,0),"")</f>
        <v>2983.84</v>
      </c>
      <c r="F218" s="152">
        <f t="shared" si="17"/>
        <v>0</v>
      </c>
      <c r="G218" s="1514">
        <f t="shared" si="18"/>
        <v>0</v>
      </c>
      <c r="H218" s="234">
        <f>IFERROR(VLOOKUP(C218,'Consolidated Master Sheet'!B:H,6,0),"")</f>
        <v>4</v>
      </c>
      <c r="I218" s="234">
        <f>IFERROR(VLOOKUP(C218,'Consolidated Master Sheet'!B:H,7,0),"")</f>
        <v>8</v>
      </c>
      <c r="J218" s="28"/>
      <c r="K218" s="1104">
        <f t="shared" si="20"/>
        <v>0</v>
      </c>
      <c r="L218" s="157"/>
      <c r="M218" s="1029"/>
    </row>
    <row r="219" spans="1:13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19" s="244"/>
      <c r="C219" s="235" t="s">
        <v>1222</v>
      </c>
      <c r="D219" s="194" t="s">
        <v>5002</v>
      </c>
      <c r="E219" s="1018">
        <f>IFERROR(VLOOKUP(C219,'Consolidated Master Sheet'!B:H,3,0),"")</f>
        <v>7073.68</v>
      </c>
      <c r="F219" s="153">
        <f t="shared" si="17"/>
        <v>0</v>
      </c>
      <c r="G219" s="1516">
        <f t="shared" si="18"/>
        <v>0</v>
      </c>
      <c r="H219" s="237">
        <f>IFERROR(VLOOKUP(C219,'Consolidated Master Sheet'!B:H,6,0),"")</f>
        <v>2</v>
      </c>
      <c r="I219" s="237">
        <f>IFERROR(VLOOKUP(C219,'Consolidated Master Sheet'!B:H,7,0),"")</f>
        <v>4</v>
      </c>
      <c r="J219" s="29"/>
      <c r="K219" s="1108">
        <f t="shared" si="20"/>
        <v>0</v>
      </c>
      <c r="L219" s="157"/>
      <c r="M219" s="1029"/>
    </row>
    <row r="220" spans="1:13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20" s="354"/>
      <c r="C220" s="404"/>
      <c r="D220" s="314" t="s">
        <v>11422</v>
      </c>
      <c r="E220" s="1056" t="str">
        <f>IFERROR(VLOOKUP(C220,'Consolidated Master Sheet'!B:H,3,0),"")</f>
        <v/>
      </c>
      <c r="F220" s="1459">
        <f t="shared" si="17"/>
        <v>0</v>
      </c>
      <c r="G220" s="1518">
        <f t="shared" si="18"/>
        <v>0</v>
      </c>
      <c r="H220" s="315" t="str">
        <f>IFERROR(VLOOKUP(C220,'Consolidated Master Sheet'!B:H,6,0),"")</f>
        <v/>
      </c>
      <c r="I220" s="315" t="str">
        <f>IFERROR(VLOOKUP(C220,'Consolidated Master Sheet'!B:H,7,0),"")</f>
        <v/>
      </c>
      <c r="J220" s="112"/>
      <c r="K220" s="1121"/>
      <c r="L220" s="157"/>
      <c r="M220" s="1029"/>
    </row>
    <row r="221" spans="1:13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21" s="244"/>
      <c r="C221" s="245" t="s">
        <v>1223</v>
      </c>
      <c r="D221" s="246" t="s">
        <v>5003</v>
      </c>
      <c r="E221" s="1028">
        <f>IFERROR(VLOOKUP(C221,'Consolidated Master Sheet'!B:H,3,0),"")</f>
        <v>378.03</v>
      </c>
      <c r="F221" s="154">
        <f t="shared" si="17"/>
        <v>0</v>
      </c>
      <c r="G221" s="1513">
        <f t="shared" si="18"/>
        <v>0</v>
      </c>
      <c r="H221" s="248">
        <f>IFERROR(VLOOKUP(C221,'Consolidated Master Sheet'!B:H,6,0),"")</f>
        <v>15</v>
      </c>
      <c r="I221" s="248">
        <f>IFERROR(VLOOKUP(C221,'Consolidated Master Sheet'!B:H,7,0),"")</f>
        <v>60</v>
      </c>
      <c r="J221" s="34"/>
      <c r="K221" s="1103">
        <f>IFERROR(G221*J221,0)</f>
        <v>0</v>
      </c>
      <c r="L221" s="157"/>
      <c r="M221" s="1029"/>
    </row>
    <row r="222" spans="1:13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22" s="244"/>
      <c r="C222" s="249"/>
      <c r="D222" s="250"/>
      <c r="E222" s="1019" t="str">
        <f>IFERROR(VLOOKUP(C222,'Consolidated Master Sheet'!B:H,3,0),"")</f>
        <v/>
      </c>
      <c r="F222" s="720">
        <f t="shared" si="17"/>
        <v>0</v>
      </c>
      <c r="G222" s="1515">
        <f t="shared" si="18"/>
        <v>0</v>
      </c>
      <c r="H222" s="200" t="str">
        <f>IFERROR(VLOOKUP(C222,'Consolidated Master Sheet'!B:H,6,0),"")</f>
        <v/>
      </c>
      <c r="I222" s="200" t="str">
        <f>IFERROR(VLOOKUP(C222,'Consolidated Master Sheet'!B:H,7,0),"")</f>
        <v/>
      </c>
      <c r="J222" s="68"/>
      <c r="K222" s="1106"/>
      <c r="L222" s="157"/>
      <c r="M222" s="1029"/>
    </row>
    <row r="223" spans="1:13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23" s="244"/>
      <c r="C223" s="228" t="s">
        <v>1224</v>
      </c>
      <c r="D223" s="187" t="s">
        <v>5004</v>
      </c>
      <c r="E223" s="1020">
        <f>IFERROR(VLOOKUP(C223,'Consolidated Master Sheet'!B:H,3,0),"")</f>
        <v>451.33</v>
      </c>
      <c r="F223" s="151">
        <f t="shared" si="17"/>
        <v>0</v>
      </c>
      <c r="G223" s="1512">
        <f t="shared" si="18"/>
        <v>0</v>
      </c>
      <c r="H223" s="230">
        <f>IFERROR(VLOOKUP(C223,'Consolidated Master Sheet'!B:H,6,0),"")</f>
        <v>10</v>
      </c>
      <c r="I223" s="230">
        <f>IFERROR(VLOOKUP(C223,'Consolidated Master Sheet'!B:H,7,0),"")</f>
        <v>60</v>
      </c>
      <c r="J223" s="27"/>
      <c r="K223" s="1102">
        <f>IFERROR(G223*J223,0)</f>
        <v>0</v>
      </c>
      <c r="L223" s="157"/>
      <c r="M223" s="1029"/>
    </row>
    <row r="224" spans="1:13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24" s="244"/>
      <c r="C224" s="235" t="s">
        <v>1225</v>
      </c>
      <c r="D224" s="194" t="s">
        <v>5005</v>
      </c>
      <c r="E224" s="1018">
        <f>IFERROR(VLOOKUP(C224,'Consolidated Master Sheet'!B:H,3,0),"")</f>
        <v>496.54</v>
      </c>
      <c r="F224" s="153">
        <f t="shared" si="17"/>
        <v>0</v>
      </c>
      <c r="G224" s="1516">
        <f t="shared" si="18"/>
        <v>0</v>
      </c>
      <c r="H224" s="237">
        <f>IFERROR(VLOOKUP(C224,'Consolidated Master Sheet'!B:H,6,0),"")</f>
        <v>10</v>
      </c>
      <c r="I224" s="237">
        <f>IFERROR(VLOOKUP(C224,'Consolidated Master Sheet'!B:H,7,0),"")</f>
        <v>60</v>
      </c>
      <c r="J224" s="29"/>
      <c r="K224" s="1108">
        <f>IFERROR(G224*J224,0)</f>
        <v>0</v>
      </c>
      <c r="L224" s="157"/>
      <c r="M224" s="1029"/>
    </row>
    <row r="225" spans="1:13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25" s="244"/>
      <c r="C225" s="252"/>
      <c r="D225" s="250"/>
      <c r="E225" s="1079" t="str">
        <f>IFERROR(VLOOKUP(C225,'Consolidated Master Sheet'!B:H,3,0),"")</f>
        <v/>
      </c>
      <c r="F225" s="720">
        <f t="shared" si="17"/>
        <v>0</v>
      </c>
      <c r="G225" s="1515">
        <f t="shared" si="18"/>
        <v>0</v>
      </c>
      <c r="H225" s="200" t="str">
        <f>IFERROR(VLOOKUP(C225,'Consolidated Master Sheet'!B:H,6,0),"")</f>
        <v/>
      </c>
      <c r="I225" s="200" t="str">
        <f>IFERROR(VLOOKUP(C225,'Consolidated Master Sheet'!B:H,7,0),"")</f>
        <v/>
      </c>
      <c r="J225" s="68"/>
      <c r="K225" s="1106"/>
      <c r="L225" s="157"/>
      <c r="M225" s="1029"/>
    </row>
    <row r="226" spans="1:13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26" s="244"/>
      <c r="C226" s="228" t="s">
        <v>1226</v>
      </c>
      <c r="D226" s="187" t="s">
        <v>5006</v>
      </c>
      <c r="E226" s="1020">
        <f>IFERROR(VLOOKUP(C226,'Consolidated Master Sheet'!B:H,3,0),"")</f>
        <v>658.89</v>
      </c>
      <c r="F226" s="151">
        <f t="shared" si="17"/>
        <v>0</v>
      </c>
      <c r="G226" s="1512">
        <f t="shared" si="18"/>
        <v>0</v>
      </c>
      <c r="H226" s="230">
        <f>IFERROR(VLOOKUP(C226,'Consolidated Master Sheet'!B:H,6,0),"")</f>
        <v>12</v>
      </c>
      <c r="I226" s="230">
        <f>IFERROR(VLOOKUP(C226,'Consolidated Master Sheet'!B:H,7,0),"")</f>
        <v>48</v>
      </c>
      <c r="J226" s="27"/>
      <c r="K226" s="1102">
        <f>IFERROR(G226*J226,0)</f>
        <v>0</v>
      </c>
      <c r="L226" s="157"/>
      <c r="M226" s="1029"/>
    </row>
    <row r="227" spans="1:13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27" s="244"/>
      <c r="C227" s="235" t="s">
        <v>1227</v>
      </c>
      <c r="D227" s="194" t="s">
        <v>5007</v>
      </c>
      <c r="E227" s="1018">
        <f>IFERROR(VLOOKUP(C227,'Consolidated Master Sheet'!B:H,3,0),"")</f>
        <v>658.89</v>
      </c>
      <c r="F227" s="153">
        <f t="shared" si="17"/>
        <v>0</v>
      </c>
      <c r="G227" s="1516">
        <f t="shared" si="18"/>
        <v>0</v>
      </c>
      <c r="H227" s="237">
        <f>IFERROR(VLOOKUP(C227,'Consolidated Master Sheet'!B:H,6,0),"")</f>
        <v>12</v>
      </c>
      <c r="I227" s="237">
        <f>IFERROR(VLOOKUP(C227,'Consolidated Master Sheet'!B:H,7,0),"")</f>
        <v>48</v>
      </c>
      <c r="J227" s="29"/>
      <c r="K227" s="1108">
        <f>IFERROR(G227*J227,0)</f>
        <v>0</v>
      </c>
      <c r="L227" s="157"/>
      <c r="M227" s="1029"/>
    </row>
    <row r="228" spans="1:13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28" s="244"/>
      <c r="C228" s="252"/>
      <c r="D228" s="250"/>
      <c r="E228" s="1079" t="str">
        <f>IFERROR(VLOOKUP(C228,'Consolidated Master Sheet'!B:H,3,0),"")</f>
        <v/>
      </c>
      <c r="F228" s="720">
        <f t="shared" si="17"/>
        <v>0</v>
      </c>
      <c r="G228" s="1515">
        <f t="shared" si="18"/>
        <v>0</v>
      </c>
      <c r="H228" s="200" t="str">
        <f>IFERROR(VLOOKUP(C228,'Consolidated Master Sheet'!B:H,6,0),"")</f>
        <v/>
      </c>
      <c r="I228" s="200" t="str">
        <f>IFERROR(VLOOKUP(C228,'Consolidated Master Sheet'!B:H,7,0),"")</f>
        <v/>
      </c>
      <c r="J228" s="68"/>
      <c r="K228" s="1106"/>
      <c r="L228" s="157"/>
      <c r="M228" s="1029"/>
    </row>
    <row r="229" spans="1:13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29" s="244"/>
      <c r="C229" s="231" t="s">
        <v>1228</v>
      </c>
      <c r="D229" s="232" t="s">
        <v>5008</v>
      </c>
      <c r="E229" s="1017">
        <f>IFERROR(VLOOKUP(C229,'Consolidated Master Sheet'!B:H,3,0),"")</f>
        <v>767.66</v>
      </c>
      <c r="F229" s="152">
        <f t="shared" si="17"/>
        <v>0</v>
      </c>
      <c r="G229" s="1514">
        <f t="shared" si="18"/>
        <v>0</v>
      </c>
      <c r="H229" s="234">
        <f>IFERROR(VLOOKUP(C229,'Consolidated Master Sheet'!B:H,6,0),"")</f>
        <v>8</v>
      </c>
      <c r="I229" s="234">
        <f>IFERROR(VLOOKUP(C229,'Consolidated Master Sheet'!B:H,7,0),"")</f>
        <v>32</v>
      </c>
      <c r="J229" s="28"/>
      <c r="K229" s="1104">
        <f>IFERROR(G229*J229,0)</f>
        <v>0</v>
      </c>
      <c r="L229" s="157"/>
      <c r="M229" s="1029"/>
    </row>
    <row r="230" spans="1:13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30" s="244"/>
      <c r="C230" s="235" t="s">
        <v>1229</v>
      </c>
      <c r="D230" s="194" t="s">
        <v>5009</v>
      </c>
      <c r="E230" s="1018">
        <f>IFERROR(VLOOKUP(C230,'Consolidated Master Sheet'!B:H,3,0),"")</f>
        <v>1039.67</v>
      </c>
      <c r="F230" s="153">
        <f t="shared" si="17"/>
        <v>0</v>
      </c>
      <c r="G230" s="1516">
        <f t="shared" si="18"/>
        <v>0</v>
      </c>
      <c r="H230" s="237">
        <f>IFERROR(VLOOKUP(C230,'Consolidated Master Sheet'!B:H,6,0),"")</f>
        <v>8</v>
      </c>
      <c r="I230" s="237">
        <f>IFERROR(VLOOKUP(C230,'Consolidated Master Sheet'!B:H,7,0),"")</f>
        <v>32</v>
      </c>
      <c r="J230" s="29"/>
      <c r="K230" s="1108">
        <f>IFERROR(G230*J230,0)</f>
        <v>0</v>
      </c>
      <c r="L230" s="157"/>
      <c r="M230" s="1029"/>
    </row>
    <row r="231" spans="1:13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31" s="244"/>
      <c r="C231" s="252"/>
      <c r="D231" s="250"/>
      <c r="E231" s="1079" t="str">
        <f>IFERROR(VLOOKUP(C231,'Consolidated Master Sheet'!B:H,3,0),"")</f>
        <v/>
      </c>
      <c r="F231" s="720">
        <f t="shared" si="17"/>
        <v>0</v>
      </c>
      <c r="G231" s="1515">
        <f t="shared" si="18"/>
        <v>0</v>
      </c>
      <c r="H231" s="200" t="str">
        <f>IFERROR(VLOOKUP(C231,'Consolidated Master Sheet'!B:H,6,0),"")</f>
        <v/>
      </c>
      <c r="I231" s="200" t="str">
        <f>IFERROR(VLOOKUP(C231,'Consolidated Master Sheet'!B:H,7,0),"")</f>
        <v/>
      </c>
      <c r="J231" s="68"/>
      <c r="K231" s="1106"/>
      <c r="L231" s="157"/>
      <c r="M231" s="1029"/>
    </row>
    <row r="232" spans="1:13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32" s="244"/>
      <c r="C232" s="231" t="s">
        <v>1230</v>
      </c>
      <c r="D232" s="232" t="s">
        <v>5010</v>
      </c>
      <c r="E232" s="1017">
        <f>IFERROR(VLOOKUP(C232,'Consolidated Master Sheet'!B:H,3,0),"")</f>
        <v>1514.05</v>
      </c>
      <c r="F232" s="152">
        <f t="shared" si="17"/>
        <v>0</v>
      </c>
      <c r="G232" s="1514">
        <f t="shared" si="18"/>
        <v>0</v>
      </c>
      <c r="H232" s="234">
        <f>IFERROR(VLOOKUP(C232,'Consolidated Master Sheet'!B:H,6,0),"")</f>
        <v>6</v>
      </c>
      <c r="I232" s="234">
        <f>IFERROR(VLOOKUP(C232,'Consolidated Master Sheet'!B:H,7,0),"")</f>
        <v>18</v>
      </c>
      <c r="J232" s="28"/>
      <c r="K232" s="1104">
        <f>IFERROR(G232*J232,0)</f>
        <v>0</v>
      </c>
      <c r="L232" s="157"/>
      <c r="M232" s="1029"/>
    </row>
    <row r="233" spans="1:13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33" s="244"/>
      <c r="C233" s="235" t="s">
        <v>1231</v>
      </c>
      <c r="D233" s="194" t="s">
        <v>5011</v>
      </c>
      <c r="E233" s="1018">
        <f>IFERROR(VLOOKUP(C233,'Consolidated Master Sheet'!B:H,3,0),"")</f>
        <v>1197.93</v>
      </c>
      <c r="F233" s="153">
        <f t="shared" si="17"/>
        <v>0</v>
      </c>
      <c r="G233" s="1516">
        <f t="shared" si="18"/>
        <v>0</v>
      </c>
      <c r="H233" s="237">
        <f>IFERROR(VLOOKUP(C233,'Consolidated Master Sheet'!B:H,6,0),"")</f>
        <v>6</v>
      </c>
      <c r="I233" s="237">
        <f>IFERROR(VLOOKUP(C233,'Consolidated Master Sheet'!B:H,7,0),"")</f>
        <v>18</v>
      </c>
      <c r="J233" s="29"/>
      <c r="K233" s="1108">
        <f>IFERROR(G233*J233,0)</f>
        <v>0</v>
      </c>
      <c r="L233" s="157"/>
      <c r="M233" s="1029"/>
    </row>
    <row r="234" spans="1:13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34" s="244"/>
      <c r="C234" s="252"/>
      <c r="D234" s="250"/>
      <c r="E234" s="1079" t="str">
        <f>IFERROR(VLOOKUP(C234,'Consolidated Master Sheet'!B:H,3,0),"")</f>
        <v/>
      </c>
      <c r="F234" s="720">
        <f t="shared" si="17"/>
        <v>0</v>
      </c>
      <c r="G234" s="1515">
        <f t="shared" si="18"/>
        <v>0</v>
      </c>
      <c r="H234" s="200" t="str">
        <f>IFERROR(VLOOKUP(C234,'Consolidated Master Sheet'!B:H,6,0),"")</f>
        <v/>
      </c>
      <c r="I234" s="200" t="str">
        <f>IFERROR(VLOOKUP(C234,'Consolidated Master Sheet'!B:H,7,0),"")</f>
        <v/>
      </c>
      <c r="J234" s="68"/>
      <c r="K234" s="1106"/>
      <c r="L234" s="157"/>
      <c r="M234" s="1029"/>
    </row>
    <row r="235" spans="1:13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35" s="244"/>
      <c r="C235" s="228" t="s">
        <v>1232</v>
      </c>
      <c r="D235" s="187" t="s">
        <v>5012</v>
      </c>
      <c r="E235" s="1020">
        <f>IFERROR(VLOOKUP(C235,'Consolidated Master Sheet'!B:H,3,0),"")</f>
        <v>1865.26</v>
      </c>
      <c r="F235" s="151">
        <f t="shared" si="17"/>
        <v>0</v>
      </c>
      <c r="G235" s="1512">
        <f t="shared" si="18"/>
        <v>0</v>
      </c>
      <c r="H235" s="230">
        <f>IFERROR(VLOOKUP(C235,'Consolidated Master Sheet'!B:H,6,0),"")</f>
        <v>3</v>
      </c>
      <c r="I235" s="230">
        <f>IFERROR(VLOOKUP(C235,'Consolidated Master Sheet'!B:H,7,0),"")</f>
        <v>12</v>
      </c>
      <c r="J235" s="27"/>
      <c r="K235" s="1102">
        <f>IFERROR(G235*J235,0)</f>
        <v>0</v>
      </c>
      <c r="L235" s="157"/>
      <c r="M235" s="1029"/>
    </row>
    <row r="236" spans="1:13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36" s="244"/>
      <c r="C236" s="231" t="s">
        <v>1233</v>
      </c>
      <c r="D236" s="232" t="s">
        <v>5013</v>
      </c>
      <c r="E236" s="1017">
        <f>IFERROR(VLOOKUP(C236,'Consolidated Master Sheet'!B:H,3,0),"")</f>
        <v>4956.9799999999996</v>
      </c>
      <c r="F236" s="152">
        <f t="shared" si="17"/>
        <v>0</v>
      </c>
      <c r="G236" s="1514">
        <f t="shared" si="18"/>
        <v>0</v>
      </c>
      <c r="H236" s="234">
        <f>IFERROR(VLOOKUP(C236,'Consolidated Master Sheet'!B:H,6,0),"")</f>
        <v>1</v>
      </c>
      <c r="I236" s="234">
        <f>IFERROR(VLOOKUP(C236,'Consolidated Master Sheet'!B:H,7,0),"")</f>
        <v>8</v>
      </c>
      <c r="J236" s="28"/>
      <c r="K236" s="1104">
        <f>IFERROR(G236*J236,0)</f>
        <v>0</v>
      </c>
      <c r="L236" s="157"/>
      <c r="M236" s="1029"/>
    </row>
    <row r="237" spans="1:13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37" s="244"/>
      <c r="C237" s="231" t="s">
        <v>1234</v>
      </c>
      <c r="D237" s="232" t="s">
        <v>5014</v>
      </c>
      <c r="E237" s="1017">
        <f>IFERROR(VLOOKUP(C237,'Consolidated Master Sheet'!B:H,3,0),"")</f>
        <v>4956.9799999999996</v>
      </c>
      <c r="F237" s="152">
        <f t="shared" si="17"/>
        <v>0</v>
      </c>
      <c r="G237" s="1514">
        <f t="shared" si="18"/>
        <v>0</v>
      </c>
      <c r="H237" s="234">
        <f>IFERROR(VLOOKUP(C237,'Consolidated Master Sheet'!B:H,6,0),"")</f>
        <v>2</v>
      </c>
      <c r="I237" s="234">
        <f>IFERROR(VLOOKUP(C237,'Consolidated Master Sheet'!B:H,7,0),"")</f>
        <v>4</v>
      </c>
      <c r="J237" s="28"/>
      <c r="K237" s="1104">
        <f>IFERROR(G237*J237,0)</f>
        <v>0</v>
      </c>
      <c r="L237" s="157"/>
      <c r="M237" s="1029"/>
    </row>
    <row r="238" spans="1:13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38" s="244"/>
      <c r="C238" s="235" t="s">
        <v>1235</v>
      </c>
      <c r="D238" s="194" t="s">
        <v>5015</v>
      </c>
      <c r="E238" s="1018">
        <f>IFERROR(VLOOKUP(C238,'Consolidated Master Sheet'!B:H,3,0),"")</f>
        <v>4956.9799999999996</v>
      </c>
      <c r="F238" s="153">
        <f t="shared" si="17"/>
        <v>0</v>
      </c>
      <c r="G238" s="1516">
        <f t="shared" si="18"/>
        <v>0</v>
      </c>
      <c r="H238" s="237">
        <f>IFERROR(VLOOKUP(C238,'Consolidated Master Sheet'!B:H,6,0),"")</f>
        <v>2</v>
      </c>
      <c r="I238" s="237">
        <f>IFERROR(VLOOKUP(C238,'Consolidated Master Sheet'!B:H,7,0),"")</f>
        <v>4</v>
      </c>
      <c r="J238" s="29"/>
      <c r="K238" s="1108">
        <f>IFERROR(G238*J238,0)</f>
        <v>0</v>
      </c>
      <c r="L238" s="157"/>
      <c r="M238" s="1029"/>
    </row>
    <row r="239" spans="1:13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39" s="354"/>
      <c r="C239" s="404"/>
      <c r="D239" s="314" t="s">
        <v>11421</v>
      </c>
      <c r="E239" s="1056" t="str">
        <f>IFERROR(VLOOKUP(C239,'Consolidated Master Sheet'!B:H,3,0),"")</f>
        <v/>
      </c>
      <c r="F239" s="1459">
        <f t="shared" si="17"/>
        <v>0</v>
      </c>
      <c r="G239" s="1518">
        <f t="shared" si="18"/>
        <v>0</v>
      </c>
      <c r="H239" s="315" t="str">
        <f>IFERROR(VLOOKUP(C239,'Consolidated Master Sheet'!B:H,6,0),"")</f>
        <v/>
      </c>
      <c r="I239" s="315" t="str">
        <f>IFERROR(VLOOKUP(C239,'Consolidated Master Sheet'!B:H,7,0),"")</f>
        <v/>
      </c>
      <c r="J239" s="112"/>
      <c r="K239" s="1121"/>
      <c r="L239" s="157"/>
      <c r="M239" s="1029"/>
    </row>
    <row r="240" spans="1:13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40" s="244"/>
      <c r="C240" s="260" t="s">
        <v>1236</v>
      </c>
      <c r="D240" s="187" t="s">
        <v>5048</v>
      </c>
      <c r="E240" s="1020">
        <f>IFERROR(VLOOKUP(C240,'Consolidated Master Sheet'!B:H,3,0),"")</f>
        <v>84.06</v>
      </c>
      <c r="F240" s="151">
        <f t="shared" si="17"/>
        <v>0</v>
      </c>
      <c r="G240" s="1512">
        <f t="shared" si="18"/>
        <v>0</v>
      </c>
      <c r="H240" s="230">
        <f>IFERROR(VLOOKUP(C240,'Consolidated Master Sheet'!B:H,6,0),"")</f>
        <v>40</v>
      </c>
      <c r="I240" s="230">
        <f>IFERROR(VLOOKUP(C240,'Consolidated Master Sheet'!B:H,7,0),"")</f>
        <v>480</v>
      </c>
      <c r="J240" s="27"/>
      <c r="K240" s="1102">
        <f t="shared" ref="K240:K249" si="21">IFERROR(G240*J240,0)</f>
        <v>0</v>
      </c>
      <c r="L240" s="157"/>
      <c r="M240" s="1029"/>
    </row>
    <row r="241" spans="1:13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41" s="244"/>
      <c r="C241" s="258" t="s">
        <v>1237</v>
      </c>
      <c r="D241" s="232" t="s">
        <v>5049</v>
      </c>
      <c r="E241" s="1017">
        <f>IFERROR(VLOOKUP(C241,'Consolidated Master Sheet'!B:H,3,0),"")</f>
        <v>95.32</v>
      </c>
      <c r="F241" s="152">
        <f t="shared" si="17"/>
        <v>0</v>
      </c>
      <c r="G241" s="1514">
        <f t="shared" si="18"/>
        <v>0</v>
      </c>
      <c r="H241" s="234">
        <f>IFERROR(VLOOKUP(C241,'Consolidated Master Sheet'!B:H,6,0),"")</f>
        <v>30</v>
      </c>
      <c r="I241" s="234">
        <f>IFERROR(VLOOKUP(C241,'Consolidated Master Sheet'!B:H,7,0),"")</f>
        <v>360</v>
      </c>
      <c r="J241" s="28"/>
      <c r="K241" s="1104">
        <f t="shared" si="21"/>
        <v>0</v>
      </c>
      <c r="L241" s="157"/>
      <c r="M241" s="1029"/>
    </row>
    <row r="242" spans="1:13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42" s="244"/>
      <c r="C242" s="258" t="s">
        <v>1238</v>
      </c>
      <c r="D242" s="232" t="s">
        <v>5050</v>
      </c>
      <c r="E242" s="1017">
        <f>IFERROR(VLOOKUP(C242,'Consolidated Master Sheet'!B:H,3,0),"")</f>
        <v>139.84</v>
      </c>
      <c r="F242" s="152">
        <f t="shared" si="17"/>
        <v>0</v>
      </c>
      <c r="G242" s="1514">
        <f t="shared" si="18"/>
        <v>0</v>
      </c>
      <c r="H242" s="234">
        <f>IFERROR(VLOOKUP(C242,'Consolidated Master Sheet'!B:H,6,0),"")</f>
        <v>20</v>
      </c>
      <c r="I242" s="234">
        <f>IFERROR(VLOOKUP(C242,'Consolidated Master Sheet'!B:H,7,0),"")</f>
        <v>240</v>
      </c>
      <c r="J242" s="28"/>
      <c r="K242" s="1104">
        <f t="shared" si="21"/>
        <v>0</v>
      </c>
      <c r="L242" s="157"/>
      <c r="M242" s="1029"/>
    </row>
    <row r="243" spans="1:13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43" s="244"/>
      <c r="C243" s="259" t="s">
        <v>1239</v>
      </c>
      <c r="D243" s="194" t="s">
        <v>5051</v>
      </c>
      <c r="E243" s="1018">
        <f>IFERROR(VLOOKUP(C243,'Consolidated Master Sheet'!B:H,3,0),"")</f>
        <v>167.12</v>
      </c>
      <c r="F243" s="153">
        <f t="shared" si="17"/>
        <v>0</v>
      </c>
      <c r="G243" s="1516">
        <f t="shared" si="18"/>
        <v>0</v>
      </c>
      <c r="H243" s="237">
        <f>IFERROR(VLOOKUP(C243,'Consolidated Master Sheet'!B:H,6,0),"")</f>
        <v>50</v>
      </c>
      <c r="I243" s="237">
        <f>IFERROR(VLOOKUP(C243,'Consolidated Master Sheet'!B:H,7,0),"")</f>
        <v>200</v>
      </c>
      <c r="J243" s="29"/>
      <c r="K243" s="1108">
        <f t="shared" si="21"/>
        <v>0</v>
      </c>
      <c r="L243" s="157"/>
      <c r="M243" s="1029"/>
    </row>
    <row r="244" spans="1:13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44" s="244"/>
      <c r="C244" s="258" t="s">
        <v>1240</v>
      </c>
      <c r="D244" s="232" t="s">
        <v>5052</v>
      </c>
      <c r="E244" s="1017">
        <f>IFERROR(VLOOKUP(C244,'Consolidated Master Sheet'!B:H,3,0),"")</f>
        <v>228.73</v>
      </c>
      <c r="F244" s="152">
        <f t="shared" si="17"/>
        <v>0</v>
      </c>
      <c r="G244" s="1514">
        <f t="shared" si="18"/>
        <v>0</v>
      </c>
      <c r="H244" s="234">
        <f>IFERROR(VLOOKUP(C244,'Consolidated Master Sheet'!B:H,6,0),"")</f>
        <v>25</v>
      </c>
      <c r="I244" s="234">
        <f>IFERROR(VLOOKUP(C244,'Consolidated Master Sheet'!B:H,7,0),"")</f>
        <v>100</v>
      </c>
      <c r="J244" s="28"/>
      <c r="K244" s="1104">
        <f t="shared" si="21"/>
        <v>0</v>
      </c>
      <c r="L244" s="157"/>
      <c r="M244" s="1029"/>
    </row>
    <row r="245" spans="1:13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45" s="244"/>
      <c r="C245" s="258" t="s">
        <v>1241</v>
      </c>
      <c r="D245" s="232" t="s">
        <v>5053</v>
      </c>
      <c r="E245" s="1017">
        <f>IFERROR(VLOOKUP(C245,'Consolidated Master Sheet'!B:H,3,0),"")</f>
        <v>271.35000000000002</v>
      </c>
      <c r="F245" s="152">
        <f t="shared" si="17"/>
        <v>0</v>
      </c>
      <c r="G245" s="1514">
        <f t="shared" si="18"/>
        <v>0</v>
      </c>
      <c r="H245" s="234">
        <f>IFERROR(VLOOKUP(C245,'Consolidated Master Sheet'!B:H,6,0),"")</f>
        <v>15</v>
      </c>
      <c r="I245" s="234">
        <f>IFERROR(VLOOKUP(C245,'Consolidated Master Sheet'!B:H,7,0),"")</f>
        <v>60</v>
      </c>
      <c r="J245" s="28"/>
      <c r="K245" s="1104">
        <f t="shared" si="21"/>
        <v>0</v>
      </c>
      <c r="L245" s="157"/>
      <c r="M245" s="1029"/>
    </row>
    <row r="246" spans="1:13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46" s="244"/>
      <c r="C246" s="258" t="s">
        <v>1242</v>
      </c>
      <c r="D246" s="232" t="s">
        <v>5054</v>
      </c>
      <c r="E246" s="1017">
        <f>IFERROR(VLOOKUP(C246,'Consolidated Master Sheet'!B:H,3,0),"")</f>
        <v>380.48</v>
      </c>
      <c r="F246" s="152">
        <f t="shared" si="17"/>
        <v>0</v>
      </c>
      <c r="G246" s="1514">
        <f t="shared" si="18"/>
        <v>0</v>
      </c>
      <c r="H246" s="234">
        <f>IFERROR(VLOOKUP(C246,'Consolidated Master Sheet'!B:H,6,0),"")</f>
        <v>10</v>
      </c>
      <c r="I246" s="234">
        <f>IFERROR(VLOOKUP(C246,'Consolidated Master Sheet'!B:H,7,0),"")</f>
        <v>80</v>
      </c>
      <c r="J246" s="28"/>
      <c r="K246" s="1104">
        <f t="shared" si="21"/>
        <v>0</v>
      </c>
      <c r="L246" s="157"/>
      <c r="M246" s="1029"/>
    </row>
    <row r="247" spans="1:13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47" s="244"/>
      <c r="C247" s="258" t="s">
        <v>1243</v>
      </c>
      <c r="D247" s="232" t="s">
        <v>5055</v>
      </c>
      <c r="E247" s="1017">
        <f>IFERROR(VLOOKUP(C247,'Consolidated Master Sheet'!B:H,3,0),"")</f>
        <v>526.41999999999996</v>
      </c>
      <c r="F247" s="152">
        <f t="shared" si="17"/>
        <v>0</v>
      </c>
      <c r="G247" s="1514">
        <f t="shared" si="18"/>
        <v>0</v>
      </c>
      <c r="H247" s="234">
        <f>IFERROR(VLOOKUP(C247,'Consolidated Master Sheet'!B:H,6,0),"")</f>
        <v>6</v>
      </c>
      <c r="I247" s="234">
        <f>IFERROR(VLOOKUP(C247,'Consolidated Master Sheet'!B:H,7,0),"")</f>
        <v>48</v>
      </c>
      <c r="J247" s="28"/>
      <c r="K247" s="1104">
        <f t="shared" si="21"/>
        <v>0</v>
      </c>
      <c r="L247" s="157"/>
      <c r="M247" s="1029"/>
    </row>
    <row r="248" spans="1:13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48" s="244"/>
      <c r="C248" s="258" t="s">
        <v>1244</v>
      </c>
      <c r="D248" s="232" t="s">
        <v>5056</v>
      </c>
      <c r="E248" s="1017">
        <f>IFERROR(VLOOKUP(C248,'Consolidated Master Sheet'!B:H,3,0),"")</f>
        <v>1570.73</v>
      </c>
      <c r="F248" s="152">
        <f t="shared" si="17"/>
        <v>0</v>
      </c>
      <c r="G248" s="1514">
        <f t="shared" si="18"/>
        <v>0</v>
      </c>
      <c r="H248" s="234">
        <f>IFERROR(VLOOKUP(C248,'Consolidated Master Sheet'!B:H,6,0),"")</f>
        <v>6</v>
      </c>
      <c r="I248" s="234">
        <f>IFERROR(VLOOKUP(C248,'Consolidated Master Sheet'!B:H,7,0),"")</f>
        <v>24</v>
      </c>
      <c r="J248" s="28"/>
      <c r="K248" s="1104">
        <f t="shared" si="21"/>
        <v>0</v>
      </c>
      <c r="L248" s="157"/>
      <c r="M248" s="1029"/>
    </row>
    <row r="249" spans="1:13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49" s="299"/>
      <c r="C249" s="258" t="s">
        <v>1245</v>
      </c>
      <c r="D249" s="232" t="s">
        <v>5057</v>
      </c>
      <c r="E249" s="1017">
        <f>IFERROR(VLOOKUP(C249,'Consolidated Master Sheet'!B:H,3,0),"")</f>
        <v>2063.34</v>
      </c>
      <c r="F249" s="152">
        <f t="shared" si="17"/>
        <v>0</v>
      </c>
      <c r="G249" s="1514">
        <f t="shared" si="18"/>
        <v>0</v>
      </c>
      <c r="H249" s="234">
        <f>IFERROR(VLOOKUP(C249,'Consolidated Master Sheet'!B:H,6,0),"")</f>
        <v>3</v>
      </c>
      <c r="I249" s="234">
        <f>IFERROR(VLOOKUP(C249,'Consolidated Master Sheet'!B:H,7,0),"")</f>
        <v>12</v>
      </c>
      <c r="J249" s="28"/>
      <c r="K249" s="1104">
        <f t="shared" si="21"/>
        <v>0</v>
      </c>
      <c r="L249" s="157"/>
      <c r="M249" s="1029"/>
    </row>
    <row r="250" spans="1:13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50" s="157"/>
      <c r="C250" s="882"/>
      <c r="D250" s="205"/>
      <c r="E250" s="1029"/>
      <c r="F250" s="883"/>
      <c r="G250" s="1551"/>
      <c r="H250" s="204"/>
      <c r="I250" s="204"/>
      <c r="J250" s="46"/>
      <c r="K250" s="1029"/>
      <c r="L250" s="157"/>
      <c r="M250" s="1029"/>
    </row>
    <row r="251" spans="1:13" hidden="1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51" s="157"/>
      <c r="C251" s="882"/>
      <c r="D251" s="205"/>
      <c r="E251" s="1029"/>
      <c r="F251" s="883"/>
      <c r="G251" s="1551"/>
      <c r="H251" s="204"/>
      <c r="I251" s="204"/>
      <c r="J251" s="46"/>
      <c r="K251" s="1029"/>
      <c r="L251" s="157"/>
      <c r="M251" s="1029"/>
    </row>
    <row r="252" spans="1:13" hidden="1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52" s="157"/>
      <c r="C252" s="882"/>
      <c r="D252" s="205"/>
      <c r="E252" s="1029"/>
      <c r="F252" s="883"/>
      <c r="G252" s="1551"/>
      <c r="H252" s="204"/>
      <c r="I252" s="204"/>
      <c r="J252" s="46"/>
      <c r="K252" s="1029"/>
      <c r="L252" s="157"/>
      <c r="M252" s="1029"/>
    </row>
    <row r="253" spans="1:13" hidden="1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53" s="157"/>
      <c r="C253" s="882"/>
      <c r="D253" s="205"/>
      <c r="E253" s="1029"/>
      <c r="F253" s="883"/>
      <c r="G253" s="1551"/>
      <c r="H253" s="204"/>
      <c r="I253" s="204"/>
      <c r="J253" s="46"/>
      <c r="K253" s="1029"/>
      <c r="L253" s="157"/>
      <c r="M253" s="1029"/>
    </row>
    <row r="254" spans="1:13" hidden="1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54" s="157"/>
      <c r="C254" s="882"/>
      <c r="D254" s="205"/>
      <c r="E254" s="1029"/>
      <c r="F254" s="883"/>
      <c r="G254" s="1551"/>
      <c r="H254" s="204"/>
      <c r="I254" s="204"/>
      <c r="J254" s="46"/>
      <c r="K254" s="1029"/>
      <c r="L254" s="157"/>
      <c r="M254" s="1029"/>
    </row>
    <row r="255" spans="1:13" hidden="1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55" s="157"/>
      <c r="C255" s="882"/>
      <c r="D255" s="205"/>
      <c r="E255" s="1029"/>
      <c r="F255" s="883"/>
      <c r="G255" s="1551"/>
      <c r="H255" s="204"/>
      <c r="I255" s="204"/>
      <c r="J255" s="46"/>
      <c r="K255" s="1029"/>
      <c r="L255" s="157"/>
      <c r="M255" s="1029"/>
    </row>
    <row r="256" spans="1:13" hidden="1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56" s="157"/>
      <c r="C256" s="882"/>
      <c r="D256" s="205"/>
      <c r="E256" s="1029"/>
      <c r="F256" s="883"/>
      <c r="G256" s="1551"/>
      <c r="H256" s="204"/>
      <c r="I256" s="204"/>
      <c r="J256" s="46"/>
      <c r="K256" s="1029"/>
      <c r="L256" s="157"/>
      <c r="M256" s="1029"/>
    </row>
    <row r="257" spans="1:13" hidden="1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57" s="157"/>
      <c r="C257" s="882"/>
      <c r="D257" s="205"/>
      <c r="E257" s="1029"/>
      <c r="F257" s="883"/>
      <c r="G257" s="1551"/>
      <c r="H257" s="204"/>
      <c r="I257" s="204"/>
      <c r="J257" s="46"/>
      <c r="K257" s="1029"/>
      <c r="L257" s="157"/>
      <c r="M257" s="1029"/>
    </row>
    <row r="258" spans="1:13" hidden="1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58" s="157"/>
      <c r="C258" s="882"/>
      <c r="D258" s="205"/>
      <c r="E258" s="1029"/>
      <c r="F258" s="883"/>
      <c r="G258" s="1551"/>
      <c r="H258" s="204"/>
      <c r="I258" s="204"/>
      <c r="J258" s="46"/>
      <c r="K258" s="1029"/>
      <c r="L258" s="157"/>
      <c r="M258" s="1029"/>
    </row>
    <row r="259" spans="1:13" hidden="1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59" s="157"/>
      <c r="C259" s="882"/>
      <c r="D259" s="205"/>
      <c r="E259" s="1029"/>
      <c r="F259" s="883"/>
      <c r="G259" s="1551"/>
      <c r="H259" s="204"/>
      <c r="I259" s="204"/>
      <c r="J259" s="46"/>
      <c r="K259" s="1029"/>
      <c r="L259" s="157"/>
      <c r="M259" s="1029"/>
    </row>
    <row r="260" spans="1:13" hidden="1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60" s="157"/>
      <c r="C260" s="882"/>
      <c r="D260" s="205"/>
      <c r="E260" s="1029"/>
      <c r="F260" s="883"/>
      <c r="G260" s="1551"/>
      <c r="H260" s="204"/>
      <c r="I260" s="204"/>
      <c r="J260" s="46"/>
      <c r="K260" s="1029"/>
      <c r="L260" s="157"/>
      <c r="M260" s="1029"/>
    </row>
    <row r="261" spans="1:13" hidden="1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61" s="157"/>
      <c r="C261" s="882"/>
      <c r="D261" s="205"/>
      <c r="E261" s="1029"/>
      <c r="F261" s="883"/>
      <c r="G261" s="1551"/>
      <c r="H261" s="204"/>
      <c r="I261" s="204"/>
      <c r="J261" s="46"/>
      <c r="K261" s="1029"/>
      <c r="L261" s="157"/>
      <c r="M261" s="1029"/>
    </row>
    <row r="262" spans="1:13" hidden="1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62" s="157"/>
      <c r="C262" s="882"/>
      <c r="D262" s="505"/>
      <c r="E262" s="1029"/>
      <c r="F262" s="883"/>
      <c r="G262" s="1551"/>
      <c r="H262" s="204"/>
      <c r="I262" s="204"/>
      <c r="J262" s="46"/>
      <c r="K262" s="1029"/>
      <c r="L262" s="157"/>
      <c r="M262" s="1029"/>
    </row>
    <row r="263" spans="1:13" hidden="1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63" s="157"/>
      <c r="C263" s="882"/>
      <c r="D263" s="205"/>
      <c r="E263" s="1029"/>
      <c r="F263" s="883"/>
      <c r="G263" s="1551"/>
      <c r="H263" s="204"/>
      <c r="I263" s="204"/>
      <c r="J263" s="46"/>
      <c r="K263" s="1029"/>
      <c r="L263" s="157"/>
      <c r="M263" s="1029"/>
    </row>
    <row r="264" spans="1:13" hidden="1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64" s="157"/>
      <c r="C264" s="882"/>
      <c r="D264" s="205"/>
      <c r="E264" s="1029"/>
      <c r="F264" s="883"/>
      <c r="G264" s="1551"/>
      <c r="H264" s="204"/>
      <c r="I264" s="204"/>
      <c r="J264" s="46"/>
      <c r="K264" s="1029"/>
      <c r="L264" s="157"/>
      <c r="M264" s="1029"/>
    </row>
    <row r="265" spans="1:13" hidden="1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65" s="157"/>
      <c r="C265" s="882"/>
      <c r="D265" s="205"/>
      <c r="E265" s="1029"/>
      <c r="F265" s="883"/>
      <c r="G265" s="1551"/>
      <c r="H265" s="204"/>
      <c r="I265" s="204"/>
      <c r="J265" s="46"/>
      <c r="K265" s="1029"/>
      <c r="L265" s="157"/>
      <c r="M265" s="1029"/>
    </row>
    <row r="266" spans="1:13" hidden="1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66" s="157"/>
      <c r="C266" s="882"/>
      <c r="D266" s="205"/>
      <c r="E266" s="1029"/>
      <c r="F266" s="883"/>
      <c r="G266" s="1551"/>
      <c r="H266" s="204"/>
      <c r="I266" s="204"/>
      <c r="J266" s="46"/>
      <c r="K266" s="1029"/>
      <c r="L266" s="157"/>
      <c r="M266" s="1029"/>
    </row>
    <row r="267" spans="1:13" hidden="1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67" s="157"/>
      <c r="C267" s="882"/>
      <c r="D267" s="205"/>
      <c r="E267" s="1029"/>
      <c r="F267" s="883"/>
      <c r="G267" s="1551"/>
      <c r="H267" s="204"/>
      <c r="I267" s="204"/>
      <c r="J267" s="46"/>
      <c r="K267" s="1029"/>
      <c r="L267" s="157"/>
      <c r="M267" s="1029"/>
    </row>
    <row r="268" spans="1:13" hidden="1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68" s="157"/>
      <c r="C268" s="882"/>
      <c r="D268" s="205"/>
      <c r="E268" s="1029"/>
      <c r="F268" s="883"/>
      <c r="G268" s="1551"/>
      <c r="H268" s="204"/>
      <c r="I268" s="204"/>
      <c r="J268" s="46"/>
      <c r="K268" s="1029"/>
      <c r="L268" s="157"/>
      <c r="M268" s="1029"/>
    </row>
    <row r="269" spans="1:13" hidden="1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69" s="157"/>
      <c r="C269" s="882"/>
      <c r="D269" s="205"/>
      <c r="E269" s="1029"/>
      <c r="F269" s="883"/>
      <c r="G269" s="1551"/>
      <c r="H269" s="204"/>
      <c r="I269" s="204"/>
      <c r="J269" s="46"/>
      <c r="K269" s="1029"/>
      <c r="L269" s="157"/>
      <c r="M269" s="1029"/>
    </row>
    <row r="270" spans="1:13" hidden="1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70" s="157"/>
      <c r="C270" s="882"/>
      <c r="D270" s="205"/>
      <c r="E270" s="1029"/>
      <c r="F270" s="883"/>
      <c r="G270" s="1551"/>
      <c r="H270" s="204"/>
      <c r="I270" s="204"/>
      <c r="J270" s="46"/>
      <c r="K270" s="1029"/>
      <c r="L270" s="157"/>
      <c r="M270" s="1029"/>
    </row>
    <row r="271" spans="1:13" hidden="1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71" s="157"/>
      <c r="C271" s="882"/>
      <c r="D271" s="205"/>
      <c r="E271" s="1029"/>
      <c r="F271" s="883"/>
      <c r="G271" s="1551"/>
      <c r="H271" s="204"/>
      <c r="I271" s="204"/>
      <c r="J271" s="46"/>
      <c r="K271" s="1029"/>
      <c r="L271" s="157"/>
      <c r="M271" s="1029"/>
    </row>
    <row r="272" spans="1:13" hidden="1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72" s="157"/>
      <c r="C272" s="882"/>
      <c r="D272" s="205"/>
      <c r="E272" s="1029"/>
      <c r="F272" s="883"/>
      <c r="G272" s="1551"/>
      <c r="H272" s="204"/>
      <c r="I272" s="204"/>
      <c r="J272" s="46"/>
      <c r="K272" s="1029"/>
      <c r="L272" s="157"/>
      <c r="M272" s="1029"/>
    </row>
    <row r="273" spans="1:13" hidden="1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73" s="157"/>
      <c r="C273" s="882"/>
      <c r="D273" s="205"/>
      <c r="E273" s="1029"/>
      <c r="F273" s="883"/>
      <c r="G273" s="1551"/>
      <c r="H273" s="204"/>
      <c r="I273" s="204"/>
      <c r="J273" s="46"/>
      <c r="K273" s="1029"/>
      <c r="L273" s="157"/>
      <c r="M273" s="1029"/>
    </row>
    <row r="274" spans="1:13" hidden="1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74" s="157"/>
      <c r="C274" s="882"/>
      <c r="D274" s="205"/>
      <c r="E274" s="1029"/>
      <c r="F274" s="883"/>
      <c r="G274" s="1551"/>
      <c r="H274" s="204"/>
      <c r="I274" s="204"/>
      <c r="J274" s="46"/>
      <c r="K274" s="1029"/>
      <c r="L274" s="157"/>
      <c r="M274" s="1029"/>
    </row>
    <row r="275" spans="1:13" hidden="1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75" s="157"/>
      <c r="C275" s="882"/>
      <c r="D275" s="205"/>
      <c r="E275" s="1029"/>
      <c r="F275" s="883"/>
      <c r="G275" s="1551"/>
      <c r="H275" s="204"/>
      <c r="I275" s="204"/>
      <c r="J275" s="46"/>
      <c r="K275" s="1029"/>
      <c r="L275" s="157"/>
      <c r="M275" s="1029"/>
    </row>
    <row r="276" spans="1:13" hidden="1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76" s="157"/>
      <c r="C276" s="882"/>
      <c r="D276" s="205"/>
      <c r="E276" s="1029"/>
      <c r="F276" s="883"/>
      <c r="G276" s="1551"/>
      <c r="H276" s="204"/>
      <c r="I276" s="204"/>
      <c r="J276" s="46"/>
      <c r="K276" s="1029"/>
      <c r="L276" s="157"/>
      <c r="M276" s="1029"/>
    </row>
    <row r="277" spans="1:13" hidden="1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77" s="157"/>
      <c r="C277" s="882"/>
      <c r="D277" s="205"/>
      <c r="E277" s="1029"/>
      <c r="F277" s="883"/>
      <c r="G277" s="1551"/>
      <c r="H277" s="204"/>
      <c r="I277" s="204"/>
      <c r="J277" s="46"/>
      <c r="K277" s="1029"/>
      <c r="L277" s="157"/>
      <c r="M277" s="1029"/>
    </row>
    <row r="278" spans="1:13" hidden="1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78" s="157"/>
      <c r="C278" s="882"/>
      <c r="D278" s="205"/>
      <c r="E278" s="1029"/>
      <c r="F278" s="883"/>
      <c r="G278" s="1551"/>
      <c r="H278" s="204"/>
      <c r="I278" s="204"/>
      <c r="J278" s="46"/>
      <c r="K278" s="1029"/>
      <c r="L278" s="157"/>
      <c r="M278" s="1029"/>
    </row>
    <row r="279" spans="1:13" hidden="1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79" s="157"/>
      <c r="C279" s="882"/>
      <c r="D279" s="205"/>
      <c r="E279" s="1029"/>
      <c r="F279" s="883"/>
      <c r="G279" s="1551"/>
      <c r="H279" s="204"/>
      <c r="I279" s="204"/>
      <c r="J279" s="46"/>
      <c r="K279" s="1029"/>
      <c r="L279" s="157"/>
      <c r="M279" s="1029"/>
    </row>
    <row r="280" spans="1:13" hidden="1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80" s="157"/>
      <c r="C280" s="882"/>
      <c r="D280" s="205"/>
      <c r="E280" s="1029"/>
      <c r="F280" s="883"/>
      <c r="G280" s="1551"/>
      <c r="H280" s="204"/>
      <c r="I280" s="204"/>
      <c r="J280" s="46"/>
      <c r="K280" s="1029"/>
      <c r="L280" s="157"/>
      <c r="M280" s="1029"/>
    </row>
    <row r="281" spans="1:13" hidden="1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81" s="157"/>
      <c r="C281" s="882"/>
      <c r="D281" s="205"/>
      <c r="E281" s="1029"/>
      <c r="F281" s="883"/>
      <c r="G281" s="1551"/>
      <c r="H281" s="204"/>
      <c r="I281" s="204"/>
      <c r="J281" s="46"/>
      <c r="K281" s="1029"/>
      <c r="L281" s="157"/>
      <c r="M281" s="1029"/>
    </row>
    <row r="282" spans="1:13" hidden="1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82" s="157"/>
      <c r="C282" s="882"/>
      <c r="D282" s="205"/>
      <c r="E282" s="1029"/>
      <c r="F282" s="883"/>
      <c r="G282" s="1551"/>
      <c r="H282" s="204"/>
      <c r="I282" s="204"/>
      <c r="J282" s="46"/>
      <c r="K282" s="1029"/>
      <c r="L282" s="157"/>
      <c r="M282" s="1029"/>
    </row>
    <row r="283" spans="1:13" hidden="1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83" s="157"/>
      <c r="C283" s="882"/>
      <c r="D283" s="205"/>
      <c r="E283" s="1029"/>
      <c r="F283" s="883"/>
      <c r="G283" s="1551"/>
      <c r="H283" s="204"/>
      <c r="I283" s="204"/>
      <c r="J283" s="46"/>
      <c r="K283" s="1029"/>
      <c r="L283" s="157"/>
      <c r="M283" s="1029"/>
    </row>
    <row r="284" spans="1:13" hidden="1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84" s="157"/>
      <c r="C284" s="882"/>
      <c r="D284" s="205"/>
      <c r="E284" s="1029"/>
      <c r="F284" s="883"/>
      <c r="G284" s="1551"/>
      <c r="H284" s="204"/>
      <c r="I284" s="204"/>
      <c r="J284" s="46"/>
      <c r="K284" s="1029"/>
      <c r="L284" s="157"/>
      <c r="M284" s="1029"/>
    </row>
    <row r="285" spans="1:13" hidden="1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85" s="157"/>
      <c r="C285" s="882"/>
      <c r="D285" s="205"/>
      <c r="E285" s="1029"/>
      <c r="F285" s="883"/>
      <c r="G285" s="1551"/>
      <c r="H285" s="204"/>
      <c r="I285" s="204"/>
      <c r="J285" s="46"/>
      <c r="K285" s="1029"/>
      <c r="L285" s="157"/>
      <c r="M285" s="1029"/>
    </row>
    <row r="286" spans="1:13" hidden="1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86" s="157"/>
      <c r="C286" s="882"/>
      <c r="D286" s="205"/>
      <c r="E286" s="1029"/>
      <c r="F286" s="883"/>
      <c r="G286" s="1551"/>
      <c r="H286" s="204"/>
      <c r="I286" s="204"/>
      <c r="J286" s="46"/>
      <c r="K286" s="1029"/>
      <c r="L286" s="157"/>
      <c r="M286" s="1029"/>
    </row>
    <row r="287" spans="1:13" hidden="1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87" s="157"/>
      <c r="C287" s="882"/>
      <c r="D287" s="205"/>
      <c r="E287" s="1029"/>
      <c r="F287" s="883"/>
      <c r="G287" s="1551"/>
      <c r="H287" s="204"/>
      <c r="I287" s="204"/>
      <c r="J287" s="46"/>
      <c r="K287" s="1029"/>
      <c r="L287" s="157"/>
      <c r="M287" s="1029"/>
    </row>
    <row r="288" spans="1:13" hidden="1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88" s="157"/>
      <c r="C288" s="882"/>
      <c r="D288" s="205"/>
      <c r="E288" s="1029"/>
      <c r="F288" s="883"/>
      <c r="G288" s="1551"/>
      <c r="H288" s="204"/>
      <c r="I288" s="204"/>
      <c r="J288" s="46"/>
      <c r="K288" s="1029"/>
      <c r="L288" s="157"/>
      <c r="M288" s="1029"/>
    </row>
    <row r="289" spans="1:13" hidden="1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89" s="157"/>
      <c r="C289" s="882"/>
      <c r="D289" s="205"/>
      <c r="E289" s="1029"/>
      <c r="F289" s="883"/>
      <c r="G289" s="1551"/>
      <c r="H289" s="204"/>
      <c r="I289" s="204"/>
      <c r="J289" s="46"/>
      <c r="K289" s="1029"/>
      <c r="L289" s="157"/>
      <c r="M289" s="1029"/>
    </row>
    <row r="290" spans="1:13" hidden="1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90" s="157"/>
      <c r="C290" s="882"/>
      <c r="D290" s="205"/>
      <c r="E290" s="1029"/>
      <c r="F290" s="883"/>
      <c r="G290" s="1551"/>
      <c r="H290" s="204"/>
      <c r="I290" s="204"/>
      <c r="J290" s="46"/>
      <c r="K290" s="1029"/>
      <c r="L290" s="157"/>
      <c r="M290" s="1029"/>
    </row>
    <row r="291" spans="1:13" hidden="1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91" s="157"/>
      <c r="C291" s="882"/>
      <c r="D291" s="205"/>
      <c r="E291" s="1029"/>
      <c r="F291" s="883"/>
      <c r="G291" s="1551"/>
      <c r="H291" s="204"/>
      <c r="I291" s="204"/>
      <c r="J291" s="46"/>
      <c r="K291" s="1029"/>
      <c r="L291" s="157"/>
      <c r="M291" s="1029"/>
    </row>
    <row r="292" spans="1:13" hidden="1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92" s="157"/>
      <c r="C292" s="882"/>
      <c r="D292" s="205"/>
      <c r="E292" s="1029"/>
      <c r="F292" s="883"/>
      <c r="G292" s="1551"/>
      <c r="H292" s="204"/>
      <c r="I292" s="204"/>
      <c r="J292" s="46"/>
      <c r="K292" s="1029"/>
      <c r="L292" s="157"/>
      <c r="M292" s="1029"/>
    </row>
    <row r="293" spans="1:13" hidden="1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93" s="157"/>
      <c r="C293" s="882"/>
      <c r="D293" s="205"/>
      <c r="E293" s="1029"/>
      <c r="F293" s="883"/>
      <c r="G293" s="1551"/>
      <c r="H293" s="204"/>
      <c r="I293" s="204"/>
      <c r="J293" s="46"/>
      <c r="K293" s="1029"/>
      <c r="L293" s="157"/>
      <c r="M293" s="1029"/>
    </row>
    <row r="294" spans="1:13" hidden="1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94" s="157"/>
      <c r="C294" s="882"/>
      <c r="D294" s="205"/>
      <c r="E294" s="1029"/>
      <c r="F294" s="883"/>
      <c r="G294" s="1551"/>
      <c r="H294" s="204"/>
      <c r="I294" s="204"/>
      <c r="J294" s="46"/>
      <c r="K294" s="1029"/>
      <c r="L294" s="157"/>
      <c r="M294" s="1029"/>
    </row>
    <row r="295" spans="1:13" hidden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95" s="157"/>
      <c r="C295" s="882"/>
      <c r="D295" s="205"/>
      <c r="E295" s="1029"/>
      <c r="F295" s="883"/>
      <c r="G295" s="1551"/>
      <c r="H295" s="204"/>
      <c r="I295" s="204"/>
      <c r="J295" s="46"/>
      <c r="K295" s="1029"/>
      <c r="L295" s="157"/>
      <c r="M295" s="1029"/>
    </row>
    <row r="296" spans="1:13" hidden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96" s="157"/>
      <c r="C296" s="882"/>
      <c r="D296" s="205"/>
      <c r="E296" s="1029"/>
      <c r="F296" s="883"/>
      <c r="G296" s="1551"/>
      <c r="H296" s="204"/>
      <c r="I296" s="204"/>
      <c r="J296" s="46"/>
      <c r="K296" s="1029"/>
      <c r="L296" s="157"/>
      <c r="M296" s="1029"/>
    </row>
    <row r="297" spans="1:13" hidden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97" s="157"/>
      <c r="C297" s="882"/>
      <c r="D297" s="205"/>
      <c r="E297" s="1029"/>
      <c r="F297" s="883"/>
      <c r="G297" s="1551"/>
      <c r="H297" s="204"/>
      <c r="I297" s="204"/>
      <c r="J297" s="46"/>
      <c r="K297" s="1029"/>
      <c r="L297" s="157"/>
      <c r="M297" s="1029"/>
    </row>
    <row r="298" spans="1:13" hidden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98" s="157"/>
      <c r="C298" s="882"/>
      <c r="D298" s="205"/>
      <c r="E298" s="1029"/>
      <c r="F298" s="883"/>
      <c r="G298" s="1551"/>
      <c r="H298" s="204"/>
      <c r="I298" s="204"/>
      <c r="J298" s="46"/>
      <c r="K298" s="1029"/>
      <c r="L298" s="157"/>
      <c r="M298" s="1029"/>
    </row>
    <row r="299" spans="1:13" hidden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299" s="157"/>
      <c r="C299" s="882"/>
      <c r="D299" s="205"/>
      <c r="E299" s="1029"/>
      <c r="F299" s="883"/>
      <c r="G299" s="1551"/>
      <c r="H299" s="204"/>
      <c r="I299" s="204"/>
      <c r="J299" s="46"/>
      <c r="K299" s="1029"/>
      <c r="L299" s="157"/>
      <c r="M299" s="1029"/>
    </row>
    <row r="300" spans="1:13" hidden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00" s="157"/>
      <c r="C300" s="882"/>
      <c r="D300" s="205"/>
      <c r="E300" s="1029"/>
      <c r="F300" s="883"/>
      <c r="G300" s="1551"/>
      <c r="H300" s="204"/>
      <c r="I300" s="204"/>
      <c r="J300" s="46"/>
      <c r="K300" s="1029"/>
      <c r="L300" s="157"/>
      <c r="M300" s="1029"/>
    </row>
    <row r="301" spans="1:13" hidden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01" s="157"/>
      <c r="C301" s="882"/>
      <c r="D301" s="205"/>
      <c r="E301" s="1029"/>
      <c r="F301" s="883"/>
      <c r="G301" s="1551"/>
      <c r="H301" s="204"/>
      <c r="I301" s="204"/>
      <c r="J301" s="46"/>
      <c r="K301" s="1029"/>
      <c r="L301" s="157"/>
      <c r="M301" s="1029"/>
    </row>
    <row r="302" spans="1:13" hidden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02" s="157"/>
      <c r="C302" s="882"/>
      <c r="D302" s="205"/>
      <c r="E302" s="1029"/>
      <c r="F302" s="883"/>
      <c r="G302" s="1551"/>
      <c r="H302" s="204"/>
      <c r="I302" s="204"/>
      <c r="J302" s="46"/>
      <c r="K302" s="1029"/>
      <c r="L302" s="157"/>
      <c r="M302" s="1029"/>
    </row>
    <row r="303" spans="1:13" hidden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03" s="157"/>
      <c r="C303" s="882"/>
      <c r="D303" s="205"/>
      <c r="E303" s="1029"/>
      <c r="F303" s="883"/>
      <c r="G303" s="1551"/>
      <c r="H303" s="204"/>
      <c r="I303" s="204"/>
      <c r="J303" s="46"/>
      <c r="K303" s="1029"/>
      <c r="L303" s="157"/>
      <c r="M303" s="1029"/>
    </row>
    <row r="304" spans="1:13" hidden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04" s="157"/>
      <c r="C304" s="882"/>
      <c r="D304" s="205"/>
      <c r="E304" s="1029"/>
      <c r="F304" s="883"/>
      <c r="G304" s="1551"/>
      <c r="H304" s="204"/>
      <c r="I304" s="204"/>
      <c r="J304" s="46"/>
      <c r="K304" s="1029"/>
      <c r="L304" s="157"/>
      <c r="M304" s="1029"/>
    </row>
    <row r="305" spans="1:13" hidden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05" s="157"/>
      <c r="C305" s="882"/>
      <c r="D305" s="205"/>
      <c r="E305" s="1029"/>
      <c r="F305" s="883"/>
      <c r="G305" s="1551"/>
      <c r="H305" s="204"/>
      <c r="I305" s="204"/>
      <c r="J305" s="46"/>
      <c r="K305" s="1029"/>
      <c r="L305" s="157"/>
      <c r="M305" s="1029"/>
    </row>
    <row r="306" spans="1:13" hidden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06" s="157"/>
      <c r="C306" s="882"/>
      <c r="D306" s="205"/>
      <c r="E306" s="1029"/>
      <c r="F306" s="883"/>
      <c r="G306" s="1551"/>
      <c r="H306" s="204"/>
      <c r="I306" s="204"/>
      <c r="J306" s="46"/>
      <c r="K306" s="1029"/>
      <c r="L306" s="157"/>
      <c r="M306" s="1029"/>
    </row>
    <row r="307" spans="1:13" hidden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07" s="157"/>
      <c r="C307" s="882"/>
      <c r="D307" s="205"/>
      <c r="E307" s="1029"/>
      <c r="F307" s="883"/>
      <c r="G307" s="1551"/>
      <c r="H307" s="204"/>
      <c r="I307" s="204"/>
      <c r="J307" s="46"/>
      <c r="K307" s="1029"/>
      <c r="L307" s="157"/>
      <c r="M307" s="1029"/>
    </row>
    <row r="308" spans="1:13" hidden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08" s="157"/>
      <c r="C308" s="882"/>
      <c r="D308" s="205"/>
      <c r="E308" s="1029"/>
      <c r="F308" s="883"/>
      <c r="G308" s="1551"/>
      <c r="H308" s="204"/>
      <c r="I308" s="204"/>
      <c r="J308" s="46"/>
      <c r="K308" s="1029"/>
      <c r="L308" s="157"/>
      <c r="M308" s="1029"/>
    </row>
    <row r="309" spans="1:13" hidden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09" s="157"/>
      <c r="C309" s="882"/>
      <c r="D309" s="205"/>
      <c r="E309" s="1029"/>
      <c r="F309" s="883"/>
      <c r="G309" s="1551"/>
      <c r="H309" s="204"/>
      <c r="I309" s="204"/>
      <c r="J309" s="46"/>
      <c r="K309" s="1029"/>
      <c r="L309" s="157"/>
      <c r="M309" s="1029"/>
    </row>
    <row r="310" spans="1:13" hidden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10" s="157"/>
      <c r="C310" s="882"/>
      <c r="D310" s="205"/>
      <c r="E310" s="1029"/>
      <c r="F310" s="883"/>
      <c r="G310" s="1551"/>
      <c r="H310" s="204"/>
      <c r="I310" s="204"/>
      <c r="J310" s="46"/>
      <c r="K310" s="1029"/>
      <c r="L310" s="157"/>
      <c r="M310" s="1029"/>
    </row>
    <row r="311" spans="1:13" hidden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11" s="157"/>
      <c r="C311" s="882"/>
      <c r="D311" s="205"/>
      <c r="E311" s="1029"/>
      <c r="F311" s="883"/>
      <c r="G311" s="1551"/>
      <c r="H311" s="204"/>
      <c r="I311" s="204"/>
      <c r="J311" s="46"/>
      <c r="K311" s="1029"/>
      <c r="L311" s="157"/>
      <c r="M311" s="1029"/>
    </row>
    <row r="312" spans="1:13" hidden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12" s="157"/>
      <c r="C312" s="882"/>
      <c r="D312" s="205"/>
      <c r="E312" s="1029"/>
      <c r="F312" s="883"/>
      <c r="G312" s="1551"/>
      <c r="H312" s="204"/>
      <c r="I312" s="204"/>
      <c r="J312" s="46"/>
      <c r="K312" s="1029"/>
      <c r="L312" s="157"/>
      <c r="M312" s="1029"/>
    </row>
    <row r="313" spans="1:13" hidden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13" s="157"/>
      <c r="C313" s="882"/>
      <c r="D313" s="205"/>
      <c r="E313" s="1029"/>
      <c r="F313" s="883"/>
      <c r="G313" s="1551"/>
      <c r="H313" s="204"/>
      <c r="I313" s="204"/>
      <c r="J313" s="46"/>
      <c r="K313" s="1029"/>
      <c r="L313" s="157"/>
      <c r="M313" s="1029"/>
    </row>
    <row r="314" spans="1:13" hidden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14" s="157"/>
      <c r="C314" s="882"/>
      <c r="D314" s="205"/>
      <c r="E314" s="1029"/>
      <c r="F314" s="883"/>
      <c r="G314" s="1551"/>
      <c r="H314" s="204"/>
      <c r="I314" s="204"/>
      <c r="J314" s="46"/>
      <c r="K314" s="1029"/>
      <c r="L314" s="157"/>
      <c r="M314" s="1029"/>
    </row>
    <row r="315" spans="1:13" hidden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15" s="157"/>
      <c r="C315" s="882"/>
      <c r="D315" s="205"/>
      <c r="E315" s="1029"/>
      <c r="F315" s="883"/>
      <c r="G315" s="1551"/>
      <c r="H315" s="204"/>
      <c r="I315" s="204"/>
      <c r="J315" s="46"/>
      <c r="K315" s="1029"/>
      <c r="L315" s="157"/>
      <c r="M315" s="1029"/>
    </row>
    <row r="316" spans="1:13" hidden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16" s="157"/>
      <c r="C316" s="882"/>
      <c r="D316" s="205"/>
      <c r="E316" s="1029"/>
      <c r="F316" s="883"/>
      <c r="G316" s="1551"/>
      <c r="H316" s="204"/>
      <c r="I316" s="204"/>
      <c r="J316" s="46"/>
      <c r="K316" s="1029"/>
      <c r="L316" s="157"/>
      <c r="M316" s="1029"/>
    </row>
    <row r="317" spans="1:13" hidden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17" s="157"/>
      <c r="C317" s="882"/>
      <c r="D317" s="205"/>
      <c r="E317" s="1029"/>
      <c r="F317" s="883"/>
      <c r="G317" s="1551"/>
      <c r="H317" s="204"/>
      <c r="I317" s="204"/>
      <c r="J317" s="46"/>
      <c r="K317" s="1029"/>
      <c r="L317" s="157"/>
      <c r="M317" s="1029"/>
    </row>
    <row r="318" spans="1:13" hidden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18" s="157"/>
      <c r="C318" s="882"/>
      <c r="D318" s="205"/>
      <c r="E318" s="1029"/>
      <c r="F318" s="883"/>
      <c r="G318" s="1551"/>
      <c r="H318" s="204"/>
      <c r="I318" s="204"/>
      <c r="J318" s="46"/>
      <c r="K318" s="1029"/>
      <c r="L318" s="157"/>
      <c r="M318" s="1029"/>
    </row>
    <row r="319" spans="1:13" hidden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19" s="157"/>
      <c r="C319" s="882"/>
      <c r="D319" s="205"/>
      <c r="E319" s="1029"/>
      <c r="F319" s="883"/>
      <c r="G319" s="1551"/>
      <c r="H319" s="204"/>
      <c r="I319" s="204"/>
      <c r="J319" s="46"/>
      <c r="K319" s="1029"/>
      <c r="L319" s="157"/>
      <c r="M319" s="1029"/>
    </row>
    <row r="320" spans="1:13" hidden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20" s="157"/>
      <c r="C320" s="882"/>
      <c r="D320" s="205"/>
      <c r="E320" s="1029"/>
      <c r="F320" s="883"/>
      <c r="G320" s="1551"/>
      <c r="H320" s="204"/>
      <c r="I320" s="204"/>
      <c r="J320" s="46"/>
      <c r="K320" s="1029"/>
      <c r="L320" s="157"/>
      <c r="M320" s="1029"/>
    </row>
    <row r="321" spans="1:13" hidden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21" s="157"/>
      <c r="C321" s="882"/>
      <c r="D321" s="205"/>
      <c r="E321" s="1029"/>
      <c r="F321" s="883"/>
      <c r="G321" s="1551"/>
      <c r="H321" s="204"/>
      <c r="I321" s="204"/>
      <c r="J321" s="46"/>
      <c r="K321" s="1029"/>
      <c r="L321" s="157"/>
      <c r="M321" s="1029"/>
    </row>
    <row r="322" spans="1:13" hidden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22" s="157"/>
      <c r="C322" s="882"/>
      <c r="D322" s="205"/>
      <c r="E322" s="1029"/>
      <c r="F322" s="883"/>
      <c r="G322" s="1551"/>
      <c r="H322" s="204"/>
      <c r="I322" s="204"/>
      <c r="J322" s="46"/>
      <c r="K322" s="1029"/>
      <c r="L322" s="157"/>
      <c r="M322" s="1029"/>
    </row>
    <row r="323" spans="1:13" hidden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23" s="157"/>
      <c r="C323" s="882"/>
      <c r="D323" s="205"/>
      <c r="E323" s="1029"/>
      <c r="F323" s="883"/>
      <c r="G323" s="1551"/>
      <c r="H323" s="204"/>
      <c r="I323" s="204"/>
      <c r="J323" s="46"/>
      <c r="K323" s="1029"/>
      <c r="L323" s="157"/>
      <c r="M323" s="1029"/>
    </row>
    <row r="324" spans="1:13" hidden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24" s="157"/>
      <c r="C324" s="882"/>
      <c r="D324" s="205"/>
      <c r="E324" s="1029"/>
      <c r="F324" s="883"/>
      <c r="G324" s="1551"/>
      <c r="H324" s="204"/>
      <c r="I324" s="204"/>
      <c r="J324" s="46"/>
      <c r="K324" s="1029"/>
      <c r="L324" s="157"/>
      <c r="M324" s="1029"/>
    </row>
    <row r="325" spans="1:13" hidden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25" s="157"/>
      <c r="C325" s="882"/>
      <c r="D325" s="205"/>
      <c r="E325" s="1029"/>
      <c r="F325" s="883"/>
      <c r="G325" s="1551"/>
      <c r="H325" s="204"/>
      <c r="I325" s="204"/>
      <c r="J325" s="46"/>
      <c r="K325" s="1029"/>
      <c r="L325" s="157"/>
      <c r="M325" s="1029"/>
    </row>
    <row r="326" spans="1:13" hidden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26" s="157"/>
      <c r="C326" s="882"/>
      <c r="D326" s="205"/>
      <c r="E326" s="1029"/>
      <c r="F326" s="883"/>
      <c r="G326" s="1551"/>
      <c r="H326" s="204"/>
      <c r="I326" s="204"/>
      <c r="J326" s="46"/>
      <c r="K326" s="1029"/>
      <c r="L326" s="157"/>
      <c r="M326" s="1029"/>
    </row>
    <row r="327" spans="1:13" hidden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27" s="157"/>
      <c r="C327" s="882"/>
      <c r="D327" s="205"/>
      <c r="E327" s="1029"/>
      <c r="F327" s="883"/>
      <c r="G327" s="1551"/>
      <c r="H327" s="204"/>
      <c r="I327" s="204"/>
      <c r="J327" s="46"/>
      <c r="K327" s="1029"/>
      <c r="L327" s="157"/>
      <c r="M327" s="1029"/>
    </row>
    <row r="328" spans="1:13" hidden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28" s="157"/>
      <c r="C328" s="882"/>
      <c r="D328" s="205"/>
      <c r="E328" s="1029"/>
      <c r="F328" s="883"/>
      <c r="G328" s="1551"/>
      <c r="H328" s="204"/>
      <c r="I328" s="204"/>
      <c r="J328" s="46"/>
      <c r="K328" s="1029"/>
      <c r="L328" s="157"/>
      <c r="M328" s="1029"/>
    </row>
    <row r="329" spans="1:13" hidden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29" s="157"/>
      <c r="C329" s="882"/>
      <c r="D329" s="205"/>
      <c r="E329" s="1029"/>
      <c r="F329" s="883"/>
      <c r="G329" s="1551"/>
      <c r="H329" s="204"/>
      <c r="I329" s="204"/>
      <c r="J329" s="46"/>
      <c r="K329" s="1029"/>
      <c r="L329" s="157"/>
      <c r="M329" s="1029"/>
    </row>
    <row r="330" spans="1:13" hidden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30" s="157"/>
      <c r="C330" s="882"/>
      <c r="D330" s="205"/>
      <c r="E330" s="1029"/>
      <c r="F330" s="883"/>
      <c r="G330" s="1551"/>
      <c r="H330" s="204"/>
      <c r="I330" s="204"/>
      <c r="J330" s="46"/>
      <c r="K330" s="1029"/>
      <c r="L330" s="157"/>
      <c r="M330" s="1029"/>
    </row>
    <row r="331" spans="1:13" hidden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31" s="157"/>
      <c r="C331" s="882"/>
      <c r="D331" s="205"/>
      <c r="E331" s="1029"/>
      <c r="F331" s="883"/>
      <c r="G331" s="1551"/>
      <c r="H331" s="204"/>
      <c r="I331" s="204"/>
      <c r="J331" s="46"/>
      <c r="K331" s="1029"/>
      <c r="L331" s="157"/>
      <c r="M331" s="1029"/>
    </row>
    <row r="332" spans="1:13" hidden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32" s="157"/>
      <c r="C332" s="882"/>
      <c r="D332" s="205"/>
      <c r="E332" s="1029"/>
      <c r="F332" s="883"/>
      <c r="G332" s="1551"/>
      <c r="H332" s="204"/>
      <c r="I332" s="204"/>
      <c r="J332" s="46"/>
      <c r="K332" s="1029"/>
      <c r="L332" s="157"/>
      <c r="M332" s="1029"/>
    </row>
    <row r="333" spans="1:13" hidden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33" s="157"/>
      <c r="C333" s="882"/>
      <c r="D333" s="205"/>
      <c r="E333" s="1029"/>
      <c r="F333" s="883"/>
      <c r="G333" s="1551"/>
      <c r="H333" s="204"/>
      <c r="I333" s="204"/>
      <c r="J333" s="46"/>
      <c r="K333" s="1029"/>
      <c r="L333" s="157"/>
      <c r="M333" s="1029"/>
    </row>
    <row r="334" spans="1:13" hidden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34" s="157"/>
      <c r="C334" s="882"/>
      <c r="D334" s="205"/>
      <c r="E334" s="1029"/>
      <c r="F334" s="883"/>
      <c r="G334" s="1551"/>
      <c r="H334" s="204"/>
      <c r="I334" s="204"/>
      <c r="J334" s="46"/>
      <c r="K334" s="1029"/>
      <c r="L334" s="157"/>
      <c r="M334" s="1029"/>
    </row>
    <row r="335" spans="1:13" hidden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35" s="157"/>
      <c r="C335" s="882"/>
      <c r="D335" s="205"/>
      <c r="E335" s="1029"/>
      <c r="F335" s="883"/>
      <c r="G335" s="1551"/>
      <c r="H335" s="204"/>
      <c r="I335" s="204"/>
      <c r="J335" s="46"/>
      <c r="K335" s="1029"/>
      <c r="L335" s="157"/>
      <c r="M335" s="1029"/>
    </row>
    <row r="336" spans="1:13" hidden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36" s="157"/>
      <c r="C336" s="882"/>
      <c r="D336" s="205"/>
      <c r="E336" s="1029"/>
      <c r="F336" s="883"/>
      <c r="G336" s="1551"/>
      <c r="H336" s="204"/>
      <c r="I336" s="204"/>
      <c r="J336" s="46"/>
      <c r="K336" s="1029"/>
      <c r="L336" s="157"/>
      <c r="M336" s="1029"/>
    </row>
    <row r="337" spans="1:13" hidden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37" s="157"/>
      <c r="C337" s="882"/>
      <c r="D337" s="205"/>
      <c r="E337" s="1029"/>
      <c r="F337" s="883"/>
      <c r="G337" s="1551"/>
      <c r="H337" s="204"/>
      <c r="I337" s="204"/>
      <c r="J337" s="46"/>
      <c r="K337" s="1029"/>
      <c r="L337" s="157"/>
      <c r="M337" s="1029"/>
    </row>
    <row r="338" spans="1:13" hidden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38" s="157"/>
      <c r="C338" s="882"/>
      <c r="D338" s="205"/>
      <c r="E338" s="1029"/>
      <c r="F338" s="883"/>
      <c r="G338" s="1551"/>
      <c r="H338" s="204"/>
      <c r="I338" s="204"/>
      <c r="J338" s="46"/>
      <c r="K338" s="1029"/>
      <c r="L338" s="157"/>
      <c r="M338" s="1029"/>
    </row>
    <row r="339" spans="1:13" hidden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39" s="157"/>
      <c r="C339" s="882"/>
      <c r="D339" s="205"/>
      <c r="E339" s="1029"/>
      <c r="F339" s="883"/>
      <c r="G339" s="1551"/>
      <c r="H339" s="204"/>
      <c r="I339" s="204"/>
      <c r="J339" s="46"/>
      <c r="K339" s="1029"/>
      <c r="L339" s="157"/>
      <c r="M339" s="1029"/>
    </row>
    <row r="340" spans="1:13" hidden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40" s="157"/>
      <c r="C340" s="882"/>
      <c r="D340" s="205"/>
      <c r="E340" s="1029"/>
      <c r="F340" s="883"/>
      <c r="G340" s="1551"/>
      <c r="H340" s="204"/>
      <c r="I340" s="204"/>
      <c r="J340" s="46"/>
      <c r="K340" s="1029"/>
      <c r="L340" s="157"/>
      <c r="M340" s="1029"/>
    </row>
    <row r="341" spans="1:13" hidden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41" s="157"/>
      <c r="C341" s="882"/>
      <c r="D341" s="205"/>
      <c r="E341" s="1029"/>
      <c r="F341" s="883"/>
      <c r="G341" s="1551"/>
      <c r="H341" s="204"/>
      <c r="I341" s="204"/>
      <c r="J341" s="46"/>
      <c r="K341" s="1029"/>
      <c r="L341" s="157"/>
      <c r="M341" s="1029"/>
    </row>
    <row r="342" spans="1:13" hidden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42" s="157"/>
      <c r="C342" s="882"/>
      <c r="D342" s="205"/>
      <c r="E342" s="1029"/>
      <c r="F342" s="883"/>
      <c r="G342" s="1551"/>
      <c r="H342" s="204"/>
      <c r="I342" s="204"/>
      <c r="J342" s="46"/>
      <c r="K342" s="1029"/>
      <c r="L342" s="157"/>
      <c r="M342" s="1029"/>
    </row>
    <row r="343" spans="1:13" hidden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43" s="157"/>
      <c r="C343" s="882"/>
      <c r="D343" s="205"/>
      <c r="E343" s="1029"/>
      <c r="F343" s="883"/>
      <c r="G343" s="1551"/>
      <c r="H343" s="204"/>
      <c r="I343" s="204"/>
      <c r="J343" s="46"/>
      <c r="K343" s="1029"/>
      <c r="L343" s="157"/>
      <c r="M343" s="1029"/>
    </row>
    <row r="344" spans="1:13" hidden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44" s="157"/>
      <c r="C344" s="882"/>
      <c r="D344" s="205"/>
      <c r="E344" s="1029"/>
      <c r="F344" s="883"/>
      <c r="G344" s="1551"/>
      <c r="H344" s="204"/>
      <c r="I344" s="204"/>
      <c r="J344" s="46"/>
      <c r="K344" s="1029"/>
      <c r="L344" s="157"/>
      <c r="M344" s="1029"/>
    </row>
    <row r="345" spans="1:13" hidden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45" s="157"/>
      <c r="C345" s="882"/>
      <c r="D345" s="205"/>
      <c r="E345" s="1029"/>
      <c r="F345" s="883"/>
      <c r="G345" s="1551"/>
      <c r="H345" s="204"/>
      <c r="I345" s="204"/>
      <c r="J345" s="46"/>
      <c r="K345" s="1029"/>
      <c r="L345" s="157"/>
      <c r="M345" s="1029"/>
    </row>
    <row r="346" spans="1:13" hidden="1">
      <c r="A346" s="157" t="str">
        <f>IF(J346&gt;0,COUNT($J$4:J346)+MAX('MI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46" s="157"/>
      <c r="C346" s="882"/>
      <c r="D346" s="205"/>
      <c r="E346" s="1029"/>
      <c r="F346" s="883"/>
      <c r="G346" s="1551"/>
      <c r="H346" s="204"/>
      <c r="I346" s="204"/>
      <c r="J346" s="46"/>
      <c r="K346" s="1029"/>
      <c r="L346" s="157"/>
      <c r="M346" s="1029"/>
    </row>
    <row r="347" spans="1:13" hidden="1">
      <c r="A347" s="157" t="str">
        <f>IF(J347&gt;0,COUNT($J$4:J347)+MAX('MI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47" s="157"/>
      <c r="C347" s="882"/>
      <c r="D347" s="205"/>
      <c r="E347" s="1029"/>
      <c r="F347" s="883"/>
      <c r="G347" s="1551"/>
      <c r="H347" s="204"/>
      <c r="I347" s="204"/>
      <c r="J347" s="46"/>
      <c r="K347" s="1029"/>
      <c r="L347" s="157"/>
      <c r="M347" s="1029"/>
    </row>
    <row r="348" spans="1:13" hidden="1">
      <c r="A348" s="157" t="str">
        <f>IF(J348&gt;0,COUNT($J$4:J348)+MAX('MI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48" s="157"/>
      <c r="C348" s="882"/>
      <c r="D348" s="205"/>
      <c r="E348" s="1029"/>
      <c r="F348" s="883"/>
      <c r="G348" s="1551"/>
      <c r="H348" s="204"/>
      <c r="I348" s="204"/>
      <c r="J348" s="46"/>
      <c r="K348" s="1029"/>
      <c r="L348" s="157"/>
      <c r="M348" s="1029"/>
    </row>
    <row r="349" spans="1:13" hidden="1">
      <c r="A349" s="157" t="str">
        <f>IF(J349&gt;0,COUNT($J$4:J349)+MAX('MI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49" s="157"/>
      <c r="C349" s="882"/>
      <c r="D349" s="205"/>
      <c r="E349" s="1029"/>
      <c r="F349" s="883"/>
      <c r="G349" s="1551"/>
      <c r="H349" s="204"/>
      <c r="I349" s="204"/>
      <c r="J349" s="46"/>
      <c r="K349" s="1029"/>
      <c r="L349" s="157"/>
      <c r="M349" s="1029"/>
    </row>
    <row r="350" spans="1:13" hidden="1">
      <c r="A350" s="157" t="str">
        <f>IF(J350&gt;0,COUNT($J$4:J350)+MAX('MI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50" s="157"/>
      <c r="C350" s="882"/>
      <c r="D350" s="205"/>
      <c r="E350" s="1029"/>
      <c r="F350" s="883"/>
      <c r="G350" s="1551"/>
      <c r="H350" s="204"/>
      <c r="I350" s="204"/>
      <c r="J350" s="46"/>
      <c r="K350" s="1029"/>
      <c r="L350" s="157"/>
      <c r="M350" s="1029"/>
    </row>
    <row r="351" spans="1:13" hidden="1">
      <c r="A351" s="157" t="str">
        <f>IF(J351&gt;0,COUNT($J$4:J351)+MAX('MI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51" s="157"/>
      <c r="C351" s="882"/>
      <c r="D351" s="205"/>
      <c r="E351" s="1029"/>
      <c r="F351" s="883"/>
      <c r="G351" s="1551"/>
      <c r="H351" s="204"/>
      <c r="I351" s="204"/>
      <c r="J351" s="46"/>
      <c r="K351" s="1029"/>
      <c r="L351" s="157"/>
      <c r="M351" s="1029"/>
    </row>
    <row r="352" spans="1:13" hidden="1">
      <c r="A352" s="157" t="str">
        <f>IF(J352&gt;0,COUNT($J$4:J352)+MAX('MI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52" s="157"/>
      <c r="C352" s="882"/>
      <c r="D352" s="205"/>
      <c r="E352" s="1029"/>
      <c r="F352" s="883"/>
      <c r="G352" s="1551"/>
      <c r="H352" s="204"/>
      <c r="I352" s="204"/>
      <c r="J352" s="46"/>
      <c r="K352" s="1029"/>
      <c r="L352" s="157"/>
      <c r="M352" s="1029"/>
    </row>
    <row r="353" spans="1:13" hidden="1">
      <c r="A353" s="157" t="str">
        <f>IF(J353&gt;0,COUNT($J$4:J353)+MAX('MI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53" s="157"/>
      <c r="C353" s="882"/>
      <c r="D353" s="205"/>
      <c r="E353" s="1029"/>
      <c r="F353" s="883"/>
      <c r="G353" s="1551"/>
      <c r="H353" s="204"/>
      <c r="I353" s="204"/>
      <c r="J353" s="46"/>
      <c r="K353" s="1029"/>
      <c r="L353" s="157"/>
      <c r="M353" s="1029"/>
    </row>
    <row r="354" spans="1:13" hidden="1">
      <c r="A354" s="157" t="str">
        <f>IF(J354&gt;0,COUNT($J$4:J354)+MAX('MI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54" s="157"/>
      <c r="C354" s="882"/>
      <c r="D354" s="205"/>
      <c r="E354" s="1029"/>
      <c r="F354" s="883"/>
      <c r="G354" s="1551"/>
      <c r="H354" s="204"/>
      <c r="I354" s="204"/>
      <c r="J354" s="46"/>
      <c r="K354" s="1029"/>
      <c r="L354" s="157"/>
      <c r="M354" s="1029"/>
    </row>
    <row r="355" spans="1:13" hidden="1">
      <c r="A355" s="157" t="str">
        <f>IF(J355&gt;0,COUNT($J$4:J355)+MAX('MI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55" s="157"/>
      <c r="C355" s="882"/>
      <c r="D355" s="205"/>
      <c r="E355" s="1029"/>
      <c r="F355" s="883"/>
      <c r="G355" s="1551"/>
      <c r="H355" s="204"/>
      <c r="I355" s="204"/>
      <c r="J355" s="46"/>
      <c r="K355" s="1029"/>
      <c r="L355" s="157"/>
      <c r="M355" s="1029"/>
    </row>
    <row r="356" spans="1:13" hidden="1">
      <c r="A356" s="157" t="str">
        <f>IF(J356&gt;0,COUNT($J$4:J356)+MAX('MI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56" s="157"/>
      <c r="C356" s="882"/>
      <c r="D356" s="205"/>
      <c r="E356" s="1029"/>
      <c r="F356" s="883"/>
      <c r="G356" s="1551"/>
      <c r="H356" s="204"/>
      <c r="I356" s="204"/>
      <c r="J356" s="46"/>
      <c r="K356" s="1029"/>
      <c r="L356" s="157"/>
      <c r="M356" s="1029"/>
    </row>
    <row r="357" spans="1:13" hidden="1">
      <c r="A357" s="157" t="str">
        <f>IF(J357&gt;0,COUNT($J$4:J357)+MAX('MI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57" s="157"/>
      <c r="C357" s="882"/>
      <c r="D357" s="205"/>
      <c r="E357" s="1029"/>
      <c r="F357" s="883"/>
      <c r="G357" s="1551"/>
      <c r="H357" s="204"/>
      <c r="I357" s="204"/>
      <c r="J357" s="46"/>
      <c r="K357" s="1029"/>
      <c r="L357" s="157"/>
      <c r="M357" s="1029"/>
    </row>
    <row r="358" spans="1:13" hidden="1">
      <c r="A358" s="157" t="str">
        <f>IF(J358&gt;0,COUNT($J$4:J358)+MAX('MI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58" s="157"/>
      <c r="C358" s="882"/>
      <c r="D358" s="205"/>
      <c r="E358" s="1029"/>
      <c r="F358" s="883"/>
      <c r="G358" s="1551"/>
      <c r="H358" s="204"/>
      <c r="I358" s="204"/>
      <c r="J358" s="46"/>
      <c r="K358" s="1029"/>
      <c r="L358" s="157"/>
      <c r="M358" s="1029"/>
    </row>
    <row r="359" spans="1:13" hidden="1">
      <c r="A359" s="157" t="str">
        <f>IF(J359&gt;0,COUNT($J$4:J359)+MAX('MI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59" s="157"/>
      <c r="C359" s="882"/>
      <c r="D359" s="205"/>
      <c r="E359" s="1029"/>
      <c r="F359" s="883"/>
      <c r="G359" s="1551"/>
      <c r="H359" s="204"/>
      <c r="I359" s="204"/>
      <c r="J359" s="46"/>
      <c r="K359" s="1029"/>
      <c r="L359" s="157"/>
      <c r="M359" s="1029"/>
    </row>
    <row r="360" spans="1:13" hidden="1">
      <c r="A360" s="157" t="str">
        <f>IF(J360&gt;0,COUNT($J$4:J360)+MAX('MI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60" s="157"/>
      <c r="C360" s="882"/>
      <c r="D360" s="205"/>
      <c r="E360" s="1029"/>
      <c r="F360" s="883"/>
      <c r="G360" s="1551"/>
      <c r="H360" s="204"/>
      <c r="I360" s="204"/>
      <c r="J360" s="46"/>
      <c r="K360" s="1029"/>
      <c r="L360" s="157"/>
      <c r="M360" s="1029"/>
    </row>
    <row r="361" spans="1:13" hidden="1">
      <c r="A361" s="157" t="str">
        <f>IF(J361&gt;0,COUNT($J$4:J361)+MAX('MI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61" s="157"/>
      <c r="C361" s="882"/>
      <c r="D361" s="205"/>
      <c r="E361" s="1029"/>
      <c r="F361" s="883"/>
      <c r="G361" s="1551"/>
      <c r="H361" s="204"/>
      <c r="I361" s="204"/>
      <c r="J361" s="46"/>
      <c r="K361" s="1029"/>
      <c r="L361" s="157"/>
      <c r="M361" s="1029"/>
    </row>
    <row r="362" spans="1:13" hidden="1">
      <c r="A362" s="157" t="str">
        <f>IF(J362&gt;0,COUNT($J$4:J362)+MAX('MI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62" s="157"/>
      <c r="C362" s="882"/>
      <c r="D362" s="205"/>
      <c r="E362" s="1029"/>
      <c r="F362" s="883"/>
      <c r="G362" s="1551"/>
      <c r="H362" s="204"/>
      <c r="I362" s="204"/>
      <c r="J362" s="46"/>
      <c r="K362" s="1029"/>
      <c r="L362" s="157"/>
      <c r="M362" s="1029"/>
    </row>
    <row r="363" spans="1:13" hidden="1">
      <c r="A363" s="157" t="str">
        <f>IF(J363&gt;0,COUNT($J$4:J363)+MAX('MI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63" s="157"/>
      <c r="C363" s="882"/>
      <c r="D363" s="205"/>
      <c r="E363" s="1029"/>
      <c r="F363" s="883"/>
      <c r="G363" s="1551"/>
      <c r="H363" s="204"/>
      <c r="I363" s="204"/>
      <c r="J363" s="46"/>
      <c r="K363" s="1029"/>
      <c r="L363" s="157"/>
      <c r="M363" s="1029"/>
    </row>
    <row r="364" spans="1:13" hidden="1">
      <c r="A364" s="157" t="str">
        <f>IF(J364&gt;0,COUNT($J$4:J364)+MAX('MI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64" s="157"/>
      <c r="C364" s="882"/>
      <c r="D364" s="205"/>
      <c r="E364" s="1029"/>
      <c r="F364" s="883"/>
      <c r="G364" s="1551"/>
      <c r="H364" s="204"/>
      <c r="I364" s="204"/>
      <c r="J364" s="46"/>
      <c r="K364" s="1029"/>
      <c r="L364" s="157"/>
      <c r="M364" s="1029"/>
    </row>
    <row r="365" spans="1:13" hidden="1">
      <c r="A365" s="157" t="str">
        <f>IF(J365&gt;0,COUNT($J$4:J365)+MAX('MI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65" s="157"/>
      <c r="C365" s="882"/>
      <c r="D365" s="205"/>
      <c r="E365" s="1029"/>
      <c r="F365" s="883"/>
      <c r="G365" s="1551"/>
      <c r="H365" s="204"/>
      <c r="I365" s="204"/>
      <c r="J365" s="46"/>
      <c r="K365" s="1029"/>
      <c r="L365" s="157"/>
      <c r="M365" s="1029"/>
    </row>
    <row r="366" spans="1:13" hidden="1">
      <c r="A366" s="157" t="str">
        <f>IF(J366&gt;0,COUNT($J$4:J366)+MAX('MI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66" s="157"/>
      <c r="C366" s="882"/>
      <c r="D366" s="205"/>
      <c r="E366" s="1029"/>
      <c r="F366" s="883"/>
      <c r="G366" s="1551"/>
      <c r="H366" s="204"/>
      <c r="I366" s="204"/>
      <c r="J366" s="46"/>
      <c r="K366" s="1029"/>
      <c r="L366" s="157"/>
      <c r="M366" s="1029"/>
    </row>
    <row r="367" spans="1:13" hidden="1">
      <c r="A367" s="157" t="str">
        <f>IF(J367&gt;0,COUNT($J$4:J367)+MAX('MI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67" s="157"/>
      <c r="C367" s="882"/>
      <c r="D367" s="205"/>
      <c r="E367" s="1029"/>
      <c r="F367" s="883"/>
      <c r="G367" s="1551"/>
      <c r="H367" s="204"/>
      <c r="I367" s="204"/>
      <c r="J367" s="46"/>
      <c r="K367" s="1029"/>
      <c r="L367" s="157"/>
      <c r="M367" s="1029"/>
    </row>
    <row r="368" spans="1:13" hidden="1">
      <c r="A368" s="157" t="str">
        <f>IF(J368&gt;0,COUNT($J$4:J368)+MAX('MI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68" s="157"/>
      <c r="C368" s="882"/>
      <c r="D368" s="205"/>
      <c r="E368" s="1029"/>
      <c r="F368" s="883"/>
      <c r="G368" s="1551"/>
      <c r="H368" s="204"/>
      <c r="I368" s="204"/>
      <c r="J368" s="46"/>
      <c r="K368" s="1029"/>
      <c r="L368" s="157"/>
      <c r="M368" s="1029"/>
    </row>
    <row r="369" spans="1:13" hidden="1">
      <c r="A369" s="157" t="str">
        <f>IF(J369&gt;0,COUNT($J$4:J369)+MAX('MI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69" s="157"/>
      <c r="C369" s="882"/>
      <c r="D369" s="205"/>
      <c r="E369" s="1029"/>
      <c r="F369" s="883"/>
      <c r="G369" s="1551"/>
      <c r="H369" s="204"/>
      <c r="I369" s="204"/>
      <c r="J369" s="46"/>
      <c r="K369" s="1029"/>
      <c r="L369" s="157"/>
      <c r="M369" s="1029"/>
    </row>
    <row r="370" spans="1:13" hidden="1">
      <c r="A370" s="157" t="str">
        <f>IF(J370&gt;0,COUNT($J$4:J370)+MAX('MI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70" s="157"/>
      <c r="C370" s="882"/>
      <c r="D370" s="205"/>
      <c r="E370" s="1029"/>
      <c r="F370" s="883"/>
      <c r="G370" s="1551"/>
      <c r="H370" s="204"/>
      <c r="I370" s="204"/>
      <c r="J370" s="46"/>
      <c r="K370" s="1029"/>
      <c r="L370" s="157"/>
      <c r="M370" s="1029"/>
    </row>
    <row r="371" spans="1:13" hidden="1">
      <c r="A371" s="157" t="str">
        <f>IF(J371&gt;0,COUNT($J$4:J371)+MAX('MI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71" s="157"/>
      <c r="C371" s="882"/>
      <c r="D371" s="205"/>
      <c r="E371" s="1029"/>
      <c r="F371" s="883"/>
      <c r="G371" s="1551"/>
      <c r="H371" s="204"/>
      <c r="I371" s="204"/>
      <c r="J371" s="46"/>
      <c r="K371" s="1029"/>
      <c r="L371" s="157"/>
      <c r="M371" s="1029"/>
    </row>
    <row r="372" spans="1:13" hidden="1">
      <c r="A372" s="157" t="str">
        <f>IF(J372&gt;0,COUNT($J$4:J372)+MAX('MI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72" s="157"/>
      <c r="C372" s="882"/>
      <c r="D372" s="205"/>
      <c r="E372" s="1029"/>
      <c r="F372" s="883"/>
      <c r="G372" s="1551"/>
      <c r="H372" s="204"/>
      <c r="I372" s="204"/>
      <c r="J372" s="46"/>
      <c r="K372" s="1029"/>
      <c r="L372" s="157"/>
      <c r="M372" s="1029"/>
    </row>
    <row r="373" spans="1:13" hidden="1">
      <c r="A373" s="157" t="str">
        <f>IF(J373&gt;0,COUNT($J$4:J373)+MAX('MI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73" s="157"/>
      <c r="C373" s="882"/>
      <c r="D373" s="205"/>
      <c r="E373" s="1029"/>
      <c r="F373" s="883"/>
      <c r="G373" s="1551"/>
      <c r="H373" s="204"/>
      <c r="I373" s="204"/>
      <c r="J373" s="46"/>
      <c r="K373" s="1029"/>
      <c r="L373" s="157"/>
      <c r="M373" s="1029"/>
    </row>
    <row r="374" spans="1:13" hidden="1">
      <c r="A374" s="157" t="str">
        <f>IF(J374&gt;0,COUNT($J$4:J374)+MAX('MI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74" s="157"/>
      <c r="C374" s="882"/>
      <c r="D374" s="205"/>
      <c r="E374" s="1029"/>
      <c r="F374" s="883"/>
      <c r="G374" s="1551"/>
      <c r="H374" s="204"/>
      <c r="I374" s="204"/>
      <c r="J374" s="46"/>
      <c r="K374" s="1029"/>
      <c r="L374" s="157"/>
      <c r="M374" s="1029"/>
    </row>
    <row r="375" spans="1:13" hidden="1">
      <c r="A375" s="157" t="str">
        <f>IF(J375&gt;0,COUNT($J$4:J375)+MAX('MI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75" s="157"/>
      <c r="C375" s="882"/>
      <c r="D375" s="205"/>
      <c r="E375" s="1029"/>
      <c r="F375" s="883"/>
      <c r="G375" s="1551"/>
      <c r="H375" s="204"/>
      <c r="I375" s="204"/>
      <c r="J375" s="46"/>
      <c r="K375" s="1029"/>
      <c r="L375" s="157"/>
      <c r="M375" s="1029"/>
    </row>
    <row r="376" spans="1:13" hidden="1">
      <c r="A376" s="157" t="str">
        <f>IF(J376&gt;0,COUNT($J$4:J376)+MAX('MI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76" s="157"/>
      <c r="C376" s="882"/>
      <c r="D376" s="205"/>
      <c r="E376" s="1029"/>
      <c r="F376" s="883"/>
      <c r="G376" s="1551"/>
      <c r="H376" s="204"/>
      <c r="I376" s="204"/>
      <c r="J376" s="46"/>
      <c r="K376" s="1029"/>
      <c r="L376" s="157"/>
      <c r="M376" s="1029"/>
    </row>
    <row r="377" spans="1:13" hidden="1">
      <c r="A377" s="157" t="str">
        <f>IF(J377&gt;0,COUNT($J$4:J377)+MAX('MI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77" s="157"/>
      <c r="C377" s="882"/>
      <c r="D377" s="205"/>
      <c r="E377" s="1029"/>
      <c r="F377" s="883"/>
      <c r="G377" s="1551"/>
      <c r="H377" s="204"/>
      <c r="I377" s="204"/>
      <c r="J377" s="46"/>
      <c r="K377" s="1029"/>
      <c r="L377" s="157"/>
      <c r="M377" s="1029"/>
    </row>
    <row r="378" spans="1:13" hidden="1">
      <c r="A378" s="157" t="str">
        <f>IF(J378&gt;0,COUNT($J$4:J378)+MAX('MI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78" s="157"/>
      <c r="C378" s="882"/>
      <c r="D378" s="205"/>
      <c r="E378" s="1029"/>
      <c r="F378" s="883"/>
      <c r="G378" s="1551"/>
      <c r="H378" s="204"/>
      <c r="I378" s="204"/>
      <c r="J378" s="46"/>
      <c r="K378" s="1029"/>
      <c r="L378" s="157"/>
      <c r="M378" s="1029"/>
    </row>
    <row r="379" spans="1:13" hidden="1">
      <c r="A379" s="157" t="str">
        <f>IF(J379&gt;0,COUNT($J$4:J379)+MAX('MI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79" s="157"/>
      <c r="C379" s="882"/>
      <c r="D379" s="205"/>
      <c r="E379" s="1029"/>
      <c r="F379" s="883"/>
      <c r="G379" s="1551"/>
      <c r="H379" s="204"/>
      <c r="I379" s="204"/>
      <c r="J379" s="46"/>
      <c r="K379" s="1029"/>
      <c r="L379" s="157"/>
      <c r="M379" s="1029"/>
    </row>
    <row r="380" spans="1:13" hidden="1">
      <c r="A380" s="157" t="str">
        <f>IF(J380&gt;0,COUNT($J$4:J380)+MAX('MI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80" s="157"/>
      <c r="C380" s="882"/>
      <c r="D380" s="205"/>
      <c r="E380" s="1029"/>
      <c r="F380" s="883"/>
      <c r="G380" s="1551"/>
      <c r="H380" s="204"/>
      <c r="I380" s="204"/>
      <c r="J380" s="46"/>
      <c r="K380" s="1029"/>
      <c r="L380" s="157"/>
      <c r="M380" s="1029"/>
    </row>
    <row r="381" spans="1:13" hidden="1">
      <c r="A381" s="157" t="str">
        <f>IF(J381&gt;0,COUNT($J$4:J381)+MAX('MI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81" s="157"/>
      <c r="C381" s="882"/>
      <c r="D381" s="205"/>
      <c r="E381" s="1029"/>
      <c r="F381" s="883"/>
      <c r="G381" s="1551"/>
      <c r="H381" s="204"/>
      <c r="I381" s="204"/>
      <c r="J381" s="46"/>
      <c r="K381" s="1029"/>
      <c r="L381" s="157"/>
      <c r="M381" s="1029"/>
    </row>
    <row r="382" spans="1:13" hidden="1">
      <c r="A382" s="157" t="str">
        <f>IF(J382&gt;0,COUNT($J$4:J382)+MAX('MI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82" s="157"/>
      <c r="C382" s="882"/>
      <c r="D382" s="205"/>
      <c r="E382" s="1029"/>
      <c r="F382" s="883"/>
      <c r="G382" s="1551"/>
      <c r="H382" s="204"/>
      <c r="I382" s="204"/>
      <c r="J382" s="46"/>
      <c r="K382" s="1029"/>
      <c r="L382" s="157"/>
      <c r="M382" s="1029"/>
    </row>
    <row r="383" spans="1:13" hidden="1">
      <c r="A383" s="157" t="str">
        <f>IF(J383&gt;0,COUNT($J$4:J383)+MAX('MI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83" s="157"/>
      <c r="C383" s="882"/>
      <c r="D383" s="205"/>
      <c r="E383" s="1029"/>
      <c r="F383" s="883"/>
      <c r="G383" s="1551"/>
      <c r="H383" s="204"/>
      <c r="I383" s="204"/>
      <c r="J383" s="46"/>
      <c r="K383" s="1029"/>
      <c r="L383" s="157"/>
      <c r="M383" s="1029"/>
    </row>
    <row r="384" spans="1:13" hidden="1">
      <c r="A384" s="157" t="str">
        <f>IF(J384&gt;0,COUNT($J$4:J384)+MAX('MI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84" s="157"/>
      <c r="C384" s="882"/>
      <c r="D384" s="205"/>
      <c r="E384" s="1029"/>
      <c r="F384" s="883"/>
      <c r="G384" s="1551"/>
      <c r="H384" s="204"/>
      <c r="I384" s="204"/>
      <c r="J384" s="46"/>
      <c r="K384" s="1029"/>
      <c r="L384" s="157"/>
      <c r="M384" s="1029"/>
    </row>
    <row r="385" spans="1:13" hidden="1">
      <c r="A385" s="157" t="str">
        <f>IF(J385&gt;0,COUNT($J$4:J385)+MAX('MI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Unions'!A:A),"")</f>
        <v/>
      </c>
      <c r="B385" s="157"/>
      <c r="C385" s="882"/>
      <c r="D385" s="205"/>
      <c r="E385" s="1029"/>
      <c r="F385" s="883"/>
      <c r="G385" s="1551"/>
      <c r="H385" s="204"/>
      <c r="I385" s="204"/>
      <c r="J385" s="46"/>
      <c r="K385" s="1029"/>
      <c r="L385" s="157"/>
      <c r="M385" s="1029"/>
    </row>
    <row r="386" spans="1:13" hidden="1">
      <c r="B386" s="157"/>
      <c r="C386" s="882"/>
      <c r="D386" s="205"/>
      <c r="E386" s="1029"/>
      <c r="F386" s="883"/>
      <c r="G386" s="1551"/>
      <c r="H386" s="204"/>
      <c r="I386" s="204"/>
      <c r="J386" s="46"/>
      <c r="K386" s="1029"/>
      <c r="L386" s="157"/>
      <c r="M386" s="1029"/>
    </row>
    <row r="387" spans="1:13" hidden="1">
      <c r="B387" s="157"/>
      <c r="C387" s="882"/>
      <c r="D387" s="205"/>
      <c r="E387" s="1029"/>
      <c r="F387" s="883"/>
      <c r="G387" s="1551"/>
      <c r="H387" s="204"/>
      <c r="I387" s="204"/>
      <c r="J387" s="46"/>
      <c r="K387" s="1029"/>
      <c r="L387" s="157"/>
      <c r="M387" s="1029"/>
    </row>
    <row r="388" spans="1:13" hidden="1">
      <c r="B388" s="157"/>
      <c r="C388" s="882"/>
      <c r="D388" s="205"/>
      <c r="E388" s="1029"/>
      <c r="F388" s="883"/>
      <c r="G388" s="1551"/>
      <c r="H388" s="204"/>
      <c r="I388" s="204"/>
      <c r="J388" s="46"/>
      <c r="K388" s="1029"/>
      <c r="L388" s="157"/>
      <c r="M388" s="1029"/>
    </row>
    <row r="389" spans="1:13" hidden="1">
      <c r="B389" s="157"/>
      <c r="C389" s="882"/>
      <c r="D389" s="205"/>
      <c r="E389" s="1029"/>
      <c r="F389" s="883"/>
      <c r="G389" s="1551"/>
      <c r="H389" s="204"/>
      <c r="I389" s="204"/>
      <c r="J389" s="46"/>
      <c r="K389" s="1029"/>
      <c r="L389" s="157"/>
      <c r="M389" s="1029"/>
    </row>
    <row r="390" spans="1:13" hidden="1">
      <c r="B390" s="157"/>
      <c r="C390" s="882"/>
      <c r="D390" s="205"/>
      <c r="E390" s="1029"/>
      <c r="F390" s="883"/>
      <c r="G390" s="1551"/>
      <c r="H390" s="204"/>
      <c r="I390" s="204"/>
      <c r="J390" s="46"/>
      <c r="K390" s="1029"/>
      <c r="L390" s="157"/>
      <c r="M390" s="1029"/>
    </row>
    <row r="391" spans="1:13" hidden="1">
      <c r="B391" s="157"/>
      <c r="C391" s="882"/>
      <c r="D391" s="205"/>
      <c r="E391" s="1029"/>
      <c r="F391" s="883"/>
      <c r="G391" s="1551"/>
      <c r="H391" s="204"/>
      <c r="I391" s="204"/>
      <c r="J391" s="46"/>
      <c r="K391" s="1029"/>
      <c r="L391" s="157"/>
      <c r="M391" s="1029"/>
    </row>
    <row r="392" spans="1:13" hidden="1">
      <c r="B392" s="157"/>
      <c r="C392" s="882"/>
      <c r="D392" s="205"/>
      <c r="E392" s="1029"/>
      <c r="F392" s="883"/>
      <c r="G392" s="1551"/>
      <c r="H392" s="204"/>
      <c r="I392" s="204"/>
      <c r="J392" s="46"/>
      <c r="K392" s="1029"/>
      <c r="L392" s="157"/>
      <c r="M392" s="1029"/>
    </row>
    <row r="393" spans="1:13" hidden="1">
      <c r="B393" s="157"/>
      <c r="C393" s="882"/>
      <c r="D393" s="205"/>
      <c r="E393" s="1029"/>
      <c r="F393" s="883"/>
      <c r="G393" s="1551"/>
      <c r="H393" s="204"/>
      <c r="I393" s="204"/>
      <c r="J393" s="46"/>
      <c r="K393" s="1029"/>
      <c r="L393" s="157"/>
      <c r="M393" s="1029"/>
    </row>
    <row r="394" spans="1:13" hidden="1">
      <c r="B394" s="157"/>
      <c r="C394" s="882"/>
      <c r="D394" s="205"/>
      <c r="E394" s="1029"/>
      <c r="F394" s="883"/>
      <c r="G394" s="1551"/>
      <c r="H394" s="204"/>
      <c r="I394" s="204"/>
      <c r="J394" s="46"/>
      <c r="K394" s="1029"/>
      <c r="L394" s="157"/>
      <c r="M394" s="1029"/>
    </row>
    <row r="395" spans="1:13" hidden="1">
      <c r="B395" s="157"/>
      <c r="C395" s="882"/>
      <c r="D395" s="205"/>
      <c r="E395" s="1029"/>
      <c r="F395" s="883"/>
      <c r="G395" s="1551"/>
      <c r="H395" s="204"/>
      <c r="I395" s="204"/>
      <c r="J395" s="46"/>
      <c r="K395" s="1029"/>
      <c r="L395" s="157"/>
      <c r="M395" s="1029"/>
    </row>
    <row r="396" spans="1:13" hidden="1">
      <c r="B396" s="157"/>
      <c r="C396" s="882"/>
      <c r="D396" s="205"/>
      <c r="E396" s="1029"/>
      <c r="F396" s="883"/>
      <c r="G396" s="1551"/>
      <c r="H396" s="204"/>
      <c r="I396" s="204"/>
      <c r="J396" s="46"/>
      <c r="K396" s="1029"/>
      <c r="L396" s="157"/>
      <c r="M396" s="1029"/>
    </row>
    <row r="397" spans="1:13" hidden="1">
      <c r="B397" s="157"/>
      <c r="C397" s="882"/>
      <c r="D397" s="205"/>
      <c r="E397" s="1029"/>
      <c r="F397" s="883"/>
      <c r="G397" s="1551"/>
      <c r="H397" s="204"/>
      <c r="I397" s="204"/>
      <c r="J397" s="46"/>
      <c r="K397" s="1029"/>
      <c r="L397" s="157"/>
      <c r="M397" s="1029"/>
    </row>
    <row r="398" spans="1:13" hidden="1">
      <c r="B398" s="157"/>
      <c r="C398" s="882"/>
      <c r="D398" s="205"/>
      <c r="E398" s="1029"/>
      <c r="F398" s="883"/>
      <c r="G398" s="1551"/>
      <c r="H398" s="204"/>
      <c r="I398" s="204"/>
      <c r="J398" s="46"/>
      <c r="K398" s="1029"/>
      <c r="L398" s="157"/>
      <c r="M398" s="1029"/>
    </row>
    <row r="399" spans="1:13" hidden="1">
      <c r="B399" s="157"/>
      <c r="C399" s="882"/>
      <c r="D399" s="205"/>
      <c r="E399" s="1029"/>
      <c r="F399" s="883"/>
      <c r="G399" s="1551"/>
      <c r="H399" s="204"/>
      <c r="I399" s="204"/>
      <c r="J399" s="46"/>
      <c r="K399" s="1029"/>
      <c r="L399" s="157"/>
      <c r="M399" s="1029"/>
    </row>
    <row r="400" spans="1:13" hidden="1">
      <c r="B400" s="157"/>
      <c r="C400" s="882"/>
      <c r="D400" s="205"/>
      <c r="E400" s="1029"/>
      <c r="F400" s="883"/>
      <c r="G400" s="1551"/>
      <c r="H400" s="204"/>
      <c r="I400" s="204"/>
      <c r="J400" s="46"/>
      <c r="K400" s="1029"/>
      <c r="L400" s="157"/>
      <c r="M400" s="1029"/>
    </row>
    <row r="401" spans="2:13" hidden="1">
      <c r="B401" s="157"/>
      <c r="C401" s="882"/>
      <c r="D401" s="205"/>
      <c r="E401" s="1029"/>
      <c r="F401" s="883"/>
      <c r="G401" s="1551"/>
      <c r="H401" s="204"/>
      <c r="I401" s="204"/>
      <c r="J401" s="46"/>
      <c r="K401" s="1029"/>
      <c r="L401" s="157"/>
      <c r="M401" s="1029"/>
    </row>
    <row r="402" spans="2:13" hidden="1">
      <c r="B402" s="157"/>
      <c r="C402" s="882"/>
      <c r="D402" s="205"/>
      <c r="E402" s="1029"/>
      <c r="F402" s="883"/>
      <c r="G402" s="1551"/>
      <c r="H402" s="204"/>
      <c r="I402" s="204"/>
      <c r="J402" s="46"/>
      <c r="K402" s="1029"/>
      <c r="L402" s="157"/>
      <c r="M402" s="1029"/>
    </row>
    <row r="403" spans="2:13" hidden="1">
      <c r="B403" s="157"/>
      <c r="C403" s="882"/>
      <c r="D403" s="205"/>
      <c r="E403" s="1029"/>
      <c r="F403" s="883"/>
      <c r="G403" s="1551"/>
      <c r="H403" s="204"/>
      <c r="I403" s="204"/>
      <c r="J403" s="46"/>
      <c r="K403" s="1029"/>
      <c r="L403" s="157"/>
      <c r="M403" s="1029"/>
    </row>
    <row r="404" spans="2:13" hidden="1">
      <c r="B404" s="157"/>
      <c r="C404" s="882"/>
      <c r="D404" s="205"/>
      <c r="E404" s="1029"/>
      <c r="F404" s="883"/>
      <c r="G404" s="1551"/>
      <c r="H404" s="204"/>
      <c r="I404" s="204"/>
      <c r="J404" s="46"/>
      <c r="K404" s="1029"/>
      <c r="L404" s="157"/>
      <c r="M404" s="1029"/>
    </row>
    <row r="405" spans="2:13" hidden="1">
      <c r="B405" s="157"/>
      <c r="C405" s="882"/>
      <c r="D405" s="205"/>
      <c r="E405" s="1029"/>
      <c r="F405" s="883"/>
      <c r="G405" s="1551"/>
      <c r="H405" s="204"/>
      <c r="I405" s="204"/>
      <c r="J405" s="46"/>
      <c r="K405" s="1029"/>
      <c r="L405" s="157"/>
      <c r="M405" s="1029"/>
    </row>
    <row r="406" spans="2:13" hidden="1">
      <c r="B406" s="157"/>
      <c r="C406" s="882"/>
      <c r="D406" s="205"/>
      <c r="E406" s="1029"/>
      <c r="F406" s="883"/>
      <c r="G406" s="1551"/>
      <c r="H406" s="204"/>
      <c r="I406" s="204"/>
      <c r="J406" s="46"/>
      <c r="K406" s="1029"/>
      <c r="L406" s="157"/>
      <c r="M406" s="1029"/>
    </row>
    <row r="407" spans="2:13" hidden="1">
      <c r="B407" s="157"/>
      <c r="C407" s="882"/>
      <c r="D407" s="205"/>
      <c r="E407" s="1029"/>
      <c r="F407" s="883"/>
      <c r="G407" s="1551"/>
      <c r="H407" s="204"/>
      <c r="I407" s="204"/>
      <c r="J407" s="46"/>
      <c r="K407" s="1029"/>
      <c r="L407" s="157"/>
      <c r="M407" s="1029"/>
    </row>
    <row r="408" spans="2:13" hidden="1">
      <c r="B408" s="157"/>
      <c r="C408" s="882"/>
      <c r="D408" s="205"/>
      <c r="E408" s="1029"/>
      <c r="F408" s="883"/>
      <c r="G408" s="1551"/>
      <c r="H408" s="204"/>
      <c r="I408" s="204"/>
      <c r="J408" s="46"/>
      <c r="K408" s="1029"/>
      <c r="L408" s="157"/>
      <c r="M408" s="1029"/>
    </row>
    <row r="409" spans="2:13" hidden="1">
      <c r="B409" s="157"/>
      <c r="C409" s="882"/>
      <c r="D409" s="205"/>
      <c r="E409" s="1029"/>
      <c r="F409" s="883"/>
      <c r="G409" s="1551"/>
      <c r="H409" s="204"/>
      <c r="I409" s="204"/>
      <c r="J409" s="46"/>
      <c r="K409" s="1029"/>
      <c r="L409" s="157"/>
      <c r="M409" s="1029"/>
    </row>
    <row r="410" spans="2:13" hidden="1">
      <c r="B410" s="157"/>
      <c r="C410" s="882"/>
      <c r="D410" s="205"/>
      <c r="E410" s="1029"/>
      <c r="F410" s="883"/>
      <c r="G410" s="1551"/>
      <c r="H410" s="204"/>
      <c r="I410" s="204"/>
      <c r="J410" s="46"/>
      <c r="K410" s="1029"/>
      <c r="L410" s="157"/>
      <c r="M410" s="1029"/>
    </row>
    <row r="411" spans="2:13" hidden="1">
      <c r="B411" s="157"/>
      <c r="C411" s="882"/>
      <c r="D411" s="205"/>
      <c r="E411" s="1029"/>
      <c r="F411" s="883"/>
      <c r="G411" s="1551"/>
      <c r="H411" s="204"/>
      <c r="I411" s="204"/>
      <c r="J411" s="46"/>
      <c r="K411" s="1029"/>
      <c r="L411" s="157"/>
      <c r="M411" s="1029"/>
    </row>
    <row r="412" spans="2:13" hidden="1">
      <c r="B412" s="157"/>
      <c r="C412" s="882"/>
      <c r="D412" s="205"/>
      <c r="E412" s="1029"/>
      <c r="F412" s="883"/>
      <c r="G412" s="1551"/>
      <c r="H412" s="204"/>
      <c r="I412" s="204"/>
      <c r="J412" s="46"/>
      <c r="K412" s="1029"/>
      <c r="L412" s="157"/>
      <c r="M412" s="1029"/>
    </row>
    <row r="413" spans="2:13" hidden="1">
      <c r="B413" s="157"/>
      <c r="C413" s="882"/>
      <c r="D413" s="205"/>
      <c r="E413" s="1029"/>
      <c r="F413" s="883"/>
      <c r="G413" s="1551"/>
      <c r="H413" s="204"/>
      <c r="I413" s="204"/>
      <c r="J413" s="46"/>
      <c r="K413" s="1029"/>
      <c r="L413" s="157"/>
      <c r="M413" s="1029"/>
    </row>
    <row r="414" spans="2:13" hidden="1">
      <c r="B414" s="157"/>
      <c r="C414" s="882"/>
      <c r="D414" s="205"/>
      <c r="E414" s="1029"/>
      <c r="F414" s="883"/>
      <c r="G414" s="1551"/>
      <c r="H414" s="204"/>
      <c r="I414" s="204"/>
      <c r="J414" s="46"/>
      <c r="K414" s="1029"/>
      <c r="L414" s="157"/>
      <c r="M414" s="1029"/>
    </row>
    <row r="415" spans="2:13" hidden="1">
      <c r="B415" s="157"/>
      <c r="C415" s="882"/>
      <c r="D415" s="205"/>
      <c r="E415" s="1029"/>
      <c r="F415" s="883"/>
      <c r="G415" s="1551"/>
      <c r="H415" s="204"/>
      <c r="I415" s="204"/>
      <c r="J415" s="46"/>
      <c r="K415" s="1029"/>
      <c r="L415" s="157"/>
      <c r="M415" s="1029"/>
    </row>
    <row r="416" spans="2:13" hidden="1">
      <c r="B416" s="157"/>
      <c r="C416" s="882"/>
      <c r="D416" s="205"/>
      <c r="E416" s="1029"/>
      <c r="F416" s="883"/>
      <c r="G416" s="1551"/>
      <c r="H416" s="204"/>
      <c r="I416" s="204"/>
      <c r="J416" s="46"/>
      <c r="K416" s="1029"/>
      <c r="L416" s="157"/>
      <c r="M416" s="1029"/>
    </row>
    <row r="417" spans="2:13" hidden="1">
      <c r="B417" s="157"/>
      <c r="C417" s="882"/>
      <c r="D417" s="205"/>
      <c r="E417" s="1029"/>
      <c r="F417" s="883"/>
      <c r="G417" s="1551"/>
      <c r="H417" s="204"/>
      <c r="I417" s="204"/>
      <c r="J417" s="46"/>
      <c r="K417" s="1029"/>
      <c r="L417" s="157"/>
      <c r="M417" s="1029"/>
    </row>
    <row r="418" spans="2:13" hidden="1">
      <c r="B418" s="157"/>
      <c r="C418" s="882"/>
      <c r="D418" s="205"/>
      <c r="E418" s="1029"/>
      <c r="F418" s="883"/>
      <c r="G418" s="1551"/>
      <c r="H418" s="204"/>
      <c r="I418" s="204"/>
      <c r="J418" s="46"/>
      <c r="K418" s="1029"/>
      <c r="L418" s="157"/>
      <c r="M418" s="1029"/>
    </row>
    <row r="419" spans="2:13" hidden="1">
      <c r="B419" s="157"/>
      <c r="C419" s="882"/>
      <c r="D419" s="205"/>
      <c r="E419" s="1029"/>
      <c r="F419" s="883"/>
      <c r="G419" s="1551"/>
      <c r="H419" s="204"/>
      <c r="I419" s="204"/>
      <c r="J419" s="46"/>
      <c r="K419" s="1029"/>
      <c r="L419" s="157"/>
      <c r="M419" s="1029"/>
    </row>
    <row r="420" spans="2:13" hidden="1">
      <c r="B420" s="157"/>
      <c r="C420" s="882"/>
      <c r="D420" s="205"/>
      <c r="E420" s="1029"/>
      <c r="F420" s="883"/>
      <c r="G420" s="1551"/>
      <c r="H420" s="204"/>
      <c r="I420" s="204"/>
      <c r="J420" s="46"/>
      <c r="K420" s="1029"/>
      <c r="L420" s="157"/>
      <c r="M420" s="1029"/>
    </row>
    <row r="421" spans="2:13" hidden="1">
      <c r="B421" s="157"/>
      <c r="C421" s="882"/>
      <c r="D421" s="205"/>
      <c r="E421" s="1029"/>
      <c r="F421" s="883"/>
      <c r="G421" s="1551"/>
      <c r="H421" s="204"/>
      <c r="I421" s="204"/>
      <c r="J421" s="46"/>
      <c r="K421" s="1029"/>
      <c r="L421" s="157"/>
      <c r="M421" s="1029"/>
    </row>
    <row r="422" spans="2:13" hidden="1">
      <c r="B422" s="157"/>
      <c r="C422" s="882"/>
      <c r="D422" s="205"/>
      <c r="E422" s="1029"/>
      <c r="F422" s="883"/>
      <c r="G422" s="1551"/>
      <c r="H422" s="204"/>
      <c r="I422" s="204"/>
      <c r="J422" s="46"/>
      <c r="K422" s="1029"/>
      <c r="L422" s="157"/>
      <c r="M422" s="1029"/>
    </row>
    <row r="423" spans="2:13" hidden="1">
      <c r="B423" s="157"/>
      <c r="C423" s="882"/>
      <c r="D423" s="205"/>
      <c r="E423" s="1029"/>
      <c r="F423" s="883"/>
      <c r="G423" s="1551"/>
      <c r="H423" s="204"/>
      <c r="I423" s="204"/>
      <c r="J423" s="46"/>
      <c r="K423" s="1029"/>
      <c r="L423" s="157"/>
      <c r="M423" s="1029"/>
    </row>
    <row r="424" spans="2:13" hidden="1">
      <c r="B424" s="157"/>
      <c r="C424" s="882"/>
      <c r="D424" s="205"/>
      <c r="E424" s="1029"/>
      <c r="F424" s="883"/>
      <c r="G424" s="1551"/>
      <c r="H424" s="204"/>
      <c r="I424" s="204"/>
      <c r="J424" s="46"/>
      <c r="K424" s="1029"/>
      <c r="L424" s="157"/>
      <c r="M424" s="1029"/>
    </row>
    <row r="425" spans="2:13" hidden="1">
      <c r="B425" s="157"/>
      <c r="C425" s="882"/>
      <c r="D425" s="205"/>
      <c r="E425" s="1029"/>
      <c r="F425" s="883"/>
      <c r="G425" s="1551"/>
      <c r="H425" s="204"/>
      <c r="I425" s="204"/>
      <c r="J425" s="46"/>
      <c r="K425" s="1029"/>
      <c r="L425" s="157"/>
      <c r="M425" s="1029"/>
    </row>
    <row r="426" spans="2:13" hidden="1">
      <c r="B426" s="157"/>
      <c r="C426" s="882"/>
      <c r="D426" s="205"/>
      <c r="E426" s="1029"/>
      <c r="F426" s="883"/>
      <c r="G426" s="1551"/>
      <c r="H426" s="204"/>
      <c r="I426" s="204"/>
      <c r="J426" s="46"/>
      <c r="K426" s="1029"/>
      <c r="L426" s="157"/>
      <c r="M426" s="1029"/>
    </row>
    <row r="427" spans="2:13" hidden="1">
      <c r="B427" s="157"/>
      <c r="C427" s="882"/>
      <c r="D427" s="205"/>
      <c r="E427" s="1029"/>
      <c r="F427" s="883"/>
      <c r="G427" s="1551"/>
      <c r="H427" s="204"/>
      <c r="I427" s="204"/>
      <c r="J427" s="46"/>
      <c r="K427" s="1029"/>
      <c r="L427" s="157"/>
      <c r="M427" s="1029"/>
    </row>
    <row r="428" spans="2:13" hidden="1">
      <c r="B428" s="157"/>
      <c r="C428" s="882"/>
      <c r="D428" s="205"/>
      <c r="E428" s="1029"/>
      <c r="F428" s="883"/>
      <c r="G428" s="1551"/>
      <c r="H428" s="204"/>
      <c r="I428" s="204"/>
      <c r="J428" s="46"/>
      <c r="K428" s="1029"/>
      <c r="L428" s="157"/>
      <c r="M428" s="1029"/>
    </row>
    <row r="429" spans="2:13" hidden="1">
      <c r="B429" s="157"/>
      <c r="C429" s="882"/>
      <c r="D429" s="205"/>
      <c r="E429" s="1029"/>
      <c r="F429" s="883"/>
      <c r="G429" s="1551"/>
      <c r="H429" s="204"/>
      <c r="I429" s="204"/>
      <c r="J429" s="46"/>
      <c r="K429" s="1029"/>
      <c r="L429" s="157"/>
      <c r="M429" s="1029"/>
    </row>
    <row r="430" spans="2:13" hidden="1">
      <c r="B430" s="157"/>
      <c r="C430" s="882"/>
      <c r="D430" s="205"/>
      <c r="E430" s="1029"/>
      <c r="F430" s="883"/>
      <c r="G430" s="1551"/>
      <c r="H430" s="204"/>
      <c r="I430" s="204"/>
      <c r="J430" s="46"/>
      <c r="K430" s="1029"/>
      <c r="L430" s="157"/>
      <c r="M430" s="1029"/>
    </row>
    <row r="431" spans="2:13" hidden="1">
      <c r="B431" s="157"/>
      <c r="C431" s="882"/>
      <c r="D431" s="205"/>
      <c r="E431" s="1029"/>
      <c r="F431" s="883"/>
      <c r="G431" s="1551"/>
      <c r="H431" s="204"/>
      <c r="I431" s="204"/>
      <c r="J431" s="46"/>
      <c r="K431" s="1029"/>
      <c r="L431" s="157"/>
      <c r="M431" s="1029"/>
    </row>
    <row r="432" spans="2:13" hidden="1">
      <c r="B432" s="157"/>
      <c r="C432" s="882"/>
      <c r="D432" s="205"/>
      <c r="E432" s="1029"/>
      <c r="F432" s="883"/>
      <c r="G432" s="1551"/>
      <c r="H432" s="204"/>
      <c r="I432" s="204"/>
      <c r="J432" s="46"/>
      <c r="K432" s="1029"/>
      <c r="L432" s="157"/>
      <c r="M432" s="1029"/>
    </row>
    <row r="433" spans="2:13" hidden="1">
      <c r="B433" s="157"/>
      <c r="C433" s="882"/>
      <c r="D433" s="205"/>
      <c r="E433" s="1029"/>
      <c r="F433" s="883"/>
      <c r="G433" s="1551"/>
      <c r="H433" s="204"/>
      <c r="I433" s="204"/>
      <c r="J433" s="46"/>
      <c r="K433" s="1029"/>
      <c r="L433" s="157"/>
      <c r="M433" s="1029"/>
    </row>
    <row r="434" spans="2:13" hidden="1">
      <c r="B434" s="157"/>
      <c r="C434" s="882"/>
      <c r="D434" s="205"/>
      <c r="E434" s="1029"/>
      <c r="F434" s="883"/>
      <c r="G434" s="1551"/>
      <c r="H434" s="204"/>
      <c r="I434" s="204"/>
      <c r="J434" s="46"/>
      <c r="K434" s="1029"/>
      <c r="L434" s="157"/>
      <c r="M434" s="1029"/>
    </row>
    <row r="435" spans="2:13" hidden="1">
      <c r="B435" s="157"/>
      <c r="C435" s="882"/>
      <c r="D435" s="205"/>
      <c r="E435" s="1029"/>
      <c r="F435" s="883"/>
      <c r="G435" s="1551"/>
      <c r="H435" s="204"/>
      <c r="I435" s="204"/>
      <c r="J435" s="46"/>
      <c r="K435" s="1029"/>
      <c r="L435" s="157"/>
      <c r="M435" s="1029"/>
    </row>
    <row r="436" spans="2:13" hidden="1">
      <c r="B436" s="157"/>
      <c r="C436" s="882"/>
      <c r="D436" s="205"/>
      <c r="E436" s="1029"/>
      <c r="F436" s="883"/>
      <c r="G436" s="1551"/>
      <c r="H436" s="204"/>
      <c r="I436" s="204"/>
      <c r="J436" s="46"/>
      <c r="K436" s="1029"/>
      <c r="L436" s="157"/>
      <c r="M436" s="1029"/>
    </row>
    <row r="437" spans="2:13" hidden="1">
      <c r="B437" s="157"/>
      <c r="C437" s="882"/>
      <c r="D437" s="205"/>
      <c r="E437" s="1029"/>
      <c r="F437" s="883"/>
      <c r="G437" s="1551"/>
      <c r="H437" s="204"/>
      <c r="I437" s="204"/>
      <c r="J437" s="46"/>
      <c r="K437" s="1029"/>
      <c r="L437" s="157"/>
      <c r="M437" s="1029"/>
    </row>
    <row r="438" spans="2:13" hidden="1">
      <c r="B438" s="157"/>
      <c r="C438" s="882"/>
      <c r="D438" s="205"/>
      <c r="E438" s="1029"/>
      <c r="F438" s="883"/>
      <c r="G438" s="1551"/>
      <c r="H438" s="204"/>
      <c r="I438" s="204"/>
      <c r="J438" s="46"/>
      <c r="K438" s="1029"/>
      <c r="L438" s="157"/>
      <c r="M438" s="1029"/>
    </row>
    <row r="439" spans="2:13" hidden="1">
      <c r="B439" s="157"/>
      <c r="C439" s="882"/>
      <c r="D439" s="205"/>
      <c r="E439" s="1029"/>
      <c r="F439" s="883"/>
      <c r="G439" s="1551"/>
      <c r="H439" s="204"/>
      <c r="I439" s="204"/>
      <c r="J439" s="46"/>
      <c r="K439" s="1029"/>
      <c r="L439" s="157"/>
      <c r="M439" s="1029"/>
    </row>
    <row r="440" spans="2:13" hidden="1">
      <c r="B440" s="157"/>
      <c r="C440" s="882"/>
      <c r="D440" s="205"/>
      <c r="E440" s="1029"/>
      <c r="F440" s="883"/>
      <c r="G440" s="1551"/>
      <c r="H440" s="204"/>
      <c r="I440" s="204"/>
      <c r="J440" s="46"/>
      <c r="K440" s="1029"/>
      <c r="L440" s="157"/>
      <c r="M440" s="1029"/>
    </row>
    <row r="441" spans="2:13" hidden="1">
      <c r="B441" s="157"/>
      <c r="C441" s="882"/>
      <c r="D441" s="205"/>
      <c r="E441" s="1029"/>
      <c r="F441" s="883"/>
      <c r="G441" s="1551"/>
      <c r="H441" s="204"/>
      <c r="I441" s="204"/>
      <c r="J441" s="46"/>
      <c r="K441" s="1029"/>
      <c r="L441" s="157"/>
      <c r="M441" s="1029"/>
    </row>
    <row r="442" spans="2:13" hidden="1">
      <c r="B442" s="157"/>
      <c r="C442" s="882"/>
      <c r="D442" s="205"/>
      <c r="E442" s="1029"/>
      <c r="F442" s="883"/>
      <c r="G442" s="1551"/>
      <c r="H442" s="204"/>
      <c r="I442" s="204"/>
      <c r="J442" s="46"/>
      <c r="K442" s="1029"/>
      <c r="L442" s="157"/>
      <c r="M442" s="1029"/>
    </row>
    <row r="443" spans="2:13" hidden="1">
      <c r="B443" s="157"/>
      <c r="C443" s="882"/>
      <c r="D443" s="205"/>
      <c r="E443" s="1029"/>
      <c r="F443" s="883"/>
      <c r="G443" s="1551"/>
      <c r="H443" s="204"/>
      <c r="I443" s="204"/>
      <c r="J443" s="46"/>
      <c r="K443" s="1029"/>
      <c r="L443" s="157"/>
      <c r="M443" s="1029"/>
    </row>
    <row r="444" spans="2:13" hidden="1">
      <c r="B444" s="157"/>
      <c r="C444" s="882"/>
      <c r="D444" s="205"/>
      <c r="E444" s="1029"/>
      <c r="F444" s="883"/>
      <c r="G444" s="1551"/>
      <c r="H444" s="204"/>
      <c r="I444" s="204"/>
      <c r="J444" s="46"/>
      <c r="K444" s="1029"/>
      <c r="L444" s="157"/>
      <c r="M444" s="1029"/>
    </row>
    <row r="445" spans="2:13" hidden="1">
      <c r="B445" s="157"/>
      <c r="C445" s="882"/>
      <c r="D445" s="205"/>
      <c r="E445" s="1029"/>
      <c r="F445" s="883"/>
      <c r="G445" s="1551"/>
      <c r="H445" s="204"/>
      <c r="I445" s="204"/>
      <c r="J445" s="46"/>
      <c r="K445" s="1029"/>
      <c r="L445" s="157"/>
      <c r="M445" s="1029"/>
    </row>
    <row r="446" spans="2:13" hidden="1">
      <c r="B446" s="157"/>
      <c r="C446" s="882"/>
      <c r="D446" s="205"/>
      <c r="E446" s="1029"/>
      <c r="F446" s="883"/>
      <c r="G446" s="1551"/>
      <c r="H446" s="204"/>
      <c r="I446" s="204"/>
      <c r="J446" s="46"/>
      <c r="K446" s="1029"/>
      <c r="L446" s="157"/>
      <c r="M446" s="1029"/>
    </row>
    <row r="447" spans="2:13" hidden="1">
      <c r="B447" s="157"/>
      <c r="C447" s="882"/>
      <c r="D447" s="205"/>
      <c r="E447" s="1029"/>
      <c r="F447" s="883"/>
      <c r="G447" s="1551"/>
      <c r="H447" s="204"/>
      <c r="I447" s="204"/>
      <c r="J447" s="46"/>
      <c r="K447" s="1029"/>
      <c r="L447" s="157"/>
      <c r="M447" s="1029"/>
    </row>
    <row r="448" spans="2:13" hidden="1">
      <c r="B448" s="157"/>
      <c r="C448" s="882"/>
      <c r="D448" s="205"/>
      <c r="E448" s="1029"/>
      <c r="F448" s="883"/>
      <c r="G448" s="1551"/>
      <c r="H448" s="204"/>
      <c r="I448" s="204"/>
      <c r="J448" s="46"/>
      <c r="K448" s="1029"/>
      <c r="L448" s="157"/>
      <c r="M448" s="1029"/>
    </row>
    <row r="449" spans="2:13" hidden="1">
      <c r="B449" s="157"/>
      <c r="C449" s="882"/>
      <c r="D449" s="205"/>
      <c r="E449" s="1029"/>
      <c r="F449" s="883"/>
      <c r="G449" s="1551"/>
      <c r="H449" s="204"/>
      <c r="I449" s="204"/>
      <c r="J449" s="46"/>
      <c r="K449" s="1029"/>
      <c r="L449" s="157"/>
      <c r="M449" s="1029"/>
    </row>
    <row r="450" spans="2:13" hidden="1">
      <c r="B450" s="157"/>
      <c r="C450" s="882"/>
      <c r="D450" s="205"/>
      <c r="E450" s="1029"/>
      <c r="F450" s="883"/>
      <c r="G450" s="1551"/>
      <c r="H450" s="204"/>
      <c r="I450" s="204"/>
      <c r="J450" s="46"/>
      <c r="K450" s="1029"/>
      <c r="L450" s="157"/>
      <c r="M450" s="1029"/>
    </row>
    <row r="451" spans="2:13" hidden="1">
      <c r="B451" s="157"/>
      <c r="C451" s="882"/>
      <c r="D451" s="205"/>
      <c r="E451" s="1029"/>
      <c r="F451" s="883"/>
      <c r="G451" s="1551"/>
      <c r="H451" s="204"/>
      <c r="I451" s="204"/>
      <c r="J451" s="46"/>
      <c r="K451" s="1029"/>
      <c r="L451" s="157"/>
      <c r="M451" s="1029"/>
    </row>
    <row r="452" spans="2:13" hidden="1">
      <c r="B452" s="157"/>
      <c r="C452" s="882"/>
      <c r="D452" s="205"/>
      <c r="E452" s="1029"/>
      <c r="F452" s="883"/>
      <c r="G452" s="1551"/>
      <c r="H452" s="204"/>
      <c r="I452" s="204"/>
      <c r="J452" s="46"/>
      <c r="K452" s="1029"/>
      <c r="L452" s="157"/>
      <c r="M452" s="1029"/>
    </row>
    <row r="453" spans="2:13" hidden="1">
      <c r="B453" s="157"/>
      <c r="C453" s="882"/>
      <c r="D453" s="205"/>
      <c r="E453" s="1029"/>
      <c r="F453" s="883"/>
      <c r="G453" s="1551"/>
      <c r="H453" s="204"/>
      <c r="I453" s="204"/>
      <c r="J453" s="46"/>
      <c r="K453" s="1029"/>
      <c r="L453" s="157"/>
      <c r="M453" s="1029"/>
    </row>
    <row r="454" spans="2:13" hidden="1">
      <c r="B454" s="157"/>
      <c r="C454" s="882"/>
      <c r="D454" s="205"/>
      <c r="E454" s="1029"/>
      <c r="F454" s="883"/>
      <c r="G454" s="1551"/>
      <c r="H454" s="204"/>
      <c r="I454" s="204"/>
      <c r="J454" s="46"/>
      <c r="K454" s="1029"/>
      <c r="L454" s="157"/>
      <c r="M454" s="1029"/>
    </row>
    <row r="455" spans="2:13" hidden="1">
      <c r="B455" s="157"/>
      <c r="C455" s="882"/>
      <c r="D455" s="205"/>
      <c r="E455" s="1029"/>
      <c r="F455" s="883"/>
      <c r="G455" s="1551"/>
      <c r="H455" s="204"/>
      <c r="I455" s="204"/>
      <c r="J455" s="46"/>
      <c r="K455" s="1029"/>
      <c r="L455" s="157"/>
      <c r="M455" s="1029"/>
    </row>
    <row r="456" spans="2:13" hidden="1">
      <c r="B456" s="157"/>
      <c r="C456" s="882"/>
      <c r="D456" s="205"/>
      <c r="E456" s="1029"/>
      <c r="F456" s="883"/>
      <c r="G456" s="1551"/>
      <c r="H456" s="204"/>
      <c r="I456" s="204"/>
      <c r="J456" s="46"/>
      <c r="K456" s="1029"/>
      <c r="L456" s="157"/>
      <c r="M456" s="1029"/>
    </row>
    <row r="457" spans="2:13" hidden="1">
      <c r="B457" s="157"/>
      <c r="C457" s="882"/>
      <c r="D457" s="205"/>
      <c r="E457" s="1029"/>
      <c r="F457" s="883"/>
      <c r="G457" s="1551"/>
      <c r="H457" s="204"/>
      <c r="I457" s="204"/>
      <c r="J457" s="46"/>
      <c r="K457" s="1029"/>
      <c r="L457" s="157"/>
      <c r="M457" s="1029"/>
    </row>
    <row r="458" spans="2:13" hidden="1">
      <c r="B458" s="157"/>
      <c r="C458" s="882"/>
      <c r="D458" s="205"/>
      <c r="E458" s="1029"/>
      <c r="F458" s="883"/>
      <c r="G458" s="1551"/>
      <c r="H458" s="204"/>
      <c r="I458" s="204"/>
      <c r="J458" s="46"/>
      <c r="K458" s="1029"/>
      <c r="L458" s="157"/>
      <c r="M458" s="1029"/>
    </row>
    <row r="459" spans="2:13" hidden="1">
      <c r="B459" s="157"/>
      <c r="C459" s="882"/>
      <c r="D459" s="205"/>
      <c r="E459" s="1029"/>
      <c r="F459" s="883"/>
      <c r="G459" s="1551"/>
      <c r="H459" s="204"/>
      <c r="I459" s="204"/>
      <c r="J459" s="46"/>
      <c r="K459" s="1029"/>
      <c r="L459" s="157"/>
      <c r="M459" s="1029"/>
    </row>
    <row r="460" spans="2:13" hidden="1">
      <c r="B460" s="157"/>
      <c r="C460" s="882"/>
      <c r="D460" s="205"/>
      <c r="E460" s="1029"/>
      <c r="F460" s="883"/>
      <c r="G460" s="1551"/>
      <c r="H460" s="204"/>
      <c r="I460" s="204"/>
      <c r="J460" s="46"/>
      <c r="K460" s="1029"/>
      <c r="L460" s="157"/>
      <c r="M460" s="1029"/>
    </row>
    <row r="461" spans="2:13" hidden="1">
      <c r="B461" s="157"/>
      <c r="C461" s="882"/>
      <c r="D461" s="205"/>
      <c r="E461" s="1029"/>
      <c r="F461" s="883"/>
      <c r="G461" s="1551"/>
      <c r="H461" s="204"/>
      <c r="I461" s="204"/>
      <c r="J461" s="46"/>
      <c r="K461" s="1029"/>
      <c r="L461" s="157"/>
      <c r="M461" s="1029"/>
    </row>
    <row r="462" spans="2:13" hidden="1">
      <c r="B462" s="157"/>
      <c r="C462" s="882"/>
      <c r="D462" s="205"/>
      <c r="E462" s="1029"/>
      <c r="F462" s="883"/>
      <c r="G462" s="1551"/>
      <c r="H462" s="204"/>
      <c r="I462" s="204"/>
      <c r="J462" s="46"/>
      <c r="K462" s="1029"/>
      <c r="L462" s="157"/>
      <c r="M462" s="1029"/>
    </row>
    <row r="463" spans="2:13" hidden="1">
      <c r="B463" s="157"/>
      <c r="C463" s="882"/>
      <c r="D463" s="205"/>
      <c r="E463" s="1029"/>
      <c r="F463" s="883"/>
      <c r="G463" s="1551"/>
      <c r="H463" s="204"/>
      <c r="I463" s="204"/>
      <c r="J463" s="46"/>
      <c r="K463" s="1029"/>
      <c r="L463" s="157"/>
      <c r="M463" s="1029"/>
    </row>
    <row r="464" spans="2:13" hidden="1">
      <c r="B464" s="157"/>
      <c r="C464" s="882"/>
      <c r="D464" s="205"/>
      <c r="E464" s="1029"/>
      <c r="F464" s="883"/>
      <c r="G464" s="1551"/>
      <c r="H464" s="204"/>
      <c r="I464" s="204"/>
      <c r="J464" s="46"/>
      <c r="K464" s="1029"/>
      <c r="L464" s="157"/>
      <c r="M464" s="1029"/>
    </row>
    <row r="465" spans="2:13" hidden="1">
      <c r="B465" s="157"/>
      <c r="C465" s="882"/>
      <c r="D465" s="205"/>
      <c r="E465" s="1029"/>
      <c r="F465" s="883"/>
      <c r="G465" s="1551"/>
      <c r="H465" s="204"/>
      <c r="I465" s="204"/>
      <c r="J465" s="46"/>
      <c r="K465" s="1029"/>
      <c r="L465" s="157"/>
      <c r="M465" s="1029"/>
    </row>
    <row r="466" spans="2:13" hidden="1">
      <c r="B466" s="157"/>
      <c r="C466" s="882"/>
      <c r="D466" s="205"/>
      <c r="E466" s="1029"/>
      <c r="F466" s="883"/>
      <c r="G466" s="1551"/>
      <c r="H466" s="204"/>
      <c r="I466" s="204"/>
      <c r="J466" s="46"/>
      <c r="K466" s="1029"/>
      <c r="L466" s="157"/>
      <c r="M466" s="1029"/>
    </row>
    <row r="467" spans="2:13" hidden="1">
      <c r="B467" s="157"/>
      <c r="C467" s="882"/>
      <c r="D467" s="205"/>
      <c r="E467" s="1029"/>
      <c r="F467" s="883"/>
      <c r="G467" s="1551"/>
      <c r="H467" s="204"/>
      <c r="I467" s="204"/>
      <c r="J467" s="46"/>
      <c r="K467" s="1029"/>
      <c r="L467" s="157"/>
      <c r="M467" s="1029"/>
    </row>
    <row r="468" spans="2:13" hidden="1">
      <c r="B468" s="157"/>
      <c r="C468" s="882"/>
      <c r="D468" s="205"/>
      <c r="E468" s="1029"/>
      <c r="F468" s="883"/>
      <c r="G468" s="1551"/>
      <c r="H468" s="204"/>
      <c r="I468" s="204"/>
      <c r="J468" s="46"/>
      <c r="K468" s="1029"/>
      <c r="L468" s="157"/>
      <c r="M468" s="1029"/>
    </row>
    <row r="469" spans="2:13" hidden="1">
      <c r="B469" s="157"/>
      <c r="C469" s="882"/>
      <c r="D469" s="205"/>
      <c r="E469" s="1029"/>
      <c r="F469" s="883"/>
      <c r="G469" s="1551"/>
      <c r="H469" s="204"/>
      <c r="I469" s="204"/>
      <c r="J469" s="46"/>
      <c r="K469" s="1029"/>
      <c r="L469" s="157"/>
      <c r="M469" s="1029"/>
    </row>
    <row r="470" spans="2:13" hidden="1">
      <c r="B470" s="157"/>
      <c r="C470" s="882"/>
      <c r="D470" s="205"/>
      <c r="E470" s="1029"/>
      <c r="F470" s="883"/>
      <c r="G470" s="1551"/>
      <c r="H470" s="204"/>
      <c r="I470" s="204"/>
      <c r="J470" s="46"/>
      <c r="K470" s="1029"/>
      <c r="L470" s="157"/>
      <c r="M470" s="1029"/>
    </row>
    <row r="471" spans="2:13" hidden="1">
      <c r="B471" s="157"/>
      <c r="C471" s="882"/>
      <c r="D471" s="205"/>
      <c r="E471" s="1029"/>
      <c r="F471" s="883"/>
      <c r="G471" s="1551"/>
      <c r="H471" s="204"/>
      <c r="I471" s="204"/>
      <c r="J471" s="46"/>
      <c r="K471" s="1029"/>
      <c r="L471" s="157"/>
      <c r="M471" s="1029"/>
    </row>
    <row r="472" spans="2:13" hidden="1">
      <c r="B472" s="157"/>
      <c r="C472" s="882"/>
      <c r="D472" s="205"/>
      <c r="E472" s="1029"/>
      <c r="F472" s="883"/>
      <c r="G472" s="1551"/>
      <c r="H472" s="204"/>
      <c r="I472" s="204"/>
      <c r="J472" s="46"/>
      <c r="K472" s="1029"/>
      <c r="L472" s="157"/>
      <c r="M472" s="1029"/>
    </row>
    <row r="473" spans="2:13" hidden="1">
      <c r="B473" s="157"/>
      <c r="C473" s="882"/>
      <c r="D473" s="205"/>
      <c r="E473" s="1029"/>
      <c r="F473" s="883"/>
      <c r="G473" s="1551"/>
      <c r="H473" s="204"/>
      <c r="I473" s="204"/>
      <c r="J473" s="46"/>
      <c r="K473" s="1029"/>
      <c r="L473" s="157"/>
      <c r="M473" s="1029"/>
    </row>
    <row r="474" spans="2:13" hidden="1">
      <c r="B474" s="157"/>
      <c r="C474" s="882"/>
      <c r="D474" s="205"/>
      <c r="E474" s="1029"/>
      <c r="F474" s="883"/>
      <c r="G474" s="1551"/>
      <c r="H474" s="204"/>
      <c r="I474" s="204"/>
      <c r="J474" s="46"/>
      <c r="K474" s="1029"/>
      <c r="L474" s="157"/>
      <c r="M474" s="1029"/>
    </row>
    <row r="475" spans="2:13" hidden="1">
      <c r="B475" s="157"/>
      <c r="C475" s="882"/>
      <c r="D475" s="205"/>
      <c r="E475" s="1029"/>
      <c r="F475" s="883"/>
      <c r="G475" s="1551"/>
      <c r="H475" s="204"/>
      <c r="I475" s="204"/>
      <c r="J475" s="46"/>
      <c r="K475" s="1029"/>
      <c r="L475" s="157"/>
      <c r="M475" s="1029"/>
    </row>
    <row r="476" spans="2:13"/>
    <row r="477" spans="2:13"/>
    <row r="478" spans="2:13"/>
    <row r="479" spans="2:13"/>
    <row r="480" spans="2:13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</sheetData>
  <sheetProtection algorithmName="SHA-512" hashValue="fFZvr/M+NuXg7PHyLFIGUyaMXCipTUEvM0tnaVCXauup4HL5MK27BVRCMfbnv07czFJIhGhraPiBDaPUoPk8hw==" saltValue="nQHVWWruflCDoVyrtceCmw==" spinCount="100000" sheet="1" formatColumns="0" autoFilter="0"/>
  <protectedRanges>
    <protectedRange sqref="F6:G249" name="Range2"/>
    <protectedRange sqref="J6:J249" name="Range1"/>
  </protectedRanges>
  <autoFilter ref="J3:J249" xr:uid="{A781F198-C88C-4DB7-8492-EA96BAF57150}"/>
  <mergeCells count="2">
    <mergeCell ref="K1:K2"/>
    <mergeCell ref="B2:C2"/>
  </mergeCells>
  <conditionalFormatting sqref="F6:F249">
    <cfRule type="cellIs" dxfId="3" priority="2" operator="notEqual">
      <formula>$F$2</formula>
    </cfRule>
  </conditionalFormatting>
  <conditionalFormatting sqref="G6:G249">
    <cfRule type="cellIs" dxfId="2" priority="1" operator="notEqual">
      <formula>ROUND($F6*$E6,2)</formula>
    </cfRule>
  </conditionalFormatting>
  <hyperlinks>
    <hyperlink ref="K1" location="'Lead Sheet'!A1" display="CLICK TO RETURN TO LEAD SHEET" xr:uid="{5C83C9D9-EB32-464A-9686-7A0DD882F491}"/>
  </hyperlinks>
  <pageMargins left="0.7" right="0.7" top="0.75" bottom="0.75" header="0.3" footer="0.3"/>
  <pageSetup scale="70" fitToHeight="0" orientation="portrait" r:id="rId1"/>
  <headerFooter>
    <oddHeader>&amp;LXH MALLEABLE IRON PIPE FITTINGS
&amp;K00-042Subject to change without notice&amp;RXH MALLEABLE IRON PIPE FITTINGS
Page &amp;P of &amp;N</oddHeader>
    <oddFooter>&amp;LAlro Products International
sales@alroproducts.com&amp;C 2348 Linden Blvd, Brooklyn, NY 11208
www.alroproducts.com&amp;RTel: (718) 566-1000
Fax: (718) 566-1799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5FDC-6267-4279-B126-86F312E3AAC2}">
  <sheetPr codeName="Sheet32">
    <tabColor theme="6" tint="-0.249977111117893"/>
    <pageSetUpPr fitToPage="1"/>
  </sheetPr>
  <dimension ref="A1:N683"/>
  <sheetViews>
    <sheetView showGridLines="0" showRuler="0" topLeftCell="B1" zoomScaleNormal="10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" customHeight="1" zeroHeight="1"/>
  <cols>
    <col min="1" max="1" width="8.7109375" style="157" hidden="1" customWidth="1"/>
    <col min="2" max="2" width="15.7109375" style="13" customWidth="1"/>
    <col min="3" max="3" width="12.28515625" style="15" customWidth="1"/>
    <col min="4" max="4" width="40.7109375" style="208" customWidth="1"/>
    <col min="5" max="5" width="10.5703125" style="1756" bestFit="1" customWidth="1"/>
    <col min="6" max="6" width="9.85546875" style="210" customWidth="1"/>
    <col min="7" max="7" width="12.140625" style="1756" bestFit="1" customWidth="1"/>
    <col min="8" max="8" width="9.85546875" style="18" customWidth="1"/>
    <col min="9" max="9" width="9.85546875" style="372" customWidth="1"/>
    <col min="10" max="10" width="9.85546875" customWidth="1"/>
    <col min="11" max="11" width="11.7109375" style="1030" customWidth="1"/>
    <col min="12" max="12" width="15.7109375" style="13" customWidth="1"/>
    <col min="13" max="13" width="15.7109375" style="1030" customWidth="1"/>
    <col min="14" max="14" width="8.85546875" style="13" customWidth="1"/>
    <col min="15" max="16384" width="8.85546875" style="13" hidden="1"/>
  </cols>
  <sheetData>
    <row r="1" spans="1:14" ht="72.75" customHeight="1" thickBot="1">
      <c r="B1" s="365"/>
      <c r="C1" s="914"/>
      <c r="D1" s="367"/>
      <c r="E1" s="1834"/>
      <c r="F1" s="164"/>
      <c r="G1" s="1795"/>
      <c r="H1" s="915"/>
      <c r="I1" s="916"/>
      <c r="J1" s="927" t="s">
        <v>4681</v>
      </c>
      <c r="K1" s="1872" t="s">
        <v>3648</v>
      </c>
    </row>
    <row r="2" spans="1:14" ht="16.5" thickBot="1">
      <c r="B2" s="1874" t="s">
        <v>12442</v>
      </c>
      <c r="C2" s="1875"/>
      <c r="D2" s="336"/>
      <c r="E2" s="1835"/>
      <c r="F2" s="942">
        <f>'Lead Sheet'!B31</f>
        <v>0</v>
      </c>
      <c r="G2" s="1796"/>
      <c r="H2" s="917"/>
      <c r="I2" s="338"/>
      <c r="J2" s="929"/>
      <c r="K2" s="1873"/>
    </row>
    <row r="3" spans="1:14" s="160" customFormat="1" ht="43.5" thickBot="1">
      <c r="A3" s="158"/>
      <c r="B3" s="918"/>
      <c r="C3" s="919" t="s">
        <v>486</v>
      </c>
      <c r="D3" s="181" t="s">
        <v>10570</v>
      </c>
      <c r="E3" s="1797" t="s">
        <v>487</v>
      </c>
      <c r="F3" s="920" t="s">
        <v>0</v>
      </c>
      <c r="G3" s="1797" t="s">
        <v>588</v>
      </c>
      <c r="H3" s="921" t="s">
        <v>3</v>
      </c>
      <c r="I3" s="922" t="s">
        <v>4</v>
      </c>
      <c r="J3" s="928" t="s">
        <v>2</v>
      </c>
      <c r="K3" s="1094" t="s">
        <v>360</v>
      </c>
      <c r="L3" s="913" t="s">
        <v>5065</v>
      </c>
      <c r="M3" s="1097">
        <f>SUM(K:K)</f>
        <v>0</v>
      </c>
      <c r="N3" s="305"/>
    </row>
    <row r="4" spans="1:14" ht="15.75">
      <c r="A4" s="157" t="str">
        <f>IF(J4&gt;0,COUNT($J$4:J4)+MAX('MI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" s="1244"/>
      <c r="C4" s="923"/>
      <c r="D4" s="398" t="s">
        <v>10457</v>
      </c>
      <c r="E4" s="1833"/>
      <c r="F4" s="925"/>
      <c r="G4" s="1833"/>
      <c r="H4" s="924"/>
      <c r="I4" s="926"/>
      <c r="J4" s="135"/>
      <c r="K4" s="1095"/>
    </row>
    <row r="5" spans="1:14" ht="15.75">
      <c r="A5" s="157" t="str">
        <f>IF(J5&gt;0,COUNT($J$4:J5)+MAX('MI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5" s="1245"/>
      <c r="C5" s="1246" t="s">
        <v>10458</v>
      </c>
      <c r="D5" s="482" t="s">
        <v>10572</v>
      </c>
      <c r="E5" s="1324">
        <f>IFERROR(VLOOKUP(C5,'Consolidated Master Sheet'!B:H,3,0),"")</f>
        <v>8.6199999999999992</v>
      </c>
      <c r="F5" s="152">
        <f>IF(E5=0,"NET",$F$2)</f>
        <v>0</v>
      </c>
      <c r="G5" s="1324">
        <f>IFERROR(ROUND(E5*F5,2),0)</f>
        <v>0</v>
      </c>
      <c r="H5" s="347">
        <f>IFERROR(VLOOKUP(C5,'Consolidated Master Sheet'!B:H,6,0),"")</f>
        <v>25</v>
      </c>
      <c r="I5" s="347">
        <f>IFERROR(VLOOKUP(C5,'Consolidated Master Sheet'!B:H,7,0),"")</f>
        <v>300</v>
      </c>
      <c r="J5" s="28"/>
      <c r="K5" s="1104">
        <f t="shared" ref="K5:K13" si="0">IFERROR(G5*J5,0)</f>
        <v>0</v>
      </c>
    </row>
    <row r="6" spans="1:14" ht="15.75">
      <c r="A6" s="157" t="str">
        <f>IF(J6&gt;0,COUNT($J$4:J6)+MAX('MI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6" s="425"/>
      <c r="C6" s="1246" t="s">
        <v>10459</v>
      </c>
      <c r="D6" s="320" t="s">
        <v>10573</v>
      </c>
      <c r="E6" s="1324">
        <f>IFERROR(VLOOKUP(C6,'Consolidated Master Sheet'!B:H,3,0),"")</f>
        <v>9.83</v>
      </c>
      <c r="F6" s="152">
        <f t="shared" ref="F6:F69" si="1">IF(E6=0,"NET",$F$2)</f>
        <v>0</v>
      </c>
      <c r="G6" s="1324">
        <f t="shared" ref="G6:G69" si="2">IFERROR(ROUND(E6*F6,2),0)</f>
        <v>0</v>
      </c>
      <c r="H6" s="347">
        <f>IFERROR(VLOOKUP(C6,'Consolidated Master Sheet'!B:H,6,0),"")</f>
        <v>25</v>
      </c>
      <c r="I6" s="347">
        <f>IFERROR(VLOOKUP(C6,'Consolidated Master Sheet'!B:H,7,0),"")</f>
        <v>300</v>
      </c>
      <c r="J6" s="28"/>
      <c r="K6" s="1104">
        <f t="shared" si="0"/>
        <v>0</v>
      </c>
    </row>
    <row r="7" spans="1:14" ht="15.75">
      <c r="A7" s="157" t="str">
        <f>IF(J7&gt;0,COUNT($J$4:J7)+MAX('MI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7" s="425"/>
      <c r="C7" s="1246" t="s">
        <v>10460</v>
      </c>
      <c r="D7" s="320" t="s">
        <v>10574</v>
      </c>
      <c r="E7" s="1324">
        <f>IFERROR(VLOOKUP(C7,'Consolidated Master Sheet'!B:H,3,0),"")</f>
        <v>9.83</v>
      </c>
      <c r="F7" s="152">
        <f t="shared" si="1"/>
        <v>0</v>
      </c>
      <c r="G7" s="1324">
        <f t="shared" si="2"/>
        <v>0</v>
      </c>
      <c r="H7" s="347">
        <f>IFERROR(VLOOKUP(C7,'Consolidated Master Sheet'!B:H,6,0),"")</f>
        <v>25</v>
      </c>
      <c r="I7" s="347">
        <f>IFERROR(VLOOKUP(C7,'Consolidated Master Sheet'!B:H,7,0),"")</f>
        <v>300</v>
      </c>
      <c r="J7" s="28"/>
      <c r="K7" s="1104">
        <f t="shared" si="0"/>
        <v>0</v>
      </c>
    </row>
    <row r="8" spans="1:14" ht="15.75">
      <c r="A8" s="157" t="str">
        <f>IF(J8&gt;0,COUNT($J$4:J8)+MAX('MI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8" s="425"/>
      <c r="C8" s="1246" t="s">
        <v>10461</v>
      </c>
      <c r="D8" s="320" t="s">
        <v>10575</v>
      </c>
      <c r="E8" s="1324">
        <f>IFERROR(VLOOKUP(C8,'Consolidated Master Sheet'!B:H,3,0),"")</f>
        <v>11.37</v>
      </c>
      <c r="F8" s="152">
        <f t="shared" si="1"/>
        <v>0</v>
      </c>
      <c r="G8" s="1324">
        <f t="shared" si="2"/>
        <v>0</v>
      </c>
      <c r="H8" s="347">
        <f>IFERROR(VLOOKUP(C8,'Consolidated Master Sheet'!B:H,6,0),"")</f>
        <v>25</v>
      </c>
      <c r="I8" s="347">
        <f>IFERROR(VLOOKUP(C8,'Consolidated Master Sheet'!B:H,7,0),"")</f>
        <v>300</v>
      </c>
      <c r="J8" s="28"/>
      <c r="K8" s="1104">
        <f t="shared" si="0"/>
        <v>0</v>
      </c>
    </row>
    <row r="9" spans="1:14" ht="15.75">
      <c r="A9" s="157" t="str">
        <f>IF(J9&gt;0,COUNT($J$4:J9)+MAX('MI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9" s="425"/>
      <c r="C9" s="1246" t="s">
        <v>10462</v>
      </c>
      <c r="D9" s="320" t="s">
        <v>10576</v>
      </c>
      <c r="E9" s="1324">
        <f>IFERROR(VLOOKUP(C9,'Consolidated Master Sheet'!B:H,3,0),"")</f>
        <v>11.37</v>
      </c>
      <c r="F9" s="152">
        <f t="shared" si="1"/>
        <v>0</v>
      </c>
      <c r="G9" s="1324">
        <f t="shared" si="2"/>
        <v>0</v>
      </c>
      <c r="H9" s="347">
        <f>IFERROR(VLOOKUP(C9,'Consolidated Master Sheet'!B:H,6,0),"")</f>
        <v>25</v>
      </c>
      <c r="I9" s="347">
        <f>IFERROR(VLOOKUP(C9,'Consolidated Master Sheet'!B:H,7,0),"")</f>
        <v>300</v>
      </c>
      <c r="J9" s="28"/>
      <c r="K9" s="1104">
        <f t="shared" si="0"/>
        <v>0</v>
      </c>
    </row>
    <row r="10" spans="1:14" ht="15.75">
      <c r="A10" s="157" t="str">
        <f>IF(J10&gt;0,COUNT($J$4:J10)+MAX('MI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0" s="425"/>
      <c r="C10" s="1246" t="s">
        <v>10463</v>
      </c>
      <c r="D10" s="320" t="s">
        <v>10577</v>
      </c>
      <c r="E10" s="1324">
        <f>IFERROR(VLOOKUP(C10,'Consolidated Master Sheet'!B:H,3,0),"")</f>
        <v>14.79</v>
      </c>
      <c r="F10" s="152">
        <f t="shared" si="1"/>
        <v>0</v>
      </c>
      <c r="G10" s="1324">
        <f t="shared" si="2"/>
        <v>0</v>
      </c>
      <c r="H10" s="347">
        <f>IFERROR(VLOOKUP(C10,'Consolidated Master Sheet'!B:H,6,0),"")</f>
        <v>25</v>
      </c>
      <c r="I10" s="347">
        <f>IFERROR(VLOOKUP(C10,'Consolidated Master Sheet'!B:H,7,0),"")</f>
        <v>300</v>
      </c>
      <c r="J10" s="28"/>
      <c r="K10" s="1104">
        <f t="shared" si="0"/>
        <v>0</v>
      </c>
    </row>
    <row r="11" spans="1:14" ht="15.75">
      <c r="A11" s="157" t="str">
        <f>IF(J11&gt;0,COUNT($J$4:J11)+MAX('MI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1" s="425"/>
      <c r="C11" s="1246" t="s">
        <v>10464</v>
      </c>
      <c r="D11" s="320" t="s">
        <v>10578</v>
      </c>
      <c r="E11" s="1324">
        <f>IFERROR(VLOOKUP(C11,'Consolidated Master Sheet'!B:H,3,0),"")</f>
        <v>14.79</v>
      </c>
      <c r="F11" s="152">
        <f t="shared" si="1"/>
        <v>0</v>
      </c>
      <c r="G11" s="1324">
        <f t="shared" si="2"/>
        <v>0</v>
      </c>
      <c r="H11" s="347">
        <f>IFERROR(VLOOKUP(C11,'Consolidated Master Sheet'!B:H,6,0),"")</f>
        <v>25</v>
      </c>
      <c r="I11" s="347">
        <f>IFERROR(VLOOKUP(C11,'Consolidated Master Sheet'!B:H,7,0),"")</f>
        <v>300</v>
      </c>
      <c r="J11" s="28"/>
      <c r="K11" s="1104">
        <f t="shared" si="0"/>
        <v>0</v>
      </c>
    </row>
    <row r="12" spans="1:14" ht="15.75">
      <c r="A12" s="157" t="str">
        <f>IF(J12&gt;0,COUNT($J$4:J12)+MAX('MI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2" s="425"/>
      <c r="C12" s="1246" t="s">
        <v>10465</v>
      </c>
      <c r="D12" s="320" t="s">
        <v>10579</v>
      </c>
      <c r="E12" s="1324">
        <f>IFERROR(VLOOKUP(C12,'Consolidated Master Sheet'!B:H,3,0),"")</f>
        <v>26.97</v>
      </c>
      <c r="F12" s="152">
        <f t="shared" si="1"/>
        <v>0</v>
      </c>
      <c r="G12" s="1324">
        <f t="shared" si="2"/>
        <v>0</v>
      </c>
      <c r="H12" s="349">
        <f>IFERROR(VLOOKUP(C12,'Consolidated Master Sheet'!B:H,6,0),"")</f>
        <v>25</v>
      </c>
      <c r="I12" s="349">
        <f>IFERROR(VLOOKUP(C12,'Consolidated Master Sheet'!B:H,7,0),"")</f>
        <v>200</v>
      </c>
      <c r="J12" s="28"/>
      <c r="K12" s="1104">
        <f t="shared" si="0"/>
        <v>0</v>
      </c>
    </row>
    <row r="13" spans="1:14" ht="15.75">
      <c r="A13" s="157" t="str">
        <f>IF(J13&gt;0,COUNT($J$4:J13)+MAX('MI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3" s="425"/>
      <c r="C13" s="1246" t="s">
        <v>10466</v>
      </c>
      <c r="D13" s="320" t="s">
        <v>10580</v>
      </c>
      <c r="E13" s="1324">
        <f>IFERROR(VLOOKUP(C13,'Consolidated Master Sheet'!B:H,3,0),"")</f>
        <v>26.97</v>
      </c>
      <c r="F13" s="152">
        <f t="shared" si="1"/>
        <v>0</v>
      </c>
      <c r="G13" s="1324">
        <f t="shared" si="2"/>
        <v>0</v>
      </c>
      <c r="H13" s="349">
        <f>IFERROR(VLOOKUP(C13,'Consolidated Master Sheet'!B:H,6,0),"")</f>
        <v>25</v>
      </c>
      <c r="I13" s="349">
        <f>IFERROR(VLOOKUP(C13,'Consolidated Master Sheet'!B:H,7,0),"")</f>
        <v>200</v>
      </c>
      <c r="J13" s="33"/>
      <c r="K13" s="1104">
        <f t="shared" si="0"/>
        <v>0</v>
      </c>
    </row>
    <row r="14" spans="1:14" ht="15.75">
      <c r="A14" s="157" t="str">
        <f>IF(J14&gt;0,COUNT($J$4:J14)+MAX('MI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4" s="425"/>
      <c r="C14" s="1246" t="s">
        <v>10467</v>
      </c>
      <c r="D14" s="320" t="s">
        <v>10581</v>
      </c>
      <c r="E14" s="1324">
        <f>IFERROR(VLOOKUP(C14,'Consolidated Master Sheet'!B:H,3,0),"")</f>
        <v>29.37</v>
      </c>
      <c r="F14" s="152">
        <f t="shared" si="1"/>
        <v>0</v>
      </c>
      <c r="G14" s="1324">
        <f t="shared" si="2"/>
        <v>0</v>
      </c>
      <c r="H14" s="349">
        <f>IFERROR(VLOOKUP(C14,'Consolidated Master Sheet'!B:H,6,0),"")</f>
        <v>25</v>
      </c>
      <c r="I14" s="349">
        <f>IFERROR(VLOOKUP(C14,'Consolidated Master Sheet'!B:H,7,0),"")</f>
        <v>200</v>
      </c>
      <c r="J14" s="33"/>
      <c r="K14" s="1104">
        <f t="shared" ref="K14" si="3">IFERROR(G14*J14,0)</f>
        <v>0</v>
      </c>
    </row>
    <row r="15" spans="1:14" ht="15.75">
      <c r="A15" s="157" t="str">
        <f>IF(J15&gt;0,COUNT($J$4:J15)+MAX('MI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5" s="425"/>
      <c r="C15" s="193" t="s">
        <v>10468</v>
      </c>
      <c r="D15" s="320" t="s">
        <v>10582</v>
      </c>
      <c r="E15" s="1764">
        <f>IFERROR(VLOOKUP(C15,'Consolidated Master Sheet'!B:H,3,0),"")</f>
        <v>29.37</v>
      </c>
      <c r="F15" s="153">
        <f t="shared" si="1"/>
        <v>0</v>
      </c>
      <c r="G15" s="1764">
        <f t="shared" si="2"/>
        <v>0</v>
      </c>
      <c r="H15" s="349">
        <f>IFERROR(VLOOKUP(C15,'Consolidated Master Sheet'!B:H,6,0),"")</f>
        <v>25</v>
      </c>
      <c r="I15" s="349">
        <f>IFERROR(VLOOKUP(C15,'Consolidated Master Sheet'!B:H,7,0),"")</f>
        <v>200</v>
      </c>
      <c r="J15" s="29"/>
      <c r="K15" s="1108">
        <f t="shared" ref="K15:K20" si="4">IFERROR(G15*J15,0)</f>
        <v>0</v>
      </c>
    </row>
    <row r="16" spans="1:14" ht="15.75">
      <c r="A16" s="157" t="str">
        <f>IF(J16&gt;0,COUNT($J$4:J16)+MAX('MI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6" s="318"/>
      <c r="C16" s="249"/>
      <c r="D16" s="1247"/>
      <c r="E16" s="1349" t="str">
        <f>IFERROR(VLOOKUP(C16,'Consolidated Master Sheet'!B:H,3,0),"")</f>
        <v/>
      </c>
      <c r="F16" s="1490">
        <f t="shared" si="1"/>
        <v>0</v>
      </c>
      <c r="G16" s="1656">
        <f t="shared" si="2"/>
        <v>0</v>
      </c>
      <c r="H16" s="1249" t="str">
        <f>IFERROR(VLOOKUP(C16,'Consolidated Master Sheet'!B:H,6,0),"")</f>
        <v/>
      </c>
      <c r="I16" s="1249" t="str">
        <f>IFERROR(VLOOKUP(C16,'Consolidated Master Sheet'!B:H,7,0),"")</f>
        <v/>
      </c>
      <c r="J16" s="1250"/>
      <c r="K16" s="1251"/>
    </row>
    <row r="17" spans="1:11" ht="15.75">
      <c r="A17" s="157" t="str">
        <f>IF(J17&gt;0,COUNT($J$4:J17)+MAX('MI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7" s="425"/>
      <c r="C17" s="186" t="s">
        <v>10469</v>
      </c>
      <c r="D17" s="320" t="s">
        <v>10583</v>
      </c>
      <c r="E17" s="1322">
        <f>IFERROR(VLOOKUP(C17,'Consolidated Master Sheet'!B:H,3,0),"")</f>
        <v>9.15</v>
      </c>
      <c r="F17" s="151">
        <f t="shared" si="1"/>
        <v>0</v>
      </c>
      <c r="G17" s="1322">
        <f t="shared" si="2"/>
        <v>0</v>
      </c>
      <c r="H17" s="345">
        <f>IFERROR(VLOOKUP(C17,'Consolidated Master Sheet'!B:H,6,0),"")</f>
        <v>25</v>
      </c>
      <c r="I17" s="345">
        <f>IFERROR(VLOOKUP(C17,'Consolidated Master Sheet'!B:H,7,0),"")</f>
        <v>300</v>
      </c>
      <c r="J17" s="27"/>
      <c r="K17" s="1102">
        <f t="shared" si="4"/>
        <v>0</v>
      </c>
    </row>
    <row r="18" spans="1:11" ht="15.75">
      <c r="A18" s="157" t="str">
        <f>IF(J18&gt;0,COUNT($J$4:J18)+MAX('MI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8" s="425"/>
      <c r="C18" s="1246" t="s">
        <v>10470</v>
      </c>
      <c r="D18" s="320" t="s">
        <v>10584</v>
      </c>
      <c r="E18" s="1324">
        <f>IFERROR(VLOOKUP(C18,'Consolidated Master Sheet'!B:H,3,0),"")</f>
        <v>10.65</v>
      </c>
      <c r="F18" s="152">
        <f t="shared" si="1"/>
        <v>0</v>
      </c>
      <c r="G18" s="1324">
        <f t="shared" si="2"/>
        <v>0</v>
      </c>
      <c r="H18" s="347">
        <f>IFERROR(VLOOKUP(C18,'Consolidated Master Sheet'!B:H,6,0),"")</f>
        <v>25</v>
      </c>
      <c r="I18" s="347">
        <f>IFERROR(VLOOKUP(C18,'Consolidated Master Sheet'!B:H,7,0),"")</f>
        <v>300</v>
      </c>
      <c r="J18" s="28"/>
      <c r="K18" s="1104">
        <f t="shared" si="4"/>
        <v>0</v>
      </c>
    </row>
    <row r="19" spans="1:11" ht="15.75">
      <c r="A19" s="157" t="str">
        <f>IF(J19&gt;0,COUNT($J$4:J19)+MAX('MI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9" s="425"/>
      <c r="C19" s="1246" t="s">
        <v>10471</v>
      </c>
      <c r="D19" s="320" t="s">
        <v>10585</v>
      </c>
      <c r="E19" s="1324">
        <f>IFERROR(VLOOKUP(C19,'Consolidated Master Sheet'!B:H,3,0),"")</f>
        <v>10.65</v>
      </c>
      <c r="F19" s="152">
        <f t="shared" si="1"/>
        <v>0</v>
      </c>
      <c r="G19" s="1324">
        <f t="shared" si="2"/>
        <v>0</v>
      </c>
      <c r="H19" s="347">
        <f>IFERROR(VLOOKUP(C19,'Consolidated Master Sheet'!B:H,6,0),"")</f>
        <v>25</v>
      </c>
      <c r="I19" s="347">
        <f>IFERROR(VLOOKUP(C19,'Consolidated Master Sheet'!B:H,7,0),"")</f>
        <v>300</v>
      </c>
      <c r="J19" s="28"/>
      <c r="K19" s="1104">
        <f t="shared" si="4"/>
        <v>0</v>
      </c>
    </row>
    <row r="20" spans="1:11" ht="15.75">
      <c r="A20" s="157" t="str">
        <f>IF(J20&gt;0,COUNT($J$4:J20)+MAX('MI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20" s="425"/>
      <c r="C20" s="1246" t="s">
        <v>10472</v>
      </c>
      <c r="D20" s="320" t="s">
        <v>10586</v>
      </c>
      <c r="E20" s="1324">
        <f>IFERROR(VLOOKUP(C20,'Consolidated Master Sheet'!B:H,3,0),"")</f>
        <v>13.88</v>
      </c>
      <c r="F20" s="152">
        <f t="shared" si="1"/>
        <v>0</v>
      </c>
      <c r="G20" s="1324">
        <f t="shared" si="2"/>
        <v>0</v>
      </c>
      <c r="H20" s="347">
        <f>IFERROR(VLOOKUP(C20,'Consolidated Master Sheet'!B:H,6,0),"")</f>
        <v>25</v>
      </c>
      <c r="I20" s="347">
        <f>IFERROR(VLOOKUP(C20,'Consolidated Master Sheet'!B:H,7,0),"")</f>
        <v>300</v>
      </c>
      <c r="J20" s="28"/>
      <c r="K20" s="1104">
        <f t="shared" si="4"/>
        <v>0</v>
      </c>
    </row>
    <row r="21" spans="1:11" ht="15.75">
      <c r="A21" s="157" t="str">
        <f>IF(J21&gt;0,COUNT($J$4:J21)+MAX('MI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21" s="425"/>
      <c r="C21" s="1246" t="s">
        <v>10473</v>
      </c>
      <c r="D21" s="320" t="s">
        <v>10587</v>
      </c>
      <c r="E21" s="1324">
        <f>IFERROR(VLOOKUP(C21,'Consolidated Master Sheet'!B:H,3,0),"")</f>
        <v>13.88</v>
      </c>
      <c r="F21" s="152">
        <f t="shared" si="1"/>
        <v>0</v>
      </c>
      <c r="G21" s="1324">
        <f t="shared" si="2"/>
        <v>0</v>
      </c>
      <c r="H21" s="347">
        <f>IFERROR(VLOOKUP(C21,'Consolidated Master Sheet'!B:H,6,0),"")</f>
        <v>25</v>
      </c>
      <c r="I21" s="347">
        <f>IFERROR(VLOOKUP(C21,'Consolidated Master Sheet'!B:H,7,0),"")</f>
        <v>300</v>
      </c>
      <c r="J21" s="28"/>
      <c r="K21" s="1104">
        <f t="shared" ref="K21" si="5">IFERROR(G21*J21,0)</f>
        <v>0</v>
      </c>
    </row>
    <row r="22" spans="1:11" ht="15.75">
      <c r="A22" s="157" t="str">
        <f>IF(J22&gt;0,COUNT($J$4:J22)+MAX('MI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22" s="425"/>
      <c r="C22" s="1246" t="s">
        <v>10474</v>
      </c>
      <c r="D22" s="320" t="s">
        <v>10588</v>
      </c>
      <c r="E22" s="1324">
        <f>IFERROR(VLOOKUP(C22,'Consolidated Master Sheet'!B:H,3,0),"")</f>
        <v>15.13</v>
      </c>
      <c r="F22" s="152">
        <f t="shared" si="1"/>
        <v>0</v>
      </c>
      <c r="G22" s="1324">
        <f t="shared" si="2"/>
        <v>0</v>
      </c>
      <c r="H22" s="347">
        <f>IFERROR(VLOOKUP(C22,'Consolidated Master Sheet'!B:H,6,0),"")</f>
        <v>25</v>
      </c>
      <c r="I22" s="347">
        <f>IFERROR(VLOOKUP(C22,'Consolidated Master Sheet'!B:H,7,0),"")</f>
        <v>200</v>
      </c>
      <c r="J22" s="28"/>
      <c r="K22" s="1104">
        <f t="shared" ref="K22:K27" si="6">IFERROR(G22*J22,0)</f>
        <v>0</v>
      </c>
    </row>
    <row r="23" spans="1:11" ht="15.75">
      <c r="A23" s="157" t="str">
        <f>IF(J23&gt;0,COUNT($J$4:J23)+MAX('MI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23" s="425"/>
      <c r="C23" s="1246" t="s">
        <v>10475</v>
      </c>
      <c r="D23" s="320" t="s">
        <v>10589</v>
      </c>
      <c r="E23" s="1324">
        <f>IFERROR(VLOOKUP(C23,'Consolidated Master Sheet'!B:H,3,0),"")</f>
        <v>15.13</v>
      </c>
      <c r="F23" s="152">
        <f t="shared" si="1"/>
        <v>0</v>
      </c>
      <c r="G23" s="1324">
        <f t="shared" si="2"/>
        <v>0</v>
      </c>
      <c r="H23" s="347">
        <f>IFERROR(VLOOKUP(C23,'Consolidated Master Sheet'!B:H,6,0),"")</f>
        <v>25</v>
      </c>
      <c r="I23" s="347">
        <f>IFERROR(VLOOKUP(C23,'Consolidated Master Sheet'!B:H,7,0),"")</f>
        <v>200</v>
      </c>
      <c r="J23" s="28"/>
      <c r="K23" s="1104">
        <f t="shared" si="6"/>
        <v>0</v>
      </c>
    </row>
    <row r="24" spans="1:11" ht="15.75">
      <c r="A24" s="157" t="str">
        <f>IF(J24&gt;0,COUNT($J$4:J24)+MAX('MI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24" s="425"/>
      <c r="C24" s="1246" t="s">
        <v>10476</v>
      </c>
      <c r="D24" s="320" t="s">
        <v>10590</v>
      </c>
      <c r="E24" s="1324">
        <f>IFERROR(VLOOKUP(C24,'Consolidated Master Sheet'!B:H,3,0),"")</f>
        <v>23.92</v>
      </c>
      <c r="F24" s="152">
        <f t="shared" si="1"/>
        <v>0</v>
      </c>
      <c r="G24" s="1324">
        <f t="shared" si="2"/>
        <v>0</v>
      </c>
      <c r="H24" s="347">
        <f>IFERROR(VLOOKUP(C24,'Consolidated Master Sheet'!B:H,6,0),"")</f>
        <v>25</v>
      </c>
      <c r="I24" s="347">
        <f>IFERROR(VLOOKUP(C24,'Consolidated Master Sheet'!B:H,7,0),"")</f>
        <v>150</v>
      </c>
      <c r="J24" s="28"/>
      <c r="K24" s="1104">
        <f t="shared" si="6"/>
        <v>0</v>
      </c>
    </row>
    <row r="25" spans="1:11" ht="15.75">
      <c r="A25" s="157" t="str">
        <f>IF(J25&gt;0,COUNT($J$4:J25)+MAX('MI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25" s="425"/>
      <c r="C25" s="1246" t="s">
        <v>10477</v>
      </c>
      <c r="D25" s="320" t="s">
        <v>10591</v>
      </c>
      <c r="E25" s="1324">
        <f>IFERROR(VLOOKUP(C25,'Consolidated Master Sheet'!B:H,3,0),"")</f>
        <v>23.92</v>
      </c>
      <c r="F25" s="152">
        <f t="shared" si="1"/>
        <v>0</v>
      </c>
      <c r="G25" s="1324">
        <f t="shared" si="2"/>
        <v>0</v>
      </c>
      <c r="H25" s="347">
        <f>IFERROR(VLOOKUP(C25,'Consolidated Master Sheet'!B:H,6,0),"")</f>
        <v>25</v>
      </c>
      <c r="I25" s="347">
        <f>IFERROR(VLOOKUP(C25,'Consolidated Master Sheet'!B:H,7,0),"")</f>
        <v>150</v>
      </c>
      <c r="J25" s="28"/>
      <c r="K25" s="1104">
        <f t="shared" si="6"/>
        <v>0</v>
      </c>
    </row>
    <row r="26" spans="1:11" ht="15.75">
      <c r="A26" s="157" t="str">
        <f>IF(J26&gt;0,COUNT($J$4:J26)+MAX('MI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26" s="425"/>
      <c r="C26" s="1246" t="s">
        <v>10478</v>
      </c>
      <c r="D26" s="320" t="s">
        <v>10592</v>
      </c>
      <c r="E26" s="1324">
        <f>IFERROR(VLOOKUP(C26,'Consolidated Master Sheet'!B:H,3,0),"")</f>
        <v>27.17</v>
      </c>
      <c r="F26" s="152">
        <f t="shared" si="1"/>
        <v>0</v>
      </c>
      <c r="G26" s="1324">
        <f t="shared" si="2"/>
        <v>0</v>
      </c>
      <c r="H26" s="347">
        <f>IFERROR(VLOOKUP(C26,'Consolidated Master Sheet'!B:H,6,0),"")</f>
        <v>25</v>
      </c>
      <c r="I26" s="347">
        <f>IFERROR(VLOOKUP(C26,'Consolidated Master Sheet'!B:H,7,0),"")</f>
        <v>150</v>
      </c>
      <c r="J26" s="28"/>
      <c r="K26" s="1104">
        <f t="shared" si="6"/>
        <v>0</v>
      </c>
    </row>
    <row r="27" spans="1:11" ht="15.75">
      <c r="A27" s="157" t="str">
        <f>IF(J27&gt;0,COUNT($J$4:J27)+MAX('MI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27" s="425"/>
      <c r="C27" s="766" t="s">
        <v>10479</v>
      </c>
      <c r="D27" s="320" t="s">
        <v>10593</v>
      </c>
      <c r="E27" s="1764">
        <f>IFERROR(VLOOKUP(C27,'Consolidated Master Sheet'!B:H,3,0),"")</f>
        <v>27.17</v>
      </c>
      <c r="F27" s="153">
        <f t="shared" si="1"/>
        <v>0</v>
      </c>
      <c r="G27" s="1764">
        <f t="shared" si="2"/>
        <v>0</v>
      </c>
      <c r="H27" s="349">
        <f>IFERROR(VLOOKUP(C27,'Consolidated Master Sheet'!B:H,6,0),"")</f>
        <v>25</v>
      </c>
      <c r="I27" s="349">
        <f>IFERROR(VLOOKUP(C27,'Consolidated Master Sheet'!B:H,7,0),"")</f>
        <v>150</v>
      </c>
      <c r="J27" s="29"/>
      <c r="K27" s="1108">
        <f t="shared" si="6"/>
        <v>0</v>
      </c>
    </row>
    <row r="28" spans="1:11" ht="15" customHeight="1">
      <c r="A28" s="157" t="str">
        <f>IF(J28&gt;0,COUNT($J$4:J28)+MAX('MI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28" s="318"/>
      <c r="C28" s="504"/>
      <c r="D28" s="1252"/>
      <c r="E28" s="1349" t="str">
        <f>IFERROR(VLOOKUP(C28,'Consolidated Master Sheet'!B:H,3,0),"")</f>
        <v/>
      </c>
      <c r="F28" s="1490">
        <f t="shared" si="1"/>
        <v>0</v>
      </c>
      <c r="G28" s="1625">
        <f t="shared" si="2"/>
        <v>0</v>
      </c>
      <c r="H28" s="1253" t="str">
        <f>IFERROR(VLOOKUP(C28,'Consolidated Master Sheet'!B:H,6,0),"")</f>
        <v/>
      </c>
      <c r="I28" s="1254" t="str">
        <f>IFERROR(VLOOKUP(C28,'Consolidated Master Sheet'!B:H,7,0),"")</f>
        <v/>
      </c>
      <c r="J28" s="1255"/>
      <c r="K28" s="1256"/>
    </row>
    <row r="29" spans="1:11" ht="15" customHeight="1">
      <c r="A29" s="157" t="str">
        <f>IF(J29&gt;0,COUNT($J$4:J29)+MAX('MI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29" s="425"/>
      <c r="C29" s="762" t="s">
        <v>10480</v>
      </c>
      <c r="D29" s="326" t="s">
        <v>10594</v>
      </c>
      <c r="E29" s="1322">
        <f>IFERROR(VLOOKUP(C29,'Consolidated Master Sheet'!B:H,3,0),"")</f>
        <v>9.42</v>
      </c>
      <c r="F29" s="151">
        <f t="shared" si="1"/>
        <v>0</v>
      </c>
      <c r="G29" s="1322">
        <f t="shared" si="2"/>
        <v>0</v>
      </c>
      <c r="H29" s="345">
        <f>IFERROR(VLOOKUP(C29,'Consolidated Master Sheet'!B:H,6,0),"")</f>
        <v>25</v>
      </c>
      <c r="I29" s="345">
        <f>IFERROR(VLOOKUP(C29,'Consolidated Master Sheet'!B:H,7,0),"")</f>
        <v>300</v>
      </c>
      <c r="J29" s="27"/>
      <c r="K29" s="1102">
        <f t="shared" ref="K29:K39" si="7">IFERROR(G29*J29,0)</f>
        <v>0</v>
      </c>
    </row>
    <row r="30" spans="1:11" ht="15" customHeight="1">
      <c r="A30" s="157" t="str">
        <f>IF(J30&gt;0,COUNT($J$4:J30)+MAX('MI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30" s="425"/>
      <c r="C30" s="1257" t="s">
        <v>10481</v>
      </c>
      <c r="D30" s="295" t="s">
        <v>10595</v>
      </c>
      <c r="E30" s="1324">
        <f>IFERROR(VLOOKUP(C30,'Consolidated Master Sheet'!B:H,3,0),"")</f>
        <v>11.85</v>
      </c>
      <c r="F30" s="152">
        <f t="shared" si="1"/>
        <v>0</v>
      </c>
      <c r="G30" s="1324">
        <f t="shared" si="2"/>
        <v>0</v>
      </c>
      <c r="H30" s="347">
        <f>IFERROR(VLOOKUP(C30,'Consolidated Master Sheet'!B:H,6,0),"")</f>
        <v>25</v>
      </c>
      <c r="I30" s="347">
        <f>IFERROR(VLOOKUP(C30,'Consolidated Master Sheet'!B:H,7,0),"")</f>
        <v>300</v>
      </c>
      <c r="J30" s="28"/>
      <c r="K30" s="1104">
        <f t="shared" si="7"/>
        <v>0</v>
      </c>
    </row>
    <row r="31" spans="1:11" ht="15" customHeight="1">
      <c r="A31" s="157" t="str">
        <f>IF(J31&gt;0,COUNT($J$4:J31)+MAX('MI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31" s="425"/>
      <c r="C31" s="1257" t="s">
        <v>10482</v>
      </c>
      <c r="D31" s="295" t="s">
        <v>10596</v>
      </c>
      <c r="E31" s="1324">
        <f>IFERROR(VLOOKUP(C31,'Consolidated Master Sheet'!B:H,3,0),"")</f>
        <v>11.85</v>
      </c>
      <c r="F31" s="152">
        <f t="shared" si="1"/>
        <v>0</v>
      </c>
      <c r="G31" s="1324">
        <f t="shared" si="2"/>
        <v>0</v>
      </c>
      <c r="H31" s="347">
        <f>IFERROR(VLOOKUP(C31,'Consolidated Master Sheet'!B:H,6,0),"")</f>
        <v>25</v>
      </c>
      <c r="I31" s="347">
        <f>IFERROR(VLOOKUP(C31,'Consolidated Master Sheet'!B:H,7,0),"")</f>
        <v>300</v>
      </c>
      <c r="J31" s="28"/>
      <c r="K31" s="1104">
        <f t="shared" si="7"/>
        <v>0</v>
      </c>
    </row>
    <row r="32" spans="1:11" ht="15" customHeight="1">
      <c r="A32" s="157" t="str">
        <f>IF(J32&gt;0,COUNT($J$4:J32)+MAX('MI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32" s="425"/>
      <c r="C32" s="1257" t="s">
        <v>10483</v>
      </c>
      <c r="D32" s="295" t="s">
        <v>10597</v>
      </c>
      <c r="E32" s="1324">
        <f>IFERROR(VLOOKUP(C32,'Consolidated Master Sheet'!B:H,3,0),"")</f>
        <v>14.09</v>
      </c>
      <c r="F32" s="152">
        <f t="shared" si="1"/>
        <v>0</v>
      </c>
      <c r="G32" s="1324">
        <f t="shared" si="2"/>
        <v>0</v>
      </c>
      <c r="H32" s="347">
        <f>IFERROR(VLOOKUP(C32,'Consolidated Master Sheet'!B:H,6,0),"")</f>
        <v>25</v>
      </c>
      <c r="I32" s="347">
        <f>IFERROR(VLOOKUP(C32,'Consolidated Master Sheet'!B:H,7,0),"")</f>
        <v>300</v>
      </c>
      <c r="J32" s="28"/>
      <c r="K32" s="1104">
        <f t="shared" si="7"/>
        <v>0</v>
      </c>
    </row>
    <row r="33" spans="1:11" ht="15" customHeight="1">
      <c r="A33" s="157" t="str">
        <f>IF(J33&gt;0,COUNT($J$4:J33)+MAX('MI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33" s="425"/>
      <c r="C33" s="1257" t="s">
        <v>10484</v>
      </c>
      <c r="D33" s="295" t="s">
        <v>10598</v>
      </c>
      <c r="E33" s="1324">
        <f>IFERROR(VLOOKUP(C33,'Consolidated Master Sheet'!B:H,3,0),"")</f>
        <v>14.09</v>
      </c>
      <c r="F33" s="152">
        <f t="shared" si="1"/>
        <v>0</v>
      </c>
      <c r="G33" s="1324">
        <f t="shared" si="2"/>
        <v>0</v>
      </c>
      <c r="H33" s="347">
        <f>IFERROR(VLOOKUP(C33,'Consolidated Master Sheet'!B:H,6,0),"")</f>
        <v>25</v>
      </c>
      <c r="I33" s="347">
        <f>IFERROR(VLOOKUP(C33,'Consolidated Master Sheet'!B:H,7,0),"")</f>
        <v>200</v>
      </c>
      <c r="J33" s="28"/>
      <c r="K33" s="1104">
        <f t="shared" si="7"/>
        <v>0</v>
      </c>
    </row>
    <row r="34" spans="1:11" ht="15" customHeight="1">
      <c r="A34" s="157" t="str">
        <f>IF(J34&gt;0,COUNT($J$4:J34)+MAX('MI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34" s="425"/>
      <c r="C34" s="1257" t="s">
        <v>10485</v>
      </c>
      <c r="D34" s="295" t="s">
        <v>10599</v>
      </c>
      <c r="E34" s="1324">
        <f>IFERROR(VLOOKUP(C34,'Consolidated Master Sheet'!B:H,3,0),"")</f>
        <v>16.63</v>
      </c>
      <c r="F34" s="152">
        <f t="shared" si="1"/>
        <v>0</v>
      </c>
      <c r="G34" s="1324">
        <f t="shared" si="2"/>
        <v>0</v>
      </c>
      <c r="H34" s="347">
        <f>IFERROR(VLOOKUP(C34,'Consolidated Master Sheet'!B:H,6,0),"")</f>
        <v>25</v>
      </c>
      <c r="I34" s="347">
        <f>IFERROR(VLOOKUP(C34,'Consolidated Master Sheet'!B:H,7,0),"")</f>
        <v>150</v>
      </c>
      <c r="J34" s="28"/>
      <c r="K34" s="1104">
        <f t="shared" si="7"/>
        <v>0</v>
      </c>
    </row>
    <row r="35" spans="1:11" ht="15" customHeight="1">
      <c r="A35" s="157" t="str">
        <f>IF(J35&gt;0,COUNT($J$4:J35)+MAX('MI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35" s="425"/>
      <c r="C35" s="1257" t="s">
        <v>10486</v>
      </c>
      <c r="D35" s="295" t="s">
        <v>10600</v>
      </c>
      <c r="E35" s="1324">
        <f>IFERROR(VLOOKUP(C35,'Consolidated Master Sheet'!B:H,3,0),"")</f>
        <v>16.63</v>
      </c>
      <c r="F35" s="152">
        <f t="shared" si="1"/>
        <v>0</v>
      </c>
      <c r="G35" s="1324">
        <f t="shared" si="2"/>
        <v>0</v>
      </c>
      <c r="H35" s="347">
        <f>IFERROR(VLOOKUP(C35,'Consolidated Master Sheet'!B:H,6,0),"")</f>
        <v>25</v>
      </c>
      <c r="I35" s="347">
        <f>IFERROR(VLOOKUP(C35,'Consolidated Master Sheet'!B:H,7,0),"")</f>
        <v>150</v>
      </c>
      <c r="J35" s="28"/>
      <c r="K35" s="1104">
        <f t="shared" si="7"/>
        <v>0</v>
      </c>
    </row>
    <row r="36" spans="1:11" ht="15" customHeight="1">
      <c r="A36" s="157" t="str">
        <f>IF(J36&gt;0,COUNT($J$4:J36)+MAX('MI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36" s="425"/>
      <c r="C36" s="1257" t="s">
        <v>10487</v>
      </c>
      <c r="D36" s="295" t="s">
        <v>10601</v>
      </c>
      <c r="E36" s="1324">
        <f>IFERROR(VLOOKUP(C36,'Consolidated Master Sheet'!B:H,3,0),"")</f>
        <v>23.92</v>
      </c>
      <c r="F36" s="152">
        <f t="shared" si="1"/>
        <v>0</v>
      </c>
      <c r="G36" s="1324">
        <f t="shared" si="2"/>
        <v>0</v>
      </c>
      <c r="H36" s="347">
        <f>IFERROR(VLOOKUP(C36,'Consolidated Master Sheet'!B:H,6,0),"")</f>
        <v>25</v>
      </c>
      <c r="I36" s="347">
        <f>IFERROR(VLOOKUP(C36,'Consolidated Master Sheet'!B:H,7,0),"")</f>
        <v>150</v>
      </c>
      <c r="J36" s="28"/>
      <c r="K36" s="1104">
        <f t="shared" si="7"/>
        <v>0</v>
      </c>
    </row>
    <row r="37" spans="1:11" ht="15" customHeight="1">
      <c r="A37" s="157" t="str">
        <f>IF(J37&gt;0,COUNT($J$4:J37)+MAX('MI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37" s="425"/>
      <c r="C37" s="1257" t="s">
        <v>10488</v>
      </c>
      <c r="D37" s="295" t="s">
        <v>10602</v>
      </c>
      <c r="E37" s="1324">
        <f>IFERROR(VLOOKUP(C37,'Consolidated Master Sheet'!B:H,3,0),"")</f>
        <v>23.92</v>
      </c>
      <c r="F37" s="152">
        <f t="shared" si="1"/>
        <v>0</v>
      </c>
      <c r="G37" s="1324">
        <f t="shared" si="2"/>
        <v>0</v>
      </c>
      <c r="H37" s="347">
        <f>IFERROR(VLOOKUP(C37,'Consolidated Master Sheet'!B:H,6,0),"")</f>
        <v>25</v>
      </c>
      <c r="I37" s="347">
        <f>IFERROR(VLOOKUP(C37,'Consolidated Master Sheet'!B:H,7,0),"")</f>
        <v>150</v>
      </c>
      <c r="J37" s="28"/>
      <c r="K37" s="1104">
        <f t="shared" si="7"/>
        <v>0</v>
      </c>
    </row>
    <row r="38" spans="1:11" ht="15" customHeight="1">
      <c r="A38" s="157" t="str">
        <f>IF(J38&gt;0,COUNT($J$4:J38)+MAX('MI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38" s="425"/>
      <c r="C38" s="1257" t="s">
        <v>10489</v>
      </c>
      <c r="D38" s="295" t="s">
        <v>10603</v>
      </c>
      <c r="E38" s="1324">
        <f>IFERROR(VLOOKUP(C38,'Consolidated Master Sheet'!B:H,3,0),"")</f>
        <v>27.19</v>
      </c>
      <c r="F38" s="152">
        <f t="shared" si="1"/>
        <v>0</v>
      </c>
      <c r="G38" s="1324">
        <f t="shared" si="2"/>
        <v>0</v>
      </c>
      <c r="H38" s="347">
        <f>IFERROR(VLOOKUP(C38,'Consolidated Master Sheet'!B:H,6,0),"")</f>
        <v>25</v>
      </c>
      <c r="I38" s="349">
        <f>IFERROR(VLOOKUP(C38,'Consolidated Master Sheet'!B:H,7,0),"")</f>
        <v>100</v>
      </c>
      <c r="J38" s="28"/>
      <c r="K38" s="1104">
        <f t="shared" si="7"/>
        <v>0</v>
      </c>
    </row>
    <row r="39" spans="1:11" ht="15" customHeight="1">
      <c r="A39" s="157" t="str">
        <f>IF(J39&gt;0,COUNT($J$4:J39)+MAX('MI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39" s="425"/>
      <c r="C39" s="766" t="s">
        <v>10490</v>
      </c>
      <c r="D39" s="320" t="s">
        <v>10604</v>
      </c>
      <c r="E39" s="1764">
        <f>IFERROR(VLOOKUP(C39,'Consolidated Master Sheet'!B:H,3,0),"")</f>
        <v>27.19</v>
      </c>
      <c r="F39" s="153">
        <f t="shared" si="1"/>
        <v>0</v>
      </c>
      <c r="G39" s="1764">
        <f t="shared" si="2"/>
        <v>0</v>
      </c>
      <c r="H39" s="349">
        <f>IFERROR(VLOOKUP(C39,'Consolidated Master Sheet'!B:H,6,0),"")</f>
        <v>25</v>
      </c>
      <c r="I39" s="349">
        <f>IFERROR(VLOOKUP(C39,'Consolidated Master Sheet'!B:H,7,0),"")</f>
        <v>100</v>
      </c>
      <c r="J39" s="29"/>
      <c r="K39" s="1108">
        <f t="shared" si="7"/>
        <v>0</v>
      </c>
    </row>
    <row r="40" spans="1:11" ht="15" customHeight="1">
      <c r="A40" s="157" t="str">
        <f>IF(J40&gt;0,COUNT($J$4:J40)+MAX('MI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0" s="318"/>
      <c r="C40" s="504"/>
      <c r="D40" s="1252"/>
      <c r="E40" s="1349" t="str">
        <f>IFERROR(VLOOKUP(C40,'Consolidated Master Sheet'!B:H,3,0),"")</f>
        <v/>
      </c>
      <c r="F40" s="1490">
        <f t="shared" si="1"/>
        <v>0</v>
      </c>
      <c r="G40" s="1625">
        <f t="shared" si="2"/>
        <v>0</v>
      </c>
      <c r="H40" s="1253" t="str">
        <f>IFERROR(VLOOKUP(C40,'Consolidated Master Sheet'!B:H,6,0),"")</f>
        <v/>
      </c>
      <c r="I40" s="1254" t="str">
        <f>IFERROR(VLOOKUP(C40,'Consolidated Master Sheet'!B:H,7,0),"")</f>
        <v/>
      </c>
      <c r="J40" s="1255"/>
      <c r="K40" s="1256"/>
    </row>
    <row r="41" spans="1:11" ht="15" customHeight="1">
      <c r="A41" s="157" t="str">
        <f>IF(J41&gt;0,COUNT($J$4:J41)+MAX('MI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1" s="425"/>
      <c r="C41" s="762" t="s">
        <v>10491</v>
      </c>
      <c r="D41" s="326" t="s">
        <v>10605</v>
      </c>
      <c r="E41" s="1322">
        <f>IFERROR(VLOOKUP(C41,'Consolidated Master Sheet'!B:H,3,0),"")</f>
        <v>8.6199999999999992</v>
      </c>
      <c r="F41" s="151">
        <f t="shared" si="1"/>
        <v>0</v>
      </c>
      <c r="G41" s="1322">
        <f t="shared" si="2"/>
        <v>0</v>
      </c>
      <c r="H41" s="345">
        <f>IFERROR(VLOOKUP(C41,'Consolidated Master Sheet'!B:H,6,0),"")</f>
        <v>25</v>
      </c>
      <c r="I41" s="345">
        <f>IFERROR(VLOOKUP(C41,'Consolidated Master Sheet'!B:H,7,0),"")</f>
        <v>300</v>
      </c>
      <c r="J41" s="27"/>
      <c r="K41" s="1102">
        <f t="shared" ref="K41:K53" si="8">IFERROR(G41*J41,0)</f>
        <v>0</v>
      </c>
    </row>
    <row r="42" spans="1:11" ht="15" customHeight="1">
      <c r="A42" s="157" t="str">
        <f>IF(J42&gt;0,COUNT($J$4:J42)+MAX('MI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2" s="425"/>
      <c r="C42" s="1257" t="s">
        <v>10492</v>
      </c>
      <c r="D42" s="295" t="s">
        <v>10682</v>
      </c>
      <c r="E42" s="1324">
        <f>IFERROR(VLOOKUP(C42,'Consolidated Master Sheet'!B:H,3,0),"")</f>
        <v>8.65</v>
      </c>
      <c r="F42" s="152">
        <f t="shared" si="1"/>
        <v>0</v>
      </c>
      <c r="G42" s="1324">
        <f t="shared" si="2"/>
        <v>0</v>
      </c>
      <c r="H42" s="347">
        <f>IFERROR(VLOOKUP(C42,'Consolidated Master Sheet'!B:H,6,0),"")</f>
        <v>25</v>
      </c>
      <c r="I42" s="347">
        <f>IFERROR(VLOOKUP(C42,'Consolidated Master Sheet'!B:H,7,0),"")</f>
        <v>300</v>
      </c>
      <c r="J42" s="28"/>
      <c r="K42" s="1104">
        <f t="shared" si="8"/>
        <v>0</v>
      </c>
    </row>
    <row r="43" spans="1:11" ht="15" customHeight="1">
      <c r="A43" s="157" t="str">
        <f>IF(J43&gt;0,COUNT($J$4:J43)+MAX('MI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3" s="425"/>
      <c r="C43" s="1257" t="s">
        <v>10493</v>
      </c>
      <c r="D43" s="295" t="s">
        <v>10606</v>
      </c>
      <c r="E43" s="1324">
        <f>IFERROR(VLOOKUP(C43,'Consolidated Master Sheet'!B:H,3,0),"")</f>
        <v>8.65</v>
      </c>
      <c r="F43" s="152">
        <f t="shared" si="1"/>
        <v>0</v>
      </c>
      <c r="G43" s="1324">
        <f t="shared" si="2"/>
        <v>0</v>
      </c>
      <c r="H43" s="347">
        <f>IFERROR(VLOOKUP(C43,'Consolidated Master Sheet'!B:H,6,0),"")</f>
        <v>25</v>
      </c>
      <c r="I43" s="347">
        <f>IFERROR(VLOOKUP(C43,'Consolidated Master Sheet'!B:H,7,0),"")</f>
        <v>300</v>
      </c>
      <c r="J43" s="28"/>
      <c r="K43" s="1104">
        <f t="shared" si="8"/>
        <v>0</v>
      </c>
    </row>
    <row r="44" spans="1:11" ht="15" customHeight="1">
      <c r="A44" s="157" t="str">
        <f>IF(J44&gt;0,COUNT($J$4:J44)+MAX('MI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4" s="425"/>
      <c r="C44" s="1257" t="s">
        <v>10494</v>
      </c>
      <c r="D44" s="295" t="s">
        <v>10607</v>
      </c>
      <c r="E44" s="1324">
        <f>IFERROR(VLOOKUP(C44,'Consolidated Master Sheet'!B:H,3,0),"")</f>
        <v>10.35</v>
      </c>
      <c r="F44" s="152">
        <f t="shared" si="1"/>
        <v>0</v>
      </c>
      <c r="G44" s="1324">
        <f t="shared" si="2"/>
        <v>0</v>
      </c>
      <c r="H44" s="347">
        <f>IFERROR(VLOOKUP(C44,'Consolidated Master Sheet'!B:H,6,0),"")</f>
        <v>25</v>
      </c>
      <c r="I44" s="347">
        <f>IFERROR(VLOOKUP(C44,'Consolidated Master Sheet'!B:H,7,0),"")</f>
        <v>200</v>
      </c>
      <c r="J44" s="28"/>
      <c r="K44" s="1104">
        <f t="shared" si="8"/>
        <v>0</v>
      </c>
    </row>
    <row r="45" spans="1:11" ht="15" customHeight="1">
      <c r="A45" s="157" t="str">
        <f>IF(J45&gt;0,COUNT($J$4:J45)+MAX('MI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5" s="425"/>
      <c r="C45" s="1257" t="s">
        <v>10495</v>
      </c>
      <c r="D45" s="295" t="s">
        <v>10608</v>
      </c>
      <c r="E45" s="1324">
        <f>IFERROR(VLOOKUP(C45,'Consolidated Master Sheet'!B:H,3,0),"")</f>
        <v>10.35</v>
      </c>
      <c r="F45" s="152">
        <f t="shared" si="1"/>
        <v>0</v>
      </c>
      <c r="G45" s="1324">
        <f t="shared" si="2"/>
        <v>0</v>
      </c>
      <c r="H45" s="347">
        <f>IFERROR(VLOOKUP(C45,'Consolidated Master Sheet'!B:H,6,0),"")</f>
        <v>25</v>
      </c>
      <c r="I45" s="347">
        <f>IFERROR(VLOOKUP(C45,'Consolidated Master Sheet'!B:H,7,0),"")</f>
        <v>200</v>
      </c>
      <c r="J45" s="28"/>
      <c r="K45" s="1104">
        <f t="shared" si="8"/>
        <v>0</v>
      </c>
    </row>
    <row r="46" spans="1:11" ht="15" customHeight="1">
      <c r="A46" s="157" t="str">
        <f>IF(J46&gt;0,COUNT($J$4:J46)+MAX('MI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6" s="425"/>
      <c r="C46" s="1257" t="s">
        <v>10496</v>
      </c>
      <c r="D46" s="295" t="s">
        <v>10609</v>
      </c>
      <c r="E46" s="1324">
        <f>IFERROR(VLOOKUP(C46,'Consolidated Master Sheet'!B:H,3,0),"")</f>
        <v>12.42</v>
      </c>
      <c r="F46" s="152">
        <f t="shared" si="1"/>
        <v>0</v>
      </c>
      <c r="G46" s="1324">
        <f t="shared" si="2"/>
        <v>0</v>
      </c>
      <c r="H46" s="347">
        <f>IFERROR(VLOOKUP(C46,'Consolidated Master Sheet'!B:H,6,0),"")</f>
        <v>25</v>
      </c>
      <c r="I46" s="347">
        <f>IFERROR(VLOOKUP(C46,'Consolidated Master Sheet'!B:H,7,0),"")</f>
        <v>150</v>
      </c>
      <c r="J46" s="28"/>
      <c r="K46" s="1104">
        <f t="shared" si="8"/>
        <v>0</v>
      </c>
    </row>
    <row r="47" spans="1:11" ht="15" customHeight="1">
      <c r="A47" s="157" t="str">
        <f>IF(J47&gt;0,COUNT($J$4:J47)+MAX('MI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7" s="425"/>
      <c r="C47" s="1257" t="s">
        <v>10497</v>
      </c>
      <c r="D47" s="295" t="s">
        <v>10610</v>
      </c>
      <c r="E47" s="1324">
        <f>IFERROR(VLOOKUP(C47,'Consolidated Master Sheet'!B:H,3,0),"")</f>
        <v>12.42</v>
      </c>
      <c r="F47" s="152">
        <f t="shared" si="1"/>
        <v>0</v>
      </c>
      <c r="G47" s="1324">
        <f t="shared" si="2"/>
        <v>0</v>
      </c>
      <c r="H47" s="347">
        <f>IFERROR(VLOOKUP(C47,'Consolidated Master Sheet'!B:H,6,0),"")</f>
        <v>25</v>
      </c>
      <c r="I47" s="347">
        <f>IFERROR(VLOOKUP(C47,'Consolidated Master Sheet'!B:H,7,0),"")</f>
        <v>150</v>
      </c>
      <c r="J47" s="28"/>
      <c r="K47" s="1104">
        <f t="shared" si="8"/>
        <v>0</v>
      </c>
    </row>
    <row r="48" spans="1:11" ht="15" customHeight="1">
      <c r="A48" s="157" t="str">
        <f>IF(J48&gt;0,COUNT($J$4:J48)+MAX('MI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8" s="425"/>
      <c r="C48" s="1257" t="s">
        <v>10498</v>
      </c>
      <c r="D48" s="295" t="s">
        <v>10611</v>
      </c>
      <c r="E48" s="1324">
        <f>IFERROR(VLOOKUP(C48,'Consolidated Master Sheet'!B:H,3,0),"")</f>
        <v>14.15</v>
      </c>
      <c r="F48" s="152">
        <f t="shared" si="1"/>
        <v>0</v>
      </c>
      <c r="G48" s="1324">
        <f t="shared" si="2"/>
        <v>0</v>
      </c>
      <c r="H48" s="347">
        <f>IFERROR(VLOOKUP(C48,'Consolidated Master Sheet'!B:H,6,0),"")</f>
        <v>25</v>
      </c>
      <c r="I48" s="347">
        <f>IFERROR(VLOOKUP(C48,'Consolidated Master Sheet'!B:H,7,0),"")</f>
        <v>100</v>
      </c>
      <c r="J48" s="28"/>
      <c r="K48" s="1104">
        <f t="shared" si="8"/>
        <v>0</v>
      </c>
    </row>
    <row r="49" spans="1:11" ht="15" customHeight="1">
      <c r="A49" s="157" t="str">
        <f>IF(J49&gt;0,COUNT($J$4:J49)+MAX('MI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49" s="425"/>
      <c r="C49" s="1257" t="s">
        <v>10499</v>
      </c>
      <c r="D49" s="295" t="s">
        <v>10612</v>
      </c>
      <c r="E49" s="1324">
        <f>IFERROR(VLOOKUP(C49,'Consolidated Master Sheet'!B:H,3,0),"")</f>
        <v>14.15</v>
      </c>
      <c r="F49" s="152">
        <f t="shared" si="1"/>
        <v>0</v>
      </c>
      <c r="G49" s="1324">
        <f t="shared" si="2"/>
        <v>0</v>
      </c>
      <c r="H49" s="347">
        <f>IFERROR(VLOOKUP(C49,'Consolidated Master Sheet'!B:H,6,0),"")</f>
        <v>25</v>
      </c>
      <c r="I49" s="347">
        <f>IFERROR(VLOOKUP(C49,'Consolidated Master Sheet'!B:H,7,0),"")</f>
        <v>100</v>
      </c>
      <c r="J49" s="28"/>
      <c r="K49" s="1104">
        <f t="shared" si="8"/>
        <v>0</v>
      </c>
    </row>
    <row r="50" spans="1:11" ht="15" customHeight="1">
      <c r="A50" s="157" t="str">
        <f>IF(J50&gt;0,COUNT($J$4:J50)+MAX('MI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50" s="425"/>
      <c r="C50" s="1257" t="s">
        <v>10500</v>
      </c>
      <c r="D50" s="295" t="s">
        <v>10613</v>
      </c>
      <c r="E50" s="1324">
        <f>IFERROR(VLOOKUP(C50,'Consolidated Master Sheet'!B:H,3,0),"")</f>
        <v>16.07</v>
      </c>
      <c r="F50" s="152">
        <f t="shared" si="1"/>
        <v>0</v>
      </c>
      <c r="G50" s="1324">
        <f t="shared" si="2"/>
        <v>0</v>
      </c>
      <c r="H50" s="347">
        <f>IFERROR(VLOOKUP(C50,'Consolidated Master Sheet'!B:H,6,0),"")</f>
        <v>25</v>
      </c>
      <c r="I50" s="347">
        <f>IFERROR(VLOOKUP(C50,'Consolidated Master Sheet'!B:H,7,0),"")</f>
        <v>100</v>
      </c>
      <c r="J50" s="28"/>
      <c r="K50" s="1104">
        <f t="shared" si="8"/>
        <v>0</v>
      </c>
    </row>
    <row r="51" spans="1:11" ht="15" customHeight="1">
      <c r="A51" s="157" t="str">
        <f>IF(J51&gt;0,COUNT($J$4:J51)+MAX('MI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51" s="425"/>
      <c r="C51" s="1257" t="s">
        <v>10501</v>
      </c>
      <c r="D51" s="295" t="s">
        <v>10614</v>
      </c>
      <c r="E51" s="1324">
        <f>IFERROR(VLOOKUP(C51,'Consolidated Master Sheet'!B:H,3,0),"")</f>
        <v>16.07</v>
      </c>
      <c r="F51" s="152">
        <f t="shared" si="1"/>
        <v>0</v>
      </c>
      <c r="G51" s="1324">
        <f t="shared" si="2"/>
        <v>0</v>
      </c>
      <c r="H51" s="347">
        <f>IFERROR(VLOOKUP(C51,'Consolidated Master Sheet'!B:H,6,0),"")</f>
        <v>25</v>
      </c>
      <c r="I51" s="347">
        <f>IFERROR(VLOOKUP(C51,'Consolidated Master Sheet'!B:H,7,0),"")</f>
        <v>50</v>
      </c>
      <c r="J51" s="28"/>
      <c r="K51" s="1104">
        <f t="shared" si="8"/>
        <v>0</v>
      </c>
    </row>
    <row r="52" spans="1:11" ht="15" customHeight="1">
      <c r="A52" s="157" t="str">
        <f>IF(J52&gt;0,COUNT($J$4:J52)+MAX('MI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52" s="425"/>
      <c r="C52" s="1257" t="s">
        <v>10502</v>
      </c>
      <c r="D52" s="295" t="s">
        <v>10615</v>
      </c>
      <c r="E52" s="1324">
        <f>IFERROR(VLOOKUP(C52,'Consolidated Master Sheet'!B:H,3,0),"")</f>
        <v>30.7</v>
      </c>
      <c r="F52" s="152">
        <f t="shared" si="1"/>
        <v>0</v>
      </c>
      <c r="G52" s="1324">
        <f t="shared" si="2"/>
        <v>0</v>
      </c>
      <c r="H52" s="347">
        <f>IFERROR(VLOOKUP(C52,'Consolidated Master Sheet'!B:H,6,0),"")</f>
        <v>25</v>
      </c>
      <c r="I52" s="347">
        <f>IFERROR(VLOOKUP(C52,'Consolidated Master Sheet'!B:H,7,0),"")</f>
        <v>50</v>
      </c>
      <c r="J52" s="28"/>
      <c r="K52" s="1104">
        <f t="shared" si="8"/>
        <v>0</v>
      </c>
    </row>
    <row r="53" spans="1:11" ht="15" customHeight="1">
      <c r="A53" s="157" t="str">
        <f>IF(J53&gt;0,COUNT($J$4:J53)+MAX('MI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53" s="425"/>
      <c r="C53" s="1257" t="s">
        <v>10503</v>
      </c>
      <c r="D53" s="295" t="s">
        <v>10616</v>
      </c>
      <c r="E53" s="1324">
        <f>IFERROR(VLOOKUP(C53,'Consolidated Master Sheet'!B:H,3,0),"")</f>
        <v>34.9</v>
      </c>
      <c r="F53" s="152">
        <f t="shared" si="1"/>
        <v>0</v>
      </c>
      <c r="G53" s="1324">
        <f t="shared" si="2"/>
        <v>0</v>
      </c>
      <c r="H53" s="347">
        <f>IFERROR(VLOOKUP(C53,'Consolidated Master Sheet'!B:H,6,0),"")</f>
        <v>25</v>
      </c>
      <c r="I53" s="347">
        <f>IFERROR(VLOOKUP(C53,'Consolidated Master Sheet'!B:H,7,0),"")</f>
        <v>40</v>
      </c>
      <c r="J53" s="28"/>
      <c r="K53" s="1104">
        <f t="shared" si="8"/>
        <v>0</v>
      </c>
    </row>
    <row r="54" spans="1:11" ht="15" customHeight="1">
      <c r="A54" s="157" t="str">
        <f>IF(J54&gt;0,COUNT($J$4:J54)+MAX('MI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54" s="318"/>
      <c r="C54" s="504"/>
      <c r="D54" s="1252"/>
      <c r="E54" s="1349" t="str">
        <f>IFERROR(VLOOKUP(C54,'Consolidated Master Sheet'!B:H,3,0),"")</f>
        <v/>
      </c>
      <c r="F54" s="1490">
        <f t="shared" si="1"/>
        <v>0</v>
      </c>
      <c r="G54" s="1625">
        <f t="shared" si="2"/>
        <v>0</v>
      </c>
      <c r="H54" s="1253" t="str">
        <f>IFERROR(VLOOKUP(C54,'Consolidated Master Sheet'!B:H,6,0),"")</f>
        <v/>
      </c>
      <c r="I54" s="1254" t="str">
        <f>IFERROR(VLOOKUP(C54,'Consolidated Master Sheet'!B:H,7,0),"")</f>
        <v/>
      </c>
      <c r="J54" s="1255"/>
      <c r="K54" s="1256"/>
    </row>
    <row r="55" spans="1:11" ht="15" customHeight="1">
      <c r="A55" s="157" t="str">
        <f>IF(J55&gt;0,COUNT($J$4:J55)+MAX('MI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55" s="425"/>
      <c r="C55" s="762" t="s">
        <v>10504</v>
      </c>
      <c r="D55" s="326" t="s">
        <v>10617</v>
      </c>
      <c r="E55" s="1322">
        <f>IFERROR(VLOOKUP(C55,'Consolidated Master Sheet'!B:H,3,0),"")</f>
        <v>9.93</v>
      </c>
      <c r="F55" s="151">
        <f t="shared" si="1"/>
        <v>0</v>
      </c>
      <c r="G55" s="1322">
        <f t="shared" si="2"/>
        <v>0</v>
      </c>
      <c r="H55" s="345">
        <f>IFERROR(VLOOKUP(C55,'Consolidated Master Sheet'!B:H,6,0),"")</f>
        <v>25</v>
      </c>
      <c r="I55" s="345">
        <f>IFERROR(VLOOKUP(C55,'Consolidated Master Sheet'!B:H,7,0),"")</f>
        <v>200</v>
      </c>
      <c r="J55" s="27"/>
      <c r="K55" s="1102">
        <f t="shared" ref="K55:K68" si="9">IFERROR(G55*J55,0)</f>
        <v>0</v>
      </c>
    </row>
    <row r="56" spans="1:11" ht="15" customHeight="1">
      <c r="A56" s="157" t="str">
        <f>IF(J56&gt;0,COUNT($J$4:J56)+MAX('MI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56" s="425"/>
      <c r="C56" s="1257" t="s">
        <v>10505</v>
      </c>
      <c r="D56" s="295" t="s">
        <v>10618</v>
      </c>
      <c r="E56" s="1324">
        <f>IFERROR(VLOOKUP(C56,'Consolidated Master Sheet'!B:H,3,0),"")</f>
        <v>9.99</v>
      </c>
      <c r="F56" s="152">
        <f t="shared" si="1"/>
        <v>0</v>
      </c>
      <c r="G56" s="1324">
        <f t="shared" si="2"/>
        <v>0</v>
      </c>
      <c r="H56" s="347">
        <f>IFERROR(VLOOKUP(C56,'Consolidated Master Sheet'!B:H,6,0),"")</f>
        <v>25</v>
      </c>
      <c r="I56" s="347">
        <f>IFERROR(VLOOKUP(C56,'Consolidated Master Sheet'!B:H,7,0),"")</f>
        <v>200</v>
      </c>
      <c r="J56" s="28"/>
      <c r="K56" s="1104">
        <f t="shared" si="9"/>
        <v>0</v>
      </c>
    </row>
    <row r="57" spans="1:11" ht="15" customHeight="1">
      <c r="A57" s="157" t="str">
        <f>IF(J57&gt;0,COUNT($J$4:J57)+MAX('MI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57" s="425"/>
      <c r="C57" s="1257" t="s">
        <v>10506</v>
      </c>
      <c r="D57" s="295" t="s">
        <v>10619</v>
      </c>
      <c r="E57" s="1324">
        <f>IFERROR(VLOOKUP(C57,'Consolidated Master Sheet'!B:H,3,0),"")</f>
        <v>9.99</v>
      </c>
      <c r="F57" s="152">
        <f t="shared" si="1"/>
        <v>0</v>
      </c>
      <c r="G57" s="1324">
        <f t="shared" si="2"/>
        <v>0</v>
      </c>
      <c r="H57" s="347">
        <f>IFERROR(VLOOKUP(C57,'Consolidated Master Sheet'!B:H,6,0),"")</f>
        <v>25</v>
      </c>
      <c r="I57" s="347">
        <f>IFERROR(VLOOKUP(C57,'Consolidated Master Sheet'!B:H,7,0),"")</f>
        <v>150</v>
      </c>
      <c r="J57" s="28"/>
      <c r="K57" s="1104">
        <f t="shared" si="9"/>
        <v>0</v>
      </c>
    </row>
    <row r="58" spans="1:11" ht="15" customHeight="1">
      <c r="A58" s="157" t="str">
        <f>IF(J58&gt;0,COUNT($J$4:J58)+MAX('MI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58" s="425"/>
      <c r="C58" s="1257" t="s">
        <v>10507</v>
      </c>
      <c r="D58" s="295" t="s">
        <v>10620</v>
      </c>
      <c r="E58" s="1324">
        <f>IFERROR(VLOOKUP(C58,'Consolidated Master Sheet'!B:H,3,0),"")</f>
        <v>11.97</v>
      </c>
      <c r="F58" s="152">
        <f t="shared" si="1"/>
        <v>0</v>
      </c>
      <c r="G58" s="1324">
        <f t="shared" si="2"/>
        <v>0</v>
      </c>
      <c r="H58" s="347">
        <f>IFERROR(VLOOKUP(C58,'Consolidated Master Sheet'!B:H,6,0),"")</f>
        <v>25</v>
      </c>
      <c r="I58" s="347">
        <f>IFERROR(VLOOKUP(C58,'Consolidated Master Sheet'!B:H,7,0),"")</f>
        <v>150</v>
      </c>
      <c r="J58" s="28"/>
      <c r="K58" s="1104">
        <f t="shared" si="9"/>
        <v>0</v>
      </c>
    </row>
    <row r="59" spans="1:11" ht="15" customHeight="1">
      <c r="A59" s="157" t="str">
        <f>IF(J59&gt;0,COUNT($J$4:J59)+MAX('MI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59" s="425"/>
      <c r="C59" s="1257" t="s">
        <v>10508</v>
      </c>
      <c r="D59" s="295" t="s">
        <v>10621</v>
      </c>
      <c r="E59" s="1324">
        <f>IFERROR(VLOOKUP(C59,'Consolidated Master Sheet'!B:H,3,0),"")</f>
        <v>11.97</v>
      </c>
      <c r="F59" s="152">
        <f t="shared" si="1"/>
        <v>0</v>
      </c>
      <c r="G59" s="1324">
        <f t="shared" si="2"/>
        <v>0</v>
      </c>
      <c r="H59" s="347">
        <f>IFERROR(VLOOKUP(C59,'Consolidated Master Sheet'!B:H,6,0),"")</f>
        <v>25</v>
      </c>
      <c r="I59" s="347">
        <f>IFERROR(VLOOKUP(C59,'Consolidated Master Sheet'!B:H,7,0),"")</f>
        <v>100</v>
      </c>
      <c r="J59" s="28"/>
      <c r="K59" s="1104">
        <f t="shared" si="9"/>
        <v>0</v>
      </c>
    </row>
    <row r="60" spans="1:11" ht="15" customHeight="1">
      <c r="A60" s="157" t="str">
        <f>IF(J60&gt;0,COUNT($J$4:J60)+MAX('MI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60" s="425"/>
      <c r="C60" s="1257" t="s">
        <v>10509</v>
      </c>
      <c r="D60" s="295" t="s">
        <v>10622</v>
      </c>
      <c r="E60" s="1324">
        <f>IFERROR(VLOOKUP(C60,'Consolidated Master Sheet'!B:H,3,0),"")</f>
        <v>14.15</v>
      </c>
      <c r="F60" s="152">
        <f t="shared" si="1"/>
        <v>0</v>
      </c>
      <c r="G60" s="1324">
        <f t="shared" si="2"/>
        <v>0</v>
      </c>
      <c r="H60" s="347">
        <f>IFERROR(VLOOKUP(C60,'Consolidated Master Sheet'!B:H,6,0),"")</f>
        <v>25</v>
      </c>
      <c r="I60" s="347">
        <f>IFERROR(VLOOKUP(C60,'Consolidated Master Sheet'!B:H,7,0),"")</f>
        <v>100</v>
      </c>
      <c r="J60" s="28"/>
      <c r="K60" s="1104">
        <f t="shared" si="9"/>
        <v>0</v>
      </c>
    </row>
    <row r="61" spans="1:11" ht="15" customHeight="1">
      <c r="A61" s="157" t="str">
        <f>IF(J61&gt;0,COUNT($J$4:J61)+MAX('MI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61" s="425"/>
      <c r="C61" s="1257" t="s">
        <v>10510</v>
      </c>
      <c r="D61" s="295" t="s">
        <v>10623</v>
      </c>
      <c r="E61" s="1324">
        <f>IFERROR(VLOOKUP(C61,'Consolidated Master Sheet'!B:H,3,0),"")</f>
        <v>14.15</v>
      </c>
      <c r="F61" s="152">
        <f t="shared" si="1"/>
        <v>0</v>
      </c>
      <c r="G61" s="1324">
        <f t="shared" si="2"/>
        <v>0</v>
      </c>
      <c r="H61" s="347">
        <f>IFERROR(VLOOKUP(C61,'Consolidated Master Sheet'!B:H,6,0),"")</f>
        <v>25</v>
      </c>
      <c r="I61" s="347">
        <f>IFERROR(VLOOKUP(C61,'Consolidated Master Sheet'!B:H,7,0),"")</f>
        <v>75</v>
      </c>
      <c r="J61" s="28"/>
      <c r="K61" s="1104">
        <f t="shared" si="9"/>
        <v>0</v>
      </c>
    </row>
    <row r="62" spans="1:11" ht="15" customHeight="1">
      <c r="A62" s="157" t="str">
        <f>IF(J62&gt;0,COUNT($J$4:J62)+MAX('MI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62" s="425"/>
      <c r="C62" s="1257" t="s">
        <v>10511</v>
      </c>
      <c r="D62" s="295" t="s">
        <v>10624</v>
      </c>
      <c r="E62" s="1324">
        <f>IFERROR(VLOOKUP(C62,'Consolidated Master Sheet'!B:H,3,0),"")</f>
        <v>17.53</v>
      </c>
      <c r="F62" s="152">
        <f t="shared" si="1"/>
        <v>0</v>
      </c>
      <c r="G62" s="1324">
        <f t="shared" si="2"/>
        <v>0</v>
      </c>
      <c r="H62" s="347">
        <f>IFERROR(VLOOKUP(C62,'Consolidated Master Sheet'!B:H,6,0),"")</f>
        <v>25</v>
      </c>
      <c r="I62" s="347">
        <f>IFERROR(VLOOKUP(C62,'Consolidated Master Sheet'!B:H,7,0),"")</f>
        <v>75</v>
      </c>
      <c r="J62" s="28"/>
      <c r="K62" s="1104">
        <f t="shared" si="9"/>
        <v>0</v>
      </c>
    </row>
    <row r="63" spans="1:11" ht="15" customHeight="1">
      <c r="A63" s="157" t="str">
        <f>IF(J63&gt;0,COUNT($J$4:J63)+MAX('MI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63" s="425"/>
      <c r="C63" s="1257" t="s">
        <v>10512</v>
      </c>
      <c r="D63" s="295" t="s">
        <v>10625</v>
      </c>
      <c r="E63" s="1324">
        <f>IFERROR(VLOOKUP(C63,'Consolidated Master Sheet'!B:H,3,0),"")</f>
        <v>17.53</v>
      </c>
      <c r="F63" s="152">
        <f t="shared" si="1"/>
        <v>0</v>
      </c>
      <c r="G63" s="1324">
        <f t="shared" si="2"/>
        <v>0</v>
      </c>
      <c r="H63" s="347">
        <f>IFERROR(VLOOKUP(C63,'Consolidated Master Sheet'!B:H,6,0),"")</f>
        <v>25</v>
      </c>
      <c r="I63" s="347">
        <f>IFERROR(VLOOKUP(C63,'Consolidated Master Sheet'!B:H,7,0),"")</f>
        <v>50</v>
      </c>
      <c r="J63" s="28"/>
      <c r="K63" s="1104">
        <f t="shared" si="9"/>
        <v>0</v>
      </c>
    </row>
    <row r="64" spans="1:11" ht="15" customHeight="1">
      <c r="A64" s="157" t="str">
        <f>IF(J64&gt;0,COUNT($J$4:J64)+MAX('MI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64" s="425"/>
      <c r="C64" s="1257" t="s">
        <v>10513</v>
      </c>
      <c r="D64" s="295" t="s">
        <v>10626</v>
      </c>
      <c r="E64" s="1324">
        <f>IFERROR(VLOOKUP(C64,'Consolidated Master Sheet'!B:H,3,0),"")</f>
        <v>20.93</v>
      </c>
      <c r="F64" s="152">
        <f t="shared" si="1"/>
        <v>0</v>
      </c>
      <c r="G64" s="1324">
        <f t="shared" si="2"/>
        <v>0</v>
      </c>
      <c r="H64" s="347">
        <f>IFERROR(VLOOKUP(C64,'Consolidated Master Sheet'!B:H,6,0),"")</f>
        <v>25</v>
      </c>
      <c r="I64" s="347">
        <f>IFERROR(VLOOKUP(C64,'Consolidated Master Sheet'!B:H,7,0),"")</f>
        <v>50</v>
      </c>
      <c r="J64" s="28"/>
      <c r="K64" s="1104">
        <f t="shared" si="9"/>
        <v>0</v>
      </c>
    </row>
    <row r="65" spans="1:11" ht="15" customHeight="1">
      <c r="A65" s="157" t="str">
        <f>IF(J65&gt;0,COUNT($J$4:J65)+MAX('MI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65" s="425"/>
      <c r="C65" s="1257" t="s">
        <v>10514</v>
      </c>
      <c r="D65" s="295" t="s">
        <v>10627</v>
      </c>
      <c r="E65" s="1324">
        <f>IFERROR(VLOOKUP(C65,'Consolidated Master Sheet'!B:H,3,0),"")</f>
        <v>20.93</v>
      </c>
      <c r="F65" s="152">
        <f t="shared" si="1"/>
        <v>0</v>
      </c>
      <c r="G65" s="1324">
        <f t="shared" si="2"/>
        <v>0</v>
      </c>
      <c r="H65" s="347">
        <f>IFERROR(VLOOKUP(C65,'Consolidated Master Sheet'!B:H,6,0),"")</f>
        <v>25</v>
      </c>
      <c r="I65" s="347">
        <f>IFERROR(VLOOKUP(C65,'Consolidated Master Sheet'!B:H,7,0),"")</f>
        <v>50</v>
      </c>
      <c r="J65" s="28"/>
      <c r="K65" s="1104">
        <f t="shared" si="9"/>
        <v>0</v>
      </c>
    </row>
    <row r="66" spans="1:11" ht="15" customHeight="1">
      <c r="A66" s="157" t="str">
        <f>IF(J66&gt;0,COUNT($J$4:J66)+MAX('MI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66" s="425"/>
      <c r="C66" s="1257" t="s">
        <v>10515</v>
      </c>
      <c r="D66" s="295" t="s">
        <v>10681</v>
      </c>
      <c r="E66" s="1324">
        <f>IFERROR(VLOOKUP(C66,'Consolidated Master Sheet'!B:H,3,0),"")</f>
        <v>35.99</v>
      </c>
      <c r="F66" s="152">
        <f t="shared" si="1"/>
        <v>0</v>
      </c>
      <c r="G66" s="1324">
        <f t="shared" si="2"/>
        <v>0</v>
      </c>
      <c r="H66" s="347">
        <f>IFERROR(VLOOKUP(C66,'Consolidated Master Sheet'!B:H,6,0),"")</f>
        <v>25</v>
      </c>
      <c r="I66" s="347">
        <f>IFERROR(VLOOKUP(C66,'Consolidated Master Sheet'!B:H,7,0),"")</f>
        <v>40</v>
      </c>
      <c r="J66" s="28"/>
      <c r="K66" s="1104">
        <f t="shared" si="9"/>
        <v>0</v>
      </c>
    </row>
    <row r="67" spans="1:11" ht="15" customHeight="1">
      <c r="A67" s="157" t="str">
        <f>IF(J67&gt;0,COUNT($J$4:J67)+MAX('MI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67" s="425"/>
      <c r="C67" s="1257" t="s">
        <v>10516</v>
      </c>
      <c r="D67" s="295" t="s">
        <v>10628</v>
      </c>
      <c r="E67" s="1324">
        <f>IFERROR(VLOOKUP(C67,'Consolidated Master Sheet'!B:H,3,0),"")</f>
        <v>35.99</v>
      </c>
      <c r="F67" s="152">
        <f t="shared" si="1"/>
        <v>0</v>
      </c>
      <c r="G67" s="1324">
        <f t="shared" si="2"/>
        <v>0</v>
      </c>
      <c r="H67" s="347">
        <f>IFERROR(VLOOKUP(C67,'Consolidated Master Sheet'!B:H,6,0),"")</f>
        <v>25</v>
      </c>
      <c r="I67" s="347">
        <f>IFERROR(VLOOKUP(C67,'Consolidated Master Sheet'!B:H,7,0),"")</f>
        <v>40</v>
      </c>
      <c r="J67" s="28"/>
      <c r="K67" s="1104">
        <f t="shared" si="9"/>
        <v>0</v>
      </c>
    </row>
    <row r="68" spans="1:11" ht="15" customHeight="1">
      <c r="A68" s="157" t="str">
        <f>IF(J68&gt;0,COUNT($J$4:J68)+MAX('MI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68" s="425"/>
      <c r="C68" s="766" t="s">
        <v>10517</v>
      </c>
      <c r="D68" s="320" t="s">
        <v>10680</v>
      </c>
      <c r="E68" s="1764">
        <f>IFERROR(VLOOKUP(C68,'Consolidated Master Sheet'!B:H,3,0),"")</f>
        <v>47.6</v>
      </c>
      <c r="F68" s="153">
        <f t="shared" si="1"/>
        <v>0</v>
      </c>
      <c r="G68" s="1764">
        <f t="shared" si="2"/>
        <v>0</v>
      </c>
      <c r="H68" s="349">
        <f>IFERROR(VLOOKUP(C68,'Consolidated Master Sheet'!B:H,6,0),"")</f>
        <v>25</v>
      </c>
      <c r="I68" s="349">
        <f>IFERROR(VLOOKUP(C68,'Consolidated Master Sheet'!B:H,7,0),"")</f>
        <v>25</v>
      </c>
      <c r="J68" s="29"/>
      <c r="K68" s="1108">
        <f t="shared" si="9"/>
        <v>0</v>
      </c>
    </row>
    <row r="69" spans="1:11" ht="15" customHeight="1">
      <c r="A69" s="157" t="str">
        <f>IF(J69&gt;0,COUNT($J$4:J69)+MAX('MI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69" s="318"/>
      <c r="C69" s="504"/>
      <c r="D69" s="1252"/>
      <c r="E69" s="1349" t="str">
        <f>IFERROR(VLOOKUP(C69,'Consolidated Master Sheet'!B:H,3,0),"")</f>
        <v/>
      </c>
      <c r="F69" s="1490">
        <f t="shared" si="1"/>
        <v>0</v>
      </c>
      <c r="G69" s="1625">
        <f t="shared" si="2"/>
        <v>0</v>
      </c>
      <c r="H69" s="1253" t="str">
        <f>IFERROR(VLOOKUP(C69,'Consolidated Master Sheet'!B:H,6,0),"")</f>
        <v/>
      </c>
      <c r="I69" s="1254" t="str">
        <f>IFERROR(VLOOKUP(C69,'Consolidated Master Sheet'!B:H,7,0),"")</f>
        <v/>
      </c>
      <c r="J69" s="1255"/>
      <c r="K69" s="1256"/>
    </row>
    <row r="70" spans="1:11" ht="15" customHeight="1">
      <c r="A70" s="157" t="str">
        <f>IF(J70&gt;0,COUNT($J$4:J70)+MAX('MI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70" s="425"/>
      <c r="C70" s="762" t="s">
        <v>10518</v>
      </c>
      <c r="D70" s="326" t="s">
        <v>10629</v>
      </c>
      <c r="E70" s="1322">
        <f>IFERROR(VLOOKUP(C70,'Consolidated Master Sheet'!B:H,3,0),"")</f>
        <v>14.7</v>
      </c>
      <c r="F70" s="151">
        <f t="shared" ref="F70:F124" si="10">IF(E70=0,"NET",$F$2)</f>
        <v>0</v>
      </c>
      <c r="G70" s="1322">
        <f t="shared" ref="G70:G124" si="11">IFERROR(ROUND(E70*F70,2),0)</f>
        <v>0</v>
      </c>
      <c r="H70" s="345">
        <f>IFERROR(VLOOKUP(C70,'Consolidated Master Sheet'!B:H,6,0),"")</f>
        <v>25</v>
      </c>
      <c r="I70" s="345">
        <f>IFERROR(VLOOKUP(C70,'Consolidated Master Sheet'!B:H,7,0),"")</f>
        <v>150</v>
      </c>
      <c r="J70" s="27"/>
      <c r="K70" s="1102">
        <f t="shared" ref="K70:K83" si="12">IFERROR(G70*J70,0)</f>
        <v>0</v>
      </c>
    </row>
    <row r="71" spans="1:11" ht="15" customHeight="1">
      <c r="A71" s="157" t="str">
        <f>IF(J71&gt;0,COUNT($J$4:J71)+MAX('MI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71" s="425"/>
      <c r="C71" s="1257" t="s">
        <v>10519</v>
      </c>
      <c r="D71" s="295" t="s">
        <v>10630</v>
      </c>
      <c r="E71" s="1324">
        <f>IFERROR(VLOOKUP(C71,'Consolidated Master Sheet'!B:H,3,0),"")</f>
        <v>16.43</v>
      </c>
      <c r="F71" s="152">
        <f t="shared" si="10"/>
        <v>0</v>
      </c>
      <c r="G71" s="1324">
        <f t="shared" si="11"/>
        <v>0</v>
      </c>
      <c r="H71" s="347">
        <f>IFERROR(VLOOKUP(C71,'Consolidated Master Sheet'!B:H,6,0),"")</f>
        <v>25</v>
      </c>
      <c r="I71" s="347">
        <f>IFERROR(VLOOKUP(C71,'Consolidated Master Sheet'!B:H,7,0),"")</f>
        <v>100</v>
      </c>
      <c r="J71" s="28"/>
      <c r="K71" s="1104">
        <f t="shared" si="12"/>
        <v>0</v>
      </c>
    </row>
    <row r="72" spans="1:11" ht="15" customHeight="1">
      <c r="A72" s="157" t="str">
        <f>IF(J72&gt;0,COUNT($J$4:J72)+MAX('MI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72" s="425"/>
      <c r="C72" s="1257" t="s">
        <v>10520</v>
      </c>
      <c r="D72" s="295" t="s">
        <v>10631</v>
      </c>
      <c r="E72" s="1324">
        <f>IFERROR(VLOOKUP(C72,'Consolidated Master Sheet'!B:H,3,0),"")</f>
        <v>16.98</v>
      </c>
      <c r="F72" s="152">
        <f t="shared" si="10"/>
        <v>0</v>
      </c>
      <c r="G72" s="1324">
        <f t="shared" si="11"/>
        <v>0</v>
      </c>
      <c r="H72" s="347">
        <f>IFERROR(VLOOKUP(C72,'Consolidated Master Sheet'!B:H,6,0),"")</f>
        <v>25</v>
      </c>
      <c r="I72" s="347">
        <f>IFERROR(VLOOKUP(C72,'Consolidated Master Sheet'!B:H,7,0),"")</f>
        <v>100</v>
      </c>
      <c r="J72" s="28"/>
      <c r="K72" s="1104">
        <f t="shared" si="12"/>
        <v>0</v>
      </c>
    </row>
    <row r="73" spans="1:11" ht="15" customHeight="1">
      <c r="A73" s="157" t="str">
        <f>IF(J73&gt;0,COUNT($J$4:J73)+MAX('MI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73" s="425"/>
      <c r="C73" s="1257" t="s">
        <v>10521</v>
      </c>
      <c r="D73" s="295" t="s">
        <v>10632</v>
      </c>
      <c r="E73" s="1324">
        <f>IFERROR(VLOOKUP(C73,'Consolidated Master Sheet'!B:H,3,0),"")</f>
        <v>16.98</v>
      </c>
      <c r="F73" s="152">
        <f t="shared" si="10"/>
        <v>0</v>
      </c>
      <c r="G73" s="1324">
        <f t="shared" si="11"/>
        <v>0</v>
      </c>
      <c r="H73" s="347">
        <f>IFERROR(VLOOKUP(C73,'Consolidated Master Sheet'!B:H,6,0),"")</f>
        <v>25</v>
      </c>
      <c r="I73" s="347">
        <f>IFERROR(VLOOKUP(C73,'Consolidated Master Sheet'!B:H,7,0),"")</f>
        <v>75</v>
      </c>
      <c r="J73" s="28"/>
      <c r="K73" s="1104">
        <f t="shared" si="12"/>
        <v>0</v>
      </c>
    </row>
    <row r="74" spans="1:11" ht="15" customHeight="1">
      <c r="A74" s="157" t="str">
        <f>IF(J74&gt;0,COUNT($J$4:J74)+MAX('MI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74" s="425"/>
      <c r="C74" s="1257" t="s">
        <v>10522</v>
      </c>
      <c r="D74" s="295" t="s">
        <v>10633</v>
      </c>
      <c r="E74" s="1324">
        <f>IFERROR(VLOOKUP(C74,'Consolidated Master Sheet'!B:H,3,0),"")</f>
        <v>20.329999999999998</v>
      </c>
      <c r="F74" s="152">
        <f t="shared" si="10"/>
        <v>0</v>
      </c>
      <c r="G74" s="1324">
        <f t="shared" si="11"/>
        <v>0</v>
      </c>
      <c r="H74" s="347">
        <f>IFERROR(VLOOKUP(C74,'Consolidated Master Sheet'!B:H,6,0),"")</f>
        <v>25</v>
      </c>
      <c r="I74" s="347">
        <f>IFERROR(VLOOKUP(C74,'Consolidated Master Sheet'!B:H,7,0),"")</f>
        <v>75</v>
      </c>
      <c r="J74" s="28"/>
      <c r="K74" s="1104">
        <f t="shared" si="12"/>
        <v>0</v>
      </c>
    </row>
    <row r="75" spans="1:11" ht="15" customHeight="1">
      <c r="A75" s="157" t="str">
        <f>IF(J75&gt;0,COUNT($J$4:J75)+MAX('MI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75" s="425"/>
      <c r="C75" s="1257" t="s">
        <v>10523</v>
      </c>
      <c r="D75" s="295" t="s">
        <v>10634</v>
      </c>
      <c r="E75" s="1324">
        <f>IFERROR(VLOOKUP(C75,'Consolidated Master Sheet'!B:H,3,0),"")</f>
        <v>20.329999999999998</v>
      </c>
      <c r="F75" s="152">
        <f t="shared" si="10"/>
        <v>0</v>
      </c>
      <c r="G75" s="1324">
        <f t="shared" si="11"/>
        <v>0</v>
      </c>
      <c r="H75" s="347">
        <f>IFERROR(VLOOKUP(C75,'Consolidated Master Sheet'!B:H,6,0),"")</f>
        <v>25</v>
      </c>
      <c r="I75" s="347">
        <f>IFERROR(VLOOKUP(C75,'Consolidated Master Sheet'!B:H,7,0),"")</f>
        <v>50</v>
      </c>
      <c r="J75" s="28"/>
      <c r="K75" s="1104">
        <f t="shared" si="12"/>
        <v>0</v>
      </c>
    </row>
    <row r="76" spans="1:11" ht="15" customHeight="1">
      <c r="A76" s="157" t="str">
        <f>IF(J76&gt;0,COUNT($J$4:J76)+MAX('MI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76" s="425"/>
      <c r="C76" s="1257" t="s">
        <v>10524</v>
      </c>
      <c r="D76" s="295" t="s">
        <v>10635</v>
      </c>
      <c r="E76" s="1324">
        <f>IFERROR(VLOOKUP(C76,'Consolidated Master Sheet'!B:H,3,0),"")</f>
        <v>24.19</v>
      </c>
      <c r="F76" s="152">
        <f t="shared" si="10"/>
        <v>0</v>
      </c>
      <c r="G76" s="1324">
        <f t="shared" si="11"/>
        <v>0</v>
      </c>
      <c r="H76" s="347">
        <f>IFERROR(VLOOKUP(C76,'Consolidated Master Sheet'!B:H,6,0),"")</f>
        <v>25</v>
      </c>
      <c r="I76" s="347">
        <f>IFERROR(VLOOKUP(C76,'Consolidated Master Sheet'!B:H,7,0),"")</f>
        <v>50</v>
      </c>
      <c r="J76" s="28"/>
      <c r="K76" s="1104">
        <f t="shared" si="12"/>
        <v>0</v>
      </c>
    </row>
    <row r="77" spans="1:11" ht="15" customHeight="1">
      <c r="A77" s="157" t="str">
        <f>IF(J77&gt;0,COUNT($J$4:J77)+MAX('MI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77" s="425"/>
      <c r="C77" s="1257" t="s">
        <v>10525</v>
      </c>
      <c r="D77" s="295" t="s">
        <v>10636</v>
      </c>
      <c r="E77" s="1324">
        <f>IFERROR(VLOOKUP(C77,'Consolidated Master Sheet'!B:H,3,0),"")</f>
        <v>24.19</v>
      </c>
      <c r="F77" s="152">
        <f t="shared" si="10"/>
        <v>0</v>
      </c>
      <c r="G77" s="1324">
        <f t="shared" si="11"/>
        <v>0</v>
      </c>
      <c r="H77" s="347">
        <f>IFERROR(VLOOKUP(C77,'Consolidated Master Sheet'!B:H,6,0),"")</f>
        <v>25</v>
      </c>
      <c r="I77" s="347">
        <f>IFERROR(VLOOKUP(C77,'Consolidated Master Sheet'!B:H,7,0),"")</f>
        <v>50</v>
      </c>
      <c r="J77" s="28"/>
      <c r="K77" s="1104">
        <f t="shared" si="12"/>
        <v>0</v>
      </c>
    </row>
    <row r="78" spans="1:11" ht="15" customHeight="1">
      <c r="A78" s="157" t="str">
        <f>IF(J78&gt;0,COUNT($J$4:J78)+MAX('MI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78" s="425"/>
      <c r="C78" s="1257" t="s">
        <v>10526</v>
      </c>
      <c r="D78" s="295" t="s">
        <v>10637</v>
      </c>
      <c r="E78" s="1324">
        <f>IFERROR(VLOOKUP(C78,'Consolidated Master Sheet'!B:H,3,0),"")</f>
        <v>28.63</v>
      </c>
      <c r="F78" s="152">
        <f t="shared" si="10"/>
        <v>0</v>
      </c>
      <c r="G78" s="1324">
        <f t="shared" si="11"/>
        <v>0</v>
      </c>
      <c r="H78" s="347">
        <f>IFERROR(VLOOKUP(C78,'Consolidated Master Sheet'!B:H,6,0),"")</f>
        <v>20</v>
      </c>
      <c r="I78" s="347">
        <f>IFERROR(VLOOKUP(C78,'Consolidated Master Sheet'!B:H,7,0),"")</f>
        <v>40</v>
      </c>
      <c r="J78" s="28"/>
      <c r="K78" s="1104">
        <f t="shared" si="12"/>
        <v>0</v>
      </c>
    </row>
    <row r="79" spans="1:11" ht="15" customHeight="1">
      <c r="A79" s="157" t="str">
        <f>IF(J79&gt;0,COUNT($J$4:J79)+MAX('MI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79" s="425"/>
      <c r="C79" s="1257" t="s">
        <v>10527</v>
      </c>
      <c r="D79" s="295" t="s">
        <v>10638</v>
      </c>
      <c r="E79" s="1324">
        <f>IFERROR(VLOOKUP(C79,'Consolidated Master Sheet'!B:H,3,0),"")</f>
        <v>28.63</v>
      </c>
      <c r="F79" s="152">
        <f t="shared" si="10"/>
        <v>0</v>
      </c>
      <c r="G79" s="1324">
        <f t="shared" si="11"/>
        <v>0</v>
      </c>
      <c r="H79" s="347">
        <f>IFERROR(VLOOKUP(C79,'Consolidated Master Sheet'!B:H,6,0),"")</f>
        <v>20</v>
      </c>
      <c r="I79" s="347">
        <f>IFERROR(VLOOKUP(C79,'Consolidated Master Sheet'!B:H,7,0),"")</f>
        <v>40</v>
      </c>
      <c r="J79" s="28"/>
      <c r="K79" s="1104">
        <f t="shared" si="12"/>
        <v>0</v>
      </c>
    </row>
    <row r="80" spans="1:11" ht="15" customHeight="1">
      <c r="A80" s="157" t="str">
        <f>IF(J80&gt;0,COUNT($J$4:J80)+MAX('MI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80" s="425"/>
      <c r="C80" s="1257" t="s">
        <v>10528</v>
      </c>
      <c r="D80" s="295" t="s">
        <v>10677</v>
      </c>
      <c r="E80" s="1324">
        <f>IFERROR(VLOOKUP(C80,'Consolidated Master Sheet'!B:H,3,0),"")</f>
        <v>48.43</v>
      </c>
      <c r="F80" s="152">
        <f t="shared" si="10"/>
        <v>0</v>
      </c>
      <c r="G80" s="1324">
        <f t="shared" si="11"/>
        <v>0</v>
      </c>
      <c r="H80" s="347">
        <f>IFERROR(VLOOKUP(C80,'Consolidated Master Sheet'!B:H,6,0),"")</f>
        <v>25</v>
      </c>
      <c r="I80" s="347">
        <f>IFERROR(VLOOKUP(C80,'Consolidated Master Sheet'!B:H,7,0),"")</f>
        <v>25</v>
      </c>
      <c r="J80" s="28"/>
      <c r="K80" s="1104">
        <f t="shared" si="12"/>
        <v>0</v>
      </c>
    </row>
    <row r="81" spans="1:11" ht="15" customHeight="1">
      <c r="A81" s="157" t="str">
        <f>IF(J81&gt;0,COUNT($J$4:J81)+MAX('MI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81" s="425"/>
      <c r="C81" s="1257" t="s">
        <v>10529</v>
      </c>
      <c r="D81" s="295" t="s">
        <v>10678</v>
      </c>
      <c r="E81" s="1324">
        <f>IFERROR(VLOOKUP(C81,'Consolidated Master Sheet'!B:H,3,0),"")</f>
        <v>48.43</v>
      </c>
      <c r="F81" s="152">
        <f t="shared" si="10"/>
        <v>0</v>
      </c>
      <c r="G81" s="1324">
        <f t="shared" si="11"/>
        <v>0</v>
      </c>
      <c r="H81" s="347">
        <f>IFERROR(VLOOKUP(C81,'Consolidated Master Sheet'!B:H,6,0),"")</f>
        <v>25</v>
      </c>
      <c r="I81" s="347">
        <f>IFERROR(VLOOKUP(C81,'Consolidated Master Sheet'!B:H,7,0),"")</f>
        <v>25</v>
      </c>
      <c r="J81" s="28"/>
      <c r="K81" s="1104">
        <f t="shared" si="12"/>
        <v>0</v>
      </c>
    </row>
    <row r="82" spans="1:11" ht="15" customHeight="1">
      <c r="A82" s="157" t="str">
        <f>IF(J82&gt;0,COUNT($J$4:J82)+MAX('MI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82" s="425"/>
      <c r="C82" s="1257" t="s">
        <v>10530</v>
      </c>
      <c r="D82" s="295" t="s">
        <v>10679</v>
      </c>
      <c r="E82" s="1324">
        <f>IFERROR(VLOOKUP(C82,'Consolidated Master Sheet'!B:H,3,0),"")</f>
        <v>58.09</v>
      </c>
      <c r="F82" s="152">
        <f t="shared" si="10"/>
        <v>0</v>
      </c>
      <c r="G82" s="1324">
        <f t="shared" si="11"/>
        <v>0</v>
      </c>
      <c r="H82" s="347">
        <f>IFERROR(VLOOKUP(C82,'Consolidated Master Sheet'!B:H,6,0),"")</f>
        <v>25</v>
      </c>
      <c r="I82" s="347">
        <f>IFERROR(VLOOKUP(C82,'Consolidated Master Sheet'!B:H,7,0),"")</f>
        <v>25</v>
      </c>
      <c r="J82" s="28"/>
      <c r="K82" s="1104">
        <f t="shared" si="12"/>
        <v>0</v>
      </c>
    </row>
    <row r="83" spans="1:11" ht="15" customHeight="1">
      <c r="A83" s="157" t="str">
        <f>IF(J83&gt;0,COUNT($J$4:J83)+MAX('MI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83" s="425"/>
      <c r="C83" s="766" t="s">
        <v>10531</v>
      </c>
      <c r="D83" s="320" t="s">
        <v>10639</v>
      </c>
      <c r="E83" s="1764">
        <f>IFERROR(VLOOKUP(C83,'Consolidated Master Sheet'!B:H,3,0),"")</f>
        <v>63.29</v>
      </c>
      <c r="F83" s="153">
        <f t="shared" si="10"/>
        <v>0</v>
      </c>
      <c r="G83" s="1764">
        <f t="shared" si="11"/>
        <v>0</v>
      </c>
      <c r="H83" s="347">
        <f>IFERROR(VLOOKUP(C83,'Consolidated Master Sheet'!B:H,6,0),"")</f>
        <v>25</v>
      </c>
      <c r="I83" s="349">
        <f>IFERROR(VLOOKUP(C83,'Consolidated Master Sheet'!B:H,7,0),"")</f>
        <v>25</v>
      </c>
      <c r="J83" s="29"/>
      <c r="K83" s="1108">
        <f t="shared" si="12"/>
        <v>0</v>
      </c>
    </row>
    <row r="84" spans="1:11" ht="15" customHeight="1">
      <c r="A84" s="157" t="str">
        <f>IF(J84&gt;0,COUNT($J$4:J84)+MAX('MI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84" s="318"/>
      <c r="C84" s="504"/>
      <c r="D84" s="1252"/>
      <c r="E84" s="1349" t="str">
        <f>IFERROR(VLOOKUP(C84,'Consolidated Master Sheet'!B:H,3,0),"")</f>
        <v/>
      </c>
      <c r="F84" s="1490">
        <f t="shared" si="10"/>
        <v>0</v>
      </c>
      <c r="G84" s="1625">
        <f t="shared" si="11"/>
        <v>0</v>
      </c>
      <c r="H84" s="1253" t="str">
        <f>IFERROR(VLOOKUP(C84,'Consolidated Master Sheet'!B:H,6,0),"")</f>
        <v/>
      </c>
      <c r="I84" s="1254" t="str">
        <f>IFERROR(VLOOKUP(C84,'Consolidated Master Sheet'!B:H,7,0),"")</f>
        <v/>
      </c>
      <c r="J84" s="1255"/>
      <c r="K84" s="1256"/>
    </row>
    <row r="85" spans="1:11" ht="15" customHeight="1">
      <c r="A85" s="157" t="str">
        <f>IF(J85&gt;0,COUNT($J$4:J85)+MAX('MI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85" s="425"/>
      <c r="C85" s="762" t="s">
        <v>10532</v>
      </c>
      <c r="D85" s="326" t="s">
        <v>10640</v>
      </c>
      <c r="E85" s="1322">
        <f>IFERROR(VLOOKUP(C85,'Consolidated Master Sheet'!B:H,3,0),"")</f>
        <v>17.989999999999998</v>
      </c>
      <c r="F85" s="151">
        <f t="shared" si="10"/>
        <v>0</v>
      </c>
      <c r="G85" s="1322">
        <f t="shared" si="11"/>
        <v>0</v>
      </c>
      <c r="H85" s="345">
        <f>IFERROR(VLOOKUP(C85,'Consolidated Master Sheet'!B:H,6,0),"")</f>
        <v>75</v>
      </c>
      <c r="I85" s="345">
        <f>IFERROR(VLOOKUP(C85,'Consolidated Master Sheet'!B:H,7,0),"")</f>
        <v>75</v>
      </c>
      <c r="J85" s="27"/>
      <c r="K85" s="1102">
        <f t="shared" ref="K85:K98" si="13">IFERROR(G85*J85,0)</f>
        <v>0</v>
      </c>
    </row>
    <row r="86" spans="1:11" ht="15" customHeight="1">
      <c r="A86" s="157" t="str">
        <f>IF(J86&gt;0,COUNT($J$4:J86)+MAX('MI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86" s="425"/>
      <c r="C86" s="1257" t="s">
        <v>10533</v>
      </c>
      <c r="D86" s="295" t="s">
        <v>10641</v>
      </c>
      <c r="E86" s="1324">
        <f>IFERROR(VLOOKUP(C86,'Consolidated Master Sheet'!B:H,3,0),"")</f>
        <v>19.34</v>
      </c>
      <c r="F86" s="152">
        <f t="shared" si="10"/>
        <v>0</v>
      </c>
      <c r="G86" s="1324">
        <f t="shared" si="11"/>
        <v>0</v>
      </c>
      <c r="H86" s="345">
        <f>IFERROR(VLOOKUP(C86,'Consolidated Master Sheet'!B:H,6,0),"")</f>
        <v>75</v>
      </c>
      <c r="I86" s="347">
        <f>IFERROR(VLOOKUP(C86,'Consolidated Master Sheet'!B:H,7,0),"")</f>
        <v>75</v>
      </c>
      <c r="J86" s="28"/>
      <c r="K86" s="1104">
        <f t="shared" si="13"/>
        <v>0</v>
      </c>
    </row>
    <row r="87" spans="1:11" ht="15" customHeight="1">
      <c r="A87" s="157" t="str">
        <f>IF(J87&gt;0,COUNT($J$4:J87)+MAX('MI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87" s="425"/>
      <c r="C87" s="1257" t="s">
        <v>10534</v>
      </c>
      <c r="D87" s="295" t="s">
        <v>10642</v>
      </c>
      <c r="E87" s="1324">
        <f>IFERROR(VLOOKUP(C87,'Consolidated Master Sheet'!B:H,3,0),"")</f>
        <v>21.2</v>
      </c>
      <c r="F87" s="152">
        <f t="shared" si="10"/>
        <v>0</v>
      </c>
      <c r="G87" s="1324">
        <f t="shared" si="11"/>
        <v>0</v>
      </c>
      <c r="H87" s="347">
        <f>IFERROR(VLOOKUP(C87,'Consolidated Master Sheet'!B:H,6,0),"")</f>
        <v>50</v>
      </c>
      <c r="I87" s="347">
        <f>IFERROR(VLOOKUP(C87,'Consolidated Master Sheet'!B:H,7,0),"")</f>
        <v>50</v>
      </c>
      <c r="J87" s="28"/>
      <c r="K87" s="1104">
        <f t="shared" si="13"/>
        <v>0</v>
      </c>
    </row>
    <row r="88" spans="1:11" ht="15" customHeight="1">
      <c r="A88" s="157" t="str">
        <f>IF(J88&gt;0,COUNT($J$4:J88)+MAX('MI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88" s="425"/>
      <c r="C88" s="1257" t="s">
        <v>10535</v>
      </c>
      <c r="D88" s="295" t="s">
        <v>10643</v>
      </c>
      <c r="E88" s="1324">
        <f>IFERROR(VLOOKUP(C88,'Consolidated Master Sheet'!B:H,3,0),"")</f>
        <v>21.2</v>
      </c>
      <c r="F88" s="152">
        <f t="shared" si="10"/>
        <v>0</v>
      </c>
      <c r="G88" s="1324">
        <f t="shared" si="11"/>
        <v>0</v>
      </c>
      <c r="H88" s="347">
        <f>IFERROR(VLOOKUP(C88,'Consolidated Master Sheet'!B:H,6,0),"")</f>
        <v>50</v>
      </c>
      <c r="I88" s="347">
        <f>IFERROR(VLOOKUP(C88,'Consolidated Master Sheet'!B:H,7,0),"")</f>
        <v>50</v>
      </c>
      <c r="J88" s="28"/>
      <c r="K88" s="1104">
        <f t="shared" si="13"/>
        <v>0</v>
      </c>
    </row>
    <row r="89" spans="1:11" ht="15" customHeight="1">
      <c r="A89" s="157" t="str">
        <f>IF(J89&gt;0,COUNT($J$4:J89)+MAX('MI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89" s="425"/>
      <c r="C89" s="1257" t="s">
        <v>10536</v>
      </c>
      <c r="D89" s="295" t="s">
        <v>10644</v>
      </c>
      <c r="E89" s="1324">
        <f>IFERROR(VLOOKUP(C89,'Consolidated Master Sheet'!B:H,3,0),"")</f>
        <v>26.49</v>
      </c>
      <c r="F89" s="152">
        <f t="shared" si="10"/>
        <v>0</v>
      </c>
      <c r="G89" s="1324">
        <f t="shared" si="11"/>
        <v>0</v>
      </c>
      <c r="H89" s="347">
        <f>IFERROR(VLOOKUP(C89,'Consolidated Master Sheet'!B:H,6,0),"")</f>
        <v>50</v>
      </c>
      <c r="I89" s="347">
        <f>IFERROR(VLOOKUP(C89,'Consolidated Master Sheet'!B:H,7,0),"")</f>
        <v>50</v>
      </c>
      <c r="J89" s="28"/>
      <c r="K89" s="1104">
        <f t="shared" si="13"/>
        <v>0</v>
      </c>
    </row>
    <row r="90" spans="1:11" ht="15" customHeight="1">
      <c r="A90" s="157" t="str">
        <f>IF(J90&gt;0,COUNT($J$4:J90)+MAX('MI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90" s="425"/>
      <c r="C90" s="1257" t="s">
        <v>10537</v>
      </c>
      <c r="D90" s="295" t="s">
        <v>10645</v>
      </c>
      <c r="E90" s="1324">
        <f>IFERROR(VLOOKUP(C90,'Consolidated Master Sheet'!B:H,3,0),"")</f>
        <v>26.49</v>
      </c>
      <c r="F90" s="152">
        <f t="shared" si="10"/>
        <v>0</v>
      </c>
      <c r="G90" s="1324">
        <f t="shared" si="11"/>
        <v>0</v>
      </c>
      <c r="H90" s="347">
        <f>IFERROR(VLOOKUP(C90,'Consolidated Master Sheet'!B:H,6,0),"")</f>
        <v>50</v>
      </c>
      <c r="I90" s="347">
        <f>IFERROR(VLOOKUP(C90,'Consolidated Master Sheet'!B:H,7,0),"")</f>
        <v>50</v>
      </c>
      <c r="J90" s="28"/>
      <c r="K90" s="1104">
        <f t="shared" si="13"/>
        <v>0</v>
      </c>
    </row>
    <row r="91" spans="1:11" ht="15" customHeight="1">
      <c r="A91" s="157" t="str">
        <f>IF(J91&gt;0,COUNT($J$4:J91)+MAX('MI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91" s="425"/>
      <c r="C91" s="1257" t="s">
        <v>10538</v>
      </c>
      <c r="D91" s="295" t="s">
        <v>10646</v>
      </c>
      <c r="E91" s="1324">
        <f>IFERROR(VLOOKUP(C91,'Consolidated Master Sheet'!B:H,3,0),"")</f>
        <v>32.590000000000003</v>
      </c>
      <c r="F91" s="152">
        <f t="shared" si="10"/>
        <v>0</v>
      </c>
      <c r="G91" s="1324">
        <f t="shared" si="11"/>
        <v>0</v>
      </c>
      <c r="H91" s="347">
        <f>IFERROR(VLOOKUP(C91,'Consolidated Master Sheet'!B:H,6,0),"")</f>
        <v>50</v>
      </c>
      <c r="I91" s="347">
        <f>IFERROR(VLOOKUP(C91,'Consolidated Master Sheet'!B:H,7,0),"")</f>
        <v>50</v>
      </c>
      <c r="J91" s="28"/>
      <c r="K91" s="1104">
        <f t="shared" si="13"/>
        <v>0</v>
      </c>
    </row>
    <row r="92" spans="1:11" ht="15" customHeight="1">
      <c r="A92" s="157" t="str">
        <f>IF(J92&gt;0,COUNT($J$4:J92)+MAX('MI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92" s="425"/>
      <c r="C92" s="1257" t="s">
        <v>10539</v>
      </c>
      <c r="D92" s="295" t="s">
        <v>10647</v>
      </c>
      <c r="E92" s="1324">
        <f>IFERROR(VLOOKUP(C92,'Consolidated Master Sheet'!B:H,3,0),"")</f>
        <v>32.590000000000003</v>
      </c>
      <c r="F92" s="152">
        <f t="shared" si="10"/>
        <v>0</v>
      </c>
      <c r="G92" s="1324">
        <f t="shared" si="11"/>
        <v>0</v>
      </c>
      <c r="H92" s="347">
        <f>IFERROR(VLOOKUP(C92,'Consolidated Master Sheet'!B:H,6,0),"")</f>
        <v>50</v>
      </c>
      <c r="I92" s="347">
        <f>IFERROR(VLOOKUP(C92,'Consolidated Master Sheet'!B:H,7,0),"")</f>
        <v>50</v>
      </c>
      <c r="J92" s="28"/>
      <c r="K92" s="1104">
        <f t="shared" si="13"/>
        <v>0</v>
      </c>
    </row>
    <row r="93" spans="1:11" ht="15" customHeight="1">
      <c r="A93" s="157" t="str">
        <f>IF(J93&gt;0,COUNT($J$4:J93)+MAX('MI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93" s="425"/>
      <c r="C93" s="1257" t="s">
        <v>10540</v>
      </c>
      <c r="D93" s="295" t="s">
        <v>10648</v>
      </c>
      <c r="E93" s="1324">
        <f>IFERROR(VLOOKUP(C93,'Consolidated Master Sheet'!B:H,3,0),"")</f>
        <v>36.69</v>
      </c>
      <c r="F93" s="152">
        <f t="shared" si="10"/>
        <v>0</v>
      </c>
      <c r="G93" s="1324">
        <f t="shared" si="11"/>
        <v>0</v>
      </c>
      <c r="H93" s="347">
        <f>IFERROR(VLOOKUP(C93,'Consolidated Master Sheet'!B:H,6,0),"")</f>
        <v>25</v>
      </c>
      <c r="I93" s="347">
        <f>IFERROR(VLOOKUP(C93,'Consolidated Master Sheet'!B:H,7,0),"")</f>
        <v>25</v>
      </c>
      <c r="J93" s="28"/>
      <c r="K93" s="1104">
        <f t="shared" si="13"/>
        <v>0</v>
      </c>
    </row>
    <row r="94" spans="1:11" ht="15" customHeight="1">
      <c r="A94" s="157" t="str">
        <f>IF(J94&gt;0,COUNT($J$4:J94)+MAX('MI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94" s="425"/>
      <c r="C94" s="1257" t="s">
        <v>10541</v>
      </c>
      <c r="D94" s="295" t="s">
        <v>10649</v>
      </c>
      <c r="E94" s="1324">
        <f>IFERROR(VLOOKUP(C94,'Consolidated Master Sheet'!B:H,3,0),"")</f>
        <v>36.69</v>
      </c>
      <c r="F94" s="152">
        <f t="shared" si="10"/>
        <v>0</v>
      </c>
      <c r="G94" s="1324">
        <f t="shared" si="11"/>
        <v>0</v>
      </c>
      <c r="H94" s="347">
        <f>IFERROR(VLOOKUP(C94,'Consolidated Master Sheet'!B:H,6,0),"")</f>
        <v>25</v>
      </c>
      <c r="I94" s="347">
        <f>IFERROR(VLOOKUP(C94,'Consolidated Master Sheet'!B:H,7,0),"")</f>
        <v>25</v>
      </c>
      <c r="J94" s="28"/>
      <c r="K94" s="1104">
        <f t="shared" si="13"/>
        <v>0</v>
      </c>
    </row>
    <row r="95" spans="1:11" ht="15" customHeight="1">
      <c r="A95" s="157" t="str">
        <f>IF(J95&gt;0,COUNT($J$4:J95)+MAX('MI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95" s="425"/>
      <c r="C95" s="1257" t="s">
        <v>10542</v>
      </c>
      <c r="D95" s="295" t="s">
        <v>10675</v>
      </c>
      <c r="E95" s="1324">
        <f>IFERROR(VLOOKUP(C95,'Consolidated Master Sheet'!B:H,3,0),"")</f>
        <v>61.08</v>
      </c>
      <c r="F95" s="152">
        <f t="shared" si="10"/>
        <v>0</v>
      </c>
      <c r="G95" s="1324">
        <f t="shared" si="11"/>
        <v>0</v>
      </c>
      <c r="H95" s="347">
        <f>IFERROR(VLOOKUP(C95,'Consolidated Master Sheet'!B:H,6,0),"")</f>
        <v>25</v>
      </c>
      <c r="I95" s="347">
        <f>IFERROR(VLOOKUP(C95,'Consolidated Master Sheet'!B:H,7,0),"")</f>
        <v>25</v>
      </c>
      <c r="J95" s="28"/>
      <c r="K95" s="1104">
        <f t="shared" si="13"/>
        <v>0</v>
      </c>
    </row>
    <row r="96" spans="1:11" ht="15" customHeight="1">
      <c r="A96" s="157" t="str">
        <f>IF(J96&gt;0,COUNT($J$4:J96)+MAX('MI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96" s="425"/>
      <c r="C96" s="1257" t="s">
        <v>10543</v>
      </c>
      <c r="D96" s="295" t="s">
        <v>10674</v>
      </c>
      <c r="E96" s="1324">
        <f>IFERROR(VLOOKUP(C96,'Consolidated Master Sheet'!B:H,3,0),"")</f>
        <v>70.540000000000006</v>
      </c>
      <c r="F96" s="152">
        <f t="shared" si="10"/>
        <v>0</v>
      </c>
      <c r="G96" s="1324">
        <f t="shared" si="11"/>
        <v>0</v>
      </c>
      <c r="H96" s="347">
        <f>IFERROR(VLOOKUP(C96,'Consolidated Master Sheet'!B:H,6,0),"")</f>
        <v>20</v>
      </c>
      <c r="I96" s="347">
        <f>IFERROR(VLOOKUP(C96,'Consolidated Master Sheet'!B:H,7,0),"")</f>
        <v>20</v>
      </c>
      <c r="J96" s="28"/>
      <c r="K96" s="1104">
        <f t="shared" si="13"/>
        <v>0</v>
      </c>
    </row>
    <row r="97" spans="1:11" ht="15" customHeight="1">
      <c r="A97" s="157" t="str">
        <f>IF(J97&gt;0,COUNT($J$4:J97)+MAX('MI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97" s="425"/>
      <c r="C97" s="1257" t="s">
        <v>10544</v>
      </c>
      <c r="D97" s="295" t="s">
        <v>10571</v>
      </c>
      <c r="E97" s="1324">
        <f>IFERROR(VLOOKUP(C97,'Consolidated Master Sheet'!B:H,3,0),"")</f>
        <v>81.3</v>
      </c>
      <c r="F97" s="152">
        <f t="shared" si="10"/>
        <v>0</v>
      </c>
      <c r="G97" s="1324">
        <f t="shared" si="11"/>
        <v>0</v>
      </c>
      <c r="H97" s="349">
        <f>IFERROR(VLOOKUP(C97,'Consolidated Master Sheet'!B:H,6,0),"")</f>
        <v>15</v>
      </c>
      <c r="I97" s="349">
        <f>IFERROR(VLOOKUP(C97,'Consolidated Master Sheet'!B:H,7,0),"")</f>
        <v>15</v>
      </c>
      <c r="J97" s="28"/>
      <c r="K97" s="1104">
        <f t="shared" si="13"/>
        <v>0</v>
      </c>
    </row>
    <row r="98" spans="1:11" ht="15" customHeight="1">
      <c r="A98" s="157" t="str">
        <f>IF(J98&gt;0,COUNT($J$4:J98)+MAX('MI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98" s="425"/>
      <c r="C98" s="766" t="s">
        <v>10545</v>
      </c>
      <c r="D98" s="320" t="s">
        <v>10676</v>
      </c>
      <c r="E98" s="1764">
        <f>IFERROR(VLOOKUP(C98,'Consolidated Master Sheet'!B:H,3,0),"")</f>
        <v>81.3</v>
      </c>
      <c r="F98" s="153">
        <f t="shared" si="10"/>
        <v>0</v>
      </c>
      <c r="G98" s="1764">
        <f t="shared" si="11"/>
        <v>0</v>
      </c>
      <c r="H98" s="349">
        <f>IFERROR(VLOOKUP(C98,'Consolidated Master Sheet'!B:H,6,0),"")</f>
        <v>15</v>
      </c>
      <c r="I98" s="349">
        <f>IFERROR(VLOOKUP(C98,'Consolidated Master Sheet'!B:H,7,0),"")</f>
        <v>15</v>
      </c>
      <c r="J98" s="29"/>
      <c r="K98" s="1108">
        <f t="shared" si="13"/>
        <v>0</v>
      </c>
    </row>
    <row r="99" spans="1:11" ht="15" customHeight="1">
      <c r="A99" s="157" t="str">
        <f>IF(J99&gt;0,COUNT($J$4:J99)+MAX('MI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99" s="318"/>
      <c r="C99" s="504"/>
      <c r="D99" s="1252"/>
      <c r="E99" s="1349" t="str">
        <f>IFERROR(VLOOKUP(C99,'Consolidated Master Sheet'!B:H,3,0),"")</f>
        <v/>
      </c>
      <c r="F99" s="1490">
        <f t="shared" si="10"/>
        <v>0</v>
      </c>
      <c r="G99" s="1625">
        <f t="shared" si="11"/>
        <v>0</v>
      </c>
      <c r="H99" s="1253" t="str">
        <f>IFERROR(VLOOKUP(C99,'Consolidated Master Sheet'!B:H,6,0),"")</f>
        <v/>
      </c>
      <c r="I99" s="1254" t="str">
        <f>IFERROR(VLOOKUP(C99,'Consolidated Master Sheet'!B:H,7,0),"")</f>
        <v/>
      </c>
      <c r="J99" s="1255"/>
      <c r="K99" s="1256"/>
    </row>
    <row r="100" spans="1:11" ht="15" customHeight="1">
      <c r="A100" s="157" t="str">
        <f>IF(J100&gt;0,COUNT($J$4:J100)+MAX('MI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00" s="425"/>
      <c r="C100" s="762" t="s">
        <v>10546</v>
      </c>
      <c r="D100" s="326" t="s">
        <v>10650</v>
      </c>
      <c r="E100" s="1322">
        <f>IFERROR(VLOOKUP(C100,'Consolidated Master Sheet'!B:H,3,0),"")</f>
        <v>22.58</v>
      </c>
      <c r="F100" s="151">
        <f t="shared" si="10"/>
        <v>0</v>
      </c>
      <c r="G100" s="1322">
        <f t="shared" si="11"/>
        <v>0</v>
      </c>
      <c r="H100" s="345">
        <f>IFERROR(VLOOKUP(C100,'Consolidated Master Sheet'!B:H,6,0),"")</f>
        <v>50</v>
      </c>
      <c r="I100" s="345">
        <f>IFERROR(VLOOKUP(C100,'Consolidated Master Sheet'!B:H,7,0),"")</f>
        <v>50</v>
      </c>
      <c r="J100" s="27"/>
      <c r="K100" s="1102">
        <f t="shared" ref="K100:K110" si="14">IFERROR(G100*J100,0)</f>
        <v>0</v>
      </c>
    </row>
    <row r="101" spans="1:11" ht="15" customHeight="1">
      <c r="A101" s="157" t="str">
        <f>IF(J101&gt;0,COUNT($J$4:J101)+MAX('MI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01" s="425"/>
      <c r="C101" s="1257" t="s">
        <v>10547</v>
      </c>
      <c r="D101" s="295" t="s">
        <v>10651</v>
      </c>
      <c r="E101" s="1324">
        <f>IFERROR(VLOOKUP(C101,'Consolidated Master Sheet'!B:H,3,0),"")</f>
        <v>24.42</v>
      </c>
      <c r="F101" s="152">
        <f t="shared" si="10"/>
        <v>0</v>
      </c>
      <c r="G101" s="1324">
        <f t="shared" si="11"/>
        <v>0</v>
      </c>
      <c r="H101" s="347">
        <f>IFERROR(VLOOKUP(C101,'Consolidated Master Sheet'!B:H,6,0),"")</f>
        <v>40</v>
      </c>
      <c r="I101" s="347">
        <f>IFERROR(VLOOKUP(C101,'Consolidated Master Sheet'!B:H,7,0),"")</f>
        <v>40</v>
      </c>
      <c r="J101" s="28"/>
      <c r="K101" s="1104">
        <f t="shared" si="14"/>
        <v>0</v>
      </c>
    </row>
    <row r="102" spans="1:11" ht="15" customHeight="1">
      <c r="A102" s="157" t="str">
        <f>IF(J102&gt;0,COUNT($J$4:J102)+MAX('MI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02" s="425"/>
      <c r="C102" s="1257" t="s">
        <v>10548</v>
      </c>
      <c r="D102" s="295" t="s">
        <v>10652</v>
      </c>
      <c r="E102" s="1324">
        <f>IFERROR(VLOOKUP(C102,'Consolidated Master Sheet'!B:H,3,0),"")</f>
        <v>26.23</v>
      </c>
      <c r="F102" s="152">
        <f t="shared" si="10"/>
        <v>0</v>
      </c>
      <c r="G102" s="1324">
        <f t="shared" si="11"/>
        <v>0</v>
      </c>
      <c r="H102" s="347">
        <f>IFERROR(VLOOKUP(C102,'Consolidated Master Sheet'!B:H,6,0),"")</f>
        <v>25</v>
      </c>
      <c r="I102" s="347">
        <f>IFERROR(VLOOKUP(C102,'Consolidated Master Sheet'!B:H,7,0),"")</f>
        <v>25</v>
      </c>
      <c r="J102" s="28"/>
      <c r="K102" s="1104">
        <f t="shared" si="14"/>
        <v>0</v>
      </c>
    </row>
    <row r="103" spans="1:11" ht="15" customHeight="1">
      <c r="A103" s="157" t="str">
        <f>IF(J103&gt;0,COUNT($J$4:J103)+MAX('MI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03" s="425"/>
      <c r="C103" s="1257" t="s">
        <v>10549</v>
      </c>
      <c r="D103" s="295" t="s">
        <v>10653</v>
      </c>
      <c r="E103" s="1324">
        <f>IFERROR(VLOOKUP(C103,'Consolidated Master Sheet'!B:H,3,0),"")</f>
        <v>26.23</v>
      </c>
      <c r="F103" s="152">
        <f t="shared" si="10"/>
        <v>0</v>
      </c>
      <c r="G103" s="1324">
        <f t="shared" si="11"/>
        <v>0</v>
      </c>
      <c r="H103" s="347">
        <f>IFERROR(VLOOKUP(C103,'Consolidated Master Sheet'!B:H,6,0),"")</f>
        <v>25</v>
      </c>
      <c r="I103" s="347">
        <f>IFERROR(VLOOKUP(C103,'Consolidated Master Sheet'!B:H,7,0),"")</f>
        <v>25</v>
      </c>
      <c r="J103" s="28"/>
      <c r="K103" s="1104">
        <f t="shared" si="14"/>
        <v>0</v>
      </c>
    </row>
    <row r="104" spans="1:11" ht="15" customHeight="1">
      <c r="A104" s="157" t="str">
        <f>IF(J104&gt;0,COUNT($J$4:J104)+MAX('MI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04" s="425"/>
      <c r="C104" s="1257" t="s">
        <v>10550</v>
      </c>
      <c r="D104" s="295" t="s">
        <v>10654</v>
      </c>
      <c r="E104" s="1324">
        <f>IFERROR(VLOOKUP(C104,'Consolidated Master Sheet'!B:H,3,0),"")</f>
        <v>31.63</v>
      </c>
      <c r="F104" s="152">
        <f t="shared" si="10"/>
        <v>0</v>
      </c>
      <c r="G104" s="1324">
        <f t="shared" si="11"/>
        <v>0</v>
      </c>
      <c r="H104" s="347">
        <f>IFERROR(VLOOKUP(C104,'Consolidated Master Sheet'!B:H,6,0),"")</f>
        <v>25</v>
      </c>
      <c r="I104" s="347">
        <f>IFERROR(VLOOKUP(C104,'Consolidated Master Sheet'!B:H,7,0),"")</f>
        <v>25</v>
      </c>
      <c r="J104" s="28"/>
      <c r="K104" s="1104">
        <f t="shared" si="14"/>
        <v>0</v>
      </c>
    </row>
    <row r="105" spans="1:11" ht="15" customHeight="1">
      <c r="A105" s="157" t="str">
        <f>IF(J105&gt;0,COUNT($J$4:J105)+MAX('MI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05" s="425"/>
      <c r="C105" s="1257" t="s">
        <v>10551</v>
      </c>
      <c r="D105" s="295" t="s">
        <v>10655</v>
      </c>
      <c r="E105" s="1324">
        <f>IFERROR(VLOOKUP(C105,'Consolidated Master Sheet'!B:H,3,0),"")</f>
        <v>31.63</v>
      </c>
      <c r="F105" s="152">
        <f t="shared" si="10"/>
        <v>0</v>
      </c>
      <c r="G105" s="1324">
        <f t="shared" si="11"/>
        <v>0</v>
      </c>
      <c r="H105" s="347">
        <f>IFERROR(VLOOKUP(C105,'Consolidated Master Sheet'!B:H,6,0),"")</f>
        <v>25</v>
      </c>
      <c r="I105" s="347">
        <f>IFERROR(VLOOKUP(C105,'Consolidated Master Sheet'!B:H,7,0),"")</f>
        <v>25</v>
      </c>
      <c r="J105" s="28"/>
      <c r="K105" s="1104">
        <f t="shared" si="14"/>
        <v>0</v>
      </c>
    </row>
    <row r="106" spans="1:11" ht="15" customHeight="1">
      <c r="A106" s="157" t="str">
        <f>IF(J106&gt;0,COUNT($J$4:J106)+MAX('MI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06" s="425"/>
      <c r="C106" s="1257" t="s">
        <v>10552</v>
      </c>
      <c r="D106" s="295" t="s">
        <v>10656</v>
      </c>
      <c r="E106" s="1324">
        <f>IFERROR(VLOOKUP(C106,'Consolidated Master Sheet'!B:H,3,0),"")</f>
        <v>36.85</v>
      </c>
      <c r="F106" s="152">
        <f t="shared" si="10"/>
        <v>0</v>
      </c>
      <c r="G106" s="1324">
        <f t="shared" si="11"/>
        <v>0</v>
      </c>
      <c r="H106" s="347">
        <f>IFERROR(VLOOKUP(C106,'Consolidated Master Sheet'!B:H,6,0),"")</f>
        <v>25</v>
      </c>
      <c r="I106" s="347">
        <f>IFERROR(VLOOKUP(C106,'Consolidated Master Sheet'!B:H,7,0),"")</f>
        <v>25</v>
      </c>
      <c r="J106" s="28"/>
      <c r="K106" s="1104">
        <f t="shared" si="14"/>
        <v>0</v>
      </c>
    </row>
    <row r="107" spans="1:11" ht="15" customHeight="1">
      <c r="A107" s="157" t="str">
        <f>IF(J107&gt;0,COUNT($J$4:J107)+MAX('MI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07" s="425"/>
      <c r="C107" s="1257" t="s">
        <v>10553</v>
      </c>
      <c r="D107" s="295" t="s">
        <v>10657</v>
      </c>
      <c r="E107" s="1324">
        <f>IFERROR(VLOOKUP(C107,'Consolidated Master Sheet'!B:H,3,0),"")</f>
        <v>36.85</v>
      </c>
      <c r="F107" s="152">
        <f t="shared" si="10"/>
        <v>0</v>
      </c>
      <c r="G107" s="1324">
        <f t="shared" si="11"/>
        <v>0</v>
      </c>
      <c r="H107" s="347">
        <f>IFERROR(VLOOKUP(C107,'Consolidated Master Sheet'!B:H,6,0),"")</f>
        <v>25</v>
      </c>
      <c r="I107" s="347">
        <f>IFERROR(VLOOKUP(C107,'Consolidated Master Sheet'!B:H,7,0),"")</f>
        <v>25</v>
      </c>
      <c r="J107" s="28"/>
      <c r="K107" s="1104">
        <f t="shared" si="14"/>
        <v>0</v>
      </c>
    </row>
    <row r="108" spans="1:11" ht="15" customHeight="1">
      <c r="A108" s="157" t="str">
        <f>IF(J108&gt;0,COUNT($J$4:J108)+MAX('MI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08" s="425"/>
      <c r="C108" s="1257" t="s">
        <v>10554</v>
      </c>
      <c r="D108" s="295" t="s">
        <v>10658</v>
      </c>
      <c r="E108" s="1324">
        <f>IFERROR(VLOOKUP(C108,'Consolidated Master Sheet'!B:H,3,0),"")</f>
        <v>42.24</v>
      </c>
      <c r="F108" s="152">
        <f t="shared" si="10"/>
        <v>0</v>
      </c>
      <c r="G108" s="1324">
        <f t="shared" si="11"/>
        <v>0</v>
      </c>
      <c r="H108" s="347">
        <f>IFERROR(VLOOKUP(C108,'Consolidated Master Sheet'!B:H,6,0),"")</f>
        <v>25</v>
      </c>
      <c r="I108" s="347">
        <f>IFERROR(VLOOKUP(C108,'Consolidated Master Sheet'!B:H,7,0),"")</f>
        <v>25</v>
      </c>
      <c r="J108" s="28"/>
      <c r="K108" s="1104">
        <f t="shared" si="14"/>
        <v>0</v>
      </c>
    </row>
    <row r="109" spans="1:11" ht="15" customHeight="1">
      <c r="A109" s="157" t="str">
        <f>IF(J109&gt;0,COUNT($J$4:J109)+MAX('MI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09" s="425"/>
      <c r="C109" s="1257" t="s">
        <v>10555</v>
      </c>
      <c r="D109" s="295" t="s">
        <v>10659</v>
      </c>
      <c r="E109" s="1324">
        <f>IFERROR(VLOOKUP(C109,'Consolidated Master Sheet'!B:H,3,0),"")</f>
        <v>42.24</v>
      </c>
      <c r="F109" s="152">
        <f t="shared" si="10"/>
        <v>0</v>
      </c>
      <c r="G109" s="1324">
        <f t="shared" si="11"/>
        <v>0</v>
      </c>
      <c r="H109" s="347">
        <f>IFERROR(VLOOKUP(C109,'Consolidated Master Sheet'!B:H,6,0),"")</f>
        <v>25</v>
      </c>
      <c r="I109" s="347">
        <f>IFERROR(VLOOKUP(C109,'Consolidated Master Sheet'!B:H,7,0),"")</f>
        <v>25</v>
      </c>
      <c r="J109" s="28"/>
      <c r="K109" s="1104">
        <f t="shared" si="14"/>
        <v>0</v>
      </c>
    </row>
    <row r="110" spans="1:11" ht="15" customHeight="1">
      <c r="A110" s="157" t="str">
        <f>IF(J110&gt;0,COUNT($J$4:J110)+MAX('MI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10" s="425"/>
      <c r="C110" s="1257" t="s">
        <v>10556</v>
      </c>
      <c r="D110" s="295" t="s">
        <v>10660</v>
      </c>
      <c r="E110" s="1324">
        <f>IFERROR(VLOOKUP(C110,'Consolidated Master Sheet'!B:H,3,0),"")</f>
        <v>70.540000000000006</v>
      </c>
      <c r="F110" s="152">
        <f t="shared" si="10"/>
        <v>0</v>
      </c>
      <c r="G110" s="1324">
        <f t="shared" si="11"/>
        <v>0</v>
      </c>
      <c r="H110" s="347">
        <f>IFERROR(VLOOKUP(C110,'Consolidated Master Sheet'!B:H,6,0),"")</f>
        <v>20</v>
      </c>
      <c r="I110" s="347">
        <f>IFERROR(VLOOKUP(C110,'Consolidated Master Sheet'!B:H,7,0),"")</f>
        <v>20</v>
      </c>
      <c r="J110" s="28"/>
      <c r="K110" s="1104">
        <f t="shared" si="14"/>
        <v>0</v>
      </c>
    </row>
    <row r="111" spans="1:11" ht="15" customHeight="1">
      <c r="A111" s="157" t="str">
        <f>IF(J111&gt;0,COUNT($J$4:J111)+MAX('MI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11" s="318"/>
      <c r="C111" s="504"/>
      <c r="D111" s="1252"/>
      <c r="E111" s="1349" t="str">
        <f>IFERROR(VLOOKUP(C111,'Consolidated Master Sheet'!B:H,3,0),"")</f>
        <v/>
      </c>
      <c r="F111" s="1490">
        <f t="shared" si="10"/>
        <v>0</v>
      </c>
      <c r="G111" s="1625">
        <f t="shared" si="11"/>
        <v>0</v>
      </c>
      <c r="H111" s="1253" t="str">
        <f>IFERROR(VLOOKUP(C111,'Consolidated Master Sheet'!B:H,6,0),"")</f>
        <v/>
      </c>
      <c r="I111" s="1254" t="str">
        <f>IFERROR(VLOOKUP(C111,'Consolidated Master Sheet'!B:H,7,0),"")</f>
        <v/>
      </c>
      <c r="J111" s="1255"/>
      <c r="K111" s="1256"/>
    </row>
    <row r="112" spans="1:11" ht="15" customHeight="1">
      <c r="A112" s="157" t="str">
        <f>IF(J112&gt;0,COUNT($J$4:J112)+MAX('MI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12" s="425"/>
      <c r="C112" s="762" t="s">
        <v>10557</v>
      </c>
      <c r="D112" s="326" t="s">
        <v>10661</v>
      </c>
      <c r="E112" s="1322">
        <f>IFERROR(VLOOKUP(C112,'Consolidated Master Sheet'!B:H,3,0),"")</f>
        <v>30.9</v>
      </c>
      <c r="F112" s="151">
        <f t="shared" si="10"/>
        <v>0</v>
      </c>
      <c r="G112" s="1322">
        <f t="shared" si="11"/>
        <v>0</v>
      </c>
      <c r="H112" s="345">
        <f>IFERROR(VLOOKUP(C112,'Consolidated Master Sheet'!B:H,6,0),"")</f>
        <v>40</v>
      </c>
      <c r="I112" s="345">
        <f>IFERROR(VLOOKUP(C112,'Consolidated Master Sheet'!B:H,7,0),"")</f>
        <v>40</v>
      </c>
      <c r="J112" s="27"/>
      <c r="K112" s="1102">
        <f t="shared" ref="K112:K124" si="15">IFERROR(G112*J112,0)</f>
        <v>0</v>
      </c>
    </row>
    <row r="113" spans="1:11" ht="15" customHeight="1">
      <c r="A113" s="157" t="str">
        <f>IF(J113&gt;0,COUNT($J$4:J113)+MAX('MI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13" s="425"/>
      <c r="C113" s="1257" t="s">
        <v>10558</v>
      </c>
      <c r="D113" s="295" t="s">
        <v>10662</v>
      </c>
      <c r="E113" s="1324">
        <f>IFERROR(VLOOKUP(C113,'Consolidated Master Sheet'!B:H,3,0),"")</f>
        <v>34.82</v>
      </c>
      <c r="F113" s="152">
        <f t="shared" si="10"/>
        <v>0</v>
      </c>
      <c r="G113" s="1324">
        <f t="shared" si="11"/>
        <v>0</v>
      </c>
      <c r="H113" s="347">
        <f>IFERROR(VLOOKUP(C113,'Consolidated Master Sheet'!B:H,6,0),"")</f>
        <v>25</v>
      </c>
      <c r="I113" s="347">
        <f>IFERROR(VLOOKUP(C113,'Consolidated Master Sheet'!B:H,7,0),"")</f>
        <v>25</v>
      </c>
      <c r="J113" s="28"/>
      <c r="K113" s="1104">
        <f t="shared" si="15"/>
        <v>0</v>
      </c>
    </row>
    <row r="114" spans="1:11" ht="15" customHeight="1">
      <c r="A114" s="157" t="str">
        <f>IF(J114&gt;0,COUNT($J$4:J114)+MAX('MI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14" s="425"/>
      <c r="C114" s="1257" t="s">
        <v>10559</v>
      </c>
      <c r="D114" s="295" t="s">
        <v>10663</v>
      </c>
      <c r="E114" s="1324">
        <f>IFERROR(VLOOKUP(C114,'Consolidated Master Sheet'!B:H,3,0),"")</f>
        <v>34.82</v>
      </c>
      <c r="F114" s="152">
        <f t="shared" si="10"/>
        <v>0</v>
      </c>
      <c r="G114" s="1324">
        <f t="shared" si="11"/>
        <v>0</v>
      </c>
      <c r="H114" s="347">
        <f>IFERROR(VLOOKUP(C114,'Consolidated Master Sheet'!B:H,6,0),"")</f>
        <v>25</v>
      </c>
      <c r="I114" s="347">
        <f>IFERROR(VLOOKUP(C114,'Consolidated Master Sheet'!B:H,7,0),"")</f>
        <v>25</v>
      </c>
      <c r="J114" s="28"/>
      <c r="K114" s="1104">
        <f t="shared" si="15"/>
        <v>0</v>
      </c>
    </row>
    <row r="115" spans="1:11" ht="15" customHeight="1">
      <c r="A115" s="157" t="str">
        <f>IF(J115&gt;0,COUNT($J$4:J115)+MAX('MI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15" s="425"/>
      <c r="C115" s="1257" t="s">
        <v>10560</v>
      </c>
      <c r="D115" s="295" t="s">
        <v>10664</v>
      </c>
      <c r="E115" s="1324">
        <f>IFERROR(VLOOKUP(C115,'Consolidated Master Sheet'!B:H,3,0),"")</f>
        <v>40.04</v>
      </c>
      <c r="F115" s="152">
        <f t="shared" si="10"/>
        <v>0</v>
      </c>
      <c r="G115" s="1324">
        <f t="shared" si="11"/>
        <v>0</v>
      </c>
      <c r="H115" s="347">
        <f>IFERROR(VLOOKUP(C115,'Consolidated Master Sheet'!B:H,6,0),"")</f>
        <v>20</v>
      </c>
      <c r="I115" s="347">
        <f>IFERROR(VLOOKUP(C115,'Consolidated Master Sheet'!B:H,7,0),"")</f>
        <v>20</v>
      </c>
      <c r="J115" s="28"/>
      <c r="K115" s="1104">
        <f t="shared" si="15"/>
        <v>0</v>
      </c>
    </row>
    <row r="116" spans="1:11" ht="15" customHeight="1">
      <c r="A116" s="157" t="str">
        <f>IF(J116&gt;0,COUNT($J$4:J116)+MAX('MI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16" s="425"/>
      <c r="C116" s="1257" t="s">
        <v>10561</v>
      </c>
      <c r="D116" s="295" t="s">
        <v>10665</v>
      </c>
      <c r="E116" s="1324">
        <f>IFERROR(VLOOKUP(C116,'Consolidated Master Sheet'!B:H,3,0),"")</f>
        <v>40.04</v>
      </c>
      <c r="F116" s="152">
        <f t="shared" si="10"/>
        <v>0</v>
      </c>
      <c r="G116" s="1324">
        <f t="shared" si="11"/>
        <v>0</v>
      </c>
      <c r="H116" s="347">
        <f>IFERROR(VLOOKUP(C116,'Consolidated Master Sheet'!B:H,6,0),"")</f>
        <v>20</v>
      </c>
      <c r="I116" s="347">
        <f>IFERROR(VLOOKUP(C116,'Consolidated Master Sheet'!B:H,7,0),"")</f>
        <v>20</v>
      </c>
      <c r="J116" s="28"/>
      <c r="K116" s="1104">
        <f t="shared" si="15"/>
        <v>0</v>
      </c>
    </row>
    <row r="117" spans="1:11" ht="15" customHeight="1">
      <c r="A117" s="157" t="str">
        <f>IF(J117&gt;0,COUNT($J$4:J117)+MAX('MI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17" s="425"/>
      <c r="C117" s="1257" t="s">
        <v>10562</v>
      </c>
      <c r="D117" s="295" t="s">
        <v>10666</v>
      </c>
      <c r="E117" s="1324">
        <f>IFERROR(VLOOKUP(C117,'Consolidated Master Sheet'!B:H,3,0),"")</f>
        <v>49.53</v>
      </c>
      <c r="F117" s="152">
        <f t="shared" si="10"/>
        <v>0</v>
      </c>
      <c r="G117" s="1324">
        <f t="shared" si="11"/>
        <v>0</v>
      </c>
      <c r="H117" s="347">
        <f>IFERROR(VLOOKUP(C117,'Consolidated Master Sheet'!B:H,6,0),"")</f>
        <v>20</v>
      </c>
      <c r="I117" s="347">
        <f>IFERROR(VLOOKUP(C117,'Consolidated Master Sheet'!B:H,7,0),"")</f>
        <v>20</v>
      </c>
      <c r="J117" s="28"/>
      <c r="K117" s="1104">
        <f t="shared" si="15"/>
        <v>0</v>
      </c>
    </row>
    <row r="118" spans="1:11" ht="15" customHeight="1">
      <c r="A118" s="157" t="str">
        <f>IF(J118&gt;0,COUNT($J$4:J118)+MAX('MI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18" s="425"/>
      <c r="C118" s="1257" t="s">
        <v>10563</v>
      </c>
      <c r="D118" s="295" t="s">
        <v>10667</v>
      </c>
      <c r="E118" s="1324">
        <f>IFERROR(VLOOKUP(C118,'Consolidated Master Sheet'!B:H,3,0),"")</f>
        <v>49.53</v>
      </c>
      <c r="F118" s="152">
        <f t="shared" si="10"/>
        <v>0</v>
      </c>
      <c r="G118" s="1324">
        <f t="shared" si="11"/>
        <v>0</v>
      </c>
      <c r="H118" s="347">
        <f>IFERROR(VLOOKUP(C118,'Consolidated Master Sheet'!B:H,6,0),"")</f>
        <v>20</v>
      </c>
      <c r="I118" s="347">
        <f>IFERROR(VLOOKUP(C118,'Consolidated Master Sheet'!B:H,7,0),"")</f>
        <v>20</v>
      </c>
      <c r="J118" s="28"/>
      <c r="K118" s="1104">
        <f t="shared" si="15"/>
        <v>0</v>
      </c>
    </row>
    <row r="119" spans="1:11" ht="15" customHeight="1">
      <c r="A119" s="157" t="str">
        <f>IF(J119&gt;0,COUNT($J$4:J119)+MAX('MI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19" s="425"/>
      <c r="C119" s="1257" t="s">
        <v>10564</v>
      </c>
      <c r="D119" s="295" t="s">
        <v>10668</v>
      </c>
      <c r="E119" s="1324">
        <f>IFERROR(VLOOKUP(C119,'Consolidated Master Sheet'!B:H,3,0),"")</f>
        <v>57.04</v>
      </c>
      <c r="F119" s="152">
        <f t="shared" si="10"/>
        <v>0</v>
      </c>
      <c r="G119" s="1324">
        <f t="shared" si="11"/>
        <v>0</v>
      </c>
      <c r="H119" s="347">
        <f>IFERROR(VLOOKUP(C119,'Consolidated Master Sheet'!B:H,6,0),"")</f>
        <v>15</v>
      </c>
      <c r="I119" s="347">
        <f>IFERROR(VLOOKUP(C119,'Consolidated Master Sheet'!B:H,7,0),"")</f>
        <v>15</v>
      </c>
      <c r="J119" s="28"/>
      <c r="K119" s="1104">
        <f t="shared" si="15"/>
        <v>0</v>
      </c>
    </row>
    <row r="120" spans="1:11" ht="15" customHeight="1">
      <c r="A120" s="157" t="str">
        <f>IF(J120&gt;0,COUNT($J$4:J120)+MAX('MI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20" s="425"/>
      <c r="C120" s="1257" t="s">
        <v>10565</v>
      </c>
      <c r="D120" s="295" t="s">
        <v>10669</v>
      </c>
      <c r="E120" s="1324">
        <f>IFERROR(VLOOKUP(C120,'Consolidated Master Sheet'!B:H,3,0),"")</f>
        <v>57.04</v>
      </c>
      <c r="F120" s="152">
        <f t="shared" si="10"/>
        <v>0</v>
      </c>
      <c r="G120" s="1324">
        <f t="shared" si="11"/>
        <v>0</v>
      </c>
      <c r="H120" s="347">
        <f>IFERROR(VLOOKUP(C120,'Consolidated Master Sheet'!B:H,6,0),"")</f>
        <v>15</v>
      </c>
      <c r="I120" s="347">
        <f>IFERROR(VLOOKUP(C120,'Consolidated Master Sheet'!B:H,7,0),"")</f>
        <v>15</v>
      </c>
      <c r="J120" s="28"/>
      <c r="K120" s="1104">
        <f t="shared" si="15"/>
        <v>0</v>
      </c>
    </row>
    <row r="121" spans="1:11" ht="15" customHeight="1">
      <c r="A121" s="157" t="str">
        <f>IF(J121&gt;0,COUNT($J$4:J121)+MAX('MI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21" s="425"/>
      <c r="C121" s="1257" t="s">
        <v>10566</v>
      </c>
      <c r="D121" s="295" t="s">
        <v>10670</v>
      </c>
      <c r="E121" s="1324">
        <f>IFERROR(VLOOKUP(C121,'Consolidated Master Sheet'!B:H,3,0),"")</f>
        <v>98.08</v>
      </c>
      <c r="F121" s="152">
        <f t="shared" si="10"/>
        <v>0</v>
      </c>
      <c r="G121" s="1324">
        <f t="shared" si="11"/>
        <v>0</v>
      </c>
      <c r="H121" s="347">
        <f>IFERROR(VLOOKUP(C121,'Consolidated Master Sheet'!B:H,6,0),"")</f>
        <v>10</v>
      </c>
      <c r="I121" s="347">
        <f>IFERROR(VLOOKUP(C121,'Consolidated Master Sheet'!B:H,7,0),"")</f>
        <v>10</v>
      </c>
      <c r="J121" s="28"/>
      <c r="K121" s="1104">
        <f t="shared" si="15"/>
        <v>0</v>
      </c>
    </row>
    <row r="122" spans="1:11" ht="15" customHeight="1">
      <c r="A122" s="157" t="str">
        <f>IF(J122&gt;0,COUNT($J$4:J122)+MAX('MI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22" s="425"/>
      <c r="C122" s="1257" t="s">
        <v>10567</v>
      </c>
      <c r="D122" s="295" t="s">
        <v>10673</v>
      </c>
      <c r="E122" s="1324">
        <f>IFERROR(VLOOKUP(C122,'Consolidated Master Sheet'!B:H,3,0),"")</f>
        <v>114.19</v>
      </c>
      <c r="F122" s="152">
        <f t="shared" si="10"/>
        <v>0</v>
      </c>
      <c r="G122" s="1324">
        <f t="shared" si="11"/>
        <v>0</v>
      </c>
      <c r="H122" s="347">
        <f>IFERROR(VLOOKUP(C122,'Consolidated Master Sheet'!B:H,6,0),"")</f>
        <v>10</v>
      </c>
      <c r="I122" s="347">
        <f>IFERROR(VLOOKUP(C122,'Consolidated Master Sheet'!B:H,7,0),"")</f>
        <v>10</v>
      </c>
      <c r="J122" s="28"/>
      <c r="K122" s="1104">
        <f t="shared" si="15"/>
        <v>0</v>
      </c>
    </row>
    <row r="123" spans="1:11" ht="15" customHeight="1">
      <c r="A123" s="157" t="str">
        <f>IF(J123&gt;0,COUNT($J$4:J123)+MAX('MI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23" s="425"/>
      <c r="C123" s="1257" t="s">
        <v>10568</v>
      </c>
      <c r="D123" s="295" t="s">
        <v>10671</v>
      </c>
      <c r="E123" s="1324">
        <f>IFERROR(VLOOKUP(C123,'Consolidated Master Sheet'!B:H,3,0),"")</f>
        <v>114.19</v>
      </c>
      <c r="F123" s="152">
        <f t="shared" si="10"/>
        <v>0</v>
      </c>
      <c r="G123" s="1324">
        <f t="shared" si="11"/>
        <v>0</v>
      </c>
      <c r="H123" s="347">
        <f>IFERROR(VLOOKUP(C123,'Consolidated Master Sheet'!B:H,6,0),"")</f>
        <v>10</v>
      </c>
      <c r="I123" s="347">
        <f>IFERROR(VLOOKUP(C123,'Consolidated Master Sheet'!B:H,7,0),"")</f>
        <v>10</v>
      </c>
      <c r="J123" s="28"/>
      <c r="K123" s="1104">
        <f t="shared" si="15"/>
        <v>0</v>
      </c>
    </row>
    <row r="124" spans="1:11" ht="15" customHeight="1">
      <c r="A124" s="157" t="str">
        <f>IF(J124&gt;0,COUNT($J$4:J124)+MAX('MI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  <c r="B124" s="810"/>
      <c r="C124" s="1257" t="s">
        <v>10569</v>
      </c>
      <c r="D124" s="295" t="s">
        <v>10672</v>
      </c>
      <c r="E124" s="1324">
        <f>IFERROR(VLOOKUP(C124,'Consolidated Master Sheet'!B:H,3,0),"")</f>
        <v>131.69</v>
      </c>
      <c r="F124" s="152">
        <f t="shared" si="10"/>
        <v>0</v>
      </c>
      <c r="G124" s="1324">
        <f t="shared" si="11"/>
        <v>0</v>
      </c>
      <c r="H124" s="347">
        <f>IFERROR(VLOOKUP(C124,'Consolidated Master Sheet'!B:H,6,0),"")</f>
        <v>8</v>
      </c>
      <c r="I124" s="347">
        <f>IFERROR(VLOOKUP(C124,'Consolidated Master Sheet'!B:H,7,0),"")</f>
        <v>8</v>
      </c>
      <c r="J124" s="28"/>
      <c r="K124" s="1104">
        <f t="shared" si="15"/>
        <v>0</v>
      </c>
    </row>
    <row r="125" spans="1:11" ht="15.75" hidden="1">
      <c r="A125" s="157" t="str">
        <f>IF(J125&gt;0,COUNT($J$4:J125)+MAX('MI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6" spans="1:11" ht="15.75" hidden="1">
      <c r="A126" s="157" t="str">
        <f>IF(J126&gt;0,COUNT($J$4:J126)+MAX('MI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7" spans="1:11" ht="15.75" hidden="1">
      <c r="A127" s="157" t="str">
        <f>IF(J127&gt;0,COUNT($J$4:J127)+MAX('MI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8" spans="1:11" ht="15.75" hidden="1">
      <c r="A128" s="157" t="str">
        <f>IF(J128&gt;0,COUNT($J$4:J128)+MAX('MI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29" spans="1:1" ht="15.75" hidden="1">
      <c r="A129" s="157" t="str">
        <f>IF(J129&gt;0,COUNT($J$4:J129)+MAX('MI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0" spans="1:1" ht="15.75" hidden="1">
      <c r="A130" s="157" t="str">
        <f>IF(J130&gt;0,COUNT($J$4:J130)+MAX('MI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1" spans="1:1" ht="15.75" hidden="1">
      <c r="A131" s="157" t="str">
        <f>IF(J131&gt;0,COUNT($J$4:J131)+MAX('MI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2" spans="1:1" ht="15.75" hidden="1">
      <c r="A132" s="157" t="str">
        <f>IF(J132&gt;0,COUNT($J$4:J132)+MAX('MI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3" spans="1:1" ht="15.75" hidden="1">
      <c r="A133" s="157" t="str">
        <f>IF(J133&gt;0,COUNT($J$4:J133)+MAX('MI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4" spans="1:1" ht="15.75" hidden="1">
      <c r="A134" s="157" t="str">
        <f>IF(J134&gt;0,COUNT($J$4:J134)+MAX('MI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5" spans="1:1" ht="15.75" hidden="1">
      <c r="A135" s="157" t="str">
        <f>IF(J135&gt;0,COUNT($J$4:J135)+MAX('MI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6" spans="1:1" ht="15.75" hidden="1">
      <c r="A136" s="157" t="str">
        <f>IF(J136&gt;0,COUNT($J$4:J136)+MAX('MI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7" spans="1:1" ht="15.75" hidden="1">
      <c r="A137" s="157" t="str">
        <f>IF(J137&gt;0,COUNT($J$4:J137)+MAX('MI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8" spans="1:1" ht="15.75" hidden="1">
      <c r="A138" s="157" t="str">
        <f>IF(J138&gt;0,COUNT($J$4:J138)+MAX('MI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39" spans="1:1" ht="15.75" hidden="1">
      <c r="A139" s="157" t="str">
        <f>IF(J139&gt;0,COUNT($J$4:J139)+MAX('MI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0" spans="1:1" ht="15.75" hidden="1">
      <c r="A140" s="157" t="str">
        <f>IF(J140&gt;0,COUNT($J$4:J140)+MAX('MI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1" spans="1:1" ht="15.75" hidden="1">
      <c r="A141" s="157" t="str">
        <f>IF(J141&gt;0,COUNT($J$4:J141)+MAX('MI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2" spans="1:1" ht="15.75" hidden="1">
      <c r="A142" s="157" t="str">
        <f>IF(J142&gt;0,COUNT($J$4:J142)+MAX('MI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3" spans="1:1" ht="15.75" hidden="1">
      <c r="A143" s="157" t="str">
        <f>IF(J143&gt;0,COUNT($J$4:J143)+MAX('MI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4" spans="1:1" ht="15.75" hidden="1">
      <c r="A144" s="157" t="str">
        <f>IF(J144&gt;0,COUNT($J$4:J144)+MAX('MI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5" spans="1:1" ht="15.75" hidden="1">
      <c r="A145" s="157" t="str">
        <f>IF(J145&gt;0,COUNT($J$4:J145)+MAX('MI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6" spans="1:1" ht="15.75" hidden="1">
      <c r="A146" s="157" t="str">
        <f>IF(J146&gt;0,COUNT($J$4:J146)+MAX('MI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7" spans="1:1" ht="15.75" hidden="1">
      <c r="A147" s="157" t="str">
        <f>IF(J147&gt;0,COUNT($J$4:J147)+MAX('MI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8" spans="1:1" ht="15.75" hidden="1">
      <c r="A148" s="157" t="str">
        <f>IF(J148&gt;0,COUNT($J$4:J148)+MAX('MI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49" spans="1:1" ht="15.75" hidden="1">
      <c r="A149" s="157" t="str">
        <f>IF(J149&gt;0,COUNT($J$4:J149)+MAX('MI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0" spans="1:1" ht="15.75" hidden="1">
      <c r="A150" s="157" t="str">
        <f>IF(J150&gt;0,COUNT($J$4:J150)+MAX('MI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1" spans="1:1" ht="15.75" hidden="1">
      <c r="A151" s="157" t="str">
        <f>IF(J151&gt;0,COUNT($J$4:J151)+MAX('MI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2" spans="1:1" ht="15.75" hidden="1">
      <c r="A152" s="157" t="str">
        <f>IF(J152&gt;0,COUNT($J$4:J152)+MAX('MI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3" spans="1:1" ht="15.75" hidden="1">
      <c r="A153" s="157" t="str">
        <f>IF(J153&gt;0,COUNT($J$4:J153)+MAX('MI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4" spans="1:1" ht="15.75" hidden="1">
      <c r="A154" s="157" t="str">
        <f>IF(J154&gt;0,COUNT($J$4:J154)+MAX('MI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5" spans="1:1" ht="15.75" hidden="1">
      <c r="A155" s="157" t="str">
        <f>IF(J155&gt;0,COUNT($J$4:J155)+MAX('MI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6" spans="1:1" ht="15.75" hidden="1">
      <c r="A156" s="157" t="str">
        <f>IF(J156&gt;0,COUNT($J$4:J156)+MAX('MI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7" spans="1:1" ht="15.75" hidden="1">
      <c r="A157" s="157" t="str">
        <f>IF(J157&gt;0,COUNT($J$4:J157)+MAX('MI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8" spans="1:1" ht="15.75" hidden="1">
      <c r="A158" s="157" t="str">
        <f>IF(J158&gt;0,COUNT($J$4:J158)+MAX('MI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59" spans="1:1" ht="15.75" hidden="1">
      <c r="A159" s="157" t="str">
        <f>IF(J159&gt;0,COUNT($J$4:J159)+MAX('MI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0" spans="1:1" ht="15.75" hidden="1">
      <c r="A160" s="157" t="str">
        <f>IF(J160&gt;0,COUNT($J$4:J160)+MAX('MI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1" spans="1:1" ht="15.75" hidden="1">
      <c r="A161" s="157" t="str">
        <f>IF(J161&gt;0,COUNT($J$4:J161)+MAX('MI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2" spans="1:1" ht="15.75" hidden="1">
      <c r="A162" s="157" t="str">
        <f>IF(J162&gt;0,COUNT($J$4:J162)+MAX('MI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3" spans="1:1" ht="15.75" hidden="1">
      <c r="A163" s="157" t="str">
        <f>IF(J163&gt;0,COUNT($J$4:J163)+MAX('MI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4" spans="1:1" ht="15.75" hidden="1">
      <c r="A164" s="157" t="str">
        <f>IF(J164&gt;0,COUNT($J$4:J164)+MAX('MI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5" spans="1:1" ht="15.75" hidden="1">
      <c r="A165" s="157" t="str">
        <f>IF(J165&gt;0,COUNT($J$4:J165)+MAX('MI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6" spans="1:1" ht="15.75" hidden="1">
      <c r="A166" s="157" t="str">
        <f>IF(J166&gt;0,COUNT($J$4:J166)+MAX('MI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7" spans="1:1" ht="15.75" hidden="1">
      <c r="A167" s="157" t="str">
        <f>IF(J167&gt;0,COUNT($J$4:J167)+MAX('MI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8" spans="1:1" ht="15.75" hidden="1">
      <c r="A168" s="157" t="str">
        <f>IF(J168&gt;0,COUNT($J$4:J168)+MAX('MI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69" spans="1:1" ht="15.75" hidden="1">
      <c r="A169" s="157" t="str">
        <f>IF(J169&gt;0,COUNT($J$4:J169)+MAX('MI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0" spans="1:1" ht="15.75" hidden="1">
      <c r="A170" s="157" t="str">
        <f>IF(J170&gt;0,COUNT($J$4:J170)+MAX('MI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1" spans="1:1" ht="15.75" hidden="1">
      <c r="A171" s="157" t="str">
        <f>IF(J171&gt;0,COUNT($J$4:J171)+MAX('MI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2" spans="1:1" ht="15.75" hidden="1">
      <c r="A172" s="157" t="str">
        <f>IF(J172&gt;0,COUNT($J$4:J172)+MAX('MI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3" spans="1:1" ht="15.75" hidden="1">
      <c r="A173" s="157" t="str">
        <f>IF(J173&gt;0,COUNT($J$4:J173)+MAX('MI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4" spans="1:1" ht="15.75" hidden="1">
      <c r="A174" s="157" t="str">
        <f>IF(J174&gt;0,COUNT($J$4:J174)+MAX('MI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5" spans="1:1" ht="15.75" hidden="1">
      <c r="A175" s="157" t="str">
        <f>IF(J175&gt;0,COUNT($J$4:J175)+MAX('MI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6" spans="1:1" ht="15.75" hidden="1">
      <c r="A176" s="157" t="str">
        <f>IF(J176&gt;0,COUNT($J$4:J176)+MAX('MI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7" spans="1:1" ht="15.75" hidden="1">
      <c r="A177" s="157" t="str">
        <f>IF(J177&gt;0,COUNT($J$4:J177)+MAX('MI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8" spans="1:1" ht="15.75" hidden="1">
      <c r="A178" s="157" t="str">
        <f>IF(J178&gt;0,COUNT($J$4:J178)+MAX('MI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79" spans="1:1" ht="15.75" hidden="1">
      <c r="A179" s="157" t="str">
        <f>IF(J179&gt;0,COUNT($J$4:J179)+MAX('MI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0" spans="1:1" ht="15.75" hidden="1">
      <c r="A180" s="157" t="str">
        <f>IF(J180&gt;0,COUNT($J$4:J180)+MAX('MI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1" spans="1:1" ht="15.75" hidden="1">
      <c r="A181" s="157" t="str">
        <f>IF(J181&gt;0,COUNT($J$4:J181)+MAX('MI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2" spans="1:1" ht="15.75" hidden="1">
      <c r="A182" s="157" t="str">
        <f>IF(J182&gt;0,COUNT($J$4:J182)+MAX('MI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3" spans="1:1" ht="15.75" hidden="1">
      <c r="A183" s="157" t="str">
        <f>IF(J183&gt;0,COUNT($J$4:J183)+MAX('MI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4" spans="1:1" ht="15.75" hidden="1">
      <c r="A184" s="157" t="str">
        <f>IF(J184&gt;0,COUNT($J$4:J184)+MAX('MI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5" spans="1:1" ht="15.75" hidden="1">
      <c r="A185" s="157" t="str">
        <f>IF(J185&gt;0,COUNT($J$4:J185)+MAX('MI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6" spans="1:1" ht="15.75" hidden="1">
      <c r="A186" s="157" t="str">
        <f>IF(J186&gt;0,COUNT($J$4:J186)+MAX('MI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7" spans="1:1" ht="15.75" hidden="1">
      <c r="A187" s="157" t="str">
        <f>IF(J187&gt;0,COUNT($J$4:J187)+MAX('MI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8" spans="1:1" ht="15.75" hidden="1">
      <c r="A188" s="157" t="str">
        <f>IF(J188&gt;0,COUNT($J$4:J188)+MAX('MI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89" spans="1:1" ht="15.75" hidden="1">
      <c r="A189" s="157" t="str">
        <f>IF(J189&gt;0,COUNT($J$4:J189)+MAX('MI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0" spans="1:1" ht="15.75" hidden="1">
      <c r="A190" s="157" t="str">
        <f>IF(J190&gt;0,COUNT($J$4:J190)+MAX('MI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1" spans="1:1" ht="15.75" hidden="1">
      <c r="A191" s="157" t="str">
        <f>IF(J191&gt;0,COUNT($J$4:J191)+MAX('MI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2" spans="1:1" ht="15.75" hidden="1">
      <c r="A192" s="157" t="str">
        <f>IF(J192&gt;0,COUNT($J$4:J192)+MAX('MI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3" spans="1:1" ht="15.75" hidden="1">
      <c r="A193" s="157" t="str">
        <f>IF(J193&gt;0,COUNT($J$4:J193)+MAX('MI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4" spans="1:1" ht="15.75" hidden="1">
      <c r="A194" s="157" t="str">
        <f>IF(J194&gt;0,COUNT($J$4:J194)+MAX('MI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5" spans="1:1" ht="15.75" hidden="1">
      <c r="A195" s="157" t="str">
        <f>IF(J195&gt;0,COUNT($J$4:J195)+MAX('MI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6" spans="1:1" ht="15.75" hidden="1">
      <c r="A196" s="157" t="str">
        <f>IF(J196&gt;0,COUNT($J$4:J196)+MAX('MI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7" spans="1:1" ht="15.75" hidden="1">
      <c r="A197" s="157" t="str">
        <f>IF(J197&gt;0,COUNT($J$4:J197)+MAX('MI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8" spans="1:1" ht="15.75" hidden="1">
      <c r="A198" s="157" t="str">
        <f>IF(J198&gt;0,COUNT($J$4:J198)+MAX('MI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199" spans="1:1" ht="15.75" hidden="1">
      <c r="A199" s="157" t="str">
        <f>IF(J199&gt;0,COUNT($J$4:J199)+MAX('MI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0" spans="1:1" ht="15.75" hidden="1">
      <c r="A200" s="157" t="str">
        <f>IF(J200&gt;0,COUNT($J$4:J200)+MAX('MI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1" spans="1:1" ht="15.75" hidden="1">
      <c r="A201" s="157" t="str">
        <f>IF(J201&gt;0,COUNT($J$4:J201)+MAX('MI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2" spans="1:1" ht="15.75" hidden="1">
      <c r="A202" s="157" t="str">
        <f>IF(J202&gt;0,COUNT($J$4:J202)+MAX('MI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3" spans="1:1" ht="15.75" hidden="1">
      <c r="A203" s="157" t="str">
        <f>IF(J203&gt;0,COUNT($J$4:J203)+MAX('MI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4" spans="1:1" ht="15.75" hidden="1">
      <c r="A204" s="157" t="str">
        <f>IF(J204&gt;0,COUNT($J$4:J204)+MAX('MI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5" spans="1:1" ht="15.75" hidden="1">
      <c r="A205" s="157" t="str">
        <f>IF(J205&gt;0,COUNT($J$4:J205)+MAX('MI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6" spans="1:1" ht="15.75" hidden="1">
      <c r="A206" s="157" t="str">
        <f>IF(J206&gt;0,COUNT($J$4:J206)+MAX('MI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7" spans="1:1" ht="15.75" hidden="1">
      <c r="A207" s="157" t="str">
        <f>IF(J207&gt;0,COUNT($J$4:J207)+MAX('MI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8" spans="1:1" ht="15.75" hidden="1">
      <c r="A208" s="157" t="str">
        <f>IF(J208&gt;0,COUNT($J$4:J208)+MAX('MI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09" spans="1:1" ht="15.75" hidden="1">
      <c r="A209" s="157" t="str">
        <f>IF(J209&gt;0,COUNT($J$4:J209)+MAX('MI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0" spans="1:1" ht="15.75" hidden="1">
      <c r="A210" s="157" t="str">
        <f>IF(J210&gt;0,COUNT($J$4:J210)+MAX('MI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1" spans="1:1" ht="15.75" hidden="1">
      <c r="A211" s="157" t="str">
        <f>IF(J211&gt;0,COUNT($J$4:J211)+MAX('MI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2" spans="1:1" ht="15.75" hidden="1">
      <c r="A212" s="157" t="str">
        <f>IF(J212&gt;0,COUNT($J$4:J212)+MAX('MI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3" spans="1:1" ht="15.75" hidden="1">
      <c r="A213" s="157" t="str">
        <f>IF(J213&gt;0,COUNT($J$4:J213)+MAX('MI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4" spans="1:1" ht="15.75" hidden="1">
      <c r="A214" s="157" t="str">
        <f>IF(J214&gt;0,COUNT($J$4:J214)+MAX('MI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5" spans="1:1" ht="15.75" hidden="1">
      <c r="A215" s="157" t="str">
        <f>IF(J215&gt;0,COUNT($J$4:J215)+MAX('MI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6" spans="1:1" ht="15.75" hidden="1">
      <c r="A216" s="157" t="str">
        <f>IF(J216&gt;0,COUNT($J$4:J216)+MAX('MI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7" spans="1:1" ht="15.75" hidden="1">
      <c r="A217" s="157" t="str">
        <f>IF(J217&gt;0,COUNT($J$4:J217)+MAX('MI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8" spans="1:1" ht="15.75" hidden="1">
      <c r="A218" s="157" t="str">
        <f>IF(J218&gt;0,COUNT($J$4:J218)+MAX('MI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19" spans="1:1" ht="15.75" hidden="1">
      <c r="A219" s="157" t="str">
        <f>IF(J219&gt;0,COUNT($J$4:J219)+MAX('MI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0" spans="1:1" ht="15.75" hidden="1">
      <c r="A220" s="157" t="str">
        <f>IF(J220&gt;0,COUNT($J$4:J220)+MAX('MI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1" spans="1:1" ht="15.75" hidden="1">
      <c r="A221" s="157" t="str">
        <f>IF(J221&gt;0,COUNT($J$4:J221)+MAX('MI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2" spans="1:1" ht="15.75" hidden="1">
      <c r="A222" s="157" t="str">
        <f>IF(J222&gt;0,COUNT($J$4:J222)+MAX('MI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3" spans="1:1" ht="15.75" hidden="1">
      <c r="A223" s="157" t="str">
        <f>IF(J223&gt;0,COUNT($J$4:J223)+MAX('MI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4" spans="1:1" ht="15.75" hidden="1">
      <c r="A224" s="157" t="str">
        <f>IF(J224&gt;0,COUNT($J$4:J224)+MAX('MI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5" spans="1:1" ht="15.75" hidden="1">
      <c r="A225" s="157" t="str">
        <f>IF(J225&gt;0,COUNT($J$4:J225)+MAX('MI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6" spans="1:1" ht="15.75" hidden="1">
      <c r="A226" s="157" t="str">
        <f>IF(J226&gt;0,COUNT($J$4:J226)+MAX('MI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7" spans="1:1" ht="15.75" hidden="1">
      <c r="A227" s="157" t="str">
        <f>IF(J227&gt;0,COUNT($J$4:J227)+MAX('MI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8" spans="1:1" ht="15.75" hidden="1">
      <c r="A228" s="157" t="str">
        <f>IF(J228&gt;0,COUNT($J$4:J228)+MAX('MI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29" spans="1:1" ht="15.75" hidden="1">
      <c r="A229" s="157" t="str">
        <f>IF(J229&gt;0,COUNT($J$4:J229)+MAX('MI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0" spans="1:1" ht="15.75" hidden="1">
      <c r="A230" s="157" t="str">
        <f>IF(J230&gt;0,COUNT($J$4:J230)+MAX('MI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1" spans="1:1" ht="15.75" hidden="1">
      <c r="A231" s="157" t="str">
        <f>IF(J231&gt;0,COUNT($J$4:J231)+MAX('MI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2" spans="1:1" ht="15.75" hidden="1">
      <c r="A232" s="157" t="str">
        <f>IF(J232&gt;0,COUNT($J$4:J232)+MAX('MI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3" spans="1:1" ht="15.75" hidden="1">
      <c r="A233" s="157" t="str">
        <f>IF(J233&gt;0,COUNT($J$4:J233)+MAX('MI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4" spans="1:1" ht="15.75" hidden="1">
      <c r="A234" s="157" t="str">
        <f>IF(J234&gt;0,COUNT($J$4:J234)+MAX('MI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5" spans="1:1" ht="15.75" hidden="1">
      <c r="A235" s="157" t="str">
        <f>IF(J235&gt;0,COUNT($J$4:J235)+MAX('MI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6" spans="1:1" ht="15.75" hidden="1">
      <c r="A236" s="157" t="str">
        <f>IF(J236&gt;0,COUNT($J$4:J236)+MAX('MI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7" spans="1:1" ht="15.75" hidden="1">
      <c r="A237" s="157" t="str">
        <f>IF(J237&gt;0,COUNT($J$4:J237)+MAX('MI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8" spans="1:1" ht="15.75" hidden="1">
      <c r="A238" s="157" t="str">
        <f>IF(J238&gt;0,COUNT($J$4:J238)+MAX('MI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39" spans="1:1" ht="15.75" hidden="1">
      <c r="A239" s="157" t="str">
        <f>IF(J239&gt;0,COUNT($J$4:J239)+MAX('MI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0" spans="1:1" ht="15.75" hidden="1">
      <c r="A240" s="157" t="str">
        <f>IF(J240&gt;0,COUNT($J$4:J240)+MAX('MI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1" spans="1:1" ht="15.75" hidden="1">
      <c r="A241" s="157" t="str">
        <f>IF(J241&gt;0,COUNT($J$4:J241)+MAX('MI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2" spans="1:1" ht="15.75" hidden="1">
      <c r="A242" s="157" t="str">
        <f>IF(J242&gt;0,COUNT($J$4:J242)+MAX('MI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3" spans="1:1" ht="15.75" hidden="1">
      <c r="A243" s="157" t="str">
        <f>IF(J243&gt;0,COUNT($J$4:J243)+MAX('MI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4" spans="1:1" ht="15.75" hidden="1">
      <c r="A244" s="157" t="str">
        <f>IF(J244&gt;0,COUNT($J$4:J244)+MAX('MI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5" spans="1:1" ht="15.75" hidden="1">
      <c r="A245" s="157" t="str">
        <f>IF(J245&gt;0,COUNT($J$4:J245)+MAX('MI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6" spans="1:1" ht="15.75" hidden="1">
      <c r="A246" s="157" t="str">
        <f>IF(J246&gt;0,COUNT($J$4:J246)+MAX('MI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7" spans="1:1" ht="15.75" hidden="1">
      <c r="A247" s="157" t="str">
        <f>IF(J247&gt;0,COUNT($J$4:J247)+MAX('MI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8" spans="1:1" ht="15.75" hidden="1">
      <c r="A248" s="157" t="str">
        <f>IF(J248&gt;0,COUNT($J$4:J248)+MAX('MI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49" spans="1:1" ht="15.75" hidden="1">
      <c r="A249" s="157" t="str">
        <f>IF(J249&gt;0,COUNT($J$4:J249)+MAX('MI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0" spans="1:1" ht="15.75" hidden="1">
      <c r="A250" s="157" t="str">
        <f>IF(J250&gt;0,COUNT($J$4:J250)+MAX('MI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1" spans="1:1" ht="15.75" hidden="1">
      <c r="A251" s="157" t="str">
        <f>IF(J251&gt;0,COUNT($J$4:J251)+MAX('MI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2" spans="1:1" ht="15.75" hidden="1">
      <c r="A252" s="157" t="str">
        <f>IF(J252&gt;0,COUNT($J$4:J252)+MAX('MI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3" spans="1:1" ht="15.75" hidden="1">
      <c r="A253" s="157" t="str">
        <f>IF(J253&gt;0,COUNT($J$4:J253)+MAX('MI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4" spans="1:1" ht="15.75" hidden="1">
      <c r="A254" s="157" t="str">
        <f>IF(J254&gt;0,COUNT($J$4:J254)+MAX('MI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5" spans="1:1" ht="15.75" hidden="1">
      <c r="A255" s="157" t="str">
        <f>IF(J255&gt;0,COUNT($J$4:J255)+MAX('MI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6" spans="1:1" ht="15.75" hidden="1">
      <c r="A256" s="157" t="str">
        <f>IF(J256&gt;0,COUNT($J$4:J256)+MAX('MI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7" spans="1:1" ht="15.75" hidden="1">
      <c r="A257" s="157" t="str">
        <f>IF(J257&gt;0,COUNT($J$4:J257)+MAX('MI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8" spans="1:1" ht="15.75" hidden="1">
      <c r="A258" s="157" t="str">
        <f>IF(J258&gt;0,COUNT($J$4:J258)+MAX('MI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59" spans="1:1" ht="15.75" hidden="1">
      <c r="A259" s="157" t="str">
        <f>IF(J259&gt;0,COUNT($J$4:J259)+MAX('MI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0" spans="1:1" ht="15.75" hidden="1">
      <c r="A260" s="157" t="str">
        <f>IF(J260&gt;0,COUNT($J$4:J260)+MAX('MI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1" spans="1:1" ht="15.75" hidden="1">
      <c r="A261" s="157" t="str">
        <f>IF(J261&gt;0,COUNT($J$4:J261)+MAX('MI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2" spans="1:1" ht="15.75" hidden="1">
      <c r="A262" s="157" t="str">
        <f>IF(J262&gt;0,COUNT($J$4:J262)+MAX('MI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3" spans="1:1" ht="15.75" hidden="1">
      <c r="A263" s="157" t="str">
        <f>IF(J263&gt;0,COUNT($J$4:J263)+MAX('MI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4" spans="1:1" ht="15.75" hidden="1">
      <c r="A264" s="157" t="str">
        <f>IF(J264&gt;0,COUNT($J$4:J264)+MAX('MI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5" spans="1:1" ht="15.75" hidden="1">
      <c r="A265" s="157" t="str">
        <f>IF(J265&gt;0,COUNT($J$4:J265)+MAX('MI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6" spans="1:1" ht="15.75" hidden="1">
      <c r="A266" s="157" t="str">
        <f>IF(J266&gt;0,COUNT($J$4:J266)+MAX('MI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7" spans="1:1" ht="15.75" hidden="1">
      <c r="A267" s="157" t="str">
        <f>IF(J267&gt;0,COUNT($J$4:J267)+MAX('MI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8" spans="1:1" ht="15.75" hidden="1">
      <c r="A268" s="157" t="str">
        <f>IF(J268&gt;0,COUNT($J$4:J268)+MAX('MI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69" spans="1:1" ht="15.75" hidden="1">
      <c r="A269" s="157" t="str">
        <f>IF(J269&gt;0,COUNT($J$4:J269)+MAX('MI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0" spans="1:1" ht="15.75" hidden="1">
      <c r="A270" s="157" t="str">
        <f>IF(J270&gt;0,COUNT($J$4:J270)+MAX('MI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1" spans="1:1" ht="15.75" hidden="1">
      <c r="A271" s="157" t="str">
        <f>IF(J271&gt;0,COUNT($J$4:J271)+MAX('MI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2" spans="1:1" ht="15.75" hidden="1">
      <c r="A272" s="157" t="str">
        <f>IF(J272&gt;0,COUNT($J$4:J272)+MAX('MI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3" spans="1:1" ht="15.75" hidden="1">
      <c r="A273" s="157" t="str">
        <f>IF(J273&gt;0,COUNT($J$4:J273)+MAX('MI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4" spans="1:1" ht="15.75" hidden="1">
      <c r="A274" s="157" t="str">
        <f>IF(J274&gt;0,COUNT($J$4:J274)+MAX('MI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5" spans="1:1" ht="15.75" hidden="1">
      <c r="A275" s="157" t="str">
        <f>IF(J275&gt;0,COUNT($J$4:J275)+MAX('MI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6" spans="1:1" ht="15.75" hidden="1">
      <c r="A276" s="157" t="str">
        <f>IF(J276&gt;0,COUNT($J$4:J276)+MAX('MI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7" spans="1:1" ht="15.75" hidden="1">
      <c r="A277" s="157" t="str">
        <f>IF(J277&gt;0,COUNT($J$4:J277)+MAX('MI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8" spans="1:1" ht="15.75" hidden="1">
      <c r="A278" s="157" t="str">
        <f>IF(J278&gt;0,COUNT($J$4:J278)+MAX('MI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79" spans="1:1" ht="15.75" hidden="1">
      <c r="A279" s="157" t="str">
        <f>IF(J279&gt;0,COUNT($J$4:J279)+MAX('MI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0" spans="1:1" ht="15.75" hidden="1">
      <c r="A280" s="157" t="str">
        <f>IF(J280&gt;0,COUNT($J$4:J280)+MAX('MI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1" spans="1:1" ht="15.75" hidden="1">
      <c r="A281" s="157" t="str">
        <f>IF(J281&gt;0,COUNT($J$4:J281)+MAX('MI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2" spans="1:1" ht="15.75" hidden="1">
      <c r="A282" s="157" t="str">
        <f>IF(J282&gt;0,COUNT($J$4:J282)+MAX('MI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3" spans="1:1" ht="15.75" hidden="1">
      <c r="A283" s="157" t="str">
        <f>IF(J283&gt;0,COUNT($J$4:J283)+MAX('MI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4" spans="1:1" ht="15.75" hidden="1">
      <c r="A284" s="157" t="str">
        <f>IF(J284&gt;0,COUNT($J$4:J284)+MAX('MI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5" spans="1:1" ht="15.75" hidden="1">
      <c r="A285" s="157" t="str">
        <f>IF(J285&gt;0,COUNT($J$4:J285)+MAX('MI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6" spans="1:1" ht="15.75" hidden="1">
      <c r="A286" s="157" t="str">
        <f>IF(J286&gt;0,COUNT($J$4:J286)+MAX('MI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7" spans="1:1" ht="15.75" hidden="1">
      <c r="A287" s="157" t="str">
        <f>IF(J287&gt;0,COUNT($J$4:J287)+MAX('MI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8" spans="1:1" ht="15.75" hidden="1">
      <c r="A288" s="157" t="str">
        <f>IF(J288&gt;0,COUNT($J$4:J288)+MAX('MI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89" spans="1:1" ht="15.75" hidden="1">
      <c r="A289" s="157" t="str">
        <f>IF(J289&gt;0,COUNT($J$4:J289)+MAX('MI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0" spans="1:1" ht="15.75" hidden="1">
      <c r="A290" s="157" t="str">
        <f>IF(J290&gt;0,COUNT($J$4:J290)+MAX('MI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1" spans="1:1" ht="15.75" hidden="1">
      <c r="A291" s="157" t="str">
        <f>IF(J291&gt;0,COUNT($J$4:J291)+MAX('MI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2" spans="1:1" ht="15.75" hidden="1">
      <c r="A292" s="157" t="str">
        <f>IF(J292&gt;0,COUNT($J$4:J292)+MAX('MI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3" spans="1:1" ht="15.75" hidden="1">
      <c r="A293" s="157" t="str">
        <f>IF(J293&gt;0,COUNT($J$4:J293)+MAX('MI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4" spans="1:1" ht="15.75" hidden="1">
      <c r="A294" s="157" t="str">
        <f>IF(J294&gt;0,COUNT($J$4:J294)+MAX('MI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5" spans="1:1" ht="15.75" hidden="1">
      <c r="A295" s="157" t="str">
        <f>IF(J295&gt;0,COUNT($J$4:J295)+MAX('MI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6" spans="1:1" ht="15.75" hidden="1">
      <c r="A296" s="157" t="str">
        <f>IF(J296&gt;0,COUNT($J$4:J296)+MAX('MI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7" spans="1:1" ht="15.75" hidden="1">
      <c r="A297" s="157" t="str">
        <f>IF(J297&gt;0,COUNT($J$4:J297)+MAX('MI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8" spans="1:1" ht="15.75" hidden="1">
      <c r="A298" s="157" t="str">
        <f>IF(J298&gt;0,COUNT($J$4:J298)+MAX('MI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299" spans="1:1" ht="15.75" hidden="1">
      <c r="A299" s="157" t="str">
        <f>IF(J299&gt;0,COUNT($J$4:J299)+MAX('MI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0" spans="1:1" ht="15.75" hidden="1">
      <c r="A300" s="157" t="str">
        <f>IF(J300&gt;0,COUNT($J$4:J300)+MAX('MI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1" spans="1:1" ht="15.75" hidden="1">
      <c r="A301" s="157" t="str">
        <f>IF(J301&gt;0,COUNT($J$4:J301)+MAX('MI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2" spans="1:1" ht="15.75" hidden="1">
      <c r="A302" s="157" t="str">
        <f>IF(J302&gt;0,COUNT($J$4:J302)+MAX('MI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3" spans="1:1" ht="15.75" hidden="1">
      <c r="A303" s="157" t="str">
        <f>IF(J303&gt;0,COUNT($J$4:J303)+MAX('MI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4" spans="1:1" ht="15.75" hidden="1">
      <c r="A304" s="157" t="str">
        <f>IF(J304&gt;0,COUNT($J$4:J304)+MAX('MI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5" spans="1:1" ht="15.75" hidden="1">
      <c r="A305" s="157" t="str">
        <f>IF(J305&gt;0,COUNT($J$4:J305)+MAX('MI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6" spans="1:1" ht="15.75" hidden="1">
      <c r="A306" s="157" t="str">
        <f>IF(J306&gt;0,COUNT($J$4:J306)+MAX('MI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7" spans="1:1" ht="15.75" hidden="1">
      <c r="A307" s="157" t="str">
        <f>IF(J307&gt;0,COUNT($J$4:J307)+MAX('MI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8" spans="1:1" ht="15.75" hidden="1">
      <c r="A308" s="157" t="str">
        <f>IF(J308&gt;0,COUNT($J$4:J308)+MAX('MI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09" spans="1:1" ht="15.75" hidden="1">
      <c r="A309" s="157" t="str">
        <f>IF(J309&gt;0,COUNT($J$4:J309)+MAX('MI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0" spans="1:1" ht="15.75" hidden="1">
      <c r="A310" s="157" t="str">
        <f>IF(J310&gt;0,COUNT($J$4:J310)+MAX('MI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1" spans="1:1" ht="15.75" hidden="1">
      <c r="A311" s="157" t="str">
        <f>IF(J311&gt;0,COUNT($J$4:J311)+MAX('MI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2" spans="1:1" ht="15.75" hidden="1">
      <c r="A312" s="157" t="str">
        <f>IF(J312&gt;0,COUNT($J$4:J312)+MAX('MI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3" spans="1:1" ht="15.75" hidden="1">
      <c r="A313" s="157" t="str">
        <f>IF(J313&gt;0,COUNT($J$4:J313)+MAX('MI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4" spans="1:1" ht="15.75" hidden="1">
      <c r="A314" s="157" t="str">
        <f>IF(J314&gt;0,COUNT($J$4:J314)+MAX('MI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5" spans="1:1" ht="15.75" hidden="1">
      <c r="A315" s="157" t="str">
        <f>IF(J315&gt;0,COUNT($J$4:J315)+MAX('MI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6" spans="1:1" ht="15.75" hidden="1">
      <c r="A316" s="157" t="str">
        <f>IF(J316&gt;0,COUNT($J$4:J316)+MAX('MI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7" spans="1:1" ht="15.75" hidden="1">
      <c r="A317" s="157" t="str">
        <f>IF(J317&gt;0,COUNT($J$4:J317)+MAX('MI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8" spans="1:1" ht="15.75" hidden="1">
      <c r="A318" s="157" t="str">
        <f>IF(J318&gt;0,COUNT($J$4:J318)+MAX('MI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19" spans="1:1" ht="15.75" hidden="1">
      <c r="A319" s="157" t="str">
        <f>IF(J319&gt;0,COUNT($J$4:J319)+MAX('MI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0" spans="1:1" ht="15.75" hidden="1">
      <c r="A320" s="157" t="str">
        <f>IF(J320&gt;0,COUNT($J$4:J320)+MAX('MI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1" spans="1:1" ht="15.75" hidden="1">
      <c r="A321" s="157" t="str">
        <f>IF(J321&gt;0,COUNT($J$4:J321)+MAX('MI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2" spans="1:1" ht="15.75" hidden="1">
      <c r="A322" s="157" t="str">
        <f>IF(J322&gt;0,COUNT($J$4:J322)+MAX('MI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3" spans="1:1" ht="15.75" hidden="1">
      <c r="A323" s="157" t="str">
        <f>IF(J323&gt;0,COUNT($J$4:J323)+MAX('MI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4" spans="1:1" ht="15.75" hidden="1">
      <c r="A324" s="157" t="str">
        <f>IF(J324&gt;0,COUNT($J$4:J324)+MAX('MI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5" spans="1:1" ht="15.75" hidden="1">
      <c r="A325" s="157" t="str">
        <f>IF(J325&gt;0,COUNT($J$4:J325)+MAX('MI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6" spans="1:1" ht="15.75" hidden="1">
      <c r="A326" s="157" t="str">
        <f>IF(J326&gt;0,COUNT($J$4:J326)+MAX('MI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7" spans="1:1" ht="15.75" hidden="1">
      <c r="A327" s="157" t="str">
        <f>IF(J327&gt;0,COUNT($J$4:J327)+MAX('MI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8" spans="1:1" ht="15.75" hidden="1">
      <c r="A328" s="157" t="str">
        <f>IF(J328&gt;0,COUNT($J$4:J328)+MAX('MI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29" spans="1:1" ht="15.75" hidden="1">
      <c r="A329" s="157" t="str">
        <f>IF(J329&gt;0,COUNT($J$4:J329)+MAX('MI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0" spans="1:1" ht="15.75" hidden="1">
      <c r="A330" s="157" t="str">
        <f>IF(J330&gt;0,COUNT($J$4:J330)+MAX('MI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1" spans="1:1" ht="15.75" hidden="1">
      <c r="A331" s="157" t="str">
        <f>IF(J331&gt;0,COUNT($J$4:J331)+MAX('MI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2" spans="1:1" ht="15.75" hidden="1">
      <c r="A332" s="157" t="str">
        <f>IF(J332&gt;0,COUNT($J$4:J332)+MAX('MI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3" spans="1:1" ht="15.75" hidden="1">
      <c r="A333" s="157" t="str">
        <f>IF(J333&gt;0,COUNT($J$4:J333)+MAX('MI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4" spans="1:1" ht="15.75" hidden="1">
      <c r="A334" s="157" t="str">
        <f>IF(J334&gt;0,COUNT($J$4:J334)+MAX('MI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5" spans="1:1" ht="15.75" hidden="1">
      <c r="A335" s="157" t="str">
        <f>IF(J335&gt;0,COUNT($J$4:J335)+MAX('MI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6" spans="1:1" ht="15.75" hidden="1">
      <c r="A336" s="157" t="str">
        <f>IF(J336&gt;0,COUNT($J$4:J336)+MAX('MI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7" spans="1:1" ht="15.75" hidden="1">
      <c r="A337" s="157" t="str">
        <f>IF(J337&gt;0,COUNT($J$4:J337)+MAX('MI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8" spans="1:1" ht="15.75" hidden="1">
      <c r="A338" s="157" t="str">
        <f>IF(J338&gt;0,COUNT($J$4:J338)+MAX('MI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39" spans="1:1" ht="15.75" hidden="1">
      <c r="A339" s="157" t="str">
        <f>IF(J339&gt;0,COUNT($J$4:J339)+MAX('MI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0" spans="1:1" ht="15.75" hidden="1">
      <c r="A340" s="157" t="str">
        <f>IF(J340&gt;0,COUNT($J$4:J340)+MAX('MI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1" spans="1:1" ht="15.75" hidden="1">
      <c r="A341" s="157" t="str">
        <f>IF(J341&gt;0,COUNT($J$4:J341)+MAX('MI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2" spans="1:1" ht="15.75" hidden="1">
      <c r="A342" s="157" t="str">
        <f>IF(J342&gt;0,COUNT($J$4:J342)+MAX('MI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3" spans="1:1" ht="15.75" hidden="1">
      <c r="A343" s="157" t="str">
        <f>IF(J343&gt;0,COUNT($J$4:J343)+MAX('MI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4" spans="1:1" ht="15.75" hidden="1">
      <c r="A344" s="157" t="str">
        <f>IF(J344&gt;0,COUNT($J$4:J344)+MAX('MI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5" spans="1:1" ht="15.75" hidden="1">
      <c r="A345" s="157" t="str">
        <f>IF(J345&gt;0,COUNT($J$4:J345)+MAX('MI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6" spans="1:1" ht="15.75" hidden="1">
      <c r="A346" s="157" t="str">
        <f>IF(J346&gt;0,COUNT($J$4:J346)+MAX('MI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7" spans="1:1" ht="15.75" hidden="1">
      <c r="A347" s="157" t="str">
        <f>IF(J347&gt;0,COUNT($J$4:J347)+MAX('MI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8" spans="1:1" ht="15.75" hidden="1">
      <c r="A348" s="157" t="str">
        <f>IF(J348&gt;0,COUNT($J$4:J348)+MAX('MI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49" spans="1:1" ht="15.75" hidden="1">
      <c r="A349" s="157" t="str">
        <f>IF(J349&gt;0,COUNT($J$4:J349)+MAX('MI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50" spans="1:1" ht="15.75" hidden="1">
      <c r="A350" s="157" t="str">
        <f>IF(J350&gt;0,COUNT($J$4:J350)+MAX('MI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51" spans="1:1" ht="15.75" hidden="1">
      <c r="A351" s="157" t="str">
        <f>IF(J351&gt;0,COUNT($J$4:J351)+MAX('MI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52" spans="1:1" ht="15.75" hidden="1">
      <c r="A352" s="157" t="str">
        <f>IF(J352&gt;0,COUNT($J$4:J352)+MAX('MI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53" spans="1:1" ht="15.75" hidden="1">
      <c r="A353" s="157" t="str">
        <f>IF(J353&gt;0,COUNT($J$4:J353)+MAX('MI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54" spans="1:1" ht="15.75" hidden="1">
      <c r="A354" s="157" t="str">
        <f>IF(J354&gt;0,COUNT($J$4:J354)+MAX('MI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55" spans="1:1" ht="15.75" hidden="1">
      <c r="A355" s="157" t="str">
        <f>IF(J355&gt;0,COUNT($J$4:J355)+MAX('MI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56" spans="1:1" ht="15.75" hidden="1">
      <c r="A356" s="157" t="str">
        <f>IF(J356&gt;0,COUNT($J$4:J356)+MAX('MI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57" spans="1:1" ht="15.75" hidden="1">
      <c r="A357" s="157" t="str">
        <f>IF(J357&gt;0,COUNT($J$4:J357)+MAX('MI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58" spans="1:1" ht="15.75" hidden="1">
      <c r="A358" s="157" t="str">
        <f>IF(J358&gt;0,COUNT($J$4:J358)+MAX('MI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59" spans="1:1" ht="15.75" hidden="1">
      <c r="A359" s="157" t="str">
        <f>IF(J359&gt;0,COUNT($J$4:J359)+MAX('MI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60" spans="1:1" ht="15.75" hidden="1">
      <c r="A360" s="157" t="str">
        <f>IF(J360&gt;0,COUNT($J$4:J360)+MAX('MI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61" spans="1:1" ht="15.75" hidden="1">
      <c r="A361" s="157" t="str">
        <f>IF(J361&gt;0,COUNT($J$4:J361)+MAX('MI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62" spans="1:1" ht="15.75" hidden="1">
      <c r="A362" s="157" t="str">
        <f>IF(J362&gt;0,COUNT($J$4:J362)+MAX('MI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63" spans="1:1" ht="15.75" hidden="1">
      <c r="A363" s="157" t="str">
        <f>IF(J363&gt;0,COUNT($J$4:J363)+MAX('MI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64" spans="1:1" ht="15.75" hidden="1">
      <c r="A364" s="157" t="str">
        <f>IF(J364&gt;0,COUNT($J$4:J364)+MAX('MI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65" spans="1:1" ht="15.75" hidden="1">
      <c r="A365" s="157" t="str">
        <f>IF(J365&gt;0,COUNT($J$4:J365)+MAX('MI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66" spans="1:1" ht="15.75" hidden="1">
      <c r="A366" s="157" t="str">
        <f>IF(J366&gt;0,COUNT($J$4:J366)+MAX('MI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67" spans="1:1" ht="15.75" hidden="1">
      <c r="A367" s="157" t="str">
        <f>IF(J367&gt;0,COUNT($J$4:J367)+MAX('MI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68" spans="1:1" ht="15.75" hidden="1">
      <c r="A368" s="157" t="str">
        <f>IF(J368&gt;0,COUNT($J$4:J368)+MAX('MI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69" spans="1:1" ht="15.75" hidden="1">
      <c r="A369" s="157" t="str">
        <f>IF(J369&gt;0,COUNT($J$4:J369)+MAX('MI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70" spans="1:1" ht="15.75" hidden="1">
      <c r="A370" s="157" t="str">
        <f>IF(J370&gt;0,COUNT($J$4:J370)+MAX('MI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71" spans="1:1" ht="15.75" hidden="1">
      <c r="A371" s="157" t="str">
        <f>IF(J371&gt;0,COUNT($J$4:J371)+MAX('MI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72" spans="1:1" ht="15.75" hidden="1">
      <c r="A372" s="157" t="str">
        <f>IF(J372&gt;0,COUNT($J$4:J372)+MAX('MI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73" spans="1:1" ht="15.75" hidden="1">
      <c r="A373" s="157" t="str">
        <f>IF(J373&gt;0,COUNT($J$4:J373)+MAX('MI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74" spans="1:1" ht="15.75" hidden="1">
      <c r="A374" s="157" t="str">
        <f>IF(J374&gt;0,COUNT($J$4:J374)+MAX('MI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75" spans="1:1" ht="15.75" hidden="1">
      <c r="A375" s="157" t="str">
        <f>IF(J375&gt;0,COUNT($J$4:J375)+MAX('MI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76" spans="1:1" ht="15.75" hidden="1">
      <c r="A376" s="157" t="str">
        <f>IF(J376&gt;0,COUNT($J$4:J376)+MAX('MI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77" spans="1:1" ht="15.75" hidden="1">
      <c r="A377" s="157" t="str">
        <f>IF(J377&gt;0,COUNT($J$4:J377)+MAX('MI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78" spans="1:1" ht="15.75" hidden="1">
      <c r="A378" s="157" t="str">
        <f>IF(J378&gt;0,COUNT($J$4:J378)+MAX('MI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79" spans="1:1" ht="15.75" hidden="1">
      <c r="A379" s="157" t="str">
        <f>IF(J379&gt;0,COUNT($J$4:J379)+MAX('MI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80" spans="1:1" ht="15.75" hidden="1">
      <c r="A380" s="157" t="str">
        <f>IF(J380&gt;0,COUNT($J$4:J380)+MAX('MI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81" spans="1:1" ht="15.75" hidden="1">
      <c r="A381" s="157" t="str">
        <f>IF(J381&gt;0,COUNT($J$4:J381)+MAX('MI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82" spans="1:1" ht="15.75" hidden="1">
      <c r="A382" s="157" t="str">
        <f>IF(J382&gt;0,COUNT($J$4:J382)+MAX('MI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83" spans="1:1" ht="15.75" hidden="1">
      <c r="A383" s="157" t="str">
        <f>IF(J383&gt;0,COUNT($J$4:J383)+MAX('MI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84" spans="1:1" ht="15.75" hidden="1">
      <c r="A384" s="157" t="str">
        <f>IF(J384&gt;0,COUNT($J$4:J384)+MAX('MI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85" spans="1:1" ht="15.75" hidden="1">
      <c r="A385" s="157" t="str">
        <f>IF(J385&gt;0,COUNT($J$4:J385)+MAX('MI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86" spans="1:1" ht="15.75" hidden="1">
      <c r="A386" s="157" t="str">
        <f>IF(J386&gt;0,COUNT($J$4:J386)+MAX('MI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87" spans="1:1" ht="15.75" hidden="1">
      <c r="A387" s="157" t="str">
        <f>IF(J387&gt;0,COUNT($J$4:J387)+MAX('MI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88" spans="1:1" ht="15.75" hidden="1">
      <c r="A388" s="157" t="str">
        <f>IF(J388&gt;0,COUNT($J$4:J388)+MAX('MI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89" spans="1:1" ht="15.75" hidden="1">
      <c r="A389" s="157" t="str">
        <f>IF(J389&gt;0,COUNT($J$4:J389)+MAX('MI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90" spans="1:1" ht="15.75" hidden="1">
      <c r="A390" s="157" t="str">
        <f>IF(J390&gt;0,COUNT($J$4:J390)+MAX('MI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91" spans="1:1" ht="15.75" hidden="1">
      <c r="A391" s="157" t="str">
        <f>IF(J391&gt;0,COUNT($J$4:J391)+MAX('MI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92" spans="1:1" ht="15.75" hidden="1">
      <c r="A392" s="157" t="str">
        <f>IF(J392&gt;0,COUNT($J$4:J392)+MAX('MI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93" spans="1:1" ht="15.75" hidden="1">
      <c r="A393" s="157" t="str">
        <f>IF(J393&gt;0,COUNT($J$4:J393)+MAX('MI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94" spans="1:1" ht="15.75" hidden="1">
      <c r="A394" s="157" t="str">
        <f>IF(J394&gt;0,COUNT($J$4:J394)+MAX('MI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95" spans="1:1" ht="15.75" hidden="1">
      <c r="A395" s="157" t="str">
        <f>IF(J395&gt;0,COUNT($J$4:J395)+MAX('MI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96" spans="1:1" ht="15.75" hidden="1">
      <c r="A396" s="157" t="str">
        <f>IF(J396&gt;0,COUNT($J$4:J396)+MAX('MI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97" spans="1:1" ht="15.75" hidden="1">
      <c r="A397" s="157" t="str">
        <f>IF(J397&gt;0,COUNT($J$4:J397)+MAX('MI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98" spans="1:1" ht="15.75" hidden="1">
      <c r="A398" s="157" t="str">
        <f>IF(J398&gt;0,COUNT($J$4:J398)+MAX('MI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399" spans="1:1" ht="15.75" hidden="1">
      <c r="A399" s="157" t="str">
        <f>IF(J399&gt;0,COUNT($J$4:J399)+MAX('MI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00" spans="1:1" ht="15.75" hidden="1">
      <c r="A400" s="157" t="str">
        <f>IF(J400&gt;0,COUNT($J$4:J400)+MAX('MI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01" spans="1:1" ht="15.75" hidden="1">
      <c r="A401" s="157" t="str">
        <f>IF(J401&gt;0,COUNT($J$4:J401)+MAX('MI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02" spans="1:1" ht="15.75" hidden="1">
      <c r="A402" s="157" t="str">
        <f>IF(J402&gt;0,COUNT($J$4:J402)+MAX('MI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03" spans="1:1" ht="15.75" hidden="1">
      <c r="A403" s="157" t="str">
        <f>IF(J403&gt;0,COUNT($J$4:J403)+MAX('MI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04" spans="1:1" ht="15.75" hidden="1">
      <c r="A404" s="157" t="str">
        <f>IF(J404&gt;0,COUNT($J$4:J404)+MAX('MI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05" spans="1:1" ht="15.75" hidden="1">
      <c r="A405" s="157" t="str">
        <f>IF(J405&gt;0,COUNT($J$4:J405)+MAX('MI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06" spans="1:1" ht="15.75" hidden="1">
      <c r="A406" s="157" t="str">
        <f>IF(J406&gt;0,COUNT($J$4:J406)+MAX('MI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07" spans="1:1" ht="15.75" hidden="1">
      <c r="A407" s="157" t="str">
        <f>IF(J407&gt;0,COUNT($J$4:J407)+MAX('MI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08" spans="1:1" ht="15.75" hidden="1">
      <c r="A408" s="157" t="str">
        <f>IF(J408&gt;0,COUNT($J$4:J408)+MAX('MI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09" spans="1:1" ht="15.75" hidden="1">
      <c r="A409" s="157" t="str">
        <f>IF(J409&gt;0,COUNT($J$4:J409)+MAX('MI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10" spans="1:1" ht="15.75" hidden="1">
      <c r="A410" s="157" t="str">
        <f>IF(J410&gt;0,COUNT($J$4:J410)+MAX('MI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11" spans="1:1" ht="15.75" hidden="1">
      <c r="A411" s="157" t="str">
        <f>IF(J411&gt;0,COUNT($J$4:J411)+MAX('MI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12" spans="1:1" ht="15.75" hidden="1">
      <c r="A412" s="157" t="str">
        <f>IF(J412&gt;0,COUNT($J$4:J412)+MAX('MI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13" spans="1:1" ht="15.75" hidden="1">
      <c r="A413" s="157" t="str">
        <f>IF(J413&gt;0,COUNT($J$4:J413)+MAX('MI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14" spans="1:1" ht="15.75" hidden="1">
      <c r="A414" s="157" t="str">
        <f>IF(J414&gt;0,COUNT($J$4:J414)+MAX('MI Fittings'!A:A,'CS Press Fittings'!A:A,'Steel Nipples'!A:A,'Steel Cut Lengths'!A:A,'Pipe Hangers'!A:A,'Brass Nipples '!A:A,'Brass Fittings '!A:A,Valves!A:A,'PEX Tubing'!A:A,'PEX Fittings - Brass'!A:A,'PEX Fittings - EXPN Brass'!A:A,'PEX Fittings - F1807 PPSU '!A:A,'PEX Fittings - F1960 EPPSU'!A:A,Accessories!A:A,'PVC DWV'!A:A,'PVC SCH 40'!A:A,'Push Fittings'!A:A,'Copper Wrot'!A:A,'Cast Copper'!A:A,'Press Copper Fittings'!A:A,'Supply Stops'!A:A,'Supply Lines'!A:A,'Gas Connectors'!A:A,'CI Fittings'!A:A,'Steel Couplings'!A:A,NHC!A:A,'Dielectric Unions'!A:A,'MI Fittings - XH'!A:A),"")</f>
        <v/>
      </c>
    </row>
    <row r="415" spans="1:1" ht="15.75" hidden="1"/>
    <row r="416" spans="1:1" ht="15.75" hidden="1"/>
    <row r="417" ht="15.75" hidden="1"/>
    <row r="418" ht="15.75" hidden="1"/>
    <row r="419" ht="15.75" hidden="1"/>
    <row r="420" ht="15.75" hidden="1"/>
    <row r="421" ht="15.75" hidden="1"/>
    <row r="422" ht="15.75" hidden="1"/>
    <row r="423" ht="15.75" hidden="1"/>
    <row r="424" ht="15.75" hidden="1"/>
    <row r="425" ht="15.75" hidden="1"/>
    <row r="426" ht="15.75" hidden="1"/>
    <row r="427" ht="15.75" hidden="1"/>
    <row r="428" ht="15.75" hidden="1"/>
    <row r="429" ht="15.75" hidden="1"/>
    <row r="430" ht="15.75" hidden="1"/>
    <row r="431" ht="15.75" hidden="1"/>
    <row r="432" ht="15.75" hidden="1"/>
    <row r="433" ht="15.75" hidden="1"/>
    <row r="434" ht="15.75" hidden="1"/>
    <row r="435" ht="15.75" hidden="1"/>
    <row r="436" ht="15.75" hidden="1"/>
    <row r="437" ht="15.75" hidden="1"/>
    <row r="438" ht="15.75" hidden="1"/>
    <row r="439" ht="15.75" hidden="1"/>
    <row r="440" ht="15.75" hidden="1"/>
    <row r="441" ht="15.75" hidden="1"/>
    <row r="442" ht="15.75" hidden="1"/>
    <row r="443" ht="15.75" hidden="1"/>
    <row r="444" ht="15.75" hidden="1"/>
    <row r="445" ht="15.75" hidden="1"/>
    <row r="446" ht="15.75" hidden="1"/>
    <row r="447" ht="15.75" hidden="1"/>
    <row r="448" ht="15.75" hidden="1"/>
    <row r="449" ht="15.75" hidden="1"/>
    <row r="450" ht="15.75" hidden="1"/>
    <row r="451" ht="15.75" hidden="1"/>
    <row r="452" ht="15.75" hidden="1"/>
    <row r="453" ht="15.75" hidden="1"/>
    <row r="454" ht="15.75" hidden="1"/>
    <row r="455" ht="15.75" hidden="1"/>
    <row r="456" ht="15.75" hidden="1"/>
    <row r="457" ht="15.75" hidden="1"/>
    <row r="458" ht="15.75" hidden="1"/>
    <row r="459" ht="15.75" hidden="1"/>
    <row r="460" ht="15.75" hidden="1"/>
    <row r="461" ht="15.75" hidden="1"/>
    <row r="462" ht="15.75" hidden="1"/>
    <row r="463" ht="15.75" hidden="1"/>
    <row r="464" ht="15.75" hidden="1"/>
    <row r="465" ht="15.75" hidden="1"/>
    <row r="466" ht="15.75" hidden="1"/>
    <row r="467" ht="15.75" hidden="1"/>
    <row r="468" ht="15.75" hidden="1"/>
    <row r="469" ht="15.75" hidden="1"/>
    <row r="470" ht="15.75" hidden="1"/>
    <row r="471" ht="15.75" hidden="1"/>
    <row r="472" ht="15.75" hidden="1"/>
    <row r="473" ht="15.75" hidden="1"/>
    <row r="474" ht="15.75" hidden="1"/>
    <row r="475" ht="15.75" hidden="1"/>
    <row r="476" ht="15.75" hidden="1"/>
    <row r="477" ht="15.75" hidden="1"/>
    <row r="478" ht="15.75" hidden="1"/>
    <row r="479" ht="15.75" hidden="1"/>
    <row r="480" ht="15.75" hidden="1"/>
    <row r="481" ht="15.75" hidden="1"/>
    <row r="482" ht="15.75" hidden="1"/>
    <row r="483" ht="15.75" hidden="1"/>
    <row r="484" ht="15.75" hidden="1"/>
    <row r="485" ht="15.75" hidden="1"/>
    <row r="486" ht="15.75" hidden="1"/>
    <row r="487" ht="15.75" hidden="1"/>
    <row r="488" ht="15.75" hidden="1"/>
    <row r="489" ht="15.75" hidden="1"/>
    <row r="490" ht="15.75" hidden="1"/>
    <row r="491" ht="15.75" hidden="1"/>
    <row r="492" ht="15.75" hidden="1"/>
    <row r="493" ht="15.75" hidden="1"/>
    <row r="494" ht="15.75" hidden="1"/>
    <row r="495" ht="15.75" hidden="1"/>
    <row r="496" ht="15.75" hidden="1"/>
    <row r="497" ht="15.75" hidden="1"/>
    <row r="498" ht="15.75" hidden="1"/>
    <row r="499" ht="15.75" hidden="1"/>
    <row r="500" ht="15.75" hidden="1"/>
    <row r="501" ht="15.75" hidden="1"/>
    <row r="502" ht="15.75" hidden="1"/>
    <row r="503" ht="15.75" hidden="1"/>
    <row r="504" ht="15.75" hidden="1"/>
    <row r="505" ht="15.75" hidden="1"/>
    <row r="506" ht="15.75" hidden="1"/>
    <row r="507" ht="15.75" hidden="1"/>
    <row r="508" ht="15.75" hidden="1"/>
    <row r="509" ht="15.75" hidden="1"/>
    <row r="510" ht="15.75" hidden="1"/>
    <row r="511" ht="15.75" hidden="1"/>
    <row r="512" ht="15.75" hidden="1"/>
    <row r="513" ht="15.75" hidden="1"/>
    <row r="514" ht="15.75" hidden="1"/>
    <row r="515" ht="15.75" hidden="1"/>
    <row r="516" ht="15.75" hidden="1"/>
    <row r="517" ht="15.75" hidden="1"/>
    <row r="518" ht="15.75" hidden="1"/>
    <row r="519" ht="15.75" hidden="1"/>
    <row r="520" ht="15.75" hidden="1"/>
    <row r="521" ht="15.75" hidden="1"/>
    <row r="522" ht="15.75" hidden="1"/>
    <row r="682" ht="15" customHeight="1"/>
    <row r="683" ht="15" customHeight="1"/>
  </sheetData>
  <sheetProtection algorithmName="SHA-512" hashValue="wyp6ZtDltjEXiPDS+2yu6KD8J0IaNKOVujFp76YfkbJg4T/9BrGG4Rt23hSbib/2WGbzfIlgm/HjEe7KKxgwkg==" saltValue="6ThR7emvlI5IOsj/4UCxag==" spinCount="100000" sheet="1" formatColumns="0" autoFilter="0"/>
  <protectedRanges>
    <protectedRange sqref="J5:J124" name="Range1"/>
    <protectedRange sqref="F5:G124" name="Range2"/>
  </protectedRanges>
  <autoFilter ref="J3:J124" xr:uid="{8F875FDC-6267-4279-B126-86F312E3AAC2}"/>
  <mergeCells count="2">
    <mergeCell ref="K1:K2"/>
    <mergeCell ref="B2:C2"/>
  </mergeCells>
  <conditionalFormatting sqref="F5:F124">
    <cfRule type="cellIs" dxfId="1" priority="2" operator="notEqual">
      <formula>$F$2</formula>
    </cfRule>
  </conditionalFormatting>
  <conditionalFormatting sqref="G5:G124">
    <cfRule type="cellIs" dxfId="0" priority="1" operator="notEqual">
      <formula>ROUND($F5*$E5,2)</formula>
    </cfRule>
  </conditionalFormatting>
  <hyperlinks>
    <hyperlink ref="K1" location="'Lead Sheet'!A1" display="CLICK TO RETURN TO LEAD SHEET" xr:uid="{7DDACB78-E27C-45A3-B40F-B3EBAF2CE67B}"/>
    <hyperlink ref="D3" r:id="rId1" xr:uid="{EA5C7710-B629-4F83-8B32-F6E5B53047B2}"/>
  </hyperlinks>
  <pageMargins left="0.7" right="0.7" top="0.75" bottom="0.75" header="0.3" footer="0.3"/>
  <pageSetup scale="53" fitToHeight="0" orientation="portrait" r:id="rId2"/>
  <headerFooter>
    <oddHeader>&amp;LSTEEL NIPPLES - XH
&amp;K000000Subject to change without notice&amp;RSTEEL NIPPLES - XH
Page &amp;P of &amp;N</oddHeader>
    <oddFooter>&amp;L&amp;"Calibri,Regular"&amp;10&amp;K000000Alro Products International_x000D_sales@alroproducts.com&amp;C&amp;"Calibri,Regular"&amp;10 &amp;K0000002348 Linden Blvd, Brooklyn, NY 11208_x000D_www.alroproducts.com&amp;R&amp;"Calibri,Regular"&amp;10&amp;K000000Tel: (718) 566-1000_x000D_Fax: (718) 566-1799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863C-FBA1-40BE-8B01-EA29696B900A}">
  <sheetPr codeName="Sheet2">
    <tabColor theme="3" tint="0.59999389629810485"/>
    <pageSetUpPr fitToPage="1"/>
  </sheetPr>
  <dimension ref="A1:N1043"/>
  <sheetViews>
    <sheetView showGridLines="0" zoomScaleNormal="100" zoomScalePageLayoutView="90" workbookViewId="0">
      <pane xSplit="3" ySplit="3" topLeftCell="D4" activePane="bottomRight" state="frozen"/>
      <selection activeCell="F2" sqref="F2"/>
      <selection pane="topRight" activeCell="F2" sqref="F2"/>
      <selection pane="bottomLeft" activeCell="F2" sqref="F2"/>
      <selection pane="bottomRight" activeCell="F2" sqref="F2"/>
    </sheetView>
  </sheetViews>
  <sheetFormatPr defaultColWidth="0" defaultRowHeight="15" zeroHeight="1"/>
  <cols>
    <col min="1" max="1" width="8.7109375" style="13" hidden="1" customWidth="1"/>
    <col min="2" max="2" width="15.7109375" style="13" customWidth="1"/>
    <col min="3" max="3" width="8.42578125" style="300" customWidth="1"/>
    <col min="4" max="4" width="40.7109375" style="208" customWidth="1"/>
    <col min="5" max="5" width="11.42578125" style="301" bestFit="1" customWidth="1"/>
    <col min="6" max="6" width="11.42578125" style="156" bestFit="1" customWidth="1"/>
    <col min="7" max="7" width="11.28515625" style="1030" bestFit="1" customWidth="1"/>
    <col min="8" max="9" width="9.85546875" style="15" customWidth="1"/>
    <col min="10" max="10" width="9.85546875" style="1" customWidth="1"/>
    <col min="11" max="11" width="12.140625" style="1030" customWidth="1"/>
    <col min="12" max="12" width="15.7109375" style="13" customWidth="1"/>
    <col min="13" max="13" width="15.7109375" style="1030" customWidth="1"/>
    <col min="14" max="14" width="15.7109375" style="13" customWidth="1"/>
    <col min="15" max="16384" width="15.7109375" style="13" hidden="1"/>
  </cols>
  <sheetData>
    <row r="1" spans="1:14" ht="72.75" customHeight="1" thickBot="1">
      <c r="A1" s="157"/>
      <c r="B1" s="169"/>
      <c r="C1" s="213"/>
      <c r="D1" s="171"/>
      <c r="E1" s="214"/>
      <c r="F1" s="1522"/>
      <c r="G1" s="1082"/>
      <c r="H1" s="172"/>
      <c r="I1" s="173"/>
      <c r="J1" s="306" t="s">
        <v>4669</v>
      </c>
      <c r="K1" s="1867" t="s">
        <v>3648</v>
      </c>
      <c r="L1" s="157"/>
      <c r="M1" s="1029"/>
    </row>
    <row r="2" spans="1:14" ht="16.5" thickBot="1">
      <c r="A2" s="157"/>
      <c r="B2" s="1869" t="s">
        <v>12150</v>
      </c>
      <c r="C2" s="1870"/>
      <c r="D2" s="176"/>
      <c r="E2" s="215"/>
      <c r="F2" s="1507">
        <f>'Lead Sheet'!B3</f>
        <v>0</v>
      </c>
      <c r="G2" s="1083"/>
      <c r="H2" s="177"/>
      <c r="I2" s="178"/>
      <c r="J2" s="307"/>
      <c r="K2" s="1868"/>
      <c r="L2" s="157"/>
      <c r="M2" s="1029"/>
    </row>
    <row r="3" spans="1:14" s="160" customFormat="1" ht="35.1" customHeight="1" thickBot="1">
      <c r="A3" s="158"/>
      <c r="B3" s="179"/>
      <c r="C3" s="180" t="s">
        <v>486</v>
      </c>
      <c r="D3" s="181" t="s">
        <v>5066</v>
      </c>
      <c r="E3" s="216" t="s">
        <v>487</v>
      </c>
      <c r="F3" s="1524" t="s">
        <v>0</v>
      </c>
      <c r="G3" s="1014" t="s">
        <v>588</v>
      </c>
      <c r="H3" s="183" t="s">
        <v>3</v>
      </c>
      <c r="I3" s="184" t="s">
        <v>4</v>
      </c>
      <c r="J3" s="308" t="s">
        <v>2</v>
      </c>
      <c r="K3" s="1099" t="s">
        <v>360</v>
      </c>
      <c r="L3" s="302" t="s">
        <v>5065</v>
      </c>
      <c r="M3" s="1111">
        <f>SUM(K:K)</f>
        <v>0</v>
      </c>
      <c r="N3" s="303"/>
    </row>
    <row r="4" spans="1:14" s="160" customFormat="1" ht="28.5" customHeight="1">
      <c r="A4" s="157" t="str">
        <f>IF(J4&gt;0,COUNT($J$4:J4),"")</f>
        <v/>
      </c>
      <c r="B4" s="217"/>
      <c r="C4" s="218"/>
      <c r="D4" s="219" t="s">
        <v>4909</v>
      </c>
      <c r="E4" s="220"/>
      <c r="F4" s="1532">
        <f t="shared" ref="F4:F5" si="0">$F$2</f>
        <v>0</v>
      </c>
      <c r="G4" s="1704"/>
      <c r="H4" s="221"/>
      <c r="I4" s="222"/>
      <c r="J4" s="104"/>
      <c r="K4" s="1100"/>
      <c r="L4" s="304"/>
      <c r="M4" s="1112"/>
      <c r="N4" s="305"/>
    </row>
    <row r="5" spans="1:14" ht="15.75">
      <c r="A5" s="157" t="str">
        <f>IF(J5&gt;0,COUNT($J$4:J5),"")</f>
        <v/>
      </c>
      <c r="B5" s="223"/>
      <c r="C5" s="224"/>
      <c r="D5" s="225" t="s">
        <v>4906</v>
      </c>
      <c r="E5" s="226"/>
      <c r="F5" s="1457">
        <f t="shared" si="0"/>
        <v>0</v>
      </c>
      <c r="G5" s="1705">
        <f t="shared" ref="G5" si="1">IFERROR(E5*F5,0)</f>
        <v>0</v>
      </c>
      <c r="H5" s="227"/>
      <c r="I5" s="227"/>
      <c r="J5" s="101"/>
      <c r="K5" s="1101"/>
      <c r="L5" s="157"/>
      <c r="M5" s="1029"/>
    </row>
    <row r="6" spans="1:14" ht="15.75">
      <c r="A6" s="157" t="str">
        <f>IF(J6&gt;0,COUNT($J$4:J6),"")</f>
        <v/>
      </c>
      <c r="B6" s="185"/>
      <c r="C6" s="228" t="s">
        <v>1246</v>
      </c>
      <c r="D6" s="187" t="s">
        <v>8776</v>
      </c>
      <c r="E6" s="229">
        <f>IFERROR(VLOOKUP(C6,'Consolidated Master Sheet'!B:D,3,0),"")</f>
        <v>26.4</v>
      </c>
      <c r="F6" s="152">
        <f>IF(E6=0,"NET",$F$2)</f>
        <v>0</v>
      </c>
      <c r="G6" s="1020">
        <f>IFERROR(ROUND(E6*F6,2),0)</f>
        <v>0</v>
      </c>
      <c r="H6" s="230">
        <f>IFERROR(VLOOKUP(C6,'Consolidated Master Sheet'!B:H,6,0),"")</f>
        <v>70</v>
      </c>
      <c r="I6" s="230">
        <f>IFERROR(VLOOKUP(C6,'Consolidated Master Sheet'!B:H,7,0),"")</f>
        <v>840</v>
      </c>
      <c r="J6" s="27"/>
      <c r="K6" s="1102">
        <f>IFERROR(J6*G6,0)</f>
        <v>0</v>
      </c>
      <c r="L6" s="157"/>
      <c r="M6" s="1029"/>
    </row>
    <row r="7" spans="1:14" ht="15.75">
      <c r="A7" s="157" t="str">
        <f>IF(J7&gt;0,COUNT($J$4:J7),"")</f>
        <v/>
      </c>
      <c r="B7" s="185"/>
      <c r="C7" s="231" t="s">
        <v>1247</v>
      </c>
      <c r="D7" s="232" t="s">
        <v>8777</v>
      </c>
      <c r="E7" s="233">
        <f>IFERROR(VLOOKUP(C7,'Consolidated Master Sheet'!B:D,3,0),"")</f>
        <v>22.38</v>
      </c>
      <c r="F7" s="152">
        <f t="shared" ref="F7:F70" si="2">IF(E7=0,"NET",$F$2)</f>
        <v>0</v>
      </c>
      <c r="G7" s="1020">
        <f t="shared" ref="G7:G70" si="3">IFERROR(ROUND(E7*F7,2),0)</f>
        <v>0</v>
      </c>
      <c r="H7" s="234">
        <f>IFERROR(VLOOKUP(C7,'Consolidated Master Sheet'!B:H,6,0),"")</f>
        <v>40</v>
      </c>
      <c r="I7" s="234">
        <f>IFERROR(VLOOKUP(C7,'Consolidated Master Sheet'!B:H,7,0),"")</f>
        <v>480</v>
      </c>
      <c r="J7" s="28"/>
      <c r="K7" s="1102">
        <f>IFERROR(J7*G7,0)</f>
        <v>0</v>
      </c>
      <c r="L7" s="157"/>
      <c r="M7" s="1029"/>
    </row>
    <row r="8" spans="1:14" ht="15.75">
      <c r="A8" s="157" t="str">
        <f>IF(J8&gt;0,COUNT($J$4:J8),"")</f>
        <v/>
      </c>
      <c r="B8" s="185"/>
      <c r="C8" s="231" t="s">
        <v>1248</v>
      </c>
      <c r="D8" s="232" t="s">
        <v>8778</v>
      </c>
      <c r="E8" s="233">
        <f>IFERROR(VLOOKUP(C8,'Consolidated Master Sheet'!B:D,3,0),"")</f>
        <v>22.38</v>
      </c>
      <c r="F8" s="152">
        <f t="shared" si="2"/>
        <v>0</v>
      </c>
      <c r="G8" s="1020">
        <f t="shared" si="3"/>
        <v>0</v>
      </c>
      <c r="H8" s="234">
        <f>IFERROR(VLOOKUP(C8,'Consolidated Master Sheet'!B:H,6,0),"")</f>
        <v>60</v>
      </c>
      <c r="I8" s="234">
        <f>IFERROR(VLOOKUP(C8,'Consolidated Master Sheet'!B:H,7,0),"")</f>
        <v>240</v>
      </c>
      <c r="J8" s="28"/>
      <c r="K8" s="1102">
        <f>IFERROR(J8*G8,0)</f>
        <v>0</v>
      </c>
      <c r="L8" s="157"/>
      <c r="M8" s="1029"/>
    </row>
    <row r="9" spans="1:14" ht="15.75">
      <c r="A9" s="157" t="str">
        <f>IF(J9&gt;0,COUNT($J$4:J9),"")</f>
        <v/>
      </c>
      <c r="B9" s="185"/>
      <c r="C9" s="231" t="s">
        <v>1249</v>
      </c>
      <c r="D9" s="232" t="s">
        <v>8779</v>
      </c>
      <c r="E9" s="233">
        <f>IFERROR(VLOOKUP(C9,'Consolidated Master Sheet'!B:D,3,0),"")</f>
        <v>18.18</v>
      </c>
      <c r="F9" s="152">
        <f t="shared" si="2"/>
        <v>0</v>
      </c>
      <c r="G9" s="1020">
        <f t="shared" si="3"/>
        <v>0</v>
      </c>
      <c r="H9" s="234">
        <f>IFERROR(VLOOKUP(C9,'Consolidated Master Sheet'!B:H,6,0),"")</f>
        <v>60</v>
      </c>
      <c r="I9" s="234">
        <f>IFERROR(VLOOKUP(C9,'Consolidated Master Sheet'!B:H,7,0),"")</f>
        <v>240</v>
      </c>
      <c r="J9" s="28"/>
      <c r="K9" s="1102">
        <f>IFERROR(J9*G9,0)</f>
        <v>0</v>
      </c>
      <c r="L9" s="157"/>
      <c r="M9" s="1029"/>
    </row>
    <row r="10" spans="1:14" ht="15.75">
      <c r="A10" s="157" t="str">
        <f>IF(J10&gt;0,COUNT($J$4:J10),"")</f>
        <v/>
      </c>
      <c r="B10" s="185"/>
      <c r="C10" s="235" t="s">
        <v>1250</v>
      </c>
      <c r="D10" s="194" t="s">
        <v>8780</v>
      </c>
      <c r="E10" s="236">
        <f>IFERROR(VLOOKUP(C10,'Consolidated Master Sheet'!B:D,3,0),"")</f>
        <v>21.46</v>
      </c>
      <c r="F10" s="153">
        <f t="shared" si="2"/>
        <v>0</v>
      </c>
      <c r="G10" s="1020">
        <f t="shared" si="3"/>
        <v>0</v>
      </c>
      <c r="H10" s="237">
        <f>IFERROR(VLOOKUP(C10,'Consolidated Master Sheet'!B:H,6,0),"")</f>
        <v>50</v>
      </c>
      <c r="I10" s="237">
        <f>IFERROR(VLOOKUP(C10,'Consolidated Master Sheet'!B:H,7,0),"")</f>
        <v>150</v>
      </c>
      <c r="J10" s="29"/>
      <c r="K10" s="1103">
        <f>IFERROR(J10*G10,0)</f>
        <v>0</v>
      </c>
      <c r="L10" s="157"/>
      <c r="M10" s="1029"/>
    </row>
    <row r="11" spans="1:14" ht="15.75">
      <c r="A11" s="157" t="str">
        <f>IF(J11&gt;0,COUNT($J$4:J11),"")</f>
        <v/>
      </c>
      <c r="B11" s="185"/>
      <c r="C11" s="231" t="s">
        <v>1251</v>
      </c>
      <c r="D11" s="232" t="s">
        <v>8781</v>
      </c>
      <c r="E11" s="233">
        <f>IFERROR(VLOOKUP(C11,'Consolidated Master Sheet'!B:D,3,0),"")</f>
        <v>32.450000000000003</v>
      </c>
      <c r="F11" s="152">
        <f t="shared" si="2"/>
        <v>0</v>
      </c>
      <c r="G11" s="1020">
        <f t="shared" si="3"/>
        <v>0</v>
      </c>
      <c r="H11" s="234">
        <f>IFERROR(VLOOKUP(C11,'Consolidated Master Sheet'!B:H,6,0),"")</f>
        <v>25</v>
      </c>
      <c r="I11" s="234">
        <f>IFERROR(VLOOKUP(C11,'Consolidated Master Sheet'!B:H,7,0),"")</f>
        <v>100</v>
      </c>
      <c r="J11" s="28"/>
      <c r="K11" s="1104">
        <f t="shared" ref="K11:K18" si="4">IFERROR(J11*G11,0)</f>
        <v>0</v>
      </c>
      <c r="L11" s="157"/>
      <c r="M11" s="1029"/>
    </row>
    <row r="12" spans="1:14" ht="15.75">
      <c r="A12" s="157" t="str">
        <f>IF(J12&gt;0,COUNT($J$4:J12),"")</f>
        <v/>
      </c>
      <c r="B12" s="185"/>
      <c r="C12" s="231" t="s">
        <v>1252</v>
      </c>
      <c r="D12" s="232" t="s">
        <v>8782</v>
      </c>
      <c r="E12" s="233">
        <f>IFERROR(VLOOKUP(C12,'Consolidated Master Sheet'!B:D,3,0),"")</f>
        <v>41.59</v>
      </c>
      <c r="F12" s="152">
        <f t="shared" si="2"/>
        <v>0</v>
      </c>
      <c r="G12" s="1020">
        <f t="shared" si="3"/>
        <v>0</v>
      </c>
      <c r="H12" s="234">
        <f>IFERROR(VLOOKUP(C12,'Consolidated Master Sheet'!B:H,6,0),"")</f>
        <v>16</v>
      </c>
      <c r="I12" s="234">
        <f>IFERROR(VLOOKUP(C12,'Consolidated Master Sheet'!B:H,7,0),"")</f>
        <v>64</v>
      </c>
      <c r="J12" s="28"/>
      <c r="K12" s="1102">
        <f t="shared" si="4"/>
        <v>0</v>
      </c>
      <c r="L12" s="157"/>
      <c r="M12" s="1029"/>
    </row>
    <row r="13" spans="1:14" ht="15.75">
      <c r="A13" s="157" t="str">
        <f>IF(J13&gt;0,COUNT($J$4:J13),"")</f>
        <v/>
      </c>
      <c r="B13" s="185"/>
      <c r="C13" s="231" t="s">
        <v>1253</v>
      </c>
      <c r="D13" s="232" t="s">
        <v>8783</v>
      </c>
      <c r="E13" s="233">
        <f>IFERROR(VLOOKUP(C13,'Consolidated Master Sheet'!B:D,3,0),"")</f>
        <v>55.52</v>
      </c>
      <c r="F13" s="152">
        <f t="shared" si="2"/>
        <v>0</v>
      </c>
      <c r="G13" s="1020">
        <f t="shared" si="3"/>
        <v>0</v>
      </c>
      <c r="H13" s="234">
        <f>IFERROR(VLOOKUP(C13,'Consolidated Master Sheet'!B:H,6,0),"")</f>
        <v>18</v>
      </c>
      <c r="I13" s="234">
        <f>IFERROR(VLOOKUP(C13,'Consolidated Master Sheet'!B:H,7,0),"")</f>
        <v>36</v>
      </c>
      <c r="J13" s="28"/>
      <c r="K13" s="1102">
        <f t="shared" si="4"/>
        <v>0</v>
      </c>
      <c r="L13" s="157"/>
      <c r="M13" s="1029"/>
    </row>
    <row r="14" spans="1:14" ht="15.75">
      <c r="A14" s="157" t="str">
        <f>IF(J14&gt;0,COUNT($J$4:J14),"")</f>
        <v/>
      </c>
      <c r="B14" s="185"/>
      <c r="C14" s="231" t="s">
        <v>1254</v>
      </c>
      <c r="D14" s="232" t="s">
        <v>8784</v>
      </c>
      <c r="E14" s="233">
        <f>IFERROR(VLOOKUP(C14,'Consolidated Master Sheet'!B:D,3,0),"")</f>
        <v>80.87</v>
      </c>
      <c r="F14" s="152">
        <f t="shared" si="2"/>
        <v>0</v>
      </c>
      <c r="G14" s="1020">
        <f t="shared" si="3"/>
        <v>0</v>
      </c>
      <c r="H14" s="234">
        <f>IFERROR(VLOOKUP(C14,'Consolidated Master Sheet'!B:H,6,0),"")</f>
        <v>12</v>
      </c>
      <c r="I14" s="234">
        <f>IFERROR(VLOOKUP(C14,'Consolidated Master Sheet'!B:H,7,0),"")</f>
        <v>24</v>
      </c>
      <c r="J14" s="28"/>
      <c r="K14" s="1102">
        <f t="shared" si="4"/>
        <v>0</v>
      </c>
      <c r="L14" s="157"/>
      <c r="M14" s="1029"/>
    </row>
    <row r="15" spans="1:14" ht="15.75">
      <c r="A15" s="157" t="str">
        <f>IF(J15&gt;0,COUNT($J$4:J15),"")</f>
        <v/>
      </c>
      <c r="B15" s="185"/>
      <c r="C15" s="231" t="s">
        <v>1255</v>
      </c>
      <c r="D15" s="232" t="s">
        <v>8785</v>
      </c>
      <c r="E15" s="233">
        <f>IFERROR(VLOOKUP(C15,'Consolidated Master Sheet'!B:D,3,0),"")</f>
        <v>220.24</v>
      </c>
      <c r="F15" s="152">
        <f t="shared" si="2"/>
        <v>0</v>
      </c>
      <c r="G15" s="1020">
        <f t="shared" si="3"/>
        <v>0</v>
      </c>
      <c r="H15" s="234">
        <f>IFERROR(VLOOKUP(C15,'Consolidated Master Sheet'!B:H,6,0),"")</f>
        <v>8</v>
      </c>
      <c r="I15" s="234">
        <f>IFERROR(VLOOKUP(C15,'Consolidated Master Sheet'!B:H,7,0),"")</f>
        <v>16</v>
      </c>
      <c r="J15" s="28"/>
      <c r="K15" s="1102">
        <f t="shared" si="4"/>
        <v>0</v>
      </c>
      <c r="L15" s="157"/>
      <c r="M15" s="1029"/>
    </row>
    <row r="16" spans="1:14" ht="15.75">
      <c r="A16" s="157" t="str">
        <f>IF(J16&gt;0,COUNT($J$4:J16),"")</f>
        <v/>
      </c>
      <c r="B16" s="185"/>
      <c r="C16" s="231" t="s">
        <v>1256</v>
      </c>
      <c r="D16" s="232" t="s">
        <v>8786</v>
      </c>
      <c r="E16" s="233">
        <f>IFERROR(VLOOKUP(C16,'Consolidated Master Sheet'!B:D,3,0),"")</f>
        <v>297.62</v>
      </c>
      <c r="F16" s="152">
        <f t="shared" si="2"/>
        <v>0</v>
      </c>
      <c r="G16" s="1020">
        <f t="shared" si="3"/>
        <v>0</v>
      </c>
      <c r="H16" s="234">
        <f>IFERROR(VLOOKUP(C16,'Consolidated Master Sheet'!B:H,6,0),"")</f>
        <v>12</v>
      </c>
      <c r="I16" s="234">
        <f>IFERROR(VLOOKUP(C16,'Consolidated Master Sheet'!B:H,7,0),"")</f>
        <v>12</v>
      </c>
      <c r="J16" s="28"/>
      <c r="K16" s="1102">
        <f t="shared" si="4"/>
        <v>0</v>
      </c>
      <c r="L16" s="157"/>
      <c r="M16" s="1029"/>
    </row>
    <row r="17" spans="1:13" ht="15.75">
      <c r="A17" s="157" t="str">
        <f>IF(J17&gt;0,COUNT($J$4:J17),"")</f>
        <v/>
      </c>
      <c r="B17" s="185"/>
      <c r="C17" s="231" t="s">
        <v>1257</v>
      </c>
      <c r="D17" s="232" t="s">
        <v>8787</v>
      </c>
      <c r="E17" s="233">
        <f>IFERROR(VLOOKUP(C17,'Consolidated Master Sheet'!B:D,3,0),"")</f>
        <v>593.54999999999995</v>
      </c>
      <c r="F17" s="152">
        <f t="shared" si="2"/>
        <v>0</v>
      </c>
      <c r="G17" s="1020">
        <f t="shared" si="3"/>
        <v>0</v>
      </c>
      <c r="H17" s="234">
        <f>IFERROR(VLOOKUP(C17,'Consolidated Master Sheet'!B:H,6,0),"")</f>
        <v>3</v>
      </c>
      <c r="I17" s="234">
        <f>IFERROR(VLOOKUP(C17,'Consolidated Master Sheet'!B:H,7,0),"")</f>
        <v>6</v>
      </c>
      <c r="J17" s="28"/>
      <c r="K17" s="1102">
        <f t="shared" si="4"/>
        <v>0</v>
      </c>
      <c r="L17" s="157"/>
      <c r="M17" s="1029"/>
    </row>
    <row r="18" spans="1:13" ht="15.75">
      <c r="A18" s="157" t="str">
        <f>IF(J18&gt;0,COUNT($J$4:J18),"")</f>
        <v/>
      </c>
      <c r="B18" s="185"/>
      <c r="C18" s="231" t="s">
        <v>1258</v>
      </c>
      <c r="D18" s="232" t="s">
        <v>8788</v>
      </c>
      <c r="E18" s="233">
        <f>IFERROR(VLOOKUP(C18,'Consolidated Master Sheet'!B:D,3,0),"")</f>
        <v>1231.52</v>
      </c>
      <c r="F18" s="152">
        <f t="shared" si="2"/>
        <v>0</v>
      </c>
      <c r="G18" s="1020">
        <f t="shared" si="3"/>
        <v>0</v>
      </c>
      <c r="H18" s="234">
        <f>IFERROR(VLOOKUP(C18,'Consolidated Master Sheet'!B:H,6,0),"")</f>
        <v>2</v>
      </c>
      <c r="I18" s="234">
        <f>IFERROR(VLOOKUP(C18,'Consolidated Master Sheet'!B:H,7,0),"")</f>
        <v>2</v>
      </c>
      <c r="J18" s="28"/>
      <c r="K18" s="1102">
        <f t="shared" si="4"/>
        <v>0</v>
      </c>
      <c r="L18" s="157"/>
      <c r="M18" s="1029"/>
    </row>
    <row r="19" spans="1:13" ht="15.75">
      <c r="A19" s="157" t="str">
        <f>IF(J19&gt;0,COUNT($J$4:J19),"")</f>
        <v/>
      </c>
      <c r="B19" s="239"/>
      <c r="C19" s="240"/>
      <c r="D19" s="241" t="s">
        <v>7473</v>
      </c>
      <c r="E19" s="242" t="str">
        <f>IFERROR(VLOOKUP(C19,'Consolidated Master Sheet'!B:D,3,0),"")</f>
        <v/>
      </c>
      <c r="F19" s="1458">
        <f>IF(E19=0,"NET",$F$2)</f>
        <v>0</v>
      </c>
      <c r="G19" s="1706">
        <f t="shared" si="3"/>
        <v>0</v>
      </c>
      <c r="H19" s="243" t="str">
        <f>IFERROR(VLOOKUP(C19,'Consolidated Master Sheet'!B:H,6,0),"")</f>
        <v/>
      </c>
      <c r="I19" s="243" t="str">
        <f>IFERROR(VLOOKUP(C19,'Consolidated Master Sheet'!B:H,7,0),"")</f>
        <v/>
      </c>
      <c r="J19" s="102"/>
      <c r="K19" s="1105"/>
      <c r="L19" s="157"/>
      <c r="M19" s="1029"/>
    </row>
    <row r="20" spans="1:13" ht="15.75">
      <c r="A20" s="157" t="str">
        <f>IF(J20&gt;0,COUNT($J$4:J20),"")</f>
        <v/>
      </c>
      <c r="B20" s="244"/>
      <c r="C20" s="245" t="s">
        <v>1259</v>
      </c>
      <c r="D20" s="246" t="s">
        <v>8789</v>
      </c>
      <c r="E20" s="247">
        <f>IFERROR(VLOOKUP(C20,'Consolidated Master Sheet'!B:D,3,0),"")</f>
        <v>21.76</v>
      </c>
      <c r="F20" s="154">
        <f t="shared" si="2"/>
        <v>0</v>
      </c>
      <c r="G20" s="1028">
        <f t="shared" si="3"/>
        <v>0</v>
      </c>
      <c r="H20" s="248">
        <f>IFERROR(VLOOKUP(C20,'Consolidated Master Sheet'!B:H,6,0),"")</f>
        <v>50</v>
      </c>
      <c r="I20" s="248">
        <f>IFERROR(VLOOKUP(C20,'Consolidated Master Sheet'!B:H,7,0),"")</f>
        <v>600</v>
      </c>
      <c r="J20" s="35"/>
      <c r="K20" s="1103">
        <f>IFERROR(J20*G20,0)</f>
        <v>0</v>
      </c>
      <c r="L20" s="157"/>
      <c r="M20" s="1029"/>
    </row>
    <row r="21" spans="1:13" ht="15.75">
      <c r="A21" s="157"/>
      <c r="B21" s="244"/>
      <c r="C21" s="249"/>
      <c r="D21" s="250"/>
      <c r="E21" s="251" t="str">
        <f>IFERROR(VLOOKUP(C21,'Consolidated Master Sheet'!B:D,3,0),"")</f>
        <v/>
      </c>
      <c r="F21" s="720">
        <f t="shared" si="2"/>
        <v>0</v>
      </c>
      <c r="G21" s="1707">
        <f t="shared" si="3"/>
        <v>0</v>
      </c>
      <c r="H21" s="200" t="str">
        <f>IFERROR(VLOOKUP(C21,'Consolidated Master Sheet'!B:H,6,0),"")</f>
        <v/>
      </c>
      <c r="I21" s="200" t="str">
        <f>IFERROR(VLOOKUP(C21,'Consolidated Master Sheet'!B:H,7,0),"")</f>
        <v/>
      </c>
      <c r="J21" s="68"/>
      <c r="K21" s="1106"/>
      <c r="L21" s="157"/>
      <c r="M21" s="1029"/>
    </row>
    <row r="22" spans="1:13" ht="15.75">
      <c r="A22" s="157" t="str">
        <f>IF(J22&gt;0,COUNT($J$4:J22),"")</f>
        <v/>
      </c>
      <c r="B22" s="244"/>
      <c r="C22" s="228" t="s">
        <v>1260</v>
      </c>
      <c r="D22" s="187" t="s">
        <v>8790</v>
      </c>
      <c r="E22" s="229">
        <f>IFERROR(VLOOKUP(C22,'Consolidated Master Sheet'!B:D,3,0),"")</f>
        <v>21.76</v>
      </c>
      <c r="F22" s="151">
        <f t="shared" si="2"/>
        <v>0</v>
      </c>
      <c r="G22" s="1020">
        <f t="shared" si="3"/>
        <v>0</v>
      </c>
      <c r="H22" s="230">
        <f>IFERROR(VLOOKUP(C22,'Consolidated Master Sheet'!B:H,6,0),"")</f>
        <v>35</v>
      </c>
      <c r="I22" s="230">
        <f>IFERROR(VLOOKUP(C22,'Consolidated Master Sheet'!B:H,7,0),"")</f>
        <v>210</v>
      </c>
      <c r="J22" s="27"/>
      <c r="K22" s="1102">
        <f>IFERROR(J22*G22,0)</f>
        <v>0</v>
      </c>
      <c r="L22" s="157"/>
      <c r="M22" s="1029"/>
    </row>
    <row r="23" spans="1:13" ht="15.75">
      <c r="A23" s="157" t="str">
        <f>IF(J23&gt;0,COUNT($J$4:J23),"")</f>
        <v/>
      </c>
      <c r="B23" s="244"/>
      <c r="C23" s="235" t="s">
        <v>1261</v>
      </c>
      <c r="D23" s="194" t="s">
        <v>8791</v>
      </c>
      <c r="E23" s="236">
        <f>IFERROR(VLOOKUP(C23,'Consolidated Master Sheet'!B:D,3,0),"")</f>
        <v>21.76</v>
      </c>
      <c r="F23" s="153">
        <f t="shared" si="2"/>
        <v>0</v>
      </c>
      <c r="G23" s="1028">
        <f t="shared" si="3"/>
        <v>0</v>
      </c>
      <c r="H23" s="237">
        <f>IFERROR(VLOOKUP(C23,'Consolidated Master Sheet'!B:H,6,0),"")</f>
        <v>30</v>
      </c>
      <c r="I23" s="237">
        <f>IFERROR(VLOOKUP(C23,'Consolidated Master Sheet'!B:H,7,0),"")</f>
        <v>360</v>
      </c>
      <c r="J23" s="32"/>
      <c r="K23" s="1103">
        <f>IFERROR(J23*G23,0)</f>
        <v>0</v>
      </c>
      <c r="L23" s="157"/>
      <c r="M23" s="1029"/>
    </row>
    <row r="24" spans="1:13" ht="15.75">
      <c r="A24" s="157" t="str">
        <f>IF(J24&gt;0,COUNT($J$4:J24),"")</f>
        <v/>
      </c>
      <c r="B24" s="244"/>
      <c r="C24" s="252"/>
      <c r="D24" s="199"/>
      <c r="E24" s="253" t="str">
        <f>IFERROR(VLOOKUP(C24,'Consolidated Master Sheet'!B:D,3,0),"")</f>
        <v/>
      </c>
      <c r="F24" s="1456">
        <f t="shared" si="2"/>
        <v>0</v>
      </c>
      <c r="G24" s="1708">
        <f t="shared" si="3"/>
        <v>0</v>
      </c>
      <c r="H24" s="254" t="str">
        <f>IFERROR(VLOOKUP(C24,'Consolidated Master Sheet'!B:H,6,0),"")</f>
        <v/>
      </c>
      <c r="I24" s="254" t="str">
        <f>IFERROR(VLOOKUP(C24,'Consolidated Master Sheet'!B:H,7,0),"")</f>
        <v/>
      </c>
      <c r="J24" s="30"/>
      <c r="K24" s="1107"/>
      <c r="L24" s="157"/>
      <c r="M24" s="1029"/>
    </row>
    <row r="25" spans="1:13" ht="15.75">
      <c r="A25" s="157" t="str">
        <f>IF(J25&gt;0,COUNT($J$4:J25),"")</f>
        <v/>
      </c>
      <c r="B25" s="244"/>
      <c r="C25" s="228" t="s">
        <v>1262</v>
      </c>
      <c r="D25" s="187" t="s">
        <v>8792</v>
      </c>
      <c r="E25" s="229">
        <f>IFERROR(VLOOKUP(C25,'Consolidated Master Sheet'!B:D,3,0),"")</f>
        <v>21.55</v>
      </c>
      <c r="F25" s="151">
        <f t="shared" si="2"/>
        <v>0</v>
      </c>
      <c r="G25" s="1020">
        <f t="shared" si="3"/>
        <v>0</v>
      </c>
      <c r="H25" s="230">
        <f>IFERROR(VLOOKUP(C25,'Consolidated Master Sheet'!B:H,6,0),"")</f>
        <v>50</v>
      </c>
      <c r="I25" s="230">
        <f>IFERROR(VLOOKUP(C25,'Consolidated Master Sheet'!B:H,7,0),"")</f>
        <v>300</v>
      </c>
      <c r="J25" s="31"/>
      <c r="K25" s="1102">
        <f>IFERROR(J25*G25,0)</f>
        <v>0</v>
      </c>
      <c r="L25" s="157"/>
      <c r="M25" s="1029"/>
    </row>
    <row r="26" spans="1:13" ht="15.75">
      <c r="A26" s="157" t="str">
        <f>IF(J26&gt;0,COUNT($J$4:J26),"")</f>
        <v/>
      </c>
      <c r="B26" s="244"/>
      <c r="C26" s="231" t="s">
        <v>1263</v>
      </c>
      <c r="D26" s="232" t="s">
        <v>8793</v>
      </c>
      <c r="E26" s="233">
        <f>IFERROR(VLOOKUP(C26,'Consolidated Master Sheet'!B:D,3,0),"")</f>
        <v>19.78</v>
      </c>
      <c r="F26" s="152">
        <f t="shared" si="2"/>
        <v>0</v>
      </c>
      <c r="G26" s="1020">
        <f t="shared" si="3"/>
        <v>0</v>
      </c>
      <c r="H26" s="234">
        <f>IFERROR(VLOOKUP(C26,'Consolidated Master Sheet'!B:H,6,0),"")</f>
        <v>50</v>
      </c>
      <c r="I26" s="234">
        <f>IFERROR(VLOOKUP(C26,'Consolidated Master Sheet'!B:H,7,0),"")</f>
        <v>300</v>
      </c>
      <c r="J26" s="28"/>
      <c r="K26" s="1102">
        <f>IFERROR(J26*G26,0)</f>
        <v>0</v>
      </c>
      <c r="L26" s="157"/>
      <c r="M26" s="1029"/>
    </row>
    <row r="27" spans="1:13" ht="15.75">
      <c r="A27" s="157" t="str">
        <f>IF(J27&gt;0,COUNT($J$4:J27),"")</f>
        <v/>
      </c>
      <c r="B27" s="244"/>
      <c r="C27" s="235" t="s">
        <v>1264</v>
      </c>
      <c r="D27" s="194" t="s">
        <v>8794</v>
      </c>
      <c r="E27" s="236">
        <f>IFERROR(VLOOKUP(C27,'Consolidated Master Sheet'!B:D,3,0),"")</f>
        <v>18.760000000000002</v>
      </c>
      <c r="F27" s="153">
        <f t="shared" si="2"/>
        <v>0</v>
      </c>
      <c r="G27" s="1028">
        <f t="shared" si="3"/>
        <v>0</v>
      </c>
      <c r="H27" s="237">
        <f>IFERROR(VLOOKUP(C27,'Consolidated Master Sheet'!B:H,6,0),"")</f>
        <v>40</v>
      </c>
      <c r="I27" s="237">
        <f>IFERROR(VLOOKUP(C27,'Consolidated Master Sheet'!B:H,7,0),"")</f>
        <v>240</v>
      </c>
      <c r="J27" s="32"/>
      <c r="K27" s="1103">
        <f>IFERROR(J27*G27,0)</f>
        <v>0</v>
      </c>
      <c r="L27" s="157"/>
      <c r="M27" s="1029"/>
    </row>
    <row r="28" spans="1:13" ht="15.75">
      <c r="A28" s="157" t="str">
        <f>IF(J28&gt;0,COUNT($J$4:J28),"")</f>
        <v/>
      </c>
      <c r="B28" s="244"/>
      <c r="C28" s="252"/>
      <c r="D28" s="199"/>
      <c r="E28" s="253" t="str">
        <f>IFERROR(VLOOKUP(C28,'Consolidated Master Sheet'!B:D,3,0),"")</f>
        <v/>
      </c>
      <c r="F28" s="1456">
        <f t="shared" si="2"/>
        <v>0</v>
      </c>
      <c r="G28" s="1708">
        <f t="shared" si="3"/>
        <v>0</v>
      </c>
      <c r="H28" s="254" t="str">
        <f>IFERROR(VLOOKUP(C28,'Consolidated Master Sheet'!B:H,6,0),"")</f>
        <v/>
      </c>
      <c r="I28" s="254" t="str">
        <f>IFERROR(VLOOKUP(C28,'Consolidated Master Sheet'!B:H,7,0),"")</f>
        <v/>
      </c>
      <c r="J28" s="30"/>
      <c r="K28" s="1107"/>
      <c r="L28" s="157"/>
      <c r="M28" s="1029"/>
    </row>
    <row r="29" spans="1:13" ht="15.75">
      <c r="A29" s="157" t="str">
        <f>IF(J29&gt;0,COUNT($J$4:J29),"")</f>
        <v/>
      </c>
      <c r="B29" s="244"/>
      <c r="C29" s="255" t="s">
        <v>1265</v>
      </c>
      <c r="D29" s="187" t="s">
        <v>8795</v>
      </c>
      <c r="E29" s="229">
        <f>IFERROR(VLOOKUP(C29,'Consolidated Master Sheet'!B:D,3,0),"")</f>
        <v>25.21</v>
      </c>
      <c r="F29" s="151">
        <f t="shared" si="2"/>
        <v>0</v>
      </c>
      <c r="G29" s="1020">
        <f t="shared" si="3"/>
        <v>0</v>
      </c>
      <c r="H29" s="230">
        <f>IFERROR(VLOOKUP(C29,'Consolidated Master Sheet'!B:H,6,0),"")</f>
        <v>35</v>
      </c>
      <c r="I29" s="230">
        <f>IFERROR(VLOOKUP(C29,'Consolidated Master Sheet'!B:H,7,0),"")</f>
        <v>210</v>
      </c>
      <c r="J29" s="31"/>
      <c r="K29" s="1102">
        <f>IFERROR(J29*G29,0)</f>
        <v>0</v>
      </c>
      <c r="L29" s="157"/>
      <c r="M29" s="1029"/>
    </row>
    <row r="30" spans="1:13" ht="15.75">
      <c r="A30" s="157" t="str">
        <f>IF(J30&gt;0,COUNT($J$4:J30),"")</f>
        <v/>
      </c>
      <c r="B30" s="244"/>
      <c r="C30" s="231" t="s">
        <v>1266</v>
      </c>
      <c r="D30" s="232" t="s">
        <v>8796</v>
      </c>
      <c r="E30" s="233">
        <f>IFERROR(VLOOKUP(C30,'Consolidated Master Sheet'!B:D,3,0),"")</f>
        <v>24.51</v>
      </c>
      <c r="F30" s="152">
        <f t="shared" si="2"/>
        <v>0</v>
      </c>
      <c r="G30" s="1020">
        <f t="shared" si="3"/>
        <v>0</v>
      </c>
      <c r="H30" s="234">
        <f>IFERROR(VLOOKUP(C30,'Consolidated Master Sheet'!B:H,6,0),"")</f>
        <v>30</v>
      </c>
      <c r="I30" s="234">
        <f>IFERROR(VLOOKUP(C30,'Consolidated Master Sheet'!B:H,7,0),"")</f>
        <v>180</v>
      </c>
      <c r="J30" s="28"/>
      <c r="K30" s="1102">
        <f>IFERROR(J30*G30,0)</f>
        <v>0</v>
      </c>
      <c r="L30" s="157"/>
      <c r="M30" s="1029"/>
    </row>
    <row r="31" spans="1:13" ht="15.75">
      <c r="A31" s="157" t="str">
        <f>IF(J31&gt;0,COUNT($J$4:J31),"")</f>
        <v/>
      </c>
      <c r="B31" s="244"/>
      <c r="C31" s="231" t="s">
        <v>1267</v>
      </c>
      <c r="D31" s="232" t="s">
        <v>8797</v>
      </c>
      <c r="E31" s="233">
        <f>IFERROR(VLOOKUP(C31,'Consolidated Master Sheet'!B:D,3,0),"")</f>
        <v>24.51</v>
      </c>
      <c r="F31" s="152">
        <f t="shared" si="2"/>
        <v>0</v>
      </c>
      <c r="G31" s="1020">
        <f t="shared" si="3"/>
        <v>0</v>
      </c>
      <c r="H31" s="234">
        <f>IFERROR(VLOOKUP(C31,'Consolidated Master Sheet'!B:H,6,0),"")</f>
        <v>30</v>
      </c>
      <c r="I31" s="234">
        <f>IFERROR(VLOOKUP(C31,'Consolidated Master Sheet'!B:H,7,0),"")</f>
        <v>180</v>
      </c>
      <c r="J31" s="33"/>
      <c r="K31" s="1102">
        <f>IFERROR(J31*G31,0)</f>
        <v>0</v>
      </c>
      <c r="L31" s="157"/>
      <c r="M31" s="1029"/>
    </row>
    <row r="32" spans="1:13" ht="15.75">
      <c r="A32" s="157" t="str">
        <f>IF(J32&gt;0,COUNT($J$4:J32),"")</f>
        <v/>
      </c>
      <c r="B32" s="244"/>
      <c r="C32" s="235" t="s">
        <v>1268</v>
      </c>
      <c r="D32" s="194" t="s">
        <v>8798</v>
      </c>
      <c r="E32" s="236">
        <f>IFERROR(VLOOKUP(C32,'Consolidated Master Sheet'!B:D,3,0),"")</f>
        <v>21.46</v>
      </c>
      <c r="F32" s="153">
        <f t="shared" si="2"/>
        <v>0</v>
      </c>
      <c r="G32" s="1028">
        <f t="shared" si="3"/>
        <v>0</v>
      </c>
      <c r="H32" s="237">
        <f>IFERROR(VLOOKUP(C32,'Consolidated Master Sheet'!B:H,6,0),"")</f>
        <v>60</v>
      </c>
      <c r="I32" s="237">
        <f>IFERROR(VLOOKUP(C32,'Consolidated Master Sheet'!B:H,7,0),"")</f>
        <v>180</v>
      </c>
      <c r="J32" s="29"/>
      <c r="K32" s="1103">
        <f>IFERROR(J32*G32,0)</f>
        <v>0</v>
      </c>
      <c r="L32" s="157"/>
      <c r="M32" s="1029"/>
    </row>
    <row r="33" spans="1:13" ht="15.75">
      <c r="A33" s="157" t="str">
        <f>IF(J33&gt;0,COUNT($J$4:J33),"")</f>
        <v/>
      </c>
      <c r="B33" s="244"/>
      <c r="C33" s="252"/>
      <c r="D33" s="199"/>
      <c r="E33" s="253" t="str">
        <f>IFERROR(VLOOKUP(C33,'Consolidated Master Sheet'!B:D,3,0),"")</f>
        <v/>
      </c>
      <c r="F33" s="1456">
        <f t="shared" si="2"/>
        <v>0</v>
      </c>
      <c r="G33" s="1708">
        <f t="shared" si="3"/>
        <v>0</v>
      </c>
      <c r="H33" s="254" t="str">
        <f>IFERROR(VLOOKUP(C33,'Consolidated Master Sheet'!B:H,6,0),"")</f>
        <v/>
      </c>
      <c r="I33" s="254" t="str">
        <f>IFERROR(VLOOKUP(C33,'Consolidated Master Sheet'!B:H,7,0),"")</f>
        <v/>
      </c>
      <c r="J33" s="30"/>
      <c r="K33" s="1107"/>
      <c r="L33" s="157"/>
      <c r="M33" s="1029"/>
    </row>
    <row r="34" spans="1:13" ht="15.75">
      <c r="A34" s="157" t="str">
        <f>IF(J34&gt;0,COUNT($J$4:J34),"")</f>
        <v/>
      </c>
      <c r="B34" s="244"/>
      <c r="C34" s="231" t="s">
        <v>1269</v>
      </c>
      <c r="D34" s="232" t="s">
        <v>8799</v>
      </c>
      <c r="E34" s="233">
        <f>IFERROR(VLOOKUP(C34,'Consolidated Master Sheet'!B:D,3,0),"")</f>
        <v>38.03</v>
      </c>
      <c r="F34" s="152">
        <f t="shared" si="2"/>
        <v>0</v>
      </c>
      <c r="G34" s="1020">
        <f t="shared" si="3"/>
        <v>0</v>
      </c>
      <c r="H34" s="234">
        <f>IFERROR(VLOOKUP(C34,'Consolidated Master Sheet'!B:H,6,0),"")</f>
        <v>45</v>
      </c>
      <c r="I34" s="234">
        <f>IFERROR(VLOOKUP(C34,'Consolidated Master Sheet'!B:H,7,0),"")</f>
        <v>135</v>
      </c>
      <c r="J34" s="33"/>
      <c r="K34" s="1102">
        <f>IFERROR(J34*G34,0)</f>
        <v>0</v>
      </c>
      <c r="L34" s="157"/>
      <c r="M34" s="1029"/>
    </row>
    <row r="35" spans="1:13" ht="15.75">
      <c r="A35" s="157" t="str">
        <f>IF(J35&gt;0,COUNT($J$4:J35),"")</f>
        <v/>
      </c>
      <c r="B35" s="244"/>
      <c r="C35" s="231" t="s">
        <v>1270</v>
      </c>
      <c r="D35" s="232" t="s">
        <v>8800</v>
      </c>
      <c r="E35" s="233">
        <f>IFERROR(VLOOKUP(C35,'Consolidated Master Sheet'!B:D,3,0),"")</f>
        <v>38.6</v>
      </c>
      <c r="F35" s="152">
        <f t="shared" si="2"/>
        <v>0</v>
      </c>
      <c r="G35" s="1020">
        <f t="shared" si="3"/>
        <v>0</v>
      </c>
      <c r="H35" s="234">
        <f>IFERROR(VLOOKUP(C35,'Consolidated Master Sheet'!B:H,6,0),"")</f>
        <v>30</v>
      </c>
      <c r="I35" s="234">
        <f>IFERROR(VLOOKUP(C35,'Consolidated Master Sheet'!B:H,7,0),"")</f>
        <v>120</v>
      </c>
      <c r="J35" s="28"/>
      <c r="K35" s="1102">
        <f>IFERROR(J35*G35,0)</f>
        <v>0</v>
      </c>
      <c r="L35" s="157"/>
      <c r="M35" s="1029"/>
    </row>
    <row r="36" spans="1:13" ht="15.75">
      <c r="A36" s="157" t="str">
        <f>IF(J36&gt;0,COUNT($J$4:J36),"")</f>
        <v/>
      </c>
      <c r="B36" s="244"/>
      <c r="C36" s="231" t="s">
        <v>1271</v>
      </c>
      <c r="D36" s="232" t="s">
        <v>8801</v>
      </c>
      <c r="E36" s="233">
        <f>IFERROR(VLOOKUP(C36,'Consolidated Master Sheet'!B:D,3,0),"")</f>
        <v>33.26</v>
      </c>
      <c r="F36" s="152">
        <f t="shared" si="2"/>
        <v>0</v>
      </c>
      <c r="G36" s="1020">
        <f t="shared" si="3"/>
        <v>0</v>
      </c>
      <c r="H36" s="234">
        <f>IFERROR(VLOOKUP(C36,'Consolidated Master Sheet'!B:H,6,0),"")</f>
        <v>30</v>
      </c>
      <c r="I36" s="234">
        <f>IFERROR(VLOOKUP(C36,'Consolidated Master Sheet'!B:H,7,0),"")</f>
        <v>120</v>
      </c>
      <c r="J36" s="33"/>
      <c r="K36" s="1102">
        <f>IFERROR(J36*G36,0)</f>
        <v>0</v>
      </c>
      <c r="L36" s="157"/>
      <c r="M36" s="1029"/>
    </row>
    <row r="37" spans="1:13" ht="15.75">
      <c r="A37" s="157" t="str">
        <f>IF(J37&gt;0,COUNT($J$4:J37),"")</f>
        <v/>
      </c>
      <c r="B37" s="244"/>
      <c r="C37" s="235" t="s">
        <v>1272</v>
      </c>
      <c r="D37" s="194" t="s">
        <v>8802</v>
      </c>
      <c r="E37" s="236">
        <f>IFERROR(VLOOKUP(C37,'Consolidated Master Sheet'!B:D,3,0),"")</f>
        <v>33.26</v>
      </c>
      <c r="F37" s="153">
        <f t="shared" si="2"/>
        <v>0</v>
      </c>
      <c r="G37" s="1028">
        <f t="shared" si="3"/>
        <v>0</v>
      </c>
      <c r="H37" s="237">
        <f>IFERROR(VLOOKUP(C37,'Consolidated Master Sheet'!B:H,6,0),"")</f>
        <v>25</v>
      </c>
      <c r="I37" s="237">
        <f>IFERROR(VLOOKUP(C37,'Consolidated Master Sheet'!B:H,7,0),"")</f>
        <v>100</v>
      </c>
      <c r="J37" s="29"/>
      <c r="K37" s="1103">
        <f>IFERROR(J37*G37,0)</f>
        <v>0</v>
      </c>
      <c r="L37" s="157"/>
      <c r="M37" s="1029"/>
    </row>
    <row r="38" spans="1:13" ht="15.75">
      <c r="A38" s="157" t="str">
        <f>IF(J38&gt;0,COUNT($J$4:J38),"")</f>
        <v/>
      </c>
      <c r="B38" s="244"/>
      <c r="C38" s="252"/>
      <c r="D38" s="199"/>
      <c r="E38" s="253" t="str">
        <f>IFERROR(VLOOKUP(C38,'Consolidated Master Sheet'!B:D,3,0),"")</f>
        <v/>
      </c>
      <c r="F38" s="1456">
        <f t="shared" si="2"/>
        <v>0</v>
      </c>
      <c r="G38" s="1708">
        <f t="shared" si="3"/>
        <v>0</v>
      </c>
      <c r="H38" s="254" t="str">
        <f>IFERROR(VLOOKUP(C38,'Consolidated Master Sheet'!B:H,6,0),"")</f>
        <v/>
      </c>
      <c r="I38" s="254" t="str">
        <f>IFERROR(VLOOKUP(C38,'Consolidated Master Sheet'!B:H,7,0),"")</f>
        <v/>
      </c>
      <c r="J38" s="30"/>
      <c r="K38" s="1107"/>
      <c r="L38" s="157"/>
      <c r="M38" s="1029"/>
    </row>
    <row r="39" spans="1:13" ht="15.75">
      <c r="A39" s="157" t="str">
        <f>IF(J39&gt;0,COUNT($J$4:J39),"")</f>
        <v/>
      </c>
      <c r="B39" s="244"/>
      <c r="C39" s="231" t="s">
        <v>1273</v>
      </c>
      <c r="D39" s="232" t="s">
        <v>8803</v>
      </c>
      <c r="E39" s="233">
        <f>IFERROR(VLOOKUP(C39,'Consolidated Master Sheet'!B:D,3,0),"")</f>
        <v>47.9</v>
      </c>
      <c r="F39" s="152">
        <f t="shared" si="2"/>
        <v>0</v>
      </c>
      <c r="G39" s="1020">
        <f t="shared" si="3"/>
        <v>0</v>
      </c>
      <c r="H39" s="234">
        <f>IFERROR(VLOOKUP(C39,'Consolidated Master Sheet'!B:H,6,0),"")</f>
        <v>25</v>
      </c>
      <c r="I39" s="234">
        <f>IFERROR(VLOOKUP(C39,'Consolidated Master Sheet'!B:H,7,0),"")</f>
        <v>75</v>
      </c>
      <c r="J39" s="33"/>
      <c r="K39" s="1102">
        <f>IFERROR(J39*G39,0)</f>
        <v>0</v>
      </c>
      <c r="L39" s="157"/>
      <c r="M39" s="1029"/>
    </row>
    <row r="40" spans="1:13" ht="15.75">
      <c r="A40" s="157" t="str">
        <f>IF(J40&gt;0,COUNT($J$4:J40),"")</f>
        <v/>
      </c>
      <c r="B40" s="244"/>
      <c r="C40" s="231" t="s">
        <v>1274</v>
      </c>
      <c r="D40" s="232" t="s">
        <v>8804</v>
      </c>
      <c r="E40" s="233">
        <f>IFERROR(VLOOKUP(C40,'Consolidated Master Sheet'!B:D,3,0),"")</f>
        <v>41.59</v>
      </c>
      <c r="F40" s="152">
        <f t="shared" si="2"/>
        <v>0</v>
      </c>
      <c r="G40" s="1020">
        <f t="shared" si="3"/>
        <v>0</v>
      </c>
      <c r="H40" s="234">
        <f>IFERROR(VLOOKUP(C40,'Consolidated Master Sheet'!B:H,6,0),"")</f>
        <v>25</v>
      </c>
      <c r="I40" s="234">
        <f>IFERROR(VLOOKUP(C40,'Consolidated Master Sheet'!B:H,7,0),"")</f>
        <v>75</v>
      </c>
      <c r="J40" s="28"/>
      <c r="K40" s="1102">
        <f>IFERROR(J40*G40,0)</f>
        <v>0</v>
      </c>
      <c r="L40" s="157"/>
      <c r="M40" s="1029"/>
    </row>
    <row r="41" spans="1:13" ht="15.75">
      <c r="A41" s="157" t="str">
        <f>IF(J41&gt;0,COUNT($J$4:J41),"")</f>
        <v/>
      </c>
      <c r="B41" s="244"/>
      <c r="C41" s="235" t="s">
        <v>1275</v>
      </c>
      <c r="D41" s="194" t="s">
        <v>8805</v>
      </c>
      <c r="E41" s="236">
        <f>IFERROR(VLOOKUP(C41,'Consolidated Master Sheet'!B:D,3,0),"")</f>
        <v>41.59</v>
      </c>
      <c r="F41" s="153">
        <f t="shared" si="2"/>
        <v>0</v>
      </c>
      <c r="G41" s="1028">
        <f t="shared" si="3"/>
        <v>0</v>
      </c>
      <c r="H41" s="237">
        <f>IFERROR(VLOOKUP(C41,'Consolidated Master Sheet'!B:H,6,0),"")</f>
        <v>15</v>
      </c>
      <c r="I41" s="237">
        <f>IFERROR(VLOOKUP(C41,'Consolidated Master Sheet'!B:H,7,0),"")</f>
        <v>60</v>
      </c>
      <c r="J41" s="32"/>
      <c r="K41" s="1103">
        <f>IFERROR(J41*G41,0)</f>
        <v>0</v>
      </c>
      <c r="L41" s="157"/>
      <c r="M41" s="1029"/>
    </row>
    <row r="42" spans="1:13" ht="15.75">
      <c r="A42" s="157" t="str">
        <f>IF(J42&gt;0,COUNT($J$4:J42),"")</f>
        <v/>
      </c>
      <c r="B42" s="244"/>
      <c r="C42" s="252"/>
      <c r="D42" s="199"/>
      <c r="E42" s="253" t="str">
        <f>IFERROR(VLOOKUP(C42,'Consolidated Master Sheet'!B:D,3,0),"")</f>
        <v/>
      </c>
      <c r="F42" s="1456">
        <f t="shared" si="2"/>
        <v>0</v>
      </c>
      <c r="G42" s="1708">
        <f t="shared" si="3"/>
        <v>0</v>
      </c>
      <c r="H42" s="254" t="str">
        <f>IFERROR(VLOOKUP(C42,'Consolidated Master Sheet'!B:H,6,0),"")</f>
        <v/>
      </c>
      <c r="I42" s="254" t="str">
        <f>IFERROR(VLOOKUP(C42,'Consolidated Master Sheet'!B:H,7,0),"")</f>
        <v/>
      </c>
      <c r="J42" s="30"/>
      <c r="K42" s="1107"/>
      <c r="L42" s="157"/>
      <c r="M42" s="1029"/>
    </row>
    <row r="43" spans="1:13" ht="15.75">
      <c r="A43" s="157" t="str">
        <f>IF(J43&gt;0,COUNT($J$4:J43),"")</f>
        <v/>
      </c>
      <c r="B43" s="244"/>
      <c r="C43" s="228" t="s">
        <v>1276</v>
      </c>
      <c r="D43" s="187" t="s">
        <v>8806</v>
      </c>
      <c r="E43" s="229">
        <f>IFERROR(VLOOKUP(C43,'Consolidated Master Sheet'!B:D,3,0),"")</f>
        <v>60.8</v>
      </c>
      <c r="F43" s="151">
        <f t="shared" si="2"/>
        <v>0</v>
      </c>
      <c r="G43" s="1020">
        <f t="shared" si="3"/>
        <v>0</v>
      </c>
      <c r="H43" s="230">
        <f>IFERROR(VLOOKUP(C43,'Consolidated Master Sheet'!B:H,6,0),"")</f>
        <v>20</v>
      </c>
      <c r="I43" s="230">
        <f>IFERROR(VLOOKUP(C43,'Consolidated Master Sheet'!B:H,7,0),"")</f>
        <v>60</v>
      </c>
      <c r="J43" s="31"/>
      <c r="K43" s="1102">
        <f>IFERROR(J43*G43,0)</f>
        <v>0</v>
      </c>
      <c r="L43" s="157"/>
      <c r="M43" s="1029"/>
    </row>
    <row r="44" spans="1:13" ht="15.75">
      <c r="A44" s="157" t="str">
        <f>IF(J44&gt;0,COUNT($J$4:J44),"")</f>
        <v/>
      </c>
      <c r="B44" s="244"/>
      <c r="C44" s="231" t="s">
        <v>1277</v>
      </c>
      <c r="D44" s="232" t="s">
        <v>8807</v>
      </c>
      <c r="E44" s="233">
        <f>IFERROR(VLOOKUP(C44,'Consolidated Master Sheet'!B:D,3,0),"")</f>
        <v>68.599999999999994</v>
      </c>
      <c r="F44" s="152">
        <f t="shared" si="2"/>
        <v>0</v>
      </c>
      <c r="G44" s="1020">
        <f t="shared" si="3"/>
        <v>0</v>
      </c>
      <c r="H44" s="234">
        <f>IFERROR(VLOOKUP(C44,'Consolidated Master Sheet'!B:H,6,0),"")</f>
        <v>15</v>
      </c>
      <c r="I44" s="234">
        <f>IFERROR(VLOOKUP(C44,'Consolidated Master Sheet'!B:H,7,0),"")</f>
        <v>60</v>
      </c>
      <c r="J44" s="28"/>
      <c r="K44" s="1102">
        <f>IFERROR(J44*G44,0)</f>
        <v>0</v>
      </c>
      <c r="L44" s="157"/>
      <c r="M44" s="1029"/>
    </row>
    <row r="45" spans="1:13" ht="15.75">
      <c r="A45" s="157" t="str">
        <f>IF(J45&gt;0,COUNT($J$4:J45),"")</f>
        <v/>
      </c>
      <c r="B45" s="244"/>
      <c r="C45" s="231" t="s">
        <v>1278</v>
      </c>
      <c r="D45" s="232" t="s">
        <v>8808</v>
      </c>
      <c r="E45" s="233">
        <f>IFERROR(VLOOKUP(C45,'Consolidated Master Sheet'!B:D,3,0),"")</f>
        <v>60.8</v>
      </c>
      <c r="F45" s="152">
        <f t="shared" si="2"/>
        <v>0</v>
      </c>
      <c r="G45" s="1020">
        <f t="shared" si="3"/>
        <v>0</v>
      </c>
      <c r="H45" s="234">
        <f>IFERROR(VLOOKUP(C45,'Consolidated Master Sheet'!B:H,6,0),"")</f>
        <v>25</v>
      </c>
      <c r="I45" s="234">
        <f>IFERROR(VLOOKUP(C45,'Consolidated Master Sheet'!B:H,7,0),"")</f>
        <v>50</v>
      </c>
      <c r="J45" s="33"/>
      <c r="K45" s="1102">
        <f>IFERROR(J45*G45,0)</f>
        <v>0</v>
      </c>
      <c r="L45" s="157"/>
      <c r="M45" s="1029"/>
    </row>
    <row r="46" spans="1:13" ht="15.75">
      <c r="A46" s="157" t="str">
        <f>IF(J46&gt;0,COUNT($J$4:J46),"")</f>
        <v/>
      </c>
      <c r="B46" s="244"/>
      <c r="C46" s="235" t="s">
        <v>1279</v>
      </c>
      <c r="D46" s="194" t="s">
        <v>8809</v>
      </c>
      <c r="E46" s="236">
        <f>IFERROR(VLOOKUP(C46,'Consolidated Master Sheet'!B:D,3,0),"")</f>
        <v>52.5</v>
      </c>
      <c r="F46" s="153">
        <f t="shared" si="2"/>
        <v>0</v>
      </c>
      <c r="G46" s="1028">
        <f t="shared" si="3"/>
        <v>0</v>
      </c>
      <c r="H46" s="237">
        <f>IFERROR(VLOOKUP(C46,'Consolidated Master Sheet'!B:H,6,0),"")</f>
        <v>12</v>
      </c>
      <c r="I46" s="237">
        <f>IFERROR(VLOOKUP(C46,'Consolidated Master Sheet'!B:H,7,0),"")</f>
        <v>48</v>
      </c>
      <c r="J46" s="29"/>
      <c r="K46" s="1103">
        <f>IFERROR(J46*G46,0)</f>
        <v>0</v>
      </c>
      <c r="L46" s="157"/>
      <c r="M46" s="1029"/>
    </row>
    <row r="47" spans="1:13" ht="15.75">
      <c r="A47" s="157" t="str">
        <f>IF(J47&gt;0,COUNT($J$4:J47),"")</f>
        <v/>
      </c>
      <c r="B47" s="244"/>
      <c r="C47" s="252"/>
      <c r="D47" s="199"/>
      <c r="E47" s="253" t="str">
        <f>IFERROR(VLOOKUP(C47,'Consolidated Master Sheet'!B:D,3,0),"")</f>
        <v/>
      </c>
      <c r="F47" s="1456">
        <f t="shared" si="2"/>
        <v>0</v>
      </c>
      <c r="G47" s="1708">
        <f t="shared" si="3"/>
        <v>0</v>
      </c>
      <c r="H47" s="254" t="str">
        <f>IFERROR(VLOOKUP(C47,'Consolidated Master Sheet'!B:H,6,0),"")</f>
        <v/>
      </c>
      <c r="I47" s="254" t="str">
        <f>IFERROR(VLOOKUP(C47,'Consolidated Master Sheet'!B:H,7,0),"")</f>
        <v/>
      </c>
      <c r="J47" s="30"/>
      <c r="K47" s="1107"/>
      <c r="L47" s="157"/>
      <c r="M47" s="1029"/>
    </row>
    <row r="48" spans="1:13" ht="15.75">
      <c r="A48" s="157" t="str">
        <f>IF(J48&gt;0,COUNT($J$4:J48),"")</f>
        <v/>
      </c>
      <c r="B48" s="244"/>
      <c r="C48" s="231" t="s">
        <v>1280</v>
      </c>
      <c r="D48" s="232" t="s">
        <v>8810</v>
      </c>
      <c r="E48" s="233">
        <f>IFERROR(VLOOKUP(C48,'Consolidated Master Sheet'!B:D,3,0),"")</f>
        <v>99.19</v>
      </c>
      <c r="F48" s="152">
        <f t="shared" si="2"/>
        <v>0</v>
      </c>
      <c r="G48" s="1020">
        <f t="shared" si="3"/>
        <v>0</v>
      </c>
      <c r="H48" s="234">
        <f>IFERROR(VLOOKUP(C48,'Consolidated Master Sheet'!B:H,6,0),"")</f>
        <v>12</v>
      </c>
      <c r="I48" s="234">
        <f>IFERROR(VLOOKUP(C48,'Consolidated Master Sheet'!B:H,7,0),"")</f>
        <v>36</v>
      </c>
      <c r="J48" s="28"/>
      <c r="K48" s="1102">
        <f t="shared" ref="K48:K52" si="5">IFERROR(J48*G48,0)</f>
        <v>0</v>
      </c>
      <c r="L48" s="157"/>
      <c r="M48" s="1029"/>
    </row>
    <row r="49" spans="1:13" ht="15.75">
      <c r="A49" s="157" t="str">
        <f>IF(J49&gt;0,COUNT($J$4:J49),"")</f>
        <v/>
      </c>
      <c r="B49" s="244"/>
      <c r="C49" s="231" t="s">
        <v>1281</v>
      </c>
      <c r="D49" s="232" t="s">
        <v>8811</v>
      </c>
      <c r="E49" s="233">
        <f>IFERROR(VLOOKUP(C49,'Consolidated Master Sheet'!B:D,3,0),"")</f>
        <v>87.21</v>
      </c>
      <c r="F49" s="152">
        <f t="shared" si="2"/>
        <v>0</v>
      </c>
      <c r="G49" s="1020">
        <f t="shared" si="3"/>
        <v>0</v>
      </c>
      <c r="H49" s="234">
        <f>IFERROR(VLOOKUP(C49,'Consolidated Master Sheet'!B:H,6,0),"")</f>
        <v>12</v>
      </c>
      <c r="I49" s="234">
        <f>IFERROR(VLOOKUP(C49,'Consolidated Master Sheet'!B:H,7,0),"")</f>
        <v>36</v>
      </c>
      <c r="J49" s="33"/>
      <c r="K49" s="1102">
        <f t="shared" si="5"/>
        <v>0</v>
      </c>
      <c r="L49" s="157"/>
      <c r="M49" s="1029"/>
    </row>
    <row r="50" spans="1:13" ht="15.75">
      <c r="A50" s="157" t="str">
        <f>IF(J50&gt;0,COUNT($J$4:J50),"")</f>
        <v/>
      </c>
      <c r="B50" s="244"/>
      <c r="C50" s="231" t="s">
        <v>1282</v>
      </c>
      <c r="D50" s="232" t="s">
        <v>8812</v>
      </c>
      <c r="E50" s="233">
        <f>IFERROR(VLOOKUP(C50,'Consolidated Master Sheet'!B:D,3,0),"")</f>
        <v>82.52</v>
      </c>
      <c r="F50" s="152">
        <f t="shared" si="2"/>
        <v>0</v>
      </c>
      <c r="G50" s="1020">
        <f t="shared" si="3"/>
        <v>0</v>
      </c>
      <c r="H50" s="234">
        <f>IFERROR(VLOOKUP(C50,'Consolidated Master Sheet'!B:H,6,0),"")</f>
        <v>12</v>
      </c>
      <c r="I50" s="234">
        <f>IFERROR(VLOOKUP(C50,'Consolidated Master Sheet'!B:H,7,0),"")</f>
        <v>36</v>
      </c>
      <c r="J50" s="28"/>
      <c r="K50" s="1102">
        <f t="shared" si="5"/>
        <v>0</v>
      </c>
      <c r="L50" s="157"/>
      <c r="M50" s="1029"/>
    </row>
    <row r="51" spans="1:13" ht="15.75">
      <c r="A51" s="157" t="str">
        <f>IF(J51&gt;0,COUNT($J$4:J51),"")</f>
        <v/>
      </c>
      <c r="B51" s="244"/>
      <c r="C51" s="231" t="s">
        <v>1283</v>
      </c>
      <c r="D51" s="232" t="s">
        <v>8813</v>
      </c>
      <c r="E51" s="233">
        <f>IFERROR(VLOOKUP(C51,'Consolidated Master Sheet'!B:D,3,0),"")</f>
        <v>87.21</v>
      </c>
      <c r="F51" s="152">
        <f t="shared" si="2"/>
        <v>0</v>
      </c>
      <c r="G51" s="1020">
        <f t="shared" si="3"/>
        <v>0</v>
      </c>
      <c r="H51" s="234">
        <f>IFERROR(VLOOKUP(C51,'Consolidated Master Sheet'!B:H,6,0),"")</f>
        <v>9</v>
      </c>
      <c r="I51" s="234">
        <f>IFERROR(VLOOKUP(C51,'Consolidated Master Sheet'!B:H,7,0),"")</f>
        <v>27</v>
      </c>
      <c r="J51" s="33"/>
      <c r="K51" s="1102">
        <f t="shared" si="5"/>
        <v>0</v>
      </c>
      <c r="L51" s="157"/>
      <c r="M51" s="1029"/>
    </row>
    <row r="52" spans="1:13" ht="15.75">
      <c r="A52" s="157" t="str">
        <f>IF(J52&gt;0,COUNT($J$4:J52),"")</f>
        <v/>
      </c>
      <c r="B52" s="244"/>
      <c r="C52" s="235" t="s">
        <v>1284</v>
      </c>
      <c r="D52" s="194" t="s">
        <v>8814</v>
      </c>
      <c r="E52" s="236">
        <f>IFERROR(VLOOKUP(C52,'Consolidated Master Sheet'!B:D,3,0),"")</f>
        <v>76.28</v>
      </c>
      <c r="F52" s="153">
        <f t="shared" si="2"/>
        <v>0</v>
      </c>
      <c r="G52" s="1028">
        <f t="shared" si="3"/>
        <v>0</v>
      </c>
      <c r="H52" s="237">
        <f>IFERROR(VLOOKUP(C52,'Consolidated Master Sheet'!B:H,6,0),"")</f>
        <v>9</v>
      </c>
      <c r="I52" s="237">
        <f>IFERROR(VLOOKUP(C52,'Consolidated Master Sheet'!B:H,7,0),"")</f>
        <v>27</v>
      </c>
      <c r="J52" s="29"/>
      <c r="K52" s="1103">
        <f t="shared" si="5"/>
        <v>0</v>
      </c>
      <c r="L52" s="157"/>
      <c r="M52" s="1029"/>
    </row>
    <row r="53" spans="1:13" ht="15.75">
      <c r="A53" s="157" t="str">
        <f>IF(J53&gt;0,COUNT($J$4:J53),"")</f>
        <v/>
      </c>
      <c r="B53" s="244"/>
      <c r="C53" s="252"/>
      <c r="D53" s="199"/>
      <c r="E53" s="253" t="str">
        <f>IFERROR(VLOOKUP(C53,'Consolidated Master Sheet'!B:D,3,0),"")</f>
        <v/>
      </c>
      <c r="F53" s="1456">
        <f t="shared" si="2"/>
        <v>0</v>
      </c>
      <c r="G53" s="1708">
        <f t="shared" si="3"/>
        <v>0</v>
      </c>
      <c r="H53" s="254" t="str">
        <f>IFERROR(VLOOKUP(C53,'Consolidated Master Sheet'!B:H,6,0),"")</f>
        <v/>
      </c>
      <c r="I53" s="254" t="str">
        <f>IFERROR(VLOOKUP(C53,'Consolidated Master Sheet'!B:H,7,0),"")</f>
        <v/>
      </c>
      <c r="J53" s="30"/>
      <c r="K53" s="1107"/>
      <c r="L53" s="157"/>
      <c r="M53" s="1029"/>
    </row>
    <row r="54" spans="1:13" ht="15.75">
      <c r="A54" s="157" t="str">
        <f>IF(J54&gt;0,COUNT($J$4:J54),"")</f>
        <v/>
      </c>
      <c r="B54" s="244"/>
      <c r="C54" s="231" t="s">
        <v>1285</v>
      </c>
      <c r="D54" s="232" t="s">
        <v>8815</v>
      </c>
      <c r="E54" s="233">
        <f>IFERROR(VLOOKUP(C54,'Consolidated Master Sheet'!B:D,3,0),"")</f>
        <v>221.8</v>
      </c>
      <c r="F54" s="152">
        <f t="shared" si="2"/>
        <v>0</v>
      </c>
      <c r="G54" s="1020">
        <f t="shared" si="3"/>
        <v>0</v>
      </c>
      <c r="H54" s="234">
        <f>IFERROR(VLOOKUP(C54,'Consolidated Master Sheet'!B:H,6,0),"")</f>
        <v>1</v>
      </c>
      <c r="I54" s="234">
        <f>IFERROR(VLOOKUP(C54,'Consolidated Master Sheet'!B:H,7,0),"")</f>
        <v>40</v>
      </c>
      <c r="J54" s="33"/>
      <c r="K54" s="1102">
        <f t="shared" ref="K54:K58" si="6">IFERROR(J54*G54,0)</f>
        <v>0</v>
      </c>
      <c r="L54" s="157"/>
      <c r="M54" s="1029"/>
    </row>
    <row r="55" spans="1:13" ht="15.75">
      <c r="A55" s="157" t="str">
        <f>IF(J55&gt;0,COUNT($J$4:J55),"")</f>
        <v/>
      </c>
      <c r="B55" s="244"/>
      <c r="C55" s="231" t="s">
        <v>1286</v>
      </c>
      <c r="D55" s="232" t="s">
        <v>8816</v>
      </c>
      <c r="E55" s="233">
        <f>IFERROR(VLOOKUP(C55,'Consolidated Master Sheet'!B:D,3,0),"")</f>
        <v>221.8</v>
      </c>
      <c r="F55" s="152">
        <f t="shared" si="2"/>
        <v>0</v>
      </c>
      <c r="G55" s="1020">
        <f t="shared" si="3"/>
        <v>0</v>
      </c>
      <c r="H55" s="234">
        <f>IFERROR(VLOOKUP(C55,'Consolidated Master Sheet'!B:H,6,0),"")</f>
        <v>10</v>
      </c>
      <c r="I55" s="234">
        <f>IFERROR(VLOOKUP(C55,'Consolidated Master Sheet'!B:H,7,0),"")</f>
        <v>20</v>
      </c>
      <c r="J55" s="28"/>
      <c r="K55" s="1102">
        <f t="shared" si="6"/>
        <v>0</v>
      </c>
      <c r="L55" s="157"/>
      <c r="M55" s="1029"/>
    </row>
    <row r="56" spans="1:13" ht="15.75">
      <c r="A56" s="157" t="str">
        <f>IF(J56&gt;0,COUNT($J$4:J56),"")</f>
        <v/>
      </c>
      <c r="B56" s="244"/>
      <c r="C56" s="231" t="s">
        <v>1287</v>
      </c>
      <c r="D56" s="232" t="s">
        <v>8817</v>
      </c>
      <c r="E56" s="233">
        <f>IFERROR(VLOOKUP(C56,'Consolidated Master Sheet'!B:D,3,0),"")</f>
        <v>221.8</v>
      </c>
      <c r="F56" s="152">
        <f t="shared" si="2"/>
        <v>0</v>
      </c>
      <c r="G56" s="1020">
        <f t="shared" si="3"/>
        <v>0</v>
      </c>
      <c r="H56" s="234">
        <f>IFERROR(VLOOKUP(C56,'Consolidated Master Sheet'!B:H,6,0),"")</f>
        <v>10</v>
      </c>
      <c r="I56" s="234">
        <f>IFERROR(VLOOKUP(C56,'Consolidated Master Sheet'!B:H,7,0),"")</f>
        <v>20</v>
      </c>
      <c r="J56" s="33"/>
      <c r="K56" s="1102">
        <f t="shared" si="6"/>
        <v>0</v>
      </c>
      <c r="L56" s="157"/>
      <c r="M56" s="1029"/>
    </row>
    <row r="57" spans="1:13" ht="15.75">
      <c r="A57" s="157" t="str">
        <f>IF(J57&gt;0,COUNT($J$4:J57),"")</f>
        <v/>
      </c>
      <c r="B57" s="244"/>
      <c r="C57" s="231" t="s">
        <v>1288</v>
      </c>
      <c r="D57" s="232" t="s">
        <v>8818</v>
      </c>
      <c r="E57" s="233">
        <f>IFERROR(VLOOKUP(C57,'Consolidated Master Sheet'!B:D,3,0),"")</f>
        <v>226.89</v>
      </c>
      <c r="F57" s="152">
        <f t="shared" si="2"/>
        <v>0</v>
      </c>
      <c r="G57" s="1020">
        <f t="shared" si="3"/>
        <v>0</v>
      </c>
      <c r="H57" s="234">
        <f>IFERROR(VLOOKUP(C57,'Consolidated Master Sheet'!B:H,6,0),"")</f>
        <v>7</v>
      </c>
      <c r="I57" s="234">
        <f>IFERROR(VLOOKUP(C57,'Consolidated Master Sheet'!B:H,7,0),"")</f>
        <v>14</v>
      </c>
      <c r="J57" s="28"/>
      <c r="K57" s="1102">
        <f t="shared" si="6"/>
        <v>0</v>
      </c>
      <c r="L57" s="157"/>
      <c r="M57" s="1029"/>
    </row>
    <row r="58" spans="1:13" ht="15.75">
      <c r="A58" s="157" t="str">
        <f>IF(J58&gt;0,COUNT($J$4:J58),"")</f>
        <v/>
      </c>
      <c r="B58" s="244"/>
      <c r="C58" s="235" t="s">
        <v>1289</v>
      </c>
      <c r="D58" s="194" t="s">
        <v>8819</v>
      </c>
      <c r="E58" s="236">
        <f>IFERROR(VLOOKUP(C58,'Consolidated Master Sheet'!B:D,3,0),"")</f>
        <v>194.62</v>
      </c>
      <c r="F58" s="153">
        <f t="shared" si="2"/>
        <v>0</v>
      </c>
      <c r="G58" s="1028">
        <f t="shared" si="3"/>
        <v>0</v>
      </c>
      <c r="H58" s="237">
        <f>IFERROR(VLOOKUP(C58,'Consolidated Master Sheet'!B:H,6,0),"")</f>
        <v>7</v>
      </c>
      <c r="I58" s="237">
        <f>IFERROR(VLOOKUP(C58,'Consolidated Master Sheet'!B:H,7,0),"")</f>
        <v>14</v>
      </c>
      <c r="J58" s="32"/>
      <c r="K58" s="1103">
        <f t="shared" si="6"/>
        <v>0</v>
      </c>
      <c r="L58" s="157"/>
      <c r="M58" s="1029"/>
    </row>
    <row r="59" spans="1:13" ht="15.75">
      <c r="A59" s="157" t="str">
        <f>IF(J59&gt;0,COUNT($J$4:J59),"")</f>
        <v/>
      </c>
      <c r="B59" s="244"/>
      <c r="C59" s="252"/>
      <c r="D59" s="199"/>
      <c r="E59" s="253" t="str">
        <f>IFERROR(VLOOKUP(C59,'Consolidated Master Sheet'!B:D,3,0),"")</f>
        <v/>
      </c>
      <c r="F59" s="1456">
        <f t="shared" si="2"/>
        <v>0</v>
      </c>
      <c r="G59" s="1708">
        <f t="shared" si="3"/>
        <v>0</v>
      </c>
      <c r="H59" s="254" t="str">
        <f>IFERROR(VLOOKUP(C59,'Consolidated Master Sheet'!B:H,6,0),"")</f>
        <v/>
      </c>
      <c r="I59" s="254" t="str">
        <f>IFERROR(VLOOKUP(C59,'Consolidated Master Sheet'!B:H,7,0),"")</f>
        <v/>
      </c>
      <c r="J59" s="30"/>
      <c r="K59" s="1107"/>
      <c r="L59" s="157"/>
      <c r="M59" s="1029"/>
    </row>
    <row r="60" spans="1:13" ht="15.75">
      <c r="A60" s="157" t="str">
        <f>IF(J60&gt;0,COUNT($J$4:J60),"")</f>
        <v/>
      </c>
      <c r="B60" s="244"/>
      <c r="C60" s="231" t="s">
        <v>1290</v>
      </c>
      <c r="D60" s="232" t="s">
        <v>8820</v>
      </c>
      <c r="E60" s="233">
        <f>IFERROR(VLOOKUP(C60,'Consolidated Master Sheet'!B:D,3,0),"")</f>
        <v>309.12</v>
      </c>
      <c r="F60" s="152">
        <f t="shared" si="2"/>
        <v>0</v>
      </c>
      <c r="G60" s="1020">
        <f t="shared" si="3"/>
        <v>0</v>
      </c>
      <c r="H60" s="234">
        <f>IFERROR(VLOOKUP(C60,'Consolidated Master Sheet'!B:H,6,0),"")</f>
        <v>1</v>
      </c>
      <c r="I60" s="234">
        <f>IFERROR(VLOOKUP(C60,'Consolidated Master Sheet'!B:H,7,0),"")</f>
        <v>48</v>
      </c>
      <c r="J60" s="28"/>
      <c r="K60" s="1102">
        <f t="shared" ref="K60:K65" si="7">IFERROR(J60*G60,0)</f>
        <v>0</v>
      </c>
      <c r="L60" s="157"/>
      <c r="M60" s="1029"/>
    </row>
    <row r="61" spans="1:13" ht="15.75">
      <c r="A61" s="157" t="str">
        <f>IF(J61&gt;0,COUNT($J$4:J61),"")</f>
        <v/>
      </c>
      <c r="B61" s="244"/>
      <c r="C61" s="231" t="s">
        <v>1291</v>
      </c>
      <c r="D61" s="232" t="s">
        <v>8821</v>
      </c>
      <c r="E61" s="233">
        <f>IFERROR(VLOOKUP(C61,'Consolidated Master Sheet'!B:D,3,0),"")</f>
        <v>309.12</v>
      </c>
      <c r="F61" s="152">
        <f t="shared" si="2"/>
        <v>0</v>
      </c>
      <c r="G61" s="1020">
        <f t="shared" si="3"/>
        <v>0</v>
      </c>
      <c r="H61" s="234">
        <f>IFERROR(VLOOKUP(C61,'Consolidated Master Sheet'!B:H,6,0),"")</f>
        <v>6</v>
      </c>
      <c r="I61" s="234">
        <f>IFERROR(VLOOKUP(C61,'Consolidated Master Sheet'!B:H,7,0),"")</f>
        <v>12</v>
      </c>
      <c r="J61" s="33"/>
      <c r="K61" s="1102">
        <f t="shared" si="7"/>
        <v>0</v>
      </c>
      <c r="L61" s="157"/>
      <c r="M61" s="1029"/>
    </row>
    <row r="62" spans="1:13" ht="15.75">
      <c r="A62" s="157" t="str">
        <f>IF(J62&gt;0,COUNT($J$4:J62),"")</f>
        <v/>
      </c>
      <c r="B62" s="244"/>
      <c r="C62" s="231" t="s">
        <v>1292</v>
      </c>
      <c r="D62" s="232" t="s">
        <v>8822</v>
      </c>
      <c r="E62" s="233">
        <f>IFERROR(VLOOKUP(C62,'Consolidated Master Sheet'!B:D,3,0),"")</f>
        <v>309.12</v>
      </c>
      <c r="F62" s="152">
        <f t="shared" si="2"/>
        <v>0</v>
      </c>
      <c r="G62" s="1020">
        <f t="shared" si="3"/>
        <v>0</v>
      </c>
      <c r="H62" s="234">
        <f>IFERROR(VLOOKUP(C62,'Consolidated Master Sheet'!B:H,6,0),"")</f>
        <v>6</v>
      </c>
      <c r="I62" s="234">
        <f>IFERROR(VLOOKUP(C62,'Consolidated Master Sheet'!B:H,7,0),"")</f>
        <v>12</v>
      </c>
      <c r="J62" s="28"/>
      <c r="K62" s="1102">
        <f t="shared" si="7"/>
        <v>0</v>
      </c>
      <c r="L62" s="157"/>
      <c r="M62" s="1029"/>
    </row>
    <row r="63" spans="1:13" ht="15.75">
      <c r="A63" s="157" t="str">
        <f>IF(J63&gt;0,COUNT($J$4:J63),"")</f>
        <v/>
      </c>
      <c r="B63" s="244"/>
      <c r="C63" s="231" t="s">
        <v>1293</v>
      </c>
      <c r="D63" s="232" t="s">
        <v>8823</v>
      </c>
      <c r="E63" s="233">
        <f>IFERROR(VLOOKUP(C63,'Consolidated Master Sheet'!B:D,3,0),"")</f>
        <v>303.35000000000002</v>
      </c>
      <c r="F63" s="152">
        <f t="shared" si="2"/>
        <v>0</v>
      </c>
      <c r="G63" s="1020">
        <f t="shared" si="3"/>
        <v>0</v>
      </c>
      <c r="H63" s="234">
        <f>IFERROR(VLOOKUP(C63,'Consolidated Master Sheet'!B:H,6,0),"")</f>
        <v>6</v>
      </c>
      <c r="I63" s="234">
        <f>IFERROR(VLOOKUP(C63,'Consolidated Master Sheet'!B:H,7,0),"")</f>
        <v>12</v>
      </c>
      <c r="J63" s="33"/>
      <c r="K63" s="1102">
        <f t="shared" si="7"/>
        <v>0</v>
      </c>
      <c r="L63" s="157"/>
      <c r="M63" s="1029"/>
    </row>
    <row r="64" spans="1:13" ht="15.75">
      <c r="A64" s="157" t="str">
        <f>IF(J64&gt;0,COUNT($J$4:J64),"")</f>
        <v/>
      </c>
      <c r="B64" s="244"/>
      <c r="C64" s="231" t="s">
        <v>1294</v>
      </c>
      <c r="D64" s="232" t="s">
        <v>8824</v>
      </c>
      <c r="E64" s="233">
        <f>IFERROR(VLOOKUP(C64,'Consolidated Master Sheet'!B:D,3,0),"")</f>
        <v>251.53</v>
      </c>
      <c r="F64" s="152">
        <f t="shared" si="2"/>
        <v>0</v>
      </c>
      <c r="G64" s="1020">
        <f t="shared" si="3"/>
        <v>0</v>
      </c>
      <c r="H64" s="234">
        <f>IFERROR(VLOOKUP(C64,'Consolidated Master Sheet'!B:H,6,0),"")</f>
        <v>6</v>
      </c>
      <c r="I64" s="234">
        <f>IFERROR(VLOOKUP(C64,'Consolidated Master Sheet'!B:H,7,0),"")</f>
        <v>12</v>
      </c>
      <c r="J64" s="28"/>
      <c r="K64" s="1102">
        <f t="shared" si="7"/>
        <v>0</v>
      </c>
      <c r="L64" s="157"/>
      <c r="M64" s="1029"/>
    </row>
    <row r="65" spans="1:13" ht="15.75">
      <c r="A65" s="157" t="str">
        <f>IF(J65&gt;0,COUNT($J$4:J65),"")</f>
        <v/>
      </c>
      <c r="B65" s="244"/>
      <c r="C65" s="235" t="s">
        <v>1295</v>
      </c>
      <c r="D65" s="194" t="s">
        <v>8825</v>
      </c>
      <c r="E65" s="236">
        <f>IFERROR(VLOOKUP(C65,'Consolidated Master Sheet'!B:D,3,0),"")</f>
        <v>303.35000000000002</v>
      </c>
      <c r="F65" s="153">
        <f t="shared" si="2"/>
        <v>0</v>
      </c>
      <c r="G65" s="1028">
        <f t="shared" si="3"/>
        <v>0</v>
      </c>
      <c r="H65" s="237">
        <f>IFERROR(VLOOKUP(C65,'Consolidated Master Sheet'!B:H,6,0),"")</f>
        <v>5</v>
      </c>
      <c r="I65" s="237">
        <f>IFERROR(VLOOKUP(C65,'Consolidated Master Sheet'!B:H,7,0),"")</f>
        <v>10</v>
      </c>
      <c r="J65" s="32"/>
      <c r="K65" s="1103">
        <f t="shared" si="7"/>
        <v>0</v>
      </c>
      <c r="L65" s="157"/>
      <c r="M65" s="1029"/>
    </row>
    <row r="66" spans="1:13" ht="15.75">
      <c r="A66" s="157" t="str">
        <f>IF(J66&gt;0,COUNT($J$4:J66),"")</f>
        <v/>
      </c>
      <c r="B66" s="244"/>
      <c r="C66" s="252"/>
      <c r="D66" s="199"/>
      <c r="E66" s="253" t="str">
        <f>IFERROR(VLOOKUP(C66,'Consolidated Master Sheet'!B:D,3,0),"")</f>
        <v/>
      </c>
      <c r="F66" s="1456">
        <f t="shared" si="2"/>
        <v>0</v>
      </c>
      <c r="G66" s="1708">
        <f t="shared" si="3"/>
        <v>0</v>
      </c>
      <c r="H66" s="254" t="str">
        <f>IFERROR(VLOOKUP(C66,'Consolidated Master Sheet'!B:H,6,0),"")</f>
        <v/>
      </c>
      <c r="I66" s="254" t="str">
        <f>IFERROR(VLOOKUP(C66,'Consolidated Master Sheet'!B:H,7,0),"")</f>
        <v/>
      </c>
      <c r="J66" s="30"/>
      <c r="K66" s="1107"/>
      <c r="L66" s="157"/>
      <c r="M66" s="1029"/>
    </row>
    <row r="67" spans="1:13" ht="15.75">
      <c r="A67" s="157" t="str">
        <f>IF(J67&gt;0,COUNT($J$4:J67),"")</f>
        <v/>
      </c>
      <c r="B67" s="244"/>
      <c r="C67" s="231" t="s">
        <v>1296</v>
      </c>
      <c r="D67" s="232" t="s">
        <v>8826</v>
      </c>
      <c r="E67" s="233">
        <f>IFERROR(VLOOKUP(C67,'Consolidated Master Sheet'!B:D,3,0),"")</f>
        <v>608.19000000000005</v>
      </c>
      <c r="F67" s="152">
        <f t="shared" si="2"/>
        <v>0</v>
      </c>
      <c r="G67" s="1020">
        <f t="shared" si="3"/>
        <v>0</v>
      </c>
      <c r="H67" s="234">
        <f>IFERROR(VLOOKUP(C67,'Consolidated Master Sheet'!B:H,6,0),"")</f>
        <v>1</v>
      </c>
      <c r="I67" s="234">
        <f>IFERROR(VLOOKUP(C67,'Consolidated Master Sheet'!B:H,7,0),"")</f>
        <v>18</v>
      </c>
      <c r="J67" s="28"/>
      <c r="K67" s="1102">
        <f t="shared" ref="K67:K72" si="8">IFERROR(J67*G67,0)</f>
        <v>0</v>
      </c>
      <c r="L67" s="157"/>
      <c r="M67" s="1029"/>
    </row>
    <row r="68" spans="1:13" ht="15.75">
      <c r="A68" s="157" t="str">
        <f>IF(J68&gt;0,COUNT($J$4:J68),"")</f>
        <v/>
      </c>
      <c r="B68" s="244"/>
      <c r="C68" s="231" t="s">
        <v>1297</v>
      </c>
      <c r="D68" s="232" t="s">
        <v>8827</v>
      </c>
      <c r="E68" s="233">
        <f>IFERROR(VLOOKUP(C68,'Consolidated Master Sheet'!B:D,3,0),"")</f>
        <v>608.19000000000005</v>
      </c>
      <c r="F68" s="152">
        <f t="shared" si="2"/>
        <v>0</v>
      </c>
      <c r="G68" s="1020">
        <f t="shared" si="3"/>
        <v>0</v>
      </c>
      <c r="H68" s="234">
        <f>IFERROR(VLOOKUP(C68,'Consolidated Master Sheet'!B:H,6,0),"")</f>
        <v>6</v>
      </c>
      <c r="I68" s="234">
        <f>IFERROR(VLOOKUP(C68,'Consolidated Master Sheet'!B:H,7,0),"")</f>
        <v>18</v>
      </c>
      <c r="J68" s="33"/>
      <c r="K68" s="1102">
        <f t="shared" si="8"/>
        <v>0</v>
      </c>
      <c r="L68" s="157"/>
      <c r="M68" s="1029"/>
    </row>
    <row r="69" spans="1:13" ht="15.75">
      <c r="A69" s="157" t="str">
        <f>IF(J69&gt;0,COUNT($J$4:J69),"")</f>
        <v/>
      </c>
      <c r="B69" s="244"/>
      <c r="C69" s="231" t="s">
        <v>1298</v>
      </c>
      <c r="D69" s="232" t="s">
        <v>8828</v>
      </c>
      <c r="E69" s="233">
        <f>IFERROR(VLOOKUP(C69,'Consolidated Master Sheet'!B:D,3,0),"")</f>
        <v>608.12</v>
      </c>
      <c r="F69" s="152">
        <f t="shared" si="2"/>
        <v>0</v>
      </c>
      <c r="G69" s="1020">
        <f t="shared" si="3"/>
        <v>0</v>
      </c>
      <c r="H69" s="234">
        <f>IFERROR(VLOOKUP(C69,'Consolidated Master Sheet'!B:H,6,0),"")</f>
        <v>3</v>
      </c>
      <c r="I69" s="234">
        <f>IFERROR(VLOOKUP(C69,'Consolidated Master Sheet'!B:H,7,0),"")</f>
        <v>6</v>
      </c>
      <c r="J69" s="28"/>
      <c r="K69" s="1102">
        <f t="shared" si="8"/>
        <v>0</v>
      </c>
      <c r="L69" s="157"/>
      <c r="M69" s="1029"/>
    </row>
    <row r="70" spans="1:13" ht="15.75">
      <c r="A70" s="157" t="str">
        <f>IF(J70&gt;0,COUNT($J$4:J70),"")</f>
        <v/>
      </c>
      <c r="B70" s="244"/>
      <c r="C70" s="231" t="s">
        <v>1299</v>
      </c>
      <c r="D70" s="232" t="s">
        <v>8829</v>
      </c>
      <c r="E70" s="233">
        <f>IFERROR(VLOOKUP(C70,'Consolidated Master Sheet'!B:D,3,0),"")</f>
        <v>608.12</v>
      </c>
      <c r="F70" s="152">
        <f t="shared" si="2"/>
        <v>0</v>
      </c>
      <c r="G70" s="1020">
        <f t="shared" si="3"/>
        <v>0</v>
      </c>
      <c r="H70" s="234">
        <f>IFERROR(VLOOKUP(C70,'Consolidated Master Sheet'!B:H,6,0),"")</f>
        <v>3</v>
      </c>
      <c r="I70" s="234">
        <f>IFERROR(VLOOKUP(C70,'Consolidated Master Sheet'!B:H,7,0),"")</f>
        <v>6</v>
      </c>
      <c r="J70" s="33"/>
      <c r="K70" s="1102">
        <f t="shared" si="8"/>
        <v>0</v>
      </c>
      <c r="L70" s="157"/>
      <c r="M70" s="1029"/>
    </row>
    <row r="71" spans="1:13" ht="15.75">
      <c r="A71" s="157" t="str">
        <f>IF(J71&gt;0,COUNT($J$4:J71),"")</f>
        <v/>
      </c>
      <c r="B71" s="244"/>
      <c r="C71" s="231" t="s">
        <v>1300</v>
      </c>
      <c r="D71" s="232" t="s">
        <v>8830</v>
      </c>
      <c r="E71" s="233">
        <f>IFERROR(VLOOKUP(C71,'Consolidated Master Sheet'!B:D,3,0),"")</f>
        <v>608.12</v>
      </c>
      <c r="F71" s="152">
        <f t="shared" ref="F71:F130" si="9">IF(E71=0,"NET",$F$2)</f>
        <v>0</v>
      </c>
      <c r="G71" s="1020">
        <f t="shared" ref="G71:G130" si="10">IFERROR(ROUND(E71*F71,2),0)</f>
        <v>0</v>
      </c>
      <c r="H71" s="234">
        <f>IFERROR(VLOOKUP(C71,'Consolidated Master Sheet'!B:H,6,0),"")</f>
        <v>3</v>
      </c>
      <c r="I71" s="234">
        <f>IFERROR(VLOOKUP(C71,'Consolidated Master Sheet'!B:H,7,0),"")</f>
        <v>6</v>
      </c>
      <c r="J71" s="28"/>
      <c r="K71" s="1102">
        <f t="shared" si="8"/>
        <v>0</v>
      </c>
      <c r="L71" s="157"/>
      <c r="M71" s="1029"/>
    </row>
    <row r="72" spans="1:13" ht="15.75">
      <c r="A72" s="157" t="str">
        <f>IF(J72&gt;0,COUNT($J$4:J72),"")</f>
        <v/>
      </c>
      <c r="B72" s="244"/>
      <c r="C72" s="231" t="s">
        <v>1301</v>
      </c>
      <c r="D72" s="232" t="s">
        <v>8831</v>
      </c>
      <c r="E72" s="233">
        <f>IFERROR(VLOOKUP(C72,'Consolidated Master Sheet'!B:D,3,0),"")</f>
        <v>608.12</v>
      </c>
      <c r="F72" s="152">
        <f t="shared" si="9"/>
        <v>0</v>
      </c>
      <c r="G72" s="1020">
        <f t="shared" si="10"/>
        <v>0</v>
      </c>
      <c r="H72" s="234">
        <f>IFERROR(VLOOKUP(C72,'Consolidated Master Sheet'!B:H,6,0),"")</f>
        <v>3</v>
      </c>
      <c r="I72" s="234">
        <f>IFERROR(VLOOKUP(C72,'Consolidated Master Sheet'!B:H,7,0),"")</f>
        <v>6</v>
      </c>
      <c r="J72" s="33"/>
      <c r="K72" s="1102">
        <f t="shared" si="8"/>
        <v>0</v>
      </c>
      <c r="L72" s="157"/>
      <c r="M72" s="1029"/>
    </row>
    <row r="73" spans="1:13" ht="15.75">
      <c r="A73" s="159" t="str">
        <f>IF(J73&gt;0,COUNT($J$4:J73),"")</f>
        <v/>
      </c>
      <c r="B73" s="239"/>
      <c r="C73" s="240"/>
      <c r="D73" s="241" t="s">
        <v>4907</v>
      </c>
      <c r="E73" s="242" t="str">
        <f>IFERROR(VLOOKUP(C73,'Consolidated Master Sheet'!B:D,3,0),"")</f>
        <v/>
      </c>
      <c r="F73" s="1458">
        <f t="shared" si="9"/>
        <v>0</v>
      </c>
      <c r="G73" s="1706">
        <f t="shared" si="10"/>
        <v>0</v>
      </c>
      <c r="H73" s="243" t="str">
        <f>IFERROR(VLOOKUP(C73,'Consolidated Master Sheet'!B:H,6,0),"")</f>
        <v/>
      </c>
      <c r="I73" s="243" t="str">
        <f>IFERROR(VLOOKUP(C73,'Consolidated Master Sheet'!B:H,7,0),"")</f>
        <v/>
      </c>
      <c r="J73" s="102"/>
      <c r="K73" s="1105"/>
      <c r="L73" s="157"/>
      <c r="M73" s="1029"/>
    </row>
    <row r="74" spans="1:13" ht="15.75">
      <c r="A74" s="157" t="str">
        <f>IF(J74&gt;0,COUNT($J$4:J74),"")</f>
        <v/>
      </c>
      <c r="B74" s="185"/>
      <c r="C74" s="228" t="s">
        <v>1302</v>
      </c>
      <c r="D74" s="187" t="s">
        <v>5628</v>
      </c>
      <c r="E74" s="256">
        <f>IFERROR(VLOOKUP(C74,'Consolidated Master Sheet'!B:D,3,0),"")</f>
        <v>65.209999999999994</v>
      </c>
      <c r="F74" s="151">
        <f t="shared" si="9"/>
        <v>0</v>
      </c>
      <c r="G74" s="1020">
        <f t="shared" si="10"/>
        <v>0</v>
      </c>
      <c r="H74" s="230">
        <f>IFERROR(VLOOKUP(C74,'Consolidated Master Sheet'!B:H,6,0),"")</f>
        <v>40</v>
      </c>
      <c r="I74" s="230">
        <f>IFERROR(VLOOKUP(C74,'Consolidated Master Sheet'!B:H,7,0),"")</f>
        <v>480</v>
      </c>
      <c r="J74" s="27"/>
      <c r="K74" s="1102">
        <f t="shared" ref="K74:K80" si="11">IFERROR(J74*G74,0)</f>
        <v>0</v>
      </c>
      <c r="L74" s="157"/>
      <c r="M74" s="1029"/>
    </row>
    <row r="75" spans="1:13" ht="15.75">
      <c r="A75" s="157" t="str">
        <f>IF(J75&gt;0,COUNT($J$4:J75),"")</f>
        <v/>
      </c>
      <c r="B75" s="185"/>
      <c r="C75" s="231" t="s">
        <v>1303</v>
      </c>
      <c r="D75" s="232" t="s">
        <v>5629</v>
      </c>
      <c r="E75" s="233">
        <f>IFERROR(VLOOKUP(C75,'Consolidated Master Sheet'!B:D,3,0),"")</f>
        <v>53.65</v>
      </c>
      <c r="F75" s="152">
        <f t="shared" si="9"/>
        <v>0</v>
      </c>
      <c r="G75" s="1020">
        <f t="shared" si="10"/>
        <v>0</v>
      </c>
      <c r="H75" s="234">
        <f>IFERROR(VLOOKUP(C75,'Consolidated Master Sheet'!B:H,6,0),"")</f>
        <v>75</v>
      </c>
      <c r="I75" s="234">
        <f>IFERROR(VLOOKUP(C75,'Consolidated Master Sheet'!B:H,7,0),"")</f>
        <v>300</v>
      </c>
      <c r="J75" s="28"/>
      <c r="K75" s="1102">
        <f t="shared" si="11"/>
        <v>0</v>
      </c>
      <c r="L75" s="157"/>
      <c r="M75" s="1029"/>
    </row>
    <row r="76" spans="1:13" ht="15.75">
      <c r="A76" s="157" t="str">
        <f>IF(J76&gt;0,COUNT($J$4:J76),"")</f>
        <v/>
      </c>
      <c r="B76" s="185"/>
      <c r="C76" s="235" t="s">
        <v>1304</v>
      </c>
      <c r="D76" s="194" t="s">
        <v>5630</v>
      </c>
      <c r="E76" s="236">
        <f>IFERROR(VLOOKUP(C76,'Consolidated Master Sheet'!B:D,3,0),"")</f>
        <v>79.040000000000006</v>
      </c>
      <c r="F76" s="153">
        <f t="shared" si="9"/>
        <v>0</v>
      </c>
      <c r="G76" s="1028">
        <f t="shared" si="10"/>
        <v>0</v>
      </c>
      <c r="H76" s="237">
        <f>IFERROR(VLOOKUP(C76,'Consolidated Master Sheet'!B:H,6,0),"")</f>
        <v>40</v>
      </c>
      <c r="I76" s="237">
        <f>IFERROR(VLOOKUP(C76,'Consolidated Master Sheet'!B:H,7,0),"")</f>
        <v>160</v>
      </c>
      <c r="J76" s="29"/>
      <c r="K76" s="1103">
        <f t="shared" si="11"/>
        <v>0</v>
      </c>
      <c r="L76" s="157"/>
      <c r="M76" s="1029"/>
    </row>
    <row r="77" spans="1:13" ht="15.75">
      <c r="A77" s="157" t="str">
        <f>IF(J77&gt;0,COUNT($J$4:J77),"")</f>
        <v/>
      </c>
      <c r="B77" s="185"/>
      <c r="C77" s="231" t="s">
        <v>1305</v>
      </c>
      <c r="D77" s="232" t="s">
        <v>5631</v>
      </c>
      <c r="E77" s="233">
        <f>IFERROR(VLOOKUP(C77,'Consolidated Master Sheet'!B:D,3,0),"")</f>
        <v>113.88</v>
      </c>
      <c r="F77" s="152">
        <f t="shared" si="9"/>
        <v>0</v>
      </c>
      <c r="G77" s="1017">
        <f t="shared" si="10"/>
        <v>0</v>
      </c>
      <c r="H77" s="234">
        <f>IFERROR(VLOOKUP(C77,'Consolidated Master Sheet'!B:H,6,0),"")</f>
        <v>45</v>
      </c>
      <c r="I77" s="234">
        <f>IFERROR(VLOOKUP(C77,'Consolidated Master Sheet'!B:H,7,0),"")</f>
        <v>90</v>
      </c>
      <c r="J77" s="28"/>
      <c r="K77" s="1104">
        <f t="shared" si="11"/>
        <v>0</v>
      </c>
      <c r="L77" s="157"/>
      <c r="M77" s="1029"/>
    </row>
    <row r="78" spans="1:13" ht="15.75">
      <c r="A78" s="157" t="str">
        <f>IF(J78&gt;0,COUNT($J$4:J78),"")</f>
        <v/>
      </c>
      <c r="B78" s="185"/>
      <c r="C78" s="231" t="s">
        <v>1306</v>
      </c>
      <c r="D78" s="232" t="s">
        <v>5632</v>
      </c>
      <c r="E78" s="233">
        <f>IFERROR(VLOOKUP(C78,'Consolidated Master Sheet'!B:D,3,0),"")</f>
        <v>130.31</v>
      </c>
      <c r="F78" s="152">
        <f t="shared" si="9"/>
        <v>0</v>
      </c>
      <c r="G78" s="1020">
        <f t="shared" si="10"/>
        <v>0</v>
      </c>
      <c r="H78" s="234">
        <f>IFERROR(VLOOKUP(C78,'Consolidated Master Sheet'!B:H,6,0),"")</f>
        <v>20</v>
      </c>
      <c r="I78" s="234">
        <f>IFERROR(VLOOKUP(C78,'Consolidated Master Sheet'!B:H,7,0),"")</f>
        <v>60</v>
      </c>
      <c r="J78" s="28"/>
      <c r="K78" s="1102">
        <f t="shared" si="11"/>
        <v>0</v>
      </c>
      <c r="L78" s="157"/>
      <c r="M78" s="1029"/>
    </row>
    <row r="79" spans="1:13" ht="15.75">
      <c r="A79" s="157" t="str">
        <f>IF(J79&gt;0,COUNT($J$4:J79),"")</f>
        <v/>
      </c>
      <c r="B79" s="185"/>
      <c r="C79" s="231" t="s">
        <v>1307</v>
      </c>
      <c r="D79" s="232" t="s">
        <v>5633</v>
      </c>
      <c r="E79" s="233">
        <f>IFERROR(VLOOKUP(C79,'Consolidated Master Sheet'!B:D,3,0),"")</f>
        <v>155.83000000000001</v>
      </c>
      <c r="F79" s="152">
        <f t="shared" si="9"/>
        <v>0</v>
      </c>
      <c r="G79" s="1020">
        <f t="shared" si="10"/>
        <v>0</v>
      </c>
      <c r="H79" s="234">
        <f>IFERROR(VLOOKUP(C79,'Consolidated Master Sheet'!B:H,6,0),"")</f>
        <v>20</v>
      </c>
      <c r="I79" s="234">
        <f>IFERROR(VLOOKUP(C79,'Consolidated Master Sheet'!B:H,7,0),"")</f>
        <v>40</v>
      </c>
      <c r="J79" s="28"/>
      <c r="K79" s="1102">
        <f t="shared" si="11"/>
        <v>0</v>
      </c>
      <c r="L79" s="157"/>
      <c r="M79" s="1029"/>
    </row>
    <row r="80" spans="1:13" ht="15.75">
      <c r="A80" s="157" t="str">
        <f>IF(J80&gt;0,COUNT($J$4:J80),"")</f>
        <v/>
      </c>
      <c r="B80" s="185"/>
      <c r="C80" s="235" t="s">
        <v>1308</v>
      </c>
      <c r="D80" s="194" t="s">
        <v>5634</v>
      </c>
      <c r="E80" s="236">
        <f>IFERROR(VLOOKUP(C80,'Consolidated Master Sheet'!B:D,3,0),"")</f>
        <v>182.28</v>
      </c>
      <c r="F80" s="153">
        <f t="shared" si="9"/>
        <v>0</v>
      </c>
      <c r="G80" s="1028">
        <f t="shared" si="10"/>
        <v>0</v>
      </c>
      <c r="H80" s="237">
        <f>IFERROR(VLOOKUP(C80,'Consolidated Master Sheet'!B:H,6,0),"")</f>
        <v>15</v>
      </c>
      <c r="I80" s="237">
        <f>IFERROR(VLOOKUP(C80,'Consolidated Master Sheet'!B:H,7,0),"")</f>
        <v>30</v>
      </c>
      <c r="J80" s="29"/>
      <c r="K80" s="1103">
        <f t="shared" si="11"/>
        <v>0</v>
      </c>
      <c r="L80" s="157"/>
      <c r="M80" s="1029"/>
    </row>
    <row r="81" spans="1:13" ht="15.75">
      <c r="A81" s="157" t="str">
        <f>IF(J81&gt;0,COUNT($J$4:J81),"")</f>
        <v/>
      </c>
      <c r="B81" s="239"/>
      <c r="C81" s="240"/>
      <c r="D81" s="241" t="s">
        <v>7373</v>
      </c>
      <c r="E81" s="257" t="str">
        <f>IFERROR(VLOOKUP(C81,'Consolidated Master Sheet'!B:D,3,0),"")</f>
        <v/>
      </c>
      <c r="F81" s="1458">
        <f t="shared" si="9"/>
        <v>0</v>
      </c>
      <c r="G81" s="1706">
        <f t="shared" si="10"/>
        <v>0</v>
      </c>
      <c r="H81" s="243" t="str">
        <f>IFERROR(VLOOKUP(C81,'Consolidated Master Sheet'!B:H,6,0),"")</f>
        <v/>
      </c>
      <c r="I81" s="243" t="str">
        <f>IFERROR(VLOOKUP(C81,'Consolidated Master Sheet'!B:H,7,0),"")</f>
        <v/>
      </c>
      <c r="J81" s="102"/>
      <c r="K81" s="1105"/>
      <c r="L81" s="157"/>
      <c r="M81" s="1029"/>
    </row>
    <row r="82" spans="1:13" ht="15.75">
      <c r="A82" s="157" t="str">
        <f>IF(J82&gt;0,COUNT($J$4:J82),"")</f>
        <v/>
      </c>
      <c r="B82" s="185"/>
      <c r="C82" s="228" t="s">
        <v>1309</v>
      </c>
      <c r="D82" s="187" t="s">
        <v>5279</v>
      </c>
      <c r="E82" s="229">
        <f>IFERROR(VLOOKUP(C82,'Consolidated Master Sheet'!B:D,3,0),"")</f>
        <v>96.77</v>
      </c>
      <c r="F82" s="151">
        <f t="shared" si="9"/>
        <v>0</v>
      </c>
      <c r="G82" s="1020">
        <f t="shared" si="10"/>
        <v>0</v>
      </c>
      <c r="H82" s="230">
        <f>IFERROR(VLOOKUP(C82,'Consolidated Master Sheet'!B:H,6,0),"")</f>
        <v>30</v>
      </c>
      <c r="I82" s="230">
        <f>IFERROR(VLOOKUP(C82,'Consolidated Master Sheet'!B:H,7,0),"")</f>
        <v>240</v>
      </c>
      <c r="J82" s="27"/>
      <c r="K82" s="1102">
        <f t="shared" ref="K82:K93" si="12">IFERROR(J82*G82,0)</f>
        <v>0</v>
      </c>
      <c r="L82" s="157"/>
      <c r="M82" s="1029"/>
    </row>
    <row r="83" spans="1:13" ht="15.75">
      <c r="A83" s="157" t="str">
        <f>IF(J83&gt;0,COUNT($J$4:J83),"")</f>
        <v/>
      </c>
      <c r="B83" s="185"/>
      <c r="C83" s="258" t="s">
        <v>1310</v>
      </c>
      <c r="D83" s="232" t="s">
        <v>5280</v>
      </c>
      <c r="E83" s="233">
        <f>IFERROR(VLOOKUP(C83,'Consolidated Master Sheet'!B:D,3,0),"")</f>
        <v>92.11</v>
      </c>
      <c r="F83" s="152">
        <f t="shared" si="9"/>
        <v>0</v>
      </c>
      <c r="G83" s="1020">
        <f t="shared" si="10"/>
        <v>0</v>
      </c>
      <c r="H83" s="234">
        <f>IFERROR(VLOOKUP(C83,'Consolidated Master Sheet'!B:H,6,0),"")</f>
        <v>20</v>
      </c>
      <c r="I83" s="234">
        <f>IFERROR(VLOOKUP(C83,'Consolidated Master Sheet'!B:H,7,0),"")</f>
        <v>240</v>
      </c>
      <c r="J83" s="28"/>
      <c r="K83" s="1102">
        <f t="shared" si="12"/>
        <v>0</v>
      </c>
      <c r="L83" s="157"/>
      <c r="M83" s="1029"/>
    </row>
    <row r="84" spans="1:13" ht="15.75">
      <c r="A84" s="157" t="str">
        <f>IF(J84&gt;0,COUNT($J$4:J84),"")</f>
        <v/>
      </c>
      <c r="B84" s="185"/>
      <c r="C84" s="258" t="s">
        <v>1311</v>
      </c>
      <c r="D84" s="232" t="s">
        <v>5281</v>
      </c>
      <c r="E84" s="233">
        <f>IFERROR(VLOOKUP(C84,'Consolidated Master Sheet'!B:D,3,0),"")</f>
        <v>62.14</v>
      </c>
      <c r="F84" s="152">
        <f t="shared" si="9"/>
        <v>0</v>
      </c>
      <c r="G84" s="1020">
        <f t="shared" si="10"/>
        <v>0</v>
      </c>
      <c r="H84" s="234">
        <f>IFERROR(VLOOKUP(C84,'Consolidated Master Sheet'!B:H,6,0),"")</f>
        <v>20</v>
      </c>
      <c r="I84" s="234">
        <f>IFERROR(VLOOKUP(C84,'Consolidated Master Sheet'!B:H,7,0),"")</f>
        <v>240</v>
      </c>
      <c r="J84" s="28"/>
      <c r="K84" s="1102">
        <f t="shared" si="12"/>
        <v>0</v>
      </c>
      <c r="L84" s="157"/>
      <c r="M84" s="1029"/>
    </row>
    <row r="85" spans="1:13" ht="15.75">
      <c r="A85" s="157" t="str">
        <f>IF(J85&gt;0,COUNT($J$4:J85),"")</f>
        <v/>
      </c>
      <c r="B85" s="185"/>
      <c r="C85" s="259" t="s">
        <v>1312</v>
      </c>
      <c r="D85" s="194" t="s">
        <v>5282</v>
      </c>
      <c r="E85" s="236">
        <f>IFERROR(VLOOKUP(C85,'Consolidated Master Sheet'!B:D,3,0),"")</f>
        <v>59.37</v>
      </c>
      <c r="F85" s="153">
        <f t="shared" si="9"/>
        <v>0</v>
      </c>
      <c r="G85" s="1028">
        <f t="shared" si="10"/>
        <v>0</v>
      </c>
      <c r="H85" s="237">
        <f>IFERROR(VLOOKUP(C85,'Consolidated Master Sheet'!B:H,6,0),"")</f>
        <v>50</v>
      </c>
      <c r="I85" s="237">
        <f>IFERROR(VLOOKUP(C85,'Consolidated Master Sheet'!B:H,7,0),"")</f>
        <v>100</v>
      </c>
      <c r="J85" s="29"/>
      <c r="K85" s="1103">
        <f t="shared" si="12"/>
        <v>0</v>
      </c>
      <c r="L85" s="157"/>
      <c r="M85" s="1029"/>
    </row>
    <row r="86" spans="1:13" ht="15.75">
      <c r="A86" s="157" t="str">
        <f>IF(J86&gt;0,COUNT($J$4:J86),"")</f>
        <v/>
      </c>
      <c r="B86" s="185"/>
      <c r="C86" s="258" t="s">
        <v>1313</v>
      </c>
      <c r="D86" s="232" t="s">
        <v>5283</v>
      </c>
      <c r="E86" s="233">
        <f>IFERROR(VLOOKUP(C86,'Consolidated Master Sheet'!B:D,3,0),"")</f>
        <v>70.73</v>
      </c>
      <c r="F86" s="152">
        <f t="shared" si="9"/>
        <v>0</v>
      </c>
      <c r="G86" s="1017">
        <f t="shared" si="10"/>
        <v>0</v>
      </c>
      <c r="H86" s="234">
        <f>IFERROR(VLOOKUP(C86,'Consolidated Master Sheet'!B:H,6,0),"")</f>
        <v>35</v>
      </c>
      <c r="I86" s="234">
        <f>IFERROR(VLOOKUP(C86,'Consolidated Master Sheet'!B:H,7,0),"")</f>
        <v>70</v>
      </c>
      <c r="J86" s="28"/>
      <c r="K86" s="1104">
        <f t="shared" si="12"/>
        <v>0</v>
      </c>
      <c r="L86" s="157"/>
      <c r="M86" s="1029"/>
    </row>
    <row r="87" spans="1:13" ht="15.75">
      <c r="A87" s="157" t="str">
        <f>IF(J87&gt;0,COUNT($J$4:J87),"")</f>
        <v/>
      </c>
      <c r="B87" s="185"/>
      <c r="C87" s="260" t="s">
        <v>1314</v>
      </c>
      <c r="D87" s="187" t="s">
        <v>5284</v>
      </c>
      <c r="E87" s="256">
        <f>IFERROR(VLOOKUP(C87,'Consolidated Master Sheet'!B:D,3,0),"")</f>
        <v>92.41</v>
      </c>
      <c r="F87" s="151">
        <f t="shared" si="9"/>
        <v>0</v>
      </c>
      <c r="G87" s="1020">
        <f t="shared" si="10"/>
        <v>0</v>
      </c>
      <c r="H87" s="230">
        <f>IFERROR(VLOOKUP(C87,'Consolidated Master Sheet'!B:H,6,0),"")</f>
        <v>20</v>
      </c>
      <c r="I87" s="230">
        <f>IFERROR(VLOOKUP(C87,'Consolidated Master Sheet'!B:H,7,0),"")</f>
        <v>40</v>
      </c>
      <c r="J87" s="27"/>
      <c r="K87" s="1102">
        <f t="shared" si="12"/>
        <v>0</v>
      </c>
      <c r="L87" s="157"/>
      <c r="M87" s="1029"/>
    </row>
    <row r="88" spans="1:13" ht="15.75">
      <c r="A88" s="157" t="str">
        <f>IF(J88&gt;0,COUNT($J$4:J88),"")</f>
        <v/>
      </c>
      <c r="B88" s="185"/>
      <c r="C88" s="258" t="s">
        <v>1315</v>
      </c>
      <c r="D88" s="232" t="s">
        <v>5285</v>
      </c>
      <c r="E88" s="233">
        <f>IFERROR(VLOOKUP(C88,'Consolidated Master Sheet'!B:D,3,0),"")</f>
        <v>122.57</v>
      </c>
      <c r="F88" s="152">
        <f t="shared" si="9"/>
        <v>0</v>
      </c>
      <c r="G88" s="1020">
        <f t="shared" si="10"/>
        <v>0</v>
      </c>
      <c r="H88" s="234">
        <f>IFERROR(VLOOKUP(C88,'Consolidated Master Sheet'!B:H,6,0),"")</f>
        <v>15</v>
      </c>
      <c r="I88" s="234">
        <f>IFERROR(VLOOKUP(C88,'Consolidated Master Sheet'!B:H,7,0),"")</f>
        <v>30</v>
      </c>
      <c r="J88" s="28"/>
      <c r="K88" s="1102">
        <f t="shared" si="12"/>
        <v>0</v>
      </c>
      <c r="L88" s="157"/>
      <c r="M88" s="1029"/>
    </row>
    <row r="89" spans="1:13" ht="15.75">
      <c r="A89" s="157" t="str">
        <f>IF(J89&gt;0,COUNT($J$4:J89),"")</f>
        <v/>
      </c>
      <c r="B89" s="185"/>
      <c r="C89" s="259" t="s">
        <v>1316</v>
      </c>
      <c r="D89" s="194" t="s">
        <v>5286</v>
      </c>
      <c r="E89" s="236">
        <f>IFERROR(VLOOKUP(C89,'Consolidated Master Sheet'!B:D,3,0),"")</f>
        <v>149.72999999999999</v>
      </c>
      <c r="F89" s="153">
        <f t="shared" si="9"/>
        <v>0</v>
      </c>
      <c r="G89" s="1028">
        <f t="shared" si="10"/>
        <v>0</v>
      </c>
      <c r="H89" s="237">
        <f>IFERROR(VLOOKUP(C89,'Consolidated Master Sheet'!B:H,6,0),"")</f>
        <v>10</v>
      </c>
      <c r="I89" s="237">
        <f>IFERROR(VLOOKUP(C89,'Consolidated Master Sheet'!B:H,7,0),"")</f>
        <v>20</v>
      </c>
      <c r="J89" s="29"/>
      <c r="K89" s="1103">
        <f t="shared" si="12"/>
        <v>0</v>
      </c>
      <c r="L89" s="157"/>
      <c r="M89" s="1029"/>
    </row>
    <row r="90" spans="1:13" ht="15.75">
      <c r="A90" s="157" t="str">
        <f>IF(J90&gt;0,COUNT($J$4:J90),"")</f>
        <v/>
      </c>
      <c r="B90" s="185"/>
      <c r="C90" s="258" t="s">
        <v>1317</v>
      </c>
      <c r="D90" s="232" t="s">
        <v>5287</v>
      </c>
      <c r="E90" s="233">
        <f>IFERROR(VLOOKUP(C90,'Consolidated Master Sheet'!B:D,3,0),"")</f>
        <v>226.18</v>
      </c>
      <c r="F90" s="152">
        <f t="shared" si="9"/>
        <v>0</v>
      </c>
      <c r="G90" s="1017">
        <f t="shared" si="10"/>
        <v>0</v>
      </c>
      <c r="H90" s="234">
        <f>IFERROR(VLOOKUP(C90,'Consolidated Master Sheet'!B:H,6,0),"")</f>
        <v>6</v>
      </c>
      <c r="I90" s="234">
        <f>IFERROR(VLOOKUP(C90,'Consolidated Master Sheet'!B:H,7,0),"")</f>
        <v>12</v>
      </c>
      <c r="J90" s="28"/>
      <c r="K90" s="1104">
        <f t="shared" si="12"/>
        <v>0</v>
      </c>
      <c r="L90" s="157"/>
      <c r="M90" s="1029"/>
    </row>
    <row r="91" spans="1:13" ht="15.75">
      <c r="A91" s="157" t="str">
        <f>IF(J91&gt;0,COUNT($J$4:J91),"")</f>
        <v/>
      </c>
      <c r="B91" s="185"/>
      <c r="C91" s="260" t="s">
        <v>1318</v>
      </c>
      <c r="D91" s="187" t="s">
        <v>5288</v>
      </c>
      <c r="E91" s="229">
        <f>IFERROR(VLOOKUP(C91,'Consolidated Master Sheet'!B:D,3,0),"")</f>
        <v>545.05999999999995</v>
      </c>
      <c r="F91" s="151">
        <f t="shared" si="9"/>
        <v>0</v>
      </c>
      <c r="G91" s="1020">
        <f t="shared" si="10"/>
        <v>0</v>
      </c>
      <c r="H91" s="230">
        <f>IFERROR(VLOOKUP(C91,'Consolidated Master Sheet'!B:H,6,0),"")</f>
        <v>4</v>
      </c>
      <c r="I91" s="230">
        <f>IFERROR(VLOOKUP(C91,'Consolidated Master Sheet'!B:H,7,0),"")</f>
        <v>8</v>
      </c>
      <c r="J91" s="27"/>
      <c r="K91" s="1102">
        <f t="shared" si="12"/>
        <v>0</v>
      </c>
      <c r="L91" s="157"/>
      <c r="M91" s="1029"/>
    </row>
    <row r="92" spans="1:13" ht="15.75">
      <c r="A92" s="157" t="str">
        <f>IF(J92&gt;0,COUNT($J$4:J92),"")</f>
        <v/>
      </c>
      <c r="B92" s="185"/>
      <c r="C92" s="258" t="s">
        <v>1319</v>
      </c>
      <c r="D92" s="232" t="s">
        <v>5289</v>
      </c>
      <c r="E92" s="233">
        <f>IFERROR(VLOOKUP(C92,'Consolidated Master Sheet'!B:D,3,0),"")</f>
        <v>661.75</v>
      </c>
      <c r="F92" s="152">
        <f t="shared" si="9"/>
        <v>0</v>
      </c>
      <c r="G92" s="1020">
        <f t="shared" si="10"/>
        <v>0</v>
      </c>
      <c r="H92" s="234">
        <f>IFERROR(VLOOKUP(C92,'Consolidated Master Sheet'!B:H,6,0),"")</f>
        <v>4</v>
      </c>
      <c r="I92" s="234">
        <f>IFERROR(VLOOKUP(C92,'Consolidated Master Sheet'!B:H,7,0),"")</f>
        <v>8</v>
      </c>
      <c r="J92" s="28"/>
      <c r="K92" s="1102">
        <f t="shared" si="12"/>
        <v>0</v>
      </c>
      <c r="L92" s="157"/>
      <c r="M92" s="1029"/>
    </row>
    <row r="93" spans="1:13" ht="15.75">
      <c r="A93" s="157" t="str">
        <f>IF(J93&gt;0,COUNT($J$4:J93),"")</f>
        <v/>
      </c>
      <c r="B93" s="185"/>
      <c r="C93" s="258" t="s">
        <v>1320</v>
      </c>
      <c r="D93" s="232" t="s">
        <v>5290</v>
      </c>
      <c r="E93" s="233">
        <f>IFERROR(VLOOKUP(C93,'Consolidated Master Sheet'!B:D,3,0),"")</f>
        <v>1636.2</v>
      </c>
      <c r="F93" s="152">
        <f t="shared" si="9"/>
        <v>0</v>
      </c>
      <c r="G93" s="1020">
        <f t="shared" si="10"/>
        <v>0</v>
      </c>
      <c r="H93" s="234">
        <f>IFERROR(VLOOKUP(C93,'Consolidated Master Sheet'!B:H,6,0),"")</f>
        <v>2</v>
      </c>
      <c r="I93" s="234">
        <f>IFERROR(VLOOKUP(C93,'Consolidated Master Sheet'!B:H,7,0),"")</f>
        <v>4</v>
      </c>
      <c r="J93" s="28"/>
      <c r="K93" s="1102">
        <f t="shared" si="12"/>
        <v>0</v>
      </c>
      <c r="L93" s="157"/>
      <c r="M93" s="1029"/>
    </row>
    <row r="94" spans="1:13" ht="15.75">
      <c r="A94" s="157" t="str">
        <f>IF(J94&gt;0,COUNT($J$4:J94),"")</f>
        <v/>
      </c>
      <c r="B94" s="239"/>
      <c r="C94" s="240"/>
      <c r="D94" s="241" t="s">
        <v>73</v>
      </c>
      <c r="E94" s="257" t="str">
        <f>IFERROR(VLOOKUP(C94,'Consolidated Master Sheet'!B:D,3,0),"")</f>
        <v/>
      </c>
      <c r="F94" s="1458">
        <f t="shared" si="9"/>
        <v>0</v>
      </c>
      <c r="G94" s="1706">
        <f t="shared" si="10"/>
        <v>0</v>
      </c>
      <c r="H94" s="243" t="str">
        <f>IFERROR(VLOOKUP(C94,'Consolidated Master Sheet'!B:H,6,0),"")</f>
        <v/>
      </c>
      <c r="I94" s="243" t="str">
        <f>IFERROR(VLOOKUP(C94,'Consolidated Master Sheet'!B:H,7,0),"")</f>
        <v/>
      </c>
      <c r="J94" s="102"/>
      <c r="K94" s="1105"/>
      <c r="L94" s="157"/>
      <c r="M94" s="1029"/>
    </row>
    <row r="95" spans="1:13" ht="15.75">
      <c r="A95" s="157" t="str">
        <f>IF(J95&gt;0,COUNT($J$4:J95),"")</f>
        <v/>
      </c>
      <c r="B95" s="185"/>
      <c r="C95" s="245" t="s">
        <v>1321</v>
      </c>
      <c r="D95" s="246" t="s">
        <v>5658</v>
      </c>
      <c r="E95" s="247">
        <f>IFERROR(VLOOKUP(C95,'Consolidated Master Sheet'!B:D,3,0),"")</f>
        <v>23.95</v>
      </c>
      <c r="F95" s="154">
        <f t="shared" si="9"/>
        <v>0</v>
      </c>
      <c r="G95" s="1028">
        <f t="shared" si="10"/>
        <v>0</v>
      </c>
      <c r="H95" s="248">
        <f>IFERROR(VLOOKUP(C95,'Consolidated Master Sheet'!B:H,6,0),"")</f>
        <v>120</v>
      </c>
      <c r="I95" s="248">
        <f>IFERROR(VLOOKUP(C95,'Consolidated Master Sheet'!B:H,7,0),"")</f>
        <v>1440</v>
      </c>
      <c r="J95" s="34"/>
      <c r="K95" s="1103">
        <f>IFERROR(J95*G95,0)</f>
        <v>0</v>
      </c>
      <c r="L95" s="157"/>
      <c r="M95" s="1029"/>
    </row>
    <row r="96" spans="1:13" ht="15.75">
      <c r="A96" s="157"/>
      <c r="B96" s="244"/>
      <c r="C96" s="249"/>
      <c r="D96" s="250"/>
      <c r="E96" s="251" t="str">
        <f>IFERROR(VLOOKUP(C96,'Consolidated Master Sheet'!B:D,3,0),"")</f>
        <v/>
      </c>
      <c r="F96" s="720">
        <f t="shared" si="9"/>
        <v>0</v>
      </c>
      <c r="G96" s="1707">
        <f t="shared" si="10"/>
        <v>0</v>
      </c>
      <c r="H96" s="200" t="str">
        <f>IFERROR(VLOOKUP(C96,'Consolidated Master Sheet'!B:H,6,0),"")</f>
        <v/>
      </c>
      <c r="I96" s="200" t="str">
        <f>IFERROR(VLOOKUP(C96,'Consolidated Master Sheet'!B:H,7,0),"")</f>
        <v/>
      </c>
      <c r="J96" s="68"/>
      <c r="K96" s="1106"/>
      <c r="L96" s="157"/>
      <c r="M96" s="1029"/>
    </row>
    <row r="97" spans="1:13" ht="15.75">
      <c r="A97" s="157" t="str">
        <f>IF(J97&gt;0,COUNT($J$4:J97),"")</f>
        <v/>
      </c>
      <c r="B97" s="185"/>
      <c r="C97" s="228" t="s">
        <v>1322</v>
      </c>
      <c r="D97" s="187" t="s">
        <v>5659</v>
      </c>
      <c r="E97" s="229">
        <f>IFERROR(VLOOKUP(C97,'Consolidated Master Sheet'!B:D,3,0),"")</f>
        <v>23.95</v>
      </c>
      <c r="F97" s="151">
        <f t="shared" si="9"/>
        <v>0</v>
      </c>
      <c r="G97" s="1020">
        <f t="shared" si="10"/>
        <v>0</v>
      </c>
      <c r="H97" s="230">
        <f>IFERROR(VLOOKUP(C97,'Consolidated Master Sheet'!B:H,6,0),"")</f>
        <v>50</v>
      </c>
      <c r="I97" s="230">
        <f>IFERROR(VLOOKUP(C97,'Consolidated Master Sheet'!B:H,7,0),"")</f>
        <v>300</v>
      </c>
      <c r="J97" s="27"/>
      <c r="K97" s="1102">
        <f>IFERROR(J97*G97,0)</f>
        <v>0</v>
      </c>
      <c r="L97" s="157"/>
      <c r="M97" s="1029"/>
    </row>
    <row r="98" spans="1:13" ht="15.75">
      <c r="A98" s="157" t="str">
        <f>IF(J98&gt;0,COUNT($J$4:J98),"")</f>
        <v/>
      </c>
      <c r="B98" s="185"/>
      <c r="C98" s="235" t="s">
        <v>1323</v>
      </c>
      <c r="D98" s="194" t="s">
        <v>5660</v>
      </c>
      <c r="E98" s="236">
        <f>IFERROR(VLOOKUP(C98,'Consolidated Master Sheet'!B:D,3,0),"")</f>
        <v>23.95</v>
      </c>
      <c r="F98" s="153">
        <f t="shared" si="9"/>
        <v>0</v>
      </c>
      <c r="G98" s="1028">
        <f t="shared" si="10"/>
        <v>0</v>
      </c>
      <c r="H98" s="237">
        <f>IFERROR(VLOOKUP(C98,'Consolidated Master Sheet'!B:H,6,0),"")</f>
        <v>75</v>
      </c>
      <c r="I98" s="237">
        <f>IFERROR(VLOOKUP(C98,'Consolidated Master Sheet'!B:H,7,0),"")</f>
        <v>900</v>
      </c>
      <c r="J98" s="29"/>
      <c r="K98" s="1103">
        <f>IFERROR(J98*G98,0)</f>
        <v>0</v>
      </c>
      <c r="L98" s="157"/>
      <c r="M98" s="1029"/>
    </row>
    <row r="99" spans="1:13" ht="15.75">
      <c r="A99" s="157" t="str">
        <f>IF(J99&gt;0,COUNT($J$4:J99),"")</f>
        <v/>
      </c>
      <c r="B99" s="185"/>
      <c r="C99" s="252"/>
      <c r="D99" s="199"/>
      <c r="E99" s="253" t="str">
        <f>IFERROR(VLOOKUP(C99,'Consolidated Master Sheet'!B:D,3,0),"")</f>
        <v/>
      </c>
      <c r="F99" s="1456">
        <f t="shared" si="9"/>
        <v>0</v>
      </c>
      <c r="G99" s="1708">
        <f t="shared" si="10"/>
        <v>0</v>
      </c>
      <c r="H99" s="254" t="str">
        <f>IFERROR(VLOOKUP(C99,'Consolidated Master Sheet'!B:H,6,0),"")</f>
        <v/>
      </c>
      <c r="I99" s="254" t="str">
        <f>IFERROR(VLOOKUP(C99,'Consolidated Master Sheet'!B:H,7,0),"")</f>
        <v/>
      </c>
      <c r="J99" s="30"/>
      <c r="K99" s="1107"/>
      <c r="L99" s="157"/>
    </row>
    <row r="100" spans="1:13" ht="15.75">
      <c r="A100" s="157" t="str">
        <f>IF(J100&gt;0,COUNT($J$4:J100),"")</f>
        <v/>
      </c>
      <c r="B100" s="185"/>
      <c r="C100" s="228" t="s">
        <v>1324</v>
      </c>
      <c r="D100" s="187" t="s">
        <v>5661</v>
      </c>
      <c r="E100" s="229">
        <f>IFERROR(VLOOKUP(C100,'Consolidated Master Sheet'!B:D,3,0),"")</f>
        <v>23.95</v>
      </c>
      <c r="F100" s="151">
        <f t="shared" si="9"/>
        <v>0</v>
      </c>
      <c r="G100" s="1020">
        <f t="shared" si="10"/>
        <v>0</v>
      </c>
      <c r="H100" s="230">
        <f>IFERROR(VLOOKUP(C100,'Consolidated Master Sheet'!B:H,6,0),"")</f>
        <v>100</v>
      </c>
      <c r="I100" s="230">
        <f>IFERROR(VLOOKUP(C100,'Consolidated Master Sheet'!B:H,7,0),"")</f>
        <v>600</v>
      </c>
      <c r="J100" s="27"/>
      <c r="K100" s="1102">
        <f>IFERROR(J100*G100,0)</f>
        <v>0</v>
      </c>
      <c r="L100" s="157"/>
      <c r="M100" s="1029"/>
    </row>
    <row r="101" spans="1:13" ht="15.75">
      <c r="A101" s="157" t="str">
        <f>IF(J101&gt;0,COUNT($J$4:J101),"")</f>
        <v/>
      </c>
      <c r="B101" s="185"/>
      <c r="C101" s="231" t="s">
        <v>1325</v>
      </c>
      <c r="D101" s="232" t="s">
        <v>5662</v>
      </c>
      <c r="E101" s="233">
        <f>IFERROR(VLOOKUP(C101,'Consolidated Master Sheet'!B:D,3,0),"")</f>
        <v>23.95</v>
      </c>
      <c r="F101" s="152">
        <f t="shared" si="9"/>
        <v>0</v>
      </c>
      <c r="G101" s="1020">
        <f t="shared" si="10"/>
        <v>0</v>
      </c>
      <c r="H101" s="234">
        <f>IFERROR(VLOOKUP(C101,'Consolidated Master Sheet'!B:H,6,0),"")</f>
        <v>100</v>
      </c>
      <c r="I101" s="234">
        <f>IFERROR(VLOOKUP(C101,'Consolidated Master Sheet'!B:H,7,0),"")</f>
        <v>600</v>
      </c>
      <c r="J101" s="28"/>
      <c r="K101" s="1102">
        <f>IFERROR(J101*G101,0)</f>
        <v>0</v>
      </c>
      <c r="L101" s="157"/>
      <c r="M101" s="1029"/>
    </row>
    <row r="102" spans="1:13" ht="15.75">
      <c r="A102" s="157" t="str">
        <f>IF(J102&gt;0,COUNT($J$4:J102),"")</f>
        <v/>
      </c>
      <c r="B102" s="185"/>
      <c r="C102" s="235" t="s">
        <v>1326</v>
      </c>
      <c r="D102" s="194" t="s">
        <v>5663</v>
      </c>
      <c r="E102" s="236">
        <f>IFERROR(VLOOKUP(C102,'Consolidated Master Sheet'!B:D,3,0),"")</f>
        <v>23.95</v>
      </c>
      <c r="F102" s="153">
        <f t="shared" si="9"/>
        <v>0</v>
      </c>
      <c r="G102" s="1028">
        <f t="shared" si="10"/>
        <v>0</v>
      </c>
      <c r="H102" s="237">
        <f>IFERROR(VLOOKUP(C102,'Consolidated Master Sheet'!B:H,6,0),"")</f>
        <v>100</v>
      </c>
      <c r="I102" s="237">
        <f>IFERROR(VLOOKUP(C102,'Consolidated Master Sheet'!B:H,7,0),"")</f>
        <v>600</v>
      </c>
      <c r="J102" s="29"/>
      <c r="K102" s="1103">
        <f>IFERROR(J102*G102,0)</f>
        <v>0</v>
      </c>
      <c r="L102" s="157"/>
      <c r="M102" s="1029"/>
    </row>
    <row r="103" spans="1:13" ht="15.75">
      <c r="A103" s="157" t="str">
        <f>IF(J103&gt;0,COUNT($J$4:J103),"")</f>
        <v/>
      </c>
      <c r="B103" s="185"/>
      <c r="C103" s="252"/>
      <c r="D103" s="199"/>
      <c r="E103" s="253" t="str">
        <f>IFERROR(VLOOKUP(C103,'Consolidated Master Sheet'!B:D,3,0),"")</f>
        <v/>
      </c>
      <c r="F103" s="1456">
        <f t="shared" si="9"/>
        <v>0</v>
      </c>
      <c r="G103" s="1708">
        <f t="shared" si="10"/>
        <v>0</v>
      </c>
      <c r="H103" s="254" t="str">
        <f>IFERROR(VLOOKUP(C103,'Consolidated Master Sheet'!B:H,6,0),"")</f>
        <v/>
      </c>
      <c r="I103" s="254" t="str">
        <f>IFERROR(VLOOKUP(C103,'Consolidated Master Sheet'!B:H,7,0),"")</f>
        <v/>
      </c>
      <c r="J103" s="30"/>
      <c r="K103" s="1107"/>
      <c r="L103" s="157"/>
      <c r="M103" s="1029"/>
    </row>
    <row r="104" spans="1:13" ht="15.75">
      <c r="A104" s="157" t="str">
        <f>IF(J104&gt;0,COUNT($J$4:J104),"")</f>
        <v/>
      </c>
      <c r="B104" s="185"/>
      <c r="C104" s="228" t="s">
        <v>1327</v>
      </c>
      <c r="D104" s="187" t="s">
        <v>5664</v>
      </c>
      <c r="E104" s="229">
        <f>IFERROR(VLOOKUP(C104,'Consolidated Master Sheet'!B:D,3,0),"")</f>
        <v>23.5</v>
      </c>
      <c r="F104" s="151">
        <f t="shared" si="9"/>
        <v>0</v>
      </c>
      <c r="G104" s="1020">
        <f t="shared" si="10"/>
        <v>0</v>
      </c>
      <c r="H104" s="230">
        <f>IFERROR(VLOOKUP(C104,'Consolidated Master Sheet'!B:H,6,0),"")</f>
        <v>50</v>
      </c>
      <c r="I104" s="230">
        <f>IFERROR(VLOOKUP(C104,'Consolidated Master Sheet'!B:H,7,0),"")</f>
        <v>300</v>
      </c>
      <c r="J104" s="27"/>
      <c r="K104" s="1102">
        <f>IFERROR(J104*G104,0)</f>
        <v>0</v>
      </c>
      <c r="L104" s="157"/>
      <c r="M104" s="1029"/>
    </row>
    <row r="105" spans="1:13" ht="15.75">
      <c r="A105" s="157" t="str">
        <f>IF(J105&gt;0,COUNT($J$4:J105),"")</f>
        <v/>
      </c>
      <c r="B105" s="185"/>
      <c r="C105" s="231" t="s">
        <v>1328</v>
      </c>
      <c r="D105" s="232" t="s">
        <v>5665</v>
      </c>
      <c r="E105" s="233">
        <f>IFERROR(VLOOKUP(C105,'Consolidated Master Sheet'!B:D,3,0),"")</f>
        <v>23.5</v>
      </c>
      <c r="F105" s="152">
        <f t="shared" si="9"/>
        <v>0</v>
      </c>
      <c r="G105" s="1020">
        <f t="shared" si="10"/>
        <v>0</v>
      </c>
      <c r="H105" s="234">
        <f>IFERROR(VLOOKUP(C105,'Consolidated Master Sheet'!B:H,6,0),"")</f>
        <v>50</v>
      </c>
      <c r="I105" s="234">
        <f>IFERROR(VLOOKUP(C105,'Consolidated Master Sheet'!B:H,7,0),"")</f>
        <v>300</v>
      </c>
      <c r="J105" s="28"/>
      <c r="K105" s="1102">
        <f>IFERROR(J105*G105,0)</f>
        <v>0</v>
      </c>
      <c r="L105" s="157"/>
      <c r="M105" s="1029"/>
    </row>
    <row r="106" spans="1:13" ht="15.75">
      <c r="A106" s="157" t="str">
        <f>IF(J106&gt;0,COUNT($J$4:J106),"")</f>
        <v/>
      </c>
      <c r="B106" s="185"/>
      <c r="C106" s="231" t="s">
        <v>1329</v>
      </c>
      <c r="D106" s="232" t="s">
        <v>5666</v>
      </c>
      <c r="E106" s="233">
        <f>IFERROR(VLOOKUP(C106,'Consolidated Master Sheet'!B:D,3,0),"")</f>
        <v>23.5</v>
      </c>
      <c r="F106" s="152">
        <f t="shared" si="9"/>
        <v>0</v>
      </c>
      <c r="G106" s="1020">
        <f t="shared" si="10"/>
        <v>0</v>
      </c>
      <c r="H106" s="234">
        <f>IFERROR(VLOOKUP(C106,'Consolidated Master Sheet'!B:H,6,0),"")</f>
        <v>50</v>
      </c>
      <c r="I106" s="234">
        <f>IFERROR(VLOOKUP(C106,'Consolidated Master Sheet'!B:H,7,0),"")</f>
        <v>300</v>
      </c>
      <c r="J106" s="28"/>
      <c r="K106" s="1102">
        <f>IFERROR(J106*G106,0)</f>
        <v>0</v>
      </c>
      <c r="L106" s="157"/>
      <c r="M106" s="1029"/>
    </row>
    <row r="107" spans="1:13" ht="15.75">
      <c r="A107" s="157" t="str">
        <f>IF(J107&gt;0,COUNT($J$4:J107),"")</f>
        <v/>
      </c>
      <c r="B107" s="185"/>
      <c r="C107" s="235" t="s">
        <v>1330</v>
      </c>
      <c r="D107" s="194" t="s">
        <v>5667</v>
      </c>
      <c r="E107" s="236">
        <f>IFERROR(VLOOKUP(C107,'Consolidated Master Sheet'!B:D,3,0),"")</f>
        <v>21.76</v>
      </c>
      <c r="F107" s="153">
        <f t="shared" si="9"/>
        <v>0</v>
      </c>
      <c r="G107" s="1028">
        <f t="shared" si="10"/>
        <v>0</v>
      </c>
      <c r="H107" s="237">
        <f>IFERROR(VLOOKUP(C107,'Consolidated Master Sheet'!B:H,6,0),"")</f>
        <v>50</v>
      </c>
      <c r="I107" s="237">
        <f>IFERROR(VLOOKUP(C107,'Consolidated Master Sheet'!B:H,7,0),"")</f>
        <v>300</v>
      </c>
      <c r="J107" s="29"/>
      <c r="K107" s="1103">
        <f>IFERROR(J107*G107,0)</f>
        <v>0</v>
      </c>
      <c r="L107" s="157"/>
      <c r="M107" s="1029"/>
    </row>
    <row r="108" spans="1:13" ht="15.75">
      <c r="A108" s="157" t="str">
        <f>IF(J108&gt;0,COUNT($J$4:J108),"")</f>
        <v/>
      </c>
      <c r="B108" s="185"/>
      <c r="C108" s="252"/>
      <c r="D108" s="199"/>
      <c r="E108" s="253" t="str">
        <f>IFERROR(VLOOKUP(C108,'Consolidated Master Sheet'!B:D,3,0),"")</f>
        <v/>
      </c>
      <c r="F108" s="1456">
        <f t="shared" si="9"/>
        <v>0</v>
      </c>
      <c r="G108" s="1708">
        <f t="shared" si="10"/>
        <v>0</v>
      </c>
      <c r="H108" s="254" t="str">
        <f>IFERROR(VLOOKUP(C108,'Consolidated Master Sheet'!B:H,6,0),"")</f>
        <v/>
      </c>
      <c r="I108" s="254" t="str">
        <f>IFERROR(VLOOKUP(C108,'Consolidated Master Sheet'!B:H,7,0),"")</f>
        <v/>
      </c>
      <c r="J108" s="30"/>
      <c r="K108" s="1107"/>
      <c r="L108" s="157"/>
      <c r="M108" s="1029"/>
    </row>
    <row r="109" spans="1:13" ht="15.75">
      <c r="A109" s="157" t="str">
        <f>IF(J109&gt;0,COUNT($J$4:J109),"")</f>
        <v/>
      </c>
      <c r="B109" s="185"/>
      <c r="C109" s="228" t="s">
        <v>1331</v>
      </c>
      <c r="D109" s="187" t="s">
        <v>5668</v>
      </c>
      <c r="E109" s="229">
        <f>IFERROR(VLOOKUP(C109,'Consolidated Master Sheet'!B:D,3,0),"")</f>
        <v>27.19</v>
      </c>
      <c r="F109" s="151">
        <f t="shared" si="9"/>
        <v>0</v>
      </c>
      <c r="G109" s="1020">
        <f t="shared" si="10"/>
        <v>0</v>
      </c>
      <c r="H109" s="230">
        <f>IFERROR(VLOOKUP(C109,'Consolidated Master Sheet'!B:H,6,0),"")</f>
        <v>50</v>
      </c>
      <c r="I109" s="230">
        <f>IFERROR(VLOOKUP(C109,'Consolidated Master Sheet'!B:H,7,0),"")</f>
        <v>200</v>
      </c>
      <c r="J109" s="27"/>
      <c r="K109" s="1102">
        <f>IFERROR(J109*G109,0)</f>
        <v>0</v>
      </c>
      <c r="L109" s="157"/>
      <c r="M109" s="1029"/>
    </row>
    <row r="110" spans="1:13" ht="15.75">
      <c r="A110" s="157" t="str">
        <f>IF(J110&gt;0,COUNT($J$4:J110),"")</f>
        <v/>
      </c>
      <c r="B110" s="185"/>
      <c r="C110" s="231" t="s">
        <v>1332</v>
      </c>
      <c r="D110" s="232" t="s">
        <v>5669</v>
      </c>
      <c r="E110" s="233">
        <f>IFERROR(VLOOKUP(C110,'Consolidated Master Sheet'!B:D,3,0),"")</f>
        <v>29.1</v>
      </c>
      <c r="F110" s="152">
        <f t="shared" si="9"/>
        <v>0</v>
      </c>
      <c r="G110" s="1020">
        <f t="shared" si="10"/>
        <v>0</v>
      </c>
      <c r="H110" s="234">
        <f>IFERROR(VLOOKUP(C110,'Consolidated Master Sheet'!B:H,6,0),"")</f>
        <v>50</v>
      </c>
      <c r="I110" s="234">
        <f>IFERROR(VLOOKUP(C110,'Consolidated Master Sheet'!B:H,7,0),"")</f>
        <v>200</v>
      </c>
      <c r="J110" s="28"/>
      <c r="K110" s="1102">
        <f>IFERROR(J110*G110,0)</f>
        <v>0</v>
      </c>
      <c r="L110" s="157"/>
      <c r="M110" s="1029"/>
    </row>
    <row r="111" spans="1:13" ht="15.75">
      <c r="A111" s="157" t="str">
        <f>IF(J111&gt;0,COUNT($J$4:J111),"")</f>
        <v/>
      </c>
      <c r="B111" s="185"/>
      <c r="C111" s="231" t="s">
        <v>1333</v>
      </c>
      <c r="D111" s="232" t="s">
        <v>5670</v>
      </c>
      <c r="E111" s="233">
        <f>IFERROR(VLOOKUP(C111,'Consolidated Master Sheet'!B:D,3,0),"")</f>
        <v>29.91</v>
      </c>
      <c r="F111" s="152">
        <f t="shared" si="9"/>
        <v>0</v>
      </c>
      <c r="G111" s="1020">
        <f t="shared" si="10"/>
        <v>0</v>
      </c>
      <c r="H111" s="234">
        <f>IFERROR(VLOOKUP(C111,'Consolidated Master Sheet'!B:H,6,0),"")</f>
        <v>50</v>
      </c>
      <c r="I111" s="234">
        <f>IFERROR(VLOOKUP(C111,'Consolidated Master Sheet'!B:H,7,0),"")</f>
        <v>200</v>
      </c>
      <c r="J111" s="28"/>
      <c r="K111" s="1102">
        <f>IFERROR(J111*G111,0)</f>
        <v>0</v>
      </c>
      <c r="L111" s="157"/>
      <c r="M111" s="1029"/>
    </row>
    <row r="112" spans="1:13" ht="15.75">
      <c r="A112" s="157" t="str">
        <f>IF(J112&gt;0,COUNT($J$4:J112),"")</f>
        <v/>
      </c>
      <c r="B112" s="185"/>
      <c r="C112" s="231" t="s">
        <v>1334</v>
      </c>
      <c r="D112" s="232" t="s">
        <v>5671</v>
      </c>
      <c r="E112" s="233">
        <f>IFERROR(VLOOKUP(C112,'Consolidated Master Sheet'!B:D,3,0),"")</f>
        <v>22.38</v>
      </c>
      <c r="F112" s="152">
        <f t="shared" si="9"/>
        <v>0</v>
      </c>
      <c r="G112" s="1020">
        <f t="shared" si="10"/>
        <v>0</v>
      </c>
      <c r="H112" s="234">
        <f>IFERROR(VLOOKUP(C112,'Consolidated Master Sheet'!B:H,6,0),"")</f>
        <v>50</v>
      </c>
      <c r="I112" s="234">
        <f>IFERROR(VLOOKUP(C112,'Consolidated Master Sheet'!B:H,7,0),"")</f>
        <v>200</v>
      </c>
      <c r="J112" s="28"/>
      <c r="K112" s="1102">
        <f>IFERROR(J112*G112,0)</f>
        <v>0</v>
      </c>
      <c r="L112" s="157"/>
      <c r="M112" s="1029"/>
    </row>
    <row r="113" spans="1:13" ht="15.75">
      <c r="A113" s="157" t="str">
        <f>IF(J113&gt;0,COUNT($J$4:J113),"")</f>
        <v/>
      </c>
      <c r="B113" s="185"/>
      <c r="C113" s="235" t="s">
        <v>1335</v>
      </c>
      <c r="D113" s="194" t="s">
        <v>5672</v>
      </c>
      <c r="E113" s="236">
        <f>IFERROR(VLOOKUP(C113,'Consolidated Master Sheet'!B:D,3,0),"")</f>
        <v>22.38</v>
      </c>
      <c r="F113" s="153">
        <f t="shared" si="9"/>
        <v>0</v>
      </c>
      <c r="G113" s="1028">
        <f t="shared" si="10"/>
        <v>0</v>
      </c>
      <c r="H113" s="237">
        <f>IFERROR(VLOOKUP(C113,'Consolidated Master Sheet'!B:H,6,0),"")</f>
        <v>50</v>
      </c>
      <c r="I113" s="237">
        <f>IFERROR(VLOOKUP(C113,'Consolidated Master Sheet'!B:H,7,0),"")</f>
        <v>200</v>
      </c>
      <c r="J113" s="29"/>
      <c r="K113" s="1103">
        <f>IFERROR(J113*G113,0)</f>
        <v>0</v>
      </c>
      <c r="L113" s="157"/>
      <c r="M113" s="1029"/>
    </row>
    <row r="114" spans="1:13" ht="15.75">
      <c r="A114" s="157" t="str">
        <f>IF(J114&gt;0,COUNT($J$4:J114),"")</f>
        <v/>
      </c>
      <c r="B114" s="185"/>
      <c r="C114" s="252"/>
      <c r="D114" s="199"/>
      <c r="E114" s="253" t="str">
        <f>IFERROR(VLOOKUP(C114,'Consolidated Master Sheet'!B:D,3,0),"")</f>
        <v/>
      </c>
      <c r="F114" s="1456">
        <f t="shared" si="9"/>
        <v>0</v>
      </c>
      <c r="G114" s="1708">
        <f t="shared" si="10"/>
        <v>0</v>
      </c>
      <c r="H114" s="254" t="str">
        <f>IFERROR(VLOOKUP(C114,'Consolidated Master Sheet'!B:H,6,0),"")</f>
        <v/>
      </c>
      <c r="I114" s="254" t="str">
        <f>IFERROR(VLOOKUP(C114,'Consolidated Master Sheet'!B:H,7,0),"")</f>
        <v/>
      </c>
      <c r="J114" s="30"/>
      <c r="K114" s="1107"/>
      <c r="L114" s="157"/>
      <c r="M114" s="1029"/>
    </row>
    <row r="115" spans="1:13" ht="15.75">
      <c r="A115" s="157" t="str">
        <f>IF(J115&gt;0,COUNT($J$4:J115),"")</f>
        <v/>
      </c>
      <c r="B115" s="185"/>
      <c r="C115" s="231" t="s">
        <v>1336</v>
      </c>
      <c r="D115" s="232" t="s">
        <v>5673</v>
      </c>
      <c r="E115" s="233">
        <f>IFERROR(VLOOKUP(C115,'Consolidated Master Sheet'!B:D,3,0),"")</f>
        <v>37.79</v>
      </c>
      <c r="F115" s="152">
        <f t="shared" si="9"/>
        <v>0</v>
      </c>
      <c r="G115" s="1020">
        <f t="shared" si="10"/>
        <v>0</v>
      </c>
      <c r="H115" s="234">
        <f>IFERROR(VLOOKUP(C115,'Consolidated Master Sheet'!B:H,6,0),"")</f>
        <v>30</v>
      </c>
      <c r="I115" s="234">
        <f>IFERROR(VLOOKUP(C115,'Consolidated Master Sheet'!B:H,7,0),"")</f>
        <v>120</v>
      </c>
      <c r="J115" s="28"/>
      <c r="K115" s="1102">
        <f t="shared" ref="K115:K118" si="13">IFERROR(J115*G115,0)</f>
        <v>0</v>
      </c>
      <c r="L115" s="157"/>
      <c r="M115" s="1029"/>
    </row>
    <row r="116" spans="1:13" ht="15.75">
      <c r="A116" s="157" t="str">
        <f>IF(J116&gt;0,COUNT($J$4:J116),"")</f>
        <v/>
      </c>
      <c r="B116" s="185"/>
      <c r="C116" s="231" t="s">
        <v>1337</v>
      </c>
      <c r="D116" s="232" t="s">
        <v>5674</v>
      </c>
      <c r="E116" s="233">
        <f>IFERROR(VLOOKUP(C116,'Consolidated Master Sheet'!B:D,3,0),"")</f>
        <v>32.1</v>
      </c>
      <c r="F116" s="152">
        <f t="shared" si="9"/>
        <v>0</v>
      </c>
      <c r="G116" s="1020">
        <f t="shared" si="10"/>
        <v>0</v>
      </c>
      <c r="H116" s="234">
        <f>IFERROR(VLOOKUP(C116,'Consolidated Master Sheet'!B:H,6,0),"")</f>
        <v>30</v>
      </c>
      <c r="I116" s="234">
        <f>IFERROR(VLOOKUP(C116,'Consolidated Master Sheet'!B:H,7,0),"")</f>
        <v>120</v>
      </c>
      <c r="J116" s="28"/>
      <c r="K116" s="1102">
        <f t="shared" si="13"/>
        <v>0</v>
      </c>
      <c r="L116" s="157"/>
      <c r="M116" s="1029"/>
    </row>
    <row r="117" spans="1:13" ht="15.75">
      <c r="A117" s="157" t="str">
        <f>IF(J117&gt;0,COUNT($J$4:J117),"")</f>
        <v/>
      </c>
      <c r="B117" s="185"/>
      <c r="C117" s="231" t="s">
        <v>1338</v>
      </c>
      <c r="D117" s="232" t="s">
        <v>5675</v>
      </c>
      <c r="E117" s="233">
        <f>IFERROR(VLOOKUP(C117,'Consolidated Master Sheet'!B:D,3,0),"")</f>
        <v>32.03</v>
      </c>
      <c r="F117" s="152">
        <f t="shared" si="9"/>
        <v>0</v>
      </c>
      <c r="G117" s="1020">
        <f t="shared" si="10"/>
        <v>0</v>
      </c>
      <c r="H117" s="234">
        <f>IFERROR(VLOOKUP(C117,'Consolidated Master Sheet'!B:H,6,0),"")</f>
        <v>30</v>
      </c>
      <c r="I117" s="234">
        <f>IFERROR(VLOOKUP(C117,'Consolidated Master Sheet'!B:H,7,0),"")</f>
        <v>120</v>
      </c>
      <c r="J117" s="28"/>
      <c r="K117" s="1102">
        <f t="shared" si="13"/>
        <v>0</v>
      </c>
      <c r="L117" s="157"/>
      <c r="M117" s="1029"/>
    </row>
    <row r="118" spans="1:13" ht="15.75">
      <c r="A118" s="157" t="str">
        <f>IF(J118&gt;0,COUNT($J$4:J118),"")</f>
        <v/>
      </c>
      <c r="B118" s="185"/>
      <c r="C118" s="235" t="s">
        <v>1339</v>
      </c>
      <c r="D118" s="194" t="s">
        <v>5676</v>
      </c>
      <c r="E118" s="236">
        <f>IFERROR(VLOOKUP(C118,'Consolidated Master Sheet'!B:D,3,0),"")</f>
        <v>32.03</v>
      </c>
      <c r="F118" s="153">
        <f t="shared" si="9"/>
        <v>0</v>
      </c>
      <c r="G118" s="1028">
        <f t="shared" si="10"/>
        <v>0</v>
      </c>
      <c r="H118" s="237">
        <f>IFERROR(VLOOKUP(C118,'Consolidated Master Sheet'!B:H,6,0),"")</f>
        <v>30</v>
      </c>
      <c r="I118" s="237">
        <f>IFERROR(VLOOKUP(C118,'Consolidated Master Sheet'!B:H,7,0),"")</f>
        <v>120</v>
      </c>
      <c r="J118" s="29"/>
      <c r="K118" s="1103">
        <f t="shared" si="13"/>
        <v>0</v>
      </c>
      <c r="L118" s="157"/>
      <c r="M118" s="1029"/>
    </row>
    <row r="119" spans="1:13" ht="15.75">
      <c r="A119" s="157" t="str">
        <f>IF(J119&gt;0,COUNT($J$4:J119),"")</f>
        <v/>
      </c>
      <c r="B119" s="185"/>
      <c r="C119" s="252"/>
      <c r="D119" s="199"/>
      <c r="E119" s="253" t="str">
        <f>IFERROR(VLOOKUP(C119,'Consolidated Master Sheet'!B:D,3,0),"")</f>
        <v/>
      </c>
      <c r="F119" s="1456">
        <f t="shared" si="9"/>
        <v>0</v>
      </c>
      <c r="G119" s="1708">
        <f t="shared" si="10"/>
        <v>0</v>
      </c>
      <c r="H119" s="254" t="str">
        <f>IFERROR(VLOOKUP(C119,'Consolidated Master Sheet'!B:H,6,0),"")</f>
        <v/>
      </c>
      <c r="I119" s="254" t="str">
        <f>IFERROR(VLOOKUP(C119,'Consolidated Master Sheet'!B:H,7,0),"")</f>
        <v/>
      </c>
      <c r="J119" s="30"/>
      <c r="K119" s="1107"/>
      <c r="L119" s="157"/>
      <c r="M119" s="1029"/>
    </row>
    <row r="120" spans="1:13" ht="15.75">
      <c r="A120" s="157" t="str">
        <f>IF(J120&gt;0,COUNT($J$4:J120),"")</f>
        <v/>
      </c>
      <c r="B120" s="185"/>
      <c r="C120" s="231" t="s">
        <v>1340</v>
      </c>
      <c r="D120" s="232" t="s">
        <v>5677</v>
      </c>
      <c r="E120" s="233">
        <f>IFERROR(VLOOKUP(C120,'Consolidated Master Sheet'!B:D,3,0),"")</f>
        <v>44.3</v>
      </c>
      <c r="F120" s="152">
        <f t="shared" si="9"/>
        <v>0</v>
      </c>
      <c r="G120" s="1020">
        <f t="shared" si="10"/>
        <v>0</v>
      </c>
      <c r="H120" s="234">
        <f>IFERROR(VLOOKUP(C120,'Consolidated Master Sheet'!B:H,6,0),"")</f>
        <v>25</v>
      </c>
      <c r="I120" s="234">
        <f>IFERROR(VLOOKUP(C120,'Consolidated Master Sheet'!B:H,7,0),"")</f>
        <v>75</v>
      </c>
      <c r="J120" s="28"/>
      <c r="K120" s="1102">
        <f t="shared" ref="K120:K125" si="14">IFERROR(J120*G120,0)</f>
        <v>0</v>
      </c>
      <c r="L120" s="157"/>
      <c r="M120" s="1029"/>
    </row>
    <row r="121" spans="1:13" ht="15.75">
      <c r="A121" s="157" t="str">
        <f>IF(J121&gt;0,COUNT($J$4:J121),"")</f>
        <v/>
      </c>
      <c r="B121" s="185"/>
      <c r="C121" s="231" t="s">
        <v>1341</v>
      </c>
      <c r="D121" s="232" t="s">
        <v>5678</v>
      </c>
      <c r="E121" s="233">
        <f>IFERROR(VLOOKUP(C121,'Consolidated Master Sheet'!B:D,3,0),"")</f>
        <v>44.3</v>
      </c>
      <c r="F121" s="152">
        <f t="shared" si="9"/>
        <v>0</v>
      </c>
      <c r="G121" s="1020">
        <f t="shared" si="10"/>
        <v>0</v>
      </c>
      <c r="H121" s="234">
        <f>IFERROR(VLOOKUP(C121,'Consolidated Master Sheet'!B:H,6,0),"")</f>
        <v>25</v>
      </c>
      <c r="I121" s="234">
        <f>IFERROR(VLOOKUP(C121,'Consolidated Master Sheet'!B:H,7,0),"")</f>
        <v>75</v>
      </c>
      <c r="J121" s="28"/>
      <c r="K121" s="1102">
        <f t="shared" si="14"/>
        <v>0</v>
      </c>
      <c r="L121" s="157"/>
      <c r="M121" s="1029"/>
    </row>
    <row r="122" spans="1:13" ht="15.75">
      <c r="A122" s="157" t="str">
        <f>IF(J122&gt;0,COUNT($J$4:J122),"")</f>
        <v/>
      </c>
      <c r="B122" s="185"/>
      <c r="C122" s="231" t="s">
        <v>1342</v>
      </c>
      <c r="D122" s="232" t="s">
        <v>5679</v>
      </c>
      <c r="E122" s="233">
        <f>IFERROR(VLOOKUP(C122,'Consolidated Master Sheet'!B:D,3,0),"")</f>
        <v>36.549999999999997</v>
      </c>
      <c r="F122" s="152">
        <f t="shared" si="9"/>
        <v>0</v>
      </c>
      <c r="G122" s="1020">
        <f t="shared" si="10"/>
        <v>0</v>
      </c>
      <c r="H122" s="234">
        <f>IFERROR(VLOOKUP(C122,'Consolidated Master Sheet'!B:H,6,0),"")</f>
        <v>25</v>
      </c>
      <c r="I122" s="234">
        <f>IFERROR(VLOOKUP(C122,'Consolidated Master Sheet'!B:H,7,0),"")</f>
        <v>75</v>
      </c>
      <c r="J122" s="28"/>
      <c r="K122" s="1102">
        <f t="shared" si="14"/>
        <v>0</v>
      </c>
      <c r="L122" s="157"/>
      <c r="M122" s="1029"/>
    </row>
    <row r="123" spans="1:13" ht="15.75">
      <c r="A123" s="157" t="str">
        <f>IF(J123&gt;0,COUNT($J$4:J123),"")</f>
        <v/>
      </c>
      <c r="B123" s="185"/>
      <c r="C123" s="231" t="s">
        <v>1343</v>
      </c>
      <c r="D123" s="232" t="s">
        <v>5680</v>
      </c>
      <c r="E123" s="233">
        <f>IFERROR(VLOOKUP(C123,'Consolidated Master Sheet'!B:D,3,0),"")</f>
        <v>36.549999999999997</v>
      </c>
      <c r="F123" s="152">
        <f t="shared" si="9"/>
        <v>0</v>
      </c>
      <c r="G123" s="1020">
        <f t="shared" si="10"/>
        <v>0</v>
      </c>
      <c r="H123" s="234">
        <f>IFERROR(VLOOKUP(C123,'Consolidated Master Sheet'!B:H,6,0),"")</f>
        <v>25</v>
      </c>
      <c r="I123" s="234">
        <f>IFERROR(VLOOKUP(C123,'Consolidated Master Sheet'!B:H,7,0),"")</f>
        <v>75</v>
      </c>
      <c r="J123" s="28"/>
      <c r="K123" s="1102">
        <f t="shared" si="14"/>
        <v>0</v>
      </c>
      <c r="L123" s="157"/>
      <c r="M123" s="1029"/>
    </row>
    <row r="124" spans="1:13" ht="15.75">
      <c r="A124" s="157" t="str">
        <f>IF(J124&gt;0,COUNT($J$4:J124),"")</f>
        <v/>
      </c>
      <c r="B124" s="185"/>
      <c r="C124" s="231" t="s">
        <v>1344</v>
      </c>
      <c r="D124" s="232" t="s">
        <v>5681</v>
      </c>
      <c r="E124" s="233">
        <f>IFERROR(VLOOKUP(C124,'Consolidated Master Sheet'!B:D,3,0),"")</f>
        <v>35.64</v>
      </c>
      <c r="F124" s="152">
        <f t="shared" si="9"/>
        <v>0</v>
      </c>
      <c r="G124" s="1020">
        <f t="shared" si="10"/>
        <v>0</v>
      </c>
      <c r="H124" s="234">
        <f>IFERROR(VLOOKUP(C124,'Consolidated Master Sheet'!B:H,6,0),"")</f>
        <v>25</v>
      </c>
      <c r="I124" s="234">
        <f>IFERROR(VLOOKUP(C124,'Consolidated Master Sheet'!B:H,7,0),"")</f>
        <v>75</v>
      </c>
      <c r="J124" s="28"/>
      <c r="K124" s="1102">
        <f t="shared" si="14"/>
        <v>0</v>
      </c>
      <c r="L124" s="157"/>
      <c r="M124" s="1029"/>
    </row>
    <row r="125" spans="1:13" ht="15.75">
      <c r="A125" s="157" t="str">
        <f>IF(J125&gt;0,COUNT($J$4:J125),"")</f>
        <v/>
      </c>
      <c r="B125" s="185"/>
      <c r="C125" s="235" t="s">
        <v>1345</v>
      </c>
      <c r="D125" s="194" t="s">
        <v>5682</v>
      </c>
      <c r="E125" s="236">
        <f>IFERROR(VLOOKUP(C125,'Consolidated Master Sheet'!B:D,3,0),"")</f>
        <v>36.65</v>
      </c>
      <c r="F125" s="153">
        <f t="shared" si="9"/>
        <v>0</v>
      </c>
      <c r="G125" s="1028">
        <f t="shared" si="10"/>
        <v>0</v>
      </c>
      <c r="H125" s="237">
        <f>IFERROR(VLOOKUP(C125,'Consolidated Master Sheet'!B:H,6,0),"")</f>
        <v>25</v>
      </c>
      <c r="I125" s="237">
        <f>IFERROR(VLOOKUP(C125,'Consolidated Master Sheet'!B:H,7,0),"")</f>
        <v>75</v>
      </c>
      <c r="J125" s="29"/>
      <c r="K125" s="1103">
        <f t="shared" si="14"/>
        <v>0</v>
      </c>
      <c r="L125" s="157"/>
      <c r="M125" s="1029"/>
    </row>
    <row r="126" spans="1:13" ht="15.75">
      <c r="A126" s="157" t="str">
        <f>IF(J126&gt;0,COUNT($J$4:J126),"")</f>
        <v/>
      </c>
      <c r="B126" s="185"/>
      <c r="C126" s="252"/>
      <c r="D126" s="199"/>
      <c r="E126" s="253" t="str">
        <f>IFERROR(VLOOKUP(C126,'Consolidated Master Sheet'!B:D,3,0),"")</f>
        <v/>
      </c>
      <c r="F126" s="1456">
        <f t="shared" si="9"/>
        <v>0</v>
      </c>
      <c r="G126" s="1708">
        <f t="shared" si="10"/>
        <v>0</v>
      </c>
      <c r="H126" s="254" t="str">
        <f>IFERROR(VLOOKUP(C126,'Consolidated Master Sheet'!B:H,6,0),"")</f>
        <v/>
      </c>
      <c r="I126" s="254" t="str">
        <f>IFERROR(VLOOKUP(C126,'Consolidated Master Sheet'!B:H,7,0),"")</f>
        <v/>
      </c>
      <c r="J126" s="30"/>
      <c r="K126" s="1107"/>
      <c r="L126" s="157"/>
      <c r="M126" s="1029"/>
    </row>
    <row r="127" spans="1:13" ht="15.75">
      <c r="A127" s="157" t="str">
        <f>IF(J127&gt;0,COUNT($J$4:J127),"")</f>
        <v/>
      </c>
      <c r="B127" s="185"/>
      <c r="C127" s="231" t="s">
        <v>1346</v>
      </c>
      <c r="D127" s="232" t="s">
        <v>5683</v>
      </c>
      <c r="E127" s="233">
        <f>IFERROR(VLOOKUP(C127,'Consolidated Master Sheet'!B:D,3,0),"")</f>
        <v>62.55</v>
      </c>
      <c r="F127" s="152">
        <f t="shared" si="9"/>
        <v>0</v>
      </c>
      <c r="G127" s="1020">
        <f t="shared" si="10"/>
        <v>0</v>
      </c>
      <c r="H127" s="234">
        <f>IFERROR(VLOOKUP(C127,'Consolidated Master Sheet'!B:H,6,0),"")</f>
        <v>20</v>
      </c>
      <c r="I127" s="234">
        <f>IFERROR(VLOOKUP(C127,'Consolidated Master Sheet'!B:H,7,0),"")</f>
        <v>60</v>
      </c>
      <c r="J127" s="28"/>
      <c r="K127" s="1102">
        <f t="shared" ref="K127:K132" si="15">IFERROR(J127*G127,0)</f>
        <v>0</v>
      </c>
      <c r="L127" s="157"/>
      <c r="M127" s="1029"/>
    </row>
    <row r="128" spans="1:13" ht="15.75">
      <c r="A128" s="157" t="str">
        <f>IF(J128&gt;0,COUNT($J$4:J128),"")</f>
        <v/>
      </c>
      <c r="B128" s="185"/>
      <c r="C128" s="231" t="s">
        <v>1347</v>
      </c>
      <c r="D128" s="232" t="s">
        <v>5684</v>
      </c>
      <c r="E128" s="233">
        <f>IFERROR(VLOOKUP(C128,'Consolidated Master Sheet'!B:D,3,0),"")</f>
        <v>55.22</v>
      </c>
      <c r="F128" s="152">
        <f t="shared" si="9"/>
        <v>0</v>
      </c>
      <c r="G128" s="1020">
        <f t="shared" si="10"/>
        <v>0</v>
      </c>
      <c r="H128" s="234">
        <f>IFERROR(VLOOKUP(C128,'Consolidated Master Sheet'!B:H,6,0),"")</f>
        <v>20</v>
      </c>
      <c r="I128" s="234">
        <f>IFERROR(VLOOKUP(C128,'Consolidated Master Sheet'!B:H,7,0),"")</f>
        <v>60</v>
      </c>
      <c r="J128" s="28"/>
      <c r="K128" s="1102">
        <f t="shared" si="15"/>
        <v>0</v>
      </c>
      <c r="L128" s="157"/>
      <c r="M128" s="1029"/>
    </row>
    <row r="129" spans="1:13" ht="15.75">
      <c r="A129" s="157" t="str">
        <f>IF(J129&gt;0,COUNT($J$4:J129),"")</f>
        <v/>
      </c>
      <c r="B129" s="185"/>
      <c r="C129" s="231" t="s">
        <v>1348</v>
      </c>
      <c r="D129" s="232" t="s">
        <v>5685</v>
      </c>
      <c r="E129" s="233">
        <f>IFERROR(VLOOKUP(C129,'Consolidated Master Sheet'!B:D,3,0),"")</f>
        <v>51.75</v>
      </c>
      <c r="F129" s="152">
        <f t="shared" si="9"/>
        <v>0</v>
      </c>
      <c r="G129" s="1020">
        <f t="shared" si="10"/>
        <v>0</v>
      </c>
      <c r="H129" s="234">
        <f>IFERROR(VLOOKUP(C129,'Consolidated Master Sheet'!B:H,6,0),"")</f>
        <v>20</v>
      </c>
      <c r="I129" s="234">
        <f>IFERROR(VLOOKUP(C129,'Consolidated Master Sheet'!B:H,7,0),"")</f>
        <v>60</v>
      </c>
      <c r="J129" s="28"/>
      <c r="K129" s="1102">
        <f t="shared" si="15"/>
        <v>0</v>
      </c>
      <c r="L129" s="157"/>
      <c r="M129" s="1029"/>
    </row>
    <row r="130" spans="1:13" ht="15.75">
      <c r="A130" s="157" t="str">
        <f>IF(J130&gt;0,COUNT($J$4:J130),"")</f>
        <v/>
      </c>
      <c r="B130" s="185"/>
      <c r="C130" s="231" t="s">
        <v>1349</v>
      </c>
      <c r="D130" s="232" t="s">
        <v>5686</v>
      </c>
      <c r="E130" s="233">
        <f>IFERROR(VLOOKUP(C130,'Consolidated Master Sheet'!B:D,3,0),"")</f>
        <v>43.73</v>
      </c>
      <c r="F130" s="152">
        <f t="shared" si="9"/>
        <v>0</v>
      </c>
      <c r="G130" s="1020">
        <f t="shared" si="10"/>
        <v>0</v>
      </c>
      <c r="H130" s="234">
        <f>IFERROR(VLOOKUP(C130,'Consolidated Master Sheet'!B:H,6,0),"")</f>
        <v>20</v>
      </c>
      <c r="I130" s="234">
        <f>IFERROR(VLOOKUP(C130,'Consolidated Master Sheet'!B:H,7,0),"")</f>
        <v>60</v>
      </c>
      <c r="J130" s="28"/>
      <c r="K130" s="1102">
        <f t="shared" si="15"/>
        <v>0</v>
      </c>
      <c r="L130" s="157"/>
      <c r="M130" s="1029"/>
    </row>
    <row r="131" spans="1:13" ht="15.75">
      <c r="A131" s="157" t="str">
        <f>IF(J131&gt;0,COUNT($J$4:J131),"")</f>
        <v/>
      </c>
      <c r="B131" s="185"/>
      <c r="C131" s="231" t="s">
        <v>1350</v>
      </c>
      <c r="D131" s="232" t="s">
        <v>5687</v>
      </c>
      <c r="E131" s="233">
        <f>IFERROR(VLOOKUP(C131,'Consolidated Master Sheet'!B:D,3,0),"")</f>
        <v>48.61</v>
      </c>
      <c r="F131" s="152">
        <f t="shared" ref="F131:F186" si="16">IF(E131=0,"NET",$F$2)</f>
        <v>0</v>
      </c>
      <c r="G131" s="1020">
        <f t="shared" ref="G131:G186" si="17">IFERROR(ROUND(E131*F131,2),0)</f>
        <v>0</v>
      </c>
      <c r="H131" s="234">
        <f>IFERROR(VLOOKUP(C131,'Consolidated Master Sheet'!B:H,6,0),"")</f>
        <v>20</v>
      </c>
      <c r="I131" s="234">
        <f>IFERROR(VLOOKUP(C131,'Consolidated Master Sheet'!B:H,7,0),"")</f>
        <v>60</v>
      </c>
      <c r="J131" s="28"/>
      <c r="K131" s="1102">
        <f t="shared" si="15"/>
        <v>0</v>
      </c>
      <c r="L131" s="157"/>
      <c r="M131" s="1029"/>
    </row>
    <row r="132" spans="1:13" ht="15.75">
      <c r="A132" s="157" t="str">
        <f>IF(J132&gt;0,COUNT($J$4:J132),"")</f>
        <v/>
      </c>
      <c r="B132" s="185"/>
      <c r="C132" s="235" t="s">
        <v>1351</v>
      </c>
      <c r="D132" s="194" t="s">
        <v>5688</v>
      </c>
      <c r="E132" s="236">
        <f>IFERROR(VLOOKUP(C132,'Consolidated Master Sheet'!B:D,3,0),"")</f>
        <v>48.71</v>
      </c>
      <c r="F132" s="153">
        <f t="shared" si="16"/>
        <v>0</v>
      </c>
      <c r="G132" s="1028">
        <f t="shared" si="17"/>
        <v>0</v>
      </c>
      <c r="H132" s="237">
        <f>IFERROR(VLOOKUP(C132,'Consolidated Master Sheet'!B:H,6,0),"")</f>
        <v>20</v>
      </c>
      <c r="I132" s="237">
        <f>IFERROR(VLOOKUP(C132,'Consolidated Master Sheet'!B:H,7,0),"")</f>
        <v>60</v>
      </c>
      <c r="J132" s="29"/>
      <c r="K132" s="1103">
        <f t="shared" si="15"/>
        <v>0</v>
      </c>
      <c r="L132" s="157"/>
      <c r="M132" s="1029"/>
    </row>
    <row r="133" spans="1:13" ht="15.75">
      <c r="A133" s="157" t="str">
        <f>IF(J133&gt;0,COUNT($J$4:J133),"")</f>
        <v/>
      </c>
      <c r="B133" s="185"/>
      <c r="C133" s="252"/>
      <c r="D133" s="199"/>
      <c r="E133" s="253" t="str">
        <f>IFERROR(VLOOKUP(C133,'Consolidated Master Sheet'!B:D,3,0),"")</f>
        <v/>
      </c>
      <c r="F133" s="1456">
        <f t="shared" si="16"/>
        <v>0</v>
      </c>
      <c r="G133" s="1708">
        <f t="shared" si="17"/>
        <v>0</v>
      </c>
      <c r="H133" s="254" t="str">
        <f>IFERROR(VLOOKUP(C133,'Consolidated Master Sheet'!B:H,6,0),"")</f>
        <v/>
      </c>
      <c r="I133" s="254" t="str">
        <f>IFERROR(VLOOKUP(C133,'Consolidated Master Sheet'!B:H,7,0),"")</f>
        <v/>
      </c>
      <c r="J133" s="30"/>
      <c r="K133" s="1107"/>
      <c r="L133" s="157"/>
      <c r="M133" s="1029"/>
    </row>
    <row r="134" spans="1:13" ht="15.75">
      <c r="A134" s="157" t="str">
        <f>IF(J134&gt;0,COUNT($J$4:J134),"")</f>
        <v/>
      </c>
      <c r="B134" s="185"/>
      <c r="C134" s="228" t="s">
        <v>1352</v>
      </c>
      <c r="D134" s="187" t="s">
        <v>5689</v>
      </c>
      <c r="E134" s="229">
        <f>IFERROR(VLOOKUP(C134,'Consolidated Master Sheet'!B:D,3,0),"")</f>
        <v>88.27</v>
      </c>
      <c r="F134" s="151">
        <f t="shared" si="16"/>
        <v>0</v>
      </c>
      <c r="G134" s="1020">
        <f t="shared" si="17"/>
        <v>0</v>
      </c>
      <c r="H134" s="230">
        <f>IFERROR(VLOOKUP(C134,'Consolidated Master Sheet'!B:H,6,0),"")</f>
        <v>15</v>
      </c>
      <c r="I134" s="230">
        <f>IFERROR(VLOOKUP(C134,'Consolidated Master Sheet'!B:H,7,0),"")</f>
        <v>30</v>
      </c>
      <c r="J134" s="27"/>
      <c r="K134" s="1102">
        <f t="shared" ref="K134:K139" si="18">IFERROR(J134*G134,0)</f>
        <v>0</v>
      </c>
      <c r="L134" s="157"/>
      <c r="M134" s="1029"/>
    </row>
    <row r="135" spans="1:13" ht="15.75">
      <c r="A135" s="157" t="str">
        <f>IF(J135&gt;0,COUNT($J$4:J135),"")</f>
        <v/>
      </c>
      <c r="B135" s="185"/>
      <c r="C135" s="231" t="s">
        <v>1353</v>
      </c>
      <c r="D135" s="232" t="s">
        <v>5690</v>
      </c>
      <c r="E135" s="233">
        <f>IFERROR(VLOOKUP(C135,'Consolidated Master Sheet'!B:D,3,0),"")</f>
        <v>88.27</v>
      </c>
      <c r="F135" s="152">
        <f t="shared" si="16"/>
        <v>0</v>
      </c>
      <c r="G135" s="1020">
        <f t="shared" si="17"/>
        <v>0</v>
      </c>
      <c r="H135" s="234">
        <f>IFERROR(VLOOKUP(C135,'Consolidated Master Sheet'!B:H,6,0),"")</f>
        <v>15</v>
      </c>
      <c r="I135" s="234">
        <f>IFERROR(VLOOKUP(C135,'Consolidated Master Sheet'!B:H,7,0),"")</f>
        <v>30</v>
      </c>
      <c r="J135" s="28"/>
      <c r="K135" s="1102">
        <f t="shared" si="18"/>
        <v>0</v>
      </c>
      <c r="L135" s="157"/>
      <c r="M135" s="1029"/>
    </row>
    <row r="136" spans="1:13" ht="15.75">
      <c r="A136" s="157" t="str">
        <f>IF(J136&gt;0,COUNT($J$4:J136),"")</f>
        <v/>
      </c>
      <c r="B136" s="185"/>
      <c r="C136" s="231" t="s">
        <v>1354</v>
      </c>
      <c r="D136" s="232" t="s">
        <v>5691</v>
      </c>
      <c r="E136" s="233">
        <f>IFERROR(VLOOKUP(C136,'Consolidated Master Sheet'!B:D,3,0),"")</f>
        <v>79.47</v>
      </c>
      <c r="F136" s="152">
        <f t="shared" si="16"/>
        <v>0</v>
      </c>
      <c r="G136" s="1020">
        <f t="shared" si="17"/>
        <v>0</v>
      </c>
      <c r="H136" s="234">
        <f>IFERROR(VLOOKUP(C136,'Consolidated Master Sheet'!B:H,6,0),"")</f>
        <v>15</v>
      </c>
      <c r="I136" s="234">
        <f>IFERROR(VLOOKUP(C136,'Consolidated Master Sheet'!B:H,7,0),"")</f>
        <v>30</v>
      </c>
      <c r="J136" s="28"/>
      <c r="K136" s="1102">
        <f t="shared" si="18"/>
        <v>0</v>
      </c>
      <c r="L136" s="157"/>
      <c r="M136" s="1029"/>
    </row>
    <row r="137" spans="1:13" ht="15.75">
      <c r="A137" s="157" t="str">
        <f>IF(J137&gt;0,COUNT($J$4:J137),"")</f>
        <v/>
      </c>
      <c r="B137" s="185"/>
      <c r="C137" s="231" t="s">
        <v>1355</v>
      </c>
      <c r="D137" s="232" t="s">
        <v>5692</v>
      </c>
      <c r="E137" s="233">
        <f>IFERROR(VLOOKUP(C137,'Consolidated Master Sheet'!B:D,3,0),"")</f>
        <v>88.27</v>
      </c>
      <c r="F137" s="152">
        <f t="shared" si="16"/>
        <v>0</v>
      </c>
      <c r="G137" s="1020">
        <f t="shared" si="17"/>
        <v>0</v>
      </c>
      <c r="H137" s="234">
        <f>IFERROR(VLOOKUP(C137,'Consolidated Master Sheet'!B:H,6,0),"")</f>
        <v>15</v>
      </c>
      <c r="I137" s="234">
        <f>IFERROR(VLOOKUP(C137,'Consolidated Master Sheet'!B:H,7,0),"")</f>
        <v>30</v>
      </c>
      <c r="J137" s="28"/>
      <c r="K137" s="1102">
        <f t="shared" si="18"/>
        <v>0</v>
      </c>
      <c r="L137" s="157"/>
      <c r="M137" s="1029"/>
    </row>
    <row r="138" spans="1:13" ht="15.75">
      <c r="A138" s="157" t="str">
        <f>IF(J138&gt;0,COUNT($J$4:J138),"")</f>
        <v/>
      </c>
      <c r="B138" s="185"/>
      <c r="C138" s="231" t="s">
        <v>1356</v>
      </c>
      <c r="D138" s="232" t="s">
        <v>5693</v>
      </c>
      <c r="E138" s="233">
        <f>IFERROR(VLOOKUP(C138,'Consolidated Master Sheet'!B:D,3,0),"")</f>
        <v>82.25</v>
      </c>
      <c r="F138" s="152">
        <f t="shared" si="16"/>
        <v>0</v>
      </c>
      <c r="G138" s="1020">
        <f t="shared" si="17"/>
        <v>0</v>
      </c>
      <c r="H138" s="234">
        <f>IFERROR(VLOOKUP(C138,'Consolidated Master Sheet'!B:H,6,0),"")</f>
        <v>15</v>
      </c>
      <c r="I138" s="234">
        <f>IFERROR(VLOOKUP(C138,'Consolidated Master Sheet'!B:H,7,0),"")</f>
        <v>30</v>
      </c>
      <c r="J138" s="28"/>
      <c r="K138" s="1102">
        <f t="shared" si="18"/>
        <v>0</v>
      </c>
      <c r="L138" s="157"/>
      <c r="M138" s="1029"/>
    </row>
    <row r="139" spans="1:13" ht="15.75">
      <c r="A139" s="157" t="str">
        <f>IF(J139&gt;0,COUNT($J$4:J139),"")</f>
        <v/>
      </c>
      <c r="B139" s="185"/>
      <c r="C139" s="235" t="s">
        <v>1357</v>
      </c>
      <c r="D139" s="194" t="s">
        <v>5694</v>
      </c>
      <c r="E139" s="236">
        <f>IFERROR(VLOOKUP(C139,'Consolidated Master Sheet'!B:D,3,0),"")</f>
        <v>81.540000000000006</v>
      </c>
      <c r="F139" s="153">
        <f t="shared" si="16"/>
        <v>0</v>
      </c>
      <c r="G139" s="1028">
        <f t="shared" si="17"/>
        <v>0</v>
      </c>
      <c r="H139" s="237">
        <f>IFERROR(VLOOKUP(C139,'Consolidated Master Sheet'!B:H,6,0),"")</f>
        <v>15</v>
      </c>
      <c r="I139" s="237">
        <f>IFERROR(VLOOKUP(C139,'Consolidated Master Sheet'!B:H,7,0),"")</f>
        <v>30</v>
      </c>
      <c r="J139" s="29"/>
      <c r="K139" s="1103">
        <f t="shared" si="18"/>
        <v>0</v>
      </c>
      <c r="L139" s="157"/>
      <c r="M139" s="1029"/>
    </row>
    <row r="140" spans="1:13" ht="15.75">
      <c r="A140" s="157" t="str">
        <f>IF(J140&gt;0,COUNT($J$4:J140),"")</f>
        <v/>
      </c>
      <c r="B140" s="185"/>
      <c r="C140" s="252"/>
      <c r="D140" s="199"/>
      <c r="E140" s="253" t="str">
        <f>IFERROR(VLOOKUP(C140,'Consolidated Master Sheet'!B:D,3,0),"")</f>
        <v/>
      </c>
      <c r="F140" s="1456">
        <f t="shared" si="16"/>
        <v>0</v>
      </c>
      <c r="G140" s="1708">
        <f t="shared" si="17"/>
        <v>0</v>
      </c>
      <c r="H140" s="254" t="str">
        <f>IFERROR(VLOOKUP(C140,'Consolidated Master Sheet'!B:H,6,0),"")</f>
        <v/>
      </c>
      <c r="I140" s="254" t="str">
        <f>IFERROR(VLOOKUP(C140,'Consolidated Master Sheet'!B:H,7,0),"")</f>
        <v/>
      </c>
      <c r="J140" s="30"/>
      <c r="K140" s="1107"/>
      <c r="L140" s="157"/>
      <c r="M140" s="1029"/>
    </row>
    <row r="141" spans="1:13" ht="15.75">
      <c r="A141" s="157" t="str">
        <f>IF(J141&gt;0,COUNT($J$4:J141),"")</f>
        <v/>
      </c>
      <c r="B141" s="185"/>
      <c r="C141" s="228" t="s">
        <v>1358</v>
      </c>
      <c r="D141" s="187" t="s">
        <v>5695</v>
      </c>
      <c r="E141" s="261">
        <f>IFERROR(VLOOKUP(C141,'Consolidated Master Sheet'!B:D,3,0),"")</f>
        <v>125.8</v>
      </c>
      <c r="F141" s="151">
        <f t="shared" si="16"/>
        <v>0</v>
      </c>
      <c r="G141" s="1020">
        <f t="shared" si="17"/>
        <v>0</v>
      </c>
      <c r="H141" s="230">
        <f>IFERROR(VLOOKUP(C141,'Consolidated Master Sheet'!B:H,6,0),"")</f>
        <v>12</v>
      </c>
      <c r="I141" s="230">
        <f>IFERROR(VLOOKUP(C141,'Consolidated Master Sheet'!B:H,7,0),"")</f>
        <v>48</v>
      </c>
      <c r="J141" s="27"/>
      <c r="K141" s="1102">
        <f t="shared" ref="K141:K147" si="19">IFERROR(J141*G141,0)</f>
        <v>0</v>
      </c>
      <c r="L141" s="157"/>
      <c r="M141" s="1029"/>
    </row>
    <row r="142" spans="1:13" ht="15.75">
      <c r="A142" s="157" t="str">
        <f>IF(J142&gt;0,COUNT($J$4:J142),"")</f>
        <v/>
      </c>
      <c r="B142" s="185"/>
      <c r="C142" s="231" t="s">
        <v>1359</v>
      </c>
      <c r="D142" s="232" t="s">
        <v>5696</v>
      </c>
      <c r="E142" s="233">
        <f>IFERROR(VLOOKUP(C142,'Consolidated Master Sheet'!B:D,3,0),"")</f>
        <v>109.93</v>
      </c>
      <c r="F142" s="152">
        <f t="shared" si="16"/>
        <v>0</v>
      </c>
      <c r="G142" s="1020">
        <f t="shared" si="17"/>
        <v>0</v>
      </c>
      <c r="H142" s="234">
        <f>IFERROR(VLOOKUP(C142,'Consolidated Master Sheet'!B:H,6,0),"")</f>
        <v>0</v>
      </c>
      <c r="I142" s="234">
        <f>IFERROR(VLOOKUP(C142,'Consolidated Master Sheet'!B:H,7,0),"")</f>
        <v>24</v>
      </c>
      <c r="J142" s="28"/>
      <c r="K142" s="1102">
        <f t="shared" si="19"/>
        <v>0</v>
      </c>
      <c r="L142" s="157"/>
      <c r="M142" s="1029"/>
    </row>
    <row r="143" spans="1:13" ht="15.75">
      <c r="A143" s="157" t="str">
        <f>IF(J143&gt;0,COUNT($J$4:J143),"")</f>
        <v/>
      </c>
      <c r="B143" s="185"/>
      <c r="C143" s="231" t="s">
        <v>1360</v>
      </c>
      <c r="D143" s="232" t="s">
        <v>5697</v>
      </c>
      <c r="E143" s="233">
        <f>IFERROR(VLOOKUP(C143,'Consolidated Master Sheet'!B:D,3,0),"")</f>
        <v>122.17</v>
      </c>
      <c r="F143" s="152">
        <f t="shared" si="16"/>
        <v>0</v>
      </c>
      <c r="G143" s="1020">
        <f t="shared" si="17"/>
        <v>0</v>
      </c>
      <c r="H143" s="234">
        <f>IFERROR(VLOOKUP(C143,'Consolidated Master Sheet'!B:H,6,0),"")</f>
        <v>12</v>
      </c>
      <c r="I143" s="234">
        <f>IFERROR(VLOOKUP(C143,'Consolidated Master Sheet'!B:H,7,0),"")</f>
        <v>24</v>
      </c>
      <c r="J143" s="28"/>
      <c r="K143" s="1102">
        <f t="shared" si="19"/>
        <v>0</v>
      </c>
      <c r="L143" s="157"/>
      <c r="M143" s="1029"/>
    </row>
    <row r="144" spans="1:13" ht="15.75">
      <c r="A144" s="157" t="str">
        <f>IF(J144&gt;0,COUNT($J$4:J144),"")</f>
        <v/>
      </c>
      <c r="B144" s="185"/>
      <c r="C144" s="231" t="s">
        <v>1361</v>
      </c>
      <c r="D144" s="232" t="s">
        <v>5698</v>
      </c>
      <c r="E144" s="233">
        <f>IFERROR(VLOOKUP(C144,'Consolidated Master Sheet'!B:D,3,0),"")</f>
        <v>122.17</v>
      </c>
      <c r="F144" s="152">
        <f t="shared" si="16"/>
        <v>0</v>
      </c>
      <c r="G144" s="1020">
        <f t="shared" si="17"/>
        <v>0</v>
      </c>
      <c r="H144" s="234">
        <f>IFERROR(VLOOKUP(C144,'Consolidated Master Sheet'!B:H,6,0),"")</f>
        <v>12</v>
      </c>
      <c r="I144" s="234">
        <f>IFERROR(VLOOKUP(C144,'Consolidated Master Sheet'!B:H,7,0),"")</f>
        <v>24</v>
      </c>
      <c r="J144" s="28"/>
      <c r="K144" s="1102">
        <f t="shared" si="19"/>
        <v>0</v>
      </c>
      <c r="L144" s="157"/>
      <c r="M144" s="1029"/>
    </row>
    <row r="145" spans="1:13" ht="15.75">
      <c r="A145" s="157" t="str">
        <f>IF(J145&gt;0,COUNT($J$4:J145),"")</f>
        <v/>
      </c>
      <c r="B145" s="185"/>
      <c r="C145" s="231" t="s">
        <v>1362</v>
      </c>
      <c r="D145" s="232" t="s">
        <v>5699</v>
      </c>
      <c r="E145" s="233">
        <f>IFERROR(VLOOKUP(C145,'Consolidated Master Sheet'!B:D,3,0),"")</f>
        <v>119.75</v>
      </c>
      <c r="F145" s="152">
        <f t="shared" si="16"/>
        <v>0</v>
      </c>
      <c r="G145" s="1020">
        <f t="shared" si="17"/>
        <v>0</v>
      </c>
      <c r="H145" s="234">
        <f>IFERROR(VLOOKUP(C145,'Consolidated Master Sheet'!B:H,6,0),"")</f>
        <v>12</v>
      </c>
      <c r="I145" s="234">
        <f>IFERROR(VLOOKUP(C145,'Consolidated Master Sheet'!B:H,7,0),"")</f>
        <v>24</v>
      </c>
      <c r="J145" s="28"/>
      <c r="K145" s="1102">
        <f t="shared" si="19"/>
        <v>0</v>
      </c>
      <c r="L145" s="157"/>
      <c r="M145" s="1029"/>
    </row>
    <row r="146" spans="1:13" ht="15.75">
      <c r="A146" s="157" t="str">
        <f>IF(J146&gt;0,COUNT($J$4:J146),"")</f>
        <v/>
      </c>
      <c r="B146" s="185"/>
      <c r="C146" s="231" t="s">
        <v>1363</v>
      </c>
      <c r="D146" s="232" t="s">
        <v>5700</v>
      </c>
      <c r="E146" s="233">
        <f>IFERROR(VLOOKUP(C146,'Consolidated Master Sheet'!B:D,3,0),"")</f>
        <v>125.8</v>
      </c>
      <c r="F146" s="152">
        <f t="shared" si="16"/>
        <v>0</v>
      </c>
      <c r="G146" s="1020">
        <f t="shared" si="17"/>
        <v>0</v>
      </c>
      <c r="H146" s="234">
        <f>IFERROR(VLOOKUP(C146,'Consolidated Master Sheet'!B:H,6,0),"")</f>
        <v>12</v>
      </c>
      <c r="I146" s="234">
        <f>IFERROR(VLOOKUP(C146,'Consolidated Master Sheet'!B:H,7,0),"")</f>
        <v>24</v>
      </c>
      <c r="J146" s="28"/>
      <c r="K146" s="1102">
        <f t="shared" si="19"/>
        <v>0</v>
      </c>
      <c r="L146" s="157"/>
      <c r="M146" s="1029"/>
    </row>
    <row r="147" spans="1:13" ht="15.75">
      <c r="A147" s="157" t="str">
        <f>IF(J147&gt;0,COUNT($J$4:J147),"")</f>
        <v/>
      </c>
      <c r="B147" s="185"/>
      <c r="C147" s="235" t="s">
        <v>1364</v>
      </c>
      <c r="D147" s="194" t="s">
        <v>5701</v>
      </c>
      <c r="E147" s="236">
        <f>IFERROR(VLOOKUP(C147,'Consolidated Master Sheet'!B:D,3,0),"")</f>
        <v>127.8</v>
      </c>
      <c r="F147" s="153">
        <f t="shared" si="16"/>
        <v>0</v>
      </c>
      <c r="G147" s="1028">
        <f t="shared" si="17"/>
        <v>0</v>
      </c>
      <c r="H147" s="237">
        <f>IFERROR(VLOOKUP(C147,'Consolidated Master Sheet'!B:H,6,0),"")</f>
        <v>12</v>
      </c>
      <c r="I147" s="237">
        <f>IFERROR(VLOOKUP(C147,'Consolidated Master Sheet'!B:H,7,0),"")</f>
        <v>24</v>
      </c>
      <c r="J147" s="29"/>
      <c r="K147" s="1103">
        <f t="shared" si="19"/>
        <v>0</v>
      </c>
      <c r="L147" s="157"/>
      <c r="M147" s="1029"/>
    </row>
    <row r="148" spans="1:13" ht="15.75">
      <c r="A148" s="157" t="str">
        <f>IF(J148&gt;0,COUNT($J$4:J148),"")</f>
        <v/>
      </c>
      <c r="B148" s="185"/>
      <c r="C148" s="252"/>
      <c r="D148" s="199"/>
      <c r="E148" s="253" t="str">
        <f>IFERROR(VLOOKUP(C148,'Consolidated Master Sheet'!B:D,3,0),"")</f>
        <v/>
      </c>
      <c r="F148" s="1456">
        <f t="shared" si="16"/>
        <v>0</v>
      </c>
      <c r="G148" s="1708">
        <f t="shared" si="17"/>
        <v>0</v>
      </c>
      <c r="H148" s="254" t="str">
        <f>IFERROR(VLOOKUP(C148,'Consolidated Master Sheet'!B:H,6,0),"")</f>
        <v/>
      </c>
      <c r="I148" s="254" t="str">
        <f>IFERROR(VLOOKUP(C148,'Consolidated Master Sheet'!B:H,7,0),"")</f>
        <v/>
      </c>
      <c r="J148" s="30"/>
      <c r="K148" s="1107"/>
      <c r="L148" s="157"/>
      <c r="M148" s="1029"/>
    </row>
    <row r="149" spans="1:13" ht="15.75">
      <c r="A149" s="157" t="str">
        <f>IF(J149&gt;0,COUNT($J$4:J149),"")</f>
        <v/>
      </c>
      <c r="B149" s="185"/>
      <c r="C149" s="231" t="s">
        <v>1365</v>
      </c>
      <c r="D149" s="232" t="s">
        <v>8183</v>
      </c>
      <c r="E149" s="233">
        <f>IFERROR(VLOOKUP(C149,'Consolidated Master Sheet'!B:D,3,0),"")</f>
        <v>234.31</v>
      </c>
      <c r="F149" s="152">
        <f t="shared" si="16"/>
        <v>0</v>
      </c>
      <c r="G149" s="1020">
        <f t="shared" si="17"/>
        <v>0</v>
      </c>
      <c r="H149" s="234">
        <f>IFERROR(VLOOKUP(C149,'Consolidated Master Sheet'!B:H,6,0),"")</f>
        <v>5</v>
      </c>
      <c r="I149" s="234">
        <f>IFERROR(VLOOKUP(C149,'Consolidated Master Sheet'!B:H,7,0),"")</f>
        <v>10</v>
      </c>
      <c r="J149" s="28"/>
      <c r="K149" s="1102">
        <f t="shared" ref="K149:K154" si="20">IFERROR(J149*G149,0)</f>
        <v>0</v>
      </c>
      <c r="L149" s="157"/>
      <c r="M149" s="1029"/>
    </row>
    <row r="150" spans="1:13" ht="15.75">
      <c r="A150" s="157" t="str">
        <f>IF(J150&gt;0,COUNT($J$4:J150),"")</f>
        <v/>
      </c>
      <c r="B150" s="185"/>
      <c r="C150" s="231" t="s">
        <v>1366</v>
      </c>
      <c r="D150" s="232" t="s">
        <v>5702</v>
      </c>
      <c r="E150" s="233">
        <f>IFERROR(VLOOKUP(C150,'Consolidated Master Sheet'!B:D,3,0),"")</f>
        <v>234.31</v>
      </c>
      <c r="F150" s="152">
        <f t="shared" si="16"/>
        <v>0</v>
      </c>
      <c r="G150" s="1020">
        <f t="shared" si="17"/>
        <v>0</v>
      </c>
      <c r="H150" s="234">
        <f>IFERROR(VLOOKUP(C150,'Consolidated Master Sheet'!B:H,6,0),"")</f>
        <v>5</v>
      </c>
      <c r="I150" s="234">
        <f>IFERROR(VLOOKUP(C150,'Consolidated Master Sheet'!B:H,7,0),"")</f>
        <v>20</v>
      </c>
      <c r="J150" s="28"/>
      <c r="K150" s="1102">
        <f t="shared" si="20"/>
        <v>0</v>
      </c>
      <c r="L150" s="157"/>
      <c r="M150" s="1029"/>
    </row>
    <row r="151" spans="1:13" ht="15.75">
      <c r="A151" s="157" t="str">
        <f>IF(J151&gt;0,COUNT($J$4:J151),"")</f>
        <v/>
      </c>
      <c r="B151" s="185"/>
      <c r="C151" s="231" t="s">
        <v>1367</v>
      </c>
      <c r="D151" s="232" t="s">
        <v>5703</v>
      </c>
      <c r="E151" s="233">
        <f>IFERROR(VLOOKUP(C151,'Consolidated Master Sheet'!B:D,3,0),"")</f>
        <v>263.55</v>
      </c>
      <c r="F151" s="152">
        <f t="shared" si="16"/>
        <v>0</v>
      </c>
      <c r="G151" s="1020">
        <f t="shared" si="17"/>
        <v>0</v>
      </c>
      <c r="H151" s="234">
        <f>IFERROR(VLOOKUP(C151,'Consolidated Master Sheet'!B:H,6,0),"")</f>
        <v>5</v>
      </c>
      <c r="I151" s="234">
        <f>IFERROR(VLOOKUP(C151,'Consolidated Master Sheet'!B:H,7,0),"")</f>
        <v>10</v>
      </c>
      <c r="J151" s="28"/>
      <c r="K151" s="1102">
        <f t="shared" si="20"/>
        <v>0</v>
      </c>
      <c r="L151" s="157"/>
      <c r="M151" s="1029"/>
    </row>
    <row r="152" spans="1:13" ht="15.75">
      <c r="A152" s="157" t="str">
        <f>IF(J152&gt;0,COUNT($J$4:J152),"")</f>
        <v/>
      </c>
      <c r="B152" s="185"/>
      <c r="C152" s="231" t="s">
        <v>1368</v>
      </c>
      <c r="D152" s="232" t="s">
        <v>5704</v>
      </c>
      <c r="E152" s="233">
        <f>IFERROR(VLOOKUP(C152,'Consolidated Master Sheet'!B:D,3,0),"")</f>
        <v>249.38</v>
      </c>
      <c r="F152" s="152">
        <f t="shared" si="16"/>
        <v>0</v>
      </c>
      <c r="G152" s="1020">
        <f t="shared" si="17"/>
        <v>0</v>
      </c>
      <c r="H152" s="234">
        <f>IFERROR(VLOOKUP(C152,'Consolidated Master Sheet'!B:H,6,0),"")</f>
        <v>5</v>
      </c>
      <c r="I152" s="234">
        <f>IFERROR(VLOOKUP(C152,'Consolidated Master Sheet'!B:H,7,0),"")</f>
        <v>10</v>
      </c>
      <c r="J152" s="28"/>
      <c r="K152" s="1102">
        <f t="shared" si="20"/>
        <v>0</v>
      </c>
      <c r="L152" s="157"/>
      <c r="M152" s="1029"/>
    </row>
    <row r="153" spans="1:13" ht="15.75">
      <c r="A153" s="157" t="str">
        <f>IF(J153&gt;0,COUNT($J$4:J153),"")</f>
        <v/>
      </c>
      <c r="B153" s="185"/>
      <c r="C153" s="231" t="s">
        <v>1369</v>
      </c>
      <c r="D153" s="232" t="s">
        <v>5705</v>
      </c>
      <c r="E153" s="233">
        <f>IFERROR(VLOOKUP(C153,'Consolidated Master Sheet'!B:D,3,0),"")</f>
        <v>199.49</v>
      </c>
      <c r="F153" s="152">
        <f t="shared" si="16"/>
        <v>0</v>
      </c>
      <c r="G153" s="1020">
        <f t="shared" si="17"/>
        <v>0</v>
      </c>
      <c r="H153" s="234">
        <f>IFERROR(VLOOKUP(C153,'Consolidated Master Sheet'!B:H,6,0),"")</f>
        <v>5</v>
      </c>
      <c r="I153" s="234">
        <f>IFERROR(VLOOKUP(C153,'Consolidated Master Sheet'!B:H,7,0),"")</f>
        <v>10</v>
      </c>
      <c r="J153" s="28"/>
      <c r="K153" s="1102">
        <f t="shared" si="20"/>
        <v>0</v>
      </c>
      <c r="L153" s="157"/>
      <c r="M153" s="1029"/>
    </row>
    <row r="154" spans="1:13" ht="15.75">
      <c r="A154" s="157" t="str">
        <f>IF(J154&gt;0,COUNT($J$4:J154),"")</f>
        <v/>
      </c>
      <c r="B154" s="185"/>
      <c r="C154" s="231" t="s">
        <v>1370</v>
      </c>
      <c r="D154" s="232" t="s">
        <v>5706</v>
      </c>
      <c r="E154" s="233">
        <f>IFERROR(VLOOKUP(C154,'Consolidated Master Sheet'!B:D,3,0),"")</f>
        <v>249.38</v>
      </c>
      <c r="F154" s="152">
        <f t="shared" si="16"/>
        <v>0</v>
      </c>
      <c r="G154" s="1020">
        <f t="shared" si="17"/>
        <v>0</v>
      </c>
      <c r="H154" s="234">
        <f>IFERROR(VLOOKUP(C154,'Consolidated Master Sheet'!B:H,6,0),"")</f>
        <v>5</v>
      </c>
      <c r="I154" s="234">
        <f>IFERROR(VLOOKUP(C154,'Consolidated Master Sheet'!B:H,7,0),"")</f>
        <v>10</v>
      </c>
      <c r="J154" s="28"/>
      <c r="K154" s="1102">
        <f t="shared" si="20"/>
        <v>0</v>
      </c>
      <c r="L154" s="157"/>
      <c r="M154" s="1029"/>
    </row>
    <row r="155" spans="1:13" ht="15.75">
      <c r="A155" s="157" t="str">
        <f>IF(J155&gt;0,COUNT($J$4:J155),"")</f>
        <v/>
      </c>
      <c r="B155" s="185"/>
      <c r="C155" s="252"/>
      <c r="D155" s="199"/>
      <c r="E155" s="253" t="str">
        <f>IFERROR(VLOOKUP(C155,'Consolidated Master Sheet'!B:D,3,0),"")</f>
        <v/>
      </c>
      <c r="F155" s="1456">
        <f t="shared" si="16"/>
        <v>0</v>
      </c>
      <c r="G155" s="1708">
        <f t="shared" si="17"/>
        <v>0</v>
      </c>
      <c r="H155" s="254" t="str">
        <f>IFERROR(VLOOKUP(C155,'Consolidated Master Sheet'!B:H,6,0),"")</f>
        <v/>
      </c>
      <c r="I155" s="254" t="str">
        <f>IFERROR(VLOOKUP(C155,'Consolidated Master Sheet'!B:H,7,0),"")</f>
        <v/>
      </c>
      <c r="J155" s="30"/>
      <c r="K155" s="1107"/>
      <c r="L155" s="157"/>
      <c r="M155" s="1029"/>
    </row>
    <row r="156" spans="1:13" ht="15.75">
      <c r="A156" s="157" t="str">
        <f>IF(J156&gt;0,COUNT($J$4:J156),"")</f>
        <v/>
      </c>
      <c r="B156" s="185"/>
      <c r="C156" s="231" t="s">
        <v>1371</v>
      </c>
      <c r="D156" s="232" t="s">
        <v>5707</v>
      </c>
      <c r="E156" s="233">
        <f>IFERROR(VLOOKUP(C156,'Consolidated Master Sheet'!B:D,3,0),"")</f>
        <v>658.83</v>
      </c>
      <c r="F156" s="152">
        <f t="shared" si="16"/>
        <v>0</v>
      </c>
      <c r="G156" s="1020">
        <f t="shared" si="17"/>
        <v>0</v>
      </c>
      <c r="H156" s="234">
        <f>IFERROR(VLOOKUP(C156,'Consolidated Master Sheet'!B:H,6,0),"")</f>
        <v>2</v>
      </c>
      <c r="I156" s="234">
        <f>IFERROR(VLOOKUP(C156,'Consolidated Master Sheet'!B:H,7,0),"")</f>
        <v>4</v>
      </c>
      <c r="J156" s="28"/>
      <c r="K156" s="1102">
        <f t="shared" ref="K156:K157" si="21">IFERROR(J156*G156,0)</f>
        <v>0</v>
      </c>
      <c r="L156" s="157"/>
      <c r="M156" s="1029"/>
    </row>
    <row r="157" spans="1:13" ht="15.75">
      <c r="A157" s="157" t="str">
        <f>IF(J157&gt;0,COUNT($J$4:J157),"")</f>
        <v/>
      </c>
      <c r="B157" s="185"/>
      <c r="C157" s="231" t="s">
        <v>1372</v>
      </c>
      <c r="D157" s="232" t="s">
        <v>5708</v>
      </c>
      <c r="E157" s="233">
        <f>IFERROR(VLOOKUP(C157,'Consolidated Master Sheet'!B:D,3,0),"")</f>
        <v>658.83</v>
      </c>
      <c r="F157" s="152">
        <f t="shared" si="16"/>
        <v>0</v>
      </c>
      <c r="G157" s="1020">
        <f t="shared" si="17"/>
        <v>0</v>
      </c>
      <c r="H157" s="234">
        <f>IFERROR(VLOOKUP(C157,'Consolidated Master Sheet'!B:H,6,0),"")</f>
        <v>2</v>
      </c>
      <c r="I157" s="234">
        <f>IFERROR(VLOOKUP(C157,'Consolidated Master Sheet'!B:H,7,0),"")</f>
        <v>4</v>
      </c>
      <c r="J157" s="28"/>
      <c r="K157" s="1102">
        <f t="shared" si="21"/>
        <v>0</v>
      </c>
      <c r="L157" s="157"/>
      <c r="M157" s="1029"/>
    </row>
    <row r="158" spans="1:13" ht="15.75">
      <c r="A158" s="157" t="str">
        <f>IF(J158&gt;0,COUNT($J$4:J158),"")</f>
        <v/>
      </c>
      <c r="B158" s="239"/>
      <c r="C158" s="240"/>
      <c r="D158" s="241" t="s">
        <v>107</v>
      </c>
      <c r="E158" s="257" t="str">
        <f>IFERROR(VLOOKUP(C158,'Consolidated Master Sheet'!B:D,3,0),"")</f>
        <v/>
      </c>
      <c r="F158" s="1458">
        <f t="shared" si="16"/>
        <v>0</v>
      </c>
      <c r="G158" s="1706">
        <f t="shared" si="17"/>
        <v>0</v>
      </c>
      <c r="H158" s="243" t="str">
        <f>IFERROR(VLOOKUP(C158,'Consolidated Master Sheet'!B:H,6,0),"")</f>
        <v/>
      </c>
      <c r="I158" s="243" t="str">
        <f>IFERROR(VLOOKUP(C158,'Consolidated Master Sheet'!B:H,7,0),"")</f>
        <v/>
      </c>
      <c r="J158" s="102"/>
      <c r="K158" s="1105"/>
      <c r="L158" s="157"/>
      <c r="M158" s="1029"/>
    </row>
    <row r="159" spans="1:13" ht="15.75">
      <c r="A159" s="157" t="str">
        <f>IF(J159&gt;0,COUNT($J$4:J159),"")</f>
        <v/>
      </c>
      <c r="B159" s="244"/>
      <c r="C159" s="228" t="s">
        <v>1373</v>
      </c>
      <c r="D159" s="187" t="s">
        <v>5291</v>
      </c>
      <c r="E159" s="229">
        <f>IFERROR(VLOOKUP(C159,'Consolidated Master Sheet'!B:D,3,0),"")</f>
        <v>27.19</v>
      </c>
      <c r="F159" s="151">
        <f t="shared" si="16"/>
        <v>0</v>
      </c>
      <c r="G159" s="1020">
        <f t="shared" si="17"/>
        <v>0</v>
      </c>
      <c r="H159" s="230">
        <f>IFERROR(VLOOKUP(C159,'Consolidated Master Sheet'!B:H,6,0),"")</f>
        <v>50</v>
      </c>
      <c r="I159" s="230">
        <f>IFERROR(VLOOKUP(C159,'Consolidated Master Sheet'!B:H,7,0),"")</f>
        <v>600</v>
      </c>
      <c r="J159" s="27"/>
      <c r="K159" s="1102">
        <f t="shared" ref="K159:K172" si="22">IFERROR(J159*G159,0)</f>
        <v>0</v>
      </c>
      <c r="L159" s="157"/>
      <c r="M159" s="1029"/>
    </row>
    <row r="160" spans="1:13" ht="15.75">
      <c r="A160" s="157" t="str">
        <f>IF(J160&gt;0,COUNT($J$4:J160),"")</f>
        <v/>
      </c>
      <c r="B160" s="244"/>
      <c r="C160" s="231" t="s">
        <v>1374</v>
      </c>
      <c r="D160" s="232" t="s">
        <v>5292</v>
      </c>
      <c r="E160" s="233">
        <f>IFERROR(VLOOKUP(C160,'Consolidated Master Sheet'!B:D,3,0),"")</f>
        <v>27.73</v>
      </c>
      <c r="F160" s="152">
        <f t="shared" si="16"/>
        <v>0</v>
      </c>
      <c r="G160" s="1020">
        <f t="shared" si="17"/>
        <v>0</v>
      </c>
      <c r="H160" s="234">
        <f>IFERROR(VLOOKUP(C160,'Consolidated Master Sheet'!B:H,6,0),"")</f>
        <v>30</v>
      </c>
      <c r="I160" s="234">
        <f>IFERROR(VLOOKUP(C160,'Consolidated Master Sheet'!B:H,7,0),"")</f>
        <v>360</v>
      </c>
      <c r="J160" s="28"/>
      <c r="K160" s="1102">
        <f t="shared" si="22"/>
        <v>0</v>
      </c>
      <c r="L160" s="157"/>
      <c r="M160" s="1029"/>
    </row>
    <row r="161" spans="1:13" ht="15.75">
      <c r="A161" s="157" t="str">
        <f>IF(J161&gt;0,COUNT($J$4:J161),"")</f>
        <v/>
      </c>
      <c r="B161" s="244"/>
      <c r="C161" s="231" t="s">
        <v>1375</v>
      </c>
      <c r="D161" s="232" t="s">
        <v>5293</v>
      </c>
      <c r="E161" s="233">
        <f>IFERROR(VLOOKUP(C161,'Consolidated Master Sheet'!B:D,3,0),"")</f>
        <v>25.21</v>
      </c>
      <c r="F161" s="152">
        <f t="shared" si="16"/>
        <v>0</v>
      </c>
      <c r="G161" s="1020">
        <f t="shared" si="17"/>
        <v>0</v>
      </c>
      <c r="H161" s="234">
        <f>IFERROR(VLOOKUP(C161,'Consolidated Master Sheet'!B:H,6,0),"")</f>
        <v>50</v>
      </c>
      <c r="I161" s="234">
        <f>IFERROR(VLOOKUP(C161,'Consolidated Master Sheet'!B:H,7,0),"")</f>
        <v>300</v>
      </c>
      <c r="J161" s="28"/>
      <c r="K161" s="1102">
        <f t="shared" si="22"/>
        <v>0</v>
      </c>
      <c r="L161" s="157"/>
      <c r="M161" s="1029"/>
    </row>
    <row r="162" spans="1:13" ht="15.75">
      <c r="A162" s="157" t="str">
        <f>IF(J162&gt;0,COUNT($J$4:J162),"")</f>
        <v/>
      </c>
      <c r="B162"/>
      <c r="C162" s="235" t="s">
        <v>1376</v>
      </c>
      <c r="D162" s="194" t="s">
        <v>5294</v>
      </c>
      <c r="E162" s="236">
        <f>IFERROR(VLOOKUP(C162,'Consolidated Master Sheet'!B:D,3,0),"")</f>
        <v>21.9</v>
      </c>
      <c r="F162" s="153">
        <f t="shared" si="16"/>
        <v>0</v>
      </c>
      <c r="G162" s="1028">
        <f t="shared" si="17"/>
        <v>0</v>
      </c>
      <c r="H162" s="237">
        <f>IFERROR(VLOOKUP(C162,'Consolidated Master Sheet'!B:H,6,0),"")</f>
        <v>50</v>
      </c>
      <c r="I162" s="237">
        <f>IFERROR(VLOOKUP(C162,'Consolidated Master Sheet'!B:H,7,0),"")</f>
        <v>200</v>
      </c>
      <c r="J162" s="29"/>
      <c r="K162" s="1103">
        <f t="shared" si="22"/>
        <v>0</v>
      </c>
      <c r="L162" s="157"/>
      <c r="M162" s="1029"/>
    </row>
    <row r="163" spans="1:13" ht="15.75">
      <c r="A163" s="157" t="str">
        <f>IF(J163&gt;0,COUNT($J$4:J163),"")</f>
        <v/>
      </c>
      <c r="B163" s="244"/>
      <c r="C163" s="231" t="s">
        <v>1377</v>
      </c>
      <c r="D163" s="232" t="s">
        <v>5295</v>
      </c>
      <c r="E163" s="233">
        <f>IFERROR(VLOOKUP(C163,'Consolidated Master Sheet'!B:D,3,0),"")</f>
        <v>26.69</v>
      </c>
      <c r="F163" s="152">
        <f t="shared" si="16"/>
        <v>0</v>
      </c>
      <c r="G163" s="1017">
        <f t="shared" si="17"/>
        <v>0</v>
      </c>
      <c r="H163" s="234">
        <f>IFERROR(VLOOKUP(C163,'Consolidated Master Sheet'!B:H,6,0),"")</f>
        <v>40</v>
      </c>
      <c r="I163" s="234">
        <f>IFERROR(VLOOKUP(C163,'Consolidated Master Sheet'!B:H,7,0),"")</f>
        <v>120</v>
      </c>
      <c r="J163" s="28"/>
      <c r="K163" s="1104">
        <f t="shared" si="22"/>
        <v>0</v>
      </c>
      <c r="L163" s="157"/>
      <c r="M163" s="1029"/>
    </row>
    <row r="164" spans="1:13" ht="15.75">
      <c r="A164" s="157" t="str">
        <f>IF(J164&gt;0,COUNT($J$4:J164),"")</f>
        <v/>
      </c>
      <c r="B164" s="244"/>
      <c r="C164" s="228" t="s">
        <v>1378</v>
      </c>
      <c r="D164" s="187" t="s">
        <v>5296</v>
      </c>
      <c r="E164" s="229">
        <f>IFERROR(VLOOKUP(C164,'Consolidated Master Sheet'!B:D,3,0),"")</f>
        <v>34.049999999999997</v>
      </c>
      <c r="F164" s="151">
        <f t="shared" si="16"/>
        <v>0</v>
      </c>
      <c r="G164" s="1020">
        <f t="shared" si="17"/>
        <v>0</v>
      </c>
      <c r="H164" s="230">
        <f>IFERROR(VLOOKUP(C164,'Consolidated Master Sheet'!B:H,6,0),"")</f>
        <v>20</v>
      </c>
      <c r="I164" s="230">
        <f>IFERROR(VLOOKUP(C164,'Consolidated Master Sheet'!B:H,7,0),"")</f>
        <v>60</v>
      </c>
      <c r="J164" s="27"/>
      <c r="K164" s="1102">
        <f t="shared" si="22"/>
        <v>0</v>
      </c>
      <c r="L164" s="157"/>
      <c r="M164" s="1029"/>
    </row>
    <row r="165" spans="1:13" ht="15.75">
      <c r="A165" s="157" t="str">
        <f>IF(J165&gt;0,COUNT($J$4:J165),"")</f>
        <v/>
      </c>
      <c r="B165" s="244"/>
      <c r="C165" s="231" t="s">
        <v>1379</v>
      </c>
      <c r="D165" s="232" t="s">
        <v>5297</v>
      </c>
      <c r="E165" s="233">
        <f>IFERROR(VLOOKUP(C165,'Consolidated Master Sheet'!B:D,3,0),"")</f>
        <v>59.55</v>
      </c>
      <c r="F165" s="152">
        <f t="shared" si="16"/>
        <v>0</v>
      </c>
      <c r="G165" s="1020">
        <f t="shared" si="17"/>
        <v>0</v>
      </c>
      <c r="H165" s="234">
        <f>IFERROR(VLOOKUP(C165,'Consolidated Master Sheet'!B:H,6,0),"")</f>
        <v>20</v>
      </c>
      <c r="I165" s="234">
        <f>IFERROR(VLOOKUP(C165,'Consolidated Master Sheet'!B:H,7,0),"")</f>
        <v>40</v>
      </c>
      <c r="J165" s="28"/>
      <c r="K165" s="1102">
        <f t="shared" si="22"/>
        <v>0</v>
      </c>
      <c r="L165" s="157"/>
      <c r="M165" s="1029"/>
    </row>
    <row r="166" spans="1:13" ht="15.75">
      <c r="A166" s="157" t="str">
        <f>IF(J166&gt;0,COUNT($J$4:J166),"")</f>
        <v/>
      </c>
      <c r="B166" s="244"/>
      <c r="C166" s="235" t="s">
        <v>1380</v>
      </c>
      <c r="D166" s="194" t="s">
        <v>5298</v>
      </c>
      <c r="E166" s="236">
        <f>IFERROR(VLOOKUP(C166,'Consolidated Master Sheet'!B:D,3,0),"")</f>
        <v>73.48</v>
      </c>
      <c r="F166" s="153">
        <f t="shared" si="16"/>
        <v>0</v>
      </c>
      <c r="G166" s="1028">
        <f t="shared" si="17"/>
        <v>0</v>
      </c>
      <c r="H166" s="237">
        <f>IFERROR(VLOOKUP(C166,'Consolidated Master Sheet'!B:H,6,0),"")</f>
        <v>10</v>
      </c>
      <c r="I166" s="237">
        <f>IFERROR(VLOOKUP(C166,'Consolidated Master Sheet'!B:H,7,0),"")</f>
        <v>30</v>
      </c>
      <c r="J166" s="29"/>
      <c r="K166" s="1103">
        <f t="shared" si="22"/>
        <v>0</v>
      </c>
      <c r="L166" s="157"/>
      <c r="M166" s="1029"/>
    </row>
    <row r="167" spans="1:13" ht="15.75">
      <c r="A167" s="157" t="str">
        <f>IF(J167&gt;0,COUNT($J$4:J167),"")</f>
        <v/>
      </c>
      <c r="B167" s="244"/>
      <c r="C167" s="231" t="s">
        <v>1381</v>
      </c>
      <c r="D167" s="232" t="s">
        <v>5299</v>
      </c>
      <c r="E167" s="233">
        <f>IFERROR(VLOOKUP(C167,'Consolidated Master Sheet'!B:D,3,0),"")</f>
        <v>110.7</v>
      </c>
      <c r="F167" s="152">
        <f t="shared" si="16"/>
        <v>0</v>
      </c>
      <c r="G167" s="1017">
        <f t="shared" si="17"/>
        <v>0</v>
      </c>
      <c r="H167" s="234">
        <f>IFERROR(VLOOKUP(C167,'Consolidated Master Sheet'!B:H,6,0),"")</f>
        <v>12</v>
      </c>
      <c r="I167" s="234">
        <f>IFERROR(VLOOKUP(C167,'Consolidated Master Sheet'!B:H,7,0),"")</f>
        <v>24</v>
      </c>
      <c r="J167" s="28"/>
      <c r="K167" s="1104">
        <f t="shared" si="22"/>
        <v>0</v>
      </c>
      <c r="L167" s="157"/>
      <c r="M167" s="1029"/>
    </row>
    <row r="168" spans="1:13" ht="15.75">
      <c r="A168" s="157" t="str">
        <f>IF(J168&gt;0,COUNT($J$4:J168),"")</f>
        <v/>
      </c>
      <c r="B168" s="244"/>
      <c r="C168" s="228" t="s">
        <v>1382</v>
      </c>
      <c r="D168" s="187" t="s">
        <v>5300</v>
      </c>
      <c r="E168" s="229">
        <f>IFERROR(VLOOKUP(C168,'Consolidated Master Sheet'!B:D,3,0),"")</f>
        <v>312.33999999999997</v>
      </c>
      <c r="F168" s="151">
        <f t="shared" si="16"/>
        <v>0</v>
      </c>
      <c r="G168" s="1020">
        <f t="shared" si="17"/>
        <v>0</v>
      </c>
      <c r="H168" s="230">
        <f>IFERROR(VLOOKUP(C168,'Consolidated Master Sheet'!B:H,6,0),"")</f>
        <v>12</v>
      </c>
      <c r="I168" s="230">
        <f>IFERROR(VLOOKUP(C168,'Consolidated Master Sheet'!B:H,7,0),"")</f>
        <v>12</v>
      </c>
      <c r="J168" s="27"/>
      <c r="K168" s="1102">
        <f t="shared" si="22"/>
        <v>0</v>
      </c>
      <c r="L168" s="157"/>
      <c r="M168" s="1029"/>
    </row>
    <row r="169" spans="1:13" ht="15.75">
      <c r="A169" s="157" t="str">
        <f>IF(J169&gt;0,COUNT($J$4:J169),"")</f>
        <v/>
      </c>
      <c r="B169" s="244"/>
      <c r="C169" s="231" t="s">
        <v>1383</v>
      </c>
      <c r="D169" s="232" t="s">
        <v>5301</v>
      </c>
      <c r="E169" s="233">
        <f>IFERROR(VLOOKUP(C169,'Consolidated Master Sheet'!B:D,3,0),"")</f>
        <v>405.49</v>
      </c>
      <c r="F169" s="152">
        <f t="shared" si="16"/>
        <v>0</v>
      </c>
      <c r="G169" s="1020">
        <f t="shared" si="17"/>
        <v>0</v>
      </c>
      <c r="H169" s="234">
        <f>IFERROR(VLOOKUP(C169,'Consolidated Master Sheet'!B:H,6,0),"")</f>
        <v>10</v>
      </c>
      <c r="I169" s="234">
        <f>IFERROR(VLOOKUP(C169,'Consolidated Master Sheet'!B:H,7,0),"")</f>
        <v>10</v>
      </c>
      <c r="J169" s="28"/>
      <c r="K169" s="1102">
        <f t="shared" si="22"/>
        <v>0</v>
      </c>
      <c r="L169" s="157"/>
      <c r="M169" s="1029"/>
    </row>
    <row r="170" spans="1:13" ht="15.75">
      <c r="A170" s="157" t="str">
        <f>IF(J170&gt;0,COUNT($J$4:J170),"")</f>
        <v/>
      </c>
      <c r="B170" s="244"/>
      <c r="C170" s="231" t="s">
        <v>1384</v>
      </c>
      <c r="D170" s="232" t="s">
        <v>5302</v>
      </c>
      <c r="E170" s="233">
        <f>IFERROR(VLOOKUP(C170,'Consolidated Master Sheet'!B:D,3,0),"")</f>
        <v>787.68</v>
      </c>
      <c r="F170" s="152">
        <f t="shared" si="16"/>
        <v>0</v>
      </c>
      <c r="G170" s="1017">
        <f t="shared" si="17"/>
        <v>0</v>
      </c>
      <c r="H170" s="234">
        <f>IFERROR(VLOOKUP(C170,'Consolidated Master Sheet'!B:H,6,0),"")</f>
        <v>2</v>
      </c>
      <c r="I170" s="234">
        <f>IFERROR(VLOOKUP(C170,'Consolidated Master Sheet'!B:H,7,0),"")</f>
        <v>4</v>
      </c>
      <c r="J170" s="28"/>
      <c r="K170" s="1104">
        <f t="shared" si="22"/>
        <v>0</v>
      </c>
      <c r="L170" s="157"/>
      <c r="M170" s="1029"/>
    </row>
    <row r="171" spans="1:13" ht="15.75">
      <c r="A171" s="157" t="str">
        <f>IF(J171&gt;0,COUNT($J$4:J171),"")</f>
        <v/>
      </c>
      <c r="B171" s="244"/>
      <c r="C171" s="228" t="s">
        <v>1385</v>
      </c>
      <c r="D171" s="187" t="s">
        <v>5303</v>
      </c>
      <c r="E171" s="229">
        <f>IFERROR(VLOOKUP(C171,'Consolidated Master Sheet'!B:D,3,0),"")</f>
        <v>2610.85</v>
      </c>
      <c r="F171" s="151">
        <f t="shared" si="16"/>
        <v>0</v>
      </c>
      <c r="G171" s="1020">
        <f t="shared" si="17"/>
        <v>0</v>
      </c>
      <c r="H171" s="230">
        <f>IFERROR(VLOOKUP(C171,'Consolidated Master Sheet'!B:H,6,0),"")</f>
        <v>1</v>
      </c>
      <c r="I171" s="230">
        <f>IFERROR(VLOOKUP(C171,'Consolidated Master Sheet'!B:H,7,0),"")</f>
        <v>1</v>
      </c>
      <c r="J171" s="27"/>
      <c r="K171" s="1102">
        <f t="shared" si="22"/>
        <v>0</v>
      </c>
      <c r="L171" s="157"/>
      <c r="M171" s="1029"/>
    </row>
    <row r="172" spans="1:13" ht="15.75">
      <c r="A172" s="157" t="str">
        <f>IF(J172&gt;0,COUNT($J$4:J172),"")</f>
        <v/>
      </c>
      <c r="B172" s="244"/>
      <c r="C172" s="235" t="s">
        <v>1386</v>
      </c>
      <c r="D172" s="194" t="s">
        <v>5304</v>
      </c>
      <c r="E172" s="236">
        <f>IFERROR(VLOOKUP(C172,'Consolidated Master Sheet'!B:D,3,0),"")</f>
        <v>2684.42</v>
      </c>
      <c r="F172" s="153">
        <f t="shared" si="16"/>
        <v>0</v>
      </c>
      <c r="G172" s="1028">
        <f t="shared" si="17"/>
        <v>0</v>
      </c>
      <c r="H172" s="237">
        <f>IFERROR(VLOOKUP(C172,'Consolidated Master Sheet'!B:H,6,0),"")</f>
        <v>1</v>
      </c>
      <c r="I172" s="237">
        <f>IFERROR(VLOOKUP(C172,'Consolidated Master Sheet'!B:H,7,0),"")</f>
        <v>1</v>
      </c>
      <c r="J172" s="29"/>
      <c r="K172" s="1103">
        <f t="shared" si="22"/>
        <v>0</v>
      </c>
      <c r="L172" s="157"/>
      <c r="M172" s="1029"/>
    </row>
    <row r="173" spans="1:13" ht="15.75">
      <c r="A173" s="157" t="str">
        <f>IF(J173&gt;0,COUNT($J$4:J173),"")</f>
        <v/>
      </c>
      <c r="B173" s="239"/>
      <c r="C173" s="240"/>
      <c r="D173" s="241" t="s">
        <v>130</v>
      </c>
      <c r="E173" s="257" t="str">
        <f>IFERROR(VLOOKUP(C173,'Consolidated Master Sheet'!B:D,3,0),"")</f>
        <v/>
      </c>
      <c r="F173" s="1458">
        <f t="shared" si="16"/>
        <v>0</v>
      </c>
      <c r="G173" s="1706">
        <f t="shared" si="17"/>
        <v>0</v>
      </c>
      <c r="H173" s="243" t="str">
        <f>IFERROR(VLOOKUP(C173,'Consolidated Master Sheet'!B:H,6,0),"")</f>
        <v/>
      </c>
      <c r="I173" s="243" t="str">
        <f>IFERROR(VLOOKUP(C173,'Consolidated Master Sheet'!B:H,7,0),"")</f>
        <v/>
      </c>
      <c r="J173" s="102"/>
      <c r="K173" s="1105"/>
      <c r="L173" s="157"/>
    </row>
    <row r="174" spans="1:13" ht="15.75">
      <c r="A174" s="157" t="str">
        <f>IF(J174&gt;0,COUNT($J$4:J174),"")</f>
        <v/>
      </c>
      <c r="B174" s="185"/>
      <c r="C174" s="228" t="s">
        <v>1387</v>
      </c>
      <c r="D174" s="187" t="s">
        <v>5635</v>
      </c>
      <c r="E174" s="229">
        <f>IFERROR(VLOOKUP(C174,'Consolidated Master Sheet'!B:D,3,0),"")</f>
        <v>42.19</v>
      </c>
      <c r="F174" s="151">
        <f t="shared" si="16"/>
        <v>0</v>
      </c>
      <c r="G174" s="1020">
        <f t="shared" si="17"/>
        <v>0</v>
      </c>
      <c r="H174" s="230">
        <f>IFERROR(VLOOKUP(C174,'Consolidated Master Sheet'!B:H,6,0),"")</f>
        <v>70</v>
      </c>
      <c r="I174" s="230">
        <f>IFERROR(VLOOKUP(C174,'Consolidated Master Sheet'!B:H,7,0),"")</f>
        <v>840</v>
      </c>
      <c r="J174" s="27"/>
      <c r="K174" s="1102">
        <f t="shared" ref="K174:K184" si="23">IFERROR(J174*G174,0)</f>
        <v>0</v>
      </c>
      <c r="L174" s="157"/>
      <c r="M174" s="1029"/>
    </row>
    <row r="175" spans="1:13" ht="15.75">
      <c r="A175" s="157" t="str">
        <f>IF(J175&gt;0,COUNT($J$4:J175),"")</f>
        <v/>
      </c>
      <c r="B175" s="185"/>
      <c r="C175" s="231" t="s">
        <v>1388</v>
      </c>
      <c r="D175" s="232" t="s">
        <v>5636</v>
      </c>
      <c r="E175" s="233">
        <f>IFERROR(VLOOKUP(C175,'Consolidated Master Sheet'!B:D,3,0),"")</f>
        <v>31.33</v>
      </c>
      <c r="F175" s="152">
        <f t="shared" si="16"/>
        <v>0</v>
      </c>
      <c r="G175" s="1020">
        <f t="shared" si="17"/>
        <v>0</v>
      </c>
      <c r="H175" s="234">
        <f>IFERROR(VLOOKUP(C175,'Consolidated Master Sheet'!B:H,6,0),"")</f>
        <v>40</v>
      </c>
      <c r="I175" s="234">
        <f>IFERROR(VLOOKUP(C175,'Consolidated Master Sheet'!B:H,7,0),"")</f>
        <v>480</v>
      </c>
      <c r="J175" s="28"/>
      <c r="K175" s="1102">
        <f t="shared" si="23"/>
        <v>0</v>
      </c>
      <c r="L175" s="157"/>
      <c r="M175" s="1029"/>
    </row>
    <row r="176" spans="1:13" ht="15.75">
      <c r="A176" s="157" t="str">
        <f>IF(J176&gt;0,COUNT($J$4:J176),"")</f>
        <v/>
      </c>
      <c r="B176" s="244"/>
      <c r="C176" s="231" t="s">
        <v>1389</v>
      </c>
      <c r="D176" s="232" t="s">
        <v>5637</v>
      </c>
      <c r="E176" s="233">
        <f>IFERROR(VLOOKUP(C176,'Consolidated Master Sheet'!B:D,3,0),"")</f>
        <v>35.619999999999997</v>
      </c>
      <c r="F176" s="152">
        <f t="shared" si="16"/>
        <v>0</v>
      </c>
      <c r="G176" s="1020">
        <f t="shared" si="17"/>
        <v>0</v>
      </c>
      <c r="H176" s="234">
        <f>IFERROR(VLOOKUP(C176,'Consolidated Master Sheet'!B:H,6,0),"")</f>
        <v>50</v>
      </c>
      <c r="I176" s="234">
        <f>IFERROR(VLOOKUP(C176,'Consolidated Master Sheet'!B:H,7,0),"")</f>
        <v>400</v>
      </c>
      <c r="J176" s="28"/>
      <c r="K176" s="1102">
        <f t="shared" si="23"/>
        <v>0</v>
      </c>
      <c r="L176" s="157"/>
      <c r="M176" s="1029"/>
    </row>
    <row r="177" spans="1:13" ht="15.75">
      <c r="A177" s="157" t="str">
        <f>IF(J177&gt;0,COUNT($J$4:J177),"")</f>
        <v/>
      </c>
      <c r="B177" s="185"/>
      <c r="C177" s="231" t="s">
        <v>1390</v>
      </c>
      <c r="D177" s="232" t="s">
        <v>5638</v>
      </c>
      <c r="E177" s="233">
        <f>IFERROR(VLOOKUP(C177,'Consolidated Master Sheet'!B:D,3,0),"")</f>
        <v>28.62</v>
      </c>
      <c r="F177" s="152">
        <f t="shared" si="16"/>
        <v>0</v>
      </c>
      <c r="G177" s="1020">
        <f t="shared" si="17"/>
        <v>0</v>
      </c>
      <c r="H177" s="234">
        <f>IFERROR(VLOOKUP(C177,'Consolidated Master Sheet'!B:H,6,0),"")</f>
        <v>75</v>
      </c>
      <c r="I177" s="234">
        <f>IFERROR(VLOOKUP(C177,'Consolidated Master Sheet'!B:H,7,0),"")</f>
        <v>225</v>
      </c>
      <c r="J177" s="28"/>
      <c r="K177" s="1102">
        <f t="shared" si="23"/>
        <v>0</v>
      </c>
      <c r="L177" s="157"/>
      <c r="M177" s="1029"/>
    </row>
    <row r="178" spans="1:13" ht="15.75">
      <c r="A178" s="157" t="str">
        <f>IF(J178&gt;0,COUNT($J$4:J178),"")</f>
        <v/>
      </c>
      <c r="B178" s="185"/>
      <c r="C178" s="235" t="s">
        <v>1391</v>
      </c>
      <c r="D178" s="194" t="s">
        <v>5639</v>
      </c>
      <c r="E178" s="236">
        <f>IFERROR(VLOOKUP(C178,'Consolidated Master Sheet'!B:D,3,0),"")</f>
        <v>43.92</v>
      </c>
      <c r="F178" s="153">
        <f t="shared" si="16"/>
        <v>0</v>
      </c>
      <c r="G178" s="1028">
        <f t="shared" si="17"/>
        <v>0</v>
      </c>
      <c r="H178" s="237">
        <f>IFERROR(VLOOKUP(C178,'Consolidated Master Sheet'!B:H,6,0),"")</f>
        <v>40</v>
      </c>
      <c r="I178" s="237">
        <f>IFERROR(VLOOKUP(C178,'Consolidated Master Sheet'!B:H,7,0),"")</f>
        <v>120</v>
      </c>
      <c r="J178" s="29"/>
      <c r="K178" s="1103">
        <f t="shared" si="23"/>
        <v>0</v>
      </c>
      <c r="L178" s="157"/>
      <c r="M178" s="1029"/>
    </row>
    <row r="179" spans="1:13" ht="15.75">
      <c r="A179" s="157" t="str">
        <f>IF(J179&gt;0,COUNT($J$4:J179),"")</f>
        <v/>
      </c>
      <c r="B179" s="185"/>
      <c r="C179" s="231" t="s">
        <v>1392</v>
      </c>
      <c r="D179" s="232" t="s">
        <v>5640</v>
      </c>
      <c r="E179" s="233">
        <f>IFERROR(VLOOKUP(C179,'Consolidated Master Sheet'!B:D,3,0),"")</f>
        <v>51.03</v>
      </c>
      <c r="F179" s="152">
        <f t="shared" si="16"/>
        <v>0</v>
      </c>
      <c r="G179" s="1017">
        <f t="shared" si="17"/>
        <v>0</v>
      </c>
      <c r="H179" s="234">
        <f>IFERROR(VLOOKUP(C179,'Consolidated Master Sheet'!B:H,6,0),"")</f>
        <v>25</v>
      </c>
      <c r="I179" s="234">
        <f>IFERROR(VLOOKUP(C179,'Consolidated Master Sheet'!B:H,7,0),"")</f>
        <v>75</v>
      </c>
      <c r="J179" s="28"/>
      <c r="K179" s="1104">
        <f t="shared" si="23"/>
        <v>0</v>
      </c>
      <c r="L179" s="157"/>
      <c r="M179" s="1029"/>
    </row>
    <row r="180" spans="1:13" ht="15.75">
      <c r="A180" s="157" t="str">
        <f>IF(J180&gt;0,COUNT($J$4:J180),"")</f>
        <v/>
      </c>
      <c r="B180" s="185"/>
      <c r="C180" s="231" t="s">
        <v>1393</v>
      </c>
      <c r="D180" s="232" t="s">
        <v>5641</v>
      </c>
      <c r="E180" s="233">
        <f>IFERROR(VLOOKUP(C180,'Consolidated Master Sheet'!B:D,3,0),"")</f>
        <v>88.22</v>
      </c>
      <c r="F180" s="152">
        <f t="shared" si="16"/>
        <v>0</v>
      </c>
      <c r="G180" s="1020">
        <f t="shared" si="17"/>
        <v>0</v>
      </c>
      <c r="H180" s="234">
        <f>IFERROR(VLOOKUP(C180,'Consolidated Master Sheet'!B:H,6,0),"")</f>
        <v>10</v>
      </c>
      <c r="I180" s="234">
        <f>IFERROR(VLOOKUP(C180,'Consolidated Master Sheet'!B:H,7,0),"")</f>
        <v>40</v>
      </c>
      <c r="J180" s="28"/>
      <c r="K180" s="1102">
        <f t="shared" si="23"/>
        <v>0</v>
      </c>
      <c r="L180" s="157"/>
      <c r="M180" s="1029"/>
    </row>
    <row r="181" spans="1:13" ht="15.75">
      <c r="A181" s="157" t="str">
        <f>IF(J181&gt;0,COUNT($J$4:J181),"")</f>
        <v/>
      </c>
      <c r="B181" s="185"/>
      <c r="C181" s="231" t="s">
        <v>1394</v>
      </c>
      <c r="D181" s="232" t="s">
        <v>5642</v>
      </c>
      <c r="E181" s="233">
        <f>IFERROR(VLOOKUP(C181,'Consolidated Master Sheet'!B:D,3,0),"")</f>
        <v>109.52</v>
      </c>
      <c r="F181" s="152">
        <f t="shared" si="16"/>
        <v>0</v>
      </c>
      <c r="G181" s="1020">
        <f t="shared" si="17"/>
        <v>0</v>
      </c>
      <c r="H181" s="234">
        <f>IFERROR(VLOOKUP(C181,'Consolidated Master Sheet'!B:H,6,0),"")</f>
        <v>10</v>
      </c>
      <c r="I181" s="234">
        <f>IFERROR(VLOOKUP(C181,'Consolidated Master Sheet'!B:H,7,0),"")</f>
        <v>30</v>
      </c>
      <c r="J181" s="28"/>
      <c r="K181" s="1102">
        <f t="shared" si="23"/>
        <v>0</v>
      </c>
      <c r="L181" s="157"/>
      <c r="M181" s="1029"/>
    </row>
    <row r="182" spans="1:13" ht="15.75">
      <c r="A182" s="157" t="str">
        <f>IF(J182&gt;0,COUNT($J$4:J182),"")</f>
        <v/>
      </c>
      <c r="B182" s="185"/>
      <c r="C182" s="235" t="s">
        <v>1395</v>
      </c>
      <c r="D182" s="194" t="s">
        <v>5643</v>
      </c>
      <c r="E182" s="236">
        <f>IFERROR(VLOOKUP(C182,'Consolidated Master Sheet'!B:D,3,0),"")</f>
        <v>184.77</v>
      </c>
      <c r="F182" s="153">
        <f t="shared" si="16"/>
        <v>0</v>
      </c>
      <c r="G182" s="1028">
        <f t="shared" si="17"/>
        <v>0</v>
      </c>
      <c r="H182" s="237">
        <f>IFERROR(VLOOKUP(C182,'Consolidated Master Sheet'!B:H,6,0),"")</f>
        <v>12</v>
      </c>
      <c r="I182" s="237">
        <f>IFERROR(VLOOKUP(C182,'Consolidated Master Sheet'!B:H,7,0),"")</f>
        <v>24</v>
      </c>
      <c r="J182" s="29"/>
      <c r="K182" s="1103">
        <f t="shared" si="23"/>
        <v>0</v>
      </c>
      <c r="L182" s="157"/>
      <c r="M182" s="1029"/>
    </row>
    <row r="183" spans="1:13" ht="15.75">
      <c r="A183" s="157" t="str">
        <f>IF(J183&gt;0,COUNT($J$4:J183),"")</f>
        <v/>
      </c>
      <c r="B183" s="185"/>
      <c r="C183" s="231" t="s">
        <v>1396</v>
      </c>
      <c r="D183" s="232" t="s">
        <v>5644</v>
      </c>
      <c r="E183" s="233">
        <f>IFERROR(VLOOKUP(C183,'Consolidated Master Sheet'!B:D,3,0),"")</f>
        <v>393.04</v>
      </c>
      <c r="F183" s="152">
        <f t="shared" si="16"/>
        <v>0</v>
      </c>
      <c r="G183" s="1017">
        <f t="shared" si="17"/>
        <v>0</v>
      </c>
      <c r="H183" s="234">
        <f>IFERROR(VLOOKUP(C183,'Consolidated Master Sheet'!B:H,6,0),"")</f>
        <v>6</v>
      </c>
      <c r="I183" s="234">
        <f>IFERROR(VLOOKUP(C183,'Consolidated Master Sheet'!B:H,7,0),"")</f>
        <v>12</v>
      </c>
      <c r="J183" s="28"/>
      <c r="K183" s="1104">
        <f t="shared" si="23"/>
        <v>0</v>
      </c>
      <c r="L183" s="157"/>
      <c r="M183" s="1029"/>
    </row>
    <row r="184" spans="1:13" ht="15.75">
      <c r="A184" s="157" t="str">
        <f>IF(J184&gt;0,COUNT($J$4:J184),"")</f>
        <v/>
      </c>
      <c r="B184" s="185"/>
      <c r="C184" s="231" t="s">
        <v>1397</v>
      </c>
      <c r="D184" s="232" t="s">
        <v>5645</v>
      </c>
      <c r="E184" s="233">
        <f>IFERROR(VLOOKUP(C184,'Consolidated Master Sheet'!B:D,3,0),"")</f>
        <v>602.26</v>
      </c>
      <c r="F184" s="152">
        <f t="shared" si="16"/>
        <v>0</v>
      </c>
      <c r="G184" s="1020">
        <f t="shared" si="17"/>
        <v>0</v>
      </c>
      <c r="H184" s="234">
        <f>IFERROR(VLOOKUP(C184,'Consolidated Master Sheet'!B:H,6,0),"")</f>
        <v>3</v>
      </c>
      <c r="I184" s="234">
        <f>IFERROR(VLOOKUP(C184,'Consolidated Master Sheet'!B:H,7,0),"")</f>
        <v>6</v>
      </c>
      <c r="J184" s="28"/>
      <c r="K184" s="1102">
        <f t="shared" si="23"/>
        <v>0</v>
      </c>
      <c r="L184" s="157"/>
      <c r="M184" s="1029"/>
    </row>
    <row r="185" spans="1:13" ht="15.75">
      <c r="A185" s="157" t="str">
        <f>IF(J185&gt;0,COUNT($J$4:J185),"")</f>
        <v/>
      </c>
      <c r="B185" s="239"/>
      <c r="C185" s="240"/>
      <c r="D185" s="241" t="s">
        <v>146</v>
      </c>
      <c r="E185" s="257" t="str">
        <f>IFERROR(VLOOKUP(C185,'Consolidated Master Sheet'!B:D,3,0),"")</f>
        <v/>
      </c>
      <c r="F185" s="1458">
        <f t="shared" si="16"/>
        <v>0</v>
      </c>
      <c r="G185" s="1706">
        <f t="shared" si="17"/>
        <v>0</v>
      </c>
      <c r="H185" s="243" t="str">
        <f>IFERROR(VLOOKUP(C185,'Consolidated Master Sheet'!B:H,6,0),"")</f>
        <v/>
      </c>
      <c r="I185" s="243" t="str">
        <f>IFERROR(VLOOKUP(C185,'Consolidated Master Sheet'!B:H,7,0),"")</f>
        <v/>
      </c>
      <c r="J185" s="102"/>
      <c r="K185" s="1105"/>
      <c r="L185" s="157"/>
      <c r="M185" s="1029"/>
    </row>
    <row r="186" spans="1:13" ht="15.75">
      <c r="A186" s="157" t="str">
        <f>IF(J186&gt;0,COUNT($J$4:J186),"")</f>
        <v/>
      </c>
      <c r="B186" s="185"/>
      <c r="C186" s="228" t="s">
        <v>1398</v>
      </c>
      <c r="D186" s="187" t="s">
        <v>5305</v>
      </c>
      <c r="E186" s="229">
        <f>IFERROR(VLOOKUP(C186,'Consolidated Master Sheet'!B:D,3,0),"")</f>
        <v>18.79</v>
      </c>
      <c r="F186" s="151">
        <f t="shared" si="16"/>
        <v>0</v>
      </c>
      <c r="G186" s="1020">
        <f t="shared" si="17"/>
        <v>0</v>
      </c>
      <c r="H186" s="230">
        <f>IFERROR(VLOOKUP(C186,'Consolidated Master Sheet'!B:H,6,0),"")</f>
        <v>50</v>
      </c>
      <c r="I186" s="230">
        <f>IFERROR(VLOOKUP(C186,'Consolidated Master Sheet'!B:H,7,0),"")</f>
        <v>600</v>
      </c>
      <c r="J186" s="27"/>
      <c r="K186" s="1102">
        <f t="shared" ref="K186:K194" si="24">IFERROR(J186*G186,0)</f>
        <v>0</v>
      </c>
      <c r="L186" s="157"/>
      <c r="M186" s="1029"/>
    </row>
    <row r="187" spans="1:13" ht="15.75">
      <c r="A187" s="157" t="str">
        <f>IF(J187&gt;0,COUNT($J$4:J187),"")</f>
        <v/>
      </c>
      <c r="B187" s="185"/>
      <c r="C187" s="231" t="s">
        <v>1399</v>
      </c>
      <c r="D187" s="232" t="s">
        <v>5306</v>
      </c>
      <c r="E187" s="233">
        <f>IFERROR(VLOOKUP(C187,'Consolidated Master Sheet'!B:D,3,0),"")</f>
        <v>17.899999999999999</v>
      </c>
      <c r="F187" s="152">
        <f t="shared" ref="F187:F243" si="25">IF(E187=0,"NET",$F$2)</f>
        <v>0</v>
      </c>
      <c r="G187" s="1020">
        <f t="shared" ref="G187:G243" si="26">IFERROR(ROUND(E187*F187,2),0)</f>
        <v>0</v>
      </c>
      <c r="H187" s="234">
        <f>IFERROR(VLOOKUP(C187,'Consolidated Master Sheet'!B:H,6,0),"")</f>
        <v>35</v>
      </c>
      <c r="I187" s="234">
        <f>IFERROR(VLOOKUP(C187,'Consolidated Master Sheet'!B:H,7,0),"")</f>
        <v>420</v>
      </c>
      <c r="J187" s="28"/>
      <c r="K187" s="1102">
        <f t="shared" si="24"/>
        <v>0</v>
      </c>
      <c r="L187" s="157"/>
      <c r="M187" s="1029"/>
    </row>
    <row r="188" spans="1:13" ht="15.75">
      <c r="A188" s="157" t="str">
        <f>IF(J188&gt;0,COUNT($J$4:J188),"")</f>
        <v/>
      </c>
      <c r="B188" s="185"/>
      <c r="C188" s="231" t="s">
        <v>1400</v>
      </c>
      <c r="D188" s="232" t="s">
        <v>5307</v>
      </c>
      <c r="E188" s="233">
        <f>IFERROR(VLOOKUP(C188,'Consolidated Master Sheet'!B:D,3,0),"")</f>
        <v>17.899999999999999</v>
      </c>
      <c r="F188" s="152">
        <f t="shared" si="25"/>
        <v>0</v>
      </c>
      <c r="G188" s="1020">
        <f t="shared" si="26"/>
        <v>0</v>
      </c>
      <c r="H188" s="234">
        <f>IFERROR(VLOOKUP(C188,'Consolidated Master Sheet'!B:H,6,0),"")</f>
        <v>90</v>
      </c>
      <c r="I188" s="234">
        <f>IFERROR(VLOOKUP(C188,'Consolidated Master Sheet'!B:H,7,0),"")</f>
        <v>360</v>
      </c>
      <c r="J188" s="28"/>
      <c r="K188" s="1102">
        <f t="shared" si="24"/>
        <v>0</v>
      </c>
      <c r="L188" s="157"/>
      <c r="M188" s="1029"/>
    </row>
    <row r="189" spans="1:13" ht="15.75">
      <c r="A189" s="157" t="str">
        <f>IF(J189&gt;0,COUNT($J$4:J189),"")</f>
        <v/>
      </c>
      <c r="B189" s="185"/>
      <c r="C189" s="231" t="s">
        <v>1401</v>
      </c>
      <c r="D189" s="232" t="s">
        <v>5308</v>
      </c>
      <c r="E189" s="233">
        <f>IFERROR(VLOOKUP(C189,'Consolidated Master Sheet'!B:D,3,0),"")</f>
        <v>13.36</v>
      </c>
      <c r="F189" s="152">
        <f t="shared" si="25"/>
        <v>0</v>
      </c>
      <c r="G189" s="1020">
        <f t="shared" si="26"/>
        <v>0</v>
      </c>
      <c r="H189" s="234">
        <f>IFERROR(VLOOKUP(C189,'Consolidated Master Sheet'!B:H,6,0),"")</f>
        <v>50</v>
      </c>
      <c r="I189" s="234">
        <f>IFERROR(VLOOKUP(C189,'Consolidated Master Sheet'!B:H,7,0),"")</f>
        <v>200</v>
      </c>
      <c r="J189" s="28"/>
      <c r="K189" s="1102">
        <f t="shared" si="24"/>
        <v>0</v>
      </c>
      <c r="L189" s="157"/>
      <c r="M189" s="1029"/>
    </row>
    <row r="190" spans="1:13" ht="15.75">
      <c r="A190" s="157" t="str">
        <f>IF(J190&gt;0,COUNT($J$4:J190),"")</f>
        <v/>
      </c>
      <c r="B190" s="185"/>
      <c r="C190" s="235" t="s">
        <v>1402</v>
      </c>
      <c r="D190" s="194" t="s">
        <v>5309</v>
      </c>
      <c r="E190" s="236">
        <f>IFERROR(VLOOKUP(C190,'Consolidated Master Sheet'!B:D,3,0),"")</f>
        <v>16.239999999999998</v>
      </c>
      <c r="F190" s="153">
        <f t="shared" si="25"/>
        <v>0</v>
      </c>
      <c r="G190" s="1028">
        <f t="shared" si="26"/>
        <v>0</v>
      </c>
      <c r="H190" s="237">
        <f>IFERROR(VLOOKUP(C190,'Consolidated Master Sheet'!B:H,6,0),"")</f>
        <v>35</v>
      </c>
      <c r="I190" s="237">
        <f>IFERROR(VLOOKUP(C190,'Consolidated Master Sheet'!B:H,7,0),"")</f>
        <v>105</v>
      </c>
      <c r="J190" s="29"/>
      <c r="K190" s="1103">
        <f t="shared" si="24"/>
        <v>0</v>
      </c>
      <c r="L190" s="157"/>
      <c r="M190" s="1029"/>
    </row>
    <row r="191" spans="1:13" ht="15.75">
      <c r="A191" s="157" t="str">
        <f>IF(J191&gt;0,COUNT($J$4:J191),"")</f>
        <v/>
      </c>
      <c r="B191" s="185"/>
      <c r="C191" s="231" t="s">
        <v>1403</v>
      </c>
      <c r="D191" s="232" t="s">
        <v>5310</v>
      </c>
      <c r="E191" s="233">
        <f>IFERROR(VLOOKUP(C191,'Consolidated Master Sheet'!B:D,3,0),"")</f>
        <v>28.48</v>
      </c>
      <c r="F191" s="152">
        <f t="shared" si="25"/>
        <v>0</v>
      </c>
      <c r="G191" s="1017">
        <f t="shared" si="26"/>
        <v>0</v>
      </c>
      <c r="H191" s="234">
        <f>IFERROR(VLOOKUP(C191,'Consolidated Master Sheet'!B:H,6,0),"")</f>
        <v>20</v>
      </c>
      <c r="I191" s="234">
        <f>IFERROR(VLOOKUP(C191,'Consolidated Master Sheet'!B:H,7,0),"")</f>
        <v>60</v>
      </c>
      <c r="J191" s="28"/>
      <c r="K191" s="1104">
        <f t="shared" si="24"/>
        <v>0</v>
      </c>
      <c r="L191" s="157"/>
      <c r="M191" s="1029"/>
    </row>
    <row r="192" spans="1:13" ht="15.75">
      <c r="A192" s="157" t="str">
        <f>IF(J192&gt;0,COUNT($J$4:J192),"")</f>
        <v/>
      </c>
      <c r="B192" s="185"/>
      <c r="C192" s="231" t="s">
        <v>1404</v>
      </c>
      <c r="D192" s="232" t="s">
        <v>5311</v>
      </c>
      <c r="E192" s="233">
        <f>IFERROR(VLOOKUP(C192,'Consolidated Master Sheet'!B:D,3,0),"")</f>
        <v>46.18</v>
      </c>
      <c r="F192" s="152">
        <f t="shared" si="25"/>
        <v>0</v>
      </c>
      <c r="G192" s="1020">
        <f t="shared" si="26"/>
        <v>0</v>
      </c>
      <c r="H192" s="234">
        <f>IFERROR(VLOOKUP(C192,'Consolidated Master Sheet'!B:H,6,0),"")</f>
        <v>20</v>
      </c>
      <c r="I192" s="234">
        <f>IFERROR(VLOOKUP(C192,'Consolidated Master Sheet'!B:H,7,0),"")</f>
        <v>40</v>
      </c>
      <c r="J192" s="28"/>
      <c r="K192" s="1102">
        <f t="shared" si="24"/>
        <v>0</v>
      </c>
      <c r="L192" s="157"/>
      <c r="M192" s="1029"/>
    </row>
    <row r="193" spans="1:13" ht="15.75">
      <c r="A193" s="157" t="str">
        <f>IF(J193&gt;0,COUNT($J$4:J193),"")</f>
        <v/>
      </c>
      <c r="B193" s="185"/>
      <c r="C193" s="231" t="s">
        <v>1405</v>
      </c>
      <c r="D193" s="232" t="s">
        <v>5312</v>
      </c>
      <c r="E193" s="233">
        <f>IFERROR(VLOOKUP(C193,'Consolidated Master Sheet'!B:D,3,0),"")</f>
        <v>60.79</v>
      </c>
      <c r="F193" s="152">
        <f t="shared" si="25"/>
        <v>0</v>
      </c>
      <c r="G193" s="1020">
        <f t="shared" si="26"/>
        <v>0</v>
      </c>
      <c r="H193" s="234">
        <f>IFERROR(VLOOKUP(C193,'Consolidated Master Sheet'!B:H,6,0),"")</f>
        <v>15</v>
      </c>
      <c r="I193" s="234">
        <f>IFERROR(VLOOKUP(C193,'Consolidated Master Sheet'!B:H,7,0),"")</f>
        <v>30</v>
      </c>
      <c r="J193" s="28"/>
      <c r="K193" s="1102">
        <f t="shared" si="24"/>
        <v>0</v>
      </c>
      <c r="L193" s="157"/>
      <c r="M193" s="1029"/>
    </row>
    <row r="194" spans="1:13" ht="15.75">
      <c r="A194" s="157" t="str">
        <f>IF(J194&gt;0,COUNT($J$4:J194),"")</f>
        <v/>
      </c>
      <c r="B194" s="185"/>
      <c r="C194" s="235" t="s">
        <v>1406</v>
      </c>
      <c r="D194" s="263" t="s">
        <v>7374</v>
      </c>
      <c r="E194" s="236">
        <f>IFERROR(VLOOKUP(C194,'Consolidated Master Sheet'!B:D,3,0),"")</f>
        <v>104.25</v>
      </c>
      <c r="F194" s="153">
        <f t="shared" si="25"/>
        <v>0</v>
      </c>
      <c r="G194" s="1028">
        <f t="shared" si="26"/>
        <v>0</v>
      </c>
      <c r="H194" s="237">
        <f>IFERROR(VLOOKUP(C194,'Consolidated Master Sheet'!B:H,6,0),"")</f>
        <v>8</v>
      </c>
      <c r="I194" s="237">
        <f>IFERROR(VLOOKUP(C194,'Consolidated Master Sheet'!B:H,7,0),"")</f>
        <v>16</v>
      </c>
      <c r="J194" s="29"/>
      <c r="K194" s="1103">
        <f t="shared" si="24"/>
        <v>0</v>
      </c>
      <c r="L194" s="157"/>
      <c r="M194" s="1029"/>
    </row>
    <row r="195" spans="1:13" ht="15.75">
      <c r="A195" s="157" t="str">
        <f>IF(J195&gt;0,COUNT($J$4:J195),"")</f>
        <v/>
      </c>
      <c r="B195" s="185"/>
      <c r="C195" s="231" t="s">
        <v>1407</v>
      </c>
      <c r="D195" s="232" t="s">
        <v>5313</v>
      </c>
      <c r="E195" s="233">
        <f>IFERROR(VLOOKUP(C195,'Consolidated Master Sheet'!B:D,3,0),"")</f>
        <v>226.31</v>
      </c>
      <c r="F195" s="152">
        <f t="shared" si="25"/>
        <v>0</v>
      </c>
      <c r="G195" s="1017">
        <f t="shared" si="26"/>
        <v>0</v>
      </c>
      <c r="H195" s="234">
        <f>IFERROR(VLOOKUP(C195,'Consolidated Master Sheet'!B:H,6,0),"")</f>
        <v>6</v>
      </c>
      <c r="I195" s="234">
        <f>IFERROR(VLOOKUP(C195,'Consolidated Master Sheet'!B:H,7,0),"")</f>
        <v>12</v>
      </c>
      <c r="J195" s="28"/>
      <c r="K195" s="1104">
        <f t="shared" ref="K195:K199" si="27">IFERROR(J195*G195,0)</f>
        <v>0</v>
      </c>
      <c r="L195" s="157"/>
      <c r="M195" s="1029"/>
    </row>
    <row r="196" spans="1:13" ht="15.75">
      <c r="A196" s="157" t="str">
        <f>IF(J196&gt;0,COUNT($J$4:J196),"")</f>
        <v/>
      </c>
      <c r="B196" s="185"/>
      <c r="C196" s="231" t="s">
        <v>1408</v>
      </c>
      <c r="D196" s="232" t="s">
        <v>5314</v>
      </c>
      <c r="E196" s="233">
        <f>IFERROR(VLOOKUP(C196,'Consolidated Master Sheet'!B:D,3,0),"")</f>
        <v>337.46</v>
      </c>
      <c r="F196" s="152">
        <f t="shared" si="25"/>
        <v>0</v>
      </c>
      <c r="G196" s="1020">
        <f t="shared" si="26"/>
        <v>0</v>
      </c>
      <c r="H196" s="234">
        <f>IFERROR(VLOOKUP(C196,'Consolidated Master Sheet'!B:H,6,0),"")</f>
        <v>8</v>
      </c>
      <c r="I196" s="234">
        <f>IFERROR(VLOOKUP(C196,'Consolidated Master Sheet'!B:H,7,0),"")</f>
        <v>8</v>
      </c>
      <c r="J196" s="28"/>
      <c r="K196" s="1102">
        <f t="shared" si="27"/>
        <v>0</v>
      </c>
      <c r="L196" s="157"/>
      <c r="M196" s="1029"/>
    </row>
    <row r="197" spans="1:13" ht="15.75">
      <c r="A197" s="157" t="str">
        <f>IF(J197&gt;0,COUNT($J$4:J197),"")</f>
        <v/>
      </c>
      <c r="B197" s="185"/>
      <c r="C197" s="231" t="s">
        <v>1409</v>
      </c>
      <c r="D197" s="232" t="s">
        <v>5315</v>
      </c>
      <c r="E197" s="233">
        <f>IFERROR(VLOOKUP(C197,'Consolidated Master Sheet'!B:D,3,0),"")</f>
        <v>717.65</v>
      </c>
      <c r="F197" s="152">
        <f t="shared" si="25"/>
        <v>0</v>
      </c>
      <c r="G197" s="1020">
        <f t="shared" si="26"/>
        <v>0</v>
      </c>
      <c r="H197" s="234">
        <f>IFERROR(VLOOKUP(C197,'Consolidated Master Sheet'!B:H,6,0),"")</f>
        <v>2</v>
      </c>
      <c r="I197" s="234">
        <f>IFERROR(VLOOKUP(C197,'Consolidated Master Sheet'!B:H,7,0),"")</f>
        <v>2</v>
      </c>
      <c r="J197" s="28"/>
      <c r="K197" s="1102">
        <f t="shared" si="27"/>
        <v>0</v>
      </c>
      <c r="L197" s="157"/>
      <c r="M197" s="1029"/>
    </row>
    <row r="198" spans="1:13" ht="15.75">
      <c r="A198" s="157" t="str">
        <f>IF(J198&gt;0,COUNT($J$4:J198),"")</f>
        <v/>
      </c>
      <c r="B198" s="185"/>
      <c r="C198" s="231" t="s">
        <v>1410</v>
      </c>
      <c r="D198" s="232" t="s">
        <v>5316</v>
      </c>
      <c r="E198" s="233">
        <f>IFERROR(VLOOKUP(C198,'Consolidated Master Sheet'!B:D,3,0),"")</f>
        <v>1590.9</v>
      </c>
      <c r="F198" s="152">
        <f t="shared" si="25"/>
        <v>0</v>
      </c>
      <c r="G198" s="1020">
        <f t="shared" si="26"/>
        <v>0</v>
      </c>
      <c r="H198" s="234">
        <f>IFERROR(VLOOKUP(C198,'Consolidated Master Sheet'!B:H,6,0),"")</f>
        <v>2</v>
      </c>
      <c r="I198" s="234">
        <f>IFERROR(VLOOKUP(C198,'Consolidated Master Sheet'!B:H,7,0),"")</f>
        <v>2</v>
      </c>
      <c r="J198" s="28"/>
      <c r="K198" s="1102">
        <f t="shared" si="27"/>
        <v>0</v>
      </c>
      <c r="L198" s="157"/>
      <c r="M198" s="1029"/>
    </row>
    <row r="199" spans="1:13" ht="15.75">
      <c r="A199" s="157" t="str">
        <f>IF(J199&gt;0,COUNT($J$4:J199),"")</f>
        <v/>
      </c>
      <c r="B199" s="185"/>
      <c r="C199" s="231" t="s">
        <v>1411</v>
      </c>
      <c r="D199" s="232" t="s">
        <v>5317</v>
      </c>
      <c r="E199" s="233">
        <f>IFERROR(VLOOKUP(C199,'Consolidated Master Sheet'!B:D,3,0),"")</f>
        <v>2684.42</v>
      </c>
      <c r="F199" s="152">
        <f t="shared" si="25"/>
        <v>0</v>
      </c>
      <c r="G199" s="1020">
        <f t="shared" si="26"/>
        <v>0</v>
      </c>
      <c r="H199" s="234">
        <f>IFERROR(VLOOKUP(C199,'Consolidated Master Sheet'!B:H,6,0),"")</f>
        <v>1</v>
      </c>
      <c r="I199" s="234">
        <f>IFERROR(VLOOKUP(C199,'Consolidated Master Sheet'!B:H,7,0),"")</f>
        <v>1</v>
      </c>
      <c r="J199" s="28"/>
      <c r="K199" s="1102">
        <f t="shared" si="27"/>
        <v>0</v>
      </c>
      <c r="L199" s="157"/>
      <c r="M199" s="1029"/>
    </row>
    <row r="200" spans="1:13" ht="15.75">
      <c r="A200" s="157" t="str">
        <f>IF(J200&gt;0,COUNT($J$4:J200),"")</f>
        <v/>
      </c>
      <c r="B200" s="239"/>
      <c r="C200" s="240"/>
      <c r="D200" s="241" t="s">
        <v>7474</v>
      </c>
      <c r="E200" s="257" t="str">
        <f>IFERROR(VLOOKUP(C200,'Consolidated Master Sheet'!B:D,3,0),"")</f>
        <v/>
      </c>
      <c r="F200" s="1458">
        <f t="shared" si="25"/>
        <v>0</v>
      </c>
      <c r="G200" s="1706">
        <f t="shared" si="26"/>
        <v>0</v>
      </c>
      <c r="H200" s="243" t="str">
        <f>IFERROR(VLOOKUP(C200,'Consolidated Master Sheet'!B:H,6,0),"")</f>
        <v/>
      </c>
      <c r="I200" s="243" t="str">
        <f>IFERROR(VLOOKUP(C200,'Consolidated Master Sheet'!B:H,7,0),"")</f>
        <v/>
      </c>
      <c r="J200" s="102"/>
      <c r="K200" s="1105"/>
      <c r="L200" s="157"/>
      <c r="M200" s="1029"/>
    </row>
    <row r="201" spans="1:13" ht="15.75">
      <c r="A201" s="157" t="str">
        <f>IF(J201&gt;0,COUNT($J$4:J201),"")</f>
        <v/>
      </c>
      <c r="B201" s="244"/>
      <c r="C201" s="245" t="s">
        <v>1412</v>
      </c>
      <c r="D201" s="246" t="s">
        <v>5709</v>
      </c>
      <c r="E201" s="247">
        <f>IFERROR(VLOOKUP(C201,'Consolidated Master Sheet'!B:D,3,0),"")</f>
        <v>34.97</v>
      </c>
      <c r="F201" s="154">
        <f t="shared" si="25"/>
        <v>0</v>
      </c>
      <c r="G201" s="1028">
        <f t="shared" si="26"/>
        <v>0</v>
      </c>
      <c r="H201" s="248">
        <f>IFERROR(VLOOKUP(C201,'Consolidated Master Sheet'!B:H,6,0),"")</f>
        <v>40</v>
      </c>
      <c r="I201" s="248">
        <f>IFERROR(VLOOKUP(C201,'Consolidated Master Sheet'!B:H,7,0),"")</f>
        <v>480</v>
      </c>
      <c r="J201" s="34"/>
      <c r="K201" s="1103">
        <f>IFERROR(J201*G201,0)</f>
        <v>0</v>
      </c>
      <c r="L201" s="157"/>
      <c r="M201" s="1029"/>
    </row>
    <row r="202" spans="1:13" ht="15.75">
      <c r="A202" s="157" t="str">
        <f>IF(J202&gt;0,COUNT($J$4:J202),"")</f>
        <v/>
      </c>
      <c r="B202" s="244"/>
      <c r="C202" s="252"/>
      <c r="D202" s="199"/>
      <c r="E202" s="253" t="str">
        <f>IFERROR(VLOOKUP(C202,'Consolidated Master Sheet'!B:D,3,0),"")</f>
        <v/>
      </c>
      <c r="F202" s="1456">
        <f t="shared" si="25"/>
        <v>0</v>
      </c>
      <c r="G202" s="1708">
        <f t="shared" si="26"/>
        <v>0</v>
      </c>
      <c r="H202" s="254" t="str">
        <f>IFERROR(VLOOKUP(C202,'Consolidated Master Sheet'!B:H,6,0),"")</f>
        <v/>
      </c>
      <c r="I202" s="254" t="str">
        <f>IFERROR(VLOOKUP(C202,'Consolidated Master Sheet'!B:H,7,0),"")</f>
        <v/>
      </c>
      <c r="J202" s="30"/>
      <c r="K202" s="1107"/>
      <c r="L202" s="157"/>
      <c r="M202" s="1029"/>
    </row>
    <row r="203" spans="1:13" ht="15.75">
      <c r="A203" s="157" t="str">
        <f>IF(J203&gt;0,COUNT($J$4:J203),"")</f>
        <v/>
      </c>
      <c r="B203" s="244"/>
      <c r="C203" s="228" t="s">
        <v>1413</v>
      </c>
      <c r="D203" s="187" t="s">
        <v>5710</v>
      </c>
      <c r="E203" s="229">
        <f>IFERROR(VLOOKUP(C203,'Consolidated Master Sheet'!B:D,3,0),"")</f>
        <v>40.5</v>
      </c>
      <c r="F203" s="151">
        <f t="shared" si="25"/>
        <v>0</v>
      </c>
      <c r="G203" s="1020">
        <f t="shared" si="26"/>
        <v>0</v>
      </c>
      <c r="H203" s="230">
        <f>IFERROR(VLOOKUP(C203,'Consolidated Master Sheet'!B:H,6,0),"")</f>
        <v>70</v>
      </c>
      <c r="I203" s="230">
        <f>IFERROR(VLOOKUP(C203,'Consolidated Master Sheet'!B:H,7,0),"")</f>
        <v>420</v>
      </c>
      <c r="J203" s="27"/>
      <c r="K203" s="1102">
        <f>IFERROR(J203*G203,0)</f>
        <v>0</v>
      </c>
      <c r="L203" s="157"/>
      <c r="M203" s="1029"/>
    </row>
    <row r="204" spans="1:13" ht="15.75">
      <c r="A204" s="157" t="str">
        <f>IF(J204&gt;0,COUNT($J$4:J204),"")</f>
        <v/>
      </c>
      <c r="B204" s="244"/>
      <c r="C204" s="235" t="s">
        <v>1414</v>
      </c>
      <c r="D204" s="194" t="s">
        <v>5711</v>
      </c>
      <c r="E204" s="236">
        <f>IFERROR(VLOOKUP(C204,'Consolidated Master Sheet'!B:D,3,0),"")</f>
        <v>25.79</v>
      </c>
      <c r="F204" s="153">
        <f t="shared" si="25"/>
        <v>0</v>
      </c>
      <c r="G204" s="1028">
        <f t="shared" si="26"/>
        <v>0</v>
      </c>
      <c r="H204" s="237">
        <f>IFERROR(VLOOKUP(C204,'Consolidated Master Sheet'!B:H,6,0),"")</f>
        <v>60</v>
      </c>
      <c r="I204" s="237">
        <f>IFERROR(VLOOKUP(C204,'Consolidated Master Sheet'!B:H,7,0),"")</f>
        <v>360</v>
      </c>
      <c r="J204" s="29"/>
      <c r="K204" s="1103">
        <f>IFERROR(J204*G204,0)</f>
        <v>0</v>
      </c>
      <c r="L204" s="157"/>
      <c r="M204" s="1029"/>
    </row>
    <row r="205" spans="1:13" ht="15.75">
      <c r="A205" s="157" t="str">
        <f>IF(J205&gt;0,COUNT($J$4:J205),"")</f>
        <v/>
      </c>
      <c r="B205" s="244"/>
      <c r="C205" s="252"/>
      <c r="D205" s="199"/>
      <c r="E205" s="253" t="str">
        <f>IFERROR(VLOOKUP(C205,'Consolidated Master Sheet'!B:D,3,0),"")</f>
        <v/>
      </c>
      <c r="F205" s="1456">
        <f t="shared" si="25"/>
        <v>0</v>
      </c>
      <c r="G205" s="1708">
        <f t="shared" si="26"/>
        <v>0</v>
      </c>
      <c r="H205" s="254" t="str">
        <f>IFERROR(VLOOKUP(C205,'Consolidated Master Sheet'!B:H,6,0),"")</f>
        <v/>
      </c>
      <c r="I205" s="254" t="str">
        <f>IFERROR(VLOOKUP(C205,'Consolidated Master Sheet'!B:H,7,0),"")</f>
        <v/>
      </c>
      <c r="J205" s="30"/>
      <c r="K205" s="1107"/>
      <c r="L205" s="157"/>
      <c r="M205" s="1029"/>
    </row>
    <row r="206" spans="1:13" ht="15.75">
      <c r="A206" s="157" t="str">
        <f>IF(J206&gt;0,COUNT($J$4:J206),"")</f>
        <v/>
      </c>
      <c r="B206" s="244"/>
      <c r="C206" s="228" t="s">
        <v>1415</v>
      </c>
      <c r="D206" s="187" t="s">
        <v>5712</v>
      </c>
      <c r="E206" s="229">
        <f>IFERROR(VLOOKUP(C206,'Consolidated Master Sheet'!B:D,3,0),"")</f>
        <v>26.1</v>
      </c>
      <c r="F206" s="151">
        <f t="shared" si="25"/>
        <v>0</v>
      </c>
      <c r="G206" s="1020">
        <f t="shared" si="26"/>
        <v>0</v>
      </c>
      <c r="H206" s="230">
        <f>IFERROR(VLOOKUP(C206,'Consolidated Master Sheet'!B:H,6,0),"")</f>
        <v>40</v>
      </c>
      <c r="I206" s="230">
        <f>IFERROR(VLOOKUP(C206,'Consolidated Master Sheet'!B:H,7,0),"")</f>
        <v>240</v>
      </c>
      <c r="J206" s="27"/>
      <c r="K206" s="1102">
        <f>IFERROR(J206*G206,0)</f>
        <v>0</v>
      </c>
      <c r="L206" s="157"/>
      <c r="M206" s="1029"/>
    </row>
    <row r="207" spans="1:13" ht="15.75">
      <c r="A207" s="157" t="str">
        <f>IF(J207&gt;0,COUNT($J$4:J207),"")</f>
        <v/>
      </c>
      <c r="B207" s="244"/>
      <c r="C207" s="231" t="s">
        <v>1416</v>
      </c>
      <c r="D207" s="232" t="s">
        <v>5713</v>
      </c>
      <c r="E207" s="233">
        <f>IFERROR(VLOOKUP(C207,'Consolidated Master Sheet'!B:D,3,0),"")</f>
        <v>25.1</v>
      </c>
      <c r="F207" s="152">
        <f t="shared" si="25"/>
        <v>0</v>
      </c>
      <c r="G207" s="1020">
        <f t="shared" si="26"/>
        <v>0</v>
      </c>
      <c r="H207" s="234">
        <f>IFERROR(VLOOKUP(C207,'Consolidated Master Sheet'!B:H,6,0),"")</f>
        <v>40</v>
      </c>
      <c r="I207" s="234">
        <f>IFERROR(VLOOKUP(C207,'Consolidated Master Sheet'!B:H,7,0),"")</f>
        <v>240</v>
      </c>
      <c r="J207" s="28"/>
      <c r="K207" s="1102">
        <f>IFERROR(J207*G207,0)</f>
        <v>0</v>
      </c>
      <c r="L207" s="157"/>
      <c r="M207" s="1029"/>
    </row>
    <row r="208" spans="1:13" ht="15.75">
      <c r="A208" s="157" t="str">
        <f>IF(J208&gt;0,COUNT($J$4:J208),"")</f>
        <v/>
      </c>
      <c r="B208" s="244"/>
      <c r="C208" s="235" t="s">
        <v>1417</v>
      </c>
      <c r="D208" s="194" t="s">
        <v>5714</v>
      </c>
      <c r="E208" s="236">
        <f>IFERROR(VLOOKUP(C208,'Consolidated Master Sheet'!B:D,3,0),"")</f>
        <v>24.49</v>
      </c>
      <c r="F208" s="153">
        <f t="shared" si="25"/>
        <v>0</v>
      </c>
      <c r="G208" s="1028">
        <f t="shared" si="26"/>
        <v>0</v>
      </c>
      <c r="H208" s="237">
        <f>IFERROR(VLOOKUP(C208,'Consolidated Master Sheet'!B:H,6,0),"")</f>
        <v>40</v>
      </c>
      <c r="I208" s="237">
        <f>IFERROR(VLOOKUP(C208,'Consolidated Master Sheet'!B:H,7,0),"")</f>
        <v>240</v>
      </c>
      <c r="J208" s="29"/>
      <c r="K208" s="1103">
        <f>IFERROR(J208*G208,0)</f>
        <v>0</v>
      </c>
      <c r="L208" s="157"/>
      <c r="M208" s="1029"/>
    </row>
    <row r="209" spans="1:13" ht="15.75">
      <c r="A209" s="157" t="str">
        <f>IF(J209&gt;0,COUNT($J$4:J209),"")</f>
        <v/>
      </c>
      <c r="B209" s="244"/>
      <c r="C209" s="252"/>
      <c r="D209" s="199"/>
      <c r="E209" s="253" t="str">
        <f>IFERROR(VLOOKUP(C209,'Consolidated Master Sheet'!B:D,3,0),"")</f>
        <v/>
      </c>
      <c r="F209" s="1456">
        <f t="shared" si="25"/>
        <v>0</v>
      </c>
      <c r="G209" s="1708">
        <f t="shared" si="26"/>
        <v>0</v>
      </c>
      <c r="H209" s="254" t="str">
        <f>IFERROR(VLOOKUP(C209,'Consolidated Master Sheet'!B:H,6,0),"")</f>
        <v/>
      </c>
      <c r="I209" s="254" t="str">
        <f>IFERROR(VLOOKUP(C209,'Consolidated Master Sheet'!B:H,7,0),"")</f>
        <v/>
      </c>
      <c r="J209" s="30"/>
      <c r="K209" s="1107"/>
      <c r="L209" s="157"/>
      <c r="M209" s="1029"/>
    </row>
    <row r="210" spans="1:13" ht="15.75">
      <c r="A210" s="157" t="str">
        <f>IF(J210&gt;0,COUNT($J$4:J210),"")</f>
        <v/>
      </c>
      <c r="B210" s="244"/>
      <c r="C210" s="228" t="s">
        <v>1418</v>
      </c>
      <c r="D210" s="187" t="s">
        <v>5715</v>
      </c>
      <c r="E210" s="229">
        <f>IFERROR(VLOOKUP(C210,'Consolidated Master Sheet'!B:D,3,0),"")</f>
        <v>34.96</v>
      </c>
      <c r="F210" s="151">
        <f t="shared" si="25"/>
        <v>0</v>
      </c>
      <c r="G210" s="1020">
        <f t="shared" si="26"/>
        <v>0</v>
      </c>
      <c r="H210" s="230">
        <f>IFERROR(VLOOKUP(C210,'Consolidated Master Sheet'!B:H,6,0),"")</f>
        <v>50</v>
      </c>
      <c r="I210" s="230">
        <f>IFERROR(VLOOKUP(C210,'Consolidated Master Sheet'!B:H,7,0),"")</f>
        <v>200</v>
      </c>
      <c r="J210" s="27"/>
      <c r="K210" s="1102">
        <f>IFERROR(J210*G210,0)</f>
        <v>0</v>
      </c>
      <c r="L210" s="157"/>
      <c r="M210" s="1029"/>
    </row>
    <row r="211" spans="1:13" ht="15.75">
      <c r="A211" s="157" t="str">
        <f>IF(J211&gt;0,COUNT($J$4:J211),"")</f>
        <v/>
      </c>
      <c r="B211" s="244"/>
      <c r="C211" s="231" t="s">
        <v>1419</v>
      </c>
      <c r="D211" s="232" t="s">
        <v>5716</v>
      </c>
      <c r="E211" s="233">
        <f>IFERROR(VLOOKUP(C211,'Consolidated Master Sheet'!B:D,3,0),"")</f>
        <v>33.549999999999997</v>
      </c>
      <c r="F211" s="152">
        <f t="shared" si="25"/>
        <v>0</v>
      </c>
      <c r="G211" s="1020">
        <f t="shared" si="26"/>
        <v>0</v>
      </c>
      <c r="H211" s="234">
        <f>IFERROR(VLOOKUP(C211,'Consolidated Master Sheet'!B:H,6,0),"")</f>
        <v>40</v>
      </c>
      <c r="I211" s="234">
        <f>IFERROR(VLOOKUP(C211,'Consolidated Master Sheet'!B:H,7,0),"")</f>
        <v>160</v>
      </c>
      <c r="J211" s="28"/>
      <c r="K211" s="1102">
        <f>IFERROR(J211*G211,0)</f>
        <v>0</v>
      </c>
      <c r="L211" s="157"/>
      <c r="M211" s="1029"/>
    </row>
    <row r="212" spans="1:13" ht="15.75">
      <c r="A212" s="157" t="str">
        <f>IF(J212&gt;0,COUNT($J$4:J212),"")</f>
        <v/>
      </c>
      <c r="B212" s="244"/>
      <c r="C212" s="231" t="s">
        <v>1420</v>
      </c>
      <c r="D212" s="232" t="s">
        <v>5717</v>
      </c>
      <c r="E212" s="233">
        <f>IFERROR(VLOOKUP(C212,'Consolidated Master Sheet'!B:D,3,0),"")</f>
        <v>33.549999999999997</v>
      </c>
      <c r="F212" s="152">
        <f t="shared" si="25"/>
        <v>0</v>
      </c>
      <c r="G212" s="1020">
        <f t="shared" si="26"/>
        <v>0</v>
      </c>
      <c r="H212" s="234">
        <f>IFERROR(VLOOKUP(C212,'Consolidated Master Sheet'!B:H,6,0),"")</f>
        <v>40</v>
      </c>
      <c r="I212" s="234">
        <f>IFERROR(VLOOKUP(C212,'Consolidated Master Sheet'!B:H,7,0),"")</f>
        <v>160</v>
      </c>
      <c r="J212" s="28"/>
      <c r="K212" s="1102">
        <f>IFERROR(J212*G212,0)</f>
        <v>0</v>
      </c>
      <c r="L212" s="157"/>
      <c r="M212" s="1029"/>
    </row>
    <row r="213" spans="1:13" ht="15.75">
      <c r="A213" s="157" t="str">
        <f>IF(J213&gt;0,COUNT($J$4:J213),"")</f>
        <v/>
      </c>
      <c r="B213" s="244"/>
      <c r="C213" s="235" t="s">
        <v>1421</v>
      </c>
      <c r="D213" s="194" t="s">
        <v>5718</v>
      </c>
      <c r="E213" s="236">
        <f>IFERROR(VLOOKUP(C213,'Consolidated Master Sheet'!B:D,3,0),"")</f>
        <v>25.41</v>
      </c>
      <c r="F213" s="153">
        <f t="shared" si="25"/>
        <v>0</v>
      </c>
      <c r="G213" s="1028">
        <f t="shared" si="26"/>
        <v>0</v>
      </c>
      <c r="H213" s="237">
        <f>IFERROR(VLOOKUP(C213,'Consolidated Master Sheet'!B:H,6,0),"")</f>
        <v>40</v>
      </c>
      <c r="I213" s="237">
        <f>IFERROR(VLOOKUP(C213,'Consolidated Master Sheet'!B:H,7,0),"")</f>
        <v>120</v>
      </c>
      <c r="J213" s="29"/>
      <c r="K213" s="1103">
        <f>IFERROR(J213*G213,0)</f>
        <v>0</v>
      </c>
      <c r="L213" s="157"/>
      <c r="M213" s="1029"/>
    </row>
    <row r="214" spans="1:13" ht="15.75">
      <c r="A214" s="157" t="str">
        <f>IF(J214&gt;0,COUNT($J$4:J214),"")</f>
        <v/>
      </c>
      <c r="B214" s="244"/>
      <c r="C214" s="252"/>
      <c r="D214" s="199"/>
      <c r="E214" s="253" t="str">
        <f>IFERROR(VLOOKUP(C214,'Consolidated Master Sheet'!B:D,3,0),"")</f>
        <v/>
      </c>
      <c r="F214" s="1456">
        <f t="shared" si="25"/>
        <v>0</v>
      </c>
      <c r="G214" s="1708">
        <f t="shared" si="26"/>
        <v>0</v>
      </c>
      <c r="H214" s="254" t="str">
        <f>IFERROR(VLOOKUP(C214,'Consolidated Master Sheet'!B:H,6,0),"")</f>
        <v/>
      </c>
      <c r="I214" s="254" t="str">
        <f>IFERROR(VLOOKUP(C214,'Consolidated Master Sheet'!B:H,7,0),"")</f>
        <v/>
      </c>
      <c r="J214" s="30"/>
      <c r="K214" s="1107"/>
      <c r="L214" s="157"/>
      <c r="M214" s="1029"/>
    </row>
    <row r="215" spans="1:13" ht="15.75">
      <c r="A215" s="157" t="str">
        <f>IF(J215&gt;0,COUNT($J$4:J215),"")</f>
        <v/>
      </c>
      <c r="B215" s="244"/>
      <c r="C215" s="231" t="s">
        <v>1422</v>
      </c>
      <c r="D215" s="232" t="s">
        <v>5719</v>
      </c>
      <c r="E215" s="233">
        <f>IFERROR(VLOOKUP(C215,'Consolidated Master Sheet'!B:D,3,0),"")</f>
        <v>55.19</v>
      </c>
      <c r="F215" s="152">
        <f t="shared" si="25"/>
        <v>0</v>
      </c>
      <c r="G215" s="1020">
        <f t="shared" si="26"/>
        <v>0</v>
      </c>
      <c r="H215" s="234">
        <f>IFERROR(VLOOKUP(C215,'Consolidated Master Sheet'!B:H,6,0),"")</f>
        <v>40</v>
      </c>
      <c r="I215" s="234">
        <f>IFERROR(VLOOKUP(C215,'Consolidated Master Sheet'!B:H,7,0),"")</f>
        <v>240</v>
      </c>
      <c r="J215" s="28"/>
      <c r="K215" s="1102">
        <f>IFERROR(J215*G215,0)</f>
        <v>0</v>
      </c>
      <c r="L215" s="157"/>
      <c r="M215" s="1029"/>
    </row>
    <row r="216" spans="1:13" ht="15.75">
      <c r="A216" s="157" t="str">
        <f>IF(J216&gt;0,COUNT($J$4:J216),"")</f>
        <v/>
      </c>
      <c r="B216" s="244"/>
      <c r="C216" s="231" t="s">
        <v>1423</v>
      </c>
      <c r="D216" s="232" t="s">
        <v>5720</v>
      </c>
      <c r="E216" s="233">
        <f>IFERROR(VLOOKUP(C216,'Consolidated Master Sheet'!B:D,3,0),"")</f>
        <v>34.51</v>
      </c>
      <c r="F216" s="152">
        <f t="shared" si="25"/>
        <v>0</v>
      </c>
      <c r="G216" s="1020">
        <f t="shared" si="26"/>
        <v>0</v>
      </c>
      <c r="H216" s="234">
        <f>IFERROR(VLOOKUP(C216,'Consolidated Master Sheet'!B:H,6,0),"")</f>
        <v>25</v>
      </c>
      <c r="I216" s="234">
        <f>IFERROR(VLOOKUP(C216,'Consolidated Master Sheet'!B:H,7,0),"")</f>
        <v>100</v>
      </c>
      <c r="J216" s="28"/>
      <c r="K216" s="1102">
        <f>IFERROR(J216*G216,0)</f>
        <v>0</v>
      </c>
      <c r="L216" s="157"/>
      <c r="M216" s="1029"/>
    </row>
    <row r="217" spans="1:13" ht="15.75">
      <c r="A217" s="157" t="str">
        <f>IF(J217&gt;0,COUNT($J$4:J217),"")</f>
        <v/>
      </c>
      <c r="B217" s="244"/>
      <c r="C217" s="235" t="s">
        <v>1424</v>
      </c>
      <c r="D217" s="194" t="s">
        <v>5721</v>
      </c>
      <c r="E217" s="236">
        <f>IFERROR(VLOOKUP(C217,'Consolidated Master Sheet'!B:D,3,0),"")</f>
        <v>32.46</v>
      </c>
      <c r="F217" s="153">
        <f t="shared" si="25"/>
        <v>0</v>
      </c>
      <c r="G217" s="1028">
        <f t="shared" si="26"/>
        <v>0</v>
      </c>
      <c r="H217" s="237">
        <f>IFERROR(VLOOKUP(C217,'Consolidated Master Sheet'!B:H,6,0),"")</f>
        <v>25</v>
      </c>
      <c r="I217" s="237">
        <f>IFERROR(VLOOKUP(C217,'Consolidated Master Sheet'!B:H,7,0),"")</f>
        <v>100</v>
      </c>
      <c r="J217" s="29"/>
      <c r="K217" s="1103">
        <f>IFERROR(J217*G217,0)</f>
        <v>0</v>
      </c>
      <c r="L217" s="157"/>
      <c r="M217" s="1029"/>
    </row>
    <row r="218" spans="1:13" ht="15.75">
      <c r="A218" s="157" t="str">
        <f>IF(J218&gt;0,COUNT($J$4:J218),"")</f>
        <v/>
      </c>
      <c r="B218" s="244"/>
      <c r="C218" s="252"/>
      <c r="D218" s="199"/>
      <c r="E218" s="253" t="str">
        <f>IFERROR(VLOOKUP(C218,'Consolidated Master Sheet'!B:D,3,0),"")</f>
        <v/>
      </c>
      <c r="F218" s="1456">
        <f t="shared" si="25"/>
        <v>0</v>
      </c>
      <c r="G218" s="1708">
        <f t="shared" si="26"/>
        <v>0</v>
      </c>
      <c r="H218" s="254" t="str">
        <f>IFERROR(VLOOKUP(C218,'Consolidated Master Sheet'!B:H,6,0),"")</f>
        <v/>
      </c>
      <c r="I218" s="254" t="str">
        <f>IFERROR(VLOOKUP(C218,'Consolidated Master Sheet'!B:H,7,0),"")</f>
        <v/>
      </c>
      <c r="J218" s="30"/>
      <c r="K218" s="1107"/>
      <c r="L218" s="157"/>
      <c r="M218" s="1029"/>
    </row>
    <row r="219" spans="1:13" ht="15.75">
      <c r="A219" s="157" t="str">
        <f>IF(J219&gt;0,COUNT($J$4:J219),"")</f>
        <v/>
      </c>
      <c r="B219" s="244"/>
      <c r="C219" s="231" t="s">
        <v>1425</v>
      </c>
      <c r="D219" s="232" t="s">
        <v>5722</v>
      </c>
      <c r="E219" s="233">
        <f>IFERROR(VLOOKUP(C219,'Consolidated Master Sheet'!B:D,3,0),"")</f>
        <v>70.09</v>
      </c>
      <c r="F219" s="152">
        <f t="shared" si="25"/>
        <v>0</v>
      </c>
      <c r="G219" s="1020">
        <f t="shared" si="26"/>
        <v>0</v>
      </c>
      <c r="H219" s="234">
        <f>IFERROR(VLOOKUP(C219,'Consolidated Master Sheet'!B:H,6,0),"")</f>
        <v>20</v>
      </c>
      <c r="I219" s="234">
        <f>IFERROR(VLOOKUP(C219,'Consolidated Master Sheet'!B:H,7,0),"")</f>
        <v>80</v>
      </c>
      <c r="J219" s="28"/>
      <c r="K219" s="1102">
        <f>IFERROR(J219*G219,0)</f>
        <v>0</v>
      </c>
      <c r="L219" s="157"/>
      <c r="M219" s="1029"/>
    </row>
    <row r="220" spans="1:13" ht="15.75">
      <c r="A220" s="157" t="str">
        <f>IF(J220&gt;0,COUNT($J$4:J220),"")</f>
        <v/>
      </c>
      <c r="B220" s="244"/>
      <c r="C220" s="231" t="s">
        <v>1426</v>
      </c>
      <c r="D220" s="232" t="s">
        <v>5723</v>
      </c>
      <c r="E220" s="233">
        <f>IFERROR(VLOOKUP(C220,'Consolidated Master Sheet'!B:D,3,0),"")</f>
        <v>59.99</v>
      </c>
      <c r="F220" s="152">
        <f t="shared" si="25"/>
        <v>0</v>
      </c>
      <c r="G220" s="1020">
        <f t="shared" si="26"/>
        <v>0</v>
      </c>
      <c r="H220" s="234">
        <f>IFERROR(VLOOKUP(C220,'Consolidated Master Sheet'!B:H,6,0),"")</f>
        <v>15</v>
      </c>
      <c r="I220" s="234">
        <f>IFERROR(VLOOKUP(C220,'Consolidated Master Sheet'!B:H,7,0),"")</f>
        <v>60</v>
      </c>
      <c r="J220" s="28"/>
      <c r="K220" s="1102">
        <f>IFERROR(J220*G220,0)</f>
        <v>0</v>
      </c>
      <c r="L220" s="157"/>
      <c r="M220" s="1029"/>
    </row>
    <row r="221" spans="1:13" ht="15.75">
      <c r="A221" s="157" t="str">
        <f>IF(J221&gt;0,COUNT($J$4:J221),"")</f>
        <v/>
      </c>
      <c r="B221" s="244"/>
      <c r="C221" s="235" t="s">
        <v>1427</v>
      </c>
      <c r="D221" s="194" t="s">
        <v>5724</v>
      </c>
      <c r="E221" s="236">
        <f>IFERROR(VLOOKUP(C221,'Consolidated Master Sheet'!B:D,3,0),"")</f>
        <v>52.91</v>
      </c>
      <c r="F221" s="153">
        <f t="shared" si="25"/>
        <v>0</v>
      </c>
      <c r="G221" s="1028">
        <f t="shared" si="26"/>
        <v>0</v>
      </c>
      <c r="H221" s="237">
        <f>IFERROR(VLOOKUP(C221,'Consolidated Master Sheet'!B:H,6,0),"")</f>
        <v>10</v>
      </c>
      <c r="I221" s="237">
        <f>IFERROR(VLOOKUP(C221,'Consolidated Master Sheet'!B:H,7,0),"")</f>
        <v>40</v>
      </c>
      <c r="J221" s="29"/>
      <c r="K221" s="1103">
        <f>IFERROR(J221*G221,0)</f>
        <v>0</v>
      </c>
      <c r="L221" s="157"/>
      <c r="M221" s="1029"/>
    </row>
    <row r="222" spans="1:13" ht="15.75">
      <c r="A222" s="157" t="str">
        <f>IF(J222&gt;0,COUNT($J$4:J222),"")</f>
        <v/>
      </c>
      <c r="B222" s="244"/>
      <c r="C222" s="252"/>
      <c r="D222" s="199"/>
      <c r="E222" s="253" t="str">
        <f>IFERROR(VLOOKUP(C222,'Consolidated Master Sheet'!B:D,3,0),"")</f>
        <v/>
      </c>
      <c r="F222" s="1456">
        <f t="shared" si="25"/>
        <v>0</v>
      </c>
      <c r="G222" s="1708">
        <f t="shared" si="26"/>
        <v>0</v>
      </c>
      <c r="H222" s="254" t="str">
        <f>IFERROR(VLOOKUP(C222,'Consolidated Master Sheet'!B:H,6,0),"")</f>
        <v/>
      </c>
      <c r="I222" s="254" t="str">
        <f>IFERROR(VLOOKUP(C222,'Consolidated Master Sheet'!B:H,7,0),"")</f>
        <v/>
      </c>
      <c r="J222" s="30"/>
      <c r="K222" s="1107"/>
      <c r="L222" s="157"/>
      <c r="M222" s="1029"/>
    </row>
    <row r="223" spans="1:13" ht="15.75">
      <c r="A223" s="157" t="str">
        <f>IF(J223&gt;0,COUNT($J$4:J223),"")</f>
        <v/>
      </c>
      <c r="B223" s="244"/>
      <c r="C223" s="231" t="s">
        <v>1428</v>
      </c>
      <c r="D223" s="232" t="s">
        <v>5725</v>
      </c>
      <c r="E223" s="233">
        <f>IFERROR(VLOOKUP(C223,'Consolidated Master Sheet'!B:D,3,0),"")</f>
        <v>88.59</v>
      </c>
      <c r="F223" s="152">
        <f t="shared" si="25"/>
        <v>0</v>
      </c>
      <c r="G223" s="1020">
        <f t="shared" si="26"/>
        <v>0</v>
      </c>
      <c r="H223" s="234">
        <f>IFERROR(VLOOKUP(C223,'Consolidated Master Sheet'!B:H,6,0),"")</f>
        <v>15</v>
      </c>
      <c r="I223" s="234">
        <f>IFERROR(VLOOKUP(C223,'Consolidated Master Sheet'!B:H,7,0),"")</f>
        <v>60</v>
      </c>
      <c r="J223" s="28"/>
      <c r="K223" s="1102">
        <f t="shared" ref="K223:K226" si="28">IFERROR(J223*G223,0)</f>
        <v>0</v>
      </c>
      <c r="L223" s="157"/>
      <c r="M223" s="1029"/>
    </row>
    <row r="224" spans="1:13" ht="15.75">
      <c r="A224" s="157" t="str">
        <f>IF(J224&gt;0,COUNT($J$4:J224),"")</f>
        <v/>
      </c>
      <c r="B224" s="244"/>
      <c r="C224" s="231" t="s">
        <v>1429</v>
      </c>
      <c r="D224" s="232" t="s">
        <v>5726</v>
      </c>
      <c r="E224" s="233">
        <f>IFERROR(VLOOKUP(C224,'Consolidated Master Sheet'!B:D,3,0),"")</f>
        <v>86.69</v>
      </c>
      <c r="F224" s="152">
        <f t="shared" si="25"/>
        <v>0</v>
      </c>
      <c r="G224" s="1020">
        <f t="shared" si="26"/>
        <v>0</v>
      </c>
      <c r="H224" s="234">
        <f>IFERROR(VLOOKUP(C224,'Consolidated Master Sheet'!B:H,6,0),"")</f>
        <v>10</v>
      </c>
      <c r="I224" s="234">
        <f>IFERROR(VLOOKUP(C224,'Consolidated Master Sheet'!B:H,7,0),"")</f>
        <v>40</v>
      </c>
      <c r="J224" s="28"/>
      <c r="K224" s="1102">
        <f t="shared" si="28"/>
        <v>0</v>
      </c>
      <c r="L224" s="157"/>
      <c r="M224" s="1029"/>
    </row>
    <row r="225" spans="1:13" ht="15.75">
      <c r="A225" s="157" t="str">
        <f>IF(J225&gt;0,COUNT($J$4:J225),"")</f>
        <v/>
      </c>
      <c r="B225" s="244"/>
      <c r="C225" s="231" t="s">
        <v>1430</v>
      </c>
      <c r="D225" s="232" t="s">
        <v>5727</v>
      </c>
      <c r="E225" s="233">
        <f>IFERROR(VLOOKUP(C225,'Consolidated Master Sheet'!B:D,3,0),"")</f>
        <v>86.69</v>
      </c>
      <c r="F225" s="152">
        <f t="shared" si="25"/>
        <v>0</v>
      </c>
      <c r="G225" s="1020">
        <f t="shared" si="26"/>
        <v>0</v>
      </c>
      <c r="H225" s="234">
        <f>IFERROR(VLOOKUP(C225,'Consolidated Master Sheet'!B:H,6,0),"")</f>
        <v>10</v>
      </c>
      <c r="I225" s="234">
        <f>IFERROR(VLOOKUP(C225,'Consolidated Master Sheet'!B:H,7,0),"")</f>
        <v>40</v>
      </c>
      <c r="J225" s="28"/>
      <c r="K225" s="1102">
        <f t="shared" si="28"/>
        <v>0</v>
      </c>
      <c r="L225" s="157"/>
      <c r="M225" s="1029"/>
    </row>
    <row r="226" spans="1:13" ht="15.75">
      <c r="A226" s="157" t="str">
        <f>IF(J226&gt;0,COUNT($J$4:J226),"")</f>
        <v/>
      </c>
      <c r="B226" s="244"/>
      <c r="C226" s="235" t="s">
        <v>1431</v>
      </c>
      <c r="D226" s="194" t="s">
        <v>5728</v>
      </c>
      <c r="E226" s="236">
        <f>IFERROR(VLOOKUP(C226,'Consolidated Master Sheet'!B:D,3,0),"")</f>
        <v>86.69</v>
      </c>
      <c r="F226" s="153">
        <f t="shared" si="25"/>
        <v>0</v>
      </c>
      <c r="G226" s="1028">
        <f t="shared" si="26"/>
        <v>0</v>
      </c>
      <c r="H226" s="237">
        <f>IFERROR(VLOOKUP(C226,'Consolidated Master Sheet'!B:H,6,0),"")</f>
        <v>15</v>
      </c>
      <c r="I226" s="237">
        <f>IFERROR(VLOOKUP(C226,'Consolidated Master Sheet'!B:H,7,0),"")</f>
        <v>30</v>
      </c>
      <c r="J226" s="29"/>
      <c r="K226" s="1103">
        <f t="shared" si="28"/>
        <v>0</v>
      </c>
      <c r="L226" s="157"/>
      <c r="M226" s="1029"/>
    </row>
    <row r="227" spans="1:13" ht="15.75">
      <c r="A227" s="157" t="str">
        <f>IF(J227&gt;0,COUNT($J$4:J227),"")</f>
        <v/>
      </c>
      <c r="B227" s="244"/>
      <c r="C227" s="252"/>
      <c r="D227" s="199"/>
      <c r="E227" s="253" t="str">
        <f>IFERROR(VLOOKUP(C227,'Consolidated Master Sheet'!B:D,3,0),"")</f>
        <v/>
      </c>
      <c r="F227" s="1456">
        <f t="shared" si="25"/>
        <v>0</v>
      </c>
      <c r="G227" s="1708">
        <f t="shared" si="26"/>
        <v>0</v>
      </c>
      <c r="H227" s="254" t="str">
        <f>IFERROR(VLOOKUP(C227,'Consolidated Master Sheet'!B:H,6,0),"")</f>
        <v/>
      </c>
      <c r="I227" s="254" t="str">
        <f>IFERROR(VLOOKUP(C227,'Consolidated Master Sheet'!B:H,7,0),"")</f>
        <v/>
      </c>
      <c r="J227" s="30"/>
      <c r="K227" s="1107"/>
      <c r="L227" s="157"/>
      <c r="M227" s="1029"/>
    </row>
    <row r="228" spans="1:13" ht="15.75">
      <c r="A228" s="157" t="str">
        <f>IF(J228&gt;0,COUNT($J$4:J228),"")</f>
        <v/>
      </c>
      <c r="B228" s="244"/>
      <c r="C228" s="231" t="s">
        <v>1432</v>
      </c>
      <c r="D228" s="232" t="s">
        <v>5729</v>
      </c>
      <c r="E228" s="233">
        <f>IFERROR(VLOOKUP(C228,'Consolidated Master Sheet'!B:D,3,0),"")</f>
        <v>127.44</v>
      </c>
      <c r="F228" s="152">
        <f t="shared" si="25"/>
        <v>0</v>
      </c>
      <c r="G228" s="1020">
        <f t="shared" si="26"/>
        <v>0</v>
      </c>
      <c r="H228" s="234">
        <f>IFERROR(VLOOKUP(C228,'Consolidated Master Sheet'!B:H,6,0),"")</f>
        <v>10</v>
      </c>
      <c r="I228" s="234">
        <f>IFERROR(VLOOKUP(C228,'Consolidated Master Sheet'!B:H,7,0),"")</f>
        <v>40</v>
      </c>
      <c r="J228" s="28"/>
      <c r="K228" s="1102">
        <f t="shared" ref="K228:K232" si="29">IFERROR(J228*G228,0)</f>
        <v>0</v>
      </c>
      <c r="L228" s="157"/>
      <c r="M228" s="1029"/>
    </row>
    <row r="229" spans="1:13" ht="15.75">
      <c r="A229" s="157" t="str">
        <f>IF(J229&gt;0,COUNT($J$4:J229),"")</f>
        <v/>
      </c>
      <c r="B229" s="244"/>
      <c r="C229" s="264" t="s">
        <v>1433</v>
      </c>
      <c r="D229" s="232" t="s">
        <v>5730</v>
      </c>
      <c r="E229" s="233">
        <f>IFERROR(VLOOKUP(C229,'Consolidated Master Sheet'!B:D,3,0),"")</f>
        <v>127.44</v>
      </c>
      <c r="F229" s="152">
        <f t="shared" si="25"/>
        <v>0</v>
      </c>
      <c r="G229" s="1020">
        <f t="shared" si="26"/>
        <v>0</v>
      </c>
      <c r="H229" s="234">
        <f>IFERROR(VLOOKUP(C229,'Consolidated Master Sheet'!B:H,6,0),"")</f>
        <v>9</v>
      </c>
      <c r="I229" s="234">
        <f>IFERROR(VLOOKUP(C229,'Consolidated Master Sheet'!B:H,7,0),"")</f>
        <v>36</v>
      </c>
      <c r="J229" s="28"/>
      <c r="K229" s="1102">
        <f t="shared" si="29"/>
        <v>0</v>
      </c>
      <c r="L229" s="157"/>
      <c r="M229" s="1029"/>
    </row>
    <row r="230" spans="1:13" ht="15.75">
      <c r="A230" s="157" t="str">
        <f>IF(J230&gt;0,COUNT($J$4:J230),"")</f>
        <v/>
      </c>
      <c r="B230" s="244"/>
      <c r="C230" s="231" t="s">
        <v>1434</v>
      </c>
      <c r="D230" s="232" t="s">
        <v>5731</v>
      </c>
      <c r="E230" s="233">
        <f>IFERROR(VLOOKUP(C230,'Consolidated Master Sheet'!B:D,3,0),"")</f>
        <v>124.97</v>
      </c>
      <c r="F230" s="152">
        <f t="shared" si="25"/>
        <v>0</v>
      </c>
      <c r="G230" s="1020">
        <f t="shared" si="26"/>
        <v>0</v>
      </c>
      <c r="H230" s="234">
        <f>IFERROR(VLOOKUP(C230,'Consolidated Master Sheet'!B:H,6,0),"")</f>
        <v>14</v>
      </c>
      <c r="I230" s="234">
        <f>IFERROR(VLOOKUP(C230,'Consolidated Master Sheet'!B:H,7,0),"")</f>
        <v>28</v>
      </c>
      <c r="J230" s="28"/>
      <c r="K230" s="1102">
        <f t="shared" si="29"/>
        <v>0</v>
      </c>
      <c r="L230" s="157"/>
      <c r="M230" s="1029"/>
    </row>
    <row r="231" spans="1:13" ht="15.75">
      <c r="A231" s="157" t="str">
        <f>IF(J231&gt;0,COUNT($J$4:J231),"")</f>
        <v/>
      </c>
      <c r="B231" s="244"/>
      <c r="C231" s="231" t="s">
        <v>1435</v>
      </c>
      <c r="D231" s="232" t="s">
        <v>5732</v>
      </c>
      <c r="E231" s="233">
        <f>IFERROR(VLOOKUP(C231,'Consolidated Master Sheet'!B:D,3,0),"")</f>
        <v>124.97</v>
      </c>
      <c r="F231" s="152">
        <f t="shared" si="25"/>
        <v>0</v>
      </c>
      <c r="G231" s="1020">
        <f t="shared" si="26"/>
        <v>0</v>
      </c>
      <c r="H231" s="234">
        <f>IFERROR(VLOOKUP(C231,'Consolidated Master Sheet'!B:H,6,0),"")</f>
        <v>10</v>
      </c>
      <c r="I231" s="234">
        <f>IFERROR(VLOOKUP(C231,'Consolidated Master Sheet'!B:H,7,0),"")</f>
        <v>20</v>
      </c>
      <c r="J231" s="28"/>
      <c r="K231" s="1102">
        <f t="shared" si="29"/>
        <v>0</v>
      </c>
      <c r="L231" s="157"/>
      <c r="M231" s="1029"/>
    </row>
    <row r="232" spans="1:13" ht="15.75">
      <c r="A232" s="157" t="str">
        <f>IF(J232&gt;0,COUNT($J$4:J232),"")</f>
        <v/>
      </c>
      <c r="B232" s="244"/>
      <c r="C232" s="235" t="s">
        <v>1436</v>
      </c>
      <c r="D232" s="194" t="s">
        <v>5733</v>
      </c>
      <c r="E232" s="236">
        <f>IFERROR(VLOOKUP(C232,'Consolidated Master Sheet'!B:D,3,0),"")</f>
        <v>109.83</v>
      </c>
      <c r="F232" s="153">
        <f t="shared" si="25"/>
        <v>0</v>
      </c>
      <c r="G232" s="1028">
        <f t="shared" si="26"/>
        <v>0</v>
      </c>
      <c r="H232" s="237">
        <f>IFERROR(VLOOKUP(C232,'Consolidated Master Sheet'!B:H,6,0),"")</f>
        <v>10</v>
      </c>
      <c r="I232" s="237">
        <f>IFERROR(VLOOKUP(C232,'Consolidated Master Sheet'!B:H,7,0),"")</f>
        <v>20</v>
      </c>
      <c r="J232" s="29"/>
      <c r="K232" s="1103">
        <f t="shared" si="29"/>
        <v>0</v>
      </c>
      <c r="L232" s="157"/>
      <c r="M232" s="1029"/>
    </row>
    <row r="233" spans="1:13" ht="15.75">
      <c r="A233" s="157" t="str">
        <f>IF(J233&gt;0,COUNT($J$4:J233),"")</f>
        <v/>
      </c>
      <c r="B233" s="244"/>
      <c r="C233" s="252"/>
      <c r="D233" s="199"/>
      <c r="E233" s="253" t="str">
        <f>IFERROR(VLOOKUP(C233,'Consolidated Master Sheet'!B:D,3,0),"")</f>
        <v/>
      </c>
      <c r="F233" s="1456">
        <f t="shared" si="25"/>
        <v>0</v>
      </c>
      <c r="G233" s="1708">
        <f t="shared" si="26"/>
        <v>0</v>
      </c>
      <c r="H233" s="254" t="str">
        <f>IFERROR(VLOOKUP(C233,'Consolidated Master Sheet'!B:H,6,0),"")</f>
        <v/>
      </c>
      <c r="I233" s="254" t="str">
        <f>IFERROR(VLOOKUP(C233,'Consolidated Master Sheet'!B:H,7,0),"")</f>
        <v/>
      </c>
      <c r="J233" s="30"/>
      <c r="K233" s="1107"/>
      <c r="L233" s="157"/>
      <c r="M233" s="1029"/>
    </row>
    <row r="234" spans="1:13" ht="15.75">
      <c r="A234" s="157" t="str">
        <f>IF(J234&gt;0,COUNT($J$4:J234),"")</f>
        <v/>
      </c>
      <c r="B234" s="244"/>
      <c r="C234" s="231" t="s">
        <v>1437</v>
      </c>
      <c r="D234" s="232" t="s">
        <v>5734</v>
      </c>
      <c r="E234" s="233">
        <f>IFERROR(VLOOKUP(C234,'Consolidated Master Sheet'!B:D,3,0),"")</f>
        <v>319.25</v>
      </c>
      <c r="F234" s="152">
        <f t="shared" si="25"/>
        <v>0</v>
      </c>
      <c r="G234" s="1020">
        <f t="shared" si="26"/>
        <v>0</v>
      </c>
      <c r="H234" s="265">
        <f>IFERROR(VLOOKUP(C234,'Consolidated Master Sheet'!B:H,6,0),"")</f>
        <v>1</v>
      </c>
      <c r="I234" s="234">
        <f>IFERROR(VLOOKUP(C234,'Consolidated Master Sheet'!B:H,7,0),"")</f>
        <v>32</v>
      </c>
      <c r="J234" s="28"/>
      <c r="K234" s="1102">
        <f t="shared" ref="K234:K237" si="30">IFERROR(J234*G234,0)</f>
        <v>0</v>
      </c>
      <c r="L234" s="157"/>
      <c r="M234" s="1029"/>
    </row>
    <row r="235" spans="1:13" ht="15.75">
      <c r="A235" s="157" t="str">
        <f>IF(J235&gt;0,COUNT($J$4:J235),"")</f>
        <v/>
      </c>
      <c r="B235" s="244"/>
      <c r="C235" s="231" t="s">
        <v>1438</v>
      </c>
      <c r="D235" s="232" t="s">
        <v>5735</v>
      </c>
      <c r="E235" s="233">
        <f>IFERROR(VLOOKUP(C235,'Consolidated Master Sheet'!B:D,3,0),"")</f>
        <v>306.41000000000003</v>
      </c>
      <c r="F235" s="152">
        <f t="shared" si="25"/>
        <v>0</v>
      </c>
      <c r="G235" s="1020">
        <f t="shared" si="26"/>
        <v>0</v>
      </c>
      <c r="H235" s="234">
        <f>IFERROR(VLOOKUP(C235,'Consolidated Master Sheet'!B:H,6,0),"")</f>
        <v>8</v>
      </c>
      <c r="I235" s="234">
        <f>IFERROR(VLOOKUP(C235,'Consolidated Master Sheet'!B:H,7,0),"")</f>
        <v>16</v>
      </c>
      <c r="J235" s="28"/>
      <c r="K235" s="1102">
        <f t="shared" si="30"/>
        <v>0</v>
      </c>
      <c r="L235" s="157"/>
      <c r="M235" s="1029"/>
    </row>
    <row r="236" spans="1:13" ht="15.75">
      <c r="A236" s="157" t="str">
        <f>IF(J236&gt;0,COUNT($J$4:J236),"")</f>
        <v/>
      </c>
      <c r="B236" s="244"/>
      <c r="C236" s="231" t="s">
        <v>1439</v>
      </c>
      <c r="D236" s="232" t="s">
        <v>5736</v>
      </c>
      <c r="E236" s="233">
        <f>IFERROR(VLOOKUP(C236,'Consolidated Master Sheet'!B:D,3,0),"")</f>
        <v>306.41000000000003</v>
      </c>
      <c r="F236" s="152">
        <f t="shared" si="25"/>
        <v>0</v>
      </c>
      <c r="G236" s="1020">
        <f t="shared" si="26"/>
        <v>0</v>
      </c>
      <c r="H236" s="234">
        <f>IFERROR(VLOOKUP(C236,'Consolidated Master Sheet'!B:H,6,0),"")</f>
        <v>6</v>
      </c>
      <c r="I236" s="234">
        <f>IFERROR(VLOOKUP(C236,'Consolidated Master Sheet'!B:H,7,0),"")</f>
        <v>12</v>
      </c>
      <c r="J236" s="28"/>
      <c r="K236" s="1102">
        <f t="shared" si="30"/>
        <v>0</v>
      </c>
      <c r="L236" s="157"/>
      <c r="M236" s="1029"/>
    </row>
    <row r="237" spans="1:13" ht="15.75">
      <c r="A237" s="157" t="str">
        <f>IF(J237&gt;0,COUNT($J$4:J237),"")</f>
        <v/>
      </c>
      <c r="B237" s="244"/>
      <c r="C237" s="266" t="s">
        <v>1440</v>
      </c>
      <c r="D237" s="194" t="s">
        <v>5737</v>
      </c>
      <c r="E237" s="236">
        <f>IFERROR(VLOOKUP(C237,'Consolidated Master Sheet'!B:D,3,0),"")</f>
        <v>301.17</v>
      </c>
      <c r="F237" s="153">
        <f t="shared" si="25"/>
        <v>0</v>
      </c>
      <c r="G237" s="1028">
        <f t="shared" si="26"/>
        <v>0</v>
      </c>
      <c r="H237" s="237">
        <f>IFERROR(VLOOKUP(C237,'Consolidated Master Sheet'!B:H,6,0),"")</f>
        <v>6</v>
      </c>
      <c r="I237" s="237">
        <f>IFERROR(VLOOKUP(C237,'Consolidated Master Sheet'!B:H,7,0),"")</f>
        <v>12</v>
      </c>
      <c r="J237" s="29"/>
      <c r="K237" s="1103">
        <f t="shared" si="30"/>
        <v>0</v>
      </c>
      <c r="L237" s="157"/>
      <c r="M237" s="1029"/>
    </row>
    <row r="238" spans="1:13" ht="15.75">
      <c r="A238" s="157" t="str">
        <f>IF(J238&gt;0,COUNT($J$4:J238),"")</f>
        <v/>
      </c>
      <c r="B238" s="244"/>
      <c r="C238" s="252"/>
      <c r="D238" s="199"/>
      <c r="E238" s="253" t="str">
        <f>IFERROR(VLOOKUP(C238,'Consolidated Master Sheet'!B:D,3,0),"")</f>
        <v/>
      </c>
      <c r="F238" s="1456">
        <f t="shared" si="25"/>
        <v>0</v>
      </c>
      <c r="G238" s="1708">
        <f t="shared" si="26"/>
        <v>0</v>
      </c>
      <c r="H238" s="254" t="str">
        <f>IFERROR(VLOOKUP(C238,'Consolidated Master Sheet'!B:H,6,0),"")</f>
        <v/>
      </c>
      <c r="I238" s="254" t="str">
        <f>IFERROR(VLOOKUP(C238,'Consolidated Master Sheet'!B:H,7,0),"")</f>
        <v/>
      </c>
      <c r="J238" s="30"/>
      <c r="K238" s="1107"/>
      <c r="L238" s="157"/>
      <c r="M238" s="1029"/>
    </row>
    <row r="239" spans="1:13" ht="15.75">
      <c r="A239" s="157" t="str">
        <f>IF(J239&gt;0,COUNT($J$4:J239),"")</f>
        <v/>
      </c>
      <c r="B239" s="244"/>
      <c r="C239" s="231" t="s">
        <v>1441</v>
      </c>
      <c r="D239" s="232" t="s">
        <v>5738</v>
      </c>
      <c r="E239" s="267">
        <f>IFERROR(VLOOKUP(C239,'Consolidated Master Sheet'!B:D,3,0),"")</f>
        <v>486.57</v>
      </c>
      <c r="F239" s="152">
        <f t="shared" si="25"/>
        <v>0</v>
      </c>
      <c r="G239" s="1020">
        <f t="shared" si="26"/>
        <v>0</v>
      </c>
      <c r="H239" s="234">
        <f>IFERROR(VLOOKUP(C239,'Consolidated Master Sheet'!B:H,6,0),"")</f>
        <v>1</v>
      </c>
      <c r="I239" s="234">
        <f>IFERROR(VLOOKUP(C239,'Consolidated Master Sheet'!B:H,7,0),"")</f>
        <v>20</v>
      </c>
      <c r="J239" s="28"/>
      <c r="K239" s="1102">
        <f t="shared" ref="K239:K241" si="31">IFERROR(J239*G239,0)</f>
        <v>0</v>
      </c>
      <c r="L239" s="157"/>
      <c r="M239" s="1029"/>
    </row>
    <row r="240" spans="1:13" ht="15.75">
      <c r="A240" s="157" t="str">
        <f>IF(J240&gt;0,COUNT($J$4:J240),"")</f>
        <v/>
      </c>
      <c r="B240" s="244"/>
      <c r="C240" s="231" t="s">
        <v>1442</v>
      </c>
      <c r="D240" s="232" t="s">
        <v>5739</v>
      </c>
      <c r="E240" s="233">
        <f>IFERROR(VLOOKUP(C240,'Consolidated Master Sheet'!B:D,3,0),"")</f>
        <v>486.57</v>
      </c>
      <c r="F240" s="152">
        <f t="shared" si="25"/>
        <v>0</v>
      </c>
      <c r="G240" s="1020">
        <f t="shared" si="26"/>
        <v>0</v>
      </c>
      <c r="H240" s="234">
        <f>IFERROR(VLOOKUP(C240,'Consolidated Master Sheet'!B:H,6,0),"")</f>
        <v>4</v>
      </c>
      <c r="I240" s="234">
        <f>IFERROR(VLOOKUP(C240,'Consolidated Master Sheet'!B:H,7,0),"")</f>
        <v>8</v>
      </c>
      <c r="J240" s="28"/>
      <c r="K240" s="1102">
        <f t="shared" si="31"/>
        <v>0</v>
      </c>
      <c r="L240" s="157"/>
      <c r="M240" s="1029"/>
    </row>
    <row r="241" spans="1:13" ht="15.75">
      <c r="A241" s="157" t="str">
        <f>IF(J241&gt;0,COUNT($J$4:J241),"")</f>
        <v/>
      </c>
      <c r="B241" s="244"/>
      <c r="C241" s="235" t="s">
        <v>1443</v>
      </c>
      <c r="D241" s="194" t="s">
        <v>5740</v>
      </c>
      <c r="E241" s="236">
        <f>IFERROR(VLOOKUP(C241,'Consolidated Master Sheet'!B:D,3,0),"")</f>
        <v>486.57</v>
      </c>
      <c r="F241" s="153">
        <f t="shared" si="25"/>
        <v>0</v>
      </c>
      <c r="G241" s="1028">
        <f t="shared" si="26"/>
        <v>0</v>
      </c>
      <c r="H241" s="237">
        <f>IFERROR(VLOOKUP(C241,'Consolidated Master Sheet'!B:H,6,0),"")</f>
        <v>4</v>
      </c>
      <c r="I241" s="237">
        <f>IFERROR(VLOOKUP(C241,'Consolidated Master Sheet'!B:H,7,0),"")</f>
        <v>8</v>
      </c>
      <c r="J241" s="29"/>
      <c r="K241" s="1103">
        <f t="shared" si="31"/>
        <v>0</v>
      </c>
      <c r="L241" s="157"/>
      <c r="M241" s="1029"/>
    </row>
    <row r="242" spans="1:13" ht="15.75">
      <c r="A242" s="157" t="str">
        <f>IF(J242&gt;0,COUNT($J$4:J242),"")</f>
        <v/>
      </c>
      <c r="B242" s="244"/>
      <c r="C242" s="252"/>
      <c r="D242" s="199"/>
      <c r="E242" s="253" t="str">
        <f>IFERROR(VLOOKUP(C242,'Consolidated Master Sheet'!B:D,3,0),"")</f>
        <v/>
      </c>
      <c r="F242" s="1456">
        <f t="shared" si="25"/>
        <v>0</v>
      </c>
      <c r="G242" s="1708">
        <f t="shared" si="26"/>
        <v>0</v>
      </c>
      <c r="H242" s="254" t="str">
        <f>IFERROR(VLOOKUP(C242,'Consolidated Master Sheet'!B:H,6,0),"")</f>
        <v/>
      </c>
      <c r="I242" s="254" t="str">
        <f>IFERROR(VLOOKUP(C242,'Consolidated Master Sheet'!B:H,7,0),"")</f>
        <v/>
      </c>
      <c r="J242" s="30"/>
      <c r="K242" s="1107"/>
      <c r="L242" s="157"/>
      <c r="M242" s="1029"/>
    </row>
    <row r="243" spans="1:13" ht="15.75">
      <c r="A243" s="157" t="str">
        <f>IF(J243&gt;0,COUNT($J$4:J243),"")</f>
        <v/>
      </c>
      <c r="B243" s="244"/>
      <c r="C243" s="231" t="s">
        <v>1444</v>
      </c>
      <c r="D243" s="232" t="s">
        <v>5741</v>
      </c>
      <c r="E243" s="233">
        <f>IFERROR(VLOOKUP(C243,'Consolidated Master Sheet'!B:D,3,0),"")</f>
        <v>868.7</v>
      </c>
      <c r="F243" s="152">
        <f t="shared" si="25"/>
        <v>0</v>
      </c>
      <c r="G243" s="1020">
        <f t="shared" si="26"/>
        <v>0</v>
      </c>
      <c r="H243" s="234">
        <f>IFERROR(VLOOKUP(C243,'Consolidated Master Sheet'!B:H,6,0),"")</f>
        <v>1</v>
      </c>
      <c r="I243" s="234">
        <f>IFERROR(VLOOKUP(C243,'Consolidated Master Sheet'!B:H,7,0),"")</f>
        <v>2</v>
      </c>
      <c r="J243" s="28"/>
      <c r="K243" s="1102">
        <f>IFERROR(J243*G243,0)</f>
        <v>0</v>
      </c>
      <c r="L243" s="157"/>
      <c r="M243" s="1029"/>
    </row>
    <row r="244" spans="1:13" ht="15.75">
      <c r="A244" s="157" t="str">
        <f>IF(J244&gt;0,COUNT($J$4:J244),"")</f>
        <v/>
      </c>
      <c r="B244" s="239"/>
      <c r="C244" s="240"/>
      <c r="D244" s="241" t="s">
        <v>191</v>
      </c>
      <c r="E244" s="257" t="str">
        <f>IFERROR(VLOOKUP(C244,'Consolidated Master Sheet'!B:D,3,0),"")</f>
        <v/>
      </c>
      <c r="F244" s="1458">
        <f t="shared" ref="F244:F299" si="32">IF(E244=0,"NET",$F$2)</f>
        <v>0</v>
      </c>
      <c r="G244" s="1706">
        <f t="shared" ref="G244:G299" si="33">IFERROR(ROUND(E244*F244,2),0)</f>
        <v>0</v>
      </c>
      <c r="H244" s="243" t="str">
        <f>IFERROR(VLOOKUP(C244,'Consolidated Master Sheet'!B:H,6,0),"")</f>
        <v/>
      </c>
      <c r="I244" s="243" t="str">
        <f>IFERROR(VLOOKUP(C244,'Consolidated Master Sheet'!B:H,7,0),"")</f>
        <v/>
      </c>
      <c r="J244" s="102"/>
      <c r="K244" s="1105"/>
      <c r="L244" s="157"/>
      <c r="M244" s="1029"/>
    </row>
    <row r="245" spans="1:13" ht="15.75">
      <c r="A245" s="157" t="str">
        <f>IF(J245&gt;0,COUNT($J$4:J245),"")</f>
        <v/>
      </c>
      <c r="B245" s="185"/>
      <c r="C245" s="228" t="s">
        <v>1445</v>
      </c>
      <c r="D245" s="187" t="s">
        <v>5646</v>
      </c>
      <c r="E245" s="229">
        <f>IFERROR(VLOOKUP(C245,'Consolidated Master Sheet'!B:D,3,0),"")</f>
        <v>27.18</v>
      </c>
      <c r="F245" s="151">
        <f t="shared" si="32"/>
        <v>0</v>
      </c>
      <c r="G245" s="1020">
        <f t="shared" si="33"/>
        <v>0</v>
      </c>
      <c r="H245" s="230">
        <f>IFERROR(VLOOKUP(C245,'Consolidated Master Sheet'!B:H,6,0),"")</f>
        <v>60</v>
      </c>
      <c r="I245" s="230">
        <f>IFERROR(VLOOKUP(C245,'Consolidated Master Sheet'!B:H,7,0),"")</f>
        <v>720</v>
      </c>
      <c r="J245" s="27"/>
      <c r="K245" s="1102">
        <f t="shared" ref="K245:K256" si="34">IFERROR(J245*G245,0)</f>
        <v>0</v>
      </c>
      <c r="L245" s="157"/>
      <c r="M245" s="1029"/>
    </row>
    <row r="246" spans="1:13" ht="15.75">
      <c r="A246" s="157" t="str">
        <f>IF(J246&gt;0,COUNT($J$4:J246),"")</f>
        <v/>
      </c>
      <c r="B246" s="185"/>
      <c r="C246" s="231" t="s">
        <v>1446</v>
      </c>
      <c r="D246" s="232" t="s">
        <v>5647</v>
      </c>
      <c r="E246" s="233">
        <f>IFERROR(VLOOKUP(C246,'Consolidated Master Sheet'!B:D,3,0),"")</f>
        <v>27.18</v>
      </c>
      <c r="F246" s="152">
        <f t="shared" si="32"/>
        <v>0</v>
      </c>
      <c r="G246" s="1020">
        <f t="shared" si="33"/>
        <v>0</v>
      </c>
      <c r="H246" s="234">
        <f>IFERROR(VLOOKUP(C246,'Consolidated Master Sheet'!B:H,6,0),"")</f>
        <v>35</v>
      </c>
      <c r="I246" s="234">
        <f>IFERROR(VLOOKUP(C246,'Consolidated Master Sheet'!B:H,7,0),"")</f>
        <v>420</v>
      </c>
      <c r="J246" s="28"/>
      <c r="K246" s="1102">
        <f t="shared" si="34"/>
        <v>0</v>
      </c>
      <c r="L246" s="157"/>
      <c r="M246" s="1029"/>
    </row>
    <row r="247" spans="1:13" ht="15.75">
      <c r="A247" s="157" t="str">
        <f>IF(J247&gt;0,COUNT($J$4:J247),"")</f>
        <v/>
      </c>
      <c r="B247" s="185"/>
      <c r="C247" s="231" t="s">
        <v>1447</v>
      </c>
      <c r="D247" s="232" t="s">
        <v>5648</v>
      </c>
      <c r="E247" s="233">
        <f>IFERROR(VLOOKUP(C247,'Consolidated Master Sheet'!B:D,3,0),"")</f>
        <v>27.18</v>
      </c>
      <c r="F247" s="152">
        <f t="shared" si="32"/>
        <v>0</v>
      </c>
      <c r="G247" s="1017">
        <f t="shared" si="33"/>
        <v>0</v>
      </c>
      <c r="H247" s="234">
        <f>IFERROR(VLOOKUP(C247,'Consolidated Master Sheet'!B:H,6,0),"")</f>
        <v>60</v>
      </c>
      <c r="I247" s="234">
        <f>IFERROR(VLOOKUP(C247,'Consolidated Master Sheet'!B:H,7,0),"")</f>
        <v>240</v>
      </c>
      <c r="J247" s="28"/>
      <c r="K247" s="1104">
        <f t="shared" si="34"/>
        <v>0</v>
      </c>
      <c r="L247" s="157"/>
      <c r="M247" s="1029"/>
    </row>
    <row r="248" spans="1:13" ht="15.75">
      <c r="A248" s="157" t="str">
        <f>IF(J248&gt;0,COUNT($J$4:J248),"")</f>
        <v/>
      </c>
      <c r="B248" s="185"/>
      <c r="C248" s="231" t="s">
        <v>1448</v>
      </c>
      <c r="D248" s="232" t="s">
        <v>5649</v>
      </c>
      <c r="E248" s="233">
        <f>IFERROR(VLOOKUP(C248,'Consolidated Master Sheet'!B:D,3,0),"")</f>
        <v>27.79</v>
      </c>
      <c r="F248" s="152">
        <f t="shared" si="32"/>
        <v>0</v>
      </c>
      <c r="G248" s="1017">
        <f t="shared" si="33"/>
        <v>0</v>
      </c>
      <c r="H248" s="234">
        <f>IFERROR(VLOOKUP(C248,'Consolidated Master Sheet'!B:H,6,0),"")</f>
        <v>60</v>
      </c>
      <c r="I248" s="234">
        <f>IFERROR(VLOOKUP(C248,'Consolidated Master Sheet'!B:H,7,0),"")</f>
        <v>180</v>
      </c>
      <c r="J248" s="28"/>
      <c r="K248" s="1104">
        <f t="shared" si="34"/>
        <v>0</v>
      </c>
      <c r="L248" s="157"/>
      <c r="M248" s="1029"/>
    </row>
    <row r="249" spans="1:13" ht="15.75">
      <c r="A249" s="157" t="str">
        <f>IF(J249&gt;0,COUNT($J$4:J249),"")</f>
        <v/>
      </c>
      <c r="B249" s="185"/>
      <c r="C249" s="231" t="s">
        <v>1449</v>
      </c>
      <c r="D249" s="232" t="s">
        <v>5650</v>
      </c>
      <c r="E249" s="233">
        <f>IFERROR(VLOOKUP(C249,'Consolidated Master Sheet'!B:D,3,0),"")</f>
        <v>27.18</v>
      </c>
      <c r="F249" s="152">
        <f t="shared" si="32"/>
        <v>0</v>
      </c>
      <c r="G249" s="1017">
        <f t="shared" si="33"/>
        <v>0</v>
      </c>
      <c r="H249" s="234">
        <f>IFERROR(VLOOKUP(C249,'Consolidated Master Sheet'!B:H,6,0),"")</f>
        <v>35</v>
      </c>
      <c r="I249" s="234">
        <f>IFERROR(VLOOKUP(C249,'Consolidated Master Sheet'!B:H,7,0),"")</f>
        <v>105</v>
      </c>
      <c r="J249" s="28"/>
      <c r="K249" s="1104">
        <f t="shared" si="34"/>
        <v>0</v>
      </c>
      <c r="L249" s="157"/>
      <c r="M249" s="1029"/>
    </row>
    <row r="250" spans="1:13" ht="15.75">
      <c r="A250" s="157" t="str">
        <f>IF(J250&gt;0,COUNT($J$4:J250),"")</f>
        <v/>
      </c>
      <c r="B250" s="185"/>
      <c r="C250" s="231" t="s">
        <v>1450</v>
      </c>
      <c r="D250" s="232" t="s">
        <v>5651</v>
      </c>
      <c r="E250" s="233">
        <f>IFERROR(VLOOKUP(C250,'Consolidated Master Sheet'!B:D,3,0),"")</f>
        <v>38.97</v>
      </c>
      <c r="F250" s="152">
        <f t="shared" si="32"/>
        <v>0</v>
      </c>
      <c r="G250" s="1017">
        <f t="shared" si="33"/>
        <v>0</v>
      </c>
      <c r="H250" s="234">
        <f>IFERROR(VLOOKUP(C250,'Consolidated Master Sheet'!B:H,6,0),"")</f>
        <v>30</v>
      </c>
      <c r="I250" s="234">
        <f>IFERROR(VLOOKUP(C250,'Consolidated Master Sheet'!B:H,7,0),"")</f>
        <v>90</v>
      </c>
      <c r="J250" s="28"/>
      <c r="K250" s="1104">
        <f t="shared" si="34"/>
        <v>0</v>
      </c>
      <c r="L250" s="157"/>
      <c r="M250" s="1029"/>
    </row>
    <row r="251" spans="1:13" ht="15.75">
      <c r="A251" s="157" t="str">
        <f>IF(J251&gt;0,COUNT($J$4:J251),"")</f>
        <v/>
      </c>
      <c r="B251" s="185"/>
      <c r="C251" s="231" t="s">
        <v>1451</v>
      </c>
      <c r="D251" s="232" t="s">
        <v>5652</v>
      </c>
      <c r="E251" s="233">
        <f>IFERROR(VLOOKUP(C251,'Consolidated Master Sheet'!B:D,3,0),"")</f>
        <v>59.55</v>
      </c>
      <c r="F251" s="152">
        <f t="shared" si="32"/>
        <v>0</v>
      </c>
      <c r="G251" s="1017">
        <f t="shared" si="33"/>
        <v>0</v>
      </c>
      <c r="H251" s="234">
        <f>IFERROR(VLOOKUP(C251,'Consolidated Master Sheet'!B:H,6,0),"")</f>
        <v>25</v>
      </c>
      <c r="I251" s="234">
        <f>IFERROR(VLOOKUP(C251,'Consolidated Master Sheet'!B:H,7,0),"")</f>
        <v>50</v>
      </c>
      <c r="J251" s="28"/>
      <c r="K251" s="1104">
        <f t="shared" si="34"/>
        <v>0</v>
      </c>
      <c r="L251" s="157"/>
      <c r="M251" s="1029"/>
    </row>
    <row r="252" spans="1:13" ht="15.75">
      <c r="A252" s="157" t="str">
        <f>IF(J252&gt;0,COUNT($J$4:J252),"")</f>
        <v/>
      </c>
      <c r="B252" s="185"/>
      <c r="C252" s="231" t="s">
        <v>1452</v>
      </c>
      <c r="D252" s="232" t="s">
        <v>5653</v>
      </c>
      <c r="E252" s="233">
        <f>IFERROR(VLOOKUP(C252,'Consolidated Master Sheet'!B:D,3,0),"")</f>
        <v>79.459999999999994</v>
      </c>
      <c r="F252" s="152">
        <f t="shared" si="32"/>
        <v>0</v>
      </c>
      <c r="G252" s="1017">
        <f t="shared" si="33"/>
        <v>0</v>
      </c>
      <c r="H252" s="234">
        <f>IFERROR(VLOOKUP(C252,'Consolidated Master Sheet'!B:H,6,0),"")</f>
        <v>9</v>
      </c>
      <c r="I252" s="234">
        <f>IFERROR(VLOOKUP(C252,'Consolidated Master Sheet'!B:H,7,0),"")</f>
        <v>27</v>
      </c>
      <c r="J252" s="28"/>
      <c r="K252" s="1104">
        <f t="shared" si="34"/>
        <v>0</v>
      </c>
      <c r="L252" s="157"/>
      <c r="M252" s="1029"/>
    </row>
    <row r="253" spans="1:13" ht="15.75">
      <c r="A253" s="157" t="str">
        <f>IF(J253&gt;0,COUNT($J$4:J253),"")</f>
        <v/>
      </c>
      <c r="B253" s="185"/>
      <c r="C253" s="231" t="s">
        <v>1453</v>
      </c>
      <c r="D253" s="232" t="s">
        <v>5654</v>
      </c>
      <c r="E253" s="233">
        <f>IFERROR(VLOOKUP(C253,'Consolidated Master Sheet'!B:D,3,0),"")</f>
        <v>128.82</v>
      </c>
      <c r="F253" s="152">
        <f t="shared" si="32"/>
        <v>0</v>
      </c>
      <c r="G253" s="1017">
        <f t="shared" si="33"/>
        <v>0</v>
      </c>
      <c r="H253" s="234">
        <f>IFERROR(VLOOKUP(C253,'Consolidated Master Sheet'!B:H,6,0),"")</f>
        <v>8</v>
      </c>
      <c r="I253" s="234">
        <f>IFERROR(VLOOKUP(C253,'Consolidated Master Sheet'!B:H,7,0),"")</f>
        <v>16</v>
      </c>
      <c r="J253" s="28"/>
      <c r="K253" s="1104">
        <f t="shared" si="34"/>
        <v>0</v>
      </c>
      <c r="L253" s="157"/>
      <c r="M253" s="1029"/>
    </row>
    <row r="254" spans="1:13" ht="15.75">
      <c r="A254" s="157" t="str">
        <f>IF(J254&gt;0,COUNT($J$4:J254),"")</f>
        <v/>
      </c>
      <c r="B254" s="185"/>
      <c r="C254" s="231" t="s">
        <v>1454</v>
      </c>
      <c r="D254" s="232" t="s">
        <v>5655</v>
      </c>
      <c r="E254" s="233">
        <f>IFERROR(VLOOKUP(C254,'Consolidated Master Sheet'!B:D,3,0),"")</f>
        <v>317.97000000000003</v>
      </c>
      <c r="F254" s="152">
        <f t="shared" si="32"/>
        <v>0</v>
      </c>
      <c r="G254" s="1017">
        <f t="shared" si="33"/>
        <v>0</v>
      </c>
      <c r="H254" s="234">
        <f>IFERROR(VLOOKUP(C254,'Consolidated Master Sheet'!B:H,6,0),"")</f>
        <v>5</v>
      </c>
      <c r="I254" s="234">
        <f>IFERROR(VLOOKUP(C254,'Consolidated Master Sheet'!B:H,7,0),"")</f>
        <v>10</v>
      </c>
      <c r="J254" s="28"/>
      <c r="K254" s="1104">
        <f t="shared" si="34"/>
        <v>0</v>
      </c>
      <c r="L254" s="157"/>
      <c r="M254" s="1029"/>
    </row>
    <row r="255" spans="1:13" ht="15.75">
      <c r="A255" s="157" t="str">
        <f>IF(J255&gt;0,COUNT($J$4:J255),"")</f>
        <v/>
      </c>
      <c r="B255" s="185"/>
      <c r="C255" s="231" t="s">
        <v>1455</v>
      </c>
      <c r="D255" s="232" t="s">
        <v>5656</v>
      </c>
      <c r="E255" s="233">
        <f>IFERROR(VLOOKUP(C255,'Consolidated Master Sheet'!B:D,3,0),"")</f>
        <v>485.21</v>
      </c>
      <c r="F255" s="152">
        <f t="shared" si="32"/>
        <v>0</v>
      </c>
      <c r="G255" s="1017">
        <f t="shared" si="33"/>
        <v>0</v>
      </c>
      <c r="H255" s="234">
        <f>IFERROR(VLOOKUP(C255,'Consolidated Master Sheet'!B:H,6,0),"")</f>
        <v>8</v>
      </c>
      <c r="I255" s="234">
        <f>IFERROR(VLOOKUP(C255,'Consolidated Master Sheet'!B:H,7,0),"")</f>
        <v>8</v>
      </c>
      <c r="J255" s="28"/>
      <c r="K255" s="1104">
        <f t="shared" si="34"/>
        <v>0</v>
      </c>
      <c r="L255" s="157"/>
      <c r="M255" s="1029"/>
    </row>
    <row r="256" spans="1:13" ht="15.75">
      <c r="A256" s="157" t="str">
        <f>IF(J256&gt;0,COUNT($J$4:J256),"")</f>
        <v/>
      </c>
      <c r="B256" s="185"/>
      <c r="C256" s="231" t="s">
        <v>1456</v>
      </c>
      <c r="D256" s="232" t="s">
        <v>5657</v>
      </c>
      <c r="E256" s="233">
        <f>IFERROR(VLOOKUP(C256,'Consolidated Master Sheet'!B:D,3,0),"")</f>
        <v>790.23</v>
      </c>
      <c r="F256" s="152">
        <f t="shared" si="32"/>
        <v>0</v>
      </c>
      <c r="G256" s="1020">
        <f t="shared" si="33"/>
        <v>0</v>
      </c>
      <c r="H256" s="234">
        <f>IFERROR(VLOOKUP(C256,'Consolidated Master Sheet'!B:H,6,0),"")</f>
        <v>4</v>
      </c>
      <c r="I256" s="234">
        <f>IFERROR(VLOOKUP(C256,'Consolidated Master Sheet'!B:H,7,0),"")</f>
        <v>4</v>
      </c>
      <c r="J256" s="28"/>
      <c r="K256" s="1102">
        <f t="shared" si="34"/>
        <v>0</v>
      </c>
      <c r="L256" s="157"/>
      <c r="M256" s="1029"/>
    </row>
    <row r="257" spans="1:13" ht="15.75">
      <c r="A257" s="157" t="str">
        <f>IF(J257&gt;0,COUNT($J$4:J257),"")</f>
        <v/>
      </c>
      <c r="B257" s="239"/>
      <c r="C257" s="240"/>
      <c r="D257" s="241" t="s">
        <v>4480</v>
      </c>
      <c r="E257" s="242" t="str">
        <f>IFERROR(VLOOKUP(C257,'Consolidated Master Sheet'!B:D,3,0),"")</f>
        <v/>
      </c>
      <c r="F257" s="1458">
        <f t="shared" si="32"/>
        <v>0</v>
      </c>
      <c r="G257" s="1706">
        <f t="shared" si="33"/>
        <v>0</v>
      </c>
      <c r="H257" s="243" t="str">
        <f>IFERROR(VLOOKUP(C257,'Consolidated Master Sheet'!B:H,6,0),"")</f>
        <v/>
      </c>
      <c r="I257" s="243" t="str">
        <f>IFERROR(VLOOKUP(C257,'Consolidated Master Sheet'!B:H,7,0),"")</f>
        <v/>
      </c>
      <c r="J257" s="102"/>
      <c r="K257" s="1105"/>
      <c r="L257" s="157"/>
      <c r="M257" s="1029"/>
    </row>
    <row r="258" spans="1:13" ht="15.75">
      <c r="A258" s="157" t="str">
        <f>IF(J258&gt;0,COUNT($J$4:J258),"")</f>
        <v/>
      </c>
      <c r="B258" s="185"/>
      <c r="C258" s="228" t="s">
        <v>1463</v>
      </c>
      <c r="D258" s="187" t="s">
        <v>5324</v>
      </c>
      <c r="E258" s="229">
        <f>IFERROR(VLOOKUP(C258,'Consolidated Master Sheet'!B:D,3,0),"")</f>
        <v>28.68</v>
      </c>
      <c r="F258" s="151">
        <f t="shared" si="32"/>
        <v>0</v>
      </c>
      <c r="G258" s="1020">
        <f t="shared" si="33"/>
        <v>0</v>
      </c>
      <c r="H258" s="230">
        <f>IFERROR(VLOOKUP(C258,'Consolidated Master Sheet'!B:H,6,0),"")</f>
        <v>80</v>
      </c>
      <c r="I258" s="230">
        <f>IFERROR(VLOOKUP(C258,'Consolidated Master Sheet'!B:H,7,0),"")</f>
        <v>480</v>
      </c>
      <c r="J258" s="27"/>
      <c r="K258" s="1102">
        <f t="shared" ref="K258:K266" si="35">IFERROR(J258*G258,0)</f>
        <v>0</v>
      </c>
      <c r="L258" s="157"/>
      <c r="M258" s="1029"/>
    </row>
    <row r="259" spans="1:13" ht="15.75">
      <c r="A259" s="157" t="str">
        <f>IF(J259&gt;0,COUNT($J$4:J259),"")</f>
        <v/>
      </c>
      <c r="B259" s="185"/>
      <c r="C259" s="231" t="s">
        <v>1464</v>
      </c>
      <c r="D259" s="232" t="s">
        <v>5325</v>
      </c>
      <c r="E259" s="233">
        <f>IFERROR(VLOOKUP(C259,'Consolidated Master Sheet'!B:D,3,0),"")</f>
        <v>27.12</v>
      </c>
      <c r="F259" s="152">
        <f t="shared" si="32"/>
        <v>0</v>
      </c>
      <c r="G259" s="1020">
        <f t="shared" si="33"/>
        <v>0</v>
      </c>
      <c r="H259" s="234">
        <f>IFERROR(VLOOKUP(C259,'Consolidated Master Sheet'!B:H,6,0),"")</f>
        <v>75</v>
      </c>
      <c r="I259" s="234">
        <f>IFERROR(VLOOKUP(C259,'Consolidated Master Sheet'!B:H,7,0),"")</f>
        <v>300</v>
      </c>
      <c r="J259" s="28"/>
      <c r="K259" s="1102">
        <f t="shared" si="35"/>
        <v>0</v>
      </c>
      <c r="L259" s="157"/>
      <c r="M259" s="1029"/>
    </row>
    <row r="260" spans="1:13" ht="15.75">
      <c r="A260" s="157" t="str">
        <f>IF(J260&gt;0,COUNT($J$4:J260),"")</f>
        <v/>
      </c>
      <c r="B260" s="185"/>
      <c r="C260" s="231" t="s">
        <v>1465</v>
      </c>
      <c r="D260" s="232" t="s">
        <v>5326</v>
      </c>
      <c r="E260" s="233">
        <f>IFERROR(VLOOKUP(C260,'Consolidated Master Sheet'!B:D,3,0),"")</f>
        <v>27.12</v>
      </c>
      <c r="F260" s="152">
        <f t="shared" si="32"/>
        <v>0</v>
      </c>
      <c r="G260" s="1020">
        <f t="shared" si="33"/>
        <v>0</v>
      </c>
      <c r="H260" s="234">
        <f>IFERROR(VLOOKUP(C260,'Consolidated Master Sheet'!B:H,6,0),"")</f>
        <v>45</v>
      </c>
      <c r="I260" s="234">
        <f>IFERROR(VLOOKUP(C260,'Consolidated Master Sheet'!B:H,7,0),"")</f>
        <v>180</v>
      </c>
      <c r="J260" s="28"/>
      <c r="K260" s="1102">
        <f t="shared" si="35"/>
        <v>0</v>
      </c>
      <c r="L260" s="157"/>
      <c r="M260" s="1029"/>
    </row>
    <row r="261" spans="1:13" ht="15.75">
      <c r="A261" s="157" t="str">
        <f>IF(J261&gt;0,COUNT($J$4:J261),"")</f>
        <v/>
      </c>
      <c r="B261" s="185"/>
      <c r="C261" s="231" t="s">
        <v>1466</v>
      </c>
      <c r="D261" s="232" t="s">
        <v>5327</v>
      </c>
      <c r="E261" s="233">
        <f>IFERROR(VLOOKUP(C261,'Consolidated Master Sheet'!B:D,3,0),"")</f>
        <v>17.53</v>
      </c>
      <c r="F261" s="152">
        <f t="shared" si="32"/>
        <v>0</v>
      </c>
      <c r="G261" s="1020">
        <f t="shared" si="33"/>
        <v>0</v>
      </c>
      <c r="H261" s="234">
        <f>IFERROR(VLOOKUP(C261,'Consolidated Master Sheet'!B:H,6,0),"")</f>
        <v>40</v>
      </c>
      <c r="I261" s="234">
        <f>IFERROR(VLOOKUP(C261,'Consolidated Master Sheet'!B:H,7,0),"")</f>
        <v>120</v>
      </c>
      <c r="J261" s="28"/>
      <c r="K261" s="1102">
        <f t="shared" si="35"/>
        <v>0</v>
      </c>
      <c r="L261" s="157"/>
      <c r="M261" s="1029"/>
    </row>
    <row r="262" spans="1:13" ht="15.75">
      <c r="A262" s="157" t="str">
        <f>IF(J262&gt;0,COUNT($J$4:J262),"")</f>
        <v/>
      </c>
      <c r="B262" s="185"/>
      <c r="C262" s="235" t="s">
        <v>1467</v>
      </c>
      <c r="D262" s="194" t="s">
        <v>5328</v>
      </c>
      <c r="E262" s="236">
        <f>IFERROR(VLOOKUP(C262,'Consolidated Master Sheet'!B:D,3,0),"")</f>
        <v>24.77</v>
      </c>
      <c r="F262" s="153">
        <f t="shared" si="32"/>
        <v>0</v>
      </c>
      <c r="G262" s="1028">
        <f t="shared" si="33"/>
        <v>0</v>
      </c>
      <c r="H262" s="237">
        <f>IFERROR(VLOOKUP(C262,'Consolidated Master Sheet'!B:H,6,0),"")</f>
        <v>35</v>
      </c>
      <c r="I262" s="237">
        <f>IFERROR(VLOOKUP(C262,'Consolidated Master Sheet'!B:H,7,0),"")</f>
        <v>70</v>
      </c>
      <c r="J262" s="29"/>
      <c r="K262" s="1103">
        <f t="shared" si="35"/>
        <v>0</v>
      </c>
      <c r="L262" s="157"/>
      <c r="M262" s="1029"/>
    </row>
    <row r="263" spans="1:13" ht="15.75">
      <c r="A263" s="157" t="str">
        <f>IF(J263&gt;0,COUNT($J$4:J263),"")</f>
        <v/>
      </c>
      <c r="B263" s="185"/>
      <c r="C263" s="231" t="s">
        <v>1468</v>
      </c>
      <c r="D263" s="232" t="s">
        <v>5329</v>
      </c>
      <c r="E263" s="233">
        <f>IFERROR(VLOOKUP(C263,'Consolidated Master Sheet'!B:D,3,0),"")</f>
        <v>43.71</v>
      </c>
      <c r="F263" s="152">
        <f t="shared" si="32"/>
        <v>0</v>
      </c>
      <c r="G263" s="1017">
        <f t="shared" si="33"/>
        <v>0</v>
      </c>
      <c r="H263" s="234">
        <f>IFERROR(VLOOKUP(C263,'Consolidated Master Sheet'!B:H,6,0),"")</f>
        <v>20</v>
      </c>
      <c r="I263" s="234">
        <f>IFERROR(VLOOKUP(C263,'Consolidated Master Sheet'!B:H,7,0),"")</f>
        <v>40</v>
      </c>
      <c r="J263" s="28"/>
      <c r="K263" s="1104">
        <f t="shared" si="35"/>
        <v>0</v>
      </c>
      <c r="L263" s="157"/>
      <c r="M263" s="1029"/>
    </row>
    <row r="264" spans="1:13" ht="15.75">
      <c r="A264" s="157" t="str">
        <f>IF(J264&gt;0,COUNT($J$4:J264),"")</f>
        <v/>
      </c>
      <c r="B264" s="185"/>
      <c r="C264" s="231" t="s">
        <v>1469</v>
      </c>
      <c r="D264" s="232" t="s">
        <v>5330</v>
      </c>
      <c r="E264" s="233">
        <f>IFERROR(VLOOKUP(C264,'Consolidated Master Sheet'!B:D,3,0),"")</f>
        <v>70.94</v>
      </c>
      <c r="F264" s="152">
        <f t="shared" si="32"/>
        <v>0</v>
      </c>
      <c r="G264" s="1020">
        <f t="shared" si="33"/>
        <v>0</v>
      </c>
      <c r="H264" s="234">
        <f>IFERROR(VLOOKUP(C264,'Consolidated Master Sheet'!B:H,6,0),"")</f>
        <v>14</v>
      </c>
      <c r="I264" s="234">
        <f>IFERROR(VLOOKUP(C264,'Consolidated Master Sheet'!B:H,7,0),"")</f>
        <v>28</v>
      </c>
      <c r="J264" s="28"/>
      <c r="K264" s="1102">
        <f t="shared" si="35"/>
        <v>0</v>
      </c>
      <c r="L264" s="157"/>
    </row>
    <row r="265" spans="1:13" ht="15.75">
      <c r="A265" s="157" t="str">
        <f>IF(J265&gt;0,COUNT($J$4:J265),"")</f>
        <v/>
      </c>
      <c r="B265" s="185"/>
      <c r="C265" s="231" t="s">
        <v>1470</v>
      </c>
      <c r="D265" s="232" t="s">
        <v>5331</v>
      </c>
      <c r="E265" s="233">
        <f>IFERROR(VLOOKUP(C265,'Consolidated Master Sheet'!B:D,3,0),"")</f>
        <v>88.22</v>
      </c>
      <c r="F265" s="152">
        <f t="shared" si="32"/>
        <v>0</v>
      </c>
      <c r="G265" s="1020">
        <f t="shared" si="33"/>
        <v>0</v>
      </c>
      <c r="H265" s="234">
        <f>IFERROR(VLOOKUP(C265,'Consolidated Master Sheet'!B:H,6,0),"")</f>
        <v>12</v>
      </c>
      <c r="I265" s="234">
        <f>IFERROR(VLOOKUP(C265,'Consolidated Master Sheet'!B:H,7,0),"")</f>
        <v>24</v>
      </c>
      <c r="J265" s="28"/>
      <c r="K265" s="1102">
        <f t="shared" si="35"/>
        <v>0</v>
      </c>
      <c r="L265" s="157"/>
      <c r="M265" s="1029"/>
    </row>
    <row r="266" spans="1:13" ht="15.75">
      <c r="A266" s="157" t="str">
        <f>IF(J266&gt;0,COUNT($J$4:J266),"")</f>
        <v/>
      </c>
      <c r="B266" s="185"/>
      <c r="C266" s="235" t="s">
        <v>1471</v>
      </c>
      <c r="D266" s="194" t="s">
        <v>5332</v>
      </c>
      <c r="E266" s="236">
        <f>IFERROR(VLOOKUP(C266,'Consolidated Master Sheet'!B:D,3,0),"")</f>
        <v>150.03</v>
      </c>
      <c r="F266" s="153">
        <f t="shared" si="32"/>
        <v>0</v>
      </c>
      <c r="G266" s="1028">
        <f t="shared" si="33"/>
        <v>0</v>
      </c>
      <c r="H266" s="237">
        <f>IFERROR(VLOOKUP(C266,'Consolidated Master Sheet'!B:H,6,0),"")</f>
        <v>8</v>
      </c>
      <c r="I266" s="237">
        <f>IFERROR(VLOOKUP(C266,'Consolidated Master Sheet'!B:H,7,0),"")</f>
        <v>16</v>
      </c>
      <c r="J266" s="29"/>
      <c r="K266" s="1103">
        <f t="shared" si="35"/>
        <v>0</v>
      </c>
      <c r="L266" s="157"/>
      <c r="M266" s="1029"/>
    </row>
    <row r="267" spans="1:13" ht="15.75">
      <c r="A267" s="157" t="str">
        <f>IF(J267&gt;0,COUNT($J$4:J267),"")</f>
        <v/>
      </c>
      <c r="B267" s="185"/>
      <c r="C267" s="231" t="s">
        <v>1472</v>
      </c>
      <c r="D267" s="232" t="s">
        <v>5333</v>
      </c>
      <c r="E267" s="233">
        <f>IFERROR(VLOOKUP(C267,'Consolidated Master Sheet'!B:D,3,0),"")</f>
        <v>308.51</v>
      </c>
      <c r="F267" s="152">
        <f t="shared" si="32"/>
        <v>0</v>
      </c>
      <c r="G267" s="1017">
        <f t="shared" si="33"/>
        <v>0</v>
      </c>
      <c r="H267" s="234">
        <f>IFERROR(VLOOKUP(C267,'Consolidated Master Sheet'!B:H,6,0),"")</f>
        <v>4</v>
      </c>
      <c r="I267" s="234">
        <f>IFERROR(VLOOKUP(C267,'Consolidated Master Sheet'!B:H,7,0),"")</f>
        <v>8</v>
      </c>
      <c r="J267" s="28"/>
      <c r="K267" s="1104">
        <f t="shared" ref="K267:K271" si="36">IFERROR(J267*G267,0)</f>
        <v>0</v>
      </c>
      <c r="L267" s="157"/>
      <c r="M267" s="1029"/>
    </row>
    <row r="268" spans="1:13" ht="15.75">
      <c r="A268" s="157" t="str">
        <f>IF(J268&gt;0,COUNT($J$4:J268),"")</f>
        <v/>
      </c>
      <c r="B268" s="185"/>
      <c r="C268" s="231" t="s">
        <v>1473</v>
      </c>
      <c r="D268" s="232" t="s">
        <v>5334</v>
      </c>
      <c r="E268" s="233">
        <f>IFERROR(VLOOKUP(C268,'Consolidated Master Sheet'!B:D,3,0),"")</f>
        <v>463.18</v>
      </c>
      <c r="F268" s="152">
        <f t="shared" si="32"/>
        <v>0</v>
      </c>
      <c r="G268" s="1020">
        <f t="shared" si="33"/>
        <v>0</v>
      </c>
      <c r="H268" s="234">
        <f>IFERROR(VLOOKUP(C268,'Consolidated Master Sheet'!B:H,6,0),"")</f>
        <v>6</v>
      </c>
      <c r="I268" s="234">
        <f>IFERROR(VLOOKUP(C268,'Consolidated Master Sheet'!B:H,7,0),"")</f>
        <v>6</v>
      </c>
      <c r="J268" s="28"/>
      <c r="K268" s="1102">
        <f t="shared" si="36"/>
        <v>0</v>
      </c>
      <c r="L268" s="157"/>
      <c r="M268" s="1029"/>
    </row>
    <row r="269" spans="1:13" ht="15.75">
      <c r="A269" s="157" t="str">
        <f>IF(J269&gt;0,COUNT($J$4:J269),"")</f>
        <v/>
      </c>
      <c r="B269" s="185"/>
      <c r="C269" s="231" t="s">
        <v>1474</v>
      </c>
      <c r="D269" s="232" t="s">
        <v>5335</v>
      </c>
      <c r="E269" s="233">
        <f>IFERROR(VLOOKUP(C269,'Consolidated Master Sheet'!B:D,3,0),"")</f>
        <v>1087.46</v>
      </c>
      <c r="F269" s="152">
        <f t="shared" si="32"/>
        <v>0</v>
      </c>
      <c r="G269" s="1020">
        <f t="shared" si="33"/>
        <v>0</v>
      </c>
      <c r="H269" s="234">
        <f>IFERROR(VLOOKUP(C269,'Consolidated Master Sheet'!B:H,6,0),"")</f>
        <v>2</v>
      </c>
      <c r="I269" s="234">
        <f>IFERROR(VLOOKUP(C269,'Consolidated Master Sheet'!B:H,7,0),"")</f>
        <v>2</v>
      </c>
      <c r="J269" s="28"/>
      <c r="K269" s="1102">
        <f t="shared" si="36"/>
        <v>0</v>
      </c>
      <c r="L269" s="157"/>
      <c r="M269" s="1029"/>
    </row>
    <row r="270" spans="1:13" ht="15.75">
      <c r="A270" s="157" t="str">
        <f>IF(J270&gt;0,COUNT($J$4:J270),"")</f>
        <v/>
      </c>
      <c r="B270" s="185"/>
      <c r="C270" s="231" t="s">
        <v>1475</v>
      </c>
      <c r="D270" s="232" t="s">
        <v>5336</v>
      </c>
      <c r="E270" s="233">
        <f>IFERROR(VLOOKUP(C270,'Consolidated Master Sheet'!B:D,3,0),"")</f>
        <v>2930.68</v>
      </c>
      <c r="F270" s="152">
        <f t="shared" si="32"/>
        <v>0</v>
      </c>
      <c r="G270" s="1020">
        <f t="shared" si="33"/>
        <v>0</v>
      </c>
      <c r="H270" s="234">
        <f>IFERROR(VLOOKUP(C270,'Consolidated Master Sheet'!B:H,6,0),"")</f>
        <v>2</v>
      </c>
      <c r="I270" s="234">
        <f>IFERROR(VLOOKUP(C270,'Consolidated Master Sheet'!B:H,7,0),"")</f>
        <v>2</v>
      </c>
      <c r="J270" s="28"/>
      <c r="K270" s="1102">
        <f t="shared" si="36"/>
        <v>0</v>
      </c>
      <c r="L270" s="157"/>
      <c r="M270" s="1029"/>
    </row>
    <row r="271" spans="1:13" ht="15.75">
      <c r="A271" s="157" t="str">
        <f>IF(J271&gt;0,COUNT($J$4:J271),"")</f>
        <v/>
      </c>
      <c r="B271" s="185"/>
      <c r="C271" s="231" t="s">
        <v>1476</v>
      </c>
      <c r="D271" s="232" t="s">
        <v>5337</v>
      </c>
      <c r="E271" s="233">
        <f>IFERROR(VLOOKUP(C271,'Consolidated Master Sheet'!B:D,3,0),"")</f>
        <v>3106.82</v>
      </c>
      <c r="F271" s="152">
        <f t="shared" si="32"/>
        <v>0</v>
      </c>
      <c r="G271" s="1020">
        <f t="shared" si="33"/>
        <v>0</v>
      </c>
      <c r="H271" s="234">
        <f>IFERROR(VLOOKUP(C271,'Consolidated Master Sheet'!B:H,6,0),"")</f>
        <v>1</v>
      </c>
      <c r="I271" s="234">
        <f>IFERROR(VLOOKUP(C271,'Consolidated Master Sheet'!B:H,7,0),"")</f>
        <v>1</v>
      </c>
      <c r="J271" s="28"/>
      <c r="K271" s="1102">
        <f t="shared" si="36"/>
        <v>0</v>
      </c>
      <c r="L271" s="157"/>
      <c r="M271" s="1029"/>
    </row>
    <row r="272" spans="1:13" ht="15.75">
      <c r="A272" s="157" t="str">
        <f>IF(J272&gt;0,COUNT($J$4:J272),"")</f>
        <v/>
      </c>
      <c r="B272" s="239"/>
      <c r="C272" s="240"/>
      <c r="D272" s="241" t="s">
        <v>7475</v>
      </c>
      <c r="E272" s="242" t="str">
        <f>IFERROR(VLOOKUP(C272,'Consolidated Master Sheet'!B:D,3,0),"")</f>
        <v/>
      </c>
      <c r="F272" s="1458">
        <f t="shared" si="32"/>
        <v>0</v>
      </c>
      <c r="G272" s="1706">
        <f t="shared" si="33"/>
        <v>0</v>
      </c>
      <c r="H272" s="243" t="str">
        <f>IFERROR(VLOOKUP(C272,'Consolidated Master Sheet'!B:H,6,0),"")</f>
        <v/>
      </c>
      <c r="I272" s="243" t="str">
        <f>IFERROR(VLOOKUP(C272,'Consolidated Master Sheet'!B:H,7,0),"")</f>
        <v/>
      </c>
      <c r="J272" s="102"/>
      <c r="K272" s="1105"/>
      <c r="L272" s="157"/>
      <c r="M272" s="1029"/>
    </row>
    <row r="273" spans="1:13" ht="15.75">
      <c r="A273" s="157" t="str">
        <f>IF(J273&gt;0,COUNT($J$4:J273),"")</f>
        <v/>
      </c>
      <c r="B273" s="244"/>
      <c r="C273" s="235" t="s">
        <v>1477</v>
      </c>
      <c r="D273" s="194" t="s">
        <v>5742</v>
      </c>
      <c r="E273" s="236">
        <f>IFERROR(VLOOKUP(C273,'Consolidated Master Sheet'!B:D,3,0),"")</f>
        <v>35.96</v>
      </c>
      <c r="F273" s="153">
        <f t="shared" si="32"/>
        <v>0</v>
      </c>
      <c r="G273" s="1018">
        <f t="shared" si="33"/>
        <v>0</v>
      </c>
      <c r="H273" s="237">
        <f>IFERROR(VLOOKUP(C273,'Consolidated Master Sheet'!B:H,6,0),"")</f>
        <v>25</v>
      </c>
      <c r="I273" s="237">
        <f>IFERROR(VLOOKUP(C273,'Consolidated Master Sheet'!B:H,7,0),"")</f>
        <v>150</v>
      </c>
      <c r="J273" s="29"/>
      <c r="K273" s="1108">
        <f t="shared" ref="K273:K325" si="37">IFERROR(J273*G273,0)</f>
        <v>0</v>
      </c>
      <c r="L273" s="157"/>
      <c r="M273" s="1029"/>
    </row>
    <row r="274" spans="1:13" ht="15.75">
      <c r="A274" s="157" t="str">
        <f>IF(J274&gt;0,COUNT($J$4:J274),"")</f>
        <v/>
      </c>
      <c r="B274" s="244"/>
      <c r="C274" s="249"/>
      <c r="D274" s="250"/>
      <c r="E274" s="251" t="str">
        <f>IFERROR(VLOOKUP(C274,'Consolidated Master Sheet'!B:D,3,0),"")</f>
        <v/>
      </c>
      <c r="F274" s="720">
        <f t="shared" si="32"/>
        <v>0</v>
      </c>
      <c r="G274" s="1707">
        <f t="shared" si="33"/>
        <v>0</v>
      </c>
      <c r="H274" s="200" t="str">
        <f>IFERROR(VLOOKUP(C274,'Consolidated Master Sheet'!B:H,6,0),"")</f>
        <v/>
      </c>
      <c r="I274" s="200" t="str">
        <f>IFERROR(VLOOKUP(C274,'Consolidated Master Sheet'!B:H,7,0),"")</f>
        <v/>
      </c>
      <c r="J274" s="68"/>
      <c r="K274" s="1106"/>
      <c r="L274" s="157"/>
      <c r="M274" s="1029"/>
    </row>
    <row r="275" spans="1:13" ht="15.75">
      <c r="A275" s="157" t="str">
        <f>IF(J275&gt;0,COUNT($J$4:J275),"")</f>
        <v/>
      </c>
      <c r="B275" s="244"/>
      <c r="C275" s="235" t="s">
        <v>7375</v>
      </c>
      <c r="D275" s="194" t="s">
        <v>5743</v>
      </c>
      <c r="E275" s="236">
        <f>IFERROR(VLOOKUP(C275,'Consolidated Master Sheet'!B:D,3,0),"")</f>
        <v>35.96</v>
      </c>
      <c r="F275" s="153">
        <f t="shared" si="32"/>
        <v>0</v>
      </c>
      <c r="G275" s="1018">
        <f t="shared" si="33"/>
        <v>0</v>
      </c>
      <c r="H275" s="237">
        <f>IFERROR(VLOOKUP(C275,'Consolidated Master Sheet'!B:H,6,0),"")</f>
        <v>60</v>
      </c>
      <c r="I275" s="237">
        <f>IFERROR(VLOOKUP(C275,'Consolidated Master Sheet'!B:H,7,0),"")</f>
        <v>480</v>
      </c>
      <c r="J275" s="29"/>
      <c r="K275" s="1108">
        <f t="shared" si="37"/>
        <v>0</v>
      </c>
      <c r="L275" s="157"/>
      <c r="M275" s="1029"/>
    </row>
    <row r="276" spans="1:13" ht="15.75">
      <c r="A276" s="157" t="str">
        <f>IF(J276&gt;0,COUNT($J$4:J276),"")</f>
        <v/>
      </c>
      <c r="B276" s="244"/>
      <c r="C276" s="249"/>
      <c r="D276" s="250"/>
      <c r="E276" s="251" t="str">
        <f>IFERROR(VLOOKUP(C276,'Consolidated Master Sheet'!B:D,3,0),"")</f>
        <v/>
      </c>
      <c r="F276" s="720">
        <f t="shared" si="32"/>
        <v>0</v>
      </c>
      <c r="G276" s="1707">
        <f t="shared" si="33"/>
        <v>0</v>
      </c>
      <c r="H276" s="200" t="str">
        <f>IFERROR(VLOOKUP(C276,'Consolidated Master Sheet'!B:H,6,0),"")</f>
        <v/>
      </c>
      <c r="I276" s="200" t="str">
        <f>IFERROR(VLOOKUP(C276,'Consolidated Master Sheet'!B:H,7,0),"")</f>
        <v/>
      </c>
      <c r="J276" s="68"/>
      <c r="K276" s="1106"/>
      <c r="L276" s="157"/>
      <c r="M276" s="1029"/>
    </row>
    <row r="277" spans="1:13" ht="15.75">
      <c r="A277" s="157" t="str">
        <f>IF(J277&gt;0,COUNT($J$4:J277),"")</f>
        <v/>
      </c>
      <c r="B277" s="244"/>
      <c r="C277" s="231" t="s">
        <v>7376</v>
      </c>
      <c r="D277" s="232" t="s">
        <v>5744</v>
      </c>
      <c r="E277" s="233">
        <f>IFERROR(VLOOKUP(C277,'Consolidated Master Sheet'!B:D,3,0),"")</f>
        <v>29.62</v>
      </c>
      <c r="F277" s="152">
        <f t="shared" si="32"/>
        <v>0</v>
      </c>
      <c r="G277" s="1017">
        <f t="shared" si="33"/>
        <v>0</v>
      </c>
      <c r="H277" s="234">
        <f>IFERROR(VLOOKUP(C277,'Consolidated Master Sheet'!B:H,6,0),"")</f>
        <v>20</v>
      </c>
      <c r="I277" s="234">
        <f>IFERROR(VLOOKUP(C277,'Consolidated Master Sheet'!B:H,7,0),"")</f>
        <v>160</v>
      </c>
      <c r="J277" s="28"/>
      <c r="K277" s="1104">
        <f t="shared" si="37"/>
        <v>0</v>
      </c>
      <c r="L277" s="157"/>
      <c r="M277" s="1029"/>
    </row>
    <row r="278" spans="1:13" ht="15.75">
      <c r="A278" s="157" t="str">
        <f>IF(J278&gt;0,COUNT($J$4:J278),"")</f>
        <v/>
      </c>
      <c r="B278" s="244"/>
      <c r="C278" s="231" t="s">
        <v>1478</v>
      </c>
      <c r="D278" s="232" t="s">
        <v>5745</v>
      </c>
      <c r="E278" s="233">
        <f>IFERROR(VLOOKUP(C278,'Consolidated Master Sheet'!B:D,3,0),"")</f>
        <v>37.229999999999997</v>
      </c>
      <c r="F278" s="152">
        <f t="shared" si="32"/>
        <v>0</v>
      </c>
      <c r="G278" s="1017">
        <f t="shared" si="33"/>
        <v>0</v>
      </c>
      <c r="H278" s="234">
        <f>IFERROR(VLOOKUP(C278,'Consolidated Master Sheet'!B:H,6,0),"")</f>
        <v>20</v>
      </c>
      <c r="I278" s="234">
        <f>IFERROR(VLOOKUP(C278,'Consolidated Master Sheet'!B:H,7,0),"")</f>
        <v>160</v>
      </c>
      <c r="J278" s="28"/>
      <c r="K278" s="1104">
        <f t="shared" si="37"/>
        <v>0</v>
      </c>
      <c r="L278" s="157"/>
      <c r="M278" s="1029"/>
    </row>
    <row r="279" spans="1:13" ht="15.75">
      <c r="A279" s="157" t="str">
        <f>IF(J279&gt;0,COUNT($J$4:J279),"")</f>
        <v/>
      </c>
      <c r="B279"/>
      <c r="C279" s="231" t="s">
        <v>7377</v>
      </c>
      <c r="D279" s="232" t="s">
        <v>7378</v>
      </c>
      <c r="E279" s="233">
        <f>IFERROR(VLOOKUP(C279,'Consolidated Master Sheet'!B:D,3,0),"")</f>
        <v>43.71</v>
      </c>
      <c r="F279" s="152">
        <f t="shared" si="32"/>
        <v>0</v>
      </c>
      <c r="G279" s="1017">
        <f t="shared" si="33"/>
        <v>0</v>
      </c>
      <c r="H279" s="234">
        <f>IFERROR(VLOOKUP(C279,'Consolidated Master Sheet'!B:H,6,0),"")</f>
        <v>30</v>
      </c>
      <c r="I279" s="234">
        <f>IFERROR(VLOOKUP(C279,'Consolidated Master Sheet'!B:H,7,0),"")</f>
        <v>120</v>
      </c>
      <c r="J279" s="28"/>
      <c r="K279" s="1104">
        <f t="shared" si="37"/>
        <v>0</v>
      </c>
      <c r="L279" s="157"/>
      <c r="M279" s="1029"/>
    </row>
    <row r="280" spans="1:13" ht="15.75">
      <c r="A280" s="157" t="str">
        <f>IF(J280&gt;0,COUNT($J$4:J280),"")</f>
        <v/>
      </c>
      <c r="B280" s="244"/>
      <c r="C280" s="235" t="s">
        <v>7379</v>
      </c>
      <c r="D280" s="194" t="s">
        <v>7380</v>
      </c>
      <c r="E280" s="236">
        <f>IFERROR(VLOOKUP(C280,'Consolidated Master Sheet'!B:D,3,0),"")</f>
        <v>63.28</v>
      </c>
      <c r="F280" s="153">
        <f t="shared" si="32"/>
        <v>0</v>
      </c>
      <c r="G280" s="1018">
        <f t="shared" si="33"/>
        <v>0</v>
      </c>
      <c r="H280" s="237">
        <f>IFERROR(VLOOKUP(C280,'Consolidated Master Sheet'!B:H,6,0),"")</f>
        <v>25</v>
      </c>
      <c r="I280" s="237">
        <f>IFERROR(VLOOKUP(C280,'Consolidated Master Sheet'!B:H,7,0),"")</f>
        <v>100</v>
      </c>
      <c r="J280" s="29"/>
      <c r="K280" s="1108">
        <f t="shared" si="37"/>
        <v>0</v>
      </c>
      <c r="L280" s="157"/>
      <c r="M280" s="1029"/>
    </row>
    <row r="281" spans="1:13" ht="15.75">
      <c r="A281" s="157" t="str">
        <f>IF(J281&gt;0,COUNT($J$4:J281),"")</f>
        <v/>
      </c>
      <c r="B281" s="244"/>
      <c r="C281" s="252"/>
      <c r="D281" s="250"/>
      <c r="E281" s="269" t="str">
        <f>IFERROR(VLOOKUP(C281,'Consolidated Master Sheet'!B:D,3,0),"")</f>
        <v/>
      </c>
      <c r="F281" s="720">
        <f t="shared" si="32"/>
        <v>0</v>
      </c>
      <c r="G281" s="1707">
        <f t="shared" si="33"/>
        <v>0</v>
      </c>
      <c r="H281" s="200" t="str">
        <f>IFERROR(VLOOKUP(C281,'Consolidated Master Sheet'!B:H,6,0),"")</f>
        <v/>
      </c>
      <c r="I281" s="200" t="str">
        <f>IFERROR(VLOOKUP(C281,'Consolidated Master Sheet'!B:H,7,0),"")</f>
        <v/>
      </c>
      <c r="J281" s="68"/>
      <c r="K281" s="1106"/>
      <c r="L281" s="157"/>
      <c r="M281" s="1029"/>
    </row>
    <row r="282" spans="1:13" ht="15.75">
      <c r="A282" s="157" t="str">
        <f>IF(J282&gt;0,COUNT($J$4:J282),"")</f>
        <v/>
      </c>
      <c r="B282" s="244"/>
      <c r="C282" s="231" t="s">
        <v>7381</v>
      </c>
      <c r="D282" s="232" t="s">
        <v>5746</v>
      </c>
      <c r="E282" s="233">
        <f>IFERROR(VLOOKUP(C282,'Consolidated Master Sheet'!B:D,3,0),"")</f>
        <v>41.97</v>
      </c>
      <c r="F282" s="152">
        <f t="shared" si="32"/>
        <v>0</v>
      </c>
      <c r="G282" s="1017">
        <f t="shared" si="33"/>
        <v>0</v>
      </c>
      <c r="H282" s="234">
        <f>IFERROR(VLOOKUP(C282,'Consolidated Master Sheet'!B:H,6,0),"")</f>
        <v>25</v>
      </c>
      <c r="I282" s="234">
        <f>IFERROR(VLOOKUP(C282,'Consolidated Master Sheet'!B:H,7,0),"")</f>
        <v>100</v>
      </c>
      <c r="J282" s="28"/>
      <c r="K282" s="1104">
        <f t="shared" si="37"/>
        <v>0</v>
      </c>
      <c r="L282" s="157"/>
      <c r="M282" s="1029"/>
    </row>
    <row r="283" spans="1:13" ht="15.75">
      <c r="A283" s="157" t="str">
        <f>IF(J283&gt;0,COUNT($J$4:J283),"")</f>
        <v/>
      </c>
      <c r="B283" s="244"/>
      <c r="C283" s="231" t="s">
        <v>7382</v>
      </c>
      <c r="D283" s="232" t="s">
        <v>5747</v>
      </c>
      <c r="E283" s="233">
        <f>IFERROR(VLOOKUP(C283,'Consolidated Master Sheet'!B:D,3,0),"")</f>
        <v>44.6</v>
      </c>
      <c r="F283" s="152">
        <f t="shared" si="32"/>
        <v>0</v>
      </c>
      <c r="G283" s="1017">
        <f t="shared" si="33"/>
        <v>0</v>
      </c>
      <c r="H283" s="234">
        <f>IFERROR(VLOOKUP(C283,'Consolidated Master Sheet'!B:H,6,0),"")</f>
        <v>25</v>
      </c>
      <c r="I283" s="234">
        <f>IFERROR(VLOOKUP(C283,'Consolidated Master Sheet'!B:H,7,0),"")</f>
        <v>100</v>
      </c>
      <c r="J283" s="28"/>
      <c r="K283" s="1104">
        <f t="shared" si="37"/>
        <v>0</v>
      </c>
      <c r="L283" s="157"/>
      <c r="M283" s="1029"/>
    </row>
    <row r="284" spans="1:13" ht="15.75">
      <c r="A284" s="157" t="str">
        <f>IF(J284&gt;0,COUNT($J$4:J284),"")</f>
        <v/>
      </c>
      <c r="B284" s="244"/>
      <c r="C284" s="231" t="s">
        <v>7383</v>
      </c>
      <c r="D284" s="232" t="s">
        <v>5748</v>
      </c>
      <c r="E284" s="233">
        <f>IFERROR(VLOOKUP(C284,'Consolidated Master Sheet'!B:D,3,0),"")</f>
        <v>38.270000000000003</v>
      </c>
      <c r="F284" s="152">
        <f t="shared" si="32"/>
        <v>0</v>
      </c>
      <c r="G284" s="1017">
        <f t="shared" si="33"/>
        <v>0</v>
      </c>
      <c r="H284" s="234">
        <f>IFERROR(VLOOKUP(C284,'Consolidated Master Sheet'!B:H,6,0),"")</f>
        <v>20</v>
      </c>
      <c r="I284" s="234">
        <f>IFERROR(VLOOKUP(C284,'Consolidated Master Sheet'!B:H,7,0),"")</f>
        <v>80</v>
      </c>
      <c r="J284" s="28"/>
      <c r="K284" s="1104">
        <f t="shared" si="37"/>
        <v>0</v>
      </c>
      <c r="L284" s="157"/>
      <c r="M284" s="1029"/>
    </row>
    <row r="285" spans="1:13" ht="15.75">
      <c r="A285" s="157" t="str">
        <f>IF(J285&gt;0,COUNT($J$4:J285),"")</f>
        <v/>
      </c>
      <c r="B285" s="244"/>
      <c r="C285" s="258" t="s">
        <v>7384</v>
      </c>
      <c r="D285" s="232" t="s">
        <v>7385</v>
      </c>
      <c r="E285" s="262">
        <f>IFERROR(VLOOKUP(C285,'Consolidated Master Sheet'!B:D,3,0),"")</f>
        <v>55.37</v>
      </c>
      <c r="F285" s="152">
        <f t="shared" si="32"/>
        <v>0</v>
      </c>
      <c r="G285" s="1017">
        <f t="shared" si="33"/>
        <v>0</v>
      </c>
      <c r="H285" s="234">
        <f>IFERROR(VLOOKUP(C285,'Consolidated Master Sheet'!B:H,6,0),"")</f>
        <v>20</v>
      </c>
      <c r="I285" s="234">
        <f>IFERROR(VLOOKUP(C285,'Consolidated Master Sheet'!B:H,7,0),"")</f>
        <v>80</v>
      </c>
      <c r="J285" s="28"/>
      <c r="K285" s="1104">
        <f t="shared" si="37"/>
        <v>0</v>
      </c>
      <c r="L285" s="157"/>
      <c r="M285" s="1029"/>
    </row>
    <row r="286" spans="1:13" ht="15.75">
      <c r="A286" s="157" t="str">
        <f>IF(J286&gt;0,COUNT($J$4:J286),"")</f>
        <v/>
      </c>
      <c r="B286" s="244"/>
      <c r="C286" s="235" t="s">
        <v>7386</v>
      </c>
      <c r="D286" s="194" t="s">
        <v>7387</v>
      </c>
      <c r="E286" s="236">
        <f>IFERROR(VLOOKUP(C286,'Consolidated Master Sheet'!B:D,3,0),"")</f>
        <v>102.76</v>
      </c>
      <c r="F286" s="153">
        <f t="shared" si="32"/>
        <v>0</v>
      </c>
      <c r="G286" s="1018">
        <f t="shared" si="33"/>
        <v>0</v>
      </c>
      <c r="H286" s="237">
        <f>IFERROR(VLOOKUP(C286,'Consolidated Master Sheet'!B:H,6,0),"")</f>
        <v>20</v>
      </c>
      <c r="I286" s="237">
        <f>IFERROR(VLOOKUP(C286,'Consolidated Master Sheet'!B:H,7,0),"")</f>
        <v>40</v>
      </c>
      <c r="J286" s="29"/>
      <c r="K286" s="1108">
        <f t="shared" si="37"/>
        <v>0</v>
      </c>
      <c r="L286" s="157"/>
      <c r="M286" s="1029"/>
    </row>
    <row r="287" spans="1:13" ht="15.75">
      <c r="A287" s="157" t="str">
        <f>IF(J287&gt;0,COUNT($J$4:J287),"")</f>
        <v/>
      </c>
      <c r="B287" s="244"/>
      <c r="C287" s="249"/>
      <c r="D287" s="250"/>
      <c r="E287" s="251" t="str">
        <f>IFERROR(VLOOKUP(C287,'Consolidated Master Sheet'!B:D,3,0),"")</f>
        <v/>
      </c>
      <c r="F287" s="720">
        <f t="shared" si="32"/>
        <v>0</v>
      </c>
      <c r="G287" s="1707">
        <f t="shared" si="33"/>
        <v>0</v>
      </c>
      <c r="H287" s="200" t="str">
        <f>IFERROR(VLOOKUP(C287,'Consolidated Master Sheet'!B:H,6,0),"")</f>
        <v/>
      </c>
      <c r="I287" s="200" t="str">
        <f>IFERROR(VLOOKUP(C287,'Consolidated Master Sheet'!B:H,7,0),"")</f>
        <v/>
      </c>
      <c r="J287" s="68"/>
      <c r="K287" s="1106"/>
      <c r="L287" s="157"/>
      <c r="M287" s="1029"/>
    </row>
    <row r="288" spans="1:13" ht="15.75">
      <c r="A288" s="157" t="str">
        <f>IF(J288&gt;0,COUNT($J$4:J288),"")</f>
        <v/>
      </c>
      <c r="B288" s="244"/>
      <c r="C288" s="258" t="s">
        <v>7388</v>
      </c>
      <c r="D288" s="232" t="s">
        <v>5782</v>
      </c>
      <c r="E288" s="262">
        <f>IFERROR(VLOOKUP(C288,'Consolidated Master Sheet'!B:D,3,0),"")</f>
        <v>39.630000000000003</v>
      </c>
      <c r="F288" s="152">
        <f t="shared" si="32"/>
        <v>0</v>
      </c>
      <c r="G288" s="1017">
        <f t="shared" si="33"/>
        <v>0</v>
      </c>
      <c r="H288" s="234">
        <f>IFERROR(VLOOKUP(C288,'Consolidated Master Sheet'!B:H,6,0),"")</f>
        <v>20</v>
      </c>
      <c r="I288" s="234">
        <f>IFERROR(VLOOKUP(C288,'Consolidated Master Sheet'!B:H,7,0),"")</f>
        <v>80</v>
      </c>
      <c r="J288" s="28"/>
      <c r="K288" s="1104">
        <f t="shared" si="37"/>
        <v>0</v>
      </c>
      <c r="L288" s="157"/>
      <c r="M288" s="1029"/>
    </row>
    <row r="289" spans="1:13" ht="15.75">
      <c r="A289" s="157" t="str">
        <f>IF(J289&gt;0,COUNT($J$4:J289),"")</f>
        <v/>
      </c>
      <c r="B289" s="244"/>
      <c r="C289" s="231" t="s">
        <v>7389</v>
      </c>
      <c r="D289" s="232" t="s">
        <v>5783</v>
      </c>
      <c r="E289" s="233">
        <f>IFERROR(VLOOKUP(C289,'Consolidated Master Sheet'!B:D,3,0),"")</f>
        <v>43.71</v>
      </c>
      <c r="F289" s="152">
        <f t="shared" si="32"/>
        <v>0</v>
      </c>
      <c r="G289" s="1017">
        <f t="shared" si="33"/>
        <v>0</v>
      </c>
      <c r="H289" s="234">
        <f>IFERROR(VLOOKUP(C289,'Consolidated Master Sheet'!B:H,6,0),"")</f>
        <v>20</v>
      </c>
      <c r="I289" s="234">
        <f>IFERROR(VLOOKUP(C289,'Consolidated Master Sheet'!B:H,7,0),"")</f>
        <v>80</v>
      </c>
      <c r="J289" s="28"/>
      <c r="K289" s="1104">
        <f t="shared" si="37"/>
        <v>0</v>
      </c>
      <c r="L289" s="157"/>
      <c r="M289" s="1029"/>
    </row>
    <row r="290" spans="1:13" ht="15.75">
      <c r="A290" s="157" t="str">
        <f>IF(J290&gt;0,COUNT($J$4:J290),"")</f>
        <v/>
      </c>
      <c r="B290" s="244"/>
      <c r="C290" s="235" t="s">
        <v>1503</v>
      </c>
      <c r="D290" s="194" t="s">
        <v>5784</v>
      </c>
      <c r="E290" s="236">
        <f>IFERROR(VLOOKUP(C290,'Consolidated Master Sheet'!B:D,3,0),"")</f>
        <v>55.37</v>
      </c>
      <c r="F290" s="153">
        <f t="shared" si="32"/>
        <v>0</v>
      </c>
      <c r="G290" s="1018">
        <f t="shared" si="33"/>
        <v>0</v>
      </c>
      <c r="H290" s="237">
        <f>IFERROR(VLOOKUP(C290,'Consolidated Master Sheet'!B:H,6,0),"")</f>
        <v>18</v>
      </c>
      <c r="I290" s="237">
        <f>IFERROR(VLOOKUP(C290,'Consolidated Master Sheet'!B:H,7,0),"")</f>
        <v>72</v>
      </c>
      <c r="J290" s="29"/>
      <c r="K290" s="1108">
        <f t="shared" si="37"/>
        <v>0</v>
      </c>
      <c r="L290" s="157"/>
      <c r="M290" s="1029"/>
    </row>
    <row r="291" spans="1:13" ht="15.75">
      <c r="A291" s="157" t="str">
        <f>IF(J291&gt;0,COUNT($J$4:J291),"")</f>
        <v/>
      </c>
      <c r="B291" s="244"/>
      <c r="C291" s="249"/>
      <c r="D291" s="250"/>
      <c r="E291" s="251" t="str">
        <f>IFERROR(VLOOKUP(C291,'Consolidated Master Sheet'!B:D,3,0),"")</f>
        <v/>
      </c>
      <c r="F291" s="720">
        <f t="shared" si="32"/>
        <v>0</v>
      </c>
      <c r="G291" s="1707">
        <f t="shared" si="33"/>
        <v>0</v>
      </c>
      <c r="H291" s="200" t="str">
        <f>IFERROR(VLOOKUP(C291,'Consolidated Master Sheet'!B:H,6,0),"")</f>
        <v/>
      </c>
      <c r="I291" s="200" t="str">
        <f>IFERROR(VLOOKUP(C291,'Consolidated Master Sheet'!B:H,7,0),"")</f>
        <v/>
      </c>
      <c r="J291" s="68"/>
      <c r="K291" s="1106"/>
      <c r="L291" s="157"/>
      <c r="M291" s="1029"/>
    </row>
    <row r="292" spans="1:13" ht="15.75">
      <c r="A292" s="157" t="str">
        <f>IF(J292&gt;0,COUNT($J$4:J292),"")</f>
        <v/>
      </c>
      <c r="B292" s="244"/>
      <c r="C292" s="255" t="s">
        <v>7390</v>
      </c>
      <c r="D292" s="187" t="s">
        <v>5749</v>
      </c>
      <c r="E292" s="229">
        <f>IFERROR(VLOOKUP(C292,'Consolidated Master Sheet'!B:D,3,0),"")</f>
        <v>54.88</v>
      </c>
      <c r="F292" s="151">
        <f t="shared" si="32"/>
        <v>0</v>
      </c>
      <c r="G292" s="1020">
        <f t="shared" si="33"/>
        <v>0</v>
      </c>
      <c r="H292" s="230">
        <f>IFERROR(VLOOKUP(C292,'Consolidated Master Sheet'!B:H,6,0),"")</f>
        <v>20</v>
      </c>
      <c r="I292" s="230">
        <f>IFERROR(VLOOKUP(C292,'Consolidated Master Sheet'!B:H,7,0),"")</f>
        <v>80</v>
      </c>
      <c r="J292" s="27"/>
      <c r="K292" s="1102">
        <f t="shared" si="37"/>
        <v>0</v>
      </c>
      <c r="L292" s="157"/>
      <c r="M292" s="1029"/>
    </row>
    <row r="293" spans="1:13" ht="15.75">
      <c r="A293" s="157" t="str">
        <f>IF(J293&gt;0,COUNT($J$4:J293),"")</f>
        <v/>
      </c>
      <c r="B293" s="244"/>
      <c r="C293" s="231" t="s">
        <v>1479</v>
      </c>
      <c r="D293" s="232" t="s">
        <v>5750</v>
      </c>
      <c r="E293" s="233">
        <f>IFERROR(VLOOKUP(C293,'Consolidated Master Sheet'!B:D,3,0),"")</f>
        <v>60.8</v>
      </c>
      <c r="F293" s="152">
        <f t="shared" si="32"/>
        <v>0</v>
      </c>
      <c r="G293" s="1017">
        <f t="shared" si="33"/>
        <v>0</v>
      </c>
      <c r="H293" s="234">
        <f>IFERROR(VLOOKUP(C293,'Consolidated Master Sheet'!B:H,6,0),"")</f>
        <v>15</v>
      </c>
      <c r="I293" s="234">
        <f>IFERROR(VLOOKUP(C293,'Consolidated Master Sheet'!B:H,7,0),"")</f>
        <v>60</v>
      </c>
      <c r="J293" s="28"/>
      <c r="K293" s="1104">
        <f t="shared" si="37"/>
        <v>0</v>
      </c>
      <c r="L293" s="157"/>
      <c r="M293" s="1029"/>
    </row>
    <row r="294" spans="1:13" ht="15.75">
      <c r="A294" s="157" t="str">
        <f>IF(J294&gt;0,COUNT($J$4:J294),"")</f>
        <v/>
      </c>
      <c r="B294" s="244"/>
      <c r="C294" s="231" t="s">
        <v>1480</v>
      </c>
      <c r="D294" s="232" t="s">
        <v>5751</v>
      </c>
      <c r="E294" s="233">
        <f>IFERROR(VLOOKUP(C294,'Consolidated Master Sheet'!B:D,3,0),"")</f>
        <v>48.68</v>
      </c>
      <c r="F294" s="152">
        <f t="shared" si="32"/>
        <v>0</v>
      </c>
      <c r="G294" s="1017">
        <f t="shared" si="33"/>
        <v>0</v>
      </c>
      <c r="H294" s="234">
        <f>IFERROR(VLOOKUP(C294,'Consolidated Master Sheet'!B:H,6,0),"")</f>
        <v>15</v>
      </c>
      <c r="I294" s="234">
        <f>IFERROR(VLOOKUP(C294,'Consolidated Master Sheet'!B:H,7,0),"")</f>
        <v>60</v>
      </c>
      <c r="J294" s="28"/>
      <c r="K294" s="1104">
        <f t="shared" si="37"/>
        <v>0</v>
      </c>
      <c r="L294" s="157"/>
      <c r="M294" s="1029"/>
    </row>
    <row r="295" spans="1:13" ht="15.75">
      <c r="A295" s="157" t="str">
        <f>IF(J295&gt;0,COUNT($J$4:J295),"")</f>
        <v/>
      </c>
      <c r="B295" s="244"/>
      <c r="C295" s="231" t="s">
        <v>1481</v>
      </c>
      <c r="D295" s="232" t="s">
        <v>5752</v>
      </c>
      <c r="E295" s="233">
        <f>IFERROR(VLOOKUP(C295,'Consolidated Master Sheet'!B:D,3,0),"")</f>
        <v>48.68</v>
      </c>
      <c r="F295" s="152">
        <f t="shared" si="32"/>
        <v>0</v>
      </c>
      <c r="G295" s="1017">
        <f t="shared" si="33"/>
        <v>0</v>
      </c>
      <c r="H295" s="234">
        <f>IFERROR(VLOOKUP(C295,'Consolidated Master Sheet'!B:H,6,0),"")</f>
        <v>12</v>
      </c>
      <c r="I295" s="234">
        <f>IFERROR(VLOOKUP(C295,'Consolidated Master Sheet'!B:H,7,0),"")</f>
        <v>60</v>
      </c>
      <c r="J295" s="28"/>
      <c r="K295" s="1104">
        <f t="shared" si="37"/>
        <v>0</v>
      </c>
      <c r="L295" s="157"/>
      <c r="M295" s="1029"/>
    </row>
    <row r="296" spans="1:13" ht="15.75">
      <c r="A296" s="157" t="str">
        <f>IF(J296&gt;0,COUNT($J$4:J296),"")</f>
        <v/>
      </c>
      <c r="B296" s="244"/>
      <c r="C296" s="258" t="s">
        <v>7391</v>
      </c>
      <c r="D296" s="232" t="s">
        <v>7392</v>
      </c>
      <c r="E296" s="262">
        <f>IFERROR(VLOOKUP(C296,'Consolidated Master Sheet'!B:D,3,0),"")</f>
        <v>102.81</v>
      </c>
      <c r="F296" s="152">
        <f t="shared" si="32"/>
        <v>0</v>
      </c>
      <c r="G296" s="1017">
        <f t="shared" si="33"/>
        <v>0</v>
      </c>
      <c r="H296" s="234">
        <f>IFERROR(VLOOKUP(C296,'Consolidated Master Sheet'!B:H,6,0),"")</f>
        <v>11</v>
      </c>
      <c r="I296" s="234">
        <f>IFERROR(VLOOKUP(C296,'Consolidated Master Sheet'!B:H,7,0),"")</f>
        <v>44</v>
      </c>
      <c r="J296" s="28"/>
      <c r="K296" s="1104">
        <f t="shared" si="37"/>
        <v>0</v>
      </c>
      <c r="L296" s="157"/>
      <c r="M296" s="1029"/>
    </row>
    <row r="297" spans="1:13" ht="15.75">
      <c r="A297" s="157" t="str">
        <f>IF(J297&gt;0,COUNT($J$4:J297),"")</f>
        <v/>
      </c>
      <c r="B297" s="244"/>
      <c r="C297" s="231" t="s">
        <v>7393</v>
      </c>
      <c r="D297" s="232" t="s">
        <v>7394</v>
      </c>
      <c r="E297" s="233">
        <f>IFERROR(VLOOKUP(C297,'Consolidated Master Sheet'!B:D,3,0),"")</f>
        <v>145.61000000000001</v>
      </c>
      <c r="F297" s="152">
        <f t="shared" si="32"/>
        <v>0</v>
      </c>
      <c r="G297" s="1017">
        <f t="shared" si="33"/>
        <v>0</v>
      </c>
      <c r="H297" s="234">
        <f>IFERROR(VLOOKUP(C297,'Consolidated Master Sheet'!B:H,6,0),"")</f>
        <v>9</v>
      </c>
      <c r="I297" s="234">
        <f>IFERROR(VLOOKUP(C297,'Consolidated Master Sheet'!B:H,7,0),"")</f>
        <v>36</v>
      </c>
      <c r="J297" s="28"/>
      <c r="K297" s="1104">
        <f t="shared" si="37"/>
        <v>0</v>
      </c>
      <c r="L297" s="157"/>
      <c r="M297" s="1029"/>
    </row>
    <row r="298" spans="1:13" ht="15.75">
      <c r="A298" s="157" t="str">
        <f>IF(J298&gt;0,COUNT($J$4:J298),"")</f>
        <v/>
      </c>
      <c r="B298" s="244"/>
      <c r="C298" s="235" t="s">
        <v>7395</v>
      </c>
      <c r="D298" s="194" t="s">
        <v>7396</v>
      </c>
      <c r="E298" s="236">
        <f>IFERROR(VLOOKUP(C298,'Consolidated Master Sheet'!B:D,3,0),"")</f>
        <v>188.27</v>
      </c>
      <c r="F298" s="153">
        <f t="shared" si="32"/>
        <v>0</v>
      </c>
      <c r="G298" s="1018">
        <f t="shared" si="33"/>
        <v>0</v>
      </c>
      <c r="H298" s="237">
        <f>IFERROR(VLOOKUP(C298,'Consolidated Master Sheet'!B:H,6,0),"")</f>
        <v>12</v>
      </c>
      <c r="I298" s="237">
        <f>IFERROR(VLOOKUP(C298,'Consolidated Master Sheet'!B:H,7,0),"")</f>
        <v>48</v>
      </c>
      <c r="J298" s="29"/>
      <c r="K298" s="1108">
        <f t="shared" si="37"/>
        <v>0</v>
      </c>
      <c r="L298" s="157"/>
      <c r="M298" s="1029"/>
    </row>
    <row r="299" spans="1:13" ht="15.75">
      <c r="A299" s="157" t="str">
        <f>IF(J299&gt;0,COUNT($J$4:J299),"")</f>
        <v/>
      </c>
      <c r="B299" s="244"/>
      <c r="C299" s="249"/>
      <c r="D299" s="250"/>
      <c r="E299" s="251" t="str">
        <f>IFERROR(VLOOKUP(C299,'Consolidated Master Sheet'!B:D,3,0),"")</f>
        <v/>
      </c>
      <c r="F299" s="720">
        <f t="shared" si="32"/>
        <v>0</v>
      </c>
      <c r="G299" s="1707">
        <f t="shared" si="33"/>
        <v>0</v>
      </c>
      <c r="H299" s="200" t="str">
        <f>IFERROR(VLOOKUP(C299,'Consolidated Master Sheet'!B:H,6,0),"")</f>
        <v/>
      </c>
      <c r="I299" s="200" t="str">
        <f>IFERROR(VLOOKUP(C299,'Consolidated Master Sheet'!B:H,7,0),"")</f>
        <v/>
      </c>
      <c r="J299" s="68"/>
      <c r="K299" s="1106"/>
      <c r="L299" s="157"/>
      <c r="M299" s="1029"/>
    </row>
    <row r="300" spans="1:13" ht="15.75">
      <c r="A300" s="157" t="str">
        <f>IF(J300&gt;0,COUNT($J$4:J300),"")</f>
        <v/>
      </c>
      <c r="B300" s="244"/>
      <c r="C300" s="228" t="s">
        <v>7397</v>
      </c>
      <c r="D300" s="187" t="s">
        <v>5785</v>
      </c>
      <c r="E300" s="229">
        <f>IFERROR(VLOOKUP(C300,'Consolidated Master Sheet'!B:D,3,0),"")</f>
        <v>55.37</v>
      </c>
      <c r="F300" s="151">
        <f t="shared" ref="F300:F361" si="38">IF(E300=0,"NET",$F$2)</f>
        <v>0</v>
      </c>
      <c r="G300" s="1020">
        <f t="shared" ref="G300:G361" si="39">IFERROR(ROUND(E300*F300,2),0)</f>
        <v>0</v>
      </c>
      <c r="H300" s="230">
        <f>IFERROR(VLOOKUP(C300,'Consolidated Master Sheet'!B:H,6,0),"")</f>
        <v>20</v>
      </c>
      <c r="I300" s="230">
        <f>IFERROR(VLOOKUP(C300,'Consolidated Master Sheet'!B:H,7,0),"")</f>
        <v>120</v>
      </c>
      <c r="J300" s="27"/>
      <c r="K300" s="1102">
        <f t="shared" si="37"/>
        <v>0</v>
      </c>
      <c r="L300" s="157"/>
      <c r="M300" s="1029"/>
    </row>
    <row r="301" spans="1:13" ht="15.75">
      <c r="A301" s="157" t="str">
        <f>IF(J301&gt;0,COUNT($J$4:J301),"")</f>
        <v/>
      </c>
      <c r="B301" s="244"/>
      <c r="C301" s="231" t="s">
        <v>1504</v>
      </c>
      <c r="D301" s="232" t="s">
        <v>5786</v>
      </c>
      <c r="E301" s="233">
        <f>IFERROR(VLOOKUP(C301,'Consolidated Master Sheet'!B:D,3,0),"")</f>
        <v>64.569999999999993</v>
      </c>
      <c r="F301" s="152">
        <f t="shared" si="38"/>
        <v>0</v>
      </c>
      <c r="G301" s="1017">
        <f t="shared" si="39"/>
        <v>0</v>
      </c>
      <c r="H301" s="234">
        <f>IFERROR(VLOOKUP(C301,'Consolidated Master Sheet'!B:H,6,0),"")</f>
        <v>20</v>
      </c>
      <c r="I301" s="234">
        <f>IFERROR(VLOOKUP(C301,'Consolidated Master Sheet'!B:H,7,0),"")</f>
        <v>120</v>
      </c>
      <c r="J301" s="28"/>
      <c r="K301" s="1104">
        <f t="shared" si="37"/>
        <v>0</v>
      </c>
      <c r="L301" s="157"/>
      <c r="M301" s="1029"/>
    </row>
    <row r="302" spans="1:13" ht="15.75">
      <c r="A302" s="157" t="str">
        <f>IF(J302&gt;0,COUNT($J$4:J302),"")</f>
        <v/>
      </c>
      <c r="B302" s="244"/>
      <c r="C302" s="231" t="s">
        <v>7398</v>
      </c>
      <c r="D302" s="232" t="s">
        <v>5787</v>
      </c>
      <c r="E302" s="233">
        <f>IFERROR(VLOOKUP(C302,'Consolidated Master Sheet'!B:D,3,0),"")</f>
        <v>55.37</v>
      </c>
      <c r="F302" s="152">
        <f t="shared" si="38"/>
        <v>0</v>
      </c>
      <c r="G302" s="1017">
        <f t="shared" si="39"/>
        <v>0</v>
      </c>
      <c r="H302" s="234">
        <f>IFERROR(VLOOKUP(C302,'Consolidated Master Sheet'!B:H,6,0),"")</f>
        <v>15</v>
      </c>
      <c r="I302" s="234">
        <f>IFERROR(VLOOKUP(C302,'Consolidated Master Sheet'!B:H,7,0),"")</f>
        <v>90</v>
      </c>
      <c r="J302" s="28"/>
      <c r="K302" s="1104">
        <f t="shared" si="37"/>
        <v>0</v>
      </c>
      <c r="L302" s="157"/>
      <c r="M302" s="1029"/>
    </row>
    <row r="303" spans="1:13" ht="15.75">
      <c r="A303" s="157" t="str">
        <f>IF(J303&gt;0,COUNT($J$4:J303),"")</f>
        <v/>
      </c>
      <c r="B303" s="244"/>
      <c r="C303" s="258" t="s">
        <v>7399</v>
      </c>
      <c r="D303" s="232" t="s">
        <v>5788</v>
      </c>
      <c r="E303" s="262">
        <f>IFERROR(VLOOKUP(C303,'Consolidated Master Sheet'!B:D,3,0),"")</f>
        <v>54.88</v>
      </c>
      <c r="F303" s="152">
        <f t="shared" si="38"/>
        <v>0</v>
      </c>
      <c r="G303" s="1017">
        <f t="shared" si="39"/>
        <v>0</v>
      </c>
      <c r="H303" s="234">
        <f>IFERROR(VLOOKUP(C303,'Consolidated Master Sheet'!B:H,6,0),"")</f>
        <v>20</v>
      </c>
      <c r="I303" s="234">
        <f>IFERROR(VLOOKUP(C303,'Consolidated Master Sheet'!B:H,7,0),"")</f>
        <v>80</v>
      </c>
      <c r="J303" s="28"/>
      <c r="K303" s="1104">
        <f t="shared" si="37"/>
        <v>0</v>
      </c>
      <c r="L303" s="157"/>
      <c r="M303" s="1029"/>
    </row>
    <row r="304" spans="1:13" ht="15.75">
      <c r="A304" s="157" t="str">
        <f>IF(J304&gt;0,COUNT($J$4:J304),"")</f>
        <v/>
      </c>
      <c r="B304" s="244"/>
      <c r="C304" s="231" t="s">
        <v>7400</v>
      </c>
      <c r="D304" s="232" t="s">
        <v>5789</v>
      </c>
      <c r="E304" s="233">
        <f>IFERROR(VLOOKUP(C304,'Consolidated Master Sheet'!B:D,3,0),"")</f>
        <v>51.26</v>
      </c>
      <c r="F304" s="152">
        <f t="shared" si="38"/>
        <v>0</v>
      </c>
      <c r="G304" s="1017">
        <f t="shared" si="39"/>
        <v>0</v>
      </c>
      <c r="H304" s="234">
        <f>IFERROR(VLOOKUP(C304,'Consolidated Master Sheet'!B:H,6,0),"")</f>
        <v>15</v>
      </c>
      <c r="I304" s="234">
        <f>IFERROR(VLOOKUP(C304,'Consolidated Master Sheet'!B:H,7,0),"")</f>
        <v>60</v>
      </c>
      <c r="J304" s="28"/>
      <c r="K304" s="1104">
        <f t="shared" si="37"/>
        <v>0</v>
      </c>
      <c r="L304" s="157"/>
      <c r="M304" s="1029"/>
    </row>
    <row r="305" spans="1:13" ht="15.75">
      <c r="A305" s="157" t="str">
        <f>IF(J305&gt;0,COUNT($J$4:J305),"")</f>
        <v/>
      </c>
      <c r="B305" s="244"/>
      <c r="C305" s="235" t="s">
        <v>1505</v>
      </c>
      <c r="D305" s="194" t="s">
        <v>5790</v>
      </c>
      <c r="E305" s="236">
        <f>IFERROR(VLOOKUP(C305,'Consolidated Master Sheet'!B:D,3,0),"")</f>
        <v>55.37</v>
      </c>
      <c r="F305" s="153">
        <f t="shared" si="38"/>
        <v>0</v>
      </c>
      <c r="G305" s="1018">
        <f t="shared" si="39"/>
        <v>0</v>
      </c>
      <c r="H305" s="237">
        <f>IFERROR(VLOOKUP(C305,'Consolidated Master Sheet'!B:H,6,0),"")</f>
        <v>15</v>
      </c>
      <c r="I305" s="237">
        <f>IFERROR(VLOOKUP(C305,'Consolidated Master Sheet'!B:H,7,0),"")</f>
        <v>60</v>
      </c>
      <c r="J305" s="29"/>
      <c r="K305" s="1108">
        <f t="shared" si="37"/>
        <v>0</v>
      </c>
      <c r="L305" s="157"/>
      <c r="M305" s="1029"/>
    </row>
    <row r="306" spans="1:13" ht="15.75">
      <c r="A306" s="157" t="str">
        <f>IF(J306&gt;0,COUNT($J$4:J306),"")</f>
        <v/>
      </c>
      <c r="B306" s="244"/>
      <c r="C306" s="249"/>
      <c r="D306" s="250"/>
      <c r="E306" s="251" t="str">
        <f>IFERROR(VLOOKUP(C306,'Consolidated Master Sheet'!B:D,3,0),"")</f>
        <v/>
      </c>
      <c r="F306" s="720">
        <f t="shared" si="38"/>
        <v>0</v>
      </c>
      <c r="G306" s="1707">
        <f t="shared" si="39"/>
        <v>0</v>
      </c>
      <c r="H306" s="200" t="str">
        <f>IFERROR(VLOOKUP(C306,'Consolidated Master Sheet'!B:H,6,0),"")</f>
        <v/>
      </c>
      <c r="I306" s="200" t="str">
        <f>IFERROR(VLOOKUP(C306,'Consolidated Master Sheet'!B:H,7,0),"")</f>
        <v/>
      </c>
      <c r="J306" s="68"/>
      <c r="K306" s="1106"/>
      <c r="L306" s="157"/>
      <c r="M306" s="1029"/>
    </row>
    <row r="307" spans="1:13" ht="15.75">
      <c r="A307" s="157" t="str">
        <f>IF(J307&gt;0,COUNT($J$4:J307),"")</f>
        <v/>
      </c>
      <c r="B307" s="244"/>
      <c r="C307" s="231" t="s">
        <v>7401</v>
      </c>
      <c r="D307" s="232" t="s">
        <v>5753</v>
      </c>
      <c r="E307" s="233">
        <f>IFERROR(VLOOKUP(C307,'Consolidated Master Sheet'!B:D,3,0),"")</f>
        <v>88.22</v>
      </c>
      <c r="F307" s="152">
        <f t="shared" si="38"/>
        <v>0</v>
      </c>
      <c r="G307" s="1017">
        <f t="shared" si="39"/>
        <v>0</v>
      </c>
      <c r="H307" s="234">
        <f>IFERROR(VLOOKUP(C307,'Consolidated Master Sheet'!B:H,6,0),"")</f>
        <v>20</v>
      </c>
      <c r="I307" s="234">
        <f>IFERROR(VLOOKUP(C307,'Consolidated Master Sheet'!B:H,7,0),"")</f>
        <v>40</v>
      </c>
      <c r="J307" s="28"/>
      <c r="K307" s="1104">
        <f t="shared" si="37"/>
        <v>0</v>
      </c>
      <c r="L307" s="157"/>
      <c r="M307" s="1029"/>
    </row>
    <row r="308" spans="1:13" ht="15.75">
      <c r="A308" s="157" t="str">
        <f>IF(J308&gt;0,COUNT($J$4:J308),"")</f>
        <v/>
      </c>
      <c r="B308" s="244"/>
      <c r="C308" s="231" t="s">
        <v>1482</v>
      </c>
      <c r="D308" s="232" t="s">
        <v>5754</v>
      </c>
      <c r="E308" s="233">
        <f>IFERROR(VLOOKUP(C308,'Consolidated Master Sheet'!B:D,3,0),"")</f>
        <v>77.36</v>
      </c>
      <c r="F308" s="152">
        <f t="shared" si="38"/>
        <v>0</v>
      </c>
      <c r="G308" s="1017">
        <f t="shared" si="39"/>
        <v>0</v>
      </c>
      <c r="H308" s="234">
        <f>IFERROR(VLOOKUP(C308,'Consolidated Master Sheet'!B:H,6,0),"")</f>
        <v>20</v>
      </c>
      <c r="I308" s="234">
        <f>IFERROR(VLOOKUP(C308,'Consolidated Master Sheet'!B:H,7,0),"")</f>
        <v>40</v>
      </c>
      <c r="J308" s="28"/>
      <c r="K308" s="1104">
        <f t="shared" si="37"/>
        <v>0</v>
      </c>
      <c r="L308" s="157"/>
      <c r="M308" s="1029"/>
    </row>
    <row r="309" spans="1:13" ht="15.75">
      <c r="A309" s="157" t="str">
        <f>IF(J309&gt;0,COUNT($J$4:J309),"")</f>
        <v/>
      </c>
      <c r="B309" s="244"/>
      <c r="C309" s="231" t="s">
        <v>1483</v>
      </c>
      <c r="D309" s="232" t="s">
        <v>5755</v>
      </c>
      <c r="E309" s="233">
        <f>IFERROR(VLOOKUP(C309,'Consolidated Master Sheet'!B:D,3,0),"")</f>
        <v>77.36</v>
      </c>
      <c r="F309" s="152">
        <f t="shared" si="38"/>
        <v>0</v>
      </c>
      <c r="G309" s="1017">
        <f t="shared" si="39"/>
        <v>0</v>
      </c>
      <c r="H309" s="234">
        <f>IFERROR(VLOOKUP(C309,'Consolidated Master Sheet'!B:H,6,0),"")</f>
        <v>20</v>
      </c>
      <c r="I309" s="234">
        <f>IFERROR(VLOOKUP(C309,'Consolidated Master Sheet'!B:H,7,0),"")</f>
        <v>40</v>
      </c>
      <c r="J309" s="28"/>
      <c r="K309" s="1104">
        <f t="shared" si="37"/>
        <v>0</v>
      </c>
      <c r="L309" s="157"/>
      <c r="M309" s="1029"/>
    </row>
    <row r="310" spans="1:13" ht="15.75">
      <c r="A310" s="157" t="str">
        <f>IF(J310&gt;0,COUNT($J$4:J310),"")</f>
        <v/>
      </c>
      <c r="B310" s="244"/>
      <c r="C310" s="231" t="s">
        <v>7402</v>
      </c>
      <c r="D310" s="232" t="s">
        <v>7403</v>
      </c>
      <c r="E310" s="233">
        <f>IFERROR(VLOOKUP(C310,'Consolidated Master Sheet'!B:D,3,0),"")</f>
        <v>120.48</v>
      </c>
      <c r="F310" s="152">
        <f t="shared" si="38"/>
        <v>0</v>
      </c>
      <c r="G310" s="1017">
        <f t="shared" si="39"/>
        <v>0</v>
      </c>
      <c r="H310" s="234">
        <f>IFERROR(VLOOKUP(C310,'Consolidated Master Sheet'!B:H,6,0),"")</f>
        <v>12</v>
      </c>
      <c r="I310" s="234">
        <f>IFERROR(VLOOKUP(C310,'Consolidated Master Sheet'!B:H,7,0),"")</f>
        <v>24</v>
      </c>
      <c r="J310" s="28"/>
      <c r="K310" s="1104">
        <f t="shared" si="37"/>
        <v>0</v>
      </c>
      <c r="L310" s="157"/>
      <c r="M310" s="1029"/>
    </row>
    <row r="311" spans="1:13" ht="15.75">
      <c r="A311" s="157" t="str">
        <f>IF(J311&gt;0,COUNT($J$4:J311),"")</f>
        <v/>
      </c>
      <c r="B311" s="244"/>
      <c r="C311" s="235" t="s">
        <v>7404</v>
      </c>
      <c r="D311" s="194" t="s">
        <v>7405</v>
      </c>
      <c r="E311" s="236">
        <f>IFERROR(VLOOKUP(C311,'Consolidated Master Sheet'!B:D,3,0),"")</f>
        <v>188.27</v>
      </c>
      <c r="F311" s="153">
        <f t="shared" si="38"/>
        <v>0</v>
      </c>
      <c r="G311" s="1018">
        <f t="shared" si="39"/>
        <v>0</v>
      </c>
      <c r="H311" s="237">
        <f>IFERROR(VLOOKUP(C311,'Consolidated Master Sheet'!B:H,6,0),"")</f>
        <v>12</v>
      </c>
      <c r="I311" s="237">
        <f>IFERROR(VLOOKUP(C311,'Consolidated Master Sheet'!B:H,7,0),"")</f>
        <v>24</v>
      </c>
      <c r="J311" s="29"/>
      <c r="K311" s="1108">
        <f t="shared" si="37"/>
        <v>0</v>
      </c>
      <c r="L311" s="157"/>
      <c r="M311" s="1029"/>
    </row>
    <row r="312" spans="1:13" ht="15.75">
      <c r="A312" s="157" t="str">
        <f>IF(J312&gt;0,COUNT($J$4:J312),"")</f>
        <v/>
      </c>
      <c r="B312" s="244"/>
      <c r="C312" s="249"/>
      <c r="D312" s="250"/>
      <c r="E312" s="251" t="str">
        <f>IFERROR(VLOOKUP(C312,'Consolidated Master Sheet'!B:D,3,0),"")</f>
        <v/>
      </c>
      <c r="F312" s="720">
        <f t="shared" si="38"/>
        <v>0</v>
      </c>
      <c r="G312" s="1707">
        <f t="shared" si="39"/>
        <v>0</v>
      </c>
      <c r="H312" s="200" t="str">
        <f>IFERROR(VLOOKUP(C312,'Consolidated Master Sheet'!B:H,6,0),"")</f>
        <v/>
      </c>
      <c r="I312" s="200" t="str">
        <f>IFERROR(VLOOKUP(C312,'Consolidated Master Sheet'!B:H,7,0),"")</f>
        <v/>
      </c>
      <c r="J312" s="68"/>
      <c r="K312" s="1106"/>
      <c r="L312" s="157"/>
      <c r="M312" s="1029"/>
    </row>
    <row r="313" spans="1:13" ht="15.75">
      <c r="A313" s="157" t="str">
        <f>IF(J313&gt;0,COUNT($J$4:J313),"")</f>
        <v/>
      </c>
      <c r="B313" s="244"/>
      <c r="C313" s="231" t="s">
        <v>1506</v>
      </c>
      <c r="D313" s="232" t="s">
        <v>5791</v>
      </c>
      <c r="E313" s="233">
        <f>IFERROR(VLOOKUP(C313,'Consolidated Master Sheet'!B:D,3,0),"")</f>
        <v>98.37</v>
      </c>
      <c r="F313" s="152">
        <f t="shared" si="38"/>
        <v>0</v>
      </c>
      <c r="G313" s="1017">
        <f t="shared" si="39"/>
        <v>0</v>
      </c>
      <c r="H313" s="234">
        <f>IFERROR(VLOOKUP(C313,'Consolidated Master Sheet'!B:H,6,0),"")</f>
        <v>25</v>
      </c>
      <c r="I313" s="234">
        <f>IFERROR(VLOOKUP(C313,'Consolidated Master Sheet'!B:H,7,0),"")</f>
        <v>100</v>
      </c>
      <c r="J313" s="28"/>
      <c r="K313" s="1104">
        <f t="shared" si="37"/>
        <v>0</v>
      </c>
      <c r="L313" s="157"/>
      <c r="M313" s="1029"/>
    </row>
    <row r="314" spans="1:13" ht="15.75">
      <c r="A314" s="157" t="str">
        <f>IF(J314&gt;0,COUNT($J$4:J314),"")</f>
        <v/>
      </c>
      <c r="B314" s="244"/>
      <c r="C314" s="231" t="s">
        <v>1507</v>
      </c>
      <c r="D314" s="232" t="s">
        <v>5792</v>
      </c>
      <c r="E314" s="233">
        <f>IFERROR(VLOOKUP(C314,'Consolidated Master Sheet'!B:D,3,0),"")</f>
        <v>98.37</v>
      </c>
      <c r="F314" s="152">
        <f t="shared" si="38"/>
        <v>0</v>
      </c>
      <c r="G314" s="1017">
        <f t="shared" si="39"/>
        <v>0</v>
      </c>
      <c r="H314" s="234">
        <f>IFERROR(VLOOKUP(C314,'Consolidated Master Sheet'!B:H,6,0),"")</f>
        <v>25</v>
      </c>
      <c r="I314" s="234">
        <f>IFERROR(VLOOKUP(C314,'Consolidated Master Sheet'!B:H,7,0),"")</f>
        <v>50</v>
      </c>
      <c r="J314" s="28"/>
      <c r="K314" s="1104">
        <f t="shared" si="37"/>
        <v>0</v>
      </c>
      <c r="L314" s="157"/>
      <c r="M314" s="1029"/>
    </row>
    <row r="315" spans="1:13" ht="15.75">
      <c r="A315" s="157" t="str">
        <f>IF(J315&gt;0,COUNT($J$4:J315),"")</f>
        <v/>
      </c>
      <c r="B315" s="244"/>
      <c r="C315" s="258" t="s">
        <v>1508</v>
      </c>
      <c r="D315" s="232" t="s">
        <v>5793</v>
      </c>
      <c r="E315" s="262">
        <f>IFERROR(VLOOKUP(C315,'Consolidated Master Sheet'!B:D,3,0),"")</f>
        <v>98.37</v>
      </c>
      <c r="F315" s="152">
        <f t="shared" si="38"/>
        <v>0</v>
      </c>
      <c r="G315" s="1017">
        <f t="shared" si="39"/>
        <v>0</v>
      </c>
      <c r="H315" s="234">
        <f>IFERROR(VLOOKUP(C315,'Consolidated Master Sheet'!B:H,6,0),"")</f>
        <v>20</v>
      </c>
      <c r="I315" s="234">
        <f>IFERROR(VLOOKUP(C315,'Consolidated Master Sheet'!B:H,7,0),"")</f>
        <v>40</v>
      </c>
      <c r="J315" s="28"/>
      <c r="K315" s="1104">
        <f t="shared" si="37"/>
        <v>0</v>
      </c>
      <c r="L315" s="157"/>
      <c r="M315" s="1029"/>
    </row>
    <row r="316" spans="1:13" ht="15.75">
      <c r="A316" s="157" t="str">
        <f>IF(J316&gt;0,COUNT($J$4:J316),"")</f>
        <v/>
      </c>
      <c r="B316" s="244"/>
      <c r="C316" s="231" t="s">
        <v>1509</v>
      </c>
      <c r="D316" s="232" t="s">
        <v>5794</v>
      </c>
      <c r="E316" s="233">
        <f>IFERROR(VLOOKUP(C316,'Consolidated Master Sheet'!B:D,3,0),"")</f>
        <v>100.91</v>
      </c>
      <c r="F316" s="152">
        <f t="shared" si="38"/>
        <v>0</v>
      </c>
      <c r="G316" s="1017">
        <f t="shared" si="39"/>
        <v>0</v>
      </c>
      <c r="H316" s="234">
        <f>IFERROR(VLOOKUP(C316,'Consolidated Master Sheet'!B:H,6,0),"")</f>
        <v>10</v>
      </c>
      <c r="I316" s="234">
        <f>IFERROR(VLOOKUP(C316,'Consolidated Master Sheet'!B:H,7,0),"")</f>
        <v>40</v>
      </c>
      <c r="J316" s="28"/>
      <c r="K316" s="1104">
        <f t="shared" si="37"/>
        <v>0</v>
      </c>
      <c r="L316" s="157"/>
      <c r="M316" s="1029"/>
    </row>
    <row r="317" spans="1:13" ht="15.75">
      <c r="A317" s="157" t="str">
        <f>IF(J317&gt;0,COUNT($J$4:J317),"")</f>
        <v/>
      </c>
      <c r="B317" s="244"/>
      <c r="C317" s="231" t="s">
        <v>1510</v>
      </c>
      <c r="D317" s="232" t="s">
        <v>5795</v>
      </c>
      <c r="E317" s="233">
        <f>IFERROR(VLOOKUP(C317,'Consolidated Master Sheet'!B:D,3,0),"")</f>
        <v>100.91</v>
      </c>
      <c r="F317" s="152">
        <f t="shared" si="38"/>
        <v>0</v>
      </c>
      <c r="G317" s="1017">
        <f t="shared" si="39"/>
        <v>0</v>
      </c>
      <c r="H317" s="234">
        <f>IFERROR(VLOOKUP(C317,'Consolidated Master Sheet'!B:H,6,0),"")</f>
        <v>10</v>
      </c>
      <c r="I317" s="234">
        <f>IFERROR(VLOOKUP(C317,'Consolidated Master Sheet'!B:H,7,0),"")</f>
        <v>40</v>
      </c>
      <c r="J317" s="28"/>
      <c r="K317" s="1104">
        <f t="shared" si="37"/>
        <v>0</v>
      </c>
      <c r="L317" s="157"/>
      <c r="M317" s="1029"/>
    </row>
    <row r="318" spans="1:13" ht="15.75">
      <c r="A318" s="157" t="str">
        <f>IF(J318&gt;0,COUNT($J$4:J318),"")</f>
        <v/>
      </c>
      <c r="B318" s="244"/>
      <c r="C318" s="231" t="s">
        <v>1511</v>
      </c>
      <c r="D318" s="232" t="s">
        <v>5796</v>
      </c>
      <c r="E318" s="262">
        <f>IFERROR(VLOOKUP(C318,'Consolidated Master Sheet'!B:D,3,0),"")</f>
        <v>100.91</v>
      </c>
      <c r="F318" s="152">
        <f t="shared" si="38"/>
        <v>0</v>
      </c>
      <c r="G318" s="1017">
        <f t="shared" si="39"/>
        <v>0</v>
      </c>
      <c r="H318" s="234">
        <f>IFERROR(VLOOKUP(C318,'Consolidated Master Sheet'!B:H,6,0),"")</f>
        <v>10</v>
      </c>
      <c r="I318" s="234">
        <f>IFERROR(VLOOKUP(C318,'Consolidated Master Sheet'!B:H,7,0),"")</f>
        <v>40</v>
      </c>
      <c r="J318" s="28"/>
      <c r="K318" s="1104">
        <f t="shared" si="37"/>
        <v>0</v>
      </c>
      <c r="L318" s="157"/>
      <c r="M318" s="1029"/>
    </row>
    <row r="319" spans="1:13" ht="15.75">
      <c r="A319" s="157" t="str">
        <f>IF(J319&gt;0,COUNT($J$4:J319),"")</f>
        <v/>
      </c>
      <c r="B319" s="244"/>
      <c r="C319" s="231" t="s">
        <v>1512</v>
      </c>
      <c r="D319" s="232" t="s">
        <v>5797</v>
      </c>
      <c r="E319" s="233">
        <f>IFERROR(VLOOKUP(C319,'Consolidated Master Sheet'!B:D,3,0),"")</f>
        <v>94.08</v>
      </c>
      <c r="F319" s="152">
        <f t="shared" si="38"/>
        <v>0</v>
      </c>
      <c r="G319" s="1017">
        <f t="shared" si="39"/>
        <v>0</v>
      </c>
      <c r="H319" s="234">
        <f>IFERROR(VLOOKUP(C319,'Consolidated Master Sheet'!B:H,6,0),"")</f>
        <v>10</v>
      </c>
      <c r="I319" s="234">
        <f>IFERROR(VLOOKUP(C319,'Consolidated Master Sheet'!B:H,7,0),"")</f>
        <v>40</v>
      </c>
      <c r="J319" s="28"/>
      <c r="K319" s="1104">
        <f t="shared" si="37"/>
        <v>0</v>
      </c>
      <c r="L319" s="157"/>
      <c r="M319" s="1029"/>
    </row>
    <row r="320" spans="1:13" ht="15.75">
      <c r="A320" s="157" t="str">
        <f>IF(J320&gt;0,COUNT($J$4:J320),"")</f>
        <v/>
      </c>
      <c r="B320" s="244"/>
      <c r="C320" s="231" t="s">
        <v>1513</v>
      </c>
      <c r="D320" s="232" t="s">
        <v>5798</v>
      </c>
      <c r="E320" s="233">
        <f>IFERROR(VLOOKUP(C320,'Consolidated Master Sheet'!B:D,3,0),"")</f>
        <v>91.73</v>
      </c>
      <c r="F320" s="152">
        <f t="shared" si="38"/>
        <v>0</v>
      </c>
      <c r="G320" s="1017">
        <f t="shared" si="39"/>
        <v>0</v>
      </c>
      <c r="H320" s="234">
        <f>IFERROR(VLOOKUP(C320,'Consolidated Master Sheet'!B:H,6,0),"")</f>
        <v>10</v>
      </c>
      <c r="I320" s="234">
        <f>IFERROR(VLOOKUP(C320,'Consolidated Master Sheet'!B:H,7,0),"")</f>
        <v>40</v>
      </c>
      <c r="J320" s="28"/>
      <c r="K320" s="1104">
        <f t="shared" si="37"/>
        <v>0</v>
      </c>
      <c r="L320" s="157"/>
      <c r="M320" s="1029"/>
    </row>
    <row r="321" spans="1:13" ht="15.75">
      <c r="A321" s="157" t="str">
        <f>IF(J321&gt;0,COUNT($J$4:J321),"")</f>
        <v/>
      </c>
      <c r="B321" s="244"/>
      <c r="C321" s="231" t="s">
        <v>7406</v>
      </c>
      <c r="D321" s="232" t="s">
        <v>5799</v>
      </c>
      <c r="E321" s="233">
        <f>IFERROR(VLOOKUP(C321,'Consolidated Master Sheet'!B:D,3,0),"")</f>
        <v>93.92</v>
      </c>
      <c r="F321" s="152">
        <f t="shared" si="38"/>
        <v>0</v>
      </c>
      <c r="G321" s="1017">
        <f t="shared" si="39"/>
        <v>0</v>
      </c>
      <c r="H321" s="234">
        <f>IFERROR(VLOOKUP(C321,'Consolidated Master Sheet'!B:H,6,0),"")</f>
        <v>20</v>
      </c>
      <c r="I321" s="234">
        <f>IFERROR(VLOOKUP(C321,'Consolidated Master Sheet'!B:H,7,0),"")</f>
        <v>40</v>
      </c>
      <c r="J321" s="28"/>
      <c r="K321" s="1104">
        <f t="shared" si="37"/>
        <v>0</v>
      </c>
      <c r="L321" s="157"/>
      <c r="M321" s="1029"/>
    </row>
    <row r="322" spans="1:13" ht="15.75">
      <c r="A322" s="157" t="str">
        <f>IF(J322&gt;0,COUNT($J$4:J322),"")</f>
        <v/>
      </c>
      <c r="B322" s="244"/>
      <c r="C322" s="231" t="s">
        <v>1514</v>
      </c>
      <c r="D322" s="232" t="s">
        <v>5800</v>
      </c>
      <c r="E322" s="233">
        <f>IFERROR(VLOOKUP(C322,'Consolidated Master Sheet'!B:D,3,0),"")</f>
        <v>88.69</v>
      </c>
      <c r="F322" s="152">
        <f t="shared" si="38"/>
        <v>0</v>
      </c>
      <c r="G322" s="1017">
        <f t="shared" si="39"/>
        <v>0</v>
      </c>
      <c r="H322" s="234">
        <f>IFERROR(VLOOKUP(C322,'Consolidated Master Sheet'!B:H,6,0),"")</f>
        <v>20</v>
      </c>
      <c r="I322" s="234">
        <f>IFERROR(VLOOKUP(C322,'Consolidated Master Sheet'!B:H,7,0),"")</f>
        <v>40</v>
      </c>
      <c r="J322" s="28"/>
      <c r="K322" s="1104">
        <f t="shared" si="37"/>
        <v>0</v>
      </c>
      <c r="L322" s="157"/>
      <c r="M322" s="1029"/>
    </row>
    <row r="323" spans="1:13" ht="15.75">
      <c r="A323" s="157" t="str">
        <f>IF(J323&gt;0,COUNT($J$4:J323),"")</f>
        <v/>
      </c>
      <c r="B323" s="244"/>
      <c r="C323" s="231" t="s">
        <v>1515</v>
      </c>
      <c r="D323" s="232" t="s">
        <v>5801</v>
      </c>
      <c r="E323" s="233">
        <f>IFERROR(VLOOKUP(C323,'Consolidated Master Sheet'!B:D,3,0),"")</f>
        <v>88.69</v>
      </c>
      <c r="F323" s="152">
        <f t="shared" si="38"/>
        <v>0</v>
      </c>
      <c r="G323" s="1017">
        <f t="shared" si="39"/>
        <v>0</v>
      </c>
      <c r="H323" s="234">
        <f>IFERROR(VLOOKUP(C323,'Consolidated Master Sheet'!B:H,6,0),"")</f>
        <v>20</v>
      </c>
      <c r="I323" s="234">
        <f>IFERROR(VLOOKUP(C323,'Consolidated Master Sheet'!B:H,7,0),"")</f>
        <v>40</v>
      </c>
      <c r="J323" s="28"/>
      <c r="K323" s="1104">
        <f t="shared" si="37"/>
        <v>0</v>
      </c>
      <c r="L323" s="157"/>
      <c r="M323" s="1029"/>
    </row>
    <row r="324" spans="1:13" ht="15.75">
      <c r="A324" s="157" t="str">
        <f>IF(J324&gt;0,COUNT($J$4:J324),"")</f>
        <v/>
      </c>
      <c r="B324" s="244"/>
      <c r="C324" s="231" t="s">
        <v>1516</v>
      </c>
      <c r="D324" s="232" t="s">
        <v>5802</v>
      </c>
      <c r="E324" s="233">
        <f>IFERROR(VLOOKUP(C324,'Consolidated Master Sheet'!B:D,3,0),"")</f>
        <v>102.81</v>
      </c>
      <c r="F324" s="152">
        <f t="shared" si="38"/>
        <v>0</v>
      </c>
      <c r="G324" s="1017">
        <f t="shared" si="39"/>
        <v>0</v>
      </c>
      <c r="H324" s="234">
        <f>IFERROR(VLOOKUP(C324,'Consolidated Master Sheet'!B:H,6,0),"")</f>
        <v>15</v>
      </c>
      <c r="I324" s="234">
        <f>IFERROR(VLOOKUP(C324,'Consolidated Master Sheet'!B:H,7,0),"")</f>
        <v>30</v>
      </c>
      <c r="J324" s="28"/>
      <c r="K324" s="1104">
        <f t="shared" si="37"/>
        <v>0</v>
      </c>
      <c r="L324" s="157"/>
      <c r="M324" s="1029"/>
    </row>
    <row r="325" spans="1:13" ht="15.75">
      <c r="A325" s="157" t="str">
        <f>IF(J325&gt;0,COUNT($J$4:J325),"")</f>
        <v/>
      </c>
      <c r="B325" s="244"/>
      <c r="C325" s="259" t="s">
        <v>7407</v>
      </c>
      <c r="D325" s="194" t="s">
        <v>5803</v>
      </c>
      <c r="E325" s="268">
        <f>IFERROR(VLOOKUP(C325,'Consolidated Master Sheet'!B:D,3,0),"")</f>
        <v>120.48</v>
      </c>
      <c r="F325" s="153">
        <f t="shared" si="38"/>
        <v>0</v>
      </c>
      <c r="G325" s="1018">
        <f t="shared" si="39"/>
        <v>0</v>
      </c>
      <c r="H325" s="237">
        <f>IFERROR(VLOOKUP(C325,'Consolidated Master Sheet'!B:H,6,0),"")</f>
        <v>1</v>
      </c>
      <c r="I325" s="237">
        <f>IFERROR(VLOOKUP(C325,'Consolidated Master Sheet'!B:H,7,0),"")</f>
        <v>56</v>
      </c>
      <c r="J325" s="29"/>
      <c r="K325" s="1108">
        <f t="shared" si="37"/>
        <v>0</v>
      </c>
      <c r="L325" s="157"/>
      <c r="M325" s="1029"/>
    </row>
    <row r="326" spans="1:13" ht="15.75">
      <c r="A326" s="157" t="str">
        <f>IF(J326&gt;0,COUNT($J$4:J326),"")</f>
        <v/>
      </c>
      <c r="B326" s="244"/>
      <c r="C326" s="249"/>
      <c r="D326" s="250"/>
      <c r="E326" s="251" t="str">
        <f>IFERROR(VLOOKUP(C326,'Consolidated Master Sheet'!B:D,3,0),"")</f>
        <v/>
      </c>
      <c r="F326" s="720">
        <f t="shared" si="38"/>
        <v>0</v>
      </c>
      <c r="G326" s="1707">
        <f t="shared" si="39"/>
        <v>0</v>
      </c>
      <c r="H326" s="200" t="str">
        <f>IFERROR(VLOOKUP(C326,'Consolidated Master Sheet'!B:H,6,0),"")</f>
        <v/>
      </c>
      <c r="I326" s="200" t="str">
        <f>IFERROR(VLOOKUP(C326,'Consolidated Master Sheet'!B:H,7,0),"")</f>
        <v/>
      </c>
      <c r="J326" s="68"/>
      <c r="K326" s="1106"/>
      <c r="L326" s="157"/>
      <c r="M326" s="1029"/>
    </row>
    <row r="327" spans="1:13" ht="15.75">
      <c r="A327" s="157" t="str">
        <f>IF(J327&gt;0,COUNT($J$4:J327),"")</f>
        <v/>
      </c>
      <c r="B327" s="244"/>
      <c r="C327" s="231" t="s">
        <v>7408</v>
      </c>
      <c r="D327" s="232" t="s">
        <v>5756</v>
      </c>
      <c r="E327" s="233">
        <f>IFERROR(VLOOKUP(C327,'Consolidated Master Sheet'!B:D,3,0),"")</f>
        <v>103.31</v>
      </c>
      <c r="F327" s="152">
        <f t="shared" si="38"/>
        <v>0</v>
      </c>
      <c r="G327" s="1017">
        <f t="shared" si="39"/>
        <v>0</v>
      </c>
      <c r="H327" s="234">
        <f>IFERROR(VLOOKUP(C327,'Consolidated Master Sheet'!B:H,6,0),"")</f>
        <v>18</v>
      </c>
      <c r="I327" s="234">
        <f>IFERROR(VLOOKUP(C327,'Consolidated Master Sheet'!B:H,7,0),"")</f>
        <v>36</v>
      </c>
      <c r="J327" s="28"/>
      <c r="K327" s="1104">
        <f t="shared" ref="K327:K367" si="40">IFERROR(J327*G327,0)</f>
        <v>0</v>
      </c>
      <c r="L327" s="157"/>
      <c r="M327" s="1029"/>
    </row>
    <row r="328" spans="1:13" ht="15.75">
      <c r="A328" s="157" t="str">
        <f>IF(J328&gt;0,COUNT($J$4:J328),"")</f>
        <v/>
      </c>
      <c r="B328" s="244"/>
      <c r="C328" s="231" t="s">
        <v>7409</v>
      </c>
      <c r="D328" s="232" t="s">
        <v>5757</v>
      </c>
      <c r="E328" s="233">
        <f>IFERROR(VLOOKUP(C328,'Consolidated Master Sheet'!B:D,3,0),"")</f>
        <v>97.83</v>
      </c>
      <c r="F328" s="152">
        <f t="shared" si="38"/>
        <v>0</v>
      </c>
      <c r="G328" s="1017">
        <f t="shared" si="39"/>
        <v>0</v>
      </c>
      <c r="H328" s="234">
        <f>IFERROR(VLOOKUP(C328,'Consolidated Master Sheet'!B:H,6,0),"")</f>
        <v>15</v>
      </c>
      <c r="I328" s="234">
        <f>IFERROR(VLOOKUP(C328,'Consolidated Master Sheet'!B:H,7,0),"")</f>
        <v>30</v>
      </c>
      <c r="J328" s="28"/>
      <c r="K328" s="1104">
        <f t="shared" si="40"/>
        <v>0</v>
      </c>
      <c r="L328" s="157"/>
      <c r="M328" s="1029"/>
    </row>
    <row r="329" spans="1:13" ht="15.75">
      <c r="A329" s="157" t="str">
        <f>IF(J329&gt;0,COUNT($J$4:J329),"")</f>
        <v/>
      </c>
      <c r="B329" s="244"/>
      <c r="C329" s="258" t="s">
        <v>1484</v>
      </c>
      <c r="D329" s="232" t="s">
        <v>5758</v>
      </c>
      <c r="E329" s="262">
        <f>IFERROR(VLOOKUP(C329,'Consolidated Master Sheet'!B:D,3,0),"")</f>
        <v>97.83</v>
      </c>
      <c r="F329" s="152">
        <f t="shared" si="38"/>
        <v>0</v>
      </c>
      <c r="G329" s="1017">
        <f t="shared" si="39"/>
        <v>0</v>
      </c>
      <c r="H329" s="234">
        <f>IFERROR(VLOOKUP(C329,'Consolidated Master Sheet'!B:H,6,0),"")</f>
        <v>12</v>
      </c>
      <c r="I329" s="234">
        <f>IFERROR(VLOOKUP(C329,'Consolidated Master Sheet'!B:H,7,0),"")</f>
        <v>24</v>
      </c>
      <c r="J329" s="28"/>
      <c r="K329" s="1104">
        <f t="shared" si="40"/>
        <v>0</v>
      </c>
      <c r="L329" s="157"/>
      <c r="M329" s="1029"/>
    </row>
    <row r="330" spans="1:13" ht="15.75">
      <c r="A330" s="157" t="str">
        <f>IF(J330&gt;0,COUNT($J$4:J330),"")</f>
        <v/>
      </c>
      <c r="B330" s="244"/>
      <c r="C330" s="231" t="s">
        <v>1485</v>
      </c>
      <c r="D330" s="232" t="s">
        <v>5759</v>
      </c>
      <c r="E330" s="233">
        <f>IFERROR(VLOOKUP(C330,'Consolidated Master Sheet'!B:D,3,0),"")</f>
        <v>120.49</v>
      </c>
      <c r="F330" s="152">
        <f t="shared" si="38"/>
        <v>0</v>
      </c>
      <c r="G330" s="1017">
        <f t="shared" si="39"/>
        <v>0</v>
      </c>
      <c r="H330" s="234">
        <f>IFERROR(VLOOKUP(C330,'Consolidated Master Sheet'!B:H,6,0),"")</f>
        <v>12</v>
      </c>
      <c r="I330" s="234">
        <f>IFERROR(VLOOKUP(C330,'Consolidated Master Sheet'!B:H,7,0),"")</f>
        <v>24</v>
      </c>
      <c r="J330" s="28"/>
      <c r="K330" s="1104">
        <f t="shared" si="40"/>
        <v>0</v>
      </c>
      <c r="L330" s="157"/>
      <c r="M330" s="1029"/>
    </row>
    <row r="331" spans="1:13" ht="15.75">
      <c r="A331" s="157" t="str">
        <f>IF(J331&gt;0,COUNT($J$4:J331),"")</f>
        <v/>
      </c>
      <c r="B331" s="244"/>
      <c r="C331" s="231" t="s">
        <v>7410</v>
      </c>
      <c r="D331" s="232" t="s">
        <v>7411</v>
      </c>
      <c r="E331" s="233">
        <f>IFERROR(VLOOKUP(C331,'Consolidated Master Sheet'!B:D,3,0),"")</f>
        <v>188.27</v>
      </c>
      <c r="F331" s="152">
        <f t="shared" si="38"/>
        <v>0</v>
      </c>
      <c r="G331" s="1017">
        <f t="shared" si="39"/>
        <v>0</v>
      </c>
      <c r="H331" s="234">
        <f>IFERROR(VLOOKUP(C331,'Consolidated Master Sheet'!B:H,6,0),"")</f>
        <v>8</v>
      </c>
      <c r="I331" s="234">
        <f>IFERROR(VLOOKUP(C331,'Consolidated Master Sheet'!B:H,7,0),"")</f>
        <v>32</v>
      </c>
      <c r="J331" s="28"/>
      <c r="K331" s="1104">
        <f t="shared" si="40"/>
        <v>0</v>
      </c>
      <c r="L331" s="157"/>
      <c r="M331" s="1029"/>
    </row>
    <row r="332" spans="1:13" ht="15.75">
      <c r="A332" s="157" t="str">
        <f>IF(J332&gt;0,COUNT($J$4:J332),"")</f>
        <v/>
      </c>
      <c r="B332" s="244"/>
      <c r="C332" s="270"/>
      <c r="D332" s="271"/>
      <c r="E332" s="269" t="str">
        <f>IFERROR(VLOOKUP(C332,'Consolidated Master Sheet'!B:D,3,0),"")</f>
        <v/>
      </c>
      <c r="F332" s="720">
        <f t="shared" si="38"/>
        <v>0</v>
      </c>
      <c r="G332" s="1707">
        <f t="shared" si="39"/>
        <v>0</v>
      </c>
      <c r="H332" s="200" t="str">
        <f>IFERROR(VLOOKUP(C332,'Consolidated Master Sheet'!B:H,6,0),"")</f>
        <v/>
      </c>
      <c r="I332" s="200" t="str">
        <f>IFERROR(VLOOKUP(C332,'Consolidated Master Sheet'!B:H,7,0),"")</f>
        <v/>
      </c>
      <c r="J332" s="68"/>
      <c r="K332" s="1106"/>
      <c r="L332" s="157"/>
      <c r="M332" s="1029"/>
    </row>
    <row r="333" spans="1:13" ht="15.75">
      <c r="A333" s="157" t="str">
        <f>IF(J333&gt;0,COUNT($J$4:J333),"")</f>
        <v/>
      </c>
      <c r="B333" s="244"/>
      <c r="C333" s="231" t="s">
        <v>7412</v>
      </c>
      <c r="D333" s="232" t="s">
        <v>5804</v>
      </c>
      <c r="E333" s="233">
        <f>IFERROR(VLOOKUP(C333,'Consolidated Master Sheet'!B:D,3,0),"")</f>
        <v>120.49</v>
      </c>
      <c r="F333" s="152">
        <f t="shared" si="38"/>
        <v>0</v>
      </c>
      <c r="G333" s="1017">
        <f t="shared" si="39"/>
        <v>0</v>
      </c>
      <c r="H333" s="234">
        <f>IFERROR(VLOOKUP(C333,'Consolidated Master Sheet'!B:H,6,0),"")</f>
        <v>15</v>
      </c>
      <c r="I333" s="234">
        <f>IFERROR(VLOOKUP(C333,'Consolidated Master Sheet'!B:H,7,0),"")</f>
        <v>60</v>
      </c>
      <c r="J333" s="28"/>
      <c r="K333" s="1104">
        <f t="shared" si="40"/>
        <v>0</v>
      </c>
      <c r="L333" s="157"/>
      <c r="M333" s="1029"/>
    </row>
    <row r="334" spans="1:13" ht="15.75">
      <c r="A334" s="157" t="str">
        <f>IF(J334&gt;0,COUNT($J$4:J334),"")</f>
        <v/>
      </c>
      <c r="B334" s="244"/>
      <c r="C334" s="231" t="s">
        <v>7413</v>
      </c>
      <c r="D334" s="232" t="s">
        <v>5805</v>
      </c>
      <c r="E334" s="233">
        <f>IFERROR(VLOOKUP(C334,'Consolidated Master Sheet'!B:D,3,0),"")</f>
        <v>120.49</v>
      </c>
      <c r="F334" s="152">
        <f t="shared" si="38"/>
        <v>0</v>
      </c>
      <c r="G334" s="1017">
        <f t="shared" si="39"/>
        <v>0</v>
      </c>
      <c r="H334" s="234">
        <f>IFERROR(VLOOKUP(C334,'Consolidated Master Sheet'!B:H,6,0),"")</f>
        <v>12</v>
      </c>
      <c r="I334" s="234">
        <f>IFERROR(VLOOKUP(C334,'Consolidated Master Sheet'!B:H,7,0),"")</f>
        <v>24</v>
      </c>
      <c r="J334" s="28"/>
      <c r="K334" s="1104">
        <f t="shared" si="40"/>
        <v>0</v>
      </c>
      <c r="L334" s="157"/>
      <c r="M334" s="1029"/>
    </row>
    <row r="335" spans="1:13" ht="15.75">
      <c r="A335" s="157" t="str">
        <f>IF(J335&gt;0,COUNT($J$4:J335),"")</f>
        <v/>
      </c>
      <c r="B335" s="244"/>
      <c r="C335" s="231" t="s">
        <v>7414</v>
      </c>
      <c r="D335" s="232" t="s">
        <v>5806</v>
      </c>
      <c r="E335" s="233">
        <f>IFERROR(VLOOKUP(C335,'Consolidated Master Sheet'!B:D,3,0),"")</f>
        <v>192.13</v>
      </c>
      <c r="F335" s="152">
        <f t="shared" si="38"/>
        <v>0</v>
      </c>
      <c r="G335" s="1017">
        <f t="shared" si="39"/>
        <v>0</v>
      </c>
      <c r="H335" s="234">
        <f>IFERROR(VLOOKUP(C335,'Consolidated Master Sheet'!B:H,6,0),"")</f>
        <v>15</v>
      </c>
      <c r="I335" s="234">
        <f>IFERROR(VLOOKUP(C335,'Consolidated Master Sheet'!B:H,7,0),"")</f>
        <v>30</v>
      </c>
      <c r="J335" s="28"/>
      <c r="K335" s="1104">
        <f t="shared" si="40"/>
        <v>0</v>
      </c>
      <c r="L335" s="157"/>
      <c r="M335" s="1029"/>
    </row>
    <row r="336" spans="1:13" ht="15.75">
      <c r="A336" s="157" t="str">
        <f>IF(J336&gt;0,COUNT($J$4:J336),"")</f>
        <v/>
      </c>
      <c r="B336" s="244"/>
      <c r="C336" s="264" t="s">
        <v>7415</v>
      </c>
      <c r="D336" s="272" t="s">
        <v>5807</v>
      </c>
      <c r="E336" s="262">
        <f>IFERROR(VLOOKUP(C336,'Consolidated Master Sheet'!B:D,3,0),"")</f>
        <v>120.48</v>
      </c>
      <c r="F336" s="152">
        <f t="shared" si="38"/>
        <v>0</v>
      </c>
      <c r="G336" s="1017">
        <f t="shared" si="39"/>
        <v>0</v>
      </c>
      <c r="H336" s="234">
        <f>IFERROR(VLOOKUP(C336,'Consolidated Master Sheet'!B:H,6,0),"")</f>
        <v>12</v>
      </c>
      <c r="I336" s="234">
        <f>IFERROR(VLOOKUP(C336,'Consolidated Master Sheet'!B:H,7,0),"")</f>
        <v>24</v>
      </c>
      <c r="J336" s="28"/>
      <c r="K336" s="1104">
        <f t="shared" si="40"/>
        <v>0</v>
      </c>
      <c r="L336" s="157"/>
      <c r="M336" s="1029"/>
    </row>
    <row r="337" spans="1:13" ht="15.75">
      <c r="A337" s="157" t="str">
        <f>IF(J337&gt;0,COUNT($J$4:J337),"")</f>
        <v/>
      </c>
      <c r="B337" s="244"/>
      <c r="C337" s="258" t="s">
        <v>7416</v>
      </c>
      <c r="D337" s="232" t="s">
        <v>5808</v>
      </c>
      <c r="E337" s="262">
        <f>IFERROR(VLOOKUP(C337,'Consolidated Master Sheet'!B:D,3,0),"")</f>
        <v>120.49</v>
      </c>
      <c r="F337" s="152">
        <f t="shared" si="38"/>
        <v>0</v>
      </c>
      <c r="G337" s="1017">
        <f t="shared" si="39"/>
        <v>0</v>
      </c>
      <c r="H337" s="234">
        <f>IFERROR(VLOOKUP(C337,'Consolidated Master Sheet'!B:H,6,0),"")</f>
        <v>15</v>
      </c>
      <c r="I337" s="234">
        <f>IFERROR(VLOOKUP(C337,'Consolidated Master Sheet'!B:H,7,0),"")</f>
        <v>60</v>
      </c>
      <c r="J337" s="28"/>
      <c r="K337" s="1104">
        <f t="shared" si="40"/>
        <v>0</v>
      </c>
      <c r="L337" s="157"/>
      <c r="M337" s="1029"/>
    </row>
    <row r="338" spans="1:13" ht="15.75">
      <c r="A338" s="157" t="str">
        <f>IF(J338&gt;0,COUNT($J$4:J338),"")</f>
        <v/>
      </c>
      <c r="B338" s="244"/>
      <c r="C338" s="231" t="s">
        <v>7417</v>
      </c>
      <c r="D338" s="232" t="s">
        <v>5809</v>
      </c>
      <c r="E338" s="233">
        <f>IFERROR(VLOOKUP(C338,'Consolidated Master Sheet'!B:D,3,0),"")</f>
        <v>120.48</v>
      </c>
      <c r="F338" s="152">
        <f t="shared" si="38"/>
        <v>0</v>
      </c>
      <c r="G338" s="1017">
        <f t="shared" si="39"/>
        <v>0</v>
      </c>
      <c r="H338" s="234">
        <f>IFERROR(VLOOKUP(C338,'Consolidated Master Sheet'!B:H,6,0),"")</f>
        <v>12</v>
      </c>
      <c r="I338" s="234">
        <f>IFERROR(VLOOKUP(C338,'Consolidated Master Sheet'!B:H,7,0),"")</f>
        <v>24</v>
      </c>
      <c r="J338" s="28"/>
      <c r="K338" s="1104">
        <f t="shared" si="40"/>
        <v>0</v>
      </c>
      <c r="L338" s="157"/>
      <c r="M338" s="1029"/>
    </row>
    <row r="339" spans="1:13" ht="15.75">
      <c r="A339" s="157" t="str">
        <f>IF(J339&gt;0,COUNT($J$4:J339),"")</f>
        <v/>
      </c>
      <c r="B339" s="244"/>
      <c r="C339" s="231" t="s">
        <v>1517</v>
      </c>
      <c r="D339" s="232" t="s">
        <v>5810</v>
      </c>
      <c r="E339" s="233">
        <f>IFERROR(VLOOKUP(C339,'Consolidated Master Sheet'!B:D,3,0),"")</f>
        <v>120.48</v>
      </c>
      <c r="F339" s="152">
        <f t="shared" si="38"/>
        <v>0</v>
      </c>
      <c r="G339" s="1017">
        <f t="shared" si="39"/>
        <v>0</v>
      </c>
      <c r="H339" s="234">
        <f>IFERROR(VLOOKUP(C339,'Consolidated Master Sheet'!B:H,6,0),"")</f>
        <v>15</v>
      </c>
      <c r="I339" s="234">
        <f>IFERROR(VLOOKUP(C339,'Consolidated Master Sheet'!B:H,7,0),"")</f>
        <v>30</v>
      </c>
      <c r="J339" s="28"/>
      <c r="K339" s="1104">
        <f t="shared" si="40"/>
        <v>0</v>
      </c>
      <c r="L339" s="157"/>
      <c r="M339" s="1029"/>
    </row>
    <row r="340" spans="1:13" ht="15.75">
      <c r="A340" s="157" t="str">
        <f>IF(J340&gt;0,COUNT($J$4:J340),"")</f>
        <v/>
      </c>
      <c r="B340" s="244"/>
      <c r="C340" s="231" t="s">
        <v>1518</v>
      </c>
      <c r="D340" s="232" t="s">
        <v>5811</v>
      </c>
      <c r="E340" s="233">
        <f>IFERROR(VLOOKUP(C340,'Consolidated Master Sheet'!B:D,3,0),"")</f>
        <v>120.48</v>
      </c>
      <c r="F340" s="152">
        <f t="shared" si="38"/>
        <v>0</v>
      </c>
      <c r="G340" s="1017">
        <f t="shared" si="39"/>
        <v>0</v>
      </c>
      <c r="H340" s="234">
        <f>IFERROR(VLOOKUP(C340,'Consolidated Master Sheet'!B:H,6,0),"")</f>
        <v>12</v>
      </c>
      <c r="I340" s="234">
        <f>IFERROR(VLOOKUP(C340,'Consolidated Master Sheet'!B:H,7,0),"")</f>
        <v>24</v>
      </c>
      <c r="J340" s="28"/>
      <c r="K340" s="1104">
        <f t="shared" si="40"/>
        <v>0</v>
      </c>
      <c r="L340" s="157"/>
      <c r="M340" s="1029"/>
    </row>
    <row r="341" spans="1:13" ht="15.75">
      <c r="A341" s="157" t="str">
        <f>IF(J341&gt;0,COUNT($J$4:J341),"")</f>
        <v/>
      </c>
      <c r="B341" s="244"/>
      <c r="C341" s="231" t="s">
        <v>1519</v>
      </c>
      <c r="D341" s="232" t="s">
        <v>5812</v>
      </c>
      <c r="E341" s="233">
        <f>IFERROR(VLOOKUP(C341,'Consolidated Master Sheet'!B:D,3,0),"")</f>
        <v>120.48</v>
      </c>
      <c r="F341" s="152">
        <f t="shared" si="38"/>
        <v>0</v>
      </c>
      <c r="G341" s="1017">
        <f t="shared" si="39"/>
        <v>0</v>
      </c>
      <c r="H341" s="234">
        <f>IFERROR(VLOOKUP(C341,'Consolidated Master Sheet'!B:H,6,0),"")</f>
        <v>12</v>
      </c>
      <c r="I341" s="234">
        <f>IFERROR(VLOOKUP(C341,'Consolidated Master Sheet'!B:H,7,0),"")</f>
        <v>24</v>
      </c>
      <c r="J341" s="28"/>
      <c r="K341" s="1104">
        <f t="shared" si="40"/>
        <v>0</v>
      </c>
      <c r="L341" s="157"/>
      <c r="M341" s="1029"/>
    </row>
    <row r="342" spans="1:13" ht="15.75">
      <c r="A342" s="157" t="str">
        <f>IF(J342&gt;0,COUNT($J$4:J342),"")</f>
        <v/>
      </c>
      <c r="B342" s="244"/>
      <c r="C342" s="231" t="s">
        <v>7418</v>
      </c>
      <c r="D342" s="232" t="s">
        <v>5813</v>
      </c>
      <c r="E342" s="262">
        <f>IFERROR(VLOOKUP(C342,'Consolidated Master Sheet'!B:D,3,0),"")</f>
        <v>120.48</v>
      </c>
      <c r="F342" s="152">
        <f t="shared" si="38"/>
        <v>0</v>
      </c>
      <c r="G342" s="1017">
        <f t="shared" si="39"/>
        <v>0</v>
      </c>
      <c r="H342" s="234">
        <f>IFERROR(VLOOKUP(C342,'Consolidated Master Sheet'!B:H,6,0),"")</f>
        <v>12</v>
      </c>
      <c r="I342" s="234">
        <f>IFERROR(VLOOKUP(C342,'Consolidated Master Sheet'!B:H,7,0),"")</f>
        <v>24</v>
      </c>
      <c r="J342" s="28"/>
      <c r="K342" s="1104">
        <f t="shared" si="40"/>
        <v>0</v>
      </c>
      <c r="L342" s="157"/>
      <c r="M342" s="1029"/>
    </row>
    <row r="343" spans="1:13" ht="15.75">
      <c r="A343" s="157" t="str">
        <f>IF(J343&gt;0,COUNT($J$4:J343),"")</f>
        <v/>
      </c>
      <c r="B343" s="244"/>
      <c r="C343" s="264" t="s">
        <v>1520</v>
      </c>
      <c r="D343" s="272" t="s">
        <v>5814</v>
      </c>
      <c r="E343" s="262">
        <f>IFERROR(VLOOKUP(C343,'Consolidated Master Sheet'!B:D,3,0),"")</f>
        <v>120.48</v>
      </c>
      <c r="F343" s="152">
        <f t="shared" si="38"/>
        <v>0</v>
      </c>
      <c r="G343" s="1017">
        <f t="shared" si="39"/>
        <v>0</v>
      </c>
      <c r="H343" s="234">
        <f>IFERROR(VLOOKUP(C343,'Consolidated Master Sheet'!B:H,6,0),"")</f>
        <v>12</v>
      </c>
      <c r="I343" s="234">
        <f>IFERROR(VLOOKUP(C343,'Consolidated Master Sheet'!B:H,7,0),"")</f>
        <v>24</v>
      </c>
      <c r="J343" s="28"/>
      <c r="K343" s="1104">
        <f t="shared" si="40"/>
        <v>0</v>
      </c>
      <c r="L343" s="157"/>
      <c r="M343" s="1029"/>
    </row>
    <row r="344" spans="1:13" ht="15.75">
      <c r="A344" s="157" t="str">
        <f>IF(J344&gt;0,COUNT($J$4:J344),"")</f>
        <v/>
      </c>
      <c r="B344" s="244"/>
      <c r="C344" s="264" t="s">
        <v>1521</v>
      </c>
      <c r="D344" s="272" t="s">
        <v>5815</v>
      </c>
      <c r="E344" s="262">
        <f>IFERROR(VLOOKUP(C344,'Consolidated Master Sheet'!B:D,3,0),"")</f>
        <v>103.31</v>
      </c>
      <c r="F344" s="152">
        <f t="shared" si="38"/>
        <v>0</v>
      </c>
      <c r="G344" s="1017">
        <f t="shared" si="39"/>
        <v>0</v>
      </c>
      <c r="H344" s="234">
        <f>IFERROR(VLOOKUP(C344,'Consolidated Master Sheet'!B:H,6,0),"")</f>
        <v>12</v>
      </c>
      <c r="I344" s="234">
        <f>IFERROR(VLOOKUP(C344,'Consolidated Master Sheet'!B:H,7,0),"")</f>
        <v>24</v>
      </c>
      <c r="J344" s="28"/>
      <c r="K344" s="1104">
        <f t="shared" si="40"/>
        <v>0</v>
      </c>
      <c r="L344" s="157"/>
      <c r="M344" s="1029"/>
    </row>
    <row r="345" spans="1:13" ht="15.75">
      <c r="A345" s="157" t="str">
        <f>IF(J345&gt;0,COUNT($J$4:J345),"")</f>
        <v/>
      </c>
      <c r="B345" s="244"/>
      <c r="C345" s="231" t="s">
        <v>1522</v>
      </c>
      <c r="D345" s="273" t="s">
        <v>5816</v>
      </c>
      <c r="E345" s="233">
        <f>IFERROR(VLOOKUP(C345,'Consolidated Master Sheet'!B:D,3,0),"")</f>
        <v>162.88999999999999</v>
      </c>
      <c r="F345" s="152">
        <f t="shared" si="38"/>
        <v>0</v>
      </c>
      <c r="G345" s="1017">
        <f t="shared" si="39"/>
        <v>0</v>
      </c>
      <c r="H345" s="234">
        <f>IFERROR(VLOOKUP(C345,'Consolidated Master Sheet'!B:H,6,0),"")</f>
        <v>12</v>
      </c>
      <c r="I345" s="234">
        <f>IFERROR(VLOOKUP(C345,'Consolidated Master Sheet'!B:H,7,0),"")</f>
        <v>24</v>
      </c>
      <c r="J345" s="28"/>
      <c r="K345" s="1104">
        <f t="shared" si="40"/>
        <v>0</v>
      </c>
      <c r="L345" s="157"/>
      <c r="M345" s="1029"/>
    </row>
    <row r="346" spans="1:13" ht="15.75">
      <c r="A346" s="157" t="str">
        <f>IF(J346&gt;0,COUNT($J$4:J346),"")</f>
        <v/>
      </c>
      <c r="B346" s="244"/>
      <c r="C346" s="258" t="s">
        <v>1523</v>
      </c>
      <c r="D346" s="232" t="s">
        <v>5817</v>
      </c>
      <c r="E346" s="262">
        <f>IFERROR(VLOOKUP(C346,'Consolidated Master Sheet'!B:D,3,0),"")</f>
        <v>162.88999999999999</v>
      </c>
      <c r="F346" s="152">
        <f t="shared" si="38"/>
        <v>0</v>
      </c>
      <c r="G346" s="1017">
        <f t="shared" si="39"/>
        <v>0</v>
      </c>
      <c r="H346" s="234">
        <f>IFERROR(VLOOKUP(C346,'Consolidated Master Sheet'!B:H,6,0),"")</f>
        <v>12</v>
      </c>
      <c r="I346" s="234">
        <f>IFERROR(VLOOKUP(C346,'Consolidated Master Sheet'!B:H,7,0),"")</f>
        <v>24</v>
      </c>
      <c r="J346" s="28"/>
      <c r="K346" s="1104">
        <f t="shared" si="40"/>
        <v>0</v>
      </c>
      <c r="L346" s="157"/>
      <c r="M346" s="1029"/>
    </row>
    <row r="347" spans="1:13" ht="15.75">
      <c r="A347" s="157" t="str">
        <f>IF(J347&gt;0,COUNT($J$4:J347),"")</f>
        <v/>
      </c>
      <c r="B347" s="244"/>
      <c r="C347" s="235" t="s">
        <v>7419</v>
      </c>
      <c r="D347" s="194" t="s">
        <v>5818</v>
      </c>
      <c r="E347" s="236">
        <f>IFERROR(VLOOKUP(C347,'Consolidated Master Sheet'!B:D,3,0),"")</f>
        <v>188.27</v>
      </c>
      <c r="F347" s="153">
        <f t="shared" si="38"/>
        <v>0</v>
      </c>
      <c r="G347" s="1018">
        <f t="shared" si="39"/>
        <v>0</v>
      </c>
      <c r="H347" s="237">
        <f>IFERROR(VLOOKUP(C347,'Consolidated Master Sheet'!B:H,6,0),"")</f>
        <v>15</v>
      </c>
      <c r="I347" s="237">
        <f>IFERROR(VLOOKUP(C347,'Consolidated Master Sheet'!B:H,7,0),"")</f>
        <v>30</v>
      </c>
      <c r="J347" s="29"/>
      <c r="K347" s="1108">
        <f t="shared" si="40"/>
        <v>0</v>
      </c>
      <c r="L347" s="157"/>
      <c r="M347" s="1029"/>
    </row>
    <row r="348" spans="1:13" ht="15.75">
      <c r="A348" s="157" t="str">
        <f>IF(J348&gt;0,COUNT($J$4:J348),"")</f>
        <v/>
      </c>
      <c r="B348" s="244"/>
      <c r="C348" s="249"/>
      <c r="D348" s="250"/>
      <c r="E348" s="251" t="str">
        <f>IFERROR(VLOOKUP(C348,'Consolidated Master Sheet'!B:D,3,0),"")</f>
        <v/>
      </c>
      <c r="F348" s="720">
        <f t="shared" si="38"/>
        <v>0</v>
      </c>
      <c r="G348" s="1707">
        <f t="shared" si="39"/>
        <v>0</v>
      </c>
      <c r="H348" s="200" t="str">
        <f>IFERROR(VLOOKUP(C348,'Consolidated Master Sheet'!B:H,6,0),"")</f>
        <v/>
      </c>
      <c r="I348" s="200" t="str">
        <f>IFERROR(VLOOKUP(C348,'Consolidated Master Sheet'!B:H,7,0),"")</f>
        <v/>
      </c>
      <c r="J348" s="68"/>
      <c r="K348" s="1106"/>
      <c r="L348" s="157"/>
      <c r="M348" s="1029"/>
    </row>
    <row r="349" spans="1:13" ht="15.75">
      <c r="A349" s="157" t="str">
        <f>IF(J349&gt;0,COUNT($J$4:J349),"")</f>
        <v/>
      </c>
      <c r="B349" s="244"/>
      <c r="C349" s="231" t="s">
        <v>7420</v>
      </c>
      <c r="D349" s="232" t="s">
        <v>5760</v>
      </c>
      <c r="E349" s="233">
        <f>IFERROR(VLOOKUP(C349,'Consolidated Master Sheet'!B:D,3,0),"")</f>
        <v>153.1</v>
      </c>
      <c r="F349" s="152">
        <f t="shared" si="38"/>
        <v>0</v>
      </c>
      <c r="G349" s="1017">
        <f t="shared" si="39"/>
        <v>0</v>
      </c>
      <c r="H349" s="234">
        <f>IFERROR(VLOOKUP(C349,'Consolidated Master Sheet'!B:H,6,0),"")</f>
        <v>6</v>
      </c>
      <c r="I349" s="234">
        <f>IFERROR(VLOOKUP(C349,'Consolidated Master Sheet'!B:H,7,0),"")</f>
        <v>12</v>
      </c>
      <c r="J349" s="28"/>
      <c r="K349" s="1104">
        <f t="shared" si="40"/>
        <v>0</v>
      </c>
      <c r="L349" s="157"/>
      <c r="M349" s="1029"/>
    </row>
    <row r="350" spans="1:13" ht="15.75">
      <c r="A350" s="157" t="str">
        <f>IF(J350&gt;0,COUNT($J$4:J350),"")</f>
        <v/>
      </c>
      <c r="B350" s="244"/>
      <c r="C350" s="231" t="s">
        <v>1486</v>
      </c>
      <c r="D350" s="232" t="s">
        <v>5761</v>
      </c>
      <c r="E350" s="233">
        <f>IFERROR(VLOOKUP(C350,'Consolidated Master Sheet'!B:D,3,0),"")</f>
        <v>153.11000000000001</v>
      </c>
      <c r="F350" s="152">
        <f t="shared" si="38"/>
        <v>0</v>
      </c>
      <c r="G350" s="1017">
        <f t="shared" si="39"/>
        <v>0</v>
      </c>
      <c r="H350" s="234">
        <f>IFERROR(VLOOKUP(C350,'Consolidated Master Sheet'!B:H,6,0),"")</f>
        <v>6</v>
      </c>
      <c r="I350" s="234">
        <f>IFERROR(VLOOKUP(C350,'Consolidated Master Sheet'!B:H,7,0),"")</f>
        <v>12</v>
      </c>
      <c r="J350" s="28"/>
      <c r="K350" s="1104">
        <f t="shared" si="40"/>
        <v>0</v>
      </c>
      <c r="L350" s="157"/>
      <c r="M350" s="1029"/>
    </row>
    <row r="351" spans="1:13" ht="15.75">
      <c r="A351" s="157" t="str">
        <f>IF(J351&gt;0,COUNT($J$4:J351),"")</f>
        <v/>
      </c>
      <c r="B351" s="244"/>
      <c r="C351" s="258" t="s">
        <v>1487</v>
      </c>
      <c r="D351" s="232" t="s">
        <v>5762</v>
      </c>
      <c r="E351" s="262">
        <f>IFERROR(VLOOKUP(C351,'Consolidated Master Sheet'!B:D,3,0),"")</f>
        <v>153.11000000000001</v>
      </c>
      <c r="F351" s="152">
        <f t="shared" si="38"/>
        <v>0</v>
      </c>
      <c r="G351" s="1017">
        <f t="shared" si="39"/>
        <v>0</v>
      </c>
      <c r="H351" s="234">
        <f>IFERROR(VLOOKUP(C351,'Consolidated Master Sheet'!B:H,6,0),"")</f>
        <v>6</v>
      </c>
      <c r="I351" s="234">
        <f>IFERROR(VLOOKUP(C351,'Consolidated Master Sheet'!B:H,7,0),"")</f>
        <v>12</v>
      </c>
      <c r="J351" s="28"/>
      <c r="K351" s="1104">
        <f t="shared" si="40"/>
        <v>0</v>
      </c>
      <c r="L351" s="157"/>
      <c r="M351" s="1029"/>
    </row>
    <row r="352" spans="1:13" ht="15.75">
      <c r="A352" s="157" t="str">
        <f>IF(J352&gt;0,COUNT($J$4:J352),"")</f>
        <v/>
      </c>
      <c r="B352" s="244"/>
      <c r="C352" s="231" t="s">
        <v>1488</v>
      </c>
      <c r="D352" s="232" t="s">
        <v>5763</v>
      </c>
      <c r="E352" s="233">
        <f>IFERROR(VLOOKUP(C352,'Consolidated Master Sheet'!B:D,3,0),"")</f>
        <v>161.85</v>
      </c>
      <c r="F352" s="152">
        <f t="shared" si="38"/>
        <v>0</v>
      </c>
      <c r="G352" s="1017">
        <f t="shared" si="39"/>
        <v>0</v>
      </c>
      <c r="H352" s="234">
        <f>IFERROR(VLOOKUP(C352,'Consolidated Master Sheet'!B:H,6,0),"")</f>
        <v>6</v>
      </c>
      <c r="I352" s="234">
        <f>IFERROR(VLOOKUP(C352,'Consolidated Master Sheet'!B:H,7,0),"")</f>
        <v>12</v>
      </c>
      <c r="J352" s="28"/>
      <c r="K352" s="1104">
        <f t="shared" si="40"/>
        <v>0</v>
      </c>
      <c r="L352" s="157"/>
      <c r="M352" s="1029"/>
    </row>
    <row r="353" spans="1:13" ht="15.75">
      <c r="A353" s="157" t="str">
        <f>IF(J353&gt;0,COUNT($J$4:J353),"")</f>
        <v/>
      </c>
      <c r="B353" s="244"/>
      <c r="C353" s="231" t="s">
        <v>1489</v>
      </c>
      <c r="D353" s="232" t="s">
        <v>5764</v>
      </c>
      <c r="E353" s="233">
        <f>IFERROR(VLOOKUP(C353,'Consolidated Master Sheet'!B:D,3,0),"")</f>
        <v>161.85</v>
      </c>
      <c r="F353" s="152">
        <f t="shared" si="38"/>
        <v>0</v>
      </c>
      <c r="G353" s="1017">
        <f t="shared" si="39"/>
        <v>0</v>
      </c>
      <c r="H353" s="234">
        <f>IFERROR(VLOOKUP(C353,'Consolidated Master Sheet'!B:H,6,0),"")</f>
        <v>8</v>
      </c>
      <c r="I353" s="234">
        <f>IFERROR(VLOOKUP(C353,'Consolidated Master Sheet'!B:H,7,0),"")</f>
        <v>16</v>
      </c>
      <c r="J353" s="28"/>
      <c r="K353" s="1104">
        <f t="shared" si="40"/>
        <v>0</v>
      </c>
      <c r="L353" s="157"/>
      <c r="M353" s="1029"/>
    </row>
    <row r="354" spans="1:13" ht="15.75">
      <c r="A354" s="157" t="str">
        <f>IF(J354&gt;0,COUNT($J$4:J354),"")</f>
        <v/>
      </c>
      <c r="B354" s="244"/>
      <c r="C354" s="231" t="s">
        <v>7421</v>
      </c>
      <c r="D354" s="232" t="s">
        <v>7422</v>
      </c>
      <c r="E354" s="233">
        <f>IFERROR(VLOOKUP(C354,'Consolidated Master Sheet'!B:D,3,0),"")</f>
        <v>422.57</v>
      </c>
      <c r="F354" s="152">
        <f t="shared" si="38"/>
        <v>0</v>
      </c>
      <c r="G354" s="1017">
        <f t="shared" si="39"/>
        <v>0</v>
      </c>
      <c r="H354" s="234">
        <f>IFERROR(VLOOKUP(C354,'Consolidated Master Sheet'!B:H,6,0),"")</f>
        <v>6</v>
      </c>
      <c r="I354" s="234">
        <f>IFERROR(VLOOKUP(C354,'Consolidated Master Sheet'!B:H,7,0),"")</f>
        <v>12</v>
      </c>
      <c r="J354" s="28"/>
      <c r="K354" s="1104">
        <f t="shared" si="40"/>
        <v>0</v>
      </c>
      <c r="L354" s="157"/>
      <c r="M354" s="1029"/>
    </row>
    <row r="355" spans="1:13" ht="15.75">
      <c r="A355" s="157" t="str">
        <f>IF(J355&gt;0,COUNT($J$4:J355),"")</f>
        <v/>
      </c>
      <c r="B355" s="244"/>
      <c r="C355" s="249"/>
      <c r="D355" s="250"/>
      <c r="E355" s="251" t="str">
        <f>IFERROR(VLOOKUP(C355,'Consolidated Master Sheet'!B:D,3,0),"")</f>
        <v/>
      </c>
      <c r="F355" s="720">
        <f t="shared" si="38"/>
        <v>0</v>
      </c>
      <c r="G355" s="1707">
        <f t="shared" si="39"/>
        <v>0</v>
      </c>
      <c r="H355" s="200" t="str">
        <f>IFERROR(VLOOKUP(C355,'Consolidated Master Sheet'!B:H,6,0),"")</f>
        <v/>
      </c>
      <c r="I355" s="200" t="str">
        <f>IFERROR(VLOOKUP(C355,'Consolidated Master Sheet'!B:H,7,0),"")</f>
        <v/>
      </c>
      <c r="J355" s="68"/>
      <c r="K355" s="1106"/>
      <c r="L355" s="157"/>
      <c r="M355" s="1029"/>
    </row>
    <row r="356" spans="1:13" ht="15.75">
      <c r="A356" s="157" t="str">
        <f>IF(J356&gt;0,COUNT($J$4:J356),"")</f>
        <v/>
      </c>
      <c r="B356" s="244"/>
      <c r="C356" s="228" t="s">
        <v>7423</v>
      </c>
      <c r="D356" s="187" t="s">
        <v>5819</v>
      </c>
      <c r="E356" s="229">
        <f>IFERROR(VLOOKUP(C356,'Consolidated Master Sheet'!B:D,3,0),"")</f>
        <v>188.27</v>
      </c>
      <c r="F356" s="151">
        <f t="shared" si="38"/>
        <v>0</v>
      </c>
      <c r="G356" s="1020">
        <f t="shared" si="39"/>
        <v>0</v>
      </c>
      <c r="H356" s="230">
        <f>IFERROR(VLOOKUP(C356,'Consolidated Master Sheet'!B:H,6,0),"")</f>
        <v>8</v>
      </c>
      <c r="I356" s="230">
        <f>IFERROR(VLOOKUP(C356,'Consolidated Master Sheet'!B:H,7,0),"")</f>
        <v>32</v>
      </c>
      <c r="J356" s="27"/>
      <c r="K356" s="1102">
        <f t="shared" si="40"/>
        <v>0</v>
      </c>
      <c r="L356" s="157"/>
      <c r="M356" s="1029"/>
    </row>
    <row r="357" spans="1:13" ht="15.75">
      <c r="A357" s="157" t="str">
        <f>IF(J357&gt;0,COUNT($J$4:J357),"")</f>
        <v/>
      </c>
      <c r="B357" s="244"/>
      <c r="C357" s="231" t="s">
        <v>7424</v>
      </c>
      <c r="D357" s="232" t="s">
        <v>5820</v>
      </c>
      <c r="E357" s="233">
        <f>IFERROR(VLOOKUP(C357,'Consolidated Master Sheet'!B:D,3,0),"")</f>
        <v>184.48</v>
      </c>
      <c r="F357" s="152">
        <f t="shared" si="38"/>
        <v>0</v>
      </c>
      <c r="G357" s="1017">
        <f t="shared" si="39"/>
        <v>0</v>
      </c>
      <c r="H357" s="234">
        <f>IFERROR(VLOOKUP(C357,'Consolidated Master Sheet'!B:H,6,0),"")</f>
        <v>8</v>
      </c>
      <c r="I357" s="234">
        <f>IFERROR(VLOOKUP(C357,'Consolidated Master Sheet'!B:H,7,0),"")</f>
        <v>16</v>
      </c>
      <c r="J357" s="28"/>
      <c r="K357" s="1104">
        <f t="shared" si="40"/>
        <v>0</v>
      </c>
      <c r="L357" s="157"/>
      <c r="M357" s="1029"/>
    </row>
    <row r="358" spans="1:13" ht="15.75">
      <c r="A358" s="157" t="str">
        <f>IF(J358&gt;0,COUNT($J$4:J358),"")</f>
        <v/>
      </c>
      <c r="B358" s="244"/>
      <c r="C358" s="231" t="s">
        <v>7425</v>
      </c>
      <c r="D358" s="273" t="s">
        <v>5821</v>
      </c>
      <c r="E358" s="233">
        <f>IFERROR(VLOOKUP(C358,'Consolidated Master Sheet'!B:D,3,0),"")</f>
        <v>188.22</v>
      </c>
      <c r="F358" s="152">
        <f t="shared" si="38"/>
        <v>0</v>
      </c>
      <c r="G358" s="1017">
        <f t="shared" si="39"/>
        <v>0</v>
      </c>
      <c r="H358" s="234">
        <f>IFERROR(VLOOKUP(C358,'Consolidated Master Sheet'!B:H,6,0),"")</f>
        <v>12</v>
      </c>
      <c r="I358" s="234">
        <f>IFERROR(VLOOKUP(C358,'Consolidated Master Sheet'!B:H,7,0),"")</f>
        <v>24</v>
      </c>
      <c r="J358" s="28"/>
      <c r="K358" s="1104">
        <f t="shared" si="40"/>
        <v>0</v>
      </c>
      <c r="L358" s="157"/>
      <c r="M358" s="1029"/>
    </row>
    <row r="359" spans="1:13" ht="15.75">
      <c r="A359" s="157" t="str">
        <f>IF(J359&gt;0,COUNT($J$4:J359),"")</f>
        <v/>
      </c>
      <c r="B359" s="244"/>
      <c r="C359" s="231" t="s">
        <v>7426</v>
      </c>
      <c r="D359" s="232" t="s">
        <v>5822</v>
      </c>
      <c r="E359" s="233">
        <f>IFERROR(VLOOKUP(C359,'Consolidated Master Sheet'!B:D,3,0),"")</f>
        <v>188.22</v>
      </c>
      <c r="F359" s="152">
        <f t="shared" si="38"/>
        <v>0</v>
      </c>
      <c r="G359" s="1017">
        <f t="shared" si="39"/>
        <v>0</v>
      </c>
      <c r="H359" s="234">
        <f>IFERROR(VLOOKUP(C359,'Consolidated Master Sheet'!B:H,6,0),"")</f>
        <v>8</v>
      </c>
      <c r="I359" s="234">
        <f>IFERROR(VLOOKUP(C359,'Consolidated Master Sheet'!B:H,7,0),"")</f>
        <v>32</v>
      </c>
      <c r="J359" s="28"/>
      <c r="K359" s="1104">
        <f t="shared" si="40"/>
        <v>0</v>
      </c>
      <c r="L359" s="157"/>
      <c r="M359" s="1029"/>
    </row>
    <row r="360" spans="1:13" ht="15.75">
      <c r="A360" s="157" t="str">
        <f>IF(J360&gt;0,COUNT($J$4:J360),"")</f>
        <v/>
      </c>
      <c r="B360" s="244"/>
      <c r="C360" s="231" t="s">
        <v>7427</v>
      </c>
      <c r="D360" s="232" t="s">
        <v>5823</v>
      </c>
      <c r="E360" s="233">
        <f>IFERROR(VLOOKUP(C360,'Consolidated Master Sheet'!B:D,3,0),"")</f>
        <v>271.91000000000003</v>
      </c>
      <c r="F360" s="152">
        <f t="shared" si="38"/>
        <v>0</v>
      </c>
      <c r="G360" s="1017">
        <f t="shared" si="39"/>
        <v>0</v>
      </c>
      <c r="H360" s="234">
        <f>IFERROR(VLOOKUP(C360,'Consolidated Master Sheet'!B:H,6,0),"")</f>
        <v>10</v>
      </c>
      <c r="I360" s="234">
        <f>IFERROR(VLOOKUP(C360,'Consolidated Master Sheet'!B:H,7,0),"")</f>
        <v>40</v>
      </c>
      <c r="J360" s="28"/>
      <c r="K360" s="1104">
        <f t="shared" si="40"/>
        <v>0</v>
      </c>
      <c r="L360" s="157"/>
      <c r="M360" s="1029"/>
    </row>
    <row r="361" spans="1:13" ht="15.75">
      <c r="A361" s="157" t="str">
        <f>IF(J361&gt;0,COUNT($J$4:J361),"")</f>
        <v/>
      </c>
      <c r="B361" s="244"/>
      <c r="C361" s="258" t="s">
        <v>7428</v>
      </c>
      <c r="D361" s="232" t="s">
        <v>5824</v>
      </c>
      <c r="E361" s="262">
        <f>IFERROR(VLOOKUP(C361,'Consolidated Master Sheet'!B:D,3,0),"")</f>
        <v>188.22</v>
      </c>
      <c r="F361" s="152">
        <f t="shared" si="38"/>
        <v>0</v>
      </c>
      <c r="G361" s="1017">
        <f t="shared" si="39"/>
        <v>0</v>
      </c>
      <c r="H361" s="234">
        <f>IFERROR(VLOOKUP(C361,'Consolidated Master Sheet'!B:H,6,0),"")</f>
        <v>8</v>
      </c>
      <c r="I361" s="234">
        <f>IFERROR(VLOOKUP(C361,'Consolidated Master Sheet'!B:H,7,0),"")</f>
        <v>16</v>
      </c>
      <c r="J361" s="28"/>
      <c r="K361" s="1104">
        <f t="shared" si="40"/>
        <v>0</v>
      </c>
      <c r="L361" s="157"/>
      <c r="M361" s="1029"/>
    </row>
    <row r="362" spans="1:13" ht="15.75">
      <c r="A362" s="157" t="str">
        <f>IF(J362&gt;0,COUNT($J$4:J362),"")</f>
        <v/>
      </c>
      <c r="B362" s="244"/>
      <c r="C362" s="231" t="s">
        <v>7429</v>
      </c>
      <c r="D362" s="232" t="s">
        <v>5825</v>
      </c>
      <c r="E362" s="233">
        <f>IFERROR(VLOOKUP(C362,'Consolidated Master Sheet'!B:D,3,0),"")</f>
        <v>206.4</v>
      </c>
      <c r="F362" s="152">
        <f t="shared" ref="F362:F406" si="41">IF(E362=0,"NET",$F$2)</f>
        <v>0</v>
      </c>
      <c r="G362" s="1017">
        <f t="shared" ref="G362:G406" si="42">IFERROR(ROUND(E362*F362,2),0)</f>
        <v>0</v>
      </c>
      <c r="H362" s="234">
        <f>IFERROR(VLOOKUP(C362,'Consolidated Master Sheet'!B:H,6,0),"")</f>
        <v>8</v>
      </c>
      <c r="I362" s="234">
        <f>IFERROR(VLOOKUP(C362,'Consolidated Master Sheet'!B:H,7,0),"")</f>
        <v>16</v>
      </c>
      <c r="J362" s="28"/>
      <c r="K362" s="1104">
        <f t="shared" si="40"/>
        <v>0</v>
      </c>
      <c r="L362" s="157"/>
      <c r="M362" s="1029"/>
    </row>
    <row r="363" spans="1:13" ht="15.75">
      <c r="A363" s="157" t="str">
        <f>IF(J363&gt;0,COUNT($J$4:J363),"")</f>
        <v/>
      </c>
      <c r="B363" s="244"/>
      <c r="C363" s="231" t="s">
        <v>7430</v>
      </c>
      <c r="D363" s="232" t="s">
        <v>5826</v>
      </c>
      <c r="E363" s="233">
        <f>IFERROR(VLOOKUP(C363,'Consolidated Master Sheet'!B:D,3,0),"")</f>
        <v>195.66</v>
      </c>
      <c r="F363" s="152">
        <f t="shared" si="41"/>
        <v>0</v>
      </c>
      <c r="G363" s="1017">
        <f t="shared" si="42"/>
        <v>0</v>
      </c>
      <c r="H363" s="234">
        <f>IFERROR(VLOOKUP(C363,'Consolidated Master Sheet'!B:H,6,0),"")</f>
        <v>8</v>
      </c>
      <c r="I363" s="234">
        <f>IFERROR(VLOOKUP(C363,'Consolidated Master Sheet'!B:H,7,0),"")</f>
        <v>16</v>
      </c>
      <c r="J363" s="28"/>
      <c r="K363" s="1104">
        <f t="shared" si="40"/>
        <v>0</v>
      </c>
      <c r="L363" s="157"/>
      <c r="M363" s="1029"/>
    </row>
    <row r="364" spans="1:13" ht="15.75">
      <c r="A364" s="157" t="str">
        <f>IF(J364&gt;0,COUNT($J$4:J364),"")</f>
        <v/>
      </c>
      <c r="B364" s="244"/>
      <c r="C364" s="231" t="s">
        <v>7431</v>
      </c>
      <c r="D364" s="232" t="s">
        <v>5827</v>
      </c>
      <c r="E364" s="233">
        <f>IFERROR(VLOOKUP(C364,'Consolidated Master Sheet'!B:D,3,0),"")</f>
        <v>200.16</v>
      </c>
      <c r="F364" s="152">
        <f t="shared" si="41"/>
        <v>0</v>
      </c>
      <c r="G364" s="1017">
        <f t="shared" si="42"/>
        <v>0</v>
      </c>
      <c r="H364" s="234">
        <f>IFERROR(VLOOKUP(C364,'Consolidated Master Sheet'!B:H,6,0),"")</f>
        <v>10</v>
      </c>
      <c r="I364" s="234">
        <f>IFERROR(VLOOKUP(C364,'Consolidated Master Sheet'!B:H,7,0),"")</f>
        <v>20</v>
      </c>
      <c r="J364" s="28"/>
      <c r="K364" s="1104">
        <f t="shared" si="40"/>
        <v>0</v>
      </c>
      <c r="L364" s="157"/>
      <c r="M364" s="1029"/>
    </row>
    <row r="365" spans="1:13" ht="15.75">
      <c r="A365" s="157" t="str">
        <f>IF(J365&gt;0,COUNT($J$4:J365),"")</f>
        <v/>
      </c>
      <c r="B365" s="244"/>
      <c r="C365" s="258" t="s">
        <v>7432</v>
      </c>
      <c r="D365" s="232" t="s">
        <v>5828</v>
      </c>
      <c r="E365" s="262">
        <f>IFERROR(VLOOKUP(C365,'Consolidated Master Sheet'!B:D,3,0),"")</f>
        <v>184.48</v>
      </c>
      <c r="F365" s="152">
        <f t="shared" si="41"/>
        <v>0</v>
      </c>
      <c r="G365" s="1017">
        <f t="shared" si="42"/>
        <v>0</v>
      </c>
      <c r="H365" s="234">
        <f>IFERROR(VLOOKUP(C365,'Consolidated Master Sheet'!B:H,6,0),"")</f>
        <v>6</v>
      </c>
      <c r="I365" s="234">
        <f>IFERROR(VLOOKUP(C365,'Consolidated Master Sheet'!B:H,7,0),"")</f>
        <v>12</v>
      </c>
      <c r="J365" s="28"/>
      <c r="K365" s="1104">
        <f t="shared" si="40"/>
        <v>0</v>
      </c>
      <c r="L365" s="157"/>
      <c r="M365" s="1029"/>
    </row>
    <row r="366" spans="1:13" ht="15.75">
      <c r="A366" s="157" t="str">
        <f>IF(J366&gt;0,COUNT($J$4:J366),"")</f>
        <v/>
      </c>
      <c r="B366" s="244"/>
      <c r="C366" s="231" t="s">
        <v>1524</v>
      </c>
      <c r="D366" s="232" t="s">
        <v>5829</v>
      </c>
      <c r="E366" s="233">
        <f>IFERROR(VLOOKUP(C366,'Consolidated Master Sheet'!B:D,3,0),"")</f>
        <v>188.22</v>
      </c>
      <c r="F366" s="152">
        <f t="shared" si="41"/>
        <v>0</v>
      </c>
      <c r="G366" s="1017">
        <f t="shared" si="42"/>
        <v>0</v>
      </c>
      <c r="H366" s="234">
        <f>IFERROR(VLOOKUP(C366,'Consolidated Master Sheet'!B:H,6,0),"")</f>
        <v>6</v>
      </c>
      <c r="I366" s="234">
        <f>IFERROR(VLOOKUP(C366,'Consolidated Master Sheet'!B:H,7,0),"")</f>
        <v>12</v>
      </c>
      <c r="J366" s="28"/>
      <c r="K366" s="1104">
        <f t="shared" si="40"/>
        <v>0</v>
      </c>
      <c r="L366" s="157"/>
      <c r="M366" s="1029"/>
    </row>
    <row r="367" spans="1:13" ht="15.75">
      <c r="A367" s="157" t="str">
        <f>IF(J367&gt;0,COUNT($J$4:J367),"")</f>
        <v/>
      </c>
      <c r="B367" s="244"/>
      <c r="C367" s="231" t="s">
        <v>1525</v>
      </c>
      <c r="D367" s="232" t="s">
        <v>5830</v>
      </c>
      <c r="E367" s="233">
        <f>IFERROR(VLOOKUP(C367,'Consolidated Master Sheet'!B:D,3,0),"")</f>
        <v>184.48</v>
      </c>
      <c r="F367" s="152">
        <f t="shared" si="41"/>
        <v>0</v>
      </c>
      <c r="G367" s="1017">
        <f t="shared" si="42"/>
        <v>0</v>
      </c>
      <c r="H367" s="234">
        <f>IFERROR(VLOOKUP(C367,'Consolidated Master Sheet'!B:H,6,0),"")</f>
        <v>8</v>
      </c>
      <c r="I367" s="234">
        <f>IFERROR(VLOOKUP(C367,'Consolidated Master Sheet'!B:H,7,0),"")</f>
        <v>16</v>
      </c>
      <c r="J367" s="28"/>
      <c r="K367" s="1104">
        <f t="shared" si="40"/>
        <v>0</v>
      </c>
      <c r="L367" s="157"/>
      <c r="M367" s="1029"/>
    </row>
    <row r="368" spans="1:13" ht="15.75">
      <c r="A368" s="157" t="str">
        <f>IF(J368&gt;0,COUNT($J$4:J368),"")</f>
        <v/>
      </c>
      <c r="B368" s="244"/>
      <c r="C368" s="231" t="s">
        <v>1526</v>
      </c>
      <c r="D368" s="232" t="s">
        <v>5831</v>
      </c>
      <c r="E368" s="233">
        <f>IFERROR(VLOOKUP(C368,'Consolidated Master Sheet'!B:D,3,0),"")</f>
        <v>188.22</v>
      </c>
      <c r="F368" s="152">
        <f t="shared" si="41"/>
        <v>0</v>
      </c>
      <c r="G368" s="1017">
        <f t="shared" si="42"/>
        <v>0</v>
      </c>
      <c r="H368" s="234">
        <f>IFERROR(VLOOKUP(C368,'Consolidated Master Sheet'!B:H,6,0),"")</f>
        <v>8</v>
      </c>
      <c r="I368" s="234">
        <f>IFERROR(VLOOKUP(C368,'Consolidated Master Sheet'!B:H,7,0),"")</f>
        <v>16</v>
      </c>
      <c r="J368" s="28"/>
      <c r="K368" s="1104">
        <f t="shared" ref="K368:K395" si="43">IFERROR(J368*G368,0)</f>
        <v>0</v>
      </c>
      <c r="L368" s="157"/>
      <c r="M368" s="1029"/>
    </row>
    <row r="369" spans="1:13" ht="15.75">
      <c r="A369" s="157" t="str">
        <f>IF(J369&gt;0,COUNT($J$4:J369),"")</f>
        <v/>
      </c>
      <c r="B369" s="244"/>
      <c r="C369" s="249"/>
      <c r="D369" s="250"/>
      <c r="E369" s="251" t="str">
        <f>IFERROR(VLOOKUP(C369,'Consolidated Master Sheet'!B:D,3,0),"")</f>
        <v/>
      </c>
      <c r="F369" s="720">
        <f t="shared" si="41"/>
        <v>0</v>
      </c>
      <c r="G369" s="1707">
        <f t="shared" si="42"/>
        <v>0</v>
      </c>
      <c r="H369" s="200" t="str">
        <f>IFERROR(VLOOKUP(C369,'Consolidated Master Sheet'!B:H,6,0),"")</f>
        <v/>
      </c>
      <c r="I369" s="200" t="str">
        <f>IFERROR(VLOOKUP(C369,'Consolidated Master Sheet'!B:H,7,0),"")</f>
        <v/>
      </c>
      <c r="J369" s="136"/>
      <c r="K369" s="1109">
        <f t="shared" si="43"/>
        <v>0</v>
      </c>
      <c r="L369" s="157"/>
      <c r="M369" s="1029"/>
    </row>
    <row r="370" spans="1:13" ht="15.75">
      <c r="A370" s="157" t="str">
        <f>IF(J370&gt;0,COUNT($J$4:J370),"")</f>
        <v/>
      </c>
      <c r="B370" s="244"/>
      <c r="C370" s="228" t="s">
        <v>7433</v>
      </c>
      <c r="D370" s="187" t="s">
        <v>5765</v>
      </c>
      <c r="E370" s="229">
        <f>IFERROR(VLOOKUP(C370,'Consolidated Master Sheet'!B:D,3,0),"")</f>
        <v>401.18</v>
      </c>
      <c r="F370" s="151">
        <f t="shared" si="41"/>
        <v>0</v>
      </c>
      <c r="G370" s="1020">
        <f t="shared" si="42"/>
        <v>0</v>
      </c>
      <c r="H370" s="230">
        <f>IFERROR(VLOOKUP(C370,'Consolidated Master Sheet'!B:H,6,0),"")</f>
        <v>6</v>
      </c>
      <c r="I370" s="230">
        <f>IFERROR(VLOOKUP(C370,'Consolidated Master Sheet'!B:H,7,0),"")</f>
        <v>12</v>
      </c>
      <c r="J370" s="27"/>
      <c r="K370" s="1104">
        <f t="shared" si="43"/>
        <v>0</v>
      </c>
      <c r="L370" s="157"/>
      <c r="M370" s="1029"/>
    </row>
    <row r="371" spans="1:13" ht="15.75">
      <c r="A371" s="157" t="str">
        <f>IF(J371&gt;0,COUNT($J$4:J371),"")</f>
        <v/>
      </c>
      <c r="B371" s="244"/>
      <c r="C371" s="258" t="s">
        <v>1490</v>
      </c>
      <c r="D371" s="232" t="s">
        <v>5766</v>
      </c>
      <c r="E371" s="262">
        <f>IFERROR(VLOOKUP(C371,'Consolidated Master Sheet'!B:D,3,0),"")</f>
        <v>401.18</v>
      </c>
      <c r="F371" s="152">
        <f t="shared" si="41"/>
        <v>0</v>
      </c>
      <c r="G371" s="1017">
        <f t="shared" si="42"/>
        <v>0</v>
      </c>
      <c r="H371" s="234">
        <f>IFERROR(VLOOKUP(C371,'Consolidated Master Sheet'!B:H,6,0),"")</f>
        <v>6</v>
      </c>
      <c r="I371" s="234">
        <f>IFERROR(VLOOKUP(C371,'Consolidated Master Sheet'!B:H,7,0),"")</f>
        <v>12</v>
      </c>
      <c r="J371" s="28"/>
      <c r="K371" s="1104">
        <f t="shared" si="43"/>
        <v>0</v>
      </c>
      <c r="L371" s="157"/>
      <c r="M371" s="1029"/>
    </row>
    <row r="372" spans="1:13" ht="15.75">
      <c r="A372" s="157" t="str">
        <f>IF(J372&gt;0,COUNT($J$4:J372),"")</f>
        <v/>
      </c>
      <c r="B372" s="244"/>
      <c r="C372" s="231" t="s">
        <v>1491</v>
      </c>
      <c r="D372" s="232" t="s">
        <v>5767</v>
      </c>
      <c r="E372" s="233">
        <f>IFERROR(VLOOKUP(C372,'Consolidated Master Sheet'!B:D,3,0),"")</f>
        <v>401.18</v>
      </c>
      <c r="F372" s="152">
        <f t="shared" si="41"/>
        <v>0</v>
      </c>
      <c r="G372" s="1017">
        <f t="shared" si="42"/>
        <v>0</v>
      </c>
      <c r="H372" s="234">
        <f>IFERROR(VLOOKUP(C372,'Consolidated Master Sheet'!B:H,6,0),"")</f>
        <v>5</v>
      </c>
      <c r="I372" s="234">
        <f>IFERROR(VLOOKUP(C372,'Consolidated Master Sheet'!B:H,7,0),"")</f>
        <v>10</v>
      </c>
      <c r="J372" s="28"/>
      <c r="K372" s="1104">
        <f t="shared" si="43"/>
        <v>0</v>
      </c>
      <c r="L372" s="157"/>
      <c r="M372" s="1029"/>
    </row>
    <row r="373" spans="1:13" ht="15.75">
      <c r="A373" s="157" t="str">
        <f>IF(J373&gt;0,COUNT($J$4:J373),"")</f>
        <v/>
      </c>
      <c r="B373" s="244"/>
      <c r="C373" s="231" t="s">
        <v>1492</v>
      </c>
      <c r="D373" s="232" t="s">
        <v>5768</v>
      </c>
      <c r="E373" s="233">
        <f>IFERROR(VLOOKUP(C373,'Consolidated Master Sheet'!B:D,3,0),"")</f>
        <v>401.27</v>
      </c>
      <c r="F373" s="152">
        <f t="shared" si="41"/>
        <v>0</v>
      </c>
      <c r="G373" s="1017">
        <f t="shared" si="42"/>
        <v>0</v>
      </c>
      <c r="H373" s="234">
        <f>IFERROR(VLOOKUP(C373,'Consolidated Master Sheet'!B:H,6,0),"")</f>
        <v>5</v>
      </c>
      <c r="I373" s="234">
        <f>IFERROR(VLOOKUP(C373,'Consolidated Master Sheet'!B:H,7,0),"")</f>
        <v>10</v>
      </c>
      <c r="J373" s="28"/>
      <c r="K373" s="1104">
        <f t="shared" si="43"/>
        <v>0</v>
      </c>
      <c r="L373" s="157"/>
      <c r="M373" s="1029"/>
    </row>
    <row r="374" spans="1:13" ht="15.75">
      <c r="A374" s="157" t="str">
        <f>IF(J374&gt;0,COUNT($J$4:J374),"")</f>
        <v/>
      </c>
      <c r="B374" s="244"/>
      <c r="C374" s="231" t="s">
        <v>1493</v>
      </c>
      <c r="D374" s="232" t="s">
        <v>5769</v>
      </c>
      <c r="E374" s="233">
        <f>IFERROR(VLOOKUP(C374,'Consolidated Master Sheet'!B:D,3,0),"")</f>
        <v>401.27</v>
      </c>
      <c r="F374" s="152">
        <f t="shared" si="41"/>
        <v>0</v>
      </c>
      <c r="G374" s="1017">
        <f t="shared" si="42"/>
        <v>0</v>
      </c>
      <c r="H374" s="234">
        <f>IFERROR(VLOOKUP(C374,'Consolidated Master Sheet'!B:H,6,0),"")</f>
        <v>3</v>
      </c>
      <c r="I374" s="234">
        <f>IFERROR(VLOOKUP(C374,'Consolidated Master Sheet'!B:H,7,0),"")</f>
        <v>6</v>
      </c>
      <c r="J374" s="28"/>
      <c r="K374" s="1104">
        <f t="shared" si="43"/>
        <v>0</v>
      </c>
      <c r="L374" s="157"/>
      <c r="M374" s="1029"/>
    </row>
    <row r="375" spans="1:13" ht="15.75">
      <c r="A375" s="157" t="str">
        <f>IF(J375&gt;0,COUNT($J$4:J375),"")</f>
        <v/>
      </c>
      <c r="B375" s="244"/>
      <c r="C375" s="231" t="s">
        <v>1494</v>
      </c>
      <c r="D375" s="232" t="s">
        <v>5770</v>
      </c>
      <c r="E375" s="233">
        <f>IFERROR(VLOOKUP(C375,'Consolidated Master Sheet'!B:D,3,0),"")</f>
        <v>401.18</v>
      </c>
      <c r="F375" s="152">
        <f t="shared" si="41"/>
        <v>0</v>
      </c>
      <c r="G375" s="1017">
        <f t="shared" si="42"/>
        <v>0</v>
      </c>
      <c r="H375" s="234">
        <f>IFERROR(VLOOKUP(C375,'Consolidated Master Sheet'!B:H,6,0),"")</f>
        <v>8</v>
      </c>
      <c r="I375" s="234">
        <f>IFERROR(VLOOKUP(C375,'Consolidated Master Sheet'!B:H,7,0),"")</f>
        <v>16</v>
      </c>
      <c r="J375" s="28"/>
      <c r="K375" s="1104">
        <f t="shared" si="43"/>
        <v>0</v>
      </c>
      <c r="L375" s="157"/>
      <c r="M375" s="1029"/>
    </row>
    <row r="376" spans="1:13" ht="15.75">
      <c r="A376" s="157" t="str">
        <f>IF(J376&gt;0,COUNT($J$4:J376),"")</f>
        <v/>
      </c>
      <c r="B376" s="244"/>
      <c r="C376" s="249"/>
      <c r="D376" s="250"/>
      <c r="E376" s="251" t="str">
        <f>IFERROR(VLOOKUP(C376,'Consolidated Master Sheet'!B:D,3,0),"")</f>
        <v/>
      </c>
      <c r="F376" s="720">
        <f t="shared" si="41"/>
        <v>0</v>
      </c>
      <c r="G376" s="1707">
        <f t="shared" si="42"/>
        <v>0</v>
      </c>
      <c r="H376" s="200" t="str">
        <f>IFERROR(VLOOKUP(C376,'Consolidated Master Sheet'!B:H,6,0),"")</f>
        <v/>
      </c>
      <c r="I376" s="200" t="str">
        <f>IFERROR(VLOOKUP(C376,'Consolidated Master Sheet'!B:H,7,0),"")</f>
        <v/>
      </c>
      <c r="J376" s="68"/>
      <c r="K376" s="1106"/>
      <c r="L376" s="157"/>
      <c r="M376" s="1029"/>
    </row>
    <row r="377" spans="1:13" ht="15.75">
      <c r="A377" s="157" t="str">
        <f>IF(J377&gt;0,COUNT($J$4:J377),"")</f>
        <v/>
      </c>
      <c r="B377" s="244"/>
      <c r="C377" s="231" t="s">
        <v>1527</v>
      </c>
      <c r="D377" s="232" t="s">
        <v>5832</v>
      </c>
      <c r="E377" s="233">
        <f>IFERROR(VLOOKUP(C377,'Consolidated Master Sheet'!B:D,3,0),"")</f>
        <v>401.75</v>
      </c>
      <c r="F377" s="152">
        <f t="shared" si="41"/>
        <v>0</v>
      </c>
      <c r="G377" s="1017">
        <f t="shared" si="42"/>
        <v>0</v>
      </c>
      <c r="H377" s="234">
        <f>IFERROR(VLOOKUP(C377,'Consolidated Master Sheet'!B:H,6,0),"")</f>
        <v>1</v>
      </c>
      <c r="I377" s="234">
        <f>IFERROR(VLOOKUP(C377,'Consolidated Master Sheet'!B:H,7,0),"")</f>
        <v>22</v>
      </c>
      <c r="J377" s="28"/>
      <c r="K377" s="1104">
        <f t="shared" si="43"/>
        <v>0</v>
      </c>
      <c r="L377" s="157"/>
      <c r="M377" s="1029"/>
    </row>
    <row r="378" spans="1:13" ht="15.75">
      <c r="A378" s="157" t="str">
        <f>IF(J378&gt;0,COUNT($J$4:J378),"")</f>
        <v/>
      </c>
      <c r="B378" s="244"/>
      <c r="C378" s="235" t="s">
        <v>7434</v>
      </c>
      <c r="D378" s="194" t="s">
        <v>5833</v>
      </c>
      <c r="E378" s="236">
        <f>IFERROR(VLOOKUP(C378,'Consolidated Master Sheet'!B:D,3,0),"")</f>
        <v>402.46</v>
      </c>
      <c r="F378" s="153">
        <f t="shared" si="41"/>
        <v>0</v>
      </c>
      <c r="G378" s="1018">
        <f t="shared" si="42"/>
        <v>0</v>
      </c>
      <c r="H378" s="237">
        <f>IFERROR(VLOOKUP(C378,'Consolidated Master Sheet'!B:H,6,0),"")</f>
        <v>8</v>
      </c>
      <c r="I378" s="237">
        <f>IFERROR(VLOOKUP(C378,'Consolidated Master Sheet'!B:H,7,0),"")</f>
        <v>16</v>
      </c>
      <c r="J378" s="29"/>
      <c r="K378" s="1108">
        <f t="shared" si="43"/>
        <v>0</v>
      </c>
      <c r="L378" s="157"/>
      <c r="M378" s="1029"/>
    </row>
    <row r="379" spans="1:13" ht="15.75">
      <c r="A379" s="157" t="str">
        <f>IF(J379&gt;0,COUNT($J$4:J379),"")</f>
        <v/>
      </c>
      <c r="B379" s="244"/>
      <c r="C379" s="249"/>
      <c r="D379" s="250"/>
      <c r="E379" s="251" t="str">
        <f>IFERROR(VLOOKUP(C379,'Consolidated Master Sheet'!B:D,3,0),"")</f>
        <v/>
      </c>
      <c r="F379" s="720">
        <f t="shared" si="41"/>
        <v>0</v>
      </c>
      <c r="G379" s="1707">
        <f t="shared" si="42"/>
        <v>0</v>
      </c>
      <c r="H379" s="200" t="str">
        <f>IFERROR(VLOOKUP(C379,'Consolidated Master Sheet'!B:H,6,0),"")</f>
        <v/>
      </c>
      <c r="I379" s="200" t="str">
        <f>IFERROR(VLOOKUP(C379,'Consolidated Master Sheet'!B:H,7,0),"")</f>
        <v/>
      </c>
      <c r="J379" s="68"/>
      <c r="K379" s="1106"/>
      <c r="L379" s="157"/>
      <c r="M379" s="1029"/>
    </row>
    <row r="380" spans="1:13" ht="15.75">
      <c r="A380" s="157" t="str">
        <f>IF(J380&gt;0,COUNT($J$4:J380),"")</f>
        <v/>
      </c>
      <c r="B380" s="244"/>
      <c r="C380" s="231" t="s">
        <v>7435</v>
      </c>
      <c r="D380" s="232" t="s">
        <v>5771</v>
      </c>
      <c r="E380" s="233">
        <f>IFERROR(VLOOKUP(C380,'Consolidated Master Sheet'!B:D,3,0),"")</f>
        <v>546.29999999999995</v>
      </c>
      <c r="F380" s="152">
        <f t="shared" si="41"/>
        <v>0</v>
      </c>
      <c r="G380" s="1017">
        <f t="shared" si="42"/>
        <v>0</v>
      </c>
      <c r="H380" s="234">
        <f>IFERROR(VLOOKUP(C380,'Consolidated Master Sheet'!B:H,6,0),"")</f>
        <v>6</v>
      </c>
      <c r="I380" s="234">
        <f>IFERROR(VLOOKUP(C380,'Consolidated Master Sheet'!B:H,7,0),"")</f>
        <v>6</v>
      </c>
      <c r="J380" s="28"/>
      <c r="K380" s="1104">
        <f t="shared" si="43"/>
        <v>0</v>
      </c>
      <c r="L380" s="157"/>
      <c r="M380" s="1029"/>
    </row>
    <row r="381" spans="1:13" ht="15.75">
      <c r="A381" s="157" t="str">
        <f>IF(J381&gt;0,COUNT($J$4:J381),"")</f>
        <v/>
      </c>
      <c r="B381" s="244"/>
      <c r="C381" s="231" t="s">
        <v>1495</v>
      </c>
      <c r="D381" s="232" t="s">
        <v>5772</v>
      </c>
      <c r="E381" s="233">
        <f>IFERROR(VLOOKUP(C381,'Consolidated Master Sheet'!B:D,3,0),"")</f>
        <v>535.91999999999996</v>
      </c>
      <c r="F381" s="152">
        <f t="shared" si="41"/>
        <v>0</v>
      </c>
      <c r="G381" s="1017">
        <f t="shared" si="42"/>
        <v>0</v>
      </c>
      <c r="H381" s="234">
        <f>IFERROR(VLOOKUP(C381,'Consolidated Master Sheet'!B:H,6,0),"")</f>
        <v>3</v>
      </c>
      <c r="I381" s="234">
        <f>IFERROR(VLOOKUP(C381,'Consolidated Master Sheet'!B:H,7,0),"")</f>
        <v>6</v>
      </c>
      <c r="J381" s="28"/>
      <c r="K381" s="1104">
        <f t="shared" si="43"/>
        <v>0</v>
      </c>
      <c r="L381" s="157"/>
      <c r="M381" s="1029"/>
    </row>
    <row r="382" spans="1:13" ht="15.75">
      <c r="A382" s="157" t="str">
        <f>IF(J382&gt;0,COUNT($J$4:J382),"")</f>
        <v/>
      </c>
      <c r="B382" s="244"/>
      <c r="C382" s="231" t="s">
        <v>1496</v>
      </c>
      <c r="D382" s="232" t="s">
        <v>5773</v>
      </c>
      <c r="E382" s="233">
        <f>IFERROR(VLOOKUP(C382,'Consolidated Master Sheet'!B:D,3,0),"")</f>
        <v>546.29999999999995</v>
      </c>
      <c r="F382" s="152">
        <f t="shared" si="41"/>
        <v>0</v>
      </c>
      <c r="G382" s="1017">
        <f t="shared" si="42"/>
        <v>0</v>
      </c>
      <c r="H382" s="234">
        <f>IFERROR(VLOOKUP(C382,'Consolidated Master Sheet'!B:H,6,0),"")</f>
        <v>3</v>
      </c>
      <c r="I382" s="234">
        <f>IFERROR(VLOOKUP(C382,'Consolidated Master Sheet'!B:H,7,0),"")</f>
        <v>6</v>
      </c>
      <c r="J382" s="28"/>
      <c r="K382" s="1104">
        <f t="shared" si="43"/>
        <v>0</v>
      </c>
      <c r="L382" s="157"/>
      <c r="M382" s="1029"/>
    </row>
    <row r="383" spans="1:13" ht="15.75">
      <c r="A383" s="157" t="str">
        <f>IF(J383&gt;0,COUNT($J$4:J383),"")</f>
        <v/>
      </c>
      <c r="B383" s="244"/>
      <c r="C383" s="231" t="s">
        <v>1497</v>
      </c>
      <c r="D383" s="232" t="s">
        <v>5774</v>
      </c>
      <c r="E383" s="233">
        <f>IFERROR(VLOOKUP(C383,'Consolidated Master Sheet'!B:D,3,0),"")</f>
        <v>535.91999999999996</v>
      </c>
      <c r="F383" s="152">
        <f t="shared" si="41"/>
        <v>0</v>
      </c>
      <c r="G383" s="1017">
        <f t="shared" si="42"/>
        <v>0</v>
      </c>
      <c r="H383" s="234">
        <f>IFERROR(VLOOKUP(C383,'Consolidated Master Sheet'!B:H,6,0),"")</f>
        <v>3</v>
      </c>
      <c r="I383" s="234">
        <f>IFERROR(VLOOKUP(C383,'Consolidated Master Sheet'!B:H,7,0),"")</f>
        <v>6</v>
      </c>
      <c r="J383" s="28"/>
      <c r="K383" s="1104">
        <f t="shared" si="43"/>
        <v>0</v>
      </c>
      <c r="L383" s="157"/>
      <c r="M383" s="1029"/>
    </row>
    <row r="384" spans="1:13" ht="15.75">
      <c r="A384" s="157" t="str">
        <f>IF(J384&gt;0,COUNT($J$4:J384),"")</f>
        <v/>
      </c>
      <c r="B384" s="244"/>
      <c r="C384" s="231" t="s">
        <v>1498</v>
      </c>
      <c r="D384" s="232" t="s">
        <v>5775</v>
      </c>
      <c r="E384" s="233">
        <f>IFERROR(VLOOKUP(C384,'Consolidated Master Sheet'!B:D,3,0),"")</f>
        <v>535.91999999999996</v>
      </c>
      <c r="F384" s="152">
        <f t="shared" si="41"/>
        <v>0</v>
      </c>
      <c r="G384" s="1017">
        <f t="shared" si="42"/>
        <v>0</v>
      </c>
      <c r="H384" s="234">
        <f>IFERROR(VLOOKUP(C384,'Consolidated Master Sheet'!B:H,6,0),"")</f>
        <v>3</v>
      </c>
      <c r="I384" s="234">
        <f>IFERROR(VLOOKUP(C384,'Consolidated Master Sheet'!B:H,7,0),"")</f>
        <v>6</v>
      </c>
      <c r="J384" s="28"/>
      <c r="K384" s="1104">
        <f t="shared" si="43"/>
        <v>0</v>
      </c>
      <c r="L384" s="157"/>
      <c r="M384" s="1029"/>
    </row>
    <row r="385" spans="1:13" ht="15.75">
      <c r="A385" s="157" t="str">
        <f>IF(J385&gt;0,COUNT($J$4:J385),"")</f>
        <v/>
      </c>
      <c r="B385" s="244"/>
      <c r="C385" s="231" t="s">
        <v>1499</v>
      </c>
      <c r="D385" s="232" t="s">
        <v>5776</v>
      </c>
      <c r="E385" s="233">
        <f>IFERROR(VLOOKUP(C385,'Consolidated Master Sheet'!B:D,3,0),"")</f>
        <v>612.9</v>
      </c>
      <c r="F385" s="152">
        <f t="shared" si="41"/>
        <v>0</v>
      </c>
      <c r="G385" s="1017">
        <f t="shared" si="42"/>
        <v>0</v>
      </c>
      <c r="H385" s="234">
        <f>IFERROR(VLOOKUP(C385,'Consolidated Master Sheet'!B:H,6,0),"")</f>
        <v>3</v>
      </c>
      <c r="I385" s="234">
        <f>IFERROR(VLOOKUP(C385,'Consolidated Master Sheet'!B:H,7,0),"")</f>
        <v>6</v>
      </c>
      <c r="J385" s="28"/>
      <c r="K385" s="1104">
        <f t="shared" si="43"/>
        <v>0</v>
      </c>
      <c r="L385" s="157"/>
      <c r="M385" s="1029"/>
    </row>
    <row r="386" spans="1:13" ht="15.75">
      <c r="A386" s="157" t="str">
        <f>IF(J386&gt;0,COUNT($J$4:J386),"")</f>
        <v/>
      </c>
      <c r="B386" s="244"/>
      <c r="C386" s="249"/>
      <c r="D386" s="250"/>
      <c r="E386" s="251" t="str">
        <f>IFERROR(VLOOKUP(C386,'Consolidated Master Sheet'!B:D,3,0),"")</f>
        <v/>
      </c>
      <c r="F386" s="720">
        <f t="shared" si="41"/>
        <v>0</v>
      </c>
      <c r="G386" s="1707">
        <f t="shared" si="42"/>
        <v>0</v>
      </c>
      <c r="H386" s="200" t="str">
        <f>IFERROR(VLOOKUP(C386,'Consolidated Master Sheet'!B:H,6,0),"")</f>
        <v/>
      </c>
      <c r="I386" s="200" t="str">
        <f>IFERROR(VLOOKUP(C386,'Consolidated Master Sheet'!B:H,7,0),"")</f>
        <v/>
      </c>
      <c r="J386" s="68"/>
      <c r="K386" s="1106"/>
      <c r="L386" s="157"/>
      <c r="M386" s="1029"/>
    </row>
    <row r="387" spans="1:13" ht="15.75">
      <c r="A387" s="157" t="str">
        <f>IF(J387&gt;0,COUNT($J$4:J387),"")</f>
        <v/>
      </c>
      <c r="B387" s="244"/>
      <c r="C387" s="228" t="s">
        <v>1528</v>
      </c>
      <c r="D387" s="187" t="s">
        <v>5834</v>
      </c>
      <c r="E387" s="229">
        <f>IFERROR(VLOOKUP(C387,'Consolidated Master Sheet'!B:D,3,0),"")</f>
        <v>773.94</v>
      </c>
      <c r="F387" s="151">
        <f t="shared" si="41"/>
        <v>0</v>
      </c>
      <c r="G387" s="1020">
        <f t="shared" si="42"/>
        <v>0</v>
      </c>
      <c r="H387" s="230">
        <f>IFERROR(VLOOKUP(C387,'Consolidated Master Sheet'!B:H,6,0),"")</f>
        <v>1</v>
      </c>
      <c r="I387" s="230">
        <f>IFERROR(VLOOKUP(C387,'Consolidated Master Sheet'!B:H,7,0),"")</f>
        <v>16</v>
      </c>
      <c r="J387" s="27"/>
      <c r="K387" s="1102">
        <f t="shared" si="43"/>
        <v>0</v>
      </c>
      <c r="L387" s="157"/>
      <c r="M387" s="1029"/>
    </row>
    <row r="388" spans="1:13" ht="15.75">
      <c r="A388" s="157" t="str">
        <f>IF(J388&gt;0,COUNT($J$4:J388),"")</f>
        <v/>
      </c>
      <c r="B388" s="244"/>
      <c r="C388" s="235" t="s">
        <v>1529</v>
      </c>
      <c r="D388" s="194" t="s">
        <v>5835</v>
      </c>
      <c r="E388" s="236">
        <f>IFERROR(VLOOKUP(C388,'Consolidated Master Sheet'!B:D,3,0),"")</f>
        <v>773.94</v>
      </c>
      <c r="F388" s="153">
        <f t="shared" si="41"/>
        <v>0</v>
      </c>
      <c r="G388" s="1018">
        <f t="shared" si="42"/>
        <v>0</v>
      </c>
      <c r="H388" s="237">
        <f>IFERROR(VLOOKUP(C388,'Consolidated Master Sheet'!B:H,6,0),"")</f>
        <v>1</v>
      </c>
      <c r="I388" s="237">
        <f>IFERROR(VLOOKUP(C388,'Consolidated Master Sheet'!B:H,7,0),"")</f>
        <v>12</v>
      </c>
      <c r="J388" s="29"/>
      <c r="K388" s="1108">
        <f t="shared" si="43"/>
        <v>0</v>
      </c>
      <c r="L388" s="157"/>
      <c r="M388" s="1029"/>
    </row>
    <row r="389" spans="1:13" ht="15.75">
      <c r="A389" s="157" t="str">
        <f>IF(J389&gt;0,COUNT($J$4:J389),"")</f>
        <v/>
      </c>
      <c r="B389" s="244"/>
      <c r="C389" s="249"/>
      <c r="D389" s="250"/>
      <c r="E389" s="251" t="str">
        <f>IFERROR(VLOOKUP(C389,'Consolidated Master Sheet'!B:D,3,0),"")</f>
        <v/>
      </c>
      <c r="F389" s="720">
        <f t="shared" si="41"/>
        <v>0</v>
      </c>
      <c r="G389" s="1707">
        <f t="shared" si="42"/>
        <v>0</v>
      </c>
      <c r="H389" s="200" t="str">
        <f>IFERROR(VLOOKUP(C389,'Consolidated Master Sheet'!B:H,6,0),"")</f>
        <v/>
      </c>
      <c r="I389" s="200" t="str">
        <f>IFERROR(VLOOKUP(C389,'Consolidated Master Sheet'!B:H,7,0),"")</f>
        <v/>
      </c>
      <c r="J389" s="68"/>
      <c r="K389" s="1106"/>
      <c r="L389" s="157"/>
      <c r="M389" s="1029"/>
    </row>
    <row r="390" spans="1:13" ht="15.75">
      <c r="A390" s="157" t="str">
        <f>IF(J390&gt;0,COUNT($J$4:J390),"")</f>
        <v/>
      </c>
      <c r="B390" s="244"/>
      <c r="C390" s="231" t="s">
        <v>7436</v>
      </c>
      <c r="D390" s="232" t="s">
        <v>5777</v>
      </c>
      <c r="E390" s="233">
        <f>IFERROR(VLOOKUP(C390,'Consolidated Master Sheet'!B:D,3,0),"")</f>
        <v>1085.17</v>
      </c>
      <c r="F390" s="152">
        <f t="shared" si="41"/>
        <v>0</v>
      </c>
      <c r="G390" s="1017">
        <f t="shared" si="42"/>
        <v>0</v>
      </c>
      <c r="H390" s="234">
        <f>IFERROR(VLOOKUP(C390,'Consolidated Master Sheet'!B:H,6,0),"")</f>
        <v>1</v>
      </c>
      <c r="I390" s="234">
        <f>IFERROR(VLOOKUP(C390,'Consolidated Master Sheet'!B:H,7,0),"")</f>
        <v>8</v>
      </c>
      <c r="J390" s="28"/>
      <c r="K390" s="1104">
        <f t="shared" si="43"/>
        <v>0</v>
      </c>
      <c r="L390" s="157"/>
      <c r="M390" s="1029"/>
    </row>
    <row r="391" spans="1:13" ht="15.75">
      <c r="A391" s="157" t="str">
        <f>IF(J391&gt;0,COUNT($J$4:J391),"")</f>
        <v/>
      </c>
      <c r="B391" s="244"/>
      <c r="C391" s="231" t="s">
        <v>7437</v>
      </c>
      <c r="D391" s="232" t="s">
        <v>5778</v>
      </c>
      <c r="E391" s="233">
        <f>IFERROR(VLOOKUP(C391,'Consolidated Master Sheet'!B:D,3,0),"")</f>
        <v>1085.17</v>
      </c>
      <c r="F391" s="152">
        <f t="shared" si="41"/>
        <v>0</v>
      </c>
      <c r="G391" s="1017">
        <f t="shared" si="42"/>
        <v>0</v>
      </c>
      <c r="H391" s="234">
        <f>IFERROR(VLOOKUP(C391,'Consolidated Master Sheet'!B:H,6,0),"")</f>
        <v>3</v>
      </c>
      <c r="I391" s="234">
        <f>IFERROR(VLOOKUP(C391,'Consolidated Master Sheet'!B:H,7,0),"")</f>
        <v>3</v>
      </c>
      <c r="J391" s="28"/>
      <c r="K391" s="1104">
        <f t="shared" si="43"/>
        <v>0</v>
      </c>
      <c r="L391" s="157"/>
      <c r="M391" s="1029"/>
    </row>
    <row r="392" spans="1:13" ht="15.75">
      <c r="A392" s="157" t="str">
        <f>IF(J392&gt;0,COUNT($J$4:J392),"")</f>
        <v/>
      </c>
      <c r="B392" s="244"/>
      <c r="C392" s="231" t="s">
        <v>1500</v>
      </c>
      <c r="D392" s="232" t="s">
        <v>5779</v>
      </c>
      <c r="E392" s="233">
        <f>IFERROR(VLOOKUP(C392,'Consolidated Master Sheet'!B:D,3,0),"")</f>
        <v>1216.95</v>
      </c>
      <c r="F392" s="152">
        <f t="shared" si="41"/>
        <v>0</v>
      </c>
      <c r="G392" s="1017">
        <f t="shared" si="42"/>
        <v>0</v>
      </c>
      <c r="H392" s="234">
        <f>IFERROR(VLOOKUP(C392,'Consolidated Master Sheet'!B:H,6,0),"")</f>
        <v>3</v>
      </c>
      <c r="I392" s="234">
        <f>IFERROR(VLOOKUP(C392,'Consolidated Master Sheet'!B:H,7,0),"")</f>
        <v>3</v>
      </c>
      <c r="J392" s="28"/>
      <c r="K392" s="1104">
        <f t="shared" si="43"/>
        <v>0</v>
      </c>
      <c r="L392" s="157"/>
      <c r="M392" s="1029"/>
    </row>
    <row r="393" spans="1:13" ht="15.75">
      <c r="A393" s="157" t="str">
        <f>IF(J393&gt;0,COUNT($J$4:J393),"")</f>
        <v/>
      </c>
      <c r="B393" s="244"/>
      <c r="C393" s="231" t="s">
        <v>1501</v>
      </c>
      <c r="D393" s="232" t="s">
        <v>5780</v>
      </c>
      <c r="E393" s="233">
        <f>IFERROR(VLOOKUP(C393,'Consolidated Master Sheet'!B:D,3,0),"")</f>
        <v>1085.18</v>
      </c>
      <c r="F393" s="152">
        <f t="shared" si="41"/>
        <v>0</v>
      </c>
      <c r="G393" s="1017">
        <f t="shared" si="42"/>
        <v>0</v>
      </c>
      <c r="H393" s="234">
        <f>IFERROR(VLOOKUP(C393,'Consolidated Master Sheet'!B:H,6,0),"")</f>
        <v>2</v>
      </c>
      <c r="I393" s="234">
        <f>IFERROR(VLOOKUP(C393,'Consolidated Master Sheet'!B:H,7,0),"")</f>
        <v>2</v>
      </c>
      <c r="J393" s="28"/>
      <c r="K393" s="1104">
        <f t="shared" si="43"/>
        <v>0</v>
      </c>
      <c r="L393" s="157"/>
      <c r="M393" s="1029"/>
    </row>
    <row r="394" spans="1:13" ht="15.75">
      <c r="A394" s="157" t="str">
        <f>IF(J394&gt;0,COUNT($J$4:J394),"")</f>
        <v/>
      </c>
      <c r="B394" s="244"/>
      <c r="C394" s="249"/>
      <c r="D394" s="250"/>
      <c r="E394" s="251" t="str">
        <f>IFERROR(VLOOKUP(C394,'Consolidated Master Sheet'!B:D,3,0),"")</f>
        <v/>
      </c>
      <c r="F394" s="720">
        <f t="shared" si="41"/>
        <v>0</v>
      </c>
      <c r="G394" s="1707">
        <f t="shared" si="42"/>
        <v>0</v>
      </c>
      <c r="H394" s="200" t="str">
        <f>IFERROR(VLOOKUP(C394,'Consolidated Master Sheet'!B:H,6,0),"")</f>
        <v/>
      </c>
      <c r="I394" s="200" t="str">
        <f>IFERROR(VLOOKUP(C394,'Consolidated Master Sheet'!B:H,7,0),"")</f>
        <v/>
      </c>
      <c r="J394" s="68"/>
      <c r="K394" s="1106"/>
      <c r="L394" s="157"/>
      <c r="M394" s="1029"/>
    </row>
    <row r="395" spans="1:13" ht="15.75">
      <c r="A395" s="157" t="str">
        <f>IF(J395&gt;0,COUNT($J$4:J395),"")</f>
        <v/>
      </c>
      <c r="B395" s="244"/>
      <c r="C395" s="231" t="s">
        <v>1502</v>
      </c>
      <c r="D395" s="232" t="s">
        <v>5781</v>
      </c>
      <c r="E395" s="233">
        <f>IFERROR(VLOOKUP(C395,'Consolidated Master Sheet'!B:D,3,0),"")</f>
        <v>5154.22</v>
      </c>
      <c r="F395" s="152">
        <f t="shared" si="41"/>
        <v>0</v>
      </c>
      <c r="G395" s="1017">
        <f t="shared" si="42"/>
        <v>0</v>
      </c>
      <c r="H395" s="234">
        <f>IFERROR(VLOOKUP(C395,'Consolidated Master Sheet'!B:H,6,0),"")</f>
        <v>1</v>
      </c>
      <c r="I395" s="234">
        <f>IFERROR(VLOOKUP(C395,'Consolidated Master Sheet'!B:H,7,0),"")</f>
        <v>2</v>
      </c>
      <c r="J395" s="28"/>
      <c r="K395" s="1104">
        <f t="shared" si="43"/>
        <v>0</v>
      </c>
      <c r="L395" s="157"/>
      <c r="M395" s="1029"/>
    </row>
    <row r="396" spans="1:13" ht="15.75">
      <c r="A396" s="157" t="str">
        <f>IF(J396&gt;0,COUNT($J$4:J396),"")</f>
        <v/>
      </c>
      <c r="B396" s="239"/>
      <c r="C396" s="240"/>
      <c r="D396" s="241" t="s">
        <v>266</v>
      </c>
      <c r="E396" s="242" t="str">
        <f>IFERROR(VLOOKUP(C396,'Consolidated Master Sheet'!B:D,3,0),"")</f>
        <v/>
      </c>
      <c r="F396" s="1458">
        <f t="shared" si="41"/>
        <v>0</v>
      </c>
      <c r="G396" s="1706">
        <f t="shared" si="42"/>
        <v>0</v>
      </c>
      <c r="H396" s="243" t="str">
        <f>IFERROR(VLOOKUP(C396,'Consolidated Master Sheet'!B:H,6,0),"")</f>
        <v/>
      </c>
      <c r="I396" s="243" t="str">
        <f>IFERROR(VLOOKUP(C396,'Consolidated Master Sheet'!B:H,7,0),"")</f>
        <v/>
      </c>
      <c r="J396" s="102"/>
      <c r="K396" s="1105"/>
      <c r="L396" s="157"/>
      <c r="M396" s="1029"/>
    </row>
    <row r="397" spans="1:13" ht="15.75">
      <c r="A397" s="157" t="str">
        <f>IF(J397&gt;0,COUNT($J$4:J397),"")</f>
        <v/>
      </c>
      <c r="B397" s="244"/>
      <c r="C397" s="228" t="s">
        <v>1530</v>
      </c>
      <c r="D397" s="187" t="s">
        <v>5338</v>
      </c>
      <c r="E397" s="229">
        <f>IFERROR(VLOOKUP(C397,'Consolidated Master Sheet'!B:D,3,0),"")</f>
        <v>17.59</v>
      </c>
      <c r="F397" s="151">
        <f t="shared" si="41"/>
        <v>0</v>
      </c>
      <c r="G397" s="1020">
        <f t="shared" si="42"/>
        <v>0</v>
      </c>
      <c r="H397" s="230">
        <f>IFERROR(VLOOKUP(C397,'Consolidated Master Sheet'!B:H,6,0),"")</f>
        <v>120</v>
      </c>
      <c r="I397" s="230">
        <f>IFERROR(VLOOKUP(C397,'Consolidated Master Sheet'!B:H,7,0),"")</f>
        <v>1440</v>
      </c>
      <c r="J397" s="27"/>
      <c r="K397" s="1102">
        <f t="shared" ref="K397:K404" si="44">IFERROR(J397*G397,0)</f>
        <v>0</v>
      </c>
      <c r="L397" s="157"/>
      <c r="M397" s="1029"/>
    </row>
    <row r="398" spans="1:13" ht="15.75">
      <c r="A398" s="157" t="str">
        <f>IF(J398&gt;0,COUNT($J$4:J398),"")</f>
        <v/>
      </c>
      <c r="B398" s="244"/>
      <c r="C398" s="231" t="s">
        <v>1531</v>
      </c>
      <c r="D398" s="232" t="s">
        <v>5339</v>
      </c>
      <c r="E398" s="233">
        <f>IFERROR(VLOOKUP(C398,'Consolidated Master Sheet'!B:D,3,0),"")</f>
        <v>17.59</v>
      </c>
      <c r="F398" s="152">
        <f t="shared" si="41"/>
        <v>0</v>
      </c>
      <c r="G398" s="1020">
        <f t="shared" si="42"/>
        <v>0</v>
      </c>
      <c r="H398" s="234">
        <f>IFERROR(VLOOKUP(C398,'Consolidated Master Sheet'!B:H,6,0),"")</f>
        <v>80</v>
      </c>
      <c r="I398" s="234">
        <f>IFERROR(VLOOKUP(C398,'Consolidated Master Sheet'!B:H,7,0),"")</f>
        <v>960</v>
      </c>
      <c r="J398" s="28"/>
      <c r="K398" s="1102">
        <f t="shared" si="44"/>
        <v>0</v>
      </c>
      <c r="L398" s="157"/>
      <c r="M398" s="1029"/>
    </row>
    <row r="399" spans="1:13" ht="15.75">
      <c r="A399" s="157" t="str">
        <f>IF(J399&gt;0,COUNT($J$4:J399),"")</f>
        <v/>
      </c>
      <c r="B399" s="244"/>
      <c r="C399" s="231" t="s">
        <v>1532</v>
      </c>
      <c r="D399" s="232" t="s">
        <v>5340</v>
      </c>
      <c r="E399" s="233">
        <f>IFERROR(VLOOKUP(C399,'Consolidated Master Sheet'!B:D,3,0),"")</f>
        <v>17.59</v>
      </c>
      <c r="F399" s="152">
        <f t="shared" si="41"/>
        <v>0</v>
      </c>
      <c r="G399" s="1020">
        <f t="shared" si="42"/>
        <v>0</v>
      </c>
      <c r="H399" s="234">
        <f>IFERROR(VLOOKUP(C399,'Consolidated Master Sheet'!B:H,6,0),"")</f>
        <v>60</v>
      </c>
      <c r="I399" s="234">
        <f>IFERROR(VLOOKUP(C399,'Consolidated Master Sheet'!B:H,7,0),"")</f>
        <v>720</v>
      </c>
      <c r="J399" s="28"/>
      <c r="K399" s="1102">
        <f t="shared" si="44"/>
        <v>0</v>
      </c>
      <c r="L399" s="157"/>
      <c r="M399" s="1029"/>
    </row>
    <row r="400" spans="1:13" ht="15.75">
      <c r="A400" s="157" t="str">
        <f>IF(J400&gt;0,COUNT($J$4:J400),"")</f>
        <v/>
      </c>
      <c r="B400" s="244"/>
      <c r="C400" s="231" t="s">
        <v>1533</v>
      </c>
      <c r="D400" s="232" t="s">
        <v>5341</v>
      </c>
      <c r="E400" s="233">
        <f>IFERROR(VLOOKUP(C400,'Consolidated Master Sheet'!B:D,3,0),"")</f>
        <v>13.44</v>
      </c>
      <c r="F400" s="152">
        <f t="shared" si="41"/>
        <v>0</v>
      </c>
      <c r="G400" s="1020">
        <f t="shared" si="42"/>
        <v>0</v>
      </c>
      <c r="H400" s="234">
        <f>IFERROR(VLOOKUP(C400,'Consolidated Master Sheet'!B:H,6,0),"")</f>
        <v>75</v>
      </c>
      <c r="I400" s="234">
        <f>IFERROR(VLOOKUP(C400,'Consolidated Master Sheet'!B:H,7,0),"")</f>
        <v>300</v>
      </c>
      <c r="J400" s="28"/>
      <c r="K400" s="1102">
        <f t="shared" si="44"/>
        <v>0</v>
      </c>
      <c r="L400" s="157"/>
      <c r="M400" s="1029"/>
    </row>
    <row r="401" spans="1:13" ht="15.75">
      <c r="A401" s="157" t="str">
        <f>IF(J401&gt;0,COUNT($J$4:J401),"")</f>
        <v/>
      </c>
      <c r="B401" s="244"/>
      <c r="C401" s="231" t="s">
        <v>1534</v>
      </c>
      <c r="D401" s="232" t="s">
        <v>5342</v>
      </c>
      <c r="E401" s="233">
        <f>IFERROR(VLOOKUP(C401,'Consolidated Master Sheet'!B:D,3,0),"")</f>
        <v>18.18</v>
      </c>
      <c r="F401" s="152">
        <f t="shared" si="41"/>
        <v>0</v>
      </c>
      <c r="G401" s="1020">
        <f t="shared" si="42"/>
        <v>0</v>
      </c>
      <c r="H401" s="234">
        <f>IFERROR(VLOOKUP(C401,'Consolidated Master Sheet'!B:H,6,0),"")</f>
        <v>40</v>
      </c>
      <c r="I401" s="234">
        <f>IFERROR(VLOOKUP(C401,'Consolidated Master Sheet'!B:H,7,0),"")</f>
        <v>160</v>
      </c>
      <c r="J401" s="28"/>
      <c r="K401" s="1102">
        <f t="shared" si="44"/>
        <v>0</v>
      </c>
      <c r="L401" s="157"/>
      <c r="M401" s="1029"/>
    </row>
    <row r="402" spans="1:13" ht="15.75">
      <c r="A402" s="157" t="str">
        <f>IF(J402&gt;0,COUNT($J$4:J402),"")</f>
        <v/>
      </c>
      <c r="B402" s="244"/>
      <c r="C402" s="231" t="s">
        <v>1535</v>
      </c>
      <c r="D402" s="232" t="s">
        <v>5343</v>
      </c>
      <c r="E402" s="233">
        <f>IFERROR(VLOOKUP(C402,'Consolidated Master Sheet'!B:D,3,0),"")</f>
        <v>21.9</v>
      </c>
      <c r="F402" s="152">
        <f t="shared" si="41"/>
        <v>0</v>
      </c>
      <c r="G402" s="1020">
        <f t="shared" si="42"/>
        <v>0</v>
      </c>
      <c r="H402" s="234">
        <f>IFERROR(VLOOKUP(C402,'Consolidated Master Sheet'!B:H,6,0),"")</f>
        <v>25</v>
      </c>
      <c r="I402" s="234">
        <f>IFERROR(VLOOKUP(C402,'Consolidated Master Sheet'!B:H,7,0),"")</f>
        <v>100</v>
      </c>
      <c r="J402" s="28"/>
      <c r="K402" s="1102">
        <f t="shared" si="44"/>
        <v>0</v>
      </c>
      <c r="L402" s="157"/>
      <c r="M402" s="1029"/>
    </row>
    <row r="403" spans="1:13" ht="15.75">
      <c r="A403" s="157" t="str">
        <f>IF(J403&gt;0,COUNT($J$4:J403),"")</f>
        <v/>
      </c>
      <c r="B403" s="244"/>
      <c r="C403" s="231" t="s">
        <v>1536</v>
      </c>
      <c r="D403" s="232" t="s">
        <v>5344</v>
      </c>
      <c r="E403" s="233">
        <f>IFERROR(VLOOKUP(C403,'Consolidated Master Sheet'!B:D,3,0),"")</f>
        <v>28.68</v>
      </c>
      <c r="F403" s="152">
        <f t="shared" si="41"/>
        <v>0</v>
      </c>
      <c r="G403" s="1020">
        <f t="shared" si="42"/>
        <v>0</v>
      </c>
      <c r="H403" s="234">
        <f>IFERROR(VLOOKUP(C403,'Consolidated Master Sheet'!B:H,6,0),"")</f>
        <v>20</v>
      </c>
      <c r="I403" s="234">
        <f>IFERROR(VLOOKUP(C403,'Consolidated Master Sheet'!B:H,7,0),"")</f>
        <v>80</v>
      </c>
      <c r="J403" s="28"/>
      <c r="K403" s="1102">
        <f t="shared" si="44"/>
        <v>0</v>
      </c>
      <c r="L403" s="157"/>
      <c r="M403" s="1029"/>
    </row>
    <row r="404" spans="1:13" ht="15.75">
      <c r="A404" s="157" t="str">
        <f>IF(J404&gt;0,COUNT($J$4:J404),"")</f>
        <v/>
      </c>
      <c r="B404" s="244"/>
      <c r="C404" s="235" t="s">
        <v>1537</v>
      </c>
      <c r="D404" s="194" t="s">
        <v>5345</v>
      </c>
      <c r="E404" s="236">
        <f>IFERROR(VLOOKUP(C404,'Consolidated Master Sheet'!B:D,3,0),"")</f>
        <v>38.96</v>
      </c>
      <c r="F404" s="153">
        <f t="shared" si="41"/>
        <v>0</v>
      </c>
      <c r="G404" s="1028">
        <f t="shared" si="42"/>
        <v>0</v>
      </c>
      <c r="H404" s="237">
        <f>IFERROR(VLOOKUP(C404,'Consolidated Master Sheet'!B:H,6,0),"")</f>
        <v>18</v>
      </c>
      <c r="I404" s="237">
        <f>IFERROR(VLOOKUP(C404,'Consolidated Master Sheet'!B:H,7,0),"")</f>
        <v>54</v>
      </c>
      <c r="J404" s="29"/>
      <c r="K404" s="1103">
        <f t="shared" si="44"/>
        <v>0</v>
      </c>
      <c r="L404" s="157"/>
      <c r="M404" s="1029"/>
    </row>
    <row r="405" spans="1:13" ht="15.75">
      <c r="A405" s="157" t="str">
        <f>IF(J405&gt;0,COUNT($J$4:J405),"")</f>
        <v/>
      </c>
      <c r="B405" s="244"/>
      <c r="C405" s="231" t="s">
        <v>1538</v>
      </c>
      <c r="D405" s="232" t="s">
        <v>5346</v>
      </c>
      <c r="E405" s="233">
        <f>IFERROR(VLOOKUP(C405,'Consolidated Master Sheet'!B:D,3,0),"")</f>
        <v>51.02</v>
      </c>
      <c r="F405" s="152">
        <f t="shared" si="41"/>
        <v>0</v>
      </c>
      <c r="G405" s="1017">
        <f t="shared" si="42"/>
        <v>0</v>
      </c>
      <c r="H405" s="234">
        <f>IFERROR(VLOOKUP(C405,'Consolidated Master Sheet'!B:H,6,0),"")</f>
        <v>12</v>
      </c>
      <c r="I405" s="234">
        <f>IFERROR(VLOOKUP(C405,'Consolidated Master Sheet'!B:H,7,0),"")</f>
        <v>36</v>
      </c>
      <c r="J405" s="28"/>
      <c r="K405" s="1104">
        <f t="shared" ref="K405:K410" si="45">IFERROR(J405*G405,0)</f>
        <v>0</v>
      </c>
      <c r="L405" s="157"/>
      <c r="M405" s="1029"/>
    </row>
    <row r="406" spans="1:13" ht="15.75">
      <c r="A406" s="157" t="str">
        <f>IF(J406&gt;0,COUNT($J$4:J406),"")</f>
        <v/>
      </c>
      <c r="B406" s="244"/>
      <c r="C406" s="231" t="s">
        <v>1539</v>
      </c>
      <c r="D406" s="232" t="s">
        <v>5347</v>
      </c>
      <c r="E406" s="233">
        <f>IFERROR(VLOOKUP(C406,'Consolidated Master Sheet'!B:D,3,0),"")</f>
        <v>126.53</v>
      </c>
      <c r="F406" s="152">
        <f t="shared" si="41"/>
        <v>0</v>
      </c>
      <c r="G406" s="1020">
        <f t="shared" si="42"/>
        <v>0</v>
      </c>
      <c r="H406" s="234">
        <f>IFERROR(VLOOKUP(C406,'Consolidated Master Sheet'!B:H,6,0),"")</f>
        <v>20</v>
      </c>
      <c r="I406" s="234">
        <f>IFERROR(VLOOKUP(C406,'Consolidated Master Sheet'!B:H,7,0),"")</f>
        <v>40</v>
      </c>
      <c r="J406" s="28"/>
      <c r="K406" s="1102">
        <f t="shared" si="45"/>
        <v>0</v>
      </c>
      <c r="L406" s="157"/>
      <c r="M406" s="1029"/>
    </row>
    <row r="407" spans="1:13" ht="15.75">
      <c r="A407" s="157" t="str">
        <f>IF(J407&gt;0,COUNT($J$4:J407),"")</f>
        <v/>
      </c>
      <c r="B407" s="244"/>
      <c r="C407" s="231" t="s">
        <v>1540</v>
      </c>
      <c r="D407" s="232" t="s">
        <v>5348</v>
      </c>
      <c r="E407" s="233">
        <f>IFERROR(VLOOKUP(C407,'Consolidated Master Sheet'!B:D,3,0),"")</f>
        <v>188.22</v>
      </c>
      <c r="F407" s="152">
        <f t="shared" ref="F407:F457" si="46">IF(E407=0,"NET",$F$2)</f>
        <v>0</v>
      </c>
      <c r="G407" s="1020">
        <f t="shared" ref="G407:G457" si="47">IFERROR(ROUND(E407*F407,2),0)</f>
        <v>0</v>
      </c>
      <c r="H407" s="234">
        <f>IFERROR(VLOOKUP(C407,'Consolidated Master Sheet'!B:H,6,0),"")</f>
        <v>12</v>
      </c>
      <c r="I407" s="234">
        <f>IFERROR(VLOOKUP(C407,'Consolidated Master Sheet'!B:H,7,0),"")</f>
        <v>24</v>
      </c>
      <c r="J407" s="28"/>
      <c r="K407" s="1102">
        <f t="shared" si="45"/>
        <v>0</v>
      </c>
      <c r="L407" s="157"/>
      <c r="M407" s="1029"/>
    </row>
    <row r="408" spans="1:13" ht="15.75">
      <c r="A408" s="157" t="str">
        <f>IF(J408&gt;0,COUNT($J$4:J408),"")</f>
        <v/>
      </c>
      <c r="B408" s="244"/>
      <c r="C408" s="231" t="s">
        <v>1541</v>
      </c>
      <c r="D408" s="232" t="s">
        <v>5349</v>
      </c>
      <c r="E408" s="233">
        <f>IFERROR(VLOOKUP(C408,'Consolidated Master Sheet'!B:D,3,0),"")</f>
        <v>293.69</v>
      </c>
      <c r="F408" s="152">
        <f t="shared" si="46"/>
        <v>0</v>
      </c>
      <c r="G408" s="1020">
        <f t="shared" si="47"/>
        <v>0</v>
      </c>
      <c r="H408" s="234">
        <f>IFERROR(VLOOKUP(C408,'Consolidated Master Sheet'!B:H,6,0),"")</f>
        <v>6</v>
      </c>
      <c r="I408" s="234">
        <f>IFERROR(VLOOKUP(C408,'Consolidated Master Sheet'!B:H,7,0),"")</f>
        <v>12</v>
      </c>
      <c r="J408" s="28"/>
      <c r="K408" s="1102">
        <f t="shared" si="45"/>
        <v>0</v>
      </c>
      <c r="L408" s="157"/>
      <c r="M408" s="1029"/>
    </row>
    <row r="409" spans="1:13" ht="15.75">
      <c r="A409" s="157" t="str">
        <f>IF(J409&gt;0,COUNT($J$4:J409),"")</f>
        <v/>
      </c>
      <c r="B409" s="244"/>
      <c r="C409" s="231" t="s">
        <v>1542</v>
      </c>
      <c r="D409" s="232" t="s">
        <v>5350</v>
      </c>
      <c r="E409" s="233">
        <f>IFERROR(VLOOKUP(C409,'Consolidated Master Sheet'!B:D,3,0),"")</f>
        <v>617.62</v>
      </c>
      <c r="F409" s="152">
        <f t="shared" si="46"/>
        <v>0</v>
      </c>
      <c r="G409" s="1020">
        <f t="shared" si="47"/>
        <v>0</v>
      </c>
      <c r="H409" s="234">
        <f>IFERROR(VLOOKUP(C409,'Consolidated Master Sheet'!B:H,6,0),"")</f>
        <v>5</v>
      </c>
      <c r="I409" s="234">
        <f>IFERROR(VLOOKUP(C409,'Consolidated Master Sheet'!B:H,7,0),"")</f>
        <v>10</v>
      </c>
      <c r="J409" s="28"/>
      <c r="K409" s="1102">
        <f t="shared" si="45"/>
        <v>0</v>
      </c>
      <c r="L409" s="157"/>
      <c r="M409" s="1029"/>
    </row>
    <row r="410" spans="1:13" ht="15.75">
      <c r="A410" s="157" t="str">
        <f>IF(J410&gt;0,COUNT($J$4:J410),"")</f>
        <v/>
      </c>
      <c r="B410" s="244"/>
      <c r="C410" s="231" t="s">
        <v>1543</v>
      </c>
      <c r="D410" s="232" t="s">
        <v>5351</v>
      </c>
      <c r="E410" s="233">
        <f>IFERROR(VLOOKUP(C410,'Consolidated Master Sheet'!B:D,3,0),"")</f>
        <v>1173.1400000000001</v>
      </c>
      <c r="F410" s="152">
        <f t="shared" si="46"/>
        <v>0</v>
      </c>
      <c r="G410" s="1020">
        <f t="shared" si="47"/>
        <v>0</v>
      </c>
      <c r="H410" s="234">
        <f>IFERROR(VLOOKUP(C410,'Consolidated Master Sheet'!B:H,6,0),"")</f>
        <v>2</v>
      </c>
      <c r="I410" s="234">
        <f>IFERROR(VLOOKUP(C410,'Consolidated Master Sheet'!B:H,7,0),"")</f>
        <v>4</v>
      </c>
      <c r="J410" s="28"/>
      <c r="K410" s="1102">
        <f t="shared" si="45"/>
        <v>0</v>
      </c>
      <c r="L410" s="157"/>
      <c r="M410" s="1029"/>
    </row>
    <row r="411" spans="1:13" ht="15.75">
      <c r="A411" s="157" t="str">
        <f>IF(J411&gt;0,COUNT($J$4:J411),"")</f>
        <v/>
      </c>
      <c r="B411" s="239"/>
      <c r="C411" s="240"/>
      <c r="D411" s="241" t="s">
        <v>7476</v>
      </c>
      <c r="E411" s="242" t="str">
        <f>IFERROR(VLOOKUP(C411,'Consolidated Master Sheet'!B:D,3,0),"")</f>
        <v/>
      </c>
      <c r="F411" s="1458">
        <f t="shared" si="46"/>
        <v>0</v>
      </c>
      <c r="G411" s="1706">
        <f t="shared" si="47"/>
        <v>0</v>
      </c>
      <c r="H411" s="243" t="str">
        <f>IFERROR(VLOOKUP(C411,'Consolidated Master Sheet'!B:H,6,0),"")</f>
        <v/>
      </c>
      <c r="I411" s="243" t="str">
        <f>IFERROR(VLOOKUP(C411,'Consolidated Master Sheet'!B:H,7,0),"")</f>
        <v/>
      </c>
      <c r="J411" s="102"/>
      <c r="K411" s="1105"/>
      <c r="L411" s="157"/>
      <c r="M411" s="1029"/>
    </row>
    <row r="412" spans="1:13" ht="15.75">
      <c r="A412" s="157" t="str">
        <f>IF(J412&gt;0,COUNT($J$4:J412),"")</f>
        <v/>
      </c>
      <c r="B412" s="185"/>
      <c r="C412" s="260" t="s">
        <v>1544</v>
      </c>
      <c r="D412" s="187" t="s">
        <v>5352</v>
      </c>
      <c r="E412" s="229">
        <f>IFERROR(VLOOKUP(C412,'Consolidated Master Sheet'!B:D,3,0),"")</f>
        <v>12.84</v>
      </c>
      <c r="F412" s="151">
        <f t="shared" si="46"/>
        <v>0</v>
      </c>
      <c r="G412" s="1020">
        <f t="shared" si="47"/>
        <v>0</v>
      </c>
      <c r="H412" s="230">
        <f>IFERROR(VLOOKUP(C412,'Consolidated Master Sheet'!B:H,6,0),"")</f>
        <v>300</v>
      </c>
      <c r="I412" s="230">
        <f>IFERROR(VLOOKUP(C412,'Consolidated Master Sheet'!B:H,7,0),"")</f>
        <v>3600</v>
      </c>
      <c r="J412" s="27"/>
      <c r="K412" s="1102">
        <f>IFERROR(J412*G412,0)</f>
        <v>0</v>
      </c>
      <c r="L412" s="157"/>
      <c r="M412" s="1029"/>
    </row>
    <row r="413" spans="1:13" ht="15.75">
      <c r="A413" s="157" t="str">
        <f>IF(J413&gt;0,COUNT($J$4:J413),"")</f>
        <v/>
      </c>
      <c r="B413" s="185"/>
      <c r="C413" s="258" t="s">
        <v>1545</v>
      </c>
      <c r="D413" s="232" t="s">
        <v>5353</v>
      </c>
      <c r="E413" s="233">
        <f>IFERROR(VLOOKUP(C413,'Consolidated Master Sheet'!B:D,3,0),"")</f>
        <v>11.56</v>
      </c>
      <c r="F413" s="152">
        <f t="shared" si="46"/>
        <v>0</v>
      </c>
      <c r="G413" s="1020">
        <f t="shared" si="47"/>
        <v>0</v>
      </c>
      <c r="H413" s="234">
        <f>IFERROR(VLOOKUP(C413,'Consolidated Master Sheet'!B:H,6,0),"")</f>
        <v>150</v>
      </c>
      <c r="I413" s="234">
        <f>IFERROR(VLOOKUP(C413,'Consolidated Master Sheet'!B:H,7,0),"")</f>
        <v>1800</v>
      </c>
      <c r="J413" s="28"/>
      <c r="K413" s="1102">
        <f>IFERROR(J413*G413,0)</f>
        <v>0</v>
      </c>
      <c r="L413" s="157"/>
      <c r="M413" s="1029"/>
    </row>
    <row r="414" spans="1:13" ht="15.75">
      <c r="A414" s="157" t="str">
        <f>IF(J414&gt;0,COUNT($J$4:J414),"")</f>
        <v/>
      </c>
      <c r="B414" s="185"/>
      <c r="C414" s="258" t="s">
        <v>1546</v>
      </c>
      <c r="D414" s="232" t="s">
        <v>5354</v>
      </c>
      <c r="E414" s="233">
        <f>IFERROR(VLOOKUP(C414,'Consolidated Master Sheet'!B:D,3,0),"")</f>
        <v>11.56</v>
      </c>
      <c r="F414" s="152">
        <f t="shared" si="46"/>
        <v>0</v>
      </c>
      <c r="G414" s="1020">
        <f t="shared" si="47"/>
        <v>0</v>
      </c>
      <c r="H414" s="234">
        <f>IFERROR(VLOOKUP(C414,'Consolidated Master Sheet'!B:H,6,0),"")</f>
        <v>100</v>
      </c>
      <c r="I414" s="234">
        <f>IFERROR(VLOOKUP(C414,'Consolidated Master Sheet'!B:H,7,0),"")</f>
        <v>1200</v>
      </c>
      <c r="J414" s="27"/>
      <c r="K414" s="1102">
        <f>IFERROR(J414*G414,0)</f>
        <v>0</v>
      </c>
      <c r="L414" s="157"/>
      <c r="M414" s="1029"/>
    </row>
    <row r="415" spans="1:13" ht="15.75">
      <c r="A415" s="157" t="str">
        <f>IF(J415&gt;0,COUNT($J$4:J415),"")</f>
        <v/>
      </c>
      <c r="B415" s="185"/>
      <c r="C415" s="258" t="s">
        <v>1547</v>
      </c>
      <c r="D415" s="232" t="s">
        <v>5355</v>
      </c>
      <c r="E415" s="233">
        <f>IFERROR(VLOOKUP(C415,'Consolidated Master Sheet'!B:D,3,0),"")</f>
        <v>12.22</v>
      </c>
      <c r="F415" s="152">
        <f t="shared" si="46"/>
        <v>0</v>
      </c>
      <c r="G415" s="1020">
        <f t="shared" si="47"/>
        <v>0</v>
      </c>
      <c r="H415" s="234">
        <f>IFERROR(VLOOKUP(C415,'Consolidated Master Sheet'!B:H,6,0),"")</f>
        <v>50</v>
      </c>
      <c r="I415" s="234">
        <f>IFERROR(VLOOKUP(C415,'Consolidated Master Sheet'!B:H,7,0),"")</f>
        <v>600</v>
      </c>
      <c r="J415" s="28"/>
      <c r="K415" s="1102">
        <f>IFERROR(J415*G415,0)</f>
        <v>0</v>
      </c>
      <c r="L415" s="157"/>
      <c r="M415" s="1029"/>
    </row>
    <row r="416" spans="1:13" ht="15.75">
      <c r="A416" s="157" t="str">
        <f>IF(J416&gt;0,COUNT($J$4:J416),"")</f>
        <v/>
      </c>
      <c r="B416" s="185"/>
      <c r="C416" s="259" t="s">
        <v>1548</v>
      </c>
      <c r="D416" s="194" t="s">
        <v>5356</v>
      </c>
      <c r="E416" s="236">
        <f>IFERROR(VLOOKUP(C416,'Consolidated Master Sheet'!B:D,3,0),"")</f>
        <v>12.22</v>
      </c>
      <c r="F416" s="153">
        <f t="shared" si="46"/>
        <v>0</v>
      </c>
      <c r="G416" s="1028">
        <f t="shared" si="47"/>
        <v>0</v>
      </c>
      <c r="H416" s="237">
        <f>IFERROR(VLOOKUP(C416,'Consolidated Master Sheet'!B:H,6,0),"")</f>
        <v>30</v>
      </c>
      <c r="I416" s="237">
        <f>IFERROR(VLOOKUP(C416,'Consolidated Master Sheet'!B:H,7,0),"")</f>
        <v>360</v>
      </c>
      <c r="J416" s="34"/>
      <c r="K416" s="1103">
        <f>IFERROR(J416*G416,0)</f>
        <v>0</v>
      </c>
      <c r="L416" s="157"/>
      <c r="M416" s="1029"/>
    </row>
    <row r="417" spans="1:13" ht="15.75">
      <c r="A417" s="157" t="str">
        <f>IF(J417&gt;0,COUNT($J$4:J417),"")</f>
        <v/>
      </c>
      <c r="B417" s="185"/>
      <c r="C417" s="231" t="s">
        <v>1549</v>
      </c>
      <c r="D417" s="232" t="s">
        <v>5357</v>
      </c>
      <c r="E417" s="233">
        <f>IFERROR(VLOOKUP(C417,'Consolidated Master Sheet'!B:D,3,0),"")</f>
        <v>15.38</v>
      </c>
      <c r="F417" s="152">
        <f t="shared" si="46"/>
        <v>0</v>
      </c>
      <c r="G417" s="1017">
        <f t="shared" si="47"/>
        <v>0</v>
      </c>
      <c r="H417" s="234">
        <f>IFERROR(VLOOKUP(C417,'Consolidated Master Sheet'!B:H,6,0),"")</f>
        <v>20</v>
      </c>
      <c r="I417" s="234">
        <f>IFERROR(VLOOKUP(C417,'Consolidated Master Sheet'!B:H,7,0),"")</f>
        <v>240</v>
      </c>
      <c r="J417" s="28"/>
      <c r="K417" s="1104">
        <f t="shared" ref="K417:K425" si="48">IFERROR(J417*G417,0)</f>
        <v>0</v>
      </c>
      <c r="L417" s="157"/>
      <c r="M417" s="1029"/>
    </row>
    <row r="418" spans="1:13" ht="15.75">
      <c r="A418" s="157" t="str">
        <f>IF(J418&gt;0,COUNT($J$4:J418),"")</f>
        <v/>
      </c>
      <c r="B418" s="185"/>
      <c r="C418" s="231" t="s">
        <v>1550</v>
      </c>
      <c r="D418" s="232" t="s">
        <v>5358</v>
      </c>
      <c r="E418" s="233">
        <f>IFERROR(VLOOKUP(C418,'Consolidated Master Sheet'!B:D,3,0),"")</f>
        <v>19.399999999999999</v>
      </c>
      <c r="F418" s="152">
        <f t="shared" si="46"/>
        <v>0</v>
      </c>
      <c r="G418" s="1020">
        <f t="shared" si="47"/>
        <v>0</v>
      </c>
      <c r="H418" s="234">
        <f>IFERROR(VLOOKUP(C418,'Consolidated Master Sheet'!B:H,6,0),"")</f>
        <v>40</v>
      </c>
      <c r="I418" s="234">
        <f>IFERROR(VLOOKUP(C418,'Consolidated Master Sheet'!B:H,7,0),"")</f>
        <v>120</v>
      </c>
      <c r="J418" s="28"/>
      <c r="K418" s="1102">
        <f t="shared" si="48"/>
        <v>0</v>
      </c>
      <c r="L418" s="157"/>
      <c r="M418" s="1029"/>
    </row>
    <row r="419" spans="1:13" ht="15.75">
      <c r="A419" s="157" t="str">
        <f>IF(J419&gt;0,COUNT($J$4:J419),"")</f>
        <v/>
      </c>
      <c r="B419" s="185"/>
      <c r="C419" s="231" t="s">
        <v>1551</v>
      </c>
      <c r="D419" s="232" t="s">
        <v>5359</v>
      </c>
      <c r="E419" s="233">
        <f>IFERROR(VLOOKUP(C419,'Consolidated Master Sheet'!B:D,3,0),"")</f>
        <v>26.97</v>
      </c>
      <c r="F419" s="152">
        <f t="shared" si="46"/>
        <v>0</v>
      </c>
      <c r="G419" s="1020">
        <f t="shared" si="47"/>
        <v>0</v>
      </c>
      <c r="H419" s="234">
        <f>IFERROR(VLOOKUP(C419,'Consolidated Master Sheet'!B:H,6,0),"")</f>
        <v>30</v>
      </c>
      <c r="I419" s="234">
        <f>IFERROR(VLOOKUP(C419,'Consolidated Master Sheet'!B:H,7,0),"")</f>
        <v>90</v>
      </c>
      <c r="J419" s="27"/>
      <c r="K419" s="1102">
        <f t="shared" si="48"/>
        <v>0</v>
      </c>
      <c r="L419" s="157"/>
      <c r="M419" s="1029"/>
    </row>
    <row r="420" spans="1:13" ht="15.75">
      <c r="A420" s="157" t="str">
        <f>IF(J420&gt;0,COUNT($J$4:J420),"")</f>
        <v/>
      </c>
      <c r="B420" s="185"/>
      <c r="C420" s="231" t="s">
        <v>1552</v>
      </c>
      <c r="D420" s="232" t="s">
        <v>5360</v>
      </c>
      <c r="E420" s="233">
        <f>IFERROR(VLOOKUP(C420,'Consolidated Master Sheet'!B:D,3,0),"")</f>
        <v>38.549999999999997</v>
      </c>
      <c r="F420" s="152">
        <f t="shared" si="46"/>
        <v>0</v>
      </c>
      <c r="G420" s="1020">
        <f t="shared" si="47"/>
        <v>0</v>
      </c>
      <c r="H420" s="234">
        <f>IFERROR(VLOOKUP(C420,'Consolidated Master Sheet'!B:H,6,0),"")</f>
        <v>20</v>
      </c>
      <c r="I420" s="234">
        <f>IFERROR(VLOOKUP(C420,'Consolidated Master Sheet'!B:H,7,0),"")</f>
        <v>60</v>
      </c>
      <c r="J420" s="28"/>
      <c r="K420" s="1102">
        <f t="shared" si="48"/>
        <v>0</v>
      </c>
      <c r="L420" s="157"/>
      <c r="M420" s="1029"/>
    </row>
    <row r="421" spans="1:13" ht="15.75">
      <c r="A421" s="157" t="str">
        <f>IF(J421&gt;0,COUNT($J$4:J421),"")</f>
        <v/>
      </c>
      <c r="B421" s="185"/>
      <c r="C421" s="231" t="s">
        <v>1553</v>
      </c>
      <c r="D421" s="232" t="s">
        <v>5361</v>
      </c>
      <c r="E421" s="233">
        <f>IFERROR(VLOOKUP(C421,'Consolidated Master Sheet'!B:D,3,0),"")</f>
        <v>77.97</v>
      </c>
      <c r="F421" s="152">
        <f t="shared" si="46"/>
        <v>0</v>
      </c>
      <c r="G421" s="1020">
        <f t="shared" si="47"/>
        <v>0</v>
      </c>
      <c r="H421" s="234">
        <f>IFERROR(VLOOKUP(C421,'Consolidated Master Sheet'!B:H,6,0),"")</f>
        <v>16</v>
      </c>
      <c r="I421" s="234">
        <f>IFERROR(VLOOKUP(C421,'Consolidated Master Sheet'!B:H,7,0),"")</f>
        <v>32</v>
      </c>
      <c r="J421" s="27"/>
      <c r="K421" s="1102">
        <f t="shared" si="48"/>
        <v>0</v>
      </c>
      <c r="L421" s="157"/>
      <c r="M421" s="1029"/>
    </row>
    <row r="422" spans="1:13" ht="15.75">
      <c r="A422" s="157" t="str">
        <f>IF(J422&gt;0,COUNT($J$4:J422),"")</f>
        <v/>
      </c>
      <c r="B422" s="185"/>
      <c r="C422" s="231" t="s">
        <v>1554</v>
      </c>
      <c r="D422" s="232" t="s">
        <v>5362</v>
      </c>
      <c r="E422" s="233">
        <f>IFERROR(VLOOKUP(C422,'Consolidated Master Sheet'!B:D,3,0),"")</f>
        <v>120.44</v>
      </c>
      <c r="F422" s="152">
        <f t="shared" si="46"/>
        <v>0</v>
      </c>
      <c r="G422" s="1020">
        <f t="shared" si="47"/>
        <v>0</v>
      </c>
      <c r="H422" s="234">
        <f>IFERROR(VLOOKUP(C422,'Consolidated Master Sheet'!B:H,6,0),"")</f>
        <v>16</v>
      </c>
      <c r="I422" s="234">
        <f>IFERROR(VLOOKUP(C422,'Consolidated Master Sheet'!B:H,7,0),"")</f>
        <v>32</v>
      </c>
      <c r="J422" s="28"/>
      <c r="K422" s="1102">
        <f t="shared" si="48"/>
        <v>0</v>
      </c>
      <c r="L422" s="157"/>
      <c r="M422" s="1029"/>
    </row>
    <row r="423" spans="1:13" ht="15.75">
      <c r="A423" s="157" t="str">
        <f>IF(J423&gt;0,COUNT($J$4:J423),"")</f>
        <v/>
      </c>
      <c r="B423" s="185"/>
      <c r="C423" s="231" t="s">
        <v>1555</v>
      </c>
      <c r="D423" s="232" t="s">
        <v>5363</v>
      </c>
      <c r="E423" s="233">
        <f>IFERROR(VLOOKUP(C423,'Consolidated Master Sheet'!B:D,3,0),"")</f>
        <v>202.05</v>
      </c>
      <c r="F423" s="152">
        <f t="shared" si="46"/>
        <v>0</v>
      </c>
      <c r="G423" s="1020">
        <f t="shared" si="47"/>
        <v>0</v>
      </c>
      <c r="H423" s="234">
        <f>IFERROR(VLOOKUP(C423,'Consolidated Master Sheet'!B:H,6,0),"")</f>
        <v>6</v>
      </c>
      <c r="I423" s="234">
        <f>IFERROR(VLOOKUP(C423,'Consolidated Master Sheet'!B:H,7,0),"")</f>
        <v>12</v>
      </c>
      <c r="J423" s="28"/>
      <c r="K423" s="1102">
        <f t="shared" si="48"/>
        <v>0</v>
      </c>
      <c r="L423" s="157"/>
    </row>
    <row r="424" spans="1:13" ht="15.75">
      <c r="A424" s="157" t="str">
        <f>IF(J424&gt;0,COUNT($J$4:J424),"")</f>
        <v/>
      </c>
      <c r="B424" s="185"/>
      <c r="C424" s="231" t="s">
        <v>1556</v>
      </c>
      <c r="D424" s="232" t="s">
        <v>5364</v>
      </c>
      <c r="E424" s="233">
        <f>IFERROR(VLOOKUP(C424,'Consolidated Master Sheet'!B:D,3,0),"")</f>
        <v>541.79999999999995</v>
      </c>
      <c r="F424" s="152">
        <f t="shared" si="46"/>
        <v>0</v>
      </c>
      <c r="G424" s="1020">
        <f t="shared" si="47"/>
        <v>0</v>
      </c>
      <c r="H424" s="234">
        <f>IFERROR(VLOOKUP(C424,'Consolidated Master Sheet'!B:H,6,0),"")</f>
        <v>5</v>
      </c>
      <c r="I424" s="234">
        <f>IFERROR(VLOOKUP(C424,'Consolidated Master Sheet'!B:H,7,0),"")</f>
        <v>10</v>
      </c>
      <c r="J424" s="27"/>
      <c r="K424" s="1102">
        <f t="shared" si="48"/>
        <v>0</v>
      </c>
      <c r="L424" s="157"/>
      <c r="M424" s="1029"/>
    </row>
    <row r="425" spans="1:13" ht="15.75">
      <c r="A425" s="157" t="str">
        <f>IF(J425&gt;0,COUNT($J$4:J425),"")</f>
        <v/>
      </c>
      <c r="B425" s="185"/>
      <c r="C425" s="231" t="s">
        <v>1557</v>
      </c>
      <c r="D425" s="232" t="s">
        <v>5365</v>
      </c>
      <c r="E425" s="233">
        <f>IFERROR(VLOOKUP(C425,'Consolidated Master Sheet'!B:D,3,0),"")</f>
        <v>596.54</v>
      </c>
      <c r="F425" s="152">
        <f t="shared" si="46"/>
        <v>0</v>
      </c>
      <c r="G425" s="1020">
        <f t="shared" si="47"/>
        <v>0</v>
      </c>
      <c r="H425" s="234">
        <f>IFERROR(VLOOKUP(C425,'Consolidated Master Sheet'!B:H,6,0),"")</f>
        <v>5</v>
      </c>
      <c r="I425" s="234">
        <f>IFERROR(VLOOKUP(C425,'Consolidated Master Sheet'!B:H,7,0),"")</f>
        <v>10</v>
      </c>
      <c r="J425" s="28"/>
      <c r="K425" s="1102">
        <f t="shared" si="48"/>
        <v>0</v>
      </c>
      <c r="L425" s="157"/>
      <c r="M425" s="1029"/>
    </row>
    <row r="426" spans="1:13" ht="15.75">
      <c r="A426" s="157" t="str">
        <f>IF(J426&gt;0,COUNT($J$4:J426),"")</f>
        <v/>
      </c>
      <c r="B426" s="239"/>
      <c r="C426" s="240"/>
      <c r="D426" s="241" t="s">
        <v>327</v>
      </c>
      <c r="E426" s="242" t="str">
        <f>IFERROR(VLOOKUP(C426,'Consolidated Master Sheet'!B:D,3,0),"")</f>
        <v/>
      </c>
      <c r="F426" s="1458">
        <f t="shared" si="46"/>
        <v>0</v>
      </c>
      <c r="G426" s="1706">
        <f t="shared" si="47"/>
        <v>0</v>
      </c>
      <c r="H426" s="243" t="str">
        <f>IFERROR(VLOOKUP(C426,'Consolidated Master Sheet'!B:H,6,0),"")</f>
        <v/>
      </c>
      <c r="I426" s="243" t="str">
        <f>IFERROR(VLOOKUP(C426,'Consolidated Master Sheet'!B:H,7,0),"")</f>
        <v/>
      </c>
      <c r="J426" s="102"/>
      <c r="K426" s="1105"/>
      <c r="L426" s="157"/>
      <c r="M426" s="1029"/>
    </row>
    <row r="427" spans="1:13" ht="15.75">
      <c r="A427" s="157" t="str">
        <f>IF(J427&gt;0,COUNT($J$4:J427),"")</f>
        <v/>
      </c>
      <c r="B427" s="185"/>
      <c r="C427" s="231" t="s">
        <v>1558</v>
      </c>
      <c r="D427" s="232" t="s">
        <v>5366</v>
      </c>
      <c r="E427" s="233">
        <f>IFERROR(VLOOKUP(C427,'Consolidated Master Sheet'!B:D,3,0),"")</f>
        <v>54.88</v>
      </c>
      <c r="F427" s="152">
        <f t="shared" si="46"/>
        <v>0</v>
      </c>
      <c r="G427" s="1020">
        <f t="shared" si="47"/>
        <v>0</v>
      </c>
      <c r="H427" s="234">
        <f>IFERROR(VLOOKUP(C427,'Consolidated Master Sheet'!B:H,6,0),"")</f>
        <v>40</v>
      </c>
      <c r="I427" s="234">
        <f>IFERROR(VLOOKUP(C427,'Consolidated Master Sheet'!B:H,7,0),"")</f>
        <v>240</v>
      </c>
      <c r="J427" s="28"/>
      <c r="K427" s="1102">
        <f t="shared" ref="K427:K436" si="49">IFERROR(J427*G427,0)</f>
        <v>0</v>
      </c>
      <c r="L427" s="157"/>
      <c r="M427" s="1029"/>
    </row>
    <row r="428" spans="1:13" ht="15.75">
      <c r="A428" s="157" t="str">
        <f>IF(J428&gt;0,COUNT($J$4:J428),"")</f>
        <v/>
      </c>
      <c r="B428" s="185"/>
      <c r="C428" s="231" t="s">
        <v>1559</v>
      </c>
      <c r="D428" s="232" t="s">
        <v>5367</v>
      </c>
      <c r="E428" s="233">
        <f>IFERROR(VLOOKUP(C428,'Consolidated Master Sheet'!B:D,3,0),"")</f>
        <v>55.96</v>
      </c>
      <c r="F428" s="152">
        <f t="shared" si="46"/>
        <v>0</v>
      </c>
      <c r="G428" s="1020">
        <f t="shared" si="47"/>
        <v>0</v>
      </c>
      <c r="H428" s="234">
        <f>IFERROR(VLOOKUP(C428,'Consolidated Master Sheet'!B:H,6,0),"")</f>
        <v>25</v>
      </c>
      <c r="I428" s="234">
        <f>IFERROR(VLOOKUP(C428,'Consolidated Master Sheet'!B:H,7,0),"")</f>
        <v>150</v>
      </c>
      <c r="J428" s="28"/>
      <c r="K428" s="1102">
        <f t="shared" si="49"/>
        <v>0</v>
      </c>
      <c r="L428" s="157"/>
      <c r="M428" s="1029"/>
    </row>
    <row r="429" spans="1:13" ht="15.75">
      <c r="A429" s="157" t="str">
        <f>IF(J429&gt;0,COUNT($J$4:J429),"")</f>
        <v/>
      </c>
      <c r="B429" s="185"/>
      <c r="C429" s="231" t="s">
        <v>1560</v>
      </c>
      <c r="D429" s="232" t="s">
        <v>5368</v>
      </c>
      <c r="E429" s="233">
        <f>IFERROR(VLOOKUP(C429,'Consolidated Master Sheet'!B:D,3,0),"")</f>
        <v>63.69</v>
      </c>
      <c r="F429" s="152">
        <f t="shared" si="46"/>
        <v>0</v>
      </c>
      <c r="G429" s="1020">
        <f t="shared" si="47"/>
        <v>0</v>
      </c>
      <c r="H429" s="234">
        <f>IFERROR(VLOOKUP(C429,'Consolidated Master Sheet'!B:H,6,0),"")</f>
        <v>30</v>
      </c>
      <c r="I429" s="234">
        <f>IFERROR(VLOOKUP(C429,'Consolidated Master Sheet'!B:H,7,0),"")</f>
        <v>90</v>
      </c>
      <c r="J429" s="28"/>
      <c r="K429" s="1102">
        <f t="shared" si="49"/>
        <v>0</v>
      </c>
      <c r="L429" s="157"/>
      <c r="M429" s="1029"/>
    </row>
    <row r="430" spans="1:13" ht="15.75">
      <c r="A430" s="157" t="str">
        <f>IF(J430&gt;0,COUNT($J$4:J430),"")</f>
        <v/>
      </c>
      <c r="B430" s="185"/>
      <c r="C430" s="235" t="s">
        <v>1561</v>
      </c>
      <c r="D430" s="194" t="s">
        <v>5369</v>
      </c>
      <c r="E430" s="236">
        <f>IFERROR(VLOOKUP(C430,'Consolidated Master Sheet'!B:D,3,0),"")</f>
        <v>77.67</v>
      </c>
      <c r="F430" s="153">
        <f t="shared" si="46"/>
        <v>0</v>
      </c>
      <c r="G430" s="1028">
        <f t="shared" si="47"/>
        <v>0</v>
      </c>
      <c r="H430" s="237">
        <f>IFERROR(VLOOKUP(C430,'Consolidated Master Sheet'!B:H,6,0),"")</f>
        <v>30</v>
      </c>
      <c r="I430" s="237">
        <f>IFERROR(VLOOKUP(C430,'Consolidated Master Sheet'!B:H,7,0),"")</f>
        <v>60</v>
      </c>
      <c r="J430" s="29"/>
      <c r="K430" s="1103">
        <f t="shared" si="49"/>
        <v>0</v>
      </c>
      <c r="L430" s="157"/>
      <c r="M430" s="1029"/>
    </row>
    <row r="431" spans="1:13" ht="15.75">
      <c r="A431" s="157" t="str">
        <f>IF(J431&gt;0,COUNT($J$4:J431),"")</f>
        <v/>
      </c>
      <c r="B431" s="185"/>
      <c r="C431" s="231" t="s">
        <v>1562</v>
      </c>
      <c r="D431" s="232" t="s">
        <v>5370</v>
      </c>
      <c r="E431" s="233">
        <f>IFERROR(VLOOKUP(C431,'Consolidated Master Sheet'!B:D,3,0),"")</f>
        <v>95.59</v>
      </c>
      <c r="F431" s="152">
        <f t="shared" si="46"/>
        <v>0</v>
      </c>
      <c r="G431" s="1017">
        <f t="shared" si="47"/>
        <v>0</v>
      </c>
      <c r="H431" s="234">
        <f>IFERROR(VLOOKUP(C431,'Consolidated Master Sheet'!B:H,6,0),"")</f>
        <v>15</v>
      </c>
      <c r="I431" s="234">
        <f>IFERROR(VLOOKUP(C431,'Consolidated Master Sheet'!B:H,7,0),"")</f>
        <v>30</v>
      </c>
      <c r="J431" s="28"/>
      <c r="K431" s="1104">
        <f t="shared" si="49"/>
        <v>0</v>
      </c>
      <c r="L431" s="157"/>
      <c r="M431" s="1029"/>
    </row>
    <row r="432" spans="1:13" ht="15.75">
      <c r="A432" s="157" t="str">
        <f>IF(J432&gt;0,COUNT($J$4:J432),"")</f>
        <v/>
      </c>
      <c r="B432" s="185"/>
      <c r="C432" s="231" t="s">
        <v>1563</v>
      </c>
      <c r="D432" s="232" t="s">
        <v>5371</v>
      </c>
      <c r="E432" s="233">
        <f>IFERROR(VLOOKUP(C432,'Consolidated Master Sheet'!B:D,3,0),"")</f>
        <v>155.21</v>
      </c>
      <c r="F432" s="152">
        <f t="shared" si="46"/>
        <v>0</v>
      </c>
      <c r="G432" s="1020">
        <f t="shared" si="47"/>
        <v>0</v>
      </c>
      <c r="H432" s="234">
        <f>IFERROR(VLOOKUP(C432,'Consolidated Master Sheet'!B:H,6,0),"")</f>
        <v>10</v>
      </c>
      <c r="I432" s="234">
        <f>IFERROR(VLOOKUP(C432,'Consolidated Master Sheet'!B:H,7,0),"")</f>
        <v>20</v>
      </c>
      <c r="J432" s="28"/>
      <c r="K432" s="1102">
        <f t="shared" si="49"/>
        <v>0</v>
      </c>
      <c r="L432" s="157"/>
      <c r="M432" s="1029"/>
    </row>
    <row r="433" spans="1:13" ht="15.75">
      <c r="A433" s="157" t="str">
        <f>IF(J433&gt;0,COUNT($J$4:J433),"")</f>
        <v/>
      </c>
      <c r="B433" s="185"/>
      <c r="C433" s="231" t="s">
        <v>1564</v>
      </c>
      <c r="D433" s="232" t="s">
        <v>5372</v>
      </c>
      <c r="E433" s="233">
        <f>IFERROR(VLOOKUP(C433,'Consolidated Master Sheet'!B:D,3,0),"")</f>
        <v>192.2</v>
      </c>
      <c r="F433" s="152">
        <f t="shared" si="46"/>
        <v>0</v>
      </c>
      <c r="G433" s="1020">
        <f t="shared" si="47"/>
        <v>0</v>
      </c>
      <c r="H433" s="234">
        <f>IFERROR(VLOOKUP(C433,'Consolidated Master Sheet'!B:H,6,0),"")</f>
        <v>8</v>
      </c>
      <c r="I433" s="234">
        <f>IFERROR(VLOOKUP(C433,'Consolidated Master Sheet'!B:H,7,0),"")</f>
        <v>16</v>
      </c>
      <c r="J433" s="28"/>
      <c r="K433" s="1102">
        <f t="shared" si="49"/>
        <v>0</v>
      </c>
      <c r="L433" s="157"/>
      <c r="M433" s="1029"/>
    </row>
    <row r="434" spans="1:13" ht="15.75">
      <c r="A434" s="157" t="str">
        <f>IF(J434&gt;0,COUNT($J$4:J434),"")</f>
        <v/>
      </c>
      <c r="B434" s="185"/>
      <c r="C434" s="235" t="s">
        <v>1565</v>
      </c>
      <c r="D434" s="194" t="s">
        <v>5373</v>
      </c>
      <c r="E434" s="236">
        <f>IFERROR(VLOOKUP(C434,'Consolidated Master Sheet'!B:D,3,0),"")</f>
        <v>318.22000000000003</v>
      </c>
      <c r="F434" s="153">
        <f t="shared" si="46"/>
        <v>0</v>
      </c>
      <c r="G434" s="1028">
        <f t="shared" si="47"/>
        <v>0</v>
      </c>
      <c r="H434" s="237">
        <f>IFERROR(VLOOKUP(C434,'Consolidated Master Sheet'!B:H,6,0),"")</f>
        <v>5</v>
      </c>
      <c r="I434" s="237">
        <f>IFERROR(VLOOKUP(C434,'Consolidated Master Sheet'!B:H,7,0),"")</f>
        <v>10</v>
      </c>
      <c r="J434" s="29"/>
      <c r="K434" s="1103">
        <f t="shared" si="49"/>
        <v>0</v>
      </c>
      <c r="L434" s="157"/>
      <c r="M434" s="1029"/>
    </row>
    <row r="435" spans="1:13" ht="15.75">
      <c r="A435" s="157" t="str">
        <f>IF(J435&gt;0,COUNT($J$4:J435),"")</f>
        <v/>
      </c>
      <c r="B435" s="185"/>
      <c r="C435" s="231" t="s">
        <v>1566</v>
      </c>
      <c r="D435" s="232" t="s">
        <v>5374</v>
      </c>
      <c r="E435" s="233">
        <f>IFERROR(VLOOKUP(C435,'Consolidated Master Sheet'!B:D,3,0),"")</f>
        <v>560.97</v>
      </c>
      <c r="F435" s="152">
        <f t="shared" si="46"/>
        <v>0</v>
      </c>
      <c r="G435" s="1017">
        <f t="shared" si="47"/>
        <v>0</v>
      </c>
      <c r="H435" s="234">
        <f>IFERROR(VLOOKUP(C435,'Consolidated Master Sheet'!B:H,6,0),"")</f>
        <v>3</v>
      </c>
      <c r="I435" s="234">
        <f>IFERROR(VLOOKUP(C435,'Consolidated Master Sheet'!B:H,7,0),"")</f>
        <v>6</v>
      </c>
      <c r="J435" s="28"/>
      <c r="K435" s="1104">
        <f t="shared" si="49"/>
        <v>0</v>
      </c>
      <c r="L435" s="157"/>
      <c r="M435" s="1029"/>
    </row>
    <row r="436" spans="1:13" ht="15.75">
      <c r="A436" s="157" t="str">
        <f>IF(J436&gt;0,COUNT($J$4:J436),"")</f>
        <v/>
      </c>
      <c r="B436" s="185"/>
      <c r="C436" s="231" t="s">
        <v>1567</v>
      </c>
      <c r="D436" s="232" t="s">
        <v>5375</v>
      </c>
      <c r="E436" s="233">
        <f>IFERROR(VLOOKUP(C436,'Consolidated Master Sheet'!B:D,3,0),"")</f>
        <v>836.77</v>
      </c>
      <c r="F436" s="152">
        <f t="shared" si="46"/>
        <v>0</v>
      </c>
      <c r="G436" s="1020">
        <f t="shared" si="47"/>
        <v>0</v>
      </c>
      <c r="H436" s="234">
        <f>IFERROR(VLOOKUP(C436,'Consolidated Master Sheet'!B:H,6,0),"")</f>
        <v>1</v>
      </c>
      <c r="I436" s="234">
        <f>IFERROR(VLOOKUP(C436,'Consolidated Master Sheet'!B:H,7,0),"")</f>
        <v>8</v>
      </c>
      <c r="J436" s="28"/>
      <c r="K436" s="1102">
        <f t="shared" si="49"/>
        <v>0</v>
      </c>
      <c r="L436" s="157"/>
      <c r="M436" s="1029"/>
    </row>
    <row r="437" spans="1:13" ht="15.75">
      <c r="A437" s="157" t="str">
        <f>IF(J437&gt;0,COUNT($J$4:J437),"")</f>
        <v/>
      </c>
      <c r="B437" s="239"/>
      <c r="C437" s="240"/>
      <c r="D437" s="241" t="s">
        <v>344</v>
      </c>
      <c r="E437" s="242" t="str">
        <f>IFERROR(VLOOKUP(C437,'Consolidated Master Sheet'!B:D,3,0),"")</f>
        <v/>
      </c>
      <c r="F437" s="1458">
        <f t="shared" si="46"/>
        <v>0</v>
      </c>
      <c r="G437" s="1706">
        <f t="shared" si="47"/>
        <v>0</v>
      </c>
      <c r="H437" s="243" t="str">
        <f>IFERROR(VLOOKUP(C437,'Consolidated Master Sheet'!B:H,6,0),"")</f>
        <v/>
      </c>
      <c r="I437" s="243" t="str">
        <f>IFERROR(VLOOKUP(C437,'Consolidated Master Sheet'!B:H,7,0),"")</f>
        <v/>
      </c>
      <c r="J437" s="102"/>
      <c r="K437" s="1105"/>
      <c r="L437" s="157"/>
      <c r="M437" s="1029"/>
    </row>
    <row r="438" spans="1:13" ht="15.75">
      <c r="A438" s="157" t="str">
        <f>IF(J438&gt;0,COUNT($J$4:J438),"")</f>
        <v/>
      </c>
      <c r="B438" s="185"/>
      <c r="C438" s="228" t="s">
        <v>1568</v>
      </c>
      <c r="D438" s="187" t="s">
        <v>5385</v>
      </c>
      <c r="E438" s="229">
        <f>IFERROR(VLOOKUP(C438,'Consolidated Master Sheet'!B:D,3,0),"")</f>
        <v>48.69</v>
      </c>
      <c r="F438" s="151">
        <f t="shared" si="46"/>
        <v>0</v>
      </c>
      <c r="G438" s="1020">
        <f t="shared" si="47"/>
        <v>0</v>
      </c>
      <c r="H438" s="230">
        <f>IFERROR(VLOOKUP(C438,'Consolidated Master Sheet'!B:H,6,0),"")</f>
        <v>15</v>
      </c>
      <c r="I438" s="230">
        <f>IFERROR(VLOOKUP(C438,'Consolidated Master Sheet'!B:H,7,0),"")</f>
        <v>360</v>
      </c>
      <c r="J438" s="27"/>
      <c r="K438" s="1102">
        <f t="shared" ref="K438:K446" si="50">IFERROR(J438*G438,0)</f>
        <v>0</v>
      </c>
      <c r="L438" s="157"/>
      <c r="M438" s="1029"/>
    </row>
    <row r="439" spans="1:13" ht="15.75">
      <c r="A439" s="157" t="str">
        <f>IF(J439&gt;0,COUNT($J$4:J439),"")</f>
        <v/>
      </c>
      <c r="B439" s="185"/>
      <c r="C439" s="231" t="s">
        <v>1569</v>
      </c>
      <c r="D439" s="232" t="s">
        <v>5386</v>
      </c>
      <c r="E439" s="233">
        <f>IFERROR(VLOOKUP(C439,'Consolidated Master Sheet'!B:D,3,0),"")</f>
        <v>48.71</v>
      </c>
      <c r="F439" s="152">
        <f t="shared" si="46"/>
        <v>0</v>
      </c>
      <c r="G439" s="1020">
        <f t="shared" si="47"/>
        <v>0</v>
      </c>
      <c r="H439" s="234">
        <f>IFERROR(VLOOKUP(C439,'Consolidated Master Sheet'!B:H,6,0),"")</f>
        <v>10</v>
      </c>
      <c r="I439" s="234">
        <f>IFERROR(VLOOKUP(C439,'Consolidated Master Sheet'!B:H,7,0),"")</f>
        <v>30</v>
      </c>
      <c r="J439" s="28"/>
      <c r="K439" s="1102">
        <f t="shared" si="50"/>
        <v>0</v>
      </c>
      <c r="L439" s="157"/>
      <c r="M439" s="1029"/>
    </row>
    <row r="440" spans="1:13" ht="15.75">
      <c r="A440" s="157" t="str">
        <f>IF(J440&gt;0,COUNT($J$4:J440),"")</f>
        <v/>
      </c>
      <c r="B440" s="185"/>
      <c r="C440" s="231" t="s">
        <v>1570</v>
      </c>
      <c r="D440" s="232" t="s">
        <v>5387</v>
      </c>
      <c r="E440" s="233">
        <f>IFERROR(VLOOKUP(C440,'Consolidated Master Sheet'!B:D,3,0),"")</f>
        <v>48.71</v>
      </c>
      <c r="F440" s="152">
        <f t="shared" si="46"/>
        <v>0</v>
      </c>
      <c r="G440" s="1020">
        <f t="shared" si="47"/>
        <v>0</v>
      </c>
      <c r="H440" s="234">
        <f>IFERROR(VLOOKUP(C440,'Consolidated Master Sheet'!B:H,6,0),"")</f>
        <v>25</v>
      </c>
      <c r="I440" s="234">
        <f>IFERROR(VLOOKUP(C440,'Consolidated Master Sheet'!B:H,7,0),"")</f>
        <v>75</v>
      </c>
      <c r="J440" s="28"/>
      <c r="K440" s="1102">
        <f t="shared" si="50"/>
        <v>0</v>
      </c>
      <c r="L440" s="157"/>
      <c r="M440" s="1029"/>
    </row>
    <row r="441" spans="1:13" ht="15.75">
      <c r="A441" s="157" t="str">
        <f>IF(J441&gt;0,COUNT($J$4:J441),"")</f>
        <v/>
      </c>
      <c r="B441" s="185"/>
      <c r="C441" s="231" t="s">
        <v>1571</v>
      </c>
      <c r="D441" s="232" t="s">
        <v>5388</v>
      </c>
      <c r="E441" s="233">
        <f>IFERROR(VLOOKUP(C441,'Consolidated Master Sheet'!B:D,3,0),"")</f>
        <v>48.71</v>
      </c>
      <c r="F441" s="152">
        <f t="shared" si="46"/>
        <v>0</v>
      </c>
      <c r="G441" s="1020">
        <f t="shared" si="47"/>
        <v>0</v>
      </c>
      <c r="H441" s="234">
        <f>IFERROR(VLOOKUP(C441,'Consolidated Master Sheet'!B:H,6,0),"")</f>
        <v>25</v>
      </c>
      <c r="I441" s="234">
        <f>IFERROR(VLOOKUP(C441,'Consolidated Master Sheet'!B:H,7,0),"")</f>
        <v>50</v>
      </c>
      <c r="J441" s="28"/>
      <c r="K441" s="1102">
        <f t="shared" si="50"/>
        <v>0</v>
      </c>
      <c r="L441" s="157"/>
      <c r="M441" s="1029"/>
    </row>
    <row r="442" spans="1:13" ht="15.75">
      <c r="A442" s="157" t="str">
        <f>IF(J442&gt;0,COUNT($J$4:J442),"")</f>
        <v/>
      </c>
      <c r="B442" s="185"/>
      <c r="C442" s="235" t="s">
        <v>1572</v>
      </c>
      <c r="D442" s="194" t="s">
        <v>5389</v>
      </c>
      <c r="E442" s="236">
        <f>IFERROR(VLOOKUP(C442,'Consolidated Master Sheet'!B:D,3,0),"")</f>
        <v>58.28</v>
      </c>
      <c r="F442" s="153">
        <f t="shared" si="46"/>
        <v>0</v>
      </c>
      <c r="G442" s="1028">
        <f t="shared" si="47"/>
        <v>0</v>
      </c>
      <c r="H442" s="237">
        <f>IFERROR(VLOOKUP(C442,'Consolidated Master Sheet'!B:H,6,0),"")</f>
        <v>15</v>
      </c>
      <c r="I442" s="237">
        <f>IFERROR(VLOOKUP(C442,'Consolidated Master Sheet'!B:H,7,0),"")</f>
        <v>45</v>
      </c>
      <c r="J442" s="29"/>
      <c r="K442" s="1103">
        <f t="shared" si="50"/>
        <v>0</v>
      </c>
      <c r="L442" s="157"/>
      <c r="M442" s="1029"/>
    </row>
    <row r="443" spans="1:13" ht="15.75">
      <c r="A443" s="157" t="str">
        <f>IF(J443&gt;0,COUNT($J$4:J443),"")</f>
        <v/>
      </c>
      <c r="B443" s="185"/>
      <c r="C443" s="231" t="s">
        <v>1573</v>
      </c>
      <c r="D443" s="232" t="s">
        <v>5390</v>
      </c>
      <c r="E443" s="233">
        <f>IFERROR(VLOOKUP(C443,'Consolidated Master Sheet'!B:D,3,0),"")</f>
        <v>68.08</v>
      </c>
      <c r="F443" s="152">
        <f t="shared" si="46"/>
        <v>0</v>
      </c>
      <c r="G443" s="1017">
        <f t="shared" si="47"/>
        <v>0</v>
      </c>
      <c r="H443" s="234">
        <f>IFERROR(VLOOKUP(C443,'Consolidated Master Sheet'!B:H,6,0),"")</f>
        <v>15</v>
      </c>
      <c r="I443" s="234">
        <f>IFERROR(VLOOKUP(C443,'Consolidated Master Sheet'!B:H,7,0),"")</f>
        <v>30</v>
      </c>
      <c r="J443" s="28"/>
      <c r="K443" s="1104">
        <f t="shared" si="50"/>
        <v>0</v>
      </c>
      <c r="L443" s="157"/>
      <c r="M443" s="1029"/>
    </row>
    <row r="444" spans="1:13" ht="15.75">
      <c r="A444" s="157" t="str">
        <f>IF(J444&gt;0,COUNT($J$4:J444),"")</f>
        <v/>
      </c>
      <c r="B444" s="185"/>
      <c r="C444" s="231" t="s">
        <v>1574</v>
      </c>
      <c r="D444" s="232" t="s">
        <v>5391</v>
      </c>
      <c r="E444" s="233">
        <f>IFERROR(VLOOKUP(C444,'Consolidated Master Sheet'!B:D,3,0),"")</f>
        <v>91.12</v>
      </c>
      <c r="F444" s="152">
        <f t="shared" si="46"/>
        <v>0</v>
      </c>
      <c r="G444" s="1020">
        <f t="shared" si="47"/>
        <v>0</v>
      </c>
      <c r="H444" s="234">
        <f>IFERROR(VLOOKUP(C444,'Consolidated Master Sheet'!B:H,6,0),"")</f>
        <v>10</v>
      </c>
      <c r="I444" s="234">
        <f>IFERROR(VLOOKUP(C444,'Consolidated Master Sheet'!B:H,7,0),"")</f>
        <v>30</v>
      </c>
      <c r="J444" s="28"/>
      <c r="K444" s="1102">
        <f t="shared" si="50"/>
        <v>0</v>
      </c>
      <c r="L444" s="157"/>
      <c r="M444" s="1029"/>
    </row>
    <row r="445" spans="1:13" ht="15.75">
      <c r="A445" s="157" t="str">
        <f>IF(J445&gt;0,COUNT($J$4:J445),"")</f>
        <v/>
      </c>
      <c r="B445" s="185"/>
      <c r="C445" s="231" t="s">
        <v>1575</v>
      </c>
      <c r="D445" s="232" t="s">
        <v>5392</v>
      </c>
      <c r="E445" s="276">
        <f>IFERROR(VLOOKUP(C445,'Consolidated Master Sheet'!B:D,3,0),"")</f>
        <v>99.31</v>
      </c>
      <c r="F445" s="152">
        <f t="shared" si="46"/>
        <v>0</v>
      </c>
      <c r="G445" s="1020">
        <f t="shared" si="47"/>
        <v>0</v>
      </c>
      <c r="H445" s="277">
        <f>IFERROR(VLOOKUP(C445,'Consolidated Master Sheet'!B:H,6,0),"")</f>
        <v>8</v>
      </c>
      <c r="I445" s="277">
        <f>IFERROR(VLOOKUP(C445,'Consolidated Master Sheet'!B:H,7,0),"")</f>
        <v>24</v>
      </c>
      <c r="J445" s="28"/>
      <c r="K445" s="1102">
        <f t="shared" si="50"/>
        <v>0</v>
      </c>
      <c r="L445" s="157"/>
      <c r="M445" s="1029"/>
    </row>
    <row r="446" spans="1:13" ht="15.75">
      <c r="A446" s="157" t="str">
        <f>IF(J446&gt;0,COUNT($J$4:J446),"")</f>
        <v/>
      </c>
      <c r="B446" s="185"/>
      <c r="C446" s="235" t="s">
        <v>1576</v>
      </c>
      <c r="D446" s="278" t="s">
        <v>5393</v>
      </c>
      <c r="E446" s="279">
        <f>IFERROR(VLOOKUP(C446,'Consolidated Master Sheet'!B:D,3,0),"")</f>
        <v>129.49</v>
      </c>
      <c r="F446" s="153">
        <f t="shared" si="46"/>
        <v>0</v>
      </c>
      <c r="G446" s="1028">
        <f t="shared" si="47"/>
        <v>0</v>
      </c>
      <c r="H446" s="280">
        <f>IFERROR(VLOOKUP(C446,'Consolidated Master Sheet'!B:H,6,0),"")</f>
        <v>8</v>
      </c>
      <c r="I446" s="280">
        <f>IFERROR(VLOOKUP(C446,'Consolidated Master Sheet'!B:H,7,0),"")</f>
        <v>16</v>
      </c>
      <c r="J446" s="29"/>
      <c r="K446" s="1103">
        <f t="shared" si="50"/>
        <v>0</v>
      </c>
      <c r="L446" s="157"/>
      <c r="M446" s="1029"/>
    </row>
    <row r="447" spans="1:13" ht="15.75">
      <c r="A447" s="157" t="str">
        <f>IF(J447&gt;0,COUNT($J$4:J447),"")</f>
        <v/>
      </c>
      <c r="B447" s="239"/>
      <c r="C447" s="240"/>
      <c r="D447" s="275" t="s">
        <v>7477</v>
      </c>
      <c r="E447" s="242" t="str">
        <f>IFERROR(VLOOKUP(C447,'Consolidated Master Sheet'!B:D,3,0),"")</f>
        <v/>
      </c>
      <c r="F447" s="1458">
        <f t="shared" si="46"/>
        <v>0</v>
      </c>
      <c r="G447" s="1706">
        <f t="shared" si="47"/>
        <v>0</v>
      </c>
      <c r="H447" s="243" t="str">
        <f>IFERROR(VLOOKUP(C447,'Consolidated Master Sheet'!B:H,6,0),"")</f>
        <v/>
      </c>
      <c r="I447" s="243" t="str">
        <f>IFERROR(VLOOKUP(C447,'Consolidated Master Sheet'!B:H,7,0),"")</f>
        <v/>
      </c>
      <c r="J447" s="102"/>
      <c r="K447" s="1105"/>
      <c r="L447" s="157"/>
      <c r="M447" s="1029"/>
    </row>
    <row r="448" spans="1:13" ht="15.75">
      <c r="A448" s="157" t="str">
        <f>IF(J448&gt;0,COUNT($J$4:J448),"")</f>
        <v/>
      </c>
      <c r="B448" s="185"/>
      <c r="C448" s="231" t="s">
        <v>1577</v>
      </c>
      <c r="D448" s="232" t="s">
        <v>5394</v>
      </c>
      <c r="E448" s="233">
        <f>IFERROR(VLOOKUP(C448,'Consolidated Master Sheet'!B:D,3,0),"")</f>
        <v>51.31</v>
      </c>
      <c r="F448" s="152">
        <f t="shared" si="46"/>
        <v>0</v>
      </c>
      <c r="G448" s="1020">
        <f t="shared" si="47"/>
        <v>0</v>
      </c>
      <c r="H448" s="234">
        <f>IFERROR(VLOOKUP(C448,'Consolidated Master Sheet'!B:H,6,0),"")</f>
        <v>1</v>
      </c>
      <c r="I448" s="234">
        <f>IFERROR(VLOOKUP(C448,'Consolidated Master Sheet'!B:H,7,0),"")</f>
        <v>180</v>
      </c>
      <c r="J448" s="28"/>
      <c r="K448" s="1102">
        <f t="shared" ref="K448:K456" si="51">IFERROR(J448*G448,0)</f>
        <v>0</v>
      </c>
      <c r="L448" s="157"/>
      <c r="M448" s="1029"/>
    </row>
    <row r="449" spans="1:13" ht="15.75">
      <c r="A449" s="157" t="str">
        <f>IF(J449&gt;0,COUNT($J$4:J449),"")</f>
        <v/>
      </c>
      <c r="B449" s="185"/>
      <c r="C449" s="235" t="s">
        <v>1578</v>
      </c>
      <c r="D449" s="194" t="s">
        <v>5395</v>
      </c>
      <c r="E449" s="268">
        <f>IFERROR(VLOOKUP(C449,'Consolidated Master Sheet'!B:D,3,0),"")</f>
        <v>64.56</v>
      </c>
      <c r="F449" s="153">
        <f t="shared" si="46"/>
        <v>0</v>
      </c>
      <c r="G449" s="1028">
        <f t="shared" si="47"/>
        <v>0</v>
      </c>
      <c r="H449" s="237">
        <f>IFERROR(VLOOKUP(C449,'Consolidated Master Sheet'!B:H,6,0),"")</f>
        <v>1</v>
      </c>
      <c r="I449" s="237">
        <f>IFERROR(VLOOKUP(C449,'Consolidated Master Sheet'!B:H,7,0),"")</f>
        <v>120</v>
      </c>
      <c r="J449" s="29"/>
      <c r="K449" s="1103">
        <f t="shared" si="51"/>
        <v>0</v>
      </c>
      <c r="L449" s="157"/>
      <c r="M449" s="1029"/>
    </row>
    <row r="450" spans="1:13" ht="15.75">
      <c r="A450" s="157" t="str">
        <f>IF(J450&gt;0,COUNT($J$4:J450),"")</f>
        <v/>
      </c>
      <c r="B450" s="185"/>
      <c r="C450" s="258" t="s">
        <v>1579</v>
      </c>
      <c r="D450" s="232" t="s">
        <v>5396</v>
      </c>
      <c r="E450" s="233">
        <f>IFERROR(VLOOKUP(C450,'Consolidated Master Sheet'!B:D,3,0),"")</f>
        <v>91.02</v>
      </c>
      <c r="F450" s="152">
        <f t="shared" si="46"/>
        <v>0</v>
      </c>
      <c r="G450" s="1017">
        <f t="shared" si="47"/>
        <v>0</v>
      </c>
      <c r="H450" s="234">
        <f>IFERROR(VLOOKUP(C450,'Consolidated Master Sheet'!B:H,6,0),"")</f>
        <v>15</v>
      </c>
      <c r="I450" s="234">
        <f>IFERROR(VLOOKUP(C450,'Consolidated Master Sheet'!B:H,7,0),"")</f>
        <v>60</v>
      </c>
      <c r="J450" s="28"/>
      <c r="K450" s="1104">
        <f t="shared" si="51"/>
        <v>0</v>
      </c>
      <c r="L450" s="157"/>
      <c r="M450" s="1029"/>
    </row>
    <row r="451" spans="1:13" ht="15.75">
      <c r="A451" s="157" t="str">
        <f>IF(J451&gt;0,COUNT($J$4:J451),"")</f>
        <v/>
      </c>
      <c r="B451"/>
      <c r="C451" s="258" t="s">
        <v>1580</v>
      </c>
      <c r="D451" s="232" t="s">
        <v>5397</v>
      </c>
      <c r="E451" s="233">
        <f>IFERROR(VLOOKUP(C451,'Consolidated Master Sheet'!B:D,3,0),"")</f>
        <v>157.36000000000001</v>
      </c>
      <c r="F451" s="152">
        <f t="shared" si="46"/>
        <v>0</v>
      </c>
      <c r="G451" s="1020">
        <f t="shared" si="47"/>
        <v>0</v>
      </c>
      <c r="H451" s="234">
        <f>IFERROR(VLOOKUP(C451,'Consolidated Master Sheet'!B:H,6,0),"")</f>
        <v>12</v>
      </c>
      <c r="I451" s="234">
        <f>IFERROR(VLOOKUP(C451,'Consolidated Master Sheet'!B:H,7,0),"")</f>
        <v>36</v>
      </c>
      <c r="J451" s="28"/>
      <c r="K451" s="1102">
        <f t="shared" si="51"/>
        <v>0</v>
      </c>
      <c r="L451" s="157"/>
      <c r="M451" s="1029"/>
    </row>
    <row r="452" spans="1:13" ht="15.75">
      <c r="A452" s="157" t="str">
        <f>IF(J452&gt;0,COUNT($J$4:J452),"")</f>
        <v/>
      </c>
      <c r="B452" s="185"/>
      <c r="C452" s="258" t="s">
        <v>1581</v>
      </c>
      <c r="D452" s="232" t="s">
        <v>5398</v>
      </c>
      <c r="E452" s="276">
        <f>IFERROR(VLOOKUP(C452,'Consolidated Master Sheet'!B:D,3,0),"")</f>
        <v>213.88</v>
      </c>
      <c r="F452" s="152">
        <f t="shared" si="46"/>
        <v>0</v>
      </c>
      <c r="G452" s="1020">
        <f t="shared" si="47"/>
        <v>0</v>
      </c>
      <c r="H452" s="277">
        <f>IFERROR(VLOOKUP(C452,'Consolidated Master Sheet'!B:H,6,0),"")</f>
        <v>10</v>
      </c>
      <c r="I452" s="277">
        <f>IFERROR(VLOOKUP(C452,'Consolidated Master Sheet'!B:H,7,0),"")</f>
        <v>30</v>
      </c>
      <c r="J452" s="28"/>
      <c r="K452" s="1102">
        <f t="shared" si="51"/>
        <v>0</v>
      </c>
      <c r="L452" s="157"/>
      <c r="M452" s="1029"/>
    </row>
    <row r="453" spans="1:13" ht="15.75">
      <c r="A453" s="157" t="str">
        <f>IF(J453&gt;0,COUNT($J$4:J453),"")</f>
        <v/>
      </c>
      <c r="B453" s="185"/>
      <c r="C453" s="235" t="s">
        <v>1582</v>
      </c>
      <c r="D453" s="278" t="s">
        <v>5399</v>
      </c>
      <c r="E453" s="279">
        <f>IFERROR(VLOOKUP(C453,'Consolidated Master Sheet'!B:D,3,0),"")</f>
        <v>345.3</v>
      </c>
      <c r="F453" s="153">
        <f t="shared" si="46"/>
        <v>0</v>
      </c>
      <c r="G453" s="1028">
        <f t="shared" si="47"/>
        <v>0</v>
      </c>
      <c r="H453" s="280">
        <f>IFERROR(VLOOKUP(C453,'Consolidated Master Sheet'!B:H,6,0),"")</f>
        <v>4</v>
      </c>
      <c r="I453" s="280">
        <f>IFERROR(VLOOKUP(C453,'Consolidated Master Sheet'!B:H,7,0),"")</f>
        <v>8</v>
      </c>
      <c r="J453" s="29"/>
      <c r="K453" s="1103">
        <f t="shared" si="51"/>
        <v>0</v>
      </c>
      <c r="L453" s="157"/>
      <c r="M453" s="1029"/>
    </row>
    <row r="454" spans="1:13" ht="15.75">
      <c r="A454" s="157" t="str">
        <f>IF(J454&gt;0,COUNT($J$4:J454),"")</f>
        <v/>
      </c>
      <c r="B454" s="185"/>
      <c r="C454" s="231" t="s">
        <v>1583</v>
      </c>
      <c r="D454" s="281" t="s">
        <v>5400</v>
      </c>
      <c r="E454" s="282">
        <f>IFERROR(VLOOKUP(C454,'Consolidated Master Sheet'!B:D,3,0),"")</f>
        <v>721.6</v>
      </c>
      <c r="F454" s="152">
        <f t="shared" si="46"/>
        <v>0</v>
      </c>
      <c r="G454" s="1017">
        <f t="shared" si="47"/>
        <v>0</v>
      </c>
      <c r="H454" s="277">
        <f>IFERROR(VLOOKUP(C454,'Consolidated Master Sheet'!B:H,6,0),"")</f>
        <v>1</v>
      </c>
      <c r="I454" s="277">
        <f>IFERROR(VLOOKUP(C454,'Consolidated Master Sheet'!B:H,7,0),"")</f>
        <v>10</v>
      </c>
      <c r="J454" s="28"/>
      <c r="K454" s="1104">
        <f t="shared" si="51"/>
        <v>0</v>
      </c>
      <c r="L454" s="157"/>
      <c r="M454" s="1029"/>
    </row>
    <row r="455" spans="1:13" ht="15.75">
      <c r="A455" s="157" t="str">
        <f>IF(J455&gt;0,COUNT($J$4:J455),"")</f>
        <v/>
      </c>
      <c r="B455" s="185"/>
      <c r="C455" s="231" t="s">
        <v>1584</v>
      </c>
      <c r="D455" s="281" t="s">
        <v>5401</v>
      </c>
      <c r="E455" s="262">
        <f>IFERROR(VLOOKUP(C455,'Consolidated Master Sheet'!B:D,3,0),"")</f>
        <v>1215.45</v>
      </c>
      <c r="F455" s="152">
        <f t="shared" si="46"/>
        <v>0</v>
      </c>
      <c r="G455" s="1020">
        <f t="shared" si="47"/>
        <v>0</v>
      </c>
      <c r="H455" s="234">
        <f>IFERROR(VLOOKUP(C455,'Consolidated Master Sheet'!B:H,6,0),"")</f>
        <v>1</v>
      </c>
      <c r="I455" s="234">
        <f>IFERROR(VLOOKUP(C455,'Consolidated Master Sheet'!B:H,7,0),"")</f>
        <v>8</v>
      </c>
      <c r="J455" s="28"/>
      <c r="K455" s="1102">
        <f t="shared" si="51"/>
        <v>0</v>
      </c>
      <c r="L455" s="157"/>
      <c r="M455" s="1029"/>
    </row>
    <row r="456" spans="1:13" ht="15.75">
      <c r="A456" s="157" t="str">
        <f>IF(J456&gt;0,COUNT($J$4:J456),"")</f>
        <v/>
      </c>
      <c r="B456" s="185"/>
      <c r="C456" s="235" t="s">
        <v>1585</v>
      </c>
      <c r="D456" s="278" t="s">
        <v>5402</v>
      </c>
      <c r="E456" s="268">
        <f>IFERROR(VLOOKUP(C456,'Consolidated Master Sheet'!B:D,3,0),"")</f>
        <v>2001.56</v>
      </c>
      <c r="F456" s="153">
        <f t="shared" si="46"/>
        <v>0</v>
      </c>
      <c r="G456" s="1028">
        <f t="shared" si="47"/>
        <v>0</v>
      </c>
      <c r="H456" s="237">
        <f>IFERROR(VLOOKUP(C456,'Consolidated Master Sheet'!B:H,6,0),"")</f>
        <v>1</v>
      </c>
      <c r="I456" s="237">
        <f>IFERROR(VLOOKUP(C456,'Consolidated Master Sheet'!B:H,7,0),"")</f>
        <v>2</v>
      </c>
      <c r="J456" s="29"/>
      <c r="K456" s="1103">
        <f t="shared" si="51"/>
        <v>0</v>
      </c>
      <c r="L456" s="157"/>
      <c r="M456" s="1029"/>
    </row>
    <row r="457" spans="1:13" ht="15.75">
      <c r="A457" s="157" t="str">
        <f>IF(J457&gt;0,COUNT($J$4:J457),"")</f>
        <v/>
      </c>
      <c r="B457" s="239"/>
      <c r="C457" s="240"/>
      <c r="D457" s="275" t="s">
        <v>12459</v>
      </c>
      <c r="E457" s="242" t="str">
        <f>IFERROR(VLOOKUP(C457,'Consolidated Master Sheet'!B:D,3,0),"")</f>
        <v/>
      </c>
      <c r="F457" s="1458">
        <f t="shared" si="46"/>
        <v>0</v>
      </c>
      <c r="G457" s="1706">
        <f t="shared" si="47"/>
        <v>0</v>
      </c>
      <c r="H457" s="243" t="str">
        <f>IFERROR(VLOOKUP(C457,'Consolidated Master Sheet'!B:H,6,0),"")</f>
        <v/>
      </c>
      <c r="I457" s="243" t="str">
        <f>IFERROR(VLOOKUP(C457,'Consolidated Master Sheet'!B:H,7,0),"")</f>
        <v/>
      </c>
      <c r="J457" s="102"/>
      <c r="K457" s="1105"/>
      <c r="L457" s="157"/>
      <c r="M457" s="1029"/>
    </row>
    <row r="458" spans="1:13" ht="15.75">
      <c r="A458" s="157" t="str">
        <f>IF(J458&gt;0,COUNT($J$4:J458),"")</f>
        <v/>
      </c>
      <c r="B458" s="185"/>
      <c r="C458" s="231" t="s">
        <v>12447</v>
      </c>
      <c r="D458" s="272" t="s">
        <v>12453</v>
      </c>
      <c r="E458" s="262">
        <f>IFERROR(VLOOKUP(C458,'Consolidated Master Sheet'!B:D,3,0),"")</f>
        <v>29.61</v>
      </c>
      <c r="F458" s="152">
        <f t="shared" ref="F458:F520" si="52">IF(E458=0,"NET",$F$2)</f>
        <v>0</v>
      </c>
      <c r="G458" s="1020">
        <f t="shared" ref="G458:G520" si="53">IFERROR(ROUND(E458*F458,2),0)</f>
        <v>0</v>
      </c>
      <c r="H458" s="234">
        <f>IFERROR(VLOOKUP(C458,'Consolidated Master Sheet'!B:H,6,0),"")</f>
        <v>0</v>
      </c>
      <c r="I458" s="234">
        <f>IFERROR(VLOOKUP(C458,'Consolidated Master Sheet'!B:H,7,0),"")</f>
        <v>240</v>
      </c>
      <c r="J458" s="28"/>
      <c r="K458" s="1102">
        <f t="shared" ref="K458:K463" si="54">IFERROR(J458*G458,0)</f>
        <v>0</v>
      </c>
      <c r="L458" s="157"/>
      <c r="M458" s="1029"/>
    </row>
    <row r="459" spans="1:13" ht="15.75">
      <c r="A459" s="157" t="str">
        <f>IF(J459&gt;0,COUNT($J$4:J459),"")</f>
        <v/>
      </c>
      <c r="B459" s="185"/>
      <c r="C459" s="231" t="s">
        <v>12448</v>
      </c>
      <c r="D459" s="232" t="s">
        <v>12454</v>
      </c>
      <c r="E459" s="233">
        <f>IFERROR(VLOOKUP(C459,'Consolidated Master Sheet'!B:D,3,0),"")</f>
        <v>33.25</v>
      </c>
      <c r="F459" s="152">
        <f t="shared" si="52"/>
        <v>0</v>
      </c>
      <c r="G459" s="1020">
        <f t="shared" si="53"/>
        <v>0</v>
      </c>
      <c r="H459" s="234">
        <f>IFERROR(VLOOKUP(C459,'Consolidated Master Sheet'!B:H,6,0),"")</f>
        <v>0</v>
      </c>
      <c r="I459" s="234">
        <f>IFERROR(VLOOKUP(C459,'Consolidated Master Sheet'!B:H,7,0),"")</f>
        <v>150</v>
      </c>
      <c r="J459" s="28"/>
      <c r="K459" s="1102">
        <f t="shared" si="54"/>
        <v>0</v>
      </c>
      <c r="L459" s="157"/>
      <c r="M459" s="1029"/>
    </row>
    <row r="460" spans="1:13" ht="15.75">
      <c r="A460" s="157" t="str">
        <f>IF(J460&gt;0,COUNT($J$4:J460),"")</f>
        <v/>
      </c>
      <c r="B460" s="185"/>
      <c r="C460" s="235" t="s">
        <v>12449</v>
      </c>
      <c r="D460" s="194" t="s">
        <v>12455</v>
      </c>
      <c r="E460" s="268">
        <f>IFERROR(VLOOKUP(C460,'Consolidated Master Sheet'!B:D,3,0),"")</f>
        <v>49.41</v>
      </c>
      <c r="F460" s="153">
        <f t="shared" si="52"/>
        <v>0</v>
      </c>
      <c r="G460" s="1028">
        <f t="shared" si="53"/>
        <v>0</v>
      </c>
      <c r="H460" s="237">
        <f>IFERROR(VLOOKUP(C460,'Consolidated Master Sheet'!B:H,6,0),"")</f>
        <v>0</v>
      </c>
      <c r="I460" s="237">
        <f>IFERROR(VLOOKUP(C460,'Consolidated Master Sheet'!B:H,7,0),"")</f>
        <v>100</v>
      </c>
      <c r="J460" s="29"/>
      <c r="K460" s="1103">
        <f t="shared" si="54"/>
        <v>0</v>
      </c>
      <c r="L460" s="157"/>
      <c r="M460" s="1029"/>
    </row>
    <row r="461" spans="1:13" ht="15.75">
      <c r="A461" s="157" t="str">
        <f>IF(J461&gt;0,COUNT($J$4:J461),"")</f>
        <v/>
      </c>
      <c r="B461" s="185"/>
      <c r="C461" s="258" t="s">
        <v>12450</v>
      </c>
      <c r="D461" s="232" t="s">
        <v>12457</v>
      </c>
      <c r="E461" s="233">
        <f>IFERROR(VLOOKUP(C461,'Consolidated Master Sheet'!B:D,3,0),"")</f>
        <v>58.55</v>
      </c>
      <c r="F461" s="152">
        <f t="shared" si="52"/>
        <v>0</v>
      </c>
      <c r="G461" s="1017">
        <f t="shared" si="53"/>
        <v>0</v>
      </c>
      <c r="H461" s="234">
        <f>IFERROR(VLOOKUP(C461,'Consolidated Master Sheet'!B:H,6,0),"")</f>
        <v>16</v>
      </c>
      <c r="I461" s="234">
        <f>IFERROR(VLOOKUP(C461,'Consolidated Master Sheet'!B:H,7,0),"")</f>
        <v>64</v>
      </c>
      <c r="J461" s="28"/>
      <c r="K461" s="1104">
        <f t="shared" si="54"/>
        <v>0</v>
      </c>
      <c r="L461" s="157"/>
      <c r="M461" s="1029"/>
    </row>
    <row r="462" spans="1:13" ht="15.75">
      <c r="A462" s="157" t="str">
        <f>IF(J462&gt;0,COUNT($J$4:J462),"")</f>
        <v/>
      </c>
      <c r="B462" s="185"/>
      <c r="C462" s="258" t="s">
        <v>12451</v>
      </c>
      <c r="D462" s="232" t="s">
        <v>12458</v>
      </c>
      <c r="E462" s="233">
        <f>IFERROR(VLOOKUP(C462,'Consolidated Master Sheet'!B:D,3,0),"")</f>
        <v>79.83</v>
      </c>
      <c r="F462" s="152">
        <f t="shared" si="52"/>
        <v>0</v>
      </c>
      <c r="G462" s="1020">
        <f t="shared" si="53"/>
        <v>0</v>
      </c>
      <c r="H462" s="234">
        <f>IFERROR(VLOOKUP(C462,'Consolidated Master Sheet'!B:H,6,0),"")</f>
        <v>0</v>
      </c>
      <c r="I462" s="234">
        <f>IFERROR(VLOOKUP(C462,'Consolidated Master Sheet'!B:H,7,0),"")</f>
        <v>36</v>
      </c>
      <c r="J462" s="28"/>
      <c r="K462" s="1102">
        <f t="shared" si="54"/>
        <v>0</v>
      </c>
      <c r="L462" s="157"/>
      <c r="M462" s="1029"/>
    </row>
    <row r="463" spans="1:13" ht="15.75">
      <c r="A463" s="157" t="str">
        <f>IF(J463&gt;0,COUNT($J$4:J463),"")</f>
        <v/>
      </c>
      <c r="B463" s="185"/>
      <c r="C463" s="258" t="s">
        <v>12452</v>
      </c>
      <c r="D463" s="232" t="s">
        <v>12456</v>
      </c>
      <c r="E463" s="276">
        <f>IFERROR(VLOOKUP(C463,'Consolidated Master Sheet'!B:D,3,0),"")</f>
        <v>106.73</v>
      </c>
      <c r="F463" s="152">
        <f t="shared" si="52"/>
        <v>0</v>
      </c>
      <c r="G463" s="1020">
        <f t="shared" si="53"/>
        <v>0</v>
      </c>
      <c r="H463" s="277">
        <f>IFERROR(VLOOKUP(C463,'Consolidated Master Sheet'!B:H,6,0),"")</f>
        <v>0</v>
      </c>
      <c r="I463" s="277">
        <f>IFERROR(VLOOKUP(C463,'Consolidated Master Sheet'!B:H,7,0),"")</f>
        <v>0</v>
      </c>
      <c r="J463" s="28"/>
      <c r="K463" s="1102">
        <f t="shared" si="54"/>
        <v>0</v>
      </c>
      <c r="L463" s="157"/>
      <c r="M463" s="1029"/>
    </row>
    <row r="464" spans="1:13" ht="30" customHeight="1">
      <c r="A464" s="157" t="str">
        <f>IF(J464&gt;0,COUNT($J$4:J464),"")</f>
        <v/>
      </c>
      <c r="B464" s="283"/>
      <c r="C464" s="284"/>
      <c r="D464" s="285" t="s">
        <v>4908</v>
      </c>
      <c r="E464" s="286" t="str">
        <f>IFERROR(VLOOKUP(C464,'Consolidated Master Sheet'!B:D,3,0),"")</f>
        <v/>
      </c>
      <c r="F464" s="1455">
        <f t="shared" si="52"/>
        <v>0</v>
      </c>
      <c r="G464" s="1709">
        <f t="shared" si="53"/>
        <v>0</v>
      </c>
      <c r="H464" s="287" t="str">
        <f>IFERROR(VLOOKUP(C464,'Consolidated Master Sheet'!B:H,6,0),"")</f>
        <v/>
      </c>
      <c r="I464" s="287" t="str">
        <f>IFERROR(VLOOKUP(C464,'Consolidated Master Sheet'!B:H,7,0),"")</f>
        <v/>
      </c>
      <c r="J464" s="103"/>
      <c r="K464" s="1110"/>
      <c r="L464" s="157"/>
      <c r="M464" s="1029"/>
    </row>
    <row r="465" spans="1:13" ht="15.75">
      <c r="A465" s="157" t="str">
        <f>IF(J465&gt;0,COUNT($J$4:J465),"")</f>
        <v/>
      </c>
      <c r="B465" s="223"/>
      <c r="C465" s="224"/>
      <c r="D465" s="225" t="s">
        <v>4906</v>
      </c>
      <c r="E465" s="226" t="str">
        <f>IFERROR(VLOOKUP(C465,'Consolidated Master Sheet'!B:D,3,0),"")</f>
        <v/>
      </c>
      <c r="F465" s="1457">
        <f t="shared" si="52"/>
        <v>0</v>
      </c>
      <c r="G465" s="1705">
        <f t="shared" si="53"/>
        <v>0</v>
      </c>
      <c r="H465" s="227" t="str">
        <f>IFERROR(VLOOKUP(C465,'Consolidated Master Sheet'!B:H,6,0),"")</f>
        <v/>
      </c>
      <c r="I465" s="227" t="str">
        <f>IFERROR(VLOOKUP(C465,'Consolidated Master Sheet'!B:H,7,0),"")</f>
        <v/>
      </c>
      <c r="J465" s="101"/>
      <c r="K465" s="1101"/>
      <c r="L465" s="157"/>
      <c r="M465" s="1029"/>
    </row>
    <row r="466" spans="1:13" ht="15.75">
      <c r="A466" s="157" t="str">
        <f>IF(J466&gt;0,COUNT($J$4:J466),"")</f>
        <v/>
      </c>
      <c r="B466" s="244"/>
      <c r="C466" s="260" t="s">
        <v>1586</v>
      </c>
      <c r="D466" s="187" t="s">
        <v>8722</v>
      </c>
      <c r="E466" s="229">
        <f>IFERROR(VLOOKUP(C466,'Consolidated Master Sheet'!B:D,3,0),"")</f>
        <v>30.61</v>
      </c>
      <c r="F466" s="151">
        <f t="shared" si="52"/>
        <v>0</v>
      </c>
      <c r="G466" s="1020">
        <f t="shared" si="53"/>
        <v>0</v>
      </c>
      <c r="H466" s="230">
        <f>IFERROR(VLOOKUP(C466,'Consolidated Master Sheet'!B:H,6,0),"")</f>
        <v>70</v>
      </c>
      <c r="I466" s="230">
        <f>IFERROR(VLOOKUP(C466,'Consolidated Master Sheet'!B:H,7,0),"")</f>
        <v>840</v>
      </c>
      <c r="J466" s="27"/>
      <c r="K466" s="1102">
        <f t="shared" ref="K466:K475" si="55">IFERROR(J466*G466,0)</f>
        <v>0</v>
      </c>
      <c r="L466" s="157"/>
      <c r="M466" s="1029"/>
    </row>
    <row r="467" spans="1:13" ht="15.75">
      <c r="A467" s="157" t="str">
        <f>IF(J467&gt;0,COUNT($J$4:J467),"")</f>
        <v/>
      </c>
      <c r="B467" s="244"/>
      <c r="C467" s="258" t="s">
        <v>1587</v>
      </c>
      <c r="D467" s="232" t="s">
        <v>8723</v>
      </c>
      <c r="E467" s="233">
        <f>IFERROR(VLOOKUP(C467,'Consolidated Master Sheet'!B:D,3,0),"")</f>
        <v>28.48</v>
      </c>
      <c r="F467" s="152">
        <f t="shared" si="52"/>
        <v>0</v>
      </c>
      <c r="G467" s="1020">
        <f t="shared" si="53"/>
        <v>0</v>
      </c>
      <c r="H467" s="234">
        <f>IFERROR(VLOOKUP(C467,'Consolidated Master Sheet'!B:H,6,0),"")</f>
        <v>40</v>
      </c>
      <c r="I467" s="234">
        <f>IFERROR(VLOOKUP(C467,'Consolidated Master Sheet'!B:H,7,0),"")</f>
        <v>840</v>
      </c>
      <c r="J467" s="28"/>
      <c r="K467" s="1102">
        <f t="shared" si="55"/>
        <v>0</v>
      </c>
      <c r="L467" s="157"/>
      <c r="M467" s="1029"/>
    </row>
    <row r="468" spans="1:13" ht="15.75">
      <c r="A468" s="157" t="str">
        <f>IF(J468&gt;0,COUNT($J$4:J468),"")</f>
        <v/>
      </c>
      <c r="B468" s="244"/>
      <c r="C468" s="258" t="s">
        <v>1588</v>
      </c>
      <c r="D468" s="232" t="s">
        <v>8724</v>
      </c>
      <c r="E468" s="233">
        <f>IFERROR(VLOOKUP(C468,'Consolidated Master Sheet'!B:D,3,0),"")</f>
        <v>28.48</v>
      </c>
      <c r="F468" s="152">
        <f t="shared" si="52"/>
        <v>0</v>
      </c>
      <c r="G468" s="1020">
        <f t="shared" si="53"/>
        <v>0</v>
      </c>
      <c r="H468" s="234">
        <f>IFERROR(VLOOKUP(C468,'Consolidated Master Sheet'!B:H,6,0),"")</f>
        <v>40</v>
      </c>
      <c r="I468" s="234">
        <f>IFERROR(VLOOKUP(C468,'Consolidated Master Sheet'!B:H,7,0),"")</f>
        <v>480</v>
      </c>
      <c r="J468" s="28"/>
      <c r="K468" s="1102">
        <f t="shared" si="55"/>
        <v>0</v>
      </c>
      <c r="L468" s="157"/>
      <c r="M468" s="1029"/>
    </row>
    <row r="469" spans="1:13" ht="15.75">
      <c r="A469" s="157" t="str">
        <f>IF(J469&gt;0,COUNT($J$4:J469),"")</f>
        <v/>
      </c>
      <c r="B469" s="244"/>
      <c r="C469" s="258" t="s">
        <v>1589</v>
      </c>
      <c r="D469" s="232" t="s">
        <v>8725</v>
      </c>
      <c r="E469" s="233">
        <f>IFERROR(VLOOKUP(C469,'Consolidated Master Sheet'!B:D,3,0),"")</f>
        <v>22.91</v>
      </c>
      <c r="F469" s="152">
        <f t="shared" si="52"/>
        <v>0</v>
      </c>
      <c r="G469" s="1017">
        <f t="shared" si="53"/>
        <v>0</v>
      </c>
      <c r="H469" s="234">
        <f>IFERROR(VLOOKUP(C469,'Consolidated Master Sheet'!B:H,6,0),"")</f>
        <v>40</v>
      </c>
      <c r="I469" s="234">
        <f>IFERROR(VLOOKUP(C469,'Consolidated Master Sheet'!B:H,7,0),"")</f>
        <v>240</v>
      </c>
      <c r="J469" s="28"/>
      <c r="K469" s="1104">
        <f t="shared" si="55"/>
        <v>0</v>
      </c>
      <c r="L469" s="157"/>
      <c r="M469" s="1029"/>
    </row>
    <row r="470" spans="1:13" ht="15.75">
      <c r="A470" s="157" t="str">
        <f>IF(J470&gt;0,COUNT($J$4:J470),"")</f>
        <v/>
      </c>
      <c r="B470" s="244"/>
      <c r="C470" s="258" t="s">
        <v>1590</v>
      </c>
      <c r="D470" s="232" t="s">
        <v>8726</v>
      </c>
      <c r="E470" s="233">
        <f>IFERROR(VLOOKUP(C470,'Consolidated Master Sheet'!B:D,3,0),"")</f>
        <v>26.41</v>
      </c>
      <c r="F470" s="152">
        <f t="shared" si="52"/>
        <v>0</v>
      </c>
      <c r="G470" s="1017">
        <f t="shared" si="53"/>
        <v>0</v>
      </c>
      <c r="H470" s="234">
        <f>IFERROR(VLOOKUP(C470,'Consolidated Master Sheet'!B:H,6,0),"")</f>
        <v>50</v>
      </c>
      <c r="I470" s="234">
        <f>IFERROR(VLOOKUP(C470,'Consolidated Master Sheet'!B:H,7,0),"")</f>
        <v>150</v>
      </c>
      <c r="J470" s="28"/>
      <c r="K470" s="1104">
        <f t="shared" si="55"/>
        <v>0</v>
      </c>
      <c r="L470" s="157"/>
      <c r="M470" s="1029"/>
    </row>
    <row r="471" spans="1:13" ht="15.75">
      <c r="A471" s="157" t="str">
        <f>IF(J471&gt;0,COUNT($J$4:J471),"")</f>
        <v/>
      </c>
      <c r="B471" s="244"/>
      <c r="C471" s="258" t="s">
        <v>1591</v>
      </c>
      <c r="D471" s="232" t="s">
        <v>8727</v>
      </c>
      <c r="E471" s="233">
        <f>IFERROR(VLOOKUP(C471,'Consolidated Master Sheet'!B:D,3,0),"")</f>
        <v>43.55</v>
      </c>
      <c r="F471" s="152">
        <f t="shared" si="52"/>
        <v>0</v>
      </c>
      <c r="G471" s="1017">
        <f t="shared" si="53"/>
        <v>0</v>
      </c>
      <c r="H471" s="234">
        <f>IFERROR(VLOOKUP(C471,'Consolidated Master Sheet'!B:H,6,0),"")</f>
        <v>25</v>
      </c>
      <c r="I471" s="234">
        <f>IFERROR(VLOOKUP(C471,'Consolidated Master Sheet'!B:H,7,0),"")</f>
        <v>100</v>
      </c>
      <c r="J471" s="28"/>
      <c r="K471" s="1104">
        <f t="shared" si="55"/>
        <v>0</v>
      </c>
      <c r="L471" s="157"/>
      <c r="M471" s="1029"/>
    </row>
    <row r="472" spans="1:13" ht="15.75">
      <c r="A472" s="157" t="str">
        <f>IF(J472&gt;0,COUNT($J$4:J472),"")</f>
        <v/>
      </c>
      <c r="B472" s="244"/>
      <c r="C472" s="258" t="s">
        <v>1592</v>
      </c>
      <c r="D472" s="232" t="s">
        <v>8728</v>
      </c>
      <c r="E472" s="233">
        <f>IFERROR(VLOOKUP(C472,'Consolidated Master Sheet'!B:D,3,0),"")</f>
        <v>59.97</v>
      </c>
      <c r="F472" s="152">
        <f t="shared" si="52"/>
        <v>0</v>
      </c>
      <c r="G472" s="1017">
        <f t="shared" si="53"/>
        <v>0</v>
      </c>
      <c r="H472" s="234">
        <f>IFERROR(VLOOKUP(C472,'Consolidated Master Sheet'!B:H,6,0),"")</f>
        <v>16</v>
      </c>
      <c r="I472" s="234">
        <f>IFERROR(VLOOKUP(C472,'Consolidated Master Sheet'!B:H,7,0),"")</f>
        <v>64</v>
      </c>
      <c r="J472" s="28"/>
      <c r="K472" s="1104">
        <f t="shared" si="55"/>
        <v>0</v>
      </c>
      <c r="L472" s="157"/>
      <c r="M472" s="1029"/>
    </row>
    <row r="473" spans="1:13" ht="15.75">
      <c r="A473" s="157" t="str">
        <f>IF(J473&gt;0,COUNT($J$4:J473),"")</f>
        <v/>
      </c>
      <c r="B473" s="244"/>
      <c r="C473" s="258" t="s">
        <v>1593</v>
      </c>
      <c r="D473" s="232" t="s">
        <v>8729</v>
      </c>
      <c r="E473" s="233">
        <f>IFERROR(VLOOKUP(C473,'Consolidated Master Sheet'!B:D,3,0),"")</f>
        <v>68.28</v>
      </c>
      <c r="F473" s="152">
        <f t="shared" si="52"/>
        <v>0</v>
      </c>
      <c r="G473" s="1017">
        <f t="shared" si="53"/>
        <v>0</v>
      </c>
      <c r="H473" s="234">
        <f>IFERROR(VLOOKUP(C473,'Consolidated Master Sheet'!B:H,6,0),"")</f>
        <v>18</v>
      </c>
      <c r="I473" s="234">
        <f>IFERROR(VLOOKUP(C473,'Consolidated Master Sheet'!B:H,7,0),"")</f>
        <v>36</v>
      </c>
      <c r="J473" s="28"/>
      <c r="K473" s="1104">
        <f t="shared" si="55"/>
        <v>0</v>
      </c>
      <c r="L473" s="157"/>
      <c r="M473" s="1029"/>
    </row>
    <row r="474" spans="1:13" ht="15.75">
      <c r="A474" s="157" t="str">
        <f>IF(J474&gt;0,COUNT($J$4:J474),"")</f>
        <v/>
      </c>
      <c r="B474" s="244"/>
      <c r="C474" s="258" t="s">
        <v>1594</v>
      </c>
      <c r="D474" s="232" t="s">
        <v>8730</v>
      </c>
      <c r="E474" s="262">
        <f>IFERROR(VLOOKUP(C474,'Consolidated Master Sheet'!B:D,3,0),"")</f>
        <v>99.59</v>
      </c>
      <c r="F474" s="152">
        <f t="shared" si="52"/>
        <v>0</v>
      </c>
      <c r="G474" s="1017">
        <f t="shared" si="53"/>
        <v>0</v>
      </c>
      <c r="H474" s="234">
        <f>IFERROR(VLOOKUP(C474,'Consolidated Master Sheet'!B:H,6,0),"")</f>
        <v>12</v>
      </c>
      <c r="I474" s="234">
        <f>IFERROR(VLOOKUP(C474,'Consolidated Master Sheet'!B:H,7,0),"")</f>
        <v>24</v>
      </c>
      <c r="J474" s="28"/>
      <c r="K474" s="1104">
        <f t="shared" si="55"/>
        <v>0</v>
      </c>
      <c r="L474" s="157"/>
      <c r="M474" s="1029"/>
    </row>
    <row r="475" spans="1:13" ht="15.75">
      <c r="A475" s="157" t="str">
        <f>IF(J475&gt;0,COUNT($J$4:J475),"")</f>
        <v/>
      </c>
      <c r="B475" s="244"/>
      <c r="C475" s="258" t="s">
        <v>1595</v>
      </c>
      <c r="D475" s="232" t="s">
        <v>8731</v>
      </c>
      <c r="E475" s="262">
        <f>IFERROR(VLOOKUP(C475,'Consolidated Master Sheet'!B:D,3,0),"")</f>
        <v>304.25</v>
      </c>
      <c r="F475" s="152">
        <f t="shared" si="52"/>
        <v>0</v>
      </c>
      <c r="G475" s="1017">
        <f t="shared" si="53"/>
        <v>0</v>
      </c>
      <c r="H475" s="234">
        <f>IFERROR(VLOOKUP(C475,'Consolidated Master Sheet'!B:H,6,0),"")</f>
        <v>8</v>
      </c>
      <c r="I475" s="234">
        <f>IFERROR(VLOOKUP(C475,'Consolidated Master Sheet'!B:H,7,0),"")</f>
        <v>16</v>
      </c>
      <c r="J475" s="28"/>
      <c r="K475" s="1104">
        <f t="shared" si="55"/>
        <v>0</v>
      </c>
      <c r="L475" s="157"/>
      <c r="M475" s="1029"/>
    </row>
    <row r="476" spans="1:13" ht="15.75">
      <c r="A476" s="157" t="str">
        <f>IF(J476&gt;0,COUNT($J$4:J476),"")</f>
        <v/>
      </c>
      <c r="B476" s="244"/>
      <c r="C476" s="258" t="s">
        <v>1596</v>
      </c>
      <c r="D476" s="232" t="s">
        <v>8732</v>
      </c>
      <c r="E476" s="233">
        <f>IFERROR(VLOOKUP(C476,'Consolidated Master Sheet'!B:D,3,0),"")</f>
        <v>406.59</v>
      </c>
      <c r="F476" s="152">
        <f t="shared" si="52"/>
        <v>0</v>
      </c>
      <c r="G476" s="1017">
        <f t="shared" si="53"/>
        <v>0</v>
      </c>
      <c r="H476" s="234">
        <f>IFERROR(VLOOKUP(C476,'Consolidated Master Sheet'!B:H,6,0),"")</f>
        <v>12</v>
      </c>
      <c r="I476" s="234">
        <f>IFERROR(VLOOKUP(C476,'Consolidated Master Sheet'!B:H,7,0),"")</f>
        <v>12</v>
      </c>
      <c r="J476" s="28"/>
      <c r="K476" s="1104">
        <f t="shared" ref="K476:K478" si="56">IFERROR(J476*G476,0)</f>
        <v>0</v>
      </c>
      <c r="L476" s="157"/>
      <c r="M476" s="1029"/>
    </row>
    <row r="477" spans="1:13" ht="15.75">
      <c r="A477" s="157" t="str">
        <f>IF(J477&gt;0,COUNT($J$4:J477),"")</f>
        <v/>
      </c>
      <c r="B477" s="244"/>
      <c r="C477" s="231" t="s">
        <v>1597</v>
      </c>
      <c r="D477" s="232" t="s">
        <v>8733</v>
      </c>
      <c r="E477" s="233">
        <f>IFERROR(VLOOKUP(C477,'Consolidated Master Sheet'!B:D,3,0),"")</f>
        <v>863.59</v>
      </c>
      <c r="F477" s="152">
        <f t="shared" si="52"/>
        <v>0</v>
      </c>
      <c r="G477" s="1020">
        <f t="shared" si="53"/>
        <v>0</v>
      </c>
      <c r="H477" s="234">
        <f>IFERROR(VLOOKUP(C477,'Consolidated Master Sheet'!B:H,6,0),"")</f>
        <v>3</v>
      </c>
      <c r="I477" s="234">
        <f>IFERROR(VLOOKUP(C477,'Consolidated Master Sheet'!B:H,7,0),"")</f>
        <v>6</v>
      </c>
      <c r="J477" s="28"/>
      <c r="K477" s="1102">
        <f t="shared" si="56"/>
        <v>0</v>
      </c>
      <c r="L477" s="157"/>
      <c r="M477" s="1029"/>
    </row>
    <row r="478" spans="1:13" ht="15.75">
      <c r="A478" s="157" t="str">
        <f>IF(J478&gt;0,COUNT($J$4:J478),"")</f>
        <v/>
      </c>
      <c r="B478" s="244"/>
      <c r="C478" s="231" t="s">
        <v>1598</v>
      </c>
      <c r="D478" s="232" t="s">
        <v>8734</v>
      </c>
      <c r="E478" s="233">
        <f>IFERROR(VLOOKUP(C478,'Consolidated Master Sheet'!B:D,3,0),"")</f>
        <v>1989.47</v>
      </c>
      <c r="F478" s="152">
        <f t="shared" si="52"/>
        <v>0</v>
      </c>
      <c r="G478" s="1020">
        <f t="shared" si="53"/>
        <v>0</v>
      </c>
      <c r="H478" s="234">
        <f>IFERROR(VLOOKUP(C478,'Consolidated Master Sheet'!B:H,6,0),"")</f>
        <v>2</v>
      </c>
      <c r="I478" s="234">
        <f>IFERROR(VLOOKUP(C478,'Consolidated Master Sheet'!B:H,7,0),"")</f>
        <v>2</v>
      </c>
      <c r="J478" s="28"/>
      <c r="K478" s="1102">
        <f t="shared" si="56"/>
        <v>0</v>
      </c>
      <c r="L478" s="157"/>
      <c r="M478" s="1029"/>
    </row>
    <row r="479" spans="1:13" ht="15.75">
      <c r="A479" s="157" t="str">
        <f>IF(J479&gt;0,COUNT($J$4:J479),"")</f>
        <v/>
      </c>
      <c r="B479" s="239"/>
      <c r="C479" s="240"/>
      <c r="D479" s="241" t="s">
        <v>7478</v>
      </c>
      <c r="E479" s="242" t="str">
        <f>IFERROR(VLOOKUP(C479,'Consolidated Master Sheet'!B:D,3,0),"")</f>
        <v/>
      </c>
      <c r="F479" s="1458">
        <f t="shared" si="52"/>
        <v>0</v>
      </c>
      <c r="G479" s="1706">
        <f t="shared" si="53"/>
        <v>0</v>
      </c>
      <c r="H479" s="243" t="str">
        <f>IFERROR(VLOOKUP(C479,'Consolidated Master Sheet'!B:H,6,0),"")</f>
        <v/>
      </c>
      <c r="I479" s="243" t="str">
        <f>IFERROR(VLOOKUP(C479,'Consolidated Master Sheet'!B:H,7,0),"")</f>
        <v/>
      </c>
      <c r="J479" s="102"/>
      <c r="K479" s="1105"/>
      <c r="L479" s="157"/>
      <c r="M479" s="1029"/>
    </row>
    <row r="480" spans="1:13" ht="15.75">
      <c r="A480" s="157" t="str">
        <f>IF(J480&gt;0,COUNT($J$4:J480),"")</f>
        <v/>
      </c>
      <c r="B480" s="244"/>
      <c r="C480" s="245" t="s">
        <v>1599</v>
      </c>
      <c r="D480" s="246" t="s">
        <v>8735</v>
      </c>
      <c r="E480" s="247">
        <f>IFERROR(VLOOKUP(C480,'Consolidated Master Sheet'!B:D,3,0),"")</f>
        <v>26.82</v>
      </c>
      <c r="F480" s="154">
        <f t="shared" si="52"/>
        <v>0</v>
      </c>
      <c r="G480" s="1028">
        <f t="shared" si="53"/>
        <v>0</v>
      </c>
      <c r="H480" s="248">
        <f>IFERROR(VLOOKUP(C480,'Consolidated Master Sheet'!B:H,6,0),"")</f>
        <v>20</v>
      </c>
      <c r="I480" s="248">
        <f>IFERROR(VLOOKUP(C480,'Consolidated Master Sheet'!B:H,7,0),"")</f>
        <v>160</v>
      </c>
      <c r="J480" s="35"/>
      <c r="K480" s="1103">
        <f>IFERROR(J480*G480,0)</f>
        <v>0</v>
      </c>
      <c r="L480" s="157"/>
      <c r="M480" s="1029"/>
    </row>
    <row r="481" spans="1:13" ht="15.75">
      <c r="A481" s="157"/>
      <c r="B481" s="244"/>
      <c r="C481" s="249"/>
      <c r="D481" s="250"/>
      <c r="E481" s="251" t="str">
        <f>IFERROR(VLOOKUP(C481,'Consolidated Master Sheet'!B:D,3,0),"")</f>
        <v/>
      </c>
      <c r="F481" s="720">
        <f t="shared" si="52"/>
        <v>0</v>
      </c>
      <c r="G481" s="1707">
        <f t="shared" si="53"/>
        <v>0</v>
      </c>
      <c r="H481" s="200" t="str">
        <f>IFERROR(VLOOKUP(C481,'Consolidated Master Sheet'!B:H,6,0),"")</f>
        <v/>
      </c>
      <c r="I481" s="200" t="str">
        <f>IFERROR(VLOOKUP(C481,'Consolidated Master Sheet'!B:H,7,0),"")</f>
        <v/>
      </c>
      <c r="J481" s="68"/>
      <c r="K481" s="1106"/>
      <c r="L481" s="157"/>
      <c r="M481" s="1029"/>
    </row>
    <row r="482" spans="1:13" ht="15.75">
      <c r="A482" s="157" t="str">
        <f>IF(J482&gt;0,COUNT($J$4:J482),"")</f>
        <v/>
      </c>
      <c r="B482" s="244"/>
      <c r="C482" s="228" t="s">
        <v>1600</v>
      </c>
      <c r="D482" s="187" t="s">
        <v>8736</v>
      </c>
      <c r="E482" s="229">
        <f>IFERROR(VLOOKUP(C482,'Consolidated Master Sheet'!B:D,3,0),"")</f>
        <v>27.12</v>
      </c>
      <c r="F482" s="151">
        <f t="shared" si="52"/>
        <v>0</v>
      </c>
      <c r="G482" s="1020">
        <f t="shared" si="53"/>
        <v>0</v>
      </c>
      <c r="H482" s="230">
        <f>IFERROR(VLOOKUP(C482,'Consolidated Master Sheet'!B:H,6,0),"")</f>
        <v>35</v>
      </c>
      <c r="I482" s="230">
        <f>IFERROR(VLOOKUP(C482,'Consolidated Master Sheet'!B:H,7,0),"")</f>
        <v>420</v>
      </c>
      <c r="J482" s="27"/>
      <c r="K482" s="1102">
        <f>IFERROR(J482*G482,0)</f>
        <v>0</v>
      </c>
      <c r="L482" s="157"/>
      <c r="M482" s="1029"/>
    </row>
    <row r="483" spans="1:13" ht="15.75">
      <c r="A483" s="157" t="str">
        <f>IF(J483&gt;0,COUNT($J$4:J483),"")</f>
        <v/>
      </c>
      <c r="B483" s="244"/>
      <c r="C483" s="245" t="s">
        <v>1601</v>
      </c>
      <c r="D483" s="194" t="s">
        <v>8737</v>
      </c>
      <c r="E483" s="236">
        <f>IFERROR(VLOOKUP(C483,'Consolidated Master Sheet'!B:D,3,0),"")</f>
        <v>26.82</v>
      </c>
      <c r="F483" s="153">
        <f t="shared" si="52"/>
        <v>0</v>
      </c>
      <c r="G483" s="1028">
        <f t="shared" si="53"/>
        <v>0</v>
      </c>
      <c r="H483" s="237">
        <f>IFERROR(VLOOKUP(C483,'Consolidated Master Sheet'!B:H,6,0),"")</f>
        <v>30</v>
      </c>
      <c r="I483" s="237">
        <f>IFERROR(VLOOKUP(C483,'Consolidated Master Sheet'!B:H,7,0),"")</f>
        <v>360</v>
      </c>
      <c r="J483" s="35"/>
      <c r="K483" s="1103">
        <f>IFERROR(J483*G483,0)</f>
        <v>0</v>
      </c>
      <c r="L483" s="157"/>
      <c r="M483" s="1029"/>
    </row>
    <row r="484" spans="1:13" ht="15.75">
      <c r="A484" s="157" t="str">
        <f>IF(J484&gt;0,COUNT($J$4:J484),"")</f>
        <v/>
      </c>
      <c r="B484" s="244"/>
      <c r="C484" s="252"/>
      <c r="D484" s="288"/>
      <c r="E484" s="289" t="str">
        <f>IFERROR(VLOOKUP(C484,'Consolidated Master Sheet'!B:D,3,0),"")</f>
        <v/>
      </c>
      <c r="F484" s="1456">
        <f t="shared" si="52"/>
        <v>0</v>
      </c>
      <c r="G484" s="1708">
        <f t="shared" si="53"/>
        <v>0</v>
      </c>
      <c r="H484" s="290" t="str">
        <f>IFERROR(VLOOKUP(C484,'Consolidated Master Sheet'!B:H,6,0),"")</f>
        <v/>
      </c>
      <c r="I484" s="290" t="str">
        <f>IFERROR(VLOOKUP(C484,'Consolidated Master Sheet'!B:H,7,0),"")</f>
        <v/>
      </c>
      <c r="J484" s="30"/>
      <c r="K484" s="1107"/>
      <c r="L484" s="157"/>
      <c r="M484" s="1029"/>
    </row>
    <row r="485" spans="1:13" ht="15.75">
      <c r="A485" s="157" t="str">
        <f>IF(J485&gt;0,COUNT($J$4:J485),"")</f>
        <v/>
      </c>
      <c r="B485" s="244"/>
      <c r="C485" s="228" t="s">
        <v>1602</v>
      </c>
      <c r="D485" s="187" t="s">
        <v>8738</v>
      </c>
      <c r="E485" s="229">
        <f>IFERROR(VLOOKUP(C485,'Consolidated Master Sheet'!B:D,3,0),"")</f>
        <v>30.14</v>
      </c>
      <c r="F485" s="151">
        <f t="shared" si="52"/>
        <v>0</v>
      </c>
      <c r="G485" s="1020">
        <f t="shared" si="53"/>
        <v>0</v>
      </c>
      <c r="H485" s="230">
        <f>IFERROR(VLOOKUP(C485,'Consolidated Master Sheet'!B:H,6,0),"")</f>
        <v>50</v>
      </c>
      <c r="I485" s="230">
        <f>IFERROR(VLOOKUP(C485,'Consolidated Master Sheet'!B:H,7,0),"")</f>
        <v>300</v>
      </c>
      <c r="J485" s="31"/>
      <c r="K485" s="1102">
        <f>IFERROR(J485*G485,0)</f>
        <v>0</v>
      </c>
      <c r="L485" s="157"/>
      <c r="M485" s="1029"/>
    </row>
    <row r="486" spans="1:13" ht="15.75">
      <c r="A486" s="157" t="str">
        <f>IF(J486&gt;0,COUNT($J$4:J486),"")</f>
        <v/>
      </c>
      <c r="B486" s="244"/>
      <c r="C486" s="228" t="s">
        <v>1603</v>
      </c>
      <c r="D486" s="232" t="s">
        <v>8739</v>
      </c>
      <c r="E486" s="233">
        <f>IFERROR(VLOOKUP(C486,'Consolidated Master Sheet'!B:D,3,0),"")</f>
        <v>24.47</v>
      </c>
      <c r="F486" s="152">
        <f t="shared" si="52"/>
        <v>0</v>
      </c>
      <c r="G486" s="1020">
        <f t="shared" si="53"/>
        <v>0</v>
      </c>
      <c r="H486" s="234">
        <f>IFERROR(VLOOKUP(C486,'Consolidated Master Sheet'!B:H,6,0),"")</f>
        <v>75</v>
      </c>
      <c r="I486" s="234">
        <f>IFERROR(VLOOKUP(C486,'Consolidated Master Sheet'!B:H,7,0),"")</f>
        <v>300</v>
      </c>
      <c r="J486" s="28"/>
      <c r="K486" s="1102">
        <f>IFERROR(J486*G486,0)</f>
        <v>0</v>
      </c>
      <c r="L486" s="157"/>
      <c r="M486" s="1029"/>
    </row>
    <row r="487" spans="1:13" ht="15.75">
      <c r="A487" s="157" t="str">
        <f>IF(J487&gt;0,COUNT($J$4:J487),"")</f>
        <v/>
      </c>
      <c r="B487" s="244"/>
      <c r="C487" s="245" t="s">
        <v>1604</v>
      </c>
      <c r="D487" s="194" t="s">
        <v>8740</v>
      </c>
      <c r="E487" s="268">
        <f>IFERROR(VLOOKUP(C487,'Consolidated Master Sheet'!B:D,3,0),"")</f>
        <v>22.91</v>
      </c>
      <c r="F487" s="153">
        <f t="shared" si="52"/>
        <v>0</v>
      </c>
      <c r="G487" s="1028">
        <f t="shared" si="53"/>
        <v>0</v>
      </c>
      <c r="H487" s="237">
        <f>IFERROR(VLOOKUP(C487,'Consolidated Master Sheet'!B:H,6,0),"")</f>
        <v>60</v>
      </c>
      <c r="I487" s="237">
        <f>IFERROR(VLOOKUP(C487,'Consolidated Master Sheet'!B:H,7,0),"")</f>
        <v>240</v>
      </c>
      <c r="J487" s="35"/>
      <c r="K487" s="1103">
        <f>IFERROR(J487*G487,0)</f>
        <v>0</v>
      </c>
      <c r="L487" s="157"/>
      <c r="M487" s="1029"/>
    </row>
    <row r="488" spans="1:13" ht="15.75">
      <c r="A488" s="157" t="str">
        <f>IF(J488&gt;0,COUNT($J$4:J488),"")</f>
        <v/>
      </c>
      <c r="B488" s="244"/>
      <c r="C488" s="252"/>
      <c r="D488" s="288"/>
      <c r="E488" s="289" t="str">
        <f>IFERROR(VLOOKUP(C488,'Consolidated Master Sheet'!B:D,3,0),"")</f>
        <v/>
      </c>
      <c r="F488" s="1456">
        <f t="shared" si="52"/>
        <v>0</v>
      </c>
      <c r="G488" s="1708">
        <f t="shared" si="53"/>
        <v>0</v>
      </c>
      <c r="H488" s="290" t="str">
        <f>IFERROR(VLOOKUP(C488,'Consolidated Master Sheet'!B:H,6,0),"")</f>
        <v/>
      </c>
      <c r="I488" s="290" t="str">
        <f>IFERROR(VLOOKUP(C488,'Consolidated Master Sheet'!B:H,7,0),"")</f>
        <v/>
      </c>
      <c r="J488" s="30"/>
      <c r="K488" s="1107"/>
      <c r="L488" s="157"/>
      <c r="M488" s="1029"/>
    </row>
    <row r="489" spans="1:13" ht="15.75">
      <c r="A489" s="157" t="str">
        <f>IF(J489&gt;0,COUNT($J$4:J489),"")</f>
        <v/>
      </c>
      <c r="B489" s="244"/>
      <c r="C489" s="228" t="s">
        <v>1605</v>
      </c>
      <c r="D489" s="187" t="s">
        <v>8741</v>
      </c>
      <c r="E489" s="229">
        <f>IFERROR(VLOOKUP(C489,'Consolidated Master Sheet'!B:D,3,0),"")</f>
        <v>30.85</v>
      </c>
      <c r="F489" s="151">
        <f t="shared" si="52"/>
        <v>0</v>
      </c>
      <c r="G489" s="1020">
        <f t="shared" si="53"/>
        <v>0</v>
      </c>
      <c r="H489" s="230">
        <f>IFERROR(VLOOKUP(C489,'Consolidated Master Sheet'!B:H,6,0),"")</f>
        <v>35</v>
      </c>
      <c r="I489" s="230">
        <f>IFERROR(VLOOKUP(C489,'Consolidated Master Sheet'!B:H,7,0),"")</f>
        <v>210</v>
      </c>
      <c r="J489" s="31"/>
      <c r="K489" s="1102">
        <f>IFERROR(J489*G489,0)</f>
        <v>0</v>
      </c>
      <c r="L489" s="157"/>
      <c r="M489" s="1029"/>
    </row>
    <row r="490" spans="1:13" ht="15.75">
      <c r="A490" s="157" t="str">
        <f>IF(J490&gt;0,COUNT($J$4:J490),"")</f>
        <v/>
      </c>
      <c r="B490" s="244"/>
      <c r="C490" s="231" t="s">
        <v>1606</v>
      </c>
      <c r="D490" s="232" t="s">
        <v>8742</v>
      </c>
      <c r="E490" s="233">
        <f>IFERROR(VLOOKUP(C490,'Consolidated Master Sheet'!B:D,3,0),"")</f>
        <v>30.24</v>
      </c>
      <c r="F490" s="152">
        <f t="shared" si="52"/>
        <v>0</v>
      </c>
      <c r="G490" s="1020">
        <f t="shared" si="53"/>
        <v>0</v>
      </c>
      <c r="H490" s="234">
        <f>IFERROR(VLOOKUP(C490,'Consolidated Master Sheet'!B:H,6,0),"")</f>
        <v>30</v>
      </c>
      <c r="I490" s="234">
        <f>IFERROR(VLOOKUP(C490,'Consolidated Master Sheet'!B:H,7,0),"")</f>
        <v>180</v>
      </c>
      <c r="J490" s="28"/>
      <c r="K490" s="1102">
        <f>IFERROR(J490*G490,0)</f>
        <v>0</v>
      </c>
      <c r="L490" s="157"/>
      <c r="M490" s="1029"/>
    </row>
    <row r="491" spans="1:13" ht="15.75">
      <c r="A491" s="157" t="str">
        <f>IF(J491&gt;0,COUNT($J$4:J491),"")</f>
        <v/>
      </c>
      <c r="B491" s="244"/>
      <c r="C491" s="231" t="s">
        <v>1607</v>
      </c>
      <c r="D491" s="232" t="s">
        <v>8743</v>
      </c>
      <c r="E491" s="233">
        <f>IFERROR(VLOOKUP(C491,'Consolidated Master Sheet'!B:D,3,0),"")</f>
        <v>30.24</v>
      </c>
      <c r="F491" s="152">
        <f t="shared" si="52"/>
        <v>0</v>
      </c>
      <c r="G491" s="1020">
        <f t="shared" si="53"/>
        <v>0</v>
      </c>
      <c r="H491" s="234">
        <f>IFERROR(VLOOKUP(C491,'Consolidated Master Sheet'!B:H,6,0),"")</f>
        <v>30</v>
      </c>
      <c r="I491" s="234">
        <f>IFERROR(VLOOKUP(C491,'Consolidated Master Sheet'!B:H,7,0),"")</f>
        <v>180</v>
      </c>
      <c r="J491" s="31"/>
      <c r="K491" s="1102">
        <f>IFERROR(J491*G491,0)</f>
        <v>0</v>
      </c>
      <c r="L491" s="157"/>
      <c r="M491" s="1029"/>
    </row>
    <row r="492" spans="1:13" ht="15.75">
      <c r="A492" s="157" t="str">
        <f>IF(J492&gt;0,COUNT($J$4:J492),"")</f>
        <v/>
      </c>
      <c r="B492" s="244"/>
      <c r="C492" s="235" t="s">
        <v>1608</v>
      </c>
      <c r="D492" s="194" t="s">
        <v>8744</v>
      </c>
      <c r="E492" s="236">
        <f>IFERROR(VLOOKUP(C492,'Consolidated Master Sheet'!B:D,3,0),"")</f>
        <v>26.69</v>
      </c>
      <c r="F492" s="153">
        <f t="shared" si="52"/>
        <v>0</v>
      </c>
      <c r="G492" s="1028">
        <f t="shared" si="53"/>
        <v>0</v>
      </c>
      <c r="H492" s="237">
        <f>IFERROR(VLOOKUP(C492,'Consolidated Master Sheet'!B:H,6,0),"")</f>
        <v>60</v>
      </c>
      <c r="I492" s="237">
        <f>IFERROR(VLOOKUP(C492,'Consolidated Master Sheet'!B:H,7,0),"")</f>
        <v>180</v>
      </c>
      <c r="J492" s="29"/>
      <c r="K492" s="1103">
        <f>IFERROR(J492*G492,0)</f>
        <v>0</v>
      </c>
      <c r="L492" s="157"/>
      <c r="M492" s="1029"/>
    </row>
    <row r="493" spans="1:13" ht="15.75">
      <c r="A493" s="157" t="str">
        <f>IF(J493&gt;0,COUNT($J$4:J493),"")</f>
        <v/>
      </c>
      <c r="B493" s="244"/>
      <c r="C493" s="252"/>
      <c r="D493" s="288"/>
      <c r="E493" s="289" t="str">
        <f>IFERROR(VLOOKUP(C493,'Consolidated Master Sheet'!B:D,3,0),"")</f>
        <v/>
      </c>
      <c r="F493" s="1456">
        <f t="shared" si="52"/>
        <v>0</v>
      </c>
      <c r="G493" s="1708">
        <f t="shared" si="53"/>
        <v>0</v>
      </c>
      <c r="H493" s="290" t="str">
        <f>IFERROR(VLOOKUP(C493,'Consolidated Master Sheet'!B:H,6,0),"")</f>
        <v/>
      </c>
      <c r="I493" s="290" t="str">
        <f>IFERROR(VLOOKUP(C493,'Consolidated Master Sheet'!B:H,7,0),"")</f>
        <v/>
      </c>
      <c r="J493" s="30"/>
      <c r="K493" s="1107"/>
      <c r="L493" s="157"/>
      <c r="M493" s="1029"/>
    </row>
    <row r="494" spans="1:13" ht="15.75">
      <c r="A494" s="157" t="str">
        <f>IF(J494&gt;0,COUNT($J$4:J494),"")</f>
        <v/>
      </c>
      <c r="B494" s="244"/>
      <c r="C494" s="231" t="s">
        <v>1609</v>
      </c>
      <c r="D494" s="232" t="s">
        <v>8745</v>
      </c>
      <c r="E494" s="233">
        <f>IFERROR(VLOOKUP(C494,'Consolidated Master Sheet'!B:D,3,0),"")</f>
        <v>53.66</v>
      </c>
      <c r="F494" s="152">
        <f t="shared" si="52"/>
        <v>0</v>
      </c>
      <c r="G494" s="1020">
        <f t="shared" si="53"/>
        <v>0</v>
      </c>
      <c r="H494" s="234">
        <f>IFERROR(VLOOKUP(C494,'Consolidated Master Sheet'!B:H,6,0),"")</f>
        <v>45</v>
      </c>
      <c r="I494" s="234">
        <f>IFERROR(VLOOKUP(C494,'Consolidated Master Sheet'!B:H,7,0),"")</f>
        <v>135</v>
      </c>
      <c r="J494" s="31"/>
      <c r="K494" s="1102">
        <f>IFERROR(J494*G494,0)</f>
        <v>0</v>
      </c>
      <c r="L494" s="157"/>
      <c r="M494" s="1029"/>
    </row>
    <row r="495" spans="1:13" ht="15.75">
      <c r="A495" s="157" t="str">
        <f>IF(J495&gt;0,COUNT($J$4:J495),"")</f>
        <v/>
      </c>
      <c r="B495" s="244"/>
      <c r="C495" s="231" t="s">
        <v>1610</v>
      </c>
      <c r="D495" s="232" t="s">
        <v>8746</v>
      </c>
      <c r="E495" s="233">
        <f>IFERROR(VLOOKUP(C495,'Consolidated Master Sheet'!B:D,3,0),"")</f>
        <v>54.75</v>
      </c>
      <c r="F495" s="152">
        <f t="shared" si="52"/>
        <v>0</v>
      </c>
      <c r="G495" s="1020">
        <f t="shared" si="53"/>
        <v>0</v>
      </c>
      <c r="H495" s="234">
        <f>IFERROR(VLOOKUP(C495,'Consolidated Master Sheet'!B:H,6,0),"")</f>
        <v>30</v>
      </c>
      <c r="I495" s="234">
        <f>IFERROR(VLOOKUP(C495,'Consolidated Master Sheet'!B:H,7,0),"")</f>
        <v>120</v>
      </c>
      <c r="J495" s="28"/>
      <c r="K495" s="1102">
        <f>IFERROR(J495*G495,0)</f>
        <v>0</v>
      </c>
      <c r="L495" s="157"/>
      <c r="M495" s="1029"/>
    </row>
    <row r="496" spans="1:13" ht="15.75">
      <c r="A496" s="157" t="str">
        <f>IF(J496&gt;0,COUNT($J$4:J496),"")</f>
        <v/>
      </c>
      <c r="B496" s="244"/>
      <c r="C496" s="231" t="s">
        <v>1611</v>
      </c>
      <c r="D496" s="157" t="s">
        <v>8747</v>
      </c>
      <c r="E496" s="233">
        <f>IFERROR(VLOOKUP(C496,'Consolidated Master Sheet'!B:D,3,0),"")</f>
        <v>44.6</v>
      </c>
      <c r="F496" s="152">
        <f t="shared" si="52"/>
        <v>0</v>
      </c>
      <c r="G496" s="1020">
        <f t="shared" si="53"/>
        <v>0</v>
      </c>
      <c r="H496" s="234">
        <f>IFERROR(VLOOKUP(C496,'Consolidated Master Sheet'!B:H,6,0),"")</f>
        <v>30</v>
      </c>
      <c r="I496" s="234">
        <f>IFERROR(VLOOKUP(C496,'Consolidated Master Sheet'!B:H,7,0),"")</f>
        <v>120</v>
      </c>
      <c r="J496" s="31"/>
      <c r="K496" s="1102">
        <f>IFERROR(J496*G496,0)</f>
        <v>0</v>
      </c>
      <c r="L496" s="157"/>
      <c r="M496" s="1029"/>
    </row>
    <row r="497" spans="1:13" ht="15.75">
      <c r="A497" s="157" t="str">
        <f>IF(J497&gt;0,COUNT($J$4:J497),"")</f>
        <v/>
      </c>
      <c r="B497" s="244"/>
      <c r="C497" s="235" t="s">
        <v>1612</v>
      </c>
      <c r="D497" s="194" t="s">
        <v>8748</v>
      </c>
      <c r="E497" s="236">
        <f>IFERROR(VLOOKUP(C497,'Consolidated Master Sheet'!B:D,3,0),"")</f>
        <v>41.36</v>
      </c>
      <c r="F497" s="153">
        <f t="shared" si="52"/>
        <v>0</v>
      </c>
      <c r="G497" s="1028">
        <f t="shared" si="53"/>
        <v>0</v>
      </c>
      <c r="H497" s="237">
        <f>IFERROR(VLOOKUP(C497,'Consolidated Master Sheet'!B:H,6,0),"")</f>
        <v>25</v>
      </c>
      <c r="I497" s="237">
        <f>IFERROR(VLOOKUP(C497,'Consolidated Master Sheet'!B:H,7,0),"")</f>
        <v>100</v>
      </c>
      <c r="J497" s="29"/>
      <c r="K497" s="1103">
        <f>IFERROR(J497*G497,0)</f>
        <v>0</v>
      </c>
      <c r="L497" s="157"/>
      <c r="M497" s="1029"/>
    </row>
    <row r="498" spans="1:13" ht="15.75">
      <c r="A498" s="157" t="str">
        <f>IF(J498&gt;0,COUNT($J$4:J498),"")</f>
        <v/>
      </c>
      <c r="B498" s="244"/>
      <c r="C498" s="252"/>
      <c r="D498" s="288"/>
      <c r="E498" s="289" t="str">
        <f>IFERROR(VLOOKUP(C498,'Consolidated Master Sheet'!B:D,3,0),"")</f>
        <v/>
      </c>
      <c r="F498" s="1456">
        <f t="shared" si="52"/>
        <v>0</v>
      </c>
      <c r="G498" s="1708">
        <f t="shared" si="53"/>
        <v>0</v>
      </c>
      <c r="H498" s="290" t="str">
        <f>IFERROR(VLOOKUP(C498,'Consolidated Master Sheet'!B:H,6,0),"")</f>
        <v/>
      </c>
      <c r="I498" s="290" t="str">
        <f>IFERROR(VLOOKUP(C498,'Consolidated Master Sheet'!B:H,7,0),"")</f>
        <v/>
      </c>
      <c r="J498" s="30"/>
      <c r="K498" s="1107"/>
      <c r="L498" s="157"/>
      <c r="M498" s="1029"/>
    </row>
    <row r="499" spans="1:13" ht="15.75">
      <c r="A499" s="157" t="str">
        <f>IF(J499&gt;0,COUNT($J$4:J499),"")</f>
        <v/>
      </c>
      <c r="B499" s="244"/>
      <c r="C499" s="231" t="s">
        <v>5403</v>
      </c>
      <c r="D499" s="232" t="s">
        <v>8749</v>
      </c>
      <c r="E499" s="233">
        <f>IFERROR(VLOOKUP(C499,'Consolidated Master Sheet'!B:D,3,0),"")</f>
        <v>70.16</v>
      </c>
      <c r="F499" s="152">
        <f t="shared" si="52"/>
        <v>0</v>
      </c>
      <c r="G499" s="1020">
        <f t="shared" si="53"/>
        <v>0</v>
      </c>
      <c r="H499" s="234">
        <f>IFERROR(VLOOKUP(C499,'Consolidated Master Sheet'!B:H,6,0),"")</f>
        <v>25</v>
      </c>
      <c r="I499" s="234">
        <f>IFERROR(VLOOKUP(C499,'Consolidated Master Sheet'!B:H,7,0),"")</f>
        <v>75</v>
      </c>
      <c r="J499" s="31"/>
      <c r="K499" s="1102">
        <f>IFERROR(J499*G499,0)</f>
        <v>0</v>
      </c>
      <c r="L499" s="157"/>
      <c r="M499" s="1029"/>
    </row>
    <row r="500" spans="1:13" ht="15.75">
      <c r="A500" s="157" t="str">
        <f>IF(J500&gt;0,COUNT($J$4:J500),"")</f>
        <v/>
      </c>
      <c r="B500" s="244"/>
      <c r="C500" s="231" t="s">
        <v>1613</v>
      </c>
      <c r="D500" s="232" t="s">
        <v>8750</v>
      </c>
      <c r="E500" s="233">
        <f>IFERROR(VLOOKUP(C500,'Consolidated Master Sheet'!B:D,3,0),"")</f>
        <v>56.68</v>
      </c>
      <c r="F500" s="152">
        <f t="shared" si="52"/>
        <v>0</v>
      </c>
      <c r="G500" s="1020">
        <f t="shared" si="53"/>
        <v>0</v>
      </c>
      <c r="H500" s="234">
        <f>IFERROR(VLOOKUP(C500,'Consolidated Master Sheet'!B:H,6,0),"")</f>
        <v>25</v>
      </c>
      <c r="I500" s="234">
        <f>IFERROR(VLOOKUP(C500,'Consolidated Master Sheet'!B:H,7,0),"")</f>
        <v>75</v>
      </c>
      <c r="J500" s="28"/>
      <c r="K500" s="1102">
        <f>IFERROR(J500*G500,0)</f>
        <v>0</v>
      </c>
      <c r="L500" s="157"/>
      <c r="M500" s="1029"/>
    </row>
    <row r="501" spans="1:13" ht="15.75">
      <c r="A501" s="157" t="str">
        <f>IF(J501&gt;0,COUNT($J$4:J501),"")</f>
        <v/>
      </c>
      <c r="B501" s="244"/>
      <c r="C501" s="235" t="s">
        <v>1614</v>
      </c>
      <c r="D501" s="194" t="s">
        <v>8751</v>
      </c>
      <c r="E501" s="236">
        <f>IFERROR(VLOOKUP(C501,'Consolidated Master Sheet'!B:D,3,0),"")</f>
        <v>56.68</v>
      </c>
      <c r="F501" s="153">
        <f t="shared" si="52"/>
        <v>0</v>
      </c>
      <c r="G501" s="1028">
        <f t="shared" si="53"/>
        <v>0</v>
      </c>
      <c r="H501" s="237">
        <f>IFERROR(VLOOKUP(C501,'Consolidated Master Sheet'!B:H,6,0),"")</f>
        <v>15</v>
      </c>
      <c r="I501" s="237">
        <f>IFERROR(VLOOKUP(C501,'Consolidated Master Sheet'!B:H,7,0),"")</f>
        <v>60</v>
      </c>
      <c r="J501" s="35"/>
      <c r="K501" s="1103">
        <f>IFERROR(J501*G501,0)</f>
        <v>0</v>
      </c>
      <c r="L501" s="157"/>
      <c r="M501" s="1029"/>
    </row>
    <row r="502" spans="1:13" ht="15.75">
      <c r="A502" s="157" t="str">
        <f>IF(J502&gt;0,COUNT($J$4:J502),"")</f>
        <v/>
      </c>
      <c r="B502" s="244"/>
      <c r="C502" s="252"/>
      <c r="D502" s="288"/>
      <c r="E502" s="289" t="str">
        <f>IFERROR(VLOOKUP(C502,'Consolidated Master Sheet'!B:D,3,0),"")</f>
        <v/>
      </c>
      <c r="F502" s="1456">
        <f t="shared" si="52"/>
        <v>0</v>
      </c>
      <c r="G502" s="1708">
        <f t="shared" si="53"/>
        <v>0</v>
      </c>
      <c r="H502" s="290" t="str">
        <f>IFERROR(VLOOKUP(C502,'Consolidated Master Sheet'!B:H,6,0),"")</f>
        <v/>
      </c>
      <c r="I502" s="290" t="str">
        <f>IFERROR(VLOOKUP(C502,'Consolidated Master Sheet'!B:H,7,0),"")</f>
        <v/>
      </c>
      <c r="J502" s="30"/>
      <c r="K502" s="1107"/>
      <c r="L502" s="157"/>
      <c r="M502" s="1029"/>
    </row>
    <row r="503" spans="1:13" ht="15.75">
      <c r="A503" s="157" t="str">
        <f>IF(J503&gt;0,COUNT($J$4:J503),"")</f>
        <v/>
      </c>
      <c r="B503" s="244"/>
      <c r="C503" s="228" t="s">
        <v>1615</v>
      </c>
      <c r="D503" s="187" t="s">
        <v>8752</v>
      </c>
      <c r="E503" s="229">
        <f>IFERROR(VLOOKUP(C503,'Consolidated Master Sheet'!B:D,3,0),"")</f>
        <v>82.55</v>
      </c>
      <c r="F503" s="151">
        <f t="shared" si="52"/>
        <v>0</v>
      </c>
      <c r="G503" s="1020">
        <f t="shared" si="53"/>
        <v>0</v>
      </c>
      <c r="H503" s="230">
        <f>IFERROR(VLOOKUP(C503,'Consolidated Master Sheet'!B:H,6,0),"")</f>
        <v>20</v>
      </c>
      <c r="I503" s="230">
        <f>IFERROR(VLOOKUP(C503,'Consolidated Master Sheet'!B:H,7,0),"")</f>
        <v>60</v>
      </c>
      <c r="J503" s="31"/>
      <c r="K503" s="1102">
        <f>IFERROR(J503*G503,0)</f>
        <v>0</v>
      </c>
      <c r="L503" s="157"/>
      <c r="M503" s="1029"/>
    </row>
    <row r="504" spans="1:13" ht="15.75">
      <c r="A504" s="157" t="str">
        <f>IF(J504&gt;0,COUNT($J$4:J504),"")</f>
        <v/>
      </c>
      <c r="B504" s="244"/>
      <c r="C504" s="231" t="s">
        <v>1616</v>
      </c>
      <c r="D504" s="232" t="s">
        <v>8753</v>
      </c>
      <c r="E504" s="233">
        <f>IFERROR(VLOOKUP(C504,'Consolidated Master Sheet'!B:D,3,0),"")</f>
        <v>73.05</v>
      </c>
      <c r="F504" s="152">
        <f t="shared" si="52"/>
        <v>0</v>
      </c>
      <c r="G504" s="1020">
        <f t="shared" si="53"/>
        <v>0</v>
      </c>
      <c r="H504" s="234">
        <f>IFERROR(VLOOKUP(C504,'Consolidated Master Sheet'!B:H,6,0),"")</f>
        <v>15</v>
      </c>
      <c r="I504" s="234">
        <f>IFERROR(VLOOKUP(C504,'Consolidated Master Sheet'!B:H,7,0),"")</f>
        <v>60</v>
      </c>
      <c r="J504" s="28"/>
      <c r="K504" s="1102">
        <f>IFERROR(J504*G504,0)</f>
        <v>0</v>
      </c>
      <c r="L504" s="157"/>
      <c r="M504" s="1029"/>
    </row>
    <row r="505" spans="1:13" ht="15.75">
      <c r="A505" s="157" t="str">
        <f>IF(J505&gt;0,COUNT($J$4:J505),"")</f>
        <v/>
      </c>
      <c r="B505" s="244"/>
      <c r="C505" s="231" t="s">
        <v>1617</v>
      </c>
      <c r="D505" s="232" t="s">
        <v>8754</v>
      </c>
      <c r="E505" s="233">
        <f>IFERROR(VLOOKUP(C505,'Consolidated Master Sheet'!B:D,3,0),"")</f>
        <v>73.05</v>
      </c>
      <c r="F505" s="152">
        <f t="shared" si="52"/>
        <v>0</v>
      </c>
      <c r="G505" s="1020">
        <f t="shared" si="53"/>
        <v>0</v>
      </c>
      <c r="H505" s="234">
        <f>IFERROR(VLOOKUP(C505,'Consolidated Master Sheet'!B:H,6,0),"")</f>
        <v>25</v>
      </c>
      <c r="I505" s="234">
        <f>IFERROR(VLOOKUP(C505,'Consolidated Master Sheet'!B:H,7,0),"")</f>
        <v>50</v>
      </c>
      <c r="J505" s="31"/>
      <c r="K505" s="1102">
        <f>IFERROR(J505*G505,0)</f>
        <v>0</v>
      </c>
      <c r="L505" s="157"/>
      <c r="M505" s="1029"/>
    </row>
    <row r="506" spans="1:13" ht="15.75">
      <c r="A506" s="157" t="str">
        <f>IF(J506&gt;0,COUNT($J$4:J506),"")</f>
        <v/>
      </c>
      <c r="B506" s="244"/>
      <c r="C506" s="235" t="s">
        <v>1618</v>
      </c>
      <c r="D506" s="194" t="s">
        <v>8755</v>
      </c>
      <c r="E506" s="236">
        <f>IFERROR(VLOOKUP(C506,'Consolidated Master Sheet'!B:D,3,0),"")</f>
        <v>69.040000000000006</v>
      </c>
      <c r="F506" s="153">
        <f t="shared" si="52"/>
        <v>0</v>
      </c>
      <c r="G506" s="1028">
        <f t="shared" si="53"/>
        <v>0</v>
      </c>
      <c r="H506" s="237">
        <f>IFERROR(VLOOKUP(C506,'Consolidated Master Sheet'!B:H,6,0),"")</f>
        <v>12</v>
      </c>
      <c r="I506" s="237">
        <f>IFERROR(VLOOKUP(C506,'Consolidated Master Sheet'!B:H,7,0),"")</f>
        <v>48</v>
      </c>
      <c r="J506" s="29"/>
      <c r="K506" s="1103">
        <f>IFERROR(J506*G506,0)</f>
        <v>0</v>
      </c>
      <c r="L506" s="157"/>
      <c r="M506" s="1029"/>
    </row>
    <row r="507" spans="1:13" ht="15.75">
      <c r="A507" s="157" t="str">
        <f>IF(J507&gt;0,COUNT($J$4:J507),"")</f>
        <v/>
      </c>
      <c r="B507" s="244"/>
      <c r="C507" s="252"/>
      <c r="D507" s="288"/>
      <c r="E507" s="289" t="str">
        <f>IFERROR(VLOOKUP(C507,'Consolidated Master Sheet'!B:D,3,0),"")</f>
        <v/>
      </c>
      <c r="F507" s="1456">
        <f t="shared" si="52"/>
        <v>0</v>
      </c>
      <c r="G507" s="1708">
        <f t="shared" si="53"/>
        <v>0</v>
      </c>
      <c r="H507" s="290" t="str">
        <f>IFERROR(VLOOKUP(C507,'Consolidated Master Sheet'!B:H,6,0),"")</f>
        <v/>
      </c>
      <c r="I507" s="290" t="str">
        <f>IFERROR(VLOOKUP(C507,'Consolidated Master Sheet'!B:H,7,0),"")</f>
        <v/>
      </c>
      <c r="J507" s="30"/>
      <c r="K507" s="1107"/>
      <c r="L507" s="157"/>
      <c r="M507" s="1029"/>
    </row>
    <row r="508" spans="1:13" ht="15.75">
      <c r="A508" s="157" t="str">
        <f>IF(J508&gt;0,COUNT($J$4:J508),"")</f>
        <v/>
      </c>
      <c r="B508" s="244"/>
      <c r="C508" s="231" t="s">
        <v>1619</v>
      </c>
      <c r="D508" s="232" t="s">
        <v>8756</v>
      </c>
      <c r="E508" s="233">
        <f>IFERROR(VLOOKUP(C508,'Consolidated Master Sheet'!B:D,3,0),"")</f>
        <v>119.18</v>
      </c>
      <c r="F508" s="152">
        <f t="shared" si="52"/>
        <v>0</v>
      </c>
      <c r="G508" s="1020">
        <f t="shared" si="53"/>
        <v>0</v>
      </c>
      <c r="H508" s="234">
        <f>IFERROR(VLOOKUP(C508,'Consolidated Master Sheet'!B:H,6,0),"")</f>
        <v>12</v>
      </c>
      <c r="I508" s="234">
        <f>IFERROR(VLOOKUP(C508,'Consolidated Master Sheet'!B:H,7,0),"")</f>
        <v>36</v>
      </c>
      <c r="J508" s="28"/>
      <c r="K508" s="1102">
        <f t="shared" ref="K508:K512" si="57">IFERROR(J508*G508,0)</f>
        <v>0</v>
      </c>
      <c r="L508" s="157"/>
      <c r="M508" s="1029"/>
    </row>
    <row r="509" spans="1:13" ht="15.75">
      <c r="A509" s="157" t="str">
        <f>IF(J509&gt;0,COUNT($J$4:J509),"")</f>
        <v/>
      </c>
      <c r="B509" s="244"/>
      <c r="C509" s="231" t="s">
        <v>1620</v>
      </c>
      <c r="D509" s="232" t="s">
        <v>8757</v>
      </c>
      <c r="E509" s="233">
        <f>IFERROR(VLOOKUP(C509,'Consolidated Master Sheet'!B:D,3,0),"")</f>
        <v>119.18</v>
      </c>
      <c r="F509" s="152">
        <f t="shared" si="52"/>
        <v>0</v>
      </c>
      <c r="G509" s="1020">
        <f t="shared" si="53"/>
        <v>0</v>
      </c>
      <c r="H509" s="234">
        <f>IFERROR(VLOOKUP(C509,'Consolidated Master Sheet'!B:H,6,0),"")</f>
        <v>12</v>
      </c>
      <c r="I509" s="234">
        <f>IFERROR(VLOOKUP(C509,'Consolidated Master Sheet'!B:H,7,0),"")</f>
        <v>36</v>
      </c>
      <c r="J509" s="31"/>
      <c r="K509" s="1102">
        <f t="shared" si="57"/>
        <v>0</v>
      </c>
      <c r="L509" s="157"/>
      <c r="M509" s="1029"/>
    </row>
    <row r="510" spans="1:13" ht="15.75">
      <c r="A510" s="157" t="str">
        <f>IF(J510&gt;0,COUNT($J$4:J510),"")</f>
        <v/>
      </c>
      <c r="B510" s="244"/>
      <c r="C510" s="231" t="s">
        <v>1621</v>
      </c>
      <c r="D510" s="232" t="s">
        <v>8758</v>
      </c>
      <c r="E510" s="233">
        <f>IFERROR(VLOOKUP(C510,'Consolidated Master Sheet'!B:D,3,0),"")</f>
        <v>99.59</v>
      </c>
      <c r="F510" s="152">
        <f t="shared" si="52"/>
        <v>0</v>
      </c>
      <c r="G510" s="1020">
        <f t="shared" si="53"/>
        <v>0</v>
      </c>
      <c r="H510" s="234">
        <f>IFERROR(VLOOKUP(C510,'Consolidated Master Sheet'!B:H,6,0),"")</f>
        <v>12</v>
      </c>
      <c r="I510" s="234">
        <f>IFERROR(VLOOKUP(C510,'Consolidated Master Sheet'!B:H,7,0),"")</f>
        <v>36</v>
      </c>
      <c r="J510" s="28"/>
      <c r="K510" s="1102">
        <f t="shared" si="57"/>
        <v>0</v>
      </c>
      <c r="L510" s="157"/>
      <c r="M510" s="1029"/>
    </row>
    <row r="511" spans="1:13" ht="15.75">
      <c r="A511" s="157" t="str">
        <f>IF(J511&gt;0,COUNT($J$4:J511),"")</f>
        <v/>
      </c>
      <c r="B511" s="244"/>
      <c r="C511" s="231" t="s">
        <v>1622</v>
      </c>
      <c r="D511" s="232" t="s">
        <v>8759</v>
      </c>
      <c r="E511" s="233">
        <f>IFERROR(VLOOKUP(C511,'Consolidated Master Sheet'!B:D,3,0),"")</f>
        <v>105.27</v>
      </c>
      <c r="F511" s="152">
        <f t="shared" si="52"/>
        <v>0</v>
      </c>
      <c r="G511" s="1020">
        <f t="shared" si="53"/>
        <v>0</v>
      </c>
      <c r="H511" s="234">
        <f>IFERROR(VLOOKUP(C511,'Consolidated Master Sheet'!B:H,6,0),"")</f>
        <v>9</v>
      </c>
      <c r="I511" s="234">
        <f>IFERROR(VLOOKUP(C511,'Consolidated Master Sheet'!B:H,7,0),"")</f>
        <v>27</v>
      </c>
      <c r="J511" s="31"/>
      <c r="K511" s="1102">
        <f t="shared" si="57"/>
        <v>0</v>
      </c>
      <c r="L511" s="157"/>
      <c r="M511" s="1029"/>
    </row>
    <row r="512" spans="1:13" ht="15.75">
      <c r="A512" s="157" t="str">
        <f>IF(J512&gt;0,COUNT($J$4:J512),"")</f>
        <v/>
      </c>
      <c r="B512" s="244"/>
      <c r="C512" s="235" t="s">
        <v>1623</v>
      </c>
      <c r="D512" s="194" t="s">
        <v>8760</v>
      </c>
      <c r="E512" s="236">
        <f>IFERROR(VLOOKUP(C512,'Consolidated Master Sheet'!B:D,3,0),"")</f>
        <v>99.59</v>
      </c>
      <c r="F512" s="153">
        <f t="shared" si="52"/>
        <v>0</v>
      </c>
      <c r="G512" s="1028">
        <f t="shared" si="53"/>
        <v>0</v>
      </c>
      <c r="H512" s="237">
        <f>IFERROR(VLOOKUP(C512,'Consolidated Master Sheet'!B:H,6,0),"")</f>
        <v>9</v>
      </c>
      <c r="I512" s="237">
        <f>IFERROR(VLOOKUP(C512,'Consolidated Master Sheet'!B:H,7,0),"")</f>
        <v>27</v>
      </c>
      <c r="J512" s="29"/>
      <c r="K512" s="1103">
        <f t="shared" si="57"/>
        <v>0</v>
      </c>
      <c r="L512" s="157"/>
      <c r="M512" s="1029"/>
    </row>
    <row r="513" spans="1:13" ht="15.75">
      <c r="A513" s="157" t="str">
        <f>IF(J513&gt;0,COUNT($J$4:J513),"")</f>
        <v/>
      </c>
      <c r="B513" s="244"/>
      <c r="C513" s="252"/>
      <c r="D513" s="288"/>
      <c r="E513" s="289" t="str">
        <f>IFERROR(VLOOKUP(C513,'Consolidated Master Sheet'!B:D,3,0),"")</f>
        <v/>
      </c>
      <c r="F513" s="1456">
        <f t="shared" si="52"/>
        <v>0</v>
      </c>
      <c r="G513" s="1708">
        <f t="shared" si="53"/>
        <v>0</v>
      </c>
      <c r="H513" s="290" t="str">
        <f>IFERROR(VLOOKUP(C513,'Consolidated Master Sheet'!B:H,6,0),"")</f>
        <v/>
      </c>
      <c r="I513" s="290" t="str">
        <f>IFERROR(VLOOKUP(C513,'Consolidated Master Sheet'!B:H,7,0),"")</f>
        <v/>
      </c>
      <c r="J513" s="30"/>
      <c r="K513" s="1107"/>
      <c r="L513" s="157"/>
      <c r="M513" s="1029"/>
    </row>
    <row r="514" spans="1:13" ht="15.75">
      <c r="A514" s="157" t="str">
        <f>IF(J514&gt;0,COUNT($J$4:J514),"")</f>
        <v/>
      </c>
      <c r="B514" s="244"/>
      <c r="C514" s="231" t="s">
        <v>1624</v>
      </c>
      <c r="D514" s="232" t="s">
        <v>8761</v>
      </c>
      <c r="E514" s="233">
        <f>IFERROR(VLOOKUP(C514,'Consolidated Master Sheet'!B:D,3,0),"")</f>
        <v>307.62</v>
      </c>
      <c r="F514" s="152">
        <f t="shared" si="52"/>
        <v>0</v>
      </c>
      <c r="G514" s="1020">
        <f t="shared" si="53"/>
        <v>0</v>
      </c>
      <c r="H514" s="234">
        <f>IFERROR(VLOOKUP(C514,'Consolidated Master Sheet'!B:H,6,0),"")</f>
        <v>1</v>
      </c>
      <c r="I514" s="234">
        <f>IFERROR(VLOOKUP(C514,'Consolidated Master Sheet'!B:H,7,0),"")</f>
        <v>40</v>
      </c>
      <c r="J514" s="31"/>
      <c r="K514" s="1102">
        <f t="shared" ref="K514:K518" si="58">IFERROR(J514*G514,0)</f>
        <v>0</v>
      </c>
      <c r="L514" s="157"/>
      <c r="M514" s="1029"/>
    </row>
    <row r="515" spans="1:13" ht="15.75">
      <c r="A515" s="157" t="str">
        <f>IF(J515&gt;0,COUNT($J$4:J515),"")</f>
        <v/>
      </c>
      <c r="B515" s="244"/>
      <c r="C515" s="231" t="s">
        <v>1625</v>
      </c>
      <c r="D515" s="232" t="s">
        <v>8762</v>
      </c>
      <c r="E515" s="233">
        <f>IFERROR(VLOOKUP(C515,'Consolidated Master Sheet'!B:D,3,0),"")</f>
        <v>307.62</v>
      </c>
      <c r="F515" s="152">
        <f t="shared" si="52"/>
        <v>0</v>
      </c>
      <c r="G515" s="1020">
        <f t="shared" si="53"/>
        <v>0</v>
      </c>
      <c r="H515" s="234">
        <f>IFERROR(VLOOKUP(C515,'Consolidated Master Sheet'!B:H,6,0),"")</f>
        <v>10</v>
      </c>
      <c r="I515" s="234">
        <f>IFERROR(VLOOKUP(C515,'Consolidated Master Sheet'!B:H,7,0),"")</f>
        <v>20</v>
      </c>
      <c r="J515" s="28"/>
      <c r="K515" s="1102">
        <f t="shared" si="58"/>
        <v>0</v>
      </c>
      <c r="L515" s="157"/>
      <c r="M515" s="1029"/>
    </row>
    <row r="516" spans="1:13" ht="15.75">
      <c r="A516" s="157" t="str">
        <f>IF(J516&gt;0,COUNT($J$4:J516),"")</f>
        <v/>
      </c>
      <c r="B516" s="244"/>
      <c r="C516" s="231" t="s">
        <v>1626</v>
      </c>
      <c r="D516" s="232" t="s">
        <v>8763</v>
      </c>
      <c r="E516" s="233">
        <f>IFERROR(VLOOKUP(C516,'Consolidated Master Sheet'!B:D,3,0),"")</f>
        <v>307.62</v>
      </c>
      <c r="F516" s="152">
        <f t="shared" si="52"/>
        <v>0</v>
      </c>
      <c r="G516" s="1020">
        <f t="shared" si="53"/>
        <v>0</v>
      </c>
      <c r="H516" s="234">
        <f>IFERROR(VLOOKUP(C516,'Consolidated Master Sheet'!B:H,6,0),"")</f>
        <v>10</v>
      </c>
      <c r="I516" s="234">
        <f>IFERROR(VLOOKUP(C516,'Consolidated Master Sheet'!B:H,7,0),"")</f>
        <v>40</v>
      </c>
      <c r="J516" s="31"/>
      <c r="K516" s="1102">
        <f t="shared" si="58"/>
        <v>0</v>
      </c>
      <c r="L516" s="157"/>
      <c r="M516" s="1029"/>
    </row>
    <row r="517" spans="1:13" ht="15.75">
      <c r="A517" s="157" t="str">
        <f>IF(J517&gt;0,COUNT($J$4:J517),"")</f>
        <v/>
      </c>
      <c r="B517" s="244"/>
      <c r="C517" s="231" t="s">
        <v>1627</v>
      </c>
      <c r="D517" s="232" t="s">
        <v>8764</v>
      </c>
      <c r="E517" s="233">
        <f>IFERROR(VLOOKUP(C517,'Consolidated Master Sheet'!B:D,3,0),"")</f>
        <v>314.04000000000002</v>
      </c>
      <c r="F517" s="152">
        <f t="shared" si="52"/>
        <v>0</v>
      </c>
      <c r="G517" s="1020">
        <f t="shared" si="53"/>
        <v>0</v>
      </c>
      <c r="H517" s="234">
        <f>IFERROR(VLOOKUP(C517,'Consolidated Master Sheet'!B:H,6,0),"")</f>
        <v>7</v>
      </c>
      <c r="I517" s="234">
        <f>IFERROR(VLOOKUP(C517,'Consolidated Master Sheet'!B:H,7,0),"")</f>
        <v>40</v>
      </c>
      <c r="J517" s="28"/>
      <c r="K517" s="1102">
        <f t="shared" si="58"/>
        <v>0</v>
      </c>
      <c r="L517" s="157"/>
      <c r="M517" s="1029"/>
    </row>
    <row r="518" spans="1:13" ht="15.75">
      <c r="A518" s="157" t="str">
        <f>IF(J518&gt;0,COUNT($J$4:J518),"")</f>
        <v/>
      </c>
      <c r="B518" s="244"/>
      <c r="C518" s="235" t="s">
        <v>1628</v>
      </c>
      <c r="D518" s="194" t="s">
        <v>8765</v>
      </c>
      <c r="E518" s="236">
        <f>IFERROR(VLOOKUP(C518,'Consolidated Master Sheet'!B:D,3,0),"")</f>
        <v>308.10000000000002</v>
      </c>
      <c r="F518" s="153">
        <f t="shared" si="52"/>
        <v>0</v>
      </c>
      <c r="G518" s="1028">
        <f t="shared" si="53"/>
        <v>0</v>
      </c>
      <c r="H518" s="237">
        <f>IFERROR(VLOOKUP(C518,'Consolidated Master Sheet'!B:H,6,0),"")</f>
        <v>7</v>
      </c>
      <c r="I518" s="237">
        <f>IFERROR(VLOOKUP(C518,'Consolidated Master Sheet'!B:H,7,0),"")</f>
        <v>14</v>
      </c>
      <c r="J518" s="35"/>
      <c r="K518" s="1103">
        <f t="shared" si="58"/>
        <v>0</v>
      </c>
      <c r="L518" s="157"/>
      <c r="M518" s="1029"/>
    </row>
    <row r="519" spans="1:13" ht="15.75">
      <c r="A519" s="157" t="str">
        <f>IF(J519&gt;0,COUNT($J$4:J519),"")</f>
        <v/>
      </c>
      <c r="B519" s="244"/>
      <c r="C519" s="252"/>
      <c r="D519" s="288"/>
      <c r="E519" s="289" t="str">
        <f>IFERROR(VLOOKUP(C519,'Consolidated Master Sheet'!B:D,3,0),"")</f>
        <v/>
      </c>
      <c r="F519" s="1456">
        <f t="shared" si="52"/>
        <v>0</v>
      </c>
      <c r="G519" s="1708">
        <f t="shared" si="53"/>
        <v>0</v>
      </c>
      <c r="H519" s="290" t="str">
        <f>IFERROR(VLOOKUP(C519,'Consolidated Master Sheet'!B:H,6,0),"")</f>
        <v/>
      </c>
      <c r="I519" s="290" t="str">
        <f>IFERROR(VLOOKUP(C519,'Consolidated Master Sheet'!B:H,7,0),"")</f>
        <v/>
      </c>
      <c r="J519" s="30"/>
      <c r="K519" s="1107"/>
      <c r="L519" s="157"/>
      <c r="M519" s="1029"/>
    </row>
    <row r="520" spans="1:13" ht="15.75">
      <c r="A520" s="157" t="str">
        <f>IF(J520&gt;0,COUNT($J$4:J520),"")</f>
        <v/>
      </c>
      <c r="B520" s="244"/>
      <c r="C520" s="231" t="s">
        <v>1629</v>
      </c>
      <c r="D520" s="232" t="s">
        <v>8766</v>
      </c>
      <c r="E520" s="233">
        <f>IFERROR(VLOOKUP(C520,'Consolidated Master Sheet'!B:D,3,0),"")</f>
        <v>462.97</v>
      </c>
      <c r="F520" s="152">
        <f t="shared" si="52"/>
        <v>0</v>
      </c>
      <c r="G520" s="1020">
        <f t="shared" si="53"/>
        <v>0</v>
      </c>
      <c r="H520" s="234">
        <f>IFERROR(VLOOKUP(C520,'Consolidated Master Sheet'!B:H,6,0),"")</f>
        <v>1</v>
      </c>
      <c r="I520" s="234">
        <f>IFERROR(VLOOKUP(C520,'Consolidated Master Sheet'!B:H,7,0),"")</f>
        <v>48</v>
      </c>
      <c r="J520" s="28"/>
      <c r="K520" s="1102">
        <f t="shared" ref="K520:K524" si="59">IFERROR(J520*G520,0)</f>
        <v>0</v>
      </c>
      <c r="L520" s="157"/>
      <c r="M520" s="1029"/>
    </row>
    <row r="521" spans="1:13" ht="15.75">
      <c r="A521" s="157" t="str">
        <f>IF(J521&gt;0,COUNT($J$4:J521),"")</f>
        <v/>
      </c>
      <c r="B521" s="244"/>
      <c r="C521" s="231" t="s">
        <v>1630</v>
      </c>
      <c r="D521" s="232" t="s">
        <v>8767</v>
      </c>
      <c r="E521" s="233">
        <f>IFERROR(VLOOKUP(C521,'Consolidated Master Sheet'!B:D,3,0),"")</f>
        <v>417.07</v>
      </c>
      <c r="F521" s="152">
        <f t="shared" ref="F521:F580" si="60">IF(E521=0,"NET",$F$2)</f>
        <v>0</v>
      </c>
      <c r="G521" s="1020">
        <f t="shared" ref="G521:G580" si="61">IFERROR(ROUND(E521*F521,2),0)</f>
        <v>0</v>
      </c>
      <c r="H521" s="234">
        <f>IFERROR(VLOOKUP(C521,'Consolidated Master Sheet'!B:H,6,0),"")</f>
        <v>6</v>
      </c>
      <c r="I521" s="234">
        <f>IFERROR(VLOOKUP(C521,'Consolidated Master Sheet'!B:H,7,0),"")</f>
        <v>32</v>
      </c>
      <c r="J521" s="28"/>
      <c r="K521" s="1102">
        <f t="shared" si="59"/>
        <v>0</v>
      </c>
      <c r="L521" s="157"/>
      <c r="M521" s="1029"/>
    </row>
    <row r="522" spans="1:13" ht="15.75">
      <c r="A522" s="157" t="str">
        <f>IF(J522&gt;0,COUNT($J$4:J522),"")</f>
        <v/>
      </c>
      <c r="B522" s="244"/>
      <c r="C522" s="231" t="s">
        <v>1631</v>
      </c>
      <c r="D522" s="232" t="s">
        <v>8768</v>
      </c>
      <c r="E522" s="233">
        <f>IFERROR(VLOOKUP(C522,'Consolidated Master Sheet'!B:D,3,0),"")</f>
        <v>409.18</v>
      </c>
      <c r="F522" s="152">
        <f t="shared" si="60"/>
        <v>0</v>
      </c>
      <c r="G522" s="1020">
        <f t="shared" si="61"/>
        <v>0</v>
      </c>
      <c r="H522" s="234">
        <f>IFERROR(VLOOKUP(C522,'Consolidated Master Sheet'!B:H,6,0),"")</f>
        <v>6</v>
      </c>
      <c r="I522" s="234">
        <f>IFERROR(VLOOKUP(C522,'Consolidated Master Sheet'!B:H,7,0),"")</f>
        <v>12</v>
      </c>
      <c r="J522" s="31"/>
      <c r="K522" s="1102">
        <f t="shared" si="59"/>
        <v>0</v>
      </c>
      <c r="L522" s="157"/>
      <c r="M522" s="1029"/>
    </row>
    <row r="523" spans="1:13" ht="15.75">
      <c r="A523" s="157" t="str">
        <f>IF(J523&gt;0,COUNT($J$4:J523),"")</f>
        <v/>
      </c>
      <c r="B523" s="244"/>
      <c r="C523" s="231" t="s">
        <v>1632</v>
      </c>
      <c r="D523" s="232" t="s">
        <v>8769</v>
      </c>
      <c r="E523" s="233">
        <f>IFERROR(VLOOKUP(C523,'Consolidated Master Sheet'!B:D,3,0),"")</f>
        <v>386.79</v>
      </c>
      <c r="F523" s="152">
        <f t="shared" si="60"/>
        <v>0</v>
      </c>
      <c r="G523" s="1020">
        <f t="shared" si="61"/>
        <v>0</v>
      </c>
      <c r="H523" s="234">
        <f>IFERROR(VLOOKUP(C523,'Consolidated Master Sheet'!B:H,6,0),"")</f>
        <v>6</v>
      </c>
      <c r="I523" s="234">
        <f>IFERROR(VLOOKUP(C523,'Consolidated Master Sheet'!B:H,7,0),"")</f>
        <v>12</v>
      </c>
      <c r="J523" s="28"/>
      <c r="K523" s="1102">
        <f t="shared" si="59"/>
        <v>0</v>
      </c>
      <c r="L523" s="157"/>
      <c r="M523" s="1029"/>
    </row>
    <row r="524" spans="1:13" ht="15.75">
      <c r="A524" s="157" t="str">
        <f>IF(J524&gt;0,COUNT($J$4:J524),"")</f>
        <v/>
      </c>
      <c r="B524" s="244"/>
      <c r="C524" s="235" t="s">
        <v>1633</v>
      </c>
      <c r="D524" s="194" t="s">
        <v>8770</v>
      </c>
      <c r="E524" s="236">
        <f>IFERROR(VLOOKUP(C524,'Consolidated Master Sheet'!B:D,3,0),"")</f>
        <v>409.18</v>
      </c>
      <c r="F524" s="153">
        <f t="shared" si="60"/>
        <v>0</v>
      </c>
      <c r="G524" s="1028">
        <f t="shared" si="61"/>
        <v>0</v>
      </c>
      <c r="H524" s="237">
        <f>IFERROR(VLOOKUP(C524,'Consolidated Master Sheet'!B:H,6,0),"")</f>
        <v>5</v>
      </c>
      <c r="I524" s="237">
        <f>IFERROR(VLOOKUP(C524,'Consolidated Master Sheet'!B:H,7,0),"")</f>
        <v>24</v>
      </c>
      <c r="J524" s="35"/>
      <c r="K524" s="1103">
        <f t="shared" si="59"/>
        <v>0</v>
      </c>
      <c r="L524" s="157"/>
      <c r="M524" s="1029"/>
    </row>
    <row r="525" spans="1:13" ht="15.75">
      <c r="A525" s="157" t="str">
        <f>IF(J525&gt;0,COUNT($J$4:J525),"")</f>
        <v/>
      </c>
      <c r="B525" s="244"/>
      <c r="C525" s="252"/>
      <c r="D525" s="288"/>
      <c r="E525" s="289" t="str">
        <f>IFERROR(VLOOKUP(C525,'Consolidated Master Sheet'!B:D,3,0),"")</f>
        <v/>
      </c>
      <c r="F525" s="1456">
        <f t="shared" si="60"/>
        <v>0</v>
      </c>
      <c r="G525" s="1708">
        <f t="shared" si="61"/>
        <v>0</v>
      </c>
      <c r="H525" s="290" t="str">
        <f>IFERROR(VLOOKUP(C525,'Consolidated Master Sheet'!B:H,6,0),"")</f>
        <v/>
      </c>
      <c r="I525" s="290" t="str">
        <f>IFERROR(VLOOKUP(C525,'Consolidated Master Sheet'!B:H,7,0),"")</f>
        <v/>
      </c>
      <c r="J525" s="30"/>
      <c r="K525" s="1107"/>
      <c r="L525" s="157"/>
      <c r="M525" s="1029"/>
    </row>
    <row r="526" spans="1:13" ht="15.75">
      <c r="A526" s="157" t="str">
        <f>IF(J526&gt;0,COUNT($J$4:J526),"")</f>
        <v/>
      </c>
      <c r="B526" s="244"/>
      <c r="C526" s="231" t="s">
        <v>1634</v>
      </c>
      <c r="D526" s="232" t="s">
        <v>8771</v>
      </c>
      <c r="E526" s="233">
        <f>IFERROR(VLOOKUP(C526,'Consolidated Master Sheet'!B:D,3,0),"")</f>
        <v>973.69</v>
      </c>
      <c r="F526" s="152">
        <f t="shared" si="60"/>
        <v>0</v>
      </c>
      <c r="G526" s="1020">
        <f t="shared" si="61"/>
        <v>0</v>
      </c>
      <c r="H526" s="234">
        <f>IFERROR(VLOOKUP(C526,'Consolidated Master Sheet'!B:H,6,0),"")</f>
        <v>3</v>
      </c>
      <c r="I526" s="234">
        <f>IFERROR(VLOOKUP(C526,'Consolidated Master Sheet'!B:H,7,0),"")</f>
        <v>6</v>
      </c>
      <c r="J526" s="28"/>
      <c r="K526" s="1102">
        <f t="shared" ref="K526:K529" si="62">IFERROR(J526*G526,0)</f>
        <v>0</v>
      </c>
      <c r="L526" s="157"/>
      <c r="M526" s="1029"/>
    </row>
    <row r="527" spans="1:13" ht="15.75">
      <c r="A527" s="157" t="str">
        <f>IF(J527&gt;0,COUNT($J$4:J527),"")</f>
        <v/>
      </c>
      <c r="B527" s="244"/>
      <c r="C527" s="231" t="s">
        <v>1635</v>
      </c>
      <c r="D527" s="232" t="s">
        <v>8772</v>
      </c>
      <c r="E527" s="233">
        <f>IFERROR(VLOOKUP(C527,'Consolidated Master Sheet'!B:D,3,0),"")</f>
        <v>885.66</v>
      </c>
      <c r="F527" s="152">
        <f t="shared" si="60"/>
        <v>0</v>
      </c>
      <c r="G527" s="1020">
        <f t="shared" si="61"/>
        <v>0</v>
      </c>
      <c r="H527" s="234">
        <f>IFERROR(VLOOKUP(C527,'Consolidated Master Sheet'!B:H,6,0),"")</f>
        <v>3</v>
      </c>
      <c r="I527" s="234">
        <f>IFERROR(VLOOKUP(C527,'Consolidated Master Sheet'!B:H,7,0),"")</f>
        <v>6</v>
      </c>
      <c r="J527" s="31"/>
      <c r="K527" s="1102">
        <f t="shared" si="62"/>
        <v>0</v>
      </c>
      <c r="L527" s="157"/>
      <c r="M527" s="1029"/>
    </row>
    <row r="528" spans="1:13" ht="15.75">
      <c r="A528" s="157" t="str">
        <f>IF(J528&gt;0,COUNT($J$4:J528),"")</f>
        <v/>
      </c>
      <c r="B528" s="244"/>
      <c r="C528" s="231" t="s">
        <v>1636</v>
      </c>
      <c r="D528" s="232" t="s">
        <v>8773</v>
      </c>
      <c r="E528" s="233">
        <f>IFERROR(VLOOKUP(C528,'Consolidated Master Sheet'!B:D,3,0),"")</f>
        <v>885.66</v>
      </c>
      <c r="F528" s="152">
        <f t="shared" si="60"/>
        <v>0</v>
      </c>
      <c r="G528" s="1020">
        <f t="shared" si="61"/>
        <v>0</v>
      </c>
      <c r="H528" s="234">
        <f>IFERROR(VLOOKUP(C528,'Consolidated Master Sheet'!B:H,6,0),"")</f>
        <v>3</v>
      </c>
      <c r="I528" s="234">
        <f>IFERROR(VLOOKUP(C528,'Consolidated Master Sheet'!B:H,7,0),"")</f>
        <v>6</v>
      </c>
      <c r="J528" s="28"/>
      <c r="K528" s="1102">
        <f t="shared" si="62"/>
        <v>0</v>
      </c>
      <c r="L528" s="157"/>
      <c r="M528" s="1029"/>
    </row>
    <row r="529" spans="1:13" ht="15.75">
      <c r="A529" s="157" t="str">
        <f>IF(J529&gt;0,COUNT($J$4:J529),"")</f>
        <v/>
      </c>
      <c r="B529" s="244"/>
      <c r="C529" s="231" t="s">
        <v>1637</v>
      </c>
      <c r="D529" s="232" t="s">
        <v>8774</v>
      </c>
      <c r="E529" s="233">
        <f>IFERROR(VLOOKUP(C529,'Consolidated Master Sheet'!B:D,3,0),"")</f>
        <v>885.66</v>
      </c>
      <c r="F529" s="152">
        <f t="shared" si="60"/>
        <v>0</v>
      </c>
      <c r="G529" s="1020">
        <f t="shared" si="61"/>
        <v>0</v>
      </c>
      <c r="H529" s="234">
        <f>IFERROR(VLOOKUP(C529,'Consolidated Master Sheet'!B:H,6,0),"")</f>
        <v>3</v>
      </c>
      <c r="I529" s="234">
        <f>IFERROR(VLOOKUP(C529,'Consolidated Master Sheet'!B:H,7,0),"")</f>
        <v>6</v>
      </c>
      <c r="J529" s="31"/>
      <c r="K529" s="1102">
        <f t="shared" si="62"/>
        <v>0</v>
      </c>
      <c r="L529" s="157"/>
      <c r="M529" s="1029"/>
    </row>
    <row r="530" spans="1:13" ht="15.75">
      <c r="A530" s="157" t="str">
        <f>IF(J530&gt;0,COUNT($J$4:J530),"")</f>
        <v/>
      </c>
      <c r="B530" s="244"/>
      <c r="C530" s="252"/>
      <c r="D530" s="288"/>
      <c r="E530" s="289" t="str">
        <f>IFERROR(VLOOKUP(C530,'Consolidated Master Sheet'!B:D,3,0),"")</f>
        <v/>
      </c>
      <c r="F530" s="1456">
        <f t="shared" si="60"/>
        <v>0</v>
      </c>
      <c r="G530" s="1708">
        <f t="shared" si="61"/>
        <v>0</v>
      </c>
      <c r="H530" s="290" t="str">
        <f>IFERROR(VLOOKUP(C530,'Consolidated Master Sheet'!B:H,6,0),"")</f>
        <v/>
      </c>
      <c r="I530" s="290" t="str">
        <f>IFERROR(VLOOKUP(C530,'Consolidated Master Sheet'!B:H,7,0),"")</f>
        <v/>
      </c>
      <c r="J530" s="30"/>
      <c r="K530" s="1107"/>
      <c r="L530" s="157"/>
      <c r="M530" s="1029"/>
    </row>
    <row r="531" spans="1:13" ht="15.75">
      <c r="A531" s="157" t="str">
        <f>IF(J531&gt;0,COUNT($J$4:J531),"")</f>
        <v/>
      </c>
      <c r="B531" s="244"/>
      <c r="C531" s="231" t="s">
        <v>1638</v>
      </c>
      <c r="D531" s="232" t="s">
        <v>8775</v>
      </c>
      <c r="E531" s="233">
        <f>IFERROR(VLOOKUP(C531,'Consolidated Master Sheet'!B:D,3,0),"")</f>
        <v>2174.52</v>
      </c>
      <c r="F531" s="152">
        <f t="shared" si="60"/>
        <v>0</v>
      </c>
      <c r="G531" s="1020">
        <f t="shared" si="61"/>
        <v>0</v>
      </c>
      <c r="H531" s="234">
        <f>IFERROR(VLOOKUP(C531,'Consolidated Master Sheet'!B:H,6,0),"")</f>
        <v>1</v>
      </c>
      <c r="I531" s="234">
        <f>IFERROR(VLOOKUP(C531,'Consolidated Master Sheet'!B:H,7,0),"")</f>
        <v>5</v>
      </c>
      <c r="J531" s="31"/>
      <c r="K531" s="1102">
        <f>IFERROR(J531*G531,0)</f>
        <v>0</v>
      </c>
      <c r="L531" s="157"/>
      <c r="M531" s="1029"/>
    </row>
    <row r="532" spans="1:13" ht="15.75">
      <c r="A532" s="157" t="str">
        <f>IF(J532&gt;0,COUNT($J$4:J532),"")</f>
        <v/>
      </c>
      <c r="B532" s="239"/>
      <c r="C532" s="240"/>
      <c r="D532" s="241" t="s">
        <v>4907</v>
      </c>
      <c r="E532" s="242" t="str">
        <f>IFERROR(VLOOKUP(C532,'Consolidated Master Sheet'!B:D,3,0),"")</f>
        <v/>
      </c>
      <c r="F532" s="1458">
        <f t="shared" si="60"/>
        <v>0</v>
      </c>
      <c r="G532" s="1706">
        <f t="shared" si="61"/>
        <v>0</v>
      </c>
      <c r="H532" s="243" t="str">
        <f>IFERROR(VLOOKUP(C532,'Consolidated Master Sheet'!B:H,6,0),"")</f>
        <v/>
      </c>
      <c r="I532" s="243" t="str">
        <f>IFERROR(VLOOKUP(C532,'Consolidated Master Sheet'!B:H,7,0),"")</f>
        <v/>
      </c>
      <c r="J532" s="102"/>
      <c r="K532" s="1105"/>
      <c r="L532" s="157"/>
      <c r="M532" s="1029"/>
    </row>
    <row r="533" spans="1:13" ht="15.75">
      <c r="A533" s="157" t="str">
        <f>IF(J533&gt;0,COUNT($J$4:J533),"")</f>
        <v/>
      </c>
      <c r="B533" s="244"/>
      <c r="C533" s="228" t="s">
        <v>1639</v>
      </c>
      <c r="D533" s="187" t="s">
        <v>5836</v>
      </c>
      <c r="E533" s="256">
        <f>IFERROR(VLOOKUP(C533,'Consolidated Master Sheet'!B:D,3,0),"")</f>
        <v>83.17</v>
      </c>
      <c r="F533" s="151">
        <f t="shared" si="60"/>
        <v>0</v>
      </c>
      <c r="G533" s="1020">
        <f t="shared" si="61"/>
        <v>0</v>
      </c>
      <c r="H533" s="230">
        <f>IFERROR(VLOOKUP(C533,'Consolidated Master Sheet'!B:H,6,0),"")</f>
        <v>40</v>
      </c>
      <c r="I533" s="230">
        <f>IFERROR(VLOOKUP(C533,'Consolidated Master Sheet'!B:H,7,0),"")</f>
        <v>480</v>
      </c>
      <c r="J533" s="27"/>
      <c r="K533" s="1102">
        <f t="shared" ref="K533:K539" si="63">IFERROR(J533*G533,0)</f>
        <v>0</v>
      </c>
      <c r="L533" s="157"/>
      <c r="M533" s="1029"/>
    </row>
    <row r="534" spans="1:13" ht="15.75">
      <c r="A534" s="157" t="str">
        <f>IF(J534&gt;0,COUNT($J$4:J534),"")</f>
        <v/>
      </c>
      <c r="B534" s="244"/>
      <c r="C534" s="231" t="s">
        <v>1640</v>
      </c>
      <c r="D534" s="232" t="s">
        <v>5837</v>
      </c>
      <c r="E534" s="233">
        <f>IFERROR(VLOOKUP(C534,'Consolidated Master Sheet'!B:D,3,0),"")</f>
        <v>81.78</v>
      </c>
      <c r="F534" s="152">
        <f t="shared" si="60"/>
        <v>0</v>
      </c>
      <c r="G534" s="1020">
        <f t="shared" si="61"/>
        <v>0</v>
      </c>
      <c r="H534" s="234">
        <f>IFERROR(VLOOKUP(C534,'Consolidated Master Sheet'!B:H,6,0),"")</f>
        <v>50</v>
      </c>
      <c r="I534" s="234">
        <f>IFERROR(VLOOKUP(C534,'Consolidated Master Sheet'!B:H,7,0),"")</f>
        <v>300</v>
      </c>
      <c r="J534" s="28"/>
      <c r="K534" s="1102">
        <f t="shared" si="63"/>
        <v>0</v>
      </c>
      <c r="L534" s="157"/>
      <c r="M534" s="1029"/>
    </row>
    <row r="535" spans="1:13" ht="15.75">
      <c r="A535" s="157" t="str">
        <f>IF(J535&gt;0,COUNT($J$4:J535),"")</f>
        <v/>
      </c>
      <c r="B535"/>
      <c r="C535" s="231" t="s">
        <v>1641</v>
      </c>
      <c r="D535" s="232" t="s">
        <v>5838</v>
      </c>
      <c r="E535" s="233">
        <f>IFERROR(VLOOKUP(C535,'Consolidated Master Sheet'!B:D,3,0),"")</f>
        <v>122.31</v>
      </c>
      <c r="F535" s="152">
        <f t="shared" si="60"/>
        <v>0</v>
      </c>
      <c r="G535" s="1017">
        <f t="shared" si="61"/>
        <v>0</v>
      </c>
      <c r="H535" s="234">
        <f>IFERROR(VLOOKUP(C535,'Consolidated Master Sheet'!B:H,6,0),"")</f>
        <v>40</v>
      </c>
      <c r="I535" s="234">
        <f>IFERROR(VLOOKUP(C535,'Consolidated Master Sheet'!B:H,7,0),"")</f>
        <v>160</v>
      </c>
      <c r="J535" s="28"/>
      <c r="K535" s="1104">
        <f t="shared" si="63"/>
        <v>0</v>
      </c>
      <c r="L535" s="157"/>
      <c r="M535" s="1029"/>
    </row>
    <row r="536" spans="1:13" ht="15.75">
      <c r="A536" s="157" t="str">
        <f>IF(J536&gt;0,COUNT($J$4:J536),"")</f>
        <v/>
      </c>
      <c r="B536" s="244"/>
      <c r="C536" s="231" t="s">
        <v>1642</v>
      </c>
      <c r="D536" s="232" t="s">
        <v>5839</v>
      </c>
      <c r="E536" s="233">
        <f>IFERROR(VLOOKUP(C536,'Consolidated Master Sheet'!B:D,3,0),"")</f>
        <v>153.1</v>
      </c>
      <c r="F536" s="152">
        <f t="shared" si="60"/>
        <v>0</v>
      </c>
      <c r="G536" s="1017">
        <f t="shared" si="61"/>
        <v>0</v>
      </c>
      <c r="H536" s="234">
        <f>IFERROR(VLOOKUP(C536,'Consolidated Master Sheet'!B:H,6,0),"")</f>
        <v>30</v>
      </c>
      <c r="I536" s="234">
        <f>IFERROR(VLOOKUP(C536,'Consolidated Master Sheet'!B:H,7,0),"")</f>
        <v>90</v>
      </c>
      <c r="J536" s="28"/>
      <c r="K536" s="1104">
        <f t="shared" si="63"/>
        <v>0</v>
      </c>
      <c r="L536" s="157"/>
      <c r="M536" s="1029"/>
    </row>
    <row r="537" spans="1:13" ht="15.75">
      <c r="A537" s="157" t="str">
        <f>IF(J537&gt;0,COUNT($J$4:J537),"")</f>
        <v/>
      </c>
      <c r="B537" s="244"/>
      <c r="C537" s="231" t="s">
        <v>1643</v>
      </c>
      <c r="D537" s="232" t="s">
        <v>5840</v>
      </c>
      <c r="E537" s="233">
        <f>IFERROR(VLOOKUP(C537,'Consolidated Master Sheet'!B:D,3,0),"")</f>
        <v>162.9</v>
      </c>
      <c r="F537" s="152">
        <f t="shared" si="60"/>
        <v>0</v>
      </c>
      <c r="G537" s="1020">
        <f t="shared" si="61"/>
        <v>0</v>
      </c>
      <c r="H537" s="234">
        <f>IFERROR(VLOOKUP(C537,'Consolidated Master Sheet'!B:H,6,0),"")</f>
        <v>30</v>
      </c>
      <c r="I537" s="234">
        <f>IFERROR(VLOOKUP(C537,'Consolidated Master Sheet'!B:H,7,0),"")</f>
        <v>60</v>
      </c>
      <c r="J537" s="28"/>
      <c r="K537" s="1102">
        <f t="shared" si="63"/>
        <v>0</v>
      </c>
      <c r="L537" s="157"/>
      <c r="M537" s="1029"/>
    </row>
    <row r="538" spans="1:13" ht="15.75">
      <c r="A538" s="157" t="str">
        <f>IF(J538&gt;0,COUNT($J$4:J538),"")</f>
        <v/>
      </c>
      <c r="B538" s="244"/>
      <c r="C538" s="231" t="s">
        <v>1644</v>
      </c>
      <c r="D538" s="232" t="s">
        <v>5841</v>
      </c>
      <c r="E538" s="233">
        <f>IFERROR(VLOOKUP(C538,'Consolidated Master Sheet'!B:D,3,0),"")</f>
        <v>211.34</v>
      </c>
      <c r="F538" s="152">
        <f t="shared" si="60"/>
        <v>0</v>
      </c>
      <c r="G538" s="1020">
        <f t="shared" si="61"/>
        <v>0</v>
      </c>
      <c r="H538" s="234">
        <f>IFERROR(VLOOKUP(C538,'Consolidated Master Sheet'!B:H,6,0),"")</f>
        <v>20</v>
      </c>
      <c r="I538" s="234">
        <f>IFERROR(VLOOKUP(C538,'Consolidated Master Sheet'!B:H,7,0),"")</f>
        <v>40</v>
      </c>
      <c r="J538" s="28"/>
      <c r="K538" s="1102">
        <f t="shared" si="63"/>
        <v>0</v>
      </c>
      <c r="L538" s="157"/>
      <c r="M538" s="1029"/>
    </row>
    <row r="539" spans="1:13" ht="15.75">
      <c r="A539" s="157" t="str">
        <f>IF(J539&gt;0,COUNT($J$4:J539),"")</f>
        <v/>
      </c>
      <c r="B539" s="244"/>
      <c r="C539" s="235" t="s">
        <v>1645</v>
      </c>
      <c r="D539" s="194" t="s">
        <v>5842</v>
      </c>
      <c r="E539" s="236">
        <f>IFERROR(VLOOKUP(C539,'Consolidated Master Sheet'!B:D,3,0),"")</f>
        <v>273.24</v>
      </c>
      <c r="F539" s="153">
        <f t="shared" si="60"/>
        <v>0</v>
      </c>
      <c r="G539" s="1028">
        <f t="shared" si="61"/>
        <v>0</v>
      </c>
      <c r="H539" s="237">
        <f>IFERROR(VLOOKUP(C539,'Consolidated Master Sheet'!B:H,6,0),"")</f>
        <v>15</v>
      </c>
      <c r="I539" s="237">
        <f>IFERROR(VLOOKUP(C539,'Consolidated Master Sheet'!B:H,7,0),"")</f>
        <v>30</v>
      </c>
      <c r="J539" s="29"/>
      <c r="K539" s="1103">
        <f t="shared" si="63"/>
        <v>0</v>
      </c>
      <c r="L539" s="157"/>
      <c r="M539" s="1029"/>
    </row>
    <row r="540" spans="1:13" ht="15.75">
      <c r="A540" s="157" t="str">
        <f>IF(J540&gt;0,COUNT($J$4:J540),"")</f>
        <v/>
      </c>
      <c r="B540" s="239"/>
      <c r="C540" s="240"/>
      <c r="D540" s="241" t="s">
        <v>7373</v>
      </c>
      <c r="E540" s="242" t="str">
        <f>IFERROR(VLOOKUP(C540,'Consolidated Master Sheet'!B:D,3,0),"")</f>
        <v/>
      </c>
      <c r="F540" s="1458">
        <f t="shared" si="60"/>
        <v>0</v>
      </c>
      <c r="G540" s="1706">
        <f t="shared" si="61"/>
        <v>0</v>
      </c>
      <c r="H540" s="243" t="str">
        <f>IFERROR(VLOOKUP(C540,'Consolidated Master Sheet'!B:H,6,0),"")</f>
        <v/>
      </c>
      <c r="I540" s="243" t="str">
        <f>IFERROR(VLOOKUP(C540,'Consolidated Master Sheet'!B:H,7,0),"")</f>
        <v/>
      </c>
      <c r="J540" s="102"/>
      <c r="K540" s="1105"/>
      <c r="L540" s="157"/>
      <c r="M540" s="1029"/>
    </row>
    <row r="541" spans="1:13" ht="15.75">
      <c r="A541" s="157" t="str">
        <f>IF(J541&gt;0,COUNT($J$4:J541),"")</f>
        <v/>
      </c>
      <c r="B541" s="244"/>
      <c r="C541" s="231" t="s">
        <v>1646</v>
      </c>
      <c r="D541" s="232" t="s">
        <v>5843</v>
      </c>
      <c r="E541" s="233">
        <f>IFERROR(VLOOKUP(C541,'Consolidated Master Sheet'!B:D,3,0),"")</f>
        <v>114.32</v>
      </c>
      <c r="F541" s="152">
        <f t="shared" si="60"/>
        <v>0</v>
      </c>
      <c r="G541" s="1017">
        <f t="shared" si="61"/>
        <v>0</v>
      </c>
      <c r="H541" s="234">
        <f>IFERROR(VLOOKUP(C541,'Consolidated Master Sheet'!B:H,6,0),"")</f>
        <v>30</v>
      </c>
      <c r="I541" s="234">
        <f>IFERROR(VLOOKUP(C541,'Consolidated Master Sheet'!B:H,7,0),"")</f>
        <v>240</v>
      </c>
      <c r="J541" s="28"/>
      <c r="K541" s="1104">
        <f t="shared" ref="K541:K552" si="64">IFERROR(J541*G541,0)</f>
        <v>0</v>
      </c>
      <c r="L541" s="157"/>
      <c r="M541" s="1029"/>
    </row>
    <row r="542" spans="1:13" ht="15.75">
      <c r="A542" s="157" t="str">
        <f>IF(J542&gt;0,COUNT($J$4:J542),"")</f>
        <v/>
      </c>
      <c r="B542" s="244"/>
      <c r="C542" s="231" t="s">
        <v>1647</v>
      </c>
      <c r="D542" s="232" t="s">
        <v>5844</v>
      </c>
      <c r="E542" s="233">
        <f>IFERROR(VLOOKUP(C542,'Consolidated Master Sheet'!B:D,3,0),"")</f>
        <v>110.32</v>
      </c>
      <c r="F542" s="152">
        <f t="shared" si="60"/>
        <v>0</v>
      </c>
      <c r="G542" s="1017">
        <f t="shared" si="61"/>
        <v>0</v>
      </c>
      <c r="H542" s="234">
        <f>IFERROR(VLOOKUP(C542,'Consolidated Master Sheet'!B:H,6,0),"")</f>
        <v>20</v>
      </c>
      <c r="I542" s="234">
        <f>IFERROR(VLOOKUP(C542,'Consolidated Master Sheet'!B:H,7,0),"")</f>
        <v>240</v>
      </c>
      <c r="J542" s="28"/>
      <c r="K542" s="1104">
        <f t="shared" si="64"/>
        <v>0</v>
      </c>
      <c r="L542" s="157"/>
      <c r="M542" s="1029"/>
    </row>
    <row r="543" spans="1:13" ht="15.75">
      <c r="A543" s="157" t="str">
        <f>IF(J543&gt;0,COUNT($J$4:J543),"")</f>
        <v/>
      </c>
      <c r="B543" s="244"/>
      <c r="C543" s="231" t="s">
        <v>1648</v>
      </c>
      <c r="D543" s="232" t="s">
        <v>5845</v>
      </c>
      <c r="E543" s="233">
        <f>IFERROR(VLOOKUP(C543,'Consolidated Master Sheet'!B:D,3,0),"")</f>
        <v>73.37</v>
      </c>
      <c r="F543" s="152">
        <f t="shared" si="60"/>
        <v>0</v>
      </c>
      <c r="G543" s="1017">
        <f t="shared" si="61"/>
        <v>0</v>
      </c>
      <c r="H543" s="234">
        <f>IFERROR(VLOOKUP(C543,'Consolidated Master Sheet'!B:H,6,0),"")</f>
        <v>20</v>
      </c>
      <c r="I543" s="234">
        <f>IFERROR(VLOOKUP(C543,'Consolidated Master Sheet'!B:H,7,0),"")</f>
        <v>240</v>
      </c>
      <c r="J543" s="28"/>
      <c r="K543" s="1104">
        <f t="shared" si="64"/>
        <v>0</v>
      </c>
      <c r="L543" s="157"/>
      <c r="M543" s="1029"/>
    </row>
    <row r="544" spans="1:13" ht="15.75">
      <c r="A544" s="157" t="str">
        <f>IF(J544&gt;0,COUNT($J$4:J544),"")</f>
        <v/>
      </c>
      <c r="B544" s="244"/>
      <c r="C544" s="231" t="s">
        <v>1649</v>
      </c>
      <c r="D544" s="232" t="s">
        <v>5846</v>
      </c>
      <c r="E544" s="233">
        <f>IFERROR(VLOOKUP(C544,'Consolidated Master Sheet'!B:D,3,0),"")</f>
        <v>74.22</v>
      </c>
      <c r="F544" s="152">
        <f t="shared" si="60"/>
        <v>0</v>
      </c>
      <c r="G544" s="1017">
        <f t="shared" si="61"/>
        <v>0</v>
      </c>
      <c r="H544" s="234">
        <f>IFERROR(VLOOKUP(C544,'Consolidated Master Sheet'!B:H,6,0),"")</f>
        <v>50</v>
      </c>
      <c r="I544" s="234">
        <f>IFERROR(VLOOKUP(C544,'Consolidated Master Sheet'!B:H,7,0),"")</f>
        <v>100</v>
      </c>
      <c r="J544" s="28"/>
      <c r="K544" s="1104">
        <f t="shared" si="64"/>
        <v>0</v>
      </c>
      <c r="L544" s="157"/>
      <c r="M544" s="1029"/>
    </row>
    <row r="545" spans="1:13" ht="15.75">
      <c r="A545" s="157" t="str">
        <f>IF(J545&gt;0,COUNT($J$4:J545),"")</f>
        <v/>
      </c>
      <c r="B545" s="244"/>
      <c r="C545" s="231" t="s">
        <v>1650</v>
      </c>
      <c r="D545" s="232" t="s">
        <v>5847</v>
      </c>
      <c r="E545" s="233">
        <f>IFERROR(VLOOKUP(C545,'Consolidated Master Sheet'!B:D,3,0),"")</f>
        <v>88.04</v>
      </c>
      <c r="F545" s="152">
        <f t="shared" si="60"/>
        <v>0</v>
      </c>
      <c r="G545" s="1017">
        <f t="shared" si="61"/>
        <v>0</v>
      </c>
      <c r="H545" s="234">
        <f>IFERROR(VLOOKUP(C545,'Consolidated Master Sheet'!B:H,6,0),"")</f>
        <v>35</v>
      </c>
      <c r="I545" s="234">
        <f>IFERROR(VLOOKUP(C545,'Consolidated Master Sheet'!B:H,7,0),"")</f>
        <v>70</v>
      </c>
      <c r="J545" s="28"/>
      <c r="K545" s="1104">
        <f t="shared" si="64"/>
        <v>0</v>
      </c>
      <c r="L545" s="157"/>
      <c r="M545" s="1029"/>
    </row>
    <row r="546" spans="1:13" ht="15.75">
      <c r="A546" s="157" t="str">
        <f>IF(J546&gt;0,COUNT($J$4:J546),"")</f>
        <v/>
      </c>
      <c r="B546" s="244"/>
      <c r="C546" s="264" t="s">
        <v>1651</v>
      </c>
      <c r="D546" s="232" t="s">
        <v>5848</v>
      </c>
      <c r="E546" s="262">
        <f>IFERROR(VLOOKUP(C546,'Consolidated Master Sheet'!B:D,3,0),"")</f>
        <v>109.5</v>
      </c>
      <c r="F546" s="152">
        <f t="shared" si="60"/>
        <v>0</v>
      </c>
      <c r="G546" s="1017">
        <f t="shared" si="61"/>
        <v>0</v>
      </c>
      <c r="H546" s="234">
        <f>IFERROR(VLOOKUP(C546,'Consolidated Master Sheet'!B:H,6,0),"")</f>
        <v>20</v>
      </c>
      <c r="I546" s="234">
        <f>IFERROR(VLOOKUP(C546,'Consolidated Master Sheet'!B:H,7,0),"")</f>
        <v>40</v>
      </c>
      <c r="J546" s="28"/>
      <c r="K546" s="1104">
        <f t="shared" si="64"/>
        <v>0</v>
      </c>
      <c r="L546" s="157"/>
      <c r="M546" s="1029"/>
    </row>
    <row r="547" spans="1:13" ht="15.75">
      <c r="A547" s="157" t="str">
        <f>IF(J547&gt;0,COUNT($J$4:J547),"")</f>
        <v/>
      </c>
      <c r="B547" s="244"/>
      <c r="C547" s="264" t="s">
        <v>1652</v>
      </c>
      <c r="D547" s="232" t="s">
        <v>5849</v>
      </c>
      <c r="E547" s="262">
        <f>IFERROR(VLOOKUP(C547,'Consolidated Master Sheet'!B:D,3,0),"")</f>
        <v>148.82</v>
      </c>
      <c r="F547" s="152">
        <f t="shared" si="60"/>
        <v>0</v>
      </c>
      <c r="G547" s="1017">
        <f t="shared" si="61"/>
        <v>0</v>
      </c>
      <c r="H547" s="234">
        <f>IFERROR(VLOOKUP(C547,'Consolidated Master Sheet'!B:H,6,0),"")</f>
        <v>15</v>
      </c>
      <c r="I547" s="234">
        <f>IFERROR(VLOOKUP(C547,'Consolidated Master Sheet'!B:H,7,0),"")</f>
        <v>30</v>
      </c>
      <c r="J547" s="28"/>
      <c r="K547" s="1104">
        <f t="shared" si="64"/>
        <v>0</v>
      </c>
      <c r="L547" s="157"/>
      <c r="M547" s="1029"/>
    </row>
    <row r="548" spans="1:13" ht="15.75">
      <c r="A548" s="157" t="str">
        <f>IF(J548&gt;0,COUNT($J$4:J548),"")</f>
        <v/>
      </c>
      <c r="B548" s="244"/>
      <c r="C548" s="264" t="s">
        <v>1653</v>
      </c>
      <c r="D548" s="232" t="s">
        <v>5850</v>
      </c>
      <c r="E548" s="233">
        <f>IFERROR(VLOOKUP(C548,'Consolidated Master Sheet'!B:D,3,0),"")</f>
        <v>190.65</v>
      </c>
      <c r="F548" s="152">
        <f t="shared" si="60"/>
        <v>0</v>
      </c>
      <c r="G548" s="1017">
        <f t="shared" si="61"/>
        <v>0</v>
      </c>
      <c r="H548" s="234">
        <f>IFERROR(VLOOKUP(C548,'Consolidated Master Sheet'!B:H,6,0),"")</f>
        <v>10</v>
      </c>
      <c r="I548" s="234">
        <f>IFERROR(VLOOKUP(C548,'Consolidated Master Sheet'!B:H,7,0),"")</f>
        <v>20</v>
      </c>
      <c r="J548" s="28"/>
      <c r="K548" s="1104">
        <f t="shared" si="64"/>
        <v>0</v>
      </c>
      <c r="L548" s="157"/>
      <c r="M548" s="1029"/>
    </row>
    <row r="549" spans="1:13" ht="15.75">
      <c r="A549" s="157" t="str">
        <f>IF(J549&gt;0,COUNT($J$4:J549),"")</f>
        <v/>
      </c>
      <c r="B549" s="244"/>
      <c r="C549" s="231" t="s">
        <v>1654</v>
      </c>
      <c r="D549" s="232" t="s">
        <v>5851</v>
      </c>
      <c r="E549" s="233">
        <f>IFERROR(VLOOKUP(C549,'Consolidated Master Sheet'!B:D,3,0),"")</f>
        <v>254.62</v>
      </c>
      <c r="F549" s="152">
        <f t="shared" si="60"/>
        <v>0</v>
      </c>
      <c r="G549" s="1017">
        <f t="shared" si="61"/>
        <v>0</v>
      </c>
      <c r="H549" s="234">
        <f>IFERROR(VLOOKUP(C549,'Consolidated Master Sheet'!B:H,6,0),"")</f>
        <v>6</v>
      </c>
      <c r="I549" s="234">
        <f>IFERROR(VLOOKUP(C549,'Consolidated Master Sheet'!B:H,7,0),"")</f>
        <v>12</v>
      </c>
      <c r="J549" s="28"/>
      <c r="K549" s="1104">
        <f t="shared" si="64"/>
        <v>0</v>
      </c>
      <c r="L549" s="157"/>
      <c r="M549" s="1029"/>
    </row>
    <row r="550" spans="1:13" ht="15.75">
      <c r="A550" s="157" t="str">
        <f>IF(J550&gt;0,COUNT($J$4:J550),"")</f>
        <v/>
      </c>
      <c r="B550" s="244"/>
      <c r="C550" s="231" t="s">
        <v>1655</v>
      </c>
      <c r="D550" s="232" t="s">
        <v>5852</v>
      </c>
      <c r="E550" s="233">
        <f>IFERROR(VLOOKUP(C550,'Consolidated Master Sheet'!B:D,3,0),"")</f>
        <v>708.27</v>
      </c>
      <c r="F550" s="152">
        <f t="shared" si="60"/>
        <v>0</v>
      </c>
      <c r="G550" s="1017">
        <f t="shared" si="61"/>
        <v>0</v>
      </c>
      <c r="H550" s="234">
        <f>IFERROR(VLOOKUP(C550,'Consolidated Master Sheet'!B:H,6,0),"")</f>
        <v>4</v>
      </c>
      <c r="I550" s="234">
        <f>IFERROR(VLOOKUP(C550,'Consolidated Master Sheet'!B:H,7,0),"")</f>
        <v>8</v>
      </c>
      <c r="J550" s="28"/>
      <c r="K550" s="1104">
        <f t="shared" si="64"/>
        <v>0</v>
      </c>
      <c r="L550" s="157"/>
      <c r="M550" s="1029"/>
    </row>
    <row r="551" spans="1:13" ht="15.75">
      <c r="A551" s="157" t="str">
        <f>IF(J551&gt;0,COUNT($J$4:J551),"")</f>
        <v/>
      </c>
      <c r="B551" s="244"/>
      <c r="C551" s="231" t="s">
        <v>1656</v>
      </c>
      <c r="D551" s="232" t="s">
        <v>5853</v>
      </c>
      <c r="E551" s="233">
        <f>IFERROR(VLOOKUP(C551,'Consolidated Master Sheet'!B:D,3,0),"")</f>
        <v>1006.37</v>
      </c>
      <c r="F551" s="152">
        <f t="shared" si="60"/>
        <v>0</v>
      </c>
      <c r="G551" s="1017">
        <f t="shared" si="61"/>
        <v>0</v>
      </c>
      <c r="H551" s="234">
        <f>IFERROR(VLOOKUP(C551,'Consolidated Master Sheet'!B:H,6,0),"")</f>
        <v>4</v>
      </c>
      <c r="I551" s="234">
        <f>IFERROR(VLOOKUP(C551,'Consolidated Master Sheet'!B:H,7,0),"")</f>
        <v>8</v>
      </c>
      <c r="J551" s="28"/>
      <c r="K551" s="1104">
        <f t="shared" si="64"/>
        <v>0</v>
      </c>
      <c r="L551" s="157"/>
      <c r="M551" s="1029"/>
    </row>
    <row r="552" spans="1:13" ht="15.75">
      <c r="A552" s="157" t="str">
        <f>IF(J552&gt;0,COUNT($J$4:J552),"")</f>
        <v/>
      </c>
      <c r="B552" s="244"/>
      <c r="C552" s="231" t="s">
        <v>1657</v>
      </c>
      <c r="D552" s="232" t="s">
        <v>5854</v>
      </c>
      <c r="E552" s="233">
        <f>IFERROR(VLOOKUP(C552,'Consolidated Master Sheet'!B:D,3,0),"")</f>
        <v>2185.75</v>
      </c>
      <c r="F552" s="152">
        <f t="shared" si="60"/>
        <v>0</v>
      </c>
      <c r="G552" s="1017">
        <f t="shared" si="61"/>
        <v>0</v>
      </c>
      <c r="H552" s="234">
        <f>IFERROR(VLOOKUP(C552,'Consolidated Master Sheet'!B:H,6,0),"")</f>
        <v>2</v>
      </c>
      <c r="I552" s="234">
        <f>IFERROR(VLOOKUP(C552,'Consolidated Master Sheet'!B:H,7,0),"")</f>
        <v>4</v>
      </c>
      <c r="J552" s="28"/>
      <c r="K552" s="1104">
        <f t="shared" si="64"/>
        <v>0</v>
      </c>
      <c r="L552" s="157"/>
      <c r="M552" s="1029"/>
    </row>
    <row r="553" spans="1:13" ht="15.75">
      <c r="A553" s="157" t="str">
        <f>IF(J553&gt;0,COUNT($J$4:J553),"")</f>
        <v/>
      </c>
      <c r="B553" s="239"/>
      <c r="C553" s="240"/>
      <c r="D553" s="241" t="s">
        <v>73</v>
      </c>
      <c r="E553" s="242" t="str">
        <f>IFERROR(VLOOKUP(C553,'Consolidated Master Sheet'!B:D,3,0),"")</f>
        <v/>
      </c>
      <c r="F553" s="1458">
        <f t="shared" si="60"/>
        <v>0</v>
      </c>
      <c r="G553" s="1706">
        <f t="shared" si="61"/>
        <v>0</v>
      </c>
      <c r="H553" s="243" t="str">
        <f>IFERROR(VLOOKUP(C553,'Consolidated Master Sheet'!B:H,6,0),"")</f>
        <v/>
      </c>
      <c r="I553" s="243" t="str">
        <f>IFERROR(VLOOKUP(C553,'Consolidated Master Sheet'!B:H,7,0),"")</f>
        <v/>
      </c>
      <c r="J553" s="102"/>
      <c r="K553" s="1105"/>
      <c r="L553" s="157"/>
      <c r="M553" s="1029"/>
    </row>
    <row r="554" spans="1:13" ht="15.75">
      <c r="A554" s="157" t="str">
        <f>IF(J554&gt;0,COUNT($J$4:J554),"")</f>
        <v/>
      </c>
      <c r="B554" s="244"/>
      <c r="C554" s="245" t="s">
        <v>1658</v>
      </c>
      <c r="D554" s="246" t="s">
        <v>5855</v>
      </c>
      <c r="E554" s="247">
        <f>IFERROR(VLOOKUP(C554,'Consolidated Master Sheet'!B:D,3,0),"")</f>
        <v>34.53</v>
      </c>
      <c r="F554" s="154">
        <f t="shared" si="60"/>
        <v>0</v>
      </c>
      <c r="G554" s="1028">
        <f t="shared" si="61"/>
        <v>0</v>
      </c>
      <c r="H554" s="248">
        <f>IFERROR(VLOOKUP(C554,'Consolidated Master Sheet'!B:H,6,0),"")</f>
        <v>120</v>
      </c>
      <c r="I554" s="248">
        <f>IFERROR(VLOOKUP(C554,'Consolidated Master Sheet'!B:H,7,0),"")</f>
        <v>1440</v>
      </c>
      <c r="J554" s="34"/>
      <c r="K554" s="1103">
        <f>IFERROR(J554*G554,0)</f>
        <v>0</v>
      </c>
      <c r="L554" s="157"/>
      <c r="M554" s="1029"/>
    </row>
    <row r="555" spans="1:13" ht="15.75">
      <c r="A555" s="157"/>
      <c r="B555" s="244"/>
      <c r="C555" s="249"/>
      <c r="D555" s="250"/>
      <c r="E555" s="251" t="str">
        <f>IFERROR(VLOOKUP(C555,'Consolidated Master Sheet'!B:D,3,0),"")</f>
        <v/>
      </c>
      <c r="F555" s="720">
        <f t="shared" si="60"/>
        <v>0</v>
      </c>
      <c r="G555" s="1707">
        <f t="shared" si="61"/>
        <v>0</v>
      </c>
      <c r="H555" s="200" t="str">
        <f>IFERROR(VLOOKUP(C555,'Consolidated Master Sheet'!B:H,6,0),"")</f>
        <v/>
      </c>
      <c r="I555" s="200" t="str">
        <f>IFERROR(VLOOKUP(C555,'Consolidated Master Sheet'!B:H,7,0),"")</f>
        <v/>
      </c>
      <c r="J555" s="68"/>
      <c r="K555" s="1106"/>
      <c r="L555" s="157"/>
      <c r="M555" s="1029"/>
    </row>
    <row r="556" spans="1:13" ht="15.75">
      <c r="A556" s="157" t="str">
        <f>IF(J556&gt;0,COUNT($J$4:J556),"")</f>
        <v/>
      </c>
      <c r="B556" s="244"/>
      <c r="C556" s="228" t="s">
        <v>1659</v>
      </c>
      <c r="D556" s="187" t="s">
        <v>5856</v>
      </c>
      <c r="E556" s="229">
        <f>IFERROR(VLOOKUP(C556,'Consolidated Master Sheet'!B:D,3,0),"")</f>
        <v>34.53</v>
      </c>
      <c r="F556" s="151">
        <f t="shared" si="60"/>
        <v>0</v>
      </c>
      <c r="G556" s="1020">
        <f t="shared" si="61"/>
        <v>0</v>
      </c>
      <c r="H556" s="230">
        <f>IFERROR(VLOOKUP(C556,'Consolidated Master Sheet'!B:H,6,0),"")</f>
        <v>75</v>
      </c>
      <c r="I556" s="230">
        <f>IFERROR(VLOOKUP(C556,'Consolidated Master Sheet'!B:H,7,0),"")</f>
        <v>900</v>
      </c>
      <c r="J556" s="27"/>
      <c r="K556" s="1102">
        <f>IFERROR(J556*G556,0)</f>
        <v>0</v>
      </c>
      <c r="L556" s="157"/>
      <c r="M556" s="1029"/>
    </row>
    <row r="557" spans="1:13" ht="15.75">
      <c r="A557" s="157" t="str">
        <f>IF(J557&gt;0,COUNT($J$4:J557),"")</f>
        <v/>
      </c>
      <c r="B557" s="244"/>
      <c r="C557" s="235" t="s">
        <v>1660</v>
      </c>
      <c r="D557" s="194" t="s">
        <v>5857</v>
      </c>
      <c r="E557" s="236">
        <f>IFERROR(VLOOKUP(C557,'Consolidated Master Sheet'!B:D,3,0),"")</f>
        <v>34.53</v>
      </c>
      <c r="F557" s="153">
        <f t="shared" si="60"/>
        <v>0</v>
      </c>
      <c r="G557" s="1028">
        <f t="shared" si="61"/>
        <v>0</v>
      </c>
      <c r="H557" s="237">
        <f>IFERROR(VLOOKUP(C557,'Consolidated Master Sheet'!B:H,6,0),"")</f>
        <v>75</v>
      </c>
      <c r="I557" s="237">
        <f>IFERROR(VLOOKUP(C557,'Consolidated Master Sheet'!B:H,7,0),"")</f>
        <v>900</v>
      </c>
      <c r="J557" s="29"/>
      <c r="K557" s="1103">
        <f>IFERROR(J557*G557,0)</f>
        <v>0</v>
      </c>
      <c r="L557" s="157"/>
      <c r="M557" s="1029"/>
    </row>
    <row r="558" spans="1:13" ht="15.75">
      <c r="A558" s="157" t="str">
        <f>IF(J558&gt;0,COUNT($J$4:J558),"")</f>
        <v/>
      </c>
      <c r="B558" s="244"/>
      <c r="C558" s="252"/>
      <c r="D558" s="288"/>
      <c r="E558" s="289" t="str">
        <f>IFERROR(VLOOKUP(C558,'Consolidated Master Sheet'!B:D,3,0),"")</f>
        <v/>
      </c>
      <c r="F558" s="1456">
        <f t="shared" si="60"/>
        <v>0</v>
      </c>
      <c r="G558" s="1708">
        <f t="shared" si="61"/>
        <v>0</v>
      </c>
      <c r="H558" s="290" t="str">
        <f>IFERROR(VLOOKUP(C558,'Consolidated Master Sheet'!B:H,6,0),"")</f>
        <v/>
      </c>
      <c r="I558" s="290" t="str">
        <f>IFERROR(VLOOKUP(C558,'Consolidated Master Sheet'!B:H,7,0),"")</f>
        <v/>
      </c>
      <c r="J558" s="30"/>
      <c r="K558" s="1107"/>
      <c r="L558" s="157"/>
      <c r="M558" s="1029"/>
    </row>
    <row r="559" spans="1:13" ht="15.75">
      <c r="A559" s="157" t="str">
        <f>IF(J559&gt;0,COUNT($J$4:J559),"")</f>
        <v/>
      </c>
      <c r="B559" s="244"/>
      <c r="C559" s="228" t="s">
        <v>1661</v>
      </c>
      <c r="D559" s="187" t="s">
        <v>5858</v>
      </c>
      <c r="E559" s="229">
        <f>IFERROR(VLOOKUP(C559,'Consolidated Master Sheet'!B:D,3,0),"")</f>
        <v>34.53</v>
      </c>
      <c r="F559" s="151">
        <f t="shared" si="60"/>
        <v>0</v>
      </c>
      <c r="G559" s="1020">
        <f t="shared" si="61"/>
        <v>0</v>
      </c>
      <c r="H559" s="230">
        <f>IFERROR(VLOOKUP(C559,'Consolidated Master Sheet'!B:H,6,0),"")</f>
        <v>100</v>
      </c>
      <c r="I559" s="230">
        <f>IFERROR(VLOOKUP(C559,'Consolidated Master Sheet'!B:H,7,0),"")</f>
        <v>600</v>
      </c>
      <c r="J559" s="27"/>
      <c r="K559" s="1102">
        <f>IFERROR(J559*G559,0)</f>
        <v>0</v>
      </c>
      <c r="L559" s="157"/>
      <c r="M559" s="1029"/>
    </row>
    <row r="560" spans="1:13" ht="15.75">
      <c r="A560" s="157" t="str">
        <f>IF(J560&gt;0,COUNT($J$4:J560),"")</f>
        <v/>
      </c>
      <c r="B560" s="244"/>
      <c r="C560" s="231" t="s">
        <v>1662</v>
      </c>
      <c r="D560" s="232" t="s">
        <v>5859</v>
      </c>
      <c r="E560" s="233">
        <f>IFERROR(VLOOKUP(C560,'Consolidated Master Sheet'!B:D,3,0),"")</f>
        <v>34.53</v>
      </c>
      <c r="F560" s="152">
        <f t="shared" si="60"/>
        <v>0</v>
      </c>
      <c r="G560" s="1020">
        <f t="shared" si="61"/>
        <v>0</v>
      </c>
      <c r="H560" s="234">
        <f>IFERROR(VLOOKUP(C560,'Consolidated Master Sheet'!B:H,6,0),"")</f>
        <v>100</v>
      </c>
      <c r="I560" s="234">
        <f>IFERROR(VLOOKUP(C560,'Consolidated Master Sheet'!B:H,7,0),"")</f>
        <v>600</v>
      </c>
      <c r="J560" s="28"/>
      <c r="K560" s="1102">
        <f>IFERROR(J560*G560,0)</f>
        <v>0</v>
      </c>
      <c r="L560" s="157"/>
      <c r="M560" s="1029"/>
    </row>
    <row r="561" spans="1:13" ht="15.75">
      <c r="A561" s="157" t="str">
        <f>IF(J561&gt;0,COUNT($J$4:J561),"")</f>
        <v/>
      </c>
      <c r="B561" s="244"/>
      <c r="C561" s="235" t="s">
        <v>1663</v>
      </c>
      <c r="D561" s="194" t="s">
        <v>5860</v>
      </c>
      <c r="E561" s="236">
        <f>IFERROR(VLOOKUP(C561,'Consolidated Master Sheet'!B:D,3,0),"")</f>
        <v>34.53</v>
      </c>
      <c r="F561" s="153">
        <f t="shared" si="60"/>
        <v>0</v>
      </c>
      <c r="G561" s="1028">
        <f t="shared" si="61"/>
        <v>0</v>
      </c>
      <c r="H561" s="237">
        <f>IFERROR(VLOOKUP(C561,'Consolidated Master Sheet'!B:H,6,0),"")</f>
        <v>100</v>
      </c>
      <c r="I561" s="237">
        <f>IFERROR(VLOOKUP(C561,'Consolidated Master Sheet'!B:H,7,0),"")</f>
        <v>1200</v>
      </c>
      <c r="J561" s="29"/>
      <c r="K561" s="1103">
        <f>IFERROR(J561*G561,0)</f>
        <v>0</v>
      </c>
      <c r="L561" s="157"/>
      <c r="M561" s="1029"/>
    </row>
    <row r="562" spans="1:13" ht="15.75">
      <c r="A562" s="157" t="str">
        <f>IF(J562&gt;0,COUNT($J$4:J562),"")</f>
        <v/>
      </c>
      <c r="B562" s="244"/>
      <c r="C562" s="252"/>
      <c r="D562" s="288"/>
      <c r="E562" s="289" t="str">
        <f>IFERROR(VLOOKUP(C562,'Consolidated Master Sheet'!B:D,3,0),"")</f>
        <v/>
      </c>
      <c r="F562" s="1456">
        <f t="shared" si="60"/>
        <v>0</v>
      </c>
      <c r="G562" s="1708">
        <f t="shared" si="61"/>
        <v>0</v>
      </c>
      <c r="H562" s="290" t="str">
        <f>IFERROR(VLOOKUP(C562,'Consolidated Master Sheet'!B:H,6,0),"")</f>
        <v/>
      </c>
      <c r="I562" s="290" t="str">
        <f>IFERROR(VLOOKUP(C562,'Consolidated Master Sheet'!B:H,7,0),"")</f>
        <v/>
      </c>
      <c r="J562" s="30"/>
      <c r="K562" s="1107"/>
      <c r="L562" s="157"/>
      <c r="M562" s="1029"/>
    </row>
    <row r="563" spans="1:13" ht="15.75">
      <c r="A563" s="157" t="str">
        <f>IF(J563&gt;0,COUNT($J$4:J563),"")</f>
        <v/>
      </c>
      <c r="B563" s="244"/>
      <c r="C563" s="228" t="s">
        <v>1664</v>
      </c>
      <c r="D563" s="187" t="s">
        <v>5861</v>
      </c>
      <c r="E563" s="229">
        <f>IFERROR(VLOOKUP(C563,'Consolidated Master Sheet'!B:D,3,0),"")</f>
        <v>39.590000000000003</v>
      </c>
      <c r="F563" s="151">
        <f t="shared" si="60"/>
        <v>0</v>
      </c>
      <c r="G563" s="1020">
        <f t="shared" si="61"/>
        <v>0</v>
      </c>
      <c r="H563" s="230">
        <f>IFERROR(VLOOKUP(C563,'Consolidated Master Sheet'!B:H,6,0),"")</f>
        <v>50</v>
      </c>
      <c r="I563" s="230">
        <f>IFERROR(VLOOKUP(C563,'Consolidated Master Sheet'!B:H,7,0),"")</f>
        <v>300</v>
      </c>
      <c r="J563" s="27"/>
      <c r="K563" s="1102">
        <f>IFERROR(J563*G563,0)</f>
        <v>0</v>
      </c>
      <c r="L563" s="157"/>
      <c r="M563" s="1029"/>
    </row>
    <row r="564" spans="1:13" ht="15.75">
      <c r="A564" s="157" t="str">
        <f>IF(J564&gt;0,COUNT($J$4:J564),"")</f>
        <v/>
      </c>
      <c r="B564" s="244"/>
      <c r="C564" s="231" t="s">
        <v>1665</v>
      </c>
      <c r="D564" s="232" t="s">
        <v>5862</v>
      </c>
      <c r="E564" s="233">
        <f>IFERROR(VLOOKUP(C564,'Consolidated Master Sheet'!B:D,3,0),"")</f>
        <v>35.619999999999997</v>
      </c>
      <c r="F564" s="152">
        <f t="shared" si="60"/>
        <v>0</v>
      </c>
      <c r="G564" s="1020">
        <f t="shared" si="61"/>
        <v>0</v>
      </c>
      <c r="H564" s="234">
        <f>IFERROR(VLOOKUP(C564,'Consolidated Master Sheet'!B:H,6,0),"")</f>
        <v>50</v>
      </c>
      <c r="I564" s="234">
        <f>IFERROR(VLOOKUP(C564,'Consolidated Master Sheet'!B:H,7,0),"")</f>
        <v>300</v>
      </c>
      <c r="J564" s="28"/>
      <c r="K564" s="1102">
        <f>IFERROR(J564*G564,0)</f>
        <v>0</v>
      </c>
      <c r="L564" s="157"/>
      <c r="M564" s="1029"/>
    </row>
    <row r="565" spans="1:13" ht="15.75">
      <c r="A565" s="157" t="str">
        <f>IF(J565&gt;0,COUNT($J$4:J565),"")</f>
        <v/>
      </c>
      <c r="B565" s="244"/>
      <c r="C565" s="231" t="s">
        <v>1666</v>
      </c>
      <c r="D565" s="232" t="s">
        <v>5863</v>
      </c>
      <c r="E565" s="233">
        <f>IFERROR(VLOOKUP(C565,'Consolidated Master Sheet'!B:D,3,0),"")</f>
        <v>39.590000000000003</v>
      </c>
      <c r="F565" s="152">
        <f t="shared" si="60"/>
        <v>0</v>
      </c>
      <c r="G565" s="1020">
        <f t="shared" si="61"/>
        <v>0</v>
      </c>
      <c r="H565" s="234">
        <f>IFERROR(VLOOKUP(C565,'Consolidated Master Sheet'!B:H,6,0),"")</f>
        <v>50</v>
      </c>
      <c r="I565" s="234">
        <f>IFERROR(VLOOKUP(C565,'Consolidated Master Sheet'!B:H,7,0),"")</f>
        <v>300</v>
      </c>
      <c r="J565" s="28"/>
      <c r="K565" s="1102">
        <f>IFERROR(J565*G565,0)</f>
        <v>0</v>
      </c>
      <c r="L565" s="157"/>
      <c r="M565" s="1029"/>
    </row>
    <row r="566" spans="1:13" ht="15.75">
      <c r="A566" s="157" t="str">
        <f>IF(J566&gt;0,COUNT($J$4:J566),"")</f>
        <v/>
      </c>
      <c r="B566" s="244"/>
      <c r="C566" s="235" t="s">
        <v>1667</v>
      </c>
      <c r="D566" s="194" t="s">
        <v>5864</v>
      </c>
      <c r="E566" s="236">
        <f>IFERROR(VLOOKUP(C566,'Consolidated Master Sheet'!B:D,3,0),"")</f>
        <v>31.95</v>
      </c>
      <c r="F566" s="153">
        <f t="shared" si="60"/>
        <v>0</v>
      </c>
      <c r="G566" s="1028">
        <f t="shared" si="61"/>
        <v>0</v>
      </c>
      <c r="H566" s="237">
        <f>IFERROR(VLOOKUP(C566,'Consolidated Master Sheet'!B:H,6,0),"")</f>
        <v>50</v>
      </c>
      <c r="I566" s="237">
        <f>IFERROR(VLOOKUP(C566,'Consolidated Master Sheet'!B:H,7,0),"")</f>
        <v>300</v>
      </c>
      <c r="J566" s="29"/>
      <c r="K566" s="1103">
        <f>IFERROR(J566*G566,0)</f>
        <v>0</v>
      </c>
      <c r="L566" s="157"/>
      <c r="M566" s="1029"/>
    </row>
    <row r="567" spans="1:13" ht="15.75">
      <c r="A567" s="157" t="str">
        <f>IF(J567&gt;0,COUNT($J$4:J567),"")</f>
        <v/>
      </c>
      <c r="B567" s="244"/>
      <c r="C567" s="252"/>
      <c r="D567" s="288"/>
      <c r="E567" s="289" t="str">
        <f>IFERROR(VLOOKUP(C567,'Consolidated Master Sheet'!B:D,3,0),"")</f>
        <v/>
      </c>
      <c r="F567" s="1456">
        <f t="shared" si="60"/>
        <v>0</v>
      </c>
      <c r="G567" s="1708">
        <f t="shared" si="61"/>
        <v>0</v>
      </c>
      <c r="H567" s="290" t="str">
        <f>IFERROR(VLOOKUP(C567,'Consolidated Master Sheet'!B:H,6,0),"")</f>
        <v/>
      </c>
      <c r="I567" s="290" t="str">
        <f>IFERROR(VLOOKUP(C567,'Consolidated Master Sheet'!B:H,7,0),"")</f>
        <v/>
      </c>
      <c r="J567" s="30"/>
      <c r="K567" s="1107"/>
      <c r="L567" s="157"/>
      <c r="M567" s="1029"/>
    </row>
    <row r="568" spans="1:13" ht="15.75">
      <c r="A568" s="157" t="str">
        <f>IF(J568&gt;0,COUNT($J$4:J568),"")</f>
        <v/>
      </c>
      <c r="B568" s="244"/>
      <c r="C568" s="228" t="s">
        <v>1668</v>
      </c>
      <c r="D568" s="187" t="s">
        <v>5865</v>
      </c>
      <c r="E568" s="229">
        <f>IFERROR(VLOOKUP(C568,'Consolidated Master Sheet'!B:D,3,0),"")</f>
        <v>37.549999999999997</v>
      </c>
      <c r="F568" s="151">
        <f t="shared" si="60"/>
        <v>0</v>
      </c>
      <c r="G568" s="1020">
        <f t="shared" si="61"/>
        <v>0</v>
      </c>
      <c r="H568" s="230">
        <f>IFERROR(VLOOKUP(C568,'Consolidated Master Sheet'!B:H,6,0),"")</f>
        <v>50</v>
      </c>
      <c r="I568" s="230">
        <f>IFERROR(VLOOKUP(C568,'Consolidated Master Sheet'!B:H,7,0),"")</f>
        <v>400</v>
      </c>
      <c r="J568" s="27"/>
      <c r="K568" s="1102">
        <f>IFERROR(J568*G568,0)</f>
        <v>0</v>
      </c>
      <c r="L568" s="157"/>
      <c r="M568" s="1029"/>
    </row>
    <row r="569" spans="1:13" ht="15.75">
      <c r="A569" s="157" t="str">
        <f>IF(J569&gt;0,COUNT($J$4:J569),"")</f>
        <v/>
      </c>
      <c r="B569" s="244"/>
      <c r="C569" s="231" t="s">
        <v>1669</v>
      </c>
      <c r="D569" s="232" t="s">
        <v>5866</v>
      </c>
      <c r="E569" s="233">
        <f>IFERROR(VLOOKUP(C569,'Consolidated Master Sheet'!B:D,3,0),"")</f>
        <v>42.2</v>
      </c>
      <c r="F569" s="152">
        <f t="shared" si="60"/>
        <v>0</v>
      </c>
      <c r="G569" s="1020">
        <f t="shared" si="61"/>
        <v>0</v>
      </c>
      <c r="H569" s="234">
        <f>IFERROR(VLOOKUP(C569,'Consolidated Master Sheet'!B:H,6,0),"")</f>
        <v>50</v>
      </c>
      <c r="I569" s="234">
        <f>IFERROR(VLOOKUP(C569,'Consolidated Master Sheet'!B:H,7,0),"")</f>
        <v>200</v>
      </c>
      <c r="J569" s="28"/>
      <c r="K569" s="1102">
        <f>IFERROR(J569*G569,0)</f>
        <v>0</v>
      </c>
      <c r="L569" s="157"/>
      <c r="M569" s="1029"/>
    </row>
    <row r="570" spans="1:13" ht="15.75">
      <c r="A570" s="157" t="str">
        <f>IF(J570&gt;0,COUNT($J$4:J570),"")</f>
        <v/>
      </c>
      <c r="C570" s="231" t="s">
        <v>1670</v>
      </c>
      <c r="D570" s="232" t="s">
        <v>5867</v>
      </c>
      <c r="E570" s="233">
        <f>IFERROR(VLOOKUP(C570,'Consolidated Master Sheet'!B:D,3,0),"")</f>
        <v>66.09</v>
      </c>
      <c r="F570" s="152">
        <f t="shared" si="60"/>
        <v>0</v>
      </c>
      <c r="G570" s="1020">
        <f t="shared" si="61"/>
        <v>0</v>
      </c>
      <c r="H570" s="234">
        <f>IFERROR(VLOOKUP(C570,'Consolidated Master Sheet'!B:H,6,0),"")</f>
        <v>50</v>
      </c>
      <c r="I570" s="234">
        <f>IFERROR(VLOOKUP(C570,'Consolidated Master Sheet'!B:H,7,0),"")</f>
        <v>200</v>
      </c>
      <c r="J570" s="28"/>
      <c r="K570" s="1102">
        <f>IFERROR(J570*G570,0)</f>
        <v>0</v>
      </c>
      <c r="L570" s="157"/>
      <c r="M570" s="1029"/>
    </row>
    <row r="571" spans="1:13" ht="15.75">
      <c r="A571" s="157" t="str">
        <f>IF(J571&gt;0,COUNT($J$4:J571),"")</f>
        <v/>
      </c>
      <c r="B571" s="244"/>
      <c r="C571" s="231" t="s">
        <v>8177</v>
      </c>
      <c r="D571" s="232" t="s">
        <v>5868</v>
      </c>
      <c r="E571" s="233">
        <f>IFERROR(VLOOKUP(C571,'Consolidated Master Sheet'!B:D,3,0),"")</f>
        <v>38.270000000000003</v>
      </c>
      <c r="F571" s="152">
        <f t="shared" si="60"/>
        <v>0</v>
      </c>
      <c r="G571" s="1020">
        <f t="shared" si="61"/>
        <v>0</v>
      </c>
      <c r="H571" s="234">
        <f>IFERROR(VLOOKUP(C571,'Consolidated Master Sheet'!B:H,6,0),"")</f>
        <v>50</v>
      </c>
      <c r="I571" s="234">
        <f>IFERROR(VLOOKUP(C571,'Consolidated Master Sheet'!B:H,7,0),"")</f>
        <v>200</v>
      </c>
      <c r="J571" s="28"/>
      <c r="K571" s="1102">
        <f>IFERROR(J571*G571,0)</f>
        <v>0</v>
      </c>
      <c r="L571" s="157"/>
      <c r="M571" s="1029"/>
    </row>
    <row r="572" spans="1:13" ht="15.75">
      <c r="A572" s="157" t="str">
        <f>IF(J572&gt;0,COUNT($J$4:J572),"")</f>
        <v/>
      </c>
      <c r="B572" s="244"/>
      <c r="C572" s="235" t="s">
        <v>1671</v>
      </c>
      <c r="D572" s="194" t="s">
        <v>5869</v>
      </c>
      <c r="E572" s="236">
        <f>IFERROR(VLOOKUP(C572,'Consolidated Master Sheet'!B:D,3,0),"")</f>
        <v>36.159999999999997</v>
      </c>
      <c r="F572" s="153">
        <f t="shared" si="60"/>
        <v>0</v>
      </c>
      <c r="G572" s="1028">
        <f t="shared" si="61"/>
        <v>0</v>
      </c>
      <c r="H572" s="237">
        <f>IFERROR(VLOOKUP(C572,'Consolidated Master Sheet'!B:H,6,0),"")</f>
        <v>50</v>
      </c>
      <c r="I572" s="237">
        <f>IFERROR(VLOOKUP(C572,'Consolidated Master Sheet'!B:H,7,0),"")</f>
        <v>200</v>
      </c>
      <c r="J572" s="29"/>
      <c r="K572" s="1103">
        <f>IFERROR(J572*G572,0)</f>
        <v>0</v>
      </c>
      <c r="L572" s="157"/>
      <c r="M572" s="1029"/>
    </row>
    <row r="573" spans="1:13" ht="15.75">
      <c r="A573" s="157" t="str">
        <f>IF(J573&gt;0,COUNT($J$4:J573),"")</f>
        <v/>
      </c>
      <c r="B573" s="244"/>
      <c r="C573" s="252"/>
      <c r="D573" s="288"/>
      <c r="E573" s="289" t="str">
        <f>IFERROR(VLOOKUP(C573,'Consolidated Master Sheet'!B:D,3,0),"")</f>
        <v/>
      </c>
      <c r="F573" s="1456">
        <f t="shared" si="60"/>
        <v>0</v>
      </c>
      <c r="G573" s="1708">
        <f t="shared" si="61"/>
        <v>0</v>
      </c>
      <c r="H573" s="290" t="str">
        <f>IFERROR(VLOOKUP(C573,'Consolidated Master Sheet'!B:H,6,0),"")</f>
        <v/>
      </c>
      <c r="I573" s="290" t="str">
        <f>IFERROR(VLOOKUP(C573,'Consolidated Master Sheet'!B:H,7,0),"")</f>
        <v/>
      </c>
      <c r="J573" s="30"/>
      <c r="K573" s="1107"/>
      <c r="L573" s="157"/>
      <c r="M573" s="1029"/>
    </row>
    <row r="574" spans="1:13" ht="15.75">
      <c r="A574" s="157" t="str">
        <f>IF(J574&gt;0,COUNT($J$4:J574),"")</f>
        <v/>
      </c>
      <c r="B574" s="244"/>
      <c r="C574" s="231" t="s">
        <v>1672</v>
      </c>
      <c r="D574" s="232" t="s">
        <v>5870</v>
      </c>
      <c r="E574" s="233">
        <f>IFERROR(VLOOKUP(C574,'Consolidated Master Sheet'!B:D,3,0),"")</f>
        <v>60.94</v>
      </c>
      <c r="F574" s="152">
        <f t="shared" si="60"/>
        <v>0</v>
      </c>
      <c r="G574" s="1020">
        <f t="shared" si="61"/>
        <v>0</v>
      </c>
      <c r="H574" s="234">
        <f>IFERROR(VLOOKUP(C574,'Consolidated Master Sheet'!B:H,6,0),"")</f>
        <v>30</v>
      </c>
      <c r="I574" s="234">
        <f>IFERROR(VLOOKUP(C574,'Consolidated Master Sheet'!B:H,7,0),"")</f>
        <v>120</v>
      </c>
      <c r="J574" s="28"/>
      <c r="K574" s="1102">
        <f t="shared" ref="K574:K578" si="65">IFERROR(J574*G574,0)</f>
        <v>0</v>
      </c>
      <c r="L574" s="157"/>
      <c r="M574" s="1029"/>
    </row>
    <row r="575" spans="1:13" ht="15.75">
      <c r="A575" s="157" t="str">
        <f>IF(J575&gt;0,COUNT($J$4:J575),"")</f>
        <v/>
      </c>
      <c r="B575" s="244"/>
      <c r="C575" s="231" t="s">
        <v>1673</v>
      </c>
      <c r="D575" s="232" t="s">
        <v>5871</v>
      </c>
      <c r="E575" s="233">
        <f>IFERROR(VLOOKUP(C575,'Consolidated Master Sheet'!B:D,3,0),"")</f>
        <v>60.94</v>
      </c>
      <c r="F575" s="152">
        <f t="shared" si="60"/>
        <v>0</v>
      </c>
      <c r="G575" s="1020">
        <f t="shared" si="61"/>
        <v>0</v>
      </c>
      <c r="H575" s="234">
        <f>IFERROR(VLOOKUP(C575,'Consolidated Master Sheet'!B:H,6,0),"")</f>
        <v>30</v>
      </c>
      <c r="I575" s="234">
        <f>IFERROR(VLOOKUP(C575,'Consolidated Master Sheet'!B:H,7,0),"")</f>
        <v>120</v>
      </c>
      <c r="J575" s="28"/>
      <c r="K575" s="1102">
        <f t="shared" si="65"/>
        <v>0</v>
      </c>
      <c r="L575" s="157"/>
      <c r="M575" s="1029"/>
    </row>
    <row r="576" spans="1:13" ht="15.75">
      <c r="A576" s="157" t="str">
        <f>IF(J576&gt;0,COUNT($J$4:J576),"")</f>
        <v/>
      </c>
      <c r="B576" s="244"/>
      <c r="C576" s="231" t="s">
        <v>1674</v>
      </c>
      <c r="D576" s="232" t="s">
        <v>5872</v>
      </c>
      <c r="E576" s="233">
        <f>IFERROR(VLOOKUP(C576,'Consolidated Master Sheet'!B:D,3,0),"")</f>
        <v>53.52</v>
      </c>
      <c r="F576" s="152">
        <f t="shared" si="60"/>
        <v>0</v>
      </c>
      <c r="G576" s="1020">
        <f t="shared" si="61"/>
        <v>0</v>
      </c>
      <c r="H576" s="234">
        <f>IFERROR(VLOOKUP(C576,'Consolidated Master Sheet'!B:H,6,0),"")</f>
        <v>30</v>
      </c>
      <c r="I576" s="234">
        <f>IFERROR(VLOOKUP(C576,'Consolidated Master Sheet'!B:H,7,0),"")</f>
        <v>120</v>
      </c>
      <c r="J576" s="28"/>
      <c r="K576" s="1102">
        <f t="shared" si="65"/>
        <v>0</v>
      </c>
      <c r="L576" s="157"/>
      <c r="M576" s="1029"/>
    </row>
    <row r="577" spans="1:13" ht="15.75">
      <c r="A577" s="157" t="str">
        <f>IF(J577&gt;0,COUNT($J$4:J577),"")</f>
        <v/>
      </c>
      <c r="B577" s="244"/>
      <c r="C577" s="231" t="s">
        <v>1675</v>
      </c>
      <c r="D577" s="232" t="s">
        <v>5873</v>
      </c>
      <c r="E577" s="233">
        <f>IFERROR(VLOOKUP(C577,'Consolidated Master Sheet'!B:D,3,0),"")</f>
        <v>48.71</v>
      </c>
      <c r="F577" s="152">
        <f t="shared" si="60"/>
        <v>0</v>
      </c>
      <c r="G577" s="1020">
        <f t="shared" si="61"/>
        <v>0</v>
      </c>
      <c r="H577" s="234">
        <f>IFERROR(VLOOKUP(C577,'Consolidated Master Sheet'!B:H,6,0),"")</f>
        <v>30</v>
      </c>
      <c r="I577" s="234">
        <f>IFERROR(VLOOKUP(C577,'Consolidated Master Sheet'!B:H,7,0),"")</f>
        <v>120</v>
      </c>
      <c r="J577" s="28"/>
      <c r="K577" s="1102">
        <f t="shared" si="65"/>
        <v>0</v>
      </c>
      <c r="L577" s="157"/>
      <c r="M577" s="1029"/>
    </row>
    <row r="578" spans="1:13" ht="15.75">
      <c r="A578" s="157" t="str">
        <f>IF(J578&gt;0,COUNT($J$4:J578),"")</f>
        <v/>
      </c>
      <c r="B578" s="244"/>
      <c r="C578" s="235" t="s">
        <v>1676</v>
      </c>
      <c r="D578" s="194" t="s">
        <v>5874</v>
      </c>
      <c r="E578" s="236">
        <f>IFERROR(VLOOKUP(C578,'Consolidated Master Sheet'!B:D,3,0),"")</f>
        <v>48.71</v>
      </c>
      <c r="F578" s="153">
        <f t="shared" si="60"/>
        <v>0</v>
      </c>
      <c r="G578" s="1028">
        <f t="shared" si="61"/>
        <v>0</v>
      </c>
      <c r="H578" s="237">
        <f>IFERROR(VLOOKUP(C578,'Consolidated Master Sheet'!B:H,6,0),"")</f>
        <v>30</v>
      </c>
      <c r="I578" s="237">
        <f>IFERROR(VLOOKUP(C578,'Consolidated Master Sheet'!B:H,7,0),"")</f>
        <v>120</v>
      </c>
      <c r="J578" s="29"/>
      <c r="K578" s="1103">
        <f t="shared" si="65"/>
        <v>0</v>
      </c>
      <c r="L578" s="157"/>
      <c r="M578" s="1029"/>
    </row>
    <row r="579" spans="1:13" ht="15.75">
      <c r="A579" s="157" t="str">
        <f>IF(J579&gt;0,COUNT($J$4:J579),"")</f>
        <v/>
      </c>
      <c r="B579" s="244"/>
      <c r="C579" s="252"/>
      <c r="D579" s="288"/>
      <c r="E579" s="1605" t="str">
        <f>IFERROR(VLOOKUP(C579,'Consolidated Master Sheet'!B:D,3,0),"")</f>
        <v/>
      </c>
      <c r="F579" s="1456">
        <f t="shared" si="60"/>
        <v>0</v>
      </c>
      <c r="G579" s="1708">
        <f t="shared" si="61"/>
        <v>0</v>
      </c>
      <c r="H579" s="290" t="str">
        <f>IFERROR(VLOOKUP(C579,'Consolidated Master Sheet'!B:H,6,0),"")</f>
        <v/>
      </c>
      <c r="I579" s="290" t="str">
        <f>IFERROR(VLOOKUP(C579,'Consolidated Master Sheet'!B:H,7,0),"")</f>
        <v/>
      </c>
      <c r="J579" s="30"/>
      <c r="K579" s="1107"/>
      <c r="L579" s="157"/>
      <c r="M579" s="1029"/>
    </row>
    <row r="580" spans="1:13" ht="15.75">
      <c r="A580" s="157" t="str">
        <f>IF(J580&gt;0,COUNT($J$4:J580),"")</f>
        <v/>
      </c>
      <c r="B580" s="244"/>
      <c r="C580" s="231" t="s">
        <v>1677</v>
      </c>
      <c r="D580" s="232" t="s">
        <v>5875</v>
      </c>
      <c r="E580" s="233">
        <f>IFERROR(VLOOKUP(C580,'Consolidated Master Sheet'!B:D,3,0),"")</f>
        <v>77.36</v>
      </c>
      <c r="F580" s="152">
        <f t="shared" si="60"/>
        <v>0</v>
      </c>
      <c r="G580" s="1020">
        <f t="shared" si="61"/>
        <v>0</v>
      </c>
      <c r="H580" s="234">
        <f>IFERROR(VLOOKUP(C580,'Consolidated Master Sheet'!B:H,6,0),"")</f>
        <v>25</v>
      </c>
      <c r="I580" s="234">
        <f>IFERROR(VLOOKUP(C580,'Consolidated Master Sheet'!B:H,7,0),"")</f>
        <v>75</v>
      </c>
      <c r="J580" s="28"/>
      <c r="K580" s="1102">
        <f t="shared" ref="K580:K585" si="66">IFERROR(J580*G580,0)</f>
        <v>0</v>
      </c>
      <c r="L580" s="157"/>
      <c r="M580" s="1029"/>
    </row>
    <row r="581" spans="1:13" ht="15.75">
      <c r="A581" s="157" t="str">
        <f>IF(J581&gt;0,COUNT($J$4:J581),"")</f>
        <v/>
      </c>
      <c r="B581" s="244"/>
      <c r="C581" s="231" t="s">
        <v>1678</v>
      </c>
      <c r="D581" s="232" t="s">
        <v>5876</v>
      </c>
      <c r="E581" s="233">
        <f>IFERROR(VLOOKUP(C581,'Consolidated Master Sheet'!B:D,3,0),"")</f>
        <v>77.36</v>
      </c>
      <c r="F581" s="152">
        <f t="shared" ref="F581:F643" si="67">IF(E581=0,"NET",$F$2)</f>
        <v>0</v>
      </c>
      <c r="G581" s="1020">
        <f t="shared" ref="G581:G643" si="68">IFERROR(ROUND(E581*F581,2),0)</f>
        <v>0</v>
      </c>
      <c r="H581" s="234">
        <f>IFERROR(VLOOKUP(C581,'Consolidated Master Sheet'!B:H,6,0),"")</f>
        <v>25</v>
      </c>
      <c r="I581" s="234">
        <f>IFERROR(VLOOKUP(C581,'Consolidated Master Sheet'!B:H,7,0),"")</f>
        <v>75</v>
      </c>
      <c r="J581" s="28"/>
      <c r="K581" s="1102">
        <f t="shared" si="66"/>
        <v>0</v>
      </c>
      <c r="L581" s="157"/>
      <c r="M581" s="1029"/>
    </row>
    <row r="582" spans="1:13" ht="15.75">
      <c r="A582" s="157" t="str">
        <f>IF(J582&gt;0,COUNT($J$4:J582),"")</f>
        <v/>
      </c>
      <c r="B582" s="244"/>
      <c r="C582" s="231" t="s">
        <v>1679</v>
      </c>
      <c r="D582" s="232" t="s">
        <v>5877</v>
      </c>
      <c r="E582" s="233">
        <f>IFERROR(VLOOKUP(C582,'Consolidated Master Sheet'!B:D,3,0),"")</f>
        <v>70.7</v>
      </c>
      <c r="F582" s="152">
        <f t="shared" si="67"/>
        <v>0</v>
      </c>
      <c r="G582" s="1020">
        <f t="shared" si="68"/>
        <v>0</v>
      </c>
      <c r="H582" s="234">
        <f>IFERROR(VLOOKUP(C582,'Consolidated Master Sheet'!B:H,6,0),"")</f>
        <v>25</v>
      </c>
      <c r="I582" s="234">
        <f>IFERROR(VLOOKUP(C582,'Consolidated Master Sheet'!B:H,7,0),"")</f>
        <v>75</v>
      </c>
      <c r="J582" s="28"/>
      <c r="K582" s="1102">
        <f t="shared" si="66"/>
        <v>0</v>
      </c>
      <c r="L582" s="157"/>
      <c r="M582" s="1029"/>
    </row>
    <row r="583" spans="1:13" ht="15.75">
      <c r="A583" s="157" t="str">
        <f>IF(J583&gt;0,COUNT($J$4:J583),"")</f>
        <v/>
      </c>
      <c r="B583" s="244"/>
      <c r="C583" s="231" t="s">
        <v>1680</v>
      </c>
      <c r="D583" s="232" t="s">
        <v>5878</v>
      </c>
      <c r="E583" s="233">
        <f>IFERROR(VLOOKUP(C583,'Consolidated Master Sheet'!B:D,3,0),"")</f>
        <v>70.7</v>
      </c>
      <c r="F583" s="152">
        <f t="shared" si="67"/>
        <v>0</v>
      </c>
      <c r="G583" s="1020">
        <f t="shared" si="68"/>
        <v>0</v>
      </c>
      <c r="H583" s="234">
        <f>IFERROR(VLOOKUP(C583,'Consolidated Master Sheet'!B:H,6,0),"")</f>
        <v>25</v>
      </c>
      <c r="I583" s="234">
        <f>IFERROR(VLOOKUP(C583,'Consolidated Master Sheet'!B:H,7,0),"")</f>
        <v>75</v>
      </c>
      <c r="J583" s="28"/>
      <c r="K583" s="1102">
        <f t="shared" si="66"/>
        <v>0</v>
      </c>
      <c r="L583" s="157"/>
      <c r="M583" s="1029"/>
    </row>
    <row r="584" spans="1:13" ht="15.75">
      <c r="A584" s="157" t="str">
        <f>IF(J584&gt;0,COUNT($J$4:J584),"")</f>
        <v/>
      </c>
      <c r="B584" s="244"/>
      <c r="C584" s="231" t="s">
        <v>1681</v>
      </c>
      <c r="D584" s="232" t="s">
        <v>5879</v>
      </c>
      <c r="E584" s="233">
        <f>IFERROR(VLOOKUP(C584,'Consolidated Master Sheet'!B:D,3,0),"")</f>
        <v>63.75</v>
      </c>
      <c r="F584" s="152">
        <f t="shared" si="67"/>
        <v>0</v>
      </c>
      <c r="G584" s="1020">
        <f t="shared" si="68"/>
        <v>0</v>
      </c>
      <c r="H584" s="234">
        <f>IFERROR(VLOOKUP(C584,'Consolidated Master Sheet'!B:H,6,0),"")</f>
        <v>25</v>
      </c>
      <c r="I584" s="234">
        <f>IFERROR(VLOOKUP(C584,'Consolidated Master Sheet'!B:H,7,0),"")</f>
        <v>75</v>
      </c>
      <c r="J584" s="28"/>
      <c r="K584" s="1102">
        <f t="shared" si="66"/>
        <v>0</v>
      </c>
      <c r="L584" s="157"/>
      <c r="M584" s="1029"/>
    </row>
    <row r="585" spans="1:13" ht="15.75">
      <c r="A585" s="157" t="str">
        <f>IF(J585&gt;0,COUNT($J$4:J585),"")</f>
        <v/>
      </c>
      <c r="B585" s="244"/>
      <c r="C585" s="235" t="s">
        <v>1682</v>
      </c>
      <c r="D585" s="194" t="s">
        <v>5880</v>
      </c>
      <c r="E585" s="236">
        <f>IFERROR(VLOOKUP(C585,'Consolidated Master Sheet'!B:D,3,0),"")</f>
        <v>58.87</v>
      </c>
      <c r="F585" s="153">
        <f t="shared" si="67"/>
        <v>0</v>
      </c>
      <c r="G585" s="1028">
        <f t="shared" si="68"/>
        <v>0</v>
      </c>
      <c r="H585" s="237">
        <f>IFERROR(VLOOKUP(C585,'Consolidated Master Sheet'!B:H,6,0),"")</f>
        <v>25</v>
      </c>
      <c r="I585" s="237">
        <f>IFERROR(VLOOKUP(C585,'Consolidated Master Sheet'!B:H,7,0),"")</f>
        <v>75</v>
      </c>
      <c r="J585" s="29"/>
      <c r="K585" s="1103">
        <f t="shared" si="66"/>
        <v>0</v>
      </c>
      <c r="L585" s="157"/>
      <c r="M585" s="1029"/>
    </row>
    <row r="586" spans="1:13" ht="15.75">
      <c r="A586" s="157" t="str">
        <f>IF(J586&gt;0,COUNT($J$4:J586),"")</f>
        <v/>
      </c>
      <c r="B586" s="244"/>
      <c r="C586" s="252"/>
      <c r="D586" s="288"/>
      <c r="E586" s="289" t="str">
        <f>IFERROR(VLOOKUP(C586,'Consolidated Master Sheet'!B:D,3,0),"")</f>
        <v/>
      </c>
      <c r="F586" s="1456">
        <f t="shared" si="67"/>
        <v>0</v>
      </c>
      <c r="G586" s="1708">
        <f t="shared" si="68"/>
        <v>0</v>
      </c>
      <c r="H586" s="290" t="str">
        <f>IFERROR(VLOOKUP(C586,'Consolidated Master Sheet'!B:H,6,0),"")</f>
        <v/>
      </c>
      <c r="I586" s="290" t="str">
        <f>IFERROR(VLOOKUP(C586,'Consolidated Master Sheet'!B:H,7,0),"")</f>
        <v/>
      </c>
      <c r="J586" s="30"/>
      <c r="K586" s="1107"/>
      <c r="L586" s="157"/>
      <c r="M586" s="1029"/>
    </row>
    <row r="587" spans="1:13" ht="15.75">
      <c r="A587" s="157" t="str">
        <f>IF(J587&gt;0,COUNT($J$4:J587),"")</f>
        <v/>
      </c>
      <c r="B587" s="244"/>
      <c r="C587" s="228" t="s">
        <v>1683</v>
      </c>
      <c r="D587" s="187" t="s">
        <v>5881</v>
      </c>
      <c r="E587" s="229">
        <f>IFERROR(VLOOKUP(C587,'Consolidated Master Sheet'!B:D,3,0),"")</f>
        <v>103.27</v>
      </c>
      <c r="F587" s="151">
        <f t="shared" si="67"/>
        <v>0</v>
      </c>
      <c r="G587" s="1020">
        <f t="shared" si="68"/>
        <v>0</v>
      </c>
      <c r="H587" s="230">
        <f>IFERROR(VLOOKUP(C587,'Consolidated Master Sheet'!B:H,6,0),"")</f>
        <v>20</v>
      </c>
      <c r="I587" s="230">
        <f>IFERROR(VLOOKUP(C587,'Consolidated Master Sheet'!B:H,7,0),"")</f>
        <v>120</v>
      </c>
      <c r="J587" s="27"/>
      <c r="K587" s="1102">
        <f t="shared" ref="K587:K593" si="69">IFERROR(J587*G587,0)</f>
        <v>0</v>
      </c>
      <c r="L587" s="157"/>
      <c r="M587" s="1029"/>
    </row>
    <row r="588" spans="1:13" ht="15.75">
      <c r="A588" s="157" t="str">
        <f>IF(J588&gt;0,COUNT($J$4:J588),"")</f>
        <v/>
      </c>
      <c r="B588" s="244"/>
      <c r="C588" s="231" t="s">
        <v>1684</v>
      </c>
      <c r="D588" s="232" t="s">
        <v>5882</v>
      </c>
      <c r="E588" s="233">
        <f>IFERROR(VLOOKUP(C588,'Consolidated Master Sheet'!B:D,3,0),"")</f>
        <v>90.09</v>
      </c>
      <c r="F588" s="152">
        <f t="shared" si="67"/>
        <v>0</v>
      </c>
      <c r="G588" s="1020">
        <f t="shared" si="68"/>
        <v>0</v>
      </c>
      <c r="H588" s="234">
        <f>IFERROR(VLOOKUP(C588,'Consolidated Master Sheet'!B:H,6,0),"")</f>
        <v>20</v>
      </c>
      <c r="I588" s="234">
        <f>IFERROR(VLOOKUP(C588,'Consolidated Master Sheet'!B:H,7,0),"")</f>
        <v>60</v>
      </c>
      <c r="J588" s="28"/>
      <c r="K588" s="1102">
        <f t="shared" si="69"/>
        <v>0</v>
      </c>
      <c r="L588" s="157"/>
      <c r="M588" s="1029"/>
    </row>
    <row r="589" spans="1:13" ht="15.75">
      <c r="A589" s="157" t="str">
        <f>IF(J589&gt;0,COUNT($J$4:J589),"")</f>
        <v/>
      </c>
      <c r="B589" s="244"/>
      <c r="C589" s="231" t="s">
        <v>1685</v>
      </c>
      <c r="D589" s="232" t="s">
        <v>5883</v>
      </c>
      <c r="E589" s="233">
        <f>IFERROR(VLOOKUP(C589,'Consolidated Master Sheet'!B:D,3,0),"")</f>
        <v>88.27</v>
      </c>
      <c r="F589" s="152">
        <f t="shared" si="67"/>
        <v>0</v>
      </c>
      <c r="G589" s="1020">
        <f t="shared" si="68"/>
        <v>0</v>
      </c>
      <c r="H589" s="234">
        <f>IFERROR(VLOOKUP(C589,'Consolidated Master Sheet'!B:H,6,0),"")</f>
        <v>20</v>
      </c>
      <c r="I589" s="234">
        <f>IFERROR(VLOOKUP(C589,'Consolidated Master Sheet'!B:H,7,0),"")</f>
        <v>60</v>
      </c>
      <c r="J589" s="28"/>
      <c r="K589" s="1102">
        <f t="shared" si="69"/>
        <v>0</v>
      </c>
      <c r="L589" s="157"/>
      <c r="M589" s="1029"/>
    </row>
    <row r="590" spans="1:13" ht="15.75">
      <c r="A590" s="157" t="str">
        <f>IF(J590&gt;0,COUNT($J$4:J590),"")</f>
        <v/>
      </c>
      <c r="B590" s="244"/>
      <c r="C590" s="231" t="s">
        <v>1686</v>
      </c>
      <c r="D590" s="232" t="s">
        <v>5884</v>
      </c>
      <c r="E590" s="233">
        <f>IFERROR(VLOOKUP(C590,'Consolidated Master Sheet'!B:D,3,0),"")</f>
        <v>82.21</v>
      </c>
      <c r="F590" s="152">
        <f t="shared" si="67"/>
        <v>0</v>
      </c>
      <c r="G590" s="1020">
        <f t="shared" si="68"/>
        <v>0</v>
      </c>
      <c r="H590" s="234">
        <f>IFERROR(VLOOKUP(C590,'Consolidated Master Sheet'!B:H,6,0),"")</f>
        <v>20</v>
      </c>
      <c r="I590" s="234">
        <f>IFERROR(VLOOKUP(C590,'Consolidated Master Sheet'!B:H,7,0),"")</f>
        <v>60</v>
      </c>
      <c r="J590" s="28"/>
      <c r="K590" s="1102">
        <f t="shared" si="69"/>
        <v>0</v>
      </c>
      <c r="L590" s="157"/>
      <c r="M590" s="1029"/>
    </row>
    <row r="591" spans="1:13" ht="15.75">
      <c r="A591" s="157" t="str">
        <f>IF(J591&gt;0,COUNT($J$4:J591),"")</f>
        <v/>
      </c>
      <c r="B591" s="244"/>
      <c r="C591" s="231" t="s">
        <v>1687</v>
      </c>
      <c r="D591" s="232" t="s">
        <v>5885</v>
      </c>
      <c r="E591" s="233">
        <f>IFERROR(VLOOKUP(C591,'Consolidated Master Sheet'!B:D,3,0),"")</f>
        <v>77.73</v>
      </c>
      <c r="F591" s="152">
        <f t="shared" si="67"/>
        <v>0</v>
      </c>
      <c r="G591" s="1020">
        <f t="shared" si="68"/>
        <v>0</v>
      </c>
      <c r="H591" s="234">
        <f>IFERROR(VLOOKUP(C591,'Consolidated Master Sheet'!B:H,6,0),"")</f>
        <v>20</v>
      </c>
      <c r="I591" s="234">
        <f>IFERROR(VLOOKUP(C591,'Consolidated Master Sheet'!B:H,7,0),"")</f>
        <v>60</v>
      </c>
      <c r="J591" s="28"/>
      <c r="K591" s="1102">
        <f t="shared" si="69"/>
        <v>0</v>
      </c>
      <c r="L591" s="157"/>
      <c r="M591" s="1029"/>
    </row>
    <row r="592" spans="1:13" ht="15.75">
      <c r="A592" s="157" t="str">
        <f>IF(J592&gt;0,COUNT($J$4:J592),"")</f>
        <v/>
      </c>
      <c r="B592" s="244"/>
      <c r="C592" s="231" t="s">
        <v>1688</v>
      </c>
      <c r="D592" s="232" t="s">
        <v>5886</v>
      </c>
      <c r="E592" s="233">
        <f>IFERROR(VLOOKUP(C592,'Consolidated Master Sheet'!B:D,3,0),"")</f>
        <v>77.73</v>
      </c>
      <c r="F592" s="152">
        <f t="shared" si="67"/>
        <v>0</v>
      </c>
      <c r="G592" s="1020">
        <f t="shared" si="68"/>
        <v>0</v>
      </c>
      <c r="H592" s="234">
        <f>IFERROR(VLOOKUP(C592,'Consolidated Master Sheet'!B:H,6,0),"")</f>
        <v>20</v>
      </c>
      <c r="I592" s="234">
        <f>IFERROR(VLOOKUP(C592,'Consolidated Master Sheet'!B:H,7,0),"")</f>
        <v>120</v>
      </c>
      <c r="J592" s="28"/>
      <c r="K592" s="1102">
        <f t="shared" si="69"/>
        <v>0</v>
      </c>
      <c r="L592" s="157"/>
      <c r="M592" s="1029"/>
    </row>
    <row r="593" spans="1:13" ht="15.75">
      <c r="A593" s="157" t="str">
        <f>IF(J593&gt;0,COUNT($J$4:J593),"")</f>
        <v/>
      </c>
      <c r="B593" s="244"/>
      <c r="C593" s="235" t="s">
        <v>1689</v>
      </c>
      <c r="D593" s="194" t="s">
        <v>5887</v>
      </c>
      <c r="E593" s="236">
        <f>IFERROR(VLOOKUP(C593,'Consolidated Master Sheet'!B:D,3,0),"")</f>
        <v>68.14</v>
      </c>
      <c r="F593" s="153">
        <f t="shared" si="67"/>
        <v>0</v>
      </c>
      <c r="G593" s="1028">
        <f t="shared" si="68"/>
        <v>0</v>
      </c>
      <c r="H593" s="237">
        <f>IFERROR(VLOOKUP(C593,'Consolidated Master Sheet'!B:H,6,0),"")</f>
        <v>20</v>
      </c>
      <c r="I593" s="237">
        <f>IFERROR(VLOOKUP(C593,'Consolidated Master Sheet'!B:H,7,0),"")</f>
        <v>60</v>
      </c>
      <c r="J593" s="29"/>
      <c r="K593" s="1103">
        <f t="shared" si="69"/>
        <v>0</v>
      </c>
      <c r="L593" s="157"/>
      <c r="M593" s="1029"/>
    </row>
    <row r="594" spans="1:13" ht="15.75">
      <c r="A594" s="157" t="str">
        <f>IF(J594&gt;0,COUNT($J$4:J594),"")</f>
        <v/>
      </c>
      <c r="B594" s="244"/>
      <c r="C594" s="252"/>
      <c r="D594" s="288"/>
      <c r="E594" s="289" t="str">
        <f>IFERROR(VLOOKUP(C594,'Consolidated Master Sheet'!B:D,3,0),"")</f>
        <v/>
      </c>
      <c r="F594" s="1456">
        <f t="shared" si="67"/>
        <v>0</v>
      </c>
      <c r="G594" s="1708">
        <f t="shared" si="68"/>
        <v>0</v>
      </c>
      <c r="H594" s="290" t="str">
        <f>IFERROR(VLOOKUP(C594,'Consolidated Master Sheet'!B:H,6,0),"")</f>
        <v/>
      </c>
      <c r="I594" s="290" t="str">
        <f>IFERROR(VLOOKUP(C594,'Consolidated Master Sheet'!B:H,7,0),"")</f>
        <v/>
      </c>
      <c r="J594" s="30"/>
      <c r="K594" s="1107"/>
      <c r="L594" s="157"/>
      <c r="M594" s="1029"/>
    </row>
    <row r="595" spans="1:13" ht="15.75">
      <c r="A595" s="157" t="str">
        <f>IF(J595&gt;0,COUNT($J$4:J595),"")</f>
        <v/>
      </c>
      <c r="B595" s="244"/>
      <c r="C595" s="228" t="s">
        <v>1690</v>
      </c>
      <c r="D595" s="187" t="s">
        <v>5888</v>
      </c>
      <c r="E595" s="229">
        <f>IFERROR(VLOOKUP(C595,'Consolidated Master Sheet'!B:D,3,0),"")</f>
        <v>127.8</v>
      </c>
      <c r="F595" s="151">
        <f t="shared" si="67"/>
        <v>0</v>
      </c>
      <c r="G595" s="1020">
        <f t="shared" si="68"/>
        <v>0</v>
      </c>
      <c r="H595" s="230">
        <f>IFERROR(VLOOKUP(C595,'Consolidated Master Sheet'!B:H,6,0),"")</f>
        <v>15</v>
      </c>
      <c r="I595" s="230">
        <f>IFERROR(VLOOKUP(C595,'Consolidated Master Sheet'!B:H,7,0),"")</f>
        <v>60</v>
      </c>
      <c r="J595" s="27"/>
      <c r="K595" s="1102">
        <f t="shared" ref="K595:K600" si="70">IFERROR(J595*G595,0)</f>
        <v>0</v>
      </c>
      <c r="L595" s="157"/>
      <c r="M595" s="1029"/>
    </row>
    <row r="596" spans="1:13" ht="15.75">
      <c r="A596" s="157" t="str">
        <f>IF(J596&gt;0,COUNT($J$4:J596),"")</f>
        <v/>
      </c>
      <c r="B596" s="244"/>
      <c r="C596" s="231" t="s">
        <v>1691</v>
      </c>
      <c r="D596" s="232" t="s">
        <v>5889</v>
      </c>
      <c r="E596" s="233">
        <f>IFERROR(VLOOKUP(C596,'Consolidated Master Sheet'!B:D,3,0),"")</f>
        <v>127.8</v>
      </c>
      <c r="F596" s="152">
        <f t="shared" si="67"/>
        <v>0</v>
      </c>
      <c r="G596" s="1020">
        <f t="shared" si="68"/>
        <v>0</v>
      </c>
      <c r="H596" s="234">
        <f>IFERROR(VLOOKUP(C596,'Consolidated Master Sheet'!B:H,6,0),"")</f>
        <v>15</v>
      </c>
      <c r="I596" s="234">
        <f>IFERROR(VLOOKUP(C596,'Consolidated Master Sheet'!B:H,7,0),"")</f>
        <v>30</v>
      </c>
      <c r="J596" s="28"/>
      <c r="K596" s="1102">
        <f t="shared" si="70"/>
        <v>0</v>
      </c>
      <c r="L596" s="157"/>
      <c r="M596" s="1029"/>
    </row>
    <row r="597" spans="1:13" ht="15.75">
      <c r="A597" s="157" t="str">
        <f>IF(J597&gt;0,COUNT($J$4:J597),"")</f>
        <v/>
      </c>
      <c r="B597" s="244"/>
      <c r="C597" s="231" t="s">
        <v>1692</v>
      </c>
      <c r="D597" s="232" t="s">
        <v>5890</v>
      </c>
      <c r="E597" s="233">
        <f>IFERROR(VLOOKUP(C597,'Consolidated Master Sheet'!B:D,3,0),"")</f>
        <v>127.8</v>
      </c>
      <c r="F597" s="152">
        <f t="shared" si="67"/>
        <v>0</v>
      </c>
      <c r="G597" s="1020">
        <f t="shared" si="68"/>
        <v>0</v>
      </c>
      <c r="H597" s="234">
        <f>IFERROR(VLOOKUP(C597,'Consolidated Master Sheet'!B:H,6,0),"")</f>
        <v>15</v>
      </c>
      <c r="I597" s="234">
        <f>IFERROR(VLOOKUP(C597,'Consolidated Master Sheet'!B:H,7,0),"")</f>
        <v>30</v>
      </c>
      <c r="J597" s="28"/>
      <c r="K597" s="1102">
        <f t="shared" si="70"/>
        <v>0</v>
      </c>
      <c r="L597" s="157"/>
      <c r="M597" s="1029"/>
    </row>
    <row r="598" spans="1:13" ht="15.75">
      <c r="A598" s="157" t="str">
        <f>IF(J598&gt;0,COUNT($J$4:J598),"")</f>
        <v/>
      </c>
      <c r="B598" s="244"/>
      <c r="C598" s="231" t="s">
        <v>1693</v>
      </c>
      <c r="D598" s="232" t="s">
        <v>5891</v>
      </c>
      <c r="E598" s="233">
        <f>IFERROR(VLOOKUP(C598,'Consolidated Master Sheet'!B:D,3,0),"")</f>
        <v>127.8</v>
      </c>
      <c r="F598" s="152">
        <f t="shared" si="67"/>
        <v>0</v>
      </c>
      <c r="G598" s="1020">
        <f t="shared" si="68"/>
        <v>0</v>
      </c>
      <c r="H598" s="234">
        <f>IFERROR(VLOOKUP(C598,'Consolidated Master Sheet'!B:H,6,0),"")</f>
        <v>15</v>
      </c>
      <c r="I598" s="234">
        <f>IFERROR(VLOOKUP(C598,'Consolidated Master Sheet'!B:H,7,0),"")</f>
        <v>30</v>
      </c>
      <c r="J598" s="28"/>
      <c r="K598" s="1102">
        <f t="shared" si="70"/>
        <v>0</v>
      </c>
      <c r="L598" s="157"/>
      <c r="M598" s="1029"/>
    </row>
    <row r="599" spans="1:13" ht="15.75">
      <c r="A599" s="157" t="str">
        <f>IF(J599&gt;0,COUNT($J$4:J599),"")</f>
        <v/>
      </c>
      <c r="B599" s="244"/>
      <c r="C599" s="231" t="s">
        <v>1694</v>
      </c>
      <c r="D599" s="232" t="s">
        <v>5892</v>
      </c>
      <c r="E599" s="233">
        <f>IFERROR(VLOOKUP(C599,'Consolidated Master Sheet'!B:D,3,0),"")</f>
        <v>125.32</v>
      </c>
      <c r="F599" s="152">
        <f t="shared" si="67"/>
        <v>0</v>
      </c>
      <c r="G599" s="1020">
        <f t="shared" si="68"/>
        <v>0</v>
      </c>
      <c r="H599" s="234">
        <f>IFERROR(VLOOKUP(C599,'Consolidated Master Sheet'!B:H,6,0),"")</f>
        <v>15</v>
      </c>
      <c r="I599" s="234">
        <f>IFERROR(VLOOKUP(C599,'Consolidated Master Sheet'!B:H,7,0),"")</f>
        <v>60</v>
      </c>
      <c r="J599" s="28"/>
      <c r="K599" s="1102">
        <f t="shared" si="70"/>
        <v>0</v>
      </c>
      <c r="L599" s="157"/>
      <c r="M599" s="1029"/>
    </row>
    <row r="600" spans="1:13" ht="15.75">
      <c r="A600" s="157" t="str">
        <f>IF(J600&gt;0,COUNT($J$4:J600),"")</f>
        <v/>
      </c>
      <c r="B600" s="244"/>
      <c r="C600" s="235" t="s">
        <v>1695</v>
      </c>
      <c r="D600" s="194" t="s">
        <v>5893</v>
      </c>
      <c r="E600" s="236">
        <f>IFERROR(VLOOKUP(C600,'Consolidated Master Sheet'!B:D,3,0),"")</f>
        <v>111.13</v>
      </c>
      <c r="F600" s="153">
        <f t="shared" si="67"/>
        <v>0</v>
      </c>
      <c r="G600" s="1028">
        <f t="shared" si="68"/>
        <v>0</v>
      </c>
      <c r="H600" s="237">
        <f>IFERROR(VLOOKUP(C600,'Consolidated Master Sheet'!B:H,6,0),"")</f>
        <v>15</v>
      </c>
      <c r="I600" s="237">
        <f>IFERROR(VLOOKUP(C600,'Consolidated Master Sheet'!B:H,7,0),"")</f>
        <v>30</v>
      </c>
      <c r="J600" s="29"/>
      <c r="K600" s="1103">
        <f t="shared" si="70"/>
        <v>0</v>
      </c>
      <c r="L600" s="157"/>
      <c r="M600" s="1029"/>
    </row>
    <row r="601" spans="1:13" ht="15.75">
      <c r="A601" s="157" t="str">
        <f>IF(J601&gt;0,COUNT($J$4:J601),"")</f>
        <v/>
      </c>
      <c r="B601" s="244"/>
      <c r="C601" s="252"/>
      <c r="D601" s="288"/>
      <c r="E601" s="289" t="str">
        <f>IFERROR(VLOOKUP(C601,'Consolidated Master Sheet'!B:D,3,0),"")</f>
        <v/>
      </c>
      <c r="F601" s="1456">
        <f t="shared" si="67"/>
        <v>0</v>
      </c>
      <c r="G601" s="1708">
        <f t="shared" si="68"/>
        <v>0</v>
      </c>
      <c r="H601" s="290" t="str">
        <f>IFERROR(VLOOKUP(C601,'Consolidated Master Sheet'!B:H,6,0),"")</f>
        <v/>
      </c>
      <c r="I601" s="290" t="str">
        <f>IFERROR(VLOOKUP(C601,'Consolidated Master Sheet'!B:H,7,0),"")</f>
        <v/>
      </c>
      <c r="J601" s="30"/>
      <c r="K601" s="1107"/>
      <c r="L601" s="157"/>
      <c r="M601" s="1029"/>
    </row>
    <row r="602" spans="1:13" ht="15.75">
      <c r="A602" s="157" t="str">
        <f>IF(J602&gt;0,COUNT($J$4:J602),"")</f>
        <v/>
      </c>
      <c r="B602" s="244"/>
      <c r="C602" s="228" t="s">
        <v>1696</v>
      </c>
      <c r="D602" s="187" t="s">
        <v>5894</v>
      </c>
      <c r="E602" s="291">
        <f>IFERROR(VLOOKUP(C602,'Consolidated Master Sheet'!B:D,3,0),"")</f>
        <v>230.7</v>
      </c>
      <c r="F602" s="151">
        <f t="shared" si="67"/>
        <v>0</v>
      </c>
      <c r="G602" s="1020">
        <f t="shared" si="68"/>
        <v>0</v>
      </c>
      <c r="H602" s="230">
        <f>IFERROR(VLOOKUP(C602,'Consolidated Master Sheet'!B:H,6,0),"")</f>
        <v>12</v>
      </c>
      <c r="I602" s="230">
        <f>IFERROR(VLOOKUP(C602,'Consolidated Master Sheet'!B:H,7,0),"")</f>
        <v>48</v>
      </c>
      <c r="J602" s="27"/>
      <c r="K602" s="1102">
        <f t="shared" ref="K602:K608" si="71">IFERROR(J602*G602,0)</f>
        <v>0</v>
      </c>
      <c r="L602" s="157"/>
      <c r="M602" s="1029"/>
    </row>
    <row r="603" spans="1:13" ht="15.75">
      <c r="A603" s="157" t="str">
        <f>IF(J603&gt;0,COUNT($J$4:J603),"")</f>
        <v/>
      </c>
      <c r="B603" s="244"/>
      <c r="C603" s="231" t="s">
        <v>1697</v>
      </c>
      <c r="D603" s="232" t="s">
        <v>5895</v>
      </c>
      <c r="E603" s="233">
        <f>IFERROR(VLOOKUP(C603,'Consolidated Master Sheet'!B:D,3,0),"")</f>
        <v>168.75</v>
      </c>
      <c r="F603" s="152">
        <f t="shared" si="67"/>
        <v>0</v>
      </c>
      <c r="G603" s="1020">
        <f t="shared" si="68"/>
        <v>0</v>
      </c>
      <c r="H603" s="234">
        <f>IFERROR(VLOOKUP(C603,'Consolidated Master Sheet'!B:H,6,0),"")</f>
        <v>12</v>
      </c>
      <c r="I603" s="234">
        <f>IFERROR(VLOOKUP(C603,'Consolidated Master Sheet'!B:H,7,0),"")</f>
        <v>48</v>
      </c>
      <c r="J603" s="28"/>
      <c r="K603" s="1102">
        <f t="shared" si="71"/>
        <v>0</v>
      </c>
      <c r="L603" s="157"/>
      <c r="M603" s="1029"/>
    </row>
    <row r="604" spans="1:13" ht="15.75">
      <c r="A604" s="157" t="str">
        <f>IF(J604&gt;0,COUNT($J$4:J604),"")</f>
        <v/>
      </c>
      <c r="B604" s="244"/>
      <c r="C604" s="231" t="s">
        <v>1698</v>
      </c>
      <c r="D604" s="232" t="s">
        <v>5896</v>
      </c>
      <c r="E604" s="233">
        <f>IFERROR(VLOOKUP(C604,'Consolidated Master Sheet'!B:D,3,0),"")</f>
        <v>168.75</v>
      </c>
      <c r="F604" s="152">
        <f t="shared" si="67"/>
        <v>0</v>
      </c>
      <c r="G604" s="1020">
        <f t="shared" si="68"/>
        <v>0</v>
      </c>
      <c r="H604" s="234">
        <f>IFERROR(VLOOKUP(C604,'Consolidated Master Sheet'!B:H,6,0),"")</f>
        <v>12</v>
      </c>
      <c r="I604" s="234">
        <f>IFERROR(VLOOKUP(C604,'Consolidated Master Sheet'!B:H,7,0),"")</f>
        <v>24</v>
      </c>
      <c r="J604" s="28"/>
      <c r="K604" s="1102">
        <f t="shared" si="71"/>
        <v>0</v>
      </c>
      <c r="L604" s="157"/>
      <c r="M604" s="1029"/>
    </row>
    <row r="605" spans="1:13" ht="15.75">
      <c r="A605" s="157" t="str">
        <f>IF(J605&gt;0,COUNT($J$4:J605),"")</f>
        <v/>
      </c>
      <c r="B605" s="244"/>
      <c r="C605" s="231" t="s">
        <v>1699</v>
      </c>
      <c r="D605" s="232" t="s">
        <v>5897</v>
      </c>
      <c r="E605" s="233">
        <f>IFERROR(VLOOKUP(C605,'Consolidated Master Sheet'!B:D,3,0),"")</f>
        <v>168.75</v>
      </c>
      <c r="F605" s="152">
        <f t="shared" si="67"/>
        <v>0</v>
      </c>
      <c r="G605" s="1020">
        <f t="shared" si="68"/>
        <v>0</v>
      </c>
      <c r="H605" s="234">
        <f>IFERROR(VLOOKUP(C605,'Consolidated Master Sheet'!B:H,6,0),"")</f>
        <v>12</v>
      </c>
      <c r="I605" s="234">
        <f>IFERROR(VLOOKUP(C605,'Consolidated Master Sheet'!B:H,7,0),"")</f>
        <v>24</v>
      </c>
      <c r="J605" s="28"/>
      <c r="K605" s="1102">
        <f t="shared" si="71"/>
        <v>0</v>
      </c>
      <c r="L605" s="157"/>
      <c r="M605" s="1029"/>
    </row>
    <row r="606" spans="1:13" ht="15.75">
      <c r="A606" s="157" t="str">
        <f>IF(J606&gt;0,COUNT($J$4:J606),"")</f>
        <v/>
      </c>
      <c r="B606" s="244"/>
      <c r="C606" s="231" t="s">
        <v>1700</v>
      </c>
      <c r="D606" s="232" t="s">
        <v>5898</v>
      </c>
      <c r="E606" s="233">
        <f>IFERROR(VLOOKUP(C606,'Consolidated Master Sheet'!B:D,3,0),"")</f>
        <v>165.4</v>
      </c>
      <c r="F606" s="152">
        <f t="shared" si="67"/>
        <v>0</v>
      </c>
      <c r="G606" s="1020">
        <f t="shared" si="68"/>
        <v>0</v>
      </c>
      <c r="H606" s="234">
        <f>IFERROR(VLOOKUP(C606,'Consolidated Master Sheet'!B:H,6,0),"")</f>
        <v>12</v>
      </c>
      <c r="I606" s="234">
        <f>IFERROR(VLOOKUP(C606,'Consolidated Master Sheet'!B:H,7,0),"")</f>
        <v>1</v>
      </c>
      <c r="J606" s="28"/>
      <c r="K606" s="1102">
        <f t="shared" si="71"/>
        <v>0</v>
      </c>
      <c r="L606" s="157"/>
      <c r="M606" s="1029"/>
    </row>
    <row r="607" spans="1:13" ht="15.75">
      <c r="A607" s="157" t="str">
        <f>IF(J607&gt;0,COUNT($J$4:J607),"")</f>
        <v/>
      </c>
      <c r="B607" s="244"/>
      <c r="C607" s="231" t="s">
        <v>1701</v>
      </c>
      <c r="D607" s="232" t="s">
        <v>5899</v>
      </c>
      <c r="E607" s="233">
        <f>IFERROR(VLOOKUP(C607,'Consolidated Master Sheet'!B:D,3,0),"")</f>
        <v>150.03</v>
      </c>
      <c r="F607" s="152">
        <f t="shared" si="67"/>
        <v>0</v>
      </c>
      <c r="G607" s="1020">
        <f t="shared" si="68"/>
        <v>0</v>
      </c>
      <c r="H607" s="234">
        <f>IFERROR(VLOOKUP(C607,'Consolidated Master Sheet'!B:H,6,0),"")</f>
        <v>12</v>
      </c>
      <c r="I607" s="234">
        <f>IFERROR(VLOOKUP(C607,'Consolidated Master Sheet'!B:H,7,0),"")</f>
        <v>24</v>
      </c>
      <c r="J607" s="28"/>
      <c r="K607" s="1102">
        <f t="shared" si="71"/>
        <v>0</v>
      </c>
      <c r="L607" s="157"/>
      <c r="M607" s="1029"/>
    </row>
    <row r="608" spans="1:13" ht="15.75">
      <c r="A608" s="157" t="str">
        <f>IF(J608&gt;0,COUNT($J$4:J608),"")</f>
        <v/>
      </c>
      <c r="B608" s="244"/>
      <c r="C608" s="235" t="s">
        <v>1702</v>
      </c>
      <c r="D608" s="194" t="s">
        <v>5900</v>
      </c>
      <c r="E608" s="236">
        <f>IFERROR(VLOOKUP(C608,'Consolidated Master Sheet'!B:D,3,0),"")</f>
        <v>158.66</v>
      </c>
      <c r="F608" s="153">
        <f t="shared" si="67"/>
        <v>0</v>
      </c>
      <c r="G608" s="1028">
        <f t="shared" si="68"/>
        <v>0</v>
      </c>
      <c r="H608" s="237">
        <f>IFERROR(VLOOKUP(C608,'Consolidated Master Sheet'!B:H,6,0),"")</f>
        <v>12</v>
      </c>
      <c r="I608" s="237">
        <f>IFERROR(VLOOKUP(C608,'Consolidated Master Sheet'!B:H,7,0),"")</f>
        <v>24</v>
      </c>
      <c r="J608" s="29"/>
      <c r="K608" s="1103">
        <f t="shared" si="71"/>
        <v>0</v>
      </c>
      <c r="L608" s="157"/>
      <c r="M608" s="1029"/>
    </row>
    <row r="609" spans="1:13" ht="15.75">
      <c r="A609" s="157" t="str">
        <f>IF(J609&gt;0,COUNT($J$4:J609),"")</f>
        <v/>
      </c>
      <c r="B609" s="244"/>
      <c r="C609" s="252"/>
      <c r="D609" s="288"/>
      <c r="E609" s="289" t="str">
        <f>IFERROR(VLOOKUP(C609,'Consolidated Master Sheet'!B:D,3,0),"")</f>
        <v/>
      </c>
      <c r="F609" s="1456">
        <f t="shared" si="67"/>
        <v>0</v>
      </c>
      <c r="G609" s="1708">
        <f t="shared" si="68"/>
        <v>0</v>
      </c>
      <c r="H609" s="290" t="str">
        <f>IFERROR(VLOOKUP(C609,'Consolidated Master Sheet'!B:H,6,0),"")</f>
        <v/>
      </c>
      <c r="I609" s="290" t="str">
        <f>IFERROR(VLOOKUP(C609,'Consolidated Master Sheet'!B:H,7,0),"")</f>
        <v/>
      </c>
      <c r="J609" s="30"/>
      <c r="K609" s="1107"/>
      <c r="L609" s="157"/>
      <c r="M609" s="1029"/>
    </row>
    <row r="610" spans="1:13" ht="15.75">
      <c r="A610" s="157" t="str">
        <f>IF(J610&gt;0,COUNT($J$4:J610),"")</f>
        <v/>
      </c>
      <c r="B610" s="244"/>
      <c r="C610" s="231" t="s">
        <v>1703</v>
      </c>
      <c r="D610" s="232" t="s">
        <v>5901</v>
      </c>
      <c r="E610" s="233">
        <f>IFERROR(VLOOKUP(C610,'Consolidated Master Sheet'!B:D,3,0),"")</f>
        <v>435.81</v>
      </c>
      <c r="F610" s="152">
        <f t="shared" si="67"/>
        <v>0</v>
      </c>
      <c r="G610" s="1020">
        <f t="shared" si="68"/>
        <v>0</v>
      </c>
      <c r="H610" s="234">
        <f>IFERROR(VLOOKUP(C610,'Consolidated Master Sheet'!B:H,6,0),"")</f>
        <v>8</v>
      </c>
      <c r="I610" s="234">
        <f>IFERROR(VLOOKUP(C610,'Consolidated Master Sheet'!B:H,7,0),"")</f>
        <v>32</v>
      </c>
      <c r="J610" s="28"/>
      <c r="K610" s="1102">
        <f t="shared" ref="K610:K613" si="72">IFERROR(J610*G610,0)</f>
        <v>0</v>
      </c>
      <c r="L610" s="157"/>
      <c r="M610" s="1029"/>
    </row>
    <row r="611" spans="1:13" ht="15.75">
      <c r="A611" s="157" t="str">
        <f>IF(J611&gt;0,COUNT($J$4:J611),"")</f>
        <v/>
      </c>
      <c r="B611" s="244"/>
      <c r="C611" s="231" t="s">
        <v>1704</v>
      </c>
      <c r="D611" s="232" t="s">
        <v>5902</v>
      </c>
      <c r="E611" s="262">
        <f>IFERROR(VLOOKUP(C611,'Consolidated Master Sheet'!B:D,3,0),"")</f>
        <v>576.47</v>
      </c>
      <c r="F611" s="152">
        <f t="shared" si="67"/>
        <v>0</v>
      </c>
      <c r="G611" s="1020">
        <f t="shared" si="68"/>
        <v>0</v>
      </c>
      <c r="H611" s="234">
        <f>IFERROR(VLOOKUP(C611,'Consolidated Master Sheet'!B:H,6,0),"")</f>
        <v>8</v>
      </c>
      <c r="I611" s="234">
        <f>IFERROR(VLOOKUP(C611,'Consolidated Master Sheet'!B:H,7,0),"")</f>
        <v>16</v>
      </c>
      <c r="J611" s="28"/>
      <c r="K611" s="1102">
        <f t="shared" si="72"/>
        <v>0</v>
      </c>
      <c r="L611" s="157"/>
      <c r="M611" s="1029"/>
    </row>
    <row r="612" spans="1:13" ht="15.75">
      <c r="A612" s="157" t="str">
        <f>IF(J612&gt;0,COUNT($J$4:J612),"")</f>
        <v/>
      </c>
      <c r="B612" s="244"/>
      <c r="C612" s="231" t="s">
        <v>1705</v>
      </c>
      <c r="D612" s="232" t="s">
        <v>5903</v>
      </c>
      <c r="E612" s="262">
        <f>IFERROR(VLOOKUP(C612,'Consolidated Master Sheet'!B:D,3,0),"")</f>
        <v>576.47</v>
      </c>
      <c r="F612" s="152">
        <f t="shared" si="67"/>
        <v>0</v>
      </c>
      <c r="G612" s="1020">
        <f t="shared" si="68"/>
        <v>0</v>
      </c>
      <c r="H612" s="234">
        <f>IFERROR(VLOOKUP(C612,'Consolidated Master Sheet'!B:H,6,0),"")</f>
        <v>1</v>
      </c>
      <c r="I612" s="234">
        <f>IFERROR(VLOOKUP(C612,'Consolidated Master Sheet'!B:H,7,0),"")</f>
        <v>32</v>
      </c>
      <c r="J612" s="28"/>
      <c r="K612" s="1102">
        <f t="shared" si="72"/>
        <v>0</v>
      </c>
      <c r="L612" s="157"/>
      <c r="M612" s="1029"/>
    </row>
    <row r="613" spans="1:13" ht="15.75">
      <c r="A613" s="157" t="str">
        <f>IF(J613&gt;0,COUNT($J$4:J613),"")</f>
        <v/>
      </c>
      <c r="B613" s="244"/>
      <c r="C613" s="235" t="s">
        <v>1706</v>
      </c>
      <c r="D613" s="194" t="s">
        <v>5904</v>
      </c>
      <c r="E613" s="236">
        <f>IFERROR(VLOOKUP(C613,'Consolidated Master Sheet'!B:D,3,0),"")</f>
        <v>293.73</v>
      </c>
      <c r="F613" s="153">
        <f t="shared" si="67"/>
        <v>0</v>
      </c>
      <c r="G613" s="1028">
        <f t="shared" si="68"/>
        <v>0</v>
      </c>
      <c r="H613" s="237">
        <f>IFERROR(VLOOKUP(C613,'Consolidated Master Sheet'!B:H,6,0),"")</f>
        <v>10</v>
      </c>
      <c r="I613" s="237">
        <f>IFERROR(VLOOKUP(C613,'Consolidated Master Sheet'!B:H,7,0),"")</f>
        <v>10</v>
      </c>
      <c r="J613" s="29"/>
      <c r="K613" s="1103">
        <f t="shared" si="72"/>
        <v>0</v>
      </c>
      <c r="L613" s="157"/>
      <c r="M613" s="1029"/>
    </row>
    <row r="614" spans="1:13" ht="15.75">
      <c r="A614" s="157" t="str">
        <f>IF(J614&gt;0,COUNT($J$4:J614),"")</f>
        <v/>
      </c>
      <c r="B614" s="244"/>
      <c r="C614" s="252"/>
      <c r="D614" s="288"/>
      <c r="E614" s="289" t="str">
        <f>IFERROR(VLOOKUP(C614,'Consolidated Master Sheet'!B:D,3,0),"")</f>
        <v/>
      </c>
      <c r="F614" s="1456">
        <f t="shared" si="67"/>
        <v>0</v>
      </c>
      <c r="G614" s="1708">
        <f t="shared" si="68"/>
        <v>0</v>
      </c>
      <c r="H614" s="290" t="str">
        <f>IFERROR(VLOOKUP(C614,'Consolidated Master Sheet'!B:H,6,0),"")</f>
        <v/>
      </c>
      <c r="I614" s="290" t="str">
        <f>IFERROR(VLOOKUP(C614,'Consolidated Master Sheet'!B:H,7,0),"")</f>
        <v/>
      </c>
      <c r="J614" s="30"/>
      <c r="K614" s="1107"/>
      <c r="L614" s="157"/>
      <c r="M614" s="1029"/>
    </row>
    <row r="615" spans="1:13" ht="15.75">
      <c r="A615" s="157" t="str">
        <f>IF(J615&gt;0,COUNT($J$4:J615),"")</f>
        <v/>
      </c>
      <c r="B615" s="244"/>
      <c r="C615" s="231" t="s">
        <v>1707</v>
      </c>
      <c r="D615" s="232" t="s">
        <v>5905</v>
      </c>
      <c r="E615" s="233">
        <f>IFERROR(VLOOKUP(C615,'Consolidated Master Sheet'!B:D,3,0),"")</f>
        <v>353.67</v>
      </c>
      <c r="F615" s="152">
        <f t="shared" si="67"/>
        <v>0</v>
      </c>
      <c r="G615" s="1020">
        <f t="shared" si="68"/>
        <v>0</v>
      </c>
      <c r="H615" s="234">
        <f>IFERROR(VLOOKUP(C615,'Consolidated Master Sheet'!B:H,6,0),"")</f>
        <v>5</v>
      </c>
      <c r="I615" s="234">
        <f>IFERROR(VLOOKUP(C615,'Consolidated Master Sheet'!B:H,7,0),"")</f>
        <v>20</v>
      </c>
      <c r="J615" s="28"/>
      <c r="K615" s="1102">
        <f t="shared" ref="K615:K621" si="73">IFERROR(J615*G615,0)</f>
        <v>0</v>
      </c>
      <c r="L615" s="157"/>
      <c r="M615" s="1029"/>
    </row>
    <row r="616" spans="1:13" ht="15.75">
      <c r="A616" s="157" t="str">
        <f>IF(J616&gt;0,COUNT($J$4:J616),"")</f>
        <v/>
      </c>
      <c r="B616" s="244"/>
      <c r="C616" s="231" t="s">
        <v>1708</v>
      </c>
      <c r="D616" s="232" t="s">
        <v>5906</v>
      </c>
      <c r="E616" s="233">
        <f>IFERROR(VLOOKUP(C616,'Consolidated Master Sheet'!B:D,3,0),"")</f>
        <v>353.67</v>
      </c>
      <c r="F616" s="152">
        <f t="shared" si="67"/>
        <v>0</v>
      </c>
      <c r="G616" s="1020">
        <f t="shared" si="68"/>
        <v>0</v>
      </c>
      <c r="H616" s="234">
        <f>IFERROR(VLOOKUP(C616,'Consolidated Master Sheet'!B:H,6,0),"")</f>
        <v>5</v>
      </c>
      <c r="I616" s="234">
        <f>IFERROR(VLOOKUP(C616,'Consolidated Master Sheet'!B:H,7,0),"")</f>
        <v>20</v>
      </c>
      <c r="J616" s="28"/>
      <c r="K616" s="1102">
        <f t="shared" si="73"/>
        <v>0</v>
      </c>
      <c r="L616" s="157"/>
      <c r="M616" s="1029"/>
    </row>
    <row r="617" spans="1:13" ht="15.75">
      <c r="A617" s="157" t="str">
        <f>IF(J617&gt;0,COUNT($J$4:J617),"")</f>
        <v/>
      </c>
      <c r="B617" s="244"/>
      <c r="C617" s="231" t="s">
        <v>1709</v>
      </c>
      <c r="D617" s="232" t="s">
        <v>5907</v>
      </c>
      <c r="E617" s="233">
        <f>IFERROR(VLOOKUP(C617,'Consolidated Master Sheet'!B:D,3,0),"")</f>
        <v>353.67</v>
      </c>
      <c r="F617" s="152">
        <f t="shared" si="67"/>
        <v>0</v>
      </c>
      <c r="G617" s="1020">
        <f t="shared" si="68"/>
        <v>0</v>
      </c>
      <c r="H617" s="234">
        <f>IFERROR(VLOOKUP(C617,'Consolidated Master Sheet'!B:H,6,0),"")</f>
        <v>5</v>
      </c>
      <c r="I617" s="234">
        <f>IFERROR(VLOOKUP(C617,'Consolidated Master Sheet'!B:H,7,0),"")</f>
        <v>20</v>
      </c>
      <c r="J617" s="28"/>
      <c r="K617" s="1102">
        <f t="shared" si="73"/>
        <v>0</v>
      </c>
      <c r="L617" s="157"/>
      <c r="M617" s="1029"/>
    </row>
    <row r="618" spans="1:13" ht="15.75">
      <c r="A618" s="157" t="str">
        <f>IF(J618&gt;0,COUNT($J$4:J618),"")</f>
        <v/>
      </c>
      <c r="B618" s="244"/>
      <c r="C618" s="231" t="s">
        <v>1710</v>
      </c>
      <c r="D618" s="232" t="s">
        <v>5908</v>
      </c>
      <c r="E618" s="233">
        <f>IFERROR(VLOOKUP(C618,'Consolidated Master Sheet'!B:D,3,0),"")</f>
        <v>311.98</v>
      </c>
      <c r="F618" s="152">
        <f t="shared" si="67"/>
        <v>0</v>
      </c>
      <c r="G618" s="1020">
        <f t="shared" si="68"/>
        <v>0</v>
      </c>
      <c r="H618" s="234">
        <f>IFERROR(VLOOKUP(C618,'Consolidated Master Sheet'!B:H,6,0),"")</f>
        <v>5</v>
      </c>
      <c r="I618" s="234">
        <f>IFERROR(VLOOKUP(C618,'Consolidated Master Sheet'!B:H,7,0),"")</f>
        <v>10</v>
      </c>
      <c r="J618" s="28"/>
      <c r="K618" s="1102">
        <f t="shared" si="73"/>
        <v>0</v>
      </c>
      <c r="L618" s="157"/>
      <c r="M618" s="1029"/>
    </row>
    <row r="619" spans="1:13" ht="15.75">
      <c r="A619" s="157" t="str">
        <f>IF(J619&gt;0,COUNT($J$4:J619),"")</f>
        <v/>
      </c>
      <c r="B619" s="244"/>
      <c r="C619" s="231" t="s">
        <v>1711</v>
      </c>
      <c r="D619" s="232" t="s">
        <v>5909</v>
      </c>
      <c r="E619" s="233">
        <f>IFERROR(VLOOKUP(C619,'Consolidated Master Sheet'!B:D,3,0),"")</f>
        <v>353.65</v>
      </c>
      <c r="F619" s="152">
        <f t="shared" si="67"/>
        <v>0</v>
      </c>
      <c r="G619" s="1020">
        <f t="shared" si="68"/>
        <v>0</v>
      </c>
      <c r="H619" s="234">
        <f>IFERROR(VLOOKUP(C619,'Consolidated Master Sheet'!B:H,6,0),"")</f>
        <v>5</v>
      </c>
      <c r="I619" s="234">
        <f>IFERROR(VLOOKUP(C619,'Consolidated Master Sheet'!B:H,7,0),"")</f>
        <v>20</v>
      </c>
      <c r="J619" s="28"/>
      <c r="K619" s="1102">
        <f t="shared" si="73"/>
        <v>0</v>
      </c>
      <c r="L619" s="157"/>
      <c r="M619" s="1029"/>
    </row>
    <row r="620" spans="1:13" ht="15.75">
      <c r="A620" s="157" t="str">
        <f>IF(J620&gt;0,COUNT($J$4:J620),"")</f>
        <v/>
      </c>
      <c r="B620" s="244"/>
      <c r="C620" s="231" t="s">
        <v>1712</v>
      </c>
      <c r="D620" s="232" t="s">
        <v>5910</v>
      </c>
      <c r="E620" s="233">
        <f>IFERROR(VLOOKUP(C620,'Consolidated Master Sheet'!B:D,3,0),"")</f>
        <v>330.23</v>
      </c>
      <c r="F620" s="152">
        <f t="shared" si="67"/>
        <v>0</v>
      </c>
      <c r="G620" s="1020">
        <f t="shared" si="68"/>
        <v>0</v>
      </c>
      <c r="H620" s="234">
        <f>IFERROR(VLOOKUP(C620,'Consolidated Master Sheet'!B:H,6,0),"")</f>
        <v>5</v>
      </c>
      <c r="I620" s="234">
        <f>IFERROR(VLOOKUP(C620,'Consolidated Master Sheet'!B:H,7,0),"")</f>
        <v>10</v>
      </c>
      <c r="J620" s="28"/>
      <c r="K620" s="1102">
        <f t="shared" si="73"/>
        <v>0</v>
      </c>
      <c r="L620" s="157"/>
      <c r="M620" s="1029"/>
    </row>
    <row r="621" spans="1:13" ht="15.75">
      <c r="A621" s="157" t="str">
        <f>IF(J621&gt;0,COUNT($J$4:J621),"")</f>
        <v/>
      </c>
      <c r="B621" s="244"/>
      <c r="C621" s="235" t="s">
        <v>1713</v>
      </c>
      <c r="D621" s="194" t="s">
        <v>5911</v>
      </c>
      <c r="E621" s="236">
        <f>IFERROR(VLOOKUP(C621,'Consolidated Master Sheet'!B:D,3,0),"")</f>
        <v>512.23</v>
      </c>
      <c r="F621" s="153">
        <f t="shared" si="67"/>
        <v>0</v>
      </c>
      <c r="G621" s="1028">
        <f t="shared" si="68"/>
        <v>0</v>
      </c>
      <c r="H621" s="237">
        <f>IFERROR(VLOOKUP(C621,'Consolidated Master Sheet'!B:H,6,0),"")</f>
        <v>1</v>
      </c>
      <c r="I621" s="237">
        <f>IFERROR(VLOOKUP(C621,'Consolidated Master Sheet'!B:H,7,0),"")</f>
        <v>20</v>
      </c>
      <c r="J621" s="29"/>
      <c r="K621" s="1103">
        <f t="shared" si="73"/>
        <v>0</v>
      </c>
      <c r="L621" s="157"/>
      <c r="M621" s="1029"/>
    </row>
    <row r="622" spans="1:13" ht="15.75">
      <c r="A622" s="157" t="str">
        <f>IF(J622&gt;0,COUNT($J$4:J622),"")</f>
        <v/>
      </c>
      <c r="B622" s="244"/>
      <c r="C622" s="252"/>
      <c r="D622" s="288"/>
      <c r="E622" s="289" t="str">
        <f>IFERROR(VLOOKUP(C622,'Consolidated Master Sheet'!B:D,3,0),"")</f>
        <v/>
      </c>
      <c r="F622" s="1456">
        <f t="shared" si="67"/>
        <v>0</v>
      </c>
      <c r="G622" s="1708">
        <f t="shared" si="68"/>
        <v>0</v>
      </c>
      <c r="H622" s="290" t="str">
        <f>IFERROR(VLOOKUP(C622,'Consolidated Master Sheet'!B:H,6,0),"")</f>
        <v/>
      </c>
      <c r="I622" s="290" t="str">
        <f>IFERROR(VLOOKUP(C622,'Consolidated Master Sheet'!B:H,7,0),"")</f>
        <v/>
      </c>
      <c r="J622" s="30"/>
      <c r="K622" s="1107"/>
      <c r="L622" s="157"/>
      <c r="M622" s="1029"/>
    </row>
    <row r="623" spans="1:13" ht="15.75">
      <c r="A623" s="157" t="str">
        <f>IF(J623&gt;0,COUNT($J$4:J623),"")</f>
        <v/>
      </c>
      <c r="B623" s="244"/>
      <c r="C623" s="235" t="s">
        <v>1714</v>
      </c>
      <c r="D623" s="194" t="s">
        <v>5912</v>
      </c>
      <c r="E623" s="236">
        <f>IFERROR(VLOOKUP(C623,'Consolidated Master Sheet'!B:D,3,0),"")</f>
        <v>580.75</v>
      </c>
      <c r="F623" s="153">
        <f t="shared" si="67"/>
        <v>0</v>
      </c>
      <c r="G623" s="1028">
        <f t="shared" si="68"/>
        <v>0</v>
      </c>
      <c r="H623" s="237">
        <f>IFERROR(VLOOKUP(C623,'Consolidated Master Sheet'!B:H,6,0),"")</f>
        <v>4</v>
      </c>
      <c r="I623" s="237">
        <f>IFERROR(VLOOKUP(C623,'Consolidated Master Sheet'!B:H,7,0),"")</f>
        <v>4</v>
      </c>
      <c r="J623" s="29"/>
      <c r="K623" s="1103">
        <f>IFERROR(J623*G623,0)</f>
        <v>0</v>
      </c>
      <c r="L623" s="157"/>
      <c r="M623" s="1029"/>
    </row>
    <row r="624" spans="1:13" ht="15.75">
      <c r="A624" s="157" t="str">
        <f>IF(J624&gt;0,COUNT($J$4:J624),"")</f>
        <v/>
      </c>
      <c r="B624" s="244"/>
      <c r="C624" s="252"/>
      <c r="D624" s="288"/>
      <c r="E624" s="289" t="str">
        <f>IFERROR(VLOOKUP(C624,'Consolidated Master Sheet'!B:D,3,0),"")</f>
        <v/>
      </c>
      <c r="F624" s="1456">
        <f t="shared" si="67"/>
        <v>0</v>
      </c>
      <c r="G624" s="1708">
        <f t="shared" si="68"/>
        <v>0</v>
      </c>
      <c r="H624" s="290" t="str">
        <f>IFERROR(VLOOKUP(C624,'Consolidated Master Sheet'!B:H,6,0),"")</f>
        <v/>
      </c>
      <c r="I624" s="290" t="str">
        <f>IFERROR(VLOOKUP(C624,'Consolidated Master Sheet'!B:H,7,0),"")</f>
        <v/>
      </c>
      <c r="J624" s="30"/>
      <c r="K624" s="1107"/>
      <c r="L624" s="157"/>
      <c r="M624" s="1029"/>
    </row>
    <row r="625" spans="1:13" ht="15.75">
      <c r="A625" s="157" t="str">
        <f>IF(J625&gt;0,COUNT($J$4:J625),"")</f>
        <v/>
      </c>
      <c r="B625" s="244"/>
      <c r="C625" s="231" t="s">
        <v>1715</v>
      </c>
      <c r="D625" s="232" t="s">
        <v>5913</v>
      </c>
      <c r="E625" s="233">
        <f>IFERROR(VLOOKUP(C625,'Consolidated Master Sheet'!B:D,3,0),"")</f>
        <v>692.89</v>
      </c>
      <c r="F625" s="152">
        <f t="shared" si="67"/>
        <v>0</v>
      </c>
      <c r="G625" s="1020">
        <f t="shared" si="68"/>
        <v>0</v>
      </c>
      <c r="H625" s="234">
        <f>IFERROR(VLOOKUP(C625,'Consolidated Master Sheet'!B:H,6,0),"")</f>
        <v>2</v>
      </c>
      <c r="I625" s="234">
        <f>IFERROR(VLOOKUP(C625,'Consolidated Master Sheet'!B:H,7,0),"")</f>
        <v>4</v>
      </c>
      <c r="J625" s="28"/>
      <c r="K625" s="1102">
        <f t="shared" ref="K625:K626" si="74">IFERROR(J625*G625,0)</f>
        <v>0</v>
      </c>
      <c r="L625" s="157"/>
      <c r="M625" s="1029"/>
    </row>
    <row r="626" spans="1:13" ht="15.75">
      <c r="A626" s="157" t="str">
        <f>IF(J626&gt;0,COUNT($J$4:J626),"")</f>
        <v/>
      </c>
      <c r="B626" s="244"/>
      <c r="C626" s="231" t="s">
        <v>1716</v>
      </c>
      <c r="D626" s="232" t="s">
        <v>5914</v>
      </c>
      <c r="E626" s="233">
        <f>IFERROR(VLOOKUP(C626,'Consolidated Master Sheet'!B:D,3,0),"")</f>
        <v>849.49</v>
      </c>
      <c r="F626" s="152">
        <f t="shared" si="67"/>
        <v>0</v>
      </c>
      <c r="G626" s="1020">
        <f t="shared" si="68"/>
        <v>0</v>
      </c>
      <c r="H626" s="234">
        <f>IFERROR(VLOOKUP(C626,'Consolidated Master Sheet'!B:H,6,0),"")</f>
        <v>2</v>
      </c>
      <c r="I626" s="234">
        <f>IFERROR(VLOOKUP(C626,'Consolidated Master Sheet'!B:H,7,0),"")</f>
        <v>4</v>
      </c>
      <c r="J626" s="28"/>
      <c r="K626" s="1102">
        <f t="shared" si="74"/>
        <v>0</v>
      </c>
      <c r="L626" s="157"/>
      <c r="M626" s="1029"/>
    </row>
    <row r="627" spans="1:13" ht="15.75">
      <c r="A627" s="157" t="str">
        <f>IF(J627&gt;0,COUNT($J$4:J627),"")</f>
        <v/>
      </c>
      <c r="B627" s="239"/>
      <c r="C627" s="240"/>
      <c r="D627" s="241" t="s">
        <v>107</v>
      </c>
      <c r="E627" s="242" t="str">
        <f>IFERROR(VLOOKUP(C627,'Consolidated Master Sheet'!B:D,3,0),"")</f>
        <v/>
      </c>
      <c r="F627" s="1458">
        <f t="shared" si="67"/>
        <v>0</v>
      </c>
      <c r="G627" s="1706">
        <f t="shared" si="68"/>
        <v>0</v>
      </c>
      <c r="H627" s="243" t="str">
        <f>IFERROR(VLOOKUP(C627,'Consolidated Master Sheet'!B:H,6,0),"")</f>
        <v/>
      </c>
      <c r="I627" s="243" t="str">
        <f>IFERROR(VLOOKUP(C627,'Consolidated Master Sheet'!B:H,7,0),"")</f>
        <v/>
      </c>
      <c r="J627" s="102"/>
      <c r="K627" s="1105"/>
      <c r="L627" s="157"/>
      <c r="M627" s="1029"/>
    </row>
    <row r="628" spans="1:13" ht="15.75">
      <c r="A628" s="157" t="str">
        <f>IF(J628&gt;0,COUNT($J$4:J628),"")</f>
        <v/>
      </c>
      <c r="B628" s="244"/>
      <c r="C628" s="231" t="s">
        <v>1717</v>
      </c>
      <c r="D628" s="232" t="s">
        <v>5915</v>
      </c>
      <c r="E628" s="233">
        <f>IFERROR(VLOOKUP(C628,'Consolidated Master Sheet'!B:D,3,0),"")</f>
        <v>36.950000000000003</v>
      </c>
      <c r="F628" s="152">
        <f t="shared" si="67"/>
        <v>0</v>
      </c>
      <c r="G628" s="1017">
        <f t="shared" si="68"/>
        <v>0</v>
      </c>
      <c r="H628" s="234">
        <f>IFERROR(VLOOKUP(C628,'Consolidated Master Sheet'!B:H,6,0),"")</f>
        <v>50</v>
      </c>
      <c r="I628" s="234">
        <f>IFERROR(VLOOKUP(C628,'Consolidated Master Sheet'!B:H,7,0),"")</f>
        <v>600</v>
      </c>
      <c r="J628" s="28"/>
      <c r="K628" s="1104">
        <f t="shared" ref="K628:K635" si="75">IFERROR(J628*G628,0)</f>
        <v>0</v>
      </c>
      <c r="L628" s="157"/>
      <c r="M628" s="1029"/>
    </row>
    <row r="629" spans="1:13" ht="15.75">
      <c r="A629" s="157" t="str">
        <f>IF(J629&gt;0,COUNT($J$4:J629),"")</f>
        <v/>
      </c>
      <c r="B629" s="244"/>
      <c r="C629" s="231" t="s">
        <v>1718</v>
      </c>
      <c r="D629" s="232" t="s">
        <v>5916</v>
      </c>
      <c r="E629" s="233">
        <f>IFERROR(VLOOKUP(C629,'Consolidated Master Sheet'!B:D,3,0),"")</f>
        <v>32.94</v>
      </c>
      <c r="F629" s="152">
        <f t="shared" si="67"/>
        <v>0</v>
      </c>
      <c r="G629" s="1017">
        <f t="shared" si="68"/>
        <v>0</v>
      </c>
      <c r="H629" s="234">
        <f>IFERROR(VLOOKUP(C629,'Consolidated Master Sheet'!B:H,6,0),"")</f>
        <v>30</v>
      </c>
      <c r="I629" s="234">
        <f>IFERROR(VLOOKUP(C629,'Consolidated Master Sheet'!B:H,7,0),"")</f>
        <v>360</v>
      </c>
      <c r="J629" s="28"/>
      <c r="K629" s="1104">
        <f t="shared" si="75"/>
        <v>0</v>
      </c>
      <c r="L629" s="157"/>
      <c r="M629" s="1029"/>
    </row>
    <row r="630" spans="1:13" ht="15.75">
      <c r="A630" s="157" t="str">
        <f>IF(J630&gt;0,COUNT($J$4:J630),"")</f>
        <v/>
      </c>
      <c r="B630" s="244"/>
      <c r="C630" s="231" t="s">
        <v>1719</v>
      </c>
      <c r="D630" s="232" t="s">
        <v>5917</v>
      </c>
      <c r="E630" s="233">
        <f>IFERROR(VLOOKUP(C630,'Consolidated Master Sheet'!B:D,3,0),"")</f>
        <v>32.869999999999997</v>
      </c>
      <c r="F630" s="152">
        <f t="shared" si="67"/>
        <v>0</v>
      </c>
      <c r="G630" s="1017">
        <f t="shared" si="68"/>
        <v>0</v>
      </c>
      <c r="H630" s="234">
        <f>IFERROR(VLOOKUP(C630,'Consolidated Master Sheet'!B:H,6,0),"")</f>
        <v>50</v>
      </c>
      <c r="I630" s="234">
        <f>IFERROR(VLOOKUP(C630,'Consolidated Master Sheet'!B:H,7,0),"")</f>
        <v>300</v>
      </c>
      <c r="J630" s="28"/>
      <c r="K630" s="1104">
        <f t="shared" si="75"/>
        <v>0</v>
      </c>
      <c r="L630" s="157"/>
      <c r="M630" s="1029"/>
    </row>
    <row r="631" spans="1:13" ht="15.75">
      <c r="A631" s="157" t="str">
        <f>IF(J631&gt;0,COUNT($J$4:J631),"")</f>
        <v/>
      </c>
      <c r="B631" s="244"/>
      <c r="C631" s="231" t="s">
        <v>1720</v>
      </c>
      <c r="D631" s="232" t="s">
        <v>5918</v>
      </c>
      <c r="E631" s="233">
        <f>IFERROR(VLOOKUP(C631,'Consolidated Master Sheet'!B:D,3,0),"")</f>
        <v>25.21</v>
      </c>
      <c r="F631" s="152">
        <f t="shared" si="67"/>
        <v>0</v>
      </c>
      <c r="G631" s="1017">
        <f t="shared" si="68"/>
        <v>0</v>
      </c>
      <c r="H631" s="234">
        <f>IFERROR(VLOOKUP(C631,'Consolidated Master Sheet'!B:H,6,0),"")</f>
        <v>50</v>
      </c>
      <c r="I631" s="234">
        <f>IFERROR(VLOOKUP(C631,'Consolidated Master Sheet'!B:H,7,0),"")</f>
        <v>200</v>
      </c>
      <c r="J631" s="28"/>
      <c r="K631" s="1104">
        <f t="shared" si="75"/>
        <v>0</v>
      </c>
      <c r="L631" s="157"/>
      <c r="M631" s="1029"/>
    </row>
    <row r="632" spans="1:13" ht="15.75">
      <c r="A632" s="157" t="str">
        <f>IF(J632&gt;0,COUNT($J$4:J632),"")</f>
        <v/>
      </c>
      <c r="B632"/>
      <c r="C632" s="231" t="s">
        <v>1721</v>
      </c>
      <c r="D632" s="232" t="s">
        <v>5919</v>
      </c>
      <c r="E632" s="233">
        <f>IFERROR(VLOOKUP(C632,'Consolidated Master Sheet'!B:D,3,0),"")</f>
        <v>35.270000000000003</v>
      </c>
      <c r="F632" s="152">
        <f t="shared" si="67"/>
        <v>0</v>
      </c>
      <c r="G632" s="1017">
        <f t="shared" si="68"/>
        <v>0</v>
      </c>
      <c r="H632" s="234">
        <f>IFERROR(VLOOKUP(C632,'Consolidated Master Sheet'!B:H,6,0),"")</f>
        <v>40</v>
      </c>
      <c r="I632" s="234">
        <f>IFERROR(VLOOKUP(C632,'Consolidated Master Sheet'!B:H,7,0),"")</f>
        <v>120</v>
      </c>
      <c r="J632" s="28"/>
      <c r="K632" s="1104">
        <f t="shared" si="75"/>
        <v>0</v>
      </c>
      <c r="L632" s="157"/>
      <c r="M632" s="1029"/>
    </row>
    <row r="633" spans="1:13" ht="15.75">
      <c r="A633" s="157" t="str">
        <f>IF(J633&gt;0,COUNT($J$4:J633),"")</f>
        <v/>
      </c>
      <c r="B633" s="244"/>
      <c r="C633" s="231" t="s">
        <v>1722</v>
      </c>
      <c r="D633" s="232" t="s">
        <v>5920</v>
      </c>
      <c r="E633" s="233">
        <f>IFERROR(VLOOKUP(C633,'Consolidated Master Sheet'!B:D,3,0),"")</f>
        <v>40.49</v>
      </c>
      <c r="F633" s="152">
        <f t="shared" si="67"/>
        <v>0</v>
      </c>
      <c r="G633" s="1017">
        <f t="shared" si="68"/>
        <v>0</v>
      </c>
      <c r="H633" s="234">
        <f>IFERROR(VLOOKUP(C633,'Consolidated Master Sheet'!B:H,6,0),"")</f>
        <v>20</v>
      </c>
      <c r="I633" s="234">
        <f>IFERROR(VLOOKUP(C633,'Consolidated Master Sheet'!B:H,7,0),"")</f>
        <v>60</v>
      </c>
      <c r="J633" s="28"/>
      <c r="K633" s="1104">
        <f t="shared" si="75"/>
        <v>0</v>
      </c>
      <c r="L633" s="157"/>
      <c r="M633" s="1029"/>
    </row>
    <row r="634" spans="1:13" ht="15.75">
      <c r="A634" s="157" t="str">
        <f>IF(J634&gt;0,COUNT($J$4:J634),"")</f>
        <v/>
      </c>
      <c r="B634" s="244"/>
      <c r="C634" s="231" t="s">
        <v>1723</v>
      </c>
      <c r="D634" s="232" t="s">
        <v>5921</v>
      </c>
      <c r="E634" s="233">
        <f>IFERROR(VLOOKUP(C634,'Consolidated Master Sheet'!B:D,3,0),"")</f>
        <v>73.91</v>
      </c>
      <c r="F634" s="152">
        <f t="shared" si="67"/>
        <v>0</v>
      </c>
      <c r="G634" s="1017">
        <f t="shared" si="68"/>
        <v>0</v>
      </c>
      <c r="H634" s="234">
        <f>IFERROR(VLOOKUP(C634,'Consolidated Master Sheet'!B:H,6,0),"")</f>
        <v>20</v>
      </c>
      <c r="I634" s="234">
        <f>IFERROR(VLOOKUP(C634,'Consolidated Master Sheet'!B:H,7,0),"")</f>
        <v>40</v>
      </c>
      <c r="J634" s="28"/>
      <c r="K634" s="1104">
        <f t="shared" si="75"/>
        <v>0</v>
      </c>
      <c r="L634" s="157"/>
      <c r="M634" s="1029"/>
    </row>
    <row r="635" spans="1:13" ht="15.75">
      <c r="A635" s="157" t="str">
        <f>IF(J635&gt;0,COUNT($J$4:J635),"")</f>
        <v/>
      </c>
      <c r="B635" s="244"/>
      <c r="C635" s="231" t="s">
        <v>1724</v>
      </c>
      <c r="D635" s="232" t="s">
        <v>5922</v>
      </c>
      <c r="E635" s="233">
        <f>IFERROR(VLOOKUP(C635,'Consolidated Master Sheet'!B:D,3,0),"")</f>
        <v>88.09</v>
      </c>
      <c r="F635" s="152">
        <f t="shared" si="67"/>
        <v>0</v>
      </c>
      <c r="G635" s="1017">
        <f t="shared" si="68"/>
        <v>0</v>
      </c>
      <c r="H635" s="234">
        <f>IFERROR(VLOOKUP(C635,'Consolidated Master Sheet'!B:H,6,0),"")</f>
        <v>10</v>
      </c>
      <c r="I635" s="234">
        <f>IFERROR(VLOOKUP(C635,'Consolidated Master Sheet'!B:H,7,0),"")</f>
        <v>30</v>
      </c>
      <c r="J635" s="28"/>
      <c r="K635" s="1104">
        <f t="shared" si="75"/>
        <v>0</v>
      </c>
      <c r="L635" s="157"/>
      <c r="M635" s="1029"/>
    </row>
    <row r="636" spans="1:13" ht="15.75">
      <c r="A636" s="157" t="str">
        <f>IF(J636&gt;0,COUNT($J$4:J636),"")</f>
        <v/>
      </c>
      <c r="B636" s="244"/>
      <c r="C636" s="231" t="s">
        <v>1725</v>
      </c>
      <c r="D636" s="232" t="s">
        <v>5923</v>
      </c>
      <c r="E636" s="233">
        <f>IFERROR(VLOOKUP(C636,'Consolidated Master Sheet'!B:D,3,0),"")</f>
        <v>131.38999999999999</v>
      </c>
      <c r="F636" s="152">
        <f t="shared" si="67"/>
        <v>0</v>
      </c>
      <c r="G636" s="1017">
        <f t="shared" si="68"/>
        <v>0</v>
      </c>
      <c r="H636" s="234">
        <f>IFERROR(VLOOKUP(C636,'Consolidated Master Sheet'!B:H,6,0),"")</f>
        <v>12</v>
      </c>
      <c r="I636" s="234">
        <f>IFERROR(VLOOKUP(C636,'Consolidated Master Sheet'!B:H,7,0),"")</f>
        <v>24</v>
      </c>
      <c r="J636" s="28"/>
      <c r="K636" s="1104">
        <f t="shared" ref="K636:K641" si="76">IFERROR(J636*G636,0)</f>
        <v>0</v>
      </c>
      <c r="L636" s="157"/>
      <c r="M636" s="1029"/>
    </row>
    <row r="637" spans="1:13" ht="15.75">
      <c r="A637" s="157" t="str">
        <f>IF(J637&gt;0,COUNT($J$4:J637),"")</f>
        <v/>
      </c>
      <c r="B637" s="244"/>
      <c r="C637" s="252"/>
      <c r="D637" s="199"/>
      <c r="E637" s="253" t="str">
        <f>IFERROR(VLOOKUP(C637,'Consolidated Master Sheet'!B:D,3,0),"")</f>
        <v/>
      </c>
      <c r="F637" s="1456">
        <f t="shared" si="67"/>
        <v>0</v>
      </c>
      <c r="G637" s="1708">
        <f t="shared" si="68"/>
        <v>0</v>
      </c>
      <c r="H637" s="254" t="str">
        <f>IFERROR(VLOOKUP(C637,'Consolidated Master Sheet'!B:H,6,0),"")</f>
        <v/>
      </c>
      <c r="I637" s="254" t="str">
        <f>IFERROR(VLOOKUP(C637,'Consolidated Master Sheet'!B:H,7,0),"")</f>
        <v/>
      </c>
      <c r="J637" s="30"/>
      <c r="K637" s="1107"/>
      <c r="L637" s="157"/>
      <c r="M637" s="1029"/>
    </row>
    <row r="638" spans="1:13" ht="15.75">
      <c r="A638" s="157" t="str">
        <f>IF(J638&gt;0,COUNT($J$4:J638),"")</f>
        <v/>
      </c>
      <c r="B638" s="244"/>
      <c r="C638" s="231" t="s">
        <v>1726</v>
      </c>
      <c r="D638" s="232" t="s">
        <v>5924</v>
      </c>
      <c r="E638" s="233">
        <f>IFERROR(VLOOKUP(C638,'Consolidated Master Sheet'!B:D,3,0),"")</f>
        <v>445.07</v>
      </c>
      <c r="F638" s="152">
        <f t="shared" si="67"/>
        <v>0</v>
      </c>
      <c r="G638" s="1017">
        <f t="shared" si="68"/>
        <v>0</v>
      </c>
      <c r="H638" s="234">
        <f>IFERROR(VLOOKUP(C638,'Consolidated Master Sheet'!B:H,6,0),"")</f>
        <v>12</v>
      </c>
      <c r="I638" s="234">
        <f>IFERROR(VLOOKUP(C638,'Consolidated Master Sheet'!B:H,7,0),"")</f>
        <v>12</v>
      </c>
      <c r="J638" s="28"/>
      <c r="K638" s="1104">
        <f t="shared" si="76"/>
        <v>0</v>
      </c>
      <c r="L638" s="157"/>
      <c r="M638" s="1029"/>
    </row>
    <row r="639" spans="1:13" ht="15.75">
      <c r="A639" s="157" t="str">
        <f>IF(J639&gt;0,COUNT($J$4:J639),"")</f>
        <v/>
      </c>
      <c r="B639" s="244"/>
      <c r="C639" s="231" t="s">
        <v>1727</v>
      </c>
      <c r="D639" s="232" t="s">
        <v>5925</v>
      </c>
      <c r="E639" s="233">
        <f>IFERROR(VLOOKUP(C639,'Consolidated Master Sheet'!B:D,3,0),"")</f>
        <v>647</v>
      </c>
      <c r="F639" s="152">
        <f t="shared" si="67"/>
        <v>0</v>
      </c>
      <c r="G639" s="1017">
        <f t="shared" si="68"/>
        <v>0</v>
      </c>
      <c r="H639" s="234">
        <f>IFERROR(VLOOKUP(C639,'Consolidated Master Sheet'!B:H,6,0),"")</f>
        <v>10</v>
      </c>
      <c r="I639" s="234">
        <f>IFERROR(VLOOKUP(C639,'Consolidated Master Sheet'!B:H,7,0),"")</f>
        <v>10</v>
      </c>
      <c r="J639" s="28"/>
      <c r="K639" s="1104">
        <f t="shared" si="76"/>
        <v>0</v>
      </c>
      <c r="L639" s="157"/>
      <c r="M639" s="1029"/>
    </row>
    <row r="640" spans="1:13" ht="15.75">
      <c r="A640" s="157" t="str">
        <f>IF(J640&gt;0,COUNT($J$4:J640),"")</f>
        <v/>
      </c>
      <c r="B640" s="244"/>
      <c r="C640" s="231" t="s">
        <v>1728</v>
      </c>
      <c r="D640" s="232" t="s">
        <v>5926</v>
      </c>
      <c r="E640" s="233">
        <f>IFERROR(VLOOKUP(C640,'Consolidated Master Sheet'!B:D,3,0),"")</f>
        <v>1084.4000000000001</v>
      </c>
      <c r="F640" s="152">
        <f t="shared" si="67"/>
        <v>0</v>
      </c>
      <c r="G640" s="1017">
        <f t="shared" si="68"/>
        <v>0</v>
      </c>
      <c r="H640" s="234">
        <f>IFERROR(VLOOKUP(C640,'Consolidated Master Sheet'!B:H,6,0),"")</f>
        <v>2</v>
      </c>
      <c r="I640" s="234">
        <f>IFERROR(VLOOKUP(C640,'Consolidated Master Sheet'!B:H,7,0),"")</f>
        <v>4</v>
      </c>
      <c r="J640" s="28"/>
      <c r="K640" s="1104">
        <f t="shared" si="76"/>
        <v>0</v>
      </c>
      <c r="L640" s="157"/>
      <c r="M640" s="1029"/>
    </row>
    <row r="641" spans="1:13" ht="15.75">
      <c r="A641" s="157" t="str">
        <f>IF(J641&gt;0,COUNT($J$4:J641),"")</f>
        <v/>
      </c>
      <c r="B641" s="244"/>
      <c r="C641" s="231" t="s">
        <v>1729</v>
      </c>
      <c r="D641" s="232" t="s">
        <v>5927</v>
      </c>
      <c r="E641" s="233">
        <f>IFERROR(VLOOKUP(C641,'Consolidated Master Sheet'!B:D,3,0),"")</f>
        <v>3799.12</v>
      </c>
      <c r="F641" s="152">
        <f t="shared" si="67"/>
        <v>0</v>
      </c>
      <c r="G641" s="1017">
        <f t="shared" si="68"/>
        <v>0</v>
      </c>
      <c r="H641" s="234">
        <f>IFERROR(VLOOKUP(C641,'Consolidated Master Sheet'!B:H,6,0),"")</f>
        <v>1</v>
      </c>
      <c r="I641" s="234">
        <f>IFERROR(VLOOKUP(C641,'Consolidated Master Sheet'!B:H,7,0),"")</f>
        <v>1</v>
      </c>
      <c r="J641" s="28"/>
      <c r="K641" s="1104">
        <f t="shared" si="76"/>
        <v>0</v>
      </c>
      <c r="L641" s="157"/>
      <c r="M641" s="1029"/>
    </row>
    <row r="642" spans="1:13" ht="15.75">
      <c r="A642" s="157" t="str">
        <f>IF(J642&gt;0,COUNT($J$4:J642),"")</f>
        <v/>
      </c>
      <c r="B642" s="239"/>
      <c r="C642" s="240"/>
      <c r="D642" s="241" t="s">
        <v>130</v>
      </c>
      <c r="E642" s="242" t="str">
        <f>IFERROR(VLOOKUP(C642,'Consolidated Master Sheet'!B:D,3,0),"")</f>
        <v/>
      </c>
      <c r="F642" s="1458">
        <f t="shared" si="67"/>
        <v>0</v>
      </c>
      <c r="G642" s="1706">
        <f t="shared" si="68"/>
        <v>0</v>
      </c>
      <c r="H642" s="243" t="str">
        <f>IFERROR(VLOOKUP(C642,'Consolidated Master Sheet'!B:H,6,0),"")</f>
        <v/>
      </c>
      <c r="I642" s="243" t="str">
        <f>IFERROR(VLOOKUP(C642,'Consolidated Master Sheet'!B:H,7,0),"")</f>
        <v/>
      </c>
      <c r="J642" s="102"/>
      <c r="K642" s="1105"/>
      <c r="L642" s="157"/>
      <c r="M642" s="1029"/>
    </row>
    <row r="643" spans="1:13" ht="15.75">
      <c r="A643" s="157" t="str">
        <f>IF(J643&gt;0,COUNT($J$4:J643),"")</f>
        <v/>
      </c>
      <c r="B643" s="244"/>
      <c r="C643" s="231" t="s">
        <v>1730</v>
      </c>
      <c r="D643" s="232" t="s">
        <v>5928</v>
      </c>
      <c r="E643" s="233">
        <f>IFERROR(VLOOKUP(C643,'Consolidated Master Sheet'!B:D,3,0),"")</f>
        <v>48.13</v>
      </c>
      <c r="F643" s="152">
        <f t="shared" si="67"/>
        <v>0</v>
      </c>
      <c r="G643" s="1017">
        <f t="shared" si="68"/>
        <v>0</v>
      </c>
      <c r="H643" s="234">
        <f>IFERROR(VLOOKUP(C643,'Consolidated Master Sheet'!B:H,6,0),"")</f>
        <v>70</v>
      </c>
      <c r="I643" s="234">
        <f>IFERROR(VLOOKUP(C643,'Consolidated Master Sheet'!B:H,7,0),"")</f>
        <v>840</v>
      </c>
      <c r="J643" s="28"/>
      <c r="K643" s="1104">
        <f t="shared" ref="K643:K653" si="77">IFERROR(J643*G643,0)</f>
        <v>0</v>
      </c>
      <c r="L643" s="157"/>
      <c r="M643" s="1029"/>
    </row>
    <row r="644" spans="1:13" ht="15.75">
      <c r="A644" s="157" t="str">
        <f>IF(J644&gt;0,COUNT($J$4:J644),"")</f>
        <v/>
      </c>
      <c r="B644" s="244"/>
      <c r="C644" s="231" t="s">
        <v>1731</v>
      </c>
      <c r="D644" s="232" t="s">
        <v>5929</v>
      </c>
      <c r="E644" s="233">
        <f>IFERROR(VLOOKUP(C644,'Consolidated Master Sheet'!B:D,3,0),"")</f>
        <v>41.36</v>
      </c>
      <c r="F644" s="152">
        <f t="shared" ref="F644:F704" si="78">IF(E644=0,"NET",$F$2)</f>
        <v>0</v>
      </c>
      <c r="G644" s="1017">
        <f t="shared" ref="G644:G704" si="79">IFERROR(ROUND(E644*F644,2),0)</f>
        <v>0</v>
      </c>
      <c r="H644" s="234">
        <f>IFERROR(VLOOKUP(C644,'Consolidated Master Sheet'!B:H,6,0),"")</f>
        <v>40</v>
      </c>
      <c r="I644" s="234">
        <f>IFERROR(VLOOKUP(C644,'Consolidated Master Sheet'!B:H,7,0),"")</f>
        <v>480</v>
      </c>
      <c r="J644" s="28"/>
      <c r="K644" s="1104">
        <f t="shared" si="77"/>
        <v>0</v>
      </c>
      <c r="L644" s="157"/>
      <c r="M644" s="1029"/>
    </row>
    <row r="645" spans="1:13" ht="15.75">
      <c r="A645" s="157" t="str">
        <f>IF(J645&gt;0,COUNT($J$4:J645),"")</f>
        <v/>
      </c>
      <c r="B645" s="244"/>
      <c r="C645" s="231" t="s">
        <v>1732</v>
      </c>
      <c r="D645" s="232" t="s">
        <v>5930</v>
      </c>
      <c r="E645" s="233">
        <f>IFERROR(VLOOKUP(C645,'Consolidated Master Sheet'!B:D,3,0),"")</f>
        <v>47.21</v>
      </c>
      <c r="F645" s="152">
        <f t="shared" si="78"/>
        <v>0</v>
      </c>
      <c r="G645" s="1017">
        <f t="shared" si="79"/>
        <v>0</v>
      </c>
      <c r="H645" s="234">
        <f>IFERROR(VLOOKUP(C645,'Consolidated Master Sheet'!B:H,6,0),"")</f>
        <v>50</v>
      </c>
      <c r="I645" s="234">
        <f>IFERROR(VLOOKUP(C645,'Consolidated Master Sheet'!B:H,7,0),"")</f>
        <v>400</v>
      </c>
      <c r="J645" s="28"/>
      <c r="K645" s="1104">
        <f t="shared" si="77"/>
        <v>0</v>
      </c>
      <c r="L645" s="157"/>
      <c r="M645" s="1029"/>
    </row>
    <row r="646" spans="1:13" ht="15.75">
      <c r="A646" s="157" t="str">
        <f>IF(J646&gt;0,COUNT($J$4:J646),"")</f>
        <v/>
      </c>
      <c r="B646" s="244"/>
      <c r="C646" s="231" t="s">
        <v>1733</v>
      </c>
      <c r="D646" s="232" t="s">
        <v>5931</v>
      </c>
      <c r="E646" s="233">
        <f>IFERROR(VLOOKUP(C646,'Consolidated Master Sheet'!B:D,3,0),"")</f>
        <v>36.479999999999997</v>
      </c>
      <c r="F646" s="152">
        <f t="shared" si="78"/>
        <v>0</v>
      </c>
      <c r="G646" s="1017">
        <f t="shared" si="79"/>
        <v>0</v>
      </c>
      <c r="H646" s="234">
        <f>IFERROR(VLOOKUP(C646,'Consolidated Master Sheet'!B:H,6,0),"")</f>
        <v>75</v>
      </c>
      <c r="I646" s="234">
        <f>IFERROR(VLOOKUP(C646,'Consolidated Master Sheet'!B:H,7,0),"")</f>
        <v>225</v>
      </c>
      <c r="J646" s="28"/>
      <c r="K646" s="1104">
        <f t="shared" si="77"/>
        <v>0</v>
      </c>
      <c r="L646" s="157"/>
      <c r="M646" s="1029"/>
    </row>
    <row r="647" spans="1:13" ht="15.75">
      <c r="A647" s="157" t="str">
        <f>IF(J647&gt;0,COUNT($J$4:J647),"")</f>
        <v/>
      </c>
      <c r="B647" s="244"/>
      <c r="C647" s="231" t="s">
        <v>1734</v>
      </c>
      <c r="D647" s="232" t="s">
        <v>5932</v>
      </c>
      <c r="E647" s="233">
        <f>IFERROR(VLOOKUP(C647,'Consolidated Master Sheet'!B:D,3,0),"")</f>
        <v>58.94</v>
      </c>
      <c r="F647" s="152">
        <f t="shared" si="78"/>
        <v>0</v>
      </c>
      <c r="G647" s="1017">
        <f t="shared" si="79"/>
        <v>0</v>
      </c>
      <c r="H647" s="234">
        <f>IFERROR(VLOOKUP(C647,'Consolidated Master Sheet'!B:H,6,0),"")</f>
        <v>40</v>
      </c>
      <c r="I647" s="234">
        <f>IFERROR(VLOOKUP(C647,'Consolidated Master Sheet'!B:H,7,0),"")</f>
        <v>120</v>
      </c>
      <c r="J647" s="28"/>
      <c r="K647" s="1104">
        <f t="shared" si="77"/>
        <v>0</v>
      </c>
      <c r="L647" s="157"/>
      <c r="M647" s="1029"/>
    </row>
    <row r="648" spans="1:13" ht="15.75">
      <c r="A648" s="157" t="str">
        <f>IF(J648&gt;0,COUNT($J$4:J648),"")</f>
        <v/>
      </c>
      <c r="B648" s="244"/>
      <c r="C648" s="231" t="s">
        <v>1735</v>
      </c>
      <c r="D648" s="232" t="s">
        <v>5933</v>
      </c>
      <c r="E648" s="233">
        <f>IFERROR(VLOOKUP(C648,'Consolidated Master Sheet'!B:D,3,0),"")</f>
        <v>72.900000000000006</v>
      </c>
      <c r="F648" s="152">
        <f t="shared" si="78"/>
        <v>0</v>
      </c>
      <c r="G648" s="1017">
        <f t="shared" si="79"/>
        <v>0</v>
      </c>
      <c r="H648" s="234">
        <f>IFERROR(VLOOKUP(C648,'Consolidated Master Sheet'!B:H,6,0),"")</f>
        <v>25</v>
      </c>
      <c r="I648" s="234">
        <f>IFERROR(VLOOKUP(C648,'Consolidated Master Sheet'!B:H,7,0),"")</f>
        <v>75</v>
      </c>
      <c r="J648" s="28"/>
      <c r="K648" s="1104">
        <f t="shared" si="77"/>
        <v>0</v>
      </c>
      <c r="L648" s="157"/>
      <c r="M648" s="1029"/>
    </row>
    <row r="649" spans="1:13" ht="15.75">
      <c r="A649" s="157" t="str">
        <f>IF(J649&gt;0,COUNT($J$4:J649),"")</f>
        <v/>
      </c>
      <c r="B649" s="244"/>
      <c r="C649" s="231" t="s">
        <v>1736</v>
      </c>
      <c r="D649" s="232" t="s">
        <v>5934</v>
      </c>
      <c r="E649" s="233">
        <f>IFERROR(VLOOKUP(C649,'Consolidated Master Sheet'!B:D,3,0),"")</f>
        <v>109.22</v>
      </c>
      <c r="F649" s="152">
        <f t="shared" si="78"/>
        <v>0</v>
      </c>
      <c r="G649" s="1017">
        <f t="shared" si="79"/>
        <v>0</v>
      </c>
      <c r="H649" s="234">
        <f>IFERROR(VLOOKUP(C649,'Consolidated Master Sheet'!B:H,6,0),"")</f>
        <v>10</v>
      </c>
      <c r="I649" s="234">
        <f>IFERROR(VLOOKUP(C649,'Consolidated Master Sheet'!B:H,7,0),"")</f>
        <v>40</v>
      </c>
      <c r="J649" s="28"/>
      <c r="K649" s="1104">
        <f t="shared" si="77"/>
        <v>0</v>
      </c>
      <c r="L649" s="157"/>
      <c r="M649" s="1029"/>
    </row>
    <row r="650" spans="1:13" ht="15.75">
      <c r="A650" s="157" t="str">
        <f>IF(J650&gt;0,COUNT($J$4:J650),"")</f>
        <v/>
      </c>
      <c r="B650" s="244"/>
      <c r="C650" s="231" t="s">
        <v>1737</v>
      </c>
      <c r="D650" s="232" t="s">
        <v>5935</v>
      </c>
      <c r="E650" s="233">
        <f>IFERROR(VLOOKUP(C650,'Consolidated Master Sheet'!B:D,3,0),"")</f>
        <v>132.25</v>
      </c>
      <c r="F650" s="152">
        <f t="shared" si="78"/>
        <v>0</v>
      </c>
      <c r="G650" s="1017">
        <f t="shared" si="79"/>
        <v>0</v>
      </c>
      <c r="H650" s="234">
        <f>IFERROR(VLOOKUP(C650,'Consolidated Master Sheet'!B:H,6,0),"")</f>
        <v>10</v>
      </c>
      <c r="I650" s="234">
        <f>IFERROR(VLOOKUP(C650,'Consolidated Master Sheet'!B:H,7,0),"")</f>
        <v>30</v>
      </c>
      <c r="J650" s="28"/>
      <c r="K650" s="1104">
        <f t="shared" si="77"/>
        <v>0</v>
      </c>
      <c r="L650" s="157"/>
      <c r="M650" s="1029"/>
    </row>
    <row r="651" spans="1:13" ht="15.75">
      <c r="A651" s="157" t="str">
        <f>IF(J651&gt;0,COUNT($J$4:J651),"")</f>
        <v/>
      </c>
      <c r="B651" s="244"/>
      <c r="C651" s="231" t="s">
        <v>1738</v>
      </c>
      <c r="D651" s="232" t="s">
        <v>5936</v>
      </c>
      <c r="E651" s="233">
        <f>IFERROR(VLOOKUP(C651,'Consolidated Master Sheet'!B:D,3,0),"")</f>
        <v>227.22</v>
      </c>
      <c r="F651" s="152">
        <f t="shared" si="78"/>
        <v>0</v>
      </c>
      <c r="G651" s="1017">
        <f t="shared" si="79"/>
        <v>0</v>
      </c>
      <c r="H651" s="234">
        <f>IFERROR(VLOOKUP(C651,'Consolidated Master Sheet'!B:H,6,0),"")</f>
        <v>12</v>
      </c>
      <c r="I651" s="234">
        <f>IFERROR(VLOOKUP(C651,'Consolidated Master Sheet'!B:H,7,0),"")</f>
        <v>24</v>
      </c>
      <c r="J651" s="28"/>
      <c r="K651" s="1104">
        <f t="shared" si="77"/>
        <v>0</v>
      </c>
      <c r="L651" s="157"/>
      <c r="M651" s="1029"/>
    </row>
    <row r="652" spans="1:13" ht="15.75">
      <c r="A652" s="157" t="str">
        <f>IF(J652&gt;0,COUNT($J$4:J652),"")</f>
        <v/>
      </c>
      <c r="B652" s="244"/>
      <c r="C652" s="231" t="s">
        <v>1739</v>
      </c>
      <c r="D652" s="232" t="s">
        <v>5937</v>
      </c>
      <c r="E652" s="233">
        <f>IFERROR(VLOOKUP(C652,'Consolidated Master Sheet'!B:D,3,0),"")</f>
        <v>534.22</v>
      </c>
      <c r="F652" s="152">
        <f t="shared" si="78"/>
        <v>0</v>
      </c>
      <c r="G652" s="1017">
        <f t="shared" si="79"/>
        <v>0</v>
      </c>
      <c r="H652" s="234">
        <f>IFERROR(VLOOKUP(C652,'Consolidated Master Sheet'!B:H,6,0),"")</f>
        <v>6</v>
      </c>
      <c r="I652" s="234">
        <f>IFERROR(VLOOKUP(C652,'Consolidated Master Sheet'!B:H,7,0),"")</f>
        <v>12</v>
      </c>
      <c r="J652" s="28"/>
      <c r="K652" s="1104">
        <f t="shared" si="77"/>
        <v>0</v>
      </c>
      <c r="L652" s="157"/>
      <c r="M652" s="1029"/>
    </row>
    <row r="653" spans="1:13" ht="15.75">
      <c r="A653" s="157" t="str">
        <f>IF(J653&gt;0,COUNT($J$4:J653),"")</f>
        <v/>
      </c>
      <c r="B653" s="244"/>
      <c r="C653" s="231" t="s">
        <v>8178</v>
      </c>
      <c r="D653" s="232" t="s">
        <v>5938</v>
      </c>
      <c r="E653" s="233">
        <f>IFERROR(VLOOKUP(C653,'Consolidated Master Sheet'!B:D,3,0),"")</f>
        <v>799.26</v>
      </c>
      <c r="F653" s="152">
        <f t="shared" si="78"/>
        <v>0</v>
      </c>
      <c r="G653" s="1017">
        <f t="shared" si="79"/>
        <v>0</v>
      </c>
      <c r="H653" s="234">
        <f>IFERROR(VLOOKUP(C653,'Consolidated Master Sheet'!B:H,6,0),"")</f>
        <v>3</v>
      </c>
      <c r="I653" s="234">
        <f>IFERROR(VLOOKUP(C653,'Consolidated Master Sheet'!B:H,7,0),"")</f>
        <v>6</v>
      </c>
      <c r="J653" s="28"/>
      <c r="K653" s="1104">
        <f t="shared" si="77"/>
        <v>0</v>
      </c>
      <c r="L653" s="157"/>
      <c r="M653" s="1029"/>
    </row>
    <row r="654" spans="1:13" ht="15.75">
      <c r="A654" s="157" t="str">
        <f>IF(J654&gt;0,COUNT($J$4:J654),"")</f>
        <v/>
      </c>
      <c r="B654" s="239"/>
      <c r="C654" s="240"/>
      <c r="D654" s="241" t="s">
        <v>146</v>
      </c>
      <c r="E654" s="242" t="str">
        <f>IFERROR(VLOOKUP(C654,'Consolidated Master Sheet'!B:D,3,0),"")</f>
        <v/>
      </c>
      <c r="F654" s="1458">
        <f t="shared" si="78"/>
        <v>0</v>
      </c>
      <c r="G654" s="1706">
        <f t="shared" si="79"/>
        <v>0</v>
      </c>
      <c r="H654" s="243" t="str">
        <f>IFERROR(VLOOKUP(C654,'Consolidated Master Sheet'!B:H,6,0),"")</f>
        <v/>
      </c>
      <c r="I654" s="243" t="str">
        <f>IFERROR(VLOOKUP(C654,'Consolidated Master Sheet'!B:H,7,0),"")</f>
        <v/>
      </c>
      <c r="J654" s="102"/>
      <c r="K654" s="1105"/>
      <c r="L654" s="157"/>
      <c r="M654" s="1029"/>
    </row>
    <row r="655" spans="1:13" ht="15.75">
      <c r="A655" s="157" t="str">
        <f>IF(J655&gt;0,COUNT($J$4:J655),"")</f>
        <v/>
      </c>
      <c r="B655" s="244"/>
      <c r="C655" s="231" t="s">
        <v>1740</v>
      </c>
      <c r="D655" s="232" t="s">
        <v>5939</v>
      </c>
      <c r="E655" s="233">
        <f>IFERROR(VLOOKUP(C655,'Consolidated Master Sheet'!B:D,3,0),"")</f>
        <v>25.79</v>
      </c>
      <c r="F655" s="152">
        <f t="shared" si="78"/>
        <v>0</v>
      </c>
      <c r="G655" s="1017">
        <f t="shared" si="79"/>
        <v>0</v>
      </c>
      <c r="H655" s="234">
        <f>IFERROR(VLOOKUP(C655,'Consolidated Master Sheet'!B:H,6,0),"")</f>
        <v>50</v>
      </c>
      <c r="I655" s="234">
        <f>IFERROR(VLOOKUP(C655,'Consolidated Master Sheet'!B:H,7,0),"")</f>
        <v>600</v>
      </c>
      <c r="J655" s="28"/>
      <c r="K655" s="1104">
        <f t="shared" ref="K655:K663" si="80">IFERROR(J655*G655,0)</f>
        <v>0</v>
      </c>
      <c r="L655" s="157"/>
      <c r="M655" s="1029"/>
    </row>
    <row r="656" spans="1:13" ht="15.75">
      <c r="A656" s="157" t="str">
        <f>IF(J656&gt;0,COUNT($J$4:J656),"")</f>
        <v/>
      </c>
      <c r="B656" s="244"/>
      <c r="C656" s="231" t="s">
        <v>1741</v>
      </c>
      <c r="D656" s="232" t="s">
        <v>5940</v>
      </c>
      <c r="E656" s="233">
        <f>IFERROR(VLOOKUP(C656,'Consolidated Master Sheet'!B:D,3,0),"")</f>
        <v>24.51</v>
      </c>
      <c r="F656" s="152">
        <f t="shared" si="78"/>
        <v>0</v>
      </c>
      <c r="G656" s="1017">
        <f t="shared" si="79"/>
        <v>0</v>
      </c>
      <c r="H656" s="234">
        <f>IFERROR(VLOOKUP(C656,'Consolidated Master Sheet'!B:H,6,0),"")</f>
        <v>35</v>
      </c>
      <c r="I656" s="234">
        <f>IFERROR(VLOOKUP(C656,'Consolidated Master Sheet'!B:H,7,0),"")</f>
        <v>420</v>
      </c>
      <c r="J656" s="28"/>
      <c r="K656" s="1104">
        <f t="shared" si="80"/>
        <v>0</v>
      </c>
      <c r="L656" s="157"/>
    </row>
    <row r="657" spans="1:13" ht="15.75">
      <c r="A657" s="157" t="str">
        <f>IF(J657&gt;0,COUNT($J$4:J657),"")</f>
        <v/>
      </c>
      <c r="B657" s="244"/>
      <c r="C657" s="231" t="s">
        <v>1742</v>
      </c>
      <c r="D657" s="232" t="s">
        <v>5941</v>
      </c>
      <c r="E657" s="233">
        <f>IFERROR(VLOOKUP(C657,'Consolidated Master Sheet'!B:D,3,0),"")</f>
        <v>24.51</v>
      </c>
      <c r="F657" s="152">
        <f t="shared" si="78"/>
        <v>0</v>
      </c>
      <c r="G657" s="1017">
        <f t="shared" si="79"/>
        <v>0</v>
      </c>
      <c r="H657" s="234">
        <f>IFERROR(VLOOKUP(C657,'Consolidated Master Sheet'!B:H,6,0),"")</f>
        <v>45</v>
      </c>
      <c r="I657" s="234">
        <f>IFERROR(VLOOKUP(C657,'Consolidated Master Sheet'!B:H,7,0),"")</f>
        <v>360</v>
      </c>
      <c r="J657" s="28"/>
      <c r="K657" s="1104">
        <f t="shared" si="80"/>
        <v>0</v>
      </c>
      <c r="L657" s="157"/>
      <c r="M657" s="1029"/>
    </row>
    <row r="658" spans="1:13" ht="15.75">
      <c r="A658" s="157" t="str">
        <f>IF(J658&gt;0,COUNT($J$4:J658),"")</f>
        <v/>
      </c>
      <c r="B658" s="244"/>
      <c r="C658" s="231" t="s">
        <v>1743</v>
      </c>
      <c r="D658" s="232" t="s">
        <v>5942</v>
      </c>
      <c r="E658" s="233">
        <f>IFERROR(VLOOKUP(C658,'Consolidated Master Sheet'!B:D,3,0),"")</f>
        <v>16.239999999999998</v>
      </c>
      <c r="F658" s="152">
        <f t="shared" si="78"/>
        <v>0</v>
      </c>
      <c r="G658" s="1017">
        <f t="shared" si="79"/>
        <v>0</v>
      </c>
      <c r="H658" s="234">
        <f>IFERROR(VLOOKUP(C658,'Consolidated Master Sheet'!B:H,6,0),"")</f>
        <v>50</v>
      </c>
      <c r="I658" s="234">
        <f>IFERROR(VLOOKUP(C658,'Consolidated Master Sheet'!B:H,7,0),"")</f>
        <v>200</v>
      </c>
      <c r="J658" s="28"/>
      <c r="K658" s="1104">
        <f t="shared" si="80"/>
        <v>0</v>
      </c>
      <c r="L658" s="157"/>
      <c r="M658" s="1029"/>
    </row>
    <row r="659" spans="1:13" ht="15.75">
      <c r="A659" s="157" t="str">
        <f>IF(J659&gt;0,COUNT($J$4:J659),"")</f>
        <v/>
      </c>
      <c r="B659" s="244"/>
      <c r="C659" s="231" t="s">
        <v>1744</v>
      </c>
      <c r="D659" s="232" t="s">
        <v>5943</v>
      </c>
      <c r="E659" s="233">
        <f>IFERROR(VLOOKUP(C659,'Consolidated Master Sheet'!B:D,3,0),"")</f>
        <v>19.54</v>
      </c>
      <c r="F659" s="152">
        <f t="shared" si="78"/>
        <v>0</v>
      </c>
      <c r="G659" s="1017">
        <f t="shared" si="79"/>
        <v>0</v>
      </c>
      <c r="H659" s="234">
        <f>IFERROR(VLOOKUP(C659,'Consolidated Master Sheet'!B:H,6,0),"")</f>
        <v>35</v>
      </c>
      <c r="I659" s="234">
        <f>IFERROR(VLOOKUP(C659,'Consolidated Master Sheet'!B:H,7,0),"")</f>
        <v>105</v>
      </c>
      <c r="J659" s="28"/>
      <c r="K659" s="1104">
        <f t="shared" si="80"/>
        <v>0</v>
      </c>
      <c r="L659" s="157"/>
      <c r="M659" s="1029"/>
    </row>
    <row r="660" spans="1:13" ht="15.75">
      <c r="A660" s="157" t="str">
        <f>IF(J660&gt;0,COUNT($J$4:J660),"")</f>
        <v/>
      </c>
      <c r="B660" s="244"/>
      <c r="C660" s="231" t="s">
        <v>1745</v>
      </c>
      <c r="D660" s="232" t="s">
        <v>5944</v>
      </c>
      <c r="E660" s="233">
        <f>IFERROR(VLOOKUP(C660,'Consolidated Master Sheet'!B:D,3,0),"")</f>
        <v>36.549999999999997</v>
      </c>
      <c r="F660" s="152">
        <f t="shared" si="78"/>
        <v>0</v>
      </c>
      <c r="G660" s="1017">
        <f t="shared" si="79"/>
        <v>0</v>
      </c>
      <c r="H660" s="234">
        <f>IFERROR(VLOOKUP(C660,'Consolidated Master Sheet'!B:H,6,0),"")</f>
        <v>20</v>
      </c>
      <c r="I660" s="234">
        <f>IFERROR(VLOOKUP(C660,'Consolidated Master Sheet'!B:H,7,0),"")</f>
        <v>60</v>
      </c>
      <c r="J660" s="28"/>
      <c r="K660" s="1104">
        <f t="shared" si="80"/>
        <v>0</v>
      </c>
      <c r="L660" s="157"/>
      <c r="M660" s="1029"/>
    </row>
    <row r="661" spans="1:13" ht="15.75">
      <c r="A661" s="157" t="str">
        <f>IF(J661&gt;0,COUNT($J$4:J661),"")</f>
        <v/>
      </c>
      <c r="B661" s="244"/>
      <c r="C661" s="231" t="s">
        <v>1746</v>
      </c>
      <c r="D661" s="232" t="s">
        <v>5945</v>
      </c>
      <c r="E661" s="233">
        <f>IFERROR(VLOOKUP(C661,'Consolidated Master Sheet'!B:D,3,0),"")</f>
        <v>56.28</v>
      </c>
      <c r="F661" s="152">
        <f t="shared" si="78"/>
        <v>0</v>
      </c>
      <c r="G661" s="1017">
        <f t="shared" si="79"/>
        <v>0</v>
      </c>
      <c r="H661" s="234">
        <f>IFERROR(VLOOKUP(C661,'Consolidated Master Sheet'!B:H,6,0),"")</f>
        <v>20</v>
      </c>
      <c r="I661" s="234">
        <f>IFERROR(VLOOKUP(C661,'Consolidated Master Sheet'!B:H,7,0),"")</f>
        <v>40</v>
      </c>
      <c r="J661" s="28"/>
      <c r="K661" s="1104">
        <f t="shared" si="80"/>
        <v>0</v>
      </c>
      <c r="L661" s="157"/>
      <c r="M661" s="1029"/>
    </row>
    <row r="662" spans="1:13" ht="15.75">
      <c r="A662" s="157" t="str">
        <f>IF(J662&gt;0,COUNT($J$4:J662),"")</f>
        <v/>
      </c>
      <c r="B662" s="244"/>
      <c r="C662" s="231" t="s">
        <v>1747</v>
      </c>
      <c r="D662" s="232" t="s">
        <v>5946</v>
      </c>
      <c r="E662" s="233">
        <f>IFERROR(VLOOKUP(C662,'Consolidated Master Sheet'!B:D,3,0),"")</f>
        <v>74.239999999999995</v>
      </c>
      <c r="F662" s="152">
        <f t="shared" si="78"/>
        <v>0</v>
      </c>
      <c r="G662" s="1017">
        <f t="shared" si="79"/>
        <v>0</v>
      </c>
      <c r="H662" s="234">
        <f>IFERROR(VLOOKUP(C662,'Consolidated Master Sheet'!B:H,6,0),"")</f>
        <v>15</v>
      </c>
      <c r="I662" s="234">
        <f>IFERROR(VLOOKUP(C662,'Consolidated Master Sheet'!B:H,7,0),"")</f>
        <v>30</v>
      </c>
      <c r="J662" s="28"/>
      <c r="K662" s="1104">
        <f t="shared" si="80"/>
        <v>0</v>
      </c>
      <c r="L662" s="157"/>
      <c r="M662" s="1029"/>
    </row>
    <row r="663" spans="1:13" ht="15.75">
      <c r="A663" s="157" t="str">
        <f>IF(J663&gt;0,COUNT($J$4:J663),"")</f>
        <v/>
      </c>
      <c r="B663" s="244"/>
      <c r="C663" s="231" t="s">
        <v>1748</v>
      </c>
      <c r="D663" s="232" t="s">
        <v>5947</v>
      </c>
      <c r="E663" s="233">
        <f>IFERROR(VLOOKUP(C663,'Consolidated Master Sheet'!B:D,3,0),"")</f>
        <v>123.65</v>
      </c>
      <c r="F663" s="152">
        <f t="shared" si="78"/>
        <v>0</v>
      </c>
      <c r="G663" s="1017">
        <f t="shared" si="79"/>
        <v>0</v>
      </c>
      <c r="H663" s="234">
        <f>IFERROR(VLOOKUP(C663,'Consolidated Master Sheet'!B:H,6,0),"")</f>
        <v>8</v>
      </c>
      <c r="I663" s="234">
        <f>IFERROR(VLOOKUP(C663,'Consolidated Master Sheet'!B:H,7,0),"")</f>
        <v>16</v>
      </c>
      <c r="J663" s="28"/>
      <c r="K663" s="1104">
        <f t="shared" si="80"/>
        <v>0</v>
      </c>
      <c r="L663" s="157"/>
      <c r="M663" s="1029"/>
    </row>
    <row r="664" spans="1:13" ht="15.75">
      <c r="A664" s="157" t="str">
        <f>IF(J664&gt;0,COUNT($J$4:J664),"")</f>
        <v/>
      </c>
      <c r="B664" s="244"/>
      <c r="C664" s="231" t="s">
        <v>1749</v>
      </c>
      <c r="D664" s="232" t="s">
        <v>5948</v>
      </c>
      <c r="E664" s="233">
        <f>IFERROR(VLOOKUP(C664,'Consolidated Master Sheet'!B:D,3,0),"")</f>
        <v>308.13</v>
      </c>
      <c r="F664" s="152">
        <f t="shared" si="78"/>
        <v>0</v>
      </c>
      <c r="G664" s="1017">
        <f t="shared" si="79"/>
        <v>0</v>
      </c>
      <c r="H664" s="234">
        <f>IFERROR(VLOOKUP(C664,'Consolidated Master Sheet'!B:H,6,0),"")</f>
        <v>6</v>
      </c>
      <c r="I664" s="234">
        <f>IFERROR(VLOOKUP(C664,'Consolidated Master Sheet'!B:H,7,0),"")</f>
        <v>12</v>
      </c>
      <c r="J664" s="28"/>
      <c r="K664" s="1104">
        <f t="shared" ref="K664:K668" si="81">IFERROR(J664*G664,0)</f>
        <v>0</v>
      </c>
      <c r="L664" s="157"/>
      <c r="M664" s="1029"/>
    </row>
    <row r="665" spans="1:13" ht="15.75">
      <c r="A665" s="157" t="str">
        <f>IF(J665&gt;0,COUNT($J$4:J665),"")</f>
        <v/>
      </c>
      <c r="B665" s="244"/>
      <c r="C665" s="231" t="s">
        <v>1750</v>
      </c>
      <c r="D665" s="232" t="s">
        <v>5949</v>
      </c>
      <c r="E665" s="233">
        <f>IFERROR(VLOOKUP(C665,'Consolidated Master Sheet'!B:D,3,0),"")</f>
        <v>517.94000000000005</v>
      </c>
      <c r="F665" s="152">
        <f t="shared" si="78"/>
        <v>0</v>
      </c>
      <c r="G665" s="1017">
        <f t="shared" si="79"/>
        <v>0</v>
      </c>
      <c r="H665" s="234">
        <f>IFERROR(VLOOKUP(C665,'Consolidated Master Sheet'!B:H,6,0),"")</f>
        <v>8</v>
      </c>
      <c r="I665" s="234">
        <f>IFERROR(VLOOKUP(C665,'Consolidated Master Sheet'!B:H,7,0),"")</f>
        <v>8</v>
      </c>
      <c r="J665" s="28"/>
      <c r="K665" s="1104">
        <f t="shared" si="81"/>
        <v>0</v>
      </c>
      <c r="L665" s="157"/>
      <c r="M665" s="1029"/>
    </row>
    <row r="666" spans="1:13" ht="15.75">
      <c r="A666" s="157" t="str">
        <f>IF(J666&gt;0,COUNT($J$4:J666),"")</f>
        <v/>
      </c>
      <c r="B666" s="244"/>
      <c r="C666" s="231" t="s">
        <v>1751</v>
      </c>
      <c r="D666" s="232" t="s">
        <v>5950</v>
      </c>
      <c r="E666" s="233">
        <f>IFERROR(VLOOKUP(C666,'Consolidated Master Sheet'!B:D,3,0),"")</f>
        <v>896.46</v>
      </c>
      <c r="F666" s="152">
        <f t="shared" si="78"/>
        <v>0</v>
      </c>
      <c r="G666" s="1017">
        <f t="shared" si="79"/>
        <v>0</v>
      </c>
      <c r="H666" s="234">
        <f>IFERROR(VLOOKUP(C666,'Consolidated Master Sheet'!B:H,6,0),"")</f>
        <v>2</v>
      </c>
      <c r="I666" s="234">
        <f>IFERROR(VLOOKUP(C666,'Consolidated Master Sheet'!B:H,7,0),"")</f>
        <v>2</v>
      </c>
      <c r="J666" s="28"/>
      <c r="K666" s="1104">
        <f t="shared" si="81"/>
        <v>0</v>
      </c>
      <c r="L666" s="157"/>
      <c r="M666" s="1029"/>
    </row>
    <row r="667" spans="1:13" ht="15.75">
      <c r="A667" s="157" t="str">
        <f>IF(J667&gt;0,COUNT($J$4:J667),"")</f>
        <v/>
      </c>
      <c r="B667" s="244"/>
      <c r="C667" s="231" t="s">
        <v>1752</v>
      </c>
      <c r="D667" s="232" t="s">
        <v>5951</v>
      </c>
      <c r="E667" s="233">
        <f>IFERROR(VLOOKUP(C667,'Consolidated Master Sheet'!B:D,3,0),"")</f>
        <v>2106.0500000000002</v>
      </c>
      <c r="F667" s="152">
        <f t="shared" si="78"/>
        <v>0</v>
      </c>
      <c r="G667" s="1020">
        <f t="shared" si="79"/>
        <v>0</v>
      </c>
      <c r="H667" s="234">
        <f>IFERROR(VLOOKUP(C667,'Consolidated Master Sheet'!B:H,6,0),"")</f>
        <v>2</v>
      </c>
      <c r="I667" s="234">
        <f>IFERROR(VLOOKUP(C667,'Consolidated Master Sheet'!B:H,7,0),"")</f>
        <v>2</v>
      </c>
      <c r="J667" s="28"/>
      <c r="K667" s="1102">
        <f t="shared" si="81"/>
        <v>0</v>
      </c>
      <c r="L667" s="157"/>
      <c r="M667" s="1029"/>
    </row>
    <row r="668" spans="1:13" ht="15.75">
      <c r="A668" s="157" t="str">
        <f>IF(J668&gt;0,COUNT($J$4:J668),"")</f>
        <v/>
      </c>
      <c r="B668" s="244"/>
      <c r="C668" s="231" t="s">
        <v>1753</v>
      </c>
      <c r="D668" s="232" t="s">
        <v>5952</v>
      </c>
      <c r="E668" s="233">
        <f>IFERROR(VLOOKUP(C668,'Consolidated Master Sheet'!B:D,3,0),"")</f>
        <v>3799.12</v>
      </c>
      <c r="F668" s="152">
        <f t="shared" si="78"/>
        <v>0</v>
      </c>
      <c r="G668" s="1020">
        <f t="shared" si="79"/>
        <v>0</v>
      </c>
      <c r="H668" s="234">
        <f>IFERROR(VLOOKUP(C668,'Consolidated Master Sheet'!B:H,6,0),"")</f>
        <v>1</v>
      </c>
      <c r="I668" s="234">
        <f>IFERROR(VLOOKUP(C668,'Consolidated Master Sheet'!B:H,7,0),"")</f>
        <v>1</v>
      </c>
      <c r="J668" s="28"/>
      <c r="K668" s="1102">
        <f t="shared" si="81"/>
        <v>0</v>
      </c>
      <c r="L668" s="157"/>
      <c r="M668" s="1029"/>
    </row>
    <row r="669" spans="1:13" ht="15.75">
      <c r="A669" s="157" t="str">
        <f>IF(J669&gt;0,COUNT($J$4:J669),"")</f>
        <v/>
      </c>
      <c r="B669" s="239"/>
      <c r="C669" s="240"/>
      <c r="D669" s="241" t="s">
        <v>7479</v>
      </c>
      <c r="E669" s="242" t="str">
        <f>IFERROR(VLOOKUP(C669,'Consolidated Master Sheet'!B:D,3,0),"")</f>
        <v/>
      </c>
      <c r="F669" s="1458">
        <f t="shared" si="78"/>
        <v>0</v>
      </c>
      <c r="G669" s="1706">
        <f t="shared" si="79"/>
        <v>0</v>
      </c>
      <c r="H669" s="243" t="str">
        <f>IFERROR(VLOOKUP(C669,'Consolidated Master Sheet'!B:H,6,0),"")</f>
        <v/>
      </c>
      <c r="I669" s="243" t="str">
        <f>IFERROR(VLOOKUP(C669,'Consolidated Master Sheet'!B:H,7,0),"")</f>
        <v/>
      </c>
      <c r="J669" s="102"/>
      <c r="K669" s="1105"/>
      <c r="L669" s="157"/>
      <c r="M669" s="1029"/>
    </row>
    <row r="670" spans="1:13" ht="15.75">
      <c r="A670" s="157" t="str">
        <f>IF(J670&gt;0,COUNT($J$4:J670),"")</f>
        <v/>
      </c>
      <c r="B670" s="244"/>
      <c r="C670" s="245" t="s">
        <v>1754</v>
      </c>
      <c r="D670" s="246" t="s">
        <v>5953</v>
      </c>
      <c r="E670" s="247">
        <f>IFERROR(VLOOKUP(C670,'Consolidated Master Sheet'!B:D,3,0),"")</f>
        <v>41.36</v>
      </c>
      <c r="F670" s="154">
        <f t="shared" si="78"/>
        <v>0</v>
      </c>
      <c r="G670" s="1028">
        <f t="shared" si="79"/>
        <v>0</v>
      </c>
      <c r="H670" s="248">
        <f>IFERROR(VLOOKUP(C670,'Consolidated Master Sheet'!B:H,6,0),"")</f>
        <v>40</v>
      </c>
      <c r="I670" s="248">
        <f>IFERROR(VLOOKUP(C670,'Consolidated Master Sheet'!B:H,7,0),"")</f>
        <v>480</v>
      </c>
      <c r="J670" s="34"/>
      <c r="K670" s="1103">
        <f>IFERROR(J670*G670,0)</f>
        <v>0</v>
      </c>
      <c r="L670" s="157"/>
      <c r="M670" s="1029"/>
    </row>
    <row r="671" spans="1:13" ht="15.75">
      <c r="A671" s="157" t="str">
        <f>IF(J671&gt;0,COUNT($J$4:J671),"")</f>
        <v/>
      </c>
      <c r="B671" s="244"/>
      <c r="C671" s="252"/>
      <c r="D671" s="288"/>
      <c r="E671" s="289" t="str">
        <f>IFERROR(VLOOKUP(C671,'Consolidated Master Sheet'!B:D,3,0),"")</f>
        <v/>
      </c>
      <c r="F671" s="1456">
        <f t="shared" si="78"/>
        <v>0</v>
      </c>
      <c r="G671" s="1708">
        <f t="shared" si="79"/>
        <v>0</v>
      </c>
      <c r="H671" s="290" t="str">
        <f>IFERROR(VLOOKUP(C671,'Consolidated Master Sheet'!B:H,6,0),"")</f>
        <v/>
      </c>
      <c r="I671" s="290" t="str">
        <f>IFERROR(VLOOKUP(C671,'Consolidated Master Sheet'!B:H,7,0),"")</f>
        <v/>
      </c>
      <c r="J671" s="30"/>
      <c r="K671" s="1107"/>
      <c r="L671" s="157"/>
      <c r="M671" s="1029"/>
    </row>
    <row r="672" spans="1:13" ht="15.75">
      <c r="A672" s="157" t="str">
        <f>IF(J672&gt;0,COUNT($J$4:J672),"")</f>
        <v/>
      </c>
      <c r="B672" s="244"/>
      <c r="C672" s="228" t="s">
        <v>1755</v>
      </c>
      <c r="D672" s="187" t="s">
        <v>5954</v>
      </c>
      <c r="E672" s="229">
        <f>IFERROR(VLOOKUP(C672,'Consolidated Master Sheet'!B:D,3,0),"")</f>
        <v>52.21</v>
      </c>
      <c r="F672" s="151">
        <f t="shared" si="78"/>
        <v>0</v>
      </c>
      <c r="G672" s="1020">
        <f t="shared" si="79"/>
        <v>0</v>
      </c>
      <c r="H672" s="230">
        <f>IFERROR(VLOOKUP(C672,'Consolidated Master Sheet'!B:H,6,0),"")</f>
        <v>70</v>
      </c>
      <c r="I672" s="230">
        <f>IFERROR(VLOOKUP(C672,'Consolidated Master Sheet'!B:H,7,0),"")</f>
        <v>420</v>
      </c>
      <c r="J672" s="27"/>
      <c r="K672" s="1102">
        <f>IFERROR(J672*G672,0)</f>
        <v>0</v>
      </c>
      <c r="L672" s="157"/>
      <c r="M672" s="1029"/>
    </row>
    <row r="673" spans="1:13" ht="15.75">
      <c r="A673" s="157" t="str">
        <f>IF(J673&gt;0,COUNT($J$4:J673),"")</f>
        <v/>
      </c>
      <c r="B673" s="244"/>
      <c r="C673" s="235" t="s">
        <v>1756</v>
      </c>
      <c r="D673" s="194" t="s">
        <v>5955</v>
      </c>
      <c r="E673" s="236">
        <f>IFERROR(VLOOKUP(C673,'Consolidated Master Sheet'!B:D,3,0),"")</f>
        <v>36.89</v>
      </c>
      <c r="F673" s="153">
        <f t="shared" si="78"/>
        <v>0</v>
      </c>
      <c r="G673" s="1028">
        <f t="shared" si="79"/>
        <v>0</v>
      </c>
      <c r="H673" s="237">
        <f>IFERROR(VLOOKUP(C673,'Consolidated Master Sheet'!B:H,6,0),"")</f>
        <v>60</v>
      </c>
      <c r="I673" s="237">
        <f>IFERROR(VLOOKUP(C673,'Consolidated Master Sheet'!B:H,7,0),"")</f>
        <v>360</v>
      </c>
      <c r="J673" s="29"/>
      <c r="K673" s="1103">
        <f>IFERROR(J673*G673,0)</f>
        <v>0</v>
      </c>
      <c r="L673" s="157"/>
      <c r="M673" s="1029"/>
    </row>
    <row r="674" spans="1:13" ht="15.75">
      <c r="A674" s="157" t="str">
        <f>IF(J674&gt;0,COUNT($J$4:J674),"")</f>
        <v/>
      </c>
      <c r="B674" s="244"/>
      <c r="C674" s="252"/>
      <c r="D674" s="288"/>
      <c r="E674" s="289" t="str">
        <f>IFERROR(VLOOKUP(C674,'Consolidated Master Sheet'!B:D,3,0),"")</f>
        <v/>
      </c>
      <c r="F674" s="1456">
        <f t="shared" si="78"/>
        <v>0</v>
      </c>
      <c r="G674" s="1708">
        <f t="shared" si="79"/>
        <v>0</v>
      </c>
      <c r="H674" s="290" t="str">
        <f>IFERROR(VLOOKUP(C674,'Consolidated Master Sheet'!B:H,6,0),"")</f>
        <v/>
      </c>
      <c r="I674" s="290" t="str">
        <f>IFERROR(VLOOKUP(C674,'Consolidated Master Sheet'!B:H,7,0),"")</f>
        <v/>
      </c>
      <c r="J674" s="30"/>
      <c r="K674" s="1107"/>
      <c r="L674" s="157"/>
    </row>
    <row r="675" spans="1:13" ht="15.75">
      <c r="A675" s="157" t="str">
        <f>IF(J675&gt;0,COUNT($J$4:J675),"")</f>
        <v/>
      </c>
      <c r="B675" s="244"/>
      <c r="C675" s="228" t="s">
        <v>1757</v>
      </c>
      <c r="D675" s="187" t="s">
        <v>5956</v>
      </c>
      <c r="E675" s="229">
        <f>IFERROR(VLOOKUP(C675,'Consolidated Master Sheet'!B:D,3,0),"")</f>
        <v>30.33</v>
      </c>
      <c r="F675" s="151">
        <f t="shared" si="78"/>
        <v>0</v>
      </c>
      <c r="G675" s="1020">
        <f t="shared" si="79"/>
        <v>0</v>
      </c>
      <c r="H675" s="230">
        <f>IFERROR(VLOOKUP(C675,'Consolidated Master Sheet'!B:H,6,0),"")</f>
        <v>40</v>
      </c>
      <c r="I675" s="230">
        <f>IFERROR(VLOOKUP(C675,'Consolidated Master Sheet'!B:H,7,0),"")</f>
        <v>240</v>
      </c>
      <c r="J675" s="27"/>
      <c r="K675" s="1102">
        <f>IFERROR(J675*G675,0)</f>
        <v>0</v>
      </c>
      <c r="L675" s="157"/>
      <c r="M675" s="1029"/>
    </row>
    <row r="676" spans="1:13" ht="15.75">
      <c r="A676" s="157" t="str">
        <f>IF(J676&gt;0,COUNT($J$4:J676),"")</f>
        <v/>
      </c>
      <c r="B676" s="244"/>
      <c r="C676" s="231" t="s">
        <v>1758</v>
      </c>
      <c r="D676" s="232" t="s">
        <v>5957</v>
      </c>
      <c r="E676" s="233">
        <f>IFERROR(VLOOKUP(C676,'Consolidated Master Sheet'!B:D,3,0),"")</f>
        <v>30.33</v>
      </c>
      <c r="F676" s="152">
        <f t="shared" si="78"/>
        <v>0</v>
      </c>
      <c r="G676" s="1020">
        <f t="shared" si="79"/>
        <v>0</v>
      </c>
      <c r="H676" s="234">
        <f>IFERROR(VLOOKUP(C676,'Consolidated Master Sheet'!B:H,6,0),"")</f>
        <v>40</v>
      </c>
      <c r="I676" s="234">
        <f>IFERROR(VLOOKUP(C676,'Consolidated Master Sheet'!B:H,7,0),"")</f>
        <v>240</v>
      </c>
      <c r="J676" s="28"/>
      <c r="K676" s="1102">
        <f>IFERROR(J676*G676,0)</f>
        <v>0</v>
      </c>
      <c r="L676" s="157"/>
      <c r="M676" s="1029"/>
    </row>
    <row r="677" spans="1:13" ht="15.75">
      <c r="A677" s="157" t="str">
        <f>IF(J677&gt;0,COUNT($J$4:J677),"")</f>
        <v/>
      </c>
      <c r="B677" s="244"/>
      <c r="C677" s="235" t="s">
        <v>1759</v>
      </c>
      <c r="D677" s="194" t="s">
        <v>5958</v>
      </c>
      <c r="E677" s="236">
        <f>IFERROR(VLOOKUP(C677,'Consolidated Master Sheet'!B:D,3,0),"")</f>
        <v>28.41</v>
      </c>
      <c r="F677" s="153">
        <f t="shared" si="78"/>
        <v>0</v>
      </c>
      <c r="G677" s="1028">
        <f t="shared" si="79"/>
        <v>0</v>
      </c>
      <c r="H677" s="237">
        <f>IFERROR(VLOOKUP(C677,'Consolidated Master Sheet'!B:H,6,0),"")</f>
        <v>40</v>
      </c>
      <c r="I677" s="237">
        <f>IFERROR(VLOOKUP(C677,'Consolidated Master Sheet'!B:H,7,0),"")</f>
        <v>400</v>
      </c>
      <c r="J677" s="29"/>
      <c r="K677" s="1103">
        <f>IFERROR(J677*G677,0)</f>
        <v>0</v>
      </c>
      <c r="L677" s="157"/>
      <c r="M677" s="1029"/>
    </row>
    <row r="678" spans="1:13" ht="15.75">
      <c r="A678" s="157" t="str">
        <f>IF(J678&gt;0,COUNT($J$4:J678),"")</f>
        <v/>
      </c>
      <c r="B678" s="244"/>
      <c r="C678" s="252"/>
      <c r="D678" s="288"/>
      <c r="E678" s="289" t="str">
        <f>IFERROR(VLOOKUP(C678,'Consolidated Master Sheet'!B:D,3,0),"")</f>
        <v/>
      </c>
      <c r="F678" s="1456">
        <f t="shared" si="78"/>
        <v>0</v>
      </c>
      <c r="G678" s="1708">
        <f t="shared" si="79"/>
        <v>0</v>
      </c>
      <c r="H678" s="290" t="str">
        <f>IFERROR(VLOOKUP(C678,'Consolidated Master Sheet'!B:H,6,0),"")</f>
        <v/>
      </c>
      <c r="I678" s="290" t="str">
        <f>IFERROR(VLOOKUP(C678,'Consolidated Master Sheet'!B:H,7,0),"")</f>
        <v/>
      </c>
      <c r="J678" s="30"/>
      <c r="K678" s="1107"/>
      <c r="L678" s="157"/>
      <c r="M678" s="1029"/>
    </row>
    <row r="679" spans="1:13" ht="15.75">
      <c r="A679" s="157" t="str">
        <f>IF(J679&gt;0,COUNT($J$4:J679),"")</f>
        <v/>
      </c>
      <c r="B679" s="244"/>
      <c r="C679" s="228" t="s">
        <v>1760</v>
      </c>
      <c r="D679" s="187" t="s">
        <v>5959</v>
      </c>
      <c r="E679" s="229">
        <f>IFERROR(VLOOKUP(C679,'Consolidated Master Sheet'!B:D,3,0),"")</f>
        <v>43.73</v>
      </c>
      <c r="F679" s="151">
        <f t="shared" si="78"/>
        <v>0</v>
      </c>
      <c r="G679" s="1020">
        <f t="shared" si="79"/>
        <v>0</v>
      </c>
      <c r="H679" s="230">
        <f>IFERROR(VLOOKUP(C679,'Consolidated Master Sheet'!B:H,6,0),"")</f>
        <v>50</v>
      </c>
      <c r="I679" s="230">
        <f>IFERROR(VLOOKUP(C679,'Consolidated Master Sheet'!B:H,7,0),"")</f>
        <v>200</v>
      </c>
      <c r="J679" s="27"/>
      <c r="K679" s="1102">
        <f>IFERROR(J679*G679,0)</f>
        <v>0</v>
      </c>
      <c r="L679" s="157"/>
      <c r="M679" s="1029"/>
    </row>
    <row r="680" spans="1:13" ht="15.75">
      <c r="A680" s="157" t="str">
        <f>IF(J680&gt;0,COUNT($J$4:J680),"")</f>
        <v/>
      </c>
      <c r="B680" s="244"/>
      <c r="C680" s="231" t="s">
        <v>1761</v>
      </c>
      <c r="D680" s="232" t="s">
        <v>5960</v>
      </c>
      <c r="E680" s="233">
        <f>IFERROR(VLOOKUP(C680,'Consolidated Master Sheet'!B:D,3,0),"")</f>
        <v>43.73</v>
      </c>
      <c r="F680" s="152">
        <f t="shared" si="78"/>
        <v>0</v>
      </c>
      <c r="G680" s="1020">
        <f t="shared" si="79"/>
        <v>0</v>
      </c>
      <c r="H680" s="234">
        <f>IFERROR(VLOOKUP(C680,'Consolidated Master Sheet'!B:H,6,0),"")</f>
        <v>40</v>
      </c>
      <c r="I680" s="234">
        <f>IFERROR(VLOOKUP(C680,'Consolidated Master Sheet'!B:H,7,0),"")</f>
        <v>160</v>
      </c>
      <c r="J680" s="28"/>
      <c r="K680" s="1102">
        <f>IFERROR(J680*G680,0)</f>
        <v>0</v>
      </c>
      <c r="L680" s="157"/>
      <c r="M680" s="1029"/>
    </row>
    <row r="681" spans="1:13" ht="15.75">
      <c r="A681" s="157" t="str">
        <f>IF(J681&gt;0,COUNT($J$4:J681),"")</f>
        <v/>
      </c>
      <c r="B681" s="244"/>
      <c r="C681" s="231" t="s">
        <v>1762</v>
      </c>
      <c r="D681" s="232" t="s">
        <v>5961</v>
      </c>
      <c r="E681" s="233">
        <f>IFERROR(VLOOKUP(C681,'Consolidated Master Sheet'!B:D,3,0),"")</f>
        <v>43.73</v>
      </c>
      <c r="F681" s="152">
        <f t="shared" si="78"/>
        <v>0</v>
      </c>
      <c r="G681" s="1020">
        <f t="shared" si="79"/>
        <v>0</v>
      </c>
      <c r="H681" s="234">
        <f>IFERROR(VLOOKUP(C681,'Consolidated Master Sheet'!B:H,6,0),"")</f>
        <v>40</v>
      </c>
      <c r="I681" s="234">
        <f>IFERROR(VLOOKUP(C681,'Consolidated Master Sheet'!B:H,7,0),"")</f>
        <v>160</v>
      </c>
      <c r="J681" s="28"/>
      <c r="K681" s="1102">
        <f>IFERROR(J681*G681,0)</f>
        <v>0</v>
      </c>
      <c r="L681" s="157"/>
      <c r="M681" s="1029"/>
    </row>
    <row r="682" spans="1:13" ht="15.75">
      <c r="A682" s="157" t="str">
        <f>IF(J682&gt;0,COUNT($J$4:J682),"")</f>
        <v/>
      </c>
      <c r="B682" s="244"/>
      <c r="C682" s="235" t="s">
        <v>1763</v>
      </c>
      <c r="D682" s="194" t="s">
        <v>5962</v>
      </c>
      <c r="E682" s="236">
        <f>IFERROR(VLOOKUP(C682,'Consolidated Master Sheet'!B:D,3,0),"")</f>
        <v>33.020000000000003</v>
      </c>
      <c r="F682" s="153">
        <f t="shared" si="78"/>
        <v>0</v>
      </c>
      <c r="G682" s="1028">
        <f t="shared" si="79"/>
        <v>0</v>
      </c>
      <c r="H682" s="237">
        <f>IFERROR(VLOOKUP(C682,'Consolidated Master Sheet'!B:H,6,0),"")</f>
        <v>40</v>
      </c>
      <c r="I682" s="237">
        <f>IFERROR(VLOOKUP(C682,'Consolidated Master Sheet'!B:H,7,0),"")</f>
        <v>240</v>
      </c>
      <c r="J682" s="29"/>
      <c r="K682" s="1103">
        <f>IFERROR(J682*G682,0)</f>
        <v>0</v>
      </c>
      <c r="L682" s="157"/>
      <c r="M682" s="1029"/>
    </row>
    <row r="683" spans="1:13" ht="15.75">
      <c r="A683" s="157" t="str">
        <f>IF(J683&gt;0,COUNT($J$4:J683),"")</f>
        <v/>
      </c>
      <c r="B683" s="244"/>
      <c r="C683" s="252"/>
      <c r="D683" s="288"/>
      <c r="E683" s="289" t="str">
        <f>IFERROR(VLOOKUP(C683,'Consolidated Master Sheet'!B:D,3,0),"")</f>
        <v/>
      </c>
      <c r="F683" s="1456">
        <f t="shared" si="78"/>
        <v>0</v>
      </c>
      <c r="G683" s="1708">
        <f t="shared" si="79"/>
        <v>0</v>
      </c>
      <c r="H683" s="290" t="str">
        <f>IFERROR(VLOOKUP(C683,'Consolidated Master Sheet'!B:H,6,0),"")</f>
        <v/>
      </c>
      <c r="I683" s="290" t="str">
        <f>IFERROR(VLOOKUP(C683,'Consolidated Master Sheet'!B:H,7,0),"")</f>
        <v/>
      </c>
      <c r="J683" s="30"/>
      <c r="K683" s="1107"/>
      <c r="L683" s="157"/>
      <c r="M683" s="1029"/>
    </row>
    <row r="684" spans="1:13" ht="15.75">
      <c r="A684" s="157" t="str">
        <f>IF(J684&gt;0,COUNT($J$4:J684),"")</f>
        <v/>
      </c>
      <c r="B684" s="244"/>
      <c r="C684" s="231" t="s">
        <v>1764</v>
      </c>
      <c r="D684" s="232" t="s">
        <v>5963</v>
      </c>
      <c r="E684" s="233">
        <f>IFERROR(VLOOKUP(C684,'Consolidated Master Sheet'!B:D,3,0),"")</f>
        <v>44.69</v>
      </c>
      <c r="F684" s="152">
        <f t="shared" si="78"/>
        <v>0</v>
      </c>
      <c r="G684" s="1020">
        <f t="shared" si="79"/>
        <v>0</v>
      </c>
      <c r="H684" s="234">
        <f>IFERROR(VLOOKUP(C684,'Consolidated Master Sheet'!B:H,6,0),"")</f>
        <v>25</v>
      </c>
      <c r="I684" s="234">
        <f>IFERROR(VLOOKUP(C684,'Consolidated Master Sheet'!B:H,7,0),"")</f>
        <v>100</v>
      </c>
      <c r="J684" s="28"/>
      <c r="K684" s="1102">
        <f>IFERROR(J684*G684,0)</f>
        <v>0</v>
      </c>
      <c r="L684" s="157"/>
      <c r="M684" s="1029"/>
    </row>
    <row r="685" spans="1:13" ht="15.75">
      <c r="A685" s="157" t="str">
        <f>IF(J685&gt;0,COUNT($J$4:J685),"")</f>
        <v/>
      </c>
      <c r="B685" s="244"/>
      <c r="C685" s="235" t="s">
        <v>1765</v>
      </c>
      <c r="D685" s="194" t="s">
        <v>5964</v>
      </c>
      <c r="E685" s="236">
        <f>IFERROR(VLOOKUP(C685,'Consolidated Master Sheet'!B:D,3,0),"")</f>
        <v>42.2</v>
      </c>
      <c r="F685" s="153">
        <f t="shared" si="78"/>
        <v>0</v>
      </c>
      <c r="G685" s="1028">
        <f t="shared" si="79"/>
        <v>0</v>
      </c>
      <c r="H685" s="237">
        <f>IFERROR(VLOOKUP(C685,'Consolidated Master Sheet'!B:H,6,0),"")</f>
        <v>25</v>
      </c>
      <c r="I685" s="237">
        <f>IFERROR(VLOOKUP(C685,'Consolidated Master Sheet'!B:H,7,0),"")</f>
        <v>100</v>
      </c>
      <c r="J685" s="29"/>
      <c r="K685" s="1103">
        <f>IFERROR(J685*G685,0)</f>
        <v>0</v>
      </c>
      <c r="L685" s="157"/>
      <c r="M685" s="1029"/>
    </row>
    <row r="686" spans="1:13" ht="15.75">
      <c r="A686" s="157" t="str">
        <f>IF(J686&gt;0,COUNT($J$4:J686),"")</f>
        <v/>
      </c>
      <c r="B686" s="244"/>
      <c r="C686" s="252"/>
      <c r="D686" s="288"/>
      <c r="E686" s="289" t="str">
        <f>IFERROR(VLOOKUP(C686,'Consolidated Master Sheet'!B:D,3,0),"")</f>
        <v/>
      </c>
      <c r="F686" s="1456">
        <f t="shared" si="78"/>
        <v>0</v>
      </c>
      <c r="G686" s="1708">
        <f t="shared" si="79"/>
        <v>0</v>
      </c>
      <c r="H686" s="290" t="str">
        <f>IFERROR(VLOOKUP(C686,'Consolidated Master Sheet'!B:H,6,0),"")</f>
        <v/>
      </c>
      <c r="I686" s="290" t="str">
        <f>IFERROR(VLOOKUP(C686,'Consolidated Master Sheet'!B:H,7,0),"")</f>
        <v/>
      </c>
      <c r="J686" s="30"/>
      <c r="K686" s="1107"/>
      <c r="L686" s="157"/>
      <c r="M686" s="1029"/>
    </row>
    <row r="687" spans="1:13" ht="15.75">
      <c r="A687" s="157" t="str">
        <f>IF(J687&gt;0,COUNT($J$4:J687),"")</f>
        <v/>
      </c>
      <c r="B687" s="244"/>
      <c r="C687" s="231" t="s">
        <v>1766</v>
      </c>
      <c r="D687" s="232" t="s">
        <v>5965</v>
      </c>
      <c r="E687" s="233">
        <f>IFERROR(VLOOKUP(C687,'Consolidated Master Sheet'!B:D,3,0),"")</f>
        <v>86.57</v>
      </c>
      <c r="F687" s="152">
        <f t="shared" si="78"/>
        <v>0</v>
      </c>
      <c r="G687" s="1020">
        <f t="shared" si="79"/>
        <v>0</v>
      </c>
      <c r="H687" s="234">
        <f>IFERROR(VLOOKUP(C687,'Consolidated Master Sheet'!B:H,6,0),"")</f>
        <v>20</v>
      </c>
      <c r="I687" s="234">
        <f>IFERROR(VLOOKUP(C687,'Consolidated Master Sheet'!B:H,7,0),"")</f>
        <v>80</v>
      </c>
      <c r="J687" s="28"/>
      <c r="K687" s="1102">
        <f>IFERROR(J687*G687,0)</f>
        <v>0</v>
      </c>
      <c r="L687" s="157"/>
      <c r="M687" s="1029"/>
    </row>
    <row r="688" spans="1:13" ht="15.75">
      <c r="A688" s="157" t="str">
        <f>IF(J688&gt;0,COUNT($J$4:J688),"")</f>
        <v/>
      </c>
      <c r="B688" s="244"/>
      <c r="C688" s="231" t="s">
        <v>1767</v>
      </c>
      <c r="D688" s="232" t="s">
        <v>5966</v>
      </c>
      <c r="E688" s="233">
        <f>IFERROR(VLOOKUP(C688,'Consolidated Master Sheet'!B:D,3,0),"")</f>
        <v>84.87</v>
      </c>
      <c r="F688" s="152">
        <f t="shared" si="78"/>
        <v>0</v>
      </c>
      <c r="G688" s="1020">
        <f t="shared" si="79"/>
        <v>0</v>
      </c>
      <c r="H688" s="234">
        <f>IFERROR(VLOOKUP(C688,'Consolidated Master Sheet'!B:H,6,0),"")</f>
        <v>15</v>
      </c>
      <c r="I688" s="234">
        <f>IFERROR(VLOOKUP(C688,'Consolidated Master Sheet'!B:H,7,0),"")</f>
        <v>60</v>
      </c>
      <c r="J688" s="28"/>
      <c r="K688" s="1102">
        <f>IFERROR(J688*G688,0)</f>
        <v>0</v>
      </c>
      <c r="L688" s="157"/>
      <c r="M688" s="1029"/>
    </row>
    <row r="689" spans="1:13" ht="15.75">
      <c r="A689" s="157" t="str">
        <f>IF(J689&gt;0,COUNT($J$4:J689),"")</f>
        <v/>
      </c>
      <c r="B689" s="244"/>
      <c r="C689" s="235" t="s">
        <v>1768</v>
      </c>
      <c r="D689" s="194" t="s">
        <v>5967</v>
      </c>
      <c r="E689" s="236">
        <f>IFERROR(VLOOKUP(C689,'Consolidated Master Sheet'!B:D,3,0),"")</f>
        <v>70.69</v>
      </c>
      <c r="F689" s="153">
        <f t="shared" si="78"/>
        <v>0</v>
      </c>
      <c r="G689" s="1028">
        <f t="shared" si="79"/>
        <v>0</v>
      </c>
      <c r="H689" s="237">
        <f>IFERROR(VLOOKUP(C689,'Consolidated Master Sheet'!B:H,6,0),"")</f>
        <v>10</v>
      </c>
      <c r="I689" s="237">
        <f>IFERROR(VLOOKUP(C689,'Consolidated Master Sheet'!B:H,7,0),"")</f>
        <v>40</v>
      </c>
      <c r="J689" s="29"/>
      <c r="K689" s="1103">
        <f>IFERROR(J689*G689,0)</f>
        <v>0</v>
      </c>
      <c r="L689" s="157"/>
      <c r="M689" s="1029"/>
    </row>
    <row r="690" spans="1:13" ht="15.75">
      <c r="A690" s="157" t="str">
        <f>IF(J690&gt;0,COUNT($J$4:J690),"")</f>
        <v/>
      </c>
      <c r="B690" s="244"/>
      <c r="C690" s="252"/>
      <c r="D690" s="288"/>
      <c r="E690" s="289" t="str">
        <f>IFERROR(VLOOKUP(C690,'Consolidated Master Sheet'!B:D,3,0),"")</f>
        <v/>
      </c>
      <c r="F690" s="1456">
        <f t="shared" si="78"/>
        <v>0</v>
      </c>
      <c r="G690" s="1708">
        <f t="shared" si="79"/>
        <v>0</v>
      </c>
      <c r="H690" s="290" t="str">
        <f>IFERROR(VLOOKUP(C690,'Consolidated Master Sheet'!B:H,6,0),"")</f>
        <v/>
      </c>
      <c r="I690" s="290" t="str">
        <f>IFERROR(VLOOKUP(C690,'Consolidated Master Sheet'!B:H,7,0),"")</f>
        <v/>
      </c>
      <c r="J690" s="30"/>
      <c r="K690" s="1107"/>
      <c r="L690" s="157"/>
      <c r="M690" s="1029"/>
    </row>
    <row r="691" spans="1:13" ht="15.75">
      <c r="A691" s="157" t="str">
        <f>IF(J691&gt;0,COUNT($J$4:J691),"")</f>
        <v/>
      </c>
      <c r="B691" s="244"/>
      <c r="C691" s="231" t="s">
        <v>1769</v>
      </c>
      <c r="D691" s="232" t="s">
        <v>5968</v>
      </c>
      <c r="E691" s="233">
        <f>IFERROR(VLOOKUP(C691,'Consolidated Master Sheet'!B:D,3,0),"")</f>
        <v>110.96</v>
      </c>
      <c r="F691" s="152">
        <f t="shared" si="78"/>
        <v>0</v>
      </c>
      <c r="G691" s="1020">
        <f t="shared" si="79"/>
        <v>0</v>
      </c>
      <c r="H691" s="234">
        <f>IFERROR(VLOOKUP(C691,'Consolidated Master Sheet'!B:H,6,0),"")</f>
        <v>15</v>
      </c>
      <c r="I691" s="234">
        <f>IFERROR(VLOOKUP(C691,'Consolidated Master Sheet'!B:H,7,0),"")</f>
        <v>60</v>
      </c>
      <c r="J691" s="28"/>
      <c r="K691" s="1102">
        <f t="shared" ref="K691:K694" si="82">IFERROR(J691*G691,0)</f>
        <v>0</v>
      </c>
      <c r="L691" s="157"/>
      <c r="M691" s="1029"/>
    </row>
    <row r="692" spans="1:13" ht="15.75">
      <c r="A692" s="157" t="str">
        <f>IF(J692&gt;0,COUNT($J$4:J692),"")</f>
        <v/>
      </c>
      <c r="B692" s="244"/>
      <c r="C692" s="231" t="s">
        <v>1770</v>
      </c>
      <c r="D692" s="232" t="s">
        <v>5969</v>
      </c>
      <c r="E692" s="233">
        <f>IFERROR(VLOOKUP(C692,'Consolidated Master Sheet'!B:D,3,0),"")</f>
        <v>108.68</v>
      </c>
      <c r="F692" s="152">
        <f t="shared" si="78"/>
        <v>0</v>
      </c>
      <c r="G692" s="1020">
        <f t="shared" si="79"/>
        <v>0</v>
      </c>
      <c r="H692" s="234">
        <f>IFERROR(VLOOKUP(C692,'Consolidated Master Sheet'!B:H,6,0),"")</f>
        <v>10</v>
      </c>
      <c r="I692" s="234">
        <f>IFERROR(VLOOKUP(C692,'Consolidated Master Sheet'!B:H,7,0),"")</f>
        <v>40</v>
      </c>
      <c r="J692" s="28"/>
      <c r="K692" s="1102">
        <f t="shared" si="82"/>
        <v>0</v>
      </c>
      <c r="L692" s="157"/>
      <c r="M692" s="1029"/>
    </row>
    <row r="693" spans="1:13" ht="15.75">
      <c r="A693" s="157" t="str">
        <f>IF(J693&gt;0,COUNT($J$4:J693),"")</f>
        <v/>
      </c>
      <c r="B693" s="244"/>
      <c r="C693" s="231" t="s">
        <v>1771</v>
      </c>
      <c r="D693" s="232" t="s">
        <v>5970</v>
      </c>
      <c r="E693" s="233">
        <f>IFERROR(VLOOKUP(C693,'Consolidated Master Sheet'!B:D,3,0),"")</f>
        <v>108.68</v>
      </c>
      <c r="F693" s="152">
        <f t="shared" si="78"/>
        <v>0</v>
      </c>
      <c r="G693" s="1020">
        <f t="shared" si="79"/>
        <v>0</v>
      </c>
      <c r="H693" s="234">
        <f>IFERROR(VLOOKUP(C693,'Consolidated Master Sheet'!B:H,6,0),"")</f>
        <v>10</v>
      </c>
      <c r="I693" s="234">
        <f>IFERROR(VLOOKUP(C693,'Consolidated Master Sheet'!B:H,7,0),"")</f>
        <v>40</v>
      </c>
      <c r="J693" s="28"/>
      <c r="K693" s="1102">
        <f t="shared" si="82"/>
        <v>0</v>
      </c>
      <c r="L693" s="157"/>
      <c r="M693" s="1029"/>
    </row>
    <row r="694" spans="1:13" ht="15.75">
      <c r="A694" s="157" t="str">
        <f>IF(J694&gt;0,COUNT($J$4:J694),"")</f>
        <v/>
      </c>
      <c r="B694" s="244"/>
      <c r="C694" s="235" t="s">
        <v>1772</v>
      </c>
      <c r="D694" s="194" t="s">
        <v>5971</v>
      </c>
      <c r="E694" s="236">
        <f>IFERROR(VLOOKUP(C694,'Consolidated Master Sheet'!B:D,3,0),"")</f>
        <v>108.68</v>
      </c>
      <c r="F694" s="153">
        <f t="shared" si="78"/>
        <v>0</v>
      </c>
      <c r="G694" s="1028">
        <f t="shared" si="79"/>
        <v>0</v>
      </c>
      <c r="H694" s="237">
        <f>IFERROR(VLOOKUP(C694,'Consolidated Master Sheet'!B:H,6,0),"")</f>
        <v>15</v>
      </c>
      <c r="I694" s="237">
        <f>IFERROR(VLOOKUP(C694,'Consolidated Master Sheet'!B:H,7,0),"")</f>
        <v>30</v>
      </c>
      <c r="J694" s="29"/>
      <c r="K694" s="1103">
        <f t="shared" si="82"/>
        <v>0</v>
      </c>
      <c r="L694" s="157"/>
      <c r="M694" s="1029"/>
    </row>
    <row r="695" spans="1:13" ht="15.75">
      <c r="A695" s="157" t="str">
        <f>IF(J695&gt;0,COUNT($J$4:J695),"")</f>
        <v/>
      </c>
      <c r="B695" s="244"/>
      <c r="C695" s="252"/>
      <c r="D695" s="288"/>
      <c r="E695" s="289" t="str">
        <f>IFERROR(VLOOKUP(C695,'Consolidated Master Sheet'!B:D,3,0),"")</f>
        <v/>
      </c>
      <c r="F695" s="1456">
        <f t="shared" si="78"/>
        <v>0</v>
      </c>
      <c r="G695" s="1708">
        <f t="shared" si="79"/>
        <v>0</v>
      </c>
      <c r="H695" s="290" t="str">
        <f>IFERROR(VLOOKUP(C695,'Consolidated Master Sheet'!B:H,6,0),"")</f>
        <v/>
      </c>
      <c r="I695" s="290" t="str">
        <f>IFERROR(VLOOKUP(C695,'Consolidated Master Sheet'!B:H,7,0),"")</f>
        <v/>
      </c>
      <c r="J695" s="30"/>
      <c r="K695" s="1107"/>
      <c r="L695" s="157"/>
      <c r="M695" s="1029"/>
    </row>
    <row r="696" spans="1:13" ht="15.75">
      <c r="A696" s="157" t="str">
        <f>IF(J696&gt;0,COUNT($J$4:J696),"")</f>
        <v/>
      </c>
      <c r="B696" s="244"/>
      <c r="C696" s="231" t="s">
        <v>1773</v>
      </c>
      <c r="D696" s="232" t="s">
        <v>5972</v>
      </c>
      <c r="E696" s="262">
        <f>IFERROR(VLOOKUP(C696,'Consolidated Master Sheet'!B:D,3,0),"")</f>
        <v>153.94999999999999</v>
      </c>
      <c r="F696" s="152">
        <f t="shared" si="78"/>
        <v>0</v>
      </c>
      <c r="G696" s="1020">
        <f t="shared" si="79"/>
        <v>0</v>
      </c>
      <c r="H696" s="234">
        <f>IFERROR(VLOOKUP(C696,'Consolidated Master Sheet'!B:H,6,0),"")</f>
        <v>10</v>
      </c>
      <c r="I696" s="234">
        <f>IFERROR(VLOOKUP(C696,'Consolidated Master Sheet'!B:H,7,0),"")</f>
        <v>40</v>
      </c>
      <c r="J696" s="28"/>
      <c r="K696" s="1102">
        <f t="shared" ref="K696:K700" si="83">IFERROR(J696*G696,0)</f>
        <v>0</v>
      </c>
      <c r="L696" s="157"/>
      <c r="M696" s="1029"/>
    </row>
    <row r="697" spans="1:13" ht="15.75">
      <c r="A697" s="157" t="str">
        <f>IF(J697&gt;0,COUNT($J$4:J697),"")</f>
        <v/>
      </c>
      <c r="B697" s="244"/>
      <c r="C697" s="231" t="s">
        <v>1774</v>
      </c>
      <c r="D697" s="232" t="s">
        <v>5973</v>
      </c>
      <c r="E697" s="262">
        <f>IFERROR(VLOOKUP(C697,'Consolidated Master Sheet'!B:D,3,0),"")</f>
        <v>153.94999999999999</v>
      </c>
      <c r="F697" s="152">
        <f t="shared" si="78"/>
        <v>0</v>
      </c>
      <c r="G697" s="1020">
        <f t="shared" si="79"/>
        <v>0</v>
      </c>
      <c r="H697" s="234">
        <f>IFERROR(VLOOKUP(C697,'Consolidated Master Sheet'!B:H,6,0),"")</f>
        <v>9</v>
      </c>
      <c r="I697" s="234">
        <f>IFERROR(VLOOKUP(C697,'Consolidated Master Sheet'!B:H,7,0),"")</f>
        <v>36</v>
      </c>
      <c r="J697" s="28"/>
      <c r="K697" s="1102">
        <f t="shared" si="83"/>
        <v>0</v>
      </c>
      <c r="L697" s="157"/>
      <c r="M697" s="1029"/>
    </row>
    <row r="698" spans="1:13" ht="15.75">
      <c r="A698" s="157" t="str">
        <f>IF(J698&gt;0,COUNT($J$4:J698),"")</f>
        <v/>
      </c>
      <c r="B698" s="244"/>
      <c r="C698" s="231" t="s">
        <v>1775</v>
      </c>
      <c r="D698" s="232" t="s">
        <v>5974</v>
      </c>
      <c r="E698" s="233">
        <f>IFERROR(VLOOKUP(C698,'Consolidated Master Sheet'!B:D,3,0),"")</f>
        <v>150.94</v>
      </c>
      <c r="F698" s="152">
        <f t="shared" si="78"/>
        <v>0</v>
      </c>
      <c r="G698" s="1020">
        <f t="shared" si="79"/>
        <v>0</v>
      </c>
      <c r="H698" s="234">
        <f>IFERROR(VLOOKUP(C698,'Consolidated Master Sheet'!B:H,6,0),"")</f>
        <v>14</v>
      </c>
      <c r="I698" s="234">
        <f>IFERROR(VLOOKUP(C698,'Consolidated Master Sheet'!B:H,7,0),"")</f>
        <v>28</v>
      </c>
      <c r="J698" s="28"/>
      <c r="K698" s="1102">
        <f t="shared" si="83"/>
        <v>0</v>
      </c>
      <c r="L698" s="157"/>
      <c r="M698" s="1029"/>
    </row>
    <row r="699" spans="1:13" ht="15.75">
      <c r="A699" s="157" t="str">
        <f>IF(J699&gt;0,COUNT($J$4:J699),"")</f>
        <v/>
      </c>
      <c r="B699" s="244"/>
      <c r="C699" s="231" t="s">
        <v>1776</v>
      </c>
      <c r="D699" s="232" t="s">
        <v>5975</v>
      </c>
      <c r="E699" s="233">
        <f>IFERROR(VLOOKUP(C699,'Consolidated Master Sheet'!B:D,3,0),"")</f>
        <v>150.94</v>
      </c>
      <c r="F699" s="152">
        <f t="shared" si="78"/>
        <v>0</v>
      </c>
      <c r="G699" s="1020">
        <f t="shared" si="79"/>
        <v>0</v>
      </c>
      <c r="H699" s="234">
        <f>IFERROR(VLOOKUP(C699,'Consolidated Master Sheet'!B:H,6,0),"")</f>
        <v>10</v>
      </c>
      <c r="I699" s="234">
        <f>IFERROR(VLOOKUP(C699,'Consolidated Master Sheet'!B:H,7,0),"")</f>
        <v>40</v>
      </c>
      <c r="J699" s="28"/>
      <c r="K699" s="1102">
        <f t="shared" si="83"/>
        <v>0</v>
      </c>
      <c r="L699" s="157"/>
      <c r="M699" s="1029"/>
    </row>
    <row r="700" spans="1:13" ht="15.75">
      <c r="A700" s="157" t="str">
        <f>IF(J700&gt;0,COUNT($J$4:J700),"")</f>
        <v/>
      </c>
      <c r="B700" s="244"/>
      <c r="C700" s="235" t="s">
        <v>1777</v>
      </c>
      <c r="D700" s="194" t="s">
        <v>5976</v>
      </c>
      <c r="E700" s="236">
        <f>IFERROR(VLOOKUP(C700,'Consolidated Master Sheet'!B:D,3,0),"")</f>
        <v>131.85</v>
      </c>
      <c r="F700" s="153">
        <f t="shared" si="78"/>
        <v>0</v>
      </c>
      <c r="G700" s="1028">
        <f t="shared" si="79"/>
        <v>0</v>
      </c>
      <c r="H700" s="237">
        <f>IFERROR(VLOOKUP(C700,'Consolidated Master Sheet'!B:H,6,0),"")</f>
        <v>10</v>
      </c>
      <c r="I700" s="237">
        <f>IFERROR(VLOOKUP(C700,'Consolidated Master Sheet'!B:H,7,0),"")</f>
        <v>40</v>
      </c>
      <c r="J700" s="29"/>
      <c r="K700" s="1103">
        <f t="shared" si="83"/>
        <v>0</v>
      </c>
      <c r="L700" s="157"/>
      <c r="M700" s="1029"/>
    </row>
    <row r="701" spans="1:13" ht="15.75">
      <c r="A701" s="157" t="str">
        <f>IF(J701&gt;0,COUNT($J$4:J701),"")</f>
        <v/>
      </c>
      <c r="B701" s="244"/>
      <c r="C701" s="252"/>
      <c r="D701" s="288"/>
      <c r="E701" s="289" t="str">
        <f>IFERROR(VLOOKUP(C701,'Consolidated Master Sheet'!B:D,3,0),"")</f>
        <v/>
      </c>
      <c r="F701" s="1456">
        <f t="shared" si="78"/>
        <v>0</v>
      </c>
      <c r="G701" s="1708">
        <f t="shared" si="79"/>
        <v>0</v>
      </c>
      <c r="H701" s="290" t="str">
        <f>IFERROR(VLOOKUP(C701,'Consolidated Master Sheet'!B:H,6,0),"")</f>
        <v/>
      </c>
      <c r="I701" s="290" t="str">
        <f>IFERROR(VLOOKUP(C701,'Consolidated Master Sheet'!B:H,7,0),"")</f>
        <v/>
      </c>
      <c r="J701" s="30"/>
      <c r="K701" s="1107"/>
      <c r="L701" s="157"/>
      <c r="M701" s="1029"/>
    </row>
    <row r="702" spans="1:13" ht="15.75">
      <c r="A702" s="157" t="str">
        <f>IF(J702&gt;0,COUNT($J$4:J702),"")</f>
        <v/>
      </c>
      <c r="B702" s="244"/>
      <c r="C702" s="231" t="s">
        <v>1778</v>
      </c>
      <c r="D702" s="232" t="s">
        <v>5977</v>
      </c>
      <c r="E702" s="233">
        <f>IFERROR(VLOOKUP(C702,'Consolidated Master Sheet'!B:D,3,0),"")</f>
        <v>482.64</v>
      </c>
      <c r="F702" s="152">
        <f t="shared" si="78"/>
        <v>0</v>
      </c>
      <c r="G702" s="1020">
        <f t="shared" si="79"/>
        <v>0</v>
      </c>
      <c r="H702" s="234">
        <f>IFERROR(VLOOKUP(C702,'Consolidated Master Sheet'!B:H,6,0),"")</f>
        <v>6</v>
      </c>
      <c r="I702" s="234">
        <f>IFERROR(VLOOKUP(C702,'Consolidated Master Sheet'!B:H,7,0),"")</f>
        <v>12</v>
      </c>
      <c r="J702" s="28"/>
      <c r="K702" s="1102">
        <f t="shared" ref="K702:K703" si="84">IFERROR(J702*G702,0)</f>
        <v>0</v>
      </c>
      <c r="L702" s="157"/>
      <c r="M702" s="1029"/>
    </row>
    <row r="703" spans="1:13" ht="15.75">
      <c r="A703" s="157" t="str">
        <f>IF(J703&gt;0,COUNT($J$4:J703),"")</f>
        <v/>
      </c>
      <c r="B703" s="244"/>
      <c r="C703" s="235" t="s">
        <v>1779</v>
      </c>
      <c r="D703" s="194" t="s">
        <v>5978</v>
      </c>
      <c r="E703" s="236">
        <f>IFERROR(VLOOKUP(C703,'Consolidated Master Sheet'!B:D,3,0),"")</f>
        <v>429.74</v>
      </c>
      <c r="F703" s="153">
        <f t="shared" si="78"/>
        <v>0</v>
      </c>
      <c r="G703" s="1028">
        <f t="shared" si="79"/>
        <v>0</v>
      </c>
      <c r="H703" s="237">
        <f>IFERROR(VLOOKUP(C703,'Consolidated Master Sheet'!B:H,6,0),"")</f>
        <v>6</v>
      </c>
      <c r="I703" s="237">
        <f>IFERROR(VLOOKUP(C703,'Consolidated Master Sheet'!B:H,7,0),"")</f>
        <v>12</v>
      </c>
      <c r="J703" s="29"/>
      <c r="K703" s="1103">
        <f t="shared" si="84"/>
        <v>0</v>
      </c>
      <c r="L703" s="157"/>
      <c r="M703" s="1029"/>
    </row>
    <row r="704" spans="1:13" ht="15.75">
      <c r="A704" s="157" t="str">
        <f>IF(J704&gt;0,COUNT($J$4:J704),"")</f>
        <v/>
      </c>
      <c r="B704" s="244"/>
      <c r="C704" s="252"/>
      <c r="D704" s="288"/>
      <c r="E704" s="289" t="str">
        <f>IFERROR(VLOOKUP(C704,'Consolidated Master Sheet'!B:D,3,0),"")</f>
        <v/>
      </c>
      <c r="F704" s="1456">
        <f t="shared" si="78"/>
        <v>0</v>
      </c>
      <c r="G704" s="1708">
        <f t="shared" si="79"/>
        <v>0</v>
      </c>
      <c r="H704" s="290" t="str">
        <f>IFERROR(VLOOKUP(C704,'Consolidated Master Sheet'!B:H,6,0),"")</f>
        <v/>
      </c>
      <c r="I704" s="290" t="str">
        <f>IFERROR(VLOOKUP(C704,'Consolidated Master Sheet'!B:H,7,0),"")</f>
        <v/>
      </c>
      <c r="J704" s="30"/>
      <c r="K704" s="1107"/>
      <c r="L704" s="157"/>
      <c r="M704" s="1029"/>
    </row>
    <row r="705" spans="1:13" ht="15.75">
      <c r="A705" s="157" t="str">
        <f>IF(J705&gt;0,COUNT($J$4:J705),"")</f>
        <v/>
      </c>
      <c r="B705" s="244"/>
      <c r="C705" s="231" t="s">
        <v>1780</v>
      </c>
      <c r="D705" s="232" t="s">
        <v>5979</v>
      </c>
      <c r="E705" s="233">
        <f>IFERROR(VLOOKUP(C705,'Consolidated Master Sheet'!B:D,3,0),"")</f>
        <v>678.63</v>
      </c>
      <c r="F705" s="152">
        <f t="shared" ref="F705:F758" si="85">IF(E705=0,"NET",$F$2)</f>
        <v>0</v>
      </c>
      <c r="G705" s="1020">
        <f t="shared" ref="G705:G758" si="86">IFERROR(ROUND(E705*F705,2),0)</f>
        <v>0</v>
      </c>
      <c r="H705" s="234">
        <f>IFERROR(VLOOKUP(C705,'Consolidated Master Sheet'!B:H,6,0),"")</f>
        <v>4</v>
      </c>
      <c r="I705" s="234">
        <f>IFERROR(VLOOKUP(C705,'Consolidated Master Sheet'!B:H,7,0),"")</f>
        <v>8</v>
      </c>
      <c r="J705" s="28"/>
      <c r="K705" s="1102">
        <f t="shared" ref="K705:K706" si="87">IFERROR(J705*G705,0)</f>
        <v>0</v>
      </c>
      <c r="L705" s="157"/>
      <c r="M705" s="1029"/>
    </row>
    <row r="706" spans="1:13" ht="15.75">
      <c r="A706" s="157" t="str">
        <f>IF(J706&gt;0,COUNT($J$4:J706),"")</f>
        <v/>
      </c>
      <c r="B706" s="244"/>
      <c r="C706" s="235" t="s">
        <v>1781</v>
      </c>
      <c r="D706" s="194" t="s">
        <v>5980</v>
      </c>
      <c r="E706" s="236">
        <f>IFERROR(VLOOKUP(C706,'Consolidated Master Sheet'!B:D,3,0),"")</f>
        <v>678.63</v>
      </c>
      <c r="F706" s="153">
        <f t="shared" si="85"/>
        <v>0</v>
      </c>
      <c r="G706" s="1028">
        <f t="shared" si="86"/>
        <v>0</v>
      </c>
      <c r="H706" s="237">
        <f>IFERROR(VLOOKUP(C706,'Consolidated Master Sheet'!B:H,6,0),"")</f>
        <v>4</v>
      </c>
      <c r="I706" s="237">
        <f>IFERROR(VLOOKUP(C706,'Consolidated Master Sheet'!B:H,7,0),"")</f>
        <v>8</v>
      </c>
      <c r="J706" s="29"/>
      <c r="K706" s="1103">
        <f t="shared" si="87"/>
        <v>0</v>
      </c>
      <c r="L706" s="157"/>
      <c r="M706" s="1029"/>
    </row>
    <row r="707" spans="1:13" ht="15.75">
      <c r="A707" s="157" t="str">
        <f>IF(J707&gt;0,COUNT($J$4:J707),"")</f>
        <v/>
      </c>
      <c r="B707" s="244"/>
      <c r="C707" s="252"/>
      <c r="D707" s="288"/>
      <c r="E707" s="289" t="str">
        <f>IFERROR(VLOOKUP(C707,'Consolidated Master Sheet'!B:D,3,0),"")</f>
        <v/>
      </c>
      <c r="F707" s="1456">
        <f t="shared" si="85"/>
        <v>0</v>
      </c>
      <c r="G707" s="1708">
        <f t="shared" si="86"/>
        <v>0</v>
      </c>
      <c r="H707" s="290" t="str">
        <f>IFERROR(VLOOKUP(C707,'Consolidated Master Sheet'!B:H,6,0),"")</f>
        <v/>
      </c>
      <c r="I707" s="290" t="str">
        <f>IFERROR(VLOOKUP(C707,'Consolidated Master Sheet'!B:H,7,0),"")</f>
        <v/>
      </c>
      <c r="J707" s="30"/>
      <c r="K707" s="1107"/>
      <c r="L707" s="157"/>
      <c r="M707" s="1029"/>
    </row>
    <row r="708" spans="1:13" ht="15.75">
      <c r="A708" s="157" t="str">
        <f>IF(J708&gt;0,COUNT($J$4:J708),"")</f>
        <v/>
      </c>
      <c r="B708" s="244"/>
      <c r="C708" s="231" t="s">
        <v>1782</v>
      </c>
      <c r="D708" s="232" t="s">
        <v>5981</v>
      </c>
      <c r="E708" s="233">
        <f>IFERROR(VLOOKUP(C708,'Consolidated Master Sheet'!B:D,3,0),"")</f>
        <v>1318.57</v>
      </c>
      <c r="F708" s="152">
        <f t="shared" si="85"/>
        <v>0</v>
      </c>
      <c r="G708" s="1020">
        <f t="shared" si="86"/>
        <v>0</v>
      </c>
      <c r="H708" s="234">
        <f>IFERROR(VLOOKUP(C708,'Consolidated Master Sheet'!B:H,6,0),"")</f>
        <v>1</v>
      </c>
      <c r="I708" s="234">
        <f>IFERROR(VLOOKUP(C708,'Consolidated Master Sheet'!B:H,7,0),"")</f>
        <v>12</v>
      </c>
      <c r="J708" s="28"/>
      <c r="K708" s="1102">
        <f>IFERROR(J708*G708,0)</f>
        <v>0</v>
      </c>
      <c r="L708" s="157"/>
      <c r="M708" s="1029"/>
    </row>
    <row r="709" spans="1:13" ht="15.75">
      <c r="A709" s="157" t="str">
        <f>IF(J709&gt;0,COUNT($J$4:J709),"")</f>
        <v/>
      </c>
      <c r="B709" s="244"/>
      <c r="C709" s="235" t="s">
        <v>1783</v>
      </c>
      <c r="D709" s="194" t="s">
        <v>5982</v>
      </c>
      <c r="E709" s="236">
        <f>IFERROR(VLOOKUP(C709,'Consolidated Master Sheet'!B:D,3,0),"")</f>
        <v>1318.57</v>
      </c>
      <c r="F709" s="153">
        <f t="shared" si="85"/>
        <v>0</v>
      </c>
      <c r="G709" s="1028">
        <f t="shared" si="86"/>
        <v>0</v>
      </c>
      <c r="H709" s="237">
        <f>IFERROR(VLOOKUP(C709,'Consolidated Master Sheet'!B:H,6,0),"")</f>
        <v>1</v>
      </c>
      <c r="I709" s="237">
        <f>IFERROR(VLOOKUP(C709,'Consolidated Master Sheet'!B:H,7,0),"")</f>
        <v>9</v>
      </c>
      <c r="J709" s="29"/>
      <c r="K709" s="1103">
        <f>IFERROR(J709*G709,0)</f>
        <v>0</v>
      </c>
      <c r="L709" s="157"/>
      <c r="M709" s="1029"/>
    </row>
    <row r="710" spans="1:13" ht="15.75">
      <c r="A710" s="157" t="str">
        <f>IF(J710&gt;0,COUNT($J$4:J710),"")</f>
        <v/>
      </c>
      <c r="B710" s="239"/>
      <c r="C710" s="240"/>
      <c r="D710" s="241" t="s">
        <v>191</v>
      </c>
      <c r="E710" s="242" t="str">
        <f>IFERROR(VLOOKUP(C710,'Consolidated Master Sheet'!B:D,3,0),"")</f>
        <v/>
      </c>
      <c r="F710" s="1458">
        <f t="shared" si="85"/>
        <v>0</v>
      </c>
      <c r="G710" s="1706">
        <f t="shared" si="86"/>
        <v>0</v>
      </c>
      <c r="H710" s="243" t="str">
        <f>IFERROR(VLOOKUP(C710,'Consolidated Master Sheet'!B:H,6,0),"")</f>
        <v/>
      </c>
      <c r="I710" s="243" t="str">
        <f>IFERROR(VLOOKUP(C710,'Consolidated Master Sheet'!B:H,7,0),"")</f>
        <v/>
      </c>
      <c r="J710" s="102"/>
      <c r="K710" s="1105"/>
      <c r="L710" s="157"/>
      <c r="M710" s="1029"/>
    </row>
    <row r="711" spans="1:13" ht="15.75">
      <c r="A711" s="157" t="str">
        <f>IF(J711&gt;0,COUNT($J$4:J711),"")</f>
        <v/>
      </c>
      <c r="B711" s="244"/>
      <c r="C711" s="231" t="s">
        <v>1784</v>
      </c>
      <c r="D711" s="232" t="s">
        <v>5983</v>
      </c>
      <c r="E711" s="262">
        <f>IFERROR(VLOOKUP(C711,'Consolidated Master Sheet'!B:D,3,0),"")</f>
        <v>34.840000000000003</v>
      </c>
      <c r="F711" s="152">
        <f t="shared" si="85"/>
        <v>0</v>
      </c>
      <c r="G711" s="1017">
        <f t="shared" si="86"/>
        <v>0</v>
      </c>
      <c r="H711" s="234">
        <f>IFERROR(VLOOKUP(C711,'Consolidated Master Sheet'!B:H,6,0),"")</f>
        <v>60</v>
      </c>
      <c r="I711" s="234">
        <f>IFERROR(VLOOKUP(C711,'Consolidated Master Sheet'!B:H,7,0),"")</f>
        <v>720</v>
      </c>
      <c r="J711" s="28"/>
      <c r="K711" s="1104">
        <f t="shared" ref="K711:K722" si="88">IFERROR(J711*G711,0)</f>
        <v>0</v>
      </c>
      <c r="L711" s="157"/>
      <c r="M711" s="1029"/>
    </row>
    <row r="712" spans="1:13" ht="15.75">
      <c r="A712" s="157" t="str">
        <f>IF(J712&gt;0,COUNT($J$4:J712),"")</f>
        <v/>
      </c>
      <c r="B712" s="244"/>
      <c r="C712" s="231" t="s">
        <v>1785</v>
      </c>
      <c r="D712" s="232" t="s">
        <v>5984</v>
      </c>
      <c r="E712" s="233">
        <f>IFERROR(VLOOKUP(C712,'Consolidated Master Sheet'!B:D,3,0),"")</f>
        <v>33.659999999999997</v>
      </c>
      <c r="F712" s="152">
        <f t="shared" si="85"/>
        <v>0</v>
      </c>
      <c r="G712" s="1017">
        <f t="shared" si="86"/>
        <v>0</v>
      </c>
      <c r="H712" s="234">
        <f>IFERROR(VLOOKUP(C712,'Consolidated Master Sheet'!B:H,6,0),"")</f>
        <v>35</v>
      </c>
      <c r="I712" s="234">
        <f>IFERROR(VLOOKUP(C712,'Consolidated Master Sheet'!B:H,7,0),"")</f>
        <v>420</v>
      </c>
      <c r="J712" s="28"/>
      <c r="K712" s="1104">
        <f t="shared" si="88"/>
        <v>0</v>
      </c>
      <c r="L712" s="157"/>
      <c r="M712" s="1029"/>
    </row>
    <row r="713" spans="1:13" ht="15.75">
      <c r="A713" s="157" t="str">
        <f>IF(J713&gt;0,COUNT($J$4:J713),"")</f>
        <v/>
      </c>
      <c r="B713" s="244"/>
      <c r="C713" s="231" t="s">
        <v>1786</v>
      </c>
      <c r="D713" s="232" t="s">
        <v>5985</v>
      </c>
      <c r="E713" s="233">
        <f>IFERROR(VLOOKUP(C713,'Consolidated Master Sheet'!B:D,3,0),"")</f>
        <v>33.659999999999997</v>
      </c>
      <c r="F713" s="152">
        <f t="shared" si="85"/>
        <v>0</v>
      </c>
      <c r="G713" s="1017">
        <f t="shared" si="86"/>
        <v>0</v>
      </c>
      <c r="H713" s="234">
        <f>IFERROR(VLOOKUP(C713,'Consolidated Master Sheet'!B:H,6,0),"")</f>
        <v>40</v>
      </c>
      <c r="I713" s="234">
        <f>IFERROR(VLOOKUP(C713,'Consolidated Master Sheet'!B:H,7,0),"")</f>
        <v>240</v>
      </c>
      <c r="J713" s="28"/>
      <c r="K713" s="1104">
        <f t="shared" si="88"/>
        <v>0</v>
      </c>
      <c r="L713" s="157"/>
      <c r="M713" s="1029"/>
    </row>
    <row r="714" spans="1:13" ht="15.75">
      <c r="A714" s="157" t="str">
        <f>IF(J714&gt;0,COUNT($J$4:J714),"")</f>
        <v/>
      </c>
      <c r="B714" s="244"/>
      <c r="C714" s="231" t="s">
        <v>1787</v>
      </c>
      <c r="D714" s="232" t="s">
        <v>5986</v>
      </c>
      <c r="E714" s="233">
        <f>IFERROR(VLOOKUP(C714,'Consolidated Master Sheet'!B:D,3,0),"")</f>
        <v>34.76</v>
      </c>
      <c r="F714" s="152">
        <f t="shared" si="85"/>
        <v>0</v>
      </c>
      <c r="G714" s="1017">
        <f t="shared" si="86"/>
        <v>0</v>
      </c>
      <c r="H714" s="234">
        <f>IFERROR(VLOOKUP(C714,'Consolidated Master Sheet'!B:H,6,0),"")</f>
        <v>60</v>
      </c>
      <c r="I714" s="234">
        <f>IFERROR(VLOOKUP(C714,'Consolidated Master Sheet'!B:H,7,0),"")</f>
        <v>180</v>
      </c>
      <c r="J714" s="28"/>
      <c r="K714" s="1104">
        <f t="shared" si="88"/>
        <v>0</v>
      </c>
      <c r="L714" s="157"/>
      <c r="M714" s="1029"/>
    </row>
    <row r="715" spans="1:13" ht="15.75">
      <c r="A715" s="157" t="str">
        <f>IF(J715&gt;0,COUNT($J$4:J715),"")</f>
        <v/>
      </c>
      <c r="B715" s="244"/>
      <c r="C715" s="231" t="s">
        <v>1788</v>
      </c>
      <c r="D715" s="232" t="s">
        <v>5987</v>
      </c>
      <c r="E715" s="233">
        <f>IFERROR(VLOOKUP(C715,'Consolidated Master Sheet'!B:D,3,0),"")</f>
        <v>33.659999999999997</v>
      </c>
      <c r="F715" s="152">
        <f t="shared" si="85"/>
        <v>0</v>
      </c>
      <c r="G715" s="1017">
        <f t="shared" si="86"/>
        <v>0</v>
      </c>
      <c r="H715" s="234">
        <f>IFERROR(VLOOKUP(C715,'Consolidated Master Sheet'!B:H,6,0),"")</f>
        <v>35</v>
      </c>
      <c r="I715" s="234">
        <f>IFERROR(VLOOKUP(C715,'Consolidated Master Sheet'!B:H,7,0),"")</f>
        <v>105</v>
      </c>
      <c r="J715" s="28"/>
      <c r="K715" s="1104">
        <f t="shared" si="88"/>
        <v>0</v>
      </c>
      <c r="L715" s="157"/>
      <c r="M715" s="1029"/>
    </row>
    <row r="716" spans="1:13" ht="15.75">
      <c r="A716" s="157" t="str">
        <f>IF(J716&gt;0,COUNT($J$4:J716),"")</f>
        <v/>
      </c>
      <c r="B716" s="244"/>
      <c r="C716" s="231" t="s">
        <v>1789</v>
      </c>
      <c r="D716" s="232" t="s">
        <v>5988</v>
      </c>
      <c r="E716" s="233">
        <f>IFERROR(VLOOKUP(C716,'Consolidated Master Sheet'!B:D,3,0),"")</f>
        <v>45.89</v>
      </c>
      <c r="F716" s="152">
        <f t="shared" si="85"/>
        <v>0</v>
      </c>
      <c r="G716" s="1017">
        <f t="shared" si="86"/>
        <v>0</v>
      </c>
      <c r="H716" s="234">
        <f>IFERROR(VLOOKUP(C716,'Consolidated Master Sheet'!B:H,6,0),"")</f>
        <v>30</v>
      </c>
      <c r="I716" s="234">
        <f>IFERROR(VLOOKUP(C716,'Consolidated Master Sheet'!B:H,7,0),"")</f>
        <v>90</v>
      </c>
      <c r="J716" s="28"/>
      <c r="K716" s="1104">
        <f t="shared" si="88"/>
        <v>0</v>
      </c>
      <c r="L716" s="157"/>
      <c r="M716" s="1029"/>
    </row>
    <row r="717" spans="1:13" ht="15.75">
      <c r="A717" s="157" t="str">
        <f>IF(J717&gt;0,COUNT($J$4:J717),"")</f>
        <v/>
      </c>
      <c r="B717" s="244"/>
      <c r="C717" s="231" t="s">
        <v>1790</v>
      </c>
      <c r="D717" s="232" t="s">
        <v>5989</v>
      </c>
      <c r="E717" s="233">
        <f>IFERROR(VLOOKUP(C717,'Consolidated Master Sheet'!B:D,3,0),"")</f>
        <v>77.180000000000007</v>
      </c>
      <c r="F717" s="152">
        <f t="shared" si="85"/>
        <v>0</v>
      </c>
      <c r="G717" s="1017">
        <f t="shared" si="86"/>
        <v>0</v>
      </c>
      <c r="H717" s="234">
        <f>IFERROR(VLOOKUP(C717,'Consolidated Master Sheet'!B:H,6,0),"")</f>
        <v>25</v>
      </c>
      <c r="I717" s="234">
        <f>IFERROR(VLOOKUP(C717,'Consolidated Master Sheet'!B:H,7,0),"")</f>
        <v>50</v>
      </c>
      <c r="J717" s="28"/>
      <c r="K717" s="1104">
        <f t="shared" si="88"/>
        <v>0</v>
      </c>
      <c r="L717" s="157"/>
      <c r="M717" s="1029"/>
    </row>
    <row r="718" spans="1:13" ht="15.75">
      <c r="A718" s="157" t="str">
        <f>IF(J718&gt;0,COUNT($J$4:J718),"")</f>
        <v/>
      </c>
      <c r="B718" s="244"/>
      <c r="C718" s="231" t="s">
        <v>1791</v>
      </c>
      <c r="D718" s="232" t="s">
        <v>5990</v>
      </c>
      <c r="E718" s="233">
        <f>IFERROR(VLOOKUP(C718,'Consolidated Master Sheet'!B:D,3,0),"")</f>
        <v>95.02</v>
      </c>
      <c r="F718" s="152">
        <f t="shared" si="85"/>
        <v>0</v>
      </c>
      <c r="G718" s="1017">
        <f t="shared" si="86"/>
        <v>0</v>
      </c>
      <c r="H718" s="234">
        <f>IFERROR(VLOOKUP(C718,'Consolidated Master Sheet'!B:H,6,0),"")</f>
        <v>9</v>
      </c>
      <c r="I718" s="234">
        <f>IFERROR(VLOOKUP(C718,'Consolidated Master Sheet'!B:H,7,0),"")</f>
        <v>27</v>
      </c>
      <c r="J718" s="28"/>
      <c r="K718" s="1104">
        <f t="shared" si="88"/>
        <v>0</v>
      </c>
      <c r="L718" s="157"/>
      <c r="M718" s="1029"/>
    </row>
    <row r="719" spans="1:13" ht="15.75">
      <c r="A719" s="157" t="str">
        <f>IF(J719&gt;0,COUNT($J$4:J719),"")</f>
        <v/>
      </c>
      <c r="B719" s="244"/>
      <c r="C719" s="231" t="s">
        <v>1792</v>
      </c>
      <c r="D719" s="232" t="s">
        <v>5991</v>
      </c>
      <c r="E719" s="233">
        <f>IFERROR(VLOOKUP(C719,'Consolidated Master Sheet'!B:D,3,0),"")</f>
        <v>164.7</v>
      </c>
      <c r="F719" s="152">
        <f t="shared" si="85"/>
        <v>0</v>
      </c>
      <c r="G719" s="1017">
        <f t="shared" si="86"/>
        <v>0</v>
      </c>
      <c r="H719" s="234">
        <f>IFERROR(VLOOKUP(C719,'Consolidated Master Sheet'!B:H,6,0),"")</f>
        <v>8</v>
      </c>
      <c r="I719" s="234">
        <f>IFERROR(VLOOKUP(C719,'Consolidated Master Sheet'!B:H,7,0),"")</f>
        <v>16</v>
      </c>
      <c r="J719" s="28"/>
      <c r="K719" s="1104">
        <f t="shared" si="88"/>
        <v>0</v>
      </c>
      <c r="L719" s="157"/>
      <c r="M719" s="1029"/>
    </row>
    <row r="720" spans="1:13" ht="15.75">
      <c r="A720" s="157" t="str">
        <f>IF(J720&gt;0,COUNT($J$4:J720),"")</f>
        <v/>
      </c>
      <c r="B720" s="244"/>
      <c r="C720" s="231" t="s">
        <v>1793</v>
      </c>
      <c r="D720" s="232" t="s">
        <v>5992</v>
      </c>
      <c r="E720" s="233">
        <f>IFERROR(VLOOKUP(C720,'Consolidated Master Sheet'!B:D,3,0),"")</f>
        <v>446.6</v>
      </c>
      <c r="F720" s="152">
        <f t="shared" si="85"/>
        <v>0</v>
      </c>
      <c r="G720" s="1017">
        <f t="shared" si="86"/>
        <v>0</v>
      </c>
      <c r="H720" s="234">
        <f>IFERROR(VLOOKUP(C720,'Consolidated Master Sheet'!B:H,6,0),"")</f>
        <v>5</v>
      </c>
      <c r="I720" s="234">
        <f>IFERROR(VLOOKUP(C720,'Consolidated Master Sheet'!B:H,7,0),"")</f>
        <v>10</v>
      </c>
      <c r="J720" s="28"/>
      <c r="K720" s="1104">
        <f t="shared" si="88"/>
        <v>0</v>
      </c>
      <c r="L720" s="157"/>
      <c r="M720" s="1029"/>
    </row>
    <row r="721" spans="1:13" ht="15.75">
      <c r="A721" s="157" t="str">
        <f>IF(J721&gt;0,COUNT($J$4:J721),"")</f>
        <v/>
      </c>
      <c r="B721" s="244"/>
      <c r="C721" s="231" t="s">
        <v>1794</v>
      </c>
      <c r="D721" s="232" t="s">
        <v>5993</v>
      </c>
      <c r="E721" s="233">
        <f>IFERROR(VLOOKUP(C721,'Consolidated Master Sheet'!B:D,3,0),"")</f>
        <v>674.13</v>
      </c>
      <c r="F721" s="152">
        <f t="shared" si="85"/>
        <v>0</v>
      </c>
      <c r="G721" s="1017">
        <f t="shared" si="86"/>
        <v>0</v>
      </c>
      <c r="H721" s="234">
        <f>IFERROR(VLOOKUP(C721,'Consolidated Master Sheet'!B:H,6,0),"")</f>
        <v>8</v>
      </c>
      <c r="I721" s="234">
        <f>IFERROR(VLOOKUP(C721,'Consolidated Master Sheet'!B:H,7,0),"")</f>
        <v>8</v>
      </c>
      <c r="J721" s="28"/>
      <c r="K721" s="1104">
        <f t="shared" si="88"/>
        <v>0</v>
      </c>
      <c r="L721" s="157"/>
      <c r="M721" s="1029"/>
    </row>
    <row r="722" spans="1:13" ht="15.75">
      <c r="A722" s="157" t="str">
        <f>IF(J722&gt;0,COUNT($J$4:J722),"")</f>
        <v/>
      </c>
      <c r="B722" s="244"/>
      <c r="C722" s="231" t="s">
        <v>1795</v>
      </c>
      <c r="D722" s="232" t="s">
        <v>5994</v>
      </c>
      <c r="E722" s="233">
        <f>IFERROR(VLOOKUP(C722,'Consolidated Master Sheet'!B:D,3,0),"")</f>
        <v>1112.71</v>
      </c>
      <c r="F722" s="152">
        <f t="shared" si="85"/>
        <v>0</v>
      </c>
      <c r="G722" s="1017">
        <f t="shared" si="86"/>
        <v>0</v>
      </c>
      <c r="H722" s="234">
        <f>IFERROR(VLOOKUP(C722,'Consolidated Master Sheet'!B:H,6,0),"")</f>
        <v>4</v>
      </c>
      <c r="I722" s="234">
        <f>IFERROR(VLOOKUP(C722,'Consolidated Master Sheet'!B:H,7,0),"")</f>
        <v>4</v>
      </c>
      <c r="J722" s="28"/>
      <c r="K722" s="1104">
        <f t="shared" si="88"/>
        <v>0</v>
      </c>
      <c r="L722" s="157"/>
      <c r="M722" s="1029"/>
    </row>
    <row r="723" spans="1:13" ht="15.75">
      <c r="A723" s="157" t="str">
        <f>IF(J723&gt;0,COUNT($J$4:J723),"")</f>
        <v/>
      </c>
      <c r="B723" s="239"/>
      <c r="C723" s="240"/>
      <c r="D723" s="241" t="s">
        <v>4480</v>
      </c>
      <c r="E723" s="242" t="str">
        <f>IFERROR(VLOOKUP(C723,'Consolidated Master Sheet'!B:D,3,0),"")</f>
        <v/>
      </c>
      <c r="F723" s="1458">
        <f t="shared" si="85"/>
        <v>0</v>
      </c>
      <c r="G723" s="1706">
        <f t="shared" si="86"/>
        <v>0</v>
      </c>
      <c r="H723" s="243" t="str">
        <f>IFERROR(VLOOKUP(C723,'Consolidated Master Sheet'!B:H,6,0),"")</f>
        <v/>
      </c>
      <c r="I723" s="243" t="str">
        <f>IFERROR(VLOOKUP(C723,'Consolidated Master Sheet'!B:H,7,0),"")</f>
        <v/>
      </c>
      <c r="J723" s="102"/>
      <c r="K723" s="1105"/>
      <c r="L723" s="157"/>
      <c r="M723" s="1029"/>
    </row>
    <row r="724" spans="1:13" ht="15.75">
      <c r="A724" s="157" t="str">
        <f>IF(J724&gt;0,COUNT($J$4:J724),"")</f>
        <v/>
      </c>
      <c r="B724" s="244"/>
      <c r="C724" s="228" t="s">
        <v>1800</v>
      </c>
      <c r="D724" s="187" t="s">
        <v>5995</v>
      </c>
      <c r="E724" s="229">
        <f>IFERROR(VLOOKUP(C724,'Consolidated Master Sheet'!B:D,3,0),"")</f>
        <v>36.89</v>
      </c>
      <c r="F724" s="151">
        <f t="shared" si="85"/>
        <v>0</v>
      </c>
      <c r="G724" s="1020">
        <f t="shared" si="86"/>
        <v>0</v>
      </c>
      <c r="H724" s="230">
        <f>IFERROR(VLOOKUP(C724,'Consolidated Master Sheet'!B:H,6,0),"")</f>
        <v>80</v>
      </c>
      <c r="I724" s="230">
        <f>IFERROR(VLOOKUP(C724,'Consolidated Master Sheet'!B:H,7,0),"")</f>
        <v>480</v>
      </c>
      <c r="J724" s="27"/>
      <c r="K724" s="1102">
        <f t="shared" ref="K724:K736" si="89">IFERROR(J724*G724,0)</f>
        <v>0</v>
      </c>
      <c r="L724" s="157"/>
      <c r="M724" s="1029"/>
    </row>
    <row r="725" spans="1:13" ht="15.75">
      <c r="A725" s="157" t="str">
        <f>IF(J725&gt;0,COUNT($J$4:J725),"")</f>
        <v/>
      </c>
      <c r="B725" s="244"/>
      <c r="C725" s="231" t="s">
        <v>1801</v>
      </c>
      <c r="D725" s="232" t="s">
        <v>5996</v>
      </c>
      <c r="E725" s="233">
        <f>IFERROR(VLOOKUP(C725,'Consolidated Master Sheet'!B:D,3,0),"")</f>
        <v>31.95</v>
      </c>
      <c r="F725" s="152">
        <f t="shared" si="85"/>
        <v>0</v>
      </c>
      <c r="G725" s="1020">
        <f t="shared" si="86"/>
        <v>0</v>
      </c>
      <c r="H725" s="234">
        <f>IFERROR(VLOOKUP(C725,'Consolidated Master Sheet'!B:H,6,0),"")</f>
        <v>50</v>
      </c>
      <c r="I725" s="234">
        <f>IFERROR(VLOOKUP(C725,'Consolidated Master Sheet'!B:H,7,0),"")</f>
        <v>300</v>
      </c>
      <c r="J725" s="28"/>
      <c r="K725" s="1102">
        <f t="shared" si="89"/>
        <v>0</v>
      </c>
      <c r="L725" s="157"/>
      <c r="M725" s="1029"/>
    </row>
    <row r="726" spans="1:13" ht="15.75">
      <c r="A726" s="157" t="str">
        <f>IF(J726&gt;0,COUNT($J$4:J726),"")</f>
        <v/>
      </c>
      <c r="B726" s="244"/>
      <c r="C726" s="231" t="s">
        <v>1802</v>
      </c>
      <c r="D726" s="232" t="s">
        <v>5997</v>
      </c>
      <c r="E726" s="233">
        <f>IFERROR(VLOOKUP(C726,'Consolidated Master Sheet'!B:D,3,0),"")</f>
        <v>31.95</v>
      </c>
      <c r="F726" s="152">
        <f t="shared" si="85"/>
        <v>0</v>
      </c>
      <c r="G726" s="1020">
        <f t="shared" si="86"/>
        <v>0</v>
      </c>
      <c r="H726" s="234">
        <f>IFERROR(VLOOKUP(C726,'Consolidated Master Sheet'!B:H,6,0),"")</f>
        <v>30</v>
      </c>
      <c r="I726" s="234">
        <f>IFERROR(VLOOKUP(C726,'Consolidated Master Sheet'!B:H,7,0),"")</f>
        <v>180</v>
      </c>
      <c r="J726" s="28"/>
      <c r="K726" s="1102">
        <f t="shared" si="89"/>
        <v>0</v>
      </c>
      <c r="L726" s="157"/>
      <c r="M726" s="1029"/>
    </row>
    <row r="727" spans="1:13" ht="15.75">
      <c r="A727" s="157" t="str">
        <f>IF(J727&gt;0,COUNT($J$4:J727),"")</f>
        <v/>
      </c>
      <c r="B727" s="244"/>
      <c r="C727" s="231" t="s">
        <v>1803</v>
      </c>
      <c r="D727" s="232" t="s">
        <v>5998</v>
      </c>
      <c r="E727" s="233">
        <f>IFERROR(VLOOKUP(C727,'Consolidated Master Sheet'!B:D,3,0),"")</f>
        <v>19.68</v>
      </c>
      <c r="F727" s="152">
        <f t="shared" si="85"/>
        <v>0</v>
      </c>
      <c r="G727" s="1020">
        <f t="shared" si="86"/>
        <v>0</v>
      </c>
      <c r="H727" s="234">
        <f>IFERROR(VLOOKUP(C727,'Consolidated Master Sheet'!B:H,6,0),"")</f>
        <v>40</v>
      </c>
      <c r="I727" s="234">
        <f>IFERROR(VLOOKUP(C727,'Consolidated Master Sheet'!B:H,7,0),"")</f>
        <v>120</v>
      </c>
      <c r="J727" s="28"/>
      <c r="K727" s="1102">
        <f t="shared" si="89"/>
        <v>0</v>
      </c>
      <c r="L727" s="157"/>
      <c r="M727" s="1029"/>
    </row>
    <row r="728" spans="1:13" ht="15.75">
      <c r="A728" s="157" t="str">
        <f>IF(J728&gt;0,COUNT($J$4:J728),"")</f>
        <v/>
      </c>
      <c r="B728" s="244"/>
      <c r="C728" s="231" t="s">
        <v>1804</v>
      </c>
      <c r="D728" s="232" t="s">
        <v>5999</v>
      </c>
      <c r="E728" s="233">
        <f>IFERROR(VLOOKUP(C728,'Consolidated Master Sheet'!B:D,3,0),"")</f>
        <v>33.03</v>
      </c>
      <c r="F728" s="152">
        <f t="shared" si="85"/>
        <v>0</v>
      </c>
      <c r="G728" s="1020">
        <f t="shared" si="86"/>
        <v>0</v>
      </c>
      <c r="H728" s="234">
        <f>IFERROR(VLOOKUP(C728,'Consolidated Master Sheet'!B:H,6,0),"")</f>
        <v>35</v>
      </c>
      <c r="I728" s="234">
        <f>IFERROR(VLOOKUP(C728,'Consolidated Master Sheet'!B:H,7,0),"")</f>
        <v>70</v>
      </c>
      <c r="J728" s="28"/>
      <c r="K728" s="1102">
        <f t="shared" si="89"/>
        <v>0</v>
      </c>
      <c r="L728" s="157"/>
      <c r="M728" s="1029"/>
    </row>
    <row r="729" spans="1:13" ht="15.75">
      <c r="A729" s="157" t="str">
        <f>IF(J729&gt;0,COUNT($J$4:J729),"")</f>
        <v/>
      </c>
      <c r="B729" s="244"/>
      <c r="C729" s="231" t="s">
        <v>1805</v>
      </c>
      <c r="D729" s="232" t="s">
        <v>6000</v>
      </c>
      <c r="E729" s="233">
        <f>IFERROR(VLOOKUP(C729,'Consolidated Master Sheet'!B:D,3,0),"")</f>
        <v>54.06</v>
      </c>
      <c r="F729" s="152">
        <f t="shared" si="85"/>
        <v>0</v>
      </c>
      <c r="G729" s="1020">
        <f t="shared" si="86"/>
        <v>0</v>
      </c>
      <c r="H729" s="234">
        <f>IFERROR(VLOOKUP(C729,'Consolidated Master Sheet'!B:H,6,0),"")</f>
        <v>20</v>
      </c>
      <c r="I729" s="234">
        <f>IFERROR(VLOOKUP(C729,'Consolidated Master Sheet'!B:H,7,0),"")</f>
        <v>40</v>
      </c>
      <c r="J729" s="28"/>
      <c r="K729" s="1102">
        <f t="shared" si="89"/>
        <v>0</v>
      </c>
      <c r="L729" s="157"/>
      <c r="M729" s="1029"/>
    </row>
    <row r="730" spans="1:13" ht="15.75">
      <c r="A730" s="157" t="str">
        <f>IF(J730&gt;0,COUNT($J$4:J730),"")</f>
        <v/>
      </c>
      <c r="B730" s="244"/>
      <c r="C730" s="231" t="s">
        <v>1806</v>
      </c>
      <c r="D730" s="232" t="s">
        <v>6001</v>
      </c>
      <c r="E730" s="233">
        <f>IFERROR(VLOOKUP(C730,'Consolidated Master Sheet'!B:D,3,0),"")</f>
        <v>85.47</v>
      </c>
      <c r="F730" s="152">
        <f t="shared" si="85"/>
        <v>0</v>
      </c>
      <c r="G730" s="1020">
        <f t="shared" si="86"/>
        <v>0</v>
      </c>
      <c r="H730" s="234">
        <f>IFERROR(VLOOKUP(C730,'Consolidated Master Sheet'!B:H,6,0),"")</f>
        <v>14</v>
      </c>
      <c r="I730" s="234">
        <f>IFERROR(VLOOKUP(C730,'Consolidated Master Sheet'!B:H,7,0),"")</f>
        <v>28</v>
      </c>
      <c r="J730" s="28"/>
      <c r="K730" s="1102">
        <f t="shared" si="89"/>
        <v>0</v>
      </c>
      <c r="L730" s="157"/>
      <c r="M730" s="1029"/>
    </row>
    <row r="731" spans="1:13" ht="15.75">
      <c r="A731" s="157" t="str">
        <f>IF(J731&gt;0,COUNT($J$4:J731),"")</f>
        <v/>
      </c>
      <c r="B731" s="244"/>
      <c r="C731" s="231" t="s">
        <v>1807</v>
      </c>
      <c r="D731" s="232" t="s">
        <v>6002</v>
      </c>
      <c r="E731" s="233">
        <f>IFERROR(VLOOKUP(C731,'Consolidated Master Sheet'!B:D,3,0),"")</f>
        <v>106.69</v>
      </c>
      <c r="F731" s="152">
        <f t="shared" si="85"/>
        <v>0</v>
      </c>
      <c r="G731" s="1020">
        <f t="shared" si="86"/>
        <v>0</v>
      </c>
      <c r="H731" s="234">
        <f>IFERROR(VLOOKUP(C731,'Consolidated Master Sheet'!B:H,6,0),"")</f>
        <v>12</v>
      </c>
      <c r="I731" s="234">
        <f>IFERROR(VLOOKUP(C731,'Consolidated Master Sheet'!B:H,7,0),"")</f>
        <v>24</v>
      </c>
      <c r="J731" s="28"/>
      <c r="K731" s="1102">
        <f t="shared" si="89"/>
        <v>0</v>
      </c>
      <c r="L731" s="157"/>
      <c r="M731" s="1029"/>
    </row>
    <row r="732" spans="1:13" ht="15.75">
      <c r="A732" s="157" t="str">
        <f>IF(J732&gt;0,COUNT($J$4:J732),"")</f>
        <v/>
      </c>
      <c r="B732" s="244"/>
      <c r="C732" s="231" t="s">
        <v>1808</v>
      </c>
      <c r="D732" s="232" t="s">
        <v>6003</v>
      </c>
      <c r="E732" s="233">
        <f>IFERROR(VLOOKUP(C732,'Consolidated Master Sheet'!B:D,3,0),"")</f>
        <v>178.04</v>
      </c>
      <c r="F732" s="152">
        <f t="shared" si="85"/>
        <v>0</v>
      </c>
      <c r="G732" s="1020">
        <f t="shared" si="86"/>
        <v>0</v>
      </c>
      <c r="H732" s="234">
        <f>IFERROR(VLOOKUP(C732,'Consolidated Master Sheet'!B:H,6,0),"")</f>
        <v>8</v>
      </c>
      <c r="I732" s="234">
        <f>IFERROR(VLOOKUP(C732,'Consolidated Master Sheet'!B:H,7,0),"")</f>
        <v>16</v>
      </c>
      <c r="J732" s="28"/>
      <c r="K732" s="1102">
        <f t="shared" si="89"/>
        <v>0</v>
      </c>
      <c r="L732" s="157"/>
      <c r="M732" s="1029"/>
    </row>
    <row r="733" spans="1:13" ht="15.75">
      <c r="A733" s="157" t="str">
        <f>IF(J733&gt;0,COUNT($J$4:J733),"")</f>
        <v/>
      </c>
      <c r="B733" s="244"/>
      <c r="C733" s="231" t="s">
        <v>1809</v>
      </c>
      <c r="D733" s="232" t="s">
        <v>6004</v>
      </c>
      <c r="E733" s="233">
        <f>IFERROR(VLOOKUP(C733,'Consolidated Master Sheet'!B:D,3,0),"")</f>
        <v>478.12</v>
      </c>
      <c r="F733" s="152">
        <f t="shared" si="85"/>
        <v>0</v>
      </c>
      <c r="G733" s="1020">
        <f t="shared" si="86"/>
        <v>0</v>
      </c>
      <c r="H733" s="234">
        <f>IFERROR(VLOOKUP(C733,'Consolidated Master Sheet'!B:H,6,0),"")</f>
        <v>4</v>
      </c>
      <c r="I733" s="234">
        <f>IFERROR(VLOOKUP(C733,'Consolidated Master Sheet'!B:H,7,0),"")</f>
        <v>8</v>
      </c>
      <c r="J733" s="28"/>
      <c r="K733" s="1102">
        <f t="shared" si="89"/>
        <v>0</v>
      </c>
      <c r="L733" s="157"/>
      <c r="M733" s="1029"/>
    </row>
    <row r="734" spans="1:13" ht="15.75">
      <c r="A734" s="157" t="str">
        <f>IF(J734&gt;0,COUNT($J$4:J734),"")</f>
        <v/>
      </c>
      <c r="B734" s="244"/>
      <c r="C734" s="231" t="s">
        <v>1810</v>
      </c>
      <c r="D734" s="232" t="s">
        <v>6005</v>
      </c>
      <c r="E734" s="233">
        <f>IFERROR(VLOOKUP(C734,'Consolidated Master Sheet'!B:D,3,0),"")</f>
        <v>560.6</v>
      </c>
      <c r="F734" s="152">
        <f t="shared" si="85"/>
        <v>0</v>
      </c>
      <c r="G734" s="1020">
        <f t="shared" si="86"/>
        <v>0</v>
      </c>
      <c r="H734" s="234">
        <f>IFERROR(VLOOKUP(C734,'Consolidated Master Sheet'!B:H,6,0),"")</f>
        <v>6</v>
      </c>
      <c r="I734" s="234">
        <f>IFERROR(VLOOKUP(C734,'Consolidated Master Sheet'!B:H,7,0),"")</f>
        <v>6</v>
      </c>
      <c r="J734" s="28"/>
      <c r="K734" s="1102">
        <f t="shared" si="89"/>
        <v>0</v>
      </c>
      <c r="L734" s="157"/>
      <c r="M734" s="1029"/>
    </row>
    <row r="735" spans="1:13" ht="15.75">
      <c r="A735" s="157" t="str">
        <f>IF(J735&gt;0,COUNT($J$4:J735),"")</f>
        <v/>
      </c>
      <c r="B735" s="244"/>
      <c r="C735" s="231" t="s">
        <v>1811</v>
      </c>
      <c r="D735" s="232" t="s">
        <v>6006</v>
      </c>
      <c r="E735" s="233">
        <f>IFERROR(VLOOKUP(C735,'Consolidated Master Sheet'!B:D,3,0),"")</f>
        <v>1325.55</v>
      </c>
      <c r="F735" s="152">
        <f t="shared" si="85"/>
        <v>0</v>
      </c>
      <c r="G735" s="1020">
        <f t="shared" si="86"/>
        <v>0</v>
      </c>
      <c r="H735" s="234">
        <f>IFERROR(VLOOKUP(C735,'Consolidated Master Sheet'!B:H,6,0),"")</f>
        <v>2</v>
      </c>
      <c r="I735" s="234">
        <f>IFERROR(VLOOKUP(C735,'Consolidated Master Sheet'!B:H,7,0),"")</f>
        <v>2</v>
      </c>
      <c r="J735" s="28"/>
      <c r="K735" s="1102">
        <f t="shared" si="89"/>
        <v>0</v>
      </c>
      <c r="L735" s="157"/>
      <c r="M735" s="1029"/>
    </row>
    <row r="736" spans="1:13" ht="15.75">
      <c r="A736" s="157" t="str">
        <f>IF(J736&gt;0,COUNT($J$4:J736),"")</f>
        <v/>
      </c>
      <c r="B736" s="244"/>
      <c r="C736" s="231" t="s">
        <v>1812</v>
      </c>
      <c r="D736" s="232" t="s">
        <v>6007</v>
      </c>
      <c r="E736" s="233">
        <f>IFERROR(VLOOKUP(C736,'Consolidated Master Sheet'!B:D,3,0),"")</f>
        <v>3799.33</v>
      </c>
      <c r="F736" s="152">
        <f t="shared" si="85"/>
        <v>0</v>
      </c>
      <c r="G736" s="1020">
        <f t="shared" si="86"/>
        <v>0</v>
      </c>
      <c r="H736" s="234">
        <f>IFERROR(VLOOKUP(C736,'Consolidated Master Sheet'!B:H,6,0),"")</f>
        <v>1</v>
      </c>
      <c r="I736" s="234">
        <f>IFERROR(VLOOKUP(C736,'Consolidated Master Sheet'!B:H,7,0),"")</f>
        <v>1</v>
      </c>
      <c r="J736" s="28"/>
      <c r="K736" s="1102">
        <f t="shared" si="89"/>
        <v>0</v>
      </c>
      <c r="L736" s="157"/>
      <c r="M736" s="1029"/>
    </row>
    <row r="737" spans="1:13" ht="15.75">
      <c r="A737" s="157" t="str">
        <f>IF(J737&gt;0,COUNT($J$4:J737),"")</f>
        <v/>
      </c>
      <c r="B737" s="239"/>
      <c r="C737" s="240"/>
      <c r="D737" s="241" t="s">
        <v>7475</v>
      </c>
      <c r="E737" s="242" t="str">
        <f>IFERROR(VLOOKUP(C737,'Consolidated Master Sheet'!B:D,3,0),"")</f>
        <v/>
      </c>
      <c r="F737" s="1458">
        <f t="shared" si="85"/>
        <v>0</v>
      </c>
      <c r="G737" s="1706">
        <f t="shared" si="86"/>
        <v>0</v>
      </c>
      <c r="H737" s="243" t="str">
        <f>IFERROR(VLOOKUP(C737,'Consolidated Master Sheet'!B:H,6,0),"")</f>
        <v/>
      </c>
      <c r="I737" s="243" t="str">
        <f>IFERROR(VLOOKUP(C737,'Consolidated Master Sheet'!B:H,7,0),"")</f>
        <v/>
      </c>
      <c r="J737" s="102"/>
      <c r="K737" s="1105"/>
      <c r="L737" s="157"/>
      <c r="M737" s="1029"/>
    </row>
    <row r="738" spans="1:13" ht="15.75">
      <c r="A738" s="157" t="str">
        <f>IF(J738&gt;0,COUNT($J$4:J738),"")</f>
        <v/>
      </c>
      <c r="B738" s="244"/>
      <c r="C738" s="235" t="s">
        <v>1813</v>
      </c>
      <c r="D738" s="194" t="s">
        <v>6008</v>
      </c>
      <c r="E738" s="236">
        <f>IFERROR(VLOOKUP(C738,'Consolidated Master Sheet'!B:D,3,0),"")</f>
        <v>47.18</v>
      </c>
      <c r="F738" s="153">
        <f t="shared" si="85"/>
        <v>0</v>
      </c>
      <c r="G738" s="1028">
        <f t="shared" si="86"/>
        <v>0</v>
      </c>
      <c r="H738" s="237">
        <f>IFERROR(VLOOKUP(C738,'Consolidated Master Sheet'!B:H,6,0),"")</f>
        <v>60</v>
      </c>
      <c r="I738" s="237">
        <f>IFERROR(VLOOKUP(C738,'Consolidated Master Sheet'!B:H,7,0),"")</f>
        <v>480</v>
      </c>
      <c r="J738" s="29"/>
      <c r="K738" s="1103">
        <f>IFERROR(J738*G738,0)</f>
        <v>0</v>
      </c>
      <c r="L738" s="157"/>
      <c r="M738" s="1029"/>
    </row>
    <row r="739" spans="1:13" ht="15.75">
      <c r="A739" s="157"/>
      <c r="B739" s="244"/>
      <c r="C739" s="249"/>
      <c r="D739" s="250"/>
      <c r="E739" s="1606" t="str">
        <f>IFERROR(VLOOKUP(C739,'Consolidated Master Sheet'!B:D,3,0),"")</f>
        <v/>
      </c>
      <c r="F739" s="720">
        <f t="shared" si="85"/>
        <v>0</v>
      </c>
      <c r="G739" s="1707">
        <f t="shared" si="86"/>
        <v>0</v>
      </c>
      <c r="H739" s="200" t="str">
        <f>IFERROR(VLOOKUP(C739,'Consolidated Master Sheet'!B:H,6,0),"")</f>
        <v/>
      </c>
      <c r="I739" s="200" t="str">
        <f>IFERROR(VLOOKUP(C739,'Consolidated Master Sheet'!B:H,7,0),"")</f>
        <v/>
      </c>
      <c r="J739" s="68"/>
      <c r="K739" s="1106"/>
      <c r="L739" s="157"/>
      <c r="M739" s="1029"/>
    </row>
    <row r="740" spans="1:13" ht="15.75">
      <c r="A740" s="157" t="str">
        <f>IF(J740&gt;0,COUNT($J$4:J740),"")</f>
        <v/>
      </c>
      <c r="B740" s="244"/>
      <c r="C740" s="231" t="s">
        <v>1814</v>
      </c>
      <c r="D740" s="232" t="s">
        <v>6009</v>
      </c>
      <c r="E740" s="233">
        <f>IFERROR(VLOOKUP(C740,'Consolidated Master Sheet'!B:D,3,0),"")</f>
        <v>38.03</v>
      </c>
      <c r="F740" s="152">
        <f t="shared" si="85"/>
        <v>0</v>
      </c>
      <c r="G740" s="1020">
        <f t="shared" si="86"/>
        <v>0</v>
      </c>
      <c r="H740" s="234">
        <f>IFERROR(VLOOKUP(C740,'Consolidated Master Sheet'!B:H,6,0),"")</f>
        <v>25</v>
      </c>
      <c r="I740" s="234">
        <f>IFERROR(VLOOKUP(C740,'Consolidated Master Sheet'!B:H,7,0),"")</f>
        <v>300</v>
      </c>
      <c r="J740" s="28"/>
      <c r="K740" s="1102">
        <f>IFERROR(J740*G740,0)</f>
        <v>0</v>
      </c>
      <c r="L740" s="157"/>
      <c r="M740" s="1029"/>
    </row>
    <row r="741" spans="1:13" ht="15.75">
      <c r="A741" s="157" t="str">
        <f>IF(J741&gt;0,COUNT($J$4:J741),"")</f>
        <v/>
      </c>
      <c r="B741" s="244"/>
      <c r="C741" s="231" t="s">
        <v>1815</v>
      </c>
      <c r="D741" s="232" t="s">
        <v>6010</v>
      </c>
      <c r="E741" s="233">
        <f>IFERROR(VLOOKUP(C741,'Consolidated Master Sheet'!B:D,3,0),"")</f>
        <v>48.31</v>
      </c>
      <c r="F741" s="152">
        <f t="shared" si="85"/>
        <v>0</v>
      </c>
      <c r="G741" s="1020">
        <f t="shared" si="86"/>
        <v>0</v>
      </c>
      <c r="H741" s="234">
        <f>IFERROR(VLOOKUP(C741,'Consolidated Master Sheet'!B:H,6,0),"")</f>
        <v>20</v>
      </c>
      <c r="I741" s="234">
        <f>IFERROR(VLOOKUP(C741,'Consolidated Master Sheet'!B:H,7,0),"")</f>
        <v>160</v>
      </c>
      <c r="J741" s="28"/>
      <c r="K741" s="1102">
        <f>IFERROR(J741*G741,0)</f>
        <v>0</v>
      </c>
      <c r="L741" s="157"/>
      <c r="M741" s="1029"/>
    </row>
    <row r="742" spans="1:13" ht="15.75">
      <c r="A742" s="157" t="str">
        <f>IF(J742&gt;0,COUNT($J$4:J742),"")</f>
        <v/>
      </c>
      <c r="B742" s="244"/>
      <c r="C742" s="231" t="s">
        <v>1852</v>
      </c>
      <c r="D742" s="273" t="s">
        <v>7438</v>
      </c>
      <c r="E742" s="233">
        <f>IFERROR(VLOOKUP(C742,'Consolidated Master Sheet'!B:D,3,0),"")</f>
        <v>52.21</v>
      </c>
      <c r="F742" s="152">
        <f t="shared" si="85"/>
        <v>0</v>
      </c>
      <c r="G742" s="1020">
        <f t="shared" si="86"/>
        <v>0</v>
      </c>
      <c r="H742" s="234">
        <f>IFERROR(VLOOKUP(C742,'Consolidated Master Sheet'!B:H,6,0),"")</f>
        <v>30</v>
      </c>
      <c r="I742" s="234">
        <f>IFERROR(VLOOKUP(C742,'Consolidated Master Sheet'!B:H,7,0),"")</f>
        <v>120</v>
      </c>
      <c r="J742" s="28"/>
      <c r="K742" s="1102">
        <f>IFERROR(J742*G742,0)</f>
        <v>0</v>
      </c>
      <c r="L742" s="157"/>
      <c r="M742" s="1029"/>
    </row>
    <row r="743" spans="1:13" ht="15.75">
      <c r="A743" s="157" t="str">
        <f>IF(J743&gt;0,COUNT($J$4:J850),"")</f>
        <v/>
      </c>
      <c r="B743" s="244"/>
      <c r="C743" s="235" t="s">
        <v>1853</v>
      </c>
      <c r="D743" s="293" t="s">
        <v>7439</v>
      </c>
      <c r="E743" s="236">
        <f>IFERROR(VLOOKUP(C743,'Consolidated Master Sheet'!B:D,3,0),"")</f>
        <v>77.97</v>
      </c>
      <c r="F743" s="153">
        <f t="shared" si="85"/>
        <v>0</v>
      </c>
      <c r="G743" s="1028">
        <f t="shared" si="86"/>
        <v>0</v>
      </c>
      <c r="H743" s="237">
        <f>IFERROR(VLOOKUP(C743,'Consolidated Master Sheet'!B:H,6,0),"")</f>
        <v>25</v>
      </c>
      <c r="I743" s="237">
        <f>IFERROR(VLOOKUP(C743,'Consolidated Master Sheet'!B:H,7,0),"")</f>
        <v>100</v>
      </c>
      <c r="J743" s="29"/>
      <c r="K743" s="1103">
        <f>IFERROR(J743*G743,0)</f>
        <v>0</v>
      </c>
      <c r="L743" s="157"/>
      <c r="M743" s="1029"/>
    </row>
    <row r="744" spans="1:13" ht="15.75">
      <c r="A744" s="157"/>
      <c r="B744" s="244"/>
      <c r="C744" s="249"/>
      <c r="D744" s="250"/>
      <c r="E744" s="251" t="str">
        <f>IFERROR(VLOOKUP(C744,'Consolidated Master Sheet'!B:D,3,0),"")</f>
        <v/>
      </c>
      <c r="F744" s="720">
        <f t="shared" si="85"/>
        <v>0</v>
      </c>
      <c r="G744" s="1707">
        <f t="shared" si="86"/>
        <v>0</v>
      </c>
      <c r="H744" s="200" t="str">
        <f>IFERROR(VLOOKUP(C744,'Consolidated Master Sheet'!B:H,6,0),"")</f>
        <v/>
      </c>
      <c r="I744" s="200" t="str">
        <f>IFERROR(VLOOKUP(C744,'Consolidated Master Sheet'!B:H,7,0),"")</f>
        <v/>
      </c>
      <c r="J744" s="68"/>
      <c r="K744" s="1106"/>
      <c r="L744" s="157"/>
      <c r="M744" s="1029"/>
    </row>
    <row r="745" spans="1:13" ht="15.75">
      <c r="A745" s="157" t="str">
        <f>IF(J745&gt;0,COUNT($J$4:J745),"")</f>
        <v/>
      </c>
      <c r="B745" s="244"/>
      <c r="C745" s="231" t="s">
        <v>1816</v>
      </c>
      <c r="D745" s="232" t="s">
        <v>6011</v>
      </c>
      <c r="E745" s="233">
        <f>IFERROR(VLOOKUP(C745,'Consolidated Master Sheet'!B:D,3,0),"")</f>
        <v>47.42</v>
      </c>
      <c r="F745" s="152">
        <f t="shared" si="85"/>
        <v>0</v>
      </c>
      <c r="G745" s="1020">
        <f t="shared" si="86"/>
        <v>0</v>
      </c>
      <c r="H745" s="234">
        <f>IFERROR(VLOOKUP(C745,'Consolidated Master Sheet'!B:H,6,0),"")</f>
        <v>25</v>
      </c>
      <c r="I745" s="234">
        <f>IFERROR(VLOOKUP(C745,'Consolidated Master Sheet'!B:H,7,0),"")</f>
        <v>100</v>
      </c>
      <c r="J745" s="28"/>
      <c r="K745" s="1102">
        <f t="shared" ref="K745:K748" si="90">IFERROR(J745*G745,0)</f>
        <v>0</v>
      </c>
      <c r="L745" s="157"/>
      <c r="M745" s="1029"/>
    </row>
    <row r="746" spans="1:13" ht="15.75">
      <c r="A746" s="157" t="str">
        <f>IF(J746&gt;0,COUNT($J$4:J746),"")</f>
        <v/>
      </c>
      <c r="B746" s="244"/>
      <c r="C746" s="235" t="s">
        <v>1817</v>
      </c>
      <c r="D746" s="194" t="s">
        <v>6012</v>
      </c>
      <c r="E746" s="236">
        <f>IFERROR(VLOOKUP(C746,'Consolidated Master Sheet'!B:D,3,0),"")</f>
        <v>45.67</v>
      </c>
      <c r="F746" s="152">
        <f t="shared" si="85"/>
        <v>0</v>
      </c>
      <c r="G746" s="1017">
        <f t="shared" si="86"/>
        <v>0</v>
      </c>
      <c r="H746" s="234">
        <f>IFERROR(VLOOKUP(C746,'Consolidated Master Sheet'!B:H,6,0),"")</f>
        <v>20</v>
      </c>
      <c r="I746" s="234">
        <f>IFERROR(VLOOKUP(C746,'Consolidated Master Sheet'!B:H,7,0),"")</f>
        <v>80</v>
      </c>
      <c r="J746" s="28"/>
      <c r="K746" s="1104">
        <f t="shared" si="90"/>
        <v>0</v>
      </c>
      <c r="L746" s="157"/>
      <c r="M746" s="1029"/>
    </row>
    <row r="747" spans="1:13" ht="15.75">
      <c r="A747" s="157" t="str">
        <f>IF(J747&gt;0,COUNT($J$4:J747),"")</f>
        <v/>
      </c>
      <c r="B747" s="244"/>
      <c r="C747" s="294" t="s">
        <v>1857</v>
      </c>
      <c r="D747" s="295" t="s">
        <v>8180</v>
      </c>
      <c r="E747" s="267">
        <f>IFERROR(VLOOKUP(C747,'Consolidated Master Sheet'!B:D,3,0),"")</f>
        <v>77.180000000000007</v>
      </c>
      <c r="F747" s="152">
        <f t="shared" si="85"/>
        <v>0</v>
      </c>
      <c r="G747" s="1017">
        <f t="shared" si="86"/>
        <v>0</v>
      </c>
      <c r="H747" s="163">
        <f>IFERROR(VLOOKUP(C747,'Consolidated Master Sheet'!B:H,6,0),"")</f>
        <v>20</v>
      </c>
      <c r="I747" s="163">
        <f>IFERROR(VLOOKUP(C747,'Consolidated Master Sheet'!B:H,7,0),"")</f>
        <v>80</v>
      </c>
      <c r="J747" s="36"/>
      <c r="K747" s="1104">
        <f t="shared" si="90"/>
        <v>0</v>
      </c>
      <c r="L747" s="157"/>
      <c r="M747" s="1029"/>
    </row>
    <row r="748" spans="1:13" ht="15.75">
      <c r="A748" s="157" t="str">
        <f>IF(J748&gt;0,COUNT($J$4:J850),"")</f>
        <v/>
      </c>
      <c r="B748" s="244"/>
      <c r="C748" s="266" t="s">
        <v>1858</v>
      </c>
      <c r="D748" s="293" t="s">
        <v>8181</v>
      </c>
      <c r="E748" s="236">
        <f>IFERROR(VLOOKUP(C748,'Consolidated Master Sheet'!B:D,3,0),"")</f>
        <v>131.80000000000001</v>
      </c>
      <c r="F748" s="153">
        <f t="shared" si="85"/>
        <v>0</v>
      </c>
      <c r="G748" s="1028">
        <f t="shared" si="86"/>
        <v>0</v>
      </c>
      <c r="H748" s="237">
        <f>IFERROR(VLOOKUP(C748,'Consolidated Master Sheet'!B:H,6,0),"")</f>
        <v>25</v>
      </c>
      <c r="I748" s="237">
        <f>IFERROR(VLOOKUP(C748,'Consolidated Master Sheet'!B:H,7,0),"")</f>
        <v>100</v>
      </c>
      <c r="J748" s="29"/>
      <c r="K748" s="1103">
        <f t="shared" si="90"/>
        <v>0</v>
      </c>
      <c r="L748" s="157"/>
      <c r="M748" s="1029"/>
    </row>
    <row r="749" spans="1:13" ht="15.75">
      <c r="A749" s="157"/>
      <c r="B749" s="244"/>
      <c r="C749" s="249"/>
      <c r="D749" s="250"/>
      <c r="E749" s="251" t="str">
        <f>IFERROR(VLOOKUP(C749,'Consolidated Master Sheet'!B:D,3,0),"")</f>
        <v/>
      </c>
      <c r="F749" s="720">
        <f t="shared" si="85"/>
        <v>0</v>
      </c>
      <c r="G749" s="1707">
        <f t="shared" si="86"/>
        <v>0</v>
      </c>
      <c r="H749" s="200" t="str">
        <f>IFERROR(VLOOKUP(C749,'Consolidated Master Sheet'!B:H,6,0),"")</f>
        <v/>
      </c>
      <c r="I749" s="200" t="str">
        <f>IFERROR(VLOOKUP(C749,'Consolidated Master Sheet'!B:H,7,0),"")</f>
        <v/>
      </c>
      <c r="J749" s="68"/>
      <c r="K749" s="1106"/>
      <c r="L749" s="157"/>
      <c r="M749" s="1029"/>
    </row>
    <row r="750" spans="1:13" ht="15.75">
      <c r="A750" s="157" t="str">
        <f>IF(J750&gt;0,COUNT($J$4:J750),"")</f>
        <v/>
      </c>
      <c r="B750" s="244"/>
      <c r="C750" s="231" t="s">
        <v>1854</v>
      </c>
      <c r="D750" s="232" t="s">
        <v>6047</v>
      </c>
      <c r="E750" s="233">
        <f>IFERROR(VLOOKUP(C750,'Consolidated Master Sheet'!B:D,3,0),"")</f>
        <v>43.47</v>
      </c>
      <c r="F750" s="152">
        <f t="shared" si="85"/>
        <v>0</v>
      </c>
      <c r="G750" s="1020">
        <f t="shared" si="86"/>
        <v>0</v>
      </c>
      <c r="H750" s="234">
        <f>IFERROR(VLOOKUP(C750,'Consolidated Master Sheet'!B:H,6,0),"")</f>
        <v>25</v>
      </c>
      <c r="I750" s="234">
        <f>IFERROR(VLOOKUP(C750,'Consolidated Master Sheet'!B:H,7,0),"")</f>
        <v>100</v>
      </c>
      <c r="J750" s="28"/>
      <c r="K750" s="1102">
        <f t="shared" ref="K750:K752" si="91">IFERROR(J750*G750,0)</f>
        <v>0</v>
      </c>
      <c r="L750" s="157"/>
      <c r="M750" s="1029"/>
    </row>
    <row r="751" spans="1:13" ht="15.75">
      <c r="A751" s="157" t="str">
        <f>IF(J751&gt;0,COUNT($J$4:J751),"")</f>
        <v/>
      </c>
      <c r="B751" s="244"/>
      <c r="C751" s="231" t="s">
        <v>1855</v>
      </c>
      <c r="D751" s="232" t="s">
        <v>6048</v>
      </c>
      <c r="E751" s="233">
        <f>IFERROR(VLOOKUP(C751,'Consolidated Master Sheet'!B:D,3,0),"")</f>
        <v>52.21</v>
      </c>
      <c r="F751" s="152">
        <f t="shared" si="85"/>
        <v>0</v>
      </c>
      <c r="G751" s="1020">
        <f t="shared" si="86"/>
        <v>0</v>
      </c>
      <c r="H751" s="234">
        <f>IFERROR(VLOOKUP(C751,'Consolidated Master Sheet'!B:H,6,0),"")</f>
        <v>18</v>
      </c>
      <c r="I751" s="234">
        <f>IFERROR(VLOOKUP(C751,'Consolidated Master Sheet'!B:H,7,0),"")</f>
        <v>72</v>
      </c>
      <c r="J751" s="28"/>
      <c r="K751" s="1102">
        <f t="shared" si="91"/>
        <v>0</v>
      </c>
      <c r="L751" s="157"/>
      <c r="M751" s="1029"/>
    </row>
    <row r="752" spans="1:13" ht="15.75">
      <c r="A752" s="157" t="str">
        <f>IF(J752&gt;0,COUNT($J$4:J752),"")</f>
        <v/>
      </c>
      <c r="B752" s="244"/>
      <c r="C752" s="231" t="s">
        <v>1856</v>
      </c>
      <c r="D752" s="232" t="s">
        <v>6049</v>
      </c>
      <c r="E752" s="233">
        <f>IFERROR(VLOOKUP(C752,'Consolidated Master Sheet'!B:D,3,0),"")</f>
        <v>52.21</v>
      </c>
      <c r="F752" s="152">
        <f t="shared" si="85"/>
        <v>0</v>
      </c>
      <c r="G752" s="1020">
        <f t="shared" si="86"/>
        <v>0</v>
      </c>
      <c r="H752" s="234">
        <f>IFERROR(VLOOKUP(C752,'Consolidated Master Sheet'!B:H,6,0),"")</f>
        <v>20</v>
      </c>
      <c r="I752" s="234">
        <f>IFERROR(VLOOKUP(C752,'Consolidated Master Sheet'!B:H,7,0),"")</f>
        <v>80</v>
      </c>
      <c r="J752" s="28"/>
      <c r="K752" s="1102">
        <f t="shared" si="91"/>
        <v>0</v>
      </c>
      <c r="L752" s="157"/>
      <c r="M752" s="1029"/>
    </row>
    <row r="753" spans="1:13" ht="15.75">
      <c r="A753" s="157"/>
      <c r="B753" s="244"/>
      <c r="C753" s="249"/>
      <c r="D753" s="250"/>
      <c r="E753" s="251" t="str">
        <f>IFERROR(VLOOKUP(C753,'Consolidated Master Sheet'!B:D,3,0),"")</f>
        <v/>
      </c>
      <c r="F753" s="720">
        <f t="shared" si="85"/>
        <v>0</v>
      </c>
      <c r="G753" s="1707">
        <f t="shared" si="86"/>
        <v>0</v>
      </c>
      <c r="H753" s="200" t="str">
        <f>IFERROR(VLOOKUP(C753,'Consolidated Master Sheet'!B:H,6,0),"")</f>
        <v/>
      </c>
      <c r="I753" s="200" t="str">
        <f>IFERROR(VLOOKUP(C753,'Consolidated Master Sheet'!B:H,7,0),"")</f>
        <v/>
      </c>
      <c r="J753" s="68"/>
      <c r="K753" s="1106"/>
      <c r="L753" s="157"/>
      <c r="M753" s="1029"/>
    </row>
    <row r="754" spans="1:13" ht="15.75">
      <c r="A754" s="157" t="str">
        <f>IF(J754&gt;0,COUNT($J$4:J754),"")</f>
        <v/>
      </c>
      <c r="B754" s="244"/>
      <c r="C754" s="228" t="s">
        <v>1818</v>
      </c>
      <c r="D754" s="187" t="s">
        <v>6013</v>
      </c>
      <c r="E754" s="229">
        <f>IFERROR(VLOOKUP(C754,'Consolidated Master Sheet'!B:D,3,0),"")</f>
        <v>77.180000000000007</v>
      </c>
      <c r="F754" s="151">
        <f t="shared" si="85"/>
        <v>0</v>
      </c>
      <c r="G754" s="1020">
        <f t="shared" si="86"/>
        <v>0</v>
      </c>
      <c r="H754" s="230">
        <f>IFERROR(VLOOKUP(C754,'Consolidated Master Sheet'!B:H,6,0),"")</f>
        <v>20</v>
      </c>
      <c r="I754" s="230">
        <f>IFERROR(VLOOKUP(C754,'Consolidated Master Sheet'!B:H,7,0),"")</f>
        <v>80</v>
      </c>
      <c r="J754" s="27"/>
      <c r="K754" s="1102">
        <f t="shared" ref="K754:K760" si="92">IFERROR(J754*G754,0)</f>
        <v>0</v>
      </c>
      <c r="L754" s="157"/>
      <c r="M754" s="1029"/>
    </row>
    <row r="755" spans="1:13" ht="15.75">
      <c r="A755" s="157" t="str">
        <f>IF(J755&gt;0,COUNT($J$4:J755),"")</f>
        <v/>
      </c>
      <c r="B755" s="244"/>
      <c r="C755" s="231" t="s">
        <v>1819</v>
      </c>
      <c r="D755" s="232" t="s">
        <v>6014</v>
      </c>
      <c r="E755" s="233">
        <f>IFERROR(VLOOKUP(C755,'Consolidated Master Sheet'!B:D,3,0),"")</f>
        <v>78.760000000000005</v>
      </c>
      <c r="F755" s="152">
        <f t="shared" si="85"/>
        <v>0</v>
      </c>
      <c r="G755" s="1020">
        <f t="shared" si="86"/>
        <v>0</v>
      </c>
      <c r="H755" s="234">
        <f>IFERROR(VLOOKUP(C755,'Consolidated Master Sheet'!B:H,6,0),"")</f>
        <v>15</v>
      </c>
      <c r="I755" s="234">
        <f>IFERROR(VLOOKUP(C755,'Consolidated Master Sheet'!B:H,7,0),"")</f>
        <v>60</v>
      </c>
      <c r="J755" s="28"/>
      <c r="K755" s="1102">
        <f t="shared" si="92"/>
        <v>0</v>
      </c>
      <c r="L755" s="157"/>
      <c r="M755" s="1029"/>
    </row>
    <row r="756" spans="1:13" ht="15.75">
      <c r="A756" s="157" t="str">
        <f>IF(J756&gt;0,COUNT($J$4:J756),"")</f>
        <v/>
      </c>
      <c r="B756" s="244"/>
      <c r="C756" s="231" t="s">
        <v>1820</v>
      </c>
      <c r="D756" s="232" t="s">
        <v>6015</v>
      </c>
      <c r="E756" s="233">
        <f>IFERROR(VLOOKUP(C756,'Consolidated Master Sheet'!B:D,3,0),"")</f>
        <v>64.06</v>
      </c>
      <c r="F756" s="152">
        <f t="shared" si="85"/>
        <v>0</v>
      </c>
      <c r="G756" s="1020">
        <f t="shared" si="86"/>
        <v>0</v>
      </c>
      <c r="H756" s="234">
        <f>IFERROR(VLOOKUP(C756,'Consolidated Master Sheet'!B:H,6,0),"")</f>
        <v>15</v>
      </c>
      <c r="I756" s="234">
        <f>IFERROR(VLOOKUP(C756,'Consolidated Master Sheet'!B:H,7,0),"")</f>
        <v>60</v>
      </c>
      <c r="J756" s="28"/>
      <c r="K756" s="1102">
        <f t="shared" si="92"/>
        <v>0</v>
      </c>
      <c r="L756" s="157"/>
      <c r="M756" s="1029"/>
    </row>
    <row r="757" spans="1:13" ht="15.75">
      <c r="A757" s="157" t="str">
        <f>IF(J757&gt;0,COUNT($J$4:J757),"")</f>
        <v/>
      </c>
      <c r="B757" s="244"/>
      <c r="C757" s="235" t="s">
        <v>1821</v>
      </c>
      <c r="D757" s="194" t="s">
        <v>6016</v>
      </c>
      <c r="E757" s="236">
        <f>IFERROR(VLOOKUP(C757,'Consolidated Master Sheet'!B:D,3,0),"")</f>
        <v>64.06</v>
      </c>
      <c r="F757" s="153">
        <f t="shared" si="85"/>
        <v>0</v>
      </c>
      <c r="G757" s="1028">
        <f t="shared" si="86"/>
        <v>0</v>
      </c>
      <c r="H757" s="237">
        <f>IFERROR(VLOOKUP(C757,'Consolidated Master Sheet'!B:H,6,0),"")</f>
        <v>15</v>
      </c>
      <c r="I757" s="237">
        <f>IFERROR(VLOOKUP(C757,'Consolidated Master Sheet'!B:H,7,0),"")</f>
        <v>60</v>
      </c>
      <c r="J757" s="29"/>
      <c r="K757" s="1103">
        <f t="shared" si="92"/>
        <v>0</v>
      </c>
      <c r="L757" s="157"/>
      <c r="M757" s="1029"/>
    </row>
    <row r="758" spans="1:13" ht="15.75">
      <c r="A758" s="157" t="str">
        <f>IF(J758&gt;0,COUNT($J$4:J758),"")</f>
        <v/>
      </c>
      <c r="B758" s="244"/>
      <c r="C758" s="231" t="s">
        <v>1865</v>
      </c>
      <c r="D758" s="273" t="s">
        <v>7440</v>
      </c>
      <c r="E758" s="233">
        <f>IFERROR(VLOOKUP(C758,'Consolidated Master Sheet'!B:D,3,0),"")</f>
        <v>122.76</v>
      </c>
      <c r="F758" s="152">
        <f t="shared" si="85"/>
        <v>0</v>
      </c>
      <c r="G758" s="1017">
        <f t="shared" si="86"/>
        <v>0</v>
      </c>
      <c r="H758" s="234">
        <f>IFERROR(VLOOKUP(C758,'Consolidated Master Sheet'!B:H,6,0),"")</f>
        <v>11</v>
      </c>
      <c r="I758" s="234">
        <f>IFERROR(VLOOKUP(C758,'Consolidated Master Sheet'!B:H,7,0),"")</f>
        <v>44</v>
      </c>
      <c r="J758" s="28"/>
      <c r="K758" s="1104">
        <f t="shared" si="92"/>
        <v>0</v>
      </c>
      <c r="L758" s="157"/>
      <c r="M758" s="1029"/>
    </row>
    <row r="759" spans="1:13" ht="15.75">
      <c r="A759" s="157" t="str">
        <f>IF(J759&gt;0,COUNT($J$4:J759),"")</f>
        <v/>
      </c>
      <c r="B759" s="244"/>
      <c r="C759" s="231" t="s">
        <v>1866</v>
      </c>
      <c r="D759" s="273" t="s">
        <v>7441</v>
      </c>
      <c r="E759" s="233">
        <f>IFERROR(VLOOKUP(C759,'Consolidated Master Sheet'!B:D,3,0),"")</f>
        <v>208.68</v>
      </c>
      <c r="F759" s="152">
        <f t="shared" ref="F759:F820" si="93">IF(E759=0,"NET",$F$2)</f>
        <v>0</v>
      </c>
      <c r="G759" s="1020">
        <f t="shared" ref="G759:G820" si="94">IFERROR(ROUND(E759*F759,2),0)</f>
        <v>0</v>
      </c>
      <c r="H759" s="234">
        <f>IFERROR(VLOOKUP(C759,'Consolidated Master Sheet'!B:H,6,0),"")</f>
        <v>9</v>
      </c>
      <c r="I759" s="234">
        <f>IFERROR(VLOOKUP(C759,'Consolidated Master Sheet'!B:H,7,0),"")</f>
        <v>36</v>
      </c>
      <c r="J759" s="28"/>
      <c r="K759" s="1102">
        <f t="shared" si="92"/>
        <v>0</v>
      </c>
      <c r="L759" s="157"/>
      <c r="M759" s="1029"/>
    </row>
    <row r="760" spans="1:13" ht="15.75">
      <c r="A760" s="157" t="str">
        <f>IF(J760&gt;0,COUNT($J$4:J850),"")</f>
        <v/>
      </c>
      <c r="B760" s="244"/>
      <c r="C760" s="235" t="s">
        <v>1867</v>
      </c>
      <c r="D760" s="293" t="s">
        <v>7442</v>
      </c>
      <c r="E760" s="236">
        <f>IFERROR(VLOOKUP(C760,'Consolidated Master Sheet'!B:D,3,0),"")</f>
        <v>214.23</v>
      </c>
      <c r="F760" s="153">
        <f t="shared" si="93"/>
        <v>0</v>
      </c>
      <c r="G760" s="1028">
        <f t="shared" si="94"/>
        <v>0</v>
      </c>
      <c r="H760" s="237">
        <f>IFERROR(VLOOKUP(C760,'Consolidated Master Sheet'!B:H,6,0),"")</f>
        <v>12</v>
      </c>
      <c r="I760" s="237">
        <f>IFERROR(VLOOKUP(C760,'Consolidated Master Sheet'!B:H,7,0),"")</f>
        <v>48</v>
      </c>
      <c r="J760" s="29"/>
      <c r="K760" s="1103">
        <f t="shared" si="92"/>
        <v>0</v>
      </c>
      <c r="L760" s="157"/>
      <c r="M760" s="1029"/>
    </row>
    <row r="761" spans="1:13" ht="15.75">
      <c r="A761" s="157"/>
      <c r="B761" s="244"/>
      <c r="C761" s="249"/>
      <c r="D761" s="250"/>
      <c r="E761" s="251" t="str">
        <f>IFERROR(VLOOKUP(C761,'Consolidated Master Sheet'!B:D,3,0),"")</f>
        <v/>
      </c>
      <c r="F761" s="720">
        <f t="shared" si="93"/>
        <v>0</v>
      </c>
      <c r="G761" s="1707">
        <f t="shared" si="94"/>
        <v>0</v>
      </c>
      <c r="H761" s="200" t="str">
        <f>IFERROR(VLOOKUP(C761,'Consolidated Master Sheet'!B:H,6,0),"")</f>
        <v/>
      </c>
      <c r="I761" s="200" t="str">
        <f>IFERROR(VLOOKUP(C761,'Consolidated Master Sheet'!B:H,7,0),"")</f>
        <v/>
      </c>
      <c r="J761" s="68"/>
      <c r="K761" s="1106"/>
      <c r="L761" s="157"/>
      <c r="M761" s="1029"/>
    </row>
    <row r="762" spans="1:13" ht="15.75">
      <c r="A762" s="157" t="str">
        <f>IF(J762&gt;0,COUNT($J$4:J762),"")</f>
        <v/>
      </c>
      <c r="B762" s="244"/>
      <c r="C762" s="228" t="s">
        <v>1859</v>
      </c>
      <c r="D762" s="187" t="s">
        <v>6050</v>
      </c>
      <c r="E762" s="229">
        <f>IFERROR(VLOOKUP(C762,'Consolidated Master Sheet'!B:D,3,0),"")</f>
        <v>73.14</v>
      </c>
      <c r="F762" s="151">
        <f t="shared" si="93"/>
        <v>0</v>
      </c>
      <c r="G762" s="1020">
        <f t="shared" si="94"/>
        <v>0</v>
      </c>
      <c r="H762" s="230">
        <f>IFERROR(VLOOKUP(C762,'Consolidated Master Sheet'!B:H,6,0),"")</f>
        <v>20</v>
      </c>
      <c r="I762" s="230">
        <f>IFERROR(VLOOKUP(C762,'Consolidated Master Sheet'!B:H,7,0),"")</f>
        <v>120</v>
      </c>
      <c r="J762" s="27"/>
      <c r="K762" s="1102">
        <f t="shared" ref="K762:K767" si="95">IFERROR(J762*G762,0)</f>
        <v>0</v>
      </c>
      <c r="L762" s="157"/>
      <c r="M762" s="1029"/>
    </row>
    <row r="763" spans="1:13" ht="15.75">
      <c r="A763" s="157" t="str">
        <f>IF(J763&gt;0,COUNT($J$4:J763),"")</f>
        <v/>
      </c>
      <c r="B763" s="244"/>
      <c r="C763" s="231" t="s">
        <v>1860</v>
      </c>
      <c r="D763" s="232" t="s">
        <v>6051</v>
      </c>
      <c r="E763" s="233">
        <f>IFERROR(VLOOKUP(C763,'Consolidated Master Sheet'!B:D,3,0),"")</f>
        <v>78.760000000000005</v>
      </c>
      <c r="F763" s="152">
        <f t="shared" si="93"/>
        <v>0</v>
      </c>
      <c r="G763" s="1020">
        <f t="shared" si="94"/>
        <v>0</v>
      </c>
      <c r="H763" s="234">
        <f>IFERROR(VLOOKUP(C763,'Consolidated Master Sheet'!B:H,6,0),"")</f>
        <v>20</v>
      </c>
      <c r="I763" s="234">
        <f>IFERROR(VLOOKUP(C763,'Consolidated Master Sheet'!B:H,7,0),"")</f>
        <v>120</v>
      </c>
      <c r="J763" s="28"/>
      <c r="K763" s="1102">
        <f t="shared" si="95"/>
        <v>0</v>
      </c>
      <c r="L763" s="157"/>
      <c r="M763" s="1029"/>
    </row>
    <row r="764" spans="1:13" ht="15.75">
      <c r="A764" s="157" t="str">
        <f>IF(J764&gt;0,COUNT($J$4:J764),"")</f>
        <v/>
      </c>
      <c r="B764" s="244"/>
      <c r="C764" s="231" t="s">
        <v>1861</v>
      </c>
      <c r="D764" s="232" t="s">
        <v>6052</v>
      </c>
      <c r="E764" s="233">
        <f>IFERROR(VLOOKUP(C764,'Consolidated Master Sheet'!B:D,3,0),"")</f>
        <v>77.180000000000007</v>
      </c>
      <c r="F764" s="152">
        <f t="shared" si="93"/>
        <v>0</v>
      </c>
      <c r="G764" s="1020">
        <f t="shared" si="94"/>
        <v>0</v>
      </c>
      <c r="H764" s="234">
        <f>IFERROR(VLOOKUP(C764,'Consolidated Master Sheet'!B:H,6,0),"")</f>
        <v>15</v>
      </c>
      <c r="I764" s="234">
        <f>IFERROR(VLOOKUP(C764,'Consolidated Master Sheet'!B:H,7,0),"")</f>
        <v>90</v>
      </c>
      <c r="J764" s="28"/>
      <c r="K764" s="1102">
        <f t="shared" si="95"/>
        <v>0</v>
      </c>
      <c r="L764" s="157"/>
      <c r="M764" s="1029"/>
    </row>
    <row r="765" spans="1:13" ht="15.75">
      <c r="A765" s="157" t="str">
        <f>IF(J765&gt;0,COUNT($J$4:J765),"")</f>
        <v/>
      </c>
      <c r="B765" s="244"/>
      <c r="C765" s="231" t="s">
        <v>1862</v>
      </c>
      <c r="D765" s="232" t="s">
        <v>6053</v>
      </c>
      <c r="E765" s="233">
        <f>IFERROR(VLOOKUP(C765,'Consolidated Master Sheet'!B:D,3,0),"")</f>
        <v>77.94</v>
      </c>
      <c r="F765" s="152">
        <f t="shared" si="93"/>
        <v>0</v>
      </c>
      <c r="G765" s="1020">
        <f t="shared" si="94"/>
        <v>0</v>
      </c>
      <c r="H765" s="234">
        <f>IFERROR(VLOOKUP(C765,'Consolidated Master Sheet'!B:H,6,0),"")</f>
        <v>20</v>
      </c>
      <c r="I765" s="234">
        <f>IFERROR(VLOOKUP(C765,'Consolidated Master Sheet'!B:H,7,0),"")</f>
        <v>80</v>
      </c>
      <c r="J765" s="28"/>
      <c r="K765" s="1102">
        <f t="shared" si="95"/>
        <v>0</v>
      </c>
      <c r="L765" s="157"/>
      <c r="M765" s="1029"/>
    </row>
    <row r="766" spans="1:13" ht="15.75">
      <c r="A766" s="157" t="str">
        <f>IF(J766&gt;0,COUNT($J$4:J766),"")</f>
        <v/>
      </c>
      <c r="B766" s="244"/>
      <c r="C766" s="231" t="s">
        <v>1863</v>
      </c>
      <c r="D766" s="232" t="s">
        <v>6054</v>
      </c>
      <c r="E766" s="233">
        <f>IFERROR(VLOOKUP(C766,'Consolidated Master Sheet'!B:D,3,0),"")</f>
        <v>77.180000000000007</v>
      </c>
      <c r="F766" s="152">
        <f t="shared" si="93"/>
        <v>0</v>
      </c>
      <c r="G766" s="1020">
        <f t="shared" si="94"/>
        <v>0</v>
      </c>
      <c r="H766" s="234">
        <f>IFERROR(VLOOKUP(C766,'Consolidated Master Sheet'!B:H,6,0),"")</f>
        <v>15</v>
      </c>
      <c r="I766" s="234">
        <f>IFERROR(VLOOKUP(C766,'Consolidated Master Sheet'!B:H,7,0),"")</f>
        <v>60</v>
      </c>
      <c r="J766" s="28"/>
      <c r="K766" s="1102">
        <f t="shared" si="95"/>
        <v>0</v>
      </c>
      <c r="L766" s="157"/>
      <c r="M766" s="1029"/>
    </row>
    <row r="767" spans="1:13" ht="15.75">
      <c r="A767" s="157" t="str">
        <f>IF(J767&gt;0,COUNT($J$4:J767),"")</f>
        <v/>
      </c>
      <c r="B767" s="244"/>
      <c r="C767" s="231" t="s">
        <v>1864</v>
      </c>
      <c r="D767" s="232" t="s">
        <v>6055</v>
      </c>
      <c r="E767" s="233">
        <f>IFERROR(VLOOKUP(C767,'Consolidated Master Sheet'!B:D,3,0),"")</f>
        <v>77.180000000000007</v>
      </c>
      <c r="F767" s="152">
        <f t="shared" si="93"/>
        <v>0</v>
      </c>
      <c r="G767" s="1020">
        <f t="shared" si="94"/>
        <v>0</v>
      </c>
      <c r="H767" s="234">
        <f>IFERROR(VLOOKUP(C767,'Consolidated Master Sheet'!B:H,6,0),"")</f>
        <v>15</v>
      </c>
      <c r="I767" s="234">
        <f>IFERROR(VLOOKUP(C767,'Consolidated Master Sheet'!B:H,7,0),"")</f>
        <v>60</v>
      </c>
      <c r="J767" s="28"/>
      <c r="K767" s="1102">
        <f t="shared" si="95"/>
        <v>0</v>
      </c>
      <c r="L767" s="157"/>
      <c r="M767" s="1029"/>
    </row>
    <row r="768" spans="1:13" ht="15.75">
      <c r="A768" s="157" t="str">
        <f>IF(J768&gt;0,COUNT($J$4:J768),"")</f>
        <v/>
      </c>
      <c r="B768" s="244"/>
      <c r="C768" s="252"/>
      <c r="D768" s="288"/>
      <c r="E768" s="289" t="str">
        <f>IFERROR(VLOOKUP(C768,'Consolidated Master Sheet'!B:D,3,0),"")</f>
        <v/>
      </c>
      <c r="F768" s="1456">
        <f t="shared" si="93"/>
        <v>0</v>
      </c>
      <c r="G768" s="1708">
        <f t="shared" si="94"/>
        <v>0</v>
      </c>
      <c r="H768" s="290" t="str">
        <f>IFERROR(VLOOKUP(C768,'Consolidated Master Sheet'!B:H,6,0),"")</f>
        <v/>
      </c>
      <c r="I768" s="290" t="str">
        <f>IFERROR(VLOOKUP(C768,'Consolidated Master Sheet'!B:H,7,0),"")</f>
        <v/>
      </c>
      <c r="J768" s="30"/>
      <c r="K768" s="1107"/>
      <c r="L768" s="157"/>
      <c r="M768" s="1029"/>
    </row>
    <row r="769" spans="1:13" ht="15.75">
      <c r="A769" s="157" t="str">
        <f>IF(J769&gt;0,COUNT($J$4:J769),"")</f>
        <v/>
      </c>
      <c r="B769" s="244"/>
      <c r="C769" s="231" t="s">
        <v>1822</v>
      </c>
      <c r="D769" s="232" t="s">
        <v>6017</v>
      </c>
      <c r="E769" s="233">
        <f>IFERROR(VLOOKUP(C769,'Consolidated Master Sheet'!B:D,3,0),"")</f>
        <v>104.79</v>
      </c>
      <c r="F769" s="152">
        <f t="shared" si="93"/>
        <v>0</v>
      </c>
      <c r="G769" s="1020">
        <f t="shared" si="94"/>
        <v>0</v>
      </c>
      <c r="H769" s="234">
        <f>IFERROR(VLOOKUP(C769,'Consolidated Master Sheet'!B:H,6,0),"")</f>
        <v>20</v>
      </c>
      <c r="I769" s="234">
        <f>IFERROR(VLOOKUP(C769,'Consolidated Master Sheet'!B:H,7,0),"")</f>
        <v>40</v>
      </c>
      <c r="J769" s="28"/>
      <c r="K769" s="1102">
        <f t="shared" ref="K769:K773" si="96">IFERROR(J769*G769,0)</f>
        <v>0</v>
      </c>
      <c r="L769" s="157"/>
      <c r="M769" s="1029"/>
    </row>
    <row r="770" spans="1:13" ht="15.75">
      <c r="A770" s="157" t="str">
        <f>IF(J770&gt;0,COUNT($J$4:J770),"")</f>
        <v/>
      </c>
      <c r="B770" s="244"/>
      <c r="C770" s="231" t="s">
        <v>1823</v>
      </c>
      <c r="D770" s="232" t="s">
        <v>6018</v>
      </c>
      <c r="E770" s="233">
        <f>IFERROR(VLOOKUP(C770,'Consolidated Master Sheet'!B:D,3,0),"")</f>
        <v>99.04</v>
      </c>
      <c r="F770" s="152">
        <f t="shared" si="93"/>
        <v>0</v>
      </c>
      <c r="G770" s="1020">
        <f t="shared" si="94"/>
        <v>0</v>
      </c>
      <c r="H770" s="234">
        <f>IFERROR(VLOOKUP(C770,'Consolidated Master Sheet'!B:H,6,0),"")</f>
        <v>20</v>
      </c>
      <c r="I770" s="234">
        <f>IFERROR(VLOOKUP(C770,'Consolidated Master Sheet'!B:H,7,0),"")</f>
        <v>40</v>
      </c>
      <c r="J770" s="28"/>
      <c r="K770" s="1102">
        <f t="shared" si="96"/>
        <v>0</v>
      </c>
      <c r="L770" s="157"/>
      <c r="M770" s="1029"/>
    </row>
    <row r="771" spans="1:13" ht="15.75">
      <c r="A771" s="157" t="str">
        <f>IF(J771&gt;0,COUNT($J$4:J771),"")</f>
        <v/>
      </c>
      <c r="B771" s="244"/>
      <c r="C771" s="235" t="s">
        <v>1824</v>
      </c>
      <c r="D771" s="194" t="s">
        <v>6019</v>
      </c>
      <c r="E771" s="236">
        <f>IFERROR(VLOOKUP(C771,'Consolidated Master Sheet'!B:D,3,0),"")</f>
        <v>99.04</v>
      </c>
      <c r="F771" s="153">
        <f t="shared" si="93"/>
        <v>0</v>
      </c>
      <c r="G771" s="1028">
        <f t="shared" si="94"/>
        <v>0</v>
      </c>
      <c r="H771" s="237">
        <f>IFERROR(VLOOKUP(C771,'Consolidated Master Sheet'!B:H,6,0),"")</f>
        <v>20</v>
      </c>
      <c r="I771" s="237">
        <f>IFERROR(VLOOKUP(C771,'Consolidated Master Sheet'!B:H,7,0),"")</f>
        <v>40</v>
      </c>
      <c r="J771" s="29"/>
      <c r="K771" s="1103">
        <f t="shared" si="96"/>
        <v>0</v>
      </c>
      <c r="L771" s="157"/>
      <c r="M771" s="1029"/>
    </row>
    <row r="772" spans="1:13" ht="15.75">
      <c r="A772" s="157" t="str">
        <f>IF(J772&gt;0,COUNT($J$4:J786),"")</f>
        <v/>
      </c>
      <c r="B772" s="244"/>
      <c r="C772" s="231" t="s">
        <v>1880</v>
      </c>
      <c r="D772" s="273" t="s">
        <v>7443</v>
      </c>
      <c r="E772" s="233">
        <f>IFERROR(VLOOKUP(C772,'Consolidated Master Sheet'!B:D,3,0),"")</f>
        <v>151.35</v>
      </c>
      <c r="F772" s="152">
        <f t="shared" si="93"/>
        <v>0</v>
      </c>
      <c r="G772" s="1017">
        <f t="shared" si="94"/>
        <v>0</v>
      </c>
      <c r="H772" s="234">
        <f>IFERROR(VLOOKUP(C772,'Consolidated Master Sheet'!B:H,6,0),"")</f>
        <v>12</v>
      </c>
      <c r="I772" s="234">
        <f>IFERROR(VLOOKUP(C772,'Consolidated Master Sheet'!B:H,7,0),"")</f>
        <v>24</v>
      </c>
      <c r="J772" s="28"/>
      <c r="K772" s="1104">
        <f t="shared" si="96"/>
        <v>0</v>
      </c>
      <c r="L772" s="157"/>
      <c r="M772" s="1029"/>
    </row>
    <row r="773" spans="1:13" ht="15.75">
      <c r="A773" s="157" t="str">
        <f>IF(J773&gt;0,COUNT($J$4:J786),"")</f>
        <v/>
      </c>
      <c r="B773" s="244"/>
      <c r="C773" s="235" t="s">
        <v>1881</v>
      </c>
      <c r="D773" s="293" t="s">
        <v>7444</v>
      </c>
      <c r="E773" s="236">
        <f>IFERROR(VLOOKUP(C773,'Consolidated Master Sheet'!B:D,3,0),"")</f>
        <v>214.23</v>
      </c>
      <c r="F773" s="153">
        <f t="shared" si="93"/>
        <v>0</v>
      </c>
      <c r="G773" s="1028">
        <f t="shared" si="94"/>
        <v>0</v>
      </c>
      <c r="H773" s="237">
        <f>IFERROR(VLOOKUP(C773,'Consolidated Master Sheet'!B:H,6,0),"")</f>
        <v>10</v>
      </c>
      <c r="I773" s="237">
        <f>IFERROR(VLOOKUP(C773,'Consolidated Master Sheet'!B:H,7,0),"")</f>
        <v>40</v>
      </c>
      <c r="J773" s="29"/>
      <c r="K773" s="1103">
        <f t="shared" si="96"/>
        <v>0</v>
      </c>
      <c r="L773" s="157"/>
      <c r="M773" s="1029"/>
    </row>
    <row r="774" spans="1:13" ht="15.75">
      <c r="A774" s="157" t="str">
        <f>IF(J774&gt;0,COUNT($J$4:J774),"")</f>
        <v/>
      </c>
      <c r="B774" s="244"/>
      <c r="C774" s="252"/>
      <c r="D774" s="288"/>
      <c r="E774" s="289" t="str">
        <f>IFERROR(VLOOKUP(C774,'Consolidated Master Sheet'!B:D,3,0),"")</f>
        <v/>
      </c>
      <c r="F774" s="1456">
        <f t="shared" si="93"/>
        <v>0</v>
      </c>
      <c r="G774" s="1708">
        <f t="shared" si="94"/>
        <v>0</v>
      </c>
      <c r="H774" s="290" t="str">
        <f>IFERROR(VLOOKUP(C774,'Consolidated Master Sheet'!B:H,6,0),"")</f>
        <v/>
      </c>
      <c r="I774" s="290" t="str">
        <f>IFERROR(VLOOKUP(C774,'Consolidated Master Sheet'!B:H,7,0),"")</f>
        <v/>
      </c>
      <c r="J774" s="30"/>
      <c r="K774" s="1107"/>
      <c r="L774" s="157"/>
      <c r="M774" s="1029"/>
    </row>
    <row r="775" spans="1:13" ht="15.75">
      <c r="A775" s="157" t="str">
        <f>IF(J775&gt;0,COUNT($J$4:J775),"")</f>
        <v/>
      </c>
      <c r="B775" s="244"/>
      <c r="C775" s="231" t="s">
        <v>1868</v>
      </c>
      <c r="D775" s="232" t="s">
        <v>6056</v>
      </c>
      <c r="E775" s="233">
        <f>IFERROR(VLOOKUP(C775,'Consolidated Master Sheet'!B:D,3,0),"")</f>
        <v>120.49</v>
      </c>
      <c r="F775" s="152">
        <f t="shared" si="93"/>
        <v>0</v>
      </c>
      <c r="G775" s="1020">
        <f t="shared" si="94"/>
        <v>0</v>
      </c>
      <c r="H775" s="234">
        <f>IFERROR(VLOOKUP(C775,'Consolidated Master Sheet'!B:H,6,0),"")</f>
        <v>25</v>
      </c>
      <c r="I775" s="234">
        <f>IFERROR(VLOOKUP(C775,'Consolidated Master Sheet'!B:H,7,0),"")</f>
        <v>100</v>
      </c>
      <c r="J775" s="28"/>
      <c r="K775" s="1102">
        <f t="shared" ref="K775:K786" si="97">IFERROR(J775*G775,0)</f>
        <v>0</v>
      </c>
      <c r="L775" s="157"/>
      <c r="M775" s="1029"/>
    </row>
    <row r="776" spans="1:13" ht="15.75">
      <c r="A776" s="157" t="str">
        <f>IF(J776&gt;0,COUNT($J$4:J776),"")</f>
        <v/>
      </c>
      <c r="B776" s="244"/>
      <c r="C776" s="231" t="s">
        <v>1869</v>
      </c>
      <c r="D776" s="232" t="s">
        <v>6057</v>
      </c>
      <c r="E776" s="233">
        <f>IFERROR(VLOOKUP(C776,'Consolidated Master Sheet'!B:D,3,0),"")</f>
        <v>120.48</v>
      </c>
      <c r="F776" s="152">
        <f t="shared" si="93"/>
        <v>0</v>
      </c>
      <c r="G776" s="1020">
        <f t="shared" si="94"/>
        <v>0</v>
      </c>
      <c r="H776" s="234">
        <f>IFERROR(VLOOKUP(C776,'Consolidated Master Sheet'!B:H,6,0),"")</f>
        <v>25</v>
      </c>
      <c r="I776" s="234">
        <f>IFERROR(VLOOKUP(C776,'Consolidated Master Sheet'!B:H,7,0),"")</f>
        <v>50</v>
      </c>
      <c r="J776" s="28"/>
      <c r="K776" s="1102">
        <f t="shared" si="97"/>
        <v>0</v>
      </c>
      <c r="L776" s="157"/>
      <c r="M776" s="1029"/>
    </row>
    <row r="777" spans="1:13" ht="15.75">
      <c r="A777" s="157" t="str">
        <f>IF(J777&gt;0,COUNT($J$4:J777),"")</f>
        <v/>
      </c>
      <c r="B777" s="244"/>
      <c r="C777" s="231" t="s">
        <v>1870</v>
      </c>
      <c r="D777" s="232" t="s">
        <v>6058</v>
      </c>
      <c r="E777" s="233">
        <f>IFERROR(VLOOKUP(C777,'Consolidated Master Sheet'!B:D,3,0),"")</f>
        <v>120.48</v>
      </c>
      <c r="F777" s="152">
        <f t="shared" si="93"/>
        <v>0</v>
      </c>
      <c r="G777" s="1020">
        <f t="shared" si="94"/>
        <v>0</v>
      </c>
      <c r="H777" s="234">
        <f>IFERROR(VLOOKUP(C777,'Consolidated Master Sheet'!B:H,6,0),"")</f>
        <v>20</v>
      </c>
      <c r="I777" s="234">
        <f>IFERROR(VLOOKUP(C777,'Consolidated Master Sheet'!B:H,7,0),"")</f>
        <v>40</v>
      </c>
      <c r="J777" s="28"/>
      <c r="K777" s="1102">
        <f t="shared" si="97"/>
        <v>0</v>
      </c>
      <c r="L777" s="157"/>
      <c r="M777" s="1029"/>
    </row>
    <row r="778" spans="1:13" ht="15.75">
      <c r="A778" s="157" t="str">
        <f>IF(J778&gt;0,COUNT($J$4:J778),"")</f>
        <v/>
      </c>
      <c r="B778" s="244"/>
      <c r="C778" s="231" t="s">
        <v>1871</v>
      </c>
      <c r="D778" s="232" t="s">
        <v>6059</v>
      </c>
      <c r="E778" s="233">
        <f>IFERROR(VLOOKUP(C778,'Consolidated Master Sheet'!B:D,3,0),"")</f>
        <v>120.49</v>
      </c>
      <c r="F778" s="152">
        <f t="shared" si="93"/>
        <v>0</v>
      </c>
      <c r="G778" s="1017">
        <f t="shared" si="94"/>
        <v>0</v>
      </c>
      <c r="H778" s="234">
        <f>IFERROR(VLOOKUP(C778,'Consolidated Master Sheet'!B:H,6,0),"")</f>
        <v>10</v>
      </c>
      <c r="I778" s="234">
        <f>IFERROR(VLOOKUP(C778,'Consolidated Master Sheet'!B:H,7,0),"")</f>
        <v>40</v>
      </c>
      <c r="J778" s="28"/>
      <c r="K778" s="1104">
        <f t="shared" si="97"/>
        <v>0</v>
      </c>
      <c r="L778" s="157"/>
      <c r="M778" s="1029"/>
    </row>
    <row r="779" spans="1:13" ht="15.75">
      <c r="A779" s="157" t="str">
        <f>IF(J779&gt;0,COUNT($J$4:J779),"")</f>
        <v/>
      </c>
      <c r="B779" s="244"/>
      <c r="C779" s="228" t="s">
        <v>1872</v>
      </c>
      <c r="D779" s="187" t="s">
        <v>6060</v>
      </c>
      <c r="E779" s="229">
        <f>IFERROR(VLOOKUP(C779,'Consolidated Master Sheet'!B:D,3,0),"")</f>
        <v>120.49</v>
      </c>
      <c r="F779" s="151">
        <f t="shared" si="93"/>
        <v>0</v>
      </c>
      <c r="G779" s="1020">
        <f t="shared" si="94"/>
        <v>0</v>
      </c>
      <c r="H779" s="230">
        <f>IFERROR(VLOOKUP(C779,'Consolidated Master Sheet'!B:H,6,0),"")</f>
        <v>10</v>
      </c>
      <c r="I779" s="230">
        <f>IFERROR(VLOOKUP(C779,'Consolidated Master Sheet'!B:H,7,0),"")</f>
        <v>40</v>
      </c>
      <c r="J779" s="27"/>
      <c r="K779" s="1102">
        <f t="shared" si="97"/>
        <v>0</v>
      </c>
      <c r="L779" s="157"/>
      <c r="M779" s="1029"/>
    </row>
    <row r="780" spans="1:13" ht="15.75">
      <c r="A780" s="157" t="str">
        <f>IF(J780&gt;0,COUNT($J$4:J780),"")</f>
        <v/>
      </c>
      <c r="B780" s="244"/>
      <c r="C780" s="231" t="s">
        <v>1873</v>
      </c>
      <c r="D780" s="232" t="s">
        <v>6061</v>
      </c>
      <c r="E780" s="233">
        <f>IFERROR(VLOOKUP(C780,'Consolidated Master Sheet'!B:D,3,0),"")</f>
        <v>131.97</v>
      </c>
      <c r="F780" s="152">
        <f t="shared" si="93"/>
        <v>0</v>
      </c>
      <c r="G780" s="1020">
        <f t="shared" si="94"/>
        <v>0</v>
      </c>
      <c r="H780" s="234">
        <f>IFERROR(VLOOKUP(C780,'Consolidated Master Sheet'!B:H,6,0),"")</f>
        <v>10</v>
      </c>
      <c r="I780" s="234">
        <f>IFERROR(VLOOKUP(C780,'Consolidated Master Sheet'!B:H,7,0),"")</f>
        <v>40</v>
      </c>
      <c r="J780" s="28"/>
      <c r="K780" s="1102">
        <f t="shared" si="97"/>
        <v>0</v>
      </c>
      <c r="L780" s="157"/>
      <c r="M780" s="1029"/>
    </row>
    <row r="781" spans="1:13" ht="15.75">
      <c r="A781" s="157" t="str">
        <f>IF(J781&gt;0,COUNT($J$4:J781),"")</f>
        <v/>
      </c>
      <c r="B781" s="244"/>
      <c r="C781" s="231" t="s">
        <v>1874</v>
      </c>
      <c r="D781" s="232" t="s">
        <v>6062</v>
      </c>
      <c r="E781" s="233">
        <f>IFERROR(VLOOKUP(C781,'Consolidated Master Sheet'!B:D,3,0),"")</f>
        <v>126.4</v>
      </c>
      <c r="F781" s="152">
        <f t="shared" si="93"/>
        <v>0</v>
      </c>
      <c r="G781" s="1020">
        <f t="shared" si="94"/>
        <v>0</v>
      </c>
      <c r="H781" s="234">
        <f>IFERROR(VLOOKUP(C781,'Consolidated Master Sheet'!B:H,6,0),"")</f>
        <v>10</v>
      </c>
      <c r="I781" s="234">
        <f>IFERROR(VLOOKUP(C781,'Consolidated Master Sheet'!B:H,7,0),"")</f>
        <v>40</v>
      </c>
      <c r="J781" s="28"/>
      <c r="K781" s="1102">
        <f t="shared" si="97"/>
        <v>0</v>
      </c>
      <c r="L781" s="157"/>
      <c r="M781" s="1029"/>
    </row>
    <row r="782" spans="1:13" ht="15.75">
      <c r="A782" s="157" t="str">
        <f>IF(J782&gt;0,COUNT($J$4:J782),"")</f>
        <v/>
      </c>
      <c r="B782" s="244"/>
      <c r="C782" s="231" t="s">
        <v>1875</v>
      </c>
      <c r="D782" s="232" t="s">
        <v>6063</v>
      </c>
      <c r="E782" s="233">
        <f>IFERROR(VLOOKUP(C782,'Consolidated Master Sheet'!B:D,3,0),"")</f>
        <v>113.93</v>
      </c>
      <c r="F782" s="152">
        <f t="shared" si="93"/>
        <v>0</v>
      </c>
      <c r="G782" s="1017">
        <f t="shared" si="94"/>
        <v>0</v>
      </c>
      <c r="H782" s="234">
        <f>IFERROR(VLOOKUP(C782,'Consolidated Master Sheet'!B:H,6,0),"")</f>
        <v>10</v>
      </c>
      <c r="I782" s="234">
        <f>IFERROR(VLOOKUP(C782,'Consolidated Master Sheet'!B:H,7,0),"")</f>
        <v>40</v>
      </c>
      <c r="J782" s="28"/>
      <c r="K782" s="1104">
        <f t="shared" si="97"/>
        <v>0</v>
      </c>
      <c r="L782" s="157"/>
      <c r="M782" s="1029"/>
    </row>
    <row r="783" spans="1:13" ht="15.75">
      <c r="A783" s="157" t="str">
        <f>IF(J783&gt;0,COUNT($J$4:J783),"")</f>
        <v/>
      </c>
      <c r="B783" s="244"/>
      <c r="C783" s="228" t="s">
        <v>1876</v>
      </c>
      <c r="D783" s="187" t="s">
        <v>6064</v>
      </c>
      <c r="E783" s="229">
        <f>IFERROR(VLOOKUP(C783,'Consolidated Master Sheet'!B:D,3,0),"")</f>
        <v>120.19</v>
      </c>
      <c r="F783" s="151">
        <f t="shared" si="93"/>
        <v>0</v>
      </c>
      <c r="G783" s="1020">
        <f t="shared" si="94"/>
        <v>0</v>
      </c>
      <c r="H783" s="230">
        <f>IFERROR(VLOOKUP(C783,'Consolidated Master Sheet'!B:H,6,0),"")</f>
        <v>20</v>
      </c>
      <c r="I783" s="230">
        <f>IFERROR(VLOOKUP(C783,'Consolidated Master Sheet'!B:H,7,0),"")</f>
        <v>40</v>
      </c>
      <c r="J783" s="27"/>
      <c r="K783" s="1102">
        <f t="shared" si="97"/>
        <v>0</v>
      </c>
      <c r="L783" s="157"/>
      <c r="M783" s="1029"/>
    </row>
    <row r="784" spans="1:13" ht="15.75">
      <c r="A784" s="157" t="str">
        <f>IF(J784&gt;0,COUNT($J$4:J784),"")</f>
        <v/>
      </c>
      <c r="B784" s="244"/>
      <c r="C784" s="231" t="s">
        <v>1877</v>
      </c>
      <c r="D784" s="232" t="s">
        <v>6065</v>
      </c>
      <c r="E784" s="233">
        <f>IFERROR(VLOOKUP(C784,'Consolidated Master Sheet'!B:D,3,0),"")</f>
        <v>120.48</v>
      </c>
      <c r="F784" s="152">
        <f t="shared" si="93"/>
        <v>0</v>
      </c>
      <c r="G784" s="1020">
        <f t="shared" si="94"/>
        <v>0</v>
      </c>
      <c r="H784" s="234">
        <f>IFERROR(VLOOKUP(C784,'Consolidated Master Sheet'!B:H,6,0),"")</f>
        <v>20</v>
      </c>
      <c r="I784" s="234">
        <f>IFERROR(VLOOKUP(C784,'Consolidated Master Sheet'!B:H,7,0),"")</f>
        <v>40</v>
      </c>
      <c r="J784" s="28"/>
      <c r="K784" s="1102">
        <f t="shared" si="97"/>
        <v>0</v>
      </c>
      <c r="L784" s="157"/>
      <c r="M784" s="1029"/>
    </row>
    <row r="785" spans="1:13" ht="15.75">
      <c r="A785" s="157" t="str">
        <f>IF(J785&gt;0,COUNT($J$4:J785),"")</f>
        <v/>
      </c>
      <c r="B785" s="244"/>
      <c r="C785" s="231" t="s">
        <v>1878</v>
      </c>
      <c r="D785" s="232" t="s">
        <v>6066</v>
      </c>
      <c r="E785" s="233">
        <f>IFERROR(VLOOKUP(C785,'Consolidated Master Sheet'!B:D,3,0),"")</f>
        <v>120.48</v>
      </c>
      <c r="F785" s="152">
        <f t="shared" si="93"/>
        <v>0</v>
      </c>
      <c r="G785" s="1020">
        <f t="shared" si="94"/>
        <v>0</v>
      </c>
      <c r="H785" s="234">
        <f>IFERROR(VLOOKUP(C785,'Consolidated Master Sheet'!B:H,6,0),"")</f>
        <v>20</v>
      </c>
      <c r="I785" s="234">
        <f>IFERROR(VLOOKUP(C785,'Consolidated Master Sheet'!B:H,7,0),"")</f>
        <v>40</v>
      </c>
      <c r="J785" s="28"/>
      <c r="K785" s="1102">
        <f t="shared" si="97"/>
        <v>0</v>
      </c>
      <c r="L785" s="157"/>
      <c r="M785" s="1029"/>
    </row>
    <row r="786" spans="1:13" ht="15.75">
      <c r="A786" s="157" t="str">
        <f>IF(J786&gt;0,COUNT($J$4:J786),"")</f>
        <v/>
      </c>
      <c r="B786" s="244"/>
      <c r="C786" s="231" t="s">
        <v>1879</v>
      </c>
      <c r="D786" s="232" t="s">
        <v>6067</v>
      </c>
      <c r="E786" s="233">
        <f>IFERROR(VLOOKUP(C786,'Consolidated Master Sheet'!B:D,3,0),"")</f>
        <v>122.76</v>
      </c>
      <c r="F786" s="152">
        <f t="shared" si="93"/>
        <v>0</v>
      </c>
      <c r="G786" s="1020">
        <f t="shared" si="94"/>
        <v>0</v>
      </c>
      <c r="H786" s="234">
        <f>IFERROR(VLOOKUP(C786,'Consolidated Master Sheet'!B:H,6,0),"")</f>
        <v>15</v>
      </c>
      <c r="I786" s="234">
        <f>IFERROR(VLOOKUP(C786,'Consolidated Master Sheet'!B:H,7,0),"")</f>
        <v>30</v>
      </c>
      <c r="J786" s="28"/>
      <c r="K786" s="1102">
        <f t="shared" si="97"/>
        <v>0</v>
      </c>
      <c r="L786" s="157"/>
      <c r="M786" s="1029"/>
    </row>
    <row r="787" spans="1:13" ht="15.75">
      <c r="A787" s="157" t="str">
        <f>IF(J787&gt;0,COUNT($J$4:J850),"")</f>
        <v/>
      </c>
      <c r="B787" s="244"/>
      <c r="C787" s="252"/>
      <c r="D787" s="288"/>
      <c r="E787" s="289" t="str">
        <f>IFERROR(VLOOKUP(C787,'Consolidated Master Sheet'!B:D,3,0),"")</f>
        <v/>
      </c>
      <c r="F787" s="1456">
        <f t="shared" si="93"/>
        <v>0</v>
      </c>
      <c r="G787" s="1708">
        <f t="shared" si="94"/>
        <v>0</v>
      </c>
      <c r="H787" s="290" t="str">
        <f>IFERROR(VLOOKUP(C787,'Consolidated Master Sheet'!B:H,6,0),"")</f>
        <v/>
      </c>
      <c r="I787" s="290" t="str">
        <f>IFERROR(VLOOKUP(C787,'Consolidated Master Sheet'!B:H,7,0),"")</f>
        <v/>
      </c>
      <c r="J787" s="30"/>
      <c r="K787" s="1107"/>
      <c r="L787" s="157"/>
      <c r="M787" s="1029"/>
    </row>
    <row r="788" spans="1:13" ht="15.75">
      <c r="A788" s="157" t="str">
        <f>IF(J788&gt;0,COUNT($J$4:J788),"")</f>
        <v/>
      </c>
      <c r="B788" s="244"/>
      <c r="C788" s="231" t="s">
        <v>1825</v>
      </c>
      <c r="D788" s="232" t="s">
        <v>6020</v>
      </c>
      <c r="E788" s="233">
        <f>IFERROR(VLOOKUP(C788,'Consolidated Master Sheet'!B:D,3,0),"")</f>
        <v>129.59</v>
      </c>
      <c r="F788" s="152">
        <f t="shared" si="93"/>
        <v>0</v>
      </c>
      <c r="G788" s="1020">
        <f t="shared" si="94"/>
        <v>0</v>
      </c>
      <c r="H788" s="234">
        <f>IFERROR(VLOOKUP(C788,'Consolidated Master Sheet'!B:H,6,0),"")</f>
        <v>20</v>
      </c>
      <c r="I788" s="234">
        <f>IFERROR(VLOOKUP(C788,'Consolidated Master Sheet'!B:H,7,0),"")</f>
        <v>80</v>
      </c>
      <c r="J788" s="28"/>
      <c r="K788" s="1102">
        <f t="shared" ref="K788:K791" si="98">IFERROR(J788*G788,0)</f>
        <v>0</v>
      </c>
      <c r="L788" s="157"/>
      <c r="M788" s="1029"/>
    </row>
    <row r="789" spans="1:13" ht="15.75">
      <c r="A789" s="157" t="str">
        <f>IF(J789&gt;0,COUNT($J$4:J789),"")</f>
        <v/>
      </c>
      <c r="B789" s="244"/>
      <c r="C789" s="231" t="s">
        <v>1826</v>
      </c>
      <c r="D789" s="232" t="s">
        <v>6021</v>
      </c>
      <c r="E789" s="233">
        <f>IFERROR(VLOOKUP(C789,'Consolidated Master Sheet'!B:D,3,0),"")</f>
        <v>122.59</v>
      </c>
      <c r="F789" s="152">
        <f t="shared" si="93"/>
        <v>0</v>
      </c>
      <c r="G789" s="1020">
        <f t="shared" si="94"/>
        <v>0</v>
      </c>
      <c r="H789" s="234">
        <f>IFERROR(VLOOKUP(C789,'Consolidated Master Sheet'!B:H,6,0),"")</f>
        <v>20</v>
      </c>
      <c r="I789" s="234">
        <f>IFERROR(VLOOKUP(C789,'Consolidated Master Sheet'!B:H,7,0),"")</f>
        <v>80</v>
      </c>
      <c r="J789" s="28"/>
      <c r="K789" s="1102">
        <f t="shared" si="98"/>
        <v>0</v>
      </c>
      <c r="L789" s="157"/>
      <c r="M789" s="1029"/>
    </row>
    <row r="790" spans="1:13" ht="15.75">
      <c r="A790" s="157" t="str">
        <f>IF(J790&gt;0,COUNT($J$4:J790),"")</f>
        <v/>
      </c>
      <c r="B790" s="244"/>
      <c r="C790" s="231" t="s">
        <v>1827</v>
      </c>
      <c r="D790" s="232" t="s">
        <v>6022</v>
      </c>
      <c r="E790" s="233">
        <f>IFERROR(VLOOKUP(C790,'Consolidated Master Sheet'!B:D,3,0),"")</f>
        <v>122.59</v>
      </c>
      <c r="F790" s="152">
        <f t="shared" si="93"/>
        <v>0</v>
      </c>
      <c r="G790" s="1020">
        <f t="shared" si="94"/>
        <v>0</v>
      </c>
      <c r="H790" s="234">
        <f>IFERROR(VLOOKUP(C790,'Consolidated Master Sheet'!B:H,6,0),"")</f>
        <v>15</v>
      </c>
      <c r="I790" s="234">
        <f>IFERROR(VLOOKUP(C790,'Consolidated Master Sheet'!B:H,7,0),"")</f>
        <v>60</v>
      </c>
      <c r="J790" s="28"/>
      <c r="K790" s="1102">
        <f t="shared" si="98"/>
        <v>0</v>
      </c>
      <c r="L790" s="157"/>
      <c r="M790" s="1029"/>
    </row>
    <row r="791" spans="1:13" ht="15.75">
      <c r="A791" s="157" t="str">
        <f>IF(J791&gt;0,COUNT($J$4:J791),"")</f>
        <v/>
      </c>
      <c r="B791" s="244"/>
      <c r="C791" s="235" t="s">
        <v>1828</v>
      </c>
      <c r="D791" s="194" t="s">
        <v>6023</v>
      </c>
      <c r="E791" s="236">
        <f>IFERROR(VLOOKUP(C791,'Consolidated Master Sheet'!B:D,3,0),"")</f>
        <v>151.80000000000001</v>
      </c>
      <c r="F791" s="153">
        <f t="shared" si="93"/>
        <v>0</v>
      </c>
      <c r="G791" s="1028">
        <f t="shared" si="94"/>
        <v>0</v>
      </c>
      <c r="H791" s="237">
        <f>IFERROR(VLOOKUP(C791,'Consolidated Master Sheet'!B:H,6,0),"")</f>
        <v>12</v>
      </c>
      <c r="I791" s="237">
        <f>IFERROR(VLOOKUP(C791,'Consolidated Master Sheet'!B:H,7,0),"")</f>
        <v>24</v>
      </c>
      <c r="J791" s="29"/>
      <c r="K791" s="1103">
        <f t="shared" si="98"/>
        <v>0</v>
      </c>
      <c r="L791" s="157"/>
      <c r="M791" s="1029"/>
    </row>
    <row r="792" spans="1:13" ht="15.75">
      <c r="A792" s="157" t="str">
        <f>IF(J792&gt;0,COUNT($J$4:J792),"")</f>
        <v/>
      </c>
      <c r="B792" s="244"/>
      <c r="C792" s="231" t="s">
        <v>1893</v>
      </c>
      <c r="D792" s="273" t="s">
        <v>7445</v>
      </c>
      <c r="E792" s="233">
        <f>IFERROR(VLOOKUP(C792,'Consolidated Master Sheet'!B:D,3,0),"")</f>
        <v>214.63</v>
      </c>
      <c r="F792" s="152">
        <f t="shared" si="93"/>
        <v>0</v>
      </c>
      <c r="G792" s="1017">
        <f t="shared" si="94"/>
        <v>0</v>
      </c>
      <c r="H792" s="234">
        <f>IFERROR(VLOOKUP(C792,'Consolidated Master Sheet'!B:H,6,0),"")</f>
        <v>8</v>
      </c>
      <c r="I792" s="234">
        <f>IFERROR(VLOOKUP(C792,'Consolidated Master Sheet'!B:H,7,0),"")</f>
        <v>32</v>
      </c>
      <c r="J792" s="28"/>
      <c r="K792" s="1104">
        <f>IFERROR(J792*G792,0)</f>
        <v>0</v>
      </c>
      <c r="L792" s="157"/>
      <c r="M792" s="1029"/>
    </row>
    <row r="793" spans="1:13" ht="15.75">
      <c r="A793" s="157" t="str">
        <f>IF(J793&gt;0,COUNT($J$4:J793),"")</f>
        <v/>
      </c>
      <c r="B793" s="244"/>
      <c r="C793" s="252"/>
      <c r="D793" s="288"/>
      <c r="E793" s="289" t="str">
        <f>IFERROR(VLOOKUP(C793,'Consolidated Master Sheet'!B:D,3,0),"")</f>
        <v/>
      </c>
      <c r="F793" s="1456">
        <f t="shared" si="93"/>
        <v>0</v>
      </c>
      <c r="G793" s="1708">
        <f t="shared" si="94"/>
        <v>0</v>
      </c>
      <c r="H793" s="290" t="str">
        <f>IFERROR(VLOOKUP(C793,'Consolidated Master Sheet'!B:H,6,0),"")</f>
        <v/>
      </c>
      <c r="I793" s="290" t="str">
        <f>IFERROR(VLOOKUP(C793,'Consolidated Master Sheet'!B:H,7,0),"")</f>
        <v/>
      </c>
      <c r="J793" s="30"/>
      <c r="K793" s="1107"/>
      <c r="L793" s="157"/>
      <c r="M793" s="1029"/>
    </row>
    <row r="794" spans="1:13" ht="15.75">
      <c r="A794" s="157" t="str">
        <f>IF(J794&gt;0,COUNT($J$4:J794),"")</f>
        <v/>
      </c>
      <c r="B794" s="244"/>
      <c r="C794" s="235" t="s">
        <v>1882</v>
      </c>
      <c r="D794" s="194" t="s">
        <v>6068</v>
      </c>
      <c r="E794" s="236">
        <f>IFERROR(VLOOKUP(C794,'Consolidated Master Sheet'!B:D,3,0),"")</f>
        <v>166.54</v>
      </c>
      <c r="F794" s="153">
        <f t="shared" si="93"/>
        <v>0</v>
      </c>
      <c r="G794" s="1028">
        <f t="shared" si="94"/>
        <v>0</v>
      </c>
      <c r="H794" s="237">
        <f>IFERROR(VLOOKUP(C794,'Consolidated Master Sheet'!B:H,6,0),"")</f>
        <v>12</v>
      </c>
      <c r="I794" s="237">
        <f>IFERROR(VLOOKUP(C794,'Consolidated Master Sheet'!B:H,7,0),"")</f>
        <v>24</v>
      </c>
      <c r="J794" s="29"/>
      <c r="K794" s="1103">
        <f t="shared" ref="K794:K796" si="99">IFERROR(J794*G794,0)</f>
        <v>0</v>
      </c>
      <c r="L794" s="157"/>
      <c r="M794" s="1029"/>
    </row>
    <row r="795" spans="1:13" ht="15.75">
      <c r="A795" s="157" t="str">
        <f>IF(J795&gt;0,COUNT($J$4:J795),"")</f>
        <v/>
      </c>
      <c r="B795" s="244"/>
      <c r="C795" s="231" t="s">
        <v>8182</v>
      </c>
      <c r="D795" s="232" t="s">
        <v>6069</v>
      </c>
      <c r="E795" s="233">
        <f>IFERROR(VLOOKUP(C795,'Consolidated Master Sheet'!B:D,3,0),"")</f>
        <v>219.93</v>
      </c>
      <c r="F795" s="152">
        <f t="shared" si="93"/>
        <v>0</v>
      </c>
      <c r="G795" s="1020">
        <f t="shared" si="94"/>
        <v>0</v>
      </c>
      <c r="H795" s="234">
        <f>IFERROR(VLOOKUP(C795,'Consolidated Master Sheet'!B:H,6,0),"")</f>
        <v>15</v>
      </c>
      <c r="I795" s="234">
        <f>IFERROR(VLOOKUP(C795,'Consolidated Master Sheet'!B:H,7,0),"")</f>
        <v>30</v>
      </c>
      <c r="J795" s="28"/>
      <c r="K795" s="1102">
        <f t="shared" si="99"/>
        <v>0</v>
      </c>
      <c r="L795" s="157"/>
      <c r="M795" s="1029"/>
    </row>
    <row r="796" spans="1:13" ht="15.75">
      <c r="A796" s="157" t="str">
        <f>IF(J796&gt;0,COUNT($J$4:J796),"")</f>
        <v/>
      </c>
      <c r="B796" s="244"/>
      <c r="C796" s="235" t="s">
        <v>1883</v>
      </c>
      <c r="D796" s="194" t="s">
        <v>6070</v>
      </c>
      <c r="E796" s="268">
        <f>IFERROR(VLOOKUP(C796,'Consolidated Master Sheet'!B:D,3,0),"")</f>
        <v>151.76</v>
      </c>
      <c r="F796" s="153">
        <f t="shared" si="93"/>
        <v>0</v>
      </c>
      <c r="G796" s="1028">
        <f t="shared" si="94"/>
        <v>0</v>
      </c>
      <c r="H796" s="237">
        <f>IFERROR(VLOOKUP(C796,'Consolidated Master Sheet'!B:H,6,0),"")</f>
        <v>12</v>
      </c>
      <c r="I796" s="237">
        <f>IFERROR(VLOOKUP(C796,'Consolidated Master Sheet'!B:H,7,0),"")</f>
        <v>24</v>
      </c>
      <c r="J796" s="29"/>
      <c r="K796" s="1103">
        <f t="shared" si="99"/>
        <v>0</v>
      </c>
      <c r="L796" s="157"/>
      <c r="M796" s="1029"/>
    </row>
    <row r="797" spans="1:13" ht="15.75">
      <c r="A797" s="157" t="str">
        <f>IF(J797&gt;0,COUNT($J$4:J797),"")</f>
        <v/>
      </c>
      <c r="B797" s="244"/>
      <c r="C797" s="231" t="s">
        <v>1884</v>
      </c>
      <c r="D797" s="232" t="s">
        <v>6071</v>
      </c>
      <c r="E797" s="233">
        <f>IFERROR(VLOOKUP(C797,'Consolidated Master Sheet'!B:D,3,0),"")</f>
        <v>151.76</v>
      </c>
      <c r="F797" s="152">
        <f t="shared" si="93"/>
        <v>0</v>
      </c>
      <c r="G797" s="1020">
        <f t="shared" si="94"/>
        <v>0</v>
      </c>
      <c r="H797" s="234">
        <f>IFERROR(VLOOKUP(C797,'Consolidated Master Sheet'!B:H,6,0),"")</f>
        <v>15</v>
      </c>
      <c r="I797" s="234">
        <f>IFERROR(VLOOKUP(C797,'Consolidated Master Sheet'!B:H,7,0),"")</f>
        <v>30</v>
      </c>
      <c r="J797" s="28"/>
      <c r="K797" s="1102">
        <f t="shared" ref="K797:K799" si="100">IFERROR(J797*G797,0)</f>
        <v>0</v>
      </c>
      <c r="L797" s="157"/>
      <c r="M797" s="1029"/>
    </row>
    <row r="798" spans="1:13" ht="15.75">
      <c r="A798" s="157" t="str">
        <f>IF(J798&gt;0,COUNT($J$4:J798),"")</f>
        <v/>
      </c>
      <c r="B798" s="244"/>
      <c r="C798" s="231" t="s">
        <v>1885</v>
      </c>
      <c r="D798" s="232" t="s">
        <v>6072</v>
      </c>
      <c r="E798" s="233">
        <f>IFERROR(VLOOKUP(C798,'Consolidated Master Sheet'!B:D,3,0),"")</f>
        <v>151.76</v>
      </c>
      <c r="F798" s="152">
        <f t="shared" si="93"/>
        <v>0</v>
      </c>
      <c r="G798" s="1020">
        <f t="shared" si="94"/>
        <v>0</v>
      </c>
      <c r="H798" s="234">
        <f>IFERROR(VLOOKUP(C798,'Consolidated Master Sheet'!B:H,6,0),"")</f>
        <v>12</v>
      </c>
      <c r="I798" s="234">
        <f>IFERROR(VLOOKUP(C798,'Consolidated Master Sheet'!B:H,7,0),"")</f>
        <v>24</v>
      </c>
      <c r="J798" s="28"/>
      <c r="K798" s="1102">
        <f t="shared" si="100"/>
        <v>0</v>
      </c>
      <c r="L798" s="157"/>
      <c r="M798" s="1029"/>
    </row>
    <row r="799" spans="1:13" ht="15.75">
      <c r="A799" s="157" t="str">
        <f>IF(J799&gt;0,COUNT($J$4:J799),"")</f>
        <v/>
      </c>
      <c r="B799" s="244"/>
      <c r="C799" s="231" t="s">
        <v>1886</v>
      </c>
      <c r="D799" s="232" t="s">
        <v>6073</v>
      </c>
      <c r="E799" s="233">
        <f>IFERROR(VLOOKUP(C799,'Consolidated Master Sheet'!B:D,3,0),"")</f>
        <v>151.76</v>
      </c>
      <c r="F799" s="152">
        <f t="shared" si="93"/>
        <v>0</v>
      </c>
      <c r="G799" s="1020">
        <f t="shared" si="94"/>
        <v>0</v>
      </c>
      <c r="H799" s="234">
        <f>IFERROR(VLOOKUP(C799,'Consolidated Master Sheet'!B:H,6,0),"")</f>
        <v>12</v>
      </c>
      <c r="I799" s="234">
        <f>IFERROR(VLOOKUP(C799,'Consolidated Master Sheet'!B:H,7,0),"")</f>
        <v>24</v>
      </c>
      <c r="J799" s="28"/>
      <c r="K799" s="1102">
        <f t="shared" si="100"/>
        <v>0</v>
      </c>
      <c r="L799" s="157"/>
      <c r="M799" s="1029"/>
    </row>
    <row r="800" spans="1:13" ht="15.75">
      <c r="A800" s="157" t="str">
        <f>IF(J800&gt;0,COUNT($J$4:J800),"")</f>
        <v/>
      </c>
      <c r="B800" s="244"/>
      <c r="C800" s="231" t="s">
        <v>1887</v>
      </c>
      <c r="D800" s="232" t="s">
        <v>6074</v>
      </c>
      <c r="E800" s="233">
        <f>IFERROR(VLOOKUP(C800,'Consolidated Master Sheet'!B:D,3,0),"")</f>
        <v>189.74</v>
      </c>
      <c r="F800" s="152">
        <f t="shared" si="93"/>
        <v>0</v>
      </c>
      <c r="G800" s="1017">
        <f t="shared" si="94"/>
        <v>0</v>
      </c>
      <c r="H800" s="234">
        <f>IFERROR(VLOOKUP(C800,'Consolidated Master Sheet'!B:H,6,0),"")</f>
        <v>12</v>
      </c>
      <c r="I800" s="234">
        <f>IFERROR(VLOOKUP(C800,'Consolidated Master Sheet'!B:H,7,0),"")</f>
        <v>24</v>
      </c>
      <c r="J800" s="28"/>
      <c r="K800" s="1104">
        <f t="shared" ref="K800:K805" si="101">IFERROR(J800*G800,0)</f>
        <v>0</v>
      </c>
      <c r="L800" s="157"/>
      <c r="M800" s="1029"/>
    </row>
    <row r="801" spans="1:13" ht="15.75">
      <c r="A801" s="157" t="str">
        <f>IF(J801&gt;0,COUNT($J$4:J801),"")</f>
        <v/>
      </c>
      <c r="B801" s="244"/>
      <c r="C801" s="231" t="s">
        <v>1888</v>
      </c>
      <c r="D801" s="232" t="s">
        <v>6075</v>
      </c>
      <c r="E801" s="233">
        <f>IFERROR(VLOOKUP(C801,'Consolidated Master Sheet'!B:D,3,0),"")</f>
        <v>151.76</v>
      </c>
      <c r="F801" s="152">
        <f t="shared" si="93"/>
        <v>0</v>
      </c>
      <c r="G801" s="1020">
        <f t="shared" si="94"/>
        <v>0</v>
      </c>
      <c r="H801" s="234">
        <f>IFERROR(VLOOKUP(C801,'Consolidated Master Sheet'!B:H,6,0),"")</f>
        <v>12</v>
      </c>
      <c r="I801" s="234">
        <f>IFERROR(VLOOKUP(C801,'Consolidated Master Sheet'!B:H,7,0),"")</f>
        <v>24</v>
      </c>
      <c r="J801" s="28"/>
      <c r="K801" s="1102">
        <f t="shared" si="101"/>
        <v>0</v>
      </c>
      <c r="L801" s="157"/>
      <c r="M801" s="1029"/>
    </row>
    <row r="802" spans="1:13" ht="15.75">
      <c r="A802" s="157" t="str">
        <f>IF(J802&gt;0,COUNT($J$4:J802),"")</f>
        <v/>
      </c>
      <c r="B802" s="244"/>
      <c r="C802" s="231" t="s">
        <v>1889</v>
      </c>
      <c r="D802" s="232" t="s">
        <v>6076</v>
      </c>
      <c r="E802" s="233">
        <f>IFERROR(VLOOKUP(C802,'Consolidated Master Sheet'!B:D,3,0),"")</f>
        <v>186.1</v>
      </c>
      <c r="F802" s="152">
        <f t="shared" si="93"/>
        <v>0</v>
      </c>
      <c r="G802" s="1020">
        <f t="shared" si="94"/>
        <v>0</v>
      </c>
      <c r="H802" s="234">
        <f>IFERROR(VLOOKUP(C802,'Consolidated Master Sheet'!B:H,6,0),"")</f>
        <v>12</v>
      </c>
      <c r="I802" s="234">
        <f>IFERROR(VLOOKUP(C802,'Consolidated Master Sheet'!B:H,7,0),"")</f>
        <v>24</v>
      </c>
      <c r="J802" s="28"/>
      <c r="K802" s="1102">
        <f t="shared" si="101"/>
        <v>0</v>
      </c>
      <c r="L802" s="157"/>
      <c r="M802" s="1029"/>
    </row>
    <row r="803" spans="1:13" ht="15.75">
      <c r="A803" s="157" t="str">
        <f>IF(J803&gt;0,COUNT($J$4:J803),"")</f>
        <v/>
      </c>
      <c r="B803" s="244"/>
      <c r="C803" s="231" t="s">
        <v>1890</v>
      </c>
      <c r="D803" s="232" t="s">
        <v>6077</v>
      </c>
      <c r="E803" s="233">
        <f>IFERROR(VLOOKUP(C803,'Consolidated Master Sheet'!B:D,3,0),"")</f>
        <v>212.12</v>
      </c>
      <c r="F803" s="152">
        <f t="shared" si="93"/>
        <v>0</v>
      </c>
      <c r="G803" s="1020">
        <f t="shared" si="94"/>
        <v>0</v>
      </c>
      <c r="H803" s="234">
        <f>IFERROR(VLOOKUP(C803,'Consolidated Master Sheet'!B:H,6,0),"")</f>
        <v>12</v>
      </c>
      <c r="I803" s="234">
        <f>IFERROR(VLOOKUP(C803,'Consolidated Master Sheet'!B:H,7,0),"")</f>
        <v>24</v>
      </c>
      <c r="J803" s="28"/>
      <c r="K803" s="1102">
        <f t="shared" si="101"/>
        <v>0</v>
      </c>
      <c r="L803" s="157"/>
      <c r="M803" s="1029"/>
    </row>
    <row r="804" spans="1:13" ht="15.75">
      <c r="A804" s="157" t="str">
        <f>IF(J804&gt;0,COUNT($J$4:J804),"")</f>
        <v/>
      </c>
      <c r="B804" s="244"/>
      <c r="C804" s="231" t="s">
        <v>1891</v>
      </c>
      <c r="D804" s="232" t="s">
        <v>6078</v>
      </c>
      <c r="E804" s="233">
        <f>IFERROR(VLOOKUP(C804,'Consolidated Master Sheet'!B:D,3,0),"")</f>
        <v>212.12</v>
      </c>
      <c r="F804" s="152">
        <f t="shared" si="93"/>
        <v>0</v>
      </c>
      <c r="G804" s="1020">
        <f t="shared" si="94"/>
        <v>0</v>
      </c>
      <c r="H804" s="234">
        <f>IFERROR(VLOOKUP(C804,'Consolidated Master Sheet'!B:H,6,0),"")</f>
        <v>12</v>
      </c>
      <c r="I804" s="234">
        <f>IFERROR(VLOOKUP(C804,'Consolidated Master Sheet'!B:H,7,0),"")</f>
        <v>24</v>
      </c>
      <c r="J804" s="28"/>
      <c r="K804" s="1102">
        <f t="shared" si="101"/>
        <v>0</v>
      </c>
      <c r="L804" s="157"/>
      <c r="M804" s="1029"/>
    </row>
    <row r="805" spans="1:13" ht="15.75">
      <c r="A805" s="157" t="str">
        <f>IF(J805&gt;0,COUNT($J$4:J805),"")</f>
        <v/>
      </c>
      <c r="B805" s="244"/>
      <c r="C805" s="235" t="s">
        <v>1892</v>
      </c>
      <c r="D805" s="194" t="s">
        <v>6079</v>
      </c>
      <c r="E805" s="236">
        <f>IFERROR(VLOOKUP(C805,'Consolidated Master Sheet'!B:D,3,0),"")</f>
        <v>214.63</v>
      </c>
      <c r="F805" s="153">
        <f t="shared" si="93"/>
        <v>0</v>
      </c>
      <c r="G805" s="1028">
        <f t="shared" si="94"/>
        <v>0</v>
      </c>
      <c r="H805" s="237">
        <f>IFERROR(VLOOKUP(C805,'Consolidated Master Sheet'!B:H,6,0),"")</f>
        <v>15</v>
      </c>
      <c r="I805" s="237">
        <f>IFERROR(VLOOKUP(C805,'Consolidated Master Sheet'!B:H,7,0),"")</f>
        <v>30</v>
      </c>
      <c r="J805" s="29"/>
      <c r="K805" s="1103">
        <f t="shared" si="101"/>
        <v>0</v>
      </c>
      <c r="L805" s="157"/>
      <c r="M805" s="1029"/>
    </row>
    <row r="806" spans="1:13" ht="15.75">
      <c r="A806" s="157" t="str">
        <f>IF(J806&gt;0,COUNT($J$4:J850),"")</f>
        <v/>
      </c>
      <c r="B806" s="244"/>
      <c r="C806" s="252"/>
      <c r="D806" s="288"/>
      <c r="E806" s="289" t="str">
        <f>IFERROR(VLOOKUP(C806,'Consolidated Master Sheet'!B:D,3,0),"")</f>
        <v/>
      </c>
      <c r="F806" s="1456">
        <f t="shared" si="93"/>
        <v>0</v>
      </c>
      <c r="G806" s="1708">
        <f t="shared" si="94"/>
        <v>0</v>
      </c>
      <c r="H806" s="290" t="str">
        <f>IFERROR(VLOOKUP(C806,'Consolidated Master Sheet'!B:H,6,0),"")</f>
        <v/>
      </c>
      <c r="I806" s="290" t="str">
        <f>IFERROR(VLOOKUP(C806,'Consolidated Master Sheet'!B:H,7,0),"")</f>
        <v/>
      </c>
      <c r="J806" s="30"/>
      <c r="K806" s="1107"/>
      <c r="L806" s="157"/>
      <c r="M806" s="1029"/>
    </row>
    <row r="807" spans="1:13" ht="15.75">
      <c r="A807" s="157" t="str">
        <f>IF(J807&gt;0,COUNT($J$4:J807),"")</f>
        <v/>
      </c>
      <c r="B807" s="244"/>
      <c r="C807" s="231" t="s">
        <v>1829</v>
      </c>
      <c r="D807" s="232" t="s">
        <v>6024</v>
      </c>
      <c r="E807" s="233">
        <f>IFERROR(VLOOKUP(C807,'Consolidated Master Sheet'!B:D,3,0),"")</f>
        <v>198.38</v>
      </c>
      <c r="F807" s="152">
        <f t="shared" si="93"/>
        <v>0</v>
      </c>
      <c r="G807" s="1017">
        <f t="shared" si="94"/>
        <v>0</v>
      </c>
      <c r="H807" s="234">
        <f>IFERROR(VLOOKUP(C807,'Consolidated Master Sheet'!B:H,6,0),"")</f>
        <v>10</v>
      </c>
      <c r="I807" s="234">
        <f>IFERROR(VLOOKUP(C807,'Consolidated Master Sheet'!B:H,7,0),"")</f>
        <v>20</v>
      </c>
      <c r="J807" s="28"/>
      <c r="K807" s="1104">
        <f t="shared" ref="K807:K811" si="102">IFERROR(J807*G807,0)</f>
        <v>0</v>
      </c>
      <c r="L807" s="157"/>
      <c r="M807" s="1029"/>
    </row>
    <row r="808" spans="1:13" ht="15.75">
      <c r="A808" s="157" t="str">
        <f>IF(J808&gt;0,COUNT($J$4:J808),"")</f>
        <v/>
      </c>
      <c r="B808" s="244"/>
      <c r="C808" s="231" t="s">
        <v>1830</v>
      </c>
      <c r="D808" s="232" t="s">
        <v>6025</v>
      </c>
      <c r="E808" s="233">
        <f>IFERROR(VLOOKUP(C808,'Consolidated Master Sheet'!B:D,3,0),"")</f>
        <v>178.85</v>
      </c>
      <c r="F808" s="152">
        <f t="shared" si="93"/>
        <v>0</v>
      </c>
      <c r="G808" s="1017">
        <f t="shared" si="94"/>
        <v>0</v>
      </c>
      <c r="H808" s="234">
        <f>IFERROR(VLOOKUP(C808,'Consolidated Master Sheet'!B:H,6,0),"")</f>
        <v>10</v>
      </c>
      <c r="I808" s="234">
        <f>IFERROR(VLOOKUP(C808,'Consolidated Master Sheet'!B:H,7,0),"")</f>
        <v>20</v>
      </c>
      <c r="J808" s="28"/>
      <c r="K808" s="1104">
        <f t="shared" si="102"/>
        <v>0</v>
      </c>
      <c r="L808" s="157"/>
      <c r="M808" s="1029"/>
    </row>
    <row r="809" spans="1:13" ht="15.75">
      <c r="A809" s="157" t="str">
        <f>IF(J809&gt;0,COUNT($J$4:J809),"")</f>
        <v/>
      </c>
      <c r="B809" s="244"/>
      <c r="C809" s="231" t="s">
        <v>1831</v>
      </c>
      <c r="D809" s="232" t="s">
        <v>6026</v>
      </c>
      <c r="E809" s="233">
        <f>IFERROR(VLOOKUP(C809,'Consolidated Master Sheet'!B:D,3,0),"")</f>
        <v>178.85</v>
      </c>
      <c r="F809" s="152">
        <f t="shared" si="93"/>
        <v>0</v>
      </c>
      <c r="G809" s="1017">
        <f t="shared" si="94"/>
        <v>0</v>
      </c>
      <c r="H809" s="234">
        <f>IFERROR(VLOOKUP(C809,'Consolidated Master Sheet'!B:H,6,0),"")</f>
        <v>10</v>
      </c>
      <c r="I809" s="234">
        <f>IFERROR(VLOOKUP(C809,'Consolidated Master Sheet'!B:H,7,0),"")</f>
        <v>20</v>
      </c>
      <c r="J809" s="28"/>
      <c r="K809" s="1104">
        <f t="shared" si="102"/>
        <v>0</v>
      </c>
      <c r="L809" s="157"/>
      <c r="M809" s="1029"/>
    </row>
    <row r="810" spans="1:13" ht="15.75">
      <c r="A810" s="157" t="str">
        <f>IF(J810&gt;0,COUNT($J$4:J810),"")</f>
        <v/>
      </c>
      <c r="B810" s="244"/>
      <c r="C810" s="231" t="s">
        <v>1832</v>
      </c>
      <c r="D810" s="232" t="s">
        <v>6027</v>
      </c>
      <c r="E810" s="233">
        <f>IFERROR(VLOOKUP(C810,'Consolidated Master Sheet'!B:D,3,0),"")</f>
        <v>208.05</v>
      </c>
      <c r="F810" s="152">
        <f t="shared" si="93"/>
        <v>0</v>
      </c>
      <c r="G810" s="1017">
        <f t="shared" si="94"/>
        <v>0</v>
      </c>
      <c r="H810" s="234">
        <f>IFERROR(VLOOKUP(C810,'Consolidated Master Sheet'!B:H,6,0),"")</f>
        <v>8</v>
      </c>
      <c r="I810" s="234">
        <f>IFERROR(VLOOKUP(C810,'Consolidated Master Sheet'!B:H,7,0),"")</f>
        <v>16</v>
      </c>
      <c r="J810" s="28"/>
      <c r="K810" s="1104">
        <f t="shared" si="102"/>
        <v>0</v>
      </c>
      <c r="L810" s="157"/>
      <c r="M810" s="1029"/>
    </row>
    <row r="811" spans="1:13" ht="15.75">
      <c r="A811" s="157" t="str">
        <f>IF(J811&gt;0,COUNT($J$4:J811),"")</f>
        <v/>
      </c>
      <c r="B811" s="244"/>
      <c r="C811" s="231" t="s">
        <v>1833</v>
      </c>
      <c r="D811" s="232" t="s">
        <v>6028</v>
      </c>
      <c r="E811" s="233">
        <f>IFERROR(VLOOKUP(C811,'Consolidated Master Sheet'!B:D,3,0),"")</f>
        <v>208.05</v>
      </c>
      <c r="F811" s="152">
        <f t="shared" si="93"/>
        <v>0</v>
      </c>
      <c r="G811" s="1017">
        <f t="shared" si="94"/>
        <v>0</v>
      </c>
      <c r="H811" s="234">
        <f>IFERROR(VLOOKUP(C811,'Consolidated Master Sheet'!B:H,6,0),"")</f>
        <v>8</v>
      </c>
      <c r="I811" s="234">
        <f>IFERROR(VLOOKUP(C811,'Consolidated Master Sheet'!B:H,7,0),"")</f>
        <v>16</v>
      </c>
      <c r="J811" s="28"/>
      <c r="K811" s="1104">
        <f t="shared" si="102"/>
        <v>0</v>
      </c>
      <c r="L811" s="157"/>
      <c r="M811" s="1029"/>
    </row>
    <row r="812" spans="1:13" ht="15.75">
      <c r="A812" s="157" t="str">
        <f>IF(J812&gt;0,COUNT($J$4:J812),"")</f>
        <v/>
      </c>
      <c r="B812" s="244"/>
      <c r="C812" s="231" t="s">
        <v>1903</v>
      </c>
      <c r="D812" s="273" t="s">
        <v>8179</v>
      </c>
      <c r="E812" s="233">
        <f>IFERROR(VLOOKUP(C812,'Consolidated Master Sheet'!B:D,3,0),"")</f>
        <v>659.38</v>
      </c>
      <c r="F812" s="152">
        <f t="shared" si="93"/>
        <v>0</v>
      </c>
      <c r="G812" s="1017">
        <f t="shared" si="94"/>
        <v>0</v>
      </c>
      <c r="H812" s="234">
        <f>IFERROR(VLOOKUP(C812,'Consolidated Master Sheet'!B:H,6,0),"")</f>
        <v>6</v>
      </c>
      <c r="I812" s="234">
        <f>IFERROR(VLOOKUP(C812,'Consolidated Master Sheet'!B:H,7,0),"")</f>
        <v>12</v>
      </c>
      <c r="J812" s="28"/>
      <c r="K812" s="1104">
        <f>IFERROR(J812*G812,0)</f>
        <v>0</v>
      </c>
      <c r="L812" s="157"/>
      <c r="M812" s="1029"/>
    </row>
    <row r="813" spans="1:13" ht="15.75">
      <c r="A813" s="157" t="str">
        <f>IF(J813&gt;0,COUNT($J$4:J813),"")</f>
        <v/>
      </c>
      <c r="B813" s="244"/>
      <c r="C813" s="252"/>
      <c r="D813" s="288"/>
      <c r="E813" s="289" t="str">
        <f>IFERROR(VLOOKUP(C813,'Consolidated Master Sheet'!B:D,3,0),"")</f>
        <v/>
      </c>
      <c r="F813" s="1456">
        <f t="shared" si="93"/>
        <v>0</v>
      </c>
      <c r="G813" s="1708">
        <f t="shared" si="94"/>
        <v>0</v>
      </c>
      <c r="H813" s="290" t="str">
        <f>IFERROR(VLOOKUP(C813,'Consolidated Master Sheet'!B:H,6,0),"")</f>
        <v/>
      </c>
      <c r="I813" s="290" t="str">
        <f>IFERROR(VLOOKUP(C813,'Consolidated Master Sheet'!B:H,7,0),"")</f>
        <v/>
      </c>
      <c r="J813" s="30"/>
      <c r="K813" s="1107"/>
      <c r="L813" s="157"/>
      <c r="M813" s="1029"/>
    </row>
    <row r="814" spans="1:13" ht="15.75">
      <c r="A814" s="157" t="str">
        <f>IF(J814&gt;0,COUNT($J$4:J814),"")</f>
        <v/>
      </c>
      <c r="B814" s="244"/>
      <c r="C814" s="231" t="s">
        <v>1894</v>
      </c>
      <c r="D814" s="232" t="s">
        <v>6080</v>
      </c>
      <c r="E814" s="233">
        <f>IFERROR(VLOOKUP(C814,'Consolidated Master Sheet'!B:D,3,0),"")</f>
        <v>210.54</v>
      </c>
      <c r="F814" s="152">
        <f t="shared" si="93"/>
        <v>0</v>
      </c>
      <c r="G814" s="1017">
        <f t="shared" si="94"/>
        <v>0</v>
      </c>
      <c r="H814" s="234">
        <f>IFERROR(VLOOKUP(C814,'Consolidated Master Sheet'!B:H,6,0),"")</f>
        <v>8</v>
      </c>
      <c r="I814" s="234">
        <f>IFERROR(VLOOKUP(C814,'Consolidated Master Sheet'!B:H,7,0),"")</f>
        <v>16</v>
      </c>
      <c r="J814" s="28"/>
      <c r="K814" s="1104">
        <f t="shared" ref="K814" si="103">IFERROR(J814*G814,0)</f>
        <v>0</v>
      </c>
      <c r="L814" s="157"/>
      <c r="M814" s="1029"/>
    </row>
    <row r="815" spans="1:13" ht="15.75">
      <c r="A815" s="157" t="str">
        <f>IF(J815&gt;0,COUNT($J$4:J815),"")</f>
        <v/>
      </c>
      <c r="B815" s="244"/>
      <c r="C815" s="231" t="s">
        <v>1895</v>
      </c>
      <c r="D815" s="232" t="s">
        <v>6081</v>
      </c>
      <c r="E815" s="233">
        <f>IFERROR(VLOOKUP(C815,'Consolidated Master Sheet'!B:D,3,0),"")</f>
        <v>214.63</v>
      </c>
      <c r="F815" s="152">
        <f t="shared" si="93"/>
        <v>0</v>
      </c>
      <c r="G815" s="1017">
        <f t="shared" si="94"/>
        <v>0</v>
      </c>
      <c r="H815" s="234">
        <f>IFERROR(VLOOKUP(C815,'Consolidated Master Sheet'!B:H,6,0),"")</f>
        <v>12</v>
      </c>
      <c r="I815" s="234">
        <f>IFERROR(VLOOKUP(C815,'Consolidated Master Sheet'!B:H,7,0),"")</f>
        <v>24</v>
      </c>
      <c r="J815" s="28"/>
      <c r="K815" s="1104">
        <f t="shared" ref="K815:K816" si="104">IFERROR(J815*G815,0)</f>
        <v>0</v>
      </c>
      <c r="L815" s="157"/>
      <c r="M815" s="1029"/>
    </row>
    <row r="816" spans="1:13" ht="15.75">
      <c r="A816" s="157" t="str">
        <f>IF(J816&gt;0,COUNT($J$4:J816),"")</f>
        <v/>
      </c>
      <c r="B816" s="244"/>
      <c r="C816" s="231" t="s">
        <v>1896</v>
      </c>
      <c r="D816" s="232" t="s">
        <v>6082</v>
      </c>
      <c r="E816" s="233">
        <f>IFERROR(VLOOKUP(C816,'Consolidated Master Sheet'!B:D,3,0),"")</f>
        <v>214.57</v>
      </c>
      <c r="F816" s="152">
        <f t="shared" si="93"/>
        <v>0</v>
      </c>
      <c r="G816" s="1017">
        <f t="shared" si="94"/>
        <v>0</v>
      </c>
      <c r="H816" s="234">
        <f>IFERROR(VLOOKUP(C816,'Consolidated Master Sheet'!B:H,6,0),"")</f>
        <v>8</v>
      </c>
      <c r="I816" s="234">
        <f>IFERROR(VLOOKUP(C816,'Consolidated Master Sheet'!B:H,7,0),"")</f>
        <v>32</v>
      </c>
      <c r="J816" s="28"/>
      <c r="K816" s="1104">
        <f t="shared" si="104"/>
        <v>0</v>
      </c>
      <c r="L816" s="157"/>
      <c r="M816" s="1029"/>
    </row>
    <row r="817" spans="1:13" ht="15.75">
      <c r="A817" s="157" t="str">
        <f>IF(J817&gt;0,COUNT($J$4:J817),"")</f>
        <v/>
      </c>
      <c r="B817" s="244"/>
      <c r="C817" s="231" t="s">
        <v>1897</v>
      </c>
      <c r="D817" s="232" t="s">
        <v>6083</v>
      </c>
      <c r="E817" s="233">
        <f>IFERROR(VLOOKUP(C817,'Consolidated Master Sheet'!B:D,3,0),"")</f>
        <v>214.56</v>
      </c>
      <c r="F817" s="152">
        <f t="shared" si="93"/>
        <v>0</v>
      </c>
      <c r="G817" s="1017">
        <f t="shared" si="94"/>
        <v>0</v>
      </c>
      <c r="H817" s="234">
        <f>IFERROR(VLOOKUP(C817,'Consolidated Master Sheet'!B:H,6,0),"")</f>
        <v>6</v>
      </c>
      <c r="I817" s="234">
        <f>IFERROR(VLOOKUP(C817,'Consolidated Master Sheet'!B:H,7,0),"")</f>
        <v>12</v>
      </c>
      <c r="J817" s="28"/>
      <c r="K817" s="1104">
        <f t="shared" ref="K817:K818" si="105">IFERROR(J817*G817,0)</f>
        <v>0</v>
      </c>
      <c r="L817" s="157"/>
      <c r="M817" s="1029"/>
    </row>
    <row r="818" spans="1:13" ht="15.75">
      <c r="A818" s="157" t="str">
        <f>IF(J818&gt;0,COUNT($J$4:J818),"")</f>
        <v/>
      </c>
      <c r="B818" s="244"/>
      <c r="C818" s="231" t="s">
        <v>1898</v>
      </c>
      <c r="D818" s="232" t="s">
        <v>6084</v>
      </c>
      <c r="E818" s="233">
        <f>IFERROR(VLOOKUP(C818,'Consolidated Master Sheet'!B:D,3,0),"")</f>
        <v>249.8</v>
      </c>
      <c r="F818" s="152">
        <f t="shared" si="93"/>
        <v>0</v>
      </c>
      <c r="G818" s="1017">
        <f t="shared" si="94"/>
        <v>0</v>
      </c>
      <c r="H818" s="234">
        <f>IFERROR(VLOOKUP(C818,'Consolidated Master Sheet'!B:H,6,0),"")</f>
        <v>8</v>
      </c>
      <c r="I818" s="234">
        <f>IFERROR(VLOOKUP(C818,'Consolidated Master Sheet'!B:H,7,0),"")</f>
        <v>16</v>
      </c>
      <c r="J818" s="28"/>
      <c r="K818" s="1104">
        <f t="shared" si="105"/>
        <v>0</v>
      </c>
      <c r="L818" s="157"/>
      <c r="M818" s="1029"/>
    </row>
    <row r="819" spans="1:13" ht="15.75">
      <c r="A819" s="157" t="str">
        <f>IF(J819&gt;0,COUNT($J$4:J819),"")</f>
        <v/>
      </c>
      <c r="B819" s="244"/>
      <c r="C819" s="231" t="s">
        <v>1899</v>
      </c>
      <c r="D819" s="232" t="s">
        <v>6085</v>
      </c>
      <c r="E819" s="233">
        <f>IFERROR(VLOOKUP(C819,'Consolidated Master Sheet'!B:D,3,0),"")</f>
        <v>211.14</v>
      </c>
      <c r="F819" s="152">
        <f t="shared" si="93"/>
        <v>0</v>
      </c>
      <c r="G819" s="1017">
        <f t="shared" si="94"/>
        <v>0</v>
      </c>
      <c r="H819" s="234">
        <f>IFERROR(VLOOKUP(C819,'Consolidated Master Sheet'!B:H,6,0),"")</f>
        <v>10</v>
      </c>
      <c r="I819" s="234">
        <f>IFERROR(VLOOKUP(C819,'Consolidated Master Sheet'!B:H,7,0),"")</f>
        <v>20</v>
      </c>
      <c r="J819" s="28"/>
      <c r="K819" s="1104">
        <f t="shared" ref="K819:K822" si="106">IFERROR(J819*G819,0)</f>
        <v>0</v>
      </c>
      <c r="L819" s="157"/>
      <c r="M819" s="1029"/>
    </row>
    <row r="820" spans="1:13" ht="15.75">
      <c r="A820" s="157" t="str">
        <f>IF(J820&gt;0,COUNT($J$4:J820),"")</f>
        <v/>
      </c>
      <c r="B820" s="244"/>
      <c r="C820" s="231" t="s">
        <v>1900</v>
      </c>
      <c r="D820" s="232" t="s">
        <v>6086</v>
      </c>
      <c r="E820" s="233">
        <f>IFERROR(VLOOKUP(C820,'Consolidated Master Sheet'!B:D,3,0),"")</f>
        <v>214.57</v>
      </c>
      <c r="F820" s="152">
        <f t="shared" si="93"/>
        <v>0</v>
      </c>
      <c r="G820" s="1017">
        <f t="shared" si="94"/>
        <v>0</v>
      </c>
      <c r="H820" s="234">
        <f>IFERROR(VLOOKUP(C820,'Consolidated Master Sheet'!B:H,6,0),"")</f>
        <v>8</v>
      </c>
      <c r="I820" s="234">
        <f>IFERROR(VLOOKUP(C820,'Consolidated Master Sheet'!B:H,7,0),"")</f>
        <v>16</v>
      </c>
      <c r="J820" s="28"/>
      <c r="K820" s="1104">
        <f t="shared" si="106"/>
        <v>0</v>
      </c>
      <c r="L820" s="157"/>
      <c r="M820" s="1029"/>
    </row>
    <row r="821" spans="1:13" ht="15.75">
      <c r="A821" s="157" t="str">
        <f>IF(J821&gt;0,COUNT($J$4:J821),"")</f>
        <v/>
      </c>
      <c r="B821" s="244"/>
      <c r="C821" s="231" t="s">
        <v>1901</v>
      </c>
      <c r="D821" s="232" t="s">
        <v>6087</v>
      </c>
      <c r="E821" s="233">
        <f>IFERROR(VLOOKUP(C821,'Consolidated Master Sheet'!B:D,3,0),"")</f>
        <v>208.05</v>
      </c>
      <c r="F821" s="152">
        <f t="shared" ref="F821:F869" si="107">IF(E821=0,"NET",$F$2)</f>
        <v>0</v>
      </c>
      <c r="G821" s="1017">
        <f t="shared" ref="G821:G869" si="108">IFERROR(ROUND(E821*F821,2),0)</f>
        <v>0</v>
      </c>
      <c r="H821" s="234">
        <f>IFERROR(VLOOKUP(C821,'Consolidated Master Sheet'!B:H,6,0),"")</f>
        <v>8</v>
      </c>
      <c r="I821" s="234">
        <f>IFERROR(VLOOKUP(C821,'Consolidated Master Sheet'!B:H,7,0),"")</f>
        <v>16</v>
      </c>
      <c r="J821" s="28"/>
      <c r="K821" s="1104">
        <f t="shared" si="106"/>
        <v>0</v>
      </c>
      <c r="L821" s="157"/>
      <c r="M821" s="1029"/>
    </row>
    <row r="822" spans="1:13" ht="15.75">
      <c r="A822" s="157" t="str">
        <f>IF(J822&gt;0,COUNT($J$4:J822),"")</f>
        <v/>
      </c>
      <c r="B822" s="244"/>
      <c r="C822" s="231" t="s">
        <v>1902</v>
      </c>
      <c r="D822" s="232" t="s">
        <v>6088</v>
      </c>
      <c r="E822" s="233">
        <f>IFERROR(VLOOKUP(C822,'Consolidated Master Sheet'!B:D,3,0),"")</f>
        <v>214.57</v>
      </c>
      <c r="F822" s="152">
        <f t="shared" si="107"/>
        <v>0</v>
      </c>
      <c r="G822" s="1017">
        <f t="shared" si="108"/>
        <v>0</v>
      </c>
      <c r="H822" s="234">
        <f>IFERROR(VLOOKUP(C822,'Consolidated Master Sheet'!B:H,6,0),"")</f>
        <v>8</v>
      </c>
      <c r="I822" s="234">
        <f>IFERROR(VLOOKUP(C822,'Consolidated Master Sheet'!B:H,7,0),"")</f>
        <v>16</v>
      </c>
      <c r="J822" s="28"/>
      <c r="K822" s="1104">
        <f t="shared" si="106"/>
        <v>0</v>
      </c>
      <c r="L822" s="157"/>
      <c r="M822" s="1029"/>
    </row>
    <row r="823" spans="1:13" ht="15.75">
      <c r="A823" s="157" t="str">
        <f>IF(J823&gt;0,COUNT($J$4:J850),"")</f>
        <v/>
      </c>
      <c r="B823" s="244"/>
      <c r="C823" s="252"/>
      <c r="D823" s="288"/>
      <c r="E823" s="289" t="str">
        <f>IFERROR(VLOOKUP(C823,'Consolidated Master Sheet'!B:D,3,0),"")</f>
        <v/>
      </c>
      <c r="F823" s="1456">
        <f t="shared" si="107"/>
        <v>0</v>
      </c>
      <c r="G823" s="1708">
        <f t="shared" si="108"/>
        <v>0</v>
      </c>
      <c r="H823" s="290" t="str">
        <f>IFERROR(VLOOKUP(C823,'Consolidated Master Sheet'!B:H,6,0),"")</f>
        <v/>
      </c>
      <c r="I823" s="290" t="str">
        <f>IFERROR(VLOOKUP(C823,'Consolidated Master Sheet'!B:H,7,0),"")</f>
        <v/>
      </c>
      <c r="J823" s="30"/>
      <c r="K823" s="1107"/>
      <c r="L823" s="157"/>
      <c r="M823" s="1029"/>
    </row>
    <row r="824" spans="1:13" ht="15.75">
      <c r="A824" s="157" t="str">
        <f>IF(J824&gt;0,COUNT($J$4:J824),"")</f>
        <v/>
      </c>
      <c r="B824" s="244"/>
      <c r="C824" s="228" t="s">
        <v>1834</v>
      </c>
      <c r="D824" s="187" t="s">
        <v>6029</v>
      </c>
      <c r="E824" s="229">
        <f>IFERROR(VLOOKUP(C824,'Consolidated Master Sheet'!B:D,3,0),"")</f>
        <v>570.79</v>
      </c>
      <c r="F824" s="151">
        <f t="shared" si="107"/>
        <v>0</v>
      </c>
      <c r="G824" s="1020">
        <f t="shared" si="108"/>
        <v>0</v>
      </c>
      <c r="H824" s="230">
        <f>IFERROR(VLOOKUP(C824,'Consolidated Master Sheet'!B:H,6,0),"")</f>
        <v>6</v>
      </c>
      <c r="I824" s="230">
        <f>IFERROR(VLOOKUP(C824,'Consolidated Master Sheet'!B:H,7,0),"")</f>
        <v>12</v>
      </c>
      <c r="J824" s="27"/>
      <c r="K824" s="1102">
        <f t="shared" ref="K824:K829" si="109">IFERROR(J824*G824,0)</f>
        <v>0</v>
      </c>
      <c r="L824" s="157"/>
      <c r="M824" s="1029"/>
    </row>
    <row r="825" spans="1:13" ht="15.75">
      <c r="A825" s="157" t="str">
        <f>IF(J825&gt;0,COUNT($J$4:J825),"")</f>
        <v/>
      </c>
      <c r="B825" s="244"/>
      <c r="C825" s="231" t="s">
        <v>1835</v>
      </c>
      <c r="D825" s="232" t="s">
        <v>6030</v>
      </c>
      <c r="E825" s="233">
        <f>IFERROR(VLOOKUP(C825,'Consolidated Master Sheet'!B:D,3,0),"")</f>
        <v>570.79</v>
      </c>
      <c r="F825" s="152">
        <f t="shared" si="107"/>
        <v>0</v>
      </c>
      <c r="G825" s="1020">
        <f t="shared" si="108"/>
        <v>0</v>
      </c>
      <c r="H825" s="234">
        <f>IFERROR(VLOOKUP(C825,'Consolidated Master Sheet'!B:H,6,0),"")</f>
        <v>6</v>
      </c>
      <c r="I825" s="234">
        <f>IFERROR(VLOOKUP(C825,'Consolidated Master Sheet'!B:H,7,0),"")</f>
        <v>12</v>
      </c>
      <c r="J825" s="28"/>
      <c r="K825" s="1102">
        <f t="shared" si="109"/>
        <v>0</v>
      </c>
      <c r="L825" s="157"/>
      <c r="M825" s="1029"/>
    </row>
    <row r="826" spans="1:13" ht="15.75">
      <c r="A826" s="157" t="str">
        <f>IF(J826&gt;0,COUNT($J$4:J826),"")</f>
        <v/>
      </c>
      <c r="B826" s="244"/>
      <c r="C826" s="231" t="s">
        <v>1836</v>
      </c>
      <c r="D826" s="232" t="s">
        <v>6031</v>
      </c>
      <c r="E826" s="233">
        <f>IFERROR(VLOOKUP(C826,'Consolidated Master Sheet'!B:D,3,0),"")</f>
        <v>570.79</v>
      </c>
      <c r="F826" s="152">
        <f t="shared" si="107"/>
        <v>0</v>
      </c>
      <c r="G826" s="1020">
        <f t="shared" si="108"/>
        <v>0</v>
      </c>
      <c r="H826" s="234">
        <f>IFERROR(VLOOKUP(C826,'Consolidated Master Sheet'!B:H,6,0),"")</f>
        <v>5</v>
      </c>
      <c r="I826" s="234">
        <f>IFERROR(VLOOKUP(C826,'Consolidated Master Sheet'!B:H,7,0),"")</f>
        <v>10</v>
      </c>
      <c r="J826" s="28"/>
      <c r="K826" s="1102">
        <f t="shared" si="109"/>
        <v>0</v>
      </c>
      <c r="L826" s="157"/>
      <c r="M826" s="1029"/>
    </row>
    <row r="827" spans="1:13" ht="15.75">
      <c r="A827" s="157" t="str">
        <f>IF(J827&gt;0,COUNT($J$4:J827),"")</f>
        <v/>
      </c>
      <c r="B827" s="244"/>
      <c r="C827" s="231" t="s">
        <v>1837</v>
      </c>
      <c r="D827" s="232" t="s">
        <v>6032</v>
      </c>
      <c r="E827" s="233">
        <f>IFERROR(VLOOKUP(C827,'Consolidated Master Sheet'!B:D,3,0),"")</f>
        <v>570.79</v>
      </c>
      <c r="F827" s="152">
        <f t="shared" si="107"/>
        <v>0</v>
      </c>
      <c r="G827" s="1020">
        <f t="shared" si="108"/>
        <v>0</v>
      </c>
      <c r="H827" s="234">
        <f>IFERROR(VLOOKUP(C827,'Consolidated Master Sheet'!B:H,6,0),"")</f>
        <v>5</v>
      </c>
      <c r="I827" s="234">
        <f>IFERROR(VLOOKUP(C827,'Consolidated Master Sheet'!B:H,7,0),"")</f>
        <v>10</v>
      </c>
      <c r="J827" s="28"/>
      <c r="K827" s="1102">
        <f t="shared" si="109"/>
        <v>0</v>
      </c>
      <c r="L827" s="157"/>
      <c r="M827" s="1029"/>
    </row>
    <row r="828" spans="1:13" ht="15.75">
      <c r="A828" s="157" t="str">
        <f>IF(J828&gt;0,COUNT($J$4:J828),"")</f>
        <v/>
      </c>
      <c r="B828" s="244"/>
      <c r="C828" s="231" t="s">
        <v>1838</v>
      </c>
      <c r="D828" s="232" t="s">
        <v>6033</v>
      </c>
      <c r="E828" s="233">
        <f>IFERROR(VLOOKUP(C828,'Consolidated Master Sheet'!B:D,3,0),"")</f>
        <v>570.79</v>
      </c>
      <c r="F828" s="152">
        <f t="shared" si="107"/>
        <v>0</v>
      </c>
      <c r="G828" s="1020">
        <f t="shared" si="108"/>
        <v>0</v>
      </c>
      <c r="H828" s="234">
        <f>IFERROR(VLOOKUP(C828,'Consolidated Master Sheet'!B:H,6,0),"")</f>
        <v>5</v>
      </c>
      <c r="I828" s="234">
        <f>IFERROR(VLOOKUP(C828,'Consolidated Master Sheet'!B:H,7,0),"")</f>
        <v>10</v>
      </c>
      <c r="J828" s="28"/>
      <c r="K828" s="1102">
        <f t="shared" si="109"/>
        <v>0</v>
      </c>
      <c r="L828" s="157"/>
      <c r="M828" s="1029"/>
    </row>
    <row r="829" spans="1:13" ht="15.75">
      <c r="A829" s="157" t="str">
        <f>IF(J829&gt;0,COUNT($J$4:J829),"")</f>
        <v/>
      </c>
      <c r="B829" s="244"/>
      <c r="C829" s="231" t="s">
        <v>1839</v>
      </c>
      <c r="D829" s="232" t="s">
        <v>6034</v>
      </c>
      <c r="E829" s="233">
        <f>IFERROR(VLOOKUP(C829,'Consolidated Master Sheet'!B:D,3,0),"")</f>
        <v>570.79</v>
      </c>
      <c r="F829" s="152">
        <f t="shared" si="107"/>
        <v>0</v>
      </c>
      <c r="G829" s="1017">
        <f t="shared" si="108"/>
        <v>0</v>
      </c>
      <c r="H829" s="234">
        <f>IFERROR(VLOOKUP(C829,'Consolidated Master Sheet'!B:H,6,0),"")</f>
        <v>8</v>
      </c>
      <c r="I829" s="234">
        <f>IFERROR(VLOOKUP(C829,'Consolidated Master Sheet'!B:H,7,0),"")</f>
        <v>16</v>
      </c>
      <c r="J829" s="28"/>
      <c r="K829" s="1104">
        <f t="shared" si="109"/>
        <v>0</v>
      </c>
      <c r="L829" s="157"/>
      <c r="M829" s="1029"/>
    </row>
    <row r="830" spans="1:13" ht="15.75">
      <c r="A830" s="157" t="str">
        <f>IF(J830&gt;0,COUNT($J$4:J830),"")</f>
        <v/>
      </c>
      <c r="B830" s="244"/>
      <c r="C830" s="252"/>
      <c r="D830" s="288"/>
      <c r="E830" s="289" t="str">
        <f>IFERROR(VLOOKUP(C830,'Consolidated Master Sheet'!B:D,3,0),"")</f>
        <v/>
      </c>
      <c r="F830" s="1456">
        <f t="shared" si="107"/>
        <v>0</v>
      </c>
      <c r="G830" s="1708">
        <f t="shared" si="108"/>
        <v>0</v>
      </c>
      <c r="H830" s="290" t="str">
        <f>IFERROR(VLOOKUP(C830,'Consolidated Master Sheet'!B:H,6,0),"")</f>
        <v/>
      </c>
      <c r="I830" s="290" t="str">
        <f>IFERROR(VLOOKUP(C830,'Consolidated Master Sheet'!B:H,7,0),"")</f>
        <v/>
      </c>
      <c r="J830" s="30"/>
      <c r="K830" s="1107"/>
      <c r="L830" s="157"/>
      <c r="M830" s="1029"/>
    </row>
    <row r="831" spans="1:13" ht="15.75">
      <c r="A831" s="157" t="str">
        <f>IF(J831&gt;0,COUNT($J$4:J831),"")</f>
        <v/>
      </c>
      <c r="B831" s="244"/>
      <c r="C831" s="231" t="s">
        <v>1904</v>
      </c>
      <c r="D831" s="232" t="s">
        <v>6089</v>
      </c>
      <c r="E831" s="262">
        <f>IFERROR(VLOOKUP(C831,'Consolidated Master Sheet'!B:D,3,0),"")</f>
        <v>776.82</v>
      </c>
      <c r="F831" s="152">
        <f t="shared" si="107"/>
        <v>0</v>
      </c>
      <c r="G831" s="1017">
        <f t="shared" si="108"/>
        <v>0</v>
      </c>
      <c r="H831" s="234">
        <f>IFERROR(VLOOKUP(C831,'Consolidated Master Sheet'!B:H,6,0),"")</f>
        <v>1</v>
      </c>
      <c r="I831" s="234">
        <f>IFERROR(VLOOKUP(C831,'Consolidated Master Sheet'!B:H,7,0),"")</f>
        <v>22</v>
      </c>
      <c r="J831" s="28"/>
      <c r="K831" s="1104">
        <f>IFERROR(J831*G831,0)</f>
        <v>0</v>
      </c>
      <c r="L831" s="157"/>
      <c r="M831" s="1029"/>
    </row>
    <row r="832" spans="1:13" ht="15.75">
      <c r="A832" s="157" t="str">
        <f>IF(J832&gt;0,COUNT($J$4:J832),"")</f>
        <v/>
      </c>
      <c r="B832" s="244"/>
      <c r="C832" s="231" t="s">
        <v>1905</v>
      </c>
      <c r="D832" s="232" t="s">
        <v>6090</v>
      </c>
      <c r="E832" s="233">
        <f>IFERROR(VLOOKUP(C832,'Consolidated Master Sheet'!B:D,3,0),"")</f>
        <v>571.84</v>
      </c>
      <c r="F832" s="152">
        <f t="shared" si="107"/>
        <v>0</v>
      </c>
      <c r="G832" s="1017">
        <f t="shared" si="108"/>
        <v>0</v>
      </c>
      <c r="H832" s="234">
        <f>IFERROR(VLOOKUP(C832,'Consolidated Master Sheet'!B:H,6,0),"")</f>
        <v>1</v>
      </c>
      <c r="I832" s="234">
        <f>IFERROR(VLOOKUP(C832,'Consolidated Master Sheet'!B:H,7,0),"")</f>
        <v>22</v>
      </c>
      <c r="J832" s="28"/>
      <c r="K832" s="1104">
        <f t="shared" ref="K832:K833" si="110">IFERROR(J832*G832,0)</f>
        <v>0</v>
      </c>
      <c r="L832" s="157"/>
      <c r="M832" s="1029"/>
    </row>
    <row r="833" spans="1:13" ht="15.75">
      <c r="A833" s="157" t="str">
        <f>IF(J833&gt;0,COUNT($J$4:J833),"")</f>
        <v/>
      </c>
      <c r="B833" s="244"/>
      <c r="C833" s="231" t="s">
        <v>1906</v>
      </c>
      <c r="D833" s="232" t="s">
        <v>6091</v>
      </c>
      <c r="E833" s="233">
        <f>IFERROR(VLOOKUP(C833,'Consolidated Master Sheet'!B:D,3,0),"")</f>
        <v>627.99</v>
      </c>
      <c r="F833" s="152">
        <f t="shared" si="107"/>
        <v>0</v>
      </c>
      <c r="G833" s="1017">
        <f t="shared" si="108"/>
        <v>0</v>
      </c>
      <c r="H833" s="234">
        <f>IFERROR(VLOOKUP(C833,'Consolidated Master Sheet'!B:H,6,0),"")</f>
        <v>1</v>
      </c>
      <c r="I833" s="234">
        <f>IFERROR(VLOOKUP(C833,'Consolidated Master Sheet'!B:H,7,0),"")</f>
        <v>16</v>
      </c>
      <c r="J833" s="28"/>
      <c r="K833" s="1104">
        <f t="shared" si="110"/>
        <v>0</v>
      </c>
      <c r="L833" s="157"/>
      <c r="M833" s="1029"/>
    </row>
    <row r="834" spans="1:13" ht="15.75">
      <c r="A834" s="157" t="str">
        <f>IF(J834&gt;0,COUNT($J$4:J850),"")</f>
        <v/>
      </c>
      <c r="B834" s="244"/>
      <c r="C834" s="252"/>
      <c r="D834" s="288"/>
      <c r="E834" s="289" t="str">
        <f>IFERROR(VLOOKUP(C834,'Consolidated Master Sheet'!B:D,3,0),"")</f>
        <v/>
      </c>
      <c r="F834" s="1456">
        <f t="shared" si="107"/>
        <v>0</v>
      </c>
      <c r="G834" s="1708">
        <f t="shared" si="108"/>
        <v>0</v>
      </c>
      <c r="H834" s="290" t="str">
        <f>IFERROR(VLOOKUP(C834,'Consolidated Master Sheet'!B:H,6,0),"")</f>
        <v/>
      </c>
      <c r="I834" s="290" t="str">
        <f>IFERROR(VLOOKUP(C834,'Consolidated Master Sheet'!B:H,7,0),"")</f>
        <v/>
      </c>
      <c r="J834" s="30"/>
      <c r="K834" s="1107"/>
      <c r="L834" s="157"/>
      <c r="M834" s="1029"/>
    </row>
    <row r="835" spans="1:13" ht="15.75">
      <c r="A835" s="157" t="str">
        <f>IF(J835&gt;0,COUNT($J$4:J835),"")</f>
        <v/>
      </c>
      <c r="B835" s="244"/>
      <c r="C835" s="231" t="s">
        <v>1840</v>
      </c>
      <c r="D835" s="232" t="s">
        <v>6035</v>
      </c>
      <c r="E835" s="233">
        <f>IFERROR(VLOOKUP(C835,'Consolidated Master Sheet'!B:D,3,0),"")</f>
        <v>789.39</v>
      </c>
      <c r="F835" s="152">
        <f t="shared" si="107"/>
        <v>0</v>
      </c>
      <c r="G835" s="1020">
        <f t="shared" si="108"/>
        <v>0</v>
      </c>
      <c r="H835" s="234">
        <f>IFERROR(VLOOKUP(C835,'Consolidated Master Sheet'!B:H,6,0),"")</f>
        <v>6</v>
      </c>
      <c r="I835" s="234">
        <f>IFERROR(VLOOKUP(C835,'Consolidated Master Sheet'!B:H,7,0),"")</f>
        <v>18</v>
      </c>
      <c r="J835" s="28"/>
      <c r="K835" s="1102">
        <f t="shared" ref="K835:K840" si="111">IFERROR(J835*G835,0)</f>
        <v>0</v>
      </c>
      <c r="L835" s="157"/>
      <c r="M835" s="1029"/>
    </row>
    <row r="836" spans="1:13" ht="15.75">
      <c r="A836" s="157" t="str">
        <f>IF(J836&gt;0,COUNT($J$4:J836),"")</f>
        <v/>
      </c>
      <c r="B836" s="244"/>
      <c r="C836" s="231" t="s">
        <v>1841</v>
      </c>
      <c r="D836" s="232" t="s">
        <v>6036</v>
      </c>
      <c r="E836" s="233">
        <f>IFERROR(VLOOKUP(C836,'Consolidated Master Sheet'!B:D,3,0),"")</f>
        <v>774.54</v>
      </c>
      <c r="F836" s="152">
        <f t="shared" si="107"/>
        <v>0</v>
      </c>
      <c r="G836" s="1020">
        <f t="shared" si="108"/>
        <v>0</v>
      </c>
      <c r="H836" s="234">
        <f>IFERROR(VLOOKUP(C836,'Consolidated Master Sheet'!B:H,6,0),"")</f>
        <v>3</v>
      </c>
      <c r="I836" s="234">
        <f>IFERROR(VLOOKUP(C836,'Consolidated Master Sheet'!B:H,7,0),"")</f>
        <v>6</v>
      </c>
      <c r="J836" s="28"/>
      <c r="K836" s="1102">
        <f t="shared" si="111"/>
        <v>0</v>
      </c>
      <c r="L836" s="157"/>
      <c r="M836" s="1029"/>
    </row>
    <row r="837" spans="1:13" ht="15.75">
      <c r="A837" s="157" t="str">
        <f>IF(J837&gt;0,COUNT($J$4:J837),"")</f>
        <v/>
      </c>
      <c r="B837" s="244"/>
      <c r="C837" s="231" t="s">
        <v>1842</v>
      </c>
      <c r="D837" s="232" t="s">
        <v>6037</v>
      </c>
      <c r="E837" s="233">
        <f>IFERROR(VLOOKUP(C837,'Consolidated Master Sheet'!B:D,3,0),"")</f>
        <v>789.39</v>
      </c>
      <c r="F837" s="152">
        <f t="shared" si="107"/>
        <v>0</v>
      </c>
      <c r="G837" s="1020">
        <f t="shared" si="108"/>
        <v>0</v>
      </c>
      <c r="H837" s="234">
        <f>IFERROR(VLOOKUP(C837,'Consolidated Master Sheet'!B:H,6,0),"")</f>
        <v>6</v>
      </c>
      <c r="I837" s="234">
        <f>IFERROR(VLOOKUP(C837,'Consolidated Master Sheet'!B:H,7,0),"")</f>
        <v>6</v>
      </c>
      <c r="J837" s="28"/>
      <c r="K837" s="1102">
        <f t="shared" si="111"/>
        <v>0</v>
      </c>
      <c r="L837" s="157"/>
      <c r="M837" s="1029"/>
    </row>
    <row r="838" spans="1:13" ht="15.75">
      <c r="A838" s="157" t="str">
        <f>IF(J838&gt;0,COUNT($J$4:J838),"")</f>
        <v/>
      </c>
      <c r="B838" s="244"/>
      <c r="C838" s="231" t="s">
        <v>1843</v>
      </c>
      <c r="D838" s="232" t="s">
        <v>6038</v>
      </c>
      <c r="E838" s="233">
        <f>IFERROR(VLOOKUP(C838,'Consolidated Master Sheet'!B:D,3,0),"")</f>
        <v>774.54</v>
      </c>
      <c r="F838" s="152">
        <f t="shared" si="107"/>
        <v>0</v>
      </c>
      <c r="G838" s="1020">
        <f t="shared" si="108"/>
        <v>0</v>
      </c>
      <c r="H838" s="234">
        <f>IFERROR(VLOOKUP(C838,'Consolidated Master Sheet'!B:H,6,0),"")</f>
        <v>3</v>
      </c>
      <c r="I838" s="234">
        <f>IFERROR(VLOOKUP(C838,'Consolidated Master Sheet'!B:H,7,0),"")</f>
        <v>6</v>
      </c>
      <c r="J838" s="28"/>
      <c r="K838" s="1102">
        <f t="shared" si="111"/>
        <v>0</v>
      </c>
      <c r="L838" s="157"/>
      <c r="M838" s="1029"/>
    </row>
    <row r="839" spans="1:13" ht="15.75">
      <c r="A839" s="157" t="str">
        <f>IF(J839&gt;0,COUNT($J$4:J839),"")</f>
        <v/>
      </c>
      <c r="B839" s="244"/>
      <c r="C839" s="231" t="s">
        <v>1844</v>
      </c>
      <c r="D839" s="232" t="s">
        <v>6039</v>
      </c>
      <c r="E839" s="233">
        <f>IFERROR(VLOOKUP(C839,'Consolidated Master Sheet'!B:D,3,0),"")</f>
        <v>774.54</v>
      </c>
      <c r="F839" s="152">
        <f t="shared" si="107"/>
        <v>0</v>
      </c>
      <c r="G839" s="1020">
        <f t="shared" si="108"/>
        <v>0</v>
      </c>
      <c r="H839" s="234">
        <f>IFERROR(VLOOKUP(C839,'Consolidated Master Sheet'!B:H,6,0),"")</f>
        <v>3</v>
      </c>
      <c r="I839" s="234">
        <f>IFERROR(VLOOKUP(C839,'Consolidated Master Sheet'!B:H,7,0),"")</f>
        <v>6</v>
      </c>
      <c r="J839" s="28"/>
      <c r="K839" s="1102">
        <f t="shared" si="111"/>
        <v>0</v>
      </c>
      <c r="L839" s="157"/>
      <c r="M839" s="1029"/>
    </row>
    <row r="840" spans="1:13" ht="15.75">
      <c r="A840" s="157" t="str">
        <f>IF(J840&gt;0,COUNT($J$4:J840),"")</f>
        <v/>
      </c>
      <c r="B840" s="244"/>
      <c r="C840" s="235" t="s">
        <v>1845</v>
      </c>
      <c r="D840" s="194" t="s">
        <v>6040</v>
      </c>
      <c r="E840" s="236">
        <f>IFERROR(VLOOKUP(C840,'Consolidated Master Sheet'!B:D,3,0),"")</f>
        <v>869.42</v>
      </c>
      <c r="F840" s="153">
        <f t="shared" si="107"/>
        <v>0</v>
      </c>
      <c r="G840" s="1028">
        <f t="shared" si="108"/>
        <v>0</v>
      </c>
      <c r="H840" s="237">
        <f>IFERROR(VLOOKUP(C840,'Consolidated Master Sheet'!B:H,6,0),"")</f>
        <v>3</v>
      </c>
      <c r="I840" s="237">
        <f>IFERROR(VLOOKUP(C840,'Consolidated Master Sheet'!B:H,7,0),"")</f>
        <v>6</v>
      </c>
      <c r="J840" s="29"/>
      <c r="K840" s="1103">
        <f t="shared" si="111"/>
        <v>0</v>
      </c>
      <c r="L840" s="157"/>
      <c r="M840" s="1029"/>
    </row>
    <row r="841" spans="1:13" ht="15.75">
      <c r="A841" s="157" t="str">
        <f>IF(J841&gt;0,COUNT($J$4:J841),"")</f>
        <v/>
      </c>
      <c r="B841" s="244"/>
      <c r="C841" s="252"/>
      <c r="D841" s="288"/>
      <c r="E841" s="289" t="str">
        <f>IFERROR(VLOOKUP(C841,'Consolidated Master Sheet'!B:D,3,0),"")</f>
        <v/>
      </c>
      <c r="F841" s="1456">
        <f t="shared" si="107"/>
        <v>0</v>
      </c>
      <c r="G841" s="1708">
        <f t="shared" si="108"/>
        <v>0</v>
      </c>
      <c r="H841" s="290" t="str">
        <f>IFERROR(VLOOKUP(C841,'Consolidated Master Sheet'!B:H,6,0),"")</f>
        <v/>
      </c>
      <c r="I841" s="290" t="str">
        <f>IFERROR(VLOOKUP(C841,'Consolidated Master Sheet'!B:H,7,0),"")</f>
        <v/>
      </c>
      <c r="J841" s="30"/>
      <c r="K841" s="1107"/>
      <c r="L841" s="157"/>
      <c r="M841" s="1029"/>
    </row>
    <row r="842" spans="1:13" ht="15.75">
      <c r="A842" s="157" t="str">
        <f>IF(J842&gt;0,COUNT($J$4:J842),"")</f>
        <v/>
      </c>
      <c r="B842" s="244"/>
      <c r="C842" s="228" t="s">
        <v>1907</v>
      </c>
      <c r="D842" s="187" t="s">
        <v>6092</v>
      </c>
      <c r="E842" s="256">
        <f>IFERROR(VLOOKUP(C842,'Consolidated Master Sheet'!B:D,3,0),"")</f>
        <v>1176.54</v>
      </c>
      <c r="F842" s="151">
        <f t="shared" si="107"/>
        <v>0</v>
      </c>
      <c r="G842" s="1020">
        <f t="shared" si="108"/>
        <v>0</v>
      </c>
      <c r="H842" s="230">
        <f>IFERROR(VLOOKUP(C842,'Consolidated Master Sheet'!B:H,6,0),"")</f>
        <v>1</v>
      </c>
      <c r="I842" s="230">
        <f>IFERROR(VLOOKUP(C842,'Consolidated Master Sheet'!B:H,7,0),"")</f>
        <v>16</v>
      </c>
      <c r="J842" s="27"/>
      <c r="K842" s="1102">
        <f>IFERROR(J842*G842,0)</f>
        <v>0</v>
      </c>
      <c r="L842" s="157"/>
      <c r="M842" s="1029"/>
    </row>
    <row r="843" spans="1:13" ht="15.75">
      <c r="A843" s="157" t="str">
        <f>IF(J843&gt;0,COUNT($J$4:J850),"")</f>
        <v/>
      </c>
      <c r="B843" s="244"/>
      <c r="C843" s="296"/>
      <c r="D843" s="297"/>
      <c r="E843" s="298" t="str">
        <f>IFERROR(VLOOKUP(C843,'Consolidated Master Sheet'!B:D,3,0),"")</f>
        <v/>
      </c>
      <c r="F843" s="720">
        <f t="shared" si="107"/>
        <v>0</v>
      </c>
      <c r="G843" s="1707">
        <f t="shared" si="108"/>
        <v>0</v>
      </c>
      <c r="H843" s="200" t="str">
        <f>IFERROR(VLOOKUP(C843,'Consolidated Master Sheet'!B:H,6,0),"")</f>
        <v/>
      </c>
      <c r="I843" s="200" t="str">
        <f>IFERROR(VLOOKUP(C843,'Consolidated Master Sheet'!B:H,7,0),"")</f>
        <v/>
      </c>
      <c r="J843" s="51"/>
      <c r="K843" s="1106"/>
      <c r="L843" s="157"/>
    </row>
    <row r="844" spans="1:13" ht="15.75">
      <c r="A844" s="157" t="str">
        <f>IF(J844&gt;0,COUNT($J$4:J844),"")</f>
        <v/>
      </c>
      <c r="B844" s="244"/>
      <c r="C844" s="231" t="s">
        <v>1846</v>
      </c>
      <c r="D844" s="232" t="s">
        <v>6041</v>
      </c>
      <c r="E844" s="233">
        <f>IFERROR(VLOOKUP(C844,'Consolidated Master Sheet'!B:D,3,0),"")</f>
        <v>1656.14</v>
      </c>
      <c r="F844" s="152">
        <f t="shared" si="107"/>
        <v>0</v>
      </c>
      <c r="G844" s="1020">
        <f t="shared" si="108"/>
        <v>0</v>
      </c>
      <c r="H844" s="234">
        <f>IFERROR(VLOOKUP(C844,'Consolidated Master Sheet'!B:H,6,0),"")</f>
        <v>4</v>
      </c>
      <c r="I844" s="234">
        <f>IFERROR(VLOOKUP(C844,'Consolidated Master Sheet'!B:H,7,0),"")</f>
        <v>4</v>
      </c>
      <c r="J844" s="28"/>
      <c r="K844" s="1102">
        <f t="shared" ref="K844:K848" si="112">IFERROR(J844*G844,0)</f>
        <v>0</v>
      </c>
      <c r="L844" s="157"/>
      <c r="M844" s="1029"/>
    </row>
    <row r="845" spans="1:13" ht="15.75">
      <c r="A845" s="157" t="str">
        <f>IF(J845&gt;0,COUNT($J$4:J845),"")</f>
        <v/>
      </c>
      <c r="B845" s="244"/>
      <c r="C845" s="231" t="s">
        <v>1847</v>
      </c>
      <c r="D845" s="232" t="s">
        <v>6042</v>
      </c>
      <c r="E845" s="233">
        <f>IFERROR(VLOOKUP(C845,'Consolidated Master Sheet'!B:D,3,0),"")</f>
        <v>1549.5</v>
      </c>
      <c r="F845" s="152">
        <f t="shared" si="107"/>
        <v>0</v>
      </c>
      <c r="G845" s="1020">
        <f t="shared" si="108"/>
        <v>0</v>
      </c>
      <c r="H845" s="234">
        <f>IFERROR(VLOOKUP(C845,'Consolidated Master Sheet'!B:H,6,0),"")</f>
        <v>1</v>
      </c>
      <c r="I845" s="234">
        <f>IFERROR(VLOOKUP(C845,'Consolidated Master Sheet'!B:H,7,0),"")</f>
        <v>8</v>
      </c>
      <c r="J845" s="28"/>
      <c r="K845" s="1102">
        <f t="shared" si="112"/>
        <v>0</v>
      </c>
      <c r="L845" s="157"/>
      <c r="M845" s="1029"/>
    </row>
    <row r="846" spans="1:13" ht="15.75">
      <c r="A846" s="157" t="str">
        <f>IF(J846&gt;0,COUNT($J$4:J846),"")</f>
        <v/>
      </c>
      <c r="B846" s="244"/>
      <c r="C846" s="231" t="s">
        <v>1848</v>
      </c>
      <c r="D846" s="232" t="s">
        <v>6043</v>
      </c>
      <c r="E846" s="233">
        <f>IFERROR(VLOOKUP(C846,'Consolidated Master Sheet'!B:D,3,0),"")</f>
        <v>1495.12</v>
      </c>
      <c r="F846" s="152">
        <f t="shared" si="107"/>
        <v>0</v>
      </c>
      <c r="G846" s="1020">
        <f t="shared" si="108"/>
        <v>0</v>
      </c>
      <c r="H846" s="234">
        <f>IFERROR(VLOOKUP(C846,'Consolidated Master Sheet'!B:H,6,0),"")</f>
        <v>2</v>
      </c>
      <c r="I846" s="234">
        <f>IFERROR(VLOOKUP(C846,'Consolidated Master Sheet'!B:H,7,0),"")</f>
        <v>2</v>
      </c>
      <c r="J846" s="28"/>
      <c r="K846" s="1102">
        <f t="shared" si="112"/>
        <v>0</v>
      </c>
      <c r="L846" s="157"/>
      <c r="M846" s="1029"/>
    </row>
    <row r="847" spans="1:13" ht="15.75">
      <c r="A847" s="157" t="str">
        <f>IF(J847&gt;0,COUNT($J$4:J847),"")</f>
        <v/>
      </c>
      <c r="B847" s="244"/>
      <c r="C847" s="231" t="s">
        <v>1849</v>
      </c>
      <c r="D847" s="232" t="s">
        <v>6044</v>
      </c>
      <c r="E847" s="233">
        <f>IFERROR(VLOOKUP(C847,'Consolidated Master Sheet'!B:D,3,0),"")</f>
        <v>1707.06</v>
      </c>
      <c r="F847" s="152">
        <f t="shared" si="107"/>
        <v>0</v>
      </c>
      <c r="G847" s="1020">
        <f t="shared" si="108"/>
        <v>0</v>
      </c>
      <c r="H847" s="234">
        <f>IFERROR(VLOOKUP(C847,'Consolidated Master Sheet'!B:H,6,0),"")</f>
        <v>3</v>
      </c>
      <c r="I847" s="234">
        <f>IFERROR(VLOOKUP(C847,'Consolidated Master Sheet'!B:H,7,0),"")</f>
        <v>3</v>
      </c>
      <c r="J847" s="28"/>
      <c r="K847" s="1102">
        <f t="shared" si="112"/>
        <v>0</v>
      </c>
      <c r="L847" s="157"/>
      <c r="M847" s="1029"/>
    </row>
    <row r="848" spans="1:13" ht="15.75">
      <c r="A848" s="157" t="str">
        <f>IF(J848&gt;0,COUNT($J$4:J848),"")</f>
        <v/>
      </c>
      <c r="B848" s="244"/>
      <c r="C848" s="231" t="s">
        <v>1850</v>
      </c>
      <c r="D848" s="232" t="s">
        <v>6045</v>
      </c>
      <c r="E848" s="233">
        <f>IFERROR(VLOOKUP(C848,'Consolidated Master Sheet'!B:D,3,0),"")</f>
        <v>1549.5</v>
      </c>
      <c r="F848" s="152">
        <f t="shared" si="107"/>
        <v>0</v>
      </c>
      <c r="G848" s="1020">
        <f t="shared" si="108"/>
        <v>0</v>
      </c>
      <c r="H848" s="234">
        <f>IFERROR(VLOOKUP(C848,'Consolidated Master Sheet'!B:H,6,0),"")</f>
        <v>2</v>
      </c>
      <c r="I848" s="234">
        <f>IFERROR(VLOOKUP(C848,'Consolidated Master Sheet'!B:H,7,0),"")</f>
        <v>2</v>
      </c>
      <c r="J848" s="28"/>
      <c r="K848" s="1102">
        <f t="shared" si="112"/>
        <v>0</v>
      </c>
      <c r="L848" s="157"/>
      <c r="M848" s="1029"/>
    </row>
    <row r="849" spans="1:13" ht="15.75">
      <c r="A849" s="157" t="str">
        <f>IF(J849&gt;0,COUNT($J$4:J849),"")</f>
        <v/>
      </c>
      <c r="B849" s="244"/>
      <c r="C849" s="252"/>
      <c r="D849" s="288"/>
      <c r="E849" s="289" t="str">
        <f>IFERROR(VLOOKUP(C849,'Consolidated Master Sheet'!B:D,3,0),"")</f>
        <v/>
      </c>
      <c r="F849" s="1456">
        <f t="shared" si="107"/>
        <v>0</v>
      </c>
      <c r="G849" s="1708">
        <f t="shared" si="108"/>
        <v>0</v>
      </c>
      <c r="H849" s="290" t="str">
        <f>IFERROR(VLOOKUP(C849,'Consolidated Master Sheet'!B:H,6,0),"")</f>
        <v/>
      </c>
      <c r="I849" s="290" t="str">
        <f>IFERROR(VLOOKUP(C849,'Consolidated Master Sheet'!B:H,7,0),"")</f>
        <v/>
      </c>
      <c r="J849" s="30"/>
      <c r="K849" s="1107"/>
      <c r="L849" s="157"/>
      <c r="M849" s="1029"/>
    </row>
    <row r="850" spans="1:13" ht="15.75">
      <c r="A850" s="157" t="str">
        <f>IF(J850&gt;0,COUNT($J$4:J850),"")</f>
        <v/>
      </c>
      <c r="B850" s="244"/>
      <c r="C850" s="231" t="s">
        <v>1851</v>
      </c>
      <c r="D850" s="232" t="s">
        <v>6046</v>
      </c>
      <c r="E850" s="233">
        <f>IFERROR(VLOOKUP(C850,'Consolidated Master Sheet'!B:D,3,0),"")</f>
        <v>6346.73</v>
      </c>
      <c r="F850" s="152">
        <f t="shared" si="107"/>
        <v>0</v>
      </c>
      <c r="G850" s="1020">
        <f t="shared" si="108"/>
        <v>0</v>
      </c>
      <c r="H850" s="234">
        <f>IFERROR(VLOOKUP(C850,'Consolidated Master Sheet'!B:H,6,0),"")</f>
        <v>1</v>
      </c>
      <c r="I850" s="234">
        <f>IFERROR(VLOOKUP(C850,'Consolidated Master Sheet'!B:H,7,0),"")</f>
        <v>2</v>
      </c>
      <c r="J850" s="28"/>
      <c r="K850" s="1102">
        <f t="shared" ref="K850" si="113">IFERROR(J850*G850,0)</f>
        <v>0</v>
      </c>
      <c r="L850" s="157"/>
      <c r="M850" s="1029"/>
    </row>
    <row r="851" spans="1:13" ht="15.75">
      <c r="A851" s="157" t="str">
        <f>IF(J851&gt;0,COUNT($J$4:J851),"")</f>
        <v/>
      </c>
      <c r="B851" s="239"/>
      <c r="C851" s="240"/>
      <c r="D851" s="241" t="s">
        <v>266</v>
      </c>
      <c r="E851" s="242" t="str">
        <f>IFERROR(VLOOKUP(C851,'Consolidated Master Sheet'!B:D,3,0),"")</f>
        <v/>
      </c>
      <c r="F851" s="1458">
        <f t="shared" si="107"/>
        <v>0</v>
      </c>
      <c r="G851" s="1706">
        <f t="shared" si="108"/>
        <v>0</v>
      </c>
      <c r="H851" s="243" t="str">
        <f>IFERROR(VLOOKUP(C851,'Consolidated Master Sheet'!B:H,6,0),"")</f>
        <v/>
      </c>
      <c r="I851" s="243" t="str">
        <f>IFERROR(VLOOKUP(C851,'Consolidated Master Sheet'!B:H,7,0),"")</f>
        <v/>
      </c>
      <c r="J851" s="102"/>
      <c r="K851" s="1105"/>
      <c r="L851" s="157"/>
      <c r="M851" s="1029"/>
    </row>
    <row r="852" spans="1:13" ht="15.75">
      <c r="A852" s="157" t="str">
        <f>IF(J852&gt;0,COUNT($J$4:J852),"")</f>
        <v/>
      </c>
      <c r="B852" s="244"/>
      <c r="C852" s="228" t="s">
        <v>1908</v>
      </c>
      <c r="D852" s="187" t="s">
        <v>6096</v>
      </c>
      <c r="E852" s="229">
        <f>IFERROR(VLOOKUP(C852,'Consolidated Master Sheet'!B:D,3,0),"")</f>
        <v>22.7</v>
      </c>
      <c r="F852" s="151">
        <f t="shared" si="107"/>
        <v>0</v>
      </c>
      <c r="G852" s="1020">
        <f t="shared" si="108"/>
        <v>0</v>
      </c>
      <c r="H852" s="230">
        <f>IFERROR(VLOOKUP(C852,'Consolidated Master Sheet'!B:H,6,0),"")</f>
        <v>120</v>
      </c>
      <c r="I852" s="230">
        <f>IFERROR(VLOOKUP(C852,'Consolidated Master Sheet'!B:H,7,0),"")</f>
        <v>1440</v>
      </c>
      <c r="J852" s="27"/>
      <c r="K852" s="1102">
        <f t="shared" ref="K852:K859" si="114">IFERROR(J852*G852,0)</f>
        <v>0</v>
      </c>
      <c r="L852" s="157"/>
      <c r="M852" s="1029"/>
    </row>
    <row r="853" spans="1:13" ht="15.75">
      <c r="A853" s="157" t="str">
        <f>IF(J853&gt;0,COUNT($J$4:J853),"")</f>
        <v/>
      </c>
      <c r="B853" s="244"/>
      <c r="C853" s="258" t="s">
        <v>1909</v>
      </c>
      <c r="D853" s="232" t="s">
        <v>6097</v>
      </c>
      <c r="E853" s="233">
        <f>IFERROR(VLOOKUP(C853,'Consolidated Master Sheet'!B:D,3,0),"")</f>
        <v>22.7</v>
      </c>
      <c r="F853" s="152">
        <f t="shared" si="107"/>
        <v>0</v>
      </c>
      <c r="G853" s="1020">
        <f t="shared" si="108"/>
        <v>0</v>
      </c>
      <c r="H853" s="234">
        <f>IFERROR(VLOOKUP(C853,'Consolidated Master Sheet'!B:H,6,0),"")</f>
        <v>80</v>
      </c>
      <c r="I853" s="234">
        <f>IFERROR(VLOOKUP(C853,'Consolidated Master Sheet'!B:H,7,0),"")</f>
        <v>960</v>
      </c>
      <c r="J853" s="28"/>
      <c r="K853" s="1102">
        <f t="shared" si="114"/>
        <v>0</v>
      </c>
      <c r="L853" s="157"/>
      <c r="M853" s="1029"/>
    </row>
    <row r="854" spans="1:13" ht="15.75">
      <c r="A854" s="157" t="str">
        <f>IF(J854&gt;0,COUNT($J$4:J854),"")</f>
        <v/>
      </c>
      <c r="B854" s="244"/>
      <c r="C854" s="258" t="s">
        <v>1910</v>
      </c>
      <c r="D854" s="232" t="s">
        <v>6098</v>
      </c>
      <c r="E854" s="233">
        <f>IFERROR(VLOOKUP(C854,'Consolidated Master Sheet'!B:D,3,0),"")</f>
        <v>22.05</v>
      </c>
      <c r="F854" s="152">
        <f t="shared" si="107"/>
        <v>0</v>
      </c>
      <c r="G854" s="1020">
        <f t="shared" si="108"/>
        <v>0</v>
      </c>
      <c r="H854" s="234">
        <f>IFERROR(VLOOKUP(C854,'Consolidated Master Sheet'!B:H,6,0),"")</f>
        <v>60</v>
      </c>
      <c r="I854" s="234">
        <f>IFERROR(VLOOKUP(C854,'Consolidated Master Sheet'!B:H,7,0),"")</f>
        <v>720</v>
      </c>
      <c r="J854" s="28"/>
      <c r="K854" s="1102">
        <f t="shared" si="114"/>
        <v>0</v>
      </c>
      <c r="L854" s="157"/>
      <c r="M854" s="1029"/>
    </row>
    <row r="855" spans="1:13" ht="15.75">
      <c r="A855" s="157" t="str">
        <f>IF(J855&gt;0,COUNT($J$4:J855),"")</f>
        <v/>
      </c>
      <c r="B855" s="244"/>
      <c r="C855" s="258" t="s">
        <v>1911</v>
      </c>
      <c r="D855" s="232" t="s">
        <v>6099</v>
      </c>
      <c r="E855" s="233">
        <f>IFERROR(VLOOKUP(C855,'Consolidated Master Sheet'!B:D,3,0),"")</f>
        <v>16.93</v>
      </c>
      <c r="F855" s="152">
        <f t="shared" si="107"/>
        <v>0</v>
      </c>
      <c r="G855" s="1020">
        <f t="shared" si="108"/>
        <v>0</v>
      </c>
      <c r="H855" s="234">
        <f>IFERROR(VLOOKUP(C855,'Consolidated Master Sheet'!B:H,6,0),"")</f>
        <v>50</v>
      </c>
      <c r="I855" s="234">
        <f>IFERROR(VLOOKUP(C855,'Consolidated Master Sheet'!B:H,7,0),"")</f>
        <v>300</v>
      </c>
      <c r="J855" s="28"/>
      <c r="K855" s="1102">
        <f t="shared" si="114"/>
        <v>0</v>
      </c>
      <c r="L855" s="157"/>
      <c r="M855" s="1029"/>
    </row>
    <row r="856" spans="1:13" ht="15.75">
      <c r="A856" s="157" t="str">
        <f>IF(J856&gt;0,COUNT($J$4:J856),"")</f>
        <v/>
      </c>
      <c r="B856" s="244"/>
      <c r="C856" s="258" t="s">
        <v>1912</v>
      </c>
      <c r="D856" s="232" t="s">
        <v>6100</v>
      </c>
      <c r="E856" s="233">
        <f>IFERROR(VLOOKUP(C856,'Consolidated Master Sheet'!B:D,3,0),"")</f>
        <v>24.47</v>
      </c>
      <c r="F856" s="152">
        <f t="shared" si="107"/>
        <v>0</v>
      </c>
      <c r="G856" s="1020">
        <f t="shared" si="108"/>
        <v>0</v>
      </c>
      <c r="H856" s="234">
        <f>IFERROR(VLOOKUP(C856,'Consolidated Master Sheet'!B:H,6,0),"")</f>
        <v>40</v>
      </c>
      <c r="I856" s="234">
        <f>IFERROR(VLOOKUP(C856,'Consolidated Master Sheet'!B:H,7,0),"")</f>
        <v>160</v>
      </c>
      <c r="J856" s="28"/>
      <c r="K856" s="1102">
        <f t="shared" si="114"/>
        <v>0</v>
      </c>
      <c r="L856" s="157"/>
      <c r="M856" s="1029"/>
    </row>
    <row r="857" spans="1:13" ht="15.75">
      <c r="A857" s="157" t="str">
        <f>IF(J857&gt;0,COUNT($J$4:J857),"")</f>
        <v/>
      </c>
      <c r="B857" s="244"/>
      <c r="C857" s="258" t="s">
        <v>1913</v>
      </c>
      <c r="D857" s="232" t="s">
        <v>6101</v>
      </c>
      <c r="E857" s="233">
        <f>IFERROR(VLOOKUP(C857,'Consolidated Master Sheet'!B:D,3,0),"")</f>
        <v>26.82</v>
      </c>
      <c r="F857" s="152">
        <f t="shared" si="107"/>
        <v>0</v>
      </c>
      <c r="G857" s="1020">
        <f t="shared" si="108"/>
        <v>0</v>
      </c>
      <c r="H857" s="234">
        <f>IFERROR(VLOOKUP(C857,'Consolidated Master Sheet'!B:H,6,0),"")</f>
        <v>25</v>
      </c>
      <c r="I857" s="234">
        <f>IFERROR(VLOOKUP(C857,'Consolidated Master Sheet'!B:H,7,0),"")</f>
        <v>100</v>
      </c>
      <c r="J857" s="28"/>
      <c r="K857" s="1102">
        <f t="shared" si="114"/>
        <v>0</v>
      </c>
      <c r="L857" s="157"/>
      <c r="M857" s="1029"/>
    </row>
    <row r="858" spans="1:13" ht="15.75">
      <c r="A858" s="157" t="str">
        <f>IF(J858&gt;0,COUNT($J$4:J858),"")</f>
        <v/>
      </c>
      <c r="B858" s="244"/>
      <c r="C858" s="258" t="s">
        <v>1914</v>
      </c>
      <c r="D858" s="263" t="s">
        <v>7446</v>
      </c>
      <c r="E858" s="233">
        <f>IFERROR(VLOOKUP(C858,'Consolidated Master Sheet'!B:D,3,0),"")</f>
        <v>38.97</v>
      </c>
      <c r="F858" s="152">
        <f t="shared" si="107"/>
        <v>0</v>
      </c>
      <c r="G858" s="1020">
        <f t="shared" si="108"/>
        <v>0</v>
      </c>
      <c r="H858" s="234">
        <f>IFERROR(VLOOKUP(C858,'Consolidated Master Sheet'!B:H,6,0),"")</f>
        <v>20</v>
      </c>
      <c r="I858" s="234">
        <f>IFERROR(VLOOKUP(C858,'Consolidated Master Sheet'!B:H,7,0),"")</f>
        <v>80</v>
      </c>
      <c r="J858" s="28"/>
      <c r="K858" s="1102">
        <f t="shared" si="114"/>
        <v>0</v>
      </c>
      <c r="L858" s="157"/>
      <c r="M858" s="1029"/>
    </row>
    <row r="859" spans="1:13" ht="15.75">
      <c r="A859" s="157" t="str">
        <f>IF(J859&gt;0,COUNT($J$4:J859),"")</f>
        <v/>
      </c>
      <c r="B859" s="244"/>
      <c r="C859" s="258" t="s">
        <v>1915</v>
      </c>
      <c r="D859" s="232" t="s">
        <v>6102</v>
      </c>
      <c r="E859" s="233">
        <f>IFERROR(VLOOKUP(C859,'Consolidated Master Sheet'!B:D,3,0),"")</f>
        <v>49.8</v>
      </c>
      <c r="F859" s="152">
        <f t="shared" si="107"/>
        <v>0</v>
      </c>
      <c r="G859" s="1017">
        <f t="shared" si="108"/>
        <v>0</v>
      </c>
      <c r="H859" s="234">
        <f>IFERROR(VLOOKUP(C859,'Consolidated Master Sheet'!B:H,6,0),"")</f>
        <v>18</v>
      </c>
      <c r="I859" s="234">
        <f>IFERROR(VLOOKUP(C859,'Consolidated Master Sheet'!B:H,7,0),"")</f>
        <v>54</v>
      </c>
      <c r="J859" s="28"/>
      <c r="K859" s="1104">
        <f t="shared" si="114"/>
        <v>0</v>
      </c>
      <c r="L859" s="157"/>
      <c r="M859" s="1029"/>
    </row>
    <row r="860" spans="1:13" ht="15.75">
      <c r="A860" s="157" t="str">
        <f>IF(J860&gt;0,COUNT($J$4:J860),"")</f>
        <v/>
      </c>
      <c r="B860" s="244"/>
      <c r="C860" s="258" t="s">
        <v>1916</v>
      </c>
      <c r="D860" s="232" t="s">
        <v>6103</v>
      </c>
      <c r="E860" s="233">
        <f>IFERROR(VLOOKUP(C860,'Consolidated Master Sheet'!B:D,3,0),"")</f>
        <v>62.9</v>
      </c>
      <c r="F860" s="152">
        <f t="shared" si="107"/>
        <v>0</v>
      </c>
      <c r="G860" s="1017">
        <f t="shared" si="108"/>
        <v>0</v>
      </c>
      <c r="H860" s="234">
        <f>IFERROR(VLOOKUP(C860,'Consolidated Master Sheet'!B:H,6,0),"")</f>
        <v>12</v>
      </c>
      <c r="I860" s="234">
        <f>IFERROR(VLOOKUP(C860,'Consolidated Master Sheet'!B:H,7,0),"")</f>
        <v>36</v>
      </c>
      <c r="J860" s="28"/>
      <c r="K860" s="1104">
        <f t="shared" ref="K860:K865" si="115">IFERROR(J860*G860,0)</f>
        <v>0</v>
      </c>
      <c r="L860" s="157"/>
      <c r="M860" s="1029"/>
    </row>
    <row r="861" spans="1:13" ht="15.75">
      <c r="A861" s="157" t="str">
        <f>IF(J861&gt;0,COUNT($J$4:J861),"")</f>
        <v/>
      </c>
      <c r="B861" s="244"/>
      <c r="C861" s="258" t="s">
        <v>1917</v>
      </c>
      <c r="D861" s="232" t="s">
        <v>6104</v>
      </c>
      <c r="E861" s="233">
        <f>IFERROR(VLOOKUP(C861,'Consolidated Master Sheet'!B:D,3,0),"")</f>
        <v>200.16</v>
      </c>
      <c r="F861" s="152">
        <f t="shared" si="107"/>
        <v>0</v>
      </c>
      <c r="G861" s="1020">
        <f t="shared" si="108"/>
        <v>0</v>
      </c>
      <c r="H861" s="234">
        <f>IFERROR(VLOOKUP(C861,'Consolidated Master Sheet'!B:H,6,0),"")</f>
        <v>20</v>
      </c>
      <c r="I861" s="234">
        <f>IFERROR(VLOOKUP(C861,'Consolidated Master Sheet'!B:H,7,0),"")</f>
        <v>40</v>
      </c>
      <c r="J861" s="28"/>
      <c r="K861" s="1102">
        <f t="shared" si="115"/>
        <v>0</v>
      </c>
      <c r="L861" s="157"/>
      <c r="M861" s="1029"/>
    </row>
    <row r="862" spans="1:13" ht="15.75">
      <c r="A862" s="157" t="str">
        <f>IF(J862&gt;0,COUNT($J$4:J862),"")</f>
        <v/>
      </c>
      <c r="B862" s="244"/>
      <c r="C862" s="258" t="s">
        <v>1918</v>
      </c>
      <c r="D862" s="232" t="s">
        <v>6105</v>
      </c>
      <c r="E862" s="233">
        <f>IFERROR(VLOOKUP(C862,'Consolidated Master Sheet'!B:D,3,0),"")</f>
        <v>242.51</v>
      </c>
      <c r="F862" s="152">
        <f t="shared" si="107"/>
        <v>0</v>
      </c>
      <c r="G862" s="1020">
        <f t="shared" si="108"/>
        <v>0</v>
      </c>
      <c r="H862" s="234">
        <f>IFERROR(VLOOKUP(C862,'Consolidated Master Sheet'!B:H,6,0),"")</f>
        <v>12</v>
      </c>
      <c r="I862" s="234">
        <f>IFERROR(VLOOKUP(C862,'Consolidated Master Sheet'!B:H,7,0),"")</f>
        <v>24</v>
      </c>
      <c r="J862" s="28"/>
      <c r="K862" s="1102">
        <f t="shared" si="115"/>
        <v>0</v>
      </c>
      <c r="L862" s="157"/>
      <c r="M862" s="1029"/>
    </row>
    <row r="863" spans="1:13" ht="15.75">
      <c r="A863" s="157" t="str">
        <f>IF(J863&gt;0,COUNT($J$4:J863),"")</f>
        <v/>
      </c>
      <c r="B863" s="244"/>
      <c r="C863" s="258" t="s">
        <v>1919</v>
      </c>
      <c r="D863" s="232" t="s">
        <v>6106</v>
      </c>
      <c r="E863" s="233">
        <f>IFERROR(VLOOKUP(C863,'Consolidated Master Sheet'!B:D,3,0),"")</f>
        <v>481.67</v>
      </c>
      <c r="F863" s="152">
        <f t="shared" si="107"/>
        <v>0</v>
      </c>
      <c r="G863" s="1020">
        <f t="shared" si="108"/>
        <v>0</v>
      </c>
      <c r="H863" s="234">
        <f>IFERROR(VLOOKUP(C863,'Consolidated Master Sheet'!B:H,6,0),"")</f>
        <v>6</v>
      </c>
      <c r="I863" s="234">
        <f>IFERROR(VLOOKUP(C863,'Consolidated Master Sheet'!B:H,7,0),"")</f>
        <v>12</v>
      </c>
      <c r="J863" s="28"/>
      <c r="K863" s="1102">
        <f t="shared" si="115"/>
        <v>0</v>
      </c>
      <c r="L863" s="157"/>
      <c r="M863" s="1029"/>
    </row>
    <row r="864" spans="1:13" ht="15.75">
      <c r="A864" s="157" t="str">
        <f>IF(J864&gt;0,COUNT($J$4:J864),"")</f>
        <v/>
      </c>
      <c r="B864" s="244"/>
      <c r="C864" s="258" t="s">
        <v>1920</v>
      </c>
      <c r="D864" s="232" t="s">
        <v>6107</v>
      </c>
      <c r="E864" s="233">
        <f>IFERROR(VLOOKUP(C864,'Consolidated Master Sheet'!B:D,3,0),"")</f>
        <v>1010.99</v>
      </c>
      <c r="F864" s="152">
        <f t="shared" si="107"/>
        <v>0</v>
      </c>
      <c r="G864" s="1020">
        <f t="shared" si="108"/>
        <v>0</v>
      </c>
      <c r="H864" s="234">
        <f>IFERROR(VLOOKUP(C864,'Consolidated Master Sheet'!B:H,6,0),"")</f>
        <v>5</v>
      </c>
      <c r="I864" s="234">
        <f>IFERROR(VLOOKUP(C864,'Consolidated Master Sheet'!B:H,7,0),"")</f>
        <v>10</v>
      </c>
      <c r="J864" s="28"/>
      <c r="K864" s="1102">
        <f t="shared" si="115"/>
        <v>0</v>
      </c>
      <c r="L864" s="157"/>
      <c r="M864" s="1029"/>
    </row>
    <row r="865" spans="1:13" ht="15.75">
      <c r="A865" s="157" t="str">
        <f>IF(J865&gt;0,COUNT($J$4:J865),"")</f>
        <v/>
      </c>
      <c r="B865" s="244"/>
      <c r="C865" s="258" t="s">
        <v>1921</v>
      </c>
      <c r="D865" s="232" t="s">
        <v>6108</v>
      </c>
      <c r="E865" s="233">
        <f>IFERROR(VLOOKUP(C865,'Consolidated Master Sheet'!B:D,3,0),"")</f>
        <v>1752.83</v>
      </c>
      <c r="F865" s="152">
        <f t="shared" si="107"/>
        <v>0</v>
      </c>
      <c r="G865" s="1020">
        <f t="shared" si="108"/>
        <v>0</v>
      </c>
      <c r="H865" s="234">
        <f>IFERROR(VLOOKUP(C865,'Consolidated Master Sheet'!B:H,6,0),"")</f>
        <v>2</v>
      </c>
      <c r="I865" s="234">
        <f>IFERROR(VLOOKUP(C865,'Consolidated Master Sheet'!B:H,7,0),"")</f>
        <v>4</v>
      </c>
      <c r="J865" s="28"/>
      <c r="K865" s="1102">
        <f t="shared" si="115"/>
        <v>0</v>
      </c>
      <c r="L865" s="157"/>
      <c r="M865" s="1029"/>
    </row>
    <row r="866" spans="1:13" ht="15.75">
      <c r="A866" s="157" t="str">
        <f>IF(J866&gt;0,COUNT($J$4:J866),"")</f>
        <v/>
      </c>
      <c r="B866" s="239"/>
      <c r="C866" s="240"/>
      <c r="D866" s="241" t="s">
        <v>7476</v>
      </c>
      <c r="E866" s="242" t="str">
        <f>IFERROR(VLOOKUP(C866,'Consolidated Master Sheet'!B:D,3,0),"")</f>
        <v/>
      </c>
      <c r="F866" s="1458">
        <f t="shared" si="107"/>
        <v>0</v>
      </c>
      <c r="G866" s="1706">
        <f t="shared" si="108"/>
        <v>0</v>
      </c>
      <c r="H866" s="243" t="str">
        <f>IFERROR(VLOOKUP(C866,'Consolidated Master Sheet'!B:H,6,0),"")</f>
        <v/>
      </c>
      <c r="I866" s="243" t="str">
        <f>IFERROR(VLOOKUP(C866,'Consolidated Master Sheet'!B:H,7,0),"")</f>
        <v/>
      </c>
      <c r="J866" s="102"/>
      <c r="K866" s="1105"/>
      <c r="L866" s="157"/>
      <c r="M866" s="1029"/>
    </row>
    <row r="867" spans="1:13" ht="15.75">
      <c r="A867" s="157" t="str">
        <f>IF(J867&gt;0,COUNT($J$4:J867),"")</f>
        <v/>
      </c>
      <c r="B867" s="244"/>
      <c r="C867" s="228" t="s">
        <v>1922</v>
      </c>
      <c r="D867" s="187" t="s">
        <v>6109</v>
      </c>
      <c r="E867" s="229">
        <f>IFERROR(VLOOKUP(C867,'Consolidated Master Sheet'!B:D,3,0),"")</f>
        <v>18.829999999999998</v>
      </c>
      <c r="F867" s="151">
        <f t="shared" si="107"/>
        <v>0</v>
      </c>
      <c r="G867" s="1020">
        <f t="shared" si="108"/>
        <v>0</v>
      </c>
      <c r="H867" s="230">
        <f>IFERROR(VLOOKUP(C867,'Consolidated Master Sheet'!B:H,6,0),"")</f>
        <v>300</v>
      </c>
      <c r="I867" s="230">
        <f>IFERROR(VLOOKUP(C867,'Consolidated Master Sheet'!B:H,7,0),"")</f>
        <v>3600</v>
      </c>
      <c r="J867" s="27"/>
      <c r="K867" s="1102">
        <f>IFERROR(J867*G867,0)</f>
        <v>0</v>
      </c>
      <c r="L867" s="157"/>
      <c r="M867" s="1029"/>
    </row>
    <row r="868" spans="1:13" ht="15.75">
      <c r="A868" s="157" t="str">
        <f>IF(J868&gt;0,COUNT($J$4:J868),"")</f>
        <v/>
      </c>
      <c r="B868" s="244"/>
      <c r="C868" s="231" t="s">
        <v>1923</v>
      </c>
      <c r="D868" s="232" t="s">
        <v>6110</v>
      </c>
      <c r="E868" s="233">
        <f>IFERROR(VLOOKUP(C868,'Consolidated Master Sheet'!B:D,3,0),"")</f>
        <v>18.829999999999998</v>
      </c>
      <c r="F868" s="152">
        <f t="shared" si="107"/>
        <v>0</v>
      </c>
      <c r="G868" s="1020">
        <f t="shared" si="108"/>
        <v>0</v>
      </c>
      <c r="H868" s="234">
        <f>IFERROR(VLOOKUP(C868,'Consolidated Master Sheet'!B:H,6,0),"")</f>
        <v>150</v>
      </c>
      <c r="I868" s="234">
        <f>IFERROR(VLOOKUP(C868,'Consolidated Master Sheet'!B:H,7,0),"")</f>
        <v>1800</v>
      </c>
      <c r="J868" s="28"/>
      <c r="K868" s="1102">
        <f>IFERROR(J868*G868,0)</f>
        <v>0</v>
      </c>
      <c r="L868" s="157"/>
      <c r="M868" s="1029"/>
    </row>
    <row r="869" spans="1:13" ht="15.75">
      <c r="A869" s="157" t="str">
        <f>IF(J869&gt;0,COUNT($J$4:J869),"")</f>
        <v/>
      </c>
      <c r="B869" s="244"/>
      <c r="C869" s="231" t="s">
        <v>1924</v>
      </c>
      <c r="D869" s="232" t="s">
        <v>6111</v>
      </c>
      <c r="E869" s="233">
        <f>IFERROR(VLOOKUP(C869,'Consolidated Master Sheet'!B:D,3,0),"")</f>
        <v>18.829999999999998</v>
      </c>
      <c r="F869" s="152">
        <f t="shared" si="107"/>
        <v>0</v>
      </c>
      <c r="G869" s="1020">
        <f t="shared" si="108"/>
        <v>0</v>
      </c>
      <c r="H869" s="234">
        <f>IFERROR(VLOOKUP(C869,'Consolidated Master Sheet'!B:H,6,0),"")</f>
        <v>100</v>
      </c>
      <c r="I869" s="234">
        <f>IFERROR(VLOOKUP(C869,'Consolidated Master Sheet'!B:H,7,0),"")</f>
        <v>1200</v>
      </c>
      <c r="J869" s="27"/>
      <c r="K869" s="1102">
        <f>IFERROR(J869*G869,0)</f>
        <v>0</v>
      </c>
      <c r="L869" s="157"/>
      <c r="M869" s="1029"/>
    </row>
    <row r="870" spans="1:13" ht="15.75">
      <c r="A870" s="157" t="str">
        <f>IF(J870&gt;0,COUNT($J$4:J870),"")</f>
        <v/>
      </c>
      <c r="B870" s="244"/>
      <c r="C870" s="231" t="s">
        <v>1925</v>
      </c>
      <c r="D870" s="232" t="s">
        <v>6112</v>
      </c>
      <c r="E870" s="233">
        <f>IFERROR(VLOOKUP(C870,'Consolidated Master Sheet'!B:D,3,0),"")</f>
        <v>23.6</v>
      </c>
      <c r="F870" s="152">
        <f t="shared" ref="F870:F910" si="116">IF(E870=0,"NET",$F$2)</f>
        <v>0</v>
      </c>
      <c r="G870" s="1020">
        <f t="shared" ref="G870:G910" si="117">IFERROR(ROUND(E870*F870,2),0)</f>
        <v>0</v>
      </c>
      <c r="H870" s="234">
        <f>IFERROR(VLOOKUP(C870,'Consolidated Master Sheet'!B:H,6,0),"")</f>
        <v>50</v>
      </c>
      <c r="I870" s="234">
        <f>IFERROR(VLOOKUP(C870,'Consolidated Master Sheet'!B:H,7,0),"")</f>
        <v>600</v>
      </c>
      <c r="J870" s="28"/>
      <c r="K870" s="1102">
        <f>IFERROR(J870*G870,0)</f>
        <v>0</v>
      </c>
      <c r="L870" s="157"/>
      <c r="M870" s="1029"/>
    </row>
    <row r="871" spans="1:13" ht="15.75">
      <c r="A871" s="157" t="str">
        <f>IF(J871&gt;0,COUNT($J$4:J871),"")</f>
        <v/>
      </c>
      <c r="B871" s="244"/>
      <c r="C871" s="231" t="s">
        <v>1926</v>
      </c>
      <c r="D871" s="232" t="s">
        <v>6113</v>
      </c>
      <c r="E871" s="233">
        <f>IFERROR(VLOOKUP(C871,'Consolidated Master Sheet'!B:D,3,0),"")</f>
        <v>23.6</v>
      </c>
      <c r="F871" s="152">
        <f t="shared" si="116"/>
        <v>0</v>
      </c>
      <c r="G871" s="1017">
        <f t="shared" si="117"/>
        <v>0</v>
      </c>
      <c r="H871" s="234">
        <f>IFERROR(VLOOKUP(C871,'Consolidated Master Sheet'!B:H,6,0),"")</f>
        <v>30</v>
      </c>
      <c r="I871" s="234">
        <f>IFERROR(VLOOKUP(C871,'Consolidated Master Sheet'!B:H,7,0),"")</f>
        <v>360</v>
      </c>
      <c r="J871" s="28"/>
      <c r="K871" s="1104">
        <f>IFERROR(J871*G871,0)</f>
        <v>0</v>
      </c>
      <c r="L871" s="157"/>
      <c r="M871" s="1029"/>
    </row>
    <row r="872" spans="1:13" ht="15.75">
      <c r="A872" s="157" t="str">
        <f>IF(J872&gt;0,COUNT($J$4:J872),"")</f>
        <v/>
      </c>
      <c r="B872" s="244"/>
      <c r="C872" s="231" t="s">
        <v>1927</v>
      </c>
      <c r="D872" s="232" t="s">
        <v>6114</v>
      </c>
      <c r="E872" s="233">
        <f>IFERROR(VLOOKUP(C872,'Consolidated Master Sheet'!B:D,3,0),"")</f>
        <v>25.79</v>
      </c>
      <c r="F872" s="152">
        <f t="shared" si="116"/>
        <v>0</v>
      </c>
      <c r="G872" s="1017">
        <f t="shared" si="117"/>
        <v>0</v>
      </c>
      <c r="H872" s="234">
        <f>IFERROR(VLOOKUP(C872,'Consolidated Master Sheet'!B:H,6,0),"")</f>
        <v>20</v>
      </c>
      <c r="I872" s="234">
        <f>IFERROR(VLOOKUP(C872,'Consolidated Master Sheet'!B:H,7,0),"")</f>
        <v>240</v>
      </c>
      <c r="J872" s="28"/>
      <c r="K872" s="1104">
        <f t="shared" ref="K872:K880" si="118">IFERROR(J872*G872,0)</f>
        <v>0</v>
      </c>
      <c r="L872" s="157"/>
      <c r="M872" s="1029"/>
    </row>
    <row r="873" spans="1:13" ht="15.75">
      <c r="A873" s="157" t="str">
        <f>IF(J873&gt;0,COUNT($J$4:J873),"")</f>
        <v/>
      </c>
      <c r="B873" s="244"/>
      <c r="C873" s="231" t="s">
        <v>1928</v>
      </c>
      <c r="D873" s="232" t="s">
        <v>6115</v>
      </c>
      <c r="E873" s="233">
        <f>IFERROR(VLOOKUP(C873,'Consolidated Master Sheet'!B:D,3,0),"")</f>
        <v>39.76</v>
      </c>
      <c r="F873" s="152">
        <f t="shared" si="116"/>
        <v>0</v>
      </c>
      <c r="G873" s="1020">
        <f t="shared" si="117"/>
        <v>0</v>
      </c>
      <c r="H873" s="234">
        <f>IFERROR(VLOOKUP(C873,'Consolidated Master Sheet'!B:H,6,0),"")</f>
        <v>40</v>
      </c>
      <c r="I873" s="234">
        <f>IFERROR(VLOOKUP(C873,'Consolidated Master Sheet'!B:H,7,0),"")</f>
        <v>120</v>
      </c>
      <c r="J873" s="28"/>
      <c r="K873" s="1102">
        <f t="shared" si="118"/>
        <v>0</v>
      </c>
      <c r="L873" s="157"/>
      <c r="M873" s="1029"/>
    </row>
    <row r="874" spans="1:13" ht="15.75">
      <c r="A874" s="157" t="str">
        <f>IF(J874&gt;0,COUNT($J$4:J874),"")</f>
        <v/>
      </c>
      <c r="B874" s="244"/>
      <c r="C874" s="231" t="s">
        <v>1929</v>
      </c>
      <c r="D874" s="232" t="s">
        <v>6116</v>
      </c>
      <c r="E874" s="233">
        <f>IFERROR(VLOOKUP(C874,'Consolidated Master Sheet'!B:D,3,0),"")</f>
        <v>53.66</v>
      </c>
      <c r="F874" s="152">
        <f t="shared" si="116"/>
        <v>0</v>
      </c>
      <c r="G874" s="1020">
        <f t="shared" si="117"/>
        <v>0</v>
      </c>
      <c r="H874" s="234">
        <f>IFERROR(VLOOKUP(C874,'Consolidated Master Sheet'!B:H,6,0),"")</f>
        <v>30</v>
      </c>
      <c r="I874" s="234">
        <f>IFERROR(VLOOKUP(C874,'Consolidated Master Sheet'!B:H,7,0),"")</f>
        <v>90</v>
      </c>
      <c r="J874" s="27"/>
      <c r="K874" s="1102">
        <f t="shared" si="118"/>
        <v>0</v>
      </c>
      <c r="L874" s="157"/>
      <c r="M874" s="1029"/>
    </row>
    <row r="875" spans="1:13" ht="15.75">
      <c r="A875" s="157" t="str">
        <f>IF(J875&gt;0,COUNT($J$4:J875),"")</f>
        <v/>
      </c>
      <c r="B875" s="244"/>
      <c r="C875" s="231" t="s">
        <v>1930</v>
      </c>
      <c r="D875" s="232" t="s">
        <v>6117</v>
      </c>
      <c r="E875" s="233">
        <f>IFERROR(VLOOKUP(C875,'Consolidated Master Sheet'!B:D,3,0),"")</f>
        <v>68.12</v>
      </c>
      <c r="F875" s="152">
        <f t="shared" si="116"/>
        <v>0</v>
      </c>
      <c r="G875" s="1020">
        <f t="shared" si="117"/>
        <v>0</v>
      </c>
      <c r="H875" s="234">
        <f>IFERROR(VLOOKUP(C875,'Consolidated Master Sheet'!B:H,6,0),"")</f>
        <v>20</v>
      </c>
      <c r="I875" s="234">
        <f>IFERROR(VLOOKUP(C875,'Consolidated Master Sheet'!B:H,7,0),"")</f>
        <v>60</v>
      </c>
      <c r="J875" s="28"/>
      <c r="K875" s="1102">
        <f t="shared" si="118"/>
        <v>0</v>
      </c>
      <c r="L875" s="157"/>
      <c r="M875" s="1029"/>
    </row>
    <row r="876" spans="1:13" ht="15.75">
      <c r="A876" s="157" t="str">
        <f>IF(J876&gt;0,COUNT($J$4:J876),"")</f>
        <v/>
      </c>
      <c r="B876" s="244"/>
      <c r="C876" s="231" t="s">
        <v>1931</v>
      </c>
      <c r="D876" s="232" t="s">
        <v>6118</v>
      </c>
      <c r="E876" s="233">
        <f>IFERROR(VLOOKUP(C876,'Consolidated Master Sheet'!B:D,3,0),"")</f>
        <v>132.82</v>
      </c>
      <c r="F876" s="152">
        <f t="shared" si="116"/>
        <v>0</v>
      </c>
      <c r="G876" s="1020">
        <f t="shared" si="117"/>
        <v>0</v>
      </c>
      <c r="H876" s="234">
        <f>IFERROR(VLOOKUP(C876,'Consolidated Master Sheet'!B:H,6,0),"")</f>
        <v>16</v>
      </c>
      <c r="I876" s="234">
        <f>IFERROR(VLOOKUP(C876,'Consolidated Master Sheet'!B:H,7,0),"")</f>
        <v>32</v>
      </c>
      <c r="J876" s="27"/>
      <c r="K876" s="1102">
        <f t="shared" si="118"/>
        <v>0</v>
      </c>
      <c r="L876" s="157"/>
      <c r="M876" s="1029"/>
    </row>
    <row r="877" spans="1:13" ht="15.75">
      <c r="A877" s="157" t="str">
        <f>IF(J877&gt;0,COUNT($J$4:J877),"")</f>
        <v/>
      </c>
      <c r="B877" s="244"/>
      <c r="C877" s="231" t="s">
        <v>1932</v>
      </c>
      <c r="D877" s="232" t="s">
        <v>6119</v>
      </c>
      <c r="E877" s="233">
        <f>IFERROR(VLOOKUP(C877,'Consolidated Master Sheet'!B:D,3,0),"")</f>
        <v>188.42</v>
      </c>
      <c r="F877" s="152">
        <f t="shared" si="116"/>
        <v>0</v>
      </c>
      <c r="G877" s="1020">
        <f t="shared" si="117"/>
        <v>0</v>
      </c>
      <c r="H877" s="234">
        <f>IFERROR(VLOOKUP(C877,'Consolidated Master Sheet'!B:H,6,0),"")</f>
        <v>16</v>
      </c>
      <c r="I877" s="234">
        <f>IFERROR(VLOOKUP(C877,'Consolidated Master Sheet'!B:H,7,0),"")</f>
        <v>32</v>
      </c>
      <c r="J877" s="28"/>
      <c r="K877" s="1102">
        <f t="shared" si="118"/>
        <v>0</v>
      </c>
      <c r="L877" s="157"/>
      <c r="M877" s="1029"/>
    </row>
    <row r="878" spans="1:13" ht="15.75">
      <c r="A878" s="157" t="str">
        <f>IF(J878&gt;0,COUNT($J$4:J878),"")</f>
        <v/>
      </c>
      <c r="B878" s="244"/>
      <c r="C878" s="231" t="s">
        <v>1933</v>
      </c>
      <c r="D878" s="232" t="s">
        <v>6120</v>
      </c>
      <c r="E878" s="233">
        <f>IFERROR(VLOOKUP(C878,'Consolidated Master Sheet'!B:D,3,0),"")</f>
        <v>391.05</v>
      </c>
      <c r="F878" s="152">
        <f t="shared" si="116"/>
        <v>0</v>
      </c>
      <c r="G878" s="1020">
        <f t="shared" si="117"/>
        <v>0</v>
      </c>
      <c r="H878" s="234">
        <f>IFERROR(VLOOKUP(C878,'Consolidated Master Sheet'!B:H,6,0),"")</f>
        <v>6</v>
      </c>
      <c r="I878" s="234">
        <f>IFERROR(VLOOKUP(C878,'Consolidated Master Sheet'!B:H,7,0),"")</f>
        <v>12</v>
      </c>
      <c r="J878" s="28"/>
      <c r="K878" s="1102">
        <f t="shared" si="118"/>
        <v>0</v>
      </c>
      <c r="L878" s="157"/>
      <c r="M878" s="1029"/>
    </row>
    <row r="879" spans="1:13" ht="15.75">
      <c r="A879" s="157" t="str">
        <f>IF(J879&gt;0,COUNT($J$4:J879),"")</f>
        <v/>
      </c>
      <c r="B879" s="244"/>
      <c r="C879" s="231" t="s">
        <v>1934</v>
      </c>
      <c r="D879" s="232" t="s">
        <v>6121</v>
      </c>
      <c r="E879" s="233">
        <f>IFERROR(VLOOKUP(C879,'Consolidated Master Sheet'!B:D,3,0),"")</f>
        <v>765.39</v>
      </c>
      <c r="F879" s="152">
        <f t="shared" si="116"/>
        <v>0</v>
      </c>
      <c r="G879" s="1020">
        <f t="shared" si="117"/>
        <v>0</v>
      </c>
      <c r="H879" s="234">
        <f>IFERROR(VLOOKUP(C879,'Consolidated Master Sheet'!B:H,6,0),"")</f>
        <v>5</v>
      </c>
      <c r="I879" s="234">
        <f>IFERROR(VLOOKUP(C879,'Consolidated Master Sheet'!B:H,7,0),"")</f>
        <v>10</v>
      </c>
      <c r="J879" s="27"/>
      <c r="K879" s="1102">
        <f t="shared" si="118"/>
        <v>0</v>
      </c>
      <c r="L879" s="157"/>
      <c r="M879" s="1029"/>
    </row>
    <row r="880" spans="1:13" ht="15.75">
      <c r="A880" s="157" t="str">
        <f>IF(J880&gt;0,COUNT($J$4:J880),"")</f>
        <v/>
      </c>
      <c r="B880" s="244"/>
      <c r="C880" s="231" t="s">
        <v>1935</v>
      </c>
      <c r="D880" s="232" t="s">
        <v>6122</v>
      </c>
      <c r="E880" s="233">
        <f>IFERROR(VLOOKUP(C880,'Consolidated Master Sheet'!B:D,3,0),"")</f>
        <v>775.56</v>
      </c>
      <c r="F880" s="152">
        <f t="shared" si="116"/>
        <v>0</v>
      </c>
      <c r="G880" s="1020">
        <f t="shared" si="117"/>
        <v>0</v>
      </c>
      <c r="H880" s="234">
        <f>IFERROR(VLOOKUP(C880,'Consolidated Master Sheet'!B:H,6,0),"")</f>
        <v>5</v>
      </c>
      <c r="I880" s="234">
        <f>IFERROR(VLOOKUP(C880,'Consolidated Master Sheet'!B:H,7,0),"")</f>
        <v>10</v>
      </c>
      <c r="J880" s="28"/>
      <c r="K880" s="1102">
        <f t="shared" si="118"/>
        <v>0</v>
      </c>
      <c r="L880" s="157"/>
      <c r="M880" s="1029"/>
    </row>
    <row r="881" spans="1:13" ht="15.75">
      <c r="A881" s="157" t="str">
        <f>IF(J881&gt;0,COUNT($J$4:J881),"")</f>
        <v/>
      </c>
      <c r="B881" s="239"/>
      <c r="C881" s="240"/>
      <c r="D881" s="241" t="s">
        <v>327</v>
      </c>
      <c r="E881" s="242" t="str">
        <f>IFERROR(VLOOKUP(C881,'Consolidated Master Sheet'!B:D,3,0),"")</f>
        <v/>
      </c>
      <c r="F881" s="1458">
        <f t="shared" si="116"/>
        <v>0</v>
      </c>
      <c r="G881" s="1706">
        <f t="shared" si="117"/>
        <v>0</v>
      </c>
      <c r="H881" s="243" t="str">
        <f>IFERROR(VLOOKUP(C881,'Consolidated Master Sheet'!B:H,6,0),"")</f>
        <v/>
      </c>
      <c r="I881" s="243" t="str">
        <f>IFERROR(VLOOKUP(C881,'Consolidated Master Sheet'!B:H,7,0),"")</f>
        <v/>
      </c>
      <c r="J881" s="102"/>
      <c r="K881" s="1105"/>
      <c r="L881" s="157"/>
      <c r="M881" s="1029"/>
    </row>
    <row r="882" spans="1:13" ht="15.75">
      <c r="A882" s="157" t="str">
        <f>IF(J882&gt;0,COUNT($J$4:J882),"")</f>
        <v/>
      </c>
      <c r="B882" s="244"/>
      <c r="C882" s="228" t="s">
        <v>1936</v>
      </c>
      <c r="D882" s="187" t="s">
        <v>6123</v>
      </c>
      <c r="E882" s="229">
        <f>IFERROR(VLOOKUP(C882,'Consolidated Master Sheet'!B:D,3,0),"")</f>
        <v>81.59</v>
      </c>
      <c r="F882" s="151">
        <f t="shared" si="116"/>
        <v>0</v>
      </c>
      <c r="G882" s="1020">
        <f t="shared" si="117"/>
        <v>0</v>
      </c>
      <c r="H882" s="230">
        <f>IFERROR(VLOOKUP(C882,'Consolidated Master Sheet'!B:H,6,0),"")</f>
        <v>30</v>
      </c>
      <c r="I882" s="230">
        <f>IFERROR(VLOOKUP(C882,'Consolidated Master Sheet'!B:H,7,0),"")</f>
        <v>360</v>
      </c>
      <c r="J882" s="27"/>
      <c r="K882" s="1102">
        <f t="shared" ref="K882:K892" si="119">IFERROR(J882*G882,0)</f>
        <v>0</v>
      </c>
      <c r="L882" s="157"/>
      <c r="M882" s="1029"/>
    </row>
    <row r="883" spans="1:13" ht="15.75">
      <c r="A883" s="157" t="str">
        <f>IF(J883&gt;0,COUNT($J$4:J883),"")</f>
        <v/>
      </c>
      <c r="B883" s="244"/>
      <c r="C883" s="231" t="s">
        <v>1937</v>
      </c>
      <c r="D883" s="232" t="s">
        <v>6124</v>
      </c>
      <c r="E883" s="233">
        <f>IFERROR(VLOOKUP(C883,'Consolidated Master Sheet'!B:D,3,0),"")</f>
        <v>81.59</v>
      </c>
      <c r="F883" s="152">
        <f t="shared" si="116"/>
        <v>0</v>
      </c>
      <c r="G883" s="1017">
        <f t="shared" si="117"/>
        <v>0</v>
      </c>
      <c r="H883" s="234">
        <f>IFERROR(VLOOKUP(C883,'Consolidated Master Sheet'!B:H,6,0),"")</f>
        <v>40</v>
      </c>
      <c r="I883" s="234">
        <f>IFERROR(VLOOKUP(C883,'Consolidated Master Sheet'!B:H,7,0),"")</f>
        <v>480</v>
      </c>
      <c r="J883" s="28"/>
      <c r="K883" s="1104">
        <f t="shared" si="119"/>
        <v>0</v>
      </c>
      <c r="L883" s="157"/>
      <c r="M883" s="1029"/>
    </row>
    <row r="884" spans="1:13" ht="15.75">
      <c r="A884" s="157" t="str">
        <f>IF(J884&gt;0,COUNT($J$4:J884),"")</f>
        <v/>
      </c>
      <c r="B884" s="244"/>
      <c r="C884" s="231" t="s">
        <v>1938</v>
      </c>
      <c r="D884" s="232" t="s">
        <v>6125</v>
      </c>
      <c r="E884" s="233">
        <f>IFERROR(VLOOKUP(C884,'Consolidated Master Sheet'!B:D,3,0),"")</f>
        <v>81.59</v>
      </c>
      <c r="F884" s="152">
        <f t="shared" si="116"/>
        <v>0</v>
      </c>
      <c r="G884" s="1017">
        <f t="shared" si="117"/>
        <v>0</v>
      </c>
      <c r="H884" s="234">
        <f>IFERROR(VLOOKUP(C884,'Consolidated Master Sheet'!B:H,6,0),"")</f>
        <v>25</v>
      </c>
      <c r="I884" s="234">
        <f>IFERROR(VLOOKUP(C884,'Consolidated Master Sheet'!B:H,7,0),"")</f>
        <v>150</v>
      </c>
      <c r="J884" s="28"/>
      <c r="K884" s="1104">
        <f t="shared" si="119"/>
        <v>0</v>
      </c>
      <c r="L884" s="157"/>
      <c r="M884" s="1029"/>
    </row>
    <row r="885" spans="1:13" ht="15.75">
      <c r="A885" s="157" t="str">
        <f>IF(J885&gt;0,COUNT($J$4:J885),"")</f>
        <v/>
      </c>
      <c r="B885" s="244"/>
      <c r="C885" s="231" t="s">
        <v>1939</v>
      </c>
      <c r="D885" s="232" t="s">
        <v>6126</v>
      </c>
      <c r="E885" s="233">
        <f>IFERROR(VLOOKUP(C885,'Consolidated Master Sheet'!B:D,3,0),"")</f>
        <v>81.8</v>
      </c>
      <c r="F885" s="152">
        <f t="shared" si="116"/>
        <v>0</v>
      </c>
      <c r="G885" s="1017">
        <f t="shared" si="117"/>
        <v>0</v>
      </c>
      <c r="H885" s="234">
        <f>IFERROR(VLOOKUP(C885,'Consolidated Master Sheet'!B:H,6,0),"")</f>
        <v>30</v>
      </c>
      <c r="I885" s="234">
        <f>IFERROR(VLOOKUP(C885,'Consolidated Master Sheet'!B:H,7,0),"")</f>
        <v>90</v>
      </c>
      <c r="J885" s="28"/>
      <c r="K885" s="1104">
        <f t="shared" si="119"/>
        <v>0</v>
      </c>
      <c r="L885" s="157"/>
      <c r="M885" s="1029"/>
    </row>
    <row r="886" spans="1:13" ht="15.75">
      <c r="A886" s="157" t="str">
        <f>IF(J886&gt;0,COUNT($J$4:J886),"")</f>
        <v/>
      </c>
      <c r="B886" s="244"/>
      <c r="C886" s="231" t="s">
        <v>1940</v>
      </c>
      <c r="D886" s="232" t="s">
        <v>6127</v>
      </c>
      <c r="E886" s="233">
        <f>IFERROR(VLOOKUP(C886,'Consolidated Master Sheet'!B:D,3,0),"")</f>
        <v>99.69</v>
      </c>
      <c r="F886" s="152">
        <f t="shared" si="116"/>
        <v>0</v>
      </c>
      <c r="G886" s="1017">
        <f t="shared" si="117"/>
        <v>0</v>
      </c>
      <c r="H886" s="234">
        <f>IFERROR(VLOOKUP(C886,'Consolidated Master Sheet'!B:H,6,0),"")</f>
        <v>30</v>
      </c>
      <c r="I886" s="234">
        <f>IFERROR(VLOOKUP(C886,'Consolidated Master Sheet'!B:H,7,0),"")</f>
        <v>60</v>
      </c>
      <c r="J886" s="28"/>
      <c r="K886" s="1104">
        <f t="shared" si="119"/>
        <v>0</v>
      </c>
      <c r="L886" s="157"/>
    </row>
    <row r="887" spans="1:13" ht="15.75">
      <c r="A887" s="157" t="str">
        <f>IF(J887&gt;0,COUNT($J$4:J887),"")</f>
        <v/>
      </c>
      <c r="B887" s="244"/>
      <c r="C887" s="231" t="s">
        <v>1941</v>
      </c>
      <c r="D887" s="232" t="s">
        <v>6128</v>
      </c>
      <c r="E887" s="233">
        <f>IFERROR(VLOOKUP(C887,'Consolidated Master Sheet'!B:D,3,0),"")</f>
        <v>137.63999999999999</v>
      </c>
      <c r="F887" s="152">
        <f t="shared" si="116"/>
        <v>0</v>
      </c>
      <c r="G887" s="1017">
        <f t="shared" si="117"/>
        <v>0</v>
      </c>
      <c r="H887" s="234">
        <f>IFERROR(VLOOKUP(C887,'Consolidated Master Sheet'!B:H,6,0),"")</f>
        <v>15</v>
      </c>
      <c r="I887" s="234">
        <f>IFERROR(VLOOKUP(C887,'Consolidated Master Sheet'!B:H,7,0),"")</f>
        <v>30</v>
      </c>
      <c r="J887" s="28"/>
      <c r="K887" s="1104">
        <f t="shared" si="119"/>
        <v>0</v>
      </c>
      <c r="L887" s="157"/>
      <c r="M887" s="1029"/>
    </row>
    <row r="888" spans="1:13" ht="15.75">
      <c r="A888" s="157" t="str">
        <f>IF(J888&gt;0,COUNT($J$4:J888),"")</f>
        <v/>
      </c>
      <c r="B888" s="244"/>
      <c r="C888" s="231" t="s">
        <v>1942</v>
      </c>
      <c r="D888" s="232" t="s">
        <v>6129</v>
      </c>
      <c r="E888" s="233">
        <f>IFERROR(VLOOKUP(C888,'Consolidated Master Sheet'!B:D,3,0),"")</f>
        <v>199.17</v>
      </c>
      <c r="F888" s="152">
        <f t="shared" si="116"/>
        <v>0</v>
      </c>
      <c r="G888" s="1017">
        <f t="shared" si="117"/>
        <v>0</v>
      </c>
      <c r="H888" s="234">
        <f>IFERROR(VLOOKUP(C888,'Consolidated Master Sheet'!B:H,6,0),"")</f>
        <v>10</v>
      </c>
      <c r="I888" s="234">
        <f>IFERROR(VLOOKUP(C888,'Consolidated Master Sheet'!B:H,7,0),"")</f>
        <v>20</v>
      </c>
      <c r="J888" s="28"/>
      <c r="K888" s="1104">
        <f t="shared" si="119"/>
        <v>0</v>
      </c>
      <c r="L888" s="157"/>
      <c r="M888" s="1029"/>
    </row>
    <row r="889" spans="1:13" ht="15.75">
      <c r="A889" s="157" t="str">
        <f>IF(J889&gt;0,COUNT($J$4:J889),"")</f>
        <v/>
      </c>
      <c r="B889" s="244"/>
      <c r="C889" s="231" t="s">
        <v>1943</v>
      </c>
      <c r="D889" s="232" t="s">
        <v>6130</v>
      </c>
      <c r="E889" s="233">
        <f>IFERROR(VLOOKUP(C889,'Consolidated Master Sheet'!B:D,3,0),"")</f>
        <v>241.77</v>
      </c>
      <c r="F889" s="152">
        <f t="shared" si="116"/>
        <v>0</v>
      </c>
      <c r="G889" s="1017">
        <f t="shared" si="117"/>
        <v>0</v>
      </c>
      <c r="H889" s="234">
        <f>IFERROR(VLOOKUP(C889,'Consolidated Master Sheet'!B:H,6,0),"")</f>
        <v>8</v>
      </c>
      <c r="I889" s="234">
        <f>IFERROR(VLOOKUP(C889,'Consolidated Master Sheet'!B:H,7,0),"")</f>
        <v>16</v>
      </c>
      <c r="J889" s="28"/>
      <c r="K889" s="1104">
        <f t="shared" si="119"/>
        <v>0</v>
      </c>
      <c r="L889" s="157"/>
      <c r="M889" s="1029"/>
    </row>
    <row r="890" spans="1:13" ht="15.75">
      <c r="A890" s="157" t="str">
        <f>IF(J890&gt;0,COUNT($J$4:J890),"")</f>
        <v/>
      </c>
      <c r="B890" s="244"/>
      <c r="C890" s="231" t="s">
        <v>1944</v>
      </c>
      <c r="D890" s="232" t="s">
        <v>6131</v>
      </c>
      <c r="E890" s="233">
        <f>IFERROR(VLOOKUP(C890,'Consolidated Master Sheet'!B:D,3,0),"")</f>
        <v>460.98</v>
      </c>
      <c r="F890" s="152">
        <f t="shared" si="116"/>
        <v>0</v>
      </c>
      <c r="G890" s="1017">
        <f t="shared" si="117"/>
        <v>0</v>
      </c>
      <c r="H890" s="234">
        <f>IFERROR(VLOOKUP(C890,'Consolidated Master Sheet'!B:H,6,0),"")</f>
        <v>5</v>
      </c>
      <c r="I890" s="234">
        <f>IFERROR(VLOOKUP(C890,'Consolidated Master Sheet'!B:H,7,0),"")</f>
        <v>10</v>
      </c>
      <c r="J890" s="28"/>
      <c r="K890" s="1104">
        <f t="shared" si="119"/>
        <v>0</v>
      </c>
      <c r="L890" s="157"/>
      <c r="M890" s="1029"/>
    </row>
    <row r="891" spans="1:13" ht="15.75">
      <c r="A891" s="157" t="str">
        <f>IF(J891&gt;0,COUNT($J$4:J891),"")</f>
        <v/>
      </c>
      <c r="B891" s="244"/>
      <c r="C891" s="231" t="s">
        <v>1945</v>
      </c>
      <c r="D891" s="232" t="s">
        <v>6132</v>
      </c>
      <c r="E891" s="233">
        <f>IFERROR(VLOOKUP(C891,'Consolidated Master Sheet'!B:D,3,0),"")</f>
        <v>879.9</v>
      </c>
      <c r="F891" s="152">
        <f t="shared" si="116"/>
        <v>0</v>
      </c>
      <c r="G891" s="1017">
        <f t="shared" si="117"/>
        <v>0</v>
      </c>
      <c r="H891" s="234">
        <f>IFERROR(VLOOKUP(C891,'Consolidated Master Sheet'!B:H,6,0),"")</f>
        <v>3</v>
      </c>
      <c r="I891" s="234">
        <f>IFERROR(VLOOKUP(C891,'Consolidated Master Sheet'!B:H,7,0),"")</f>
        <v>6</v>
      </c>
      <c r="J891" s="28"/>
      <c r="K891" s="1104">
        <f t="shared" si="119"/>
        <v>0</v>
      </c>
      <c r="L891" s="157"/>
      <c r="M891" s="1029"/>
    </row>
    <row r="892" spans="1:13" ht="15.75">
      <c r="A892" s="157" t="str">
        <f>IF(J892&gt;0,COUNT($J$4:J892),"")</f>
        <v/>
      </c>
      <c r="B892" s="244"/>
      <c r="C892" s="231" t="s">
        <v>1946</v>
      </c>
      <c r="D892" s="232" t="s">
        <v>6133</v>
      </c>
      <c r="E892" s="233">
        <f>IFERROR(VLOOKUP(C892,'Consolidated Master Sheet'!B:D,3,0),"")</f>
        <v>1185.07</v>
      </c>
      <c r="F892" s="152">
        <f t="shared" si="116"/>
        <v>0</v>
      </c>
      <c r="G892" s="1017">
        <f t="shared" si="117"/>
        <v>0</v>
      </c>
      <c r="H892" s="234">
        <f>IFERROR(VLOOKUP(C892,'Consolidated Master Sheet'!B:H,6,0),"")</f>
        <v>1</v>
      </c>
      <c r="I892" s="234">
        <f>IFERROR(VLOOKUP(C892,'Consolidated Master Sheet'!B:H,7,0),"")</f>
        <v>8</v>
      </c>
      <c r="J892" s="28"/>
      <c r="K892" s="1104">
        <f t="shared" si="119"/>
        <v>0</v>
      </c>
      <c r="L892" s="157"/>
      <c r="M892" s="1029"/>
    </row>
    <row r="893" spans="1:13" ht="15.75">
      <c r="A893" s="157" t="str">
        <f>IF(J893&gt;0,COUNT($J$4:J893),"")</f>
        <v/>
      </c>
      <c r="B893" s="239"/>
      <c r="C893" s="240"/>
      <c r="D893" s="241" t="s">
        <v>344</v>
      </c>
      <c r="E893" s="242" t="str">
        <f>IFERROR(VLOOKUP(C893,'Consolidated Master Sheet'!B:D,3,0),"")</f>
        <v/>
      </c>
      <c r="F893" s="1458">
        <f t="shared" si="116"/>
        <v>0</v>
      </c>
      <c r="G893" s="1706">
        <f t="shared" si="117"/>
        <v>0</v>
      </c>
      <c r="H893" s="243" t="str">
        <f>IFERROR(VLOOKUP(C893,'Consolidated Master Sheet'!B:H,6,0),"")</f>
        <v/>
      </c>
      <c r="I893" s="243" t="str">
        <f>IFERROR(VLOOKUP(C893,'Consolidated Master Sheet'!B:H,7,0),"")</f>
        <v/>
      </c>
      <c r="J893" s="102"/>
      <c r="K893" s="1105"/>
      <c r="L893" s="157"/>
      <c r="M893" s="1029"/>
    </row>
    <row r="894" spans="1:13" ht="15.75">
      <c r="A894" s="157" t="str">
        <f>IF(J894&gt;0,COUNT($J$4:J894),"")</f>
        <v/>
      </c>
      <c r="B894" s="244"/>
      <c r="C894" s="228" t="s">
        <v>1951</v>
      </c>
      <c r="D894" s="187" t="s">
        <v>6143</v>
      </c>
      <c r="E894" s="229">
        <f>IFERROR(VLOOKUP(C894,'Consolidated Master Sheet'!B:D,3,0),"")</f>
        <v>103.28</v>
      </c>
      <c r="F894" s="151">
        <f t="shared" si="116"/>
        <v>0</v>
      </c>
      <c r="G894" s="1020">
        <f t="shared" si="117"/>
        <v>0</v>
      </c>
      <c r="H894" s="230">
        <f>IFERROR(VLOOKUP(C894,'Consolidated Master Sheet'!B:H,6,0),"")</f>
        <v>15</v>
      </c>
      <c r="I894" s="230">
        <f>IFERROR(VLOOKUP(C894,'Consolidated Master Sheet'!B:H,7,0),"")</f>
        <v>360</v>
      </c>
      <c r="J894" s="27"/>
      <c r="K894" s="1102">
        <f t="shared" ref="K894:K902" si="120">IFERROR(J894*G894,0)</f>
        <v>0</v>
      </c>
      <c r="L894" s="157"/>
      <c r="M894" s="1029"/>
    </row>
    <row r="895" spans="1:13" ht="15.75">
      <c r="A895" s="157" t="str">
        <f>IF(J895&gt;0,COUNT($J$4:J895),"")</f>
        <v/>
      </c>
      <c r="B895" s="244"/>
      <c r="C895" s="231" t="s">
        <v>1952</v>
      </c>
      <c r="D895" s="232" t="s">
        <v>6144</v>
      </c>
      <c r="E895" s="233">
        <f>IFERROR(VLOOKUP(C895,'Consolidated Master Sheet'!B:D,3,0),"")</f>
        <v>103.28</v>
      </c>
      <c r="F895" s="152">
        <f t="shared" si="116"/>
        <v>0</v>
      </c>
      <c r="G895" s="1020">
        <f t="shared" si="117"/>
        <v>0</v>
      </c>
      <c r="H895" s="234">
        <f>IFERROR(VLOOKUP(C895,'Consolidated Master Sheet'!B:H,6,0),"")</f>
        <v>10</v>
      </c>
      <c r="I895" s="234">
        <f>IFERROR(VLOOKUP(C895,'Consolidated Master Sheet'!B:H,7,0),"")</f>
        <v>30</v>
      </c>
      <c r="J895" s="28"/>
      <c r="K895" s="1102">
        <f t="shared" si="120"/>
        <v>0</v>
      </c>
      <c r="L895" s="157"/>
      <c r="M895" s="1029"/>
    </row>
    <row r="896" spans="1:13" ht="15.75">
      <c r="A896" s="157" t="str">
        <f>IF(J896&gt;0,COUNT($J$4:J896),"")</f>
        <v/>
      </c>
      <c r="B896" s="244"/>
      <c r="C896" s="231" t="s">
        <v>1953</v>
      </c>
      <c r="D896" s="232" t="s">
        <v>6145</v>
      </c>
      <c r="E896" s="233">
        <f>IFERROR(VLOOKUP(C896,'Consolidated Master Sheet'!B:D,3,0),"")</f>
        <v>103.28</v>
      </c>
      <c r="F896" s="152">
        <f t="shared" si="116"/>
        <v>0</v>
      </c>
      <c r="G896" s="1020">
        <f t="shared" si="117"/>
        <v>0</v>
      </c>
      <c r="H896" s="234">
        <f>IFERROR(VLOOKUP(C896,'Consolidated Master Sheet'!B:H,6,0),"")</f>
        <v>25</v>
      </c>
      <c r="I896" s="234">
        <f>IFERROR(VLOOKUP(C896,'Consolidated Master Sheet'!B:H,7,0),"")</f>
        <v>75</v>
      </c>
      <c r="J896" s="28"/>
      <c r="K896" s="1102">
        <f t="shared" si="120"/>
        <v>0</v>
      </c>
      <c r="L896" s="157"/>
      <c r="M896" s="1029"/>
    </row>
    <row r="897" spans="1:13" ht="15.75">
      <c r="A897" s="157" t="str">
        <f>IF(J897&gt;0,COUNT($J$4:J897),"")</f>
        <v/>
      </c>
      <c r="B897" s="244"/>
      <c r="C897" s="231" t="s">
        <v>1954</v>
      </c>
      <c r="D897" s="232" t="s">
        <v>6146</v>
      </c>
      <c r="E897" s="233">
        <f>IFERROR(VLOOKUP(C897,'Consolidated Master Sheet'!B:D,3,0),"")</f>
        <v>103.28</v>
      </c>
      <c r="F897" s="152">
        <f t="shared" si="116"/>
        <v>0</v>
      </c>
      <c r="G897" s="1017">
        <f t="shared" si="117"/>
        <v>0</v>
      </c>
      <c r="H897" s="234">
        <f>IFERROR(VLOOKUP(C897,'Consolidated Master Sheet'!B:H,6,0),"")</f>
        <v>25</v>
      </c>
      <c r="I897" s="234">
        <f>IFERROR(VLOOKUP(C897,'Consolidated Master Sheet'!B:H,7,0),"")</f>
        <v>50</v>
      </c>
      <c r="J897" s="28"/>
      <c r="K897" s="1104">
        <f t="shared" si="120"/>
        <v>0</v>
      </c>
      <c r="L897" s="157"/>
      <c r="M897" s="1029"/>
    </row>
    <row r="898" spans="1:13" ht="15.75">
      <c r="A898" s="157" t="str">
        <f>IF(J898&gt;0,COUNT($J$4:J898),"")</f>
        <v/>
      </c>
      <c r="B898" s="244"/>
      <c r="C898" s="231" t="s">
        <v>1955</v>
      </c>
      <c r="D898" s="232" t="s">
        <v>6147</v>
      </c>
      <c r="E898" s="233">
        <f>IFERROR(VLOOKUP(C898,'Consolidated Master Sheet'!B:D,3,0),"")</f>
        <v>115.34</v>
      </c>
      <c r="F898" s="152">
        <f t="shared" si="116"/>
        <v>0</v>
      </c>
      <c r="G898" s="1017">
        <f t="shared" si="117"/>
        <v>0</v>
      </c>
      <c r="H898" s="234">
        <f>IFERROR(VLOOKUP(C898,'Consolidated Master Sheet'!B:H,6,0),"")</f>
        <v>15</v>
      </c>
      <c r="I898" s="234">
        <f>IFERROR(VLOOKUP(C898,'Consolidated Master Sheet'!B:H,7,0),"")</f>
        <v>45</v>
      </c>
      <c r="J898" s="28"/>
      <c r="K898" s="1104">
        <f t="shared" si="120"/>
        <v>0</v>
      </c>
      <c r="L898" s="157"/>
      <c r="M898" s="1029"/>
    </row>
    <row r="899" spans="1:13" ht="15.75">
      <c r="A899" s="157" t="str">
        <f>IF(J899&gt;0,COUNT($J$4:J899),"")</f>
        <v/>
      </c>
      <c r="B899" s="244"/>
      <c r="C899" s="231" t="s">
        <v>1956</v>
      </c>
      <c r="D899" s="232" t="s">
        <v>6148</v>
      </c>
      <c r="E899" s="233">
        <f>IFERROR(VLOOKUP(C899,'Consolidated Master Sheet'!B:D,3,0),"")</f>
        <v>126.82</v>
      </c>
      <c r="F899" s="152">
        <f t="shared" si="116"/>
        <v>0</v>
      </c>
      <c r="G899" s="1017">
        <f t="shared" si="117"/>
        <v>0</v>
      </c>
      <c r="H899" s="234">
        <f>IFERROR(VLOOKUP(C899,'Consolidated Master Sheet'!B:H,6,0),"")</f>
        <v>15</v>
      </c>
      <c r="I899" s="234">
        <f>IFERROR(VLOOKUP(C899,'Consolidated Master Sheet'!B:H,7,0),"")</f>
        <v>30</v>
      </c>
      <c r="J899" s="28"/>
      <c r="K899" s="1104">
        <f t="shared" si="120"/>
        <v>0</v>
      </c>
      <c r="L899" s="157"/>
      <c r="M899" s="1029"/>
    </row>
    <row r="900" spans="1:13" ht="15.75">
      <c r="A900" s="157" t="str">
        <f>IF(J900&gt;0,COUNT($J$4:J900),"")</f>
        <v/>
      </c>
      <c r="B900" s="244"/>
      <c r="C900" s="231" t="s">
        <v>1957</v>
      </c>
      <c r="D900" s="232" t="s">
        <v>6149</v>
      </c>
      <c r="E900" s="233">
        <f>IFERROR(VLOOKUP(C900,'Consolidated Master Sheet'!B:D,3,0),"")</f>
        <v>144.38999999999999</v>
      </c>
      <c r="F900" s="152">
        <f t="shared" si="116"/>
        <v>0</v>
      </c>
      <c r="G900" s="1017">
        <f t="shared" si="117"/>
        <v>0</v>
      </c>
      <c r="H900" s="234">
        <f>IFERROR(VLOOKUP(C900,'Consolidated Master Sheet'!B:H,6,0),"")</f>
        <v>10</v>
      </c>
      <c r="I900" s="234">
        <f>IFERROR(VLOOKUP(C900,'Consolidated Master Sheet'!B:H,7,0),"")</f>
        <v>30</v>
      </c>
      <c r="J900" s="28"/>
      <c r="K900" s="1104">
        <f t="shared" si="120"/>
        <v>0</v>
      </c>
      <c r="L900" s="157"/>
      <c r="M900" s="1029"/>
    </row>
    <row r="901" spans="1:13" ht="15.75">
      <c r="A901" s="157" t="str">
        <f>IF(J901&gt;0,COUNT($J$4:J901),"")</f>
        <v/>
      </c>
      <c r="B901" s="244"/>
      <c r="C901" s="231" t="s">
        <v>1958</v>
      </c>
      <c r="D901" s="232" t="s">
        <v>6150</v>
      </c>
      <c r="E901" s="276">
        <f>IFERROR(VLOOKUP(C901,'Consolidated Master Sheet'!B:D,3,0),"")</f>
        <v>180.21</v>
      </c>
      <c r="F901" s="152">
        <f t="shared" si="116"/>
        <v>0</v>
      </c>
      <c r="G901" s="1017">
        <f t="shared" si="117"/>
        <v>0</v>
      </c>
      <c r="H901" s="277">
        <f>IFERROR(VLOOKUP(C901,'Consolidated Master Sheet'!B:H,6,0),"")</f>
        <v>8</v>
      </c>
      <c r="I901" s="277">
        <f>IFERROR(VLOOKUP(C901,'Consolidated Master Sheet'!B:H,7,0),"")</f>
        <v>24</v>
      </c>
      <c r="J901" s="28"/>
      <c r="K901" s="1104">
        <f t="shared" si="120"/>
        <v>0</v>
      </c>
      <c r="L901" s="157"/>
      <c r="M901" s="1029"/>
    </row>
    <row r="902" spans="1:13" ht="15.75">
      <c r="A902" s="157" t="str">
        <f>IF(J902&gt;0,COUNT($J$4:J902),"")</f>
        <v/>
      </c>
      <c r="B902" s="244"/>
      <c r="C902" s="231" t="s">
        <v>1959</v>
      </c>
      <c r="D902" s="281" t="s">
        <v>6151</v>
      </c>
      <c r="E902" s="276">
        <f>IFERROR(VLOOKUP(C902,'Consolidated Master Sheet'!B:D,3,0),"")</f>
        <v>237.39</v>
      </c>
      <c r="F902" s="152">
        <f t="shared" si="116"/>
        <v>0</v>
      </c>
      <c r="G902" s="1017">
        <f t="shared" si="117"/>
        <v>0</v>
      </c>
      <c r="H902" s="277">
        <f>IFERROR(VLOOKUP(C902,'Consolidated Master Sheet'!B:H,6,0),"")</f>
        <v>8</v>
      </c>
      <c r="I902" s="277">
        <f>IFERROR(VLOOKUP(C902,'Consolidated Master Sheet'!B:H,7,0),"")</f>
        <v>16</v>
      </c>
      <c r="J902" s="28"/>
      <c r="K902" s="1104">
        <f t="shared" si="120"/>
        <v>0</v>
      </c>
      <c r="L902" s="157"/>
      <c r="M902" s="1029"/>
    </row>
    <row r="903" spans="1:13" ht="15.75">
      <c r="A903" s="157" t="str">
        <f>IF(J903&gt;0,COUNT($J$4:J903),"")</f>
        <v/>
      </c>
      <c r="B903" s="239"/>
      <c r="C903" s="240"/>
      <c r="D903" s="275" t="s">
        <v>7477</v>
      </c>
      <c r="E903" s="242" t="str">
        <f>IFERROR(VLOOKUP(C903,'Consolidated Master Sheet'!B:D,3,0),"")</f>
        <v/>
      </c>
      <c r="F903" s="1458">
        <f t="shared" si="116"/>
        <v>0</v>
      </c>
      <c r="G903" s="1706">
        <f t="shared" si="117"/>
        <v>0</v>
      </c>
      <c r="H903" s="243" t="str">
        <f>IFERROR(VLOOKUP(C903,'Consolidated Master Sheet'!B:H,6,0),"")</f>
        <v/>
      </c>
      <c r="I903" s="243" t="str">
        <f>IFERROR(VLOOKUP(C903,'Consolidated Master Sheet'!B:H,7,0),"")</f>
        <v/>
      </c>
      <c r="J903" s="102"/>
      <c r="K903" s="1105"/>
      <c r="L903" s="157"/>
      <c r="M903" s="1029"/>
    </row>
    <row r="904" spans="1:13" ht="15.75">
      <c r="A904" s="157" t="str">
        <f>IF(J904&gt;0,COUNT($J$4:J904),"")</f>
        <v/>
      </c>
      <c r="B904" s="244"/>
      <c r="C904" s="231" t="s">
        <v>1960</v>
      </c>
      <c r="D904" s="272" t="s">
        <v>6152</v>
      </c>
      <c r="E904" s="262">
        <f>IFERROR(VLOOKUP(C904,'Consolidated Master Sheet'!B:D,3,0),"")</f>
        <v>48.21</v>
      </c>
      <c r="F904" s="152">
        <f t="shared" si="116"/>
        <v>0</v>
      </c>
      <c r="G904" s="1020">
        <f t="shared" si="117"/>
        <v>0</v>
      </c>
      <c r="H904" s="234">
        <f>IFERROR(VLOOKUP(C904,'Consolidated Master Sheet'!B:H,6,0),"")</f>
        <v>1</v>
      </c>
      <c r="I904" s="234">
        <f>IFERROR(VLOOKUP(C904,'Consolidated Master Sheet'!B:H,7,0),"")</f>
        <v>45</v>
      </c>
      <c r="J904" s="28"/>
      <c r="K904" s="1102">
        <f t="shared" ref="K904:K910" si="121">IFERROR(J904*G904,0)</f>
        <v>0</v>
      </c>
      <c r="L904" s="157"/>
      <c r="M904" s="1029"/>
    </row>
    <row r="905" spans="1:13" ht="15.75">
      <c r="A905" s="157" t="str">
        <f>IF(J905&gt;0,COUNT($J$4:J905),"")</f>
        <v/>
      </c>
      <c r="B905" s="244"/>
      <c r="C905" s="258" t="s">
        <v>1961</v>
      </c>
      <c r="D905" s="232" t="s">
        <v>6153</v>
      </c>
      <c r="E905" s="262">
        <f>IFERROR(VLOOKUP(C905,'Consolidated Master Sheet'!B:D,3,0),"")</f>
        <v>54.83</v>
      </c>
      <c r="F905" s="152">
        <f t="shared" si="116"/>
        <v>0</v>
      </c>
      <c r="G905" s="1017">
        <f t="shared" si="117"/>
        <v>0</v>
      </c>
      <c r="H905" s="234">
        <f>IFERROR(VLOOKUP(C905,'Consolidated Master Sheet'!B:H,6,0),"")</f>
        <v>30</v>
      </c>
      <c r="I905" s="234">
        <f>IFERROR(VLOOKUP(C905,'Consolidated Master Sheet'!B:H,7,0),"")</f>
        <v>180</v>
      </c>
      <c r="J905" s="28"/>
      <c r="K905" s="1104">
        <f t="shared" si="121"/>
        <v>0</v>
      </c>
      <c r="L905" s="157"/>
      <c r="M905" s="1029"/>
    </row>
    <row r="906" spans="1:13" ht="15.75">
      <c r="A906" s="157" t="str">
        <f>IF(J906&gt;0,COUNT($J$4:J906),"")</f>
        <v/>
      </c>
      <c r="B906" s="244"/>
      <c r="C906" s="258" t="s">
        <v>1962</v>
      </c>
      <c r="D906" s="232" t="s">
        <v>6154</v>
      </c>
      <c r="E906" s="262">
        <f>IFERROR(VLOOKUP(C906,'Consolidated Master Sheet'!B:D,3,0),"")</f>
        <v>71.77</v>
      </c>
      <c r="F906" s="152">
        <f t="shared" si="116"/>
        <v>0</v>
      </c>
      <c r="G906" s="1017">
        <f t="shared" si="117"/>
        <v>0</v>
      </c>
      <c r="H906" s="234">
        <f>IFERROR(VLOOKUP(C906,'Consolidated Master Sheet'!B:H,6,0),"")</f>
        <v>30</v>
      </c>
      <c r="I906" s="234">
        <f>IFERROR(VLOOKUP(C906,'Consolidated Master Sheet'!B:H,7,0),"")</f>
        <v>120</v>
      </c>
      <c r="J906" s="28"/>
      <c r="K906" s="1104">
        <f t="shared" si="121"/>
        <v>0</v>
      </c>
      <c r="L906" s="157"/>
      <c r="M906" s="1029"/>
    </row>
    <row r="907" spans="1:13" ht="15.75">
      <c r="A907" s="157" t="str">
        <f>IF(J907&gt;0,COUNT($J$4:J907),"")</f>
        <v/>
      </c>
      <c r="B907" s="244"/>
      <c r="C907" s="258" t="s">
        <v>1963</v>
      </c>
      <c r="D907" s="232" t="s">
        <v>6155</v>
      </c>
      <c r="E907" s="262">
        <f>IFERROR(VLOOKUP(C907,'Consolidated Master Sheet'!B:D,3,0),"")</f>
        <v>112.24</v>
      </c>
      <c r="F907" s="152">
        <f t="shared" si="116"/>
        <v>0</v>
      </c>
      <c r="G907" s="1017">
        <f t="shared" si="117"/>
        <v>0</v>
      </c>
      <c r="H907" s="234">
        <f>IFERROR(VLOOKUP(C907,'Consolidated Master Sheet'!B:H,6,0),"")</f>
        <v>15</v>
      </c>
      <c r="I907" s="234">
        <f>IFERROR(VLOOKUP(C907,'Consolidated Master Sheet'!B:H,7,0),"")</f>
        <v>60</v>
      </c>
      <c r="J907" s="28"/>
      <c r="K907" s="1104">
        <f t="shared" si="121"/>
        <v>0</v>
      </c>
      <c r="L907" s="157"/>
      <c r="M907" s="1029"/>
    </row>
    <row r="908" spans="1:13" ht="15.75">
      <c r="A908" s="157" t="str">
        <f>IF(J908&gt;0,COUNT($J$4:J908),"")</f>
        <v/>
      </c>
      <c r="B908" s="244"/>
      <c r="C908" s="258" t="s">
        <v>1964</v>
      </c>
      <c r="D908" s="232" t="s">
        <v>6156</v>
      </c>
      <c r="E908" s="262">
        <f>IFERROR(VLOOKUP(C908,'Consolidated Master Sheet'!B:D,3,0),"")</f>
        <v>185.07</v>
      </c>
      <c r="F908" s="152">
        <f t="shared" si="116"/>
        <v>0</v>
      </c>
      <c r="G908" s="1017">
        <f t="shared" si="117"/>
        <v>0</v>
      </c>
      <c r="H908" s="234">
        <f>IFERROR(VLOOKUP(C908,'Consolidated Master Sheet'!B:H,6,0),"")</f>
        <v>12</v>
      </c>
      <c r="I908" s="234">
        <f>IFERROR(VLOOKUP(C908,'Consolidated Master Sheet'!B:H,7,0),"")</f>
        <v>36</v>
      </c>
      <c r="J908" s="28"/>
      <c r="K908" s="1104">
        <f t="shared" si="121"/>
        <v>0</v>
      </c>
      <c r="L908" s="157"/>
      <c r="M908" s="1029"/>
    </row>
    <row r="909" spans="1:13" ht="15.75">
      <c r="A909" s="157" t="str">
        <f>IF(J909&gt;0,COUNT($J$4:J909),"")</f>
        <v/>
      </c>
      <c r="B909" s="244"/>
      <c r="C909" s="258" t="s">
        <v>1965</v>
      </c>
      <c r="D909" s="232" t="s">
        <v>6157</v>
      </c>
      <c r="E909" s="282">
        <f>IFERROR(VLOOKUP(C909,'Consolidated Master Sheet'!B:D,3,0),"")</f>
        <v>253.04</v>
      </c>
      <c r="F909" s="152">
        <f t="shared" si="116"/>
        <v>0</v>
      </c>
      <c r="G909" s="1017">
        <f t="shared" si="117"/>
        <v>0</v>
      </c>
      <c r="H909" s="277">
        <f>IFERROR(VLOOKUP(C909,'Consolidated Master Sheet'!B:H,6,0),"")</f>
        <v>10</v>
      </c>
      <c r="I909" s="277">
        <f>IFERROR(VLOOKUP(C909,'Consolidated Master Sheet'!B:H,7,0),"")</f>
        <v>30</v>
      </c>
      <c r="J909" s="28"/>
      <c r="K909" s="1104">
        <f t="shared" si="121"/>
        <v>0</v>
      </c>
      <c r="L909" s="157"/>
      <c r="M909" s="1029"/>
    </row>
    <row r="910" spans="1:13" ht="15.75">
      <c r="A910" s="157" t="str">
        <f>IF(J910&gt;0,COUNT($J$4:J910),"")</f>
        <v/>
      </c>
      <c r="B910" s="299"/>
      <c r="C910" s="258" t="s">
        <v>1966</v>
      </c>
      <c r="D910" s="281" t="s">
        <v>6158</v>
      </c>
      <c r="E910" s="282">
        <f>IFERROR(VLOOKUP(C910,'Consolidated Master Sheet'!B:D,3,0),"")</f>
        <v>407.17</v>
      </c>
      <c r="F910" s="152">
        <f t="shared" si="116"/>
        <v>0</v>
      </c>
      <c r="G910" s="1017">
        <f t="shared" si="117"/>
        <v>0</v>
      </c>
      <c r="H910" s="277">
        <f>IFERROR(VLOOKUP(C910,'Consolidated Master Sheet'!B:H,6,0),"")</f>
        <v>1</v>
      </c>
      <c r="I910" s="277">
        <f>IFERROR(VLOOKUP(C910,'Consolidated Master Sheet'!B:H,7,0),"")</f>
        <v>18</v>
      </c>
      <c r="J910" s="28"/>
      <c r="K910" s="1104">
        <f t="shared" si="121"/>
        <v>0</v>
      </c>
      <c r="L910" s="157"/>
      <c r="M910" s="1029"/>
    </row>
    <row r="911" spans="1:13"/>
    <row r="912" spans="1:13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</sheetData>
  <sheetProtection algorithmName="SHA-512" hashValue="4th9fOEpxQwyog4FdY6giSNSM43fG8etjhoZF+jLeRojTcJyytOsPocMQBvR/YN4ySVmWIFvMponJLxjdIEckA==" saltValue="05HRKywW6J4hFU142X16BQ==" spinCount="100000" sheet="1" formatColumns="0" insertRows="0" deleteRows="0" autoFilter="0"/>
  <protectedRanges>
    <protectedRange sqref="F6:F910" name="Range3"/>
    <protectedRange sqref="G19:G910" name="Range2"/>
    <protectedRange sqref="J6:J910" name="Range1"/>
  </protectedRanges>
  <autoFilter ref="J3:J910" xr:uid="{986F863C-FBA1-40BE-8B01-EA29696B900A}"/>
  <mergeCells count="2">
    <mergeCell ref="K1:K2"/>
    <mergeCell ref="B2:C2"/>
  </mergeCells>
  <conditionalFormatting sqref="F6:F910">
    <cfRule type="cellIs" dxfId="61" priority="2" operator="notEqual">
      <formula>$F$2</formula>
    </cfRule>
  </conditionalFormatting>
  <conditionalFormatting sqref="G6:G910">
    <cfRule type="cellIs" dxfId="60" priority="1" operator="notEqual">
      <formula>ROUND($F6*$E6,2)</formula>
    </cfRule>
  </conditionalFormatting>
  <hyperlinks>
    <hyperlink ref="K1" location="'Lead Sheet'!A1" display="CLICK TO RETURN TO LEAD SHEET" xr:uid="{0948B0BE-D468-4F7E-8A93-566F0B29A989}"/>
  </hyperlinks>
  <pageMargins left="0.70866141732283472" right="0.70866141732283472" top="0.74803149606299213" bottom="0.74803149606299213" header="0.31496062992125984" footer="0.31496062992125984"/>
  <pageSetup scale="52" fitToHeight="0" orientation="portrait" horizontalDpi="300" verticalDpi="300" r:id="rId1"/>
  <headerFooter>
    <oddHeader>&amp;L&amp;K000000MALLEABLE IRON PIPE FITTINGS&amp;K00-044
Subject to change without notice&amp;RMALLEABLE IRON PIPE FITTINGS
Page &amp;P of &amp;N</oddHeader>
    <oddFooter>&amp;LAlro Products International
sales@alroproducts.com&amp;C 2348 Linden Blvd, Brooklyn, NY 11208
www.alroproducts.com&amp;RTel: (718) 566-1000
Fax: (718) 566-1799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407BD-4B37-4EBA-AB7A-1227C1379E18}">
  <sheetPr codeName="Sheet3">
    <tabColor rgb="FF00B050"/>
    <pageSetUpPr fitToPage="1"/>
  </sheetPr>
  <dimension ref="A1:O572"/>
  <sheetViews>
    <sheetView showGridLines="0" topLeftCell="B1" zoomScale="85" zoomScaleNormal="85" zoomScalePageLayoutView="90" workbookViewId="0">
      <pane ySplit="3" topLeftCell="A4" activePane="bottomLeft" state="frozen"/>
      <selection activeCell="F2" sqref="F2"/>
      <selection pane="bottomLeft" activeCell="G2" sqref="G2"/>
    </sheetView>
  </sheetViews>
  <sheetFormatPr defaultColWidth="0" defaultRowHeight="15" zeroHeight="1"/>
  <cols>
    <col min="1" max="1" width="8.7109375" style="13" hidden="1" customWidth="1"/>
    <col min="2" max="2" width="15.7109375" style="13" customWidth="1"/>
    <col min="3" max="3" width="15.42578125" style="13" bestFit="1" customWidth="1"/>
    <col min="4" max="4" width="9.85546875" style="300" customWidth="1"/>
    <col min="5" max="5" width="57.7109375" style="208" bestFit="1" customWidth="1"/>
    <col min="6" max="6" width="10.7109375" style="1030" bestFit="1" customWidth="1"/>
    <col min="7" max="7" width="11.42578125" style="156" bestFit="1" customWidth="1"/>
    <col min="8" max="8" width="13.140625" style="1030" customWidth="1"/>
    <col min="9" max="10" width="9.85546875" style="15" customWidth="1"/>
    <col min="11" max="11" width="9.85546875" style="1" customWidth="1"/>
    <col min="12" max="12" width="11.7109375" style="1030" customWidth="1"/>
    <col min="13" max="13" width="15.7109375" style="13" customWidth="1"/>
    <col min="14" max="14" width="15.7109375" style="1030" customWidth="1"/>
    <col min="15" max="15" width="8.85546875" style="13" customWidth="1"/>
    <col min="16" max="16384" width="8.85546875" style="13" hidden="1"/>
  </cols>
  <sheetData>
    <row r="1" spans="1:15" ht="72.75" customHeight="1" thickBot="1">
      <c r="B1" s="169"/>
      <c r="C1" s="170"/>
      <c r="D1" s="213"/>
      <c r="E1" s="171"/>
      <c r="F1" s="1012"/>
      <c r="G1" s="148"/>
      <c r="H1" s="1082"/>
      <c r="I1" s="172"/>
      <c r="J1" s="173"/>
      <c r="K1" s="306" t="s">
        <v>4669</v>
      </c>
      <c r="L1" s="1867" t="s">
        <v>3648</v>
      </c>
      <c r="M1" s="157"/>
      <c r="N1" s="1029"/>
    </row>
    <row r="2" spans="1:15" ht="16.5" thickBot="1">
      <c r="B2" s="1869" t="s">
        <v>12446</v>
      </c>
      <c r="C2" s="1871"/>
      <c r="D2" s="1870"/>
      <c r="E2" s="176"/>
      <c r="F2" s="1013"/>
      <c r="G2" s="1507">
        <f>'Lead Sheet'!B4</f>
        <v>0</v>
      </c>
      <c r="H2" s="1083"/>
      <c r="I2" s="177"/>
      <c r="J2" s="178"/>
      <c r="K2" s="307"/>
      <c r="L2" s="1868"/>
      <c r="M2" s="157"/>
      <c r="N2" s="1029"/>
    </row>
    <row r="3" spans="1:15" s="160" customFormat="1" ht="32.25" thickBot="1">
      <c r="B3" s="179"/>
      <c r="C3" s="989"/>
      <c r="D3" s="180" t="s">
        <v>486</v>
      </c>
      <c r="E3" s="181" t="s">
        <v>7886</v>
      </c>
      <c r="F3" s="1014" t="s">
        <v>487</v>
      </c>
      <c r="G3" s="149" t="s">
        <v>0</v>
      </c>
      <c r="H3" s="1014" t="s">
        <v>588</v>
      </c>
      <c r="I3" s="183" t="s">
        <v>3</v>
      </c>
      <c r="J3" s="184" t="s">
        <v>4</v>
      </c>
      <c r="K3" s="308" t="s">
        <v>2</v>
      </c>
      <c r="L3" s="1099" t="s">
        <v>360</v>
      </c>
      <c r="M3" s="302" t="s">
        <v>5065</v>
      </c>
      <c r="N3" s="1111">
        <f>SUM(L:L)</f>
        <v>0</v>
      </c>
      <c r="O3" s="303"/>
    </row>
    <row r="4" spans="1:15" ht="30" customHeight="1">
      <c r="A4" s="13" t="str">
        <f>IF(K4&gt;0,COUNT($K$4:K4)+MAX('MI Fittings'!A:A),"")</f>
        <v/>
      </c>
      <c r="B4" s="1236"/>
      <c r="C4" s="1723" t="s">
        <v>8170</v>
      </c>
      <c r="D4" s="994"/>
      <c r="E4" s="995" t="s">
        <v>7491</v>
      </c>
      <c r="F4" s="1113"/>
      <c r="G4" s="1000" t="s">
        <v>8153</v>
      </c>
      <c r="H4" s="1113"/>
      <c r="I4" s="996"/>
      <c r="J4" s="997"/>
      <c r="K4" s="998"/>
      <c r="L4" s="1120"/>
    </row>
    <row r="5" spans="1:15" ht="15.75">
      <c r="A5" s="13" t="str">
        <f>IF(K5&gt;0,COUNT($K$4:K5)+MAX('MI Fittings'!A:A),"")</f>
        <v/>
      </c>
      <c r="B5" s="239"/>
      <c r="C5" s="991"/>
      <c r="D5" s="313" t="s">
        <v>497</v>
      </c>
      <c r="E5" s="314" t="s">
        <v>8149</v>
      </c>
      <c r="F5" s="1056" t="s">
        <v>497</v>
      </c>
      <c r="G5" s="1459"/>
      <c r="H5" s="1710"/>
      <c r="I5" s="315" t="s">
        <v>497</v>
      </c>
      <c r="J5" s="315" t="s">
        <v>497</v>
      </c>
      <c r="K5" s="112"/>
      <c r="L5" s="1121"/>
    </row>
    <row r="6" spans="1:15" ht="15.75">
      <c r="A6" s="13" t="str">
        <f>IF(K6&gt;0,COUNT($K$4:K6)+MAX('MI Fittings'!A:A),"")</f>
        <v/>
      </c>
      <c r="B6" s="318"/>
      <c r="C6" s="999" t="s">
        <v>7885</v>
      </c>
      <c r="D6" s="317" t="s">
        <v>7716</v>
      </c>
      <c r="E6" s="295" t="s">
        <v>8007</v>
      </c>
      <c r="F6" s="1114">
        <f>IFERROR(VLOOKUP(D6,'Consolidated Master Sheet'!B:D,3,0),"")</f>
        <v>29.2</v>
      </c>
      <c r="G6" s="152">
        <f>IF(F6=0,"NET",$G$2)</f>
        <v>0</v>
      </c>
      <c r="H6" s="1711">
        <f>IFERROR(ROUND(F6*G6,2),0)</f>
        <v>0</v>
      </c>
      <c r="I6" s="163">
        <f>IFERROR(VLOOKUP(D6,'Consolidated Master Sheet'!B:H,6,0),"")</f>
        <v>5</v>
      </c>
      <c r="J6" s="163">
        <f>IFERROR(VLOOKUP(D6,'Consolidated Master Sheet'!B:H,7,0),"")</f>
        <v>20</v>
      </c>
      <c r="K6" s="138"/>
      <c r="L6" s="1102">
        <f>IFERROR(K6*H6,0)</f>
        <v>0</v>
      </c>
    </row>
    <row r="7" spans="1:15" ht="15.75">
      <c r="A7" s="13" t="str">
        <f>IF(K7&gt;0,COUNT($K$4:K7)+MAX('MI Fittings'!A:A),"")</f>
        <v/>
      </c>
      <c r="B7" s="318"/>
      <c r="C7" s="999" t="s">
        <v>7885</v>
      </c>
      <c r="D7" s="317" t="s">
        <v>7717</v>
      </c>
      <c r="E7" s="295" t="s">
        <v>8008</v>
      </c>
      <c r="F7" s="1114">
        <f>IFERROR(VLOOKUP(D7,'Consolidated Master Sheet'!B:D,3,0),"")</f>
        <v>33.26</v>
      </c>
      <c r="G7" s="152">
        <f t="shared" ref="G7:G70" si="0">IF(F7=0,"NET",$G$2)</f>
        <v>0</v>
      </c>
      <c r="H7" s="1711">
        <f t="shared" ref="H7:H102" si="1">IFERROR(ROUND(F7*G7,2),0)</f>
        <v>0</v>
      </c>
      <c r="I7" s="163">
        <f>IFERROR(VLOOKUP(D7,'Consolidated Master Sheet'!B:H,6,0),"")</f>
        <v>5</v>
      </c>
      <c r="J7" s="163">
        <f>IFERROR(VLOOKUP(D7,'Consolidated Master Sheet'!B:H,7,0),"")</f>
        <v>20</v>
      </c>
      <c r="K7" s="138"/>
      <c r="L7" s="1102">
        <f t="shared" ref="L7:L11" si="2">IFERROR(K7*H7,0)</f>
        <v>0</v>
      </c>
      <c r="M7"/>
    </row>
    <row r="8" spans="1:15" ht="15.75">
      <c r="A8" s="13" t="str">
        <f>IF(K8&gt;0,COUNT($K$4:K8)+MAX('MI Fittings'!A:A),"")</f>
        <v/>
      </c>
      <c r="B8" s="318"/>
      <c r="C8" s="999" t="s">
        <v>7885</v>
      </c>
      <c r="D8" s="317" t="s">
        <v>7718</v>
      </c>
      <c r="E8" s="295" t="s">
        <v>8009</v>
      </c>
      <c r="F8" s="1114">
        <f>IFERROR(VLOOKUP(D8,'Consolidated Master Sheet'!B:D,3,0),"")</f>
        <v>40.4</v>
      </c>
      <c r="G8" s="152">
        <f t="shared" si="0"/>
        <v>0</v>
      </c>
      <c r="H8" s="1711">
        <f t="shared" si="1"/>
        <v>0</v>
      </c>
      <c r="I8" s="163">
        <f>IFERROR(VLOOKUP(D8,'Consolidated Master Sheet'!B:H,6,0),"")</f>
        <v>2</v>
      </c>
      <c r="J8" s="163">
        <f>IFERROR(VLOOKUP(D8,'Consolidated Master Sheet'!B:H,7,0),"")</f>
        <v>10</v>
      </c>
      <c r="K8" s="138"/>
      <c r="L8" s="1102">
        <f t="shared" si="2"/>
        <v>0</v>
      </c>
    </row>
    <row r="9" spans="1:15" ht="15.75">
      <c r="A9" s="13" t="str">
        <f>IF(K9&gt;0,COUNT($K$4:K9)+MAX('MI Fittings'!A:A),"")</f>
        <v/>
      </c>
      <c r="B9" s="318"/>
      <c r="C9" s="999" t="s">
        <v>7885</v>
      </c>
      <c r="D9" s="317" t="s">
        <v>7719</v>
      </c>
      <c r="E9" s="295" t="s">
        <v>8010</v>
      </c>
      <c r="F9" s="1114">
        <f>IFERROR(VLOOKUP(D9,'Consolidated Master Sheet'!B:D,3,0),"")</f>
        <v>70.22</v>
      </c>
      <c r="G9" s="152">
        <f t="shared" si="0"/>
        <v>0</v>
      </c>
      <c r="H9" s="1711">
        <f t="shared" si="1"/>
        <v>0</v>
      </c>
      <c r="I9" s="163">
        <f>IFERROR(VLOOKUP(D9,'Consolidated Master Sheet'!B:H,6,0),"")</f>
        <v>1</v>
      </c>
      <c r="J9" s="163">
        <f>IFERROR(VLOOKUP(D9,'Consolidated Master Sheet'!B:H,7,0),"")</f>
        <v>6</v>
      </c>
      <c r="K9" s="138"/>
      <c r="L9" s="1102">
        <f t="shared" si="2"/>
        <v>0</v>
      </c>
    </row>
    <row r="10" spans="1:15" ht="15.75">
      <c r="A10" s="13" t="str">
        <f>IF(K10&gt;0,COUNT($K$4:K10)+MAX('MI Fittings'!A:A),"")</f>
        <v/>
      </c>
      <c r="B10" s="318"/>
      <c r="C10" s="999" t="s">
        <v>7885</v>
      </c>
      <c r="D10" s="317" t="s">
        <v>7720</v>
      </c>
      <c r="E10" s="295" t="s">
        <v>8011</v>
      </c>
      <c r="F10" s="1114">
        <f>IFERROR(VLOOKUP(D10,'Consolidated Master Sheet'!B:D,3,0),"")</f>
        <v>89.73</v>
      </c>
      <c r="G10" s="152">
        <f t="shared" si="0"/>
        <v>0</v>
      </c>
      <c r="H10" s="1711">
        <f t="shared" si="1"/>
        <v>0</v>
      </c>
      <c r="I10" s="163">
        <f>IFERROR(VLOOKUP(D10,'Consolidated Master Sheet'!B:H,6,0),"")</f>
        <v>1</v>
      </c>
      <c r="J10" s="163">
        <f>IFERROR(VLOOKUP(D10,'Consolidated Master Sheet'!B:H,7,0),"")</f>
        <v>4</v>
      </c>
      <c r="K10" s="138"/>
      <c r="L10" s="1102">
        <f t="shared" si="2"/>
        <v>0</v>
      </c>
    </row>
    <row r="11" spans="1:15" ht="15.75">
      <c r="A11" s="13" t="str">
        <f>IF(K11&gt;0,COUNT($K$4:K11)+MAX('MI Fittings'!A:A),"")</f>
        <v/>
      </c>
      <c r="B11" s="318"/>
      <c r="C11" s="999" t="s">
        <v>7885</v>
      </c>
      <c r="D11" s="317" t="s">
        <v>7721</v>
      </c>
      <c r="E11" s="295" t="s">
        <v>8012</v>
      </c>
      <c r="F11" s="1114">
        <f>IFERROR(VLOOKUP(D11,'Consolidated Master Sheet'!B:D,3,0),"")</f>
        <v>133.44</v>
      </c>
      <c r="G11" s="152">
        <f t="shared" si="0"/>
        <v>0</v>
      </c>
      <c r="H11" s="1711">
        <f t="shared" si="1"/>
        <v>0</v>
      </c>
      <c r="I11" s="163">
        <f>IFERROR(VLOOKUP(D11,'Consolidated Master Sheet'!B:H,6,0),"")</f>
        <v>1</v>
      </c>
      <c r="J11" s="163">
        <f>IFERROR(VLOOKUP(D11,'Consolidated Master Sheet'!B:H,7,0),"")</f>
        <v>2</v>
      </c>
      <c r="K11" s="138"/>
      <c r="L11" s="1102">
        <f t="shared" si="2"/>
        <v>0</v>
      </c>
    </row>
    <row r="12" spans="1:15" ht="15.75">
      <c r="A12" s="13" t="str">
        <f>IF(K12&gt;0,COUNT($K$4:K65)+MAX('MI Fittings'!A:A),"")</f>
        <v/>
      </c>
      <c r="B12" s="318"/>
      <c r="C12" s="318"/>
      <c r="D12" s="322" t="s">
        <v>497</v>
      </c>
      <c r="E12" s="323" t="s">
        <v>497</v>
      </c>
      <c r="F12" s="1116" t="str">
        <f>IFERROR(VLOOKUP(D12,'Consolidated Master Sheet'!B:D,3,0),"")</f>
        <v/>
      </c>
      <c r="G12" s="720">
        <f t="shared" si="0"/>
        <v>0</v>
      </c>
      <c r="H12" s="1055">
        <f>IFERROR(ROUND(F12*G12,2),0)</f>
        <v>0</v>
      </c>
      <c r="I12" s="324" t="str">
        <f>IFERROR(VLOOKUP(D12,'Consolidated Master Sheet'!B:H,6,0),"")</f>
        <v/>
      </c>
      <c r="J12" s="324" t="str">
        <f>IFERROR(VLOOKUP(D12,'Consolidated Master Sheet'!B:H,7,0),"")</f>
        <v/>
      </c>
      <c r="K12" s="141"/>
      <c r="L12" s="1122"/>
    </row>
    <row r="13" spans="1:15" ht="15.75">
      <c r="A13" s="13" t="str">
        <f>IF(K13&gt;0,COUNT($K$4:K13)+MAX('MI Fittings'!A:A),"")</f>
        <v/>
      </c>
      <c r="B13" s="318"/>
      <c r="C13" s="999" t="s">
        <v>7885</v>
      </c>
      <c r="D13" s="317" t="s">
        <v>12643</v>
      </c>
      <c r="E13" s="295" t="s">
        <v>12642</v>
      </c>
      <c r="F13" s="1114">
        <f>IFERROR(VLOOKUP(D13,'Consolidated Master Sheet'!B:D,3,0),"")</f>
        <v>254.89</v>
      </c>
      <c r="G13" s="152">
        <f t="shared" si="0"/>
        <v>0</v>
      </c>
      <c r="H13" s="1711">
        <f t="shared" ref="H13:H15" si="3">IFERROR(ROUND(F13*G13,2),0)</f>
        <v>0</v>
      </c>
      <c r="I13" s="163">
        <f>IFERROR(VLOOKUP(D13,'Consolidated Master Sheet'!B:H,6,0),"")</f>
        <v>1</v>
      </c>
      <c r="J13" s="163">
        <f>IFERROR(VLOOKUP(D13,'Consolidated Master Sheet'!B:H,7,0),"")</f>
        <v>5</v>
      </c>
      <c r="K13" s="138"/>
      <c r="L13" s="1102">
        <f t="shared" ref="L13:L15" si="4">IFERROR(K13*H13,0)</f>
        <v>0</v>
      </c>
    </row>
    <row r="14" spans="1:15" ht="15.75">
      <c r="A14" s="13" t="str">
        <f>IF(K14&gt;0,COUNT($K$4:K14)+MAX('MI Fittings'!A:A),"")</f>
        <v/>
      </c>
      <c r="B14" s="318"/>
      <c r="C14" s="999" t="s">
        <v>7885</v>
      </c>
      <c r="D14" s="317" t="s">
        <v>12644</v>
      </c>
      <c r="E14" s="295" t="s">
        <v>12640</v>
      </c>
      <c r="F14" s="1114">
        <f>IFERROR(VLOOKUP(D14,'Consolidated Master Sheet'!B:D,3,0),"")</f>
        <v>355.79</v>
      </c>
      <c r="G14" s="152">
        <f t="shared" si="0"/>
        <v>0</v>
      </c>
      <c r="H14" s="1711">
        <f t="shared" si="3"/>
        <v>0</v>
      </c>
      <c r="I14" s="163">
        <f>IFERROR(VLOOKUP(D14,'Consolidated Master Sheet'!B:H,6,0),"")</f>
        <v>1</v>
      </c>
      <c r="J14" s="163">
        <f>IFERROR(VLOOKUP(D14,'Consolidated Master Sheet'!B:H,7,0),"")</f>
        <v>4</v>
      </c>
      <c r="K14" s="138"/>
      <c r="L14" s="1102">
        <f t="shared" si="4"/>
        <v>0</v>
      </c>
    </row>
    <row r="15" spans="1:15" ht="15.75">
      <c r="A15" s="13" t="str">
        <f>IF(K15&gt;0,COUNT($K$4:K15)+MAX('MI Fittings'!A:A),"")</f>
        <v/>
      </c>
      <c r="B15" s="318"/>
      <c r="C15" s="999" t="s">
        <v>7885</v>
      </c>
      <c r="D15" s="317" t="s">
        <v>12645</v>
      </c>
      <c r="E15" s="295" t="s">
        <v>12641</v>
      </c>
      <c r="F15" s="1114">
        <f>IFERROR(VLOOKUP(D15,'Consolidated Master Sheet'!B:D,3,0),"")</f>
        <v>526.89</v>
      </c>
      <c r="G15" s="152">
        <f t="shared" si="0"/>
        <v>0</v>
      </c>
      <c r="H15" s="1711">
        <f t="shared" si="3"/>
        <v>0</v>
      </c>
      <c r="I15" s="163">
        <f>IFERROR(VLOOKUP(D15,'Consolidated Master Sheet'!B:H,6,0),"")</f>
        <v>1</v>
      </c>
      <c r="J15" s="163">
        <f>IFERROR(VLOOKUP(D15,'Consolidated Master Sheet'!B:H,7,0),"")</f>
        <v>1</v>
      </c>
      <c r="K15" s="138"/>
      <c r="L15" s="1102">
        <f t="shared" si="4"/>
        <v>0</v>
      </c>
    </row>
    <row r="16" spans="1:15" ht="15.75">
      <c r="A16" s="13" t="str">
        <f>IF(K16&gt;0,COUNT($K$4:K16)+MAX('MI Fittings'!A:A),"")</f>
        <v/>
      </c>
      <c r="B16" s="239"/>
      <c r="C16" s="991"/>
      <c r="D16" s="313" t="s">
        <v>497</v>
      </c>
      <c r="E16" s="314" t="s">
        <v>8152</v>
      </c>
      <c r="F16" s="1056" t="str">
        <f>IFERROR(VLOOKUP(D16,'Consolidated Master Sheet'!B:D,3,0),"")</f>
        <v/>
      </c>
      <c r="G16" s="1459">
        <f t="shared" si="0"/>
        <v>0</v>
      </c>
      <c r="H16" s="1710">
        <f t="shared" si="1"/>
        <v>0</v>
      </c>
      <c r="I16" s="315" t="str">
        <f>IFERROR(VLOOKUP(D16,'Consolidated Master Sheet'!B:H,6,0),"")</f>
        <v/>
      </c>
      <c r="J16" s="315" t="str">
        <f>IFERROR(VLOOKUP(D16,'Consolidated Master Sheet'!B:H,7,0),"")</f>
        <v/>
      </c>
      <c r="K16" s="112"/>
      <c r="L16" s="1121"/>
    </row>
    <row r="17" spans="1:12" ht="15.75">
      <c r="A17" s="13" t="str">
        <f>IF(K17&gt;0,COUNT($K$4:K17)+MAX('MI Fittings'!A:A),"")</f>
        <v/>
      </c>
      <c r="B17" s="318"/>
      <c r="C17" s="999" t="s">
        <v>7885</v>
      </c>
      <c r="D17" s="317" t="s">
        <v>7722</v>
      </c>
      <c r="E17" s="295" t="s">
        <v>7498</v>
      </c>
      <c r="F17" s="1114">
        <f>IFERROR(VLOOKUP(D17,'Consolidated Master Sheet'!B:D,3,0),"")</f>
        <v>29.79</v>
      </c>
      <c r="G17" s="152">
        <f t="shared" si="0"/>
        <v>0</v>
      </c>
      <c r="H17" s="1711">
        <f t="shared" si="1"/>
        <v>0</v>
      </c>
      <c r="I17" s="163">
        <f>IFERROR(VLOOKUP(D17,'Consolidated Master Sheet'!B:H,6,0),"")</f>
        <v>5</v>
      </c>
      <c r="J17" s="163">
        <f>IFERROR(VLOOKUP(D17,'Consolidated Master Sheet'!B:H,7,0),"")</f>
        <v>20</v>
      </c>
      <c r="K17" s="138"/>
      <c r="L17" s="1102">
        <f t="shared" ref="L17:L22" si="5">IFERROR(K17*H17,0)</f>
        <v>0</v>
      </c>
    </row>
    <row r="18" spans="1:12" ht="15.75">
      <c r="A18" s="13" t="str">
        <f>IF(K18&gt;0,COUNT($K$4:K18)+MAX('MI Fittings'!A:A),"")</f>
        <v/>
      </c>
      <c r="B18" s="318"/>
      <c r="C18" s="999" t="s">
        <v>7885</v>
      </c>
      <c r="D18" s="317" t="s">
        <v>7723</v>
      </c>
      <c r="E18" s="295" t="s">
        <v>7499</v>
      </c>
      <c r="F18" s="1114">
        <f>IFERROR(VLOOKUP(D18,'Consolidated Master Sheet'!B:D,3,0),"")</f>
        <v>33.26</v>
      </c>
      <c r="G18" s="152">
        <f t="shared" si="0"/>
        <v>0</v>
      </c>
      <c r="H18" s="1711">
        <f t="shared" si="1"/>
        <v>0</v>
      </c>
      <c r="I18" s="163">
        <f>IFERROR(VLOOKUP(D18,'Consolidated Master Sheet'!B:H,6,0),"")</f>
        <v>5</v>
      </c>
      <c r="J18" s="163">
        <f>IFERROR(VLOOKUP(D18,'Consolidated Master Sheet'!B:H,7,0),"")</f>
        <v>20</v>
      </c>
      <c r="K18" s="138"/>
      <c r="L18" s="1102">
        <f t="shared" si="5"/>
        <v>0</v>
      </c>
    </row>
    <row r="19" spans="1:12" ht="15.75">
      <c r="A19" s="13" t="str">
        <f>IF(K19&gt;0,COUNT($K$4:K19)+MAX('MI Fittings'!A:A),"")</f>
        <v/>
      </c>
      <c r="B19" s="318"/>
      <c r="C19" s="999" t="s">
        <v>7885</v>
      </c>
      <c r="D19" s="317" t="s">
        <v>7724</v>
      </c>
      <c r="E19" s="295" t="s">
        <v>7500</v>
      </c>
      <c r="F19" s="1114">
        <f>IFERROR(VLOOKUP(D19,'Consolidated Master Sheet'!B:D,3,0),"")</f>
        <v>40.4</v>
      </c>
      <c r="G19" s="152">
        <f t="shared" si="0"/>
        <v>0</v>
      </c>
      <c r="H19" s="1711">
        <f t="shared" si="1"/>
        <v>0</v>
      </c>
      <c r="I19" s="163">
        <f>IFERROR(VLOOKUP(D19,'Consolidated Master Sheet'!B:H,6,0),"")</f>
        <v>2</v>
      </c>
      <c r="J19" s="163">
        <f>IFERROR(VLOOKUP(D19,'Consolidated Master Sheet'!B:H,7,0),"")</f>
        <v>10</v>
      </c>
      <c r="K19" s="138"/>
      <c r="L19" s="1102">
        <f t="shared" si="5"/>
        <v>0</v>
      </c>
    </row>
    <row r="20" spans="1:12" ht="15.75">
      <c r="A20" s="13" t="str">
        <f>IF(K20&gt;0,COUNT($K$4:K20)+MAX('MI Fittings'!A:A),"")</f>
        <v/>
      </c>
      <c r="B20" s="318"/>
      <c r="C20" s="999" t="s">
        <v>7885</v>
      </c>
      <c r="D20" s="317" t="s">
        <v>7725</v>
      </c>
      <c r="E20" s="295" t="s">
        <v>7501</v>
      </c>
      <c r="F20" s="1114">
        <f>IFERROR(VLOOKUP(D20,'Consolidated Master Sheet'!B:D,3,0),"")</f>
        <v>70.22</v>
      </c>
      <c r="G20" s="152">
        <f t="shared" si="0"/>
        <v>0</v>
      </c>
      <c r="H20" s="1711">
        <f t="shared" si="1"/>
        <v>0</v>
      </c>
      <c r="I20" s="163">
        <f>IFERROR(VLOOKUP(D20,'Consolidated Master Sheet'!B:H,6,0),"")</f>
        <v>1</v>
      </c>
      <c r="J20" s="163">
        <f>IFERROR(VLOOKUP(D20,'Consolidated Master Sheet'!B:H,7,0),"")</f>
        <v>8</v>
      </c>
      <c r="K20" s="138"/>
      <c r="L20" s="1102">
        <f t="shared" si="5"/>
        <v>0</v>
      </c>
    </row>
    <row r="21" spans="1:12" ht="15.75">
      <c r="A21" s="13" t="str">
        <f>IF(K21&gt;0,COUNT($K$4:K21)+MAX('MI Fittings'!A:A),"")</f>
        <v/>
      </c>
      <c r="B21" s="318"/>
      <c r="C21" s="999" t="s">
        <v>7885</v>
      </c>
      <c r="D21" s="317" t="s">
        <v>7726</v>
      </c>
      <c r="E21" s="295" t="s">
        <v>7502</v>
      </c>
      <c r="F21" s="1114">
        <f>IFERROR(VLOOKUP(D21,'Consolidated Master Sheet'!B:D,3,0),"")</f>
        <v>89.73</v>
      </c>
      <c r="G21" s="152">
        <f t="shared" si="0"/>
        <v>0</v>
      </c>
      <c r="H21" s="1711">
        <f t="shared" si="1"/>
        <v>0</v>
      </c>
      <c r="I21" s="163">
        <f>IFERROR(VLOOKUP(D21,'Consolidated Master Sheet'!B:H,6,0),"")</f>
        <v>1</v>
      </c>
      <c r="J21" s="163">
        <f>IFERROR(VLOOKUP(D21,'Consolidated Master Sheet'!B:H,7,0),"")</f>
        <v>6</v>
      </c>
      <c r="K21" s="138"/>
      <c r="L21" s="1102">
        <f t="shared" si="5"/>
        <v>0</v>
      </c>
    </row>
    <row r="22" spans="1:12" ht="15.75">
      <c r="A22" s="13" t="str">
        <f>IF(K22&gt;0,COUNT($K$4:K22)+MAX('MI Fittings'!A:A),"")</f>
        <v/>
      </c>
      <c r="B22" s="318"/>
      <c r="C22" s="999" t="s">
        <v>7885</v>
      </c>
      <c r="D22" s="317" t="s">
        <v>7727</v>
      </c>
      <c r="E22" s="295" t="s">
        <v>7503</v>
      </c>
      <c r="F22" s="1114">
        <f>IFERROR(VLOOKUP(D22,'Consolidated Master Sheet'!B:D,3,0),"")</f>
        <v>133.44</v>
      </c>
      <c r="G22" s="152">
        <f t="shared" si="0"/>
        <v>0</v>
      </c>
      <c r="H22" s="1711">
        <f t="shared" si="1"/>
        <v>0</v>
      </c>
      <c r="I22" s="163">
        <f>IFERROR(VLOOKUP(D22,'Consolidated Master Sheet'!B:H,6,0),"")</f>
        <v>1</v>
      </c>
      <c r="J22" s="163">
        <f>IFERROR(VLOOKUP(D22,'Consolidated Master Sheet'!B:H,7,0),"")</f>
        <v>2</v>
      </c>
      <c r="K22" s="138"/>
      <c r="L22" s="1102">
        <f t="shared" si="5"/>
        <v>0</v>
      </c>
    </row>
    <row r="23" spans="1:12" ht="15.75">
      <c r="A23" s="13" t="str">
        <f>IF(K23&gt;0,COUNT($K$4:K76)+MAX('MI Fittings'!A:A),"")</f>
        <v/>
      </c>
      <c r="B23" s="318"/>
      <c r="C23" s="318"/>
      <c r="D23" s="322" t="s">
        <v>497</v>
      </c>
      <c r="E23" s="323" t="s">
        <v>497</v>
      </c>
      <c r="F23" s="1116" t="str">
        <f>IFERROR(VLOOKUP(D23,'Consolidated Master Sheet'!B:D,3,0),"")</f>
        <v/>
      </c>
      <c r="G23" s="720">
        <f t="shared" si="0"/>
        <v>0</v>
      </c>
      <c r="H23" s="1055">
        <f>IFERROR(ROUND(F23*G23,2),0)</f>
        <v>0</v>
      </c>
      <c r="I23" s="324" t="str">
        <f>IFERROR(VLOOKUP(D23,'Consolidated Master Sheet'!B:H,6,0),"")</f>
        <v/>
      </c>
      <c r="J23" s="324" t="str">
        <f>IFERROR(VLOOKUP(D23,'Consolidated Master Sheet'!B:H,7,0),"")</f>
        <v/>
      </c>
      <c r="K23" s="141"/>
      <c r="L23" s="1122"/>
    </row>
    <row r="24" spans="1:12" ht="15.75">
      <c r="A24" s="13" t="str">
        <f>IF(K24&gt;0,COUNT($K$4:K24)+MAX('MI Fittings'!A:A),"")</f>
        <v/>
      </c>
      <c r="B24" s="318"/>
      <c r="C24" s="999" t="s">
        <v>7885</v>
      </c>
      <c r="D24" s="317" t="s">
        <v>12737</v>
      </c>
      <c r="E24" s="295" t="s">
        <v>12736</v>
      </c>
      <c r="F24" s="1114">
        <f>IFERROR(VLOOKUP(D24,'Consolidated Master Sheet'!B:D,3,0),"")</f>
        <v>254.51</v>
      </c>
      <c r="G24" s="152">
        <f t="shared" si="0"/>
        <v>0</v>
      </c>
      <c r="H24" s="1711">
        <f t="shared" ref="H24" si="6">IFERROR(ROUND(F24*G24,2),0)</f>
        <v>0</v>
      </c>
      <c r="I24" s="163">
        <f>IFERROR(VLOOKUP(D24,'Consolidated Master Sheet'!B:H,6,0),"")</f>
        <v>1</v>
      </c>
      <c r="J24" s="163">
        <f>IFERROR(VLOOKUP(D24,'Consolidated Master Sheet'!B:H,7,0),"")</f>
        <v>5</v>
      </c>
      <c r="K24" s="138"/>
      <c r="L24" s="1102">
        <f t="shared" ref="L24" si="7">IFERROR(K24*H24,0)</f>
        <v>0</v>
      </c>
    </row>
    <row r="25" spans="1:12" ht="15.75">
      <c r="A25" s="13" t="str">
        <f>IF(K25&gt;0,COUNT($K$4:K25)+MAX('MI Fittings'!A:A),"")</f>
        <v/>
      </c>
      <c r="B25" s="318"/>
      <c r="C25" s="999" t="s">
        <v>7885</v>
      </c>
      <c r="D25" s="317" t="s">
        <v>12738</v>
      </c>
      <c r="E25" s="295" t="s">
        <v>12734</v>
      </c>
      <c r="F25" s="1114">
        <f>IFERROR(VLOOKUP(D25,'Consolidated Master Sheet'!B:D,3,0),"")</f>
        <v>360</v>
      </c>
      <c r="G25" s="152">
        <f t="shared" si="0"/>
        <v>0</v>
      </c>
      <c r="H25" s="1711">
        <f t="shared" ref="H25" si="8">IFERROR(ROUND(F25*G25,2),0)</f>
        <v>0</v>
      </c>
      <c r="I25" s="163">
        <f>IFERROR(VLOOKUP(D25,'Consolidated Master Sheet'!B:H,6,0),"")</f>
        <v>1</v>
      </c>
      <c r="J25" s="163">
        <f>IFERROR(VLOOKUP(D25,'Consolidated Master Sheet'!B:H,7,0),"")</f>
        <v>4</v>
      </c>
      <c r="K25" s="138"/>
      <c r="L25" s="1102">
        <f t="shared" ref="L25" si="9">IFERROR(K25*H25,0)</f>
        <v>0</v>
      </c>
    </row>
    <row r="26" spans="1:12" ht="15.75">
      <c r="A26" s="13" t="str">
        <f>IF(K26&gt;0,COUNT($K$4:K26)+MAX('MI Fittings'!A:A),"")</f>
        <v/>
      </c>
      <c r="B26" s="318"/>
      <c r="C26" s="999" t="s">
        <v>7885</v>
      </c>
      <c r="D26" s="317" t="s">
        <v>12739</v>
      </c>
      <c r="E26" s="295" t="s">
        <v>12735</v>
      </c>
      <c r="F26" s="1114">
        <f>IFERROR(VLOOKUP(D26,'Consolidated Master Sheet'!B:D,3,0),"")</f>
        <v>542.20000000000005</v>
      </c>
      <c r="G26" s="152">
        <f t="shared" si="0"/>
        <v>0</v>
      </c>
      <c r="H26" s="1711">
        <f t="shared" ref="H26" si="10">IFERROR(ROUND(F26*G26,2),0)</f>
        <v>0</v>
      </c>
      <c r="I26" s="163">
        <f>IFERROR(VLOOKUP(D26,'Consolidated Master Sheet'!B:H,6,0),"")</f>
        <v>1</v>
      </c>
      <c r="J26" s="163">
        <f>IFERROR(VLOOKUP(D26,'Consolidated Master Sheet'!B:H,7,0),"")</f>
        <v>1</v>
      </c>
      <c r="K26" s="138"/>
      <c r="L26" s="1102">
        <f t="shared" ref="L26" si="11">IFERROR(K26*H26,0)</f>
        <v>0</v>
      </c>
    </row>
    <row r="27" spans="1:12" ht="15.75">
      <c r="A27" s="13" t="str">
        <f>IF(K27&gt;0,COUNT($K$4:K27)+MAX('MI Fittings'!A:A),"")</f>
        <v/>
      </c>
      <c r="B27" s="239"/>
      <c r="C27" s="990"/>
      <c r="D27" s="313" t="s">
        <v>497</v>
      </c>
      <c r="E27" s="314" t="s">
        <v>8150</v>
      </c>
      <c r="F27" s="1056" t="str">
        <f>IFERROR(VLOOKUP(D27,'Consolidated Master Sheet'!B:D,3,0),"")</f>
        <v/>
      </c>
      <c r="G27" s="1459">
        <f t="shared" si="0"/>
        <v>0</v>
      </c>
      <c r="H27" s="1710">
        <f t="shared" si="1"/>
        <v>0</v>
      </c>
      <c r="I27" s="315" t="str">
        <f>IFERROR(VLOOKUP(D27,'Consolidated Master Sheet'!B:H,6,0),"")</f>
        <v/>
      </c>
      <c r="J27" s="315" t="str">
        <f>IFERROR(VLOOKUP(D27,'Consolidated Master Sheet'!B:H,7,0),"")</f>
        <v/>
      </c>
      <c r="K27" s="112"/>
      <c r="L27" s="1121"/>
    </row>
    <row r="28" spans="1:12" ht="15.75">
      <c r="A28" s="13" t="str">
        <f>IF(K28&gt;0,COUNT($K$4:K28)+MAX('MI Fittings'!A:A),"")</f>
        <v/>
      </c>
      <c r="B28" s="318"/>
      <c r="C28" s="999" t="s">
        <v>7885</v>
      </c>
      <c r="D28" s="317" t="s">
        <v>7704</v>
      </c>
      <c r="E28" s="295" t="s">
        <v>8001</v>
      </c>
      <c r="F28" s="1114">
        <f>IFERROR(VLOOKUP(D28,'Consolidated Master Sheet'!B:D,3,0),"")</f>
        <v>30.46</v>
      </c>
      <c r="G28" s="152">
        <f t="shared" si="0"/>
        <v>0</v>
      </c>
      <c r="H28" s="1711">
        <f t="shared" si="1"/>
        <v>0</v>
      </c>
      <c r="I28" s="163">
        <f>IFERROR(VLOOKUP(D28,'Consolidated Master Sheet'!B:H,6,0),"")</f>
        <v>5</v>
      </c>
      <c r="J28" s="163">
        <f>IFERROR(VLOOKUP(D28,'Consolidated Master Sheet'!B:H,7,0),"")</f>
        <v>20</v>
      </c>
      <c r="K28" s="138"/>
      <c r="L28" s="1102">
        <f t="shared" ref="L28:L44" si="12">IFERROR(K28*H28,0)</f>
        <v>0</v>
      </c>
    </row>
    <row r="29" spans="1:12" ht="15.75">
      <c r="A29" s="13" t="str">
        <f>IF(K29&gt;0,COUNT($K$4:K29)+MAX('MI Fittings'!A:A),"")</f>
        <v/>
      </c>
      <c r="B29" s="318"/>
      <c r="C29" s="999" t="s">
        <v>7885</v>
      </c>
      <c r="D29" s="317" t="s">
        <v>7705</v>
      </c>
      <c r="E29" s="295" t="s">
        <v>8002</v>
      </c>
      <c r="F29" s="1114">
        <f>IFERROR(VLOOKUP(D29,'Consolidated Master Sheet'!B:D,3,0),"")</f>
        <v>36.799999999999997</v>
      </c>
      <c r="G29" s="152">
        <f t="shared" si="0"/>
        <v>0</v>
      </c>
      <c r="H29" s="1711">
        <f t="shared" si="1"/>
        <v>0</v>
      </c>
      <c r="I29" s="163">
        <f>IFERROR(VLOOKUP(D29,'Consolidated Master Sheet'!B:H,6,0),"")</f>
        <v>5</v>
      </c>
      <c r="J29" s="163">
        <f>IFERROR(VLOOKUP(D29,'Consolidated Master Sheet'!B:H,7,0),"")</f>
        <v>20</v>
      </c>
      <c r="K29" s="138"/>
      <c r="L29" s="1102">
        <f t="shared" si="12"/>
        <v>0</v>
      </c>
    </row>
    <row r="30" spans="1:12" ht="15.75">
      <c r="A30" s="13" t="str">
        <f>IF(K30&gt;0,COUNT($K$4:K30)+MAX('MI Fittings'!A:A),"")</f>
        <v/>
      </c>
      <c r="B30" s="318"/>
      <c r="C30" s="999" t="s">
        <v>7885</v>
      </c>
      <c r="D30" s="317" t="s">
        <v>7706</v>
      </c>
      <c r="E30" s="295" t="s">
        <v>8003</v>
      </c>
      <c r="F30" s="1114">
        <f>IFERROR(VLOOKUP(D30,'Consolidated Master Sheet'!B:D,3,0),"")</f>
        <v>45.97</v>
      </c>
      <c r="G30" s="152">
        <f t="shared" si="0"/>
        <v>0</v>
      </c>
      <c r="H30" s="1711">
        <f t="shared" si="1"/>
        <v>0</v>
      </c>
      <c r="I30" s="163">
        <f>IFERROR(VLOOKUP(D30,'Consolidated Master Sheet'!B:H,6,0),"")</f>
        <v>2</v>
      </c>
      <c r="J30" s="163">
        <f>IFERROR(VLOOKUP(D30,'Consolidated Master Sheet'!B:H,7,0),"")</f>
        <v>10</v>
      </c>
      <c r="K30" s="138"/>
      <c r="L30" s="1102">
        <f t="shared" si="12"/>
        <v>0</v>
      </c>
    </row>
    <row r="31" spans="1:12" ht="15.75">
      <c r="A31" s="13" t="str">
        <f>IF(K31&gt;0,COUNT($K$4:K31)+MAX('MI Fittings'!A:A),"")</f>
        <v/>
      </c>
      <c r="B31" s="318"/>
      <c r="C31" s="999" t="s">
        <v>7885</v>
      </c>
      <c r="D31" s="317" t="s">
        <v>7707</v>
      </c>
      <c r="E31" s="295" t="s">
        <v>8004</v>
      </c>
      <c r="F31" s="1114">
        <f>IFERROR(VLOOKUP(D31,'Consolidated Master Sheet'!B:D,3,0),"")</f>
        <v>80.989999999999995</v>
      </c>
      <c r="G31" s="152">
        <f t="shared" si="0"/>
        <v>0</v>
      </c>
      <c r="H31" s="1711">
        <f t="shared" si="1"/>
        <v>0</v>
      </c>
      <c r="I31" s="163">
        <f>IFERROR(VLOOKUP(D31,'Consolidated Master Sheet'!B:H,6,0),"")</f>
        <v>1</v>
      </c>
      <c r="J31" s="163">
        <f>IFERROR(VLOOKUP(D31,'Consolidated Master Sheet'!B:H,7,0),"")</f>
        <v>10</v>
      </c>
      <c r="K31" s="138"/>
      <c r="L31" s="1102">
        <f t="shared" si="12"/>
        <v>0</v>
      </c>
    </row>
    <row r="32" spans="1:12" ht="15.75">
      <c r="A32" s="13" t="str">
        <f>IF(K32&gt;0,COUNT($K$4:K32)+MAX('MI Fittings'!A:A),"")</f>
        <v/>
      </c>
      <c r="B32" s="318"/>
      <c r="C32" s="999" t="s">
        <v>7885</v>
      </c>
      <c r="D32" s="317" t="s">
        <v>7708</v>
      </c>
      <c r="E32" s="295" t="s">
        <v>8005</v>
      </c>
      <c r="F32" s="1114">
        <f>IFERROR(VLOOKUP(D32,'Consolidated Master Sheet'!B:D,3,0),"")</f>
        <v>101.6</v>
      </c>
      <c r="G32" s="152">
        <f t="shared" si="0"/>
        <v>0</v>
      </c>
      <c r="H32" s="1711">
        <f t="shared" si="1"/>
        <v>0</v>
      </c>
      <c r="I32" s="163">
        <f>IFERROR(VLOOKUP(D32,'Consolidated Master Sheet'!B:H,6,0),"")</f>
        <v>1</v>
      </c>
      <c r="J32" s="163">
        <f>IFERROR(VLOOKUP(D32,'Consolidated Master Sheet'!B:H,7,0),"")</f>
        <v>4</v>
      </c>
      <c r="K32" s="138"/>
      <c r="L32" s="1102">
        <f t="shared" si="12"/>
        <v>0</v>
      </c>
    </row>
    <row r="33" spans="1:12" ht="15.75">
      <c r="A33" s="13" t="str">
        <f>IF(K33&gt;0,COUNT($K$4:K33)+MAX('MI Fittings'!A:A),"")</f>
        <v/>
      </c>
      <c r="B33" s="318"/>
      <c r="C33" s="999" t="s">
        <v>7885</v>
      </c>
      <c r="D33" s="317" t="s">
        <v>7709</v>
      </c>
      <c r="E33" s="295" t="s">
        <v>8006</v>
      </c>
      <c r="F33" s="1114">
        <f>IFERROR(VLOOKUP(D33,'Consolidated Master Sheet'!B:D,3,0),"")</f>
        <v>144.24</v>
      </c>
      <c r="G33" s="152">
        <f t="shared" si="0"/>
        <v>0</v>
      </c>
      <c r="H33" s="1711">
        <f t="shared" si="1"/>
        <v>0</v>
      </c>
      <c r="I33" s="163">
        <f>IFERROR(VLOOKUP(D33,'Consolidated Master Sheet'!B:H,6,0),"")</f>
        <v>1</v>
      </c>
      <c r="J33" s="163">
        <f>IFERROR(VLOOKUP(D33,'Consolidated Master Sheet'!B:H,7,0),"")</f>
        <v>2</v>
      </c>
      <c r="K33" s="138"/>
      <c r="L33" s="1102">
        <f t="shared" si="12"/>
        <v>0</v>
      </c>
    </row>
    <row r="34" spans="1:12" ht="15.75">
      <c r="A34" s="13" t="str">
        <f>IF(K34&gt;0,COUNT($K$4:K88)+MAX('MI Fittings'!A:A),"")</f>
        <v/>
      </c>
      <c r="B34" s="318"/>
      <c r="C34" s="318"/>
      <c r="D34" s="322" t="s">
        <v>497</v>
      </c>
      <c r="E34" s="323" t="s">
        <v>497</v>
      </c>
      <c r="F34" s="1116" t="str">
        <f>IFERROR(VLOOKUP(D34,'Consolidated Master Sheet'!B:D,3,0),"")</f>
        <v/>
      </c>
      <c r="G34" s="720">
        <f t="shared" si="0"/>
        <v>0</v>
      </c>
      <c r="H34" s="1055">
        <f>IFERROR(ROUND(F34*G34,2),0)</f>
        <v>0</v>
      </c>
      <c r="I34" s="324" t="str">
        <f>IFERROR(VLOOKUP(D34,'Consolidated Master Sheet'!B:H,6,0),"")</f>
        <v/>
      </c>
      <c r="J34" s="324" t="str">
        <f>IFERROR(VLOOKUP(D34,'Consolidated Master Sheet'!B:H,7,0),"")</f>
        <v/>
      </c>
      <c r="K34" s="141"/>
      <c r="L34" s="1122"/>
    </row>
    <row r="35" spans="1:12" ht="15.75">
      <c r="A35" s="13" t="str">
        <f>IF(K35&gt;0,COUNT($K$4:K35)+MAX('MI Fittings'!A:A),"")</f>
        <v/>
      </c>
      <c r="B35" s="318"/>
      <c r="C35" s="999" t="s">
        <v>7885</v>
      </c>
      <c r="D35" s="317" t="s">
        <v>12634</v>
      </c>
      <c r="E35" s="295" t="s">
        <v>12637</v>
      </c>
      <c r="F35" s="1114">
        <f>IFERROR(VLOOKUP(D35,'Consolidated Master Sheet'!B:D,3,0),"")</f>
        <v>209.28</v>
      </c>
      <c r="G35" s="152">
        <f t="shared" si="0"/>
        <v>0</v>
      </c>
      <c r="H35" s="1711">
        <f t="shared" ref="H35:H37" si="13">IFERROR(ROUND(F35*G35,2),0)</f>
        <v>0</v>
      </c>
      <c r="I35" s="163">
        <f>IFERROR(VLOOKUP(D35,'Consolidated Master Sheet'!B:H,6,0),"")</f>
        <v>1</v>
      </c>
      <c r="J35" s="163">
        <f>IFERROR(VLOOKUP(D35,'Consolidated Master Sheet'!B:H,7,0),"")</f>
        <v>8</v>
      </c>
      <c r="K35" s="138"/>
      <c r="L35" s="1102">
        <f t="shared" ref="L35:L37" si="14">IFERROR(K35*H35,0)</f>
        <v>0</v>
      </c>
    </row>
    <row r="36" spans="1:12" ht="15.75">
      <c r="A36" s="13" t="str">
        <f>IF(K36&gt;0,COUNT($K$4:K36)+MAX('MI Fittings'!A:A),"")</f>
        <v/>
      </c>
      <c r="B36" s="318"/>
      <c r="C36" s="999" t="s">
        <v>7885</v>
      </c>
      <c r="D36" s="317" t="s">
        <v>12635</v>
      </c>
      <c r="E36" s="295" t="s">
        <v>12638</v>
      </c>
      <c r="F36" s="1114">
        <f>IFERROR(VLOOKUP(D36,'Consolidated Master Sheet'!B:D,3,0),"")</f>
        <v>303.77</v>
      </c>
      <c r="G36" s="152">
        <f t="shared" si="0"/>
        <v>0</v>
      </c>
      <c r="H36" s="1711">
        <f t="shared" si="13"/>
        <v>0</v>
      </c>
      <c r="I36" s="163">
        <f>IFERROR(VLOOKUP(D36,'Consolidated Master Sheet'!B:H,6,0),"")</f>
        <v>1</v>
      </c>
      <c r="J36" s="163">
        <f>IFERROR(VLOOKUP(D36,'Consolidated Master Sheet'!B:H,7,0),"")</f>
        <v>5</v>
      </c>
      <c r="K36" s="138"/>
      <c r="L36" s="1102">
        <f t="shared" si="14"/>
        <v>0</v>
      </c>
    </row>
    <row r="37" spans="1:12" ht="15.75">
      <c r="A37" s="13" t="str">
        <f>IF(K37&gt;0,COUNT($K$4:K37)+MAX('MI Fittings'!A:A),"")</f>
        <v/>
      </c>
      <c r="B37" s="318"/>
      <c r="C37" s="999" t="s">
        <v>7885</v>
      </c>
      <c r="D37" s="317" t="s">
        <v>12636</v>
      </c>
      <c r="E37" s="295" t="s">
        <v>12639</v>
      </c>
      <c r="F37" s="1114">
        <f>IFERROR(VLOOKUP(D37,'Consolidated Master Sheet'!B:D,3,0),"")</f>
        <v>444.9</v>
      </c>
      <c r="G37" s="152">
        <f t="shared" si="0"/>
        <v>0</v>
      </c>
      <c r="H37" s="1711">
        <f t="shared" si="13"/>
        <v>0</v>
      </c>
      <c r="I37" s="163">
        <f>IFERROR(VLOOKUP(D37,'Consolidated Master Sheet'!B:H,6,0),"")</f>
        <v>1</v>
      </c>
      <c r="J37" s="163">
        <f>IFERROR(VLOOKUP(D37,'Consolidated Master Sheet'!B:H,7,0),"")</f>
        <v>2</v>
      </c>
      <c r="K37" s="138"/>
      <c r="L37" s="1102">
        <f t="shared" si="14"/>
        <v>0</v>
      </c>
    </row>
    <row r="38" spans="1:12" ht="15.75">
      <c r="A38" s="13" t="str">
        <f>IF(K38&gt;0,COUNT($K$4:K38)+MAX('MI Fittings'!A:A),"")</f>
        <v/>
      </c>
      <c r="B38" s="239"/>
      <c r="C38" s="991"/>
      <c r="D38" s="313" t="s">
        <v>497</v>
      </c>
      <c r="E38" s="314" t="s">
        <v>8151</v>
      </c>
      <c r="F38" s="1056" t="str">
        <f>IFERROR(VLOOKUP(D38,'Consolidated Master Sheet'!B:D,3,0),"")</f>
        <v/>
      </c>
      <c r="G38" s="1459">
        <f t="shared" si="0"/>
        <v>0</v>
      </c>
      <c r="H38" s="1710">
        <f t="shared" si="1"/>
        <v>0</v>
      </c>
      <c r="I38" s="315" t="str">
        <f>IFERROR(VLOOKUP(D38,'Consolidated Master Sheet'!B:H,6,0),"")</f>
        <v/>
      </c>
      <c r="J38" s="315" t="str">
        <f>IFERROR(VLOOKUP(D38,'Consolidated Master Sheet'!B:H,7,0),"")</f>
        <v/>
      </c>
      <c r="K38" s="112"/>
      <c r="L38" s="1121"/>
    </row>
    <row r="39" spans="1:12" ht="15.75">
      <c r="A39" s="13" t="str">
        <f>IF(K39&gt;0,COUNT($K$4:K39)+MAX('MI Fittings'!A:A),"")</f>
        <v/>
      </c>
      <c r="B39" s="318"/>
      <c r="C39" s="999" t="s">
        <v>7885</v>
      </c>
      <c r="D39" s="317" t="s">
        <v>7710</v>
      </c>
      <c r="E39" s="295" t="s">
        <v>7492</v>
      </c>
      <c r="F39" s="1114">
        <f>IFERROR(VLOOKUP(D39,'Consolidated Master Sheet'!B:D,3,0),"")</f>
        <v>30.46</v>
      </c>
      <c r="G39" s="152">
        <f t="shared" si="0"/>
        <v>0</v>
      </c>
      <c r="H39" s="1711">
        <f t="shared" si="1"/>
        <v>0</v>
      </c>
      <c r="I39" s="163">
        <f>IFERROR(VLOOKUP(D39,'Consolidated Master Sheet'!B:H,6,0),"")</f>
        <v>5</v>
      </c>
      <c r="J39" s="163">
        <f>IFERROR(VLOOKUP(D39,'Consolidated Master Sheet'!B:H,7,0),"")</f>
        <v>20</v>
      </c>
      <c r="K39" s="138"/>
      <c r="L39" s="1102">
        <f t="shared" si="12"/>
        <v>0</v>
      </c>
    </row>
    <row r="40" spans="1:12" ht="15.75">
      <c r="A40" s="13" t="str">
        <f>IF(K40&gt;0,COUNT($K$4:K40)+MAX('MI Fittings'!A:A),"")</f>
        <v/>
      </c>
      <c r="B40" s="318"/>
      <c r="C40" s="999" t="s">
        <v>7885</v>
      </c>
      <c r="D40" s="317" t="s">
        <v>7711</v>
      </c>
      <c r="E40" s="295" t="s">
        <v>7493</v>
      </c>
      <c r="F40" s="1114">
        <f>IFERROR(VLOOKUP(D40,'Consolidated Master Sheet'!B:D,3,0),"")</f>
        <v>36.799999999999997</v>
      </c>
      <c r="G40" s="152">
        <f t="shared" si="0"/>
        <v>0</v>
      </c>
      <c r="H40" s="1711">
        <f t="shared" si="1"/>
        <v>0</v>
      </c>
      <c r="I40" s="163">
        <f>IFERROR(VLOOKUP(D40,'Consolidated Master Sheet'!B:H,6,0),"")</f>
        <v>5</v>
      </c>
      <c r="J40" s="163">
        <f>IFERROR(VLOOKUP(D40,'Consolidated Master Sheet'!B:H,7,0),"")</f>
        <v>20</v>
      </c>
      <c r="K40" s="138"/>
      <c r="L40" s="1102">
        <f t="shared" si="12"/>
        <v>0</v>
      </c>
    </row>
    <row r="41" spans="1:12" ht="15.75">
      <c r="A41" s="13" t="str">
        <f>IF(K41&gt;0,COUNT($K$4:K41)+MAX('MI Fittings'!A:A),"")</f>
        <v/>
      </c>
      <c r="B41" s="318"/>
      <c r="C41" s="999" t="s">
        <v>7885</v>
      </c>
      <c r="D41" s="317" t="s">
        <v>7712</v>
      </c>
      <c r="E41" s="295" t="s">
        <v>7494</v>
      </c>
      <c r="F41" s="1114">
        <f>IFERROR(VLOOKUP(D41,'Consolidated Master Sheet'!B:D,3,0),"")</f>
        <v>45.97</v>
      </c>
      <c r="G41" s="152">
        <f t="shared" si="0"/>
        <v>0</v>
      </c>
      <c r="H41" s="1711">
        <f t="shared" si="1"/>
        <v>0</v>
      </c>
      <c r="I41" s="163">
        <f>IFERROR(VLOOKUP(D41,'Consolidated Master Sheet'!B:H,6,0),"")</f>
        <v>2</v>
      </c>
      <c r="J41" s="163">
        <f>IFERROR(VLOOKUP(D41,'Consolidated Master Sheet'!B:H,7,0),"")</f>
        <v>10</v>
      </c>
      <c r="K41" s="138"/>
      <c r="L41" s="1102">
        <f t="shared" si="12"/>
        <v>0</v>
      </c>
    </row>
    <row r="42" spans="1:12" ht="15.75">
      <c r="A42" s="13" t="str">
        <f>IF(K42&gt;0,COUNT($K$4:K42)+MAX('MI Fittings'!A:A),"")</f>
        <v/>
      </c>
      <c r="B42" s="318"/>
      <c r="C42" s="999" t="s">
        <v>7885</v>
      </c>
      <c r="D42" s="317" t="s">
        <v>7713</v>
      </c>
      <c r="E42" s="295" t="s">
        <v>7495</v>
      </c>
      <c r="F42" s="1114">
        <f>IFERROR(VLOOKUP(D42,'Consolidated Master Sheet'!B:D,3,0),"")</f>
        <v>80.989999999999995</v>
      </c>
      <c r="G42" s="152">
        <f t="shared" si="0"/>
        <v>0</v>
      </c>
      <c r="H42" s="1711">
        <f t="shared" si="1"/>
        <v>0</v>
      </c>
      <c r="I42" s="163">
        <f>IFERROR(VLOOKUP(D42,'Consolidated Master Sheet'!B:H,6,0),"")</f>
        <v>1</v>
      </c>
      <c r="J42" s="163">
        <f>IFERROR(VLOOKUP(D42,'Consolidated Master Sheet'!B:H,7,0),"")</f>
        <v>12</v>
      </c>
      <c r="K42" s="138"/>
      <c r="L42" s="1102">
        <f t="shared" si="12"/>
        <v>0</v>
      </c>
    </row>
    <row r="43" spans="1:12" ht="15.75">
      <c r="A43" s="13" t="str">
        <f>IF(K43&gt;0,COUNT($K$4:K43)+MAX('MI Fittings'!A:A),"")</f>
        <v/>
      </c>
      <c r="B43" s="318"/>
      <c r="C43" s="999" t="s">
        <v>7885</v>
      </c>
      <c r="D43" s="317" t="s">
        <v>7714</v>
      </c>
      <c r="E43" s="295" t="s">
        <v>7496</v>
      </c>
      <c r="F43" s="1114">
        <f>IFERROR(VLOOKUP(D43,'Consolidated Master Sheet'!B:D,3,0),"")</f>
        <v>101.6</v>
      </c>
      <c r="G43" s="152">
        <f t="shared" si="0"/>
        <v>0</v>
      </c>
      <c r="H43" s="1711">
        <f t="shared" si="1"/>
        <v>0</v>
      </c>
      <c r="I43" s="163">
        <f>IFERROR(VLOOKUP(D43,'Consolidated Master Sheet'!B:H,6,0),"")</f>
        <v>1</v>
      </c>
      <c r="J43" s="163">
        <f>IFERROR(VLOOKUP(D43,'Consolidated Master Sheet'!B:H,7,0),"")</f>
        <v>8</v>
      </c>
      <c r="K43" s="138"/>
      <c r="L43" s="1102">
        <f t="shared" si="12"/>
        <v>0</v>
      </c>
    </row>
    <row r="44" spans="1:12" ht="15.75">
      <c r="A44" s="13" t="str">
        <f>IF(K44&gt;0,COUNT($K$4:K44)+MAX('MI Fittings'!A:A),"")</f>
        <v/>
      </c>
      <c r="B44" s="318"/>
      <c r="C44" s="999" t="s">
        <v>7885</v>
      </c>
      <c r="D44" s="319" t="s">
        <v>7715</v>
      </c>
      <c r="E44" s="320" t="s">
        <v>7497</v>
      </c>
      <c r="F44" s="1115">
        <f>IFERROR(VLOOKUP(D44,'Consolidated Master Sheet'!B:D,3,0),"")</f>
        <v>144.24</v>
      </c>
      <c r="G44" s="153">
        <f t="shared" si="0"/>
        <v>0</v>
      </c>
      <c r="H44" s="1711">
        <f t="shared" si="1"/>
        <v>0</v>
      </c>
      <c r="I44" s="321">
        <f>IFERROR(VLOOKUP(D44,'Consolidated Master Sheet'!B:H,6,0),"")</f>
        <v>1</v>
      </c>
      <c r="J44" s="321">
        <f>IFERROR(VLOOKUP(D44,'Consolidated Master Sheet'!B:H,7,0),"")</f>
        <v>2</v>
      </c>
      <c r="K44" s="139"/>
      <c r="L44" s="1102">
        <f t="shared" si="12"/>
        <v>0</v>
      </c>
    </row>
    <row r="45" spans="1:12" ht="15.75">
      <c r="A45" s="13" t="str">
        <f>IF(K45&gt;0,COUNT($K$4:K99)+MAX('MI Fittings'!A:A),"")</f>
        <v/>
      </c>
      <c r="B45" s="318"/>
      <c r="C45" s="318"/>
      <c r="D45" s="322" t="s">
        <v>497</v>
      </c>
      <c r="E45" s="323" t="s">
        <v>497</v>
      </c>
      <c r="F45" s="1116" t="str">
        <f>IFERROR(VLOOKUP(D45,'Consolidated Master Sheet'!B:D,3,0),"")</f>
        <v/>
      </c>
      <c r="G45" s="720">
        <f t="shared" si="0"/>
        <v>0</v>
      </c>
      <c r="H45" s="1055">
        <f>IFERROR(ROUND(F45*G45,2),0)</f>
        <v>0</v>
      </c>
      <c r="I45" s="324" t="str">
        <f>IFERROR(VLOOKUP(D45,'Consolidated Master Sheet'!B:H,6,0),"")</f>
        <v/>
      </c>
      <c r="J45" s="324" t="str">
        <f>IFERROR(VLOOKUP(D45,'Consolidated Master Sheet'!B:H,7,0),"")</f>
        <v/>
      </c>
      <c r="K45" s="141"/>
      <c r="L45" s="1122"/>
    </row>
    <row r="46" spans="1:12" ht="15.75">
      <c r="A46" s="13" t="str">
        <f>IF(K46&gt;0,COUNT($K$4:K46)+MAX('MI Fittings'!A:A),"")</f>
        <v/>
      </c>
      <c r="B46" s="318"/>
      <c r="C46" s="999" t="s">
        <v>7885</v>
      </c>
      <c r="D46" s="319" t="s">
        <v>12730</v>
      </c>
      <c r="E46" s="320" t="s">
        <v>12733</v>
      </c>
      <c r="F46" s="1115">
        <f>IFERROR(VLOOKUP(D46,'Consolidated Master Sheet'!B:D,3,0),"")</f>
        <v>215.03</v>
      </c>
      <c r="G46" s="153">
        <f t="shared" si="0"/>
        <v>0</v>
      </c>
      <c r="H46" s="1711">
        <f t="shared" ref="H46" si="15">IFERROR(ROUND(F46*G46,2),0)</f>
        <v>0</v>
      </c>
      <c r="I46" s="321">
        <f>IFERROR(VLOOKUP(D46,'Consolidated Master Sheet'!B:H,6,0),"")</f>
        <v>1</v>
      </c>
      <c r="J46" s="321">
        <f>IFERROR(VLOOKUP(D46,'Consolidated Master Sheet'!B:H,7,0),"")</f>
        <v>8</v>
      </c>
      <c r="K46" s="139"/>
      <c r="L46" s="1102">
        <f t="shared" ref="L46" si="16">IFERROR(K46*H46,0)</f>
        <v>0</v>
      </c>
    </row>
    <row r="47" spans="1:12" ht="15.75">
      <c r="A47" s="13" t="str">
        <f>IF(K47&gt;0,COUNT($K$4:K47)+MAX('MI Fittings'!A:A),"")</f>
        <v/>
      </c>
      <c r="B47" s="318"/>
      <c r="C47" s="999" t="s">
        <v>7885</v>
      </c>
      <c r="D47" s="319" t="s">
        <v>12731</v>
      </c>
      <c r="E47" s="320" t="s">
        <v>12728</v>
      </c>
      <c r="F47" s="1115">
        <f>IFERROR(VLOOKUP(D47,'Consolidated Master Sheet'!B:D,3,0),"")</f>
        <v>303.08999999999997</v>
      </c>
      <c r="G47" s="153">
        <f t="shared" si="0"/>
        <v>0</v>
      </c>
      <c r="H47" s="1711">
        <f t="shared" ref="H47" si="17">IFERROR(ROUND(F47*G47,2),0)</f>
        <v>0</v>
      </c>
      <c r="I47" s="321">
        <f>IFERROR(VLOOKUP(D47,'Consolidated Master Sheet'!B:H,6,0),"")</f>
        <v>1</v>
      </c>
      <c r="J47" s="321">
        <f>IFERROR(VLOOKUP(D47,'Consolidated Master Sheet'!B:H,7,0),"")</f>
        <v>6</v>
      </c>
      <c r="K47" s="139"/>
      <c r="L47" s="1102">
        <f t="shared" ref="L47" si="18">IFERROR(K47*H47,0)</f>
        <v>0</v>
      </c>
    </row>
    <row r="48" spans="1:12" ht="15.75">
      <c r="A48" s="13" t="str">
        <f>IF(K48&gt;0,COUNT($K$4:K48)+MAX('MI Fittings'!A:A),"")</f>
        <v/>
      </c>
      <c r="B48" s="318"/>
      <c r="C48" s="999" t="s">
        <v>7885</v>
      </c>
      <c r="D48" s="319" t="s">
        <v>12732</v>
      </c>
      <c r="E48" s="320" t="s">
        <v>12729</v>
      </c>
      <c r="F48" s="1115">
        <f>IFERROR(VLOOKUP(D48,'Consolidated Master Sheet'!B:D,3,0),"")</f>
        <v>451.37</v>
      </c>
      <c r="G48" s="153">
        <f t="shared" si="0"/>
        <v>0</v>
      </c>
      <c r="H48" s="1711">
        <f t="shared" ref="H48" si="19">IFERROR(ROUND(F48*G48,2),0)</f>
        <v>0</v>
      </c>
      <c r="I48" s="321">
        <f>IFERROR(VLOOKUP(D48,'Consolidated Master Sheet'!B:H,6,0),"")</f>
        <v>1</v>
      </c>
      <c r="J48" s="321">
        <f>IFERROR(VLOOKUP(D48,'Consolidated Master Sheet'!B:H,7,0),"")</f>
        <v>2</v>
      </c>
      <c r="K48" s="139"/>
      <c r="L48" s="1102">
        <f t="shared" ref="L48" si="20">IFERROR(K48*H48,0)</f>
        <v>0</v>
      </c>
    </row>
    <row r="49" spans="1:12" ht="15.75">
      <c r="A49" s="13" t="str">
        <f>IF(K49&gt;0,COUNT($K$4:K49)+MAX('MI Fittings'!A:A),"")</f>
        <v/>
      </c>
      <c r="B49" s="239"/>
      <c r="C49" s="990"/>
      <c r="D49" s="313"/>
      <c r="E49" s="314" t="s">
        <v>5</v>
      </c>
      <c r="F49" s="1056" t="str">
        <f>IFERROR(VLOOKUP(D49,'Consolidated Master Sheet'!B:D,3,0),"")</f>
        <v/>
      </c>
      <c r="G49" s="1459">
        <f t="shared" si="0"/>
        <v>0</v>
      </c>
      <c r="H49" s="1710">
        <f t="shared" si="1"/>
        <v>0</v>
      </c>
      <c r="I49" s="315" t="str">
        <f>IFERROR(VLOOKUP(D49,'Consolidated Master Sheet'!B:H,6,0),"")</f>
        <v/>
      </c>
      <c r="J49" s="315" t="str">
        <f>IFERROR(VLOOKUP(D49,'Consolidated Master Sheet'!B:H,7,0),"")</f>
        <v/>
      </c>
      <c r="K49" s="112"/>
      <c r="L49" s="1121"/>
    </row>
    <row r="50" spans="1:12" ht="15.75">
      <c r="A50" s="13" t="str">
        <f>IF(K50&gt;0,COUNT($K$4:K50)+MAX('MI Fittings'!A:A),"")</f>
        <v/>
      </c>
      <c r="B50" s="318"/>
      <c r="C50" s="999" t="s">
        <v>7885</v>
      </c>
      <c r="D50" s="317" t="s">
        <v>7642</v>
      </c>
      <c r="E50" s="295" t="s">
        <v>7965</v>
      </c>
      <c r="F50" s="1114">
        <f>IFERROR(VLOOKUP(D50,'Consolidated Master Sheet'!B:D,3,0),"")</f>
        <v>26.94</v>
      </c>
      <c r="G50" s="152">
        <f t="shared" si="0"/>
        <v>0</v>
      </c>
      <c r="H50" s="1711">
        <f t="shared" si="1"/>
        <v>0</v>
      </c>
      <c r="I50" s="163">
        <f>IFERROR(VLOOKUP(D50,'Consolidated Master Sheet'!B:H,6,0),"")</f>
        <v>5</v>
      </c>
      <c r="J50" s="163">
        <f>IFERROR(VLOOKUP(D50,'Consolidated Master Sheet'!B:H,7,0),"")</f>
        <v>30</v>
      </c>
      <c r="K50" s="138"/>
      <c r="L50" s="1102">
        <f t="shared" ref="L50:L55" si="21">IFERROR(K50*H50,0)</f>
        <v>0</v>
      </c>
    </row>
    <row r="51" spans="1:12" ht="15.75">
      <c r="A51" s="13" t="str">
        <f>IF(K51&gt;0,COUNT($K$4:K51)+MAX('MI Fittings'!A:A),"")</f>
        <v/>
      </c>
      <c r="B51" s="318"/>
      <c r="C51" s="999" t="s">
        <v>7885</v>
      </c>
      <c r="D51" s="317" t="s">
        <v>7643</v>
      </c>
      <c r="E51" s="295" t="s">
        <v>7966</v>
      </c>
      <c r="F51" s="1114">
        <f>IFERROR(VLOOKUP(D51,'Consolidated Master Sheet'!B:D,3,0),"")</f>
        <v>30.92</v>
      </c>
      <c r="G51" s="152">
        <f t="shared" si="0"/>
        <v>0</v>
      </c>
      <c r="H51" s="1711">
        <f t="shared" si="1"/>
        <v>0</v>
      </c>
      <c r="I51" s="163">
        <f>IFERROR(VLOOKUP(D51,'Consolidated Master Sheet'!B:H,6,0),"")</f>
        <v>5</v>
      </c>
      <c r="J51" s="163">
        <f>IFERROR(VLOOKUP(D51,'Consolidated Master Sheet'!B:H,7,0),"")</f>
        <v>30</v>
      </c>
      <c r="K51" s="138"/>
      <c r="L51" s="1102">
        <f t="shared" si="21"/>
        <v>0</v>
      </c>
    </row>
    <row r="52" spans="1:12" ht="15.75">
      <c r="A52" s="13" t="str">
        <f>IF(K52&gt;0,COUNT($K$4:K52)+MAX('MI Fittings'!A:A),"")</f>
        <v/>
      </c>
      <c r="B52" s="318"/>
      <c r="C52" s="999" t="s">
        <v>7885</v>
      </c>
      <c r="D52" s="317" t="s">
        <v>7644</v>
      </c>
      <c r="E52" s="295" t="s">
        <v>7967</v>
      </c>
      <c r="F52" s="1114">
        <f>IFERROR(VLOOKUP(D52,'Consolidated Master Sheet'!B:D,3,0),"")</f>
        <v>45.7</v>
      </c>
      <c r="G52" s="152">
        <f t="shared" si="0"/>
        <v>0</v>
      </c>
      <c r="H52" s="1711">
        <f t="shared" si="1"/>
        <v>0</v>
      </c>
      <c r="I52" s="163">
        <f>IFERROR(VLOOKUP(D52,'Consolidated Master Sheet'!B:H,6,0),"")</f>
        <v>2</v>
      </c>
      <c r="J52" s="163">
        <f>IFERROR(VLOOKUP(D52,'Consolidated Master Sheet'!B:H,7,0),"")</f>
        <v>20</v>
      </c>
      <c r="K52" s="138"/>
      <c r="L52" s="1102">
        <f t="shared" si="21"/>
        <v>0</v>
      </c>
    </row>
    <row r="53" spans="1:12" ht="15.75">
      <c r="A53" s="13" t="str">
        <f>IF(K53&gt;0,COUNT($K$4:K53)+MAX('MI Fittings'!A:A),"")</f>
        <v/>
      </c>
      <c r="B53" s="318"/>
      <c r="C53" s="999" t="s">
        <v>7885</v>
      </c>
      <c r="D53" s="317" t="s">
        <v>7645</v>
      </c>
      <c r="E53" s="295" t="s">
        <v>7968</v>
      </c>
      <c r="F53" s="1114">
        <f>IFERROR(VLOOKUP(D53,'Consolidated Master Sheet'!B:D,3,0),"")</f>
        <v>58.66</v>
      </c>
      <c r="G53" s="152">
        <f t="shared" si="0"/>
        <v>0</v>
      </c>
      <c r="H53" s="1711">
        <f t="shared" si="1"/>
        <v>0</v>
      </c>
      <c r="I53" s="163">
        <f>IFERROR(VLOOKUP(D53,'Consolidated Master Sheet'!B:H,6,0),"")</f>
        <v>1</v>
      </c>
      <c r="J53" s="163">
        <f>IFERROR(VLOOKUP(D53,'Consolidated Master Sheet'!B:H,7,0),"")</f>
        <v>10</v>
      </c>
      <c r="K53" s="138"/>
      <c r="L53" s="1102">
        <f t="shared" si="21"/>
        <v>0</v>
      </c>
    </row>
    <row r="54" spans="1:12" ht="15.75">
      <c r="A54" s="13" t="str">
        <f>IF(K54&gt;0,COUNT($K$4:K54)+MAX('MI Fittings'!A:A),"")</f>
        <v/>
      </c>
      <c r="B54" s="318"/>
      <c r="C54" s="999" t="s">
        <v>7885</v>
      </c>
      <c r="D54" s="317" t="s">
        <v>7646</v>
      </c>
      <c r="E54" s="295" t="s">
        <v>7969</v>
      </c>
      <c r="F54" s="1114">
        <f>IFERROR(VLOOKUP(D54,'Consolidated Master Sheet'!B:D,3,0),"")</f>
        <v>79.23</v>
      </c>
      <c r="G54" s="152">
        <f t="shared" si="0"/>
        <v>0</v>
      </c>
      <c r="H54" s="1711">
        <f t="shared" si="1"/>
        <v>0</v>
      </c>
      <c r="I54" s="163">
        <f>IFERROR(VLOOKUP(D54,'Consolidated Master Sheet'!B:H,6,0),"")</f>
        <v>1</v>
      </c>
      <c r="J54" s="163">
        <f>IFERROR(VLOOKUP(D54,'Consolidated Master Sheet'!B:H,7,0),"")</f>
        <v>10</v>
      </c>
      <c r="K54" s="138"/>
      <c r="L54" s="1102">
        <f t="shared" si="21"/>
        <v>0</v>
      </c>
    </row>
    <row r="55" spans="1:12" ht="15.75">
      <c r="A55" s="13" t="str">
        <f>IF(K55&gt;0,COUNT($K$4:K55)+MAX('MI Fittings'!A:A),"")</f>
        <v/>
      </c>
      <c r="B55" s="318"/>
      <c r="C55" s="999" t="s">
        <v>7885</v>
      </c>
      <c r="D55" s="319" t="s">
        <v>7647</v>
      </c>
      <c r="E55" s="320" t="s">
        <v>7970</v>
      </c>
      <c r="F55" s="1115">
        <f>IFERROR(VLOOKUP(D55,'Consolidated Master Sheet'!B:D,3,0),"")</f>
        <v>115.09</v>
      </c>
      <c r="G55" s="153">
        <f t="shared" si="0"/>
        <v>0</v>
      </c>
      <c r="H55" s="1711">
        <f t="shared" si="1"/>
        <v>0</v>
      </c>
      <c r="I55" s="321">
        <f>IFERROR(VLOOKUP(D55,'Consolidated Master Sheet'!B:H,6,0),"")</f>
        <v>1</v>
      </c>
      <c r="J55" s="321">
        <f>IFERROR(VLOOKUP(D55,'Consolidated Master Sheet'!B:H,7,0),"")</f>
        <v>6</v>
      </c>
      <c r="K55" s="139"/>
      <c r="L55" s="1102">
        <f t="shared" si="21"/>
        <v>0</v>
      </c>
    </row>
    <row r="56" spans="1:12" ht="15.75">
      <c r="A56" s="13" t="str">
        <f>IF(K56&gt;0,COUNT($K$4:K56)+MAX('MI Fittings'!A:A),"")</f>
        <v/>
      </c>
      <c r="B56" s="318"/>
      <c r="C56" s="318"/>
      <c r="D56" s="322" t="s">
        <v>497</v>
      </c>
      <c r="E56" s="323"/>
      <c r="F56" s="1116" t="str">
        <f>IFERROR(VLOOKUP(D56,'Consolidated Master Sheet'!B:D,3,0),"")</f>
        <v/>
      </c>
      <c r="G56" s="720">
        <f t="shared" si="0"/>
        <v>0</v>
      </c>
      <c r="H56" s="1055">
        <f t="shared" ref="H56:H59" si="22">IFERROR(ROUND(F56*G56,2),0)</f>
        <v>0</v>
      </c>
      <c r="I56" s="324" t="str">
        <f>IFERROR(VLOOKUP(D56,'Consolidated Master Sheet'!B:H,6,0),"")</f>
        <v/>
      </c>
      <c r="J56" s="324" t="str">
        <f>IFERROR(VLOOKUP(D56,'Consolidated Master Sheet'!B:H,7,0),"")</f>
        <v/>
      </c>
      <c r="K56" s="141"/>
      <c r="L56" s="1106"/>
    </row>
    <row r="57" spans="1:12" ht="15.75">
      <c r="A57" s="13" t="str">
        <f>IF(K57&gt;0,COUNT($K$4:K57)+MAX('MI Fittings'!A:A),"")</f>
        <v/>
      </c>
      <c r="B57" s="318"/>
      <c r="C57" s="999" t="s">
        <v>7885</v>
      </c>
      <c r="D57" s="319" t="s">
        <v>12684</v>
      </c>
      <c r="E57" s="320" t="s">
        <v>12687</v>
      </c>
      <c r="F57" s="1115">
        <f>IFERROR(VLOOKUP(D57,'Consolidated Master Sheet'!B:D,3,0),"")</f>
        <v>146.87</v>
      </c>
      <c r="G57" s="153">
        <f t="shared" si="0"/>
        <v>0</v>
      </c>
      <c r="H57" s="1711">
        <f t="shared" si="22"/>
        <v>0</v>
      </c>
      <c r="I57" s="321">
        <f>IFERROR(VLOOKUP(D57,'Consolidated Master Sheet'!B:H,6,0),"")</f>
        <v>1</v>
      </c>
      <c r="J57" s="321">
        <f>IFERROR(VLOOKUP(D57,'Consolidated Master Sheet'!B:H,7,0),"")</f>
        <v>16</v>
      </c>
      <c r="K57" s="139"/>
      <c r="L57" s="1102">
        <f t="shared" ref="L57:L59" si="23">IFERROR(K57*H57,0)</f>
        <v>0</v>
      </c>
    </row>
    <row r="58" spans="1:12" ht="15.75">
      <c r="A58" s="13" t="str">
        <f>IF(K58&gt;0,COUNT($K$4:K58)+MAX('MI Fittings'!A:A),"")</f>
        <v/>
      </c>
      <c r="B58" s="318"/>
      <c r="C58" s="999" t="s">
        <v>7885</v>
      </c>
      <c r="D58" s="319" t="s">
        <v>12685</v>
      </c>
      <c r="E58" s="320" t="s">
        <v>12682</v>
      </c>
      <c r="F58" s="1115">
        <f>IFERROR(VLOOKUP(D58,'Consolidated Master Sheet'!B:D,3,0),"")</f>
        <v>202.39</v>
      </c>
      <c r="G58" s="153">
        <f t="shared" si="0"/>
        <v>0</v>
      </c>
      <c r="H58" s="1711">
        <f t="shared" si="22"/>
        <v>0</v>
      </c>
      <c r="I58" s="321">
        <f>IFERROR(VLOOKUP(D58,'Consolidated Master Sheet'!B:H,6,0),"")</f>
        <v>1</v>
      </c>
      <c r="J58" s="321">
        <f>IFERROR(VLOOKUP(D58,'Consolidated Master Sheet'!B:H,7,0),"")</f>
        <v>8</v>
      </c>
      <c r="K58" s="139"/>
      <c r="L58" s="1102">
        <f t="shared" si="23"/>
        <v>0</v>
      </c>
    </row>
    <row r="59" spans="1:12" ht="15.75">
      <c r="A59" s="13" t="str">
        <f>IF(K59&gt;0,COUNT($K$4:K59)+MAX('MI Fittings'!A:A),"")</f>
        <v/>
      </c>
      <c r="B59" s="318"/>
      <c r="C59" s="999" t="s">
        <v>7885</v>
      </c>
      <c r="D59" s="319" t="s">
        <v>12686</v>
      </c>
      <c r="E59" s="320" t="s">
        <v>12683</v>
      </c>
      <c r="F59" s="1115">
        <f>IFERROR(VLOOKUP(D59,'Consolidated Master Sheet'!B:D,3,0),"")</f>
        <v>294.14</v>
      </c>
      <c r="G59" s="153">
        <f t="shared" si="0"/>
        <v>0</v>
      </c>
      <c r="H59" s="1711">
        <f t="shared" si="22"/>
        <v>0</v>
      </c>
      <c r="I59" s="321">
        <f>IFERROR(VLOOKUP(D59,'Consolidated Master Sheet'!B:H,6,0),"")</f>
        <v>1</v>
      </c>
      <c r="J59" s="321">
        <f>IFERROR(VLOOKUP(D59,'Consolidated Master Sheet'!B:H,7,0),"")</f>
        <v>4</v>
      </c>
      <c r="K59" s="139"/>
      <c r="L59" s="1102">
        <f t="shared" si="23"/>
        <v>0</v>
      </c>
    </row>
    <row r="60" spans="1:12" ht="15.75">
      <c r="A60" s="13" t="str">
        <f>IF(K60&gt;0,COUNT($K$4:K60)+MAX('MI Fittings'!A:A),"")</f>
        <v/>
      </c>
      <c r="B60" s="223"/>
      <c r="C60" s="991"/>
      <c r="D60" s="224" t="s">
        <v>497</v>
      </c>
      <c r="E60" s="225" t="s">
        <v>7804</v>
      </c>
      <c r="F60" s="1053" t="str">
        <f>IFERROR(VLOOKUP(D60,'Consolidated Master Sheet'!B:D,3,0),"")</f>
        <v/>
      </c>
      <c r="G60" s="1457">
        <f t="shared" si="0"/>
        <v>0</v>
      </c>
      <c r="H60" s="1705">
        <f t="shared" si="1"/>
        <v>0</v>
      </c>
      <c r="I60" s="227" t="str">
        <f>IFERROR(VLOOKUP(D60,'Consolidated Master Sheet'!B:H,6,0),"")</f>
        <v/>
      </c>
      <c r="J60" s="227" t="str">
        <f>IFERROR(VLOOKUP(D60,'Consolidated Master Sheet'!B:H,7,0),"")</f>
        <v/>
      </c>
      <c r="K60" s="101"/>
      <c r="L60" s="1101"/>
    </row>
    <row r="61" spans="1:12" ht="15.75">
      <c r="A61" s="13" t="str">
        <f>IF(K61&gt;0,COUNT($K$4:K61)+MAX('MI Fittings'!A:A),"")</f>
        <v/>
      </c>
      <c r="B61" s="318"/>
      <c r="C61" s="999" t="s">
        <v>7885</v>
      </c>
      <c r="D61" s="317" t="s">
        <v>7656</v>
      </c>
      <c r="E61" s="295" t="s">
        <v>7979</v>
      </c>
      <c r="F61" s="1114">
        <f>IFERROR(VLOOKUP(D61,'Consolidated Master Sheet'!B:D,3,0),"")</f>
        <v>32.82</v>
      </c>
      <c r="G61" s="152">
        <f t="shared" si="0"/>
        <v>0</v>
      </c>
      <c r="H61" s="1711">
        <f t="shared" si="1"/>
        <v>0</v>
      </c>
      <c r="I61" s="163">
        <f>IFERROR(VLOOKUP(D61,'Consolidated Master Sheet'!B:H,6,0),"")</f>
        <v>5</v>
      </c>
      <c r="J61" s="163">
        <f>IFERROR(VLOOKUP(D61,'Consolidated Master Sheet'!B:H,7,0),"")</f>
        <v>30</v>
      </c>
      <c r="K61" s="138"/>
      <c r="L61" s="1102">
        <f t="shared" ref="L61:L66" si="24">IFERROR(K61*H61,0)</f>
        <v>0</v>
      </c>
    </row>
    <row r="62" spans="1:12" ht="15.75">
      <c r="A62" s="13" t="str">
        <f>IF(K62&gt;0,COUNT($K$4:K62)+MAX('MI Fittings'!A:A),"")</f>
        <v/>
      </c>
      <c r="B62" s="318"/>
      <c r="C62" s="999" t="s">
        <v>7885</v>
      </c>
      <c r="D62" s="317" t="s">
        <v>7657</v>
      </c>
      <c r="E62" s="295" t="s">
        <v>7980</v>
      </c>
      <c r="F62" s="1114">
        <f>IFERROR(VLOOKUP(D62,'Consolidated Master Sheet'!B:D,3,0),"")</f>
        <v>37.42</v>
      </c>
      <c r="G62" s="152">
        <f t="shared" si="0"/>
        <v>0</v>
      </c>
      <c r="H62" s="1711">
        <f t="shared" si="1"/>
        <v>0</v>
      </c>
      <c r="I62" s="163">
        <f>IFERROR(VLOOKUP(D62,'Consolidated Master Sheet'!B:H,6,0),"")</f>
        <v>5</v>
      </c>
      <c r="J62" s="163">
        <f>IFERROR(VLOOKUP(D62,'Consolidated Master Sheet'!B:H,7,0),"")</f>
        <v>30</v>
      </c>
      <c r="K62" s="138"/>
      <c r="L62" s="1102">
        <f t="shared" si="24"/>
        <v>0</v>
      </c>
    </row>
    <row r="63" spans="1:12" ht="15.75">
      <c r="A63" s="13" t="str">
        <f>IF(K63&gt;0,COUNT($K$4:K63)+MAX('MI Fittings'!A:A),"")</f>
        <v/>
      </c>
      <c r="B63" s="318"/>
      <c r="C63" s="999" t="s">
        <v>7885</v>
      </c>
      <c r="D63" s="317" t="s">
        <v>7658</v>
      </c>
      <c r="E63" s="295" t="s">
        <v>7981</v>
      </c>
      <c r="F63" s="1114">
        <f>IFERROR(VLOOKUP(D63,'Consolidated Master Sheet'!B:D,3,0),"")</f>
        <v>51.69</v>
      </c>
      <c r="G63" s="152">
        <f t="shared" si="0"/>
        <v>0</v>
      </c>
      <c r="H63" s="1711">
        <f t="shared" si="1"/>
        <v>0</v>
      </c>
      <c r="I63" s="163">
        <f>IFERROR(VLOOKUP(D63,'Consolidated Master Sheet'!B:H,6,0),"")</f>
        <v>2</v>
      </c>
      <c r="J63" s="163">
        <f>IFERROR(VLOOKUP(D63,'Consolidated Master Sheet'!B:H,7,0),"")</f>
        <v>20</v>
      </c>
      <c r="K63" s="138"/>
      <c r="L63" s="1102">
        <f t="shared" si="24"/>
        <v>0</v>
      </c>
    </row>
    <row r="64" spans="1:12" ht="15.75">
      <c r="A64" s="13" t="str">
        <f>IF(K64&gt;0,COUNT($K$4:K64)+MAX('MI Fittings'!A:A),"")</f>
        <v/>
      </c>
      <c r="B64" s="318"/>
      <c r="C64" s="999" t="s">
        <v>7885</v>
      </c>
      <c r="D64" s="317" t="s">
        <v>7659</v>
      </c>
      <c r="E64" s="295" t="s">
        <v>7982</v>
      </c>
      <c r="F64" s="1114">
        <f>IFERROR(VLOOKUP(D64,'Consolidated Master Sheet'!B:D,3,0),"")</f>
        <v>66.87</v>
      </c>
      <c r="G64" s="152">
        <f t="shared" si="0"/>
        <v>0</v>
      </c>
      <c r="H64" s="1711">
        <f t="shared" si="1"/>
        <v>0</v>
      </c>
      <c r="I64" s="163">
        <f>IFERROR(VLOOKUP(D64,'Consolidated Master Sheet'!B:H,6,0),"")</f>
        <v>1</v>
      </c>
      <c r="J64" s="163">
        <f>IFERROR(VLOOKUP(D64,'Consolidated Master Sheet'!B:H,7,0),"")</f>
        <v>10</v>
      </c>
      <c r="K64" s="138"/>
      <c r="L64" s="1102">
        <f t="shared" si="24"/>
        <v>0</v>
      </c>
    </row>
    <row r="65" spans="1:12" ht="15.75">
      <c r="A65" s="13" t="str">
        <f>IF(K65&gt;0,COUNT($K$4:K65)+MAX('MI Fittings'!A:A),"")</f>
        <v/>
      </c>
      <c r="B65" s="318"/>
      <c r="C65" s="999" t="s">
        <v>7885</v>
      </c>
      <c r="D65" s="317" t="s">
        <v>7660</v>
      </c>
      <c r="E65" s="295" t="s">
        <v>7983</v>
      </c>
      <c r="F65" s="1114">
        <f>IFERROR(VLOOKUP(D65,'Consolidated Master Sheet'!B:D,3,0),"")</f>
        <v>88.23</v>
      </c>
      <c r="G65" s="152">
        <f t="shared" si="0"/>
        <v>0</v>
      </c>
      <c r="H65" s="1711">
        <f t="shared" si="1"/>
        <v>0</v>
      </c>
      <c r="I65" s="163">
        <f>IFERROR(VLOOKUP(D65,'Consolidated Master Sheet'!B:H,6,0),"")</f>
        <v>1</v>
      </c>
      <c r="J65" s="163">
        <f>IFERROR(VLOOKUP(D65,'Consolidated Master Sheet'!B:H,7,0),"")</f>
        <v>10</v>
      </c>
      <c r="K65" s="138"/>
      <c r="L65" s="1102">
        <f t="shared" si="24"/>
        <v>0</v>
      </c>
    </row>
    <row r="66" spans="1:12" ht="15.75">
      <c r="A66" s="13" t="str">
        <f>IF(K66&gt;0,COUNT($K$4:K66)+MAX('MI Fittings'!A:A),"")</f>
        <v/>
      </c>
      <c r="B66" s="318"/>
      <c r="C66" s="999" t="s">
        <v>7885</v>
      </c>
      <c r="D66" s="319" t="s">
        <v>7661</v>
      </c>
      <c r="E66" s="320" t="s">
        <v>7984</v>
      </c>
      <c r="F66" s="1115">
        <f>IFERROR(VLOOKUP(D66,'Consolidated Master Sheet'!B:D,3,0),"")</f>
        <v>124.71</v>
      </c>
      <c r="G66" s="153">
        <f t="shared" si="0"/>
        <v>0</v>
      </c>
      <c r="H66" s="1711">
        <f t="shared" si="1"/>
        <v>0</v>
      </c>
      <c r="I66" s="321">
        <f>IFERROR(VLOOKUP(D66,'Consolidated Master Sheet'!B:H,6,0),"")</f>
        <v>1</v>
      </c>
      <c r="J66" s="321">
        <f>IFERROR(VLOOKUP(D66,'Consolidated Master Sheet'!B:H,7,0),"")</f>
        <v>6</v>
      </c>
      <c r="K66" s="139"/>
      <c r="L66" s="1102">
        <f t="shared" si="24"/>
        <v>0</v>
      </c>
    </row>
    <row r="67" spans="1:12" ht="15.75">
      <c r="A67" s="13" t="str">
        <f>IF(K67&gt;0,COUNT($K$4:K67)+MAX('MI Fittings'!A:A),"")</f>
        <v/>
      </c>
      <c r="B67" s="318"/>
      <c r="C67" s="318"/>
      <c r="D67" s="322" t="s">
        <v>497</v>
      </c>
      <c r="E67" s="323"/>
      <c r="F67" s="1116" t="str">
        <f>IFERROR(VLOOKUP(D67,'Consolidated Master Sheet'!B:D,3,0),"")</f>
        <v/>
      </c>
      <c r="G67" s="720">
        <f t="shared" si="0"/>
        <v>0</v>
      </c>
      <c r="H67" s="1055">
        <f t="shared" si="1"/>
        <v>0</v>
      </c>
      <c r="I67" s="324" t="str">
        <f>IFERROR(VLOOKUP(D67,'Consolidated Master Sheet'!B:H,6,0),"")</f>
        <v/>
      </c>
      <c r="J67" s="324" t="str">
        <f>IFERROR(VLOOKUP(D67,'Consolidated Master Sheet'!B:H,7,0),"")</f>
        <v/>
      </c>
      <c r="K67" s="141"/>
      <c r="L67" s="1106"/>
    </row>
    <row r="68" spans="1:12" ht="15.75">
      <c r="A68" s="13" t="str">
        <f>IF(K68&gt;0,COUNT($K$4:K68)+MAX('MI Fittings'!A:A),"")</f>
        <v/>
      </c>
      <c r="B68" s="318"/>
      <c r="C68" s="999" t="s">
        <v>7885</v>
      </c>
      <c r="D68" s="319" t="s">
        <v>12749</v>
      </c>
      <c r="E68" s="320" t="s">
        <v>12748</v>
      </c>
      <c r="F68" s="1115">
        <f>IFERROR(VLOOKUP(D68,'Consolidated Master Sheet'!B:D,3,0),"")</f>
        <v>145.76</v>
      </c>
      <c r="G68" s="153">
        <f t="shared" si="0"/>
        <v>0</v>
      </c>
      <c r="H68" s="1711">
        <f t="shared" ref="H68" si="25">IFERROR(ROUND(F68*G68,2),0)</f>
        <v>0</v>
      </c>
      <c r="I68" s="321">
        <f>IFERROR(VLOOKUP(D68,'Consolidated Master Sheet'!B:H,6,0),"")</f>
        <v>1</v>
      </c>
      <c r="J68" s="321">
        <f>IFERROR(VLOOKUP(D68,'Consolidated Master Sheet'!B:H,7,0),"")</f>
        <v>16</v>
      </c>
      <c r="K68" s="139"/>
      <c r="L68" s="1102">
        <f t="shared" ref="L68" si="26">IFERROR(K68*H68,0)</f>
        <v>0</v>
      </c>
    </row>
    <row r="69" spans="1:12" ht="15.75">
      <c r="A69" s="13" t="str">
        <f>IF(K69&gt;0,COUNT($K$4:K69)+MAX('MI Fittings'!A:A),"")</f>
        <v/>
      </c>
      <c r="B69" s="318"/>
      <c r="C69" s="999" t="s">
        <v>7885</v>
      </c>
      <c r="D69" s="319" t="s">
        <v>12750</v>
      </c>
      <c r="E69" s="320" t="s">
        <v>12746</v>
      </c>
      <c r="F69" s="1115">
        <f>IFERROR(VLOOKUP(D69,'Consolidated Master Sheet'!B:D,3,0),"")</f>
        <v>201.91</v>
      </c>
      <c r="G69" s="153">
        <f t="shared" si="0"/>
        <v>0</v>
      </c>
      <c r="H69" s="1711">
        <f t="shared" ref="H69:H70" si="27">IFERROR(ROUND(F69*G69,2),0)</f>
        <v>0</v>
      </c>
      <c r="I69" s="321">
        <f>IFERROR(VLOOKUP(D69,'Consolidated Master Sheet'!B:H,6,0),"")</f>
        <v>1</v>
      </c>
      <c r="J69" s="321">
        <f>IFERROR(VLOOKUP(D69,'Consolidated Master Sheet'!B:H,7,0),"")</f>
        <v>8</v>
      </c>
      <c r="K69" s="139"/>
      <c r="L69" s="1102">
        <f t="shared" ref="L69:L70" si="28">IFERROR(K69*H69,0)</f>
        <v>0</v>
      </c>
    </row>
    <row r="70" spans="1:12" ht="15.75">
      <c r="A70" s="13" t="str">
        <f>IF(K70&gt;0,COUNT($K$4:K70)+MAX('MI Fittings'!A:A),"")</f>
        <v/>
      </c>
      <c r="B70" s="318"/>
      <c r="C70" s="999" t="s">
        <v>7885</v>
      </c>
      <c r="D70" s="319" t="s">
        <v>12751</v>
      </c>
      <c r="E70" s="320" t="s">
        <v>12747</v>
      </c>
      <c r="F70" s="1115">
        <f>IFERROR(VLOOKUP(D70,'Consolidated Master Sheet'!B:D,3,0),"")</f>
        <v>292.62</v>
      </c>
      <c r="G70" s="153">
        <f t="shared" si="0"/>
        <v>0</v>
      </c>
      <c r="H70" s="1711">
        <f t="shared" si="27"/>
        <v>0</v>
      </c>
      <c r="I70" s="321">
        <f>IFERROR(VLOOKUP(D70,'Consolidated Master Sheet'!B:H,6,0),"")</f>
        <v>1</v>
      </c>
      <c r="J70" s="321">
        <f>IFERROR(VLOOKUP(D70,'Consolidated Master Sheet'!B:H,7,0),"")</f>
        <v>4</v>
      </c>
      <c r="K70" s="139"/>
      <c r="L70" s="1102">
        <f t="shared" si="28"/>
        <v>0</v>
      </c>
    </row>
    <row r="71" spans="1:12" ht="15.75">
      <c r="A71" s="13" t="str">
        <f>IF(K71&gt;0,COUNT($K$4:K71)+MAX('MI Fittings'!A:A),"")</f>
        <v/>
      </c>
      <c r="B71" s="239"/>
      <c r="C71" s="991"/>
      <c r="D71" s="313" t="s">
        <v>497</v>
      </c>
      <c r="E71" s="314" t="s">
        <v>7490</v>
      </c>
      <c r="F71" s="1056" t="str">
        <f>IFERROR(VLOOKUP(D71,'Consolidated Master Sheet'!B:D,3,0),"")</f>
        <v/>
      </c>
      <c r="G71" s="1459">
        <f t="shared" ref="G71:G134" si="29">IF(F71=0,"NET",$G$2)</f>
        <v>0</v>
      </c>
      <c r="H71" s="1710">
        <f t="shared" si="1"/>
        <v>0</v>
      </c>
      <c r="I71" s="315" t="str">
        <f>IFERROR(VLOOKUP(D71,'Consolidated Master Sheet'!B:H,6,0),"")</f>
        <v/>
      </c>
      <c r="J71" s="315" t="str">
        <f>IFERROR(VLOOKUP(D71,'Consolidated Master Sheet'!B:H,7,0),"")</f>
        <v/>
      </c>
      <c r="K71" s="112"/>
      <c r="L71" s="1121"/>
    </row>
    <row r="72" spans="1:12" ht="15.75">
      <c r="A72" s="13" t="str">
        <f>IF(K72&gt;0,COUNT($K$4:K72)+MAX('MI Fittings'!A:A),"")</f>
        <v/>
      </c>
      <c r="B72" s="318"/>
      <c r="C72" s="999" t="s">
        <v>7885</v>
      </c>
      <c r="D72" s="317" t="s">
        <v>7698</v>
      </c>
      <c r="E72" s="295" t="s">
        <v>8114</v>
      </c>
      <c r="F72" s="1114">
        <f>IFERROR(VLOOKUP(D72,'Consolidated Master Sheet'!B:D,3,0),"")</f>
        <v>37.42</v>
      </c>
      <c r="G72" s="152">
        <f t="shared" si="29"/>
        <v>0</v>
      </c>
      <c r="H72" s="1711">
        <f t="shared" si="1"/>
        <v>0</v>
      </c>
      <c r="I72" s="163">
        <f>IFERROR(VLOOKUP(D72,'Consolidated Master Sheet'!B:H,6,0),"")</f>
        <v>5</v>
      </c>
      <c r="J72" s="163">
        <f>IFERROR(VLOOKUP(D72,'Consolidated Master Sheet'!B:H,7,0),"")</f>
        <v>40</v>
      </c>
      <c r="K72" s="138"/>
      <c r="L72" s="1102">
        <f t="shared" ref="L72:L77" si="30">IFERROR(K72*H72,0)</f>
        <v>0</v>
      </c>
    </row>
    <row r="73" spans="1:12" ht="15.75">
      <c r="A73" s="13" t="str">
        <f>IF(K73&gt;0,COUNT($K$4:K73)+MAX('MI Fittings'!A:A),"")</f>
        <v/>
      </c>
      <c r="B73" s="318"/>
      <c r="C73" s="999" t="s">
        <v>7885</v>
      </c>
      <c r="D73" s="317" t="s">
        <v>7699</v>
      </c>
      <c r="E73" s="295" t="s">
        <v>8115</v>
      </c>
      <c r="F73" s="1114">
        <f>IFERROR(VLOOKUP(D73,'Consolidated Master Sheet'!B:D,3,0),"")</f>
        <v>40.69</v>
      </c>
      <c r="G73" s="152">
        <f t="shared" si="29"/>
        <v>0</v>
      </c>
      <c r="H73" s="1711">
        <f t="shared" si="1"/>
        <v>0</v>
      </c>
      <c r="I73" s="163">
        <f>IFERROR(VLOOKUP(D73,'Consolidated Master Sheet'!B:H,6,0),"")</f>
        <v>5</v>
      </c>
      <c r="J73" s="163">
        <f>IFERROR(VLOOKUP(D73,'Consolidated Master Sheet'!B:H,7,0),"")</f>
        <v>30</v>
      </c>
      <c r="K73" s="138"/>
      <c r="L73" s="1102">
        <f t="shared" si="30"/>
        <v>0</v>
      </c>
    </row>
    <row r="74" spans="1:12" ht="15.75">
      <c r="A74" s="13" t="str">
        <f>IF(K74&gt;0,COUNT($K$4:K74)+MAX('MI Fittings'!A:A),"")</f>
        <v/>
      </c>
      <c r="B74" s="318"/>
      <c r="C74" s="999" t="s">
        <v>7885</v>
      </c>
      <c r="D74" s="317" t="s">
        <v>7700</v>
      </c>
      <c r="E74" s="295" t="s">
        <v>8116</v>
      </c>
      <c r="F74" s="1114">
        <f>IFERROR(VLOOKUP(D74,'Consolidated Master Sheet'!B:D,3,0),"")</f>
        <v>50.96</v>
      </c>
      <c r="G74" s="152">
        <f t="shared" si="29"/>
        <v>0</v>
      </c>
      <c r="H74" s="1711">
        <f t="shared" si="1"/>
        <v>0</v>
      </c>
      <c r="I74" s="163">
        <f>IFERROR(VLOOKUP(D74,'Consolidated Master Sheet'!B:H,6,0),"")</f>
        <v>2</v>
      </c>
      <c r="J74" s="163">
        <f>IFERROR(VLOOKUP(D74,'Consolidated Master Sheet'!B:H,7,0),"")</f>
        <v>20</v>
      </c>
      <c r="K74" s="138"/>
      <c r="L74" s="1102">
        <f t="shared" si="30"/>
        <v>0</v>
      </c>
    </row>
    <row r="75" spans="1:12" ht="15.75">
      <c r="A75" s="13" t="str">
        <f>IF(K75&gt;0,COUNT($K$4:K75)+MAX('MI Fittings'!A:A),"")</f>
        <v/>
      </c>
      <c r="B75" s="318"/>
      <c r="C75" s="999" t="s">
        <v>7885</v>
      </c>
      <c r="D75" s="317" t="s">
        <v>7701</v>
      </c>
      <c r="E75" s="295" t="s">
        <v>8117</v>
      </c>
      <c r="F75" s="1114">
        <f>IFERROR(VLOOKUP(D75,'Consolidated Master Sheet'!B:D,3,0),"")</f>
        <v>61.56</v>
      </c>
      <c r="G75" s="152">
        <f t="shared" si="29"/>
        <v>0</v>
      </c>
      <c r="H75" s="1711">
        <f t="shared" si="1"/>
        <v>0</v>
      </c>
      <c r="I75" s="163">
        <f>IFERROR(VLOOKUP(D75,'Consolidated Master Sheet'!B:H,6,0),"")</f>
        <v>1</v>
      </c>
      <c r="J75" s="163">
        <f>IFERROR(VLOOKUP(D75,'Consolidated Master Sheet'!B:H,7,0),"")</f>
        <v>15</v>
      </c>
      <c r="K75" s="138"/>
      <c r="L75" s="1102">
        <f t="shared" si="30"/>
        <v>0</v>
      </c>
    </row>
    <row r="76" spans="1:12" ht="15.75">
      <c r="A76" s="13" t="str">
        <f>IF(K76&gt;0,COUNT($K$4:K76)+MAX('MI Fittings'!A:A),"")</f>
        <v/>
      </c>
      <c r="B76" s="318"/>
      <c r="C76" s="999" t="s">
        <v>7885</v>
      </c>
      <c r="D76" s="317" t="s">
        <v>7702</v>
      </c>
      <c r="E76" s="295" t="s">
        <v>8118</v>
      </c>
      <c r="F76" s="1114">
        <f>IFERROR(VLOOKUP(D76,'Consolidated Master Sheet'!B:D,3,0),"")</f>
        <v>72.209999999999994</v>
      </c>
      <c r="G76" s="152">
        <f t="shared" si="29"/>
        <v>0</v>
      </c>
      <c r="H76" s="1711">
        <f t="shared" si="1"/>
        <v>0</v>
      </c>
      <c r="I76" s="163">
        <f>IFERROR(VLOOKUP(D76,'Consolidated Master Sheet'!B:H,6,0),"")</f>
        <v>1</v>
      </c>
      <c r="J76" s="163">
        <f>IFERROR(VLOOKUP(D76,'Consolidated Master Sheet'!B:H,7,0),"")</f>
        <v>10</v>
      </c>
      <c r="K76" s="138"/>
      <c r="L76" s="1102">
        <f t="shared" si="30"/>
        <v>0</v>
      </c>
    </row>
    <row r="77" spans="1:12" ht="15.75">
      <c r="A77" s="13" t="str">
        <f>IF(K77&gt;0,COUNT($K$4:K77)+MAX('MI Fittings'!A:A),"")</f>
        <v/>
      </c>
      <c r="B77" s="318"/>
      <c r="C77" s="999" t="s">
        <v>7885</v>
      </c>
      <c r="D77" s="317" t="s">
        <v>7703</v>
      </c>
      <c r="E77" s="295" t="s">
        <v>8119</v>
      </c>
      <c r="F77" s="1114">
        <f>IFERROR(VLOOKUP(D77,'Consolidated Master Sheet'!B:D,3,0),"")</f>
        <v>109.98</v>
      </c>
      <c r="G77" s="152">
        <f t="shared" si="29"/>
        <v>0</v>
      </c>
      <c r="H77" s="1711">
        <f t="shared" si="1"/>
        <v>0</v>
      </c>
      <c r="I77" s="163">
        <f>IFERROR(VLOOKUP(D77,'Consolidated Master Sheet'!B:H,6,0),"")</f>
        <v>1</v>
      </c>
      <c r="J77" s="163">
        <f>IFERROR(VLOOKUP(D77,'Consolidated Master Sheet'!B:H,7,0),"")</f>
        <v>10</v>
      </c>
      <c r="K77" s="138"/>
      <c r="L77" s="1102">
        <f t="shared" si="30"/>
        <v>0</v>
      </c>
    </row>
    <row r="78" spans="1:12" ht="15.75">
      <c r="A78" s="13" t="str">
        <f>IF(K78&gt;0,COUNT($K$4:K78)+MAX('MI Fittings'!A:A),"")</f>
        <v/>
      </c>
      <c r="B78" s="318"/>
      <c r="C78" s="318"/>
      <c r="D78" s="322" t="s">
        <v>497</v>
      </c>
      <c r="E78" s="323"/>
      <c r="F78" s="1116" t="str">
        <f>IFERROR(VLOOKUP(D78,'Consolidated Master Sheet'!B:D,3,0),"")</f>
        <v/>
      </c>
      <c r="G78" s="720">
        <f t="shared" si="29"/>
        <v>0</v>
      </c>
      <c r="H78" s="1055">
        <f t="shared" si="1"/>
        <v>0</v>
      </c>
      <c r="I78" s="324" t="str">
        <f>IFERROR(VLOOKUP(D78,'Consolidated Master Sheet'!B:H,6,0),"")</f>
        <v/>
      </c>
      <c r="J78" s="324" t="str">
        <f>IFERROR(VLOOKUP(D78,'Consolidated Master Sheet'!B:H,7,0),"")</f>
        <v/>
      </c>
      <c r="K78" s="141"/>
      <c r="L78" s="1106"/>
    </row>
    <row r="79" spans="1:12" ht="15.75">
      <c r="A79" s="13" t="str">
        <f>IF(K79&gt;0,COUNT($K$4:K79)+MAX('MI Fittings'!A:A),"")</f>
        <v/>
      </c>
      <c r="B79" s="318"/>
      <c r="C79" s="999" t="s">
        <v>7885</v>
      </c>
      <c r="D79" s="317" t="s">
        <v>12743</v>
      </c>
      <c r="E79" s="295" t="s">
        <v>12742</v>
      </c>
      <c r="F79" s="1114">
        <f>IFERROR(VLOOKUP(D79,'Consolidated Master Sheet'!B:D,3,0),"")</f>
        <v>268.42</v>
      </c>
      <c r="G79" s="152">
        <f t="shared" si="29"/>
        <v>0</v>
      </c>
      <c r="H79" s="1711">
        <f t="shared" ref="H79" si="31">IFERROR(ROUND(F79*G79,2),0)</f>
        <v>0</v>
      </c>
      <c r="I79" s="163">
        <f>IFERROR(VLOOKUP(D79,'Consolidated Master Sheet'!B:H,6,0),"")</f>
        <v>1</v>
      </c>
      <c r="J79" s="163">
        <f>IFERROR(VLOOKUP(D79,'Consolidated Master Sheet'!B:H,7,0),"")</f>
        <v>16</v>
      </c>
      <c r="K79" s="138"/>
      <c r="L79" s="1102">
        <f t="shared" ref="L79" si="32">IFERROR(K79*H79,0)</f>
        <v>0</v>
      </c>
    </row>
    <row r="80" spans="1:12" ht="15.75">
      <c r="A80" s="13" t="str">
        <f>IF(K80&gt;0,COUNT($K$4:K80)+MAX('MI Fittings'!A:A),"")</f>
        <v/>
      </c>
      <c r="B80" s="318"/>
      <c r="C80" s="999" t="s">
        <v>7885</v>
      </c>
      <c r="D80" s="317" t="s">
        <v>12744</v>
      </c>
      <c r="E80" s="295" t="s">
        <v>12740</v>
      </c>
      <c r="F80" s="1114">
        <f>IFERROR(VLOOKUP(D80,'Consolidated Master Sheet'!B:D,3,0),"")</f>
        <v>344.82</v>
      </c>
      <c r="G80" s="152">
        <f t="shared" si="29"/>
        <v>0</v>
      </c>
      <c r="H80" s="1711">
        <f t="shared" ref="H80" si="33">IFERROR(ROUND(F80*G80,2),0)</f>
        <v>0</v>
      </c>
      <c r="I80" s="163">
        <f>IFERROR(VLOOKUP(D80,'Consolidated Master Sheet'!B:H,6,0),"")</f>
        <v>1</v>
      </c>
      <c r="J80" s="163">
        <f>IFERROR(VLOOKUP(D80,'Consolidated Master Sheet'!B:H,7,0),"")</f>
        <v>8</v>
      </c>
      <c r="K80" s="138"/>
      <c r="L80" s="1102">
        <f t="shared" ref="L80" si="34">IFERROR(K80*H80,0)</f>
        <v>0</v>
      </c>
    </row>
    <row r="81" spans="1:12" ht="15.75">
      <c r="A81" s="13" t="str">
        <f>IF(K81&gt;0,COUNT($K$4:K81)+MAX('MI Fittings'!A:A),"")</f>
        <v/>
      </c>
      <c r="B81" s="318"/>
      <c r="C81" s="999" t="s">
        <v>7885</v>
      </c>
      <c r="D81" s="317" t="s">
        <v>12745</v>
      </c>
      <c r="E81" s="295" t="s">
        <v>12741</v>
      </c>
      <c r="F81" s="1114">
        <f>IFERROR(VLOOKUP(D81,'Consolidated Master Sheet'!B:D,3,0),"")</f>
        <v>412.96</v>
      </c>
      <c r="G81" s="152">
        <f t="shared" si="29"/>
        <v>0</v>
      </c>
      <c r="H81" s="1711">
        <f t="shared" ref="H81" si="35">IFERROR(ROUND(F81*G81,2),0)</f>
        <v>0</v>
      </c>
      <c r="I81" s="163">
        <f>IFERROR(VLOOKUP(D81,'Consolidated Master Sheet'!B:H,6,0),"")</f>
        <v>1</v>
      </c>
      <c r="J81" s="163">
        <f>IFERROR(VLOOKUP(D81,'Consolidated Master Sheet'!B:H,7,0),"")</f>
        <v>4</v>
      </c>
      <c r="K81" s="138"/>
      <c r="L81" s="1102">
        <f t="shared" ref="L81" si="36">IFERROR(K81*H81,0)</f>
        <v>0</v>
      </c>
    </row>
    <row r="82" spans="1:12" ht="15.75">
      <c r="A82" s="13" t="str">
        <f>IF(K82&gt;0,COUNT($K$4:K82)+MAX('MI Fittings'!A:A),"")</f>
        <v/>
      </c>
      <c r="B82" s="239"/>
      <c r="C82" s="991"/>
      <c r="D82" s="313" t="s">
        <v>497</v>
      </c>
      <c r="E82" s="314" t="s">
        <v>7489</v>
      </c>
      <c r="F82" s="1056" t="str">
        <f>IFERROR(VLOOKUP(D82,'Consolidated Master Sheet'!B:D,3,0),"")</f>
        <v/>
      </c>
      <c r="G82" s="1459">
        <f t="shared" si="29"/>
        <v>0</v>
      </c>
      <c r="H82" s="1710">
        <f t="shared" si="1"/>
        <v>0</v>
      </c>
      <c r="I82" s="315" t="str">
        <f>IFERROR(VLOOKUP(D82,'Consolidated Master Sheet'!B:H,6,0),"")</f>
        <v/>
      </c>
      <c r="J82" s="315" t="str">
        <f>IFERROR(VLOOKUP(D82,'Consolidated Master Sheet'!B:H,7,0),"")</f>
        <v/>
      </c>
      <c r="K82" s="112"/>
      <c r="L82" s="1121"/>
    </row>
    <row r="83" spans="1:12" ht="15.75">
      <c r="A83" s="13" t="str">
        <f>IF(K83&gt;0,COUNT($K$4:K83)+MAX('MI Fittings'!A:A),"")</f>
        <v/>
      </c>
      <c r="B83" s="318"/>
      <c r="C83" s="999" t="s">
        <v>7885</v>
      </c>
      <c r="D83" s="317" t="s">
        <v>7678</v>
      </c>
      <c r="E83" s="295" t="s">
        <v>8094</v>
      </c>
      <c r="F83" s="1114">
        <f>IFERROR(VLOOKUP(D83,'Consolidated Master Sheet'!B:D,3,0),"")</f>
        <v>33.57</v>
      </c>
      <c r="G83" s="152">
        <f t="shared" si="29"/>
        <v>0</v>
      </c>
      <c r="H83" s="1711">
        <f t="shared" si="1"/>
        <v>0</v>
      </c>
      <c r="I83" s="163">
        <f>IFERROR(VLOOKUP(D83,'Consolidated Master Sheet'!B:H,6,0),"")</f>
        <v>5</v>
      </c>
      <c r="J83" s="163">
        <f>IFERROR(VLOOKUP(D83,'Consolidated Master Sheet'!B:H,7,0),"")</f>
        <v>40</v>
      </c>
      <c r="K83" s="138"/>
      <c r="L83" s="1102">
        <f t="shared" ref="L83:L88" si="37">IFERROR(K83*H83,0)</f>
        <v>0</v>
      </c>
    </row>
    <row r="84" spans="1:12" ht="15.75">
      <c r="A84" s="13" t="str">
        <f>IF(K84&gt;0,COUNT($K$4:K84)+MAX('MI Fittings'!A:A),"")</f>
        <v/>
      </c>
      <c r="B84" s="318"/>
      <c r="C84" s="999" t="s">
        <v>7885</v>
      </c>
      <c r="D84" s="317" t="s">
        <v>7679</v>
      </c>
      <c r="E84" s="295" t="s">
        <v>8095</v>
      </c>
      <c r="F84" s="1114">
        <f>IFERROR(VLOOKUP(D84,'Consolidated Master Sheet'!B:D,3,0),"")</f>
        <v>38.42</v>
      </c>
      <c r="G84" s="152">
        <f t="shared" si="29"/>
        <v>0</v>
      </c>
      <c r="H84" s="1711">
        <f t="shared" si="1"/>
        <v>0</v>
      </c>
      <c r="I84" s="163">
        <f>IFERROR(VLOOKUP(D84,'Consolidated Master Sheet'!B:H,6,0),"")</f>
        <v>5</v>
      </c>
      <c r="J84" s="163">
        <f>IFERROR(VLOOKUP(D84,'Consolidated Master Sheet'!B:H,7,0),"")</f>
        <v>30</v>
      </c>
      <c r="K84" s="138"/>
      <c r="L84" s="1102">
        <f t="shared" si="37"/>
        <v>0</v>
      </c>
    </row>
    <row r="85" spans="1:12" ht="15.75">
      <c r="A85" s="13" t="str">
        <f>IF(K85&gt;0,COUNT($K$4:K85)+MAX('MI Fittings'!A:A),"")</f>
        <v/>
      </c>
      <c r="B85" s="318"/>
      <c r="C85" s="999" t="s">
        <v>7885</v>
      </c>
      <c r="D85" s="317" t="s">
        <v>7680</v>
      </c>
      <c r="E85" s="295" t="s">
        <v>8096</v>
      </c>
      <c r="F85" s="1114">
        <f>IFERROR(VLOOKUP(D85,'Consolidated Master Sheet'!B:D,3,0),"")</f>
        <v>50.56</v>
      </c>
      <c r="G85" s="152">
        <f t="shared" si="29"/>
        <v>0</v>
      </c>
      <c r="H85" s="1711">
        <f t="shared" si="1"/>
        <v>0</v>
      </c>
      <c r="I85" s="163">
        <f>IFERROR(VLOOKUP(D85,'Consolidated Master Sheet'!B:H,6,0),"")</f>
        <v>2</v>
      </c>
      <c r="J85" s="163">
        <f>IFERROR(VLOOKUP(D85,'Consolidated Master Sheet'!B:H,7,0),"")</f>
        <v>20</v>
      </c>
      <c r="K85" s="138"/>
      <c r="L85" s="1102">
        <f t="shared" si="37"/>
        <v>0</v>
      </c>
    </row>
    <row r="86" spans="1:12" ht="15.75">
      <c r="A86" s="13" t="str">
        <f>IF(K86&gt;0,COUNT($K$4:K86)+MAX('MI Fittings'!A:A),"")</f>
        <v/>
      </c>
      <c r="B86" s="318"/>
      <c r="C86" s="999" t="s">
        <v>7885</v>
      </c>
      <c r="D86" s="317" t="s">
        <v>7681</v>
      </c>
      <c r="E86" s="295" t="s">
        <v>8097</v>
      </c>
      <c r="F86" s="1114">
        <f>IFERROR(VLOOKUP(D86,'Consolidated Master Sheet'!B:D,3,0),"")</f>
        <v>60.81</v>
      </c>
      <c r="G86" s="152">
        <f t="shared" si="29"/>
        <v>0</v>
      </c>
      <c r="H86" s="1711">
        <f t="shared" si="1"/>
        <v>0</v>
      </c>
      <c r="I86" s="163">
        <f>IFERROR(VLOOKUP(D86,'Consolidated Master Sheet'!B:H,6,0),"")</f>
        <v>2</v>
      </c>
      <c r="J86" s="163">
        <f>IFERROR(VLOOKUP(D86,'Consolidated Master Sheet'!B:H,7,0),"")</f>
        <v>10</v>
      </c>
      <c r="K86" s="138"/>
      <c r="L86" s="1102">
        <f t="shared" si="37"/>
        <v>0</v>
      </c>
    </row>
    <row r="87" spans="1:12" ht="15.75">
      <c r="A87" s="13" t="str">
        <f>IF(K87&gt;0,COUNT($K$4:K87)+MAX('MI Fittings'!A:A),"")</f>
        <v/>
      </c>
      <c r="B87" s="318"/>
      <c r="C87" s="999" t="s">
        <v>7885</v>
      </c>
      <c r="D87" s="317" t="s">
        <v>7682</v>
      </c>
      <c r="E87" s="295" t="s">
        <v>8098</v>
      </c>
      <c r="F87" s="1114">
        <f>IFERROR(VLOOKUP(D87,'Consolidated Master Sheet'!B:D,3,0),"")</f>
        <v>70.239999999999995</v>
      </c>
      <c r="G87" s="152">
        <f t="shared" si="29"/>
        <v>0</v>
      </c>
      <c r="H87" s="1711">
        <f t="shared" si="1"/>
        <v>0</v>
      </c>
      <c r="I87" s="163">
        <f>IFERROR(VLOOKUP(D87,'Consolidated Master Sheet'!B:H,6,0),"")</f>
        <v>1</v>
      </c>
      <c r="J87" s="163">
        <f>IFERROR(VLOOKUP(D87,'Consolidated Master Sheet'!B:H,7,0),"")</f>
        <v>10</v>
      </c>
      <c r="K87" s="138"/>
      <c r="L87" s="1102">
        <f t="shared" si="37"/>
        <v>0</v>
      </c>
    </row>
    <row r="88" spans="1:12" ht="15.75">
      <c r="A88" s="13" t="str">
        <f>IF(K88&gt;0,COUNT($K$4:K88)+MAX('MI Fittings'!A:A),"")</f>
        <v/>
      </c>
      <c r="B88" s="318"/>
      <c r="C88" s="999" t="s">
        <v>7885</v>
      </c>
      <c r="D88" s="319" t="s">
        <v>7683</v>
      </c>
      <c r="E88" s="320" t="s">
        <v>8099</v>
      </c>
      <c r="F88" s="1115">
        <f>IFERROR(VLOOKUP(D88,'Consolidated Master Sheet'!B:D,3,0),"")</f>
        <v>105.2</v>
      </c>
      <c r="G88" s="153">
        <f t="shared" si="29"/>
        <v>0</v>
      </c>
      <c r="H88" s="1711">
        <f t="shared" si="1"/>
        <v>0</v>
      </c>
      <c r="I88" s="321">
        <f>IFERROR(VLOOKUP(D88,'Consolidated Master Sheet'!B:H,6,0),"")</f>
        <v>1</v>
      </c>
      <c r="J88" s="321">
        <f>IFERROR(VLOOKUP(D88,'Consolidated Master Sheet'!B:H,7,0),"")</f>
        <v>10</v>
      </c>
      <c r="K88" s="139"/>
      <c r="L88" s="1102">
        <f t="shared" si="37"/>
        <v>0</v>
      </c>
    </row>
    <row r="89" spans="1:12" ht="15.75">
      <c r="A89" s="13" t="str">
        <f>IF(K89&gt;0,COUNT($K$4:K89)+MAX('MI Fittings'!A:A),"")</f>
        <v/>
      </c>
      <c r="B89" s="318"/>
      <c r="C89" s="318"/>
      <c r="D89" s="322" t="s">
        <v>497</v>
      </c>
      <c r="E89" s="323"/>
      <c r="F89" s="1116" t="str">
        <f>IFERROR(VLOOKUP(D89,'Consolidated Master Sheet'!B:D,3,0),"")</f>
        <v/>
      </c>
      <c r="G89" s="720">
        <f t="shared" si="29"/>
        <v>0</v>
      </c>
      <c r="H89" s="1055">
        <f t="shared" ref="H89:H93" si="38">IFERROR(ROUND(F89*G89,2),0)</f>
        <v>0</v>
      </c>
      <c r="I89" s="324" t="str">
        <f>IFERROR(VLOOKUP(D89,'Consolidated Master Sheet'!B:H,6,0),"")</f>
        <v/>
      </c>
      <c r="J89" s="324" t="str">
        <f>IFERROR(VLOOKUP(D89,'Consolidated Master Sheet'!B:H,7,0),"")</f>
        <v/>
      </c>
      <c r="K89" s="141"/>
      <c r="L89" s="1106"/>
    </row>
    <row r="90" spans="1:12" ht="15.75">
      <c r="A90" s="13" t="str">
        <f>IF(K90&gt;0,COUNT($K$4:K90)+MAX('MI Fittings'!A:A),"")</f>
        <v/>
      </c>
      <c r="B90" s="318"/>
      <c r="C90" s="999" t="s">
        <v>7885</v>
      </c>
      <c r="D90" s="317" t="s">
        <v>12716</v>
      </c>
      <c r="E90" s="295" t="s">
        <v>12719</v>
      </c>
      <c r="F90" s="1114">
        <f>IFERROR(VLOOKUP(D90,'Consolidated Master Sheet'!B:D,3,0),"")</f>
        <v>254.67</v>
      </c>
      <c r="G90" s="152">
        <f t="shared" si="29"/>
        <v>0</v>
      </c>
      <c r="H90" s="1711">
        <f t="shared" si="38"/>
        <v>0</v>
      </c>
      <c r="I90" s="163">
        <f>IFERROR(VLOOKUP(D90,'Consolidated Master Sheet'!B:H,6,0),"")</f>
        <v>1</v>
      </c>
      <c r="J90" s="163">
        <f>IFERROR(VLOOKUP(D90,'Consolidated Master Sheet'!B:H,7,0),"")</f>
        <v>18</v>
      </c>
      <c r="K90" s="138"/>
      <c r="L90" s="1102">
        <f t="shared" ref="L90" si="39">IFERROR(K90*H90,0)</f>
        <v>0</v>
      </c>
    </row>
    <row r="91" spans="1:12" ht="15.75">
      <c r="A91" s="13" t="str">
        <f>IF(K91&gt;0,COUNT($K$4:K91)+MAX('MI Fittings'!A:A),"")</f>
        <v/>
      </c>
      <c r="B91" s="318"/>
      <c r="C91" s="999" t="s">
        <v>7885</v>
      </c>
      <c r="D91" s="317" t="s">
        <v>12717</v>
      </c>
      <c r="E91" s="295" t="s">
        <v>12720</v>
      </c>
      <c r="F91" s="1114">
        <f>IFERROR(VLOOKUP(D91,'Consolidated Master Sheet'!B:D,3,0),"")</f>
        <v>307.8</v>
      </c>
      <c r="G91" s="152">
        <f t="shared" si="29"/>
        <v>0</v>
      </c>
      <c r="H91" s="1711">
        <f t="shared" ref="H91" si="40">IFERROR(ROUND(F91*G91,2),0)</f>
        <v>0</v>
      </c>
      <c r="I91" s="163">
        <f>IFERROR(VLOOKUP(D91,'Consolidated Master Sheet'!B:H,6,0),"")</f>
        <v>1</v>
      </c>
      <c r="J91" s="163">
        <f>IFERROR(VLOOKUP(D91,'Consolidated Master Sheet'!B:H,7,0),"")</f>
        <v>12</v>
      </c>
      <c r="K91" s="138"/>
      <c r="L91" s="1102">
        <f t="shared" ref="L91" si="41">IFERROR(K91*H91,0)</f>
        <v>0</v>
      </c>
    </row>
    <row r="92" spans="1:12" ht="15.75">
      <c r="A92" s="13" t="str">
        <f>IF(K92&gt;0,COUNT($K$4:K92)+MAX('MI Fittings'!A:A),"")</f>
        <v/>
      </c>
      <c r="B92" s="318"/>
      <c r="C92" s="999" t="s">
        <v>7885</v>
      </c>
      <c r="D92" s="317" t="s">
        <v>12718</v>
      </c>
      <c r="E92" s="295" t="s">
        <v>12721</v>
      </c>
      <c r="F92" s="1114">
        <f>IFERROR(VLOOKUP(D92,'Consolidated Master Sheet'!B:D,3,0),"")</f>
        <v>425.16</v>
      </c>
      <c r="G92" s="152">
        <f t="shared" si="29"/>
        <v>0</v>
      </c>
      <c r="H92" s="1711">
        <f t="shared" ref="H92" si="42">IFERROR(ROUND(F92*G92,2),0)</f>
        <v>0</v>
      </c>
      <c r="I92" s="163">
        <f>IFERROR(VLOOKUP(D92,'Consolidated Master Sheet'!B:H,6,0),"")</f>
        <v>1</v>
      </c>
      <c r="J92" s="163">
        <f>IFERROR(VLOOKUP(D92,'Consolidated Master Sheet'!B:H,7,0),"")</f>
        <v>4</v>
      </c>
      <c r="K92" s="138"/>
      <c r="L92" s="1102">
        <f t="shared" ref="L92" si="43">IFERROR(K92*H92,0)</f>
        <v>0</v>
      </c>
    </row>
    <row r="93" spans="1:12" ht="15.75">
      <c r="A93" s="13" t="str">
        <f>IF(K93&gt;0,COUNT($K$4:K93)+MAX('MI Fittings'!A:A),"")</f>
        <v/>
      </c>
      <c r="B93" s="318"/>
      <c r="C93" s="318"/>
      <c r="D93" s="322" t="s">
        <v>497</v>
      </c>
      <c r="E93" s="323"/>
      <c r="F93" s="1116" t="str">
        <f>IFERROR(VLOOKUP(D93,'Consolidated Master Sheet'!B:D,3,0),"")</f>
        <v/>
      </c>
      <c r="G93" s="720">
        <f t="shared" si="29"/>
        <v>0</v>
      </c>
      <c r="H93" s="1055">
        <f t="shared" si="38"/>
        <v>0</v>
      </c>
      <c r="I93" s="324" t="str">
        <f>IFERROR(VLOOKUP(D93,'Consolidated Master Sheet'!B:H,6,0),"")</f>
        <v/>
      </c>
      <c r="J93" s="324" t="str">
        <f>IFERROR(VLOOKUP(D93,'Consolidated Master Sheet'!B:H,7,0),"")</f>
        <v/>
      </c>
      <c r="K93" s="141"/>
      <c r="L93" s="1106"/>
    </row>
    <row r="94" spans="1:12" ht="15.75">
      <c r="A94" s="13" t="str">
        <f>IF(K94&gt;0,COUNT($K$4:K94)+MAX('MI Fittings'!A:A),"")</f>
        <v/>
      </c>
      <c r="B94" s="318"/>
      <c r="C94" s="999" t="s">
        <v>7885</v>
      </c>
      <c r="D94" s="317" t="s">
        <v>7684</v>
      </c>
      <c r="E94" s="295" t="s">
        <v>8100</v>
      </c>
      <c r="F94" s="1114">
        <f>IFERROR(VLOOKUP(D94,'Consolidated Master Sheet'!B:D,3,0),"")</f>
        <v>47.64</v>
      </c>
      <c r="G94" s="152">
        <f t="shared" si="29"/>
        <v>0</v>
      </c>
      <c r="H94" s="1711">
        <f t="shared" ref="H94" si="44">IFERROR(ROUND(F94*G94,2),0)</f>
        <v>0</v>
      </c>
      <c r="I94" s="163">
        <f>IFERROR(VLOOKUP(D94,'Consolidated Master Sheet'!B:H,6,0),"")</f>
        <v>5</v>
      </c>
      <c r="J94" s="163">
        <f>IFERROR(VLOOKUP(D94,'Consolidated Master Sheet'!B:H,7,0),"")</f>
        <v>30</v>
      </c>
      <c r="K94" s="138"/>
      <c r="L94" s="1102">
        <f t="shared" ref="L94" si="45">IFERROR(K94*H94,0)</f>
        <v>0</v>
      </c>
    </row>
    <row r="95" spans="1:12" ht="15.75">
      <c r="A95" s="13" t="str">
        <f>IF(K95&gt;0,COUNT($K$4:K95)+MAX('MI Fittings'!A:A),"")</f>
        <v/>
      </c>
      <c r="B95" s="318"/>
      <c r="C95" s="318"/>
      <c r="D95" s="322" t="s">
        <v>497</v>
      </c>
      <c r="E95" s="323"/>
      <c r="F95" s="1116" t="str">
        <f>IFERROR(VLOOKUP(D95,'Consolidated Master Sheet'!B:D,3,0),"")</f>
        <v/>
      </c>
      <c r="G95" s="720">
        <f t="shared" si="29"/>
        <v>0</v>
      </c>
      <c r="H95" s="1055">
        <f t="shared" si="1"/>
        <v>0</v>
      </c>
      <c r="I95" s="324" t="str">
        <f>IFERROR(VLOOKUP(D95,'Consolidated Master Sheet'!B:H,6,0),"")</f>
        <v/>
      </c>
      <c r="J95" s="324" t="str">
        <f>IFERROR(VLOOKUP(D95,'Consolidated Master Sheet'!B:H,7,0),"")</f>
        <v/>
      </c>
      <c r="K95" s="141"/>
      <c r="L95" s="1106"/>
    </row>
    <row r="96" spans="1:12" ht="15.75">
      <c r="A96" s="13" t="str">
        <f>IF(K96&gt;0,COUNT($K$4:K96)+MAX('MI Fittings'!A:A),"")</f>
        <v/>
      </c>
      <c r="B96" s="318"/>
      <c r="C96" s="999" t="s">
        <v>7885</v>
      </c>
      <c r="D96" s="325" t="s">
        <v>7685</v>
      </c>
      <c r="E96" s="326" t="s">
        <v>8101</v>
      </c>
      <c r="F96" s="1118">
        <f>IFERROR(VLOOKUP(D96,'Consolidated Master Sheet'!B:D,3,0),"")</f>
        <v>61.66</v>
      </c>
      <c r="G96" s="151">
        <f t="shared" si="29"/>
        <v>0</v>
      </c>
      <c r="H96" s="1711">
        <f t="shared" si="1"/>
        <v>0</v>
      </c>
      <c r="I96" s="327">
        <f>IFERROR(VLOOKUP(D96,'Consolidated Master Sheet'!B:H,6,0),"")</f>
        <v>2</v>
      </c>
      <c r="J96" s="327">
        <f>IFERROR(VLOOKUP(D96,'Consolidated Master Sheet'!B:H,7,0),"")</f>
        <v>20</v>
      </c>
      <c r="K96" s="140"/>
      <c r="L96" s="1102">
        <f>IFERROR(K96*H96,0)</f>
        <v>0</v>
      </c>
    </row>
    <row r="97" spans="1:12" ht="15.75">
      <c r="A97" s="13" t="str">
        <f>IF(K97&gt;0,COUNT($K$4:K97)+MAX('MI Fittings'!A:A),"")</f>
        <v/>
      </c>
      <c r="B97" s="318"/>
      <c r="C97" s="999" t="s">
        <v>7885</v>
      </c>
      <c r="D97" s="319" t="s">
        <v>7686</v>
      </c>
      <c r="E97" s="320" t="s">
        <v>8102</v>
      </c>
      <c r="F97" s="1115">
        <f>IFERROR(VLOOKUP(D97,'Consolidated Master Sheet'!B:D,3,0),"")</f>
        <v>58.8</v>
      </c>
      <c r="G97" s="153">
        <f t="shared" si="29"/>
        <v>0</v>
      </c>
      <c r="H97" s="1711">
        <f t="shared" si="1"/>
        <v>0</v>
      </c>
      <c r="I97" s="321">
        <f>IFERROR(VLOOKUP(D97,'Consolidated Master Sheet'!B:H,6,0),"")</f>
        <v>5</v>
      </c>
      <c r="J97" s="321">
        <f>IFERROR(VLOOKUP(D97,'Consolidated Master Sheet'!B:H,7,0),"")</f>
        <v>30</v>
      </c>
      <c r="K97" s="139"/>
      <c r="L97" s="1103">
        <f>IFERROR(K97*H97,0)</f>
        <v>0</v>
      </c>
    </row>
    <row r="98" spans="1:12" ht="15.75">
      <c r="A98" s="13" t="str">
        <f>IF(K98&gt;0,COUNT($K$4:K98)+MAX('MI Fittings'!A:A),"")</f>
        <v/>
      </c>
      <c r="B98" s="318"/>
      <c r="C98" s="318"/>
      <c r="D98" s="322" t="s">
        <v>497</v>
      </c>
      <c r="E98" s="323"/>
      <c r="F98" s="1116" t="str">
        <f>IFERROR(VLOOKUP(D98,'Consolidated Master Sheet'!B:D,3,0),"")</f>
        <v/>
      </c>
      <c r="G98" s="720">
        <f t="shared" si="29"/>
        <v>0</v>
      </c>
      <c r="H98" s="1055">
        <f t="shared" si="1"/>
        <v>0</v>
      </c>
      <c r="I98" s="324" t="str">
        <f>IFERROR(VLOOKUP(D98,'Consolidated Master Sheet'!B:H,6,0),"")</f>
        <v/>
      </c>
      <c r="J98" s="324" t="str">
        <f>IFERROR(VLOOKUP(D98,'Consolidated Master Sheet'!B:H,7,0),"")</f>
        <v/>
      </c>
      <c r="K98" s="141"/>
      <c r="L98" s="1106"/>
    </row>
    <row r="99" spans="1:12" ht="15.75">
      <c r="A99" s="13" t="str">
        <f>IF(K99&gt;0,COUNT($K$4:K99)+MAX('MI Fittings'!A:A),"")</f>
        <v/>
      </c>
      <c r="B99" s="318"/>
      <c r="C99" s="999" t="s">
        <v>7885</v>
      </c>
      <c r="D99" s="325" t="s">
        <v>7687</v>
      </c>
      <c r="E99" s="326" t="s">
        <v>8103</v>
      </c>
      <c r="F99" s="1118">
        <f>IFERROR(VLOOKUP(D99,'Consolidated Master Sheet'!B:D,3,0),"")</f>
        <v>73.650000000000006</v>
      </c>
      <c r="G99" s="151">
        <f t="shared" si="29"/>
        <v>0</v>
      </c>
      <c r="H99" s="1711">
        <f t="shared" si="1"/>
        <v>0</v>
      </c>
      <c r="I99" s="327">
        <f>IFERROR(VLOOKUP(D99,'Consolidated Master Sheet'!B:H,6,0),"")</f>
        <v>1</v>
      </c>
      <c r="J99" s="327">
        <f>IFERROR(VLOOKUP(D99,'Consolidated Master Sheet'!B:H,7,0),"")</f>
        <v>10</v>
      </c>
      <c r="K99" s="140"/>
      <c r="L99" s="1102">
        <f>IFERROR(K99*H99,0)</f>
        <v>0</v>
      </c>
    </row>
    <row r="100" spans="1:12" ht="15.75">
      <c r="A100" s="13" t="str">
        <f>IF(K100&gt;0,COUNT($K$4:K100)+MAX('MI Fittings'!A:A),"")</f>
        <v/>
      </c>
      <c r="B100" s="318"/>
      <c r="C100" s="999" t="s">
        <v>7885</v>
      </c>
      <c r="D100" s="317" t="s">
        <v>7688</v>
      </c>
      <c r="E100" s="295" t="s">
        <v>8104</v>
      </c>
      <c r="F100" s="1114">
        <f>IFERROR(VLOOKUP(D100,'Consolidated Master Sheet'!B:D,3,0),"")</f>
        <v>74.95</v>
      </c>
      <c r="G100" s="152">
        <f t="shared" si="29"/>
        <v>0</v>
      </c>
      <c r="H100" s="1711">
        <f t="shared" si="1"/>
        <v>0</v>
      </c>
      <c r="I100" s="163">
        <f>IFERROR(VLOOKUP(D100,'Consolidated Master Sheet'!B:H,6,0),"")</f>
        <v>1</v>
      </c>
      <c r="J100" s="163">
        <f>IFERROR(VLOOKUP(D100,'Consolidated Master Sheet'!B:H,7,0),"")</f>
        <v>10</v>
      </c>
      <c r="K100" s="138"/>
      <c r="L100" s="1102">
        <f>IFERROR(K100*H100,0)</f>
        <v>0</v>
      </c>
    </row>
    <row r="101" spans="1:12" ht="15.75">
      <c r="A101" s="13" t="str">
        <f>IF(K101&gt;0,COUNT($K$4:K101)+MAX('MI Fittings'!A:A),"")</f>
        <v/>
      </c>
      <c r="B101" s="318"/>
      <c r="C101" s="999" t="s">
        <v>7885</v>
      </c>
      <c r="D101" s="319" t="s">
        <v>7689</v>
      </c>
      <c r="E101" s="320" t="s">
        <v>8105</v>
      </c>
      <c r="F101" s="1115">
        <f>IFERROR(VLOOKUP(D101,'Consolidated Master Sheet'!B:D,3,0),"")</f>
        <v>75.37</v>
      </c>
      <c r="G101" s="153">
        <f t="shared" si="29"/>
        <v>0</v>
      </c>
      <c r="H101" s="1711">
        <f t="shared" si="1"/>
        <v>0</v>
      </c>
      <c r="I101" s="321">
        <f>IFERROR(VLOOKUP(D101,'Consolidated Master Sheet'!B:H,6,0),"")</f>
        <v>1</v>
      </c>
      <c r="J101" s="321">
        <f>IFERROR(VLOOKUP(D101,'Consolidated Master Sheet'!B:H,7,0),"")</f>
        <v>10</v>
      </c>
      <c r="K101" s="139"/>
      <c r="L101" s="1103">
        <f>IFERROR(K101*H101,0)</f>
        <v>0</v>
      </c>
    </row>
    <row r="102" spans="1:12" ht="15.75">
      <c r="A102" s="13" t="str">
        <f>IF(K102&gt;0,COUNT($K$4:K102)+MAX('MI Fittings'!A:A),"")</f>
        <v/>
      </c>
      <c r="B102" s="318"/>
      <c r="C102" s="318"/>
      <c r="D102" s="322" t="s">
        <v>497</v>
      </c>
      <c r="E102" s="323"/>
      <c r="F102" s="1116" t="str">
        <f>IFERROR(VLOOKUP(D102,'Consolidated Master Sheet'!B:D,3,0),"")</f>
        <v/>
      </c>
      <c r="G102" s="720">
        <f t="shared" si="29"/>
        <v>0</v>
      </c>
      <c r="H102" s="1055">
        <f t="shared" si="1"/>
        <v>0</v>
      </c>
      <c r="I102" s="324" t="str">
        <f>IFERROR(VLOOKUP(D102,'Consolidated Master Sheet'!B:H,6,0),"")</f>
        <v/>
      </c>
      <c r="J102" s="324" t="str">
        <f>IFERROR(VLOOKUP(D102,'Consolidated Master Sheet'!B:H,7,0),"")</f>
        <v/>
      </c>
      <c r="K102" s="141"/>
      <c r="L102" s="1106"/>
    </row>
    <row r="103" spans="1:12" ht="15.75">
      <c r="A103" s="13" t="str">
        <f>IF(K103&gt;0,COUNT($K$4:K103)+MAX('MI Fittings'!A:A),"")</f>
        <v/>
      </c>
      <c r="B103" s="318"/>
      <c r="C103" s="999" t="s">
        <v>7885</v>
      </c>
      <c r="D103" s="325" t="s">
        <v>7690</v>
      </c>
      <c r="E103" s="326" t="s">
        <v>8106</v>
      </c>
      <c r="F103" s="1118">
        <f>IFERROR(VLOOKUP(D103,'Consolidated Master Sheet'!B:D,3,0),"")</f>
        <v>78.040000000000006</v>
      </c>
      <c r="G103" s="151">
        <f t="shared" si="29"/>
        <v>0</v>
      </c>
      <c r="H103" s="1711">
        <f t="shared" ref="H103:H190" si="46">IFERROR(ROUND(F103*G103,2),0)</f>
        <v>0</v>
      </c>
      <c r="I103" s="327">
        <f>IFERROR(VLOOKUP(D103,'Consolidated Master Sheet'!B:H,6,0),"")</f>
        <v>1</v>
      </c>
      <c r="J103" s="327">
        <f>IFERROR(VLOOKUP(D103,'Consolidated Master Sheet'!B:H,7,0),"")</f>
        <v>10</v>
      </c>
      <c r="K103" s="140"/>
      <c r="L103" s="1102">
        <f>IFERROR(K103*H103,0)</f>
        <v>0</v>
      </c>
    </row>
    <row r="104" spans="1:12" ht="15.75">
      <c r="A104" s="13" t="str">
        <f>IF(K104&gt;0,COUNT($K$4:K104)+MAX('MI Fittings'!A:A),"")</f>
        <v/>
      </c>
      <c r="B104" s="318"/>
      <c r="C104" s="999" t="s">
        <v>7885</v>
      </c>
      <c r="D104" s="317" t="s">
        <v>7691</v>
      </c>
      <c r="E104" s="295" t="s">
        <v>8107</v>
      </c>
      <c r="F104" s="1114">
        <f>IFERROR(VLOOKUP(D104,'Consolidated Master Sheet'!B:D,3,0),"")</f>
        <v>81.400000000000006</v>
      </c>
      <c r="G104" s="152">
        <f t="shared" si="29"/>
        <v>0</v>
      </c>
      <c r="H104" s="1711">
        <f t="shared" si="46"/>
        <v>0</v>
      </c>
      <c r="I104" s="163">
        <f>IFERROR(VLOOKUP(D104,'Consolidated Master Sheet'!B:H,6,0),"")</f>
        <v>1</v>
      </c>
      <c r="J104" s="163">
        <f>IFERROR(VLOOKUP(D104,'Consolidated Master Sheet'!B:H,7,0),"")</f>
        <v>10</v>
      </c>
      <c r="K104" s="138"/>
      <c r="L104" s="1102">
        <f>IFERROR(K104*H104,0)</f>
        <v>0</v>
      </c>
    </row>
    <row r="105" spans="1:12" ht="15.75">
      <c r="A105" s="13" t="str">
        <f>IF(K105&gt;0,COUNT($K$4:K105)+MAX('MI Fittings'!A:A),"")</f>
        <v/>
      </c>
      <c r="B105" s="318"/>
      <c r="C105" s="999" t="s">
        <v>7885</v>
      </c>
      <c r="D105" s="317" t="s">
        <v>7692</v>
      </c>
      <c r="E105" s="295" t="s">
        <v>8108</v>
      </c>
      <c r="F105" s="1114">
        <f>IFERROR(VLOOKUP(D105,'Consolidated Master Sheet'!B:D,3,0),"")</f>
        <v>79.78</v>
      </c>
      <c r="G105" s="152">
        <f t="shared" si="29"/>
        <v>0</v>
      </c>
      <c r="H105" s="1711">
        <f t="shared" si="46"/>
        <v>0</v>
      </c>
      <c r="I105" s="163">
        <f>IFERROR(VLOOKUP(D105,'Consolidated Master Sheet'!B:H,6,0),"")</f>
        <v>1</v>
      </c>
      <c r="J105" s="163">
        <f>IFERROR(VLOOKUP(D105,'Consolidated Master Sheet'!B:H,7,0),"")</f>
        <v>10</v>
      </c>
      <c r="K105" s="138"/>
      <c r="L105" s="1102">
        <f>IFERROR(K105*H105,0)</f>
        <v>0</v>
      </c>
    </row>
    <row r="106" spans="1:12" ht="15.75">
      <c r="A106" s="13" t="str">
        <f>IF(K106&gt;0,COUNT($K$4:K106)+MAX('MI Fittings'!A:A),"")</f>
        <v/>
      </c>
      <c r="B106" s="318"/>
      <c r="C106" s="999" t="s">
        <v>7885</v>
      </c>
      <c r="D106" s="319" t="s">
        <v>7693</v>
      </c>
      <c r="E106" s="320" t="s">
        <v>8109</v>
      </c>
      <c r="F106" s="1115">
        <f>IFERROR(VLOOKUP(D106,'Consolidated Master Sheet'!B:D,3,0),"")</f>
        <v>83.52</v>
      </c>
      <c r="G106" s="153">
        <f t="shared" si="29"/>
        <v>0</v>
      </c>
      <c r="H106" s="1711">
        <f t="shared" si="46"/>
        <v>0</v>
      </c>
      <c r="I106" s="321">
        <f>IFERROR(VLOOKUP(D106,'Consolidated Master Sheet'!B:H,6,0),"")</f>
        <v>1</v>
      </c>
      <c r="J106" s="321">
        <f>IFERROR(VLOOKUP(D106,'Consolidated Master Sheet'!B:H,7,0),"")</f>
        <v>10</v>
      </c>
      <c r="K106" s="139"/>
      <c r="L106" s="1103">
        <f>IFERROR(K106*H106,0)</f>
        <v>0</v>
      </c>
    </row>
    <row r="107" spans="1:12" ht="15.75">
      <c r="A107" s="13" t="str">
        <f>IF(K107&gt;0,COUNT($K$4:K107)+MAX('MI Fittings'!A:A),"")</f>
        <v/>
      </c>
      <c r="B107" s="318"/>
      <c r="C107" s="318"/>
      <c r="D107" s="322" t="s">
        <v>497</v>
      </c>
      <c r="E107" s="323"/>
      <c r="F107" s="1116" t="str">
        <f>IFERROR(VLOOKUP(D107,'Consolidated Master Sheet'!B:D,3,0),"")</f>
        <v/>
      </c>
      <c r="G107" s="720">
        <f t="shared" si="29"/>
        <v>0</v>
      </c>
      <c r="H107" s="1055">
        <f t="shared" si="46"/>
        <v>0</v>
      </c>
      <c r="I107" s="324" t="str">
        <f>IFERROR(VLOOKUP(D107,'Consolidated Master Sheet'!B:H,6,0),"")</f>
        <v/>
      </c>
      <c r="J107" s="324" t="str">
        <f>IFERROR(VLOOKUP(D107,'Consolidated Master Sheet'!B:H,7,0),"")</f>
        <v/>
      </c>
      <c r="K107" s="141"/>
      <c r="L107" s="1106"/>
    </row>
    <row r="108" spans="1:12" ht="15.75">
      <c r="A108" s="13" t="str">
        <f>IF(K108&gt;0,COUNT($K$4:K108)+MAX('MI Fittings'!A:A),"")</f>
        <v/>
      </c>
      <c r="B108" s="318"/>
      <c r="C108" s="999" t="s">
        <v>7885</v>
      </c>
      <c r="D108" s="325" t="s">
        <v>7694</v>
      </c>
      <c r="E108" s="326" t="s">
        <v>8110</v>
      </c>
      <c r="F108" s="1118">
        <f>IFERROR(VLOOKUP(D108,'Consolidated Master Sheet'!B:D,3,0),"")</f>
        <v>107.75</v>
      </c>
      <c r="G108" s="151">
        <f t="shared" si="29"/>
        <v>0</v>
      </c>
      <c r="H108" s="1711">
        <f t="shared" si="46"/>
        <v>0</v>
      </c>
      <c r="I108" s="327">
        <f>IFERROR(VLOOKUP(D108,'Consolidated Master Sheet'!B:H,6,0),"")</f>
        <v>1</v>
      </c>
      <c r="J108" s="327">
        <f>IFERROR(VLOOKUP(D108,'Consolidated Master Sheet'!B:H,7,0),"")</f>
        <v>10</v>
      </c>
      <c r="K108" s="140"/>
      <c r="L108" s="1102">
        <f>IFERROR(K108*H108,0)</f>
        <v>0</v>
      </c>
    </row>
    <row r="109" spans="1:12" ht="15.75">
      <c r="A109" s="13" t="str">
        <f>IF(K109&gt;0,COUNT($K$4:K109)+MAX('MI Fittings'!A:A),"")</f>
        <v/>
      </c>
      <c r="B109" s="318"/>
      <c r="C109" s="999" t="s">
        <v>7885</v>
      </c>
      <c r="D109" s="317" t="s">
        <v>7695</v>
      </c>
      <c r="E109" s="295" t="s">
        <v>8111</v>
      </c>
      <c r="F109" s="1114">
        <f>IFERROR(VLOOKUP(D109,'Consolidated Master Sheet'!B:D,3,0),"")</f>
        <v>114.77</v>
      </c>
      <c r="G109" s="152">
        <f t="shared" si="29"/>
        <v>0</v>
      </c>
      <c r="H109" s="1711">
        <f t="shared" si="46"/>
        <v>0</v>
      </c>
      <c r="I109" s="163">
        <f>IFERROR(VLOOKUP(D109,'Consolidated Master Sheet'!B:H,6,0),"")</f>
        <v>1</v>
      </c>
      <c r="J109" s="163">
        <f>IFERROR(VLOOKUP(D109,'Consolidated Master Sheet'!B:H,7,0),"")</f>
        <v>10</v>
      </c>
      <c r="K109" s="138"/>
      <c r="L109" s="1102">
        <f>IFERROR(K109*H109,0)</f>
        <v>0</v>
      </c>
    </row>
    <row r="110" spans="1:12" ht="15.75">
      <c r="A110" s="13" t="str">
        <f>IF(K110&gt;0,COUNT($K$4:K110)+MAX('MI Fittings'!A:A),"")</f>
        <v/>
      </c>
      <c r="B110" s="318"/>
      <c r="C110" s="999" t="s">
        <v>7885</v>
      </c>
      <c r="D110" s="317" t="s">
        <v>7696</v>
      </c>
      <c r="E110" s="295" t="s">
        <v>8112</v>
      </c>
      <c r="F110" s="1114">
        <f>IFERROR(VLOOKUP(D110,'Consolidated Master Sheet'!B:D,3,0),"")</f>
        <v>116.93</v>
      </c>
      <c r="G110" s="152">
        <f t="shared" si="29"/>
        <v>0</v>
      </c>
      <c r="H110" s="1711">
        <f t="shared" si="46"/>
        <v>0</v>
      </c>
      <c r="I110" s="163">
        <f>IFERROR(VLOOKUP(D110,'Consolidated Master Sheet'!B:H,6,0),"")</f>
        <v>1</v>
      </c>
      <c r="J110" s="163">
        <f>IFERROR(VLOOKUP(D110,'Consolidated Master Sheet'!B:H,7,0),"")</f>
        <v>10</v>
      </c>
      <c r="K110" s="138"/>
      <c r="L110" s="1102">
        <f>IFERROR(K110*H110,0)</f>
        <v>0</v>
      </c>
    </row>
    <row r="111" spans="1:12" ht="15.75">
      <c r="A111" s="13" t="str">
        <f>IF(K111&gt;0,COUNT($K$4:K111)+MAX('MI Fittings'!A:A),"")</f>
        <v/>
      </c>
      <c r="B111" s="318"/>
      <c r="C111" s="999" t="s">
        <v>7885</v>
      </c>
      <c r="D111" s="317" t="s">
        <v>7697</v>
      </c>
      <c r="E111" s="295" t="s">
        <v>8113</v>
      </c>
      <c r="F111" s="1114">
        <f>IFERROR(VLOOKUP(D111,'Consolidated Master Sheet'!B:D,3,0),"")</f>
        <v>114.24</v>
      </c>
      <c r="G111" s="152">
        <f t="shared" si="29"/>
        <v>0</v>
      </c>
      <c r="H111" s="1711">
        <f t="shared" si="46"/>
        <v>0</v>
      </c>
      <c r="I111" s="163">
        <f>IFERROR(VLOOKUP(D111,'Consolidated Master Sheet'!B:H,6,0),"")</f>
        <v>1</v>
      </c>
      <c r="J111" s="163">
        <f>IFERROR(VLOOKUP(D111,'Consolidated Master Sheet'!B:H,7,0),"")</f>
        <v>10</v>
      </c>
      <c r="K111" s="138"/>
      <c r="L111" s="1102">
        <f>IFERROR(K111*H111,0)</f>
        <v>0</v>
      </c>
    </row>
    <row r="112" spans="1:12" ht="15.75">
      <c r="A112" s="13" t="str">
        <f>IF(K112&gt;0,COUNT($K$4:K112)+MAX('MI Fittings'!A:A),"")</f>
        <v/>
      </c>
      <c r="B112" s="318"/>
      <c r="C112" s="999" t="s">
        <v>7885</v>
      </c>
      <c r="D112" s="317" t="s">
        <v>12714</v>
      </c>
      <c r="E112" s="295" t="s">
        <v>12715</v>
      </c>
      <c r="F112" s="1114">
        <f>IFERROR(VLOOKUP(D112,'Consolidated Master Sheet'!B:D,3,0),"")</f>
        <v>112.34</v>
      </c>
      <c r="G112" s="152">
        <f t="shared" si="29"/>
        <v>0</v>
      </c>
      <c r="H112" s="1711">
        <f t="shared" ref="H112" si="47">IFERROR(ROUND(F112*G112,2),0)</f>
        <v>0</v>
      </c>
      <c r="I112" s="163">
        <f>IFERROR(VLOOKUP(D112,'Consolidated Master Sheet'!B:H,6,0),"")</f>
        <v>0</v>
      </c>
      <c r="J112" s="163">
        <f>IFERROR(VLOOKUP(D112,'Consolidated Master Sheet'!B:H,7,0),"")</f>
        <v>0</v>
      </c>
      <c r="K112" s="138"/>
      <c r="L112" s="1102">
        <f>IFERROR(K112*H112,0)</f>
        <v>0</v>
      </c>
    </row>
    <row r="113" spans="1:12" ht="15.75">
      <c r="A113" s="13" t="str">
        <f>IF(K113&gt;0,COUNT($K$4:K113)+MAX('MI Fittings'!A:A),"")</f>
        <v/>
      </c>
      <c r="B113" s="239"/>
      <c r="C113" s="991"/>
      <c r="D113" s="313" t="s">
        <v>497</v>
      </c>
      <c r="E113" s="314" t="s">
        <v>4480</v>
      </c>
      <c r="F113" s="1056" t="str">
        <f>IFERROR(VLOOKUP(D113,'Consolidated Master Sheet'!B:D,3,0),"")</f>
        <v/>
      </c>
      <c r="G113" s="1459">
        <f t="shared" si="29"/>
        <v>0</v>
      </c>
      <c r="H113" s="1710">
        <f t="shared" si="46"/>
        <v>0</v>
      </c>
      <c r="I113" s="315" t="str">
        <f>IFERROR(VLOOKUP(D113,'Consolidated Master Sheet'!B:H,6,0),"")</f>
        <v/>
      </c>
      <c r="J113" s="315" t="str">
        <f>IFERROR(VLOOKUP(D113,'Consolidated Master Sheet'!B:H,7,0),"")</f>
        <v/>
      </c>
      <c r="K113" s="112"/>
      <c r="L113" s="1121"/>
    </row>
    <row r="114" spans="1:12" ht="15.75">
      <c r="A114" s="13" t="str">
        <f>IF(K114&gt;0,COUNT($K$4:K114)+MAX('MI Fittings'!A:A),"")</f>
        <v/>
      </c>
      <c r="B114" s="318"/>
      <c r="C114" s="999" t="s">
        <v>7885</v>
      </c>
      <c r="D114" s="317" t="s">
        <v>7728</v>
      </c>
      <c r="E114" s="295" t="s">
        <v>8013</v>
      </c>
      <c r="F114" s="1114">
        <f>IFERROR(VLOOKUP(D114,'Consolidated Master Sheet'!B:D,3,0),"")</f>
        <v>47.77</v>
      </c>
      <c r="G114" s="152">
        <f t="shared" si="29"/>
        <v>0</v>
      </c>
      <c r="H114" s="1711">
        <f t="shared" si="46"/>
        <v>0</v>
      </c>
      <c r="I114" s="163">
        <f>IFERROR(VLOOKUP(D114,'Consolidated Master Sheet'!B:H,6,0),"")</f>
        <v>5</v>
      </c>
      <c r="J114" s="163">
        <f>IFERROR(VLOOKUP(D114,'Consolidated Master Sheet'!B:H,7,0),"")</f>
        <v>15</v>
      </c>
      <c r="K114" s="138"/>
      <c r="L114" s="1102">
        <f t="shared" ref="L114:L119" si="48">IFERROR(K114*H114,0)</f>
        <v>0</v>
      </c>
    </row>
    <row r="115" spans="1:12" ht="15.75">
      <c r="A115" s="13" t="str">
        <f>IF(K115&gt;0,COUNT($K$4:K115)+MAX('MI Fittings'!A:A),"")</f>
        <v/>
      </c>
      <c r="B115" s="318"/>
      <c r="C115" s="999" t="s">
        <v>7885</v>
      </c>
      <c r="D115" s="317" t="s">
        <v>7729</v>
      </c>
      <c r="E115" s="295" t="s">
        <v>8014</v>
      </c>
      <c r="F115" s="1114">
        <f>IFERROR(VLOOKUP(D115,'Consolidated Master Sheet'!B:D,3,0),"")</f>
        <v>52.69</v>
      </c>
      <c r="G115" s="152">
        <f t="shared" si="29"/>
        <v>0</v>
      </c>
      <c r="H115" s="1711">
        <f t="shared" si="46"/>
        <v>0</v>
      </c>
      <c r="I115" s="163">
        <f>IFERROR(VLOOKUP(D115,'Consolidated Master Sheet'!B:H,6,0),"")</f>
        <v>5</v>
      </c>
      <c r="J115" s="163">
        <f>IFERROR(VLOOKUP(D115,'Consolidated Master Sheet'!B:H,7,0),"")</f>
        <v>15</v>
      </c>
      <c r="K115" s="138"/>
      <c r="L115" s="1102">
        <f t="shared" si="48"/>
        <v>0</v>
      </c>
    </row>
    <row r="116" spans="1:12" ht="15.75">
      <c r="A116" s="13" t="str">
        <f>IF(K116&gt;0,COUNT($K$4:K116)+MAX('MI Fittings'!A:A),"")</f>
        <v/>
      </c>
      <c r="B116" s="318"/>
      <c r="C116" s="999" t="s">
        <v>7885</v>
      </c>
      <c r="D116" s="317" t="s">
        <v>7730</v>
      </c>
      <c r="E116" s="295" t="s">
        <v>8015</v>
      </c>
      <c r="F116" s="1114">
        <f>IFERROR(VLOOKUP(D116,'Consolidated Master Sheet'!B:D,3,0),"")</f>
        <v>62.53</v>
      </c>
      <c r="G116" s="152">
        <f t="shared" si="29"/>
        <v>0</v>
      </c>
      <c r="H116" s="1711">
        <f t="shared" si="46"/>
        <v>0</v>
      </c>
      <c r="I116" s="163">
        <f>IFERROR(VLOOKUP(D116,'Consolidated Master Sheet'!B:H,6,0),"")</f>
        <v>2</v>
      </c>
      <c r="J116" s="163">
        <f>IFERROR(VLOOKUP(D116,'Consolidated Master Sheet'!B:H,7,0),"")</f>
        <v>10</v>
      </c>
      <c r="K116" s="138"/>
      <c r="L116" s="1102">
        <f t="shared" si="48"/>
        <v>0</v>
      </c>
    </row>
    <row r="117" spans="1:12" ht="15.75">
      <c r="A117" s="13" t="str">
        <f>IF(K117&gt;0,COUNT($K$4:K117)+MAX('MI Fittings'!A:A),"")</f>
        <v/>
      </c>
      <c r="B117" s="318"/>
      <c r="C117" s="999" t="s">
        <v>7885</v>
      </c>
      <c r="D117" s="317" t="s">
        <v>7731</v>
      </c>
      <c r="E117" s="295" t="s">
        <v>8016</v>
      </c>
      <c r="F117" s="1114">
        <f>IFERROR(VLOOKUP(D117,'Consolidated Master Sheet'!B:D,3,0),"")</f>
        <v>107.34</v>
      </c>
      <c r="G117" s="152">
        <f t="shared" si="29"/>
        <v>0</v>
      </c>
      <c r="H117" s="1711">
        <f t="shared" si="46"/>
        <v>0</v>
      </c>
      <c r="I117" s="163">
        <f>IFERROR(VLOOKUP(D117,'Consolidated Master Sheet'!B:H,6,0),"")</f>
        <v>1</v>
      </c>
      <c r="J117" s="163">
        <f>IFERROR(VLOOKUP(D117,'Consolidated Master Sheet'!B:H,7,0),"")</f>
        <v>4</v>
      </c>
      <c r="K117" s="138"/>
      <c r="L117" s="1102">
        <f t="shared" si="48"/>
        <v>0</v>
      </c>
    </row>
    <row r="118" spans="1:12" ht="15.75">
      <c r="A118" s="13" t="str">
        <f>IF(K118&gt;0,COUNT($K$4:K118)+MAX('MI Fittings'!A:A),"")</f>
        <v/>
      </c>
      <c r="B118" s="318"/>
      <c r="C118" s="999" t="s">
        <v>7885</v>
      </c>
      <c r="D118" s="317" t="s">
        <v>7732</v>
      </c>
      <c r="E118" s="295" t="s">
        <v>8017</v>
      </c>
      <c r="F118" s="1114">
        <f>IFERROR(VLOOKUP(D118,'Consolidated Master Sheet'!B:D,3,0),"")</f>
        <v>126.28</v>
      </c>
      <c r="G118" s="152">
        <f t="shared" si="29"/>
        <v>0</v>
      </c>
      <c r="H118" s="1711">
        <f t="shared" si="46"/>
        <v>0</v>
      </c>
      <c r="I118" s="163">
        <f>IFERROR(VLOOKUP(D118,'Consolidated Master Sheet'!B:H,6,0),"")</f>
        <v>1</v>
      </c>
      <c r="J118" s="163">
        <f>IFERROR(VLOOKUP(D118,'Consolidated Master Sheet'!B:H,7,0),"")</f>
        <v>2</v>
      </c>
      <c r="K118" s="138"/>
      <c r="L118" s="1102">
        <f t="shared" si="48"/>
        <v>0</v>
      </c>
    </row>
    <row r="119" spans="1:12" ht="15.75">
      <c r="A119" s="13" t="str">
        <f>IF(K119&gt;0,COUNT($K$4:K119)+MAX('MI Fittings'!A:A),"")</f>
        <v/>
      </c>
      <c r="B119" s="318"/>
      <c r="C119" s="999" t="s">
        <v>7885</v>
      </c>
      <c r="D119" s="317" t="s">
        <v>7733</v>
      </c>
      <c r="E119" s="295" t="s">
        <v>8018</v>
      </c>
      <c r="F119" s="1114">
        <f>IFERROR(VLOOKUP(D119,'Consolidated Master Sheet'!B:D,3,0),"")</f>
        <v>204.7</v>
      </c>
      <c r="G119" s="152">
        <f t="shared" si="29"/>
        <v>0</v>
      </c>
      <c r="H119" s="1711">
        <f t="shared" si="46"/>
        <v>0</v>
      </c>
      <c r="I119" s="163">
        <f>IFERROR(VLOOKUP(D119,'Consolidated Master Sheet'!B:H,6,0),"")</f>
        <v>1</v>
      </c>
      <c r="J119" s="163">
        <f>IFERROR(VLOOKUP(D119,'Consolidated Master Sheet'!B:H,7,0),"")</f>
        <v>2</v>
      </c>
      <c r="K119" s="138"/>
      <c r="L119" s="1102">
        <f t="shared" si="48"/>
        <v>0</v>
      </c>
    </row>
    <row r="120" spans="1:12" ht="15.75">
      <c r="A120" s="13" t="str">
        <f>IF(K120&gt;0,COUNT($K$4:K120)+MAX('MI Fittings'!A:A),"")</f>
        <v/>
      </c>
      <c r="B120" s="318"/>
      <c r="C120" s="318"/>
      <c r="D120" s="322" t="s">
        <v>497</v>
      </c>
      <c r="E120" s="323"/>
      <c r="F120" s="1116" t="str">
        <f>IFERROR(VLOOKUP(D120,'Consolidated Master Sheet'!B:D,3,0),"")</f>
        <v/>
      </c>
      <c r="G120" s="720">
        <f t="shared" si="29"/>
        <v>0</v>
      </c>
      <c r="H120" s="1055">
        <f t="shared" ref="H120:H121" si="49">IFERROR(ROUND(F120*G120,2),0)</f>
        <v>0</v>
      </c>
      <c r="I120" s="324" t="str">
        <f>IFERROR(VLOOKUP(D120,'Consolidated Master Sheet'!B:H,6,0),"")</f>
        <v/>
      </c>
      <c r="J120" s="324" t="str">
        <f>IFERROR(VLOOKUP(D120,'Consolidated Master Sheet'!B:H,7,0),"")</f>
        <v/>
      </c>
      <c r="K120" s="141"/>
      <c r="L120" s="1106"/>
    </row>
    <row r="121" spans="1:12" ht="15.75">
      <c r="A121" s="13" t="str">
        <f>IF(K121&gt;0,COUNT($K$4:K121)+MAX('MI Fittings'!A:A),"")</f>
        <v/>
      </c>
      <c r="B121" s="318"/>
      <c r="C121" s="999" t="s">
        <v>7885</v>
      </c>
      <c r="D121" s="317" t="s">
        <v>12755</v>
      </c>
      <c r="E121" s="295" t="s">
        <v>12754</v>
      </c>
      <c r="F121" s="1114">
        <f>IFERROR(VLOOKUP(D121,'Consolidated Master Sheet'!B:D,3,0),"")</f>
        <v>317.05</v>
      </c>
      <c r="G121" s="152">
        <f t="shared" si="29"/>
        <v>0</v>
      </c>
      <c r="H121" s="1711">
        <f t="shared" si="49"/>
        <v>0</v>
      </c>
      <c r="I121" s="163">
        <f>IFERROR(VLOOKUP(D121,'Consolidated Master Sheet'!B:H,6,0),"")</f>
        <v>1</v>
      </c>
      <c r="J121" s="163">
        <f>IFERROR(VLOOKUP(D121,'Consolidated Master Sheet'!B:H,7,0),"")</f>
        <v>5</v>
      </c>
      <c r="K121" s="138"/>
      <c r="L121" s="1102">
        <f t="shared" ref="L121" si="50">IFERROR(K121*H121,0)</f>
        <v>0</v>
      </c>
    </row>
    <row r="122" spans="1:12" ht="15.75">
      <c r="A122" s="13" t="str">
        <f>IF(K122&gt;0,COUNT($K$4:K122)+MAX('MI Fittings'!A:A),"")</f>
        <v/>
      </c>
      <c r="B122" s="318"/>
      <c r="C122" s="999" t="s">
        <v>7885</v>
      </c>
      <c r="D122" s="317" t="s">
        <v>12756</v>
      </c>
      <c r="E122" s="295" t="s">
        <v>12752</v>
      </c>
      <c r="F122" s="1114">
        <f>IFERROR(VLOOKUP(D122,'Consolidated Master Sheet'!B:D,3,0),"")</f>
        <v>449.65</v>
      </c>
      <c r="G122" s="152">
        <f t="shared" si="29"/>
        <v>0</v>
      </c>
      <c r="H122" s="1711">
        <f t="shared" ref="H122" si="51">IFERROR(ROUND(F122*G122,2),0)</f>
        <v>0</v>
      </c>
      <c r="I122" s="163">
        <f>IFERROR(VLOOKUP(D122,'Consolidated Master Sheet'!B:H,6,0),"")</f>
        <v>1</v>
      </c>
      <c r="J122" s="163">
        <f>IFERROR(VLOOKUP(D122,'Consolidated Master Sheet'!B:H,7,0),"")</f>
        <v>2</v>
      </c>
      <c r="K122" s="138"/>
      <c r="L122" s="1102">
        <f t="shared" ref="L122" si="52">IFERROR(K122*H122,0)</f>
        <v>0</v>
      </c>
    </row>
    <row r="123" spans="1:12" ht="15.75">
      <c r="A123" s="13" t="str">
        <f>IF(K123&gt;0,COUNT($K$4:K123)+MAX('MI Fittings'!A:A),"")</f>
        <v/>
      </c>
      <c r="B123" s="318"/>
      <c r="C123" s="999" t="s">
        <v>7885</v>
      </c>
      <c r="D123" s="317" t="s">
        <v>12757</v>
      </c>
      <c r="E123" s="295" t="s">
        <v>12753</v>
      </c>
      <c r="F123" s="1114">
        <f>IFERROR(VLOOKUP(D123,'Consolidated Master Sheet'!B:D,3,0),"")</f>
        <v>656.05</v>
      </c>
      <c r="G123" s="152">
        <f t="shared" si="29"/>
        <v>0</v>
      </c>
      <c r="H123" s="1711">
        <f t="shared" ref="H123" si="53">IFERROR(ROUND(F123*G123,2),0)</f>
        <v>0</v>
      </c>
      <c r="I123" s="163">
        <f>IFERROR(VLOOKUP(D123,'Consolidated Master Sheet'!B:H,6,0),"")</f>
        <v>1</v>
      </c>
      <c r="J123" s="163">
        <f>IFERROR(VLOOKUP(D123,'Consolidated Master Sheet'!B:H,7,0),"")</f>
        <v>1</v>
      </c>
      <c r="K123" s="138"/>
      <c r="L123" s="1102">
        <f t="shared" ref="L123" si="54">IFERROR(K123*H123,0)</f>
        <v>0</v>
      </c>
    </row>
    <row r="124" spans="1:12" ht="15.75">
      <c r="A124" s="13" t="str">
        <f>IF(K124&gt;0,COUNT($K$4:K124)+MAX('MI Fittings'!A:A),"")</f>
        <v/>
      </c>
      <c r="B124" s="239"/>
      <c r="C124" s="991"/>
      <c r="D124" s="313" t="s">
        <v>497</v>
      </c>
      <c r="E124" s="314" t="s">
        <v>7475</v>
      </c>
      <c r="F124" s="1056" t="str">
        <f>IFERROR(VLOOKUP(D124,'Consolidated Master Sheet'!B:D,3,0),"")</f>
        <v/>
      </c>
      <c r="G124" s="1459">
        <f t="shared" si="29"/>
        <v>0</v>
      </c>
      <c r="H124" s="1710">
        <f t="shared" si="46"/>
        <v>0</v>
      </c>
      <c r="I124" s="315" t="str">
        <f>IFERROR(VLOOKUP(D124,'Consolidated Master Sheet'!B:H,6,0),"")</f>
        <v/>
      </c>
      <c r="J124" s="315" t="str">
        <f>IFERROR(VLOOKUP(D124,'Consolidated Master Sheet'!B:H,7,0),"")</f>
        <v/>
      </c>
      <c r="K124" s="112"/>
      <c r="L124" s="1121"/>
    </row>
    <row r="125" spans="1:12" ht="15.75">
      <c r="A125" s="13" t="str">
        <f>IF(K125&gt;0,COUNT($K$4:K125)+MAX('MI Fittings'!A:A),"")</f>
        <v/>
      </c>
      <c r="B125" s="318"/>
      <c r="C125" s="999" t="s">
        <v>7885</v>
      </c>
      <c r="D125" s="319" t="s">
        <v>7734</v>
      </c>
      <c r="E125" s="320" t="s">
        <v>8019</v>
      </c>
      <c r="F125" s="1115">
        <f>IFERROR(VLOOKUP(D125,'Consolidated Master Sheet'!B:D,3,0),"")</f>
        <v>57.26</v>
      </c>
      <c r="G125" s="153">
        <f t="shared" si="29"/>
        <v>0</v>
      </c>
      <c r="H125" s="1711">
        <f t="shared" si="46"/>
        <v>0</v>
      </c>
      <c r="I125" s="321">
        <f>IFERROR(VLOOKUP(D125,'Consolidated Master Sheet'!B:H,6,0),"")</f>
        <v>5</v>
      </c>
      <c r="J125" s="321">
        <f>IFERROR(VLOOKUP(D125,'Consolidated Master Sheet'!B:H,7,0),"")</f>
        <v>15</v>
      </c>
      <c r="K125" s="139"/>
      <c r="L125" s="1103">
        <f>IFERROR(K125*H125,0)</f>
        <v>0</v>
      </c>
    </row>
    <row r="126" spans="1:12" ht="15.75">
      <c r="A126" s="13" t="str">
        <f>IF(K126&gt;0,COUNT($K$4:K126)+MAX('MI Fittings'!A:A),"")</f>
        <v/>
      </c>
      <c r="B126" s="318"/>
      <c r="C126" s="318"/>
      <c r="D126" s="322" t="s">
        <v>497</v>
      </c>
      <c r="E126" s="323"/>
      <c r="F126" s="1116" t="str">
        <f>IFERROR(VLOOKUP(D126,'Consolidated Master Sheet'!B:D,3,0),"")</f>
        <v/>
      </c>
      <c r="G126" s="720">
        <f t="shared" si="29"/>
        <v>0</v>
      </c>
      <c r="H126" s="1055">
        <f t="shared" si="46"/>
        <v>0</v>
      </c>
      <c r="I126" s="324" t="str">
        <f>IFERROR(VLOOKUP(D126,'Consolidated Master Sheet'!B:H,6,0),"")</f>
        <v/>
      </c>
      <c r="J126" s="324" t="str">
        <f>IFERROR(VLOOKUP(D126,'Consolidated Master Sheet'!B:H,7,0),"")</f>
        <v/>
      </c>
      <c r="K126" s="141"/>
      <c r="L126" s="1106"/>
    </row>
    <row r="127" spans="1:12" ht="15.75">
      <c r="A127" s="13" t="str">
        <f>IF(K127&gt;0,COUNT($K$4:K127)+MAX('MI Fittings'!A:A),"")</f>
        <v/>
      </c>
      <c r="B127" s="318"/>
      <c r="C127" s="999" t="s">
        <v>7885</v>
      </c>
      <c r="D127" s="325" t="s">
        <v>7735</v>
      </c>
      <c r="E127" s="326" t="s">
        <v>8020</v>
      </c>
      <c r="F127" s="1118">
        <f>IFERROR(VLOOKUP(D127,'Consolidated Master Sheet'!B:D,3,0),"")</f>
        <v>69.94</v>
      </c>
      <c r="G127" s="151">
        <f t="shared" si="29"/>
        <v>0</v>
      </c>
      <c r="H127" s="1711">
        <f t="shared" si="46"/>
        <v>0</v>
      </c>
      <c r="I127" s="327">
        <f>IFERROR(VLOOKUP(D127,'Consolidated Master Sheet'!B:H,6,0),"")</f>
        <v>2</v>
      </c>
      <c r="J127" s="327">
        <f>IFERROR(VLOOKUP(D127,'Consolidated Master Sheet'!B:H,7,0),"")</f>
        <v>10</v>
      </c>
      <c r="K127" s="140"/>
      <c r="L127" s="1102">
        <f>IFERROR(K127*H127,0)</f>
        <v>0</v>
      </c>
    </row>
    <row r="128" spans="1:12" ht="15.75">
      <c r="A128" s="13" t="str">
        <f>IF(K128&gt;0,COUNT($K$4:K128)+MAX('MI Fittings'!A:A),"")</f>
        <v/>
      </c>
      <c r="B128" s="318"/>
      <c r="C128" s="999" t="s">
        <v>7885</v>
      </c>
      <c r="D128" s="319" t="s">
        <v>7736</v>
      </c>
      <c r="E128" s="320" t="s">
        <v>8021</v>
      </c>
      <c r="F128" s="1115">
        <f>IFERROR(VLOOKUP(D128,'Consolidated Master Sheet'!B:D,3,0),"")</f>
        <v>71.510000000000005</v>
      </c>
      <c r="G128" s="153">
        <f t="shared" si="29"/>
        <v>0</v>
      </c>
      <c r="H128" s="1711">
        <f t="shared" si="46"/>
        <v>0</v>
      </c>
      <c r="I128" s="321">
        <f>IFERROR(VLOOKUP(D128,'Consolidated Master Sheet'!B:H,6,0),"")</f>
        <v>2</v>
      </c>
      <c r="J128" s="321">
        <f>IFERROR(VLOOKUP(D128,'Consolidated Master Sheet'!B:H,7,0),"")</f>
        <v>10</v>
      </c>
      <c r="K128" s="139"/>
      <c r="L128" s="1103">
        <f>IFERROR(K128*H128,0)</f>
        <v>0</v>
      </c>
    </row>
    <row r="129" spans="1:12" ht="15.75">
      <c r="A129" s="13" t="str">
        <f>IF(K129&gt;0,COUNT($K$4:K129)+MAX('MI Fittings'!A:A),"")</f>
        <v/>
      </c>
      <c r="B129" s="318"/>
      <c r="C129" s="318"/>
      <c r="D129" s="322" t="s">
        <v>497</v>
      </c>
      <c r="E129" s="323"/>
      <c r="F129" s="1116" t="str">
        <f>IFERROR(VLOOKUP(D129,'Consolidated Master Sheet'!B:D,3,0),"")</f>
        <v/>
      </c>
      <c r="G129" s="720">
        <f t="shared" si="29"/>
        <v>0</v>
      </c>
      <c r="H129" s="1055">
        <f t="shared" si="46"/>
        <v>0</v>
      </c>
      <c r="I129" s="324" t="str">
        <f>IFERROR(VLOOKUP(D129,'Consolidated Master Sheet'!B:H,6,0),"")</f>
        <v/>
      </c>
      <c r="J129" s="324" t="str">
        <f>IFERROR(VLOOKUP(D129,'Consolidated Master Sheet'!B:H,7,0),"")</f>
        <v/>
      </c>
      <c r="K129" s="141"/>
      <c r="L129" s="1106"/>
    </row>
    <row r="130" spans="1:12" ht="15.75">
      <c r="A130" s="13" t="str">
        <f>IF(K130&gt;0,COUNT($K$4:K130)+MAX('MI Fittings'!A:A),"")</f>
        <v/>
      </c>
      <c r="B130" s="318"/>
      <c r="C130" s="999" t="s">
        <v>7885</v>
      </c>
      <c r="D130" s="325" t="s">
        <v>7737</v>
      </c>
      <c r="E130" s="326" t="s">
        <v>8022</v>
      </c>
      <c r="F130" s="1118">
        <f>IFERROR(VLOOKUP(D130,'Consolidated Master Sheet'!B:D,3,0),"")</f>
        <v>112.42</v>
      </c>
      <c r="G130" s="151">
        <f t="shared" si="29"/>
        <v>0</v>
      </c>
      <c r="H130" s="1711">
        <f t="shared" si="46"/>
        <v>0</v>
      </c>
      <c r="I130" s="327">
        <f>IFERROR(VLOOKUP(D130,'Consolidated Master Sheet'!B:H,6,0),"")</f>
        <v>1</v>
      </c>
      <c r="J130" s="327">
        <f>IFERROR(VLOOKUP(D130,'Consolidated Master Sheet'!B:H,7,0),"")</f>
        <v>6</v>
      </c>
      <c r="K130" s="140"/>
      <c r="L130" s="1102">
        <f>IFERROR(K130*H130,0)</f>
        <v>0</v>
      </c>
    </row>
    <row r="131" spans="1:12" ht="15.75">
      <c r="A131" s="13" t="str">
        <f>IF(K131&gt;0,COUNT($K$4:K131)+MAX('MI Fittings'!A:A),"")</f>
        <v/>
      </c>
      <c r="B131" s="318"/>
      <c r="C131" s="999" t="s">
        <v>7885</v>
      </c>
      <c r="D131" s="317" t="s">
        <v>7738</v>
      </c>
      <c r="E131" s="295" t="s">
        <v>8023</v>
      </c>
      <c r="F131" s="1114">
        <f>IFERROR(VLOOKUP(D131,'Consolidated Master Sheet'!B:D,3,0),"")</f>
        <v>114.63</v>
      </c>
      <c r="G131" s="152">
        <f t="shared" si="29"/>
        <v>0</v>
      </c>
      <c r="H131" s="1711">
        <f t="shared" si="46"/>
        <v>0</v>
      </c>
      <c r="I131" s="163">
        <f>IFERROR(VLOOKUP(D131,'Consolidated Master Sheet'!B:H,6,0),"")</f>
        <v>1</v>
      </c>
      <c r="J131" s="163">
        <f>IFERROR(VLOOKUP(D131,'Consolidated Master Sheet'!B:H,7,0),"")</f>
        <v>4</v>
      </c>
      <c r="K131" s="138"/>
      <c r="L131" s="1102">
        <f>IFERROR(K131*H131,0)</f>
        <v>0</v>
      </c>
    </row>
    <row r="132" spans="1:12" ht="15.75">
      <c r="A132" s="13" t="str">
        <f>IF(K132&gt;0,COUNT($K$4:K132)+MAX('MI Fittings'!A:A),"")</f>
        <v/>
      </c>
      <c r="B132" s="318"/>
      <c r="C132" s="999" t="s">
        <v>7885</v>
      </c>
      <c r="D132" s="319" t="s">
        <v>7739</v>
      </c>
      <c r="E132" s="320" t="s">
        <v>8024</v>
      </c>
      <c r="F132" s="1115">
        <f>IFERROR(VLOOKUP(D132,'Consolidated Master Sheet'!B:D,3,0),"")</f>
        <v>115.51</v>
      </c>
      <c r="G132" s="153">
        <f t="shared" si="29"/>
        <v>0</v>
      </c>
      <c r="H132" s="1711">
        <f t="shared" si="46"/>
        <v>0</v>
      </c>
      <c r="I132" s="321">
        <f>IFERROR(VLOOKUP(D132,'Consolidated Master Sheet'!B:H,6,0),"")</f>
        <v>1</v>
      </c>
      <c r="J132" s="321">
        <f>IFERROR(VLOOKUP(D132,'Consolidated Master Sheet'!B:H,7,0),"")</f>
        <v>6</v>
      </c>
      <c r="K132" s="139"/>
      <c r="L132" s="1103">
        <f>IFERROR(K132*H132,0)</f>
        <v>0</v>
      </c>
    </row>
    <row r="133" spans="1:12" ht="15.75">
      <c r="A133" s="13" t="str">
        <f>IF(K133&gt;0,COUNT($K$4:K133)+MAX('MI Fittings'!A:A),"")</f>
        <v/>
      </c>
      <c r="B133" s="318"/>
      <c r="C133" s="318"/>
      <c r="D133" s="322" t="s">
        <v>497</v>
      </c>
      <c r="E133" s="323"/>
      <c r="F133" s="1116" t="str">
        <f>IFERROR(VLOOKUP(D133,'Consolidated Master Sheet'!B:D,3,0),"")</f>
        <v/>
      </c>
      <c r="G133" s="720">
        <f t="shared" si="29"/>
        <v>0</v>
      </c>
      <c r="H133" s="1055">
        <f t="shared" si="46"/>
        <v>0</v>
      </c>
      <c r="I133" s="324" t="str">
        <f>IFERROR(VLOOKUP(D133,'Consolidated Master Sheet'!B:H,6,0),"")</f>
        <v/>
      </c>
      <c r="J133" s="324" t="str">
        <f>IFERROR(VLOOKUP(D133,'Consolidated Master Sheet'!B:H,7,0),"")</f>
        <v/>
      </c>
      <c r="K133" s="141"/>
      <c r="L133" s="1106"/>
    </row>
    <row r="134" spans="1:12" ht="15.75">
      <c r="A134" s="13" t="str">
        <f>IF(K134&gt;0,COUNT($K$4:K134)+MAX('MI Fittings'!A:A),"")</f>
        <v/>
      </c>
      <c r="B134" s="318"/>
      <c r="C134" s="999" t="s">
        <v>7885</v>
      </c>
      <c r="D134" s="325" t="s">
        <v>7740</v>
      </c>
      <c r="E134" s="326" t="s">
        <v>8025</v>
      </c>
      <c r="F134" s="1118">
        <f>IFERROR(VLOOKUP(D134,'Consolidated Master Sheet'!B:D,3,0),"")</f>
        <v>141.97</v>
      </c>
      <c r="G134" s="151">
        <f t="shared" si="29"/>
        <v>0</v>
      </c>
      <c r="H134" s="1711">
        <f t="shared" si="46"/>
        <v>0</v>
      </c>
      <c r="I134" s="327">
        <f>IFERROR(VLOOKUP(D134,'Consolidated Master Sheet'!B:H,6,0),"")</f>
        <v>1</v>
      </c>
      <c r="J134" s="327">
        <f>IFERROR(VLOOKUP(D134,'Consolidated Master Sheet'!B:H,7,0),"")</f>
        <v>6</v>
      </c>
      <c r="K134" s="140"/>
      <c r="L134" s="1102">
        <f>IFERROR(K134*H134,0)</f>
        <v>0</v>
      </c>
    </row>
    <row r="135" spans="1:12" ht="15.75">
      <c r="A135" s="13" t="str">
        <f>IF(K135&gt;0,COUNT($K$4:K135)+MAX('MI Fittings'!A:A),"")</f>
        <v/>
      </c>
      <c r="B135" s="318"/>
      <c r="C135" s="999" t="s">
        <v>7885</v>
      </c>
      <c r="D135" s="317" t="s">
        <v>7741</v>
      </c>
      <c r="E135" s="295" t="s">
        <v>8026</v>
      </c>
      <c r="F135" s="1114">
        <f>IFERROR(VLOOKUP(D135,'Consolidated Master Sheet'!B:D,3,0),"")</f>
        <v>146.96</v>
      </c>
      <c r="G135" s="152">
        <f t="shared" ref="G135:G198" si="55">IF(F135=0,"NET",$G$2)</f>
        <v>0</v>
      </c>
      <c r="H135" s="1711">
        <f t="shared" si="46"/>
        <v>0</v>
      </c>
      <c r="I135" s="163">
        <f>IFERROR(VLOOKUP(D135,'Consolidated Master Sheet'!B:H,6,0),"")</f>
        <v>1</v>
      </c>
      <c r="J135" s="163">
        <f>IFERROR(VLOOKUP(D135,'Consolidated Master Sheet'!B:H,7,0),"")</f>
        <v>6</v>
      </c>
      <c r="K135" s="138"/>
      <c r="L135" s="1102">
        <f>IFERROR(K135*H135,0)</f>
        <v>0</v>
      </c>
    </row>
    <row r="136" spans="1:12" ht="15.75">
      <c r="A136" s="13" t="str">
        <f>IF(K136&gt;0,COUNT($K$4:K136)+MAX('MI Fittings'!A:A),"")</f>
        <v/>
      </c>
      <c r="B136" s="318"/>
      <c r="C136" s="999" t="s">
        <v>7885</v>
      </c>
      <c r="D136" s="317" t="s">
        <v>7742</v>
      </c>
      <c r="E136" s="295" t="s">
        <v>8027</v>
      </c>
      <c r="F136" s="1114">
        <f>IFERROR(VLOOKUP(D136,'Consolidated Master Sheet'!B:D,3,0),"")</f>
        <v>145.57</v>
      </c>
      <c r="G136" s="152">
        <f t="shared" si="55"/>
        <v>0</v>
      </c>
      <c r="H136" s="1711">
        <f t="shared" si="46"/>
        <v>0</v>
      </c>
      <c r="I136" s="163">
        <f>IFERROR(VLOOKUP(D136,'Consolidated Master Sheet'!B:H,6,0),"")</f>
        <v>1</v>
      </c>
      <c r="J136" s="163">
        <f>IFERROR(VLOOKUP(D136,'Consolidated Master Sheet'!B:H,7,0),"")</f>
        <v>6</v>
      </c>
      <c r="K136" s="138"/>
      <c r="L136" s="1102">
        <f>IFERROR(K136*H136,0)</f>
        <v>0</v>
      </c>
    </row>
    <row r="137" spans="1:12" ht="15.75">
      <c r="A137" s="13" t="str">
        <f>IF(K137&gt;0,COUNT($K$4:K137)+MAX('MI Fittings'!A:A),"")</f>
        <v/>
      </c>
      <c r="B137" s="318"/>
      <c r="C137" s="999" t="s">
        <v>7885</v>
      </c>
      <c r="D137" s="319" t="s">
        <v>7743</v>
      </c>
      <c r="E137" s="320" t="s">
        <v>8028</v>
      </c>
      <c r="F137" s="1115">
        <f>IFERROR(VLOOKUP(D137,'Consolidated Master Sheet'!B:D,3,0),"")</f>
        <v>156.49</v>
      </c>
      <c r="G137" s="153">
        <f t="shared" si="55"/>
        <v>0</v>
      </c>
      <c r="H137" s="1711">
        <f t="shared" si="46"/>
        <v>0</v>
      </c>
      <c r="I137" s="321">
        <f>IFERROR(VLOOKUP(D137,'Consolidated Master Sheet'!B:H,6,0),"")</f>
        <v>1</v>
      </c>
      <c r="J137" s="321">
        <f>IFERROR(VLOOKUP(D137,'Consolidated Master Sheet'!B:H,7,0),"")</f>
        <v>6</v>
      </c>
      <c r="K137" s="139"/>
      <c r="L137" s="1103">
        <f>IFERROR(K137*H137,0)</f>
        <v>0</v>
      </c>
    </row>
    <row r="138" spans="1:12" ht="15.75">
      <c r="A138" s="13" t="str">
        <f>IF(K138&gt;0,COUNT($K$4:K138)+MAX('MI Fittings'!A:A),"")</f>
        <v/>
      </c>
      <c r="B138" s="318"/>
      <c r="C138" s="318"/>
      <c r="D138" s="322" t="s">
        <v>497</v>
      </c>
      <c r="E138" s="323"/>
      <c r="F138" s="1116" t="str">
        <f>IFERROR(VLOOKUP(D138,'Consolidated Master Sheet'!B:D,3,0),"")</f>
        <v/>
      </c>
      <c r="G138" s="720">
        <f t="shared" si="55"/>
        <v>0</v>
      </c>
      <c r="H138" s="1055">
        <f t="shared" si="46"/>
        <v>0</v>
      </c>
      <c r="I138" s="324" t="str">
        <f>IFERROR(VLOOKUP(D138,'Consolidated Master Sheet'!B:H,6,0),"")</f>
        <v/>
      </c>
      <c r="J138" s="324" t="str">
        <f>IFERROR(VLOOKUP(D138,'Consolidated Master Sheet'!B:H,7,0),"")</f>
        <v/>
      </c>
      <c r="K138" s="141"/>
      <c r="L138" s="1106"/>
    </row>
    <row r="139" spans="1:12" ht="15.75">
      <c r="A139" s="13" t="str">
        <f>IF(K139&gt;0,COUNT($K$4:K139)+MAX('MI Fittings'!A:A),"")</f>
        <v/>
      </c>
      <c r="B139" s="318"/>
      <c r="C139" s="999" t="s">
        <v>7885</v>
      </c>
      <c r="D139" s="325" t="s">
        <v>7744</v>
      </c>
      <c r="E139" s="326" t="s">
        <v>8029</v>
      </c>
      <c r="F139" s="1118">
        <f>IFERROR(VLOOKUP(D139,'Consolidated Master Sheet'!B:D,3,0),"")</f>
        <v>243.25</v>
      </c>
      <c r="G139" s="151">
        <f t="shared" si="55"/>
        <v>0</v>
      </c>
      <c r="H139" s="1711">
        <f t="shared" si="46"/>
        <v>0</v>
      </c>
      <c r="I139" s="327">
        <f>IFERROR(VLOOKUP(D139,'Consolidated Master Sheet'!B:H,6,0),"")</f>
        <v>1</v>
      </c>
      <c r="J139" s="327">
        <f>IFERROR(VLOOKUP(D139,'Consolidated Master Sheet'!B:H,7,0),"")</f>
        <v>2</v>
      </c>
      <c r="K139" s="140"/>
      <c r="L139" s="1102">
        <f>IFERROR(K139*H139,0)</f>
        <v>0</v>
      </c>
    </row>
    <row r="140" spans="1:12" ht="15.75">
      <c r="A140" s="13" t="str">
        <f>IF(K140&gt;0,COUNT($K$4:K140)+MAX('MI Fittings'!A:A),"")</f>
        <v/>
      </c>
      <c r="B140" s="318"/>
      <c r="C140" s="999" t="s">
        <v>7885</v>
      </c>
      <c r="D140" s="317" t="s">
        <v>7745</v>
      </c>
      <c r="E140" s="295" t="s">
        <v>8030</v>
      </c>
      <c r="F140" s="1114">
        <f>IFERROR(VLOOKUP(D140,'Consolidated Master Sheet'!B:D,3,0),"")</f>
        <v>238.52</v>
      </c>
      <c r="G140" s="152">
        <f t="shared" si="55"/>
        <v>0</v>
      </c>
      <c r="H140" s="1711">
        <f t="shared" si="46"/>
        <v>0</v>
      </c>
      <c r="I140" s="163">
        <f>IFERROR(VLOOKUP(D140,'Consolidated Master Sheet'!B:H,6,0),"")</f>
        <v>1</v>
      </c>
      <c r="J140" s="163">
        <f>IFERROR(VLOOKUP(D140,'Consolidated Master Sheet'!B:H,7,0),"")</f>
        <v>2</v>
      </c>
      <c r="K140" s="138"/>
      <c r="L140" s="1102">
        <f>IFERROR(K140*H140,0)</f>
        <v>0</v>
      </c>
    </row>
    <row r="141" spans="1:12" ht="15.75">
      <c r="A141" s="13" t="str">
        <f>IF(K141&gt;0,COUNT($K$4:K141)+MAX('MI Fittings'!A:A),"")</f>
        <v/>
      </c>
      <c r="B141" s="318"/>
      <c r="C141" s="999" t="s">
        <v>7885</v>
      </c>
      <c r="D141" s="317" t="s">
        <v>7746</v>
      </c>
      <c r="E141" s="295" t="s">
        <v>8031</v>
      </c>
      <c r="F141" s="1114">
        <f>IFERROR(VLOOKUP(D141,'Consolidated Master Sheet'!B:D,3,0),"")</f>
        <v>220.92</v>
      </c>
      <c r="G141" s="152">
        <f t="shared" si="55"/>
        <v>0</v>
      </c>
      <c r="H141" s="1711">
        <f t="shared" si="46"/>
        <v>0</v>
      </c>
      <c r="I141" s="163">
        <f>IFERROR(VLOOKUP(D141,'Consolidated Master Sheet'!B:H,6,0),"")</f>
        <v>1</v>
      </c>
      <c r="J141" s="163">
        <f>IFERROR(VLOOKUP(D141,'Consolidated Master Sheet'!B:H,7,0),"")</f>
        <v>2</v>
      </c>
      <c r="K141" s="138"/>
      <c r="L141" s="1102">
        <f>IFERROR(K141*H141,0)</f>
        <v>0</v>
      </c>
    </row>
    <row r="142" spans="1:12" ht="15.75">
      <c r="A142" s="13" t="str">
        <f>IF(K142&gt;0,COUNT($K$4:K142)+MAX('MI Fittings'!A:A),"")</f>
        <v/>
      </c>
      <c r="B142" s="318"/>
      <c r="C142" s="999" t="s">
        <v>7885</v>
      </c>
      <c r="D142" s="317" t="s">
        <v>7747</v>
      </c>
      <c r="E142" s="295" t="s">
        <v>8032</v>
      </c>
      <c r="F142" s="1114">
        <f>IFERROR(VLOOKUP(D142,'Consolidated Master Sheet'!B:D,3,0),"")</f>
        <v>223.07</v>
      </c>
      <c r="G142" s="152">
        <f t="shared" si="55"/>
        <v>0</v>
      </c>
      <c r="H142" s="1711">
        <f t="shared" si="46"/>
        <v>0</v>
      </c>
      <c r="I142" s="163">
        <f>IFERROR(VLOOKUP(D142,'Consolidated Master Sheet'!B:H,6,0),"")</f>
        <v>1</v>
      </c>
      <c r="J142" s="163">
        <f>IFERROR(VLOOKUP(D142,'Consolidated Master Sheet'!B:H,7,0),"")</f>
        <v>2</v>
      </c>
      <c r="K142" s="138"/>
      <c r="L142" s="1102">
        <f>IFERROR(K142*H142,0)</f>
        <v>0</v>
      </c>
    </row>
    <row r="143" spans="1:12" ht="15.75">
      <c r="A143" s="13" t="str">
        <f>IF(K143&gt;0,COUNT($K$4:K143)+MAX('MI Fittings'!A:A),"")</f>
        <v/>
      </c>
      <c r="B143" s="318"/>
      <c r="C143" s="999" t="s">
        <v>7885</v>
      </c>
      <c r="D143" s="317" t="s">
        <v>7748</v>
      </c>
      <c r="E143" s="295" t="s">
        <v>8033</v>
      </c>
      <c r="F143" s="1114">
        <f>IFERROR(VLOOKUP(D143,'Consolidated Master Sheet'!B:D,3,0),"")</f>
        <v>236.06</v>
      </c>
      <c r="G143" s="152">
        <f t="shared" si="55"/>
        <v>0</v>
      </c>
      <c r="H143" s="1711">
        <f t="shared" si="46"/>
        <v>0</v>
      </c>
      <c r="I143" s="163">
        <f>IFERROR(VLOOKUP(D143,'Consolidated Master Sheet'!B:H,6,0),"")</f>
        <v>1</v>
      </c>
      <c r="J143" s="163">
        <f>IFERROR(VLOOKUP(D143,'Consolidated Master Sheet'!B:H,7,0),"")</f>
        <v>2</v>
      </c>
      <c r="K143" s="138"/>
      <c r="L143" s="1102">
        <f>IFERROR(K143*H143,0)</f>
        <v>0</v>
      </c>
    </row>
    <row r="144" spans="1:12" ht="15.75">
      <c r="A144" s="13" t="str">
        <f>IF(K144&gt;0,COUNT($K$4:K144)+MAX('MI Fittings'!A:A),"")</f>
        <v/>
      </c>
      <c r="B144" s="318"/>
      <c r="C144" s="318"/>
      <c r="D144" s="322" t="s">
        <v>497</v>
      </c>
      <c r="E144" s="323"/>
      <c r="F144" s="1116" t="str">
        <f>IFERROR(VLOOKUP(D144,'Consolidated Master Sheet'!B:D,3,0),"")</f>
        <v/>
      </c>
      <c r="G144" s="720">
        <f t="shared" si="55"/>
        <v>0</v>
      </c>
      <c r="H144" s="1055">
        <f t="shared" ref="H144:H148" si="56">IFERROR(ROUND(F144*G144,2),0)</f>
        <v>0</v>
      </c>
      <c r="I144" s="324" t="str">
        <f>IFERROR(VLOOKUP(D144,'Consolidated Master Sheet'!B:H,6,0),"")</f>
        <v/>
      </c>
      <c r="J144" s="324" t="str">
        <f>IFERROR(VLOOKUP(D144,'Consolidated Master Sheet'!B:H,7,0),"")</f>
        <v/>
      </c>
      <c r="K144" s="141"/>
      <c r="L144" s="1106"/>
    </row>
    <row r="145" spans="1:12" ht="15.75">
      <c r="A145" s="13" t="str">
        <f>IF(K145&gt;0,COUNT($K$4:K145)+MAX('MI Fittings'!A:A),"")</f>
        <v/>
      </c>
      <c r="B145" s="318"/>
      <c r="C145" s="999" t="s">
        <v>7885</v>
      </c>
      <c r="D145" s="325" t="s">
        <v>12758</v>
      </c>
      <c r="E145" s="326" t="s">
        <v>12762</v>
      </c>
      <c r="F145" s="1118">
        <f>IFERROR(VLOOKUP(D145,'Consolidated Master Sheet'!B:D,3,0),"")</f>
        <v>341</v>
      </c>
      <c r="G145" s="151">
        <f t="shared" si="55"/>
        <v>0</v>
      </c>
      <c r="H145" s="1711">
        <f t="shared" si="56"/>
        <v>0</v>
      </c>
      <c r="I145" s="327">
        <f>IFERROR(VLOOKUP(D145,'Consolidated Master Sheet'!B:H,6,0),"")</f>
        <v>1</v>
      </c>
      <c r="J145" s="327">
        <f>IFERROR(VLOOKUP(D145,'Consolidated Master Sheet'!B:H,7,0),"")</f>
        <v>5</v>
      </c>
      <c r="K145" s="140"/>
      <c r="L145" s="1102">
        <f>IFERROR(K145*H145,0)</f>
        <v>0</v>
      </c>
    </row>
    <row r="146" spans="1:12" ht="15.75">
      <c r="A146" s="13" t="str">
        <f>IF(K146&gt;0,COUNT($K$4:K146)+MAX('MI Fittings'!A:A),"")</f>
        <v/>
      </c>
      <c r="B146" s="318"/>
      <c r="C146" s="999" t="s">
        <v>7885</v>
      </c>
      <c r="D146" s="317" t="s">
        <v>12759</v>
      </c>
      <c r="E146" s="326" t="s">
        <v>12763</v>
      </c>
      <c r="F146" s="1114">
        <f>IFERROR(VLOOKUP(D146,'Consolidated Master Sheet'!B:D,3,0),"")</f>
        <v>318.16000000000003</v>
      </c>
      <c r="G146" s="152">
        <f t="shared" si="55"/>
        <v>0</v>
      </c>
      <c r="H146" s="1711">
        <f t="shared" si="56"/>
        <v>0</v>
      </c>
      <c r="I146" s="163">
        <f>IFERROR(VLOOKUP(D146,'Consolidated Master Sheet'!B:H,6,0),"")</f>
        <v>1</v>
      </c>
      <c r="J146" s="163">
        <f>IFERROR(VLOOKUP(D146,'Consolidated Master Sheet'!B:H,7,0),"")</f>
        <v>6</v>
      </c>
      <c r="K146" s="138"/>
      <c r="L146" s="1102">
        <f>IFERROR(K146*H146,0)</f>
        <v>0</v>
      </c>
    </row>
    <row r="147" spans="1:12" ht="15.75">
      <c r="A147" s="13" t="str">
        <f>IF(K147&gt;0,COUNT($K$4:K147)+MAX('MI Fittings'!A:A),"")</f>
        <v/>
      </c>
      <c r="B147" s="318"/>
      <c r="C147" s="999" t="s">
        <v>7885</v>
      </c>
      <c r="D147" s="317" t="s">
        <v>12760</v>
      </c>
      <c r="E147" s="326" t="s">
        <v>12764</v>
      </c>
      <c r="F147" s="1114">
        <f>IFERROR(VLOOKUP(D147,'Consolidated Master Sheet'!B:D,3,0),"")</f>
        <v>286.88</v>
      </c>
      <c r="G147" s="152">
        <f t="shared" si="55"/>
        <v>0</v>
      </c>
      <c r="H147" s="1711">
        <f t="shared" si="56"/>
        <v>0</v>
      </c>
      <c r="I147" s="163">
        <f>IFERROR(VLOOKUP(D147,'Consolidated Master Sheet'!B:H,6,0),"")</f>
        <v>1</v>
      </c>
      <c r="J147" s="163">
        <f>IFERROR(VLOOKUP(D147,'Consolidated Master Sheet'!B:H,7,0),"")</f>
        <v>6</v>
      </c>
      <c r="K147" s="138"/>
      <c r="L147" s="1102">
        <f>IFERROR(K147*H147,0)</f>
        <v>0</v>
      </c>
    </row>
    <row r="148" spans="1:12" ht="15.75">
      <c r="A148" s="13" t="str">
        <f>IF(K148&gt;0,COUNT($K$4:K148)+MAX('MI Fittings'!A:A),"")</f>
        <v/>
      </c>
      <c r="B148" s="318"/>
      <c r="C148" s="999" t="s">
        <v>7885</v>
      </c>
      <c r="D148" s="317" t="s">
        <v>12761</v>
      </c>
      <c r="E148" s="326" t="s">
        <v>12765</v>
      </c>
      <c r="F148" s="1114">
        <f>IFERROR(VLOOKUP(D148,'Consolidated Master Sheet'!B:D,3,0),"")</f>
        <v>267.36</v>
      </c>
      <c r="G148" s="152">
        <f t="shared" si="55"/>
        <v>0</v>
      </c>
      <c r="H148" s="1711">
        <f t="shared" si="56"/>
        <v>0</v>
      </c>
      <c r="I148" s="163">
        <f>IFERROR(VLOOKUP(D148,'Consolidated Master Sheet'!B:H,6,0),"")</f>
        <v>1</v>
      </c>
      <c r="J148" s="163">
        <f>IFERROR(VLOOKUP(D148,'Consolidated Master Sheet'!B:H,7,0),"")</f>
        <v>6</v>
      </c>
      <c r="K148" s="138"/>
      <c r="L148" s="1102">
        <f>IFERROR(K148*H148,0)</f>
        <v>0</v>
      </c>
    </row>
    <row r="149" spans="1:12" ht="15.75">
      <c r="A149" s="13" t="str">
        <f>IF(K149&gt;0,COUNT($K$4:K149)+MAX('MI Fittings'!A:A),"")</f>
        <v/>
      </c>
      <c r="B149" s="318"/>
      <c r="C149" s="318"/>
      <c r="D149" s="322" t="s">
        <v>497</v>
      </c>
      <c r="E149" s="323"/>
      <c r="F149" s="1116" t="str">
        <f>IFERROR(VLOOKUP(D149,'Consolidated Master Sheet'!B:D,3,0),"")</f>
        <v/>
      </c>
      <c r="G149" s="720">
        <f t="shared" si="55"/>
        <v>0</v>
      </c>
      <c r="H149" s="1055">
        <f t="shared" ref="H149:H153" si="57">IFERROR(ROUND(F149*G149,2),0)</f>
        <v>0</v>
      </c>
      <c r="I149" s="324" t="str">
        <f>IFERROR(VLOOKUP(D149,'Consolidated Master Sheet'!B:H,6,0),"")</f>
        <v/>
      </c>
      <c r="J149" s="324" t="str">
        <f>IFERROR(VLOOKUP(D149,'Consolidated Master Sheet'!B:H,7,0),"")</f>
        <v/>
      </c>
      <c r="K149" s="141"/>
      <c r="L149" s="1106"/>
    </row>
    <row r="150" spans="1:12" ht="15.75">
      <c r="A150" s="13" t="str">
        <f>IF(K150&gt;0,COUNT($K$4:K150)+MAX('MI Fittings'!A:A),"")</f>
        <v/>
      </c>
      <c r="B150" s="318"/>
      <c r="C150" s="999" t="s">
        <v>7885</v>
      </c>
      <c r="D150" s="325" t="s">
        <v>12766</v>
      </c>
      <c r="E150" s="326" t="s">
        <v>12771</v>
      </c>
      <c r="F150" s="1118">
        <f>IFERROR(VLOOKUP(D150,'Consolidated Master Sheet'!B:D,3,0),"")</f>
        <v>496.3</v>
      </c>
      <c r="G150" s="151">
        <f t="shared" si="55"/>
        <v>0</v>
      </c>
      <c r="H150" s="1711">
        <f t="shared" si="57"/>
        <v>0</v>
      </c>
      <c r="I150" s="327">
        <f>IFERROR(VLOOKUP(D150,'Consolidated Master Sheet'!B:H,6,0),"")</f>
        <v>1</v>
      </c>
      <c r="J150" s="327">
        <f>IFERROR(VLOOKUP(D150,'Consolidated Master Sheet'!B:H,7,0),"")</f>
        <v>2</v>
      </c>
      <c r="K150" s="140"/>
      <c r="L150" s="1102">
        <f>IFERROR(K150*H150,0)</f>
        <v>0</v>
      </c>
    </row>
    <row r="151" spans="1:12" ht="15.75">
      <c r="A151" s="13" t="str">
        <f>IF(K151&gt;0,COUNT($K$4:K151)+MAX('MI Fittings'!A:A),"")</f>
        <v/>
      </c>
      <c r="B151" s="318"/>
      <c r="C151" s="999" t="s">
        <v>7885</v>
      </c>
      <c r="D151" s="317" t="s">
        <v>12767</v>
      </c>
      <c r="E151" s="326" t="s">
        <v>12772</v>
      </c>
      <c r="F151" s="1114">
        <f>IFERROR(VLOOKUP(D151,'Consolidated Master Sheet'!B:D,3,0),"")</f>
        <v>439.45</v>
      </c>
      <c r="G151" s="152">
        <f t="shared" si="55"/>
        <v>0</v>
      </c>
      <c r="H151" s="1711">
        <f t="shared" si="57"/>
        <v>0</v>
      </c>
      <c r="I151" s="163">
        <f>IFERROR(VLOOKUP(D151,'Consolidated Master Sheet'!B:H,6,0),"")</f>
        <v>1</v>
      </c>
      <c r="J151" s="163">
        <f>IFERROR(VLOOKUP(D151,'Consolidated Master Sheet'!B:H,7,0),"")</f>
        <v>2</v>
      </c>
      <c r="K151" s="138"/>
      <c r="L151" s="1102">
        <f>IFERROR(K151*H151,0)</f>
        <v>0</v>
      </c>
    </row>
    <row r="152" spans="1:12" ht="15.75">
      <c r="A152" s="13" t="str">
        <f>IF(K152&gt;0,COUNT($K$4:K152)+MAX('MI Fittings'!A:A),"")</f>
        <v/>
      </c>
      <c r="B152" s="318"/>
      <c r="C152" s="999" t="s">
        <v>7885</v>
      </c>
      <c r="D152" s="317" t="s">
        <v>12768</v>
      </c>
      <c r="E152" s="326" t="s">
        <v>12770</v>
      </c>
      <c r="F152" s="1114">
        <f>IFERROR(VLOOKUP(D152,'Consolidated Master Sheet'!B:D,3,0),"")</f>
        <v>409.22</v>
      </c>
      <c r="G152" s="152">
        <f t="shared" si="55"/>
        <v>0</v>
      </c>
      <c r="H152" s="1711">
        <f t="shared" si="57"/>
        <v>0</v>
      </c>
      <c r="I152" s="163">
        <f>IFERROR(VLOOKUP(D152,'Consolidated Master Sheet'!B:H,6,0),"")</f>
        <v>1</v>
      </c>
      <c r="J152" s="163">
        <f>IFERROR(VLOOKUP(D152,'Consolidated Master Sheet'!B:H,7,0),"")</f>
        <v>2</v>
      </c>
      <c r="K152" s="138"/>
      <c r="L152" s="1102">
        <f>IFERROR(K152*H152,0)</f>
        <v>0</v>
      </c>
    </row>
    <row r="153" spans="1:12" ht="15.75">
      <c r="A153" s="13" t="str">
        <f>IF(K153&gt;0,COUNT($K$4:K153)+MAX('MI Fittings'!A:A),"")</f>
        <v/>
      </c>
      <c r="B153" s="318"/>
      <c r="C153" s="999" t="s">
        <v>7885</v>
      </c>
      <c r="D153" s="317" t="s">
        <v>12769</v>
      </c>
      <c r="E153" s="326" t="s">
        <v>12773</v>
      </c>
      <c r="F153" s="1114">
        <f>IFERROR(VLOOKUP(D153,'Consolidated Master Sheet'!B:D,3,0),"")</f>
        <v>374.41</v>
      </c>
      <c r="G153" s="152">
        <f t="shared" si="55"/>
        <v>0</v>
      </c>
      <c r="H153" s="1711">
        <f t="shared" si="57"/>
        <v>0</v>
      </c>
      <c r="I153" s="163">
        <f>IFERROR(VLOOKUP(D153,'Consolidated Master Sheet'!B:H,6,0),"")</f>
        <v>1</v>
      </c>
      <c r="J153" s="163">
        <f>IFERROR(VLOOKUP(D153,'Consolidated Master Sheet'!B:H,7,0),"")</f>
        <v>2</v>
      </c>
      <c r="K153" s="138"/>
      <c r="L153" s="1102">
        <f>IFERROR(K153*H153,0)</f>
        <v>0</v>
      </c>
    </row>
    <row r="154" spans="1:12" ht="15.75">
      <c r="A154" s="13" t="str">
        <f>IF(K154&gt;0,COUNT($K$4:K154)+MAX('MI Fittings'!A:A),"")</f>
        <v/>
      </c>
      <c r="B154" s="318"/>
      <c r="C154" s="318"/>
      <c r="D154" s="322" t="s">
        <v>497</v>
      </c>
      <c r="E154" s="323"/>
      <c r="F154" s="1116" t="str">
        <f>IFERROR(VLOOKUP(D154,'Consolidated Master Sheet'!B:D,3,0),"")</f>
        <v/>
      </c>
      <c r="G154" s="720">
        <f t="shared" si="55"/>
        <v>0</v>
      </c>
      <c r="H154" s="1055">
        <f t="shared" ref="H154:H158" si="58">IFERROR(ROUND(F154*G154,2),0)</f>
        <v>0</v>
      </c>
      <c r="I154" s="324" t="str">
        <f>IFERROR(VLOOKUP(D154,'Consolidated Master Sheet'!B:H,6,0),"")</f>
        <v/>
      </c>
      <c r="J154" s="324" t="str">
        <f>IFERROR(VLOOKUP(D154,'Consolidated Master Sheet'!B:H,7,0),"")</f>
        <v/>
      </c>
      <c r="K154" s="141"/>
      <c r="L154" s="1106"/>
    </row>
    <row r="155" spans="1:12" ht="15.75">
      <c r="A155" s="13" t="str">
        <f>IF(K155&gt;0,COUNT($K$4:K155)+MAX('MI Fittings'!A:A),"")</f>
        <v/>
      </c>
      <c r="B155" s="318"/>
      <c r="C155" s="999" t="s">
        <v>7885</v>
      </c>
      <c r="D155" s="325" t="s">
        <v>12774</v>
      </c>
      <c r="E155" s="326" t="s">
        <v>12779</v>
      </c>
      <c r="F155" s="1118">
        <f>IFERROR(VLOOKUP(D155,'Consolidated Master Sheet'!B:D,3,0),"")</f>
        <v>651.38</v>
      </c>
      <c r="G155" s="151">
        <f t="shared" si="55"/>
        <v>0</v>
      </c>
      <c r="H155" s="1711">
        <f t="shared" si="58"/>
        <v>0</v>
      </c>
      <c r="I155" s="327">
        <f>IFERROR(VLOOKUP(D155,'Consolidated Master Sheet'!B:H,6,0),"")</f>
        <v>1</v>
      </c>
      <c r="J155" s="327">
        <f>IFERROR(VLOOKUP(D155,'Consolidated Master Sheet'!B:H,7,0),"")</f>
        <v>2</v>
      </c>
      <c r="K155" s="140"/>
      <c r="L155" s="1102">
        <f>IFERROR(K155*H155,0)</f>
        <v>0</v>
      </c>
    </row>
    <row r="156" spans="1:12" ht="15.75">
      <c r="A156" s="13" t="str">
        <f>IF(K156&gt;0,COUNT($K$4:K156)+MAX('MI Fittings'!A:A),"")</f>
        <v/>
      </c>
      <c r="B156" s="318"/>
      <c r="C156" s="999" t="s">
        <v>7885</v>
      </c>
      <c r="D156" s="317" t="s">
        <v>12775</v>
      </c>
      <c r="E156" s="326" t="s">
        <v>12780</v>
      </c>
      <c r="F156" s="1114">
        <f>IFERROR(VLOOKUP(D156,'Consolidated Master Sheet'!B:D,3,0),"")</f>
        <v>627.17999999999995</v>
      </c>
      <c r="G156" s="152">
        <f t="shared" si="55"/>
        <v>0</v>
      </c>
      <c r="H156" s="1711">
        <f t="shared" si="58"/>
        <v>0</v>
      </c>
      <c r="I156" s="163">
        <f>IFERROR(VLOOKUP(D156,'Consolidated Master Sheet'!B:H,6,0),"")</f>
        <v>1</v>
      </c>
      <c r="J156" s="163">
        <f>IFERROR(VLOOKUP(D156,'Consolidated Master Sheet'!B:H,7,0),"")</f>
        <v>2</v>
      </c>
      <c r="K156" s="138"/>
      <c r="L156" s="1102">
        <f>IFERROR(K156*H156,0)</f>
        <v>0</v>
      </c>
    </row>
    <row r="157" spans="1:12" ht="15.75">
      <c r="A157" s="13" t="str">
        <f>IF(K157&gt;0,COUNT($K$4:K157)+MAX('MI Fittings'!A:A),"")</f>
        <v/>
      </c>
      <c r="B157" s="318"/>
      <c r="C157" s="999" t="s">
        <v>7885</v>
      </c>
      <c r="D157" s="317" t="s">
        <v>12776</v>
      </c>
      <c r="E157" s="326" t="s">
        <v>12781</v>
      </c>
      <c r="F157" s="1114">
        <f>IFERROR(VLOOKUP(D157,'Consolidated Master Sheet'!B:D,3,0),"")</f>
        <v>556.11</v>
      </c>
      <c r="G157" s="152">
        <f t="shared" si="55"/>
        <v>0</v>
      </c>
      <c r="H157" s="1711">
        <f t="shared" si="58"/>
        <v>0</v>
      </c>
      <c r="I157" s="163">
        <f>IFERROR(VLOOKUP(D157,'Consolidated Master Sheet'!B:H,6,0),"")</f>
        <v>1</v>
      </c>
      <c r="J157" s="163">
        <f>IFERROR(VLOOKUP(D157,'Consolidated Master Sheet'!B:H,7,0),"")</f>
        <v>2</v>
      </c>
      <c r="K157" s="138"/>
      <c r="L157" s="1102">
        <f>IFERROR(K157*H157,0)</f>
        <v>0</v>
      </c>
    </row>
    <row r="158" spans="1:12" ht="15.75">
      <c r="A158" s="13" t="str">
        <f>IF(K158&gt;0,COUNT($K$4:K158)+MAX('MI Fittings'!A:A),"")</f>
        <v/>
      </c>
      <c r="B158" s="318"/>
      <c r="C158" s="999" t="s">
        <v>7885</v>
      </c>
      <c r="D158" s="317" t="s">
        <v>12777</v>
      </c>
      <c r="E158" s="326" t="s">
        <v>12778</v>
      </c>
      <c r="F158" s="1114">
        <f>IFERROR(VLOOKUP(D158,'Consolidated Master Sheet'!B:D,3,0),"")</f>
        <v>651.38</v>
      </c>
      <c r="G158" s="152">
        <f t="shared" si="55"/>
        <v>0</v>
      </c>
      <c r="H158" s="1711">
        <f t="shared" si="58"/>
        <v>0</v>
      </c>
      <c r="I158" s="163">
        <f>IFERROR(VLOOKUP(D158,'Consolidated Master Sheet'!B:H,6,0),"")</f>
        <v>1</v>
      </c>
      <c r="J158" s="163">
        <f>IFERROR(VLOOKUP(D158,'Consolidated Master Sheet'!B:H,7,0),"")</f>
        <v>2</v>
      </c>
      <c r="K158" s="138"/>
      <c r="L158" s="1102">
        <f>IFERROR(K158*H158,0)</f>
        <v>0</v>
      </c>
    </row>
    <row r="159" spans="1:12" ht="15.75">
      <c r="A159" s="13" t="str">
        <f>IF(K159&gt;0,COUNT($K$4:K159)+MAX('MI Fittings'!A:A),"")</f>
        <v/>
      </c>
      <c r="B159" s="239"/>
      <c r="C159" s="991"/>
      <c r="D159" s="313" t="s">
        <v>497</v>
      </c>
      <c r="E159" s="314" t="s">
        <v>7813</v>
      </c>
      <c r="F159" s="1056" t="str">
        <f>IFERROR(VLOOKUP(D159,'Consolidated Master Sheet'!B:D,3,0),"")</f>
        <v/>
      </c>
      <c r="G159" s="1459">
        <f t="shared" si="55"/>
        <v>0</v>
      </c>
      <c r="H159" s="1710">
        <f t="shared" si="46"/>
        <v>0</v>
      </c>
      <c r="I159" s="315" t="str">
        <f>IFERROR(VLOOKUP(D159,'Consolidated Master Sheet'!B:H,6,0),"")</f>
        <v/>
      </c>
      <c r="J159" s="315" t="str">
        <f>IFERROR(VLOOKUP(D159,'Consolidated Master Sheet'!B:H,7,0),"")</f>
        <v/>
      </c>
      <c r="K159" s="112"/>
      <c r="L159" s="1121"/>
    </row>
    <row r="160" spans="1:12" ht="15.75">
      <c r="A160" s="13" t="str">
        <f>IF(K160&gt;0,COUNT($K$4:K160)+MAX('MI Fittings'!A:A),"")</f>
        <v/>
      </c>
      <c r="B160" s="318"/>
      <c r="C160" s="999" t="s">
        <v>7885</v>
      </c>
      <c r="D160" s="317" t="s">
        <v>7749</v>
      </c>
      <c r="E160" s="295" t="s">
        <v>8120</v>
      </c>
      <c r="F160" s="1114">
        <f>IFERROR(VLOOKUP(D160,'Consolidated Master Sheet'!B:D,3,0),"")</f>
        <v>62.14</v>
      </c>
      <c r="G160" s="152">
        <f t="shared" si="55"/>
        <v>0</v>
      </c>
      <c r="H160" s="1711">
        <f t="shared" si="46"/>
        <v>0</v>
      </c>
      <c r="I160" s="163">
        <f>IFERROR(VLOOKUP(D160,'Consolidated Master Sheet'!B:H,6,0),"")</f>
        <v>5</v>
      </c>
      <c r="J160" s="163">
        <f>IFERROR(VLOOKUP(D160,'Consolidated Master Sheet'!B:H,7,0),"")</f>
        <v>15</v>
      </c>
      <c r="K160" s="138"/>
      <c r="L160" s="1102">
        <f>IFERROR(K160*H160,0)</f>
        <v>0</v>
      </c>
    </row>
    <row r="161" spans="1:12" ht="15.75">
      <c r="A161" s="13" t="str">
        <f>IF(K161&gt;0,COUNT($K$4:K161)+MAX('MI Fittings'!A:A),"")</f>
        <v/>
      </c>
      <c r="B161" s="318"/>
      <c r="C161" s="999" t="s">
        <v>7885</v>
      </c>
      <c r="D161" s="319" t="s">
        <v>7750</v>
      </c>
      <c r="E161" s="320" t="s">
        <v>8121</v>
      </c>
      <c r="F161" s="1115">
        <f>IFERROR(VLOOKUP(D161,'Consolidated Master Sheet'!B:D,3,0),"")</f>
        <v>59.28</v>
      </c>
      <c r="G161" s="153">
        <f t="shared" si="55"/>
        <v>0</v>
      </c>
      <c r="H161" s="1711">
        <f t="shared" si="46"/>
        <v>0</v>
      </c>
      <c r="I161" s="321">
        <f>IFERROR(VLOOKUP(D161,'Consolidated Master Sheet'!B:H,6,0),"")</f>
        <v>5</v>
      </c>
      <c r="J161" s="321">
        <f>IFERROR(VLOOKUP(D161,'Consolidated Master Sheet'!B:H,7,0),"")</f>
        <v>15</v>
      </c>
      <c r="K161" s="139"/>
      <c r="L161" s="1103">
        <f>IFERROR(K161*H161,0)</f>
        <v>0</v>
      </c>
    </row>
    <row r="162" spans="1:12" ht="15.75">
      <c r="A162" s="13" t="str">
        <f>IF(K162&gt;0,COUNT($K$4:K162)+MAX('MI Fittings'!A:A),"")</f>
        <v/>
      </c>
      <c r="B162" s="318"/>
      <c r="C162" s="318"/>
      <c r="D162" s="322" t="s">
        <v>497</v>
      </c>
      <c r="E162" s="323"/>
      <c r="F162" s="1116" t="str">
        <f>IFERROR(VLOOKUP(D162,'Consolidated Master Sheet'!B:D,3,0),"")</f>
        <v/>
      </c>
      <c r="G162" s="720">
        <f t="shared" si="55"/>
        <v>0</v>
      </c>
      <c r="H162" s="1055">
        <f t="shared" si="46"/>
        <v>0</v>
      </c>
      <c r="I162" s="324" t="str">
        <f>IFERROR(VLOOKUP(D162,'Consolidated Master Sheet'!B:H,6,0),"")</f>
        <v/>
      </c>
      <c r="J162" s="324" t="str">
        <f>IFERROR(VLOOKUP(D162,'Consolidated Master Sheet'!B:H,7,0),"")</f>
        <v/>
      </c>
      <c r="K162" s="141"/>
      <c r="L162" s="1106"/>
    </row>
    <row r="163" spans="1:12" ht="15.75">
      <c r="A163" s="13" t="str">
        <f>IF(K163&gt;0,COUNT($K$4:K163)+MAX('MI Fittings'!A:A),"")</f>
        <v/>
      </c>
      <c r="B163" s="318"/>
      <c r="C163" s="999" t="s">
        <v>7885</v>
      </c>
      <c r="D163" s="325" t="s">
        <v>7751</v>
      </c>
      <c r="E163" s="326" t="s">
        <v>8122</v>
      </c>
      <c r="F163" s="1118">
        <f>IFERROR(VLOOKUP(D163,'Consolidated Master Sheet'!B:D,3,0),"")</f>
        <v>66.75</v>
      </c>
      <c r="G163" s="151">
        <f t="shared" si="55"/>
        <v>0</v>
      </c>
      <c r="H163" s="1711">
        <f t="shared" si="46"/>
        <v>0</v>
      </c>
      <c r="I163" s="327">
        <f>IFERROR(VLOOKUP(D163,'Consolidated Master Sheet'!B:H,6,0),"")</f>
        <v>2</v>
      </c>
      <c r="J163" s="327">
        <f>IFERROR(VLOOKUP(D163,'Consolidated Master Sheet'!B:H,7,0),"")</f>
        <v>10</v>
      </c>
      <c r="K163" s="140"/>
      <c r="L163" s="1102">
        <f>IFERROR(K163*H163,0)</f>
        <v>0</v>
      </c>
    </row>
    <row r="164" spans="1:12" ht="15.75">
      <c r="A164" s="13" t="str">
        <f>IF(K164&gt;0,COUNT($K$4:K164)+MAX('MI Fittings'!A:A),"")</f>
        <v/>
      </c>
      <c r="B164" s="318"/>
      <c r="C164" s="999" t="s">
        <v>7885</v>
      </c>
      <c r="D164" s="319" t="s">
        <v>7752</v>
      </c>
      <c r="E164" s="320" t="s">
        <v>8123</v>
      </c>
      <c r="F164" s="1115">
        <f>IFERROR(VLOOKUP(D164,'Consolidated Master Sheet'!B:D,3,0),"")</f>
        <v>67.39</v>
      </c>
      <c r="G164" s="153">
        <f t="shared" si="55"/>
        <v>0</v>
      </c>
      <c r="H164" s="1711">
        <f t="shared" si="46"/>
        <v>0</v>
      </c>
      <c r="I164" s="321">
        <f>IFERROR(VLOOKUP(D164,'Consolidated Master Sheet'!B:H,6,0),"")</f>
        <v>2</v>
      </c>
      <c r="J164" s="321">
        <f>IFERROR(VLOOKUP(D164,'Consolidated Master Sheet'!B:H,7,0),"")</f>
        <v>10</v>
      </c>
      <c r="K164" s="139"/>
      <c r="L164" s="1103">
        <f>IFERROR(K164*H164,0)</f>
        <v>0</v>
      </c>
    </row>
    <row r="165" spans="1:12" ht="15.75">
      <c r="A165" s="13" t="str">
        <f>IF(K165&gt;0,COUNT($K$4:K165)+MAX('MI Fittings'!A:A),"")</f>
        <v/>
      </c>
      <c r="B165" s="318"/>
      <c r="C165" s="318"/>
      <c r="D165" s="322" t="s">
        <v>497</v>
      </c>
      <c r="E165" s="323"/>
      <c r="F165" s="1116" t="str">
        <f>IFERROR(VLOOKUP(D165,'Consolidated Master Sheet'!B:D,3,0),"")</f>
        <v/>
      </c>
      <c r="G165" s="720">
        <f t="shared" si="55"/>
        <v>0</v>
      </c>
      <c r="H165" s="1055">
        <f t="shared" si="46"/>
        <v>0</v>
      </c>
      <c r="I165" s="324" t="str">
        <f>IFERROR(VLOOKUP(D165,'Consolidated Master Sheet'!B:H,6,0),"")</f>
        <v/>
      </c>
      <c r="J165" s="324" t="str">
        <f>IFERROR(VLOOKUP(D165,'Consolidated Master Sheet'!B:H,7,0),"")</f>
        <v/>
      </c>
      <c r="K165" s="141"/>
      <c r="L165" s="1106"/>
    </row>
    <row r="166" spans="1:12" ht="15.75">
      <c r="A166" s="13" t="str">
        <f>IF(K166&gt;0,COUNT($K$4:K166)+MAX('MI Fittings'!A:A),"")</f>
        <v/>
      </c>
      <c r="B166" s="318"/>
      <c r="C166" s="999" t="s">
        <v>7885</v>
      </c>
      <c r="D166" s="325" t="s">
        <v>7753</v>
      </c>
      <c r="E166" s="326" t="s">
        <v>8124</v>
      </c>
      <c r="F166" s="1118">
        <f>IFERROR(VLOOKUP(D166,'Consolidated Master Sheet'!B:D,3,0),"")</f>
        <v>127.07</v>
      </c>
      <c r="G166" s="151">
        <f t="shared" si="55"/>
        <v>0</v>
      </c>
      <c r="H166" s="1711">
        <f t="shared" si="46"/>
        <v>0</v>
      </c>
      <c r="I166" s="327">
        <f>IFERROR(VLOOKUP(D166,'Consolidated Master Sheet'!B:H,6,0),"")</f>
        <v>1</v>
      </c>
      <c r="J166" s="327">
        <f>IFERROR(VLOOKUP(D166,'Consolidated Master Sheet'!B:H,7,0),"")</f>
        <v>8</v>
      </c>
      <c r="K166" s="140"/>
      <c r="L166" s="1102">
        <f>IFERROR(K166*H166,0)</f>
        <v>0</v>
      </c>
    </row>
    <row r="167" spans="1:12" ht="15.75">
      <c r="A167" s="13" t="str">
        <f>IF(K167&gt;0,COUNT($K$4:K167)+MAX('MI Fittings'!A:A),"")</f>
        <v/>
      </c>
      <c r="B167" s="318"/>
      <c r="C167" s="999" t="s">
        <v>7885</v>
      </c>
      <c r="D167" s="317" t="s">
        <v>7754</v>
      </c>
      <c r="E167" s="295" t="s">
        <v>8125</v>
      </c>
      <c r="F167" s="1114">
        <f>IFERROR(VLOOKUP(D167,'Consolidated Master Sheet'!B:D,3,0),"")</f>
        <v>117.26</v>
      </c>
      <c r="G167" s="152">
        <f t="shared" si="55"/>
        <v>0</v>
      </c>
      <c r="H167" s="1711">
        <f t="shared" si="46"/>
        <v>0</v>
      </c>
      <c r="I167" s="163">
        <f>IFERROR(VLOOKUP(D167,'Consolidated Master Sheet'!B:H,6,0),"")</f>
        <v>1</v>
      </c>
      <c r="J167" s="163">
        <f>IFERROR(VLOOKUP(D167,'Consolidated Master Sheet'!B:H,7,0),"")</f>
        <v>8</v>
      </c>
      <c r="K167" s="138"/>
      <c r="L167" s="1102">
        <f>IFERROR(K167*H167,0)</f>
        <v>0</v>
      </c>
    </row>
    <row r="168" spans="1:12" ht="15.75">
      <c r="A168" s="13" t="str">
        <f>IF(K168&gt;0,COUNT($K$4:K168)+MAX('MI Fittings'!A:A),"")</f>
        <v/>
      </c>
      <c r="B168" s="318"/>
      <c r="C168" s="999" t="s">
        <v>7885</v>
      </c>
      <c r="D168" s="319" t="s">
        <v>7755</v>
      </c>
      <c r="E168" s="320" t="s">
        <v>8126</v>
      </c>
      <c r="F168" s="1115">
        <f>IFERROR(VLOOKUP(D168,'Consolidated Master Sheet'!B:D,3,0),"")</f>
        <v>98.39</v>
      </c>
      <c r="G168" s="153">
        <f t="shared" si="55"/>
        <v>0</v>
      </c>
      <c r="H168" s="1711">
        <f t="shared" si="46"/>
        <v>0</v>
      </c>
      <c r="I168" s="321">
        <f>IFERROR(VLOOKUP(D168,'Consolidated Master Sheet'!B:H,6,0),"")</f>
        <v>1</v>
      </c>
      <c r="J168" s="321">
        <f>IFERROR(VLOOKUP(D168,'Consolidated Master Sheet'!B:H,7,0),"")</f>
        <v>8</v>
      </c>
      <c r="K168" s="139"/>
      <c r="L168" s="1103">
        <f>IFERROR(K168*H168,0)</f>
        <v>0</v>
      </c>
    </row>
    <row r="169" spans="1:12" ht="15.75">
      <c r="A169" s="13" t="str">
        <f>IF(K169&gt;0,COUNT($K$4:K169)+MAX('MI Fittings'!A:A),"")</f>
        <v/>
      </c>
      <c r="B169" s="318"/>
      <c r="C169" s="318"/>
      <c r="D169" s="322" t="s">
        <v>497</v>
      </c>
      <c r="E169" s="323"/>
      <c r="F169" s="1116" t="str">
        <f>IFERROR(VLOOKUP(D169,'Consolidated Master Sheet'!B:D,3,0),"")</f>
        <v/>
      </c>
      <c r="G169" s="720">
        <f t="shared" si="55"/>
        <v>0</v>
      </c>
      <c r="H169" s="1055">
        <f t="shared" si="46"/>
        <v>0</v>
      </c>
      <c r="I169" s="324" t="str">
        <f>IFERROR(VLOOKUP(D169,'Consolidated Master Sheet'!B:H,6,0),"")</f>
        <v/>
      </c>
      <c r="J169" s="324" t="str">
        <f>IFERROR(VLOOKUP(D169,'Consolidated Master Sheet'!B:H,7,0),"")</f>
        <v/>
      </c>
      <c r="K169" s="141"/>
      <c r="L169" s="1106"/>
    </row>
    <row r="170" spans="1:12" ht="15.75">
      <c r="A170" s="13" t="str">
        <f>IF(K170&gt;0,COUNT($K$4:K170)+MAX('MI Fittings'!A:A),"")</f>
        <v/>
      </c>
      <c r="B170" s="318"/>
      <c r="C170" s="999" t="s">
        <v>7885</v>
      </c>
      <c r="D170" s="325" t="s">
        <v>7756</v>
      </c>
      <c r="E170" s="326" t="s">
        <v>8127</v>
      </c>
      <c r="F170" s="1118">
        <f>IFERROR(VLOOKUP(D170,'Consolidated Master Sheet'!B:D,3,0),"")</f>
        <v>155.31</v>
      </c>
      <c r="G170" s="151">
        <f t="shared" si="55"/>
        <v>0</v>
      </c>
      <c r="H170" s="1711">
        <f t="shared" si="46"/>
        <v>0</v>
      </c>
      <c r="I170" s="327">
        <f>IFERROR(VLOOKUP(D170,'Consolidated Master Sheet'!B:H,6,0),"")</f>
        <v>1</v>
      </c>
      <c r="J170" s="327">
        <f>IFERROR(VLOOKUP(D170,'Consolidated Master Sheet'!B:H,7,0),"")</f>
        <v>6</v>
      </c>
      <c r="K170" s="140"/>
      <c r="L170" s="1102">
        <f>IFERROR(K170*H170,0)</f>
        <v>0</v>
      </c>
    </row>
    <row r="171" spans="1:12" ht="15.75">
      <c r="A171" s="13" t="str">
        <f>IF(K171&gt;0,COUNT($K$4:K171)+MAX('MI Fittings'!A:A),"")</f>
        <v/>
      </c>
      <c r="B171" s="318"/>
      <c r="C171" s="999" t="s">
        <v>7885</v>
      </c>
      <c r="D171" s="317" t="s">
        <v>7757</v>
      </c>
      <c r="E171" s="295" t="s">
        <v>8128</v>
      </c>
      <c r="F171" s="1114">
        <f>IFERROR(VLOOKUP(D171,'Consolidated Master Sheet'!B:D,3,0),"")</f>
        <v>151.59</v>
      </c>
      <c r="G171" s="152">
        <f t="shared" si="55"/>
        <v>0</v>
      </c>
      <c r="H171" s="1711">
        <f t="shared" si="46"/>
        <v>0</v>
      </c>
      <c r="I171" s="163">
        <f>IFERROR(VLOOKUP(D171,'Consolidated Master Sheet'!B:H,6,0),"")</f>
        <v>1</v>
      </c>
      <c r="J171" s="163">
        <f>IFERROR(VLOOKUP(D171,'Consolidated Master Sheet'!B:H,7,0),"")</f>
        <v>6</v>
      </c>
      <c r="K171" s="138"/>
      <c r="L171" s="1102">
        <f>IFERROR(K171*H171,0)</f>
        <v>0</v>
      </c>
    </row>
    <row r="172" spans="1:12" ht="15.75">
      <c r="A172" s="13" t="str">
        <f>IF(K172&gt;0,COUNT($K$4:K172)+MAX('MI Fittings'!A:A),"")</f>
        <v/>
      </c>
      <c r="B172" s="318"/>
      <c r="C172" s="999" t="s">
        <v>7885</v>
      </c>
      <c r="D172" s="317" t="s">
        <v>7758</v>
      </c>
      <c r="E172" s="295" t="s">
        <v>8129</v>
      </c>
      <c r="F172" s="1114">
        <f>IFERROR(VLOOKUP(D172,'Consolidated Master Sheet'!B:D,3,0),"")</f>
        <v>147.80000000000001</v>
      </c>
      <c r="G172" s="152">
        <f t="shared" si="55"/>
        <v>0</v>
      </c>
      <c r="H172" s="1711">
        <f t="shared" si="46"/>
        <v>0</v>
      </c>
      <c r="I172" s="163">
        <f>IFERROR(VLOOKUP(D172,'Consolidated Master Sheet'!B:H,6,0),"")</f>
        <v>1</v>
      </c>
      <c r="J172" s="163">
        <f>IFERROR(VLOOKUP(D172,'Consolidated Master Sheet'!B:H,7,0),"")</f>
        <v>6</v>
      </c>
      <c r="K172" s="138"/>
      <c r="L172" s="1102">
        <f>IFERROR(K172*H172,0)</f>
        <v>0</v>
      </c>
    </row>
    <row r="173" spans="1:12" ht="15.75">
      <c r="A173" s="13" t="str">
        <f>IF(K173&gt;0,COUNT($K$4:K173)+MAX('MI Fittings'!A:A),"")</f>
        <v/>
      </c>
      <c r="B173" s="318"/>
      <c r="C173" s="999" t="s">
        <v>7885</v>
      </c>
      <c r="D173" s="319" t="s">
        <v>7759</v>
      </c>
      <c r="E173" s="320" t="s">
        <v>8130</v>
      </c>
      <c r="F173" s="1115">
        <f>IFERROR(VLOOKUP(D173,'Consolidated Master Sheet'!B:D,3,0),"")</f>
        <v>159.44999999999999</v>
      </c>
      <c r="G173" s="153">
        <f t="shared" si="55"/>
        <v>0</v>
      </c>
      <c r="H173" s="1711">
        <f t="shared" si="46"/>
        <v>0</v>
      </c>
      <c r="I173" s="321">
        <f>IFERROR(VLOOKUP(D173,'Consolidated Master Sheet'!B:H,6,0),"")</f>
        <v>1</v>
      </c>
      <c r="J173" s="321">
        <f>IFERROR(VLOOKUP(D173,'Consolidated Master Sheet'!B:H,7,0),"")</f>
        <v>8</v>
      </c>
      <c r="K173" s="139"/>
      <c r="L173" s="1103">
        <f>IFERROR(K173*H173,0)</f>
        <v>0</v>
      </c>
    </row>
    <row r="174" spans="1:12" ht="15.75">
      <c r="A174" s="13" t="str">
        <f>IF(K174&gt;0,COUNT($K$4:K174)+MAX('MI Fittings'!A:A),"")</f>
        <v/>
      </c>
      <c r="B174" s="318"/>
      <c r="C174" s="318"/>
      <c r="D174" s="322" t="s">
        <v>497</v>
      </c>
      <c r="E174" s="323"/>
      <c r="F174" s="1116" t="str">
        <f>IFERROR(VLOOKUP(D174,'Consolidated Master Sheet'!B:D,3,0),"")</f>
        <v/>
      </c>
      <c r="G174" s="720">
        <f t="shared" si="55"/>
        <v>0</v>
      </c>
      <c r="H174" s="1055">
        <f t="shared" si="46"/>
        <v>0</v>
      </c>
      <c r="I174" s="324" t="str">
        <f>IFERROR(VLOOKUP(D174,'Consolidated Master Sheet'!B:H,6,0),"")</f>
        <v/>
      </c>
      <c r="J174" s="324" t="str">
        <f>IFERROR(VLOOKUP(D174,'Consolidated Master Sheet'!B:H,7,0),"")</f>
        <v/>
      </c>
      <c r="K174" s="141"/>
      <c r="L174" s="1106"/>
    </row>
    <row r="175" spans="1:12" ht="15.75">
      <c r="A175" s="13" t="str">
        <f>IF(K175&gt;0,COUNT($K$4:K175)+MAX('MI Fittings'!A:A),"")</f>
        <v/>
      </c>
      <c r="B175" s="318"/>
      <c r="C175" s="999" t="s">
        <v>7885</v>
      </c>
      <c r="D175" s="325" t="s">
        <v>7760</v>
      </c>
      <c r="E175" s="326" t="s">
        <v>8131</v>
      </c>
      <c r="F175" s="1118">
        <f>IFERROR(VLOOKUP(D175,'Consolidated Master Sheet'!B:D,3,0),"")</f>
        <v>246.48</v>
      </c>
      <c r="G175" s="151">
        <f t="shared" si="55"/>
        <v>0</v>
      </c>
      <c r="H175" s="1711">
        <f t="shared" si="46"/>
        <v>0</v>
      </c>
      <c r="I175" s="327">
        <f>IFERROR(VLOOKUP(D175,'Consolidated Master Sheet'!B:H,6,0),"")</f>
        <v>1</v>
      </c>
      <c r="J175" s="327">
        <f>IFERROR(VLOOKUP(D175,'Consolidated Master Sheet'!B:H,7,0),"")</f>
        <v>2</v>
      </c>
      <c r="K175" s="140"/>
      <c r="L175" s="1102">
        <f>IFERROR(K175*H175,0)</f>
        <v>0</v>
      </c>
    </row>
    <row r="176" spans="1:12" ht="15.75">
      <c r="A176" s="13" t="str">
        <f>IF(K176&gt;0,COUNT($K$4:K176)+MAX('MI Fittings'!A:A),"")</f>
        <v/>
      </c>
      <c r="B176" s="318"/>
      <c r="C176" s="999" t="s">
        <v>7885</v>
      </c>
      <c r="D176" s="317" t="s">
        <v>7761</v>
      </c>
      <c r="E176" s="295" t="s">
        <v>8132</v>
      </c>
      <c r="F176" s="1114">
        <f>IFERROR(VLOOKUP(D176,'Consolidated Master Sheet'!B:D,3,0),"")</f>
        <v>243.26</v>
      </c>
      <c r="G176" s="152">
        <f t="shared" si="55"/>
        <v>0</v>
      </c>
      <c r="H176" s="1711">
        <f t="shared" si="46"/>
        <v>0</v>
      </c>
      <c r="I176" s="163">
        <f>IFERROR(VLOOKUP(D176,'Consolidated Master Sheet'!B:H,6,0),"")</f>
        <v>1</v>
      </c>
      <c r="J176" s="163">
        <f>IFERROR(VLOOKUP(D176,'Consolidated Master Sheet'!B:H,7,0),"")</f>
        <v>2</v>
      </c>
      <c r="K176" s="138"/>
      <c r="L176" s="1102">
        <f>IFERROR(K176*H176,0)</f>
        <v>0</v>
      </c>
    </row>
    <row r="177" spans="1:12" ht="15.75">
      <c r="A177" s="13" t="str">
        <f>IF(K177&gt;0,COUNT($K$4:K177)+MAX('MI Fittings'!A:A),"")</f>
        <v/>
      </c>
      <c r="B177" s="318"/>
      <c r="C177" s="999" t="s">
        <v>7885</v>
      </c>
      <c r="D177" s="317" t="s">
        <v>7762</v>
      </c>
      <c r="E177" s="295" t="s">
        <v>8133</v>
      </c>
      <c r="F177" s="1114">
        <f>IFERROR(VLOOKUP(D177,'Consolidated Master Sheet'!B:D,3,0),"")</f>
        <v>223.14</v>
      </c>
      <c r="G177" s="152">
        <f t="shared" si="55"/>
        <v>0</v>
      </c>
      <c r="H177" s="1711">
        <f t="shared" si="46"/>
        <v>0</v>
      </c>
      <c r="I177" s="163">
        <f>IFERROR(VLOOKUP(D177,'Consolidated Master Sheet'!B:H,6,0),"")</f>
        <v>1</v>
      </c>
      <c r="J177" s="163">
        <f>IFERROR(VLOOKUP(D177,'Consolidated Master Sheet'!B:H,7,0),"")</f>
        <v>2</v>
      </c>
      <c r="K177" s="138"/>
      <c r="L177" s="1102">
        <f>IFERROR(K177*H177,0)</f>
        <v>0</v>
      </c>
    </row>
    <row r="178" spans="1:12" ht="15.75">
      <c r="A178" s="13" t="str">
        <f>IF(K178&gt;0,COUNT($K$4:K178)+MAX('MI Fittings'!A:A),"")</f>
        <v/>
      </c>
      <c r="B178" s="318"/>
      <c r="C178" s="999" t="s">
        <v>7885</v>
      </c>
      <c r="D178" s="317" t="s">
        <v>7763</v>
      </c>
      <c r="E178" s="295" t="s">
        <v>8134</v>
      </c>
      <c r="F178" s="1114">
        <f>IFERROR(VLOOKUP(D178,'Consolidated Master Sheet'!B:D,3,0),"")</f>
        <v>220.38</v>
      </c>
      <c r="G178" s="152">
        <f t="shared" si="55"/>
        <v>0</v>
      </c>
      <c r="H178" s="1711">
        <f t="shared" si="46"/>
        <v>0</v>
      </c>
      <c r="I178" s="163">
        <f>IFERROR(VLOOKUP(D178,'Consolidated Master Sheet'!B:H,6,0),"")</f>
        <v>1</v>
      </c>
      <c r="J178" s="163">
        <f>IFERROR(VLOOKUP(D178,'Consolidated Master Sheet'!B:H,7,0),"")</f>
        <v>2</v>
      </c>
      <c r="K178" s="138"/>
      <c r="L178" s="1102">
        <f>IFERROR(K178*H178,0)</f>
        <v>0</v>
      </c>
    </row>
    <row r="179" spans="1:12" ht="15.75">
      <c r="A179" s="13" t="str">
        <f>IF(K179&gt;0,COUNT($K$4:K179)+MAX('MI Fittings'!A:A),"")</f>
        <v/>
      </c>
      <c r="B179" s="318"/>
      <c r="C179" s="999" t="s">
        <v>7885</v>
      </c>
      <c r="D179" s="317" t="s">
        <v>7764</v>
      </c>
      <c r="E179" s="295" t="s">
        <v>8135</v>
      </c>
      <c r="F179" s="1114">
        <f>IFERROR(VLOOKUP(D179,'Consolidated Master Sheet'!B:D,3,0),"")</f>
        <v>222.48</v>
      </c>
      <c r="G179" s="152">
        <f t="shared" si="55"/>
        <v>0</v>
      </c>
      <c r="H179" s="1711">
        <f t="shared" si="46"/>
        <v>0</v>
      </c>
      <c r="I179" s="163">
        <f>IFERROR(VLOOKUP(D179,'Consolidated Master Sheet'!B:H,6,0),"")</f>
        <v>1</v>
      </c>
      <c r="J179" s="163">
        <f>IFERROR(VLOOKUP(D179,'Consolidated Master Sheet'!B:H,7,0),"")</f>
        <v>2</v>
      </c>
      <c r="K179" s="138"/>
      <c r="L179" s="1102">
        <f>IFERROR(K179*H179,0)</f>
        <v>0</v>
      </c>
    </row>
    <row r="180" spans="1:12" ht="15.75">
      <c r="A180" s="13" t="str">
        <f>IF(K180&gt;0,COUNT($K$4:K180)+MAX('MI Fittings'!A:A),"")</f>
        <v/>
      </c>
      <c r="B180" s="318"/>
      <c r="C180" s="318"/>
      <c r="D180" s="322" t="s">
        <v>497</v>
      </c>
      <c r="E180" s="323"/>
      <c r="F180" s="1116" t="str">
        <f>IFERROR(VLOOKUP(D180,'Consolidated Master Sheet'!B:D,3,0),"")</f>
        <v/>
      </c>
      <c r="G180" s="720">
        <f t="shared" si="55"/>
        <v>0</v>
      </c>
      <c r="H180" s="1055">
        <f t="shared" ref="H180:H183" si="59">IFERROR(ROUND(F180*G180,2),0)</f>
        <v>0</v>
      </c>
      <c r="I180" s="324" t="str">
        <f>IFERROR(VLOOKUP(D180,'Consolidated Master Sheet'!B:H,6,0),"")</f>
        <v/>
      </c>
      <c r="J180" s="324" t="str">
        <f>IFERROR(VLOOKUP(D180,'Consolidated Master Sheet'!B:H,7,0),"")</f>
        <v/>
      </c>
      <c r="K180" s="141"/>
      <c r="L180" s="1106"/>
    </row>
    <row r="181" spans="1:12" ht="15.75">
      <c r="A181" s="13" t="str">
        <f>IF(K181&gt;0,COUNT($K$4:K181)+MAX('MI Fittings'!A:A),"")</f>
        <v/>
      </c>
      <c r="B181" s="318"/>
      <c r="C181" s="999" t="s">
        <v>7885</v>
      </c>
      <c r="D181" s="317" t="s">
        <v>12785</v>
      </c>
      <c r="E181" s="295" t="s">
        <v>12782</v>
      </c>
      <c r="F181" s="1114">
        <f>IFERROR(VLOOKUP(D181,'Consolidated Master Sheet'!B:D,3,0),"")</f>
        <v>399.11</v>
      </c>
      <c r="G181" s="152">
        <f t="shared" si="55"/>
        <v>0</v>
      </c>
      <c r="H181" s="1711">
        <f t="shared" si="59"/>
        <v>0</v>
      </c>
      <c r="I181" s="163">
        <f>IFERROR(VLOOKUP(D181,'Consolidated Master Sheet'!B:H,6,0),"")</f>
        <v>1</v>
      </c>
      <c r="J181" s="163">
        <f>IFERROR(VLOOKUP(D181,'Consolidated Master Sheet'!B:H,7,0),"")</f>
        <v>8</v>
      </c>
      <c r="K181" s="138"/>
      <c r="L181" s="1102">
        <f>IFERROR(K181*H181,0)</f>
        <v>0</v>
      </c>
    </row>
    <row r="182" spans="1:12" ht="15.75">
      <c r="A182" s="13" t="str">
        <f>IF(K182&gt;0,COUNT($K$4:K182)+MAX('MI Fittings'!A:A),"")</f>
        <v/>
      </c>
      <c r="B182" s="318"/>
      <c r="C182" s="999" t="s">
        <v>7885</v>
      </c>
      <c r="D182" s="317" t="s">
        <v>12786</v>
      </c>
      <c r="E182" s="295" t="s">
        <v>12783</v>
      </c>
      <c r="F182" s="1114">
        <f>IFERROR(VLOOKUP(D182,'Consolidated Master Sheet'!B:D,3,0),"")</f>
        <v>477.16</v>
      </c>
      <c r="G182" s="152">
        <f t="shared" si="55"/>
        <v>0</v>
      </c>
      <c r="H182" s="1711">
        <f t="shared" si="59"/>
        <v>0</v>
      </c>
      <c r="I182" s="163">
        <f>IFERROR(VLOOKUP(D182,'Consolidated Master Sheet'!B:H,6,0),"")</f>
        <v>1</v>
      </c>
      <c r="J182" s="163">
        <f>IFERROR(VLOOKUP(D182,'Consolidated Master Sheet'!B:H,7,0),"")</f>
        <v>6</v>
      </c>
      <c r="K182" s="138"/>
      <c r="L182" s="1102">
        <f>IFERROR(K182*H182,0)</f>
        <v>0</v>
      </c>
    </row>
    <row r="183" spans="1:12" ht="15.75">
      <c r="A183" s="13" t="str">
        <f>IF(K183&gt;0,COUNT($K$4:K183)+MAX('MI Fittings'!A:A),"")</f>
        <v/>
      </c>
      <c r="B183" s="318"/>
      <c r="C183" s="999" t="s">
        <v>7885</v>
      </c>
      <c r="D183" s="317" t="s">
        <v>12787</v>
      </c>
      <c r="E183" s="295" t="s">
        <v>12784</v>
      </c>
      <c r="F183" s="1114">
        <f>IFERROR(VLOOKUP(D183,'Consolidated Master Sheet'!B:D,3,0),"")</f>
        <v>640.32000000000005</v>
      </c>
      <c r="G183" s="152">
        <f t="shared" si="55"/>
        <v>0</v>
      </c>
      <c r="H183" s="1711">
        <f t="shared" si="59"/>
        <v>0</v>
      </c>
      <c r="I183" s="163">
        <f>IFERROR(VLOOKUP(D183,'Consolidated Master Sheet'!B:H,6,0),"")</f>
        <v>0</v>
      </c>
      <c r="J183" s="163">
        <f>IFERROR(VLOOKUP(D183,'Consolidated Master Sheet'!B:H,7,0),"")</f>
        <v>0</v>
      </c>
      <c r="K183" s="138"/>
      <c r="L183" s="1102">
        <f>IFERROR(K183*H183,0)</f>
        <v>0</v>
      </c>
    </row>
    <row r="184" spans="1:12" ht="15.75">
      <c r="A184" s="13" t="str">
        <f>IF(K184&gt;0,COUNT($K$4:K184)+MAX('MI Fittings'!A:A),"")</f>
        <v/>
      </c>
      <c r="B184" s="239"/>
      <c r="C184" s="991"/>
      <c r="D184" s="313" t="s">
        <v>497</v>
      </c>
      <c r="E184" s="314" t="s">
        <v>266</v>
      </c>
      <c r="F184" s="1056" t="str">
        <f>IFERROR(VLOOKUP(D184,'Consolidated Master Sheet'!B:D,3,0),"")</f>
        <v/>
      </c>
      <c r="G184" s="1459">
        <f t="shared" si="55"/>
        <v>0</v>
      </c>
      <c r="H184" s="1710">
        <f t="shared" si="46"/>
        <v>0</v>
      </c>
      <c r="I184" s="315" t="str">
        <f>IFERROR(VLOOKUP(D184,'Consolidated Master Sheet'!B:H,6,0),"")</f>
        <v/>
      </c>
      <c r="J184" s="315" t="str">
        <f>IFERROR(VLOOKUP(D184,'Consolidated Master Sheet'!B:H,7,0),"")</f>
        <v/>
      </c>
      <c r="K184" s="112"/>
      <c r="L184" s="1121"/>
    </row>
    <row r="185" spans="1:12" ht="15.75">
      <c r="A185" s="13" t="str">
        <f>IF(K185&gt;0,COUNT($K$4:K185)+MAX('MI Fittings'!A:A),"")</f>
        <v/>
      </c>
      <c r="B185" s="318"/>
      <c r="C185" s="999" t="s">
        <v>7885</v>
      </c>
      <c r="D185" s="317" t="s">
        <v>7765</v>
      </c>
      <c r="E185" s="295" t="s">
        <v>8034</v>
      </c>
      <c r="F185" s="1114">
        <f>IFERROR(VLOOKUP(D185,'Consolidated Master Sheet'!B:D,3,0),"")</f>
        <v>33.369999999999997</v>
      </c>
      <c r="G185" s="152">
        <f t="shared" si="55"/>
        <v>0</v>
      </c>
      <c r="H185" s="1711">
        <f t="shared" si="46"/>
        <v>0</v>
      </c>
      <c r="I185" s="163">
        <f>IFERROR(VLOOKUP(D185,'Consolidated Master Sheet'!B:H,6,0),"")</f>
        <v>5</v>
      </c>
      <c r="J185" s="163">
        <f>IFERROR(VLOOKUP(D185,'Consolidated Master Sheet'!B:H,7,0),"")</f>
        <v>30</v>
      </c>
      <c r="K185" s="138"/>
      <c r="L185" s="1102">
        <f t="shared" ref="L185:L190" si="60">IFERROR(K185*H185,0)</f>
        <v>0</v>
      </c>
    </row>
    <row r="186" spans="1:12" ht="15.75">
      <c r="A186" s="13" t="str">
        <f>IF(K186&gt;0,COUNT($K$4:K186)+MAX('MI Fittings'!A:A),"")</f>
        <v/>
      </c>
      <c r="B186" s="318"/>
      <c r="C186" s="999" t="s">
        <v>7885</v>
      </c>
      <c r="D186" s="317" t="s">
        <v>7766</v>
      </c>
      <c r="E186" s="295" t="s">
        <v>8035</v>
      </c>
      <c r="F186" s="1114">
        <f>IFERROR(VLOOKUP(D186,'Consolidated Master Sheet'!B:D,3,0),"")</f>
        <v>34.9</v>
      </c>
      <c r="G186" s="152">
        <f t="shared" si="55"/>
        <v>0</v>
      </c>
      <c r="H186" s="1711">
        <f t="shared" si="46"/>
        <v>0</v>
      </c>
      <c r="I186" s="163">
        <f>IFERROR(VLOOKUP(D186,'Consolidated Master Sheet'!B:H,6,0),"")</f>
        <v>5</v>
      </c>
      <c r="J186" s="163">
        <f>IFERROR(VLOOKUP(D186,'Consolidated Master Sheet'!B:H,7,0),"")</f>
        <v>30</v>
      </c>
      <c r="K186" s="138"/>
      <c r="L186" s="1102">
        <f t="shared" si="60"/>
        <v>0</v>
      </c>
    </row>
    <row r="187" spans="1:12" ht="15.75">
      <c r="A187" s="13" t="str">
        <f>IF(K187&gt;0,COUNT($K$4:K187)+MAX('MI Fittings'!A:A),"")</f>
        <v/>
      </c>
      <c r="B187" s="318"/>
      <c r="C187" s="999" t="s">
        <v>7885</v>
      </c>
      <c r="D187" s="317" t="s">
        <v>7767</v>
      </c>
      <c r="E187" s="295" t="s">
        <v>8036</v>
      </c>
      <c r="F187" s="1114">
        <f>IFERROR(VLOOKUP(D187,'Consolidated Master Sheet'!B:D,3,0),"")</f>
        <v>39.450000000000003</v>
      </c>
      <c r="G187" s="152">
        <f t="shared" si="55"/>
        <v>0</v>
      </c>
      <c r="H187" s="1711">
        <f t="shared" si="46"/>
        <v>0</v>
      </c>
      <c r="I187" s="163">
        <f>IFERROR(VLOOKUP(D187,'Consolidated Master Sheet'!B:H,6,0),"")</f>
        <v>2</v>
      </c>
      <c r="J187" s="163">
        <f>IFERROR(VLOOKUP(D187,'Consolidated Master Sheet'!B:H,7,0),"")</f>
        <v>20</v>
      </c>
      <c r="K187" s="138"/>
      <c r="L187" s="1102">
        <f t="shared" si="60"/>
        <v>0</v>
      </c>
    </row>
    <row r="188" spans="1:12" ht="15.75">
      <c r="A188" s="13" t="str">
        <f>IF(K188&gt;0,COUNT($K$4:K188)+MAX('MI Fittings'!A:A),"")</f>
        <v/>
      </c>
      <c r="B188" s="318"/>
      <c r="C188" s="999" t="s">
        <v>7885</v>
      </c>
      <c r="D188" s="317" t="s">
        <v>7768</v>
      </c>
      <c r="E188" s="295" t="s">
        <v>8037</v>
      </c>
      <c r="F188" s="1114">
        <f>IFERROR(VLOOKUP(D188,'Consolidated Master Sheet'!B:D,3,0),"")</f>
        <v>67.41</v>
      </c>
      <c r="G188" s="152">
        <f t="shared" si="55"/>
        <v>0</v>
      </c>
      <c r="H188" s="1711">
        <f t="shared" si="46"/>
        <v>0</v>
      </c>
      <c r="I188" s="163">
        <f>IFERROR(VLOOKUP(D188,'Consolidated Master Sheet'!B:H,6,0),"")</f>
        <v>1</v>
      </c>
      <c r="J188" s="163">
        <f>IFERROR(VLOOKUP(D188,'Consolidated Master Sheet'!B:H,7,0),"")</f>
        <v>10</v>
      </c>
      <c r="K188" s="138"/>
      <c r="L188" s="1102">
        <f t="shared" si="60"/>
        <v>0</v>
      </c>
    </row>
    <row r="189" spans="1:12" ht="15.75">
      <c r="A189" s="13" t="str">
        <f>IF(K189&gt;0,COUNT($K$4:K189)+MAX('MI Fittings'!A:A),"")</f>
        <v/>
      </c>
      <c r="B189" s="318"/>
      <c r="C189" s="999" t="s">
        <v>7885</v>
      </c>
      <c r="D189" s="317" t="s">
        <v>7769</v>
      </c>
      <c r="E189" s="295" t="s">
        <v>8038</v>
      </c>
      <c r="F189" s="1114">
        <f>IFERROR(VLOOKUP(D189,'Consolidated Master Sheet'!B:D,3,0),"")</f>
        <v>86.12</v>
      </c>
      <c r="G189" s="152">
        <f t="shared" si="55"/>
        <v>0</v>
      </c>
      <c r="H189" s="1711">
        <f t="shared" si="46"/>
        <v>0</v>
      </c>
      <c r="I189" s="163">
        <f>IFERROR(VLOOKUP(D189,'Consolidated Master Sheet'!B:H,6,0),"")</f>
        <v>1</v>
      </c>
      <c r="J189" s="163">
        <f>IFERROR(VLOOKUP(D189,'Consolidated Master Sheet'!B:H,7,0),"")</f>
        <v>10</v>
      </c>
      <c r="K189" s="138"/>
      <c r="L189" s="1102">
        <f t="shared" si="60"/>
        <v>0</v>
      </c>
    </row>
    <row r="190" spans="1:12" ht="15.75">
      <c r="A190" s="13" t="str">
        <f>IF(K190&gt;0,COUNT($K$4:K190)+MAX('MI Fittings'!A:A),"")</f>
        <v/>
      </c>
      <c r="B190" s="318"/>
      <c r="C190" s="999" t="s">
        <v>7885</v>
      </c>
      <c r="D190" s="317" t="s">
        <v>7770</v>
      </c>
      <c r="E190" s="295" t="s">
        <v>8039</v>
      </c>
      <c r="F190" s="1114">
        <f>IFERROR(VLOOKUP(D190,'Consolidated Master Sheet'!B:D,3,0),"")</f>
        <v>106.42</v>
      </c>
      <c r="G190" s="152">
        <f t="shared" si="55"/>
        <v>0</v>
      </c>
      <c r="H190" s="1711">
        <f t="shared" si="46"/>
        <v>0</v>
      </c>
      <c r="I190" s="163">
        <f>IFERROR(VLOOKUP(D190,'Consolidated Master Sheet'!B:H,6,0),"")</f>
        <v>1</v>
      </c>
      <c r="J190" s="163">
        <f>IFERROR(VLOOKUP(D190,'Consolidated Master Sheet'!B:H,7,0),"")</f>
        <v>10</v>
      </c>
      <c r="K190" s="138"/>
      <c r="L190" s="1102">
        <f t="shared" si="60"/>
        <v>0</v>
      </c>
    </row>
    <row r="191" spans="1:12" ht="15.75">
      <c r="A191" s="13" t="str">
        <f>IF(K191&gt;0,COUNT($K$4:K191)+MAX('MI Fittings'!A:A),"")</f>
        <v/>
      </c>
      <c r="B191" s="318"/>
      <c r="C191" s="318"/>
      <c r="D191" s="322" t="s">
        <v>497</v>
      </c>
      <c r="E191" s="323"/>
      <c r="F191" s="1116" t="str">
        <f>IFERROR(VLOOKUP(D191,'Consolidated Master Sheet'!B:D,3,0),"")</f>
        <v/>
      </c>
      <c r="G191" s="720">
        <f t="shared" si="55"/>
        <v>0</v>
      </c>
      <c r="H191" s="1055">
        <f t="shared" ref="H191:H193" si="61">IFERROR(ROUND(F191*G191,2),0)</f>
        <v>0</v>
      </c>
      <c r="I191" s="324" t="str">
        <f>IFERROR(VLOOKUP(D191,'Consolidated Master Sheet'!B:H,6,0),"")</f>
        <v/>
      </c>
      <c r="J191" s="324" t="str">
        <f>IFERROR(VLOOKUP(D191,'Consolidated Master Sheet'!B:H,7,0),"")</f>
        <v/>
      </c>
      <c r="K191" s="141"/>
      <c r="L191" s="1106"/>
    </row>
    <row r="192" spans="1:12" ht="15.75">
      <c r="A192" s="13" t="str">
        <f>IF(K192&gt;0,COUNT($K$4:K192)+MAX('MI Fittings'!A:A),"")</f>
        <v/>
      </c>
      <c r="B192" s="318"/>
      <c r="C192" s="999" t="s">
        <v>7885</v>
      </c>
      <c r="D192" s="317" t="s">
        <v>12675</v>
      </c>
      <c r="E192" s="295" t="s">
        <v>12672</v>
      </c>
      <c r="F192" s="1114">
        <f>IFERROR(VLOOKUP(D192,'Consolidated Master Sheet'!B:D,3,0),"")</f>
        <v>108.65</v>
      </c>
      <c r="G192" s="152">
        <f t="shared" si="55"/>
        <v>0</v>
      </c>
      <c r="H192" s="1711">
        <f t="shared" si="61"/>
        <v>0</v>
      </c>
      <c r="I192" s="163">
        <f>IFERROR(VLOOKUP(D192,'Consolidated Master Sheet'!B:H,6,0),"")</f>
        <v>1</v>
      </c>
      <c r="J192" s="163">
        <f>IFERROR(VLOOKUP(D192,'Consolidated Master Sheet'!B:H,7,0),"")</f>
        <v>20</v>
      </c>
      <c r="K192" s="138"/>
      <c r="L192" s="1102">
        <f t="shared" ref="L192:L193" si="62">IFERROR(K192*H192,0)</f>
        <v>0</v>
      </c>
    </row>
    <row r="193" spans="1:12" ht="15.75">
      <c r="A193" s="13" t="str">
        <f>IF(K193&gt;0,COUNT($K$4:K193)+MAX('MI Fittings'!A:A),"")</f>
        <v/>
      </c>
      <c r="B193" s="318"/>
      <c r="C193" s="999" t="s">
        <v>7885</v>
      </c>
      <c r="D193" s="317" t="s">
        <v>12676</v>
      </c>
      <c r="E193" s="295" t="s">
        <v>12673</v>
      </c>
      <c r="F193" s="1114">
        <f>IFERROR(VLOOKUP(D193,'Consolidated Master Sheet'!B:D,3,0),"")</f>
        <v>150.68</v>
      </c>
      <c r="G193" s="152">
        <f t="shared" si="55"/>
        <v>0</v>
      </c>
      <c r="H193" s="1711">
        <f t="shared" si="61"/>
        <v>0</v>
      </c>
      <c r="I193" s="163">
        <f>IFERROR(VLOOKUP(D193,'Consolidated Master Sheet'!B:H,6,0),"")</f>
        <v>1</v>
      </c>
      <c r="J193" s="163">
        <f>IFERROR(VLOOKUP(D193,'Consolidated Master Sheet'!B:H,7,0),"")</f>
        <v>15</v>
      </c>
      <c r="K193" s="138"/>
      <c r="L193" s="1102">
        <f t="shared" si="62"/>
        <v>0</v>
      </c>
    </row>
    <row r="194" spans="1:12" ht="15.75">
      <c r="A194" s="13" t="str">
        <f>IF(K194&gt;0,COUNT($K$4:K194)+MAX('MI Fittings'!A:A),"")</f>
        <v/>
      </c>
      <c r="B194" s="318"/>
      <c r="C194" s="999" t="s">
        <v>7885</v>
      </c>
      <c r="D194" s="317" t="s">
        <v>12677</v>
      </c>
      <c r="E194" s="295" t="s">
        <v>12674</v>
      </c>
      <c r="F194" s="1114">
        <f>IFERROR(VLOOKUP(D194,'Consolidated Master Sheet'!B:D,3,0),"")</f>
        <v>272.24</v>
      </c>
      <c r="G194" s="152">
        <f t="shared" si="55"/>
        <v>0</v>
      </c>
      <c r="H194" s="1711">
        <f t="shared" ref="H194" si="63">IFERROR(ROUND(F194*G194,2),0)</f>
        <v>0</v>
      </c>
      <c r="I194" s="163">
        <f>IFERROR(VLOOKUP(D194,'Consolidated Master Sheet'!B:H,6,0),"")</f>
        <v>1</v>
      </c>
      <c r="J194" s="163">
        <f>IFERROR(VLOOKUP(D194,'Consolidated Master Sheet'!B:H,7,0),"")</f>
        <v>6</v>
      </c>
      <c r="K194" s="138"/>
      <c r="L194" s="1102">
        <f t="shared" ref="L194" si="64">IFERROR(K194*H194,0)</f>
        <v>0</v>
      </c>
    </row>
    <row r="195" spans="1:12" ht="15.75">
      <c r="A195" s="13" t="str">
        <f>IF(K195&gt;0,COUNT($K$4:K195)+MAX('MI Fittings'!A:A),"")</f>
        <v/>
      </c>
      <c r="B195" s="239"/>
      <c r="C195" s="991"/>
      <c r="D195" s="313" t="s">
        <v>497</v>
      </c>
      <c r="E195" s="314" t="s">
        <v>5531</v>
      </c>
      <c r="F195" s="1056" t="str">
        <f>IFERROR(VLOOKUP(D195,'Consolidated Master Sheet'!B:D,3,0),"")</f>
        <v/>
      </c>
      <c r="G195" s="1459">
        <f t="shared" si="55"/>
        <v>0</v>
      </c>
      <c r="H195" s="1710">
        <f t="shared" ref="H195:H296" si="65">IFERROR(ROUND(F195*G195,2),0)</f>
        <v>0</v>
      </c>
      <c r="I195" s="315" t="str">
        <f>IFERROR(VLOOKUP(D195,'Consolidated Master Sheet'!B:H,6,0),"")</f>
        <v/>
      </c>
      <c r="J195" s="315" t="str">
        <f>IFERROR(VLOOKUP(D195,'Consolidated Master Sheet'!B:H,7,0),"")</f>
        <v/>
      </c>
      <c r="K195" s="112"/>
      <c r="L195" s="1121"/>
    </row>
    <row r="196" spans="1:12" ht="15.75">
      <c r="A196" s="13" t="str">
        <f>IF(K196&gt;0,COUNT($K$4:K196)+MAX('MI Fittings'!A:A),"")</f>
        <v/>
      </c>
      <c r="B196" s="318"/>
      <c r="C196" s="999" t="s">
        <v>7885</v>
      </c>
      <c r="D196" s="317" t="s">
        <v>7777</v>
      </c>
      <c r="E196" s="295" t="s">
        <v>8040</v>
      </c>
      <c r="F196" s="1114">
        <f>IFERROR(VLOOKUP(D196,'Consolidated Master Sheet'!B:D,3,0),"")</f>
        <v>158.27000000000001</v>
      </c>
      <c r="G196" s="152">
        <f t="shared" si="55"/>
        <v>0</v>
      </c>
      <c r="H196" s="1711">
        <f t="shared" si="65"/>
        <v>0</v>
      </c>
      <c r="I196" s="163">
        <f>IFERROR(VLOOKUP(D196,'Consolidated Master Sheet'!B:H,6,0),"")</f>
        <v>2</v>
      </c>
      <c r="J196" s="163">
        <f>IFERROR(VLOOKUP(D196,'Consolidated Master Sheet'!B:H,7,0),"")</f>
        <v>20</v>
      </c>
      <c r="K196" s="138"/>
      <c r="L196" s="1102">
        <f t="shared" ref="L196:L201" si="66">IFERROR(K196*H196,0)</f>
        <v>0</v>
      </c>
    </row>
    <row r="197" spans="1:12" ht="15.75">
      <c r="A197" s="13" t="str">
        <f>IF(K197&gt;0,COUNT($K$4:K197)+MAX('MI Fittings'!A:A),"")</f>
        <v/>
      </c>
      <c r="B197" s="318"/>
      <c r="C197" s="999" t="s">
        <v>7885</v>
      </c>
      <c r="D197" s="317" t="s">
        <v>7778</v>
      </c>
      <c r="E197" s="295" t="s">
        <v>8041</v>
      </c>
      <c r="F197" s="1114">
        <f>IFERROR(VLOOKUP(D197,'Consolidated Master Sheet'!B:D,3,0),"")</f>
        <v>155.63</v>
      </c>
      <c r="G197" s="152">
        <f t="shared" si="55"/>
        <v>0</v>
      </c>
      <c r="H197" s="1711">
        <f t="shared" si="65"/>
        <v>0</v>
      </c>
      <c r="I197" s="163">
        <f>IFERROR(VLOOKUP(D197,'Consolidated Master Sheet'!B:H,6,0),"")</f>
        <v>2</v>
      </c>
      <c r="J197" s="163">
        <f>IFERROR(VLOOKUP(D197,'Consolidated Master Sheet'!B:H,7,0),"")</f>
        <v>20</v>
      </c>
      <c r="K197" s="138"/>
      <c r="L197" s="1102">
        <f t="shared" si="66"/>
        <v>0</v>
      </c>
    </row>
    <row r="198" spans="1:12" ht="15.75">
      <c r="A198" s="13" t="str">
        <f>IF(K198&gt;0,COUNT($K$4:K198)+MAX('MI Fittings'!A:A),"")</f>
        <v/>
      </c>
      <c r="B198" s="318"/>
      <c r="C198" s="999" t="s">
        <v>7885</v>
      </c>
      <c r="D198" s="317" t="s">
        <v>7779</v>
      </c>
      <c r="E198" s="295" t="s">
        <v>8042</v>
      </c>
      <c r="F198" s="1114">
        <f>IFERROR(VLOOKUP(D198,'Consolidated Master Sheet'!B:D,3,0),"")</f>
        <v>190.99</v>
      </c>
      <c r="G198" s="152">
        <f t="shared" si="55"/>
        <v>0</v>
      </c>
      <c r="H198" s="1711">
        <f t="shared" si="65"/>
        <v>0</v>
      </c>
      <c r="I198" s="163">
        <f>IFERROR(VLOOKUP(D198,'Consolidated Master Sheet'!B:H,6,0),"")</f>
        <v>2</v>
      </c>
      <c r="J198" s="163">
        <f>IFERROR(VLOOKUP(D198,'Consolidated Master Sheet'!B:H,7,0),"")</f>
        <v>10</v>
      </c>
      <c r="K198" s="138"/>
      <c r="L198" s="1102">
        <f t="shared" si="66"/>
        <v>0</v>
      </c>
    </row>
    <row r="199" spans="1:12" ht="15.75">
      <c r="A199" s="13" t="str">
        <f>IF(K199&gt;0,COUNT($K$4:K199)+MAX('MI Fittings'!A:A),"")</f>
        <v/>
      </c>
      <c r="B199" s="318"/>
      <c r="C199" s="999" t="s">
        <v>7885</v>
      </c>
      <c r="D199" s="317" t="s">
        <v>7780</v>
      </c>
      <c r="E199" s="295" t="s">
        <v>8043</v>
      </c>
      <c r="F199" s="1114">
        <f>IFERROR(VLOOKUP(D199,'Consolidated Master Sheet'!B:D,3,0),"")</f>
        <v>246.3</v>
      </c>
      <c r="G199" s="152">
        <f t="shared" ref="G199:G262" si="67">IF(F199=0,"NET",$G$2)</f>
        <v>0</v>
      </c>
      <c r="H199" s="1711">
        <f t="shared" si="65"/>
        <v>0</v>
      </c>
      <c r="I199" s="163">
        <f>IFERROR(VLOOKUP(D199,'Consolidated Master Sheet'!B:H,6,0),"")</f>
        <v>1</v>
      </c>
      <c r="J199" s="163">
        <f>IFERROR(VLOOKUP(D199,'Consolidated Master Sheet'!B:H,7,0),"")</f>
        <v>6</v>
      </c>
      <c r="K199" s="138"/>
      <c r="L199" s="1102">
        <f t="shared" si="66"/>
        <v>0</v>
      </c>
    </row>
    <row r="200" spans="1:12" ht="15.75">
      <c r="A200" s="13" t="str">
        <f>IF(K200&gt;0,COUNT($K$4:K200)+MAX('MI Fittings'!A:A),"")</f>
        <v/>
      </c>
      <c r="B200" s="318"/>
      <c r="C200" s="999" t="s">
        <v>7885</v>
      </c>
      <c r="D200" s="317" t="s">
        <v>7781</v>
      </c>
      <c r="E200" s="295" t="s">
        <v>8044</v>
      </c>
      <c r="F200" s="1114">
        <f>IFERROR(VLOOKUP(D200,'Consolidated Master Sheet'!B:D,3,0),"")</f>
        <v>283.64</v>
      </c>
      <c r="G200" s="152">
        <f t="shared" si="67"/>
        <v>0</v>
      </c>
      <c r="H200" s="1711">
        <f t="shared" si="65"/>
        <v>0</v>
      </c>
      <c r="I200" s="163">
        <f>IFERROR(VLOOKUP(D200,'Consolidated Master Sheet'!B:H,6,0),"")</f>
        <v>1</v>
      </c>
      <c r="J200" s="163">
        <f>IFERROR(VLOOKUP(D200,'Consolidated Master Sheet'!B:H,7,0),"")</f>
        <v>5</v>
      </c>
      <c r="K200" s="138"/>
      <c r="L200" s="1102">
        <f t="shared" si="66"/>
        <v>0</v>
      </c>
    </row>
    <row r="201" spans="1:12" ht="15.75">
      <c r="A201" s="13" t="str">
        <f>IF(K201&gt;0,COUNT($K$4:K201)+MAX('MI Fittings'!A:A),"")</f>
        <v/>
      </c>
      <c r="B201" s="318"/>
      <c r="C201" s="999" t="s">
        <v>7885</v>
      </c>
      <c r="D201" s="319" t="s">
        <v>7782</v>
      </c>
      <c r="E201" s="320" t="s">
        <v>8045</v>
      </c>
      <c r="F201" s="1115">
        <f>IFERROR(VLOOKUP(D201,'Consolidated Master Sheet'!B:D,3,0),"")</f>
        <v>354.9</v>
      </c>
      <c r="G201" s="153">
        <f t="shared" si="67"/>
        <v>0</v>
      </c>
      <c r="H201" s="1711">
        <f t="shared" si="65"/>
        <v>0</v>
      </c>
      <c r="I201" s="321">
        <f>IFERROR(VLOOKUP(D201,'Consolidated Master Sheet'!B:H,6,0),"")</f>
        <v>1</v>
      </c>
      <c r="J201" s="321">
        <f>IFERROR(VLOOKUP(D201,'Consolidated Master Sheet'!B:H,7,0),"")</f>
        <v>3</v>
      </c>
      <c r="K201" s="139"/>
      <c r="L201" s="1102">
        <f t="shared" si="66"/>
        <v>0</v>
      </c>
    </row>
    <row r="202" spans="1:12" ht="15.75">
      <c r="A202" s="13" t="str">
        <f>IF(K202&gt;0,COUNT($K$4:K202)+MAX('MI Fittings'!A:A),"")</f>
        <v/>
      </c>
      <c r="B202" s="239"/>
      <c r="C202" s="991"/>
      <c r="D202" s="313" t="s">
        <v>497</v>
      </c>
      <c r="E202" s="314" t="s">
        <v>7814</v>
      </c>
      <c r="F202" s="1056" t="str">
        <f>IFERROR(VLOOKUP(D202,'Consolidated Master Sheet'!B:D,3,0),"")</f>
        <v/>
      </c>
      <c r="G202" s="1459">
        <f t="shared" si="67"/>
        <v>0</v>
      </c>
      <c r="H202" s="1710">
        <f t="shared" si="65"/>
        <v>0</v>
      </c>
      <c r="I202" s="315" t="str">
        <f>IFERROR(VLOOKUP(D202,'Consolidated Master Sheet'!B:H,6,0),"")</f>
        <v/>
      </c>
      <c r="J202" s="315" t="str">
        <f>IFERROR(VLOOKUP(D202,'Consolidated Master Sheet'!B:H,7,0),"")</f>
        <v/>
      </c>
      <c r="K202" s="112"/>
      <c r="L202" s="1121"/>
    </row>
    <row r="203" spans="1:12" ht="15.75">
      <c r="A203" s="13" t="str">
        <f>IF(K203&gt;0,COUNT($K$4:K203)+MAX('MI Fittings'!A:A),"")</f>
        <v/>
      </c>
      <c r="B203" s="318"/>
      <c r="C203" s="999" t="s">
        <v>7885</v>
      </c>
      <c r="D203" s="317" t="s">
        <v>7783</v>
      </c>
      <c r="E203" s="295" t="s">
        <v>8136</v>
      </c>
      <c r="F203" s="1114">
        <f>IFERROR(VLOOKUP(D203,'Consolidated Master Sheet'!B:D,3,0),"")</f>
        <v>149.27000000000001</v>
      </c>
      <c r="G203" s="152">
        <f t="shared" si="67"/>
        <v>0</v>
      </c>
      <c r="H203" s="1711">
        <f t="shared" si="65"/>
        <v>0</v>
      </c>
      <c r="I203" s="163">
        <f>IFERROR(VLOOKUP(D203,'Consolidated Master Sheet'!B:H,6,0),"")</f>
        <v>2</v>
      </c>
      <c r="J203" s="163">
        <f>IFERROR(VLOOKUP(D203,'Consolidated Master Sheet'!B:H,7,0),"")</f>
        <v>20</v>
      </c>
      <c r="K203" s="138"/>
      <c r="L203" s="1102">
        <f t="shared" ref="L203:L208" si="68">IFERROR(K203*H203,0)</f>
        <v>0</v>
      </c>
    </row>
    <row r="204" spans="1:12" ht="15.75">
      <c r="A204" s="13" t="str">
        <f>IF(K204&gt;0,COUNT($K$4:K204)+MAX('MI Fittings'!A:A),"")</f>
        <v/>
      </c>
      <c r="B204" s="318"/>
      <c r="C204" s="999" t="s">
        <v>7885</v>
      </c>
      <c r="D204" s="317" t="s">
        <v>7784</v>
      </c>
      <c r="E204" s="295" t="s">
        <v>8137</v>
      </c>
      <c r="F204" s="1114">
        <f>IFERROR(VLOOKUP(D204,'Consolidated Master Sheet'!B:D,3,0),"")</f>
        <v>146.76</v>
      </c>
      <c r="G204" s="152">
        <f t="shared" si="67"/>
        <v>0</v>
      </c>
      <c r="H204" s="1711">
        <f t="shared" si="65"/>
        <v>0</v>
      </c>
      <c r="I204" s="163">
        <f>IFERROR(VLOOKUP(D204,'Consolidated Master Sheet'!B:H,6,0),"")</f>
        <v>2</v>
      </c>
      <c r="J204" s="163">
        <f>IFERROR(VLOOKUP(D204,'Consolidated Master Sheet'!B:H,7,0),"")</f>
        <v>20</v>
      </c>
      <c r="K204" s="138"/>
      <c r="L204" s="1102">
        <f t="shared" si="68"/>
        <v>0</v>
      </c>
    </row>
    <row r="205" spans="1:12" ht="15.75">
      <c r="A205" s="13" t="str">
        <f>IF(K205&gt;0,COUNT($K$4:K205)+MAX('MI Fittings'!A:A),"")</f>
        <v/>
      </c>
      <c r="B205" s="318"/>
      <c r="C205" s="999" t="s">
        <v>7885</v>
      </c>
      <c r="D205" s="317" t="s">
        <v>7785</v>
      </c>
      <c r="E205" s="295" t="s">
        <v>8138</v>
      </c>
      <c r="F205" s="1114">
        <f>IFERROR(VLOOKUP(D205,'Consolidated Master Sheet'!B:D,3,0),"")</f>
        <v>180.09</v>
      </c>
      <c r="G205" s="152">
        <f t="shared" si="67"/>
        <v>0</v>
      </c>
      <c r="H205" s="1711">
        <f t="shared" si="65"/>
        <v>0</v>
      </c>
      <c r="I205" s="163">
        <f>IFERROR(VLOOKUP(D205,'Consolidated Master Sheet'!B:H,6,0),"")</f>
        <v>2</v>
      </c>
      <c r="J205" s="163">
        <f>IFERROR(VLOOKUP(D205,'Consolidated Master Sheet'!B:H,7,0),"")</f>
        <v>10</v>
      </c>
      <c r="K205" s="138"/>
      <c r="L205" s="1102">
        <f t="shared" si="68"/>
        <v>0</v>
      </c>
    </row>
    <row r="206" spans="1:12" ht="15.75">
      <c r="A206" s="13" t="str">
        <f>IF(K206&gt;0,COUNT($K$4:K206)+MAX('MI Fittings'!A:A),"")</f>
        <v/>
      </c>
      <c r="B206" s="318"/>
      <c r="C206" s="999" t="s">
        <v>7885</v>
      </c>
      <c r="D206" s="317" t="s">
        <v>7786</v>
      </c>
      <c r="E206" s="295" t="s">
        <v>8139</v>
      </c>
      <c r="F206" s="1114">
        <f>IFERROR(VLOOKUP(D206,'Consolidated Master Sheet'!B:D,3,0),"")</f>
        <v>226.55</v>
      </c>
      <c r="G206" s="152">
        <f t="shared" si="67"/>
        <v>0</v>
      </c>
      <c r="H206" s="1711">
        <f t="shared" si="65"/>
        <v>0</v>
      </c>
      <c r="I206" s="163">
        <f>IFERROR(VLOOKUP(D206,'Consolidated Master Sheet'!B:H,6,0),"")</f>
        <v>1</v>
      </c>
      <c r="J206" s="163">
        <f>IFERROR(VLOOKUP(D206,'Consolidated Master Sheet'!B:H,7,0),"")</f>
        <v>6</v>
      </c>
      <c r="K206" s="138"/>
      <c r="L206" s="1102">
        <f t="shared" si="68"/>
        <v>0</v>
      </c>
    </row>
    <row r="207" spans="1:12" ht="15.75">
      <c r="A207" s="13" t="str">
        <f>IF(K207&gt;0,COUNT($K$4:K207)+MAX('MI Fittings'!A:A),"")</f>
        <v/>
      </c>
      <c r="B207" s="318"/>
      <c r="C207" s="999" t="s">
        <v>7885</v>
      </c>
      <c r="D207" s="317" t="s">
        <v>7787</v>
      </c>
      <c r="E207" s="295" t="s">
        <v>8140</v>
      </c>
      <c r="F207" s="1114">
        <f>IFERROR(VLOOKUP(D207,'Consolidated Master Sheet'!B:D,3,0),"")</f>
        <v>260.91000000000003</v>
      </c>
      <c r="G207" s="152">
        <f t="shared" si="67"/>
        <v>0</v>
      </c>
      <c r="H207" s="1711">
        <f t="shared" si="65"/>
        <v>0</v>
      </c>
      <c r="I207" s="163">
        <f>IFERROR(VLOOKUP(D207,'Consolidated Master Sheet'!B:H,6,0),"")</f>
        <v>1</v>
      </c>
      <c r="J207" s="163">
        <f>IFERROR(VLOOKUP(D207,'Consolidated Master Sheet'!B:H,7,0),"")</f>
        <v>5</v>
      </c>
      <c r="K207" s="138"/>
      <c r="L207" s="1102">
        <f t="shared" si="68"/>
        <v>0</v>
      </c>
    </row>
    <row r="208" spans="1:12" ht="15.75">
      <c r="A208" s="13" t="str">
        <f>IF(K208&gt;0,COUNT($K$4:K208)+MAX('MI Fittings'!A:A),"")</f>
        <v/>
      </c>
      <c r="B208" s="333"/>
      <c r="C208" s="999" t="s">
        <v>7885</v>
      </c>
      <c r="D208" s="317" t="s">
        <v>7788</v>
      </c>
      <c r="E208" s="295" t="s">
        <v>8141</v>
      </c>
      <c r="F208" s="1114">
        <f>IFERROR(VLOOKUP(D208,'Consolidated Master Sheet'!B:D,3,0),"")</f>
        <v>334.67</v>
      </c>
      <c r="G208" s="152">
        <f t="shared" si="67"/>
        <v>0</v>
      </c>
      <c r="H208" s="1711">
        <f t="shared" si="65"/>
        <v>0</v>
      </c>
      <c r="I208" s="163">
        <f>IFERROR(VLOOKUP(D208,'Consolidated Master Sheet'!B:H,6,0),"")</f>
        <v>1</v>
      </c>
      <c r="J208" s="163">
        <f>IFERROR(VLOOKUP(D208,'Consolidated Master Sheet'!B:H,7,0),"")</f>
        <v>3</v>
      </c>
      <c r="K208" s="138"/>
      <c r="L208" s="1102">
        <f t="shared" si="68"/>
        <v>0</v>
      </c>
    </row>
    <row r="209" spans="1:12" ht="15.75">
      <c r="A209" s="13" t="str">
        <f>IF(K209&gt;0,COUNT($K$4:K209)+MAX('MI Fittings'!A:A),"")</f>
        <v/>
      </c>
      <c r="B209" s="239"/>
      <c r="C209" s="991"/>
      <c r="D209" s="313" t="s">
        <v>497</v>
      </c>
      <c r="E209" s="314" t="s">
        <v>8148</v>
      </c>
      <c r="F209" s="1056" t="str">
        <f>IFERROR(VLOOKUP(D209,'Consolidated Master Sheet'!B:D,3,0),"")</f>
        <v/>
      </c>
      <c r="G209" s="1459">
        <f t="shared" si="67"/>
        <v>0</v>
      </c>
      <c r="H209" s="1710">
        <f t="shared" si="65"/>
        <v>0</v>
      </c>
      <c r="I209" s="315" t="str">
        <f>IFERROR(VLOOKUP(D209,'Consolidated Master Sheet'!B:H,6,0),"")</f>
        <v/>
      </c>
      <c r="J209" s="315" t="str">
        <f>IFERROR(VLOOKUP(D209,'Consolidated Master Sheet'!B:H,7,0),"")</f>
        <v/>
      </c>
      <c r="K209" s="112"/>
      <c r="L209" s="1121"/>
    </row>
    <row r="210" spans="1:12" ht="15.75">
      <c r="A210" s="13" t="str">
        <f>IF(K210&gt;0,COUNT($K$4:K210)+MAX('MI Fittings'!A:A),"")</f>
        <v/>
      </c>
      <c r="B210" s="318"/>
      <c r="C210" s="999" t="s">
        <v>7885</v>
      </c>
      <c r="D210" s="319" t="s">
        <v>7668</v>
      </c>
      <c r="E210" s="320" t="s">
        <v>7991</v>
      </c>
      <c r="F210" s="1115">
        <f>IFERROR(VLOOKUP(D210,'Consolidated Master Sheet'!B:D,3,0),"")</f>
        <v>33.979999999999997</v>
      </c>
      <c r="G210" s="153">
        <f t="shared" si="67"/>
        <v>0</v>
      </c>
      <c r="H210" s="1711">
        <f t="shared" si="65"/>
        <v>0</v>
      </c>
      <c r="I210" s="321">
        <f>IFERROR(VLOOKUP(D210,'Consolidated Master Sheet'!B:H,6,0),"")</f>
        <v>2</v>
      </c>
      <c r="J210" s="321">
        <f>IFERROR(VLOOKUP(D210,'Consolidated Master Sheet'!B:H,7,0),"")</f>
        <v>20</v>
      </c>
      <c r="K210" s="139"/>
      <c r="L210" s="1103">
        <f>IFERROR(K210*H210,0)</f>
        <v>0</v>
      </c>
    </row>
    <row r="211" spans="1:12" ht="15.75">
      <c r="A211" s="13" t="str">
        <f>IF(K211&gt;0,COUNT($K$4:K211)+MAX('MI Fittings'!A:A),"")</f>
        <v/>
      </c>
      <c r="B211" s="318"/>
      <c r="C211" s="318"/>
      <c r="D211" s="322" t="s">
        <v>497</v>
      </c>
      <c r="E211" s="323"/>
      <c r="F211" s="1116" t="str">
        <f>IFERROR(VLOOKUP(D211,'Consolidated Master Sheet'!B:D,3,0),"")</f>
        <v/>
      </c>
      <c r="G211" s="720">
        <f t="shared" si="67"/>
        <v>0</v>
      </c>
      <c r="H211" s="1055">
        <f t="shared" si="65"/>
        <v>0</v>
      </c>
      <c r="I211" s="324" t="str">
        <f>IFERROR(VLOOKUP(D211,'Consolidated Master Sheet'!B:H,6,0),"")</f>
        <v/>
      </c>
      <c r="J211" s="324" t="str">
        <f>IFERROR(VLOOKUP(D211,'Consolidated Master Sheet'!B:H,7,0),"")</f>
        <v/>
      </c>
      <c r="K211" s="141"/>
      <c r="L211" s="1106"/>
    </row>
    <row r="212" spans="1:12" ht="15.75">
      <c r="A212" s="13" t="str">
        <f>IF(K212&gt;0,COUNT($K$4:K212)+MAX('MI Fittings'!A:A),"")</f>
        <v/>
      </c>
      <c r="B212" s="318"/>
      <c r="C212" s="999" t="s">
        <v>7885</v>
      </c>
      <c r="D212" s="325" t="s">
        <v>7669</v>
      </c>
      <c r="E212" s="326" t="s">
        <v>7992</v>
      </c>
      <c r="F212" s="1118">
        <f>IFERROR(VLOOKUP(D212,'Consolidated Master Sheet'!B:D,3,0),"")</f>
        <v>40.79</v>
      </c>
      <c r="G212" s="151">
        <f t="shared" si="67"/>
        <v>0</v>
      </c>
      <c r="H212" s="1711">
        <f t="shared" si="65"/>
        <v>0</v>
      </c>
      <c r="I212" s="327">
        <f>IFERROR(VLOOKUP(D212,'Consolidated Master Sheet'!B:H,6,0),"")</f>
        <v>2</v>
      </c>
      <c r="J212" s="327">
        <f>IFERROR(VLOOKUP(D212,'Consolidated Master Sheet'!B:H,7,0),"")</f>
        <v>20</v>
      </c>
      <c r="K212" s="140"/>
      <c r="L212" s="1102">
        <f>IFERROR(K212*H212,0)</f>
        <v>0</v>
      </c>
    </row>
    <row r="213" spans="1:12" ht="15.75">
      <c r="A213" s="13" t="str">
        <f>IF(K213&gt;0,COUNT($K$4:K213)+MAX('MI Fittings'!A:A),"")</f>
        <v/>
      </c>
      <c r="B213" s="318"/>
      <c r="C213" s="999" t="s">
        <v>7885</v>
      </c>
      <c r="D213" s="319" t="s">
        <v>7670</v>
      </c>
      <c r="E213" s="320" t="s">
        <v>7993</v>
      </c>
      <c r="F213" s="1115">
        <f>IFERROR(VLOOKUP(D213,'Consolidated Master Sheet'!B:D,3,0),"")</f>
        <v>40.700000000000003</v>
      </c>
      <c r="G213" s="153">
        <f t="shared" si="67"/>
        <v>0</v>
      </c>
      <c r="H213" s="1711">
        <f>IFERROR(ROUND(F213*G213,2),0)</f>
        <v>0</v>
      </c>
      <c r="I213" s="321">
        <f>IFERROR(VLOOKUP(D213,'Consolidated Master Sheet'!B:H,6,0),"")</f>
        <v>2</v>
      </c>
      <c r="J213" s="321">
        <f>IFERROR(VLOOKUP(D213,'Consolidated Master Sheet'!B:H,7,0),"")</f>
        <v>20</v>
      </c>
      <c r="K213" s="139"/>
      <c r="L213" s="1103">
        <f>IFERROR(K213*H213,0)</f>
        <v>0</v>
      </c>
    </row>
    <row r="214" spans="1:12" ht="15.75">
      <c r="A214" s="13" t="str">
        <f>IF(K214&gt;0,COUNT($K$4:K214)+MAX('MI Fittings'!A:A),"")</f>
        <v/>
      </c>
      <c r="B214" s="318"/>
      <c r="C214" s="318"/>
      <c r="D214" s="322" t="s">
        <v>497</v>
      </c>
      <c r="E214" s="323"/>
      <c r="F214" s="1116" t="str">
        <f>IFERROR(VLOOKUP(D214,'Consolidated Master Sheet'!B:D,3,0),"")</f>
        <v/>
      </c>
      <c r="G214" s="720">
        <f t="shared" si="67"/>
        <v>0</v>
      </c>
      <c r="H214" s="1055">
        <f t="shared" si="65"/>
        <v>0</v>
      </c>
      <c r="I214" s="324" t="str">
        <f>IFERROR(VLOOKUP(D214,'Consolidated Master Sheet'!B:H,6,0),"")</f>
        <v/>
      </c>
      <c r="J214" s="324" t="str">
        <f>IFERROR(VLOOKUP(D214,'Consolidated Master Sheet'!B:H,7,0),"")</f>
        <v/>
      </c>
      <c r="K214" s="141"/>
      <c r="L214" s="1106"/>
    </row>
    <row r="215" spans="1:12" ht="15.75">
      <c r="A215" s="13" t="str">
        <f>IF(K215&gt;0,COUNT($K$4:K215)+MAX('MI Fittings'!A:A),"")</f>
        <v/>
      </c>
      <c r="B215" s="318"/>
      <c r="C215" s="999" t="s">
        <v>7885</v>
      </c>
      <c r="D215" s="325" t="s">
        <v>7671</v>
      </c>
      <c r="E215" s="326" t="s">
        <v>7994</v>
      </c>
      <c r="F215" s="1118">
        <f>IFERROR(VLOOKUP(D215,'Consolidated Master Sheet'!B:D,3,0),"")</f>
        <v>63.77</v>
      </c>
      <c r="G215" s="151">
        <f t="shared" si="67"/>
        <v>0</v>
      </c>
      <c r="H215" s="1711">
        <f t="shared" si="65"/>
        <v>0</v>
      </c>
      <c r="I215" s="327">
        <f>IFERROR(VLOOKUP(D215,'Consolidated Master Sheet'!B:H,6,0),"")</f>
        <v>1</v>
      </c>
      <c r="J215" s="327">
        <f>IFERROR(VLOOKUP(D215,'Consolidated Master Sheet'!B:H,7,0),"")</f>
        <v>10</v>
      </c>
      <c r="K215" s="140"/>
      <c r="L215" s="1102">
        <f>IFERROR(K215*H215,0)</f>
        <v>0</v>
      </c>
    </row>
    <row r="216" spans="1:12" ht="15.75">
      <c r="A216" s="13" t="str">
        <f>IF(K216&gt;0,COUNT($K$4:K216)+MAX('MI Fittings'!A:A),"")</f>
        <v/>
      </c>
      <c r="B216" s="318"/>
      <c r="C216" s="999" t="s">
        <v>7885</v>
      </c>
      <c r="D216" s="325" t="s">
        <v>12647</v>
      </c>
      <c r="E216" s="326" t="s">
        <v>12646</v>
      </c>
      <c r="F216" s="1118">
        <f>IFERROR(VLOOKUP(D216,'Consolidated Master Sheet'!B:D,3,0),"")</f>
        <v>63.77</v>
      </c>
      <c r="G216" s="151">
        <f t="shared" si="67"/>
        <v>0</v>
      </c>
      <c r="H216" s="1711">
        <f t="shared" ref="H216" si="69">IFERROR(ROUND(F216*G216,2),0)</f>
        <v>0</v>
      </c>
      <c r="I216" s="327">
        <f>IFERROR(VLOOKUP(D216,'Consolidated Master Sheet'!B:H,6,0),"")</f>
        <v>0</v>
      </c>
      <c r="J216" s="327">
        <f>IFERROR(VLOOKUP(D216,'Consolidated Master Sheet'!B:H,7,0),"")</f>
        <v>0</v>
      </c>
      <c r="K216" s="140"/>
      <c r="L216" s="1102">
        <f>IFERROR(K216*H216,0)</f>
        <v>0</v>
      </c>
    </row>
    <row r="217" spans="1:12" ht="15.75">
      <c r="A217" s="13" t="str">
        <f>IF(K217&gt;0,COUNT($K$4:K217)+MAX('MI Fittings'!A:A),"")</f>
        <v/>
      </c>
      <c r="B217" s="318"/>
      <c r="C217" s="999" t="s">
        <v>7885</v>
      </c>
      <c r="D217" s="317" t="s">
        <v>7672</v>
      </c>
      <c r="E217" s="295" t="s">
        <v>7995</v>
      </c>
      <c r="F217" s="1114">
        <f>IFERROR(VLOOKUP(D217,'Consolidated Master Sheet'!B:D,3,0),"")</f>
        <v>80.67</v>
      </c>
      <c r="G217" s="152">
        <f t="shared" si="67"/>
        <v>0</v>
      </c>
      <c r="H217" s="1711">
        <f t="shared" si="65"/>
        <v>0</v>
      </c>
      <c r="I217" s="163">
        <f>IFERROR(VLOOKUP(D217,'Consolidated Master Sheet'!B:H,6,0),"")</f>
        <v>1</v>
      </c>
      <c r="J217" s="163">
        <f>IFERROR(VLOOKUP(D217,'Consolidated Master Sheet'!B:H,7,0),"")</f>
        <v>5</v>
      </c>
      <c r="K217" s="138"/>
      <c r="L217" s="1102">
        <f>IFERROR(K217*H217,0)</f>
        <v>0</v>
      </c>
    </row>
    <row r="218" spans="1:12" ht="15.75">
      <c r="A218" s="13" t="str">
        <f>IF(K218&gt;0,COUNT($K$4:K218)+MAX('MI Fittings'!A:A),"")</f>
        <v/>
      </c>
      <c r="B218" s="318"/>
      <c r="C218" s="999" t="s">
        <v>7885</v>
      </c>
      <c r="D218" s="317" t="s">
        <v>7673</v>
      </c>
      <c r="E218" s="295" t="s">
        <v>7996</v>
      </c>
      <c r="F218" s="1114">
        <f>IFERROR(VLOOKUP(D218,'Consolidated Master Sheet'!B:D,3,0),"")</f>
        <v>76.959999999999994</v>
      </c>
      <c r="G218" s="152">
        <f t="shared" si="67"/>
        <v>0</v>
      </c>
      <c r="H218" s="1711">
        <f t="shared" si="65"/>
        <v>0</v>
      </c>
      <c r="I218" s="163">
        <f>IFERROR(VLOOKUP(D218,'Consolidated Master Sheet'!B:H,6,0),"")</f>
        <v>1</v>
      </c>
      <c r="J218" s="163">
        <f>IFERROR(VLOOKUP(D218,'Consolidated Master Sheet'!B:H,7,0),"")</f>
        <v>10</v>
      </c>
      <c r="K218" s="138"/>
      <c r="L218" s="1102">
        <f>IFERROR(K218*H218,0)</f>
        <v>0</v>
      </c>
    </row>
    <row r="219" spans="1:12" ht="15.75">
      <c r="A219" s="13" t="str">
        <f>IF(K219&gt;0,COUNT($K$4:K219)+MAX('MI Fittings'!A:A),"")</f>
        <v/>
      </c>
      <c r="B219" s="318"/>
      <c r="C219" s="999" t="s">
        <v>7885</v>
      </c>
      <c r="D219" s="319" t="s">
        <v>7674</v>
      </c>
      <c r="E219" s="320" t="s">
        <v>7997</v>
      </c>
      <c r="F219" s="1115">
        <f>IFERROR(VLOOKUP(D219,'Consolidated Master Sheet'!B:D,3,0),"")</f>
        <v>76.650000000000006</v>
      </c>
      <c r="G219" s="153">
        <f t="shared" si="67"/>
        <v>0</v>
      </c>
      <c r="H219" s="1711">
        <f t="shared" si="65"/>
        <v>0</v>
      </c>
      <c r="I219" s="321">
        <f>IFERROR(VLOOKUP(D219,'Consolidated Master Sheet'!B:H,6,0),"")</f>
        <v>1</v>
      </c>
      <c r="J219" s="321">
        <f>IFERROR(VLOOKUP(D219,'Consolidated Master Sheet'!B:H,7,0),"")</f>
        <v>10</v>
      </c>
      <c r="K219" s="139"/>
      <c r="L219" s="1103">
        <f>IFERROR(K219*H219,0)</f>
        <v>0</v>
      </c>
    </row>
    <row r="220" spans="1:12" ht="15.75">
      <c r="A220" s="13" t="str">
        <f>IF(K220&gt;0,COUNT($K$4:K220)+MAX('MI Fittings'!A:A),"")</f>
        <v/>
      </c>
      <c r="B220" s="318"/>
      <c r="C220" s="318"/>
      <c r="D220" s="322" t="s">
        <v>497</v>
      </c>
      <c r="E220" s="323"/>
      <c r="F220" s="1116" t="str">
        <f>IFERROR(VLOOKUP(D220,'Consolidated Master Sheet'!B:D,3,0),"")</f>
        <v/>
      </c>
      <c r="G220" s="720">
        <f t="shared" si="67"/>
        <v>0</v>
      </c>
      <c r="H220" s="1055">
        <f t="shared" si="65"/>
        <v>0</v>
      </c>
      <c r="I220" s="324" t="str">
        <f>IFERROR(VLOOKUP(D220,'Consolidated Master Sheet'!B:H,6,0),"")</f>
        <v/>
      </c>
      <c r="J220" s="324" t="str">
        <f>IFERROR(VLOOKUP(D220,'Consolidated Master Sheet'!B:H,7,0),"")</f>
        <v/>
      </c>
      <c r="K220" s="141"/>
      <c r="L220" s="1106"/>
    </row>
    <row r="221" spans="1:12" ht="15.75">
      <c r="A221" s="13" t="str">
        <f>IF(K221&gt;0,COUNT($K$4:K221)+MAX('MI Fittings'!A:A),"")</f>
        <v/>
      </c>
      <c r="B221" s="318"/>
      <c r="C221" s="999" t="s">
        <v>7885</v>
      </c>
      <c r="D221" s="325" t="s">
        <v>7675</v>
      </c>
      <c r="E221" s="326" t="s">
        <v>7998</v>
      </c>
      <c r="F221" s="1118">
        <f>IFERROR(VLOOKUP(D221,'Consolidated Master Sheet'!B:D,3,0),"")</f>
        <v>118.54</v>
      </c>
      <c r="G221" s="151">
        <f t="shared" si="67"/>
        <v>0</v>
      </c>
      <c r="H221" s="1711">
        <f t="shared" si="65"/>
        <v>0</v>
      </c>
      <c r="I221" s="327">
        <f>IFERROR(VLOOKUP(D221,'Consolidated Master Sheet'!B:H,6,0),"")</f>
        <v>1</v>
      </c>
      <c r="J221" s="327">
        <f>IFERROR(VLOOKUP(D221,'Consolidated Master Sheet'!B:H,7,0),"")</f>
        <v>5</v>
      </c>
      <c r="K221" s="140"/>
      <c r="L221" s="1102">
        <f>IFERROR(K221*H221,0)</f>
        <v>0</v>
      </c>
    </row>
    <row r="222" spans="1:12" ht="15.75">
      <c r="A222" s="13" t="str">
        <f>IF(K222&gt;0,COUNT($K$4:K222)+MAX('MI Fittings'!A:A),"")</f>
        <v/>
      </c>
      <c r="B222" s="318"/>
      <c r="C222" s="999" t="s">
        <v>7885</v>
      </c>
      <c r="D222" s="317" t="s">
        <v>7676</v>
      </c>
      <c r="E222" s="295" t="s">
        <v>7999</v>
      </c>
      <c r="F222" s="1114">
        <f>IFERROR(VLOOKUP(D222,'Consolidated Master Sheet'!B:D,3,0),"")</f>
        <v>107.32</v>
      </c>
      <c r="G222" s="152">
        <f t="shared" si="67"/>
        <v>0</v>
      </c>
      <c r="H222" s="1711">
        <f t="shared" si="65"/>
        <v>0</v>
      </c>
      <c r="I222" s="163">
        <f>IFERROR(VLOOKUP(D222,'Consolidated Master Sheet'!B:H,6,0),"")</f>
        <v>1</v>
      </c>
      <c r="J222" s="163">
        <f>IFERROR(VLOOKUP(D222,'Consolidated Master Sheet'!B:H,7,0),"")</f>
        <v>5</v>
      </c>
      <c r="K222" s="138"/>
      <c r="L222" s="1102">
        <f>IFERROR(K222*H222,0)</f>
        <v>0</v>
      </c>
    </row>
    <row r="223" spans="1:12" ht="15.75">
      <c r="A223" s="13" t="str">
        <f>IF(K223&gt;0,COUNT($K$4:K223)+MAX('MI Fittings'!A:A),"")</f>
        <v/>
      </c>
      <c r="B223" s="318"/>
      <c r="C223" s="999" t="s">
        <v>7885</v>
      </c>
      <c r="D223" s="319" t="s">
        <v>7677</v>
      </c>
      <c r="E223" s="320" t="s">
        <v>8000</v>
      </c>
      <c r="F223" s="1115">
        <f>IFERROR(VLOOKUP(D223,'Consolidated Master Sheet'!B:D,3,0),"")</f>
        <v>103.98</v>
      </c>
      <c r="G223" s="153">
        <f t="shared" si="67"/>
        <v>0</v>
      </c>
      <c r="H223" s="1711">
        <f t="shared" si="65"/>
        <v>0</v>
      </c>
      <c r="I223" s="321">
        <f>IFERROR(VLOOKUP(D223,'Consolidated Master Sheet'!B:H,6,0),"")</f>
        <v>1</v>
      </c>
      <c r="J223" s="321">
        <f>IFERROR(VLOOKUP(D223,'Consolidated Master Sheet'!B:H,7,0),"")</f>
        <v>10</v>
      </c>
      <c r="K223" s="139"/>
      <c r="L223" s="1102">
        <f>IFERROR(K223*H223,0)</f>
        <v>0</v>
      </c>
    </row>
    <row r="224" spans="1:12" ht="15.75">
      <c r="A224" s="13" t="str">
        <f>IF(K224&gt;0,COUNT($K$4:K224)+MAX('MI Fittings'!A:A),"")</f>
        <v/>
      </c>
      <c r="B224" s="318"/>
      <c r="C224" s="318"/>
      <c r="D224" s="322" t="s">
        <v>497</v>
      </c>
      <c r="E224" s="323"/>
      <c r="F224" s="1116" t="str">
        <f>IFERROR(VLOOKUP(D224,'Consolidated Master Sheet'!B:D,3,0),"")</f>
        <v/>
      </c>
      <c r="G224" s="720">
        <f t="shared" si="67"/>
        <v>0</v>
      </c>
      <c r="H224" s="1055">
        <f t="shared" ref="H224:H225" si="70">IFERROR(ROUND(F224*G224,2),0)</f>
        <v>0</v>
      </c>
      <c r="I224" s="324" t="str">
        <f>IFERROR(VLOOKUP(D224,'Consolidated Master Sheet'!B:H,6,0),"")</f>
        <v/>
      </c>
      <c r="J224" s="324" t="str">
        <f>IFERROR(VLOOKUP(D224,'Consolidated Master Sheet'!B:H,7,0),"")</f>
        <v/>
      </c>
      <c r="K224" s="141"/>
      <c r="L224" s="1106"/>
    </row>
    <row r="225" spans="1:12" ht="15.75">
      <c r="A225" s="13" t="str">
        <f>IF(K225&gt;0,COUNT($K$4:K225)+MAX('MI Fittings'!A:A),"")</f>
        <v/>
      </c>
      <c r="B225" s="318"/>
      <c r="C225" s="999" t="s">
        <v>7885</v>
      </c>
      <c r="D225" s="325" t="s">
        <v>12648</v>
      </c>
      <c r="E225" s="326" t="s">
        <v>12649</v>
      </c>
      <c r="F225" s="1118">
        <f>IFERROR(VLOOKUP(D225,'Consolidated Master Sheet'!B:D,3,0),"")</f>
        <v>101.34</v>
      </c>
      <c r="G225" s="151">
        <f t="shared" si="67"/>
        <v>0</v>
      </c>
      <c r="H225" s="1711">
        <f t="shared" si="70"/>
        <v>0</v>
      </c>
      <c r="I225" s="327">
        <f>IFERROR(VLOOKUP(D225,'Consolidated Master Sheet'!B:H,6,0),"")</f>
        <v>1</v>
      </c>
      <c r="J225" s="327">
        <f>IFERROR(VLOOKUP(D225,'Consolidated Master Sheet'!B:H,7,0),"")</f>
        <v>20</v>
      </c>
      <c r="K225" s="140"/>
      <c r="L225" s="1102">
        <f>IFERROR(K225*H225,0)</f>
        <v>0</v>
      </c>
    </row>
    <row r="226" spans="1:12" ht="15.75">
      <c r="A226" s="13" t="str">
        <f>IF(K226&gt;0,COUNT($K$4:K226)+MAX('MI Fittings'!A:A),"")</f>
        <v/>
      </c>
      <c r="B226" s="318"/>
      <c r="C226" s="999" t="s">
        <v>7885</v>
      </c>
      <c r="D226" s="325" t="s">
        <v>12650</v>
      </c>
      <c r="E226" s="326" t="s">
        <v>12651</v>
      </c>
      <c r="F226" s="1118">
        <f>IFERROR(VLOOKUP(D226,'Consolidated Master Sheet'!B:D,3,0),"")</f>
        <v>101.34</v>
      </c>
      <c r="G226" s="151">
        <f t="shared" si="67"/>
        <v>0</v>
      </c>
      <c r="H226" s="1711">
        <f t="shared" ref="H226:H230" si="71">IFERROR(ROUND(F226*G226,2),0)</f>
        <v>0</v>
      </c>
      <c r="I226" s="327">
        <f>IFERROR(VLOOKUP(D226,'Consolidated Master Sheet'!B:H,6,0),"")</f>
        <v>1</v>
      </c>
      <c r="J226" s="327">
        <f>IFERROR(VLOOKUP(D226,'Consolidated Master Sheet'!B:H,7,0),"")</f>
        <v>20</v>
      </c>
      <c r="K226" s="140"/>
      <c r="L226" s="1102">
        <f>IFERROR(K226*H226,0)</f>
        <v>0</v>
      </c>
    </row>
    <row r="227" spans="1:12" ht="15.75">
      <c r="A227" s="13" t="str">
        <f>IF(K227&gt;0,COUNT($K$4:K227)+MAX('MI Fittings'!A:A),"")</f>
        <v/>
      </c>
      <c r="B227" s="318"/>
      <c r="C227" s="999" t="s">
        <v>7885</v>
      </c>
      <c r="D227" s="325" t="s">
        <v>12652</v>
      </c>
      <c r="E227" s="326" t="s">
        <v>12653</v>
      </c>
      <c r="F227" s="1118">
        <f>IFERROR(VLOOKUP(D227,'Consolidated Master Sheet'!B:D,3,0),"")</f>
        <v>101.34</v>
      </c>
      <c r="G227" s="151">
        <f t="shared" si="67"/>
        <v>0</v>
      </c>
      <c r="H227" s="1711">
        <f t="shared" si="71"/>
        <v>0</v>
      </c>
      <c r="I227" s="327">
        <f>IFERROR(VLOOKUP(D227,'Consolidated Master Sheet'!B:H,6,0),"")</f>
        <v>1</v>
      </c>
      <c r="J227" s="327">
        <f>IFERROR(VLOOKUP(D227,'Consolidated Master Sheet'!B:H,7,0),"")</f>
        <v>20</v>
      </c>
      <c r="K227" s="140"/>
      <c r="L227" s="1102">
        <f>IFERROR(K227*H227,0)</f>
        <v>0</v>
      </c>
    </row>
    <row r="228" spans="1:12" ht="15.75">
      <c r="A228" s="13" t="str">
        <f>IF(K228&gt;0,COUNT($K$4:K228)+MAX('MI Fittings'!A:A),"")</f>
        <v/>
      </c>
      <c r="B228" s="318"/>
      <c r="C228" s="999" t="s">
        <v>7885</v>
      </c>
      <c r="D228" s="325" t="s">
        <v>12654</v>
      </c>
      <c r="E228" s="326" t="s">
        <v>12655</v>
      </c>
      <c r="F228" s="1118">
        <f>IFERROR(VLOOKUP(D228,'Consolidated Master Sheet'!B:D,3,0),"")</f>
        <v>101.34</v>
      </c>
      <c r="G228" s="151">
        <f t="shared" si="67"/>
        <v>0</v>
      </c>
      <c r="H228" s="1711">
        <f t="shared" si="71"/>
        <v>0</v>
      </c>
      <c r="I228" s="327">
        <f>IFERROR(VLOOKUP(D228,'Consolidated Master Sheet'!B:H,6,0),"")</f>
        <v>1</v>
      </c>
      <c r="J228" s="327">
        <f>IFERROR(VLOOKUP(D228,'Consolidated Master Sheet'!B:H,7,0),"")</f>
        <v>20</v>
      </c>
      <c r="K228" s="140"/>
      <c r="L228" s="1102">
        <f>IFERROR(K228*H228,0)</f>
        <v>0</v>
      </c>
    </row>
    <row r="229" spans="1:12" ht="15.75">
      <c r="A229" s="13" t="str">
        <f>IF(K229&gt;0,COUNT($K$4:K229)+MAX('MI Fittings'!A:A),"")</f>
        <v/>
      </c>
      <c r="B229" s="318"/>
      <c r="C229" s="318"/>
      <c r="D229" s="322" t="s">
        <v>497</v>
      </c>
      <c r="E229" s="323"/>
      <c r="F229" s="1116" t="str">
        <f>IFERROR(VLOOKUP(D229,'Consolidated Master Sheet'!B:D,3,0),"")</f>
        <v/>
      </c>
      <c r="G229" s="720">
        <f t="shared" si="67"/>
        <v>0</v>
      </c>
      <c r="H229" s="1055">
        <f t="shared" si="71"/>
        <v>0</v>
      </c>
      <c r="I229" s="324" t="str">
        <f>IFERROR(VLOOKUP(D229,'Consolidated Master Sheet'!B:H,6,0),"")</f>
        <v/>
      </c>
      <c r="J229" s="324" t="str">
        <f>IFERROR(VLOOKUP(D229,'Consolidated Master Sheet'!B:H,7,0),"")</f>
        <v/>
      </c>
      <c r="K229" s="141"/>
      <c r="L229" s="1106"/>
    </row>
    <row r="230" spans="1:12" ht="15.75">
      <c r="A230" s="13" t="str">
        <f>IF(K230&gt;0,COUNT($K$4:K230)+MAX('MI Fittings'!A:A),"")</f>
        <v/>
      </c>
      <c r="B230" s="318"/>
      <c r="C230" s="999" t="s">
        <v>7885</v>
      </c>
      <c r="D230" s="325" t="s">
        <v>12656</v>
      </c>
      <c r="E230" s="326" t="s">
        <v>12657</v>
      </c>
      <c r="F230" s="1118">
        <f>IFERROR(VLOOKUP(D230,'Consolidated Master Sheet'!B:D,3,0),"")</f>
        <v>153.87</v>
      </c>
      <c r="G230" s="151">
        <f t="shared" si="67"/>
        <v>0</v>
      </c>
      <c r="H230" s="1711">
        <f t="shared" si="71"/>
        <v>0</v>
      </c>
      <c r="I230" s="327">
        <f>IFERROR(VLOOKUP(D230,'Consolidated Master Sheet'!B:H,6,0),"")</f>
        <v>1</v>
      </c>
      <c r="J230" s="327">
        <f>IFERROR(VLOOKUP(D230,'Consolidated Master Sheet'!B:H,7,0),"")</f>
        <v>10</v>
      </c>
      <c r="K230" s="140"/>
      <c r="L230" s="1102">
        <f>IFERROR(K230*H230,0)</f>
        <v>0</v>
      </c>
    </row>
    <row r="231" spans="1:12" ht="15.75">
      <c r="A231" s="13" t="str">
        <f>IF(K231&gt;0,COUNT($K$4:K231)+MAX('MI Fittings'!A:A),"")</f>
        <v/>
      </c>
      <c r="B231" s="318"/>
      <c r="C231" s="999" t="s">
        <v>7885</v>
      </c>
      <c r="D231" s="325" t="s">
        <v>12658</v>
      </c>
      <c r="E231" s="326" t="s">
        <v>12659</v>
      </c>
      <c r="F231" s="1118">
        <f>IFERROR(VLOOKUP(D231,'Consolidated Master Sheet'!B:D,3,0),"")</f>
        <v>153.87</v>
      </c>
      <c r="G231" s="151">
        <f t="shared" si="67"/>
        <v>0</v>
      </c>
      <c r="H231" s="1711">
        <f t="shared" ref="H231:H235" si="72">IFERROR(ROUND(F231*G231,2),0)</f>
        <v>0</v>
      </c>
      <c r="I231" s="327">
        <f>IFERROR(VLOOKUP(D231,'Consolidated Master Sheet'!B:H,6,0),"")</f>
        <v>1</v>
      </c>
      <c r="J231" s="327">
        <f>IFERROR(VLOOKUP(D231,'Consolidated Master Sheet'!B:H,7,0),"")</f>
        <v>15</v>
      </c>
      <c r="K231" s="140"/>
      <c r="L231" s="1102">
        <f>IFERROR(K231*H231,0)</f>
        <v>0</v>
      </c>
    </row>
    <row r="232" spans="1:12" ht="15.75">
      <c r="A232" s="13" t="str">
        <f>IF(K232&gt;0,COUNT($K$4:K232)+MAX('MI Fittings'!A:A),"")</f>
        <v/>
      </c>
      <c r="B232" s="318"/>
      <c r="C232" s="999" t="s">
        <v>7885</v>
      </c>
      <c r="D232" s="325" t="s">
        <v>12660</v>
      </c>
      <c r="E232" s="326" t="s">
        <v>12661</v>
      </c>
      <c r="F232" s="1118">
        <f>IFERROR(VLOOKUP(D232,'Consolidated Master Sheet'!B:D,3,0),"")</f>
        <v>153.87</v>
      </c>
      <c r="G232" s="151">
        <f t="shared" si="67"/>
        <v>0</v>
      </c>
      <c r="H232" s="1711">
        <f t="shared" si="72"/>
        <v>0</v>
      </c>
      <c r="I232" s="327">
        <f>IFERROR(VLOOKUP(D232,'Consolidated Master Sheet'!B:H,6,0),"")</f>
        <v>1</v>
      </c>
      <c r="J232" s="327">
        <f>IFERROR(VLOOKUP(D232,'Consolidated Master Sheet'!B:H,7,0),"")</f>
        <v>15</v>
      </c>
      <c r="K232" s="140"/>
      <c r="L232" s="1102">
        <f>IFERROR(K232*H232,0)</f>
        <v>0</v>
      </c>
    </row>
    <row r="233" spans="1:12" ht="15.75">
      <c r="A233" s="13" t="str">
        <f>IF(K233&gt;0,COUNT($K$4:K233)+MAX('MI Fittings'!A:A),"")</f>
        <v/>
      </c>
      <c r="B233" s="318"/>
      <c r="C233" s="999" t="s">
        <v>7885</v>
      </c>
      <c r="D233" s="325" t="s">
        <v>12662</v>
      </c>
      <c r="E233" s="326" t="s">
        <v>12663</v>
      </c>
      <c r="F233" s="1118">
        <f>IFERROR(VLOOKUP(D233,'Consolidated Master Sheet'!B:D,3,0),"")</f>
        <v>153.87</v>
      </c>
      <c r="G233" s="151">
        <f t="shared" si="67"/>
        <v>0</v>
      </c>
      <c r="H233" s="1711">
        <f t="shared" si="72"/>
        <v>0</v>
      </c>
      <c r="I233" s="327">
        <f>IFERROR(VLOOKUP(D233,'Consolidated Master Sheet'!B:H,6,0),"")</f>
        <v>1</v>
      </c>
      <c r="J233" s="327">
        <f>IFERROR(VLOOKUP(D233,'Consolidated Master Sheet'!B:H,7,0),"")</f>
        <v>15</v>
      </c>
      <c r="K233" s="140"/>
      <c r="L233" s="1102">
        <f>IFERROR(K233*H233,0)</f>
        <v>0</v>
      </c>
    </row>
    <row r="234" spans="1:12" ht="15.75">
      <c r="A234" s="13" t="str">
        <f>IF(K234&gt;0,COUNT($K$4:K234)+MAX('MI Fittings'!A:A),"")</f>
        <v/>
      </c>
      <c r="B234" s="318"/>
      <c r="C234" s="318"/>
      <c r="D234" s="322" t="s">
        <v>497</v>
      </c>
      <c r="E234" s="323"/>
      <c r="F234" s="1116" t="str">
        <f>IFERROR(VLOOKUP(D234,'Consolidated Master Sheet'!B:D,3,0),"")</f>
        <v/>
      </c>
      <c r="G234" s="720">
        <f t="shared" si="67"/>
        <v>0</v>
      </c>
      <c r="H234" s="1055">
        <f t="shared" si="72"/>
        <v>0</v>
      </c>
      <c r="I234" s="324" t="str">
        <f>IFERROR(VLOOKUP(D234,'Consolidated Master Sheet'!B:H,6,0),"")</f>
        <v/>
      </c>
      <c r="J234" s="324" t="str">
        <f>IFERROR(VLOOKUP(D234,'Consolidated Master Sheet'!B:H,7,0),"")</f>
        <v/>
      </c>
      <c r="K234" s="141"/>
      <c r="L234" s="1106"/>
    </row>
    <row r="235" spans="1:12" ht="15.75">
      <c r="A235" s="13" t="str">
        <f>IF(K235&gt;0,COUNT($K$4:K235)+MAX('MI Fittings'!A:A),"")</f>
        <v/>
      </c>
      <c r="B235" s="318"/>
      <c r="C235" s="999" t="s">
        <v>7885</v>
      </c>
      <c r="D235" s="325" t="s">
        <v>12664</v>
      </c>
      <c r="E235" s="326" t="s">
        <v>12665</v>
      </c>
      <c r="F235" s="1118">
        <f>IFERROR(VLOOKUP(D235,'Consolidated Master Sheet'!B:D,3,0),"")</f>
        <v>298.08999999999997</v>
      </c>
      <c r="G235" s="151">
        <f t="shared" si="67"/>
        <v>0</v>
      </c>
      <c r="H235" s="1711">
        <f t="shared" si="72"/>
        <v>0</v>
      </c>
      <c r="I235" s="327">
        <f>IFERROR(VLOOKUP(D235,'Consolidated Master Sheet'!B:H,6,0),"")</f>
        <v>1</v>
      </c>
      <c r="J235" s="327">
        <f>IFERROR(VLOOKUP(D235,'Consolidated Master Sheet'!B:H,7,0),"")</f>
        <v>6</v>
      </c>
      <c r="K235" s="140"/>
      <c r="L235" s="1102">
        <f>IFERROR(K235*H235,0)</f>
        <v>0</v>
      </c>
    </row>
    <row r="236" spans="1:12" ht="15.75">
      <c r="A236" s="13" t="str">
        <f>IF(K236&gt;0,COUNT($K$4:K236)+MAX('MI Fittings'!A:A),"")</f>
        <v/>
      </c>
      <c r="B236" s="318"/>
      <c r="C236" s="999" t="s">
        <v>7885</v>
      </c>
      <c r="D236" s="325" t="s">
        <v>12666</v>
      </c>
      <c r="E236" s="326" t="s">
        <v>12667</v>
      </c>
      <c r="F236" s="1118">
        <f>IFERROR(VLOOKUP(D236,'Consolidated Master Sheet'!B:D,3,0),"")</f>
        <v>298.08999999999997</v>
      </c>
      <c r="G236" s="151">
        <f t="shared" si="67"/>
        <v>0</v>
      </c>
      <c r="H236" s="1711">
        <f t="shared" ref="H236:H238" si="73">IFERROR(ROUND(F236*G236,2),0)</f>
        <v>0</v>
      </c>
      <c r="I236" s="327">
        <f>IFERROR(VLOOKUP(D236,'Consolidated Master Sheet'!B:H,6,0),"")</f>
        <v>1</v>
      </c>
      <c r="J236" s="327">
        <f>IFERROR(VLOOKUP(D236,'Consolidated Master Sheet'!B:H,7,0),"")</f>
        <v>6</v>
      </c>
      <c r="K236" s="140"/>
      <c r="L236" s="1102">
        <f>IFERROR(K236*H236,0)</f>
        <v>0</v>
      </c>
    </row>
    <row r="237" spans="1:12" ht="15.75">
      <c r="A237" s="13" t="str">
        <f>IF(K237&gt;0,COUNT($K$4:K237)+MAX('MI Fittings'!A:A),"")</f>
        <v/>
      </c>
      <c r="B237" s="318"/>
      <c r="C237" s="999" t="s">
        <v>7885</v>
      </c>
      <c r="D237" s="325" t="s">
        <v>12668</v>
      </c>
      <c r="E237" s="326" t="s">
        <v>12669</v>
      </c>
      <c r="F237" s="1118">
        <f>IFERROR(VLOOKUP(D237,'Consolidated Master Sheet'!B:D,3,0),"")</f>
        <v>298.08999999999997</v>
      </c>
      <c r="G237" s="151">
        <f t="shared" si="67"/>
        <v>0</v>
      </c>
      <c r="H237" s="1711">
        <f t="shared" si="73"/>
        <v>0</v>
      </c>
      <c r="I237" s="327">
        <f>IFERROR(VLOOKUP(D237,'Consolidated Master Sheet'!B:H,6,0),"")</f>
        <v>1</v>
      </c>
      <c r="J237" s="327">
        <f>IFERROR(VLOOKUP(D237,'Consolidated Master Sheet'!B:H,7,0),"")</f>
        <v>6</v>
      </c>
      <c r="K237" s="140"/>
      <c r="L237" s="1102">
        <f>IFERROR(K237*H237,0)</f>
        <v>0</v>
      </c>
    </row>
    <row r="238" spans="1:12" ht="15.75">
      <c r="A238" s="13" t="str">
        <f>IF(K238&gt;0,COUNT($K$4:K238)+MAX('MI Fittings'!A:A),"")</f>
        <v/>
      </c>
      <c r="B238" s="318"/>
      <c r="C238" s="999" t="s">
        <v>7885</v>
      </c>
      <c r="D238" s="325" t="s">
        <v>12670</v>
      </c>
      <c r="E238" s="326" t="s">
        <v>12671</v>
      </c>
      <c r="F238" s="1118">
        <f>IFERROR(VLOOKUP(D238,'Consolidated Master Sheet'!B:D,3,0),"")</f>
        <v>298.08999999999997</v>
      </c>
      <c r="G238" s="151">
        <f t="shared" si="67"/>
        <v>0</v>
      </c>
      <c r="H238" s="1711">
        <f t="shared" si="73"/>
        <v>0</v>
      </c>
      <c r="I238" s="327">
        <f>IFERROR(VLOOKUP(D238,'Consolidated Master Sheet'!B:H,6,0),"")</f>
        <v>1</v>
      </c>
      <c r="J238" s="327">
        <f>IFERROR(VLOOKUP(D238,'Consolidated Master Sheet'!B:H,7,0),"")</f>
        <v>6</v>
      </c>
      <c r="K238" s="140"/>
      <c r="L238" s="1102">
        <f>IFERROR(K238*H238,0)</f>
        <v>0</v>
      </c>
    </row>
    <row r="239" spans="1:12" ht="15.75">
      <c r="A239" s="13" t="str">
        <f>IF(K239&gt;0,COUNT($K$4:K239)+MAX('MI Fittings'!A:A),"")</f>
        <v/>
      </c>
      <c r="B239" s="239"/>
      <c r="C239" s="991"/>
      <c r="D239" s="313" t="s">
        <v>497</v>
      </c>
      <c r="E239" s="314" t="s">
        <v>7478</v>
      </c>
      <c r="F239" s="1056" t="str">
        <f>IFERROR(VLOOKUP(D239,'Consolidated Master Sheet'!B:D,3,0),"")</f>
        <v/>
      </c>
      <c r="G239" s="1459">
        <f t="shared" si="67"/>
        <v>0</v>
      </c>
      <c r="H239" s="1710">
        <f t="shared" si="65"/>
        <v>0</v>
      </c>
      <c r="I239" s="315" t="str">
        <f>IFERROR(VLOOKUP(D239,'Consolidated Master Sheet'!B:H,6,0),"")</f>
        <v/>
      </c>
      <c r="J239" s="315" t="str">
        <f>IFERROR(VLOOKUP(D239,'Consolidated Master Sheet'!B:H,7,0),"")</f>
        <v/>
      </c>
      <c r="K239" s="112"/>
      <c r="L239" s="1121"/>
    </row>
    <row r="240" spans="1:12" ht="15.75">
      <c r="A240" s="13" t="str">
        <f>IF(K240&gt;0,COUNT($K$4:K240)+MAX('MI Fittings'!A:A),"")</f>
        <v/>
      </c>
      <c r="B240" s="318"/>
      <c r="C240" s="999" t="s">
        <v>7885</v>
      </c>
      <c r="D240" s="319" t="s">
        <v>7648</v>
      </c>
      <c r="E240" s="320" t="s">
        <v>7971</v>
      </c>
      <c r="F240" s="1115">
        <f>IFERROR(VLOOKUP(D240,'Consolidated Master Sheet'!B:D,3,0),"")</f>
        <v>33.979999999999997</v>
      </c>
      <c r="G240" s="153">
        <f t="shared" si="67"/>
        <v>0</v>
      </c>
      <c r="H240" s="1711">
        <f t="shared" si="65"/>
        <v>0</v>
      </c>
      <c r="I240" s="321">
        <f>IFERROR(VLOOKUP(D240,'Consolidated Master Sheet'!B:H,6,0),"")</f>
        <v>5</v>
      </c>
      <c r="J240" s="321">
        <f>IFERROR(VLOOKUP(D240,'Consolidated Master Sheet'!B:H,7,0),"")</f>
        <v>20</v>
      </c>
      <c r="K240" s="139"/>
      <c r="L240" s="1103">
        <f>IFERROR(K240*H240,0)</f>
        <v>0</v>
      </c>
    </row>
    <row r="241" spans="1:12" ht="15.75">
      <c r="A241" s="13" t="str">
        <f>IF(K241&gt;0,COUNT($K$4:K241)+MAX('MI Fittings'!A:A),"")</f>
        <v/>
      </c>
      <c r="B241" s="318"/>
      <c r="C241" s="318"/>
      <c r="D241" s="322" t="s">
        <v>497</v>
      </c>
      <c r="E241" s="323"/>
      <c r="F241" s="1116" t="str">
        <f>IFERROR(VLOOKUP(D241,'Consolidated Master Sheet'!B:D,3,0),"")</f>
        <v/>
      </c>
      <c r="G241" s="720">
        <f t="shared" si="67"/>
        <v>0</v>
      </c>
      <c r="H241" s="1055">
        <f t="shared" si="65"/>
        <v>0</v>
      </c>
      <c r="I241" s="324" t="str">
        <f>IFERROR(VLOOKUP(D241,'Consolidated Master Sheet'!B:H,6,0),"")</f>
        <v/>
      </c>
      <c r="J241" s="324" t="str">
        <f>IFERROR(VLOOKUP(D241,'Consolidated Master Sheet'!B:H,7,0),"")</f>
        <v/>
      </c>
      <c r="K241" s="141"/>
      <c r="L241" s="1106"/>
    </row>
    <row r="242" spans="1:12" ht="15.75">
      <c r="A242" s="13" t="str">
        <f>IF(K242&gt;0,COUNT($K$4:K242)+MAX('MI Fittings'!A:A),"")</f>
        <v/>
      </c>
      <c r="B242" s="318"/>
      <c r="C242" s="999" t="s">
        <v>7885</v>
      </c>
      <c r="D242" s="325" t="s">
        <v>7649</v>
      </c>
      <c r="E242" s="326" t="s">
        <v>7972</v>
      </c>
      <c r="F242" s="1118">
        <f>IFERROR(VLOOKUP(D242,'Consolidated Master Sheet'!B:D,3,0),"")</f>
        <v>40.79</v>
      </c>
      <c r="G242" s="151">
        <f t="shared" si="67"/>
        <v>0</v>
      </c>
      <c r="H242" s="1711">
        <f t="shared" si="65"/>
        <v>0</v>
      </c>
      <c r="I242" s="327">
        <f>IFERROR(VLOOKUP(D242,'Consolidated Master Sheet'!B:H,6,0),"")</f>
        <v>2</v>
      </c>
      <c r="J242" s="327">
        <f>IFERROR(VLOOKUP(D242,'Consolidated Master Sheet'!B:H,7,0),"")</f>
        <v>20</v>
      </c>
      <c r="K242" s="140"/>
      <c r="L242" s="1102">
        <f>IFERROR(K242*H242,0)</f>
        <v>0</v>
      </c>
    </row>
    <row r="243" spans="1:12" ht="15.75">
      <c r="A243" s="13" t="str">
        <f>IF(K243&gt;0,COUNT($K$4:K243)+MAX('MI Fittings'!A:A),"")</f>
        <v/>
      </c>
      <c r="B243" s="318"/>
      <c r="C243" s="999" t="s">
        <v>7885</v>
      </c>
      <c r="D243" s="319" t="s">
        <v>7650</v>
      </c>
      <c r="E243" s="320" t="s">
        <v>7973</v>
      </c>
      <c r="F243" s="1115">
        <f>IFERROR(VLOOKUP(D243,'Consolidated Master Sheet'!B:D,3,0),"")</f>
        <v>40.700000000000003</v>
      </c>
      <c r="G243" s="153">
        <f t="shared" si="67"/>
        <v>0</v>
      </c>
      <c r="H243" s="1711">
        <f t="shared" si="65"/>
        <v>0</v>
      </c>
      <c r="I243" s="321">
        <f>IFERROR(VLOOKUP(D243,'Consolidated Master Sheet'!B:H,6,0),"")</f>
        <v>2</v>
      </c>
      <c r="J243" s="321">
        <f>IFERROR(VLOOKUP(D243,'Consolidated Master Sheet'!B:H,7,0),"")</f>
        <v>20</v>
      </c>
      <c r="K243" s="139"/>
      <c r="L243" s="1103">
        <f>IFERROR(K243*H243,0)</f>
        <v>0</v>
      </c>
    </row>
    <row r="244" spans="1:12" ht="15.75">
      <c r="A244" s="13" t="str">
        <f>IF(K244&gt;0,COUNT($K$4:K244)+MAX('MI Fittings'!A:A),"")</f>
        <v/>
      </c>
      <c r="B244" s="318"/>
      <c r="C244" s="318"/>
      <c r="D244" s="322" t="s">
        <v>497</v>
      </c>
      <c r="E244" s="323"/>
      <c r="F244" s="1116" t="str">
        <f>IFERROR(VLOOKUP(D244,'Consolidated Master Sheet'!B:D,3,0),"")</f>
        <v/>
      </c>
      <c r="G244" s="720">
        <f t="shared" si="67"/>
        <v>0</v>
      </c>
      <c r="H244" s="1055">
        <f t="shared" si="65"/>
        <v>0</v>
      </c>
      <c r="I244" s="324" t="str">
        <f>IFERROR(VLOOKUP(D244,'Consolidated Master Sheet'!B:H,6,0),"")</f>
        <v/>
      </c>
      <c r="J244" s="324" t="str">
        <f>IFERROR(VLOOKUP(D244,'Consolidated Master Sheet'!B:H,7,0),"")</f>
        <v/>
      </c>
      <c r="K244" s="141"/>
      <c r="L244" s="1106"/>
    </row>
    <row r="245" spans="1:12" ht="15.75">
      <c r="A245" s="13" t="str">
        <f>IF(K245&gt;0,COUNT($K$4:K245)+MAX('MI Fittings'!A:A),"")</f>
        <v/>
      </c>
      <c r="B245" s="318"/>
      <c r="C245" s="999" t="s">
        <v>7885</v>
      </c>
      <c r="D245" s="325" t="s">
        <v>7651</v>
      </c>
      <c r="E245" s="326" t="s">
        <v>7974</v>
      </c>
      <c r="F245" s="1118">
        <f>IFERROR(VLOOKUP(D245,'Consolidated Master Sheet'!B:D,3,0),"")</f>
        <v>63.7</v>
      </c>
      <c r="G245" s="151">
        <f t="shared" si="67"/>
        <v>0</v>
      </c>
      <c r="H245" s="1711">
        <f t="shared" si="65"/>
        <v>0</v>
      </c>
      <c r="I245" s="327">
        <f>IFERROR(VLOOKUP(D245,'Consolidated Master Sheet'!B:H,6,0),"")</f>
        <v>1</v>
      </c>
      <c r="J245" s="327">
        <f>IFERROR(VLOOKUP(D245,'Consolidated Master Sheet'!B:H,7,0),"")</f>
        <v>10</v>
      </c>
      <c r="K245" s="140"/>
      <c r="L245" s="1102">
        <f>IFERROR(K245*H245,0)</f>
        <v>0</v>
      </c>
    </row>
    <row r="246" spans="1:12" ht="15.75">
      <c r="A246" s="13" t="str">
        <f>IF(K246&gt;0,COUNT($K$4:K246)+MAX('MI Fittings'!A:A),"")</f>
        <v/>
      </c>
      <c r="B246" s="318"/>
      <c r="C246" s="999" t="s">
        <v>7885</v>
      </c>
      <c r="D246" s="319" t="s">
        <v>7652</v>
      </c>
      <c r="E246" s="320" t="s">
        <v>7975</v>
      </c>
      <c r="F246" s="1115">
        <f>IFERROR(VLOOKUP(D246,'Consolidated Master Sheet'!B:D,3,0),"")</f>
        <v>63.49</v>
      </c>
      <c r="G246" s="153">
        <f t="shared" si="67"/>
        <v>0</v>
      </c>
      <c r="H246" s="1711">
        <f t="shared" si="65"/>
        <v>0</v>
      </c>
      <c r="I246" s="321">
        <f>IFERROR(VLOOKUP(D246,'Consolidated Master Sheet'!B:H,6,0),"")</f>
        <v>1</v>
      </c>
      <c r="J246" s="321">
        <f>IFERROR(VLOOKUP(D246,'Consolidated Master Sheet'!B:H,7,0),"")</f>
        <v>10</v>
      </c>
      <c r="K246" s="139"/>
      <c r="L246" s="1103">
        <f>IFERROR(K246*H246,0)</f>
        <v>0</v>
      </c>
    </row>
    <row r="247" spans="1:12" ht="15.75">
      <c r="A247" s="13" t="str">
        <f>IF(K247&gt;0,COUNT($K$4:K247)+MAX('MI Fittings'!A:A),"")</f>
        <v/>
      </c>
      <c r="B247" s="318"/>
      <c r="C247" s="318"/>
      <c r="D247" s="322" t="s">
        <v>497</v>
      </c>
      <c r="E247" s="323"/>
      <c r="F247" s="1116" t="str">
        <f>IFERROR(VLOOKUP(D247,'Consolidated Master Sheet'!B:D,3,0),"")</f>
        <v/>
      </c>
      <c r="G247" s="720">
        <f t="shared" si="67"/>
        <v>0</v>
      </c>
      <c r="H247" s="1055">
        <f t="shared" si="65"/>
        <v>0</v>
      </c>
      <c r="I247" s="324" t="str">
        <f>IFERROR(VLOOKUP(D247,'Consolidated Master Sheet'!B:H,6,0),"")</f>
        <v/>
      </c>
      <c r="J247" s="324" t="str">
        <f>IFERROR(VLOOKUP(D247,'Consolidated Master Sheet'!B:H,7,0),"")</f>
        <v/>
      </c>
      <c r="K247" s="141"/>
      <c r="L247" s="1106"/>
    </row>
    <row r="248" spans="1:12" ht="15.75">
      <c r="A248" s="13" t="str">
        <f>IF(K248&gt;0,COUNT($K$4:K248)+MAX('MI Fittings'!A:A),"")</f>
        <v/>
      </c>
      <c r="B248" s="318"/>
      <c r="C248" s="999" t="s">
        <v>7885</v>
      </c>
      <c r="D248" s="328" t="s">
        <v>7653</v>
      </c>
      <c r="E248" s="329" t="s">
        <v>7976</v>
      </c>
      <c r="F248" s="1117">
        <f>IFERROR(VLOOKUP(D248,'Consolidated Master Sheet'!B:D,3,0),"")</f>
        <v>80.67</v>
      </c>
      <c r="G248" s="154">
        <f t="shared" si="67"/>
        <v>0</v>
      </c>
      <c r="H248" s="1711">
        <f t="shared" si="65"/>
        <v>0</v>
      </c>
      <c r="I248" s="330">
        <f>IFERROR(VLOOKUP(D248,'Consolidated Master Sheet'!B:H,6,0),"")</f>
        <v>1</v>
      </c>
      <c r="J248" s="330">
        <f>IFERROR(VLOOKUP(D248,'Consolidated Master Sheet'!B:H,7,0),"")</f>
        <v>5</v>
      </c>
      <c r="K248" s="142"/>
      <c r="L248" s="1103">
        <f>IFERROR(K248*H248,0)</f>
        <v>0</v>
      </c>
    </row>
    <row r="249" spans="1:12" ht="15.75">
      <c r="A249" s="13" t="str">
        <f>IF(K249&gt;0,COUNT($K$4:K249)+MAX('MI Fittings'!A:A),"")</f>
        <v/>
      </c>
      <c r="B249" s="318"/>
      <c r="C249" s="999" t="s">
        <v>7885</v>
      </c>
      <c r="D249" s="319" t="s">
        <v>12680</v>
      </c>
      <c r="E249" s="320" t="s">
        <v>12678</v>
      </c>
      <c r="F249" s="1115">
        <f>IFERROR(VLOOKUP(D249,'Consolidated Master Sheet'!B:D,3,0),"")</f>
        <v>80.67</v>
      </c>
      <c r="G249" s="153">
        <f t="shared" si="67"/>
        <v>0</v>
      </c>
      <c r="H249" s="1711">
        <f t="shared" ref="H249" si="74">IFERROR(ROUND(F249*G249,2),0)</f>
        <v>0</v>
      </c>
      <c r="I249" s="321">
        <f>IFERROR(VLOOKUP(D249,'Consolidated Master Sheet'!B:H,6,0),"")</f>
        <v>0</v>
      </c>
      <c r="J249" s="321">
        <f>IFERROR(VLOOKUP(D249,'Consolidated Master Sheet'!B:H,7,0),"")</f>
        <v>0</v>
      </c>
      <c r="K249" s="139"/>
      <c r="L249" s="1103">
        <f>IFERROR(K249*H249,0)</f>
        <v>0</v>
      </c>
    </row>
    <row r="250" spans="1:12" ht="15.75">
      <c r="A250" s="13" t="str">
        <f>IF(K250&gt;0,COUNT($K$4:K250)+MAX('MI Fittings'!A:A),"")</f>
        <v/>
      </c>
      <c r="B250" s="318"/>
      <c r="C250" s="999" t="s">
        <v>7885</v>
      </c>
      <c r="D250" s="319" t="s">
        <v>12681</v>
      </c>
      <c r="E250" s="320" t="s">
        <v>12679</v>
      </c>
      <c r="F250" s="1115">
        <f>IFERROR(VLOOKUP(D250,'Consolidated Master Sheet'!B:D,3,0),"")</f>
        <v>80.67</v>
      </c>
      <c r="G250" s="153">
        <f t="shared" si="67"/>
        <v>0</v>
      </c>
      <c r="H250" s="1711">
        <f t="shared" ref="H250" si="75">IFERROR(ROUND(F250*G250,2),0)</f>
        <v>0</v>
      </c>
      <c r="I250" s="321">
        <f>IFERROR(VLOOKUP(D250,'Consolidated Master Sheet'!B:H,6,0),"")</f>
        <v>0</v>
      </c>
      <c r="J250" s="321">
        <f>IFERROR(VLOOKUP(D250,'Consolidated Master Sheet'!B:H,7,0),"")</f>
        <v>0</v>
      </c>
      <c r="K250" s="139"/>
      <c r="L250" s="1103">
        <f>IFERROR(K250*H250,0)</f>
        <v>0</v>
      </c>
    </row>
    <row r="251" spans="1:12" ht="15.75">
      <c r="A251" s="13" t="str">
        <f>IF(K251&gt;0,COUNT($K$4:K251)+MAX('MI Fittings'!A:A),"")</f>
        <v/>
      </c>
      <c r="B251" s="318"/>
      <c r="C251" s="318"/>
      <c r="D251" s="322" t="s">
        <v>497</v>
      </c>
      <c r="E251" s="331"/>
      <c r="F251" s="1116" t="str">
        <f>IFERROR(VLOOKUP(D251,'Consolidated Master Sheet'!B:D,3,0),"")</f>
        <v/>
      </c>
      <c r="G251" s="720">
        <f t="shared" si="67"/>
        <v>0</v>
      </c>
      <c r="H251" s="1055">
        <f t="shared" si="65"/>
        <v>0</v>
      </c>
      <c r="I251" s="324" t="str">
        <f>IFERROR(VLOOKUP(D251,'Consolidated Master Sheet'!B:H,6,0),"")</f>
        <v/>
      </c>
      <c r="J251" s="324" t="str">
        <f>IFERROR(VLOOKUP(D251,'Consolidated Master Sheet'!B:H,7,0),"")</f>
        <v/>
      </c>
      <c r="K251" s="141"/>
      <c r="L251" s="1106"/>
    </row>
    <row r="252" spans="1:12" ht="15.75">
      <c r="A252" s="13" t="str">
        <f>IF(K252&gt;0,COUNT($K$4:K252)+MAX('MI Fittings'!A:A),"")</f>
        <v/>
      </c>
      <c r="B252" s="318"/>
      <c r="C252" s="999" t="s">
        <v>7885</v>
      </c>
      <c r="D252" s="325" t="s">
        <v>7654</v>
      </c>
      <c r="E252" s="326" t="s">
        <v>7977</v>
      </c>
      <c r="F252" s="1118">
        <f>IFERROR(VLOOKUP(D252,'Consolidated Master Sheet'!B:D,3,0),"")</f>
        <v>118.54</v>
      </c>
      <c r="G252" s="151">
        <f t="shared" si="67"/>
        <v>0</v>
      </c>
      <c r="H252" s="1711">
        <f t="shared" si="65"/>
        <v>0</v>
      </c>
      <c r="I252" s="327">
        <f>IFERROR(VLOOKUP(D252,'Consolidated Master Sheet'!B:H,6,0),"")</f>
        <v>1</v>
      </c>
      <c r="J252" s="327">
        <f>IFERROR(VLOOKUP(D252,'Consolidated Master Sheet'!B:H,7,0),"")</f>
        <v>5</v>
      </c>
      <c r="K252" s="140"/>
      <c r="L252" s="1102">
        <f>IFERROR(K252*H252,0)</f>
        <v>0</v>
      </c>
    </row>
    <row r="253" spans="1:12" ht="15.75">
      <c r="A253" s="13" t="str">
        <f>IF(K253&gt;0,COUNT($K$4:K253)+MAX('MI Fittings'!A:A),"")</f>
        <v/>
      </c>
      <c r="B253" s="318"/>
      <c r="C253" s="999" t="s">
        <v>7885</v>
      </c>
      <c r="D253" s="317" t="s">
        <v>7655</v>
      </c>
      <c r="E253" s="295" t="s">
        <v>7978</v>
      </c>
      <c r="F253" s="1114">
        <f>IFERROR(VLOOKUP(D253,'Consolidated Master Sheet'!B:D,3,0),"")</f>
        <v>107.32</v>
      </c>
      <c r="G253" s="152">
        <f t="shared" si="67"/>
        <v>0</v>
      </c>
      <c r="H253" s="1711">
        <f t="shared" si="65"/>
        <v>0</v>
      </c>
      <c r="I253" s="163">
        <f>IFERROR(VLOOKUP(D253,'Consolidated Master Sheet'!B:H,6,0),"")</f>
        <v>1</v>
      </c>
      <c r="J253" s="163">
        <f>IFERROR(VLOOKUP(D253,'Consolidated Master Sheet'!B:H,7,0),"")</f>
        <v>5</v>
      </c>
      <c r="K253" s="138"/>
      <c r="L253" s="1102">
        <f>IFERROR(K253*H253,0)</f>
        <v>0</v>
      </c>
    </row>
    <row r="254" spans="1:12" ht="15.75">
      <c r="A254" s="13" t="str">
        <f>IF(K254&gt;0,COUNT($K$4:K254)+MAX('MI Fittings'!A:A),"")</f>
        <v/>
      </c>
      <c r="B254" s="318"/>
      <c r="C254" s="999" t="s">
        <v>7885</v>
      </c>
      <c r="D254" s="325" t="s">
        <v>12688</v>
      </c>
      <c r="E254" s="326" t="s">
        <v>12689</v>
      </c>
      <c r="F254" s="1118">
        <f>IFERROR(VLOOKUP(D254,'Consolidated Master Sheet'!B:D,3,0),"")</f>
        <v>107.32</v>
      </c>
      <c r="G254" s="151">
        <f t="shared" si="67"/>
        <v>0</v>
      </c>
      <c r="H254" s="1711">
        <f t="shared" ref="H254:H255" si="76">IFERROR(ROUND(F254*G254,2),0)</f>
        <v>0</v>
      </c>
      <c r="I254" s="327">
        <f>IFERROR(VLOOKUP(D254,'Consolidated Master Sheet'!B:H,6,0),"")</f>
        <v>0</v>
      </c>
      <c r="J254" s="327">
        <f>IFERROR(VLOOKUP(D254,'Consolidated Master Sheet'!B:H,7,0),"")</f>
        <v>0</v>
      </c>
      <c r="K254" s="140"/>
      <c r="L254" s="1102">
        <f>IFERROR(K254*H254,0)</f>
        <v>0</v>
      </c>
    </row>
    <row r="255" spans="1:12" ht="15.75">
      <c r="A255" s="13" t="str">
        <f>IF(K255&gt;0,COUNT($K$4:K255)+MAX('MI Fittings'!A:A),"")</f>
        <v/>
      </c>
      <c r="B255" s="318"/>
      <c r="C255" s="318"/>
      <c r="D255" s="322" t="s">
        <v>497</v>
      </c>
      <c r="E255" s="331"/>
      <c r="F255" s="1116" t="str">
        <f>IFERROR(VLOOKUP(D255,'Consolidated Master Sheet'!B:D,3,0),"")</f>
        <v/>
      </c>
      <c r="G255" s="720">
        <f t="shared" si="67"/>
        <v>0</v>
      </c>
      <c r="H255" s="1055">
        <f t="shared" si="76"/>
        <v>0</v>
      </c>
      <c r="I255" s="324" t="str">
        <f>IFERROR(VLOOKUP(D255,'Consolidated Master Sheet'!B:H,6,0),"")</f>
        <v/>
      </c>
      <c r="J255" s="324" t="str">
        <f>IFERROR(VLOOKUP(D255,'Consolidated Master Sheet'!B:H,7,0),"")</f>
        <v/>
      </c>
      <c r="K255" s="141"/>
      <c r="L255" s="1106"/>
    </row>
    <row r="256" spans="1:12" ht="15.75">
      <c r="A256" s="13" t="str">
        <f>IF(K256&gt;0,COUNT($K$4:K256)+MAX('MI Fittings'!A:A),"")</f>
        <v/>
      </c>
      <c r="B256" s="318"/>
      <c r="C256" s="999" t="s">
        <v>7885</v>
      </c>
      <c r="D256" s="325" t="s">
        <v>12691</v>
      </c>
      <c r="E256" s="326" t="s">
        <v>12695</v>
      </c>
      <c r="F256" s="1118">
        <f>IFERROR(VLOOKUP(D256,'Consolidated Master Sheet'!B:D,3,0),"")</f>
        <v>166.85</v>
      </c>
      <c r="G256" s="151">
        <f t="shared" si="67"/>
        <v>0</v>
      </c>
      <c r="H256" s="1711">
        <f t="shared" ref="H256" si="77">IFERROR(ROUND(F256*G256,2),0)</f>
        <v>0</v>
      </c>
      <c r="I256" s="327">
        <f>IFERROR(VLOOKUP(D256,'Consolidated Master Sheet'!B:H,6,0),"")</f>
        <v>0</v>
      </c>
      <c r="J256" s="327">
        <f>IFERROR(VLOOKUP(D256,'Consolidated Master Sheet'!B:H,7,0),"")</f>
        <v>0</v>
      </c>
      <c r="K256" s="140"/>
      <c r="L256" s="1102">
        <f>IFERROR(K256*H256,0)</f>
        <v>0</v>
      </c>
    </row>
    <row r="257" spans="1:12" ht="15.75">
      <c r="A257" s="13" t="str">
        <f>IF(K257&gt;0,COUNT($K$4:K257)+MAX('MI Fittings'!A:A),"")</f>
        <v/>
      </c>
      <c r="B257" s="318"/>
      <c r="C257" s="999" t="s">
        <v>7885</v>
      </c>
      <c r="D257" s="325" t="s">
        <v>12692</v>
      </c>
      <c r="E257" s="326" t="s">
        <v>12696</v>
      </c>
      <c r="F257" s="1118">
        <f>IFERROR(VLOOKUP(D257,'Consolidated Master Sheet'!B:D,3,0),"")</f>
        <v>163.47999999999999</v>
      </c>
      <c r="G257" s="151">
        <f t="shared" si="67"/>
        <v>0</v>
      </c>
      <c r="H257" s="1711">
        <f t="shared" ref="H257:H258" si="78">IFERROR(ROUND(F257*G257,2),0)</f>
        <v>0</v>
      </c>
      <c r="I257" s="327">
        <f>IFERROR(VLOOKUP(D257,'Consolidated Master Sheet'!B:H,6,0),"")</f>
        <v>0</v>
      </c>
      <c r="J257" s="327">
        <f>IFERROR(VLOOKUP(D257,'Consolidated Master Sheet'!B:H,7,0),"")</f>
        <v>0</v>
      </c>
      <c r="K257" s="140"/>
      <c r="L257" s="1102">
        <f>IFERROR(K257*H257,0)</f>
        <v>0</v>
      </c>
    </row>
    <row r="258" spans="1:12" ht="15.75">
      <c r="A258" s="13" t="str">
        <f>IF(K258&gt;0,COUNT($K$4:K258)+MAX('MI Fittings'!A:A),"")</f>
        <v/>
      </c>
      <c r="B258" s="318"/>
      <c r="C258" s="999" t="s">
        <v>7885</v>
      </c>
      <c r="D258" s="325" t="s">
        <v>12693</v>
      </c>
      <c r="E258" s="326" t="s">
        <v>12697</v>
      </c>
      <c r="F258" s="1118">
        <f>IFERROR(VLOOKUP(D258,'Consolidated Master Sheet'!B:D,3,0),"")</f>
        <v>163.47999999999999</v>
      </c>
      <c r="G258" s="151">
        <f t="shared" si="67"/>
        <v>0</v>
      </c>
      <c r="H258" s="1711">
        <f t="shared" si="78"/>
        <v>0</v>
      </c>
      <c r="I258" s="327">
        <f>IFERROR(VLOOKUP(D258,'Consolidated Master Sheet'!B:H,6,0),"")</f>
        <v>0</v>
      </c>
      <c r="J258" s="327">
        <f>IFERROR(VLOOKUP(D258,'Consolidated Master Sheet'!B:H,7,0),"")</f>
        <v>0</v>
      </c>
      <c r="K258" s="140"/>
      <c r="L258" s="1102">
        <f>IFERROR(K258*H258,0)</f>
        <v>0</v>
      </c>
    </row>
    <row r="259" spans="1:12" ht="15.75">
      <c r="A259" s="13" t="str">
        <f>IF(K259&gt;0,COUNT($K$4:K259)+MAX('MI Fittings'!A:A),"")</f>
        <v/>
      </c>
      <c r="B259" s="318"/>
      <c r="C259" s="999" t="s">
        <v>7885</v>
      </c>
      <c r="D259" s="325" t="s">
        <v>12694</v>
      </c>
      <c r="E259" s="326" t="s">
        <v>12690</v>
      </c>
      <c r="F259" s="1118">
        <f>IFERROR(VLOOKUP(D259,'Consolidated Master Sheet'!B:D,3,0),"")</f>
        <v>163.47999999999999</v>
      </c>
      <c r="G259" s="151">
        <f t="shared" si="67"/>
        <v>0</v>
      </c>
      <c r="H259" s="1711">
        <f t="shared" ref="H259:H263" si="79">IFERROR(ROUND(F259*G259,2),0)</f>
        <v>0</v>
      </c>
      <c r="I259" s="327">
        <f>IFERROR(VLOOKUP(D259,'Consolidated Master Sheet'!B:H,6,0),"")</f>
        <v>0</v>
      </c>
      <c r="J259" s="327">
        <f>IFERROR(VLOOKUP(D259,'Consolidated Master Sheet'!B:H,7,0),"")</f>
        <v>0</v>
      </c>
      <c r="K259" s="140"/>
      <c r="L259" s="1102">
        <f>IFERROR(K259*H259,0)</f>
        <v>0</v>
      </c>
    </row>
    <row r="260" spans="1:12" ht="15.75">
      <c r="A260" s="13" t="str">
        <f>IF(K260&gt;0,COUNT($K$4:K260)+MAX('MI Fittings'!A:A),"")</f>
        <v/>
      </c>
      <c r="B260" s="318"/>
      <c r="C260" s="318"/>
      <c r="D260" s="322" t="s">
        <v>497</v>
      </c>
      <c r="E260" s="331"/>
      <c r="F260" s="1116" t="str">
        <f>IFERROR(VLOOKUP(D260,'Consolidated Master Sheet'!B:D,3,0),"")</f>
        <v/>
      </c>
      <c r="G260" s="720">
        <f t="shared" si="67"/>
        <v>0</v>
      </c>
      <c r="H260" s="1055">
        <f t="shared" si="79"/>
        <v>0</v>
      </c>
      <c r="I260" s="324" t="str">
        <f>IFERROR(VLOOKUP(D260,'Consolidated Master Sheet'!B:H,6,0),"")</f>
        <v/>
      </c>
      <c r="J260" s="324" t="str">
        <f>IFERROR(VLOOKUP(D260,'Consolidated Master Sheet'!B:H,7,0),"")</f>
        <v/>
      </c>
      <c r="K260" s="141"/>
      <c r="L260" s="1106"/>
    </row>
    <row r="261" spans="1:12" ht="15.75">
      <c r="A261" s="13" t="str">
        <f>IF(K261&gt;0,COUNT($K$4:K261)+MAX('MI Fittings'!A:A),"")</f>
        <v/>
      </c>
      <c r="B261" s="318"/>
      <c r="C261" s="999" t="s">
        <v>7885</v>
      </c>
      <c r="D261" s="325" t="s">
        <v>12703</v>
      </c>
      <c r="E261" s="326" t="s">
        <v>12699</v>
      </c>
      <c r="F261" s="1118">
        <f>IFERROR(VLOOKUP(D261,'Consolidated Master Sheet'!B:D,3,0),"")</f>
        <v>240.4</v>
      </c>
      <c r="G261" s="151">
        <f t="shared" si="67"/>
        <v>0</v>
      </c>
      <c r="H261" s="1711">
        <f t="shared" si="79"/>
        <v>0</v>
      </c>
      <c r="I261" s="327">
        <f>IFERROR(VLOOKUP(D261,'Consolidated Master Sheet'!B:H,6,0),"")</f>
        <v>0</v>
      </c>
      <c r="J261" s="327">
        <f>IFERROR(VLOOKUP(D261,'Consolidated Master Sheet'!B:H,7,0),"")</f>
        <v>0</v>
      </c>
      <c r="K261" s="140"/>
      <c r="L261" s="1102">
        <f>IFERROR(K261*H261,0)</f>
        <v>0</v>
      </c>
    </row>
    <row r="262" spans="1:12" ht="15.75">
      <c r="A262" s="13" t="str">
        <f>IF(K262&gt;0,COUNT($K$4:K262)+MAX('MI Fittings'!A:A),"")</f>
        <v/>
      </c>
      <c r="B262" s="318"/>
      <c r="C262" s="999" t="s">
        <v>7885</v>
      </c>
      <c r="D262" s="325" t="s">
        <v>12704</v>
      </c>
      <c r="E262" s="326" t="s">
        <v>12698</v>
      </c>
      <c r="F262" s="1118">
        <f>IFERROR(VLOOKUP(D262,'Consolidated Master Sheet'!B:D,3,0),"")</f>
        <v>240.4</v>
      </c>
      <c r="G262" s="151">
        <f t="shared" si="67"/>
        <v>0</v>
      </c>
      <c r="H262" s="1711">
        <f t="shared" si="79"/>
        <v>0</v>
      </c>
      <c r="I262" s="327">
        <f>IFERROR(VLOOKUP(D262,'Consolidated Master Sheet'!B:H,6,0),"")</f>
        <v>0</v>
      </c>
      <c r="J262" s="327">
        <f>IFERROR(VLOOKUP(D262,'Consolidated Master Sheet'!B:H,7,0),"")</f>
        <v>0</v>
      </c>
      <c r="K262" s="140"/>
      <c r="L262" s="1102">
        <f>IFERROR(K262*H262,0)</f>
        <v>0</v>
      </c>
    </row>
    <row r="263" spans="1:12" ht="15.75">
      <c r="A263" s="13" t="str">
        <f>IF(K263&gt;0,COUNT($K$4:K263)+MAX('MI Fittings'!A:A),"")</f>
        <v/>
      </c>
      <c r="B263" s="318"/>
      <c r="C263" s="999" t="s">
        <v>7885</v>
      </c>
      <c r="D263" s="325" t="s">
        <v>12705</v>
      </c>
      <c r="E263" s="326" t="s">
        <v>12700</v>
      </c>
      <c r="F263" s="1118">
        <f>IFERROR(VLOOKUP(D263,'Consolidated Master Sheet'!B:D,3,0),"")</f>
        <v>240.4</v>
      </c>
      <c r="G263" s="151">
        <f t="shared" ref="G263:G326" si="80">IF(F263=0,"NET",$G$2)</f>
        <v>0</v>
      </c>
      <c r="H263" s="1711">
        <f t="shared" si="79"/>
        <v>0</v>
      </c>
      <c r="I263" s="327">
        <f>IFERROR(VLOOKUP(D263,'Consolidated Master Sheet'!B:H,6,0),"")</f>
        <v>0</v>
      </c>
      <c r="J263" s="327">
        <f>IFERROR(VLOOKUP(D263,'Consolidated Master Sheet'!B:H,7,0),"")</f>
        <v>0</v>
      </c>
      <c r="K263" s="140"/>
      <c r="L263" s="1102">
        <f>IFERROR(K263*H263,0)</f>
        <v>0</v>
      </c>
    </row>
    <row r="264" spans="1:12" ht="15.75">
      <c r="A264" s="13" t="str">
        <f>IF(K264&gt;0,COUNT($K$4:K264)+MAX('MI Fittings'!A:A),"")</f>
        <v/>
      </c>
      <c r="B264" s="318"/>
      <c r="C264" s="999" t="s">
        <v>7885</v>
      </c>
      <c r="D264" s="325" t="s">
        <v>12706</v>
      </c>
      <c r="E264" s="326" t="s">
        <v>12701</v>
      </c>
      <c r="F264" s="1118">
        <f>IFERROR(VLOOKUP(D264,'Consolidated Master Sheet'!B:D,3,0),"")</f>
        <v>240.4</v>
      </c>
      <c r="G264" s="151">
        <f t="shared" si="80"/>
        <v>0</v>
      </c>
      <c r="H264" s="1711">
        <f t="shared" ref="H264:H268" si="81">IFERROR(ROUND(F264*G264,2),0)</f>
        <v>0</v>
      </c>
      <c r="I264" s="327">
        <f>IFERROR(VLOOKUP(D264,'Consolidated Master Sheet'!B:H,6,0),"")</f>
        <v>0</v>
      </c>
      <c r="J264" s="327">
        <f>IFERROR(VLOOKUP(D264,'Consolidated Master Sheet'!B:H,7,0),"")</f>
        <v>0</v>
      </c>
      <c r="K264" s="140"/>
      <c r="L264" s="1102">
        <f>IFERROR(K264*H264,0)</f>
        <v>0</v>
      </c>
    </row>
    <row r="265" spans="1:12" ht="15.75">
      <c r="A265" s="13" t="str">
        <f>IF(K265&gt;0,COUNT($K$4:K265)+MAX('MI Fittings'!A:A),"")</f>
        <v/>
      </c>
      <c r="B265" s="318"/>
      <c r="C265" s="318"/>
      <c r="D265" s="322" t="s">
        <v>497</v>
      </c>
      <c r="E265" s="331"/>
      <c r="F265" s="1116" t="str">
        <f>IFERROR(VLOOKUP(D265,'Consolidated Master Sheet'!B:D,3,0),"")</f>
        <v/>
      </c>
      <c r="G265" s="720">
        <f t="shared" si="80"/>
        <v>0</v>
      </c>
      <c r="H265" s="1055">
        <f t="shared" si="81"/>
        <v>0</v>
      </c>
      <c r="I265" s="324" t="str">
        <f>IFERROR(VLOOKUP(D265,'Consolidated Master Sheet'!B:H,6,0),"")</f>
        <v/>
      </c>
      <c r="J265" s="324" t="str">
        <f>IFERROR(VLOOKUP(D265,'Consolidated Master Sheet'!B:H,7,0),"")</f>
        <v/>
      </c>
      <c r="K265" s="141"/>
      <c r="L265" s="1106"/>
    </row>
    <row r="266" spans="1:12" ht="15.75">
      <c r="A266" s="13" t="str">
        <f>IF(K266&gt;0,COUNT($K$4:K266)+MAX('MI Fittings'!A:A),"")</f>
        <v/>
      </c>
      <c r="B266" s="318"/>
      <c r="C266" s="999" t="s">
        <v>7885</v>
      </c>
      <c r="D266" s="325" t="s">
        <v>12710</v>
      </c>
      <c r="E266" s="326" t="s">
        <v>12707</v>
      </c>
      <c r="F266" s="1118">
        <f>IFERROR(VLOOKUP(D266,'Consolidated Master Sheet'!B:D,3,0),"")</f>
        <v>341.21</v>
      </c>
      <c r="G266" s="151">
        <f t="shared" si="80"/>
        <v>0</v>
      </c>
      <c r="H266" s="1711">
        <f t="shared" si="81"/>
        <v>0</v>
      </c>
      <c r="I266" s="327">
        <f>IFERROR(VLOOKUP(D266,'Consolidated Master Sheet'!B:H,6,0),"")</f>
        <v>0</v>
      </c>
      <c r="J266" s="327">
        <f>IFERROR(VLOOKUP(D266,'Consolidated Master Sheet'!B:H,7,0),"")</f>
        <v>0</v>
      </c>
      <c r="K266" s="140"/>
      <c r="L266" s="1102">
        <f>IFERROR(K266*H266,0)</f>
        <v>0</v>
      </c>
    </row>
    <row r="267" spans="1:12" ht="15.75">
      <c r="A267" s="13" t="str">
        <f>IF(K267&gt;0,COUNT($K$4:K267)+MAX('MI Fittings'!A:A),"")</f>
        <v/>
      </c>
      <c r="B267" s="318"/>
      <c r="C267" s="999" t="s">
        <v>7885</v>
      </c>
      <c r="D267" s="325" t="s">
        <v>12711</v>
      </c>
      <c r="E267" s="326" t="s">
        <v>12702</v>
      </c>
      <c r="F267" s="1118">
        <f>IFERROR(VLOOKUP(D267,'Consolidated Master Sheet'!B:D,3,0),"")</f>
        <v>341.21</v>
      </c>
      <c r="G267" s="151">
        <f t="shared" si="80"/>
        <v>0</v>
      </c>
      <c r="H267" s="1711">
        <f t="shared" si="81"/>
        <v>0</v>
      </c>
      <c r="I267" s="327">
        <f>IFERROR(VLOOKUP(D267,'Consolidated Master Sheet'!B:H,6,0),"")</f>
        <v>0</v>
      </c>
      <c r="J267" s="327">
        <f>IFERROR(VLOOKUP(D267,'Consolidated Master Sheet'!B:H,7,0),"")</f>
        <v>0</v>
      </c>
      <c r="K267" s="140"/>
      <c r="L267" s="1102">
        <f>IFERROR(K267*H267,0)</f>
        <v>0</v>
      </c>
    </row>
    <row r="268" spans="1:12" ht="15.75">
      <c r="A268" s="13" t="str">
        <f>IF(K268&gt;0,COUNT($K$4:K268)+MAX('MI Fittings'!A:A),"")</f>
        <v/>
      </c>
      <c r="B268" s="318"/>
      <c r="C268" s="999" t="s">
        <v>7885</v>
      </c>
      <c r="D268" s="325" t="s">
        <v>12712</v>
      </c>
      <c r="E268" s="326" t="s">
        <v>12708</v>
      </c>
      <c r="F268" s="1118">
        <f>IFERROR(VLOOKUP(D268,'Consolidated Master Sheet'!B:D,3,0),"")</f>
        <v>341.21</v>
      </c>
      <c r="G268" s="151">
        <f t="shared" si="80"/>
        <v>0</v>
      </c>
      <c r="H268" s="1711">
        <f t="shared" si="81"/>
        <v>0</v>
      </c>
      <c r="I268" s="327">
        <f>IFERROR(VLOOKUP(D268,'Consolidated Master Sheet'!B:H,6,0),"")</f>
        <v>0</v>
      </c>
      <c r="J268" s="327">
        <f>IFERROR(VLOOKUP(D268,'Consolidated Master Sheet'!B:H,7,0),"")</f>
        <v>0</v>
      </c>
      <c r="K268" s="140"/>
      <c r="L268" s="1102">
        <f>IFERROR(K268*H268,0)</f>
        <v>0</v>
      </c>
    </row>
    <row r="269" spans="1:12" ht="15.75">
      <c r="A269" s="13" t="str">
        <f>IF(K269&gt;0,COUNT($K$4:K269)+MAX('MI Fittings'!A:A),"")</f>
        <v/>
      </c>
      <c r="B269" s="318"/>
      <c r="C269" s="999" t="s">
        <v>7885</v>
      </c>
      <c r="D269" s="325" t="s">
        <v>12713</v>
      </c>
      <c r="E269" s="326" t="s">
        <v>12709</v>
      </c>
      <c r="F269" s="1118">
        <f>IFERROR(VLOOKUP(D269,'Consolidated Master Sheet'!B:D,3,0),"")</f>
        <v>341.21</v>
      </c>
      <c r="G269" s="151">
        <f t="shared" si="80"/>
        <v>0</v>
      </c>
      <c r="H269" s="1711">
        <f t="shared" ref="H269" si="82">IFERROR(ROUND(F269*G269,2),0)</f>
        <v>0</v>
      </c>
      <c r="I269" s="327">
        <f>IFERROR(VLOOKUP(D269,'Consolidated Master Sheet'!B:H,6,0),"")</f>
        <v>0</v>
      </c>
      <c r="J269" s="327">
        <f>IFERROR(VLOOKUP(D269,'Consolidated Master Sheet'!B:H,7,0),"")</f>
        <v>0</v>
      </c>
      <c r="K269" s="140"/>
      <c r="L269" s="1102">
        <f>IFERROR(K269*H269,0)</f>
        <v>0</v>
      </c>
    </row>
    <row r="270" spans="1:12" ht="15.75">
      <c r="A270" s="13" t="str">
        <f>IF(K270&gt;0,COUNT($K$4:K270)+MAX('MI Fittings'!A:A),"")</f>
        <v/>
      </c>
      <c r="B270" s="239"/>
      <c r="C270" s="991"/>
      <c r="D270" s="313" t="s">
        <v>497</v>
      </c>
      <c r="E270" s="314" t="s">
        <v>7805</v>
      </c>
      <c r="F270" s="1056" t="str">
        <f>IFERROR(VLOOKUP(D270,'Consolidated Master Sheet'!B:D,3,0),"")</f>
        <v/>
      </c>
      <c r="G270" s="1459">
        <f t="shared" si="80"/>
        <v>0</v>
      </c>
      <c r="H270" s="1710">
        <f t="shared" si="65"/>
        <v>0</v>
      </c>
      <c r="I270" s="315" t="str">
        <f>IFERROR(VLOOKUP(D270,'Consolidated Master Sheet'!B:H,6,0),"")</f>
        <v/>
      </c>
      <c r="J270" s="315" t="str">
        <f>IFERROR(VLOOKUP(D270,'Consolidated Master Sheet'!B:H,7,0),"")</f>
        <v/>
      </c>
      <c r="K270" s="112"/>
      <c r="L270" s="1121"/>
    </row>
    <row r="271" spans="1:12" ht="15.75">
      <c r="A271" s="13" t="str">
        <f>IF(K271&gt;0,COUNT($K$4:K271)+MAX('MI Fittings'!A:A),"")</f>
        <v/>
      </c>
      <c r="B271" s="318"/>
      <c r="C271" s="999" t="s">
        <v>7885</v>
      </c>
      <c r="D271" s="317" t="s">
        <v>7662</v>
      </c>
      <c r="E271" s="295" t="s">
        <v>7985</v>
      </c>
      <c r="F271" s="1114">
        <f>IFERROR(VLOOKUP(D271,'Consolidated Master Sheet'!B:D,3,0),"")</f>
        <v>91.77</v>
      </c>
      <c r="G271" s="152">
        <f t="shared" si="80"/>
        <v>0</v>
      </c>
      <c r="H271" s="1711">
        <f t="shared" si="65"/>
        <v>0</v>
      </c>
      <c r="I271" s="163">
        <f>IFERROR(VLOOKUP(D271,'Consolidated Master Sheet'!B:H,6,0),"")</f>
        <v>2</v>
      </c>
      <c r="J271" s="163">
        <f>IFERROR(VLOOKUP(D271,'Consolidated Master Sheet'!B:H,7,0),"")</f>
        <v>20</v>
      </c>
      <c r="K271" s="138"/>
      <c r="L271" s="1102">
        <f t="shared" ref="L271:L276" si="83">IFERROR(K271*H271,0)</f>
        <v>0</v>
      </c>
    </row>
    <row r="272" spans="1:12" ht="15.75">
      <c r="A272" s="13" t="str">
        <f>IF(K272&gt;0,COUNT($K$4:K272)+MAX('MI Fittings'!A:A),"")</f>
        <v/>
      </c>
      <c r="B272" s="318"/>
      <c r="C272" s="999" t="s">
        <v>7885</v>
      </c>
      <c r="D272" s="317" t="s">
        <v>7663</v>
      </c>
      <c r="E272" s="295" t="s">
        <v>7986</v>
      </c>
      <c r="F272" s="1114">
        <f>IFERROR(VLOOKUP(D272,'Consolidated Master Sheet'!B:D,3,0),"")</f>
        <v>98.66</v>
      </c>
      <c r="G272" s="152">
        <f t="shared" si="80"/>
        <v>0</v>
      </c>
      <c r="H272" s="1711">
        <f t="shared" si="65"/>
        <v>0</v>
      </c>
      <c r="I272" s="163">
        <f>IFERROR(VLOOKUP(D272,'Consolidated Master Sheet'!B:H,6,0),"")</f>
        <v>2</v>
      </c>
      <c r="J272" s="163">
        <f>IFERROR(VLOOKUP(D272,'Consolidated Master Sheet'!B:H,7,0),"")</f>
        <v>20</v>
      </c>
      <c r="K272" s="138"/>
      <c r="L272" s="1102">
        <f t="shared" si="83"/>
        <v>0</v>
      </c>
    </row>
    <row r="273" spans="1:15" ht="15.75">
      <c r="A273" s="13" t="str">
        <f>IF(K273&gt;0,COUNT($K$4:K273)+MAX('MI Fittings'!A:A),"")</f>
        <v/>
      </c>
      <c r="B273" s="318"/>
      <c r="C273" s="999" t="s">
        <v>7885</v>
      </c>
      <c r="D273" s="317" t="s">
        <v>7664</v>
      </c>
      <c r="E273" s="295" t="s">
        <v>7987</v>
      </c>
      <c r="F273" s="1114">
        <f>IFERROR(VLOOKUP(D273,'Consolidated Master Sheet'!B:D,3,0),"")</f>
        <v>115.64</v>
      </c>
      <c r="G273" s="152">
        <f t="shared" si="80"/>
        <v>0</v>
      </c>
      <c r="H273" s="1711">
        <f t="shared" si="65"/>
        <v>0</v>
      </c>
      <c r="I273" s="163">
        <f>IFERROR(VLOOKUP(D273,'Consolidated Master Sheet'!B:H,6,0),"")</f>
        <v>1</v>
      </c>
      <c r="J273" s="163">
        <f>IFERROR(VLOOKUP(D273,'Consolidated Master Sheet'!B:H,7,0),"")</f>
        <v>15</v>
      </c>
      <c r="K273" s="138"/>
      <c r="L273" s="1102">
        <f t="shared" si="83"/>
        <v>0</v>
      </c>
    </row>
    <row r="274" spans="1:15" ht="15.75">
      <c r="A274" s="13" t="str">
        <f>IF(K274&gt;0,COUNT($K$4:K274)+MAX('MI Fittings'!A:A),"")</f>
        <v/>
      </c>
      <c r="B274" s="318"/>
      <c r="C274" s="999" t="s">
        <v>7885</v>
      </c>
      <c r="D274" s="317" t="s">
        <v>7665</v>
      </c>
      <c r="E274" s="295" t="s">
        <v>7988</v>
      </c>
      <c r="F274" s="1114">
        <f>IFERROR(VLOOKUP(D274,'Consolidated Master Sheet'!B:D,3,0),"")</f>
        <v>125</v>
      </c>
      <c r="G274" s="152">
        <f t="shared" si="80"/>
        <v>0</v>
      </c>
      <c r="H274" s="1711">
        <f t="shared" si="65"/>
        <v>0</v>
      </c>
      <c r="I274" s="163">
        <f>IFERROR(VLOOKUP(D274,'Consolidated Master Sheet'!B:H,6,0),"")</f>
        <v>1</v>
      </c>
      <c r="J274" s="163">
        <f>IFERROR(VLOOKUP(D274,'Consolidated Master Sheet'!B:H,7,0),"")</f>
        <v>5</v>
      </c>
      <c r="K274" s="138"/>
      <c r="L274" s="1102">
        <f t="shared" si="83"/>
        <v>0</v>
      </c>
    </row>
    <row r="275" spans="1:15" ht="15.75">
      <c r="A275" s="13" t="str">
        <f>IF(K275&gt;0,COUNT($K$4:K275)+MAX('MI Fittings'!A:A),"")</f>
        <v/>
      </c>
      <c r="B275" s="318"/>
      <c r="C275" s="999" t="s">
        <v>7885</v>
      </c>
      <c r="D275" s="317" t="s">
        <v>7666</v>
      </c>
      <c r="E275" s="295" t="s">
        <v>7989</v>
      </c>
      <c r="F275" s="1114">
        <f>IFERROR(VLOOKUP(D275,'Consolidated Master Sheet'!B:D,3,0),"")</f>
        <v>128.31</v>
      </c>
      <c r="G275" s="152">
        <f t="shared" si="80"/>
        <v>0</v>
      </c>
      <c r="H275" s="1711">
        <f t="shared" si="65"/>
        <v>0</v>
      </c>
      <c r="I275" s="163">
        <f>IFERROR(VLOOKUP(D275,'Consolidated Master Sheet'!B:H,6,0),"")</f>
        <v>1</v>
      </c>
      <c r="J275" s="163">
        <f>IFERROR(VLOOKUP(D275,'Consolidated Master Sheet'!B:H,7,0),"")</f>
        <v>5</v>
      </c>
      <c r="K275" s="138"/>
      <c r="L275" s="1102">
        <f t="shared" si="83"/>
        <v>0</v>
      </c>
    </row>
    <row r="276" spans="1:15" ht="15.75">
      <c r="A276" s="13" t="str">
        <f>IF(K276&gt;0,COUNT($K$4:K276)+MAX('MI Fittings'!A:A),"")</f>
        <v/>
      </c>
      <c r="B276" s="318"/>
      <c r="C276" s="999" t="s">
        <v>7885</v>
      </c>
      <c r="D276" s="319" t="s">
        <v>7667</v>
      </c>
      <c r="E276" s="320" t="s">
        <v>7990</v>
      </c>
      <c r="F276" s="1115">
        <f>IFERROR(VLOOKUP(D276,'Consolidated Master Sheet'!B:D,3,0),"")</f>
        <v>132.56</v>
      </c>
      <c r="G276" s="153">
        <f t="shared" si="80"/>
        <v>0</v>
      </c>
      <c r="H276" s="1711">
        <f t="shared" si="65"/>
        <v>0</v>
      </c>
      <c r="I276" s="321">
        <f>IFERROR(VLOOKUP(D276,'Consolidated Master Sheet'!B:H,6,0),"")</f>
        <v>1</v>
      </c>
      <c r="J276" s="321">
        <f>IFERROR(VLOOKUP(D276,'Consolidated Master Sheet'!B:H,7,0),"")</f>
        <v>4</v>
      </c>
      <c r="K276" s="139"/>
      <c r="L276" s="1102">
        <f t="shared" si="83"/>
        <v>0</v>
      </c>
    </row>
    <row r="277" spans="1:15" ht="15.75">
      <c r="A277" s="13" t="str">
        <f>IF(K277&gt;0,COUNT($K$4:K277)+MAX('MI Fittings'!A:A),"")</f>
        <v/>
      </c>
      <c r="B277" s="239"/>
      <c r="C277" s="991"/>
      <c r="D277" s="313" t="s">
        <v>497</v>
      </c>
      <c r="E277" s="314" t="s">
        <v>7488</v>
      </c>
      <c r="F277" s="1056" t="str">
        <f>IFERROR(VLOOKUP(D277,'Consolidated Master Sheet'!B:D,3,0),"")</f>
        <v/>
      </c>
      <c r="G277" s="1459">
        <f t="shared" si="80"/>
        <v>0</v>
      </c>
      <c r="H277" s="1710">
        <f t="shared" si="65"/>
        <v>0</v>
      </c>
      <c r="I277" s="315" t="str">
        <f>IFERROR(VLOOKUP(D277,'Consolidated Master Sheet'!B:H,6,0),"")</f>
        <v/>
      </c>
      <c r="J277" s="315" t="str">
        <f>IFERROR(VLOOKUP(D277,'Consolidated Master Sheet'!B:H,7,0),"")</f>
        <v/>
      </c>
      <c r="K277" s="112"/>
      <c r="L277" s="1121"/>
    </row>
    <row r="278" spans="1:15" ht="15.75">
      <c r="A278" s="13" t="str">
        <f>IF(K278&gt;0,COUNT($K$4:K278)+MAX('MI Fittings'!A:A),"")</f>
        <v/>
      </c>
      <c r="B278" s="316"/>
      <c r="C278" s="999" t="s">
        <v>7885</v>
      </c>
      <c r="D278" s="317" t="s">
        <v>7771</v>
      </c>
      <c r="E278" s="295" t="s">
        <v>8278</v>
      </c>
      <c r="F278" s="1114">
        <f>IFERROR(VLOOKUP(D278,'Consolidated Master Sheet'!B:D,3,0),"")</f>
        <v>185.32</v>
      </c>
      <c r="G278" s="152">
        <f t="shared" si="80"/>
        <v>0</v>
      </c>
      <c r="H278" s="1711">
        <f t="shared" si="65"/>
        <v>0</v>
      </c>
      <c r="I278" s="163">
        <f>IFERROR(VLOOKUP(D278,'Consolidated Master Sheet'!B:H,6,0),"")</f>
        <v>1</v>
      </c>
      <c r="J278" s="163">
        <f>IFERROR(VLOOKUP(D278,'Consolidated Master Sheet'!B:H,7,0),"")</f>
        <v>5</v>
      </c>
      <c r="K278" s="138"/>
      <c r="L278" s="1104">
        <f t="shared" ref="L278:L283" si="84">IFERROR(K278*H278,0)</f>
        <v>0</v>
      </c>
    </row>
    <row r="279" spans="1:15" ht="15.75">
      <c r="A279" s="13" t="str">
        <f>IF(K279&gt;0,COUNT($K$4:K279)+MAX('MI Fittings'!A:A),"")</f>
        <v/>
      </c>
      <c r="B279" s="318"/>
      <c r="C279" s="999" t="s">
        <v>7885</v>
      </c>
      <c r="D279" s="317" t="s">
        <v>7772</v>
      </c>
      <c r="E279" s="295" t="s">
        <v>8279</v>
      </c>
      <c r="F279" s="1114">
        <f>IFERROR(VLOOKUP(D279,'Consolidated Master Sheet'!B:D,3,0),"")</f>
        <v>194.14</v>
      </c>
      <c r="G279" s="152">
        <f t="shared" si="80"/>
        <v>0</v>
      </c>
      <c r="H279" s="1711">
        <f t="shared" si="65"/>
        <v>0</v>
      </c>
      <c r="I279" s="163">
        <f>IFERROR(VLOOKUP(D279,'Consolidated Master Sheet'!B:H,6,0),"")</f>
        <v>1</v>
      </c>
      <c r="J279" s="163">
        <f>IFERROR(VLOOKUP(D279,'Consolidated Master Sheet'!B:H,7,0),"")</f>
        <v>5</v>
      </c>
      <c r="K279" s="138"/>
      <c r="L279" s="1102">
        <f t="shared" si="84"/>
        <v>0</v>
      </c>
    </row>
    <row r="280" spans="1:15" ht="15.75">
      <c r="A280" s="13" t="str">
        <f>IF(K280&gt;0,COUNT($K$4:K280)+MAX('MI Fittings'!A:A),"")</f>
        <v/>
      </c>
      <c r="B280" s="318"/>
      <c r="C280" s="999" t="s">
        <v>7885</v>
      </c>
      <c r="D280" s="317" t="s">
        <v>7773</v>
      </c>
      <c r="E280" s="295" t="s">
        <v>8280</v>
      </c>
      <c r="F280" s="1114">
        <f>IFERROR(VLOOKUP(D280,'Consolidated Master Sheet'!B:D,3,0),"")</f>
        <v>202.42</v>
      </c>
      <c r="G280" s="152">
        <f t="shared" si="80"/>
        <v>0</v>
      </c>
      <c r="H280" s="1711">
        <f t="shared" si="65"/>
        <v>0</v>
      </c>
      <c r="I280" s="163">
        <f>IFERROR(VLOOKUP(D280,'Consolidated Master Sheet'!B:H,6,0),"")</f>
        <v>1</v>
      </c>
      <c r="J280" s="163">
        <f>IFERROR(VLOOKUP(D280,'Consolidated Master Sheet'!B:H,7,0),"")</f>
        <v>5</v>
      </c>
      <c r="K280" s="138"/>
      <c r="L280" s="1102">
        <f t="shared" si="84"/>
        <v>0</v>
      </c>
    </row>
    <row r="281" spans="1:15" ht="15.75">
      <c r="A281" s="13" t="str">
        <f>IF(K281&gt;0,COUNT($K$4:K281)+MAX('MI Fittings'!A:A),"")</f>
        <v/>
      </c>
      <c r="B281" s="318"/>
      <c r="C281" s="999" t="s">
        <v>7885</v>
      </c>
      <c r="D281" s="317" t="s">
        <v>7774</v>
      </c>
      <c r="E281" s="295" t="s">
        <v>8281</v>
      </c>
      <c r="F281" s="1114">
        <f>IFERROR(VLOOKUP(D281,'Consolidated Master Sheet'!B:D,3,0),"")</f>
        <v>212.21</v>
      </c>
      <c r="G281" s="152">
        <f t="shared" si="80"/>
        <v>0</v>
      </c>
      <c r="H281" s="1711">
        <f t="shared" si="65"/>
        <v>0</v>
      </c>
      <c r="I281" s="163">
        <f>IFERROR(VLOOKUP(D281,'Consolidated Master Sheet'!B:H,6,0),"")</f>
        <v>1</v>
      </c>
      <c r="J281" s="163">
        <f>IFERROR(VLOOKUP(D281,'Consolidated Master Sheet'!B:H,7,0),"")</f>
        <v>2</v>
      </c>
      <c r="K281" s="138"/>
      <c r="L281" s="1102">
        <f t="shared" si="84"/>
        <v>0</v>
      </c>
    </row>
    <row r="282" spans="1:15" ht="15.75">
      <c r="A282" s="13" t="str">
        <f>IF(K282&gt;0,COUNT($K$4:K282)+MAX('MI Fittings'!A:A),"")</f>
        <v/>
      </c>
      <c r="B282" s="318"/>
      <c r="C282" s="999" t="s">
        <v>7885</v>
      </c>
      <c r="D282" s="317" t="s">
        <v>7775</v>
      </c>
      <c r="E282" s="295" t="s">
        <v>8282</v>
      </c>
      <c r="F282" s="1114">
        <f>IFERROR(VLOOKUP(D282,'Consolidated Master Sheet'!B:D,3,0),"")</f>
        <v>253.7</v>
      </c>
      <c r="G282" s="152">
        <f t="shared" si="80"/>
        <v>0</v>
      </c>
      <c r="H282" s="1711">
        <f t="shared" si="65"/>
        <v>0</v>
      </c>
      <c r="I282" s="163">
        <f>IFERROR(VLOOKUP(D282,'Consolidated Master Sheet'!B:H,6,0),"")</f>
        <v>1</v>
      </c>
      <c r="J282" s="163">
        <f>IFERROR(VLOOKUP(D282,'Consolidated Master Sheet'!B:H,7,0),"")</f>
        <v>2</v>
      </c>
      <c r="K282" s="138"/>
      <c r="L282" s="1102">
        <f t="shared" si="84"/>
        <v>0</v>
      </c>
    </row>
    <row r="283" spans="1:15" ht="15.75">
      <c r="A283" s="13" t="str">
        <f>IF(K283&gt;0,COUNT($K$4:K283)+MAX('MI Fittings'!A:A),"")</f>
        <v/>
      </c>
      <c r="B283" s="318"/>
      <c r="C283" s="999" t="s">
        <v>7885</v>
      </c>
      <c r="D283" s="317" t="s">
        <v>7776</v>
      </c>
      <c r="E283" s="295" t="s">
        <v>8283</v>
      </c>
      <c r="F283" s="1114">
        <f>IFERROR(VLOOKUP(D283,'Consolidated Master Sheet'!B:D,3,0),"")</f>
        <v>318.37</v>
      </c>
      <c r="G283" s="152">
        <f t="shared" si="80"/>
        <v>0</v>
      </c>
      <c r="H283" s="1711">
        <f t="shared" si="65"/>
        <v>0</v>
      </c>
      <c r="I283" s="163">
        <f>IFERROR(VLOOKUP(D283,'Consolidated Master Sheet'!B:H,6,0),"")</f>
        <v>1</v>
      </c>
      <c r="J283" s="163">
        <f>IFERROR(VLOOKUP(D283,'Consolidated Master Sheet'!B:H,7,0),"")</f>
        <v>2</v>
      </c>
      <c r="K283" s="138"/>
      <c r="L283" s="1102">
        <f t="shared" si="84"/>
        <v>0</v>
      </c>
    </row>
    <row r="284" spans="1:15" ht="15.75">
      <c r="A284" s="13" t="str">
        <f>IF(K284&gt;0,COUNT($K$4:K284)+MAX('MI Fittings'!A:A),"")</f>
        <v/>
      </c>
      <c r="C284" s="1722"/>
      <c r="D284" s="1721" t="s">
        <v>497</v>
      </c>
      <c r="E284" s="331"/>
      <c r="F284" s="1116" t="str">
        <f>IFERROR(VLOOKUP(D284,'Consolidated Master Sheet'!B:D,3,0),"")</f>
        <v/>
      </c>
      <c r="G284" s="720">
        <f t="shared" si="80"/>
        <v>0</v>
      </c>
      <c r="H284" s="1055">
        <f t="shared" si="65"/>
        <v>0</v>
      </c>
      <c r="I284" s="324" t="str">
        <f>IFERROR(VLOOKUP(D284,'Consolidated Master Sheet'!B:H,6,0),"")</f>
        <v/>
      </c>
      <c r="J284" s="324" t="str">
        <f>IFERROR(VLOOKUP(D284,'Consolidated Master Sheet'!B:H,7,0),"")</f>
        <v/>
      </c>
      <c r="K284" s="141"/>
      <c r="L284" s="1106"/>
    </row>
    <row r="285" spans="1:15" ht="15.75">
      <c r="A285" s="13" t="str">
        <f>IF(K285&gt;0,COUNT($K$4:K285)+MAX('MI Fittings'!A:A),"")</f>
        <v/>
      </c>
      <c r="C285" s="999" t="s">
        <v>7885</v>
      </c>
      <c r="D285" s="317" t="s">
        <v>12725</v>
      </c>
      <c r="E285" s="295" t="s">
        <v>12724</v>
      </c>
      <c r="F285" s="1114">
        <f>IFERROR(VLOOKUP(D285,'Consolidated Master Sheet'!B:D,3,0),"")</f>
        <v>351.54</v>
      </c>
      <c r="G285" s="152">
        <f t="shared" si="80"/>
        <v>0</v>
      </c>
      <c r="H285" s="1711">
        <f t="shared" ref="H285" si="85">IFERROR(ROUND(F285*G285,2),0)</f>
        <v>0</v>
      </c>
      <c r="I285" s="163">
        <f>IFERROR(VLOOKUP(D285,'Consolidated Master Sheet'!B:H,6,0),"")</f>
        <v>1</v>
      </c>
      <c r="J285" s="163">
        <f>IFERROR(VLOOKUP(D285,'Consolidated Master Sheet'!B:H,7,0),"")</f>
        <v>3</v>
      </c>
      <c r="K285" s="138"/>
      <c r="L285" s="1102">
        <f t="shared" ref="L285" si="86">IFERROR(K285*H285,0)</f>
        <v>0</v>
      </c>
    </row>
    <row r="286" spans="1:15" ht="15.75">
      <c r="A286" s="13" t="str">
        <f>IF(K286&gt;0,COUNT($K$4:K286)+MAX('MI Fittings'!A:A),"")</f>
        <v/>
      </c>
      <c r="C286" s="999" t="s">
        <v>7885</v>
      </c>
      <c r="D286" s="317" t="s">
        <v>12726</v>
      </c>
      <c r="E286" s="295" t="s">
        <v>12722</v>
      </c>
      <c r="F286" s="1114">
        <f>IFERROR(VLOOKUP(D286,'Consolidated Master Sheet'!B:D,3,0),"")</f>
        <v>434.25</v>
      </c>
      <c r="G286" s="152">
        <f t="shared" si="80"/>
        <v>0</v>
      </c>
      <c r="H286" s="1711">
        <f t="shared" ref="H286" si="87">IFERROR(ROUND(F286*G286,2),0)</f>
        <v>0</v>
      </c>
      <c r="I286" s="163">
        <f>IFERROR(VLOOKUP(D286,'Consolidated Master Sheet'!B:H,6,0),"")</f>
        <v>1</v>
      </c>
      <c r="J286" s="163">
        <f>IFERROR(VLOOKUP(D286,'Consolidated Master Sheet'!B:H,7,0),"")</f>
        <v>2</v>
      </c>
      <c r="K286" s="138"/>
      <c r="L286" s="1102">
        <f t="shared" ref="L286" si="88">IFERROR(K286*H286,0)</f>
        <v>0</v>
      </c>
    </row>
    <row r="287" spans="1:15" ht="15.75">
      <c r="A287" s="13" t="str">
        <f>IF(K287&gt;0,COUNT($K$4:K287)+MAX('MI Fittings'!A:A),"")</f>
        <v/>
      </c>
      <c r="B287" s="333"/>
      <c r="C287" s="999" t="s">
        <v>7885</v>
      </c>
      <c r="D287" s="317" t="s">
        <v>12727</v>
      </c>
      <c r="E287" s="295" t="s">
        <v>12723</v>
      </c>
      <c r="F287" s="1114">
        <f>IFERROR(VLOOKUP(D287,'Consolidated Master Sheet'!B:D,3,0),"")</f>
        <v>496.3</v>
      </c>
      <c r="G287" s="152">
        <f t="shared" si="80"/>
        <v>0</v>
      </c>
      <c r="H287" s="1711">
        <f t="shared" ref="H287" si="89">IFERROR(ROUND(F287*G287,2),0)</f>
        <v>0</v>
      </c>
      <c r="I287" s="163">
        <f>IFERROR(VLOOKUP(D287,'Consolidated Master Sheet'!B:H,6,0),"")</f>
        <v>1</v>
      </c>
      <c r="J287" s="163">
        <f>IFERROR(VLOOKUP(D287,'Consolidated Master Sheet'!B:H,7,0),"")</f>
        <v>2</v>
      </c>
      <c r="K287" s="138"/>
      <c r="L287" s="1102">
        <f t="shared" ref="L287" si="90">IFERROR(K287*H287,0)</f>
        <v>0</v>
      </c>
    </row>
    <row r="288" spans="1:15" s="160" customFormat="1" ht="28.5" customHeight="1">
      <c r="A288" s="13" t="str">
        <f>IF(K288&gt;0,COUNT($K$4:K288)+MAX('MI Fittings'!A:A),"")</f>
        <v/>
      </c>
      <c r="B288" s="1002"/>
      <c r="C288" s="1237" t="s">
        <v>8171</v>
      </c>
      <c r="D288" s="1003"/>
      <c r="E288" s="1004" t="s">
        <v>7487</v>
      </c>
      <c r="F288" s="1119" t="str">
        <f>IFERROR(VLOOKUP(D288,'Consolidated Master Sheet'!B:D,3,0),"")</f>
        <v/>
      </c>
      <c r="G288" s="1005">
        <f t="shared" si="80"/>
        <v>0</v>
      </c>
      <c r="H288" s="1119">
        <f t="shared" si="65"/>
        <v>0</v>
      </c>
      <c r="I288" s="1006" t="str">
        <f>IFERROR(VLOOKUP(D288,'Consolidated Master Sheet'!B:H,6,0),"")</f>
        <v/>
      </c>
      <c r="J288" s="1007" t="str">
        <f>IFERROR(VLOOKUP(D288,'Consolidated Master Sheet'!B:H,7,0),"")</f>
        <v/>
      </c>
      <c r="K288" s="1008"/>
      <c r="L288" s="1123"/>
      <c r="M288" s="304"/>
      <c r="N288" s="1112"/>
      <c r="O288" s="305"/>
    </row>
    <row r="289" spans="1:14" ht="15.75">
      <c r="A289" s="13" t="str">
        <f>IF(K289&gt;0,COUNT($K$4:K289)+MAX('MI Fittings'!A:A),"")</f>
        <v/>
      </c>
      <c r="B289" s="223"/>
      <c r="C289" s="991"/>
      <c r="D289" s="224" t="s">
        <v>497</v>
      </c>
      <c r="E289" s="225" t="s">
        <v>8149</v>
      </c>
      <c r="F289" s="1053" t="str">
        <f>IFERROR(VLOOKUP(D289,'Consolidated Master Sheet'!B:D,3,0),"")</f>
        <v/>
      </c>
      <c r="G289" s="1457">
        <f t="shared" si="80"/>
        <v>0</v>
      </c>
      <c r="H289" s="1705">
        <f t="shared" si="65"/>
        <v>0</v>
      </c>
      <c r="I289" s="227" t="str">
        <f>IFERROR(VLOOKUP(D289,'Consolidated Master Sheet'!B:H,6,0),"")</f>
        <v/>
      </c>
      <c r="J289" s="227" t="str">
        <f>IFERROR(VLOOKUP(D289,'Consolidated Master Sheet'!B:H,7,0),"")</f>
        <v/>
      </c>
      <c r="K289" s="101"/>
      <c r="L289" s="1101"/>
      <c r="M289" s="157"/>
      <c r="N289" s="1029"/>
    </row>
    <row r="290" spans="1:14" ht="15.75">
      <c r="A290" s="13" t="str">
        <f>IF(K290&gt;0,COUNT($K$4:K290)+MAX('MI Fittings'!A:A),"")</f>
        <v/>
      </c>
      <c r="B290" s="318"/>
      <c r="C290" s="992" t="s">
        <v>7884</v>
      </c>
      <c r="D290" s="317" t="s">
        <v>7568</v>
      </c>
      <c r="E290" s="295" t="s">
        <v>7926</v>
      </c>
      <c r="F290" s="1114">
        <f>IFERROR(VLOOKUP(D290,'Consolidated Master Sheet'!B:D,3,0),"")</f>
        <v>28.2</v>
      </c>
      <c r="G290" s="152">
        <f t="shared" si="80"/>
        <v>0</v>
      </c>
      <c r="H290" s="1711">
        <f t="shared" si="65"/>
        <v>0</v>
      </c>
      <c r="I290" s="163">
        <f>IFERROR(VLOOKUP(D290,'Consolidated Master Sheet'!B:H,6,0),"")</f>
        <v>5</v>
      </c>
      <c r="J290" s="163">
        <f>IFERROR(VLOOKUP(D290,'Consolidated Master Sheet'!B:H,7,0),"")</f>
        <v>20</v>
      </c>
      <c r="K290" s="138"/>
      <c r="L290" s="1102">
        <f t="shared" ref="L290:L295" si="91">IFERROR(K290*H290,0)</f>
        <v>0</v>
      </c>
    </row>
    <row r="291" spans="1:14" ht="15.75">
      <c r="A291" s="13" t="str">
        <f>IF(K291&gt;0,COUNT($K$4:K291)+MAX('MI Fittings'!A:A),"")</f>
        <v/>
      </c>
      <c r="B291" s="318"/>
      <c r="C291" s="992" t="s">
        <v>7884</v>
      </c>
      <c r="D291" s="317" t="s">
        <v>7569</v>
      </c>
      <c r="E291" s="295" t="s">
        <v>7927</v>
      </c>
      <c r="F291" s="1114">
        <f>IFERROR(VLOOKUP(D291,'Consolidated Master Sheet'!B:D,3,0),"")</f>
        <v>31.53</v>
      </c>
      <c r="G291" s="152">
        <f t="shared" si="80"/>
        <v>0</v>
      </c>
      <c r="H291" s="1711">
        <f t="shared" si="65"/>
        <v>0</v>
      </c>
      <c r="I291" s="163">
        <f>IFERROR(VLOOKUP(D291,'Consolidated Master Sheet'!B:H,6,0),"")</f>
        <v>5</v>
      </c>
      <c r="J291" s="163">
        <f>IFERROR(VLOOKUP(D291,'Consolidated Master Sheet'!B:H,7,0),"")</f>
        <v>20</v>
      </c>
      <c r="K291" s="138"/>
      <c r="L291" s="1102">
        <f t="shared" si="91"/>
        <v>0</v>
      </c>
    </row>
    <row r="292" spans="1:14" ht="15.75">
      <c r="A292" s="13" t="str">
        <f>IF(K292&gt;0,COUNT($K$4:K292)+MAX('MI Fittings'!A:A),"")</f>
        <v/>
      </c>
      <c r="B292" s="318"/>
      <c r="C292" s="992" t="s">
        <v>7884</v>
      </c>
      <c r="D292" s="317" t="s">
        <v>7570</v>
      </c>
      <c r="E292" s="295" t="s">
        <v>7928</v>
      </c>
      <c r="F292" s="1114">
        <f>IFERROR(VLOOKUP(D292,'Consolidated Master Sheet'!B:D,3,0),"")</f>
        <v>38.369999999999997</v>
      </c>
      <c r="G292" s="152">
        <f t="shared" si="80"/>
        <v>0</v>
      </c>
      <c r="H292" s="1711">
        <f t="shared" si="65"/>
        <v>0</v>
      </c>
      <c r="I292" s="163">
        <f>IFERROR(VLOOKUP(D292,'Consolidated Master Sheet'!B:H,6,0),"")</f>
        <v>2</v>
      </c>
      <c r="J292" s="163">
        <f>IFERROR(VLOOKUP(D292,'Consolidated Master Sheet'!B:H,7,0),"")</f>
        <v>10</v>
      </c>
      <c r="K292" s="138"/>
      <c r="L292" s="1102">
        <f t="shared" si="91"/>
        <v>0</v>
      </c>
    </row>
    <row r="293" spans="1:14" ht="15.75">
      <c r="A293" s="13" t="str">
        <f>IF(K293&gt;0,COUNT($K$4:K293)+MAX('MI Fittings'!A:A),"")</f>
        <v/>
      </c>
      <c r="B293" s="318"/>
      <c r="C293" s="992" t="s">
        <v>7884</v>
      </c>
      <c r="D293" s="317" t="s">
        <v>7571</v>
      </c>
      <c r="E293" s="295" t="s">
        <v>7929</v>
      </c>
      <c r="F293" s="1114">
        <f>IFERROR(VLOOKUP(D293,'Consolidated Master Sheet'!B:D,3,0),"")</f>
        <v>65.44</v>
      </c>
      <c r="G293" s="152">
        <f t="shared" si="80"/>
        <v>0</v>
      </c>
      <c r="H293" s="1711">
        <f t="shared" si="65"/>
        <v>0</v>
      </c>
      <c r="I293" s="163">
        <f>IFERROR(VLOOKUP(D293,'Consolidated Master Sheet'!B:H,6,0),"")</f>
        <v>1</v>
      </c>
      <c r="J293" s="163">
        <f>IFERROR(VLOOKUP(D293,'Consolidated Master Sheet'!B:H,7,0),"")</f>
        <v>6</v>
      </c>
      <c r="K293" s="138"/>
      <c r="L293" s="1102">
        <f t="shared" si="91"/>
        <v>0</v>
      </c>
    </row>
    <row r="294" spans="1:14" ht="15.75">
      <c r="A294" s="13" t="str">
        <f>IF(K294&gt;0,COUNT($K$4:K294)+MAX('MI Fittings'!A:A),"")</f>
        <v/>
      </c>
      <c r="B294" s="318"/>
      <c r="C294" s="992" t="s">
        <v>7884</v>
      </c>
      <c r="D294" s="317" t="s">
        <v>7572</v>
      </c>
      <c r="E294" s="295" t="s">
        <v>7930</v>
      </c>
      <c r="F294" s="1114">
        <f>IFERROR(VLOOKUP(D294,'Consolidated Master Sheet'!B:D,3,0),"")</f>
        <v>84.45</v>
      </c>
      <c r="G294" s="152">
        <f t="shared" si="80"/>
        <v>0</v>
      </c>
      <c r="H294" s="1711">
        <f t="shared" si="65"/>
        <v>0</v>
      </c>
      <c r="I294" s="163">
        <f>IFERROR(VLOOKUP(D294,'Consolidated Master Sheet'!B:H,6,0),"")</f>
        <v>1</v>
      </c>
      <c r="J294" s="163">
        <f>IFERROR(VLOOKUP(D294,'Consolidated Master Sheet'!B:H,7,0),"")</f>
        <v>4</v>
      </c>
      <c r="K294" s="138"/>
      <c r="L294" s="1102">
        <f t="shared" si="91"/>
        <v>0</v>
      </c>
    </row>
    <row r="295" spans="1:14" ht="15.75">
      <c r="A295" s="13" t="str">
        <f>IF(K295&gt;0,COUNT($K$4:K295)+MAX('MI Fittings'!A:A),"")</f>
        <v/>
      </c>
      <c r="B295" s="318"/>
      <c r="C295" s="992" t="s">
        <v>7884</v>
      </c>
      <c r="D295" s="317" t="s">
        <v>7573</v>
      </c>
      <c r="E295" s="295" t="s">
        <v>7931</v>
      </c>
      <c r="F295" s="1114">
        <f>IFERROR(VLOOKUP(D295,'Consolidated Master Sheet'!B:D,3,0),"")</f>
        <v>125.21</v>
      </c>
      <c r="G295" s="152">
        <f t="shared" si="80"/>
        <v>0</v>
      </c>
      <c r="H295" s="1711">
        <f t="shared" si="65"/>
        <v>0</v>
      </c>
      <c r="I295" s="163">
        <f>IFERROR(VLOOKUP(D295,'Consolidated Master Sheet'!B:H,6,0),"")</f>
        <v>1</v>
      </c>
      <c r="J295" s="163">
        <f>IFERROR(VLOOKUP(D295,'Consolidated Master Sheet'!B:H,7,0),"")</f>
        <v>2</v>
      </c>
      <c r="K295" s="138"/>
      <c r="L295" s="1102">
        <f t="shared" si="91"/>
        <v>0</v>
      </c>
    </row>
    <row r="296" spans="1:14" ht="15.75">
      <c r="A296" s="13" t="str">
        <f>IF(K296&gt;0,COUNT($K$4:K296)+MAX('MI Fittings'!A:A),"")</f>
        <v/>
      </c>
      <c r="B296" s="239"/>
      <c r="C296" s="991"/>
      <c r="D296" s="313" t="s">
        <v>497</v>
      </c>
      <c r="E296" s="314" t="s">
        <v>8152</v>
      </c>
      <c r="F296" s="1056" t="str">
        <f>IFERROR(VLOOKUP(D296,'Consolidated Master Sheet'!B:D,3,0),"")</f>
        <v/>
      </c>
      <c r="G296" s="1459">
        <f t="shared" si="80"/>
        <v>0</v>
      </c>
      <c r="H296" s="1710">
        <f t="shared" si="65"/>
        <v>0</v>
      </c>
      <c r="I296" s="315" t="str">
        <f>IFERROR(VLOOKUP(D296,'Consolidated Master Sheet'!B:H,6,0),"")</f>
        <v/>
      </c>
      <c r="J296" s="315" t="str">
        <f>IFERROR(VLOOKUP(D296,'Consolidated Master Sheet'!B:H,7,0),"")</f>
        <v/>
      </c>
      <c r="K296" s="112"/>
      <c r="L296" s="1121"/>
      <c r="M296" s="157"/>
      <c r="N296" s="1029"/>
    </row>
    <row r="297" spans="1:14" ht="15.75">
      <c r="A297" s="13" t="str">
        <f>IF(K297&gt;0,COUNT($K$4:K297)+MAX('MI Fittings'!A:A),"")</f>
        <v/>
      </c>
      <c r="B297" s="318"/>
      <c r="C297" s="992" t="s">
        <v>7884</v>
      </c>
      <c r="D297" s="317" t="s">
        <v>7574</v>
      </c>
      <c r="E297" s="295" t="s">
        <v>8142</v>
      </c>
      <c r="F297" s="1114">
        <f>IFERROR(VLOOKUP(D297,'Consolidated Master Sheet'!B:D,3,0),"")</f>
        <v>28.2</v>
      </c>
      <c r="G297" s="152">
        <f t="shared" si="80"/>
        <v>0</v>
      </c>
      <c r="H297" s="1711">
        <f t="shared" ref="H297:H360" si="92">IFERROR(ROUND(F297*G297,2),0)</f>
        <v>0</v>
      </c>
      <c r="I297" s="163">
        <f>IFERROR(VLOOKUP(D297,'Consolidated Master Sheet'!B:H,6,0),"")</f>
        <v>5</v>
      </c>
      <c r="J297" s="163">
        <f>IFERROR(VLOOKUP(D297,'Consolidated Master Sheet'!B:H,7,0),"")</f>
        <v>20</v>
      </c>
      <c r="K297" s="138"/>
      <c r="L297" s="1102">
        <f t="shared" ref="L297:L302" si="93">IFERROR(K297*H297,0)</f>
        <v>0</v>
      </c>
    </row>
    <row r="298" spans="1:14" ht="15.75">
      <c r="A298" s="13" t="str">
        <f>IF(K298&gt;0,COUNT($K$4:K298)+MAX('MI Fittings'!A:A),"")</f>
        <v/>
      </c>
      <c r="B298" s="318"/>
      <c r="C298" s="992" t="s">
        <v>7884</v>
      </c>
      <c r="D298" s="317" t="s">
        <v>7575</v>
      </c>
      <c r="E298" s="295" t="s">
        <v>8143</v>
      </c>
      <c r="F298" s="1114">
        <f>IFERROR(VLOOKUP(D298,'Consolidated Master Sheet'!B:D,3,0),"")</f>
        <v>30.92</v>
      </c>
      <c r="G298" s="152">
        <f t="shared" si="80"/>
        <v>0</v>
      </c>
      <c r="H298" s="1711">
        <f t="shared" si="92"/>
        <v>0</v>
      </c>
      <c r="I298" s="163">
        <f>IFERROR(VLOOKUP(D298,'Consolidated Master Sheet'!B:H,6,0),"")</f>
        <v>5</v>
      </c>
      <c r="J298" s="163">
        <f>IFERROR(VLOOKUP(D298,'Consolidated Master Sheet'!B:H,7,0),"")</f>
        <v>20</v>
      </c>
      <c r="K298" s="138"/>
      <c r="L298" s="1102">
        <f t="shared" si="93"/>
        <v>0</v>
      </c>
    </row>
    <row r="299" spans="1:14" ht="15.75">
      <c r="A299" s="13" t="str">
        <f>IF(K299&gt;0,COUNT($K$4:K299)+MAX('MI Fittings'!A:A),"")</f>
        <v/>
      </c>
      <c r="B299" s="318"/>
      <c r="C299" s="992" t="s">
        <v>7884</v>
      </c>
      <c r="D299" s="317" t="s">
        <v>7576</v>
      </c>
      <c r="E299" s="295" t="s">
        <v>8144</v>
      </c>
      <c r="F299" s="1114">
        <f>IFERROR(VLOOKUP(D299,'Consolidated Master Sheet'!B:D,3,0),"")</f>
        <v>37.64</v>
      </c>
      <c r="G299" s="152">
        <f t="shared" si="80"/>
        <v>0</v>
      </c>
      <c r="H299" s="1711">
        <f t="shared" si="92"/>
        <v>0</v>
      </c>
      <c r="I299" s="163">
        <f>IFERROR(VLOOKUP(D299,'Consolidated Master Sheet'!B:H,6,0),"")</f>
        <v>2</v>
      </c>
      <c r="J299" s="163">
        <f>IFERROR(VLOOKUP(D299,'Consolidated Master Sheet'!B:H,7,0),"")</f>
        <v>10</v>
      </c>
      <c r="K299" s="138"/>
      <c r="L299" s="1102">
        <f t="shared" si="93"/>
        <v>0</v>
      </c>
    </row>
    <row r="300" spans="1:14" ht="15.75">
      <c r="A300" s="13" t="str">
        <f>IF(K300&gt;0,COUNT($K$4:K300)+MAX('MI Fittings'!A:A),"")</f>
        <v/>
      </c>
      <c r="B300" s="318"/>
      <c r="C300" s="992" t="s">
        <v>7884</v>
      </c>
      <c r="D300" s="317" t="s">
        <v>7577</v>
      </c>
      <c r="E300" s="295" t="s">
        <v>8145</v>
      </c>
      <c r="F300" s="1114">
        <f>IFERROR(VLOOKUP(D300,'Consolidated Master Sheet'!B:D,3,0),"")</f>
        <v>65.44</v>
      </c>
      <c r="G300" s="152">
        <f t="shared" si="80"/>
        <v>0</v>
      </c>
      <c r="H300" s="1711">
        <f t="shared" si="92"/>
        <v>0</v>
      </c>
      <c r="I300" s="163">
        <f>IFERROR(VLOOKUP(D300,'Consolidated Master Sheet'!B:H,6,0),"")</f>
        <v>1</v>
      </c>
      <c r="J300" s="163">
        <f>IFERROR(VLOOKUP(D300,'Consolidated Master Sheet'!B:H,7,0),"")</f>
        <v>8</v>
      </c>
      <c r="K300" s="138"/>
      <c r="L300" s="1102">
        <f t="shared" si="93"/>
        <v>0</v>
      </c>
    </row>
    <row r="301" spans="1:14" ht="15.75">
      <c r="A301" s="13" t="str">
        <f>IF(K301&gt;0,COUNT($K$4:K301)+MAX('MI Fittings'!A:A),"")</f>
        <v/>
      </c>
      <c r="B301" s="318"/>
      <c r="C301" s="992" t="s">
        <v>7884</v>
      </c>
      <c r="D301" s="317" t="s">
        <v>7578</v>
      </c>
      <c r="E301" s="295" t="s">
        <v>8146</v>
      </c>
      <c r="F301" s="1114">
        <f>IFERROR(VLOOKUP(D301,'Consolidated Master Sheet'!B:D,3,0),"")</f>
        <v>84.45</v>
      </c>
      <c r="G301" s="152">
        <f t="shared" si="80"/>
        <v>0</v>
      </c>
      <c r="H301" s="1711">
        <f t="shared" si="92"/>
        <v>0</v>
      </c>
      <c r="I301" s="163">
        <f>IFERROR(VLOOKUP(D301,'Consolidated Master Sheet'!B:H,6,0),"")</f>
        <v>1</v>
      </c>
      <c r="J301" s="163">
        <f>IFERROR(VLOOKUP(D301,'Consolidated Master Sheet'!B:H,7,0),"")</f>
        <v>6</v>
      </c>
      <c r="K301" s="138"/>
      <c r="L301" s="1102">
        <f t="shared" si="93"/>
        <v>0</v>
      </c>
    </row>
    <row r="302" spans="1:14" ht="15.75">
      <c r="A302" s="13" t="str">
        <f>IF(K302&gt;0,COUNT($K$4:K302)+MAX('MI Fittings'!A:A),"")</f>
        <v/>
      </c>
      <c r="B302" s="318"/>
      <c r="C302" s="992" t="s">
        <v>7884</v>
      </c>
      <c r="D302" s="317" t="s">
        <v>7579</v>
      </c>
      <c r="E302" s="295" t="s">
        <v>8147</v>
      </c>
      <c r="F302" s="1114">
        <f>IFERROR(VLOOKUP(D302,'Consolidated Master Sheet'!B:D,3,0),"")</f>
        <v>125.21</v>
      </c>
      <c r="G302" s="152">
        <f t="shared" si="80"/>
        <v>0</v>
      </c>
      <c r="H302" s="1711">
        <f t="shared" si="92"/>
        <v>0</v>
      </c>
      <c r="I302" s="163">
        <f>IFERROR(VLOOKUP(D302,'Consolidated Master Sheet'!B:H,6,0),"")</f>
        <v>1</v>
      </c>
      <c r="J302" s="163">
        <f>IFERROR(VLOOKUP(D302,'Consolidated Master Sheet'!B:H,7,0),"")</f>
        <v>2</v>
      </c>
      <c r="K302" s="138"/>
      <c r="L302" s="1102">
        <f t="shared" si="93"/>
        <v>0</v>
      </c>
    </row>
    <row r="303" spans="1:14" ht="15.75">
      <c r="A303" s="13" t="str">
        <f>IF(K303&gt;0,COUNT($K$4:K303)+MAX('MI Fittings'!A:A),"")</f>
        <v/>
      </c>
      <c r="B303" s="239"/>
      <c r="C303" s="991"/>
      <c r="D303" s="313" t="s">
        <v>497</v>
      </c>
      <c r="E303" s="314" t="s">
        <v>8150</v>
      </c>
      <c r="F303" s="1056" t="str">
        <f>IFERROR(VLOOKUP(D303,'Consolidated Master Sheet'!B:D,3,0),"")</f>
        <v/>
      </c>
      <c r="G303" s="1459">
        <f t="shared" si="80"/>
        <v>0</v>
      </c>
      <c r="H303" s="1710">
        <f t="shared" si="92"/>
        <v>0</v>
      </c>
      <c r="I303" s="315" t="str">
        <f>IFERROR(VLOOKUP(D303,'Consolidated Master Sheet'!B:H,6,0),"")</f>
        <v/>
      </c>
      <c r="J303" s="315" t="str">
        <f>IFERROR(VLOOKUP(D303,'Consolidated Master Sheet'!B:H,7,0),"")</f>
        <v/>
      </c>
      <c r="K303" s="112"/>
      <c r="L303" s="1121"/>
      <c r="M303" s="157"/>
      <c r="N303" s="1029"/>
    </row>
    <row r="304" spans="1:14" ht="15.75">
      <c r="A304" s="13" t="str">
        <f>IF(K304&gt;0,COUNT($K$4:K304)+MAX('MI Fittings'!A:A),"")</f>
        <v/>
      </c>
      <c r="B304" s="318"/>
      <c r="C304" s="992" t="s">
        <v>7884</v>
      </c>
      <c r="D304" s="317" t="s">
        <v>7556</v>
      </c>
      <c r="E304" s="295" t="s">
        <v>7920</v>
      </c>
      <c r="F304" s="1114">
        <f>IFERROR(VLOOKUP(D304,'Consolidated Master Sheet'!B:D,3,0),"")</f>
        <v>28.6</v>
      </c>
      <c r="G304" s="152">
        <f t="shared" si="80"/>
        <v>0</v>
      </c>
      <c r="H304" s="1711">
        <f t="shared" si="92"/>
        <v>0</v>
      </c>
      <c r="I304" s="163">
        <f>IFERROR(VLOOKUP(D304,'Consolidated Master Sheet'!B:H,6,0),"")</f>
        <v>5</v>
      </c>
      <c r="J304" s="163">
        <f>IFERROR(VLOOKUP(D304,'Consolidated Master Sheet'!B:H,7,0),"")</f>
        <v>20</v>
      </c>
      <c r="K304" s="138"/>
      <c r="L304" s="1102">
        <f t="shared" ref="L304:L309" si="94">IFERROR(K304*H304,0)</f>
        <v>0</v>
      </c>
    </row>
    <row r="305" spans="1:14" ht="15.75">
      <c r="A305" s="13" t="str">
        <f>IF(K305&gt;0,COUNT($K$4:K305)+MAX('MI Fittings'!A:A),"")</f>
        <v/>
      </c>
      <c r="B305" s="318"/>
      <c r="C305" s="992" t="s">
        <v>7884</v>
      </c>
      <c r="D305" s="317" t="s">
        <v>7557</v>
      </c>
      <c r="E305" s="295" t="s">
        <v>7921</v>
      </c>
      <c r="F305" s="1114">
        <f>IFERROR(VLOOKUP(D305,'Consolidated Master Sheet'!B:D,3,0),"")</f>
        <v>34.700000000000003</v>
      </c>
      <c r="G305" s="152">
        <f t="shared" si="80"/>
        <v>0</v>
      </c>
      <c r="H305" s="1711">
        <f t="shared" si="92"/>
        <v>0</v>
      </c>
      <c r="I305" s="163">
        <f>IFERROR(VLOOKUP(D305,'Consolidated Master Sheet'!B:H,6,0),"")</f>
        <v>5</v>
      </c>
      <c r="J305" s="163">
        <f>IFERROR(VLOOKUP(D305,'Consolidated Master Sheet'!B:H,7,0),"")</f>
        <v>20</v>
      </c>
      <c r="K305" s="138"/>
      <c r="L305" s="1102">
        <f t="shared" si="94"/>
        <v>0</v>
      </c>
    </row>
    <row r="306" spans="1:14" ht="15.75">
      <c r="A306" s="13" t="str">
        <f>IF(K306&gt;0,COUNT($K$4:K306)+MAX('MI Fittings'!A:A),"")</f>
        <v/>
      </c>
      <c r="B306" s="318"/>
      <c r="C306" s="992" t="s">
        <v>7884</v>
      </c>
      <c r="D306" s="317" t="s">
        <v>7558</v>
      </c>
      <c r="E306" s="295" t="s">
        <v>7922</v>
      </c>
      <c r="F306" s="1114">
        <f>IFERROR(VLOOKUP(D306,'Consolidated Master Sheet'!B:D,3,0),"")</f>
        <v>43.65</v>
      </c>
      <c r="G306" s="152">
        <f t="shared" si="80"/>
        <v>0</v>
      </c>
      <c r="H306" s="1711">
        <f t="shared" si="92"/>
        <v>0</v>
      </c>
      <c r="I306" s="163">
        <f>IFERROR(VLOOKUP(D306,'Consolidated Master Sheet'!B:H,6,0),"")</f>
        <v>2</v>
      </c>
      <c r="J306" s="163">
        <f>IFERROR(VLOOKUP(D306,'Consolidated Master Sheet'!B:H,7,0),"")</f>
        <v>10</v>
      </c>
      <c r="K306" s="138"/>
      <c r="L306" s="1102">
        <f t="shared" si="94"/>
        <v>0</v>
      </c>
    </row>
    <row r="307" spans="1:14" ht="15.75">
      <c r="A307" s="13" t="str">
        <f>IF(K307&gt;0,COUNT($K$4:K307)+MAX('MI Fittings'!A:A),"")</f>
        <v/>
      </c>
      <c r="B307" s="318"/>
      <c r="C307" s="992" t="s">
        <v>7884</v>
      </c>
      <c r="D307" s="317" t="s">
        <v>7559</v>
      </c>
      <c r="E307" s="295" t="s">
        <v>7923</v>
      </c>
      <c r="F307" s="1114">
        <f>IFERROR(VLOOKUP(D307,'Consolidated Master Sheet'!B:D,3,0),"")</f>
        <v>78.14</v>
      </c>
      <c r="G307" s="152">
        <f t="shared" si="80"/>
        <v>0</v>
      </c>
      <c r="H307" s="1711">
        <f t="shared" si="92"/>
        <v>0</v>
      </c>
      <c r="I307" s="163">
        <f>IFERROR(VLOOKUP(D307,'Consolidated Master Sheet'!B:H,6,0),"")</f>
        <v>1</v>
      </c>
      <c r="J307" s="163">
        <f>IFERROR(VLOOKUP(D307,'Consolidated Master Sheet'!B:H,7,0),"")</f>
        <v>10</v>
      </c>
      <c r="K307" s="138"/>
      <c r="L307" s="1102">
        <f t="shared" si="94"/>
        <v>0</v>
      </c>
    </row>
    <row r="308" spans="1:14" ht="15.75">
      <c r="A308" s="13" t="str">
        <f>IF(K308&gt;0,COUNT($K$4:K308)+MAX('MI Fittings'!A:A),"")</f>
        <v/>
      </c>
      <c r="B308" s="318"/>
      <c r="C308" s="992" t="s">
        <v>7884</v>
      </c>
      <c r="D308" s="317" t="s">
        <v>7560</v>
      </c>
      <c r="E308" s="295" t="s">
        <v>7924</v>
      </c>
      <c r="F308" s="1114">
        <f>IFERROR(VLOOKUP(D308,'Consolidated Master Sheet'!B:D,3,0),"")</f>
        <v>98.02</v>
      </c>
      <c r="G308" s="152">
        <f t="shared" si="80"/>
        <v>0</v>
      </c>
      <c r="H308" s="1711">
        <f t="shared" si="92"/>
        <v>0</v>
      </c>
      <c r="I308" s="163">
        <f>IFERROR(VLOOKUP(D308,'Consolidated Master Sheet'!B:H,6,0),"")</f>
        <v>1</v>
      </c>
      <c r="J308" s="163">
        <f>IFERROR(VLOOKUP(D308,'Consolidated Master Sheet'!B:H,7,0),"")</f>
        <v>4</v>
      </c>
      <c r="K308" s="138"/>
      <c r="L308" s="1102">
        <f t="shared" si="94"/>
        <v>0</v>
      </c>
    </row>
    <row r="309" spans="1:14" ht="15.75">
      <c r="A309" s="13" t="str">
        <f>IF(K309&gt;0,COUNT($K$4:K309)+MAX('MI Fittings'!A:A),"")</f>
        <v/>
      </c>
      <c r="B309" s="318"/>
      <c r="C309" s="992" t="s">
        <v>7884</v>
      </c>
      <c r="D309" s="317" t="s">
        <v>7561</v>
      </c>
      <c r="E309" s="295" t="s">
        <v>7925</v>
      </c>
      <c r="F309" s="1114">
        <f>IFERROR(VLOOKUP(D309,'Consolidated Master Sheet'!B:D,3,0),"")</f>
        <v>135.74</v>
      </c>
      <c r="G309" s="152">
        <f t="shared" si="80"/>
        <v>0</v>
      </c>
      <c r="H309" s="1711">
        <f t="shared" si="92"/>
        <v>0</v>
      </c>
      <c r="I309" s="163">
        <f>IFERROR(VLOOKUP(D309,'Consolidated Master Sheet'!B:H,6,0),"")</f>
        <v>1</v>
      </c>
      <c r="J309" s="163">
        <f>IFERROR(VLOOKUP(D309,'Consolidated Master Sheet'!B:H,7,0),"")</f>
        <v>2</v>
      </c>
      <c r="K309" s="138"/>
      <c r="L309" s="1102">
        <f t="shared" si="94"/>
        <v>0</v>
      </c>
    </row>
    <row r="310" spans="1:14" ht="15.75">
      <c r="A310" s="13" t="str">
        <f>IF(K310&gt;0,COUNT($K$4:K310)+MAX('MI Fittings'!A:A),"")</f>
        <v/>
      </c>
      <c r="B310" s="239"/>
      <c r="C310" s="991"/>
      <c r="D310" s="313" t="s">
        <v>497</v>
      </c>
      <c r="E310" s="314" t="s">
        <v>8151</v>
      </c>
      <c r="F310" s="1056" t="str">
        <f>IFERROR(VLOOKUP(D310,'Consolidated Master Sheet'!B:D,3,0),"")</f>
        <v/>
      </c>
      <c r="G310" s="1459">
        <f t="shared" si="80"/>
        <v>0</v>
      </c>
      <c r="H310" s="1710">
        <f t="shared" si="92"/>
        <v>0</v>
      </c>
      <c r="I310" s="315" t="str">
        <f>IFERROR(VLOOKUP(D310,'Consolidated Master Sheet'!B:H,6,0),"")</f>
        <v/>
      </c>
      <c r="J310" s="315" t="str">
        <f>IFERROR(VLOOKUP(D310,'Consolidated Master Sheet'!B:H,7,0),"")</f>
        <v/>
      </c>
      <c r="K310" s="112"/>
      <c r="L310" s="1121"/>
      <c r="M310" s="157"/>
      <c r="N310" s="1029"/>
    </row>
    <row r="311" spans="1:14" ht="15.75">
      <c r="A311" s="13" t="str">
        <f>IF(K311&gt;0,COUNT($K$4:K311)+MAX('MI Fittings'!A:A),"")</f>
        <v/>
      </c>
      <c r="B311" s="318"/>
      <c r="C311" s="992" t="s">
        <v>7884</v>
      </c>
      <c r="D311" s="317" t="s">
        <v>7562</v>
      </c>
      <c r="E311" s="295" t="s">
        <v>7480</v>
      </c>
      <c r="F311" s="1114">
        <f>IFERROR(VLOOKUP(D311,'Consolidated Master Sheet'!B:D,3,0),"")</f>
        <v>29.46</v>
      </c>
      <c r="G311" s="152">
        <f t="shared" si="80"/>
        <v>0</v>
      </c>
      <c r="H311" s="1711">
        <f t="shared" si="92"/>
        <v>0</v>
      </c>
      <c r="I311" s="163">
        <f>IFERROR(VLOOKUP(D311,'Consolidated Master Sheet'!B:H,6,0),"")</f>
        <v>5</v>
      </c>
      <c r="J311" s="163">
        <f>IFERROR(VLOOKUP(D311,'Consolidated Master Sheet'!B:H,7,0),"")</f>
        <v>20</v>
      </c>
      <c r="K311" s="138"/>
      <c r="L311" s="1102">
        <f t="shared" ref="L311:L316" si="95">IFERROR(K311*H311,0)</f>
        <v>0</v>
      </c>
    </row>
    <row r="312" spans="1:14" ht="15.75">
      <c r="A312" s="13" t="str">
        <f>IF(K312&gt;0,COUNT($K$4:K312)+MAX('MI Fittings'!A:A),"")</f>
        <v/>
      </c>
      <c r="B312" s="318"/>
      <c r="C312" s="992" t="s">
        <v>7884</v>
      </c>
      <c r="D312" s="317" t="s">
        <v>7563</v>
      </c>
      <c r="E312" s="295" t="s">
        <v>7481</v>
      </c>
      <c r="F312" s="1114">
        <f>IFERROR(VLOOKUP(D312,'Consolidated Master Sheet'!B:D,3,0),"")</f>
        <v>35.75</v>
      </c>
      <c r="G312" s="152">
        <f t="shared" si="80"/>
        <v>0</v>
      </c>
      <c r="H312" s="1711">
        <f t="shared" si="92"/>
        <v>0</v>
      </c>
      <c r="I312" s="163">
        <f>IFERROR(VLOOKUP(D312,'Consolidated Master Sheet'!B:H,6,0),"")</f>
        <v>5</v>
      </c>
      <c r="J312" s="163">
        <f>IFERROR(VLOOKUP(D312,'Consolidated Master Sheet'!B:H,7,0),"")</f>
        <v>20</v>
      </c>
      <c r="K312" s="138"/>
      <c r="L312" s="1102">
        <f t="shared" si="95"/>
        <v>0</v>
      </c>
    </row>
    <row r="313" spans="1:14" ht="15.75">
      <c r="A313" s="13" t="str">
        <f>IF(K313&gt;0,COUNT($K$4:K313)+MAX('MI Fittings'!A:A),"")</f>
        <v/>
      </c>
      <c r="B313" s="318"/>
      <c r="C313" s="992" t="s">
        <v>7884</v>
      </c>
      <c r="D313" s="317" t="s">
        <v>7564</v>
      </c>
      <c r="E313" s="295" t="s">
        <v>7482</v>
      </c>
      <c r="F313" s="1114">
        <f>IFERROR(VLOOKUP(D313,'Consolidated Master Sheet'!B:D,3,0),"")</f>
        <v>44.97</v>
      </c>
      <c r="G313" s="152">
        <f t="shared" si="80"/>
        <v>0</v>
      </c>
      <c r="H313" s="1711">
        <f t="shared" si="92"/>
        <v>0</v>
      </c>
      <c r="I313" s="163">
        <f>IFERROR(VLOOKUP(D313,'Consolidated Master Sheet'!B:H,6,0),"")</f>
        <v>2</v>
      </c>
      <c r="J313" s="163">
        <f>IFERROR(VLOOKUP(D313,'Consolidated Master Sheet'!B:H,7,0),"")</f>
        <v>10</v>
      </c>
      <c r="K313" s="138"/>
      <c r="L313" s="1102">
        <f t="shared" si="95"/>
        <v>0</v>
      </c>
    </row>
    <row r="314" spans="1:14" ht="15.75">
      <c r="A314" s="13" t="str">
        <f>IF(K314&gt;0,COUNT($K$4:K314)+MAX('MI Fittings'!A:A),"")</f>
        <v/>
      </c>
      <c r="B314" s="318"/>
      <c r="C314" s="992" t="s">
        <v>7884</v>
      </c>
      <c r="D314" s="317" t="s">
        <v>7565</v>
      </c>
      <c r="E314" s="295" t="s">
        <v>7483</v>
      </c>
      <c r="F314" s="1114">
        <f>IFERROR(VLOOKUP(D314,'Consolidated Master Sheet'!B:D,3,0),"")</f>
        <v>78.14</v>
      </c>
      <c r="G314" s="152">
        <f t="shared" si="80"/>
        <v>0</v>
      </c>
      <c r="H314" s="1711">
        <f t="shared" si="92"/>
        <v>0</v>
      </c>
      <c r="I314" s="163">
        <f>IFERROR(VLOOKUP(D314,'Consolidated Master Sheet'!B:H,6,0),"")</f>
        <v>1</v>
      </c>
      <c r="J314" s="163">
        <f>IFERROR(VLOOKUP(D314,'Consolidated Master Sheet'!B:H,7,0),"")</f>
        <v>12</v>
      </c>
      <c r="K314" s="138"/>
      <c r="L314" s="1102">
        <f t="shared" si="95"/>
        <v>0</v>
      </c>
    </row>
    <row r="315" spans="1:14" ht="15.75">
      <c r="A315" s="13" t="str">
        <f>IF(K315&gt;0,COUNT($K$4:K315)+MAX('MI Fittings'!A:A),"")</f>
        <v/>
      </c>
      <c r="B315" s="318"/>
      <c r="C315" s="992" t="s">
        <v>7884</v>
      </c>
      <c r="D315" s="317" t="s">
        <v>7566</v>
      </c>
      <c r="E315" s="295" t="s">
        <v>7484</v>
      </c>
      <c r="F315" s="1114">
        <f>IFERROR(VLOOKUP(D315,'Consolidated Master Sheet'!B:D,3,0),"")</f>
        <v>98.02</v>
      </c>
      <c r="G315" s="152">
        <f t="shared" si="80"/>
        <v>0</v>
      </c>
      <c r="H315" s="1711">
        <f t="shared" si="92"/>
        <v>0</v>
      </c>
      <c r="I315" s="163">
        <f>IFERROR(VLOOKUP(D315,'Consolidated Master Sheet'!B:H,6,0),"")</f>
        <v>1</v>
      </c>
      <c r="J315" s="163">
        <f>IFERROR(VLOOKUP(D315,'Consolidated Master Sheet'!B:H,7,0),"")</f>
        <v>8</v>
      </c>
      <c r="K315" s="138"/>
      <c r="L315" s="1102">
        <f t="shared" si="95"/>
        <v>0</v>
      </c>
    </row>
    <row r="316" spans="1:14" ht="15.75">
      <c r="A316" s="13" t="str">
        <f>IF(K316&gt;0,COUNT($K$4:K316)+MAX('MI Fittings'!A:A),"")</f>
        <v/>
      </c>
      <c r="B316" s="318"/>
      <c r="C316" s="992" t="s">
        <v>7884</v>
      </c>
      <c r="D316" s="319" t="s">
        <v>7567</v>
      </c>
      <c r="E316" s="320" t="s">
        <v>7485</v>
      </c>
      <c r="F316" s="1115">
        <f>IFERROR(VLOOKUP(D316,'Consolidated Master Sheet'!B:D,3,0),"")</f>
        <v>135.74</v>
      </c>
      <c r="G316" s="153">
        <f t="shared" si="80"/>
        <v>0</v>
      </c>
      <c r="H316" s="1711">
        <f t="shared" si="92"/>
        <v>0</v>
      </c>
      <c r="I316" s="321">
        <f>IFERROR(VLOOKUP(D316,'Consolidated Master Sheet'!B:H,6,0),"")</f>
        <v>1</v>
      </c>
      <c r="J316" s="321">
        <f>IFERROR(VLOOKUP(D316,'Consolidated Master Sheet'!B:H,7,0),"")</f>
        <v>4</v>
      </c>
      <c r="K316" s="139"/>
      <c r="L316" s="1102">
        <f t="shared" si="95"/>
        <v>0</v>
      </c>
    </row>
    <row r="317" spans="1:14" ht="15.75">
      <c r="A317" s="157"/>
      <c r="B317" s="239"/>
      <c r="C317" s="990"/>
      <c r="D317" s="313"/>
      <c r="E317" s="314" t="s">
        <v>5</v>
      </c>
      <c r="F317" s="1056" t="str">
        <f>IFERROR(VLOOKUP(D317,'Consolidated Master Sheet'!B:D,3,0),"")</f>
        <v/>
      </c>
      <c r="G317" s="1459">
        <f t="shared" si="80"/>
        <v>0</v>
      </c>
      <c r="H317" s="1710">
        <f t="shared" si="92"/>
        <v>0</v>
      </c>
      <c r="I317" s="315" t="str">
        <f>IFERROR(VLOOKUP(D317,'Consolidated Master Sheet'!B:H,6,0),"")</f>
        <v/>
      </c>
      <c r="J317" s="315" t="str">
        <f>IFERROR(VLOOKUP(D317,'Consolidated Master Sheet'!B:H,7,0),"")</f>
        <v/>
      </c>
      <c r="K317" s="112"/>
      <c r="L317" s="1121"/>
      <c r="M317" s="157"/>
      <c r="N317" s="1029"/>
    </row>
    <row r="318" spans="1:14" ht="15.75">
      <c r="A318" s="13" t="str">
        <f>IF(K318&gt;0,COUNT($K$288:K318)+MAX('MI Fittings'!A:A),"")</f>
        <v/>
      </c>
      <c r="B318" s="316"/>
      <c r="C318" s="992" t="s">
        <v>7884</v>
      </c>
      <c r="D318" s="317" t="s">
        <v>7504</v>
      </c>
      <c r="E318" s="295" t="s">
        <v>7887</v>
      </c>
      <c r="F318" s="1114">
        <f>IFERROR(VLOOKUP(D318,'Consolidated Master Sheet'!B:D,3,0),"")</f>
        <v>25.41</v>
      </c>
      <c r="G318" s="152">
        <f t="shared" si="80"/>
        <v>0</v>
      </c>
      <c r="H318" s="1711">
        <f t="shared" si="92"/>
        <v>0</v>
      </c>
      <c r="I318" s="163">
        <f>IFERROR(VLOOKUP(D318,'Consolidated Master Sheet'!B:H,6,0),"")</f>
        <v>5</v>
      </c>
      <c r="J318" s="163">
        <f>IFERROR(VLOOKUP(D318,'Consolidated Master Sheet'!B:H,7,0),"")</f>
        <v>30</v>
      </c>
      <c r="K318" s="138"/>
      <c r="L318" s="1104">
        <f t="shared" ref="L318:L323" si="96">IFERROR(K318*H318,0)</f>
        <v>0</v>
      </c>
    </row>
    <row r="319" spans="1:14" ht="15.75">
      <c r="A319" s="13" t="str">
        <f>IF(K319&gt;0,COUNT($K$288:K319)+MAX('MI Fittings'!A:A),"")</f>
        <v/>
      </c>
      <c r="B319" s="318"/>
      <c r="C319" s="992" t="s">
        <v>7884</v>
      </c>
      <c r="D319" s="317" t="s">
        <v>7505</v>
      </c>
      <c r="E319" s="295" t="s">
        <v>7888</v>
      </c>
      <c r="F319" s="1114">
        <f>IFERROR(VLOOKUP(D319,'Consolidated Master Sheet'!B:D,3,0),"")</f>
        <v>29.08</v>
      </c>
      <c r="G319" s="152">
        <f t="shared" si="80"/>
        <v>0</v>
      </c>
      <c r="H319" s="1711">
        <f t="shared" si="92"/>
        <v>0</v>
      </c>
      <c r="I319" s="163">
        <f>IFERROR(VLOOKUP(D319,'Consolidated Master Sheet'!B:H,6,0),"")</f>
        <v>5</v>
      </c>
      <c r="J319" s="163">
        <f>IFERROR(VLOOKUP(D319,'Consolidated Master Sheet'!B:H,7,0),"")</f>
        <v>30</v>
      </c>
      <c r="K319" s="138"/>
      <c r="L319" s="1102">
        <f t="shared" si="96"/>
        <v>0</v>
      </c>
    </row>
    <row r="320" spans="1:14" ht="15.75">
      <c r="A320" s="13" t="str">
        <f>IF(K320&gt;0,COUNT($K$288:K320)+MAX('MI Fittings'!A:A),"")</f>
        <v/>
      </c>
      <c r="B320" s="318"/>
      <c r="C320" s="992" t="s">
        <v>7884</v>
      </c>
      <c r="D320" s="317" t="s">
        <v>7506</v>
      </c>
      <c r="E320" s="295" t="s">
        <v>7889</v>
      </c>
      <c r="F320" s="1114">
        <f>IFERROR(VLOOKUP(D320,'Consolidated Master Sheet'!B:D,3,0),"")</f>
        <v>43.39</v>
      </c>
      <c r="G320" s="152">
        <f t="shared" si="80"/>
        <v>0</v>
      </c>
      <c r="H320" s="1711">
        <f t="shared" si="92"/>
        <v>0</v>
      </c>
      <c r="I320" s="163">
        <f>IFERROR(VLOOKUP(D320,'Consolidated Master Sheet'!B:H,6,0),"")</f>
        <v>2</v>
      </c>
      <c r="J320" s="163">
        <f>IFERROR(VLOOKUP(D320,'Consolidated Master Sheet'!B:H,7,0),"")</f>
        <v>20</v>
      </c>
      <c r="K320" s="138"/>
      <c r="L320" s="1102">
        <f t="shared" si="96"/>
        <v>0</v>
      </c>
    </row>
    <row r="321" spans="1:14" ht="15.75">
      <c r="A321" s="13" t="str">
        <f>IF(K321&gt;0,COUNT($K$288:K321)+MAX('MI Fittings'!A:A),"")</f>
        <v/>
      </c>
      <c r="B321" s="318"/>
      <c r="C321" s="992" t="s">
        <v>7884</v>
      </c>
      <c r="D321" s="317" t="s">
        <v>7507</v>
      </c>
      <c r="E321" s="295" t="s">
        <v>7890</v>
      </c>
      <c r="F321" s="1114">
        <f>IFERROR(VLOOKUP(D321,'Consolidated Master Sheet'!B:D,3,0),"")</f>
        <v>55.22</v>
      </c>
      <c r="G321" s="152">
        <f t="shared" si="80"/>
        <v>0</v>
      </c>
      <c r="H321" s="1711">
        <f t="shared" si="92"/>
        <v>0</v>
      </c>
      <c r="I321" s="163">
        <f>IFERROR(VLOOKUP(D321,'Consolidated Master Sheet'!B:H,6,0),"")</f>
        <v>1</v>
      </c>
      <c r="J321" s="163">
        <f>IFERROR(VLOOKUP(D321,'Consolidated Master Sheet'!B:H,7,0),"")</f>
        <v>10</v>
      </c>
      <c r="K321" s="138"/>
      <c r="L321" s="1102">
        <f t="shared" si="96"/>
        <v>0</v>
      </c>
    </row>
    <row r="322" spans="1:14" ht="15.75">
      <c r="A322" s="13" t="str">
        <f>IF(K322&gt;0,COUNT($K$288:K322)+MAX('MI Fittings'!A:A),"")</f>
        <v/>
      </c>
      <c r="B322" s="318"/>
      <c r="C322" s="992" t="s">
        <v>7884</v>
      </c>
      <c r="D322" s="317" t="s">
        <v>7508</v>
      </c>
      <c r="E322" s="295" t="s">
        <v>7891</v>
      </c>
      <c r="F322" s="1114">
        <f>IFERROR(VLOOKUP(D322,'Consolidated Master Sheet'!B:D,3,0),"")</f>
        <v>74.56</v>
      </c>
      <c r="G322" s="152">
        <f t="shared" si="80"/>
        <v>0</v>
      </c>
      <c r="H322" s="1711">
        <f t="shared" si="92"/>
        <v>0</v>
      </c>
      <c r="I322" s="163">
        <f>IFERROR(VLOOKUP(D322,'Consolidated Master Sheet'!B:H,6,0),"")</f>
        <v>1</v>
      </c>
      <c r="J322" s="163">
        <f>IFERROR(VLOOKUP(D322,'Consolidated Master Sheet'!B:H,7,0),"")</f>
        <v>10</v>
      </c>
      <c r="K322" s="138"/>
      <c r="L322" s="1102">
        <f t="shared" si="96"/>
        <v>0</v>
      </c>
    </row>
    <row r="323" spans="1:14" ht="15.75">
      <c r="A323" s="13" t="str">
        <f>IF(K323&gt;0,COUNT($K$288:K323)+MAX('MI Fittings'!A:A),"")</f>
        <v/>
      </c>
      <c r="B323" s="318"/>
      <c r="C323" s="992" t="s">
        <v>7884</v>
      </c>
      <c r="D323" s="319" t="s">
        <v>7509</v>
      </c>
      <c r="E323" s="320" t="s">
        <v>7892</v>
      </c>
      <c r="F323" s="1115">
        <f>IFERROR(VLOOKUP(D323,'Consolidated Master Sheet'!B:D,3,0),"")</f>
        <v>107.98</v>
      </c>
      <c r="G323" s="153">
        <f t="shared" si="80"/>
        <v>0</v>
      </c>
      <c r="H323" s="1711">
        <f t="shared" si="92"/>
        <v>0</v>
      </c>
      <c r="I323" s="321">
        <f>IFERROR(VLOOKUP(D323,'Consolidated Master Sheet'!B:H,6,0),"")</f>
        <v>1</v>
      </c>
      <c r="J323" s="321">
        <f>IFERROR(VLOOKUP(D323,'Consolidated Master Sheet'!B:H,7,0),"")</f>
        <v>6</v>
      </c>
      <c r="K323" s="139"/>
      <c r="L323" s="1102">
        <f t="shared" si="96"/>
        <v>0</v>
      </c>
    </row>
    <row r="324" spans="1:14" ht="15.75">
      <c r="A324" s="13" t="str">
        <f>IF(K324&gt;0,COUNT($K$288:K324)+MAX('MI Fittings'!A:A),"")</f>
        <v/>
      </c>
      <c r="B324" s="223"/>
      <c r="C324" s="991"/>
      <c r="D324" s="224" t="s">
        <v>497</v>
      </c>
      <c r="E324" s="225" t="s">
        <v>7804</v>
      </c>
      <c r="F324" s="1053" t="str">
        <f>IFERROR(VLOOKUP(D324,'Consolidated Master Sheet'!B:D,3,0),"")</f>
        <v/>
      </c>
      <c r="G324" s="1457">
        <f t="shared" si="80"/>
        <v>0</v>
      </c>
      <c r="H324" s="1705">
        <f t="shared" si="92"/>
        <v>0</v>
      </c>
      <c r="I324" s="227" t="str">
        <f>IFERROR(VLOOKUP(D324,'Consolidated Master Sheet'!B:H,6,0),"")</f>
        <v/>
      </c>
      <c r="J324" s="227" t="str">
        <f>IFERROR(VLOOKUP(D324,'Consolidated Master Sheet'!B:H,7,0),"")</f>
        <v/>
      </c>
      <c r="K324" s="101"/>
      <c r="L324" s="1101"/>
      <c r="M324" s="157"/>
      <c r="N324" s="1029"/>
    </row>
    <row r="325" spans="1:14" ht="15.75">
      <c r="A325" s="13" t="str">
        <f>IF(K325&gt;0,COUNT($K$288:K325)+MAX('MI Fittings'!A:A),"")</f>
        <v/>
      </c>
      <c r="B325" s="318"/>
      <c r="C325" s="992" t="s">
        <v>7884</v>
      </c>
      <c r="D325" s="317" t="s">
        <v>7517</v>
      </c>
      <c r="E325" s="295" t="s">
        <v>7900</v>
      </c>
      <c r="F325" s="1114">
        <f>IFERROR(VLOOKUP(D325,'Consolidated Master Sheet'!B:D,3,0),"")</f>
        <v>30.78</v>
      </c>
      <c r="G325" s="152">
        <f t="shared" si="80"/>
        <v>0</v>
      </c>
      <c r="H325" s="1711">
        <f t="shared" si="92"/>
        <v>0</v>
      </c>
      <c r="I325" s="163">
        <f>IFERROR(VLOOKUP(D325,'Consolidated Master Sheet'!B:H,6,0),"")</f>
        <v>5</v>
      </c>
      <c r="J325" s="163">
        <f>IFERROR(VLOOKUP(D325,'Consolidated Master Sheet'!B:H,7,0),"")</f>
        <v>30</v>
      </c>
      <c r="K325" s="138"/>
      <c r="L325" s="1102">
        <f t="shared" ref="L325:L330" si="97">IFERROR(K325*H325,0)</f>
        <v>0</v>
      </c>
    </row>
    <row r="326" spans="1:14" ht="15.75">
      <c r="A326" s="13" t="str">
        <f>IF(K326&gt;0,COUNT($K$288:K326)+MAX('MI Fittings'!A:A),"")</f>
        <v/>
      </c>
      <c r="B326" s="318"/>
      <c r="C326" s="992" t="s">
        <v>7884</v>
      </c>
      <c r="D326" s="317" t="s">
        <v>7518</v>
      </c>
      <c r="E326" s="295" t="s">
        <v>7901</v>
      </c>
      <c r="F326" s="1114">
        <f>IFERROR(VLOOKUP(D326,'Consolidated Master Sheet'!B:D,3,0),"")</f>
        <v>34.4</v>
      </c>
      <c r="G326" s="152">
        <f t="shared" si="80"/>
        <v>0</v>
      </c>
      <c r="H326" s="1711">
        <f t="shared" si="92"/>
        <v>0</v>
      </c>
      <c r="I326" s="163">
        <f>IFERROR(VLOOKUP(D326,'Consolidated Master Sheet'!B:H,6,0),"")</f>
        <v>5</v>
      </c>
      <c r="J326" s="163">
        <f>IFERROR(VLOOKUP(D326,'Consolidated Master Sheet'!B:H,7,0),"")</f>
        <v>30</v>
      </c>
      <c r="K326" s="138"/>
      <c r="L326" s="1102">
        <f t="shared" si="97"/>
        <v>0</v>
      </c>
    </row>
    <row r="327" spans="1:14" ht="15.75">
      <c r="A327" s="13" t="str">
        <f>IF(K327&gt;0,COUNT($K$288:K327)+MAX('MI Fittings'!A:A),"")</f>
        <v/>
      </c>
      <c r="B327" s="318"/>
      <c r="C327" s="992" t="s">
        <v>7884</v>
      </c>
      <c r="D327" s="317" t="s">
        <v>7519</v>
      </c>
      <c r="E327" s="295" t="s">
        <v>7902</v>
      </c>
      <c r="F327" s="1114">
        <f>IFERROR(VLOOKUP(D327,'Consolidated Master Sheet'!B:D,3,0),"")</f>
        <v>48.75</v>
      </c>
      <c r="G327" s="152">
        <f t="shared" ref="G327:G390" si="98">IF(F327=0,"NET",$G$2)</f>
        <v>0</v>
      </c>
      <c r="H327" s="1711">
        <f t="shared" si="92"/>
        <v>0</v>
      </c>
      <c r="I327" s="163">
        <f>IFERROR(VLOOKUP(D327,'Consolidated Master Sheet'!B:H,6,0),"")</f>
        <v>2</v>
      </c>
      <c r="J327" s="163">
        <f>IFERROR(VLOOKUP(D327,'Consolidated Master Sheet'!B:H,7,0),"")</f>
        <v>20</v>
      </c>
      <c r="K327" s="138"/>
      <c r="L327" s="1102">
        <f t="shared" si="97"/>
        <v>0</v>
      </c>
    </row>
    <row r="328" spans="1:14" ht="15.75">
      <c r="A328" s="13" t="str">
        <f>IF(K328&gt;0,COUNT($K$288:K328)+MAX('MI Fittings'!A:A),"")</f>
        <v/>
      </c>
      <c r="B328" s="318"/>
      <c r="C328" s="992" t="s">
        <v>7884</v>
      </c>
      <c r="D328" s="317" t="s">
        <v>7520</v>
      </c>
      <c r="E328" s="295" t="s">
        <v>7903</v>
      </c>
      <c r="F328" s="1114">
        <f>IFERROR(VLOOKUP(D328,'Consolidated Master Sheet'!B:D,3,0),"")</f>
        <v>61.54</v>
      </c>
      <c r="G328" s="152">
        <f t="shared" si="98"/>
        <v>0</v>
      </c>
      <c r="H328" s="1711">
        <f t="shared" si="92"/>
        <v>0</v>
      </c>
      <c r="I328" s="163">
        <f>IFERROR(VLOOKUP(D328,'Consolidated Master Sheet'!B:H,6,0),"")</f>
        <v>1</v>
      </c>
      <c r="J328" s="163">
        <f>IFERROR(VLOOKUP(D328,'Consolidated Master Sheet'!B:H,7,0),"")</f>
        <v>10</v>
      </c>
      <c r="K328" s="138"/>
      <c r="L328" s="1102">
        <f t="shared" si="97"/>
        <v>0</v>
      </c>
    </row>
    <row r="329" spans="1:14" ht="15.75">
      <c r="A329" s="13" t="str">
        <f>IF(K329&gt;0,COUNT($K$288:K329)+MAX('MI Fittings'!A:A),"")</f>
        <v/>
      </c>
      <c r="B329" s="318"/>
      <c r="C329" s="992" t="s">
        <v>7884</v>
      </c>
      <c r="D329" s="317" t="s">
        <v>7521</v>
      </c>
      <c r="E329" s="295" t="s">
        <v>7904</v>
      </c>
      <c r="F329" s="1114">
        <f>IFERROR(VLOOKUP(D329,'Consolidated Master Sheet'!B:D,3,0),"")</f>
        <v>81.180000000000007</v>
      </c>
      <c r="G329" s="152">
        <f t="shared" si="98"/>
        <v>0</v>
      </c>
      <c r="H329" s="1711">
        <f t="shared" si="92"/>
        <v>0</v>
      </c>
      <c r="I329" s="163">
        <f>IFERROR(VLOOKUP(D329,'Consolidated Master Sheet'!B:H,6,0),"")</f>
        <v>1</v>
      </c>
      <c r="J329" s="163">
        <f>IFERROR(VLOOKUP(D329,'Consolidated Master Sheet'!B:H,7,0),"")</f>
        <v>10</v>
      </c>
      <c r="K329" s="138"/>
      <c r="L329" s="1102">
        <f t="shared" si="97"/>
        <v>0</v>
      </c>
    </row>
    <row r="330" spans="1:14" ht="15.75">
      <c r="A330" s="13" t="str">
        <f>IF(K330&gt;0,COUNT($K$288:K330)+MAX('MI Fittings'!A:A),"")</f>
        <v/>
      </c>
      <c r="B330" s="318"/>
      <c r="C330" s="992" t="s">
        <v>7884</v>
      </c>
      <c r="D330" s="319" t="s">
        <v>7522</v>
      </c>
      <c r="E330" s="320" t="s">
        <v>7905</v>
      </c>
      <c r="F330" s="1115">
        <f>IFERROR(VLOOKUP(D330,'Consolidated Master Sheet'!B:D,3,0),"")</f>
        <v>114.74</v>
      </c>
      <c r="G330" s="153">
        <f t="shared" si="98"/>
        <v>0</v>
      </c>
      <c r="H330" s="1711">
        <f t="shared" si="92"/>
        <v>0</v>
      </c>
      <c r="I330" s="321">
        <f>IFERROR(VLOOKUP(D330,'Consolidated Master Sheet'!B:H,6,0),"")</f>
        <v>1</v>
      </c>
      <c r="J330" s="321">
        <f>IFERROR(VLOOKUP(D330,'Consolidated Master Sheet'!B:H,7,0),"")</f>
        <v>6</v>
      </c>
      <c r="K330" s="139"/>
      <c r="L330" s="1102">
        <f t="shared" si="97"/>
        <v>0</v>
      </c>
    </row>
    <row r="331" spans="1:14" ht="15.75">
      <c r="A331" s="13" t="str">
        <f>IF(K331&gt;0,COUNT($K$288:K331)+MAX('MI Fittings'!A:A),"")</f>
        <v/>
      </c>
      <c r="B331" s="239"/>
      <c r="C331" s="991"/>
      <c r="D331" s="313" t="s">
        <v>497</v>
      </c>
      <c r="E331" s="314" t="s">
        <v>7490</v>
      </c>
      <c r="F331" s="1056" t="str">
        <f>IFERROR(VLOOKUP(D331,'Consolidated Master Sheet'!B:D,3,0),"")</f>
        <v/>
      </c>
      <c r="G331" s="1459">
        <f t="shared" si="98"/>
        <v>0</v>
      </c>
      <c r="H331" s="1710">
        <f t="shared" si="92"/>
        <v>0</v>
      </c>
      <c r="I331" s="315" t="str">
        <f>IFERROR(VLOOKUP(D331,'Consolidated Master Sheet'!B:H,6,0),"")</f>
        <v/>
      </c>
      <c r="J331" s="315" t="str">
        <f>IFERROR(VLOOKUP(D331,'Consolidated Master Sheet'!B:H,7,0),"")</f>
        <v/>
      </c>
      <c r="K331" s="112"/>
      <c r="L331" s="1121"/>
      <c r="M331" s="157"/>
      <c r="N331" s="1029"/>
    </row>
    <row r="332" spans="1:14" ht="15.75">
      <c r="A332" s="13" t="str">
        <f>IF(K332&gt;0,COUNT($K$288:K332)+MAX('MI Fittings'!A:A),"")</f>
        <v/>
      </c>
      <c r="B332" s="318"/>
      <c r="C332" s="992" t="s">
        <v>7884</v>
      </c>
      <c r="D332" s="317" t="s">
        <v>7550</v>
      </c>
      <c r="E332" s="295" t="s">
        <v>8066</v>
      </c>
      <c r="F332" s="1114">
        <f>IFERROR(VLOOKUP(D332,'Consolidated Master Sheet'!B:D,3,0),"")</f>
        <v>35.65</v>
      </c>
      <c r="G332" s="152">
        <f t="shared" si="98"/>
        <v>0</v>
      </c>
      <c r="H332" s="1711">
        <f t="shared" si="92"/>
        <v>0</v>
      </c>
      <c r="I332" s="163">
        <f>IFERROR(VLOOKUP(D332,'Consolidated Master Sheet'!B:H,6,0),"")</f>
        <v>5</v>
      </c>
      <c r="J332" s="163">
        <f>IFERROR(VLOOKUP(D332,'Consolidated Master Sheet'!B:H,7,0),"")</f>
        <v>40</v>
      </c>
      <c r="K332" s="138"/>
      <c r="L332" s="1102">
        <f t="shared" ref="L332:L337" si="99">IFERROR(K332*H332,0)</f>
        <v>0</v>
      </c>
    </row>
    <row r="333" spans="1:14" ht="15.75">
      <c r="A333" s="13" t="str">
        <f>IF(K333&gt;0,COUNT($K$288:K333)+MAX('MI Fittings'!A:A),"")</f>
        <v/>
      </c>
      <c r="B333" s="318"/>
      <c r="C333" s="992" t="s">
        <v>7884</v>
      </c>
      <c r="D333" s="317" t="s">
        <v>7551</v>
      </c>
      <c r="E333" s="295" t="s">
        <v>8067</v>
      </c>
      <c r="F333" s="1114">
        <f>IFERROR(VLOOKUP(D333,'Consolidated Master Sheet'!B:D,3,0),"")</f>
        <v>38.65</v>
      </c>
      <c r="G333" s="152">
        <f t="shared" si="98"/>
        <v>0</v>
      </c>
      <c r="H333" s="1711">
        <f t="shared" si="92"/>
        <v>0</v>
      </c>
      <c r="I333" s="163">
        <f>IFERROR(VLOOKUP(D333,'Consolidated Master Sheet'!B:H,6,0),"")</f>
        <v>5</v>
      </c>
      <c r="J333" s="163">
        <f>IFERROR(VLOOKUP(D333,'Consolidated Master Sheet'!B:H,7,0),"")</f>
        <v>30</v>
      </c>
      <c r="K333" s="138"/>
      <c r="L333" s="1102">
        <f t="shared" si="99"/>
        <v>0</v>
      </c>
    </row>
    <row r="334" spans="1:14" ht="15.75">
      <c r="A334" s="13" t="str">
        <f>IF(K334&gt;0,COUNT($K$288:K334)+MAX('MI Fittings'!A:A),"")</f>
        <v/>
      </c>
      <c r="B334" s="318"/>
      <c r="C334" s="992" t="s">
        <v>7884</v>
      </c>
      <c r="D334" s="317" t="s">
        <v>7552</v>
      </c>
      <c r="E334" s="295" t="s">
        <v>8068</v>
      </c>
      <c r="F334" s="1114">
        <f>IFERROR(VLOOKUP(D334,'Consolidated Master Sheet'!B:D,3,0),"")</f>
        <v>48.09</v>
      </c>
      <c r="G334" s="152">
        <f t="shared" si="98"/>
        <v>0</v>
      </c>
      <c r="H334" s="1711">
        <f t="shared" si="92"/>
        <v>0</v>
      </c>
      <c r="I334" s="163">
        <f>IFERROR(VLOOKUP(D334,'Consolidated Master Sheet'!B:H,6,0),"")</f>
        <v>2</v>
      </c>
      <c r="J334" s="163">
        <f>IFERROR(VLOOKUP(D334,'Consolidated Master Sheet'!B:H,7,0),"")</f>
        <v>20</v>
      </c>
      <c r="K334" s="138"/>
      <c r="L334" s="1102">
        <f t="shared" si="99"/>
        <v>0</v>
      </c>
    </row>
    <row r="335" spans="1:14" ht="15.75">
      <c r="A335" s="13" t="str">
        <f>IF(K335&gt;0,COUNT($K$288:K335)+MAX('MI Fittings'!A:A),"")</f>
        <v/>
      </c>
      <c r="B335" s="318"/>
      <c r="C335" s="992" t="s">
        <v>7884</v>
      </c>
      <c r="D335" s="317" t="s">
        <v>7553</v>
      </c>
      <c r="E335" s="295" t="s">
        <v>8069</v>
      </c>
      <c r="F335" s="1114">
        <f>IFERROR(VLOOKUP(D335,'Consolidated Master Sheet'!B:D,3,0),"")</f>
        <v>58.66</v>
      </c>
      <c r="G335" s="152">
        <f t="shared" si="98"/>
        <v>0</v>
      </c>
      <c r="H335" s="1711">
        <f t="shared" si="92"/>
        <v>0</v>
      </c>
      <c r="I335" s="163">
        <f>IFERROR(VLOOKUP(D335,'Consolidated Master Sheet'!B:H,6,0),"")</f>
        <v>1</v>
      </c>
      <c r="J335" s="163">
        <f>IFERROR(VLOOKUP(D335,'Consolidated Master Sheet'!B:H,7,0),"")</f>
        <v>15</v>
      </c>
      <c r="K335" s="138"/>
      <c r="L335" s="1102">
        <f t="shared" si="99"/>
        <v>0</v>
      </c>
    </row>
    <row r="336" spans="1:14" ht="15.75">
      <c r="A336" s="13" t="str">
        <f>IF(K336&gt;0,COUNT($K$288:K336)+MAX('MI Fittings'!A:A),"")</f>
        <v/>
      </c>
      <c r="B336" s="318"/>
      <c r="C336" s="992" t="s">
        <v>7884</v>
      </c>
      <c r="D336" s="317" t="s">
        <v>7554</v>
      </c>
      <c r="E336" s="295" t="s">
        <v>8070</v>
      </c>
      <c r="F336" s="1114">
        <f>IFERROR(VLOOKUP(D336,'Consolidated Master Sheet'!B:D,3,0),"")</f>
        <v>68.790000000000006</v>
      </c>
      <c r="G336" s="152">
        <f t="shared" si="98"/>
        <v>0</v>
      </c>
      <c r="H336" s="1711">
        <f t="shared" si="92"/>
        <v>0</v>
      </c>
      <c r="I336" s="163">
        <f>IFERROR(VLOOKUP(D336,'Consolidated Master Sheet'!B:H,6,0),"")</f>
        <v>1</v>
      </c>
      <c r="J336" s="163">
        <f>IFERROR(VLOOKUP(D336,'Consolidated Master Sheet'!B:H,7,0),"")</f>
        <v>10</v>
      </c>
      <c r="K336" s="138"/>
      <c r="L336" s="1102">
        <f t="shared" si="99"/>
        <v>0</v>
      </c>
    </row>
    <row r="337" spans="1:14" ht="15.75">
      <c r="A337" s="13" t="str">
        <f>IF(K337&gt;0,COUNT($K$288:K472)+MAX('MI Fittings'!A:A),"")</f>
        <v/>
      </c>
      <c r="B337" s="318"/>
      <c r="C337" s="992" t="s">
        <v>7884</v>
      </c>
      <c r="D337" s="317" t="s">
        <v>7555</v>
      </c>
      <c r="E337" s="295" t="s">
        <v>8071</v>
      </c>
      <c r="F337" s="1114">
        <f>IFERROR(VLOOKUP(D337,'Consolidated Master Sheet'!B:D,3,0),"")</f>
        <v>102.13</v>
      </c>
      <c r="G337" s="152">
        <f t="shared" si="98"/>
        <v>0</v>
      </c>
      <c r="H337" s="1711">
        <f t="shared" si="92"/>
        <v>0</v>
      </c>
      <c r="I337" s="163">
        <f>IFERROR(VLOOKUP(D337,'Consolidated Master Sheet'!B:H,6,0),"")</f>
        <v>1</v>
      </c>
      <c r="J337" s="163">
        <f>IFERROR(VLOOKUP(D337,'Consolidated Master Sheet'!B:H,7,0),"")</f>
        <v>10</v>
      </c>
      <c r="K337" s="138"/>
      <c r="L337" s="1102">
        <f t="shared" si="99"/>
        <v>0</v>
      </c>
    </row>
    <row r="338" spans="1:14" ht="15.75">
      <c r="A338" s="13" t="str">
        <f>IF(K338&gt;0,COUNT($K$288:K338)+MAX('MI Fittings'!A:A),"")</f>
        <v/>
      </c>
      <c r="B338" s="239"/>
      <c r="C338" s="991"/>
      <c r="D338" s="313" t="s">
        <v>497</v>
      </c>
      <c r="E338" s="314" t="s">
        <v>7489</v>
      </c>
      <c r="F338" s="1056" t="str">
        <f>IFERROR(VLOOKUP(D338,'Consolidated Master Sheet'!B:D,3,0),"")</f>
        <v/>
      </c>
      <c r="G338" s="1459">
        <f t="shared" si="98"/>
        <v>0</v>
      </c>
      <c r="H338" s="1710">
        <f t="shared" si="92"/>
        <v>0</v>
      </c>
      <c r="I338" s="315" t="str">
        <f>IFERROR(VLOOKUP(D338,'Consolidated Master Sheet'!B:H,6,0),"")</f>
        <v/>
      </c>
      <c r="J338" s="315" t="str">
        <f>IFERROR(VLOOKUP(D338,'Consolidated Master Sheet'!B:H,7,0),"")</f>
        <v/>
      </c>
      <c r="K338" s="112"/>
      <c r="L338" s="1121"/>
      <c r="M338" s="157"/>
      <c r="N338" s="1029"/>
    </row>
    <row r="339" spans="1:14" ht="15.75">
      <c r="A339" s="13" t="str">
        <f>IF(K339&gt;0,COUNT($K$288:K339)+MAX('MI Fittings'!A:A),"")</f>
        <v/>
      </c>
      <c r="B339" s="318"/>
      <c r="C339" s="992" t="s">
        <v>7884</v>
      </c>
      <c r="D339" s="317" t="s">
        <v>7529</v>
      </c>
      <c r="E339" s="295" t="s">
        <v>8046</v>
      </c>
      <c r="F339" s="1114">
        <f>IFERROR(VLOOKUP(D339,'Consolidated Master Sheet'!B:D,3,0),"")</f>
        <v>31.49</v>
      </c>
      <c r="G339" s="152">
        <f t="shared" si="98"/>
        <v>0</v>
      </c>
      <c r="H339" s="1711">
        <f t="shared" si="92"/>
        <v>0</v>
      </c>
      <c r="I339" s="163">
        <f>IFERROR(VLOOKUP(D339,'Consolidated Master Sheet'!B:H,6,0),"")</f>
        <v>5</v>
      </c>
      <c r="J339" s="163">
        <f>IFERROR(VLOOKUP(D339,'Consolidated Master Sheet'!B:H,7,0),"")</f>
        <v>40</v>
      </c>
      <c r="K339" s="138"/>
      <c r="L339" s="1102">
        <f t="shared" ref="L339:L344" si="100">IFERROR(K339*H339,0)</f>
        <v>0</v>
      </c>
    </row>
    <row r="340" spans="1:14" ht="15.75">
      <c r="A340" s="13" t="str">
        <f>IF(K340&gt;0,COUNT($K$288:K340)+MAX('MI Fittings'!A:A),"")</f>
        <v/>
      </c>
      <c r="B340" s="318"/>
      <c r="C340" s="992" t="s">
        <v>7884</v>
      </c>
      <c r="D340" s="317" t="s">
        <v>7530</v>
      </c>
      <c r="E340" s="295" t="s">
        <v>8047</v>
      </c>
      <c r="F340" s="1114">
        <f>IFERROR(VLOOKUP(D340,'Consolidated Master Sheet'!B:D,3,0),"")</f>
        <v>35.33</v>
      </c>
      <c r="G340" s="152">
        <f t="shared" si="98"/>
        <v>0</v>
      </c>
      <c r="H340" s="1711">
        <f t="shared" si="92"/>
        <v>0</v>
      </c>
      <c r="I340" s="163">
        <f>IFERROR(VLOOKUP(D340,'Consolidated Master Sheet'!B:H,6,0),"")</f>
        <v>5</v>
      </c>
      <c r="J340" s="163">
        <f>IFERROR(VLOOKUP(D340,'Consolidated Master Sheet'!B:H,7,0),"")</f>
        <v>30</v>
      </c>
      <c r="K340" s="138"/>
      <c r="L340" s="1102">
        <f t="shared" si="100"/>
        <v>0</v>
      </c>
    </row>
    <row r="341" spans="1:14" ht="15.75">
      <c r="A341" s="13" t="str">
        <f>IF(K341&gt;0,COUNT($K$288:K341)+MAX('MI Fittings'!A:A),"")</f>
        <v/>
      </c>
      <c r="B341" s="318"/>
      <c r="C341" s="992" t="s">
        <v>7884</v>
      </c>
      <c r="D341" s="317" t="s">
        <v>7531</v>
      </c>
      <c r="E341" s="295" t="s">
        <v>8048</v>
      </c>
      <c r="F341" s="1114">
        <f>IFERROR(VLOOKUP(D341,'Consolidated Master Sheet'!B:D,3,0),"")</f>
        <v>46.94</v>
      </c>
      <c r="G341" s="152">
        <f t="shared" si="98"/>
        <v>0</v>
      </c>
      <c r="H341" s="1711">
        <f t="shared" si="92"/>
        <v>0</v>
      </c>
      <c r="I341" s="163">
        <f>IFERROR(VLOOKUP(D341,'Consolidated Master Sheet'!B:H,6,0),"")</f>
        <v>2</v>
      </c>
      <c r="J341" s="163">
        <f>IFERROR(VLOOKUP(D341,'Consolidated Master Sheet'!B:H,7,0),"")</f>
        <v>20</v>
      </c>
      <c r="K341" s="138"/>
      <c r="L341" s="1102">
        <f t="shared" si="100"/>
        <v>0</v>
      </c>
    </row>
    <row r="342" spans="1:14" ht="15.75">
      <c r="A342" s="13" t="str">
        <f>IF(K342&gt;0,COUNT($K$288:K342)+MAX('MI Fittings'!A:A),"")</f>
        <v/>
      </c>
      <c r="B342" s="318"/>
      <c r="C342" s="992" t="s">
        <v>7884</v>
      </c>
      <c r="D342" s="317" t="s">
        <v>7532</v>
      </c>
      <c r="E342" s="295" t="s">
        <v>8049</v>
      </c>
      <c r="F342" s="1114">
        <f>IFERROR(VLOOKUP(D342,'Consolidated Master Sheet'!B:D,3,0),"")</f>
        <v>54.89</v>
      </c>
      <c r="G342" s="152">
        <f t="shared" si="98"/>
        <v>0</v>
      </c>
      <c r="H342" s="1711">
        <f t="shared" si="92"/>
        <v>0</v>
      </c>
      <c r="I342" s="163">
        <f>IFERROR(VLOOKUP(D342,'Consolidated Master Sheet'!B:H,6,0),"")</f>
        <v>2</v>
      </c>
      <c r="J342" s="163">
        <f>IFERROR(VLOOKUP(D342,'Consolidated Master Sheet'!B:H,7,0),"")</f>
        <v>10</v>
      </c>
      <c r="K342" s="138"/>
      <c r="L342" s="1102">
        <f t="shared" si="100"/>
        <v>0</v>
      </c>
    </row>
    <row r="343" spans="1:14" ht="15.75">
      <c r="A343" s="13" t="str">
        <f>IF(K343&gt;0,COUNT($K$288:K343)+MAX('MI Fittings'!A:A),"")</f>
        <v/>
      </c>
      <c r="B343" s="318"/>
      <c r="C343" s="992" t="s">
        <v>7884</v>
      </c>
      <c r="D343" s="317" t="s">
        <v>7533</v>
      </c>
      <c r="E343" s="295" t="s">
        <v>8050</v>
      </c>
      <c r="F343" s="1114">
        <f>IFERROR(VLOOKUP(D343,'Consolidated Master Sheet'!B:D,3,0),"")</f>
        <v>64.650000000000006</v>
      </c>
      <c r="G343" s="152">
        <f t="shared" si="98"/>
        <v>0</v>
      </c>
      <c r="H343" s="1711">
        <f t="shared" si="92"/>
        <v>0</v>
      </c>
      <c r="I343" s="163">
        <f>IFERROR(VLOOKUP(D343,'Consolidated Master Sheet'!B:H,6,0),"")</f>
        <v>1</v>
      </c>
      <c r="J343" s="163">
        <f>IFERROR(VLOOKUP(D343,'Consolidated Master Sheet'!B:H,7,0),"")</f>
        <v>10</v>
      </c>
      <c r="K343" s="138"/>
      <c r="L343" s="1102">
        <f t="shared" si="100"/>
        <v>0</v>
      </c>
    </row>
    <row r="344" spans="1:14" ht="15.75">
      <c r="A344" s="13" t="str">
        <f>IF(K344&gt;0,COUNT($K$288:K344)+MAX('MI Fittings'!A:A),"")</f>
        <v/>
      </c>
      <c r="B344" s="318"/>
      <c r="C344" s="992" t="s">
        <v>7884</v>
      </c>
      <c r="D344" s="319" t="s">
        <v>7534</v>
      </c>
      <c r="E344" s="320" t="s">
        <v>8051</v>
      </c>
      <c r="F344" s="1115">
        <f>IFERROR(VLOOKUP(D344,'Consolidated Master Sheet'!B:D,3,0),"")</f>
        <v>96.81</v>
      </c>
      <c r="G344" s="153">
        <f t="shared" si="98"/>
        <v>0</v>
      </c>
      <c r="H344" s="1711">
        <f t="shared" si="92"/>
        <v>0</v>
      </c>
      <c r="I344" s="321">
        <f>IFERROR(VLOOKUP(D344,'Consolidated Master Sheet'!B:H,6,0),"")</f>
        <v>1</v>
      </c>
      <c r="J344" s="321">
        <f>IFERROR(VLOOKUP(D344,'Consolidated Master Sheet'!B:H,7,0),"")</f>
        <v>10</v>
      </c>
      <c r="K344" s="139"/>
      <c r="L344" s="1102">
        <f t="shared" si="100"/>
        <v>0</v>
      </c>
    </row>
    <row r="345" spans="1:14" ht="15.75">
      <c r="A345" s="13" t="str">
        <f>IF(K345&gt;0,COUNT($K$288:K345)+MAX('MI Fittings'!A:A),"")</f>
        <v/>
      </c>
      <c r="B345" s="318"/>
      <c r="C345" s="318"/>
      <c r="D345" s="322" t="s">
        <v>497</v>
      </c>
      <c r="E345" s="323"/>
      <c r="F345" s="1116" t="str">
        <f>IFERROR(VLOOKUP(D345,'Consolidated Master Sheet'!B:D,3,0),"")</f>
        <v/>
      </c>
      <c r="G345" s="720">
        <f t="shared" si="98"/>
        <v>0</v>
      </c>
      <c r="H345" s="1055">
        <f t="shared" si="92"/>
        <v>0</v>
      </c>
      <c r="I345" s="324" t="str">
        <f>IFERROR(VLOOKUP(D345,'Consolidated Master Sheet'!B:H,6,0),"")</f>
        <v/>
      </c>
      <c r="J345" s="324" t="str">
        <f>IFERROR(VLOOKUP(D345,'Consolidated Master Sheet'!B:H,7,0),"")</f>
        <v/>
      </c>
      <c r="K345" s="141"/>
      <c r="L345" s="1122"/>
    </row>
    <row r="346" spans="1:14" ht="15.75">
      <c r="A346" s="13" t="str">
        <f>IF(K346&gt;0,COUNT($K$288:K346)+MAX('MI Fittings'!A:A),"")</f>
        <v/>
      </c>
      <c r="B346" s="318"/>
      <c r="C346" s="992" t="s">
        <v>7884</v>
      </c>
      <c r="D346" s="328" t="s">
        <v>7535</v>
      </c>
      <c r="E346" s="332" t="s">
        <v>8052</v>
      </c>
      <c r="F346" s="1117">
        <f>IFERROR(VLOOKUP(D346,'Consolidated Master Sheet'!B:D,3,0),"")</f>
        <v>44.18</v>
      </c>
      <c r="G346" s="154">
        <f t="shared" si="98"/>
        <v>0</v>
      </c>
      <c r="H346" s="1711">
        <f t="shared" si="92"/>
        <v>0</v>
      </c>
      <c r="I346" s="330">
        <f>IFERROR(VLOOKUP(D346,'Consolidated Master Sheet'!B:H,6,0),"")</f>
        <v>5</v>
      </c>
      <c r="J346" s="330">
        <f>IFERROR(VLOOKUP(D346,'Consolidated Master Sheet'!B:H,7,0),"")</f>
        <v>30</v>
      </c>
      <c r="K346" s="142"/>
      <c r="L346" s="1103">
        <f t="shared" ref="L346:L364" si="101">IFERROR(K346*H346,0)</f>
        <v>0</v>
      </c>
    </row>
    <row r="347" spans="1:14" ht="15.75">
      <c r="A347" s="13" t="str">
        <f>IF(K347&gt;0,COUNT($K$288:K347)+MAX('MI Fittings'!A:A),"")</f>
        <v/>
      </c>
      <c r="B347" s="318"/>
      <c r="C347" s="318"/>
      <c r="D347" s="322" t="s">
        <v>497</v>
      </c>
      <c r="E347" s="323"/>
      <c r="F347" s="1116" t="str">
        <f>IFERROR(VLOOKUP(D347,'Consolidated Master Sheet'!B:D,3,0),"")</f>
        <v/>
      </c>
      <c r="G347" s="720">
        <f t="shared" si="98"/>
        <v>0</v>
      </c>
      <c r="H347" s="1055">
        <f t="shared" si="92"/>
        <v>0</v>
      </c>
      <c r="I347" s="324" t="str">
        <f>IFERROR(VLOOKUP(D347,'Consolidated Master Sheet'!B:H,6,0),"")</f>
        <v/>
      </c>
      <c r="J347" s="324" t="str">
        <f>IFERROR(VLOOKUP(D347,'Consolidated Master Sheet'!B:H,7,0),"")</f>
        <v/>
      </c>
      <c r="K347" s="141"/>
      <c r="L347" s="1106"/>
    </row>
    <row r="348" spans="1:14" ht="15.75">
      <c r="A348" s="13" t="str">
        <f>IF(K348&gt;0,COUNT($K$288:K348)+MAX('MI Fittings'!A:A),"")</f>
        <v/>
      </c>
      <c r="B348" s="318"/>
      <c r="C348" s="992" t="s">
        <v>7884</v>
      </c>
      <c r="D348" s="325" t="s">
        <v>7536</v>
      </c>
      <c r="E348" s="326" t="s">
        <v>8053</v>
      </c>
      <c r="F348" s="1118">
        <f>IFERROR(VLOOKUP(D348,'Consolidated Master Sheet'!B:D,3,0),"")</f>
        <v>56.55</v>
      </c>
      <c r="G348" s="151">
        <f t="shared" si="98"/>
        <v>0</v>
      </c>
      <c r="H348" s="1711">
        <f t="shared" si="92"/>
        <v>0</v>
      </c>
      <c r="I348" s="327">
        <f>IFERROR(VLOOKUP(D348,'Consolidated Master Sheet'!B:H,6,0),"")</f>
        <v>2</v>
      </c>
      <c r="J348" s="327">
        <f>IFERROR(VLOOKUP(D348,'Consolidated Master Sheet'!B:H,7,0),"")</f>
        <v>20</v>
      </c>
      <c r="K348" s="140"/>
      <c r="L348" s="1102">
        <f t="shared" si="101"/>
        <v>0</v>
      </c>
    </row>
    <row r="349" spans="1:14" ht="15.75">
      <c r="A349" s="13" t="str">
        <f>IF(K349&gt;0,COUNT($K$288:K349)+MAX('MI Fittings'!A:A),"")</f>
        <v/>
      </c>
      <c r="B349" s="318"/>
      <c r="C349" s="992" t="s">
        <v>7884</v>
      </c>
      <c r="D349" s="319" t="s">
        <v>7537</v>
      </c>
      <c r="E349" s="320" t="s">
        <v>8054</v>
      </c>
      <c r="F349" s="1115">
        <f>IFERROR(VLOOKUP(D349,'Consolidated Master Sheet'!B:D,3,0),"")</f>
        <v>54.55</v>
      </c>
      <c r="G349" s="153">
        <f t="shared" si="98"/>
        <v>0</v>
      </c>
      <c r="H349" s="1711">
        <f t="shared" si="92"/>
        <v>0</v>
      </c>
      <c r="I349" s="321">
        <f>IFERROR(VLOOKUP(D349,'Consolidated Master Sheet'!B:H,6,0),"")</f>
        <v>5</v>
      </c>
      <c r="J349" s="321">
        <f>IFERROR(VLOOKUP(D349,'Consolidated Master Sheet'!B:H,7,0),"")</f>
        <v>30</v>
      </c>
      <c r="K349" s="139"/>
      <c r="L349" s="1103">
        <f t="shared" si="101"/>
        <v>0</v>
      </c>
    </row>
    <row r="350" spans="1:14" ht="15.75">
      <c r="A350" s="13" t="str">
        <f>IF(K350&gt;0,COUNT($K$288:K350)+MAX('MI Fittings'!A:A),"")</f>
        <v/>
      </c>
      <c r="B350" s="318"/>
      <c r="C350" s="318"/>
      <c r="D350" s="322" t="s">
        <v>497</v>
      </c>
      <c r="E350" s="323"/>
      <c r="F350" s="1116" t="str">
        <f>IFERROR(VLOOKUP(D350,'Consolidated Master Sheet'!B:D,3,0),"")</f>
        <v/>
      </c>
      <c r="G350" s="720">
        <f t="shared" si="98"/>
        <v>0</v>
      </c>
      <c r="H350" s="1055">
        <f t="shared" si="92"/>
        <v>0</v>
      </c>
      <c r="I350" s="324" t="str">
        <f>IFERROR(VLOOKUP(D350,'Consolidated Master Sheet'!B:H,6,0),"")</f>
        <v/>
      </c>
      <c r="J350" s="324" t="str">
        <f>IFERROR(VLOOKUP(D350,'Consolidated Master Sheet'!B:H,7,0),"")</f>
        <v/>
      </c>
      <c r="K350" s="141"/>
      <c r="L350" s="1106"/>
    </row>
    <row r="351" spans="1:14" ht="15.75">
      <c r="A351" s="13" t="str">
        <f>IF(K351&gt;0,COUNT($K$288:K351)+MAX('MI Fittings'!A:A),"")</f>
        <v/>
      </c>
      <c r="B351" s="318"/>
      <c r="C351" s="992" t="s">
        <v>7884</v>
      </c>
      <c r="D351" s="325" t="s">
        <v>7538</v>
      </c>
      <c r="E351" s="326" t="s">
        <v>8055</v>
      </c>
      <c r="F351" s="1118">
        <f>IFERROR(VLOOKUP(D351,'Consolidated Master Sheet'!B:D,3,0),"")</f>
        <v>69.650000000000006</v>
      </c>
      <c r="G351" s="151">
        <f t="shared" si="98"/>
        <v>0</v>
      </c>
      <c r="H351" s="1711">
        <f t="shared" si="92"/>
        <v>0</v>
      </c>
      <c r="I351" s="327">
        <f>IFERROR(VLOOKUP(D351,'Consolidated Master Sheet'!B:H,6,0),"")</f>
        <v>1</v>
      </c>
      <c r="J351" s="327">
        <f>IFERROR(VLOOKUP(D351,'Consolidated Master Sheet'!B:H,7,0),"")</f>
        <v>10</v>
      </c>
      <c r="K351" s="140"/>
      <c r="L351" s="1102">
        <f t="shared" si="101"/>
        <v>0</v>
      </c>
    </row>
    <row r="352" spans="1:14" ht="15.75">
      <c r="A352" s="13" t="str">
        <f>IF(K352&gt;0,COUNT($K$288:K352)+MAX('MI Fittings'!A:A),"")</f>
        <v/>
      </c>
      <c r="B352" s="318"/>
      <c r="C352" s="992" t="s">
        <v>7884</v>
      </c>
      <c r="D352" s="317" t="s">
        <v>7539</v>
      </c>
      <c r="E352" s="295" t="s">
        <v>8056</v>
      </c>
      <c r="F352" s="1114">
        <f>IFERROR(VLOOKUP(D352,'Consolidated Master Sheet'!B:D,3,0),"")</f>
        <v>69.239999999999995</v>
      </c>
      <c r="G352" s="152">
        <f t="shared" si="98"/>
        <v>0</v>
      </c>
      <c r="H352" s="1711">
        <f t="shared" si="92"/>
        <v>0</v>
      </c>
      <c r="I352" s="163">
        <f>IFERROR(VLOOKUP(D352,'Consolidated Master Sheet'!B:H,6,0),"")</f>
        <v>1</v>
      </c>
      <c r="J352" s="163">
        <f>IFERROR(VLOOKUP(D352,'Consolidated Master Sheet'!B:H,7,0),"")</f>
        <v>10</v>
      </c>
      <c r="K352" s="138"/>
      <c r="L352" s="1102">
        <f t="shared" si="101"/>
        <v>0</v>
      </c>
    </row>
    <row r="353" spans="1:14" ht="15.75">
      <c r="A353" s="13" t="str">
        <f>IF(K353&gt;0,COUNT($K$288:K353)+MAX('MI Fittings'!A:A),"")</f>
        <v/>
      </c>
      <c r="B353" s="318"/>
      <c r="C353" s="992" t="s">
        <v>7884</v>
      </c>
      <c r="D353" s="319" t="s">
        <v>7540</v>
      </c>
      <c r="E353" s="320" t="s">
        <v>8057</v>
      </c>
      <c r="F353" s="1115">
        <f>IFERROR(VLOOKUP(D353,'Consolidated Master Sheet'!B:D,3,0),"")</f>
        <v>63.31</v>
      </c>
      <c r="G353" s="153">
        <f t="shared" si="98"/>
        <v>0</v>
      </c>
      <c r="H353" s="1711">
        <f t="shared" si="92"/>
        <v>0</v>
      </c>
      <c r="I353" s="321">
        <f>IFERROR(VLOOKUP(D353,'Consolidated Master Sheet'!B:H,6,0),"")</f>
        <v>1</v>
      </c>
      <c r="J353" s="321">
        <f>IFERROR(VLOOKUP(D353,'Consolidated Master Sheet'!B:H,7,0),"")</f>
        <v>10</v>
      </c>
      <c r="K353" s="139"/>
      <c r="L353" s="1103">
        <f t="shared" si="101"/>
        <v>0</v>
      </c>
    </row>
    <row r="354" spans="1:14" ht="15.75">
      <c r="A354" s="13" t="str">
        <f>IF(K354&gt;0,COUNT($K$288:K354)+MAX('MI Fittings'!A:A),"")</f>
        <v/>
      </c>
      <c r="B354" s="318"/>
      <c r="C354" s="318"/>
      <c r="D354" s="322" t="s">
        <v>497</v>
      </c>
      <c r="E354" s="323"/>
      <c r="F354" s="1116" t="str">
        <f>IFERROR(VLOOKUP(D354,'Consolidated Master Sheet'!B:D,3,0),"")</f>
        <v/>
      </c>
      <c r="G354" s="720">
        <f t="shared" si="98"/>
        <v>0</v>
      </c>
      <c r="H354" s="1055">
        <f t="shared" si="92"/>
        <v>0</v>
      </c>
      <c r="I354" s="324" t="str">
        <f>IFERROR(VLOOKUP(D354,'Consolidated Master Sheet'!B:H,6,0),"")</f>
        <v/>
      </c>
      <c r="J354" s="324" t="str">
        <f>IFERROR(VLOOKUP(D354,'Consolidated Master Sheet'!B:H,7,0),"")</f>
        <v/>
      </c>
      <c r="K354" s="141"/>
      <c r="L354" s="1106"/>
    </row>
    <row r="355" spans="1:14" ht="15.75">
      <c r="A355" s="13" t="str">
        <f>IF(K355&gt;0,COUNT($K$288:K355)+MAX('MI Fittings'!A:A),"")</f>
        <v/>
      </c>
      <c r="B355" s="318"/>
      <c r="C355" s="992" t="s">
        <v>7884</v>
      </c>
      <c r="D355" s="325" t="s">
        <v>7541</v>
      </c>
      <c r="E355" s="326" t="s">
        <v>8058</v>
      </c>
      <c r="F355" s="1118">
        <f>IFERROR(VLOOKUP(D355,'Consolidated Master Sheet'!B:D,3,0),"")</f>
        <v>78.45</v>
      </c>
      <c r="G355" s="151">
        <f t="shared" si="98"/>
        <v>0</v>
      </c>
      <c r="H355" s="1711">
        <f t="shared" si="92"/>
        <v>0</v>
      </c>
      <c r="I355" s="327">
        <f>IFERROR(VLOOKUP(D355,'Consolidated Master Sheet'!B:H,6,0),"")</f>
        <v>1</v>
      </c>
      <c r="J355" s="327">
        <f>IFERROR(VLOOKUP(D355,'Consolidated Master Sheet'!B:H,7,0),"")</f>
        <v>10</v>
      </c>
      <c r="K355" s="140"/>
      <c r="L355" s="1102">
        <f t="shared" si="101"/>
        <v>0</v>
      </c>
    </row>
    <row r="356" spans="1:14" ht="15.75">
      <c r="A356" s="13" t="str">
        <f>IF(K356&gt;0,COUNT($K$288:K356)+MAX('MI Fittings'!A:A),"")</f>
        <v/>
      </c>
      <c r="B356" s="318"/>
      <c r="C356" s="992" t="s">
        <v>7884</v>
      </c>
      <c r="D356" s="317" t="s">
        <v>7542</v>
      </c>
      <c r="E356" s="295" t="s">
        <v>8059</v>
      </c>
      <c r="F356" s="1114">
        <f>IFERROR(VLOOKUP(D356,'Consolidated Master Sheet'!B:D,3,0),"")</f>
        <v>76.67</v>
      </c>
      <c r="G356" s="152">
        <f t="shared" si="98"/>
        <v>0</v>
      </c>
      <c r="H356" s="1711">
        <f t="shared" si="92"/>
        <v>0</v>
      </c>
      <c r="I356" s="163">
        <f>IFERROR(VLOOKUP(D356,'Consolidated Master Sheet'!B:H,6,0),"")</f>
        <v>1</v>
      </c>
      <c r="J356" s="163">
        <f>IFERROR(VLOOKUP(D356,'Consolidated Master Sheet'!B:H,7,0),"")</f>
        <v>10</v>
      </c>
      <c r="K356" s="138"/>
      <c r="L356" s="1102">
        <f t="shared" si="101"/>
        <v>0</v>
      </c>
    </row>
    <row r="357" spans="1:14" ht="15.75">
      <c r="A357" s="13" t="str">
        <f>IF(K357&gt;0,COUNT($K$288:K357)+MAX('MI Fittings'!A:A),"")</f>
        <v/>
      </c>
      <c r="B357" s="318"/>
      <c r="C357" s="992" t="s">
        <v>7884</v>
      </c>
      <c r="D357" s="317" t="s">
        <v>7543</v>
      </c>
      <c r="E357" s="295" t="s">
        <v>8060</v>
      </c>
      <c r="F357" s="1114">
        <f>IFERROR(VLOOKUP(D357,'Consolidated Master Sheet'!B:D,3,0),"")</f>
        <v>75.36</v>
      </c>
      <c r="G357" s="152">
        <f t="shared" si="98"/>
        <v>0</v>
      </c>
      <c r="H357" s="1711">
        <f t="shared" si="92"/>
        <v>0</v>
      </c>
      <c r="I357" s="163">
        <f>IFERROR(VLOOKUP(D357,'Consolidated Master Sheet'!B:H,6,0),"")</f>
        <v>1</v>
      </c>
      <c r="J357" s="163">
        <f>IFERROR(VLOOKUP(D357,'Consolidated Master Sheet'!B:H,7,0),"")</f>
        <v>10</v>
      </c>
      <c r="K357" s="138"/>
      <c r="L357" s="1102">
        <f t="shared" si="101"/>
        <v>0</v>
      </c>
    </row>
    <row r="358" spans="1:14" ht="15.75">
      <c r="A358" s="13" t="str">
        <f>IF(K358&gt;0,COUNT($K$288:K358)+MAX('MI Fittings'!A:A),"")</f>
        <v/>
      </c>
      <c r="B358" s="318"/>
      <c r="C358" s="992" t="s">
        <v>7884</v>
      </c>
      <c r="D358" s="319" t="s">
        <v>7544</v>
      </c>
      <c r="E358" s="320" t="s">
        <v>8061</v>
      </c>
      <c r="F358" s="1115">
        <f>IFERROR(VLOOKUP(D358,'Consolidated Master Sheet'!B:D,3,0),"")</f>
        <v>63.31</v>
      </c>
      <c r="G358" s="153">
        <f t="shared" si="98"/>
        <v>0</v>
      </c>
      <c r="H358" s="1711">
        <f t="shared" si="92"/>
        <v>0</v>
      </c>
      <c r="I358" s="321">
        <f>IFERROR(VLOOKUP(D358,'Consolidated Master Sheet'!B:H,6,0),"")</f>
        <v>1</v>
      </c>
      <c r="J358" s="321">
        <f>IFERROR(VLOOKUP(D358,'Consolidated Master Sheet'!B:H,7,0),"")</f>
        <v>10</v>
      </c>
      <c r="K358" s="139"/>
      <c r="L358" s="1103">
        <f t="shared" si="101"/>
        <v>0</v>
      </c>
    </row>
    <row r="359" spans="1:14" ht="15.75">
      <c r="A359" s="13" t="str">
        <f>IF(K359&gt;0,COUNT($K$288:K359)+MAX('MI Fittings'!A:A),"")</f>
        <v/>
      </c>
      <c r="B359" s="318"/>
      <c r="C359" s="318"/>
      <c r="D359" s="322" t="s">
        <v>497</v>
      </c>
      <c r="E359" s="323"/>
      <c r="F359" s="1116" t="str">
        <f>IFERROR(VLOOKUP(D359,'Consolidated Master Sheet'!B:D,3,0),"")</f>
        <v/>
      </c>
      <c r="G359" s="720">
        <f t="shared" si="98"/>
        <v>0</v>
      </c>
      <c r="H359" s="1055">
        <f t="shared" si="92"/>
        <v>0</v>
      </c>
      <c r="I359" s="324" t="str">
        <f>IFERROR(VLOOKUP(D359,'Consolidated Master Sheet'!B:H,6,0),"")</f>
        <v/>
      </c>
      <c r="J359" s="324" t="str">
        <f>IFERROR(VLOOKUP(D359,'Consolidated Master Sheet'!B:H,7,0),"")</f>
        <v/>
      </c>
      <c r="K359" s="141"/>
      <c r="L359" s="1106"/>
    </row>
    <row r="360" spans="1:14" ht="15.75">
      <c r="A360" s="13" t="str">
        <f>IF(K360&gt;0,COUNT($K$288:K360)+MAX('MI Fittings'!A:A),"")</f>
        <v/>
      </c>
      <c r="B360" s="318"/>
      <c r="C360" s="992" t="s">
        <v>7884</v>
      </c>
      <c r="D360" s="325" t="s">
        <v>7545</v>
      </c>
      <c r="E360" s="326" t="s">
        <v>8062</v>
      </c>
      <c r="F360" s="1118">
        <f>IFERROR(VLOOKUP(D360,'Consolidated Master Sheet'!B:D,3,0),"")</f>
        <v>107.66</v>
      </c>
      <c r="G360" s="151">
        <f t="shared" si="98"/>
        <v>0</v>
      </c>
      <c r="H360" s="1711">
        <f t="shared" si="92"/>
        <v>0</v>
      </c>
      <c r="I360" s="327">
        <f>IFERROR(VLOOKUP(D360,'Consolidated Master Sheet'!B:H,6,0),"")</f>
        <v>1</v>
      </c>
      <c r="J360" s="327">
        <f>IFERROR(VLOOKUP(D360,'Consolidated Master Sheet'!B:H,7,0),"")</f>
        <v>10</v>
      </c>
      <c r="K360" s="140"/>
      <c r="L360" s="1102">
        <f t="shared" si="101"/>
        <v>0</v>
      </c>
    </row>
    <row r="361" spans="1:14" ht="15.75">
      <c r="A361" s="13" t="str">
        <f>IF(K361&gt;0,COUNT($K$288:K361)+MAX('MI Fittings'!A:A),"")</f>
        <v/>
      </c>
      <c r="B361" s="318"/>
      <c r="C361" s="992" t="s">
        <v>7884</v>
      </c>
      <c r="D361" s="317" t="s">
        <v>7546</v>
      </c>
      <c r="E361" s="295" t="s">
        <v>8063</v>
      </c>
      <c r="F361" s="1114">
        <f>IFERROR(VLOOKUP(D361,'Consolidated Master Sheet'!B:D,3,0),"")</f>
        <v>107.04</v>
      </c>
      <c r="G361" s="152">
        <f t="shared" si="98"/>
        <v>0</v>
      </c>
      <c r="H361" s="1711">
        <f t="shared" ref="H361:H424" si="102">IFERROR(ROUND(F361*G361,2),0)</f>
        <v>0</v>
      </c>
      <c r="I361" s="163">
        <f>IFERROR(VLOOKUP(D361,'Consolidated Master Sheet'!B:H,6,0),"")</f>
        <v>1</v>
      </c>
      <c r="J361" s="163">
        <f>IFERROR(VLOOKUP(D361,'Consolidated Master Sheet'!B:H,7,0),"")</f>
        <v>10</v>
      </c>
      <c r="K361" s="138"/>
      <c r="L361" s="1102">
        <f t="shared" si="101"/>
        <v>0</v>
      </c>
    </row>
    <row r="362" spans="1:14" ht="15.75">
      <c r="A362" s="13" t="str">
        <f>IF(K362&gt;0,COUNT($K$288:K362)+MAX('MI Fittings'!A:A),"")</f>
        <v/>
      </c>
      <c r="B362" s="318"/>
      <c r="C362" s="992" t="s">
        <v>7884</v>
      </c>
      <c r="D362" s="317" t="s">
        <v>7547</v>
      </c>
      <c r="E362" s="295" t="s">
        <v>8064</v>
      </c>
      <c r="F362" s="1114">
        <f>IFERROR(VLOOKUP(D362,'Consolidated Master Sheet'!B:D,3,0),"")</f>
        <v>111.26</v>
      </c>
      <c r="G362" s="152">
        <f t="shared" si="98"/>
        <v>0</v>
      </c>
      <c r="H362" s="1711">
        <f t="shared" si="102"/>
        <v>0</v>
      </c>
      <c r="I362" s="163">
        <f>IFERROR(VLOOKUP(D362,'Consolidated Master Sheet'!B:H,6,0),"")</f>
        <v>1</v>
      </c>
      <c r="J362" s="163">
        <f>IFERROR(VLOOKUP(D362,'Consolidated Master Sheet'!B:H,7,0),"")</f>
        <v>10</v>
      </c>
      <c r="K362" s="138"/>
      <c r="L362" s="1102">
        <f t="shared" si="101"/>
        <v>0</v>
      </c>
    </row>
    <row r="363" spans="1:14" ht="15.75">
      <c r="A363" s="13" t="str">
        <f>IF(K363&gt;0,COUNT($K$288:K363)+MAX('MI Fittings'!A:A),"")</f>
        <v/>
      </c>
      <c r="B363" s="318"/>
      <c r="C363" s="992" t="s">
        <v>7884</v>
      </c>
      <c r="D363" s="317" t="s">
        <v>7548</v>
      </c>
      <c r="E363" s="295" t="s">
        <v>7486</v>
      </c>
      <c r="F363" s="1114">
        <f>IFERROR(VLOOKUP(D363,'Consolidated Master Sheet'!B:D,3,0),"")</f>
        <v>109.4</v>
      </c>
      <c r="G363" s="152">
        <f t="shared" si="98"/>
        <v>0</v>
      </c>
      <c r="H363" s="1711">
        <f t="shared" si="102"/>
        <v>0</v>
      </c>
      <c r="I363" s="163">
        <f>IFERROR(VLOOKUP(D363,'Consolidated Master Sheet'!B:H,6,0),"")</f>
        <v>1</v>
      </c>
      <c r="J363" s="163">
        <f>IFERROR(VLOOKUP(D363,'Consolidated Master Sheet'!B:H,7,0),"")</f>
        <v>10</v>
      </c>
      <c r="K363" s="138"/>
      <c r="L363" s="1102">
        <f t="shared" si="101"/>
        <v>0</v>
      </c>
    </row>
    <row r="364" spans="1:14" ht="15.75">
      <c r="A364" s="13" t="str">
        <f>IF(K364&gt;0,COUNT($K$288:K472)+MAX('MI Fittings'!A:A),"")</f>
        <v/>
      </c>
      <c r="B364" s="318"/>
      <c r="C364" s="992" t="s">
        <v>7884</v>
      </c>
      <c r="D364" s="317" t="s">
        <v>7549</v>
      </c>
      <c r="E364" s="295" t="s">
        <v>8065</v>
      </c>
      <c r="F364" s="1114">
        <f>IFERROR(VLOOKUP(D364,'Consolidated Master Sheet'!B:D,3,0),"")</f>
        <v>93.71</v>
      </c>
      <c r="G364" s="152">
        <f t="shared" si="98"/>
        <v>0</v>
      </c>
      <c r="H364" s="1711">
        <f t="shared" si="102"/>
        <v>0</v>
      </c>
      <c r="I364" s="163">
        <f>IFERROR(VLOOKUP(D364,'Consolidated Master Sheet'!B:H,6,0),"")</f>
        <v>1</v>
      </c>
      <c r="J364" s="163">
        <f>IFERROR(VLOOKUP(D364,'Consolidated Master Sheet'!B:H,7,0),"")</f>
        <v>10</v>
      </c>
      <c r="K364" s="138"/>
      <c r="L364" s="1102">
        <f t="shared" si="101"/>
        <v>0</v>
      </c>
    </row>
    <row r="365" spans="1:14" ht="15.75">
      <c r="A365" s="13" t="str">
        <f>IF(K365&gt;0,COUNT($K$288:K365)+MAX('MI Fittings'!A:A),"")</f>
        <v/>
      </c>
      <c r="B365" s="239"/>
      <c r="C365" s="991"/>
      <c r="D365" s="313" t="s">
        <v>497</v>
      </c>
      <c r="E365" s="314" t="s">
        <v>4480</v>
      </c>
      <c r="F365" s="1056" t="str">
        <f>IFERROR(VLOOKUP(D365,'Consolidated Master Sheet'!B:D,3,0),"")</f>
        <v/>
      </c>
      <c r="G365" s="1459">
        <f t="shared" si="98"/>
        <v>0</v>
      </c>
      <c r="H365" s="1710">
        <f t="shared" si="102"/>
        <v>0</v>
      </c>
      <c r="I365" s="315" t="str">
        <f>IFERROR(VLOOKUP(D365,'Consolidated Master Sheet'!B:H,6,0),"")</f>
        <v/>
      </c>
      <c r="J365" s="315" t="str">
        <f>IFERROR(VLOOKUP(D365,'Consolidated Master Sheet'!B:H,7,0),"")</f>
        <v/>
      </c>
      <c r="K365" s="112"/>
      <c r="L365" s="1121"/>
      <c r="M365" s="157"/>
      <c r="N365" s="1029"/>
    </row>
    <row r="366" spans="1:14" ht="15.75">
      <c r="A366" s="13" t="str">
        <f>IF(K366&gt;0,COUNT($K$288:K366)+MAX('MI Fittings'!A:A),"")</f>
        <v/>
      </c>
      <c r="B366" s="318"/>
      <c r="C366" s="992" t="s">
        <v>7884</v>
      </c>
      <c r="D366" s="317" t="s">
        <v>7580</v>
      </c>
      <c r="E366" s="295" t="s">
        <v>7932</v>
      </c>
      <c r="F366" s="1114">
        <f>IFERROR(VLOOKUP(D366,'Consolidated Master Sheet'!B:D,3,0),"")</f>
        <v>45.9</v>
      </c>
      <c r="G366" s="152">
        <f t="shared" si="98"/>
        <v>0</v>
      </c>
      <c r="H366" s="1711">
        <f t="shared" si="102"/>
        <v>0</v>
      </c>
      <c r="I366" s="163">
        <f>IFERROR(VLOOKUP(D366,'Consolidated Master Sheet'!B:H,6,0),"")</f>
        <v>5</v>
      </c>
      <c r="J366" s="163">
        <f>IFERROR(VLOOKUP(D366,'Consolidated Master Sheet'!B:H,7,0),"")</f>
        <v>15</v>
      </c>
      <c r="K366" s="138"/>
      <c r="L366" s="1102">
        <f t="shared" ref="L366:L371" si="103">IFERROR(K366*H366,0)</f>
        <v>0</v>
      </c>
    </row>
    <row r="367" spans="1:14" ht="15.75">
      <c r="A367" s="13" t="str">
        <f>IF(K367&gt;0,COUNT($K$288:K367)+MAX('MI Fittings'!A:A),"")</f>
        <v/>
      </c>
      <c r="B367" s="318"/>
      <c r="C367" s="992" t="s">
        <v>7884</v>
      </c>
      <c r="D367" s="317" t="s">
        <v>7581</v>
      </c>
      <c r="E367" s="295" t="s">
        <v>7933</v>
      </c>
      <c r="F367" s="1114">
        <f>IFERROR(VLOOKUP(D367,'Consolidated Master Sheet'!B:D,3,0),"")</f>
        <v>50.87</v>
      </c>
      <c r="G367" s="152">
        <f t="shared" si="98"/>
        <v>0</v>
      </c>
      <c r="H367" s="1711">
        <f t="shared" si="102"/>
        <v>0</v>
      </c>
      <c r="I367" s="163">
        <f>IFERROR(VLOOKUP(D367,'Consolidated Master Sheet'!B:H,6,0),"")</f>
        <v>5</v>
      </c>
      <c r="J367" s="163">
        <f>IFERROR(VLOOKUP(D367,'Consolidated Master Sheet'!B:H,7,0),"")</f>
        <v>15</v>
      </c>
      <c r="K367" s="138"/>
      <c r="L367" s="1102">
        <f t="shared" si="103"/>
        <v>0</v>
      </c>
    </row>
    <row r="368" spans="1:14" ht="15.75">
      <c r="A368" s="13" t="str">
        <f>IF(K368&gt;0,COUNT($K$288:K368)+MAX('MI Fittings'!A:A),"")</f>
        <v/>
      </c>
      <c r="B368" s="318"/>
      <c r="C368" s="992" t="s">
        <v>7884</v>
      </c>
      <c r="D368" s="317" t="s">
        <v>7582</v>
      </c>
      <c r="E368" s="295" t="s">
        <v>7934</v>
      </c>
      <c r="F368" s="1114">
        <f>IFERROR(VLOOKUP(D368,'Consolidated Master Sheet'!B:D,3,0),"")</f>
        <v>60.31</v>
      </c>
      <c r="G368" s="152">
        <f t="shared" si="98"/>
        <v>0</v>
      </c>
      <c r="H368" s="1711">
        <f t="shared" si="102"/>
        <v>0</v>
      </c>
      <c r="I368" s="163">
        <f>IFERROR(VLOOKUP(D368,'Consolidated Master Sheet'!B:H,6,0),"")</f>
        <v>2</v>
      </c>
      <c r="J368" s="163">
        <f>IFERROR(VLOOKUP(D368,'Consolidated Master Sheet'!B:H,7,0),"")</f>
        <v>10</v>
      </c>
      <c r="K368" s="138"/>
      <c r="L368" s="1102">
        <f t="shared" si="103"/>
        <v>0</v>
      </c>
    </row>
    <row r="369" spans="1:14" ht="15.75">
      <c r="A369" s="13" t="str">
        <f>IF(K369&gt;0,COUNT($K$288:K369)+MAX('MI Fittings'!A:A),"")</f>
        <v/>
      </c>
      <c r="B369" s="318"/>
      <c r="C369" s="992" t="s">
        <v>7884</v>
      </c>
      <c r="D369" s="317" t="s">
        <v>7583</v>
      </c>
      <c r="E369" s="295" t="s">
        <v>7935</v>
      </c>
      <c r="F369" s="1114">
        <f>IFERROR(VLOOKUP(D369,'Consolidated Master Sheet'!B:D,3,0),"")</f>
        <v>103.55</v>
      </c>
      <c r="G369" s="152">
        <f t="shared" si="98"/>
        <v>0</v>
      </c>
      <c r="H369" s="1711">
        <f t="shared" si="102"/>
        <v>0</v>
      </c>
      <c r="I369" s="163">
        <f>IFERROR(VLOOKUP(D369,'Consolidated Master Sheet'!B:H,6,0),"")</f>
        <v>1</v>
      </c>
      <c r="J369" s="163">
        <f>IFERROR(VLOOKUP(D369,'Consolidated Master Sheet'!B:H,7,0),"")</f>
        <v>4</v>
      </c>
      <c r="K369" s="138"/>
      <c r="L369" s="1102">
        <f t="shared" si="103"/>
        <v>0</v>
      </c>
    </row>
    <row r="370" spans="1:14" ht="15.75">
      <c r="A370" s="13" t="str">
        <f>IF(K370&gt;0,COUNT($K$288:K370)+MAX('MI Fittings'!A:A),"")</f>
        <v/>
      </c>
      <c r="B370" s="318"/>
      <c r="C370" s="992" t="s">
        <v>7884</v>
      </c>
      <c r="D370" s="317" t="s">
        <v>7584</v>
      </c>
      <c r="E370" s="295" t="s">
        <v>7936</v>
      </c>
      <c r="F370" s="1114">
        <f>IFERROR(VLOOKUP(D370,'Consolidated Master Sheet'!B:D,3,0),"")</f>
        <v>119.09</v>
      </c>
      <c r="G370" s="152">
        <f t="shared" si="98"/>
        <v>0</v>
      </c>
      <c r="H370" s="1711">
        <f t="shared" si="102"/>
        <v>0</v>
      </c>
      <c r="I370" s="163">
        <f>IFERROR(VLOOKUP(D370,'Consolidated Master Sheet'!B:H,6,0),"")</f>
        <v>1</v>
      </c>
      <c r="J370" s="163">
        <f>IFERROR(VLOOKUP(D370,'Consolidated Master Sheet'!B:H,7,0),"")</f>
        <v>3</v>
      </c>
      <c r="K370" s="138"/>
      <c r="L370" s="1102">
        <f t="shared" si="103"/>
        <v>0</v>
      </c>
    </row>
    <row r="371" spans="1:14" ht="15.75">
      <c r="A371" s="13" t="str">
        <f>IF(K371&gt;0,COUNT($K$288:K371)+MAX('MI Fittings'!A:A),"")</f>
        <v/>
      </c>
      <c r="B371" s="318"/>
      <c r="C371" s="992" t="s">
        <v>7884</v>
      </c>
      <c r="D371" s="317" t="s">
        <v>7585</v>
      </c>
      <c r="E371" s="295" t="s">
        <v>7937</v>
      </c>
      <c r="F371" s="1114">
        <f>IFERROR(VLOOKUP(D371,'Consolidated Master Sheet'!B:D,3,0),"")</f>
        <v>194.51</v>
      </c>
      <c r="G371" s="152">
        <f t="shared" si="98"/>
        <v>0</v>
      </c>
      <c r="H371" s="1711">
        <f t="shared" si="102"/>
        <v>0</v>
      </c>
      <c r="I371" s="163">
        <f>IFERROR(VLOOKUP(D371,'Consolidated Master Sheet'!B:H,6,0),"")</f>
        <v>1</v>
      </c>
      <c r="J371" s="163">
        <f>IFERROR(VLOOKUP(D371,'Consolidated Master Sheet'!B:H,7,0),"")</f>
        <v>2</v>
      </c>
      <c r="K371" s="138"/>
      <c r="L371" s="1102">
        <f t="shared" si="103"/>
        <v>0</v>
      </c>
    </row>
    <row r="372" spans="1:14" ht="15.75">
      <c r="A372" s="13" t="str">
        <f>IF(K372&gt;0,COUNT($K$288:K372)+MAX('MI Fittings'!A:A),"")</f>
        <v/>
      </c>
      <c r="B372" s="239"/>
      <c r="C372" s="991"/>
      <c r="D372" s="313" t="s">
        <v>497</v>
      </c>
      <c r="E372" s="314" t="s">
        <v>7475</v>
      </c>
      <c r="F372" s="1056" t="str">
        <f>IFERROR(VLOOKUP(D372,'Consolidated Master Sheet'!B:D,3,0),"")</f>
        <v/>
      </c>
      <c r="G372" s="1459">
        <f t="shared" si="98"/>
        <v>0</v>
      </c>
      <c r="H372" s="1710">
        <f t="shared" si="102"/>
        <v>0</v>
      </c>
      <c r="I372" s="315" t="str">
        <f>IFERROR(VLOOKUP(D372,'Consolidated Master Sheet'!B:H,6,0),"")</f>
        <v/>
      </c>
      <c r="J372" s="315" t="str">
        <f>IFERROR(VLOOKUP(D372,'Consolidated Master Sheet'!B:H,7,0),"")</f>
        <v/>
      </c>
      <c r="K372" s="112"/>
      <c r="L372" s="1121"/>
      <c r="M372" s="157"/>
      <c r="N372" s="1029"/>
    </row>
    <row r="373" spans="1:14" ht="15.75">
      <c r="A373" s="13" t="str">
        <f>IF(K373&gt;0,COUNT($K$288:K373)+MAX('MI Fittings'!A:A),"")</f>
        <v/>
      </c>
      <c r="B373" s="318"/>
      <c r="C373" s="992" t="s">
        <v>7884</v>
      </c>
      <c r="D373" s="319" t="s">
        <v>7586</v>
      </c>
      <c r="E373" s="320" t="s">
        <v>7938</v>
      </c>
      <c r="F373" s="1115">
        <f>IFERROR(VLOOKUP(D373,'Consolidated Master Sheet'!B:D,3,0),"")</f>
        <v>55.56</v>
      </c>
      <c r="G373" s="153">
        <f t="shared" si="98"/>
        <v>0</v>
      </c>
      <c r="H373" s="1711">
        <f t="shared" si="102"/>
        <v>0</v>
      </c>
      <c r="I373" s="321">
        <f>IFERROR(VLOOKUP(D373,'Consolidated Master Sheet'!B:H,6,0),"")</f>
        <v>5</v>
      </c>
      <c r="J373" s="321">
        <f>IFERROR(VLOOKUP(D373,'Consolidated Master Sheet'!B:H,7,0),"")</f>
        <v>15</v>
      </c>
      <c r="K373" s="139"/>
      <c r="L373" s="1103">
        <f t="shared" ref="L373:L391" si="104">IFERROR(K373*H373,0)</f>
        <v>0</v>
      </c>
    </row>
    <row r="374" spans="1:14" ht="15.75">
      <c r="A374" s="13" t="str">
        <f>IF(K374&gt;0,COUNT($K$288:K374)+MAX('MI Fittings'!A:A),"")</f>
        <v/>
      </c>
      <c r="B374" s="318"/>
      <c r="C374" s="318"/>
      <c r="D374" s="322" t="s">
        <v>497</v>
      </c>
      <c r="E374" s="323"/>
      <c r="F374" s="1116" t="str">
        <f>IFERROR(VLOOKUP(D374,'Consolidated Master Sheet'!B:D,3,0),"")</f>
        <v/>
      </c>
      <c r="G374" s="720">
        <f t="shared" si="98"/>
        <v>0</v>
      </c>
      <c r="H374" s="1055">
        <f t="shared" si="102"/>
        <v>0</v>
      </c>
      <c r="I374" s="324" t="str">
        <f>IFERROR(VLOOKUP(D374,'Consolidated Master Sheet'!B:H,6,0),"")</f>
        <v/>
      </c>
      <c r="J374" s="324" t="str">
        <f>IFERROR(VLOOKUP(D374,'Consolidated Master Sheet'!B:H,7,0),"")</f>
        <v/>
      </c>
      <c r="K374" s="141"/>
      <c r="L374" s="1106"/>
    </row>
    <row r="375" spans="1:14" ht="15.75">
      <c r="A375" s="13" t="str">
        <f>IF(K375&gt;0,COUNT($K$288:K375)+MAX('MI Fittings'!A:A),"")</f>
        <v/>
      </c>
      <c r="B375" s="318"/>
      <c r="C375" s="992" t="s">
        <v>7884</v>
      </c>
      <c r="D375" s="325" t="s">
        <v>7587</v>
      </c>
      <c r="E375" s="326" t="s">
        <v>7939</v>
      </c>
      <c r="F375" s="1118">
        <f>IFERROR(VLOOKUP(D375,'Consolidated Master Sheet'!B:D,3,0),"")</f>
        <v>68.739999999999995</v>
      </c>
      <c r="G375" s="151">
        <f t="shared" si="98"/>
        <v>0</v>
      </c>
      <c r="H375" s="1711">
        <f t="shared" si="102"/>
        <v>0</v>
      </c>
      <c r="I375" s="327">
        <f>IFERROR(VLOOKUP(D375,'Consolidated Master Sheet'!B:H,6,0),"")</f>
        <v>2</v>
      </c>
      <c r="J375" s="327">
        <f>IFERROR(VLOOKUP(D375,'Consolidated Master Sheet'!B:H,7,0),"")</f>
        <v>10</v>
      </c>
      <c r="K375" s="140"/>
      <c r="L375" s="1102">
        <f t="shared" si="104"/>
        <v>0</v>
      </c>
    </row>
    <row r="376" spans="1:14" ht="15.75">
      <c r="A376" s="13" t="str">
        <f>IF(K376&gt;0,COUNT($K$288:K376)+MAX('MI Fittings'!A:A),"")</f>
        <v/>
      </c>
      <c r="B376" s="318"/>
      <c r="C376" s="992" t="s">
        <v>7884</v>
      </c>
      <c r="D376" s="319" t="s">
        <v>7588</v>
      </c>
      <c r="E376" s="320" t="s">
        <v>7940</v>
      </c>
      <c r="F376" s="1115">
        <f>IFERROR(VLOOKUP(D376,'Consolidated Master Sheet'!B:D,3,0),"")</f>
        <v>67.459999999999994</v>
      </c>
      <c r="G376" s="153">
        <f t="shared" si="98"/>
        <v>0</v>
      </c>
      <c r="H376" s="1711">
        <f t="shared" si="102"/>
        <v>0</v>
      </c>
      <c r="I376" s="321">
        <f>IFERROR(VLOOKUP(D376,'Consolidated Master Sheet'!B:H,6,0),"")</f>
        <v>2</v>
      </c>
      <c r="J376" s="321">
        <f>IFERROR(VLOOKUP(D376,'Consolidated Master Sheet'!B:H,7,0),"")</f>
        <v>10</v>
      </c>
      <c r="K376" s="139"/>
      <c r="L376" s="1103">
        <f t="shared" si="104"/>
        <v>0</v>
      </c>
    </row>
    <row r="377" spans="1:14" ht="15.75">
      <c r="A377" s="13" t="str">
        <f>IF(K377&gt;0,COUNT($K$288:K377)+MAX('MI Fittings'!A:A),"")</f>
        <v/>
      </c>
      <c r="B377" s="318"/>
      <c r="C377" s="318"/>
      <c r="D377" s="322" t="s">
        <v>497</v>
      </c>
      <c r="E377" s="323"/>
      <c r="F377" s="1116" t="str">
        <f>IFERROR(VLOOKUP(D377,'Consolidated Master Sheet'!B:D,3,0),"")</f>
        <v/>
      </c>
      <c r="G377" s="720">
        <f t="shared" si="98"/>
        <v>0</v>
      </c>
      <c r="H377" s="1055">
        <f t="shared" si="102"/>
        <v>0</v>
      </c>
      <c r="I377" s="324" t="str">
        <f>IFERROR(VLOOKUP(D377,'Consolidated Master Sheet'!B:H,6,0),"")</f>
        <v/>
      </c>
      <c r="J377" s="324" t="str">
        <f>IFERROR(VLOOKUP(D377,'Consolidated Master Sheet'!B:H,7,0),"")</f>
        <v/>
      </c>
      <c r="K377" s="141"/>
      <c r="L377" s="1106"/>
    </row>
    <row r="378" spans="1:14" ht="15.75">
      <c r="A378" s="13" t="str">
        <f>IF(K378&gt;0,COUNT($K$288:K378)+MAX('MI Fittings'!A:A),"")</f>
        <v/>
      </c>
      <c r="B378" s="318"/>
      <c r="C378" s="992" t="s">
        <v>7884</v>
      </c>
      <c r="D378" s="325" t="s">
        <v>7589</v>
      </c>
      <c r="E378" s="326" t="s">
        <v>7941</v>
      </c>
      <c r="F378" s="1118">
        <f>IFERROR(VLOOKUP(D378,'Consolidated Master Sheet'!B:D,3,0),"")</f>
        <v>112.24</v>
      </c>
      <c r="G378" s="151">
        <f t="shared" si="98"/>
        <v>0</v>
      </c>
      <c r="H378" s="1711">
        <f t="shared" si="102"/>
        <v>0</v>
      </c>
      <c r="I378" s="327">
        <f>IFERROR(VLOOKUP(D378,'Consolidated Master Sheet'!B:H,6,0),"")</f>
        <v>1</v>
      </c>
      <c r="J378" s="327">
        <f>IFERROR(VLOOKUP(D378,'Consolidated Master Sheet'!B:H,7,0),"")</f>
        <v>6</v>
      </c>
      <c r="K378" s="140"/>
      <c r="L378" s="1102">
        <f t="shared" si="104"/>
        <v>0</v>
      </c>
    </row>
    <row r="379" spans="1:14" ht="15.75">
      <c r="A379" s="13" t="str">
        <f>IF(K379&gt;0,COUNT($K$288:K379)+MAX('MI Fittings'!A:A),"")</f>
        <v/>
      </c>
      <c r="B379" s="318"/>
      <c r="C379" s="992" t="s">
        <v>7884</v>
      </c>
      <c r="D379" s="317" t="s">
        <v>7590</v>
      </c>
      <c r="E379" s="295" t="s">
        <v>7942</v>
      </c>
      <c r="F379" s="1114">
        <f>IFERROR(VLOOKUP(D379,'Consolidated Master Sheet'!B:D,3,0),"")</f>
        <v>111.7</v>
      </c>
      <c r="G379" s="152">
        <f t="shared" si="98"/>
        <v>0</v>
      </c>
      <c r="H379" s="1711">
        <f t="shared" si="102"/>
        <v>0</v>
      </c>
      <c r="I379" s="163">
        <f>IFERROR(VLOOKUP(D379,'Consolidated Master Sheet'!B:H,6,0),"")</f>
        <v>1</v>
      </c>
      <c r="J379" s="163">
        <f>IFERROR(VLOOKUP(D379,'Consolidated Master Sheet'!B:H,7,0),"")</f>
        <v>4</v>
      </c>
      <c r="K379" s="138"/>
      <c r="L379" s="1102">
        <f t="shared" si="104"/>
        <v>0</v>
      </c>
    </row>
    <row r="380" spans="1:14" ht="15.75">
      <c r="A380" s="13" t="str">
        <f>IF(K380&gt;0,COUNT($K$288:K380)+MAX('MI Fittings'!A:A),"")</f>
        <v/>
      </c>
      <c r="B380" s="318"/>
      <c r="C380" s="992" t="s">
        <v>7884</v>
      </c>
      <c r="D380" s="319" t="s">
        <v>7591</v>
      </c>
      <c r="E380" s="320" t="s">
        <v>7943</v>
      </c>
      <c r="F380" s="1115">
        <f>IFERROR(VLOOKUP(D380,'Consolidated Master Sheet'!B:D,3,0),"")</f>
        <v>109.84</v>
      </c>
      <c r="G380" s="153">
        <f t="shared" si="98"/>
        <v>0</v>
      </c>
      <c r="H380" s="1711">
        <f t="shared" si="102"/>
        <v>0</v>
      </c>
      <c r="I380" s="321">
        <f>IFERROR(VLOOKUP(D380,'Consolidated Master Sheet'!B:H,6,0),"")</f>
        <v>1</v>
      </c>
      <c r="J380" s="321">
        <f>IFERROR(VLOOKUP(D380,'Consolidated Master Sheet'!B:H,7,0),"")</f>
        <v>6</v>
      </c>
      <c r="K380" s="139"/>
      <c r="L380" s="1103">
        <f t="shared" si="104"/>
        <v>0</v>
      </c>
    </row>
    <row r="381" spans="1:14" ht="15.75">
      <c r="A381" s="13" t="str">
        <f>IF(K381&gt;0,COUNT($K$288:K381)+MAX('MI Fittings'!A:A),"")</f>
        <v/>
      </c>
      <c r="B381" s="318"/>
      <c r="C381" s="318"/>
      <c r="D381" s="322" t="s">
        <v>497</v>
      </c>
      <c r="E381" s="323"/>
      <c r="F381" s="1116" t="str">
        <f>IFERROR(VLOOKUP(D381,'Consolidated Master Sheet'!B:D,3,0),"")</f>
        <v/>
      </c>
      <c r="G381" s="720">
        <f t="shared" si="98"/>
        <v>0</v>
      </c>
      <c r="H381" s="1055">
        <f t="shared" si="102"/>
        <v>0</v>
      </c>
      <c r="I381" s="324" t="str">
        <f>IFERROR(VLOOKUP(D381,'Consolidated Master Sheet'!B:H,6,0),"")</f>
        <v/>
      </c>
      <c r="J381" s="324" t="str">
        <f>IFERROR(VLOOKUP(D381,'Consolidated Master Sheet'!B:H,7,0),"")</f>
        <v/>
      </c>
      <c r="K381" s="141"/>
      <c r="L381" s="1106"/>
    </row>
    <row r="382" spans="1:14" ht="15.75">
      <c r="A382" s="13" t="str">
        <f>IF(K382&gt;0,COUNT($K$288:K382)+MAX('MI Fittings'!A:A),"")</f>
        <v/>
      </c>
      <c r="B382" s="318"/>
      <c r="C382" s="992" t="s">
        <v>7884</v>
      </c>
      <c r="D382" s="325" t="s">
        <v>7592</v>
      </c>
      <c r="E382" s="326" t="s">
        <v>7944</v>
      </c>
      <c r="F382" s="1118">
        <f>IFERROR(VLOOKUP(D382,'Consolidated Master Sheet'!B:D,3,0),"")</f>
        <v>146.69999999999999</v>
      </c>
      <c r="G382" s="151">
        <f t="shared" si="98"/>
        <v>0</v>
      </c>
      <c r="H382" s="1711">
        <f t="shared" si="102"/>
        <v>0</v>
      </c>
      <c r="I382" s="327">
        <f>IFERROR(VLOOKUP(D382,'Consolidated Master Sheet'!B:H,6,0),"")</f>
        <v>1</v>
      </c>
      <c r="J382" s="327">
        <f>IFERROR(VLOOKUP(D382,'Consolidated Master Sheet'!B:H,7,0),"")</f>
        <v>6</v>
      </c>
      <c r="K382" s="140"/>
      <c r="L382" s="1102">
        <f t="shared" si="104"/>
        <v>0</v>
      </c>
    </row>
    <row r="383" spans="1:14" ht="15.75">
      <c r="A383" s="13" t="str">
        <f>IF(K383&gt;0,COUNT($K$288:K383)+MAX('MI Fittings'!A:A),"")</f>
        <v/>
      </c>
      <c r="B383" s="318"/>
      <c r="C383" s="992" t="s">
        <v>7884</v>
      </c>
      <c r="D383" s="317" t="s">
        <v>7593</v>
      </c>
      <c r="E383" s="295" t="s">
        <v>7945</v>
      </c>
      <c r="F383" s="1114">
        <f>IFERROR(VLOOKUP(D383,'Consolidated Master Sheet'!B:D,3,0),"")</f>
        <v>141.28</v>
      </c>
      <c r="G383" s="152">
        <f t="shared" si="98"/>
        <v>0</v>
      </c>
      <c r="H383" s="1711">
        <f t="shared" si="102"/>
        <v>0</v>
      </c>
      <c r="I383" s="163">
        <f>IFERROR(VLOOKUP(D383,'Consolidated Master Sheet'!B:H,6,0),"")</f>
        <v>1</v>
      </c>
      <c r="J383" s="163">
        <f>IFERROR(VLOOKUP(D383,'Consolidated Master Sheet'!B:H,7,0),"")</f>
        <v>6</v>
      </c>
      <c r="K383" s="138"/>
      <c r="L383" s="1102">
        <f t="shared" si="104"/>
        <v>0</v>
      </c>
    </row>
    <row r="384" spans="1:14" ht="15.75">
      <c r="A384" s="13" t="str">
        <f>IF(K384&gt;0,COUNT($K$288:K384)+MAX('MI Fittings'!A:A),"")</f>
        <v/>
      </c>
      <c r="B384" s="318"/>
      <c r="C384" s="992" t="s">
        <v>7884</v>
      </c>
      <c r="D384" s="317" t="s">
        <v>7594</v>
      </c>
      <c r="E384" s="295" t="s">
        <v>7946</v>
      </c>
      <c r="F384" s="1114">
        <f>IFERROR(VLOOKUP(D384,'Consolidated Master Sheet'!B:D,3,0),"")</f>
        <v>141.24</v>
      </c>
      <c r="G384" s="152">
        <f t="shared" si="98"/>
        <v>0</v>
      </c>
      <c r="H384" s="1711">
        <f t="shared" si="102"/>
        <v>0</v>
      </c>
      <c r="I384" s="163">
        <f>IFERROR(VLOOKUP(D384,'Consolidated Master Sheet'!B:H,6,0),"")</f>
        <v>1</v>
      </c>
      <c r="J384" s="163">
        <f>IFERROR(VLOOKUP(D384,'Consolidated Master Sheet'!B:H,7,0),"")</f>
        <v>6</v>
      </c>
      <c r="K384" s="138"/>
      <c r="L384" s="1102">
        <f t="shared" si="104"/>
        <v>0</v>
      </c>
    </row>
    <row r="385" spans="1:14" ht="15.75">
      <c r="A385" s="13" t="str">
        <f>IF(K385&gt;0,COUNT($K$288:K385)+MAX('MI Fittings'!A:A),"")</f>
        <v/>
      </c>
      <c r="B385" s="318"/>
      <c r="C385" s="992" t="s">
        <v>7884</v>
      </c>
      <c r="D385" s="319" t="s">
        <v>7595</v>
      </c>
      <c r="E385" s="320" t="s">
        <v>7947</v>
      </c>
      <c r="F385" s="1115">
        <f>IFERROR(VLOOKUP(D385,'Consolidated Master Sheet'!B:D,3,0),"")</f>
        <v>138.09</v>
      </c>
      <c r="G385" s="153">
        <f t="shared" si="98"/>
        <v>0</v>
      </c>
      <c r="H385" s="1711">
        <f t="shared" si="102"/>
        <v>0</v>
      </c>
      <c r="I385" s="321">
        <f>IFERROR(VLOOKUP(D385,'Consolidated Master Sheet'!B:H,6,0),"")</f>
        <v>1</v>
      </c>
      <c r="J385" s="321">
        <f>IFERROR(VLOOKUP(D385,'Consolidated Master Sheet'!B:H,7,0),"")</f>
        <v>6</v>
      </c>
      <c r="K385" s="139"/>
      <c r="L385" s="1103">
        <f t="shared" si="104"/>
        <v>0</v>
      </c>
    </row>
    <row r="386" spans="1:14" ht="15.75">
      <c r="A386" s="13" t="str">
        <f>IF(K386&gt;0,COUNT($K$288:K386)+MAX('MI Fittings'!A:A),"")</f>
        <v/>
      </c>
      <c r="B386" s="318"/>
      <c r="C386" s="318"/>
      <c r="D386" s="322" t="s">
        <v>497</v>
      </c>
      <c r="E386" s="323"/>
      <c r="F386" s="1116" t="str">
        <f>IFERROR(VLOOKUP(D386,'Consolidated Master Sheet'!B:D,3,0),"")</f>
        <v/>
      </c>
      <c r="G386" s="720">
        <f t="shared" si="98"/>
        <v>0</v>
      </c>
      <c r="H386" s="1055">
        <f t="shared" si="102"/>
        <v>0</v>
      </c>
      <c r="I386" s="324" t="str">
        <f>IFERROR(VLOOKUP(D386,'Consolidated Master Sheet'!B:H,6,0),"")</f>
        <v/>
      </c>
      <c r="J386" s="324" t="str">
        <f>IFERROR(VLOOKUP(D386,'Consolidated Master Sheet'!B:H,7,0),"")</f>
        <v/>
      </c>
      <c r="K386" s="141"/>
      <c r="L386" s="1106"/>
    </row>
    <row r="387" spans="1:14" ht="15.75">
      <c r="A387" s="13" t="str">
        <f>IF(K387&gt;0,COUNT($K$288:K387)+MAX('MI Fittings'!A:A),"")</f>
        <v/>
      </c>
      <c r="B387" s="318"/>
      <c r="C387" s="992" t="s">
        <v>7884</v>
      </c>
      <c r="D387" s="325" t="s">
        <v>7596</v>
      </c>
      <c r="E387" s="326" t="s">
        <v>7948</v>
      </c>
      <c r="F387" s="1118">
        <f>IFERROR(VLOOKUP(D387,'Consolidated Master Sheet'!B:D,3,0),"")</f>
        <v>221.24</v>
      </c>
      <c r="G387" s="151">
        <f t="shared" si="98"/>
        <v>0</v>
      </c>
      <c r="H387" s="1711">
        <f t="shared" si="102"/>
        <v>0</v>
      </c>
      <c r="I387" s="327">
        <f>IFERROR(VLOOKUP(D387,'Consolidated Master Sheet'!B:H,6,0),"")</f>
        <v>1</v>
      </c>
      <c r="J387" s="327">
        <f>IFERROR(VLOOKUP(D387,'Consolidated Master Sheet'!B:H,7,0),"")</f>
        <v>2</v>
      </c>
      <c r="K387" s="140"/>
      <c r="L387" s="1102">
        <f t="shared" si="104"/>
        <v>0</v>
      </c>
    </row>
    <row r="388" spans="1:14" ht="15.75">
      <c r="A388" s="13" t="str">
        <f>IF(K388&gt;0,COUNT($K$288:K388)+MAX('MI Fittings'!A:A),"")</f>
        <v/>
      </c>
      <c r="B388" s="318"/>
      <c r="C388" s="992" t="s">
        <v>7884</v>
      </c>
      <c r="D388" s="317" t="s">
        <v>7597</v>
      </c>
      <c r="E388" s="295" t="s">
        <v>7949</v>
      </c>
      <c r="F388" s="1114">
        <f>IFERROR(VLOOKUP(D388,'Consolidated Master Sheet'!B:D,3,0),"")</f>
        <v>215.16</v>
      </c>
      <c r="G388" s="152">
        <f t="shared" si="98"/>
        <v>0</v>
      </c>
      <c r="H388" s="1711">
        <f t="shared" si="102"/>
        <v>0</v>
      </c>
      <c r="I388" s="163">
        <f>IFERROR(VLOOKUP(D388,'Consolidated Master Sheet'!B:H,6,0),"")</f>
        <v>1</v>
      </c>
      <c r="J388" s="163">
        <f>IFERROR(VLOOKUP(D388,'Consolidated Master Sheet'!B:H,7,0),"")</f>
        <v>2</v>
      </c>
      <c r="K388" s="138"/>
      <c r="L388" s="1102">
        <f t="shared" si="104"/>
        <v>0</v>
      </c>
    </row>
    <row r="389" spans="1:14" ht="15.75">
      <c r="A389" s="13" t="str">
        <f>IF(K389&gt;0,COUNT($K$288:K389)+MAX('MI Fittings'!A:A),"")</f>
        <v/>
      </c>
      <c r="B389" s="318"/>
      <c r="C389" s="992" t="s">
        <v>7884</v>
      </c>
      <c r="D389" s="317" t="s">
        <v>7598</v>
      </c>
      <c r="E389" s="295" t="s">
        <v>7950</v>
      </c>
      <c r="F389" s="1114">
        <f>IFERROR(VLOOKUP(D389,'Consolidated Master Sheet'!B:D,3,0),"")</f>
        <v>213.09</v>
      </c>
      <c r="G389" s="152">
        <f t="shared" si="98"/>
        <v>0</v>
      </c>
      <c r="H389" s="1711">
        <f t="shared" si="102"/>
        <v>0</v>
      </c>
      <c r="I389" s="163">
        <f>IFERROR(VLOOKUP(D389,'Consolidated Master Sheet'!B:H,6,0),"")</f>
        <v>1</v>
      </c>
      <c r="J389" s="163">
        <f>IFERROR(VLOOKUP(D389,'Consolidated Master Sheet'!B:H,7,0),"")</f>
        <v>2</v>
      </c>
      <c r="K389" s="138"/>
      <c r="L389" s="1102">
        <f t="shared" si="104"/>
        <v>0</v>
      </c>
    </row>
    <row r="390" spans="1:14" ht="15.75">
      <c r="A390" s="13" t="str">
        <f>IF(K390&gt;0,COUNT($K$288:K390)+MAX('MI Fittings'!A:A),"")</f>
        <v/>
      </c>
      <c r="B390" s="318"/>
      <c r="C390" s="992" t="s">
        <v>7884</v>
      </c>
      <c r="D390" s="317" t="s">
        <v>7599</v>
      </c>
      <c r="E390" s="295" t="s">
        <v>7951</v>
      </c>
      <c r="F390" s="1114">
        <f>IFERROR(VLOOKUP(D390,'Consolidated Master Sheet'!B:D,3,0),"")</f>
        <v>227.13</v>
      </c>
      <c r="G390" s="152">
        <f t="shared" si="98"/>
        <v>0</v>
      </c>
      <c r="H390" s="1711">
        <f t="shared" si="102"/>
        <v>0</v>
      </c>
      <c r="I390" s="163">
        <f>IFERROR(VLOOKUP(D390,'Consolidated Master Sheet'!B:H,6,0),"")</f>
        <v>1</v>
      </c>
      <c r="J390" s="163">
        <f>IFERROR(VLOOKUP(D390,'Consolidated Master Sheet'!B:H,7,0),"")</f>
        <v>3</v>
      </c>
      <c r="K390" s="138"/>
      <c r="L390" s="1102">
        <f t="shared" si="104"/>
        <v>0</v>
      </c>
    </row>
    <row r="391" spans="1:14" ht="15.75">
      <c r="A391" s="13" t="str">
        <f>IF(K391&gt;0,COUNT($K$288:K472)+MAX('MI Fittings'!A:A),"")</f>
        <v/>
      </c>
      <c r="B391" s="318"/>
      <c r="C391" s="992" t="s">
        <v>7884</v>
      </c>
      <c r="D391" s="317" t="s">
        <v>7600</v>
      </c>
      <c r="E391" s="295" t="s">
        <v>7952</v>
      </c>
      <c r="F391" s="1114">
        <f>IFERROR(VLOOKUP(D391,'Consolidated Master Sheet'!B:D,3,0),"")</f>
        <v>231.42</v>
      </c>
      <c r="G391" s="152">
        <f t="shared" ref="G391:G454" si="105">IF(F391=0,"NET",$G$2)</f>
        <v>0</v>
      </c>
      <c r="H391" s="1711">
        <f t="shared" si="102"/>
        <v>0</v>
      </c>
      <c r="I391" s="163">
        <f>IFERROR(VLOOKUP(D391,'Consolidated Master Sheet'!B:H,6,0),"")</f>
        <v>1</v>
      </c>
      <c r="J391" s="163">
        <f>IFERROR(VLOOKUP(D391,'Consolidated Master Sheet'!B:H,7,0),"")</f>
        <v>2</v>
      </c>
      <c r="K391" s="138"/>
      <c r="L391" s="1102">
        <f t="shared" si="104"/>
        <v>0</v>
      </c>
    </row>
    <row r="392" spans="1:14" ht="15.75">
      <c r="A392" s="13" t="str">
        <f>IF(K392&gt;0,COUNT($K$288:K392)+MAX('MI Fittings'!A:A),"")</f>
        <v/>
      </c>
      <c r="B392" s="239"/>
      <c r="C392" s="991"/>
      <c r="D392" s="313" t="s">
        <v>497</v>
      </c>
      <c r="E392" s="314" t="s">
        <v>7813</v>
      </c>
      <c r="F392" s="1056" t="str">
        <f>IFERROR(VLOOKUP(D392,'Consolidated Master Sheet'!B:D,3,0),"")</f>
        <v/>
      </c>
      <c r="G392" s="1459">
        <f t="shared" si="105"/>
        <v>0</v>
      </c>
      <c r="H392" s="1710">
        <f t="shared" si="102"/>
        <v>0</v>
      </c>
      <c r="I392" s="315" t="str">
        <f>IFERROR(VLOOKUP(D392,'Consolidated Master Sheet'!B:H,6,0),"")</f>
        <v/>
      </c>
      <c r="J392" s="315" t="str">
        <f>IFERROR(VLOOKUP(D392,'Consolidated Master Sheet'!B:H,7,0),"")</f>
        <v/>
      </c>
      <c r="K392" s="112"/>
      <c r="L392" s="1121"/>
      <c r="M392" s="157"/>
      <c r="N392" s="1029"/>
    </row>
    <row r="393" spans="1:14" ht="15.75">
      <c r="A393" s="13" t="str">
        <f>IF(K393&gt;0,COUNT($K$288:K393)+MAX('MI Fittings'!A:A),"")</f>
        <v/>
      </c>
      <c r="B393" s="318"/>
      <c r="C393" s="992" t="s">
        <v>7884</v>
      </c>
      <c r="D393" s="317" t="s">
        <v>7601</v>
      </c>
      <c r="E393" s="295" t="s">
        <v>8072</v>
      </c>
      <c r="F393" s="1114">
        <f>IFERROR(VLOOKUP(D393,'Consolidated Master Sheet'!B:D,3,0),"")</f>
        <v>59.61</v>
      </c>
      <c r="G393" s="152">
        <f t="shared" si="105"/>
        <v>0</v>
      </c>
      <c r="H393" s="1711">
        <f t="shared" si="102"/>
        <v>0</v>
      </c>
      <c r="I393" s="163">
        <f>IFERROR(VLOOKUP(D393,'Consolidated Master Sheet'!B:H,6,0),"")</f>
        <v>5</v>
      </c>
      <c r="J393" s="163">
        <f>IFERROR(VLOOKUP(D393,'Consolidated Master Sheet'!B:H,7,0),"")</f>
        <v>15</v>
      </c>
      <c r="K393" s="138"/>
      <c r="L393" s="1102">
        <f t="shared" ref="L393:L412" si="106">IFERROR(K393*H393,0)</f>
        <v>0</v>
      </c>
    </row>
    <row r="394" spans="1:14" ht="15.75">
      <c r="A394" s="13" t="str">
        <f>IF(K394&gt;0,COUNT($K$288:K394)+MAX('MI Fittings'!A:A),"")</f>
        <v/>
      </c>
      <c r="B394" s="318"/>
      <c r="C394" s="992" t="s">
        <v>7884</v>
      </c>
      <c r="D394" s="319" t="s">
        <v>7602</v>
      </c>
      <c r="E394" s="320" t="s">
        <v>8073</v>
      </c>
      <c r="F394" s="1115">
        <f>IFERROR(VLOOKUP(D394,'Consolidated Master Sheet'!B:D,3,0),"")</f>
        <v>59.35</v>
      </c>
      <c r="G394" s="153">
        <f t="shared" si="105"/>
        <v>0</v>
      </c>
      <c r="H394" s="1711">
        <f t="shared" si="102"/>
        <v>0</v>
      </c>
      <c r="I394" s="321">
        <f>IFERROR(VLOOKUP(D394,'Consolidated Master Sheet'!B:H,6,0),"")</f>
        <v>5</v>
      </c>
      <c r="J394" s="321">
        <f>IFERROR(VLOOKUP(D394,'Consolidated Master Sheet'!B:H,7,0),"")</f>
        <v>15</v>
      </c>
      <c r="K394" s="139"/>
      <c r="L394" s="1103">
        <f t="shared" si="106"/>
        <v>0</v>
      </c>
    </row>
    <row r="395" spans="1:14" ht="15.75">
      <c r="A395" s="13" t="str">
        <f>IF(K395&gt;0,COUNT($K$288:K395)+MAX('MI Fittings'!A:A),"")</f>
        <v/>
      </c>
      <c r="B395" s="318"/>
      <c r="C395" s="318"/>
      <c r="D395" s="322" t="s">
        <v>497</v>
      </c>
      <c r="E395" s="323"/>
      <c r="F395" s="1116" t="str">
        <f>IFERROR(VLOOKUP(D395,'Consolidated Master Sheet'!B:D,3,0),"")</f>
        <v/>
      </c>
      <c r="G395" s="720">
        <f t="shared" si="105"/>
        <v>0</v>
      </c>
      <c r="H395" s="1055">
        <f t="shared" si="102"/>
        <v>0</v>
      </c>
      <c r="I395" s="324" t="str">
        <f>IFERROR(VLOOKUP(D395,'Consolidated Master Sheet'!B:H,6,0),"")</f>
        <v/>
      </c>
      <c r="J395" s="324" t="str">
        <f>IFERROR(VLOOKUP(D395,'Consolidated Master Sheet'!B:H,7,0),"")</f>
        <v/>
      </c>
      <c r="K395" s="141"/>
      <c r="L395" s="1106"/>
    </row>
    <row r="396" spans="1:14" ht="15.75">
      <c r="A396" s="13" t="str">
        <f>IF(K396&gt;0,COUNT($K$288:K396)+MAX('MI Fittings'!A:A),"")</f>
        <v/>
      </c>
      <c r="B396" s="318"/>
      <c r="C396" s="992" t="s">
        <v>7884</v>
      </c>
      <c r="D396" s="325" t="s">
        <v>7603</v>
      </c>
      <c r="E396" s="326" t="s">
        <v>8074</v>
      </c>
      <c r="F396" s="1118">
        <f>IFERROR(VLOOKUP(D396,'Consolidated Master Sheet'!B:D,3,0),"")</f>
        <v>68</v>
      </c>
      <c r="G396" s="151">
        <f t="shared" si="105"/>
        <v>0</v>
      </c>
      <c r="H396" s="1711">
        <f t="shared" si="102"/>
        <v>0</v>
      </c>
      <c r="I396" s="327">
        <f>IFERROR(VLOOKUP(D396,'Consolidated Master Sheet'!B:H,6,0),"")</f>
        <v>2</v>
      </c>
      <c r="J396" s="327">
        <f>IFERROR(VLOOKUP(D396,'Consolidated Master Sheet'!B:H,7,0),"")</f>
        <v>10</v>
      </c>
      <c r="K396" s="140"/>
      <c r="L396" s="1102">
        <f t="shared" si="106"/>
        <v>0</v>
      </c>
    </row>
    <row r="397" spans="1:14" ht="15.75">
      <c r="A397" s="13" t="str">
        <f>IF(K397&gt;0,COUNT($K$288:K397)+MAX('MI Fittings'!A:A),"")</f>
        <v/>
      </c>
      <c r="B397" s="318"/>
      <c r="C397" s="992" t="s">
        <v>7884</v>
      </c>
      <c r="D397" s="319" t="s">
        <v>7604</v>
      </c>
      <c r="E397" s="320" t="s">
        <v>8075</v>
      </c>
      <c r="F397" s="1115">
        <f>IFERROR(VLOOKUP(D397,'Consolidated Master Sheet'!B:D,3,0),"")</f>
        <v>68</v>
      </c>
      <c r="G397" s="153">
        <f t="shared" si="105"/>
        <v>0</v>
      </c>
      <c r="H397" s="1711">
        <f t="shared" si="102"/>
        <v>0</v>
      </c>
      <c r="I397" s="321">
        <f>IFERROR(VLOOKUP(D397,'Consolidated Master Sheet'!B:H,6,0),"")</f>
        <v>2</v>
      </c>
      <c r="J397" s="321">
        <f>IFERROR(VLOOKUP(D397,'Consolidated Master Sheet'!B:H,7,0),"")</f>
        <v>10</v>
      </c>
      <c r="K397" s="139"/>
      <c r="L397" s="1103">
        <f t="shared" si="106"/>
        <v>0</v>
      </c>
    </row>
    <row r="398" spans="1:14" ht="15.75">
      <c r="A398" s="13" t="str">
        <f>IF(K398&gt;0,COUNT($K$288:K398)+MAX('MI Fittings'!A:A),"")</f>
        <v/>
      </c>
      <c r="B398" s="318"/>
      <c r="C398" s="318"/>
      <c r="D398" s="322" t="s">
        <v>497</v>
      </c>
      <c r="E398" s="323"/>
      <c r="F398" s="1116" t="str">
        <f>IFERROR(VLOOKUP(D398,'Consolidated Master Sheet'!B:D,3,0),"")</f>
        <v/>
      </c>
      <c r="G398" s="720">
        <f t="shared" si="105"/>
        <v>0</v>
      </c>
      <c r="H398" s="1055">
        <f t="shared" si="102"/>
        <v>0</v>
      </c>
      <c r="I398" s="324" t="str">
        <f>IFERROR(VLOOKUP(D398,'Consolidated Master Sheet'!B:H,6,0),"")</f>
        <v/>
      </c>
      <c r="J398" s="324" t="str">
        <f>IFERROR(VLOOKUP(D398,'Consolidated Master Sheet'!B:H,7,0),"")</f>
        <v/>
      </c>
      <c r="K398" s="141"/>
      <c r="L398" s="1106"/>
    </row>
    <row r="399" spans="1:14" ht="15.75">
      <c r="A399" s="13" t="str">
        <f>IF(K399&gt;0,COUNT($K$288:K399)+MAX('MI Fittings'!A:A),"")</f>
        <v/>
      </c>
      <c r="B399" s="318"/>
      <c r="C399" s="992" t="s">
        <v>7884</v>
      </c>
      <c r="D399" s="325" t="s">
        <v>7605</v>
      </c>
      <c r="E399" s="326" t="s">
        <v>8076</v>
      </c>
      <c r="F399" s="1118">
        <f>IFERROR(VLOOKUP(D399,'Consolidated Master Sheet'!B:D,3,0),"")</f>
        <v>97.09</v>
      </c>
      <c r="G399" s="151">
        <f t="shared" si="105"/>
        <v>0</v>
      </c>
      <c r="H399" s="1711">
        <f t="shared" si="102"/>
        <v>0</v>
      </c>
      <c r="I399" s="327">
        <f>IFERROR(VLOOKUP(D399,'Consolidated Master Sheet'!B:H,6,0),"")</f>
        <v>1</v>
      </c>
      <c r="J399" s="327">
        <f>IFERROR(VLOOKUP(D399,'Consolidated Master Sheet'!B:H,7,0),"")</f>
        <v>8</v>
      </c>
      <c r="K399" s="140"/>
      <c r="L399" s="1102">
        <f t="shared" si="106"/>
        <v>0</v>
      </c>
    </row>
    <row r="400" spans="1:14" ht="15.75">
      <c r="A400" s="13" t="str">
        <f>IF(K400&gt;0,COUNT($K$288:K400)+MAX('MI Fittings'!A:A),"")</f>
        <v/>
      </c>
      <c r="B400" s="318"/>
      <c r="C400" s="992" t="s">
        <v>7884</v>
      </c>
      <c r="D400" s="317" t="s">
        <v>7606</v>
      </c>
      <c r="E400" s="295" t="s">
        <v>8077</v>
      </c>
      <c r="F400" s="1114">
        <f>IFERROR(VLOOKUP(D400,'Consolidated Master Sheet'!B:D,3,0),"")</f>
        <v>114.89</v>
      </c>
      <c r="G400" s="152">
        <f t="shared" si="105"/>
        <v>0</v>
      </c>
      <c r="H400" s="1711">
        <f t="shared" si="102"/>
        <v>0</v>
      </c>
      <c r="I400" s="163">
        <f>IFERROR(VLOOKUP(D400,'Consolidated Master Sheet'!B:H,6,0),"")</f>
        <v>1</v>
      </c>
      <c r="J400" s="163">
        <f>IFERROR(VLOOKUP(D400,'Consolidated Master Sheet'!B:H,7,0),"")</f>
        <v>8</v>
      </c>
      <c r="K400" s="138"/>
      <c r="L400" s="1102">
        <f t="shared" si="106"/>
        <v>0</v>
      </c>
    </row>
    <row r="401" spans="1:14" ht="15.75">
      <c r="A401" s="13" t="str">
        <f>IF(K401&gt;0,COUNT($K$288:K401)+MAX('MI Fittings'!A:A),"")</f>
        <v/>
      </c>
      <c r="B401" s="318"/>
      <c r="C401" s="992" t="s">
        <v>7884</v>
      </c>
      <c r="D401" s="319" t="s">
        <v>7607</v>
      </c>
      <c r="E401" s="320" t="s">
        <v>8078</v>
      </c>
      <c r="F401" s="1115">
        <f>IFERROR(VLOOKUP(D401,'Consolidated Master Sheet'!B:D,3,0),"")</f>
        <v>112.08</v>
      </c>
      <c r="G401" s="153">
        <f t="shared" si="105"/>
        <v>0</v>
      </c>
      <c r="H401" s="1711">
        <f t="shared" si="102"/>
        <v>0</v>
      </c>
      <c r="I401" s="321">
        <f>IFERROR(VLOOKUP(D401,'Consolidated Master Sheet'!B:H,6,0),"")</f>
        <v>1</v>
      </c>
      <c r="J401" s="321">
        <f>IFERROR(VLOOKUP(D401,'Consolidated Master Sheet'!B:H,7,0),"")</f>
        <v>8</v>
      </c>
      <c r="K401" s="139"/>
      <c r="L401" s="1103">
        <f t="shared" si="106"/>
        <v>0</v>
      </c>
    </row>
    <row r="402" spans="1:14" ht="15.75">
      <c r="A402" s="13" t="str">
        <f>IF(K402&gt;0,COUNT($K$288:K402)+MAX('MI Fittings'!A:A),"")</f>
        <v/>
      </c>
      <c r="B402" s="318"/>
      <c r="C402" s="318"/>
      <c r="D402" s="322" t="s">
        <v>497</v>
      </c>
      <c r="E402" s="323"/>
      <c r="F402" s="1116" t="str">
        <f>IFERROR(VLOOKUP(D402,'Consolidated Master Sheet'!B:D,3,0),"")</f>
        <v/>
      </c>
      <c r="G402" s="720">
        <f t="shared" si="105"/>
        <v>0</v>
      </c>
      <c r="H402" s="1055">
        <f t="shared" si="102"/>
        <v>0</v>
      </c>
      <c r="I402" s="324" t="str">
        <f>IFERROR(VLOOKUP(D402,'Consolidated Master Sheet'!B:H,6,0),"")</f>
        <v/>
      </c>
      <c r="J402" s="324" t="str">
        <f>IFERROR(VLOOKUP(D402,'Consolidated Master Sheet'!B:H,7,0),"")</f>
        <v/>
      </c>
      <c r="K402" s="141"/>
      <c r="L402" s="1106"/>
    </row>
    <row r="403" spans="1:14" ht="15.75">
      <c r="A403" s="13" t="str">
        <f>IF(K403&gt;0,COUNT($K$288:K403)+MAX('MI Fittings'!A:A),"")</f>
        <v/>
      </c>
      <c r="B403" s="318"/>
      <c r="C403" s="992" t="s">
        <v>7884</v>
      </c>
      <c r="D403" s="325" t="s">
        <v>7608</v>
      </c>
      <c r="E403" s="326" t="s">
        <v>8079</v>
      </c>
      <c r="F403" s="1118">
        <f>IFERROR(VLOOKUP(D403,'Consolidated Master Sheet'!B:D,3,0),"")</f>
        <v>146.69999999999999</v>
      </c>
      <c r="G403" s="151">
        <f t="shared" si="105"/>
        <v>0</v>
      </c>
      <c r="H403" s="1711">
        <f t="shared" si="102"/>
        <v>0</v>
      </c>
      <c r="I403" s="327">
        <f>IFERROR(VLOOKUP(D403,'Consolidated Master Sheet'!B:H,6,0),"")</f>
        <v>1</v>
      </c>
      <c r="J403" s="327">
        <f>IFERROR(VLOOKUP(D403,'Consolidated Master Sheet'!B:H,7,0),"")</f>
        <v>6</v>
      </c>
      <c r="K403" s="140"/>
      <c r="L403" s="1102">
        <f t="shared" si="106"/>
        <v>0</v>
      </c>
    </row>
    <row r="404" spans="1:14" ht="15.75">
      <c r="A404" s="13" t="str">
        <f>IF(K404&gt;0,COUNT($K$288:K404)+MAX('MI Fittings'!A:A),"")</f>
        <v/>
      </c>
      <c r="B404" s="318"/>
      <c r="C404" s="992" t="s">
        <v>7884</v>
      </c>
      <c r="D404" s="317" t="s">
        <v>7609</v>
      </c>
      <c r="E404" s="295" t="s">
        <v>8080</v>
      </c>
      <c r="F404" s="1114">
        <f>IFERROR(VLOOKUP(D404,'Consolidated Master Sheet'!B:D,3,0),"")</f>
        <v>138.55000000000001</v>
      </c>
      <c r="G404" s="152">
        <f t="shared" si="105"/>
        <v>0</v>
      </c>
      <c r="H404" s="1711">
        <f t="shared" si="102"/>
        <v>0</v>
      </c>
      <c r="I404" s="163">
        <f>IFERROR(VLOOKUP(D404,'Consolidated Master Sheet'!B:H,6,0),"")</f>
        <v>1</v>
      </c>
      <c r="J404" s="163">
        <f>IFERROR(VLOOKUP(D404,'Consolidated Master Sheet'!B:H,7,0),"")</f>
        <v>6</v>
      </c>
      <c r="K404" s="138"/>
      <c r="L404" s="1102">
        <f t="shared" si="106"/>
        <v>0</v>
      </c>
    </row>
    <row r="405" spans="1:14" ht="15.75">
      <c r="A405" s="13" t="str">
        <f>IF(K405&gt;0,COUNT($K$288:K405)+MAX('MI Fittings'!A:A),"")</f>
        <v/>
      </c>
      <c r="B405" s="318"/>
      <c r="C405" s="992" t="s">
        <v>7884</v>
      </c>
      <c r="D405" s="317" t="s">
        <v>7610</v>
      </c>
      <c r="E405" s="295" t="s">
        <v>8081</v>
      </c>
      <c r="F405" s="1114">
        <f>IFERROR(VLOOKUP(D405,'Consolidated Master Sheet'!B:D,3,0),"")</f>
        <v>142.31</v>
      </c>
      <c r="G405" s="152">
        <f t="shared" si="105"/>
        <v>0</v>
      </c>
      <c r="H405" s="1711">
        <f t="shared" si="102"/>
        <v>0</v>
      </c>
      <c r="I405" s="163">
        <f>IFERROR(VLOOKUP(D405,'Consolidated Master Sheet'!B:H,6,0),"")</f>
        <v>1</v>
      </c>
      <c r="J405" s="163">
        <f>IFERROR(VLOOKUP(D405,'Consolidated Master Sheet'!B:H,7,0),"")</f>
        <v>6</v>
      </c>
      <c r="K405" s="138"/>
      <c r="L405" s="1102">
        <f t="shared" si="106"/>
        <v>0</v>
      </c>
    </row>
    <row r="406" spans="1:14" ht="15.75">
      <c r="A406" s="13" t="str">
        <f>IF(K406&gt;0,COUNT($K$288:K406)+MAX('MI Fittings'!A:A),"")</f>
        <v/>
      </c>
      <c r="B406" s="318"/>
      <c r="C406" s="992" t="s">
        <v>7884</v>
      </c>
      <c r="D406" s="319" t="s">
        <v>7611</v>
      </c>
      <c r="E406" s="320" t="s">
        <v>8082</v>
      </c>
      <c r="F406" s="1115">
        <f>IFERROR(VLOOKUP(D406,'Consolidated Master Sheet'!B:D,3,0),"")</f>
        <v>146.85</v>
      </c>
      <c r="G406" s="153">
        <f t="shared" si="105"/>
        <v>0</v>
      </c>
      <c r="H406" s="1711">
        <f t="shared" si="102"/>
        <v>0</v>
      </c>
      <c r="I406" s="321">
        <f>IFERROR(VLOOKUP(D406,'Consolidated Master Sheet'!B:H,6,0),"")</f>
        <v>1</v>
      </c>
      <c r="J406" s="321">
        <f>IFERROR(VLOOKUP(D406,'Consolidated Master Sheet'!B:H,7,0),"")</f>
        <v>8</v>
      </c>
      <c r="K406" s="139"/>
      <c r="L406" s="1103">
        <f t="shared" si="106"/>
        <v>0</v>
      </c>
    </row>
    <row r="407" spans="1:14" ht="15.75">
      <c r="A407" s="13" t="str">
        <f>IF(K407&gt;0,COUNT($K$288:K407)+MAX('MI Fittings'!A:A),"")</f>
        <v/>
      </c>
      <c r="B407" s="318"/>
      <c r="C407" s="318"/>
      <c r="D407" s="322" t="s">
        <v>497</v>
      </c>
      <c r="E407" s="323"/>
      <c r="F407" s="1116" t="str">
        <f>IFERROR(VLOOKUP(D407,'Consolidated Master Sheet'!B:D,3,0),"")</f>
        <v/>
      </c>
      <c r="G407" s="720">
        <f t="shared" si="105"/>
        <v>0</v>
      </c>
      <c r="H407" s="1055">
        <f t="shared" si="102"/>
        <v>0</v>
      </c>
      <c r="I407" s="324" t="str">
        <f>IFERROR(VLOOKUP(D407,'Consolidated Master Sheet'!B:H,6,0),"")</f>
        <v/>
      </c>
      <c r="J407" s="324" t="str">
        <f>IFERROR(VLOOKUP(D407,'Consolidated Master Sheet'!B:H,7,0),"")</f>
        <v/>
      </c>
      <c r="K407" s="141"/>
      <c r="L407" s="1106"/>
    </row>
    <row r="408" spans="1:14" ht="15.75">
      <c r="A408" s="13" t="str">
        <f>IF(K408&gt;0,COUNT($K$288:K408)+MAX('MI Fittings'!A:A),"")</f>
        <v/>
      </c>
      <c r="B408" s="318"/>
      <c r="C408" s="992" t="s">
        <v>7884</v>
      </c>
      <c r="D408" s="325" t="s">
        <v>7612</v>
      </c>
      <c r="E408" s="326" t="s">
        <v>8083</v>
      </c>
      <c r="F408" s="1118">
        <f>IFERROR(VLOOKUP(D408,'Consolidated Master Sheet'!B:D,3,0),"")</f>
        <v>221.24</v>
      </c>
      <c r="G408" s="151">
        <f t="shared" si="105"/>
        <v>0</v>
      </c>
      <c r="H408" s="1711">
        <f t="shared" si="102"/>
        <v>0</v>
      </c>
      <c r="I408" s="327">
        <f>IFERROR(VLOOKUP(D408,'Consolidated Master Sheet'!B:H,6,0),"")</f>
        <v>1</v>
      </c>
      <c r="J408" s="327">
        <f>IFERROR(VLOOKUP(D408,'Consolidated Master Sheet'!B:H,7,0),"")</f>
        <v>2</v>
      </c>
      <c r="K408" s="140"/>
      <c r="L408" s="1102">
        <f t="shared" si="106"/>
        <v>0</v>
      </c>
    </row>
    <row r="409" spans="1:14" ht="15.75">
      <c r="A409" s="13" t="str">
        <f>IF(K409&gt;0,COUNT($K$288:K409)+MAX('MI Fittings'!A:A),"")</f>
        <v/>
      </c>
      <c r="B409" s="318"/>
      <c r="C409" s="992" t="s">
        <v>7884</v>
      </c>
      <c r="D409" s="317" t="s">
        <v>7613</v>
      </c>
      <c r="E409" s="295" t="s">
        <v>8084</v>
      </c>
      <c r="F409" s="1114">
        <f>IFERROR(VLOOKUP(D409,'Consolidated Master Sheet'!B:D,3,0),"")</f>
        <v>213.09</v>
      </c>
      <c r="G409" s="152">
        <f t="shared" si="105"/>
        <v>0</v>
      </c>
      <c r="H409" s="1711">
        <f t="shared" si="102"/>
        <v>0</v>
      </c>
      <c r="I409" s="163">
        <f>IFERROR(VLOOKUP(D409,'Consolidated Master Sheet'!B:H,6,0),"")</f>
        <v>1</v>
      </c>
      <c r="J409" s="163">
        <f>IFERROR(VLOOKUP(D409,'Consolidated Master Sheet'!B:H,7,0),"")</f>
        <v>2</v>
      </c>
      <c r="K409" s="138"/>
      <c r="L409" s="1102">
        <f t="shared" si="106"/>
        <v>0</v>
      </c>
    </row>
    <row r="410" spans="1:14" ht="15.75">
      <c r="A410" s="13" t="str">
        <f>IF(K410&gt;0,COUNT($K$288:K410)+MAX('MI Fittings'!A:A),"")</f>
        <v/>
      </c>
      <c r="B410" s="318"/>
      <c r="C410" s="992" t="s">
        <v>7884</v>
      </c>
      <c r="D410" s="317" t="s">
        <v>7614</v>
      </c>
      <c r="E410" s="295" t="s">
        <v>8085</v>
      </c>
      <c r="F410" s="1114">
        <f>IFERROR(VLOOKUP(D410,'Consolidated Master Sheet'!B:D,3,0),"")</f>
        <v>203.39</v>
      </c>
      <c r="G410" s="152">
        <f t="shared" si="105"/>
        <v>0</v>
      </c>
      <c r="H410" s="1711">
        <f t="shared" si="102"/>
        <v>0</v>
      </c>
      <c r="I410" s="163">
        <f>IFERROR(VLOOKUP(D410,'Consolidated Master Sheet'!B:H,6,0),"")</f>
        <v>1</v>
      </c>
      <c r="J410" s="163">
        <f>IFERROR(VLOOKUP(D410,'Consolidated Master Sheet'!B:H,7,0),"")</f>
        <v>2</v>
      </c>
      <c r="K410" s="138"/>
      <c r="L410" s="1102">
        <f t="shared" si="106"/>
        <v>0</v>
      </c>
    </row>
    <row r="411" spans="1:14" ht="15.75">
      <c r="A411" s="13" t="str">
        <f>IF(K411&gt;0,COUNT($K$288:K411)+MAX('MI Fittings'!A:A),"")</f>
        <v/>
      </c>
      <c r="B411" s="318"/>
      <c r="C411" s="992" t="s">
        <v>7884</v>
      </c>
      <c r="D411" s="317" t="s">
        <v>7615</v>
      </c>
      <c r="E411" s="295" t="s">
        <v>8086</v>
      </c>
      <c r="F411" s="1114">
        <f>IFERROR(VLOOKUP(D411,'Consolidated Master Sheet'!B:D,3,0),"")</f>
        <v>228.84</v>
      </c>
      <c r="G411" s="152">
        <f t="shared" si="105"/>
        <v>0</v>
      </c>
      <c r="H411" s="1711">
        <f t="shared" si="102"/>
        <v>0</v>
      </c>
      <c r="I411" s="163">
        <f>IFERROR(VLOOKUP(D411,'Consolidated Master Sheet'!B:H,6,0),"")</f>
        <v>1</v>
      </c>
      <c r="J411" s="163">
        <f>IFERROR(VLOOKUP(D411,'Consolidated Master Sheet'!B:H,7,0),"")</f>
        <v>2</v>
      </c>
      <c r="K411" s="138"/>
      <c r="L411" s="1102">
        <f t="shared" si="106"/>
        <v>0</v>
      </c>
    </row>
    <row r="412" spans="1:14" ht="15.75">
      <c r="A412" s="13" t="str">
        <f>IF(K412&gt;0,COUNT($K$288:K419)+MAX('MI Fittings'!A:A),"")</f>
        <v/>
      </c>
      <c r="B412" s="318"/>
      <c r="C412" s="992" t="s">
        <v>7884</v>
      </c>
      <c r="D412" s="317" t="s">
        <v>7616</v>
      </c>
      <c r="E412" s="295" t="s">
        <v>8087</v>
      </c>
      <c r="F412" s="1114">
        <f>IFERROR(VLOOKUP(D412,'Consolidated Master Sheet'!B:D,3,0),"")</f>
        <v>233.28</v>
      </c>
      <c r="G412" s="152">
        <f t="shared" si="105"/>
        <v>0</v>
      </c>
      <c r="H412" s="1711">
        <f t="shared" si="102"/>
        <v>0</v>
      </c>
      <c r="I412" s="163">
        <f>IFERROR(VLOOKUP(D412,'Consolidated Master Sheet'!B:H,6,0),"")</f>
        <v>1</v>
      </c>
      <c r="J412" s="163">
        <f>IFERROR(VLOOKUP(D412,'Consolidated Master Sheet'!B:H,7,0),"")</f>
        <v>2</v>
      </c>
      <c r="K412" s="138"/>
      <c r="L412" s="1102">
        <f t="shared" si="106"/>
        <v>0</v>
      </c>
    </row>
    <row r="413" spans="1:14" ht="15.75">
      <c r="A413" s="13" t="str">
        <f>IF(K413&gt;0,COUNT($K$288:K413)+MAX('MI Fittings'!A:A),"")</f>
        <v/>
      </c>
      <c r="B413" s="239"/>
      <c r="C413" s="991"/>
      <c r="D413" s="313" t="s">
        <v>497</v>
      </c>
      <c r="E413" s="314" t="s">
        <v>266</v>
      </c>
      <c r="F413" s="1056" t="str">
        <f>IFERROR(VLOOKUP(D413,'Consolidated Master Sheet'!B:D,3,0),"")</f>
        <v/>
      </c>
      <c r="G413" s="1459">
        <f t="shared" si="105"/>
        <v>0</v>
      </c>
      <c r="H413" s="1710">
        <f t="shared" si="102"/>
        <v>0</v>
      </c>
      <c r="I413" s="315" t="str">
        <f>IFERROR(VLOOKUP(D413,'Consolidated Master Sheet'!B:H,6,0),"")</f>
        <v/>
      </c>
      <c r="J413" s="315" t="str">
        <f>IFERROR(VLOOKUP(D413,'Consolidated Master Sheet'!B:H,7,0),"")</f>
        <v/>
      </c>
      <c r="K413" s="112"/>
      <c r="L413" s="1121"/>
      <c r="M413" s="157"/>
      <c r="N413" s="1029"/>
    </row>
    <row r="414" spans="1:14" ht="15.75">
      <c r="A414" s="13" t="str">
        <f>IF(K414&gt;0,COUNT($K$288:K414)+MAX('MI Fittings'!A:A),"")</f>
        <v/>
      </c>
      <c r="B414" s="318"/>
      <c r="C414" s="992" t="s">
        <v>7884</v>
      </c>
      <c r="D414" s="317" t="s">
        <v>7617</v>
      </c>
      <c r="E414" s="295" t="s">
        <v>7953</v>
      </c>
      <c r="F414" s="1114">
        <f>IFERROR(VLOOKUP(D414,'Consolidated Master Sheet'!B:D,3,0),"")</f>
        <v>31.77</v>
      </c>
      <c r="G414" s="152">
        <f t="shared" si="105"/>
        <v>0</v>
      </c>
      <c r="H414" s="1711">
        <f t="shared" si="102"/>
        <v>0</v>
      </c>
      <c r="I414" s="163">
        <f>IFERROR(VLOOKUP(D414,'Consolidated Master Sheet'!B:H,6,0),"")</f>
        <v>5</v>
      </c>
      <c r="J414" s="163">
        <f>IFERROR(VLOOKUP(D414,'Consolidated Master Sheet'!B:H,7,0),"")</f>
        <v>30</v>
      </c>
      <c r="K414" s="138"/>
      <c r="L414" s="1102">
        <f t="shared" ref="L414:L419" si="107">IFERROR(K414*H414,0)</f>
        <v>0</v>
      </c>
    </row>
    <row r="415" spans="1:14" ht="15.75">
      <c r="A415" s="13" t="str">
        <f>IF(K415&gt;0,COUNT($K$288:K415)+MAX('MI Fittings'!A:A),"")</f>
        <v/>
      </c>
      <c r="B415" s="318"/>
      <c r="C415" s="992" t="s">
        <v>7884</v>
      </c>
      <c r="D415" s="317" t="s">
        <v>7618</v>
      </c>
      <c r="E415" s="295" t="s">
        <v>7954</v>
      </c>
      <c r="F415" s="1114">
        <f>IFERROR(VLOOKUP(D415,'Consolidated Master Sheet'!B:D,3,0),"")</f>
        <v>33.26</v>
      </c>
      <c r="G415" s="152">
        <f t="shared" si="105"/>
        <v>0</v>
      </c>
      <c r="H415" s="1711">
        <f t="shared" si="102"/>
        <v>0</v>
      </c>
      <c r="I415" s="163">
        <f>IFERROR(VLOOKUP(D415,'Consolidated Master Sheet'!B:H,6,0),"")</f>
        <v>5</v>
      </c>
      <c r="J415" s="163">
        <f>IFERROR(VLOOKUP(D415,'Consolidated Master Sheet'!B:H,7,0),"")</f>
        <v>30</v>
      </c>
      <c r="K415" s="138"/>
      <c r="L415" s="1102">
        <f t="shared" si="107"/>
        <v>0</v>
      </c>
    </row>
    <row r="416" spans="1:14" ht="15.75">
      <c r="A416" s="13" t="str">
        <f>IF(K416&gt;0,COUNT($K$288:K416)+MAX('MI Fittings'!A:A),"")</f>
        <v/>
      </c>
      <c r="B416" s="318"/>
      <c r="C416" s="992" t="s">
        <v>7884</v>
      </c>
      <c r="D416" s="317" t="s">
        <v>7619</v>
      </c>
      <c r="E416" s="295" t="s">
        <v>7955</v>
      </c>
      <c r="F416" s="1114">
        <f>IFERROR(VLOOKUP(D416,'Consolidated Master Sheet'!B:D,3,0),"")</f>
        <v>37.69</v>
      </c>
      <c r="G416" s="152">
        <f t="shared" si="105"/>
        <v>0</v>
      </c>
      <c r="H416" s="1711">
        <f t="shared" si="102"/>
        <v>0</v>
      </c>
      <c r="I416" s="163">
        <f>IFERROR(VLOOKUP(D416,'Consolidated Master Sheet'!B:H,6,0),"")</f>
        <v>2</v>
      </c>
      <c r="J416" s="163">
        <f>IFERROR(VLOOKUP(D416,'Consolidated Master Sheet'!B:H,7,0),"")</f>
        <v>20</v>
      </c>
      <c r="K416" s="138"/>
      <c r="L416" s="1102">
        <f t="shared" si="107"/>
        <v>0</v>
      </c>
    </row>
    <row r="417" spans="1:14" ht="15.75">
      <c r="A417" s="13" t="str">
        <f>IF(K417&gt;0,COUNT($K$288:K417)+MAX('MI Fittings'!A:A),"")</f>
        <v/>
      </c>
      <c r="B417" s="318"/>
      <c r="C417" s="992" t="s">
        <v>7884</v>
      </c>
      <c r="D417" s="317" t="s">
        <v>7620</v>
      </c>
      <c r="E417" s="295" t="s">
        <v>7956</v>
      </c>
      <c r="F417" s="1114">
        <f>IFERROR(VLOOKUP(D417,'Consolidated Master Sheet'!B:D,3,0),"")</f>
        <v>64.19</v>
      </c>
      <c r="G417" s="152">
        <f t="shared" si="105"/>
        <v>0</v>
      </c>
      <c r="H417" s="1711">
        <f t="shared" si="102"/>
        <v>0</v>
      </c>
      <c r="I417" s="163">
        <f>IFERROR(VLOOKUP(D417,'Consolidated Master Sheet'!B:H,6,0),"")</f>
        <v>1</v>
      </c>
      <c r="J417" s="163">
        <f>IFERROR(VLOOKUP(D417,'Consolidated Master Sheet'!B:H,7,0),"")</f>
        <v>10</v>
      </c>
      <c r="K417" s="138"/>
      <c r="L417" s="1102">
        <f t="shared" si="107"/>
        <v>0</v>
      </c>
    </row>
    <row r="418" spans="1:14" ht="15.75">
      <c r="A418" s="13" t="str">
        <f>IF(K418&gt;0,COUNT($K$288:K418)+MAX('MI Fittings'!A:A),"")</f>
        <v/>
      </c>
      <c r="B418" s="318"/>
      <c r="C418" s="992" t="s">
        <v>7884</v>
      </c>
      <c r="D418" s="317" t="s">
        <v>7621</v>
      </c>
      <c r="E418" s="295" t="s">
        <v>7957</v>
      </c>
      <c r="F418" s="1114">
        <f>IFERROR(VLOOKUP(D418,'Consolidated Master Sheet'!B:D,3,0),"")</f>
        <v>81.760000000000005</v>
      </c>
      <c r="G418" s="152">
        <f t="shared" si="105"/>
        <v>0</v>
      </c>
      <c r="H418" s="1711">
        <f t="shared" si="102"/>
        <v>0</v>
      </c>
      <c r="I418" s="163">
        <f>IFERROR(VLOOKUP(D418,'Consolidated Master Sheet'!B:H,6,0),"")</f>
        <v>1</v>
      </c>
      <c r="J418" s="163">
        <f>IFERROR(VLOOKUP(D418,'Consolidated Master Sheet'!B:H,7,0),"")</f>
        <v>10</v>
      </c>
      <c r="K418" s="138"/>
      <c r="L418" s="1102">
        <f t="shared" si="107"/>
        <v>0</v>
      </c>
    </row>
    <row r="419" spans="1:14" ht="15.75">
      <c r="A419" s="13" t="str">
        <f>IF(K419&gt;0,COUNT($K$288:K419)+MAX('MI Fittings'!A:A),"")</f>
        <v/>
      </c>
      <c r="B419" s="318"/>
      <c r="C419" s="992" t="s">
        <v>7884</v>
      </c>
      <c r="D419" s="317" t="s">
        <v>7622</v>
      </c>
      <c r="E419" s="295" t="s">
        <v>7958</v>
      </c>
      <c r="F419" s="1114">
        <f>IFERROR(VLOOKUP(D419,'Consolidated Master Sheet'!B:D,3,0),"")</f>
        <v>100.83</v>
      </c>
      <c r="G419" s="152">
        <f t="shared" si="105"/>
        <v>0</v>
      </c>
      <c r="H419" s="1711">
        <f t="shared" si="102"/>
        <v>0</v>
      </c>
      <c r="I419" s="163">
        <f>IFERROR(VLOOKUP(D419,'Consolidated Master Sheet'!B:H,6,0),"")</f>
        <v>1</v>
      </c>
      <c r="J419" s="163">
        <f>IFERROR(VLOOKUP(D419,'Consolidated Master Sheet'!B:H,7,0),"")</f>
        <v>10</v>
      </c>
      <c r="K419" s="138"/>
      <c r="L419" s="1102">
        <f t="shared" si="107"/>
        <v>0</v>
      </c>
    </row>
    <row r="420" spans="1:14" ht="15.75">
      <c r="A420" s="13" t="str">
        <f>IF(K420&gt;0,COUNT($K$288:K420)+MAX('MI Fittings'!A:A),"")</f>
        <v/>
      </c>
      <c r="B420" s="239"/>
      <c r="C420" s="991"/>
      <c r="D420" s="313" t="s">
        <v>497</v>
      </c>
      <c r="E420" s="314" t="s">
        <v>5531</v>
      </c>
      <c r="F420" s="1056" t="str">
        <f>IFERROR(VLOOKUP(D420,'Consolidated Master Sheet'!B:D,3,0),"")</f>
        <v/>
      </c>
      <c r="G420" s="1459">
        <f t="shared" si="105"/>
        <v>0</v>
      </c>
      <c r="H420" s="1710">
        <f t="shared" si="102"/>
        <v>0</v>
      </c>
      <c r="I420" s="315" t="str">
        <f>IFERROR(VLOOKUP(D420,'Consolidated Master Sheet'!B:H,6,0),"")</f>
        <v/>
      </c>
      <c r="J420" s="315" t="str">
        <f>IFERROR(VLOOKUP(D420,'Consolidated Master Sheet'!B:H,7,0),"")</f>
        <v/>
      </c>
      <c r="K420" s="112"/>
      <c r="L420" s="1121"/>
      <c r="M420" s="157"/>
      <c r="N420" s="1029"/>
    </row>
    <row r="421" spans="1:14" ht="15.75">
      <c r="A421" s="13" t="str">
        <f>IF(K421&gt;0,COUNT($K$288:K421)+MAX('MI Fittings'!A:A),"")</f>
        <v/>
      </c>
      <c r="B421" s="318"/>
      <c r="C421" s="992" t="s">
        <v>7884</v>
      </c>
      <c r="D421" s="317" t="s">
        <v>7623</v>
      </c>
      <c r="E421" s="295" t="s">
        <v>7959</v>
      </c>
      <c r="F421" s="1114">
        <f>IFERROR(VLOOKUP(D421,'Consolidated Master Sheet'!B:D,3,0),"")</f>
        <v>152.12</v>
      </c>
      <c r="G421" s="152">
        <f t="shared" si="105"/>
        <v>0</v>
      </c>
      <c r="H421" s="1711">
        <f t="shared" si="102"/>
        <v>0</v>
      </c>
      <c r="I421" s="163">
        <f>IFERROR(VLOOKUP(D421,'Consolidated Master Sheet'!B:H,6,0),"")</f>
        <v>2</v>
      </c>
      <c r="J421" s="163">
        <f>IFERROR(VLOOKUP(D421,'Consolidated Master Sheet'!B:H,7,0),"")</f>
        <v>20</v>
      </c>
      <c r="K421" s="138"/>
      <c r="L421" s="1102">
        <f t="shared" ref="L421:L426" si="108">IFERROR(K421*H421,0)</f>
        <v>0</v>
      </c>
    </row>
    <row r="422" spans="1:14" ht="15.75">
      <c r="A422" s="13" t="str">
        <f>IF(K422&gt;0,COUNT($K$288:K422)+MAX('MI Fittings'!A:A),"")</f>
        <v/>
      </c>
      <c r="B422" s="318"/>
      <c r="C422" s="992" t="s">
        <v>7884</v>
      </c>
      <c r="D422" s="317" t="s">
        <v>7624</v>
      </c>
      <c r="E422" s="295" t="s">
        <v>7960</v>
      </c>
      <c r="F422" s="1114">
        <f>IFERROR(VLOOKUP(D422,'Consolidated Master Sheet'!B:D,3,0),"")</f>
        <v>146.82</v>
      </c>
      <c r="G422" s="152">
        <f t="shared" si="105"/>
        <v>0</v>
      </c>
      <c r="H422" s="1711">
        <f t="shared" si="102"/>
        <v>0</v>
      </c>
      <c r="I422" s="163">
        <f>IFERROR(VLOOKUP(D422,'Consolidated Master Sheet'!B:H,6,0),"")</f>
        <v>2</v>
      </c>
      <c r="J422" s="163">
        <f>IFERROR(VLOOKUP(D422,'Consolidated Master Sheet'!B:H,7,0),"")</f>
        <v>20</v>
      </c>
      <c r="K422" s="138"/>
      <c r="L422" s="1102">
        <f t="shared" si="108"/>
        <v>0</v>
      </c>
    </row>
    <row r="423" spans="1:14" ht="15.75">
      <c r="A423" s="13" t="str">
        <f>IF(K423&gt;0,COUNT($K$288:K423)+MAX('MI Fittings'!A:A),"")</f>
        <v/>
      </c>
      <c r="B423" s="318"/>
      <c r="C423" s="992" t="s">
        <v>7884</v>
      </c>
      <c r="D423" s="317" t="s">
        <v>7625</v>
      </c>
      <c r="E423" s="295" t="s">
        <v>7961</v>
      </c>
      <c r="F423" s="1114">
        <f>IFERROR(VLOOKUP(D423,'Consolidated Master Sheet'!B:D,3,0),"")</f>
        <v>180.13</v>
      </c>
      <c r="G423" s="152">
        <f t="shared" si="105"/>
        <v>0</v>
      </c>
      <c r="H423" s="1711">
        <f t="shared" si="102"/>
        <v>0</v>
      </c>
      <c r="I423" s="163">
        <f>IFERROR(VLOOKUP(D423,'Consolidated Master Sheet'!B:H,6,0),"")</f>
        <v>2</v>
      </c>
      <c r="J423" s="163">
        <f>IFERROR(VLOOKUP(D423,'Consolidated Master Sheet'!B:H,7,0),"")</f>
        <v>10</v>
      </c>
      <c r="K423" s="138"/>
      <c r="L423" s="1102">
        <f t="shared" si="108"/>
        <v>0</v>
      </c>
    </row>
    <row r="424" spans="1:14" ht="15.75">
      <c r="A424" s="13" t="str">
        <f>IF(K424&gt;0,COUNT($K$288:K424)+MAX('MI Fittings'!A:A),"")</f>
        <v/>
      </c>
      <c r="B424" s="318"/>
      <c r="C424" s="992" t="s">
        <v>7884</v>
      </c>
      <c r="D424" s="317" t="s">
        <v>7626</v>
      </c>
      <c r="E424" s="295" t="s">
        <v>7962</v>
      </c>
      <c r="F424" s="1114">
        <f>IFERROR(VLOOKUP(D424,'Consolidated Master Sheet'!B:D,3,0),"")</f>
        <v>230.89</v>
      </c>
      <c r="G424" s="152">
        <f t="shared" si="105"/>
        <v>0</v>
      </c>
      <c r="H424" s="1711">
        <f t="shared" si="102"/>
        <v>0</v>
      </c>
      <c r="I424" s="163">
        <f>IFERROR(VLOOKUP(D424,'Consolidated Master Sheet'!B:H,6,0),"")</f>
        <v>1</v>
      </c>
      <c r="J424" s="163">
        <f>IFERROR(VLOOKUP(D424,'Consolidated Master Sheet'!B:H,7,0),"")</f>
        <v>6</v>
      </c>
      <c r="K424" s="138"/>
      <c r="L424" s="1102">
        <f t="shared" si="108"/>
        <v>0</v>
      </c>
    </row>
    <row r="425" spans="1:14" ht="15.75">
      <c r="A425" s="13" t="str">
        <f>IF(K425&gt;0,COUNT($K$288:K425)+MAX('MI Fittings'!A:A),"")</f>
        <v/>
      </c>
      <c r="B425" s="318"/>
      <c r="C425" s="992" t="s">
        <v>7884</v>
      </c>
      <c r="D425" s="317" t="s">
        <v>7627</v>
      </c>
      <c r="E425" s="295" t="s">
        <v>7963</v>
      </c>
      <c r="F425" s="1114">
        <f>IFERROR(VLOOKUP(D425,'Consolidated Master Sheet'!B:D,3,0),"")</f>
        <v>265.83999999999997</v>
      </c>
      <c r="G425" s="152">
        <f t="shared" si="105"/>
        <v>0</v>
      </c>
      <c r="H425" s="1711">
        <f t="shared" ref="H425:H479" si="109">IFERROR(ROUND(F425*G425,2),0)</f>
        <v>0</v>
      </c>
      <c r="I425" s="163">
        <f>IFERROR(VLOOKUP(D425,'Consolidated Master Sheet'!B:H,6,0),"")</f>
        <v>1</v>
      </c>
      <c r="J425" s="163">
        <f>IFERROR(VLOOKUP(D425,'Consolidated Master Sheet'!B:H,7,0),"")</f>
        <v>5</v>
      </c>
      <c r="K425" s="138"/>
      <c r="L425" s="1102">
        <f t="shared" si="108"/>
        <v>0</v>
      </c>
    </row>
    <row r="426" spans="1:14" ht="15.75">
      <c r="A426" s="13" t="str">
        <f>IF(K426&gt;0,COUNT($K$288:K426)+MAX('MI Fittings'!A:A),"")</f>
        <v/>
      </c>
      <c r="B426" s="318"/>
      <c r="C426" s="992" t="s">
        <v>7884</v>
      </c>
      <c r="D426" s="319" t="s">
        <v>7628</v>
      </c>
      <c r="E426" s="320" t="s">
        <v>7964</v>
      </c>
      <c r="F426" s="1115">
        <f>IFERROR(VLOOKUP(D426,'Consolidated Master Sheet'!B:D,3,0),"")</f>
        <v>334.71</v>
      </c>
      <c r="G426" s="153">
        <f t="shared" si="105"/>
        <v>0</v>
      </c>
      <c r="H426" s="1711">
        <f t="shared" si="109"/>
        <v>0</v>
      </c>
      <c r="I426" s="321">
        <f>IFERROR(VLOOKUP(D426,'Consolidated Master Sheet'!B:H,6,0),"")</f>
        <v>1</v>
      </c>
      <c r="J426" s="321">
        <f>IFERROR(VLOOKUP(D426,'Consolidated Master Sheet'!B:H,7,0),"")</f>
        <v>3</v>
      </c>
      <c r="K426" s="139"/>
      <c r="L426" s="1102">
        <f t="shared" si="108"/>
        <v>0</v>
      </c>
    </row>
    <row r="427" spans="1:14" ht="15.75">
      <c r="A427" s="13" t="str">
        <f>IF(K427&gt;0,COUNT($K$288:K427)+MAX('MI Fittings'!A:A),"")</f>
        <v/>
      </c>
      <c r="B427" s="239"/>
      <c r="C427" s="991"/>
      <c r="D427" s="313" t="s">
        <v>497</v>
      </c>
      <c r="E427" s="314" t="s">
        <v>7814</v>
      </c>
      <c r="F427" s="1056" t="str">
        <f>IFERROR(VLOOKUP(D427,'Consolidated Master Sheet'!B:D,3,0),"")</f>
        <v/>
      </c>
      <c r="G427" s="1459">
        <f t="shared" si="105"/>
        <v>0</v>
      </c>
      <c r="H427" s="1710">
        <f t="shared" si="109"/>
        <v>0</v>
      </c>
      <c r="I427" s="315" t="str">
        <f>IFERROR(VLOOKUP(D427,'Consolidated Master Sheet'!B:H,6,0),"")</f>
        <v/>
      </c>
      <c r="J427" s="315" t="str">
        <f>IFERROR(VLOOKUP(D427,'Consolidated Master Sheet'!B:H,7,0),"")</f>
        <v/>
      </c>
      <c r="K427" s="112"/>
      <c r="L427" s="1121"/>
      <c r="M427" s="157"/>
      <c r="N427" s="1029"/>
    </row>
    <row r="428" spans="1:14" ht="15.75">
      <c r="A428" s="13" t="str">
        <f>IF(K428&gt;0,COUNT($K$288:K428)+MAX('MI Fittings'!A:A),"")</f>
        <v/>
      </c>
      <c r="B428" s="318"/>
      <c r="C428" s="992" t="s">
        <v>7884</v>
      </c>
      <c r="D428" s="317" t="s">
        <v>7629</v>
      </c>
      <c r="E428" s="295" t="s">
        <v>8088</v>
      </c>
      <c r="F428" s="1114">
        <f>IFERROR(VLOOKUP(D428,'Consolidated Master Sheet'!B:D,3,0),"")</f>
        <v>138.22</v>
      </c>
      <c r="G428" s="152">
        <f t="shared" si="105"/>
        <v>0</v>
      </c>
      <c r="H428" s="1711">
        <f t="shared" si="109"/>
        <v>0</v>
      </c>
      <c r="I428" s="163">
        <f>IFERROR(VLOOKUP(D428,'Consolidated Master Sheet'!B:H,6,0),"")</f>
        <v>2</v>
      </c>
      <c r="J428" s="163">
        <f>IFERROR(VLOOKUP(D428,'Consolidated Master Sheet'!B:H,7,0),"")</f>
        <v>20</v>
      </c>
      <c r="K428" s="138"/>
      <c r="L428" s="1102">
        <f t="shared" ref="L428:L433" si="110">IFERROR(K428*H428,0)</f>
        <v>0</v>
      </c>
    </row>
    <row r="429" spans="1:14" ht="15.75">
      <c r="A429" s="13" t="str">
        <f>IF(K429&gt;0,COUNT($K$288:K429)+MAX('MI Fittings'!A:A),"")</f>
        <v/>
      </c>
      <c r="B429" s="318"/>
      <c r="C429" s="992" t="s">
        <v>7884</v>
      </c>
      <c r="D429" s="317" t="s">
        <v>7630</v>
      </c>
      <c r="E429" s="295" t="s">
        <v>8089</v>
      </c>
      <c r="F429" s="1114">
        <f>IFERROR(VLOOKUP(D429,'Consolidated Master Sheet'!B:D,3,0),"")</f>
        <v>135.9</v>
      </c>
      <c r="G429" s="152">
        <f t="shared" si="105"/>
        <v>0</v>
      </c>
      <c r="H429" s="1711">
        <f t="shared" si="109"/>
        <v>0</v>
      </c>
      <c r="I429" s="163">
        <f>IFERROR(VLOOKUP(D429,'Consolidated Master Sheet'!B:H,6,0),"")</f>
        <v>2</v>
      </c>
      <c r="J429" s="163">
        <f>IFERROR(VLOOKUP(D429,'Consolidated Master Sheet'!B:H,7,0),"")</f>
        <v>20</v>
      </c>
      <c r="K429" s="138"/>
      <c r="L429" s="1102">
        <f t="shared" si="110"/>
        <v>0</v>
      </c>
    </row>
    <row r="430" spans="1:14" ht="15.75">
      <c r="A430" s="13" t="str">
        <f>IF(K430&gt;0,COUNT($K$288:K430)+MAX('MI Fittings'!A:A),"")</f>
        <v/>
      </c>
      <c r="B430" s="318"/>
      <c r="C430" s="992" t="s">
        <v>7884</v>
      </c>
      <c r="D430" s="317" t="s">
        <v>7631</v>
      </c>
      <c r="E430" s="295" t="s">
        <v>8090</v>
      </c>
      <c r="F430" s="1114">
        <f>IFERROR(VLOOKUP(D430,'Consolidated Master Sheet'!B:D,3,0),"")</f>
        <v>166.77</v>
      </c>
      <c r="G430" s="152">
        <f t="shared" si="105"/>
        <v>0</v>
      </c>
      <c r="H430" s="1711">
        <f t="shared" si="109"/>
        <v>0</v>
      </c>
      <c r="I430" s="163">
        <f>IFERROR(VLOOKUP(D430,'Consolidated Master Sheet'!B:H,6,0),"")</f>
        <v>2</v>
      </c>
      <c r="J430" s="163">
        <f>IFERROR(VLOOKUP(D430,'Consolidated Master Sheet'!B:H,7,0),"")</f>
        <v>10</v>
      </c>
      <c r="K430" s="138"/>
      <c r="L430" s="1102">
        <f t="shared" si="110"/>
        <v>0</v>
      </c>
    </row>
    <row r="431" spans="1:14" ht="15.75">
      <c r="A431" s="13" t="str">
        <f>IF(K431&gt;0,COUNT($K$288:K431)+MAX('MI Fittings'!A:A),"")</f>
        <v/>
      </c>
      <c r="B431" s="318"/>
      <c r="C431" s="992" t="s">
        <v>7884</v>
      </c>
      <c r="D431" s="317" t="s">
        <v>7632</v>
      </c>
      <c r="E431" s="295" t="s">
        <v>8091</v>
      </c>
      <c r="F431" s="1114">
        <f>IFERROR(VLOOKUP(D431,'Consolidated Master Sheet'!B:D,3,0),"")</f>
        <v>209.81</v>
      </c>
      <c r="G431" s="152">
        <f t="shared" si="105"/>
        <v>0</v>
      </c>
      <c r="H431" s="1711">
        <f t="shared" si="109"/>
        <v>0</v>
      </c>
      <c r="I431" s="163">
        <f>IFERROR(VLOOKUP(D431,'Consolidated Master Sheet'!B:H,6,0),"")</f>
        <v>1</v>
      </c>
      <c r="J431" s="163">
        <f>IFERROR(VLOOKUP(D431,'Consolidated Master Sheet'!B:H,7,0),"")</f>
        <v>6</v>
      </c>
      <c r="K431" s="138"/>
      <c r="L431" s="1102">
        <f t="shared" si="110"/>
        <v>0</v>
      </c>
    </row>
    <row r="432" spans="1:14" ht="15.75">
      <c r="A432" s="13" t="str">
        <f>IF(K432&gt;0,COUNT($K$288:K432)+MAX('MI Fittings'!A:A),"")</f>
        <v/>
      </c>
      <c r="B432" s="318"/>
      <c r="C432" s="992" t="s">
        <v>7884</v>
      </c>
      <c r="D432" s="317" t="s">
        <v>7633</v>
      </c>
      <c r="E432" s="295" t="s">
        <v>8092</v>
      </c>
      <c r="F432" s="1114">
        <f>IFERROR(VLOOKUP(D432,'Consolidated Master Sheet'!B:D,3,0),"")</f>
        <v>241.56</v>
      </c>
      <c r="G432" s="152">
        <f t="shared" si="105"/>
        <v>0</v>
      </c>
      <c r="H432" s="1711">
        <f t="shared" si="109"/>
        <v>0</v>
      </c>
      <c r="I432" s="163">
        <f>IFERROR(VLOOKUP(D432,'Consolidated Master Sheet'!B:H,6,0),"")</f>
        <v>1</v>
      </c>
      <c r="J432" s="163">
        <f>IFERROR(VLOOKUP(D432,'Consolidated Master Sheet'!B:H,7,0),"")</f>
        <v>5</v>
      </c>
      <c r="K432" s="138"/>
      <c r="L432" s="1102">
        <f t="shared" si="110"/>
        <v>0</v>
      </c>
    </row>
    <row r="433" spans="1:14" ht="15.75">
      <c r="A433" s="13" t="str">
        <f>IF(K433&gt;0,COUNT($K$288:K479)+MAX('MI Fittings'!A:A),"")</f>
        <v/>
      </c>
      <c r="B433" s="318"/>
      <c r="C433" s="993" t="s">
        <v>7884</v>
      </c>
      <c r="D433" s="319" t="s">
        <v>7634</v>
      </c>
      <c r="E433" s="320" t="s">
        <v>8093</v>
      </c>
      <c r="F433" s="1115">
        <f>IFERROR(VLOOKUP(D433,'Consolidated Master Sheet'!B:D,3,0),"")</f>
        <v>309.88</v>
      </c>
      <c r="G433" s="153">
        <f t="shared" si="105"/>
        <v>0</v>
      </c>
      <c r="H433" s="1712">
        <f t="shared" si="109"/>
        <v>0</v>
      </c>
      <c r="I433" s="321">
        <f>IFERROR(VLOOKUP(D433,'Consolidated Master Sheet'!B:H,6,0),"")</f>
        <v>1</v>
      </c>
      <c r="J433" s="321">
        <f>IFERROR(VLOOKUP(D433,'Consolidated Master Sheet'!B:H,7,0),"")</f>
        <v>3</v>
      </c>
      <c r="K433" s="139"/>
      <c r="L433" s="1103">
        <f t="shared" si="110"/>
        <v>0</v>
      </c>
    </row>
    <row r="434" spans="1:14" ht="15.75">
      <c r="A434" s="13" t="str">
        <f>IF(K434&gt;0,COUNT($K$288:K434)+MAX('MI Fittings'!A:A),"")</f>
        <v/>
      </c>
      <c r="B434" s="239"/>
      <c r="C434" s="991"/>
      <c r="D434" s="313" t="s">
        <v>497</v>
      </c>
      <c r="E434" s="314" t="s">
        <v>8148</v>
      </c>
      <c r="F434" s="1056" t="str">
        <f>IFERROR(VLOOKUP(D434,'Consolidated Master Sheet'!B:D,3,0),"")</f>
        <v/>
      </c>
      <c r="G434" s="1459">
        <f t="shared" si="105"/>
        <v>0</v>
      </c>
      <c r="H434" s="1710">
        <f t="shared" si="109"/>
        <v>0</v>
      </c>
      <c r="I434" s="315" t="str">
        <f>IFERROR(VLOOKUP(D434,'Consolidated Master Sheet'!B:H,6,0),"")</f>
        <v/>
      </c>
      <c r="J434" s="315" t="str">
        <f>IFERROR(VLOOKUP(D434,'Consolidated Master Sheet'!B:H,7,0),"")</f>
        <v/>
      </c>
      <c r="K434" s="112"/>
      <c r="L434" s="1121"/>
      <c r="M434" s="157"/>
      <c r="N434" s="1029"/>
    </row>
    <row r="435" spans="1:14" ht="15.75">
      <c r="A435" s="13" t="str">
        <f>IF(K435&gt;0,COUNT($K$288:K435)+MAX('MI Fittings'!A:A),"")</f>
        <v/>
      </c>
      <c r="B435" s="318"/>
      <c r="C435" s="992" t="s">
        <v>7884</v>
      </c>
      <c r="D435" s="319" t="s">
        <v>7635</v>
      </c>
      <c r="E435" s="320" t="s">
        <v>7912</v>
      </c>
      <c r="F435" s="1115">
        <f>IFERROR(VLOOKUP(D435,'Consolidated Master Sheet'!B:D,3,0),"")</f>
        <v>32.67</v>
      </c>
      <c r="G435" s="153">
        <f t="shared" si="105"/>
        <v>0</v>
      </c>
      <c r="H435" s="1711">
        <f t="shared" si="109"/>
        <v>0</v>
      </c>
      <c r="I435" s="321">
        <f>IFERROR(VLOOKUP(D435,'Consolidated Master Sheet'!B:H,6,0),"")</f>
        <v>2</v>
      </c>
      <c r="J435" s="321">
        <f>IFERROR(VLOOKUP(D435,'Consolidated Master Sheet'!B:H,7,0),"")</f>
        <v>20</v>
      </c>
      <c r="K435" s="139"/>
      <c r="L435" s="1103">
        <f>IFERROR(K435*H435,0)</f>
        <v>0</v>
      </c>
    </row>
    <row r="436" spans="1:14" ht="15.75">
      <c r="A436" s="13" t="str">
        <f>IF(K436&gt;0,COUNT($K$288:K436)+MAX('MI Fittings'!A:A),"")</f>
        <v/>
      </c>
      <c r="B436" s="318"/>
      <c r="C436" s="318"/>
      <c r="D436" s="322"/>
      <c r="E436" s="323"/>
      <c r="F436" s="1116" t="str">
        <f>IFERROR(VLOOKUP(D436,'Consolidated Master Sheet'!B:D,3,0),"")</f>
        <v/>
      </c>
      <c r="G436" s="720">
        <f t="shared" si="105"/>
        <v>0</v>
      </c>
      <c r="H436" s="1055">
        <f t="shared" si="109"/>
        <v>0</v>
      </c>
      <c r="I436" s="324" t="str">
        <f>IFERROR(VLOOKUP(D436,'Consolidated Master Sheet'!B:H,6,0),"")</f>
        <v/>
      </c>
      <c r="J436" s="324" t="str">
        <f>IFERROR(VLOOKUP(D436,'Consolidated Master Sheet'!B:H,7,0),"")</f>
        <v/>
      </c>
      <c r="K436" s="141"/>
      <c r="L436" s="1106"/>
    </row>
    <row r="437" spans="1:14" ht="15.75">
      <c r="A437" s="13" t="str">
        <f>IF(K437&gt;0,COUNT($K$288:K437)+MAX('MI Fittings'!A:A),"")</f>
        <v/>
      </c>
      <c r="B437" s="318"/>
      <c r="C437" s="992" t="s">
        <v>7884</v>
      </c>
      <c r="D437" s="325" t="s">
        <v>7636</v>
      </c>
      <c r="E437" s="326" t="s">
        <v>7913</v>
      </c>
      <c r="F437" s="1118">
        <f>IFERROR(VLOOKUP(D437,'Consolidated Master Sheet'!B:D,3,0),"")</f>
        <v>39.31</v>
      </c>
      <c r="G437" s="151">
        <f t="shared" si="105"/>
        <v>0</v>
      </c>
      <c r="H437" s="1711">
        <f t="shared" si="109"/>
        <v>0</v>
      </c>
      <c r="I437" s="327">
        <f>IFERROR(VLOOKUP(D437,'Consolidated Master Sheet'!B:H,6,0),"")</f>
        <v>2</v>
      </c>
      <c r="J437" s="327">
        <f>IFERROR(VLOOKUP(D437,'Consolidated Master Sheet'!B:H,7,0),"")</f>
        <v>20</v>
      </c>
      <c r="K437" s="140"/>
      <c r="L437" s="1102">
        <f>IFERROR(K437*H437,0)</f>
        <v>0</v>
      </c>
    </row>
    <row r="438" spans="1:14" ht="15.75">
      <c r="A438" s="13" t="str">
        <f>IF(K438&gt;0,COUNT($K$288:K438)+MAX('MI Fittings'!A:A),"")</f>
        <v/>
      </c>
      <c r="B438" s="318"/>
      <c r="C438" s="992" t="s">
        <v>7884</v>
      </c>
      <c r="D438" s="319" t="s">
        <v>7637</v>
      </c>
      <c r="E438" s="320" t="s">
        <v>7914</v>
      </c>
      <c r="F438" s="1115">
        <f>IFERROR(VLOOKUP(D438,'Consolidated Master Sheet'!B:D,3,0),"")</f>
        <v>38.71</v>
      </c>
      <c r="G438" s="153">
        <f t="shared" si="105"/>
        <v>0</v>
      </c>
      <c r="H438" s="1711">
        <f t="shared" si="109"/>
        <v>0</v>
      </c>
      <c r="I438" s="321">
        <f>IFERROR(VLOOKUP(D438,'Consolidated Master Sheet'!B:H,6,0),"")</f>
        <v>2</v>
      </c>
      <c r="J438" s="321">
        <f>IFERROR(VLOOKUP(D438,'Consolidated Master Sheet'!B:H,7,0),"")</f>
        <v>20</v>
      </c>
      <c r="K438" s="139"/>
      <c r="L438" s="1103">
        <f>IFERROR(K438*H438,0)</f>
        <v>0</v>
      </c>
    </row>
    <row r="439" spans="1:14" ht="15.75">
      <c r="A439" s="13" t="str">
        <f>IF(K439&gt;0,COUNT($K$288:K439)+MAX('MI Fittings'!A:A),"")</f>
        <v/>
      </c>
      <c r="B439" s="318"/>
      <c r="C439" s="318"/>
      <c r="D439" s="322"/>
      <c r="E439" s="323"/>
      <c r="F439" s="1116" t="str">
        <f>IFERROR(VLOOKUP(D439,'Consolidated Master Sheet'!B:D,3,0),"")</f>
        <v/>
      </c>
      <c r="G439" s="720">
        <f t="shared" si="105"/>
        <v>0</v>
      </c>
      <c r="H439" s="1055">
        <f t="shared" si="109"/>
        <v>0</v>
      </c>
      <c r="I439" s="324" t="str">
        <f>IFERROR(VLOOKUP(D439,'Consolidated Master Sheet'!B:H,6,0),"")</f>
        <v/>
      </c>
      <c r="J439" s="324" t="str">
        <f>IFERROR(VLOOKUP(D439,'Consolidated Master Sheet'!B:H,7,0),"")</f>
        <v/>
      </c>
      <c r="K439" s="141"/>
      <c r="L439" s="1106"/>
    </row>
    <row r="440" spans="1:14" ht="15.75">
      <c r="A440" s="13" t="str">
        <f>IF(K440&gt;0,COUNT($K$288:K440)+MAX('MI Fittings'!A:A),"")</f>
        <v/>
      </c>
      <c r="B440" s="318"/>
      <c r="C440" s="992" t="s">
        <v>7884</v>
      </c>
      <c r="D440" s="325" t="s">
        <v>7638</v>
      </c>
      <c r="E440" s="326" t="s">
        <v>7915</v>
      </c>
      <c r="F440" s="1118">
        <f>IFERROR(VLOOKUP(D440,'Consolidated Master Sheet'!B:D,3,0),"")</f>
        <v>60.17</v>
      </c>
      <c r="G440" s="151">
        <f t="shared" si="105"/>
        <v>0</v>
      </c>
      <c r="H440" s="1711">
        <f t="shared" si="109"/>
        <v>0</v>
      </c>
      <c r="I440" s="327">
        <f>IFERROR(VLOOKUP(D440,'Consolidated Master Sheet'!B:H,6,0),"")</f>
        <v>1</v>
      </c>
      <c r="J440" s="327">
        <f>IFERROR(VLOOKUP(D440,'Consolidated Master Sheet'!B:H,7,0),"")</f>
        <v>10</v>
      </c>
      <c r="K440" s="140"/>
      <c r="L440" s="1102">
        <f>IFERROR(K440*H440,0)</f>
        <v>0</v>
      </c>
    </row>
    <row r="441" spans="1:14" ht="15.75">
      <c r="A441" s="13" t="str">
        <f>IF(K441&gt;0,COUNT($K$288:K441)+MAX('MI Fittings'!A:A),"")</f>
        <v/>
      </c>
      <c r="B441" s="318"/>
      <c r="C441" s="992" t="s">
        <v>7884</v>
      </c>
      <c r="D441" s="317" t="s">
        <v>12792</v>
      </c>
      <c r="E441" s="295" t="s">
        <v>12789</v>
      </c>
      <c r="F441" s="1114">
        <f>IFERROR(VLOOKUP(D441,'Consolidated Master Sheet'!B:D,3,0),"")</f>
        <v>60.17</v>
      </c>
      <c r="G441" s="152">
        <f t="shared" si="105"/>
        <v>0</v>
      </c>
      <c r="H441" s="1711">
        <f t="shared" ref="H441:H442" si="111">IFERROR(ROUND(F441*G441,2),0)</f>
        <v>0</v>
      </c>
      <c r="I441" s="163">
        <f>IFERROR(VLOOKUP(D441,'Consolidated Master Sheet'!B:H,6,0),"")</f>
        <v>0</v>
      </c>
      <c r="J441" s="163">
        <f>IFERROR(VLOOKUP(D441,'Consolidated Master Sheet'!B:H,7,0),"")</f>
        <v>0</v>
      </c>
      <c r="K441" s="138"/>
      <c r="L441" s="1102">
        <f>IFERROR(K441*H441,0)</f>
        <v>0</v>
      </c>
    </row>
    <row r="442" spans="1:14" ht="15.75">
      <c r="A442" s="13" t="str">
        <f>IF(K442&gt;0,COUNT($K$288:K442)+MAX('MI Fittings'!A:A),"")</f>
        <v/>
      </c>
      <c r="B442" s="318"/>
      <c r="C442" s="318"/>
      <c r="D442" s="322" t="s">
        <v>497</v>
      </c>
      <c r="E442" s="323"/>
      <c r="F442" s="1116" t="str">
        <f>IFERROR(VLOOKUP(D442,'Consolidated Master Sheet'!B:D,3,0),"")</f>
        <v/>
      </c>
      <c r="G442" s="720">
        <f t="shared" si="105"/>
        <v>0</v>
      </c>
      <c r="H442" s="1055">
        <f t="shared" si="111"/>
        <v>0</v>
      </c>
      <c r="I442" s="324" t="str">
        <f>IFERROR(VLOOKUP(D442,'Consolidated Master Sheet'!B:H,6,0),"")</f>
        <v/>
      </c>
      <c r="J442" s="324" t="str">
        <f>IFERROR(VLOOKUP(D442,'Consolidated Master Sheet'!B:H,7,0),"")</f>
        <v/>
      </c>
      <c r="K442" s="141"/>
      <c r="L442" s="1106"/>
    </row>
    <row r="443" spans="1:14" ht="15.75">
      <c r="A443" s="13" t="str">
        <f>IF(K443&gt;0,COUNT($K$288:K443)+MAX('MI Fittings'!A:A),"")</f>
        <v/>
      </c>
      <c r="B443" s="318"/>
      <c r="C443" s="992" t="s">
        <v>7884</v>
      </c>
      <c r="D443" s="317" t="s">
        <v>7639</v>
      </c>
      <c r="E443" s="295" t="s">
        <v>7916</v>
      </c>
      <c r="F443" s="1114">
        <f>IFERROR(VLOOKUP(D443,'Consolidated Master Sheet'!B:D,3,0),"")</f>
        <v>75.64</v>
      </c>
      <c r="G443" s="152">
        <f t="shared" si="105"/>
        <v>0</v>
      </c>
      <c r="H443" s="1711">
        <f t="shared" si="109"/>
        <v>0</v>
      </c>
      <c r="I443" s="163">
        <f>IFERROR(VLOOKUP(D443,'Consolidated Master Sheet'!B:H,6,0),"")</f>
        <v>1</v>
      </c>
      <c r="J443" s="163">
        <f>IFERROR(VLOOKUP(D443,'Consolidated Master Sheet'!B:H,7,0),"")</f>
        <v>5</v>
      </c>
      <c r="K443" s="138"/>
      <c r="L443" s="1102">
        <f>IFERROR(K443*H443,0)</f>
        <v>0</v>
      </c>
    </row>
    <row r="444" spans="1:14" ht="15.75">
      <c r="A444" s="13" t="str">
        <f>IF(K444&gt;0,COUNT($K$288:K444)+MAX('MI Fittings'!A:A),"")</f>
        <v/>
      </c>
      <c r="B444" s="318"/>
      <c r="C444" s="992" t="s">
        <v>7884</v>
      </c>
      <c r="D444" s="317" t="s">
        <v>12793</v>
      </c>
      <c r="E444" s="295" t="s">
        <v>12790</v>
      </c>
      <c r="F444" s="1114">
        <f>IFERROR(VLOOKUP(D444,'Consolidated Master Sheet'!B:D,3,0),"")</f>
        <v>75.64</v>
      </c>
      <c r="G444" s="152">
        <f t="shared" si="105"/>
        <v>0</v>
      </c>
      <c r="H444" s="1711">
        <f t="shared" ref="H444" si="112">IFERROR(ROUND(F444*G444,2),0)</f>
        <v>0</v>
      </c>
      <c r="I444" s="163">
        <f>IFERROR(VLOOKUP(D444,'Consolidated Master Sheet'!B:H,6,0),"")</f>
        <v>0</v>
      </c>
      <c r="J444" s="163">
        <f>IFERROR(VLOOKUP(D444,'Consolidated Master Sheet'!B:H,7,0),"")</f>
        <v>0</v>
      </c>
      <c r="K444" s="138"/>
      <c r="L444" s="1102">
        <f>IFERROR(K444*H444,0)</f>
        <v>0</v>
      </c>
    </row>
    <row r="445" spans="1:14" ht="15.75">
      <c r="A445" s="13" t="str">
        <f>IF(K445&gt;0,COUNT($K$288:K445)+MAX('MI Fittings'!A:A),"")</f>
        <v/>
      </c>
      <c r="B445" s="318"/>
      <c r="C445" s="992" t="s">
        <v>7884</v>
      </c>
      <c r="D445" s="317" t="s">
        <v>12794</v>
      </c>
      <c r="E445" s="295" t="s">
        <v>12791</v>
      </c>
      <c r="F445" s="1114">
        <f>IFERROR(VLOOKUP(D445,'Consolidated Master Sheet'!B:D,3,0),"")</f>
        <v>75.64</v>
      </c>
      <c r="G445" s="152">
        <f t="shared" si="105"/>
        <v>0</v>
      </c>
      <c r="H445" s="1711">
        <f t="shared" ref="H445" si="113">IFERROR(ROUND(F445*G445,2),0)</f>
        <v>0</v>
      </c>
      <c r="I445" s="163">
        <f>IFERROR(VLOOKUP(D445,'Consolidated Master Sheet'!B:H,6,0),"")</f>
        <v>0</v>
      </c>
      <c r="J445" s="163">
        <f>IFERROR(VLOOKUP(D445,'Consolidated Master Sheet'!B:H,7,0),"")</f>
        <v>0</v>
      </c>
      <c r="K445" s="138"/>
      <c r="L445" s="1102">
        <f>IFERROR(K445*H445,0)</f>
        <v>0</v>
      </c>
    </row>
    <row r="446" spans="1:14" ht="15.75">
      <c r="A446" s="13" t="str">
        <f>IF(K446&gt;0,COUNT($K$288:K446)+MAX('MI Fittings'!A:A),"")</f>
        <v/>
      </c>
      <c r="B446" s="318"/>
      <c r="C446" s="318"/>
      <c r="D446" s="322" t="s">
        <v>497</v>
      </c>
      <c r="E446" s="323"/>
      <c r="F446" s="1116" t="str">
        <f>IFERROR(VLOOKUP(D446,'Consolidated Master Sheet'!B:D,3,0),"")</f>
        <v/>
      </c>
      <c r="G446" s="720">
        <f t="shared" si="105"/>
        <v>0</v>
      </c>
      <c r="H446" s="1055">
        <f t="shared" si="109"/>
        <v>0</v>
      </c>
      <c r="I446" s="324" t="str">
        <f>IFERROR(VLOOKUP(D446,'Consolidated Master Sheet'!B:H,6,0),"")</f>
        <v/>
      </c>
      <c r="J446" s="324" t="str">
        <f>IFERROR(VLOOKUP(D446,'Consolidated Master Sheet'!B:H,7,0),"")</f>
        <v/>
      </c>
      <c r="K446" s="141"/>
      <c r="L446" s="1106"/>
    </row>
    <row r="447" spans="1:14" ht="15.75">
      <c r="A447" s="13" t="str">
        <f>IF(K447&gt;0,COUNT($K$288:K447)+MAX('MI Fittings'!A:A),"")</f>
        <v/>
      </c>
      <c r="B447" s="318"/>
      <c r="C447" s="992" t="s">
        <v>7884</v>
      </c>
      <c r="D447" s="325" t="s">
        <v>7640</v>
      </c>
      <c r="E447" s="326" t="s">
        <v>7917</v>
      </c>
      <c r="F447" s="1118">
        <f>IFERROR(VLOOKUP(D447,'Consolidated Master Sheet'!B:D,3,0),"")</f>
        <v>100.64</v>
      </c>
      <c r="G447" s="151">
        <f t="shared" si="105"/>
        <v>0</v>
      </c>
      <c r="H447" s="1711">
        <f t="shared" si="109"/>
        <v>0</v>
      </c>
      <c r="I447" s="327">
        <f>IFERROR(VLOOKUP(D447,'Consolidated Master Sheet'!B:H,6,0),"")</f>
        <v>1</v>
      </c>
      <c r="J447" s="327">
        <f>IFERROR(VLOOKUP(D447,'Consolidated Master Sheet'!B:H,7,0),"")</f>
        <v>5</v>
      </c>
      <c r="K447" s="140"/>
      <c r="L447" s="1102">
        <f>IFERROR(K447*H447,0)</f>
        <v>0</v>
      </c>
    </row>
    <row r="448" spans="1:14" ht="15.75">
      <c r="A448" s="13" t="str">
        <f>IF(K448&gt;0,COUNT($K$288:K448)+MAX('MI Fittings'!A:A),"")</f>
        <v/>
      </c>
      <c r="B448" s="318"/>
      <c r="C448" s="992" t="s">
        <v>7884</v>
      </c>
      <c r="D448" s="317" t="s">
        <v>7641</v>
      </c>
      <c r="E448" s="295" t="s">
        <v>7918</v>
      </c>
      <c r="F448" s="1114">
        <f>IFERROR(VLOOKUP(D448,'Consolidated Master Sheet'!B:D,3,0),"")</f>
        <v>111.81</v>
      </c>
      <c r="G448" s="152">
        <f t="shared" si="105"/>
        <v>0</v>
      </c>
      <c r="H448" s="1711">
        <f t="shared" si="109"/>
        <v>0</v>
      </c>
      <c r="I448" s="163">
        <f>IFERROR(VLOOKUP(D448,'Consolidated Master Sheet'!B:H,6,0),"")</f>
        <v>1</v>
      </c>
      <c r="J448" s="163">
        <f>IFERROR(VLOOKUP(D448,'Consolidated Master Sheet'!B:H,7,0),"")</f>
        <v>5</v>
      </c>
      <c r="K448" s="138"/>
      <c r="L448" s="1102">
        <f>IFERROR(K448*H448,0)</f>
        <v>0</v>
      </c>
    </row>
    <row r="449" spans="1:14" ht="15.75">
      <c r="A449" s="13" t="str">
        <f>IF(K449&gt;0,COUNT($K$288:K472)+MAX('MI Fittings'!A:A),"")</f>
        <v/>
      </c>
      <c r="B449" s="318"/>
      <c r="C449" s="992" t="s">
        <v>7884</v>
      </c>
      <c r="D449" s="319" t="s">
        <v>12788</v>
      </c>
      <c r="E449" s="320" t="s">
        <v>7919</v>
      </c>
      <c r="F449" s="1115">
        <f>IFERROR(VLOOKUP(D449,'Consolidated Master Sheet'!B:D,3,0),"")</f>
        <v>111.81</v>
      </c>
      <c r="G449" s="153">
        <f t="shared" si="105"/>
        <v>0</v>
      </c>
      <c r="H449" s="1711">
        <f t="shared" si="109"/>
        <v>0</v>
      </c>
      <c r="I449" s="321">
        <f>IFERROR(VLOOKUP(D449,'Consolidated Master Sheet'!B:H,6,0),"")</f>
        <v>0</v>
      </c>
      <c r="J449" s="321">
        <f>IFERROR(VLOOKUP(D449,'Consolidated Master Sheet'!B:H,7,0),"")</f>
        <v>0</v>
      </c>
      <c r="K449" s="139"/>
      <c r="L449" s="1102">
        <f>IFERROR(K449*H449,0)</f>
        <v>0</v>
      </c>
    </row>
    <row r="450" spans="1:14" ht="15.75">
      <c r="A450" s="13" t="str">
        <f>IF(K450&gt;0,COUNT($K$288:K450)+MAX('MI Fittings'!A:A),"")</f>
        <v/>
      </c>
      <c r="B450" s="239"/>
      <c r="C450" s="991"/>
      <c r="D450" s="313" t="s">
        <v>497</v>
      </c>
      <c r="E450" s="314" t="s">
        <v>7478</v>
      </c>
      <c r="F450" s="1056" t="str">
        <f>IFERROR(VLOOKUP(D450,'Consolidated Master Sheet'!B:D,3,0),"")</f>
        <v/>
      </c>
      <c r="G450" s="1459">
        <f t="shared" si="105"/>
        <v>0</v>
      </c>
      <c r="H450" s="1710">
        <f t="shared" si="109"/>
        <v>0</v>
      </c>
      <c r="I450" s="315" t="str">
        <f>IFERROR(VLOOKUP(D450,'Consolidated Master Sheet'!B:H,6,0),"")</f>
        <v/>
      </c>
      <c r="J450" s="315" t="str">
        <f>IFERROR(VLOOKUP(D450,'Consolidated Master Sheet'!B:H,7,0),"")</f>
        <v/>
      </c>
      <c r="K450" s="112"/>
      <c r="L450" s="1121"/>
      <c r="M450" s="157"/>
      <c r="N450" s="1029"/>
    </row>
    <row r="451" spans="1:14" ht="15.75">
      <c r="A451" s="13" t="str">
        <f>IF(K451&gt;0,COUNT($K$288:K451)+MAX('MI Fittings'!A:A),"")</f>
        <v/>
      </c>
      <c r="B451" s="318"/>
      <c r="C451" s="992" t="s">
        <v>7884</v>
      </c>
      <c r="D451" s="319" t="s">
        <v>7510</v>
      </c>
      <c r="E451" s="320" t="s">
        <v>7893</v>
      </c>
      <c r="F451" s="1115">
        <f>IFERROR(VLOOKUP(D451,'Consolidated Master Sheet'!B:D,3,0),"")</f>
        <v>32.67</v>
      </c>
      <c r="G451" s="153">
        <f t="shared" si="105"/>
        <v>0</v>
      </c>
      <c r="H451" s="1711">
        <f t="shared" si="109"/>
        <v>0</v>
      </c>
      <c r="I451" s="321">
        <f>IFERROR(VLOOKUP(D451,'Consolidated Master Sheet'!B:H,6,0),"")</f>
        <v>5</v>
      </c>
      <c r="J451" s="321">
        <f>IFERROR(VLOOKUP(D451,'Consolidated Master Sheet'!B:H,7,0),"")</f>
        <v>40</v>
      </c>
      <c r="K451" s="139"/>
      <c r="L451" s="1103">
        <f>IFERROR(K451*H451,0)</f>
        <v>0</v>
      </c>
    </row>
    <row r="452" spans="1:14" ht="15.75">
      <c r="A452" s="13" t="str">
        <f>IF(K452&gt;0,COUNT($K$288:K452)+MAX('MI Fittings'!A:A),"")</f>
        <v/>
      </c>
      <c r="B452" s="318"/>
      <c r="C452" s="318"/>
      <c r="D452" s="322" t="s">
        <v>497</v>
      </c>
      <c r="E452" s="323"/>
      <c r="F452" s="1116" t="str">
        <f>IFERROR(VLOOKUP(D452,'Consolidated Master Sheet'!B:D,3,0),"")</f>
        <v/>
      </c>
      <c r="G452" s="720">
        <f t="shared" si="105"/>
        <v>0</v>
      </c>
      <c r="H452" s="1055">
        <f t="shared" si="109"/>
        <v>0</v>
      </c>
      <c r="I452" s="324" t="str">
        <f>IFERROR(VLOOKUP(D452,'Consolidated Master Sheet'!B:H,6,0),"")</f>
        <v/>
      </c>
      <c r="J452" s="324" t="str">
        <f>IFERROR(VLOOKUP(D452,'Consolidated Master Sheet'!B:H,7,0),"")</f>
        <v/>
      </c>
      <c r="K452" s="141"/>
      <c r="L452" s="1106"/>
    </row>
    <row r="453" spans="1:14" ht="15.75">
      <c r="A453" s="13" t="str">
        <f>IF(K453&gt;0,COUNT($K$288:K453)+MAX('MI Fittings'!A:A),"")</f>
        <v/>
      </c>
      <c r="B453" s="318"/>
      <c r="C453" s="992" t="s">
        <v>7884</v>
      </c>
      <c r="D453" s="325" t="s">
        <v>7511</v>
      </c>
      <c r="E453" s="326" t="s">
        <v>7894</v>
      </c>
      <c r="F453" s="1118">
        <f>IFERROR(VLOOKUP(D453,'Consolidated Master Sheet'!B:D,3,0),"")</f>
        <v>38.71</v>
      </c>
      <c r="G453" s="151">
        <f t="shared" si="105"/>
        <v>0</v>
      </c>
      <c r="H453" s="1711">
        <f t="shared" si="109"/>
        <v>0</v>
      </c>
      <c r="I453" s="327">
        <f>IFERROR(VLOOKUP(D453,'Consolidated Master Sheet'!B:H,6,0),"")</f>
        <v>2</v>
      </c>
      <c r="J453" s="327">
        <f>IFERROR(VLOOKUP(D453,'Consolidated Master Sheet'!B:H,7,0),"")</f>
        <v>20</v>
      </c>
      <c r="K453" s="140"/>
      <c r="L453" s="1102">
        <f>IFERROR(K453*H453,0)</f>
        <v>0</v>
      </c>
    </row>
    <row r="454" spans="1:14" ht="15.75">
      <c r="A454" s="13" t="str">
        <f>IF(K454&gt;0,COUNT($K$288:K454)+MAX('MI Fittings'!A:A),"")</f>
        <v/>
      </c>
      <c r="B454" s="318"/>
      <c r="C454" s="992" t="s">
        <v>7884</v>
      </c>
      <c r="D454" s="319" t="s">
        <v>7512</v>
      </c>
      <c r="E454" s="320" t="s">
        <v>7895</v>
      </c>
      <c r="F454" s="1115">
        <f>IFERROR(VLOOKUP(D454,'Consolidated Master Sheet'!B:D,3,0),"")</f>
        <v>39.31</v>
      </c>
      <c r="G454" s="153">
        <f t="shared" si="105"/>
        <v>0</v>
      </c>
      <c r="H454" s="1711">
        <f t="shared" si="109"/>
        <v>0</v>
      </c>
      <c r="I454" s="321">
        <f>IFERROR(VLOOKUP(D454,'Consolidated Master Sheet'!B:H,6,0),"")</f>
        <v>2</v>
      </c>
      <c r="J454" s="321">
        <f>IFERROR(VLOOKUP(D454,'Consolidated Master Sheet'!B:H,7,0),"")</f>
        <v>20</v>
      </c>
      <c r="K454" s="139"/>
      <c r="L454" s="1103">
        <f>IFERROR(K454*H454,0)</f>
        <v>0</v>
      </c>
    </row>
    <row r="455" spans="1:14" ht="15.75">
      <c r="A455" s="13" t="str">
        <f>IF(K455&gt;0,COUNT($K$288:K455)+MAX('MI Fittings'!A:A),"")</f>
        <v/>
      </c>
      <c r="B455" s="318"/>
      <c r="C455" s="318"/>
      <c r="D455" s="322" t="s">
        <v>497</v>
      </c>
      <c r="E455" s="323"/>
      <c r="F455" s="1116" t="str">
        <f>IFERROR(VLOOKUP(D455,'Consolidated Master Sheet'!B:D,3,0),"")</f>
        <v/>
      </c>
      <c r="G455" s="720">
        <f t="shared" ref="G455:G479" si="114">IF(F455=0,"NET",$G$2)</f>
        <v>0</v>
      </c>
      <c r="H455" s="1055">
        <f t="shared" si="109"/>
        <v>0</v>
      </c>
      <c r="I455" s="324" t="str">
        <f>IFERROR(VLOOKUP(D455,'Consolidated Master Sheet'!B:H,6,0),"")</f>
        <v/>
      </c>
      <c r="J455" s="324" t="str">
        <f>IFERROR(VLOOKUP(D455,'Consolidated Master Sheet'!B:H,7,0),"")</f>
        <v/>
      </c>
      <c r="K455" s="141"/>
      <c r="L455" s="1106"/>
    </row>
    <row r="456" spans="1:14" ht="15.75">
      <c r="A456" s="13" t="str">
        <f>IF(K456&gt;0,COUNT($K$288:K456)+MAX('MI Fittings'!A:A),"")</f>
        <v/>
      </c>
      <c r="B456" s="318"/>
      <c r="C456" s="992" t="s">
        <v>7884</v>
      </c>
      <c r="D456" s="325" t="s">
        <v>7513</v>
      </c>
      <c r="E456" s="326" t="s">
        <v>7896</v>
      </c>
      <c r="F456" s="1118">
        <f>IFERROR(VLOOKUP(D456,'Consolidated Master Sheet'!B:D,3,0),"")</f>
        <v>60.17</v>
      </c>
      <c r="G456" s="151">
        <f t="shared" si="114"/>
        <v>0</v>
      </c>
      <c r="H456" s="1711">
        <f t="shared" si="109"/>
        <v>0</v>
      </c>
      <c r="I456" s="327">
        <f>IFERROR(VLOOKUP(D456,'Consolidated Master Sheet'!B:H,6,0),"")</f>
        <v>1</v>
      </c>
      <c r="J456" s="327">
        <f>IFERROR(VLOOKUP(D456,'Consolidated Master Sheet'!B:H,7,0),"")</f>
        <v>10</v>
      </c>
      <c r="K456" s="140"/>
      <c r="L456" s="1102">
        <f>IFERROR(K456*H456,0)</f>
        <v>0</v>
      </c>
    </row>
    <row r="457" spans="1:14" ht="15.75">
      <c r="A457" s="13" t="str">
        <f>IF(K457&gt;0,COUNT($K$288:K466)+MAX('MI Fittings'!A:A),"")</f>
        <v/>
      </c>
      <c r="B457" s="318"/>
      <c r="C457" s="992" t="s">
        <v>7884</v>
      </c>
      <c r="D457" s="317" t="s">
        <v>12802</v>
      </c>
      <c r="E457" s="295" t="s">
        <v>12801</v>
      </c>
      <c r="F457" s="1114">
        <f>IFERROR(VLOOKUP(D457,'Consolidated Master Sheet'!B:D,3,0),"")</f>
        <v>60.17</v>
      </c>
      <c r="G457" s="152">
        <f t="shared" si="114"/>
        <v>0</v>
      </c>
      <c r="H457" s="1711">
        <f t="shared" si="109"/>
        <v>0</v>
      </c>
      <c r="I457" s="163">
        <f>IFERROR(VLOOKUP(D457,'Consolidated Master Sheet'!B:H,6,0),"")</f>
        <v>0</v>
      </c>
      <c r="J457" s="163">
        <f>IFERROR(VLOOKUP(D457,'Consolidated Master Sheet'!B:H,7,0),"")</f>
        <v>0</v>
      </c>
      <c r="K457" s="138"/>
      <c r="L457" s="1102">
        <f>IFERROR(K457*H457,0)</f>
        <v>0</v>
      </c>
    </row>
    <row r="458" spans="1:14" ht="15.75">
      <c r="A458" s="13" t="str">
        <f>IF(K458&gt;0,COUNT($K$288:K458)+MAX('MI Fittings'!A:A),"")</f>
        <v/>
      </c>
      <c r="B458" s="318"/>
      <c r="C458" s="318"/>
      <c r="D458" s="322" t="s">
        <v>497</v>
      </c>
      <c r="E458" s="323"/>
      <c r="F458" s="1116" t="str">
        <f>IFERROR(VLOOKUP(D458,'Consolidated Master Sheet'!B:D,3,0),"")</f>
        <v/>
      </c>
      <c r="G458" s="720">
        <f t="shared" si="114"/>
        <v>0</v>
      </c>
      <c r="H458" s="1055">
        <f t="shared" si="109"/>
        <v>0</v>
      </c>
      <c r="I458" s="324" t="str">
        <f>IFERROR(VLOOKUP(D458,'Consolidated Master Sheet'!B:H,6,0),"")</f>
        <v/>
      </c>
      <c r="J458" s="324" t="str">
        <f>IFERROR(VLOOKUP(D458,'Consolidated Master Sheet'!B:H,7,0),"")</f>
        <v/>
      </c>
      <c r="K458" s="141"/>
      <c r="L458" s="1106"/>
    </row>
    <row r="459" spans="1:14" ht="15.75">
      <c r="A459" s="13" t="str">
        <f>IF(K459&gt;0,COUNT($K$288:K459)+MAX('MI Fittings'!A:A),"")</f>
        <v/>
      </c>
      <c r="B459" s="318"/>
      <c r="C459" s="992" t="s">
        <v>7884</v>
      </c>
      <c r="D459" s="328" t="s">
        <v>7514</v>
      </c>
      <c r="E459" s="329" t="s">
        <v>7897</v>
      </c>
      <c r="F459" s="1117">
        <f>IFERROR(VLOOKUP(D459,'Consolidated Master Sheet'!B:D,3,0),"")</f>
        <v>75.64</v>
      </c>
      <c r="G459" s="154">
        <f t="shared" si="114"/>
        <v>0</v>
      </c>
      <c r="H459" s="1711">
        <f t="shared" si="109"/>
        <v>0</v>
      </c>
      <c r="I459" s="330">
        <f>IFERROR(VLOOKUP(D459,'Consolidated Master Sheet'!B:H,6,0),"")</f>
        <v>1</v>
      </c>
      <c r="J459" s="330">
        <f>IFERROR(VLOOKUP(D459,'Consolidated Master Sheet'!B:H,7,0),"")</f>
        <v>5</v>
      </c>
      <c r="K459" s="142"/>
      <c r="L459" s="1103">
        <f>IFERROR(K459*H459,0)</f>
        <v>0</v>
      </c>
    </row>
    <row r="460" spans="1:14" ht="15.75">
      <c r="A460" s="13" t="str">
        <f>IF(K460&gt;0,COUNT($K$288:K469)+MAX('MI Fittings'!A:A),"")</f>
        <v/>
      </c>
      <c r="B460" s="318"/>
      <c r="C460" s="992" t="s">
        <v>7884</v>
      </c>
      <c r="D460" s="317" t="s">
        <v>12799</v>
      </c>
      <c r="E460" s="295" t="s">
        <v>12797</v>
      </c>
      <c r="F460" s="1114">
        <f>IFERROR(VLOOKUP(D460,'Consolidated Master Sheet'!B:D,3,0),"")</f>
        <v>75.64</v>
      </c>
      <c r="G460" s="152">
        <f t="shared" si="114"/>
        <v>0</v>
      </c>
      <c r="H460" s="1711">
        <f t="shared" ref="H460" si="115">IFERROR(ROUND(F460*G460,2),0)</f>
        <v>0</v>
      </c>
      <c r="I460" s="163">
        <f>IFERROR(VLOOKUP(D460,'Consolidated Master Sheet'!B:H,6,0),"")</f>
        <v>0</v>
      </c>
      <c r="J460" s="163">
        <f>IFERROR(VLOOKUP(D460,'Consolidated Master Sheet'!B:H,7,0),"")</f>
        <v>0</v>
      </c>
      <c r="K460" s="138"/>
      <c r="L460" s="1102">
        <f>IFERROR(K460*H460,0)</f>
        <v>0</v>
      </c>
    </row>
    <row r="461" spans="1:14" ht="15.75">
      <c r="A461" s="13" t="str">
        <f>IF(K461&gt;0,COUNT($K$288:K470)+MAX('MI Fittings'!A:A),"")</f>
        <v/>
      </c>
      <c r="B461" s="318"/>
      <c r="C461" s="992" t="s">
        <v>7884</v>
      </c>
      <c r="D461" s="317" t="s">
        <v>12800</v>
      </c>
      <c r="E461" s="295" t="s">
        <v>12798</v>
      </c>
      <c r="F461" s="1114">
        <f>IFERROR(VLOOKUP(D461,'Consolidated Master Sheet'!B:D,3,0),"")</f>
        <v>75.64</v>
      </c>
      <c r="G461" s="152">
        <f t="shared" si="114"/>
        <v>0</v>
      </c>
      <c r="H461" s="1711">
        <f t="shared" ref="H461" si="116">IFERROR(ROUND(F461*G461,2),0)</f>
        <v>0</v>
      </c>
      <c r="I461" s="163">
        <f>IFERROR(VLOOKUP(D461,'Consolidated Master Sheet'!B:H,6,0),"")</f>
        <v>0</v>
      </c>
      <c r="J461" s="163">
        <f>IFERROR(VLOOKUP(D461,'Consolidated Master Sheet'!B:H,7,0),"")</f>
        <v>0</v>
      </c>
      <c r="K461" s="138"/>
      <c r="L461" s="1102">
        <f>IFERROR(K461*H461,0)</f>
        <v>0</v>
      </c>
    </row>
    <row r="462" spans="1:14" ht="15.75">
      <c r="A462" s="13" t="str">
        <f>IF(K462&gt;0,COUNT($K$288:K462)+MAX('MI Fittings'!A:A),"")</f>
        <v/>
      </c>
      <c r="B462" s="318"/>
      <c r="C462" s="318"/>
      <c r="D462" s="322" t="s">
        <v>497</v>
      </c>
      <c r="E462" s="331"/>
      <c r="F462" s="1116" t="str">
        <f>IFERROR(VLOOKUP(D462,'Consolidated Master Sheet'!B:D,3,0),"")</f>
        <v/>
      </c>
      <c r="G462" s="720">
        <f t="shared" si="114"/>
        <v>0</v>
      </c>
      <c r="H462" s="1055">
        <f t="shared" si="109"/>
        <v>0</v>
      </c>
      <c r="I462" s="324" t="str">
        <f>IFERROR(VLOOKUP(D462,'Consolidated Master Sheet'!B:H,6,0),"")</f>
        <v/>
      </c>
      <c r="J462" s="324" t="str">
        <f>IFERROR(VLOOKUP(D462,'Consolidated Master Sheet'!B:H,7,0),"")</f>
        <v/>
      </c>
      <c r="K462" s="141"/>
      <c r="L462" s="1106"/>
    </row>
    <row r="463" spans="1:14" ht="15.75">
      <c r="A463" s="13" t="str">
        <f>IF(K463&gt;0,COUNT($K$288:K463)+MAX('MI Fittings'!A:A),"")</f>
        <v/>
      </c>
      <c r="B463" s="318"/>
      <c r="C463" s="992" t="s">
        <v>7884</v>
      </c>
      <c r="D463" s="325" t="s">
        <v>7515</v>
      </c>
      <c r="E463" s="326" t="s">
        <v>7898</v>
      </c>
      <c r="F463" s="1118">
        <f>IFERROR(VLOOKUP(D463,'Consolidated Master Sheet'!B:D,3,0),"")</f>
        <v>100.64</v>
      </c>
      <c r="G463" s="151">
        <f t="shared" si="114"/>
        <v>0</v>
      </c>
      <c r="H463" s="1711">
        <f t="shared" si="109"/>
        <v>0</v>
      </c>
      <c r="I463" s="327">
        <f>IFERROR(VLOOKUP(D463,'Consolidated Master Sheet'!B:H,6,0),"")</f>
        <v>1</v>
      </c>
      <c r="J463" s="327">
        <f>IFERROR(VLOOKUP(D463,'Consolidated Master Sheet'!B:H,7,0),"")</f>
        <v>5</v>
      </c>
      <c r="K463" s="140"/>
      <c r="L463" s="1102">
        <f>IFERROR(K463*H463,0)</f>
        <v>0</v>
      </c>
    </row>
    <row r="464" spans="1:14" ht="15.75">
      <c r="A464" s="13" t="str">
        <f>IF(K464&gt;0,COUNT($K$288:K472)+MAX('MI Fittings'!A:A),"")</f>
        <v/>
      </c>
      <c r="B464" s="318"/>
      <c r="C464" s="992" t="s">
        <v>7884</v>
      </c>
      <c r="D464" s="317" t="s">
        <v>7516</v>
      </c>
      <c r="E464" s="295" t="s">
        <v>7899</v>
      </c>
      <c r="F464" s="1114">
        <f>IFERROR(VLOOKUP(D464,'Consolidated Master Sheet'!B:D,3,0),"")</f>
        <v>111.81</v>
      </c>
      <c r="G464" s="152">
        <f t="shared" si="114"/>
        <v>0</v>
      </c>
      <c r="H464" s="1711">
        <f t="shared" si="109"/>
        <v>0</v>
      </c>
      <c r="I464" s="163">
        <f>IFERROR(VLOOKUP(D464,'Consolidated Master Sheet'!B:H,6,0),"")</f>
        <v>1</v>
      </c>
      <c r="J464" s="163">
        <f>IFERROR(VLOOKUP(D464,'Consolidated Master Sheet'!B:H,7,0),"")</f>
        <v>5</v>
      </c>
      <c r="K464" s="138"/>
      <c r="L464" s="1102">
        <f>IFERROR(K464*H464,0)</f>
        <v>0</v>
      </c>
    </row>
    <row r="465" spans="1:14" ht="15.75">
      <c r="A465" s="13" t="str">
        <f>IF(K465&gt;0,COUNT($K$288:K473)+MAX('MI Fittings'!A:A),"")</f>
        <v/>
      </c>
      <c r="B465" s="318"/>
      <c r="C465" s="992" t="s">
        <v>7884</v>
      </c>
      <c r="D465" s="317" t="s">
        <v>12795</v>
      </c>
      <c r="E465" s="295" t="s">
        <v>12796</v>
      </c>
      <c r="F465" s="1114">
        <f>IFERROR(VLOOKUP(D465,'Consolidated Master Sheet'!B:D,3,0),"")</f>
        <v>111.81</v>
      </c>
      <c r="G465" s="152">
        <f t="shared" si="114"/>
        <v>0</v>
      </c>
      <c r="H465" s="1711">
        <f t="shared" ref="H465" si="117">IFERROR(ROUND(F465*G465,2),0)</f>
        <v>0</v>
      </c>
      <c r="I465" s="163">
        <f>IFERROR(VLOOKUP(D465,'Consolidated Master Sheet'!B:H,6,0),"")</f>
        <v>0</v>
      </c>
      <c r="J465" s="163">
        <f>IFERROR(VLOOKUP(D465,'Consolidated Master Sheet'!B:H,7,0),"")</f>
        <v>0</v>
      </c>
      <c r="K465" s="138"/>
      <c r="L465" s="1102">
        <f>IFERROR(K465*H465,0)</f>
        <v>0</v>
      </c>
    </row>
    <row r="466" spans="1:14" ht="15.75">
      <c r="A466" s="13" t="str">
        <f>IF(K466&gt;0,COUNT($K$288:K466)+MAX('MI Fittings'!A:A),"")</f>
        <v/>
      </c>
      <c r="B466" s="239"/>
      <c r="C466" s="991"/>
      <c r="D466" s="313" t="s">
        <v>497</v>
      </c>
      <c r="E466" s="314" t="s">
        <v>7805</v>
      </c>
      <c r="F466" s="1056" t="str">
        <f>IFERROR(VLOOKUP(D466,'Consolidated Master Sheet'!B:D,3,0),"")</f>
        <v/>
      </c>
      <c r="G466" s="1459">
        <f t="shared" si="114"/>
        <v>0</v>
      </c>
      <c r="H466" s="1710">
        <f t="shared" si="109"/>
        <v>0</v>
      </c>
      <c r="I466" s="315" t="str">
        <f>IFERROR(VLOOKUP(D466,'Consolidated Master Sheet'!B:H,6,0),"")</f>
        <v/>
      </c>
      <c r="J466" s="315" t="str">
        <f>IFERROR(VLOOKUP(D466,'Consolidated Master Sheet'!B:H,7,0),"")</f>
        <v/>
      </c>
      <c r="K466" s="112"/>
      <c r="L466" s="1121"/>
      <c r="M466" s="157"/>
      <c r="N466" s="1029"/>
    </row>
    <row r="467" spans="1:14" ht="15.75">
      <c r="A467" s="13" t="str">
        <f>IF(K467&gt;0,COUNT($K$288:K467)+MAX('MI Fittings'!A:A),"")</f>
        <v/>
      </c>
      <c r="B467" s="318"/>
      <c r="C467" s="992" t="s">
        <v>7884</v>
      </c>
      <c r="D467" s="317" t="s">
        <v>7523</v>
      </c>
      <c r="E467" s="295" t="s">
        <v>7906</v>
      </c>
      <c r="F467" s="1114">
        <f>IFERROR(VLOOKUP(D467,'Consolidated Master Sheet'!B:D,3,0),"")</f>
        <v>87.82</v>
      </c>
      <c r="G467" s="152">
        <f t="shared" si="114"/>
        <v>0</v>
      </c>
      <c r="H467" s="1711">
        <f t="shared" si="109"/>
        <v>0</v>
      </c>
      <c r="I467" s="163">
        <f>IFERROR(VLOOKUP(D467,'Consolidated Master Sheet'!B:H,6,0),"")</f>
        <v>2</v>
      </c>
      <c r="J467" s="163">
        <f>IFERROR(VLOOKUP(D467,'Consolidated Master Sheet'!B:H,7,0),"")</f>
        <v>20</v>
      </c>
      <c r="K467" s="138"/>
      <c r="L467" s="1102">
        <f t="shared" ref="L467:L472" si="118">IFERROR(K467*H467,0)</f>
        <v>0</v>
      </c>
    </row>
    <row r="468" spans="1:14" ht="15.75">
      <c r="A468" s="13" t="str">
        <f>IF(K468&gt;0,COUNT($K$288:K468)+MAX('MI Fittings'!A:A),"")</f>
        <v/>
      </c>
      <c r="B468" s="318"/>
      <c r="C468" s="992" t="s">
        <v>7884</v>
      </c>
      <c r="D468" s="317" t="s">
        <v>7524</v>
      </c>
      <c r="E468" s="295" t="s">
        <v>7907</v>
      </c>
      <c r="F468" s="1114">
        <f>IFERROR(VLOOKUP(D468,'Consolidated Master Sheet'!B:D,3,0),"")</f>
        <v>94.44</v>
      </c>
      <c r="G468" s="152">
        <f t="shared" si="114"/>
        <v>0</v>
      </c>
      <c r="H468" s="1711">
        <f t="shared" si="109"/>
        <v>0</v>
      </c>
      <c r="I468" s="163">
        <f>IFERROR(VLOOKUP(D468,'Consolidated Master Sheet'!B:H,6,0),"")</f>
        <v>2</v>
      </c>
      <c r="J468" s="163">
        <f>IFERROR(VLOOKUP(D468,'Consolidated Master Sheet'!B:H,7,0),"")</f>
        <v>20</v>
      </c>
      <c r="K468" s="138"/>
      <c r="L468" s="1102">
        <f t="shared" si="118"/>
        <v>0</v>
      </c>
    </row>
    <row r="469" spans="1:14" ht="15.75">
      <c r="A469" s="13" t="str">
        <f>IF(K469&gt;0,COUNT($K$288:K469)+MAX('MI Fittings'!A:A),"")</f>
        <v/>
      </c>
      <c r="B469" s="318"/>
      <c r="C469" s="992" t="s">
        <v>7884</v>
      </c>
      <c r="D469" s="317" t="s">
        <v>7525</v>
      </c>
      <c r="E469" s="295" t="s">
        <v>7908</v>
      </c>
      <c r="F469" s="1114">
        <f>IFERROR(VLOOKUP(D469,'Consolidated Master Sheet'!B:D,3,0),"")</f>
        <v>110.63</v>
      </c>
      <c r="G469" s="152">
        <f t="shared" si="114"/>
        <v>0</v>
      </c>
      <c r="H469" s="1711">
        <f t="shared" si="109"/>
        <v>0</v>
      </c>
      <c r="I469" s="163">
        <f>IFERROR(VLOOKUP(D469,'Consolidated Master Sheet'!B:H,6,0),"")</f>
        <v>1</v>
      </c>
      <c r="J469" s="163">
        <f>IFERROR(VLOOKUP(D469,'Consolidated Master Sheet'!B:H,7,0),"")</f>
        <v>15</v>
      </c>
      <c r="K469" s="138"/>
      <c r="L469" s="1102">
        <f t="shared" si="118"/>
        <v>0</v>
      </c>
    </row>
    <row r="470" spans="1:14" ht="15.75">
      <c r="A470" s="13" t="str">
        <f>IF(K470&gt;0,COUNT($K$288:K470)+MAX('MI Fittings'!A:A),"")</f>
        <v/>
      </c>
      <c r="B470" s="318"/>
      <c r="C470" s="992" t="s">
        <v>7884</v>
      </c>
      <c r="D470" s="317" t="s">
        <v>7526</v>
      </c>
      <c r="E470" s="295" t="s">
        <v>7909</v>
      </c>
      <c r="F470" s="1114">
        <f>IFERROR(VLOOKUP(D470,'Consolidated Master Sheet'!B:D,3,0),"")</f>
        <v>119.63</v>
      </c>
      <c r="G470" s="152">
        <f t="shared" si="114"/>
        <v>0</v>
      </c>
      <c r="H470" s="1711">
        <f t="shared" si="109"/>
        <v>0</v>
      </c>
      <c r="I470" s="163">
        <f>IFERROR(VLOOKUP(D470,'Consolidated Master Sheet'!B:H,6,0),"")</f>
        <v>1</v>
      </c>
      <c r="J470" s="163">
        <f>IFERROR(VLOOKUP(D470,'Consolidated Master Sheet'!B:H,7,0),"")</f>
        <v>5</v>
      </c>
      <c r="K470" s="138"/>
      <c r="L470" s="1102">
        <f t="shared" si="118"/>
        <v>0</v>
      </c>
    </row>
    <row r="471" spans="1:14" ht="15.75">
      <c r="A471" s="13" t="str">
        <f>IF(K471&gt;0,COUNT($K$288:K471)+MAX('MI Fittings'!A:A),"")</f>
        <v/>
      </c>
      <c r="B471" s="318"/>
      <c r="C471" s="992" t="s">
        <v>7884</v>
      </c>
      <c r="D471" s="317" t="s">
        <v>7527</v>
      </c>
      <c r="E471" s="295" t="s">
        <v>7910</v>
      </c>
      <c r="F471" s="1114">
        <f>IFERROR(VLOOKUP(D471,'Consolidated Master Sheet'!B:D,3,0),"")</f>
        <v>122.79</v>
      </c>
      <c r="G471" s="152">
        <f t="shared" si="114"/>
        <v>0</v>
      </c>
      <c r="H471" s="1711">
        <f t="shared" si="109"/>
        <v>0</v>
      </c>
      <c r="I471" s="163">
        <f>IFERROR(VLOOKUP(D471,'Consolidated Master Sheet'!B:H,6,0),"")</f>
        <v>1</v>
      </c>
      <c r="J471" s="163">
        <f>IFERROR(VLOOKUP(D471,'Consolidated Master Sheet'!B:H,7,0),"")</f>
        <v>5</v>
      </c>
      <c r="K471" s="138"/>
      <c r="L471" s="1102">
        <f t="shared" si="118"/>
        <v>0</v>
      </c>
    </row>
    <row r="472" spans="1:14" ht="15.75">
      <c r="A472" s="13" t="str">
        <f>IF(K472&gt;0,COUNT($K$288:K472)+MAX('MI Fittings'!A:A),"")</f>
        <v/>
      </c>
      <c r="B472" s="318"/>
      <c r="C472" s="992" t="s">
        <v>7884</v>
      </c>
      <c r="D472" s="319" t="s">
        <v>7528</v>
      </c>
      <c r="E472" s="320" t="s">
        <v>7911</v>
      </c>
      <c r="F472" s="1115">
        <f>IFERROR(VLOOKUP(D472,'Consolidated Master Sheet'!B:D,3,0),"")</f>
        <v>126.83</v>
      </c>
      <c r="G472" s="153">
        <f t="shared" si="114"/>
        <v>0</v>
      </c>
      <c r="H472" s="1711">
        <f t="shared" si="109"/>
        <v>0</v>
      </c>
      <c r="I472" s="321">
        <f>IFERROR(VLOOKUP(D472,'Consolidated Master Sheet'!B:H,6,0),"")</f>
        <v>1</v>
      </c>
      <c r="J472" s="321">
        <f>IFERROR(VLOOKUP(D472,'Consolidated Master Sheet'!B:H,7,0),"")</f>
        <v>4</v>
      </c>
      <c r="K472" s="139"/>
      <c r="L472" s="1102">
        <f t="shared" si="118"/>
        <v>0</v>
      </c>
    </row>
    <row r="473" spans="1:14" ht="15.75">
      <c r="A473" s="13" t="str">
        <f>IF(K473&gt;0,COUNT($K$288:K473)+MAX('MI Fittings'!A:A),"")</f>
        <v/>
      </c>
      <c r="B473" s="239"/>
      <c r="C473" s="990"/>
      <c r="D473" s="313" t="s">
        <v>497</v>
      </c>
      <c r="E473" s="314" t="s">
        <v>7488</v>
      </c>
      <c r="F473" s="1056" t="str">
        <f>IFERROR(VLOOKUP(D473,'Consolidated Master Sheet'!B:D,3,0),"")</f>
        <v/>
      </c>
      <c r="G473" s="1459">
        <f t="shared" si="114"/>
        <v>0</v>
      </c>
      <c r="H473" s="1710">
        <f t="shared" si="109"/>
        <v>0</v>
      </c>
      <c r="I473" s="315" t="str">
        <f>IFERROR(VLOOKUP(D473,'Consolidated Master Sheet'!B:H,6,0),"")</f>
        <v/>
      </c>
      <c r="J473" s="315" t="str">
        <f>IFERROR(VLOOKUP(D473,'Consolidated Master Sheet'!B:H,7,0),"")</f>
        <v/>
      </c>
      <c r="K473" s="112"/>
      <c r="L473" s="1121"/>
      <c r="M473" s="157"/>
      <c r="N473" s="1029"/>
    </row>
    <row r="474" spans="1:14" ht="15.75">
      <c r="A474" s="13" t="str">
        <f>IF(K474&gt;0,COUNT($K$288:K474)+MAX('MI Fittings'!A:A),"")</f>
        <v/>
      </c>
      <c r="B474" s="318"/>
      <c r="C474" s="992" t="s">
        <v>7884</v>
      </c>
      <c r="D474" s="317" t="s">
        <v>7789</v>
      </c>
      <c r="E474" s="295" t="s">
        <v>8284</v>
      </c>
      <c r="F474" s="1114">
        <f>IFERROR(VLOOKUP(D474,'Consolidated Master Sheet'!B:D,3,0),"")</f>
        <v>184.56</v>
      </c>
      <c r="G474" s="152">
        <f t="shared" si="114"/>
        <v>0</v>
      </c>
      <c r="H474" s="1711">
        <f t="shared" si="109"/>
        <v>0</v>
      </c>
      <c r="I474" s="163">
        <f>IFERROR(VLOOKUP(D474,'Consolidated Master Sheet'!B:H,6,0),"")</f>
        <v>1</v>
      </c>
      <c r="J474" s="163">
        <f>IFERROR(VLOOKUP(D474,'Consolidated Master Sheet'!B:H,7,0),"")</f>
        <v>5</v>
      </c>
      <c r="K474" s="138"/>
      <c r="L474" s="1102">
        <f t="shared" ref="L474:L479" si="119">IFERROR(K474*H474,0)</f>
        <v>0</v>
      </c>
    </row>
    <row r="475" spans="1:14" ht="15.75">
      <c r="A475" s="13" t="str">
        <f>IF(K475&gt;0,COUNT($K$288:K475)+MAX('MI Fittings'!A:A),"")</f>
        <v/>
      </c>
      <c r="B475" s="318"/>
      <c r="C475" s="992" t="s">
        <v>7884</v>
      </c>
      <c r="D475" s="317" t="s">
        <v>7790</v>
      </c>
      <c r="E475" s="295" t="s">
        <v>8285</v>
      </c>
      <c r="F475" s="1114">
        <f>IFERROR(VLOOKUP(D475,'Consolidated Master Sheet'!B:D,3,0),"")</f>
        <v>193.76</v>
      </c>
      <c r="G475" s="152">
        <f t="shared" si="114"/>
        <v>0</v>
      </c>
      <c r="H475" s="1711">
        <f t="shared" si="109"/>
        <v>0</v>
      </c>
      <c r="I475" s="163">
        <f>IFERROR(VLOOKUP(D475,'Consolidated Master Sheet'!B:H,6,0),"")</f>
        <v>1</v>
      </c>
      <c r="J475" s="163">
        <f>IFERROR(VLOOKUP(D475,'Consolidated Master Sheet'!B:H,7,0),"")</f>
        <v>5</v>
      </c>
      <c r="K475" s="138"/>
      <c r="L475" s="1102">
        <f t="shared" si="119"/>
        <v>0</v>
      </c>
    </row>
    <row r="476" spans="1:14" ht="15.75">
      <c r="A476" s="13" t="str">
        <f>IF(K476&gt;0,COUNT($K$288:K476)+MAX('MI Fittings'!A:A),"")</f>
        <v/>
      </c>
      <c r="B476" s="318"/>
      <c r="C476" s="992" t="s">
        <v>7884</v>
      </c>
      <c r="D476" s="317" t="s">
        <v>7791</v>
      </c>
      <c r="E476" s="295" t="s">
        <v>8286</v>
      </c>
      <c r="F476" s="1114">
        <f>IFERROR(VLOOKUP(D476,'Consolidated Master Sheet'!B:D,3,0),"")</f>
        <v>201.7</v>
      </c>
      <c r="G476" s="152">
        <f t="shared" si="114"/>
        <v>0</v>
      </c>
      <c r="H476" s="1711">
        <f t="shared" si="109"/>
        <v>0</v>
      </c>
      <c r="I476" s="163">
        <f>IFERROR(VLOOKUP(D476,'Consolidated Master Sheet'!B:H,6,0),"")</f>
        <v>1</v>
      </c>
      <c r="J476" s="163">
        <f>IFERROR(VLOOKUP(D476,'Consolidated Master Sheet'!B:H,7,0),"")</f>
        <v>5</v>
      </c>
      <c r="K476" s="138"/>
      <c r="L476" s="1102">
        <f t="shared" si="119"/>
        <v>0</v>
      </c>
    </row>
    <row r="477" spans="1:14" ht="15.75">
      <c r="A477" s="13" t="str">
        <f>IF(K477&gt;0,COUNT($K$288:K477)+MAX('MI Fittings'!A:A),"")</f>
        <v/>
      </c>
      <c r="B477" s="318"/>
      <c r="C477" s="992" t="s">
        <v>7884</v>
      </c>
      <c r="D477" s="317" t="s">
        <v>7792</v>
      </c>
      <c r="E477" s="295" t="s">
        <v>8287</v>
      </c>
      <c r="F477" s="1114">
        <f>IFERROR(VLOOKUP(D477,'Consolidated Master Sheet'!B:D,3,0),"")</f>
        <v>210.64</v>
      </c>
      <c r="G477" s="152">
        <f t="shared" si="114"/>
        <v>0</v>
      </c>
      <c r="H477" s="1711">
        <f t="shared" si="109"/>
        <v>0</v>
      </c>
      <c r="I477" s="163">
        <f>IFERROR(VLOOKUP(D477,'Consolidated Master Sheet'!B:H,6,0),"")</f>
        <v>1</v>
      </c>
      <c r="J477" s="163">
        <f>IFERROR(VLOOKUP(D477,'Consolidated Master Sheet'!B:H,7,0),"")</f>
        <v>2</v>
      </c>
      <c r="K477" s="138"/>
      <c r="L477" s="1102">
        <f t="shared" si="119"/>
        <v>0</v>
      </c>
    </row>
    <row r="478" spans="1:14" ht="15.75">
      <c r="A478" s="13" t="str">
        <f>IF(K478&gt;0,COUNT($K$288:K478)+MAX('MI Fittings'!A:A),"")</f>
        <v/>
      </c>
      <c r="B478" s="318"/>
      <c r="C478" s="992" t="s">
        <v>7884</v>
      </c>
      <c r="D478" s="317" t="s">
        <v>7793</v>
      </c>
      <c r="E478" s="295" t="s">
        <v>8288</v>
      </c>
      <c r="F478" s="1114">
        <f>IFERROR(VLOOKUP(D478,'Consolidated Master Sheet'!B:D,3,0),"")</f>
        <v>229.17</v>
      </c>
      <c r="G478" s="152">
        <f t="shared" si="114"/>
        <v>0</v>
      </c>
      <c r="H478" s="1711">
        <f t="shared" si="109"/>
        <v>0</v>
      </c>
      <c r="I478" s="163">
        <f>IFERROR(VLOOKUP(D478,'Consolidated Master Sheet'!B:H,6,0),"")</f>
        <v>1</v>
      </c>
      <c r="J478" s="163">
        <f>IFERROR(VLOOKUP(D478,'Consolidated Master Sheet'!B:H,7,0),"")</f>
        <v>2</v>
      </c>
      <c r="K478" s="138"/>
      <c r="L478" s="1102">
        <f t="shared" si="119"/>
        <v>0</v>
      </c>
    </row>
    <row r="479" spans="1:14" ht="15.75">
      <c r="A479" s="13" t="str">
        <f>IF(K479&gt;0,COUNT($K$288:K479)+MAX('MI Fittings'!A:A),"")</f>
        <v/>
      </c>
      <c r="B479" s="333"/>
      <c r="C479" s="992" t="s">
        <v>7884</v>
      </c>
      <c r="D479" s="317" t="s">
        <v>7794</v>
      </c>
      <c r="E479" s="295" t="s">
        <v>8289</v>
      </c>
      <c r="F479" s="1114">
        <f>IFERROR(VLOOKUP(D479,'Consolidated Master Sheet'!B:D,3,0),"")</f>
        <v>282.73</v>
      </c>
      <c r="G479" s="152">
        <f t="shared" si="114"/>
        <v>0</v>
      </c>
      <c r="H479" s="1711">
        <f t="shared" si="109"/>
        <v>0</v>
      </c>
      <c r="I479" s="163">
        <f>IFERROR(VLOOKUP(D479,'Consolidated Master Sheet'!B:H,6,0),"")</f>
        <v>1</v>
      </c>
      <c r="J479" s="163">
        <f>IFERROR(VLOOKUP(D479,'Consolidated Master Sheet'!B:H,7,0),"")</f>
        <v>2</v>
      </c>
      <c r="K479" s="138"/>
      <c r="L479" s="1102">
        <f t="shared" si="119"/>
        <v>0</v>
      </c>
    </row>
    <row r="480" spans="1:14">
      <c r="A480" s="13" t="str">
        <f>IF(K480&gt;0,COUNT($K$288:K480)+MAX('MI Fittings'!A:A),"")</f>
        <v/>
      </c>
    </row>
    <row r="481" spans="1:1" hidden="1">
      <c r="A481" s="13" t="str">
        <f>IF(K481&gt;0,COUNT($K$288:K481)+MAX('MI Fittings'!A:A),"")</f>
        <v/>
      </c>
    </row>
    <row r="482" spans="1:1" hidden="1">
      <c r="A482" s="13" t="str">
        <f>IF(K482&gt;0,COUNT($K$288:K482)+MAX('MI Fittings'!A:A),"")</f>
        <v/>
      </c>
    </row>
    <row r="483" spans="1:1" hidden="1">
      <c r="A483" s="13" t="str">
        <f>IF(K483&gt;0,COUNT($K$288:K483)+MAX('MI Fittings'!A:A),"")</f>
        <v/>
      </c>
    </row>
    <row r="484" spans="1:1" hidden="1">
      <c r="A484" s="13" t="str">
        <f>IF(K484&gt;0,COUNT($K$288:K484)+MAX('MI Fittings'!A:A),"")</f>
        <v/>
      </c>
    </row>
    <row r="485" spans="1:1" hidden="1">
      <c r="A485" s="13" t="str">
        <f>IF(K485&gt;0,COUNT($K$288:K485)+MAX('MI Fittings'!A:A),"")</f>
        <v/>
      </c>
    </row>
    <row r="486" spans="1:1" hidden="1">
      <c r="A486" s="13" t="str">
        <f>IF(K486&gt;0,COUNT($K$288:K486)+MAX('MI Fittings'!A:A),"")</f>
        <v/>
      </c>
    </row>
    <row r="487" spans="1:1" hidden="1">
      <c r="A487" s="13" t="str">
        <f>IF(K487&gt;0,COUNT($K$288:K487)+MAX('MI Fittings'!A:A),"")</f>
        <v/>
      </c>
    </row>
    <row r="488" spans="1:1" hidden="1">
      <c r="A488" s="13" t="str">
        <f>IF(K488&gt;0,COUNT($K$288:K488)+MAX('MI Fittings'!A:A),"")</f>
        <v/>
      </c>
    </row>
    <row r="489" spans="1:1" hidden="1">
      <c r="A489" s="13" t="str">
        <f>IF(K489&gt;0,COUNT($K$288:K489)+MAX('MI Fittings'!A:A),"")</f>
        <v/>
      </c>
    </row>
    <row r="490" spans="1:1" hidden="1">
      <c r="A490" s="13" t="str">
        <f>IF(K490&gt;0,COUNT($K$288:K490)+MAX('MI Fittings'!A:A),"")</f>
        <v/>
      </c>
    </row>
    <row r="491" spans="1:1" hidden="1">
      <c r="A491" s="13" t="str">
        <f>IF(K491&gt;0,COUNT($K$288:K491)+MAX('MI Fittings'!A:A),"")</f>
        <v/>
      </c>
    </row>
    <row r="492" spans="1:1" hidden="1">
      <c r="A492" s="13" t="str">
        <f>IF(K492&gt;0,COUNT($K$288:K492)+MAX('MI Fittings'!A:A),"")</f>
        <v/>
      </c>
    </row>
    <row r="493" spans="1:1" hidden="1">
      <c r="A493" s="13" t="str">
        <f>IF(K493&gt;0,COUNT($K$288:K493)+MAX('MI Fittings'!A:A),"")</f>
        <v/>
      </c>
    </row>
    <row r="494" spans="1:1" hidden="1">
      <c r="A494" s="13" t="str">
        <f>IF(K494&gt;0,COUNT($K$288:K494)+MAX('MI Fittings'!A:A),"")</f>
        <v/>
      </c>
    </row>
    <row r="495" spans="1:1" hidden="1">
      <c r="A495" s="13" t="str">
        <f>IF(K495&gt;0,COUNT($K$288:K495)+MAX('MI Fittings'!A:A),"")</f>
        <v/>
      </c>
    </row>
    <row r="496" spans="1:1" hidden="1">
      <c r="A496" s="13" t="str">
        <f>IF(K496&gt;0,COUNT($K$288:K496)+MAX('MI Fittings'!A:A),"")</f>
        <v/>
      </c>
    </row>
    <row r="497" spans="1:1" hidden="1">
      <c r="A497" s="13" t="str">
        <f>IF(K497&gt;0,COUNT($K$288:K497)+MAX('MI Fittings'!A:A),"")</f>
        <v/>
      </c>
    </row>
    <row r="498" spans="1:1" hidden="1">
      <c r="A498" s="13" t="str">
        <f>IF(K498&gt;0,COUNT($K$288:K498)+MAX('MI Fittings'!A:A),"")</f>
        <v/>
      </c>
    </row>
    <row r="499" spans="1:1" hidden="1">
      <c r="A499" s="13" t="str">
        <f>IF(K499&gt;0,COUNT($K$288:K499)+MAX('MI Fittings'!A:A),"")</f>
        <v/>
      </c>
    </row>
    <row r="500" spans="1:1" hidden="1">
      <c r="A500" s="13" t="str">
        <f>IF(K500&gt;0,COUNT($K$288:K500)+MAX('MI Fittings'!A:A),"")</f>
        <v/>
      </c>
    </row>
    <row r="501" spans="1:1" hidden="1">
      <c r="A501" s="13" t="str">
        <f>IF(K501&gt;0,COUNT($K$288:K501)+MAX('MI Fittings'!A:A),"")</f>
        <v/>
      </c>
    </row>
    <row r="502" spans="1:1" hidden="1">
      <c r="A502" s="13" t="str">
        <f>IF(K502&gt;0,COUNT($K$288:K502)+MAX('MI Fittings'!A:A),"")</f>
        <v/>
      </c>
    </row>
    <row r="503" spans="1:1" hidden="1">
      <c r="A503" s="13" t="str">
        <f>IF(K503&gt;0,COUNT($K$288:K503)+MAX('MI Fittings'!A:A),"")</f>
        <v/>
      </c>
    </row>
    <row r="504" spans="1:1" hidden="1">
      <c r="A504" s="13" t="str">
        <f>IF(K504&gt;0,COUNT($K$288:K504)+MAX('MI Fittings'!A:A),"")</f>
        <v/>
      </c>
    </row>
    <row r="505" spans="1:1" hidden="1">
      <c r="A505" s="13" t="str">
        <f>IF(K505&gt;0,COUNT($K$288:K505)+MAX('MI Fittings'!A:A),"")</f>
        <v/>
      </c>
    </row>
    <row r="506" spans="1:1" hidden="1">
      <c r="A506" s="13" t="str">
        <f>IF(K506&gt;0,COUNT($K$288:K506)+MAX('MI Fittings'!A:A),"")</f>
        <v/>
      </c>
    </row>
    <row r="507" spans="1:1" hidden="1">
      <c r="A507" s="13" t="str">
        <f>IF(K507&gt;0,COUNT($K$288:K507)+MAX('MI Fittings'!A:A),"")</f>
        <v/>
      </c>
    </row>
    <row r="508" spans="1:1" hidden="1">
      <c r="A508" s="13" t="str">
        <f>IF(K508&gt;0,COUNT($K$288:K508)+MAX('MI Fittings'!A:A),"")</f>
        <v/>
      </c>
    </row>
    <row r="509" spans="1:1" hidden="1">
      <c r="A509" s="13" t="str">
        <f>IF(K509&gt;0,COUNT($K$288:K509)+MAX('MI Fittings'!A:A),"")</f>
        <v/>
      </c>
    </row>
    <row r="510" spans="1:1" hidden="1">
      <c r="A510" s="13" t="str">
        <f>IF(K510&gt;0,COUNT($K$288:K510)+MAX('MI Fittings'!A:A),"")</f>
        <v/>
      </c>
    </row>
    <row r="511" spans="1:1" hidden="1">
      <c r="A511" s="13" t="str">
        <f>IF(K511&gt;0,COUNT($K$288:K511)+MAX('MI Fittings'!A:A),"")</f>
        <v/>
      </c>
    </row>
    <row r="512" spans="1:1" hidden="1">
      <c r="A512" s="13" t="str">
        <f>IF(K512&gt;0,COUNT($K$288:K512)+MAX('MI Fittings'!A:A),"")</f>
        <v/>
      </c>
    </row>
    <row r="513" spans="1:1" hidden="1">
      <c r="A513" s="13" t="str">
        <f>IF(K513&gt;0,COUNT($K$288:K513)+MAX('MI Fittings'!A:A),"")</f>
        <v/>
      </c>
    </row>
    <row r="514" spans="1:1" hidden="1">
      <c r="A514" s="13" t="str">
        <f>IF(K514&gt;0,COUNT($K$288:K514)+MAX('MI Fittings'!A:A),"")</f>
        <v/>
      </c>
    </row>
    <row r="515" spans="1:1" hidden="1">
      <c r="A515" s="13" t="str">
        <f>IF(K515&gt;0,COUNT($K$288:K515)+MAX('MI Fittings'!A:A),"")</f>
        <v/>
      </c>
    </row>
    <row r="516" spans="1:1" hidden="1">
      <c r="A516" s="13" t="str">
        <f>IF(K516&gt;0,COUNT($K$288:K516)+MAX('MI Fittings'!A:A),"")</f>
        <v/>
      </c>
    </row>
    <row r="517" spans="1:1" hidden="1">
      <c r="A517" s="13" t="str">
        <f>IF(K517&gt;0,COUNT($K$288:K517)+MAX('MI Fittings'!A:A),"")</f>
        <v/>
      </c>
    </row>
    <row r="518" spans="1:1" hidden="1">
      <c r="A518" s="13" t="str">
        <f>IF(K518&gt;0,COUNT($K$288:K518)+MAX('MI Fittings'!A:A),"")</f>
        <v/>
      </c>
    </row>
    <row r="519" spans="1:1" hidden="1">
      <c r="A519" s="13" t="str">
        <f>IF(K519&gt;0,COUNT($K$288:K519)+MAX('MI Fittings'!A:A),"")</f>
        <v/>
      </c>
    </row>
    <row r="520" spans="1:1" hidden="1">
      <c r="A520" s="13" t="str">
        <f>IF(K520&gt;0,COUNT($K$288:K520)+MAX('MI Fittings'!A:A),"")</f>
        <v/>
      </c>
    </row>
    <row r="521" spans="1:1" hidden="1">
      <c r="A521" s="13" t="str">
        <f>IF(K521&gt;0,COUNT($K$288:K521)+MAX('MI Fittings'!A:A),"")</f>
        <v/>
      </c>
    </row>
    <row r="522" spans="1:1" hidden="1">
      <c r="A522" s="13" t="str">
        <f>IF(K522&gt;0,COUNT($K$288:K522)+MAX('MI Fittings'!A:A),"")</f>
        <v/>
      </c>
    </row>
    <row r="523" spans="1:1" hidden="1">
      <c r="A523" s="13" t="str">
        <f>IF(K523&gt;0,COUNT($K$288:K523)+MAX('MI Fittings'!A:A),"")</f>
        <v/>
      </c>
    </row>
    <row r="524" spans="1:1" hidden="1">
      <c r="A524" s="13" t="str">
        <f>IF(K524&gt;0,COUNT($K$288:K524)+MAX('MI Fittings'!A:A),"")</f>
        <v/>
      </c>
    </row>
    <row r="525" spans="1:1" hidden="1">
      <c r="A525" s="13" t="str">
        <f>IF(K525&gt;0,COUNT($K$288:K525)+MAX('MI Fittings'!A:A),"")</f>
        <v/>
      </c>
    </row>
    <row r="526" spans="1:1" hidden="1">
      <c r="A526" s="13" t="str">
        <f>IF(K526&gt;0,COUNT($K$288:K526)+MAX('MI Fittings'!A:A),"")</f>
        <v/>
      </c>
    </row>
    <row r="527" spans="1:1" hidden="1">
      <c r="A527" s="13" t="str">
        <f>IF(K527&gt;0,COUNT($K$288:K527)+MAX('MI Fittings'!A:A),"")</f>
        <v/>
      </c>
    </row>
    <row r="528" spans="1:1" hidden="1">
      <c r="A528" s="13" t="str">
        <f>IF(K528&gt;0,COUNT($K$288:K528)+MAX('MI Fittings'!A:A),"")</f>
        <v/>
      </c>
    </row>
    <row r="529" spans="1:1" hidden="1">
      <c r="A529" s="13" t="str">
        <f>IF(K529&gt;0,COUNT($K$288:K529)+MAX('MI Fittings'!A:A),"")</f>
        <v/>
      </c>
    </row>
    <row r="530" spans="1:1" hidden="1">
      <c r="A530" s="13" t="str">
        <f>IF(K530&gt;0,COUNT($K$288:K530)+MAX('MI Fittings'!A:A),"")</f>
        <v/>
      </c>
    </row>
    <row r="531" spans="1:1" hidden="1">
      <c r="A531" s="13" t="str">
        <f>IF(K531&gt;0,COUNT($K$288:K531)+MAX('MI Fittings'!A:A),"")</f>
        <v/>
      </c>
    </row>
    <row r="532" spans="1:1" hidden="1">
      <c r="A532" s="13" t="str">
        <f>IF(K532&gt;0,COUNT($K$288:K532)+MAX('MI Fittings'!A:A),"")</f>
        <v/>
      </c>
    </row>
    <row r="533" spans="1:1" hidden="1">
      <c r="A533" s="13" t="str">
        <f>IF(K533&gt;0,COUNT($K$288:K533)+MAX('MI Fittings'!A:A),"")</f>
        <v/>
      </c>
    </row>
    <row r="534" spans="1:1" hidden="1">
      <c r="A534" s="13" t="str">
        <f>IF(K534&gt;0,COUNT($K$288:K534)+MAX('MI Fittings'!A:A),"")</f>
        <v/>
      </c>
    </row>
    <row r="535" spans="1:1" hidden="1">
      <c r="A535" s="13" t="str">
        <f>IF(K535&gt;0,COUNT($K$288:K535)+MAX('MI Fittings'!A:A),"")</f>
        <v/>
      </c>
    </row>
    <row r="536" spans="1:1" hidden="1">
      <c r="A536" s="13" t="str">
        <f>IF(K536&gt;0,COUNT($K$288:K536)+MAX('MI Fittings'!A:A),"")</f>
        <v/>
      </c>
    </row>
    <row r="537" spans="1:1" hidden="1">
      <c r="A537" s="13" t="str">
        <f>IF(K537&gt;0,COUNT($K$288:K537)+MAX('MI Fittings'!A:A),"")</f>
        <v/>
      </c>
    </row>
    <row r="538" spans="1:1" hidden="1">
      <c r="A538" s="13" t="str">
        <f>IF(K538&gt;0,COUNT($K$288:K538)+MAX('MI Fittings'!A:A),"")</f>
        <v/>
      </c>
    </row>
    <row r="539" spans="1:1" hidden="1">
      <c r="A539" s="13" t="str">
        <f>IF(K539&gt;0,COUNT($K$288:K539)+MAX('MI Fittings'!A:A),"")</f>
        <v/>
      </c>
    </row>
    <row r="540" spans="1:1" hidden="1">
      <c r="A540" s="13" t="str">
        <f>IF(K540&gt;0,COUNT($K$288:K540)+MAX('MI Fittings'!A:A),"")</f>
        <v/>
      </c>
    </row>
    <row r="541" spans="1:1" hidden="1">
      <c r="A541" s="13" t="str">
        <f>IF(K541&gt;0,COUNT($K$288:K541)+MAX('MI Fittings'!A:A),"")</f>
        <v/>
      </c>
    </row>
    <row r="542" spans="1:1" hidden="1">
      <c r="A542" s="13" t="str">
        <f>IF(K542&gt;0,COUNT($K$288:K542)+MAX('MI Fittings'!A:A),"")</f>
        <v/>
      </c>
    </row>
    <row r="543" spans="1:1" hidden="1">
      <c r="A543" s="13" t="str">
        <f>IF(K543&gt;0,COUNT($K$288:K543)+MAX('MI Fittings'!A:A),"")</f>
        <v/>
      </c>
    </row>
    <row r="544" spans="1:1" hidden="1">
      <c r="A544" s="13" t="str">
        <f>IF(K544&gt;0,COUNT($K$288:K544)+MAX('MI Fittings'!A:A),"")</f>
        <v/>
      </c>
    </row>
    <row r="545" spans="1:1" hidden="1">
      <c r="A545" s="13" t="str">
        <f>IF(K545&gt;0,COUNT($K$288:K545)+MAX('MI Fittings'!A:A),"")</f>
        <v/>
      </c>
    </row>
    <row r="546" spans="1:1" hidden="1">
      <c r="A546" s="13" t="str">
        <f>IF(K546&gt;0,COUNT($K$288:K546)+MAX('MI Fittings'!A:A),"")</f>
        <v/>
      </c>
    </row>
    <row r="547" spans="1:1" hidden="1">
      <c r="A547" s="13" t="str">
        <f>IF(K547&gt;0,COUNT($K$288:K547)+MAX('MI Fittings'!A:A),"")</f>
        <v/>
      </c>
    </row>
    <row r="548" spans="1:1" hidden="1">
      <c r="A548" s="13" t="str">
        <f>IF(K548&gt;0,COUNT($K$288:K548)+MAX('MI Fittings'!A:A),"")</f>
        <v/>
      </c>
    </row>
    <row r="549" spans="1:1" hidden="1">
      <c r="A549" s="13" t="str">
        <f>IF(K549&gt;0,COUNT($K$288:K549)+MAX('MI Fittings'!A:A),"")</f>
        <v/>
      </c>
    </row>
    <row r="550" spans="1:1" hidden="1">
      <c r="A550" s="13" t="str">
        <f>IF(K550&gt;0,COUNT($K$288:K550)+MAX('MI Fittings'!A:A),"")</f>
        <v/>
      </c>
    </row>
    <row r="551" spans="1:1" hidden="1">
      <c r="A551" s="13" t="str">
        <f>IF(K551&gt;0,COUNT($K$288:K551)+MAX('MI Fittings'!A:A),"")</f>
        <v/>
      </c>
    </row>
    <row r="552" spans="1:1" hidden="1">
      <c r="A552" s="13" t="str">
        <f>IF(K552&gt;0,COUNT($K$288:K552)+MAX('MI Fittings'!A:A),"")</f>
        <v/>
      </c>
    </row>
    <row r="553" spans="1:1" hidden="1">
      <c r="A553" s="13" t="str">
        <f>IF(K553&gt;0,COUNT($K$288:K553)+MAX('MI Fittings'!A:A),"")</f>
        <v/>
      </c>
    </row>
    <row r="554" spans="1:1" hidden="1">
      <c r="A554" s="13" t="str">
        <f>IF(K554&gt;0,COUNT($K$288:K554)+MAX('MI Fittings'!A:A),"")</f>
        <v/>
      </c>
    </row>
    <row r="555" spans="1:1" hidden="1">
      <c r="A555" s="13" t="str">
        <f>IF(K555&gt;0,COUNT($K$288:K555)+MAX('MI Fittings'!A:A),"")</f>
        <v/>
      </c>
    </row>
    <row r="556" spans="1:1" hidden="1">
      <c r="A556" s="13" t="str">
        <f>IF(K556&gt;0,COUNT($K$288:K556)+MAX('MI Fittings'!A:A),"")</f>
        <v/>
      </c>
    </row>
    <row r="557" spans="1:1" hidden="1">
      <c r="A557" s="13" t="str">
        <f>IF(K557&gt;0,COUNT($K$288:K557)+MAX('MI Fittings'!A:A),"")</f>
        <v/>
      </c>
    </row>
    <row r="558" spans="1:1" hidden="1">
      <c r="A558" s="13" t="str">
        <f>IF(K558&gt;0,COUNT($K$288:K558)+MAX('MI Fittings'!A:A),"")</f>
        <v/>
      </c>
    </row>
    <row r="559" spans="1:1" hidden="1">
      <c r="A559" s="13" t="str">
        <f>IF(K559&gt;0,COUNT($K$288:K559)+MAX('MI Fittings'!A:A),"")</f>
        <v/>
      </c>
    </row>
    <row r="560" spans="1:1" hidden="1">
      <c r="A560" s="13" t="str">
        <f>IF(K560&gt;0,COUNT($K$288:K560)+MAX('MI Fittings'!A:A),"")</f>
        <v/>
      </c>
    </row>
    <row r="561" spans="1:1" hidden="1">
      <c r="A561" s="13" t="str">
        <f>IF(K561&gt;0,COUNT($K$288:K561)+MAX('MI Fittings'!A:A),"")</f>
        <v/>
      </c>
    </row>
    <row r="562" spans="1:1" hidden="1">
      <c r="A562" s="13" t="str">
        <f>IF(K562&gt;0,COUNT($K$288:K562)+MAX('MI Fittings'!A:A),"")</f>
        <v/>
      </c>
    </row>
    <row r="563" spans="1:1" hidden="1">
      <c r="A563" s="13" t="str">
        <f>IF(K563&gt;0,COUNT($K$288:K563)+MAX('MI Fittings'!A:A),"")</f>
        <v/>
      </c>
    </row>
    <row r="564" spans="1:1" hidden="1">
      <c r="A564" s="13" t="str">
        <f>IF(K564&gt;0,COUNT($K$288:K564)+MAX('MI Fittings'!A:A),"")</f>
        <v/>
      </c>
    </row>
    <row r="565" spans="1:1" hidden="1">
      <c r="A565" s="13" t="str">
        <f>IF(K565&gt;0,COUNT($K$288:K565)+MAX('MI Fittings'!A:A),"")</f>
        <v/>
      </c>
    </row>
    <row r="566" spans="1:1" hidden="1">
      <c r="A566" s="13" t="str">
        <f>IF(K566&gt;0,COUNT($K$288:K566)+MAX('MI Fittings'!A:A),"")</f>
        <v/>
      </c>
    </row>
    <row r="567" spans="1:1" hidden="1">
      <c r="A567" s="13" t="str">
        <f>IF(K567&gt;0,COUNT($K$288:K567)+MAX('MI Fittings'!A:A),"")</f>
        <v/>
      </c>
    </row>
    <row r="568" spans="1:1"/>
    <row r="569" spans="1:1"/>
    <row r="570" spans="1:1"/>
    <row r="571" spans="1:1"/>
    <row r="572" spans="1:1"/>
  </sheetData>
  <sheetProtection algorithmName="SHA-512" hashValue="qvGo9gXzKm+lsXELp5dGKM5dmsaAjZSIq4/ls+AUcbtpZdg2PC4Tu6tC3vn7DQ9pmgXMchBXW6+SBhusMHcquA==" saltValue="7+ri8mJqwUg76dqV3C1k/g==" spinCount="100000" sheet="1" formatColumns="0" autoFilter="0"/>
  <protectedRanges>
    <protectedRange sqref="G34:H34 G12:H12 G56:H56 G45:H45 G23:H23 G61:H479" name="Range2"/>
  </protectedRanges>
  <autoFilter ref="K3:K567" xr:uid="{B9F407BD-4B37-4EBA-AB7A-1227C1379E18}"/>
  <mergeCells count="2">
    <mergeCell ref="L1:L2"/>
    <mergeCell ref="B2:D2"/>
  </mergeCells>
  <phoneticPr fontId="102" type="noConversion"/>
  <conditionalFormatting sqref="G6:G287 G290:G479">
    <cfRule type="cellIs" dxfId="59" priority="2" operator="notEqual">
      <formula>$G$2</formula>
    </cfRule>
  </conditionalFormatting>
  <conditionalFormatting sqref="H6:H479">
    <cfRule type="cellIs" dxfId="58" priority="1" operator="notEqual">
      <formula>ROUND($G6*$F6,2)</formula>
    </cfRule>
  </conditionalFormatting>
  <hyperlinks>
    <hyperlink ref="L1" location="'Lead Sheet'!A1" display="CLICK TO RETURN TO LEAD SHEET" xr:uid="{34C1F09E-DDA8-4064-A3C9-E82B6CAD3DE9}"/>
    <hyperlink ref="C4" location="'CS Press Fittings'!E288" display="JUMP TO WATER - EPDM" xr:uid="{688420FA-32A1-4822-839D-39ED58B24C34}"/>
    <hyperlink ref="C288" location="'CS Press Fittings'!E4" display="Jump to Gas - HNBR" xr:uid="{A430F8DF-0E5A-495E-BD67-79BAE79D45E4}"/>
    <hyperlink ref="E3" r:id="rId1" xr:uid="{2BD5E8D1-A079-475E-8B80-FBA956BE5BB4}"/>
  </hyperlinks>
  <pageMargins left="0.70866141732283472" right="0.70866141732283472" top="0.74803149606299213" bottom="0.74803149606299213" header="0.31496062992125984" footer="0.31496062992125984"/>
  <pageSetup scale="43" fitToHeight="0" orientation="portrait" horizontalDpi="300" verticalDpi="300" r:id="rId2"/>
  <headerFooter>
    <oddHeader>&amp;L&amp;K000000ARMORPRESS CARBON STEEL PRESS FITTINGS&amp;K00-043
Subject to change without notice&amp;RARMORPRESS CARBON STEEL PRESS FITTINGS
Page &amp;P of &amp;N</oddHeader>
    <oddFooter>&amp;LAlro Products International
sales@alroproducts.com&amp;C 2348 Linden Blvd, Brooklyn, NY 11208
www.alroproducts.com&amp;RTel: (718) 566-1000
Fax: (718) 566-1799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5E7C-3E13-4B0C-A70D-413719C38C40}">
  <sheetPr codeName="Sheet4">
    <tabColor theme="1" tint="0.499984740745262"/>
    <pageSetUpPr fitToPage="1"/>
  </sheetPr>
  <dimension ref="A1:O436"/>
  <sheetViews>
    <sheetView showGridLines="0" zoomScaleNormal="100" zoomScalePageLayoutView="125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.75" zeroHeight="1"/>
  <cols>
    <col min="1" max="1" width="8.7109375" style="157" hidden="1" customWidth="1"/>
    <col min="2" max="2" width="15.85546875" style="157" customWidth="1"/>
    <col min="3" max="3" width="11.85546875" style="204" customWidth="1"/>
    <col min="4" max="4" width="40.7109375" style="205" customWidth="1"/>
    <col min="5" max="5" width="11.28515625" style="1029" bestFit="1" customWidth="1"/>
    <col min="6" max="6" width="15.140625" style="166" bestFit="1" customWidth="1"/>
    <col min="7" max="7" width="11.28515625" style="1070" bestFit="1" customWidth="1"/>
    <col min="8" max="8" width="9.85546875" style="207" customWidth="1"/>
    <col min="9" max="9" width="9.85546875" style="20" customWidth="1"/>
    <col min="10" max="10" width="9.85546875" style="47" customWidth="1"/>
    <col min="11" max="11" width="11.7109375" style="1029" customWidth="1"/>
    <col min="12" max="12" width="15.7109375" style="157" customWidth="1"/>
    <col min="13" max="13" width="15.7109375" style="1029" customWidth="1"/>
    <col min="14" max="14" width="8.85546875" style="157" customWidth="1"/>
    <col min="15" max="15" width="0" style="157" hidden="1" customWidth="1"/>
    <col min="16" max="16384" width="8.85546875" style="157" hidden="1"/>
  </cols>
  <sheetData>
    <row r="1" spans="1:15" s="13" customFormat="1" ht="72.75" customHeight="1" thickBot="1">
      <c r="B1" s="365"/>
      <c r="C1" s="366"/>
      <c r="D1" s="367"/>
      <c r="E1" s="1091"/>
      <c r="F1" s="164"/>
      <c r="G1" s="1714"/>
      <c r="H1" s="368"/>
      <c r="I1" s="369"/>
      <c r="J1" s="370" t="s">
        <v>4669</v>
      </c>
      <c r="K1" s="1872" t="s">
        <v>3648</v>
      </c>
      <c r="M1" s="1030"/>
    </row>
    <row r="2" spans="1:15" s="13" customFormat="1" thickBot="1">
      <c r="B2" s="1874" t="s">
        <v>12445</v>
      </c>
      <c r="C2" s="1875"/>
      <c r="D2" s="336"/>
      <c r="E2" s="1092"/>
      <c r="F2" s="1534">
        <f>'Lead Sheet'!B5</f>
        <v>0</v>
      </c>
      <c r="G2" s="1715"/>
      <c r="H2" s="337"/>
      <c r="I2" s="338"/>
      <c r="J2" s="371"/>
      <c r="K2" s="1873"/>
      <c r="M2" s="1030"/>
    </row>
    <row r="3" spans="1:15" s="158" customFormat="1" ht="32.25" thickBot="1">
      <c r="B3" s="179"/>
      <c r="C3" s="180" t="s">
        <v>486</v>
      </c>
      <c r="D3" s="181" t="s">
        <v>4667</v>
      </c>
      <c r="E3" s="1014" t="s">
        <v>487</v>
      </c>
      <c r="F3" s="149" t="s">
        <v>0</v>
      </c>
      <c r="G3" s="1014" t="s">
        <v>588</v>
      </c>
      <c r="H3" s="183" t="s">
        <v>3</v>
      </c>
      <c r="I3" s="184" t="s">
        <v>4</v>
      </c>
      <c r="J3" s="308" t="s">
        <v>2</v>
      </c>
      <c r="K3" s="1099" t="s">
        <v>360</v>
      </c>
      <c r="L3" s="302" t="s">
        <v>5065</v>
      </c>
      <c r="M3" s="1111">
        <f>SUM(K:K)</f>
        <v>0</v>
      </c>
      <c r="N3" s="334"/>
    </row>
    <row r="4" spans="1:15" ht="28.5" customHeight="1">
      <c r="A4" s="157" t="str">
        <f>IF(J4&gt;0,COUNT($J$4:J4)+MAX('MI Fittings'!A:A,'CS Press Fittings'!A:A),"")</f>
        <v/>
      </c>
      <c r="B4" s="339"/>
      <c r="C4" s="340"/>
      <c r="D4" s="341" t="s">
        <v>2437</v>
      </c>
      <c r="E4" s="1124"/>
      <c r="F4" s="1461">
        <f t="shared" ref="F4" si="0">$F$2</f>
        <v>0</v>
      </c>
      <c r="G4" s="1742"/>
      <c r="H4" s="342"/>
      <c r="I4" s="343"/>
      <c r="J4" s="108"/>
      <c r="K4" s="1127"/>
    </row>
    <row r="5" spans="1:15">
      <c r="A5" s="157" t="str">
        <f>IF(J5&gt;0,COUNT($J$4:J5)+MAX('MI Fittings'!A:A,'CS Press Fittings'!A:A),"")</f>
        <v/>
      </c>
      <c r="B5" s="244"/>
      <c r="C5" s="228" t="s">
        <v>2438</v>
      </c>
      <c r="D5" s="187" t="s">
        <v>6169</v>
      </c>
      <c r="E5" s="1020">
        <f>IFERROR(VLOOKUP(C5,'Consolidated Master Sheet'!B:D,3,0),"")</f>
        <v>4.84</v>
      </c>
      <c r="F5" s="151">
        <f>IF(E5=0,"NET",$F$2)</f>
        <v>0</v>
      </c>
      <c r="G5" s="1713">
        <f>IFERROR(ROUND(E5*F5,2),0)</f>
        <v>0</v>
      </c>
      <c r="H5" s="344">
        <f>IFERROR(VLOOKUP(C5,'Consolidated Master Sheet'!B:H,6,0),"")</f>
        <v>25</v>
      </c>
      <c r="I5" s="345">
        <f>IFERROR(VLOOKUP(C5,'Consolidated Master Sheet'!B:H,7,0),"")</f>
        <v>600</v>
      </c>
      <c r="J5" s="41"/>
      <c r="K5" s="1020">
        <f>IFERROR(J5*G5,0)</f>
        <v>0</v>
      </c>
    </row>
    <row r="6" spans="1:15">
      <c r="A6" s="157" t="str">
        <f>IF(J6&gt;0,COUNT($J$4:J6)+MAX('MI Fittings'!A:A,'CS Press Fittings'!A:A),"")</f>
        <v/>
      </c>
      <c r="B6" s="244"/>
      <c r="C6" s="231" t="s">
        <v>2439</v>
      </c>
      <c r="D6" s="232" t="s">
        <v>6170</v>
      </c>
      <c r="E6" s="1017">
        <f>IFERROR(VLOOKUP(C6,'Consolidated Master Sheet'!B:D,3,0),"")</f>
        <v>5.97</v>
      </c>
      <c r="F6" s="152">
        <f t="shared" ref="F6:F69" si="1">IF(E6=0,"NET",$F$2)</f>
        <v>0</v>
      </c>
      <c r="G6" s="1713">
        <f t="shared" ref="G6:G69" si="2">IFERROR(ROUND(E6*F6,2),0)</f>
        <v>0</v>
      </c>
      <c r="H6" s="346">
        <f>IFERROR(VLOOKUP(C6,'Consolidated Master Sheet'!B:H,6,0),"")</f>
        <v>25</v>
      </c>
      <c r="I6" s="347">
        <f>IFERROR(VLOOKUP(C6,'Consolidated Master Sheet'!B:H,7,0),"")</f>
        <v>600</v>
      </c>
      <c r="J6" s="42"/>
      <c r="K6" s="1020">
        <f t="shared" ref="K6:K21" si="3">IFERROR(J6*G6,0)</f>
        <v>0</v>
      </c>
    </row>
    <row r="7" spans="1:15">
      <c r="A7" s="157" t="str">
        <f>IF(J7&gt;0,COUNT($J$4:J7)+MAX('MI Fittings'!A:A,'CS Press Fittings'!A:A),"")</f>
        <v/>
      </c>
      <c r="B7" s="244"/>
      <c r="C7" s="231" t="s">
        <v>2440</v>
      </c>
      <c r="D7" s="232" t="s">
        <v>6171</v>
      </c>
      <c r="E7" s="1017">
        <f>IFERROR(VLOOKUP(C7,'Consolidated Master Sheet'!B:D,3,0),"")</f>
        <v>5.97</v>
      </c>
      <c r="F7" s="152">
        <f t="shared" si="1"/>
        <v>0</v>
      </c>
      <c r="G7" s="1713">
        <f t="shared" si="2"/>
        <v>0</v>
      </c>
      <c r="H7" s="346">
        <f>IFERROR(VLOOKUP(C7,'Consolidated Master Sheet'!B:H,6,0),"")</f>
        <v>25</v>
      </c>
      <c r="I7" s="347">
        <f>IFERROR(VLOOKUP(C7,'Consolidated Master Sheet'!B:H,7,0),"")</f>
        <v>600</v>
      </c>
      <c r="J7" s="42"/>
      <c r="K7" s="1020">
        <f t="shared" si="3"/>
        <v>0</v>
      </c>
    </row>
    <row r="8" spans="1:15">
      <c r="A8" s="157" t="str">
        <f>IF(J8&gt;0,COUNT($J$4:J8)+MAX('MI Fittings'!A:A,'CS Press Fittings'!A:A),"")</f>
        <v/>
      </c>
      <c r="B8" s="244"/>
      <c r="C8" s="231" t="s">
        <v>2441</v>
      </c>
      <c r="D8" s="232" t="s">
        <v>6172</v>
      </c>
      <c r="E8" s="1017">
        <f>IFERROR(VLOOKUP(C8,'Consolidated Master Sheet'!B:D,3,0),"")</f>
        <v>6.95</v>
      </c>
      <c r="F8" s="152">
        <f t="shared" si="1"/>
        <v>0</v>
      </c>
      <c r="G8" s="1713">
        <f t="shared" si="2"/>
        <v>0</v>
      </c>
      <c r="H8" s="346">
        <f>IFERROR(VLOOKUP(C8,'Consolidated Master Sheet'!B:H,6,0),"")</f>
        <v>25</v>
      </c>
      <c r="I8" s="347">
        <f>IFERROR(VLOOKUP(C8,'Consolidated Master Sheet'!B:H,7,0),"")</f>
        <v>600</v>
      </c>
      <c r="J8" s="42"/>
      <c r="K8" s="1020">
        <f t="shared" si="3"/>
        <v>0</v>
      </c>
    </row>
    <row r="9" spans="1:15">
      <c r="A9" s="157" t="str">
        <f>IF(J9&gt;0,COUNT($J$4:J9)+MAX('MI Fittings'!A:A,'CS Press Fittings'!A:A),"")</f>
        <v/>
      </c>
      <c r="B9" s="244"/>
      <c r="C9" s="231" t="s">
        <v>2442</v>
      </c>
      <c r="D9" s="232" t="s">
        <v>6173</v>
      </c>
      <c r="E9" s="1017">
        <f>IFERROR(VLOOKUP(C9,'Consolidated Master Sheet'!B:D,3,0),"")</f>
        <v>6.95</v>
      </c>
      <c r="F9" s="152">
        <f t="shared" si="1"/>
        <v>0</v>
      </c>
      <c r="G9" s="1713">
        <f t="shared" si="2"/>
        <v>0</v>
      </c>
      <c r="H9" s="346">
        <f>IFERROR(VLOOKUP(C9,'Consolidated Master Sheet'!B:H,6,0),"")</f>
        <v>25</v>
      </c>
      <c r="I9" s="347">
        <f>IFERROR(VLOOKUP(C9,'Consolidated Master Sheet'!B:H,7,0),"")</f>
        <v>600</v>
      </c>
      <c r="J9" s="42"/>
      <c r="K9" s="1020">
        <f t="shared" si="3"/>
        <v>0</v>
      </c>
    </row>
    <row r="10" spans="1:15">
      <c r="A10" s="157" t="str">
        <f>IF(J10&gt;0,COUNT($J$4:J10)+MAX('MI Fittings'!A:A,'CS Press Fittings'!A:A),"")</f>
        <v/>
      </c>
      <c r="B10" s="244"/>
      <c r="C10" s="231" t="s">
        <v>2443</v>
      </c>
      <c r="D10" s="232" t="s">
        <v>6174</v>
      </c>
      <c r="E10" s="1017">
        <f>IFERROR(VLOOKUP(C10,'Consolidated Master Sheet'!B:D,3,0),"")</f>
        <v>8.3800000000000008</v>
      </c>
      <c r="F10" s="152">
        <f t="shared" si="1"/>
        <v>0</v>
      </c>
      <c r="G10" s="1713">
        <f t="shared" si="2"/>
        <v>0</v>
      </c>
      <c r="H10" s="346">
        <f>IFERROR(VLOOKUP(C10,'Consolidated Master Sheet'!B:H,6,0),"")</f>
        <v>25</v>
      </c>
      <c r="I10" s="347">
        <f>IFERROR(VLOOKUP(C10,'Consolidated Master Sheet'!B:H,7,0),"")</f>
        <v>600</v>
      </c>
      <c r="J10" s="42"/>
      <c r="K10" s="1020">
        <f t="shared" si="3"/>
        <v>0</v>
      </c>
      <c r="O10" s="13"/>
    </row>
    <row r="11" spans="1:15">
      <c r="A11" s="157" t="str">
        <f>IF(J11&gt;0,COUNT($J$4:J11)+MAX('MI Fittings'!A:A,'CS Press Fittings'!A:A),"")</f>
        <v/>
      </c>
      <c r="B11" s="244"/>
      <c r="C11" s="231" t="s">
        <v>2444</v>
      </c>
      <c r="D11" s="232" t="s">
        <v>6175</v>
      </c>
      <c r="E11" s="1017">
        <f>IFERROR(VLOOKUP(C11,'Consolidated Master Sheet'!B:D,3,0),"")</f>
        <v>8.3800000000000008</v>
      </c>
      <c r="F11" s="152">
        <f t="shared" si="1"/>
        <v>0</v>
      </c>
      <c r="G11" s="1713">
        <f t="shared" si="2"/>
        <v>0</v>
      </c>
      <c r="H11" s="346">
        <f>IFERROR(VLOOKUP(C11,'Consolidated Master Sheet'!B:H,6,0),"")</f>
        <v>25</v>
      </c>
      <c r="I11" s="347">
        <f>IFERROR(VLOOKUP(C11,'Consolidated Master Sheet'!B:H,7,0),"")</f>
        <v>600</v>
      </c>
      <c r="J11" s="42"/>
      <c r="K11" s="1020">
        <f t="shared" si="3"/>
        <v>0</v>
      </c>
    </row>
    <row r="12" spans="1:15">
      <c r="A12" s="157" t="str">
        <f>IF(J12&gt;0,COUNT($J$4:J12)+MAX('MI Fittings'!A:A,'CS Press Fittings'!A:A),"")</f>
        <v/>
      </c>
      <c r="B12" s="244"/>
      <c r="C12" s="231" t="s">
        <v>2445</v>
      </c>
      <c r="D12" s="232" t="s">
        <v>6176</v>
      </c>
      <c r="E12" s="1017">
        <f>IFERROR(VLOOKUP(C12,'Consolidated Master Sheet'!B:D,3,0),"")</f>
        <v>15.86</v>
      </c>
      <c r="F12" s="152">
        <f t="shared" si="1"/>
        <v>0</v>
      </c>
      <c r="G12" s="1713">
        <f t="shared" si="2"/>
        <v>0</v>
      </c>
      <c r="H12" s="346">
        <f>IFERROR(VLOOKUP(C12,'Consolidated Master Sheet'!B:H,6,0),"")</f>
        <v>25</v>
      </c>
      <c r="I12" s="347">
        <f>IFERROR(VLOOKUP(C12,'Consolidated Master Sheet'!B:H,7,0),"")</f>
        <v>400</v>
      </c>
      <c r="J12" s="42"/>
      <c r="K12" s="1020">
        <f t="shared" si="3"/>
        <v>0</v>
      </c>
    </row>
    <row r="13" spans="1:15">
      <c r="A13" s="157" t="str">
        <f>IF(J13&gt;0,COUNT($J$4:J13)+MAX('MI Fittings'!A:A,'CS Press Fittings'!A:A),"")</f>
        <v/>
      </c>
      <c r="B13" s="244"/>
      <c r="C13" s="231" t="s">
        <v>2446</v>
      </c>
      <c r="D13" s="232" t="s">
        <v>6177</v>
      </c>
      <c r="E13" s="1017">
        <f>IFERROR(VLOOKUP(C13,'Consolidated Master Sheet'!B:D,3,0),"")</f>
        <v>15.86</v>
      </c>
      <c r="F13" s="152">
        <f t="shared" si="1"/>
        <v>0</v>
      </c>
      <c r="G13" s="1713">
        <f t="shared" si="2"/>
        <v>0</v>
      </c>
      <c r="H13" s="346">
        <f>IFERROR(VLOOKUP(C13,'Consolidated Master Sheet'!B:H,6,0),"")</f>
        <v>25</v>
      </c>
      <c r="I13" s="347">
        <f>IFERROR(VLOOKUP(C13,'Consolidated Master Sheet'!B:H,7,0),"")</f>
        <v>400</v>
      </c>
      <c r="J13" s="42"/>
      <c r="K13" s="1020">
        <f t="shared" si="3"/>
        <v>0</v>
      </c>
    </row>
    <row r="14" spans="1:15">
      <c r="A14" s="157" t="str">
        <f>IF(J14&gt;0,COUNT($J$4:J14)+MAX('MI Fittings'!A:A,'CS Press Fittings'!A:A),"")</f>
        <v/>
      </c>
      <c r="B14" s="244"/>
      <c r="C14" s="231" t="s">
        <v>2447</v>
      </c>
      <c r="D14" s="232" t="s">
        <v>6178</v>
      </c>
      <c r="E14" s="1017">
        <f>IFERROR(VLOOKUP(C14,'Consolidated Master Sheet'!B:D,3,0),"")</f>
        <v>17.39</v>
      </c>
      <c r="F14" s="152">
        <f t="shared" si="1"/>
        <v>0</v>
      </c>
      <c r="G14" s="1713">
        <f t="shared" si="2"/>
        <v>0</v>
      </c>
      <c r="H14" s="346">
        <f>IFERROR(VLOOKUP(C14,'Consolidated Master Sheet'!B:H,6,0),"")</f>
        <v>25</v>
      </c>
      <c r="I14" s="347">
        <f>IFERROR(VLOOKUP(C14,'Consolidated Master Sheet'!B:H,7,0),"")</f>
        <v>400</v>
      </c>
      <c r="J14" s="42"/>
      <c r="K14" s="1020">
        <f t="shared" si="3"/>
        <v>0</v>
      </c>
    </row>
    <row r="15" spans="1:15">
      <c r="A15" s="157" t="str">
        <f>IF(J15&gt;0,COUNT($J$4:J15)+MAX('MI Fittings'!A:A,'CS Press Fittings'!A:A),"")</f>
        <v/>
      </c>
      <c r="B15" s="244"/>
      <c r="C15" s="231" t="s">
        <v>2448</v>
      </c>
      <c r="D15" s="232" t="s">
        <v>6179</v>
      </c>
      <c r="E15" s="1017">
        <f>IFERROR(VLOOKUP(C15,'Consolidated Master Sheet'!B:D,3,0),"")</f>
        <v>17.39</v>
      </c>
      <c r="F15" s="152">
        <f t="shared" si="1"/>
        <v>0</v>
      </c>
      <c r="G15" s="1713">
        <f t="shared" si="2"/>
        <v>0</v>
      </c>
      <c r="H15" s="346">
        <f>IFERROR(VLOOKUP(C15,'Consolidated Master Sheet'!B:H,6,0),"")</f>
        <v>25</v>
      </c>
      <c r="I15" s="347">
        <f>IFERROR(VLOOKUP(C15,'Consolidated Master Sheet'!B:H,7,0),"")</f>
        <v>400</v>
      </c>
      <c r="J15" s="42"/>
      <c r="K15" s="1020">
        <f t="shared" si="3"/>
        <v>0</v>
      </c>
    </row>
    <row r="16" spans="1:15">
      <c r="A16" s="157" t="str">
        <f>IF(J16&gt;0,COUNT($J$4:J16)+MAX('MI Fittings'!A:A,'CS Press Fittings'!A:A),"")</f>
        <v/>
      </c>
      <c r="B16" s="244"/>
      <c r="C16" s="231" t="s">
        <v>2449</v>
      </c>
      <c r="D16" s="232" t="s">
        <v>6180</v>
      </c>
      <c r="E16" s="1017">
        <f>IFERROR(VLOOKUP(C16,'Consolidated Master Sheet'!B:D,3,0),"")</f>
        <v>23.92</v>
      </c>
      <c r="F16" s="152">
        <f t="shared" si="1"/>
        <v>0</v>
      </c>
      <c r="G16" s="1713">
        <f t="shared" si="2"/>
        <v>0</v>
      </c>
      <c r="H16" s="346">
        <f>IFERROR(VLOOKUP(C16,'Consolidated Master Sheet'!B:H,6,0),"")</f>
        <v>25</v>
      </c>
      <c r="I16" s="347">
        <f>IFERROR(VLOOKUP(C16,'Consolidated Master Sheet'!B:H,7,0),"")</f>
        <v>200</v>
      </c>
      <c r="J16" s="42"/>
      <c r="K16" s="1020">
        <f t="shared" si="3"/>
        <v>0</v>
      </c>
    </row>
    <row r="17" spans="1:11">
      <c r="A17" s="157" t="str">
        <f>IF(J17&gt;0,COUNT($J$4:J17)+MAX('MI Fittings'!A:A,'CS Press Fittings'!A:A),"")</f>
        <v/>
      </c>
      <c r="B17" s="244"/>
      <c r="C17" s="231" t="s">
        <v>2450</v>
      </c>
      <c r="D17" s="232" t="s">
        <v>6181</v>
      </c>
      <c r="E17" s="1017">
        <f>IFERROR(VLOOKUP(C17,'Consolidated Master Sheet'!B:D,3,0),"")</f>
        <v>23.92</v>
      </c>
      <c r="F17" s="152">
        <f t="shared" si="1"/>
        <v>0</v>
      </c>
      <c r="G17" s="1713">
        <f t="shared" si="2"/>
        <v>0</v>
      </c>
      <c r="H17" s="346">
        <f>IFERROR(VLOOKUP(C17,'Consolidated Master Sheet'!B:H,6,0),"")</f>
        <v>25</v>
      </c>
      <c r="I17" s="347">
        <f>IFERROR(VLOOKUP(C17,'Consolidated Master Sheet'!B:H,7,0),"")</f>
        <v>200</v>
      </c>
      <c r="J17" s="42"/>
      <c r="K17" s="1020">
        <f t="shared" si="3"/>
        <v>0</v>
      </c>
    </row>
    <row r="18" spans="1:11">
      <c r="A18" s="157" t="str">
        <f>IF(J18&gt;0,COUNT($J$4:J18)+MAX('MI Fittings'!A:A,'CS Press Fittings'!A:A),"")</f>
        <v/>
      </c>
      <c r="B18" s="244"/>
      <c r="C18" s="231" t="s">
        <v>2451</v>
      </c>
      <c r="D18" s="232" t="s">
        <v>6182</v>
      </c>
      <c r="E18" s="1017">
        <f>IFERROR(VLOOKUP(C18,'Consolidated Master Sheet'!B:D,3,0),"")</f>
        <v>27.33</v>
      </c>
      <c r="F18" s="152">
        <f t="shared" si="1"/>
        <v>0</v>
      </c>
      <c r="G18" s="1713">
        <f t="shared" si="2"/>
        <v>0</v>
      </c>
      <c r="H18" s="346">
        <f>IFERROR(VLOOKUP(C18,'Consolidated Master Sheet'!B:H,6,0),"")</f>
        <v>25</v>
      </c>
      <c r="I18" s="347">
        <f>IFERROR(VLOOKUP(C18,'Consolidated Master Sheet'!B:H,7,0),"")</f>
        <v>200</v>
      </c>
      <c r="J18" s="42"/>
      <c r="K18" s="1020">
        <f t="shared" si="3"/>
        <v>0</v>
      </c>
    </row>
    <row r="19" spans="1:11">
      <c r="A19" s="157" t="str">
        <f>IF(J19&gt;0,COUNT($J$4:J19)+MAX('MI Fittings'!A:A,'CS Press Fittings'!A:A),"")</f>
        <v/>
      </c>
      <c r="B19" s="244"/>
      <c r="C19" s="231" t="s">
        <v>2452</v>
      </c>
      <c r="D19" s="232" t="s">
        <v>6183</v>
      </c>
      <c r="E19" s="1017">
        <f>IFERROR(VLOOKUP(C19,'Consolidated Master Sheet'!B:D,3,0),"")</f>
        <v>27.33</v>
      </c>
      <c r="F19" s="152">
        <f t="shared" si="1"/>
        <v>0</v>
      </c>
      <c r="G19" s="1713">
        <f t="shared" si="2"/>
        <v>0</v>
      </c>
      <c r="H19" s="346">
        <f>IFERROR(VLOOKUP(C19,'Consolidated Master Sheet'!B:H,6,0),"")</f>
        <v>25</v>
      </c>
      <c r="I19" s="347">
        <f>IFERROR(VLOOKUP(C19,'Consolidated Master Sheet'!B:H,7,0),"")</f>
        <v>150</v>
      </c>
      <c r="J19" s="42"/>
      <c r="K19" s="1020">
        <f t="shared" si="3"/>
        <v>0</v>
      </c>
    </row>
    <row r="20" spans="1:11">
      <c r="A20" s="157" t="str">
        <f>IF(J20&gt;0,COUNT($J$4:J20)+MAX('MI Fittings'!A:A,'CS Press Fittings'!A:A),"")</f>
        <v/>
      </c>
      <c r="B20" s="244"/>
      <c r="C20" s="235" t="s">
        <v>2453</v>
      </c>
      <c r="D20" s="194" t="s">
        <v>6184</v>
      </c>
      <c r="E20" s="1018">
        <f>IFERROR(VLOOKUP(C20,'Consolidated Master Sheet'!B:D,3,0),"")</f>
        <v>27.95</v>
      </c>
      <c r="F20" s="153">
        <f t="shared" si="1"/>
        <v>0</v>
      </c>
      <c r="G20" s="1713">
        <f t="shared" si="2"/>
        <v>0</v>
      </c>
      <c r="H20" s="348">
        <f>IFERROR(VLOOKUP(C20,'Consolidated Master Sheet'!B:H,6,0),"")</f>
        <v>25</v>
      </c>
      <c r="I20" s="349">
        <f>IFERROR(VLOOKUP(C20,'Consolidated Master Sheet'!B:H,7,0),"")</f>
        <v>150</v>
      </c>
      <c r="J20" s="43"/>
      <c r="K20" s="1020">
        <f t="shared" si="3"/>
        <v>0</v>
      </c>
    </row>
    <row r="21" spans="1:11">
      <c r="A21" s="157" t="str">
        <f>IF(J21&gt;0,COUNT($J$4:J21)+MAX('MI Fittings'!A:A,'CS Press Fittings'!A:A),"")</f>
        <v/>
      </c>
      <c r="B21" s="244"/>
      <c r="C21" s="231" t="s">
        <v>2454</v>
      </c>
      <c r="D21" s="232" t="s">
        <v>6185</v>
      </c>
      <c r="E21" s="1017">
        <f>IFERROR(VLOOKUP(C21,'Consolidated Master Sheet'!B:D,3,0),"")</f>
        <v>27.95</v>
      </c>
      <c r="F21" s="152">
        <f t="shared" si="1"/>
        <v>0</v>
      </c>
      <c r="G21" s="1713">
        <f t="shared" si="2"/>
        <v>0</v>
      </c>
      <c r="H21" s="346">
        <f>IFERROR(VLOOKUP(C21,'Consolidated Master Sheet'!B:H,6,0),"")</f>
        <v>25</v>
      </c>
      <c r="I21" s="347">
        <f>IFERROR(VLOOKUP(C21,'Consolidated Master Sheet'!B:H,7,0),"")</f>
        <v>150</v>
      </c>
      <c r="J21" s="42"/>
      <c r="K21" s="1020">
        <f t="shared" si="3"/>
        <v>0</v>
      </c>
    </row>
    <row r="22" spans="1:11">
      <c r="A22" s="157" t="str">
        <f>IF(J22&gt;0,COUNT($J$4:J22)+MAX('MI Fittings'!A:A,'CS Press Fittings'!A:A),"")</f>
        <v/>
      </c>
      <c r="B22" s="244"/>
      <c r="C22" s="350"/>
      <c r="D22" s="351"/>
      <c r="E22" s="1038" t="str">
        <f>IFERROR(VLOOKUP(C22,'Consolidated Master Sheet'!B:D,3,0),"")</f>
        <v/>
      </c>
      <c r="F22" s="1463">
        <f t="shared" si="1"/>
        <v>0</v>
      </c>
      <c r="G22" s="1743">
        <f t="shared" si="2"/>
        <v>0</v>
      </c>
      <c r="H22" s="352" t="str">
        <f>IFERROR(VLOOKUP(C22,'Consolidated Master Sheet'!B:H,6,0),"")</f>
        <v/>
      </c>
      <c r="I22" s="353" t="str">
        <f>IFERROR(VLOOKUP(C22,'Consolidated Master Sheet'!B:H,7,0),"")</f>
        <v/>
      </c>
      <c r="J22" s="44"/>
      <c r="K22" s="1128"/>
    </row>
    <row r="23" spans="1:11">
      <c r="A23" s="157" t="str">
        <f>IF(J23&gt;0,COUNT($J$4:J23)+MAX('MI Fittings'!A:A,'CS Press Fittings'!A:A),"")</f>
        <v/>
      </c>
      <c r="B23" s="244"/>
      <c r="C23" s="231" t="s">
        <v>2455</v>
      </c>
      <c r="D23" s="232" t="s">
        <v>6186</v>
      </c>
      <c r="E23" s="1017">
        <f>IFERROR(VLOOKUP(C23,'Consolidated Master Sheet'!B:D,3,0),"")</f>
        <v>5.85</v>
      </c>
      <c r="F23" s="152">
        <f t="shared" si="1"/>
        <v>0</v>
      </c>
      <c r="G23" s="1744">
        <f t="shared" si="2"/>
        <v>0</v>
      </c>
      <c r="H23" s="346">
        <f>IFERROR(VLOOKUP(C23,'Consolidated Master Sheet'!B:H,6,0),"")</f>
        <v>25</v>
      </c>
      <c r="I23" s="347">
        <f>IFERROR(VLOOKUP(C23,'Consolidated Master Sheet'!B:H,7,0),"")</f>
        <v>600</v>
      </c>
      <c r="J23" s="42"/>
      <c r="K23" s="1017">
        <f t="shared" ref="K23:K39" si="4">IFERROR(J23*G23,0)</f>
        <v>0</v>
      </c>
    </row>
    <row r="24" spans="1:11">
      <c r="A24" s="157" t="str">
        <f>IF(J24&gt;0,COUNT($J$4:J24)+MAX('MI Fittings'!A:A,'CS Press Fittings'!A:A),"")</f>
        <v/>
      </c>
      <c r="B24" s="244"/>
      <c r="C24" s="228" t="s">
        <v>2456</v>
      </c>
      <c r="D24" s="187" t="s">
        <v>6187</v>
      </c>
      <c r="E24" s="1020">
        <f>IFERROR(VLOOKUP(C24,'Consolidated Master Sheet'!B:D,3,0),"")</f>
        <v>6.22</v>
      </c>
      <c r="F24" s="151">
        <f t="shared" si="1"/>
        <v>0</v>
      </c>
      <c r="G24" s="1713">
        <f t="shared" si="2"/>
        <v>0</v>
      </c>
      <c r="H24" s="344">
        <f>IFERROR(VLOOKUP(C24,'Consolidated Master Sheet'!B:H,6,0),"")</f>
        <v>25</v>
      </c>
      <c r="I24" s="345">
        <f>IFERROR(VLOOKUP(C24,'Consolidated Master Sheet'!B:H,7,0),"")</f>
        <v>600</v>
      </c>
      <c r="J24" s="42"/>
      <c r="K24" s="1020">
        <f t="shared" si="4"/>
        <v>0</v>
      </c>
    </row>
    <row r="25" spans="1:11">
      <c r="A25" s="157" t="str">
        <f>IF(J25&gt;0,COUNT($J$4:J25)+MAX('MI Fittings'!A:A,'CS Press Fittings'!A:A),"")</f>
        <v/>
      </c>
      <c r="B25" s="244"/>
      <c r="C25" s="231" t="s">
        <v>2457</v>
      </c>
      <c r="D25" s="232" t="s">
        <v>6188</v>
      </c>
      <c r="E25" s="1017">
        <f>IFERROR(VLOOKUP(C25,'Consolidated Master Sheet'!B:D,3,0),"")</f>
        <v>6.22</v>
      </c>
      <c r="F25" s="152">
        <f t="shared" si="1"/>
        <v>0</v>
      </c>
      <c r="G25" s="1713">
        <f t="shared" si="2"/>
        <v>0</v>
      </c>
      <c r="H25" s="346">
        <f>IFERROR(VLOOKUP(C25,'Consolidated Master Sheet'!B:H,6,0),"")</f>
        <v>25</v>
      </c>
      <c r="I25" s="347">
        <f>IFERROR(VLOOKUP(C25,'Consolidated Master Sheet'!B:H,7,0),"")</f>
        <v>600</v>
      </c>
      <c r="J25" s="42"/>
      <c r="K25" s="1020">
        <f t="shared" si="4"/>
        <v>0</v>
      </c>
    </row>
    <row r="26" spans="1:11">
      <c r="A26" s="157" t="str">
        <f>IF(J26&gt;0,COUNT($J$4:J26)+MAX('MI Fittings'!A:A,'CS Press Fittings'!A:A),"")</f>
        <v/>
      </c>
      <c r="B26" s="244"/>
      <c r="C26" s="231" t="s">
        <v>2458</v>
      </c>
      <c r="D26" s="232" t="s">
        <v>6189</v>
      </c>
      <c r="E26" s="1017">
        <f>IFERROR(VLOOKUP(C26,'Consolidated Master Sheet'!B:D,3,0),"")</f>
        <v>7.99</v>
      </c>
      <c r="F26" s="152">
        <f t="shared" si="1"/>
        <v>0</v>
      </c>
      <c r="G26" s="1713">
        <f t="shared" si="2"/>
        <v>0</v>
      </c>
      <c r="H26" s="346">
        <f>IFERROR(VLOOKUP(C26,'Consolidated Master Sheet'!B:H,6,0),"")</f>
        <v>25</v>
      </c>
      <c r="I26" s="347">
        <f>IFERROR(VLOOKUP(C26,'Consolidated Master Sheet'!B:H,7,0),"")</f>
        <v>600</v>
      </c>
      <c r="J26" s="42"/>
      <c r="K26" s="1020">
        <f t="shared" si="4"/>
        <v>0</v>
      </c>
    </row>
    <row r="27" spans="1:11">
      <c r="A27" s="157" t="str">
        <f>IF(J27&gt;0,COUNT($J$4:J27)+MAX('MI Fittings'!A:A,'CS Press Fittings'!A:A),"")</f>
        <v/>
      </c>
      <c r="B27" s="244"/>
      <c r="C27" s="231" t="s">
        <v>2459</v>
      </c>
      <c r="D27" s="232" t="s">
        <v>6190</v>
      </c>
      <c r="E27" s="1017">
        <f>IFERROR(VLOOKUP(C27,'Consolidated Master Sheet'!B:D,3,0),"")</f>
        <v>7.99</v>
      </c>
      <c r="F27" s="152">
        <f t="shared" si="1"/>
        <v>0</v>
      </c>
      <c r="G27" s="1713">
        <f t="shared" si="2"/>
        <v>0</v>
      </c>
      <c r="H27" s="346">
        <f>IFERROR(VLOOKUP(C27,'Consolidated Master Sheet'!B:H,6,0),"")</f>
        <v>25</v>
      </c>
      <c r="I27" s="347">
        <f>IFERROR(VLOOKUP(C27,'Consolidated Master Sheet'!B:H,7,0),"")</f>
        <v>600</v>
      </c>
      <c r="J27" s="42"/>
      <c r="K27" s="1020">
        <f t="shared" si="4"/>
        <v>0</v>
      </c>
    </row>
    <row r="28" spans="1:11">
      <c r="A28" s="157" t="str">
        <f>IF(J28&gt;0,COUNT($J$4:J28)+MAX('MI Fittings'!A:A,'CS Press Fittings'!A:A),"")</f>
        <v/>
      </c>
      <c r="B28" s="244"/>
      <c r="C28" s="231" t="s">
        <v>2460</v>
      </c>
      <c r="D28" s="232" t="s">
        <v>6191</v>
      </c>
      <c r="E28" s="1017">
        <f>IFERROR(VLOOKUP(C28,'Consolidated Master Sheet'!B:D,3,0),"")</f>
        <v>9.25</v>
      </c>
      <c r="F28" s="152">
        <f t="shared" si="1"/>
        <v>0</v>
      </c>
      <c r="G28" s="1713">
        <f t="shared" si="2"/>
        <v>0</v>
      </c>
      <c r="H28" s="346">
        <f>IFERROR(VLOOKUP(C28,'Consolidated Master Sheet'!B:H,6,0),"")</f>
        <v>25</v>
      </c>
      <c r="I28" s="347">
        <f>IFERROR(VLOOKUP(C28,'Consolidated Master Sheet'!B:H,7,0),"")</f>
        <v>400</v>
      </c>
      <c r="J28" s="42"/>
      <c r="K28" s="1020">
        <f t="shared" si="4"/>
        <v>0</v>
      </c>
    </row>
    <row r="29" spans="1:11">
      <c r="A29" s="157" t="str">
        <f>IF(J29&gt;0,COUNT($J$4:J29)+MAX('MI Fittings'!A:A,'CS Press Fittings'!A:A),"")</f>
        <v/>
      </c>
      <c r="B29" s="244"/>
      <c r="C29" s="231" t="s">
        <v>2461</v>
      </c>
      <c r="D29" s="232" t="s">
        <v>6192</v>
      </c>
      <c r="E29" s="1017">
        <f>IFERROR(VLOOKUP(C29,'Consolidated Master Sheet'!B:D,3,0),"")</f>
        <v>9.25</v>
      </c>
      <c r="F29" s="152">
        <f t="shared" si="1"/>
        <v>0</v>
      </c>
      <c r="G29" s="1713">
        <f t="shared" si="2"/>
        <v>0</v>
      </c>
      <c r="H29" s="346">
        <f>IFERROR(VLOOKUP(C29,'Consolidated Master Sheet'!B:H,6,0),"")</f>
        <v>25</v>
      </c>
      <c r="I29" s="347">
        <f>IFERROR(VLOOKUP(C29,'Consolidated Master Sheet'!B:H,7,0),"")</f>
        <v>400</v>
      </c>
      <c r="J29" s="42"/>
      <c r="K29" s="1020">
        <f t="shared" si="4"/>
        <v>0</v>
      </c>
    </row>
    <row r="30" spans="1:11">
      <c r="A30" s="157" t="str">
        <f>IF(J30&gt;0,COUNT($J$4:J30)+MAX('MI Fittings'!A:A,'CS Press Fittings'!A:A),"")</f>
        <v/>
      </c>
      <c r="B30" s="244"/>
      <c r="C30" s="231" t="s">
        <v>2462</v>
      </c>
      <c r="D30" s="232" t="s">
        <v>6193</v>
      </c>
      <c r="E30" s="1017">
        <f>IFERROR(VLOOKUP(C30,'Consolidated Master Sheet'!B:D,3,0),"")</f>
        <v>14.02</v>
      </c>
      <c r="F30" s="152">
        <f t="shared" si="1"/>
        <v>0</v>
      </c>
      <c r="G30" s="1713">
        <f t="shared" si="2"/>
        <v>0</v>
      </c>
      <c r="H30" s="346">
        <f>IFERROR(VLOOKUP(C30,'Consolidated Master Sheet'!B:H,6,0),"")</f>
        <v>25</v>
      </c>
      <c r="I30" s="347">
        <f>IFERROR(VLOOKUP(C30,'Consolidated Master Sheet'!B:H,7,0),"")</f>
        <v>400</v>
      </c>
      <c r="J30" s="42"/>
      <c r="K30" s="1020">
        <f t="shared" si="4"/>
        <v>0</v>
      </c>
    </row>
    <row r="31" spans="1:11">
      <c r="A31" s="157" t="str">
        <f>IF(J31&gt;0,COUNT($J$4:J31)+MAX('MI Fittings'!A:A,'CS Press Fittings'!A:A),"")</f>
        <v/>
      </c>
      <c r="B31" s="244"/>
      <c r="C31" s="231" t="s">
        <v>2463</v>
      </c>
      <c r="D31" s="232" t="s">
        <v>6194</v>
      </c>
      <c r="E31" s="1017">
        <f>IFERROR(VLOOKUP(C31,'Consolidated Master Sheet'!B:D,3,0),"")</f>
        <v>14.02</v>
      </c>
      <c r="F31" s="152">
        <f t="shared" si="1"/>
        <v>0</v>
      </c>
      <c r="G31" s="1713">
        <f t="shared" si="2"/>
        <v>0</v>
      </c>
      <c r="H31" s="346">
        <f>IFERROR(VLOOKUP(C31,'Consolidated Master Sheet'!B:H,6,0),"")</f>
        <v>25</v>
      </c>
      <c r="I31" s="347">
        <f>IFERROR(VLOOKUP(C31,'Consolidated Master Sheet'!B:H,7,0),"")</f>
        <v>300</v>
      </c>
      <c r="J31" s="42"/>
      <c r="K31" s="1020">
        <f t="shared" si="4"/>
        <v>0</v>
      </c>
    </row>
    <row r="32" spans="1:11">
      <c r="A32" s="157" t="str">
        <f>IF(J32&gt;0,COUNT($J$4:J32)+MAX('MI Fittings'!A:A,'CS Press Fittings'!A:A),"")</f>
        <v/>
      </c>
      <c r="B32" s="244"/>
      <c r="C32" s="231" t="s">
        <v>2464</v>
      </c>
      <c r="D32" s="232" t="s">
        <v>6195</v>
      </c>
      <c r="E32" s="1017">
        <f>IFERROR(VLOOKUP(C32,'Consolidated Master Sheet'!B:D,3,0),"")</f>
        <v>16.489999999999998</v>
      </c>
      <c r="F32" s="152">
        <f t="shared" si="1"/>
        <v>0</v>
      </c>
      <c r="G32" s="1713">
        <f t="shared" si="2"/>
        <v>0</v>
      </c>
      <c r="H32" s="346">
        <f>IFERROR(VLOOKUP(C32,'Consolidated Master Sheet'!B:H,6,0),"")</f>
        <v>25</v>
      </c>
      <c r="I32" s="347">
        <f>IFERROR(VLOOKUP(C32,'Consolidated Master Sheet'!B:H,7,0),"")</f>
        <v>300</v>
      </c>
      <c r="J32" s="42"/>
      <c r="K32" s="1020">
        <f t="shared" si="4"/>
        <v>0</v>
      </c>
    </row>
    <row r="33" spans="1:11">
      <c r="A33" s="157" t="str">
        <f>IF(J33&gt;0,COUNT($J$4:J33)+MAX('MI Fittings'!A:A,'CS Press Fittings'!A:A),"")</f>
        <v/>
      </c>
      <c r="B33" s="244"/>
      <c r="C33" s="231" t="s">
        <v>2465</v>
      </c>
      <c r="D33" s="232" t="s">
        <v>6196</v>
      </c>
      <c r="E33" s="1017">
        <f>IFERROR(VLOOKUP(C33,'Consolidated Master Sheet'!B:D,3,0),"")</f>
        <v>16.489999999999998</v>
      </c>
      <c r="F33" s="152">
        <f t="shared" si="1"/>
        <v>0</v>
      </c>
      <c r="G33" s="1713">
        <f t="shared" si="2"/>
        <v>0</v>
      </c>
      <c r="H33" s="346">
        <f>IFERROR(VLOOKUP(C33,'Consolidated Master Sheet'!B:H,6,0),"")</f>
        <v>25</v>
      </c>
      <c r="I33" s="347">
        <f>IFERROR(VLOOKUP(C33,'Consolidated Master Sheet'!B:H,7,0),"")</f>
        <v>300</v>
      </c>
      <c r="J33" s="42"/>
      <c r="K33" s="1020">
        <f t="shared" si="4"/>
        <v>0</v>
      </c>
    </row>
    <row r="34" spans="1:11">
      <c r="A34" s="157" t="str">
        <f>IF(J34&gt;0,COUNT($J$4:J34)+MAX('MI Fittings'!A:A,'CS Press Fittings'!A:A),"")</f>
        <v/>
      </c>
      <c r="B34" s="244"/>
      <c r="C34" s="231" t="s">
        <v>2466</v>
      </c>
      <c r="D34" s="232" t="s">
        <v>6197</v>
      </c>
      <c r="E34" s="1017">
        <f>IFERROR(VLOOKUP(C34,'Consolidated Master Sheet'!B:D,3,0),"")</f>
        <v>25.3</v>
      </c>
      <c r="F34" s="152">
        <f t="shared" si="1"/>
        <v>0</v>
      </c>
      <c r="G34" s="1713">
        <f t="shared" si="2"/>
        <v>0</v>
      </c>
      <c r="H34" s="346">
        <f>IFERROR(VLOOKUP(C34,'Consolidated Master Sheet'!B:H,6,0),"")</f>
        <v>25</v>
      </c>
      <c r="I34" s="347">
        <f>IFERROR(VLOOKUP(C34,'Consolidated Master Sheet'!B:H,7,0),"")</f>
        <v>200</v>
      </c>
      <c r="J34" s="42"/>
      <c r="K34" s="1020">
        <f t="shared" si="4"/>
        <v>0</v>
      </c>
    </row>
    <row r="35" spans="1:11">
      <c r="A35" s="157" t="str">
        <f>IF(J35&gt;0,COUNT($J$4:J35)+MAX('MI Fittings'!A:A,'CS Press Fittings'!A:A),"")</f>
        <v/>
      </c>
      <c r="B35" s="244"/>
      <c r="C35" s="231" t="s">
        <v>2467</v>
      </c>
      <c r="D35" s="232" t="s">
        <v>6198</v>
      </c>
      <c r="E35" s="1017">
        <f>IFERROR(VLOOKUP(C35,'Consolidated Master Sheet'!B:D,3,0),"")</f>
        <v>25.3</v>
      </c>
      <c r="F35" s="152">
        <f t="shared" si="1"/>
        <v>0</v>
      </c>
      <c r="G35" s="1713">
        <f t="shared" si="2"/>
        <v>0</v>
      </c>
      <c r="H35" s="346">
        <f>IFERROR(VLOOKUP(C35,'Consolidated Master Sheet'!B:H,6,0),"")</f>
        <v>25</v>
      </c>
      <c r="I35" s="347">
        <f>IFERROR(VLOOKUP(C35,'Consolidated Master Sheet'!B:H,7,0),"")</f>
        <v>200</v>
      </c>
      <c r="J35" s="42"/>
      <c r="K35" s="1020">
        <f t="shared" si="4"/>
        <v>0</v>
      </c>
    </row>
    <row r="36" spans="1:11">
      <c r="A36" s="157" t="str">
        <f>IF(J36&gt;0,COUNT($J$4:J36)+MAX('MI Fittings'!A:A,'CS Press Fittings'!A:A),"")</f>
        <v/>
      </c>
      <c r="B36" s="244"/>
      <c r="C36" s="231" t="s">
        <v>2468</v>
      </c>
      <c r="D36" s="232" t="s">
        <v>6199</v>
      </c>
      <c r="E36" s="1017">
        <f>IFERROR(VLOOKUP(C36,'Consolidated Master Sheet'!B:D,3,0),"")</f>
        <v>29.78</v>
      </c>
      <c r="F36" s="152">
        <f t="shared" si="1"/>
        <v>0</v>
      </c>
      <c r="G36" s="1713">
        <f t="shared" si="2"/>
        <v>0</v>
      </c>
      <c r="H36" s="346">
        <f>IFERROR(VLOOKUP(C36,'Consolidated Master Sheet'!B:H,6,0),"")</f>
        <v>25</v>
      </c>
      <c r="I36" s="347">
        <f>IFERROR(VLOOKUP(C36,'Consolidated Master Sheet'!B:H,7,0),"")</f>
        <v>200</v>
      </c>
      <c r="J36" s="42"/>
      <c r="K36" s="1020">
        <f t="shared" si="4"/>
        <v>0</v>
      </c>
    </row>
    <row r="37" spans="1:11">
      <c r="A37" s="157" t="str">
        <f>IF(J37&gt;0,COUNT($J$4:J37)+MAX('MI Fittings'!A:A,'CS Press Fittings'!A:A),"")</f>
        <v/>
      </c>
      <c r="B37" s="244"/>
      <c r="C37" s="231" t="s">
        <v>2469</v>
      </c>
      <c r="D37" s="232" t="s">
        <v>6200</v>
      </c>
      <c r="E37" s="1017">
        <f>IFERROR(VLOOKUP(C37,'Consolidated Master Sheet'!B:D,3,0),"")</f>
        <v>29.78</v>
      </c>
      <c r="F37" s="152">
        <f t="shared" si="1"/>
        <v>0</v>
      </c>
      <c r="G37" s="1713">
        <f t="shared" si="2"/>
        <v>0</v>
      </c>
      <c r="H37" s="346">
        <f>IFERROR(VLOOKUP(C37,'Consolidated Master Sheet'!B:H,6,0),"")</f>
        <v>25</v>
      </c>
      <c r="I37" s="347">
        <f>IFERROR(VLOOKUP(C37,'Consolidated Master Sheet'!B:H,7,0),"")</f>
        <v>150</v>
      </c>
      <c r="J37" s="42"/>
      <c r="K37" s="1020">
        <f t="shared" si="4"/>
        <v>0</v>
      </c>
    </row>
    <row r="38" spans="1:11">
      <c r="A38" s="157" t="str">
        <f>IF(J38&gt;0,COUNT($J$4:J38)+MAX('MI Fittings'!A:A,'CS Press Fittings'!A:A),"")</f>
        <v/>
      </c>
      <c r="B38" s="244"/>
      <c r="C38" s="235" t="s">
        <v>2470</v>
      </c>
      <c r="D38" s="194" t="s">
        <v>6201</v>
      </c>
      <c r="E38" s="1018">
        <f>IFERROR(VLOOKUP(C38,'Consolidated Master Sheet'!B:D,3,0),"")</f>
        <v>32.83</v>
      </c>
      <c r="F38" s="153">
        <f t="shared" si="1"/>
        <v>0</v>
      </c>
      <c r="G38" s="1713">
        <f t="shared" si="2"/>
        <v>0</v>
      </c>
      <c r="H38" s="348">
        <f>IFERROR(VLOOKUP(C38,'Consolidated Master Sheet'!B:H,6,0),"")</f>
        <v>25</v>
      </c>
      <c r="I38" s="349">
        <f>IFERROR(VLOOKUP(C38,'Consolidated Master Sheet'!B:H,7,0),"")</f>
        <v>150</v>
      </c>
      <c r="J38" s="43"/>
      <c r="K38" s="1020">
        <f t="shared" si="4"/>
        <v>0</v>
      </c>
    </row>
    <row r="39" spans="1:11">
      <c r="A39" s="157" t="str">
        <f>IF(J39&gt;0,COUNT($J$4:J39)+MAX('MI Fittings'!A:A,'CS Press Fittings'!A:A),"")</f>
        <v/>
      </c>
      <c r="B39" s="244"/>
      <c r="C39" s="231" t="s">
        <v>2471</v>
      </c>
      <c r="D39" s="232" t="s">
        <v>6202</v>
      </c>
      <c r="E39" s="1017">
        <f>IFERROR(VLOOKUP(C39,'Consolidated Master Sheet'!B:D,3,0),"")</f>
        <v>32.83</v>
      </c>
      <c r="F39" s="152">
        <f t="shared" si="1"/>
        <v>0</v>
      </c>
      <c r="G39" s="1713">
        <f t="shared" si="2"/>
        <v>0</v>
      </c>
      <c r="H39" s="346">
        <f>IFERROR(VLOOKUP(C39,'Consolidated Master Sheet'!B:H,6,0),"")</f>
        <v>25</v>
      </c>
      <c r="I39" s="347">
        <f>IFERROR(VLOOKUP(C39,'Consolidated Master Sheet'!B:H,7,0),"")</f>
        <v>150</v>
      </c>
      <c r="J39" s="42"/>
      <c r="K39" s="1020">
        <f t="shared" si="4"/>
        <v>0</v>
      </c>
    </row>
    <row r="40" spans="1:11">
      <c r="A40" s="157" t="str">
        <f>IF(J40&gt;0,COUNT($J$4:J40)+MAX('MI Fittings'!A:A,'CS Press Fittings'!A:A),"")</f>
        <v/>
      </c>
      <c r="B40" s="244"/>
      <c r="C40" s="350"/>
      <c r="D40" s="351"/>
      <c r="E40" s="1038" t="str">
        <f>IFERROR(VLOOKUP(C40,'Consolidated Master Sheet'!B:D,3,0),"")</f>
        <v/>
      </c>
      <c r="F40" s="1463">
        <f t="shared" si="1"/>
        <v>0</v>
      </c>
      <c r="G40" s="1743">
        <f t="shared" si="2"/>
        <v>0</v>
      </c>
      <c r="H40" s="352" t="str">
        <f>IFERROR(VLOOKUP(C40,'Consolidated Master Sheet'!B:H,6,0),"")</f>
        <v/>
      </c>
      <c r="I40" s="353" t="str">
        <f>IFERROR(VLOOKUP(C40,'Consolidated Master Sheet'!B:H,7,0),"")</f>
        <v/>
      </c>
      <c r="J40" s="44"/>
      <c r="K40" s="1128"/>
    </row>
    <row r="41" spans="1:11">
      <c r="A41" s="157" t="str">
        <f>IF(J41&gt;0,COUNT($J$4:J41)+MAX('MI Fittings'!A:A,'CS Press Fittings'!A:A),"")</f>
        <v/>
      </c>
      <c r="B41" s="244"/>
      <c r="C41" s="231" t="s">
        <v>2472</v>
      </c>
      <c r="D41" s="232" t="s">
        <v>6203</v>
      </c>
      <c r="E41" s="1017">
        <f>IFERROR(VLOOKUP(C41,'Consolidated Master Sheet'!B:D,3,0),"")</f>
        <v>5.97</v>
      </c>
      <c r="F41" s="152">
        <f t="shared" si="1"/>
        <v>0</v>
      </c>
      <c r="G41" s="1744">
        <f t="shared" si="2"/>
        <v>0</v>
      </c>
      <c r="H41" s="346">
        <f>IFERROR(VLOOKUP(C41,'Consolidated Master Sheet'!B:H,6,0),"")</f>
        <v>25</v>
      </c>
      <c r="I41" s="347">
        <f>IFERROR(VLOOKUP(C41,'Consolidated Master Sheet'!B:H,7,0),"")</f>
        <v>600</v>
      </c>
      <c r="J41" s="42"/>
      <c r="K41" s="1017">
        <f t="shared" ref="K41:K57" si="5">IFERROR(J41*G41,0)</f>
        <v>0</v>
      </c>
    </row>
    <row r="42" spans="1:11">
      <c r="A42" s="157" t="str">
        <f>IF(J42&gt;0,COUNT($J$4:J42)+MAX('MI Fittings'!A:A,'CS Press Fittings'!A:A),"")</f>
        <v/>
      </c>
      <c r="B42" s="244"/>
      <c r="C42" s="228" t="s">
        <v>2473</v>
      </c>
      <c r="D42" s="187" t="s">
        <v>6204</v>
      </c>
      <c r="E42" s="1020">
        <f>IFERROR(VLOOKUP(C42,'Consolidated Master Sheet'!B:D,3,0),"")</f>
        <v>6.79</v>
      </c>
      <c r="F42" s="151">
        <f t="shared" si="1"/>
        <v>0</v>
      </c>
      <c r="G42" s="1713">
        <f t="shared" si="2"/>
        <v>0</v>
      </c>
      <c r="H42" s="344">
        <f>IFERROR(VLOOKUP(C42,'Consolidated Master Sheet'!B:H,6,0),"")</f>
        <v>25</v>
      </c>
      <c r="I42" s="345">
        <f>IFERROR(VLOOKUP(C42,'Consolidated Master Sheet'!B:H,7,0),"")</f>
        <v>600</v>
      </c>
      <c r="J42" s="42"/>
      <c r="K42" s="1020">
        <f t="shared" si="5"/>
        <v>0</v>
      </c>
    </row>
    <row r="43" spans="1:11">
      <c r="A43" s="157" t="str">
        <f>IF(J43&gt;0,COUNT($J$4:J43)+MAX('MI Fittings'!A:A,'CS Press Fittings'!A:A),"")</f>
        <v/>
      </c>
      <c r="B43" s="244"/>
      <c r="C43" s="231" t="s">
        <v>2474</v>
      </c>
      <c r="D43" s="232" t="s">
        <v>6205</v>
      </c>
      <c r="E43" s="1017">
        <f>IFERROR(VLOOKUP(C43,'Consolidated Master Sheet'!B:D,3,0),"")</f>
        <v>6.79</v>
      </c>
      <c r="F43" s="152">
        <f t="shared" si="1"/>
        <v>0</v>
      </c>
      <c r="G43" s="1713">
        <f t="shared" si="2"/>
        <v>0</v>
      </c>
      <c r="H43" s="346">
        <f>IFERROR(VLOOKUP(C43,'Consolidated Master Sheet'!B:H,6,0),"")</f>
        <v>25</v>
      </c>
      <c r="I43" s="347">
        <f>IFERROR(VLOOKUP(C43,'Consolidated Master Sheet'!B:H,7,0),"")</f>
        <v>600</v>
      </c>
      <c r="J43" s="42"/>
      <c r="K43" s="1020">
        <f t="shared" si="5"/>
        <v>0</v>
      </c>
    </row>
    <row r="44" spans="1:11">
      <c r="A44" s="157" t="str">
        <f>IF(J44&gt;0,COUNT($J$4:J44)+MAX('MI Fittings'!A:A,'CS Press Fittings'!A:A),"")</f>
        <v/>
      </c>
      <c r="B44" s="244"/>
      <c r="C44" s="231" t="s">
        <v>2475</v>
      </c>
      <c r="D44" s="232" t="s">
        <v>6206</v>
      </c>
      <c r="E44" s="1017">
        <f>IFERROR(VLOOKUP(C44,'Consolidated Master Sheet'!B:D,3,0),"")</f>
        <v>8.68</v>
      </c>
      <c r="F44" s="152">
        <f t="shared" si="1"/>
        <v>0</v>
      </c>
      <c r="G44" s="1713">
        <f t="shared" si="2"/>
        <v>0</v>
      </c>
      <c r="H44" s="346">
        <f>IFERROR(VLOOKUP(C44,'Consolidated Master Sheet'!B:H,6,0),"")</f>
        <v>25</v>
      </c>
      <c r="I44" s="347">
        <f>IFERROR(VLOOKUP(C44,'Consolidated Master Sheet'!B:H,7,0),"")</f>
        <v>400</v>
      </c>
      <c r="J44" s="42"/>
      <c r="K44" s="1020">
        <f t="shared" si="5"/>
        <v>0</v>
      </c>
    </row>
    <row r="45" spans="1:11">
      <c r="A45" s="157" t="str">
        <f>IF(J45&gt;0,COUNT($J$4:J45)+MAX('MI Fittings'!A:A,'CS Press Fittings'!A:A),"")</f>
        <v/>
      </c>
      <c r="B45" s="244"/>
      <c r="C45" s="231" t="s">
        <v>2476</v>
      </c>
      <c r="D45" s="232" t="s">
        <v>6207</v>
      </c>
      <c r="E45" s="1017">
        <f>IFERROR(VLOOKUP(C45,'Consolidated Master Sheet'!B:D,3,0),"")</f>
        <v>8.68</v>
      </c>
      <c r="F45" s="152">
        <f t="shared" si="1"/>
        <v>0</v>
      </c>
      <c r="G45" s="1713">
        <f t="shared" si="2"/>
        <v>0</v>
      </c>
      <c r="H45" s="346">
        <f>IFERROR(VLOOKUP(C45,'Consolidated Master Sheet'!B:H,6,0),"")</f>
        <v>25</v>
      </c>
      <c r="I45" s="347">
        <f>IFERROR(VLOOKUP(C45,'Consolidated Master Sheet'!B:H,7,0),"")</f>
        <v>400</v>
      </c>
      <c r="J45" s="42"/>
      <c r="K45" s="1020">
        <f t="shared" si="5"/>
        <v>0</v>
      </c>
    </row>
    <row r="46" spans="1:11">
      <c r="A46" s="157" t="str">
        <f>IF(J46&gt;0,COUNT($J$4:J46)+MAX('MI Fittings'!A:A,'CS Press Fittings'!A:A),"")</f>
        <v/>
      </c>
      <c r="B46" s="244"/>
      <c r="C46" s="231" t="s">
        <v>2477</v>
      </c>
      <c r="D46" s="232" t="s">
        <v>6208</v>
      </c>
      <c r="E46" s="1017">
        <f>IFERROR(VLOOKUP(C46,'Consolidated Master Sheet'!B:D,3,0),"")</f>
        <v>10.199999999999999</v>
      </c>
      <c r="F46" s="152">
        <f t="shared" si="1"/>
        <v>0</v>
      </c>
      <c r="G46" s="1713">
        <f t="shared" si="2"/>
        <v>0</v>
      </c>
      <c r="H46" s="346">
        <f>IFERROR(VLOOKUP(C46,'Consolidated Master Sheet'!B:H,6,0),"")</f>
        <v>25</v>
      </c>
      <c r="I46" s="347">
        <f>IFERROR(VLOOKUP(C46,'Consolidated Master Sheet'!B:H,7,0),"")</f>
        <v>400</v>
      </c>
      <c r="J46" s="42"/>
      <c r="K46" s="1020">
        <f t="shared" si="5"/>
        <v>0</v>
      </c>
    </row>
    <row r="47" spans="1:11">
      <c r="A47" s="157" t="str">
        <f>IF(J47&gt;0,COUNT($J$4:J47)+MAX('MI Fittings'!A:A,'CS Press Fittings'!A:A),"")</f>
        <v/>
      </c>
      <c r="B47" s="244"/>
      <c r="C47" s="231" t="s">
        <v>2478</v>
      </c>
      <c r="D47" s="232" t="s">
        <v>6209</v>
      </c>
      <c r="E47" s="1017">
        <f>IFERROR(VLOOKUP(C47,'Consolidated Master Sheet'!B:D,3,0),"")</f>
        <v>10.199999999999999</v>
      </c>
      <c r="F47" s="152">
        <f t="shared" si="1"/>
        <v>0</v>
      </c>
      <c r="G47" s="1713">
        <f t="shared" si="2"/>
        <v>0</v>
      </c>
      <c r="H47" s="346">
        <f>IFERROR(VLOOKUP(C47,'Consolidated Master Sheet'!B:H,6,0),"")</f>
        <v>25</v>
      </c>
      <c r="I47" s="347">
        <f>IFERROR(VLOOKUP(C47,'Consolidated Master Sheet'!B:H,7,0),"")</f>
        <v>300</v>
      </c>
      <c r="J47" s="42"/>
      <c r="K47" s="1020">
        <f t="shared" si="5"/>
        <v>0</v>
      </c>
    </row>
    <row r="48" spans="1:11">
      <c r="A48" s="157" t="str">
        <f>IF(J48&gt;0,COUNT($J$4:J48)+MAX('MI Fittings'!A:A,'CS Press Fittings'!A:A),"")</f>
        <v/>
      </c>
      <c r="B48" s="244"/>
      <c r="C48" s="231" t="s">
        <v>2479</v>
      </c>
      <c r="D48" s="232" t="s">
        <v>6210</v>
      </c>
      <c r="E48" s="1017">
        <f>IFERROR(VLOOKUP(C48,'Consolidated Master Sheet'!B:D,3,0),"")</f>
        <v>14.72</v>
      </c>
      <c r="F48" s="152">
        <f t="shared" si="1"/>
        <v>0</v>
      </c>
      <c r="G48" s="1713">
        <f t="shared" si="2"/>
        <v>0</v>
      </c>
      <c r="H48" s="346">
        <f>IFERROR(VLOOKUP(C48,'Consolidated Master Sheet'!B:H,6,0),"")</f>
        <v>25</v>
      </c>
      <c r="I48" s="347">
        <f>IFERROR(VLOOKUP(C48,'Consolidated Master Sheet'!B:H,7,0),"")</f>
        <v>300</v>
      </c>
      <c r="J48" s="42"/>
      <c r="K48" s="1020">
        <f t="shared" si="5"/>
        <v>0</v>
      </c>
    </row>
    <row r="49" spans="1:11">
      <c r="A49" s="157" t="str">
        <f>IF(J49&gt;0,COUNT($J$4:J49)+MAX('MI Fittings'!A:A,'CS Press Fittings'!A:A),"")</f>
        <v/>
      </c>
      <c r="B49" s="244"/>
      <c r="C49" s="231" t="s">
        <v>2480</v>
      </c>
      <c r="D49" s="232" t="s">
        <v>6211</v>
      </c>
      <c r="E49" s="1017">
        <f>IFERROR(VLOOKUP(C49,'Consolidated Master Sheet'!B:D,3,0),"")</f>
        <v>14.72</v>
      </c>
      <c r="F49" s="152">
        <f t="shared" si="1"/>
        <v>0</v>
      </c>
      <c r="G49" s="1713">
        <f t="shared" si="2"/>
        <v>0</v>
      </c>
      <c r="H49" s="346">
        <f>IFERROR(VLOOKUP(C49,'Consolidated Master Sheet'!B:H,6,0),"")</f>
        <v>25</v>
      </c>
      <c r="I49" s="347">
        <f>IFERROR(VLOOKUP(C49,'Consolidated Master Sheet'!B:H,7,0),"")</f>
        <v>300</v>
      </c>
      <c r="J49" s="42"/>
      <c r="K49" s="1020">
        <f t="shared" si="5"/>
        <v>0</v>
      </c>
    </row>
    <row r="50" spans="1:11">
      <c r="A50" s="157" t="str">
        <f>IF(J50&gt;0,COUNT($J$4:J50)+MAX('MI Fittings'!A:A,'CS Press Fittings'!A:A),"")</f>
        <v/>
      </c>
      <c r="B50" s="244"/>
      <c r="C50" s="231" t="s">
        <v>2481</v>
      </c>
      <c r="D50" s="232" t="s">
        <v>6212</v>
      </c>
      <c r="E50" s="1017">
        <f>IFERROR(VLOOKUP(C50,'Consolidated Master Sheet'!B:D,3,0),"")</f>
        <v>16.350000000000001</v>
      </c>
      <c r="F50" s="152">
        <f t="shared" si="1"/>
        <v>0</v>
      </c>
      <c r="G50" s="1713">
        <f t="shared" si="2"/>
        <v>0</v>
      </c>
      <c r="H50" s="346">
        <f>IFERROR(VLOOKUP(C50,'Consolidated Master Sheet'!B:H,6,0),"")</f>
        <v>25</v>
      </c>
      <c r="I50" s="347">
        <f>IFERROR(VLOOKUP(C50,'Consolidated Master Sheet'!B:H,7,0),"")</f>
        <v>200</v>
      </c>
      <c r="J50" s="42"/>
      <c r="K50" s="1020">
        <f t="shared" si="5"/>
        <v>0</v>
      </c>
    </row>
    <row r="51" spans="1:11">
      <c r="A51" s="157" t="str">
        <f>IF(J51&gt;0,COUNT($J$4:J51)+MAX('MI Fittings'!A:A,'CS Press Fittings'!A:A),"")</f>
        <v/>
      </c>
      <c r="B51" s="244"/>
      <c r="C51" s="231" t="s">
        <v>2482</v>
      </c>
      <c r="D51" s="232" t="s">
        <v>6213</v>
      </c>
      <c r="E51" s="1017">
        <f>IFERROR(VLOOKUP(C51,'Consolidated Master Sheet'!B:D,3,0),"")</f>
        <v>16.350000000000001</v>
      </c>
      <c r="F51" s="152">
        <f t="shared" si="1"/>
        <v>0</v>
      </c>
      <c r="G51" s="1713">
        <f t="shared" si="2"/>
        <v>0</v>
      </c>
      <c r="H51" s="346">
        <f>IFERROR(VLOOKUP(C51,'Consolidated Master Sheet'!B:H,6,0),"")</f>
        <v>25</v>
      </c>
      <c r="I51" s="347">
        <f>IFERROR(VLOOKUP(C51,'Consolidated Master Sheet'!B:H,7,0),"")</f>
        <v>200</v>
      </c>
      <c r="J51" s="42"/>
      <c r="K51" s="1020">
        <f t="shared" si="5"/>
        <v>0</v>
      </c>
    </row>
    <row r="52" spans="1:11">
      <c r="A52" s="157" t="str">
        <f>IF(J52&gt;0,COUNT($J$4:J52)+MAX('MI Fittings'!A:A,'CS Press Fittings'!A:A),"")</f>
        <v/>
      </c>
      <c r="B52" s="244"/>
      <c r="C52" s="231" t="s">
        <v>2483</v>
      </c>
      <c r="D52" s="232" t="s">
        <v>6214</v>
      </c>
      <c r="E52" s="1017">
        <f>IFERROR(VLOOKUP(C52,'Consolidated Master Sheet'!B:D,3,0),"")</f>
        <v>28.75</v>
      </c>
      <c r="F52" s="152">
        <f t="shared" si="1"/>
        <v>0</v>
      </c>
      <c r="G52" s="1713">
        <f t="shared" si="2"/>
        <v>0</v>
      </c>
      <c r="H52" s="346">
        <f>IFERROR(VLOOKUP(C52,'Consolidated Master Sheet'!B:H,6,0),"")</f>
        <v>25</v>
      </c>
      <c r="I52" s="347">
        <f>IFERROR(VLOOKUP(C52,'Consolidated Master Sheet'!B:H,7,0),"")</f>
        <v>200</v>
      </c>
      <c r="J52" s="42"/>
      <c r="K52" s="1020">
        <f t="shared" si="5"/>
        <v>0</v>
      </c>
    </row>
    <row r="53" spans="1:11">
      <c r="A53" s="157" t="str">
        <f>IF(J53&gt;0,COUNT($J$4:J53)+MAX('MI Fittings'!A:A,'CS Press Fittings'!A:A),"")</f>
        <v/>
      </c>
      <c r="B53" s="244"/>
      <c r="C53" s="231" t="s">
        <v>2484</v>
      </c>
      <c r="D53" s="232" t="s">
        <v>6215</v>
      </c>
      <c r="E53" s="1017">
        <f>IFERROR(VLOOKUP(C53,'Consolidated Master Sheet'!B:D,3,0),"")</f>
        <v>28.75</v>
      </c>
      <c r="F53" s="152">
        <f t="shared" si="1"/>
        <v>0</v>
      </c>
      <c r="G53" s="1713">
        <f t="shared" si="2"/>
        <v>0</v>
      </c>
      <c r="H53" s="346">
        <f>IFERROR(VLOOKUP(C53,'Consolidated Master Sheet'!B:H,6,0),"")</f>
        <v>25</v>
      </c>
      <c r="I53" s="347">
        <f>IFERROR(VLOOKUP(C53,'Consolidated Master Sheet'!B:H,7,0),"")</f>
        <v>150</v>
      </c>
      <c r="J53" s="42"/>
      <c r="K53" s="1020">
        <f t="shared" si="5"/>
        <v>0</v>
      </c>
    </row>
    <row r="54" spans="1:11">
      <c r="A54" s="157" t="str">
        <f>IF(J54&gt;0,COUNT($J$4:J54)+MAX('MI Fittings'!A:A,'CS Press Fittings'!A:A),"")</f>
        <v/>
      </c>
      <c r="B54" s="244"/>
      <c r="C54" s="231" t="s">
        <v>2485</v>
      </c>
      <c r="D54" s="232" t="s">
        <v>6216</v>
      </c>
      <c r="E54" s="1017">
        <f>IFERROR(VLOOKUP(C54,'Consolidated Master Sheet'!B:D,3,0),"")</f>
        <v>32.25</v>
      </c>
      <c r="F54" s="152">
        <f t="shared" si="1"/>
        <v>0</v>
      </c>
      <c r="G54" s="1713">
        <f t="shared" si="2"/>
        <v>0</v>
      </c>
      <c r="H54" s="346">
        <f>IFERROR(VLOOKUP(C54,'Consolidated Master Sheet'!B:H,6,0),"")</f>
        <v>25</v>
      </c>
      <c r="I54" s="347">
        <f>IFERROR(VLOOKUP(C54,'Consolidated Master Sheet'!B:H,7,0),"")</f>
        <v>150</v>
      </c>
      <c r="J54" s="42"/>
      <c r="K54" s="1020">
        <f t="shared" si="5"/>
        <v>0</v>
      </c>
    </row>
    <row r="55" spans="1:11">
      <c r="A55" s="157" t="str">
        <f>IF(J55&gt;0,COUNT($J$4:J55)+MAX('MI Fittings'!A:A,'CS Press Fittings'!A:A),"")</f>
        <v/>
      </c>
      <c r="B55" s="244"/>
      <c r="C55" s="231" t="s">
        <v>2486</v>
      </c>
      <c r="D55" s="232" t="s">
        <v>6217</v>
      </c>
      <c r="E55" s="1017">
        <f>IFERROR(VLOOKUP(C55,'Consolidated Master Sheet'!B:D,3,0),"")</f>
        <v>32.25</v>
      </c>
      <c r="F55" s="152">
        <f t="shared" si="1"/>
        <v>0</v>
      </c>
      <c r="G55" s="1713">
        <f t="shared" si="2"/>
        <v>0</v>
      </c>
      <c r="H55" s="346">
        <f>IFERROR(VLOOKUP(C55,'Consolidated Master Sheet'!B:H,6,0),"")</f>
        <v>25</v>
      </c>
      <c r="I55" s="347">
        <f>IFERROR(VLOOKUP(C55,'Consolidated Master Sheet'!B:H,7,0),"")</f>
        <v>100</v>
      </c>
      <c r="J55" s="42"/>
      <c r="K55" s="1020">
        <f t="shared" si="5"/>
        <v>0</v>
      </c>
    </row>
    <row r="56" spans="1:11">
      <c r="A56" s="157" t="str">
        <f>IF(J56&gt;0,COUNT($J$4:J56)+MAX('MI Fittings'!A:A,'CS Press Fittings'!A:A),"")</f>
        <v/>
      </c>
      <c r="B56" s="244"/>
      <c r="C56" s="235" t="s">
        <v>2487</v>
      </c>
      <c r="D56" s="194" t="s">
        <v>6218</v>
      </c>
      <c r="E56" s="1018">
        <f>IFERROR(VLOOKUP(C56,'Consolidated Master Sheet'!B:D,3,0),"")</f>
        <v>36.630000000000003</v>
      </c>
      <c r="F56" s="153">
        <f t="shared" si="1"/>
        <v>0</v>
      </c>
      <c r="G56" s="1713">
        <f t="shared" si="2"/>
        <v>0</v>
      </c>
      <c r="H56" s="348">
        <f>IFERROR(VLOOKUP(C56,'Consolidated Master Sheet'!B:H,6,0),"")</f>
        <v>25</v>
      </c>
      <c r="I56" s="349">
        <f>IFERROR(VLOOKUP(C56,'Consolidated Master Sheet'!B:H,7,0),"")</f>
        <v>100</v>
      </c>
      <c r="J56" s="43"/>
      <c r="K56" s="1020">
        <f t="shared" si="5"/>
        <v>0</v>
      </c>
    </row>
    <row r="57" spans="1:11">
      <c r="A57" s="157" t="str">
        <f>IF(J57&gt;0,COUNT($J$4:J57)+MAX('MI Fittings'!A:A,'CS Press Fittings'!A:A),"")</f>
        <v/>
      </c>
      <c r="B57" s="244"/>
      <c r="C57" s="231" t="s">
        <v>2488</v>
      </c>
      <c r="D57" s="232" t="s">
        <v>6219</v>
      </c>
      <c r="E57" s="1017">
        <f>IFERROR(VLOOKUP(C57,'Consolidated Master Sheet'!B:D,3,0),"")</f>
        <v>36.630000000000003</v>
      </c>
      <c r="F57" s="152">
        <f t="shared" si="1"/>
        <v>0</v>
      </c>
      <c r="G57" s="1713">
        <f t="shared" si="2"/>
        <v>0</v>
      </c>
      <c r="H57" s="346">
        <f>IFERROR(VLOOKUP(C57,'Consolidated Master Sheet'!B:H,6,0),"")</f>
        <v>25</v>
      </c>
      <c r="I57" s="347">
        <f>IFERROR(VLOOKUP(C57,'Consolidated Master Sheet'!B:H,7,0),"")</f>
        <v>100</v>
      </c>
      <c r="J57" s="42"/>
      <c r="K57" s="1020">
        <f t="shared" si="5"/>
        <v>0</v>
      </c>
    </row>
    <row r="58" spans="1:11">
      <c r="A58" s="157" t="str">
        <f>IF(J58&gt;0,COUNT($J$4:J58)+MAX('MI Fittings'!A:A,'CS Press Fittings'!A:A),"")</f>
        <v/>
      </c>
      <c r="B58" s="244"/>
      <c r="C58" s="350"/>
      <c r="D58" s="351"/>
      <c r="E58" s="1038" t="str">
        <f>IFERROR(VLOOKUP(C58,'Consolidated Master Sheet'!B:D,3,0),"")</f>
        <v/>
      </c>
      <c r="F58" s="1463">
        <f t="shared" si="1"/>
        <v>0</v>
      </c>
      <c r="G58" s="1743">
        <f t="shared" si="2"/>
        <v>0</v>
      </c>
      <c r="H58" s="352" t="str">
        <f>IFERROR(VLOOKUP(C58,'Consolidated Master Sheet'!B:H,6,0),"")</f>
        <v/>
      </c>
      <c r="I58" s="353" t="str">
        <f>IFERROR(VLOOKUP(C58,'Consolidated Master Sheet'!B:H,7,0),"")</f>
        <v/>
      </c>
      <c r="J58" s="44"/>
      <c r="K58" s="1128"/>
    </row>
    <row r="59" spans="1:11">
      <c r="A59" s="157" t="str">
        <f>IF(J59&gt;0,COUNT($J$4:J59)+MAX('MI Fittings'!A:A,'CS Press Fittings'!A:A),"")</f>
        <v/>
      </c>
      <c r="B59" s="244"/>
      <c r="C59" s="231" t="s">
        <v>2489</v>
      </c>
      <c r="D59" s="232" t="s">
        <v>6220</v>
      </c>
      <c r="E59" s="1017">
        <f>IFERROR(VLOOKUP(C59,'Consolidated Master Sheet'!B:D,3,0),"")</f>
        <v>5.05</v>
      </c>
      <c r="F59" s="152">
        <f t="shared" si="1"/>
        <v>0</v>
      </c>
      <c r="G59" s="1744">
        <f t="shared" si="2"/>
        <v>0</v>
      </c>
      <c r="H59" s="346">
        <f>IFERROR(VLOOKUP(C59,'Consolidated Master Sheet'!B:H,6,0),"")</f>
        <v>25</v>
      </c>
      <c r="I59" s="347">
        <f>IFERROR(VLOOKUP(C59,'Consolidated Master Sheet'!B:H,7,0),"")</f>
        <v>600</v>
      </c>
      <c r="J59" s="42"/>
      <c r="K59" s="1017">
        <f t="shared" ref="K59:K75" si="6">IFERROR(J59*G59,0)</f>
        <v>0</v>
      </c>
    </row>
    <row r="60" spans="1:11">
      <c r="A60" s="157" t="str">
        <f>IF(J60&gt;0,COUNT($J$4:J60)+MAX('MI Fittings'!A:A,'CS Press Fittings'!A:A),"")</f>
        <v/>
      </c>
      <c r="B60" s="244"/>
      <c r="C60" s="228" t="s">
        <v>2490</v>
      </c>
      <c r="D60" s="187" t="s">
        <v>6221</v>
      </c>
      <c r="E60" s="1020">
        <f>IFERROR(VLOOKUP(C60,'Consolidated Master Sheet'!B:D,3,0),"")</f>
        <v>5.05</v>
      </c>
      <c r="F60" s="151">
        <f t="shared" si="1"/>
        <v>0</v>
      </c>
      <c r="G60" s="1713">
        <f t="shared" si="2"/>
        <v>0</v>
      </c>
      <c r="H60" s="344">
        <f>IFERROR(VLOOKUP(C60,'Consolidated Master Sheet'!B:H,6,0),"")</f>
        <v>25</v>
      </c>
      <c r="I60" s="345">
        <f>IFERROR(VLOOKUP(C60,'Consolidated Master Sheet'!B:H,7,0),"")</f>
        <v>600</v>
      </c>
      <c r="J60" s="42"/>
      <c r="K60" s="1020">
        <f t="shared" si="6"/>
        <v>0</v>
      </c>
    </row>
    <row r="61" spans="1:11">
      <c r="A61" s="157" t="str">
        <f>IF(J61&gt;0,COUNT($J$4:J61)+MAX('MI Fittings'!A:A,'CS Press Fittings'!A:A),"")</f>
        <v/>
      </c>
      <c r="B61" s="244"/>
      <c r="C61" s="231" t="s">
        <v>2491</v>
      </c>
      <c r="D61" s="232" t="s">
        <v>6222</v>
      </c>
      <c r="E61" s="1017">
        <f>IFERROR(VLOOKUP(C61,'Consolidated Master Sheet'!B:D,3,0),"")</f>
        <v>5.05</v>
      </c>
      <c r="F61" s="152">
        <f t="shared" si="1"/>
        <v>0</v>
      </c>
      <c r="G61" s="1713">
        <f t="shared" si="2"/>
        <v>0</v>
      </c>
      <c r="H61" s="346">
        <f>IFERROR(VLOOKUP(C61,'Consolidated Master Sheet'!B:H,6,0),"")</f>
        <v>25</v>
      </c>
      <c r="I61" s="347">
        <f>IFERROR(VLOOKUP(C61,'Consolidated Master Sheet'!B:H,7,0),"")</f>
        <v>600</v>
      </c>
      <c r="J61" s="42"/>
      <c r="K61" s="1020">
        <f t="shared" si="6"/>
        <v>0</v>
      </c>
    </row>
    <row r="62" spans="1:11">
      <c r="A62" s="157" t="str">
        <f>IF(J62&gt;0,COUNT($J$4:J62)+MAX('MI Fittings'!A:A,'CS Press Fittings'!A:A),"")</f>
        <v/>
      </c>
      <c r="B62" s="244"/>
      <c r="C62" s="231" t="s">
        <v>2492</v>
      </c>
      <c r="D62" s="232" t="s">
        <v>6223</v>
      </c>
      <c r="E62" s="1017">
        <f>IFERROR(VLOOKUP(C62,'Consolidated Master Sheet'!B:D,3,0),"")</f>
        <v>5.97</v>
      </c>
      <c r="F62" s="152">
        <f t="shared" si="1"/>
        <v>0</v>
      </c>
      <c r="G62" s="1713">
        <f t="shared" si="2"/>
        <v>0</v>
      </c>
      <c r="H62" s="346">
        <f>IFERROR(VLOOKUP(C62,'Consolidated Master Sheet'!B:H,6,0),"")</f>
        <v>25</v>
      </c>
      <c r="I62" s="347">
        <f>IFERROR(VLOOKUP(C62,'Consolidated Master Sheet'!B:H,7,0),"")</f>
        <v>400</v>
      </c>
      <c r="J62" s="42"/>
      <c r="K62" s="1020">
        <f t="shared" si="6"/>
        <v>0</v>
      </c>
    </row>
    <row r="63" spans="1:11">
      <c r="A63" s="157" t="str">
        <f>IF(J63&gt;0,COUNT($J$4:J63)+MAX('MI Fittings'!A:A,'CS Press Fittings'!A:A),"")</f>
        <v/>
      </c>
      <c r="B63" s="244"/>
      <c r="C63" s="231" t="s">
        <v>2493</v>
      </c>
      <c r="D63" s="232" t="s">
        <v>6224</v>
      </c>
      <c r="E63" s="1017">
        <f>IFERROR(VLOOKUP(C63,'Consolidated Master Sheet'!B:D,3,0),"")</f>
        <v>5.97</v>
      </c>
      <c r="F63" s="152">
        <f t="shared" si="1"/>
        <v>0</v>
      </c>
      <c r="G63" s="1713">
        <f t="shared" si="2"/>
        <v>0</v>
      </c>
      <c r="H63" s="346">
        <f>IFERROR(VLOOKUP(C63,'Consolidated Master Sheet'!B:H,6,0),"")</f>
        <v>25</v>
      </c>
      <c r="I63" s="347">
        <f>IFERROR(VLOOKUP(C63,'Consolidated Master Sheet'!B:H,7,0),"")</f>
        <v>400</v>
      </c>
      <c r="J63" s="42"/>
      <c r="K63" s="1020">
        <f t="shared" si="6"/>
        <v>0</v>
      </c>
    </row>
    <row r="64" spans="1:11">
      <c r="A64" s="157" t="str">
        <f>IF(J64&gt;0,COUNT($J$4:J64)+MAX('MI Fittings'!A:A,'CS Press Fittings'!A:A),"")</f>
        <v/>
      </c>
      <c r="B64" s="244"/>
      <c r="C64" s="231" t="s">
        <v>2494</v>
      </c>
      <c r="D64" s="232" t="s">
        <v>6225</v>
      </c>
      <c r="E64" s="1017">
        <f>IFERROR(VLOOKUP(C64,'Consolidated Master Sheet'!B:D,3,0),"")</f>
        <v>7.15</v>
      </c>
      <c r="F64" s="152">
        <f t="shared" si="1"/>
        <v>0</v>
      </c>
      <c r="G64" s="1713">
        <f t="shared" si="2"/>
        <v>0</v>
      </c>
      <c r="H64" s="346">
        <f>IFERROR(VLOOKUP(C64,'Consolidated Master Sheet'!B:H,6,0),"")</f>
        <v>25</v>
      </c>
      <c r="I64" s="347">
        <f>IFERROR(VLOOKUP(C64,'Consolidated Master Sheet'!B:H,7,0),"")</f>
        <v>300</v>
      </c>
      <c r="J64" s="42"/>
      <c r="K64" s="1020">
        <f t="shared" si="6"/>
        <v>0</v>
      </c>
    </row>
    <row r="65" spans="1:11">
      <c r="A65" s="157" t="str">
        <f>IF(J65&gt;0,COUNT($J$4:J65)+MAX('MI Fittings'!A:A,'CS Press Fittings'!A:A),"")</f>
        <v/>
      </c>
      <c r="B65" s="244"/>
      <c r="C65" s="231" t="s">
        <v>2495</v>
      </c>
      <c r="D65" s="232" t="s">
        <v>6226</v>
      </c>
      <c r="E65" s="1017">
        <f>IFERROR(VLOOKUP(C65,'Consolidated Master Sheet'!B:D,3,0),"")</f>
        <v>7.15</v>
      </c>
      <c r="F65" s="152">
        <f t="shared" si="1"/>
        <v>0</v>
      </c>
      <c r="G65" s="1713">
        <f t="shared" si="2"/>
        <v>0</v>
      </c>
      <c r="H65" s="346">
        <f>IFERROR(VLOOKUP(C65,'Consolidated Master Sheet'!B:H,6,0),"")</f>
        <v>25</v>
      </c>
      <c r="I65" s="347">
        <f>IFERROR(VLOOKUP(C65,'Consolidated Master Sheet'!B:H,7,0),"")</f>
        <v>300</v>
      </c>
      <c r="J65" s="42"/>
      <c r="K65" s="1020">
        <f t="shared" si="6"/>
        <v>0</v>
      </c>
    </row>
    <row r="66" spans="1:11">
      <c r="A66" s="157" t="str">
        <f>IF(J66&gt;0,COUNT($J$4:J66)+MAX('MI Fittings'!A:A,'CS Press Fittings'!A:A),"")</f>
        <v/>
      </c>
      <c r="B66" s="244"/>
      <c r="C66" s="231" t="s">
        <v>2496</v>
      </c>
      <c r="D66" s="232" t="s">
        <v>6227</v>
      </c>
      <c r="E66" s="1017">
        <f>IFERROR(VLOOKUP(C66,'Consolidated Master Sheet'!B:D,3,0),"")</f>
        <v>8.3800000000000008</v>
      </c>
      <c r="F66" s="152">
        <f t="shared" si="1"/>
        <v>0</v>
      </c>
      <c r="G66" s="1713">
        <f t="shared" si="2"/>
        <v>0</v>
      </c>
      <c r="H66" s="346">
        <f>IFERROR(VLOOKUP(C66,'Consolidated Master Sheet'!B:H,6,0),"")</f>
        <v>25</v>
      </c>
      <c r="I66" s="347">
        <f>IFERROR(VLOOKUP(C66,'Consolidated Master Sheet'!B:H,7,0),"")</f>
        <v>200</v>
      </c>
      <c r="J66" s="42"/>
      <c r="K66" s="1020">
        <f t="shared" si="6"/>
        <v>0</v>
      </c>
    </row>
    <row r="67" spans="1:11">
      <c r="A67" s="157" t="str">
        <f>IF(J67&gt;0,COUNT($J$4:J67)+MAX('MI Fittings'!A:A,'CS Press Fittings'!A:A),"")</f>
        <v/>
      </c>
      <c r="B67" s="244"/>
      <c r="C67" s="231" t="s">
        <v>2497</v>
      </c>
      <c r="D67" s="232" t="s">
        <v>6228</v>
      </c>
      <c r="E67" s="1017">
        <f>IFERROR(VLOOKUP(C67,'Consolidated Master Sheet'!B:D,3,0),"")</f>
        <v>8.3800000000000008</v>
      </c>
      <c r="F67" s="152">
        <f t="shared" si="1"/>
        <v>0</v>
      </c>
      <c r="G67" s="1713">
        <f t="shared" si="2"/>
        <v>0</v>
      </c>
      <c r="H67" s="346">
        <f>IFERROR(VLOOKUP(C67,'Consolidated Master Sheet'!B:H,6,0),"")</f>
        <v>25</v>
      </c>
      <c r="I67" s="347">
        <f>IFERROR(VLOOKUP(C67,'Consolidated Master Sheet'!B:H,7,0),"")</f>
        <v>200</v>
      </c>
      <c r="J67" s="42"/>
      <c r="K67" s="1020">
        <f t="shared" si="6"/>
        <v>0</v>
      </c>
    </row>
    <row r="68" spans="1:11">
      <c r="A68" s="157" t="str">
        <f>IF(J68&gt;0,COUNT($J$4:J68)+MAX('MI Fittings'!A:A,'CS Press Fittings'!A:A),"")</f>
        <v/>
      </c>
      <c r="B68" s="244"/>
      <c r="C68" s="231" t="s">
        <v>2498</v>
      </c>
      <c r="D68" s="232" t="s">
        <v>6229</v>
      </c>
      <c r="E68" s="1017">
        <f>IFERROR(VLOOKUP(C68,'Consolidated Master Sheet'!B:D,3,0),"")</f>
        <v>9.3699999999999992</v>
      </c>
      <c r="F68" s="152">
        <f t="shared" si="1"/>
        <v>0</v>
      </c>
      <c r="G68" s="1713">
        <f t="shared" si="2"/>
        <v>0</v>
      </c>
      <c r="H68" s="346">
        <f>IFERROR(VLOOKUP(C68,'Consolidated Master Sheet'!B:H,6,0),"")</f>
        <v>25</v>
      </c>
      <c r="I68" s="347">
        <f>IFERROR(VLOOKUP(C68,'Consolidated Master Sheet'!B:H,7,0),"")</f>
        <v>200</v>
      </c>
      <c r="J68" s="42"/>
      <c r="K68" s="1020">
        <f t="shared" si="6"/>
        <v>0</v>
      </c>
    </row>
    <row r="69" spans="1:11">
      <c r="A69" s="157" t="str">
        <f>IF(J69&gt;0,COUNT($J$4:J69)+MAX('MI Fittings'!A:A,'CS Press Fittings'!A:A),"")</f>
        <v/>
      </c>
      <c r="B69" s="244"/>
      <c r="C69" s="231" t="s">
        <v>2499</v>
      </c>
      <c r="D69" s="232" t="s">
        <v>6230</v>
      </c>
      <c r="E69" s="1017">
        <f>IFERROR(VLOOKUP(C69,'Consolidated Master Sheet'!B:D,3,0),"")</f>
        <v>9.3699999999999992</v>
      </c>
      <c r="F69" s="152">
        <f t="shared" si="1"/>
        <v>0</v>
      </c>
      <c r="G69" s="1713">
        <f t="shared" si="2"/>
        <v>0</v>
      </c>
      <c r="H69" s="346">
        <f>IFERROR(VLOOKUP(C69,'Consolidated Master Sheet'!B:H,6,0),"")</f>
        <v>25</v>
      </c>
      <c r="I69" s="347">
        <f>IFERROR(VLOOKUP(C69,'Consolidated Master Sheet'!B:H,7,0),"")</f>
        <v>200</v>
      </c>
      <c r="J69" s="42"/>
      <c r="K69" s="1020">
        <f t="shared" si="6"/>
        <v>0</v>
      </c>
    </row>
    <row r="70" spans="1:11">
      <c r="A70" s="157" t="str">
        <f>IF(J70&gt;0,COUNT($J$4:J70)+MAX('MI Fittings'!A:A,'CS Press Fittings'!A:A),"")</f>
        <v/>
      </c>
      <c r="B70" s="244"/>
      <c r="C70" s="231" t="s">
        <v>2500</v>
      </c>
      <c r="D70" s="232" t="s">
        <v>6231</v>
      </c>
      <c r="E70" s="1017">
        <f>IFERROR(VLOOKUP(C70,'Consolidated Master Sheet'!B:D,3,0),"")</f>
        <v>16.82</v>
      </c>
      <c r="F70" s="152">
        <f t="shared" ref="F70:F133" si="7">IF(E70=0,"NET",$F$2)</f>
        <v>0</v>
      </c>
      <c r="G70" s="1713">
        <f t="shared" ref="G70:G133" si="8">IFERROR(ROUND(E70*F70,2),0)</f>
        <v>0</v>
      </c>
      <c r="H70" s="346">
        <f>IFERROR(VLOOKUP(C70,'Consolidated Master Sheet'!B:H,6,0),"")</f>
        <v>25</v>
      </c>
      <c r="I70" s="347">
        <f>IFERROR(VLOOKUP(C70,'Consolidated Master Sheet'!B:H,7,0),"")</f>
        <v>100</v>
      </c>
      <c r="J70" s="42"/>
      <c r="K70" s="1020">
        <f t="shared" si="6"/>
        <v>0</v>
      </c>
    </row>
    <row r="71" spans="1:11">
      <c r="A71" s="157" t="str">
        <f>IF(J71&gt;0,COUNT($J$4:J71)+MAX('MI Fittings'!A:A,'CS Press Fittings'!A:A),"")</f>
        <v/>
      </c>
      <c r="B71" s="244"/>
      <c r="C71" s="231" t="s">
        <v>2501</v>
      </c>
      <c r="D71" s="232" t="s">
        <v>6232</v>
      </c>
      <c r="E71" s="1017">
        <f>IFERROR(VLOOKUP(C71,'Consolidated Master Sheet'!B:D,3,0),"")</f>
        <v>16.82</v>
      </c>
      <c r="F71" s="152">
        <f t="shared" si="7"/>
        <v>0</v>
      </c>
      <c r="G71" s="1713">
        <f t="shared" si="8"/>
        <v>0</v>
      </c>
      <c r="H71" s="346">
        <f>IFERROR(VLOOKUP(C71,'Consolidated Master Sheet'!B:H,6,0),"")</f>
        <v>25</v>
      </c>
      <c r="I71" s="347">
        <f>IFERROR(VLOOKUP(C71,'Consolidated Master Sheet'!B:H,7,0),"")</f>
        <v>100</v>
      </c>
      <c r="J71" s="42"/>
      <c r="K71" s="1020">
        <f t="shared" si="6"/>
        <v>0</v>
      </c>
    </row>
    <row r="72" spans="1:11">
      <c r="A72" s="157" t="str">
        <f>IF(J72&gt;0,COUNT($J$4:J72)+MAX('MI Fittings'!A:A,'CS Press Fittings'!A:A),"")</f>
        <v/>
      </c>
      <c r="B72" s="244"/>
      <c r="C72" s="231" t="s">
        <v>2502</v>
      </c>
      <c r="D72" s="232" t="s">
        <v>6233</v>
      </c>
      <c r="E72" s="1017">
        <f>IFERROR(VLOOKUP(C72,'Consolidated Master Sheet'!B:D,3,0),"")</f>
        <v>20.18</v>
      </c>
      <c r="F72" s="152">
        <f t="shared" si="7"/>
        <v>0</v>
      </c>
      <c r="G72" s="1713">
        <f t="shared" si="8"/>
        <v>0</v>
      </c>
      <c r="H72" s="346">
        <f>IFERROR(VLOOKUP(C72,'Consolidated Master Sheet'!B:H,6,0),"")</f>
        <v>25</v>
      </c>
      <c r="I72" s="347">
        <f>IFERROR(VLOOKUP(C72,'Consolidated Master Sheet'!B:H,7,0),"")</f>
        <v>100</v>
      </c>
      <c r="J72" s="42"/>
      <c r="K72" s="1020">
        <f t="shared" si="6"/>
        <v>0</v>
      </c>
    </row>
    <row r="73" spans="1:11">
      <c r="A73" s="157" t="str">
        <f>IF(J73&gt;0,COUNT($J$4:J73)+MAX('MI Fittings'!A:A,'CS Press Fittings'!A:A),"")</f>
        <v/>
      </c>
      <c r="B73" s="244"/>
      <c r="C73" s="231" t="s">
        <v>2503</v>
      </c>
      <c r="D73" s="232" t="s">
        <v>6234</v>
      </c>
      <c r="E73" s="1017">
        <f>IFERROR(VLOOKUP(C73,'Consolidated Master Sheet'!B:D,3,0),"")</f>
        <v>20.18</v>
      </c>
      <c r="F73" s="152">
        <f t="shared" si="7"/>
        <v>0</v>
      </c>
      <c r="G73" s="1713">
        <f t="shared" si="8"/>
        <v>0</v>
      </c>
      <c r="H73" s="346">
        <f>IFERROR(VLOOKUP(C73,'Consolidated Master Sheet'!B:H,6,0),"")</f>
        <v>25</v>
      </c>
      <c r="I73" s="347">
        <f>IFERROR(VLOOKUP(C73,'Consolidated Master Sheet'!B:H,7,0),"")</f>
        <v>75</v>
      </c>
      <c r="J73" s="42"/>
      <c r="K73" s="1020">
        <f t="shared" si="6"/>
        <v>0</v>
      </c>
    </row>
    <row r="74" spans="1:11">
      <c r="A74" s="157" t="str">
        <f>IF(J74&gt;0,COUNT($J$4:J74)+MAX('MI Fittings'!A:A,'CS Press Fittings'!A:A),"")</f>
        <v/>
      </c>
      <c r="B74" s="244"/>
      <c r="C74" s="235" t="s">
        <v>2504</v>
      </c>
      <c r="D74" s="194" t="s">
        <v>6235</v>
      </c>
      <c r="E74" s="1018">
        <f>IFERROR(VLOOKUP(C74,'Consolidated Master Sheet'!B:D,3,0),"")</f>
        <v>23.93</v>
      </c>
      <c r="F74" s="153">
        <f t="shared" si="7"/>
        <v>0</v>
      </c>
      <c r="G74" s="1713">
        <f t="shared" si="8"/>
        <v>0</v>
      </c>
      <c r="H74" s="348">
        <f>IFERROR(VLOOKUP(C74,'Consolidated Master Sheet'!B:H,6,0),"")</f>
        <v>25</v>
      </c>
      <c r="I74" s="349">
        <f>IFERROR(VLOOKUP(C74,'Consolidated Master Sheet'!B:H,7,0),"")</f>
        <v>75</v>
      </c>
      <c r="J74" s="43"/>
      <c r="K74" s="1020">
        <f t="shared" si="6"/>
        <v>0</v>
      </c>
    </row>
    <row r="75" spans="1:11">
      <c r="A75" s="157" t="str">
        <f>IF(J75&gt;0,COUNT($J$4:J75)+MAX('MI Fittings'!A:A,'CS Press Fittings'!A:A),"")</f>
        <v/>
      </c>
      <c r="B75" s="244"/>
      <c r="C75" s="231" t="s">
        <v>2505</v>
      </c>
      <c r="D75" s="232" t="s">
        <v>6236</v>
      </c>
      <c r="E75" s="1017">
        <f>IFERROR(VLOOKUP(C75,'Consolidated Master Sheet'!B:D,3,0),"")</f>
        <v>23.93</v>
      </c>
      <c r="F75" s="152">
        <f t="shared" si="7"/>
        <v>0</v>
      </c>
      <c r="G75" s="1713">
        <f t="shared" si="8"/>
        <v>0</v>
      </c>
      <c r="H75" s="346">
        <f>IFERROR(VLOOKUP(C75,'Consolidated Master Sheet'!B:H,6,0),"")</f>
        <v>25</v>
      </c>
      <c r="I75" s="347">
        <f>IFERROR(VLOOKUP(C75,'Consolidated Master Sheet'!B:H,7,0),"")</f>
        <v>75</v>
      </c>
      <c r="J75" s="42"/>
      <c r="K75" s="1020">
        <f t="shared" si="6"/>
        <v>0</v>
      </c>
    </row>
    <row r="76" spans="1:11">
      <c r="A76" s="157" t="str">
        <f>IF(J76&gt;0,COUNT($J$4:J76)+MAX('MI Fittings'!A:A,'CS Press Fittings'!A:A),"")</f>
        <v/>
      </c>
      <c r="B76" s="244"/>
      <c r="C76" s="350"/>
      <c r="D76" s="351"/>
      <c r="E76" s="1038" t="str">
        <f>IFERROR(VLOOKUP(C76,'Consolidated Master Sheet'!B:D,3,0),"")</f>
        <v/>
      </c>
      <c r="F76" s="1463">
        <f t="shared" si="7"/>
        <v>0</v>
      </c>
      <c r="G76" s="1743">
        <f t="shared" si="8"/>
        <v>0</v>
      </c>
      <c r="H76" s="352" t="str">
        <f>IFERROR(VLOOKUP(C76,'Consolidated Master Sheet'!B:H,6,0),"")</f>
        <v/>
      </c>
      <c r="I76" s="353" t="str">
        <f>IFERROR(VLOOKUP(C76,'Consolidated Master Sheet'!B:H,7,0),"")</f>
        <v/>
      </c>
      <c r="J76" s="44"/>
      <c r="K76" s="1128"/>
    </row>
    <row r="77" spans="1:11">
      <c r="A77" s="157" t="str">
        <f>IF(J77&gt;0,COUNT($J$4:J77)+MAX('MI Fittings'!A:A,'CS Press Fittings'!A:A),"")</f>
        <v/>
      </c>
      <c r="B77" s="244"/>
      <c r="C77" s="231" t="s">
        <v>2506</v>
      </c>
      <c r="D77" s="232" t="s">
        <v>6237</v>
      </c>
      <c r="E77" s="1017">
        <f>IFERROR(VLOOKUP(C77,'Consolidated Master Sheet'!B:D,3,0),"")</f>
        <v>5.77</v>
      </c>
      <c r="F77" s="152">
        <f t="shared" si="7"/>
        <v>0</v>
      </c>
      <c r="G77" s="1744">
        <f t="shared" si="8"/>
        <v>0</v>
      </c>
      <c r="H77" s="346">
        <f>IFERROR(VLOOKUP(C77,'Consolidated Master Sheet'!B:H,6,0),"")</f>
        <v>25</v>
      </c>
      <c r="I77" s="347">
        <f>IFERROR(VLOOKUP(C77,'Consolidated Master Sheet'!B:H,7,0),"")</f>
        <v>400</v>
      </c>
      <c r="J77" s="42"/>
      <c r="K77" s="1017">
        <f t="shared" ref="K77:K93" si="9">IFERROR(J77*G77,0)</f>
        <v>0</v>
      </c>
    </row>
    <row r="78" spans="1:11">
      <c r="A78" s="157" t="str">
        <f>IF(J78&gt;0,COUNT($J$4:J78)+MAX('MI Fittings'!A:A,'CS Press Fittings'!A:A),"")</f>
        <v/>
      </c>
      <c r="B78" s="244"/>
      <c r="C78" s="228" t="s">
        <v>2507</v>
      </c>
      <c r="D78" s="187" t="s">
        <v>6238</v>
      </c>
      <c r="E78" s="1020">
        <f>IFERROR(VLOOKUP(C78,'Consolidated Master Sheet'!B:D,3,0),"")</f>
        <v>6.22</v>
      </c>
      <c r="F78" s="151">
        <f t="shared" si="7"/>
        <v>0</v>
      </c>
      <c r="G78" s="1713">
        <f t="shared" si="8"/>
        <v>0</v>
      </c>
      <c r="H78" s="344">
        <f>IFERROR(VLOOKUP(C78,'Consolidated Master Sheet'!B:H,6,0),"")</f>
        <v>25</v>
      </c>
      <c r="I78" s="345">
        <f>IFERROR(VLOOKUP(C78,'Consolidated Master Sheet'!B:H,7,0),"")</f>
        <v>400</v>
      </c>
      <c r="J78" s="42"/>
      <c r="K78" s="1020">
        <f t="shared" si="9"/>
        <v>0</v>
      </c>
    </row>
    <row r="79" spans="1:11">
      <c r="A79" s="157" t="str">
        <f>IF(J79&gt;0,COUNT($J$4:J79)+MAX('MI Fittings'!A:A,'CS Press Fittings'!A:A),"")</f>
        <v/>
      </c>
      <c r="B79" s="244"/>
      <c r="C79" s="231" t="s">
        <v>2508</v>
      </c>
      <c r="D79" s="232" t="s">
        <v>6239</v>
      </c>
      <c r="E79" s="1017">
        <f>IFERROR(VLOOKUP(C79,'Consolidated Master Sheet'!B:D,3,0),"")</f>
        <v>6.22</v>
      </c>
      <c r="F79" s="152">
        <f t="shared" si="7"/>
        <v>0</v>
      </c>
      <c r="G79" s="1713">
        <f t="shared" si="8"/>
        <v>0</v>
      </c>
      <c r="H79" s="346">
        <f>IFERROR(VLOOKUP(C79,'Consolidated Master Sheet'!B:H,6,0),"")</f>
        <v>25</v>
      </c>
      <c r="I79" s="347">
        <f>IFERROR(VLOOKUP(C79,'Consolidated Master Sheet'!B:H,7,0),"")</f>
        <v>300</v>
      </c>
      <c r="J79" s="42"/>
      <c r="K79" s="1020">
        <f t="shared" si="9"/>
        <v>0</v>
      </c>
    </row>
    <row r="80" spans="1:11">
      <c r="A80" s="157" t="str">
        <f>IF(J80&gt;0,COUNT($J$4:J80)+MAX('MI Fittings'!A:A,'CS Press Fittings'!A:A),"")</f>
        <v/>
      </c>
      <c r="B80" s="244"/>
      <c r="C80" s="231" t="s">
        <v>2509</v>
      </c>
      <c r="D80" s="232" t="s">
        <v>6240</v>
      </c>
      <c r="E80" s="1017">
        <f>IFERROR(VLOOKUP(C80,'Consolidated Master Sheet'!B:D,3,0),"")</f>
        <v>7.06</v>
      </c>
      <c r="F80" s="152">
        <f t="shared" si="7"/>
        <v>0</v>
      </c>
      <c r="G80" s="1713">
        <f t="shared" si="8"/>
        <v>0</v>
      </c>
      <c r="H80" s="346">
        <f>IFERROR(VLOOKUP(C80,'Consolidated Master Sheet'!B:H,6,0),"")</f>
        <v>25</v>
      </c>
      <c r="I80" s="347">
        <f>IFERROR(VLOOKUP(C80,'Consolidated Master Sheet'!B:H,7,0),"")</f>
        <v>300</v>
      </c>
      <c r="J80" s="42"/>
      <c r="K80" s="1020">
        <f t="shared" si="9"/>
        <v>0</v>
      </c>
    </row>
    <row r="81" spans="1:11">
      <c r="A81" s="157" t="str">
        <f>IF(J81&gt;0,COUNT($J$4:J81)+MAX('MI Fittings'!A:A,'CS Press Fittings'!A:A),"")</f>
        <v/>
      </c>
      <c r="B81" s="244"/>
      <c r="C81" s="231" t="s">
        <v>2510</v>
      </c>
      <c r="D81" s="232" t="s">
        <v>6241</v>
      </c>
      <c r="E81" s="1017">
        <f>IFERROR(VLOOKUP(C81,'Consolidated Master Sheet'!B:D,3,0),"")</f>
        <v>7.06</v>
      </c>
      <c r="F81" s="152">
        <f t="shared" si="7"/>
        <v>0</v>
      </c>
      <c r="G81" s="1713">
        <f t="shared" si="8"/>
        <v>0</v>
      </c>
      <c r="H81" s="346">
        <f>IFERROR(VLOOKUP(C81,'Consolidated Master Sheet'!B:H,6,0),"")</f>
        <v>25</v>
      </c>
      <c r="I81" s="347">
        <f>IFERROR(VLOOKUP(C81,'Consolidated Master Sheet'!B:H,7,0),"")</f>
        <v>200</v>
      </c>
      <c r="J81" s="42"/>
      <c r="K81" s="1020">
        <f t="shared" si="9"/>
        <v>0</v>
      </c>
    </row>
    <row r="82" spans="1:11">
      <c r="A82" s="157" t="str">
        <f>IF(J82&gt;0,COUNT($J$4:J82)+MAX('MI Fittings'!A:A,'CS Press Fittings'!A:A),"")</f>
        <v/>
      </c>
      <c r="B82" s="244"/>
      <c r="C82" s="231" t="s">
        <v>2511</v>
      </c>
      <c r="D82" s="232" t="s">
        <v>6242</v>
      </c>
      <c r="E82" s="1017">
        <f>IFERROR(VLOOKUP(C82,'Consolidated Master Sheet'!B:D,3,0),"")</f>
        <v>8.68</v>
      </c>
      <c r="F82" s="152">
        <f t="shared" si="7"/>
        <v>0</v>
      </c>
      <c r="G82" s="1713">
        <f t="shared" si="8"/>
        <v>0</v>
      </c>
      <c r="H82" s="346">
        <f>IFERROR(VLOOKUP(C82,'Consolidated Master Sheet'!B:H,6,0),"")</f>
        <v>25</v>
      </c>
      <c r="I82" s="347">
        <f>IFERROR(VLOOKUP(C82,'Consolidated Master Sheet'!B:H,7,0),"")</f>
        <v>200</v>
      </c>
      <c r="J82" s="42"/>
      <c r="K82" s="1020">
        <f t="shared" si="9"/>
        <v>0</v>
      </c>
    </row>
    <row r="83" spans="1:11">
      <c r="A83" s="157" t="str">
        <f>IF(J83&gt;0,COUNT($J$4:J83)+MAX('MI Fittings'!A:A,'CS Press Fittings'!A:A),"")</f>
        <v/>
      </c>
      <c r="B83" s="244"/>
      <c r="C83" s="231" t="s">
        <v>2512</v>
      </c>
      <c r="D83" s="232" t="s">
        <v>6243</v>
      </c>
      <c r="E83" s="1017">
        <f>IFERROR(VLOOKUP(C83,'Consolidated Master Sheet'!B:D,3,0),"")</f>
        <v>8.68</v>
      </c>
      <c r="F83" s="152">
        <f t="shared" si="7"/>
        <v>0</v>
      </c>
      <c r="G83" s="1713">
        <f t="shared" si="8"/>
        <v>0</v>
      </c>
      <c r="H83" s="346">
        <f>IFERROR(VLOOKUP(C83,'Consolidated Master Sheet'!B:H,6,0),"")</f>
        <v>25</v>
      </c>
      <c r="I83" s="347">
        <f>IFERROR(VLOOKUP(C83,'Consolidated Master Sheet'!B:H,7,0),"")</f>
        <v>150</v>
      </c>
      <c r="J83" s="42"/>
      <c r="K83" s="1020">
        <f t="shared" si="9"/>
        <v>0</v>
      </c>
    </row>
    <row r="84" spans="1:11">
      <c r="A84" s="157" t="str">
        <f>IF(J84&gt;0,COUNT($J$4:J84)+MAX('MI Fittings'!A:A,'CS Press Fittings'!A:A),"")</f>
        <v/>
      </c>
      <c r="B84" s="244"/>
      <c r="C84" s="231" t="s">
        <v>2513</v>
      </c>
      <c r="D84" s="232" t="s">
        <v>6244</v>
      </c>
      <c r="E84" s="1017">
        <f>IFERROR(VLOOKUP(C84,'Consolidated Master Sheet'!B:D,3,0),"")</f>
        <v>10.93</v>
      </c>
      <c r="F84" s="152">
        <f t="shared" si="7"/>
        <v>0</v>
      </c>
      <c r="G84" s="1713">
        <f t="shared" si="8"/>
        <v>0</v>
      </c>
      <c r="H84" s="346">
        <f>IFERROR(VLOOKUP(C84,'Consolidated Master Sheet'!B:H,6,0),"")</f>
        <v>25</v>
      </c>
      <c r="I84" s="347">
        <f>IFERROR(VLOOKUP(C84,'Consolidated Master Sheet'!B:H,7,0),"")</f>
        <v>150</v>
      </c>
      <c r="J84" s="42"/>
      <c r="K84" s="1020">
        <f t="shared" si="9"/>
        <v>0</v>
      </c>
    </row>
    <row r="85" spans="1:11">
      <c r="A85" s="157" t="str">
        <f>IF(J85&gt;0,COUNT($J$4:J85)+MAX('MI Fittings'!A:A,'CS Press Fittings'!A:A),"")</f>
        <v/>
      </c>
      <c r="B85" s="244"/>
      <c r="C85" s="231" t="s">
        <v>2514</v>
      </c>
      <c r="D85" s="232" t="s">
        <v>6245</v>
      </c>
      <c r="E85" s="1017">
        <f>IFERROR(VLOOKUP(C85,'Consolidated Master Sheet'!B:D,3,0),"")</f>
        <v>10.93</v>
      </c>
      <c r="F85" s="152">
        <f t="shared" si="7"/>
        <v>0</v>
      </c>
      <c r="G85" s="1713">
        <f t="shared" si="8"/>
        <v>0</v>
      </c>
      <c r="H85" s="346">
        <f>IFERROR(VLOOKUP(C85,'Consolidated Master Sheet'!B:H,6,0),"")</f>
        <v>25</v>
      </c>
      <c r="I85" s="347">
        <f>IFERROR(VLOOKUP(C85,'Consolidated Master Sheet'!B:H,7,0),"")</f>
        <v>100</v>
      </c>
      <c r="J85" s="42"/>
      <c r="K85" s="1020">
        <f t="shared" si="9"/>
        <v>0</v>
      </c>
    </row>
    <row r="86" spans="1:11">
      <c r="A86" s="157" t="str">
        <f>IF(J86&gt;0,COUNT($J$4:J86)+MAX('MI Fittings'!A:A,'CS Press Fittings'!A:A),"")</f>
        <v/>
      </c>
      <c r="B86" s="244"/>
      <c r="C86" s="231" t="s">
        <v>2515</v>
      </c>
      <c r="D86" s="232" t="s">
        <v>6246</v>
      </c>
      <c r="E86" s="1017">
        <f>IFERROR(VLOOKUP(C86,'Consolidated Master Sheet'!B:D,3,0),"")</f>
        <v>12.34</v>
      </c>
      <c r="F86" s="152">
        <f t="shared" si="7"/>
        <v>0</v>
      </c>
      <c r="G86" s="1713">
        <f t="shared" si="8"/>
        <v>0</v>
      </c>
      <c r="H86" s="346">
        <f>IFERROR(VLOOKUP(C86,'Consolidated Master Sheet'!B:H,6,0),"")</f>
        <v>25</v>
      </c>
      <c r="I86" s="347">
        <f>IFERROR(VLOOKUP(C86,'Consolidated Master Sheet'!B:H,7,0),"")</f>
        <v>100</v>
      </c>
      <c r="J86" s="42"/>
      <c r="K86" s="1020">
        <f t="shared" si="9"/>
        <v>0</v>
      </c>
    </row>
    <row r="87" spans="1:11">
      <c r="A87" s="157" t="str">
        <f>IF(J87&gt;0,COUNT($J$4:J87)+MAX('MI Fittings'!A:A,'CS Press Fittings'!A:A),"")</f>
        <v/>
      </c>
      <c r="B87" s="244"/>
      <c r="C87" s="231" t="s">
        <v>2516</v>
      </c>
      <c r="D87" s="232" t="s">
        <v>6247</v>
      </c>
      <c r="E87" s="1017">
        <f>IFERROR(VLOOKUP(C87,'Consolidated Master Sheet'!B:D,3,0),"")</f>
        <v>12.34</v>
      </c>
      <c r="F87" s="152">
        <f t="shared" si="7"/>
        <v>0</v>
      </c>
      <c r="G87" s="1713">
        <f t="shared" si="8"/>
        <v>0</v>
      </c>
      <c r="H87" s="346">
        <f>IFERROR(VLOOKUP(C87,'Consolidated Master Sheet'!B:H,6,0),"")</f>
        <v>25</v>
      </c>
      <c r="I87" s="347">
        <f>IFERROR(VLOOKUP(C87,'Consolidated Master Sheet'!B:H,7,0),"")</f>
        <v>100</v>
      </c>
      <c r="J87" s="42"/>
      <c r="K87" s="1020">
        <f t="shared" si="9"/>
        <v>0</v>
      </c>
    </row>
    <row r="88" spans="1:11">
      <c r="A88" s="157" t="str">
        <f>IF(J88&gt;0,COUNT($J$4:J88)+MAX('MI Fittings'!A:A,'CS Press Fittings'!A:A),"")</f>
        <v/>
      </c>
      <c r="B88" s="244"/>
      <c r="C88" s="231" t="s">
        <v>2517</v>
      </c>
      <c r="D88" s="232" t="s">
        <v>6248</v>
      </c>
      <c r="E88" s="1017">
        <f>IFERROR(VLOOKUP(C88,'Consolidated Master Sheet'!B:D,3,0),"")</f>
        <v>20.58</v>
      </c>
      <c r="F88" s="152">
        <f t="shared" si="7"/>
        <v>0</v>
      </c>
      <c r="G88" s="1713">
        <f t="shared" si="8"/>
        <v>0</v>
      </c>
      <c r="H88" s="346">
        <f>IFERROR(VLOOKUP(C88,'Consolidated Master Sheet'!B:H,6,0),"")</f>
        <v>25</v>
      </c>
      <c r="I88" s="347">
        <f>IFERROR(VLOOKUP(C88,'Consolidated Master Sheet'!B:H,7,0),"")</f>
        <v>75</v>
      </c>
      <c r="J88" s="42"/>
      <c r="K88" s="1020">
        <f t="shared" si="9"/>
        <v>0</v>
      </c>
    </row>
    <row r="89" spans="1:11">
      <c r="A89" s="157" t="str">
        <f>IF(J89&gt;0,COUNT($J$4:J89)+MAX('MI Fittings'!A:A,'CS Press Fittings'!A:A),"")</f>
        <v/>
      </c>
      <c r="B89" s="244"/>
      <c r="C89" s="231" t="s">
        <v>2518</v>
      </c>
      <c r="D89" s="232" t="s">
        <v>6249</v>
      </c>
      <c r="E89" s="1017">
        <f>IFERROR(VLOOKUP(C89,'Consolidated Master Sheet'!B:D,3,0),"")</f>
        <v>20.58</v>
      </c>
      <c r="F89" s="152">
        <f t="shared" si="7"/>
        <v>0</v>
      </c>
      <c r="G89" s="1713">
        <f t="shared" si="8"/>
        <v>0</v>
      </c>
      <c r="H89" s="346">
        <f>IFERROR(VLOOKUP(C89,'Consolidated Master Sheet'!B:H,6,0),"")</f>
        <v>25</v>
      </c>
      <c r="I89" s="347">
        <f>IFERROR(VLOOKUP(C89,'Consolidated Master Sheet'!B:H,7,0),"")</f>
        <v>75</v>
      </c>
      <c r="J89" s="42"/>
      <c r="K89" s="1020">
        <f t="shared" si="9"/>
        <v>0</v>
      </c>
    </row>
    <row r="90" spans="1:11">
      <c r="A90" s="157" t="str">
        <f>IF(J90&gt;0,COUNT($J$4:J90)+MAX('MI Fittings'!A:A,'CS Press Fittings'!A:A),"")</f>
        <v/>
      </c>
      <c r="B90" s="244"/>
      <c r="C90" s="231" t="s">
        <v>2519</v>
      </c>
      <c r="D90" s="232" t="s">
        <v>6250</v>
      </c>
      <c r="E90" s="1017">
        <f>IFERROR(VLOOKUP(C90,'Consolidated Master Sheet'!B:D,3,0),"")</f>
        <v>23.9</v>
      </c>
      <c r="F90" s="152">
        <f t="shared" si="7"/>
        <v>0</v>
      </c>
      <c r="G90" s="1713">
        <f t="shared" si="8"/>
        <v>0</v>
      </c>
      <c r="H90" s="346">
        <f>IFERROR(VLOOKUP(C90,'Consolidated Master Sheet'!B:H,6,0),"")</f>
        <v>25</v>
      </c>
      <c r="I90" s="347">
        <f>IFERROR(VLOOKUP(C90,'Consolidated Master Sheet'!B:H,7,0),"")</f>
        <v>75</v>
      </c>
      <c r="J90" s="42"/>
      <c r="K90" s="1020">
        <f t="shared" si="9"/>
        <v>0</v>
      </c>
    </row>
    <row r="91" spans="1:11">
      <c r="A91" s="157" t="str">
        <f>IF(J91&gt;0,COUNT($J$4:J91)+MAX('MI Fittings'!A:A,'CS Press Fittings'!A:A),"")</f>
        <v/>
      </c>
      <c r="B91" s="244"/>
      <c r="C91" s="231" t="s">
        <v>2520</v>
      </c>
      <c r="D91" s="232" t="s">
        <v>6251</v>
      </c>
      <c r="E91" s="1017">
        <f>IFERROR(VLOOKUP(C91,'Consolidated Master Sheet'!B:D,3,0),"")</f>
        <v>23.9</v>
      </c>
      <c r="F91" s="152">
        <f t="shared" si="7"/>
        <v>0</v>
      </c>
      <c r="G91" s="1713">
        <f t="shared" si="8"/>
        <v>0</v>
      </c>
      <c r="H91" s="346">
        <f>IFERROR(VLOOKUP(C91,'Consolidated Master Sheet'!B:H,6,0),"")</f>
        <v>25</v>
      </c>
      <c r="I91" s="347">
        <f>IFERROR(VLOOKUP(C91,'Consolidated Master Sheet'!B:H,7,0),"")</f>
        <v>50</v>
      </c>
      <c r="J91" s="42"/>
      <c r="K91" s="1020">
        <f t="shared" si="9"/>
        <v>0</v>
      </c>
    </row>
    <row r="92" spans="1:11">
      <c r="A92" s="157" t="str">
        <f>IF(J92&gt;0,COUNT($J$4:J92)+MAX('MI Fittings'!A:A,'CS Press Fittings'!A:A),"")</f>
        <v/>
      </c>
      <c r="B92" s="244"/>
      <c r="C92" s="235" t="s">
        <v>2521</v>
      </c>
      <c r="D92" s="194" t="s">
        <v>6252</v>
      </c>
      <c r="E92" s="1018">
        <f>IFERROR(VLOOKUP(C92,'Consolidated Master Sheet'!B:D,3,0),"")</f>
        <v>26.59</v>
      </c>
      <c r="F92" s="153">
        <f t="shared" si="7"/>
        <v>0</v>
      </c>
      <c r="G92" s="1713">
        <f t="shared" si="8"/>
        <v>0</v>
      </c>
      <c r="H92" s="348">
        <f>IFERROR(VLOOKUP(C92,'Consolidated Master Sheet'!B:H,6,0),"")</f>
        <v>25</v>
      </c>
      <c r="I92" s="349">
        <f>IFERROR(VLOOKUP(C92,'Consolidated Master Sheet'!B:H,7,0),"")</f>
        <v>50</v>
      </c>
      <c r="J92" s="43"/>
      <c r="K92" s="1020">
        <f t="shared" si="9"/>
        <v>0</v>
      </c>
    </row>
    <row r="93" spans="1:11">
      <c r="A93" s="157" t="str">
        <f>IF(J93&gt;0,COUNT($J$4:J93)+MAX('MI Fittings'!A:A,'CS Press Fittings'!A:A),"")</f>
        <v/>
      </c>
      <c r="B93" s="244"/>
      <c r="C93" s="231" t="s">
        <v>2522</v>
      </c>
      <c r="D93" s="232" t="s">
        <v>6253</v>
      </c>
      <c r="E93" s="1017">
        <f>IFERROR(VLOOKUP(C93,'Consolidated Master Sheet'!B:D,3,0),"")</f>
        <v>26.59</v>
      </c>
      <c r="F93" s="152">
        <f t="shared" si="7"/>
        <v>0</v>
      </c>
      <c r="G93" s="1713">
        <f t="shared" si="8"/>
        <v>0</v>
      </c>
      <c r="H93" s="346">
        <f>IFERROR(VLOOKUP(C93,'Consolidated Master Sheet'!B:H,6,0),"")</f>
        <v>25</v>
      </c>
      <c r="I93" s="347">
        <f>IFERROR(VLOOKUP(C93,'Consolidated Master Sheet'!B:H,7,0),"")</f>
        <v>50</v>
      </c>
      <c r="J93" s="42"/>
      <c r="K93" s="1020">
        <f t="shared" si="9"/>
        <v>0</v>
      </c>
    </row>
    <row r="94" spans="1:11">
      <c r="A94" s="157" t="str">
        <f>IF(J94&gt;0,COUNT($J$4:J94)+MAX('MI Fittings'!A:A,'CS Press Fittings'!A:A),"")</f>
        <v/>
      </c>
      <c r="B94" s="244"/>
      <c r="C94" s="350"/>
      <c r="D94" s="351"/>
      <c r="E94" s="1038" t="str">
        <f>IFERROR(VLOOKUP(C94,'Consolidated Master Sheet'!B:D,3,0),"")</f>
        <v/>
      </c>
      <c r="F94" s="1463">
        <f t="shared" si="7"/>
        <v>0</v>
      </c>
      <c r="G94" s="1743">
        <f t="shared" si="8"/>
        <v>0</v>
      </c>
      <c r="H94" s="352" t="str">
        <f>IFERROR(VLOOKUP(C94,'Consolidated Master Sheet'!B:H,6,0),"")</f>
        <v/>
      </c>
      <c r="I94" s="353" t="str">
        <f>IFERROR(VLOOKUP(C94,'Consolidated Master Sheet'!B:H,7,0),"")</f>
        <v/>
      </c>
      <c r="J94" s="44"/>
      <c r="K94" s="1128"/>
    </row>
    <row r="95" spans="1:11">
      <c r="A95" s="157" t="str">
        <f>IF(J95&gt;0,COUNT($J$4:J95)+MAX('MI Fittings'!A:A,'CS Press Fittings'!A:A),"")</f>
        <v/>
      </c>
      <c r="B95" s="244"/>
      <c r="C95" s="231" t="s">
        <v>2523</v>
      </c>
      <c r="D95" s="232" t="s">
        <v>6254</v>
      </c>
      <c r="E95" s="1017">
        <f>IFERROR(VLOOKUP(C95,'Consolidated Master Sheet'!B:D,3,0),"")</f>
        <v>8.3800000000000008</v>
      </c>
      <c r="F95" s="152">
        <f t="shared" si="7"/>
        <v>0</v>
      </c>
      <c r="G95" s="1744">
        <f t="shared" si="8"/>
        <v>0</v>
      </c>
      <c r="H95" s="346">
        <f>IFERROR(VLOOKUP(C95,'Consolidated Master Sheet'!B:H,6,0),"")</f>
        <v>25</v>
      </c>
      <c r="I95" s="347">
        <f>IFERROR(VLOOKUP(C95,'Consolidated Master Sheet'!B:H,7,0),"")</f>
        <v>300</v>
      </c>
      <c r="J95" s="42"/>
      <c r="K95" s="1017">
        <f t="shared" ref="K95:K110" si="10">IFERROR(J95*G95,0)</f>
        <v>0</v>
      </c>
    </row>
    <row r="96" spans="1:11">
      <c r="A96" s="157" t="str">
        <f>IF(J96&gt;0,COUNT($J$4:J96)+MAX('MI Fittings'!A:A,'CS Press Fittings'!A:A),"")</f>
        <v/>
      </c>
      <c r="B96" s="244"/>
      <c r="C96" s="228" t="s">
        <v>2524</v>
      </c>
      <c r="D96" s="187" t="s">
        <v>6255</v>
      </c>
      <c r="E96" s="1020">
        <f>IFERROR(VLOOKUP(C96,'Consolidated Master Sheet'!B:D,3,0),"")</f>
        <v>9.19</v>
      </c>
      <c r="F96" s="151">
        <f t="shared" si="7"/>
        <v>0</v>
      </c>
      <c r="G96" s="1713">
        <f t="shared" si="8"/>
        <v>0</v>
      </c>
      <c r="H96" s="344">
        <f>IFERROR(VLOOKUP(C96,'Consolidated Master Sheet'!B:H,6,0),"")</f>
        <v>25</v>
      </c>
      <c r="I96" s="345">
        <f>IFERROR(VLOOKUP(C96,'Consolidated Master Sheet'!B:H,7,0),"")</f>
        <v>200</v>
      </c>
      <c r="J96" s="41"/>
      <c r="K96" s="1020">
        <f t="shared" si="10"/>
        <v>0</v>
      </c>
    </row>
    <row r="97" spans="1:11">
      <c r="A97" s="157" t="str">
        <f>IF(J97&gt;0,COUNT($J$4:J97)+MAX('MI Fittings'!A:A,'CS Press Fittings'!A:A),"")</f>
        <v/>
      </c>
      <c r="B97" s="244"/>
      <c r="C97" s="231" t="s">
        <v>2525</v>
      </c>
      <c r="D97" s="232" t="s">
        <v>6256</v>
      </c>
      <c r="E97" s="1017">
        <f>IFERROR(VLOOKUP(C97,'Consolidated Master Sheet'!B:D,3,0),"")</f>
        <v>9.7200000000000006</v>
      </c>
      <c r="F97" s="152">
        <f t="shared" si="7"/>
        <v>0</v>
      </c>
      <c r="G97" s="1713">
        <f t="shared" si="8"/>
        <v>0</v>
      </c>
      <c r="H97" s="346">
        <f>IFERROR(VLOOKUP(C97,'Consolidated Master Sheet'!B:H,6,0),"")</f>
        <v>25</v>
      </c>
      <c r="I97" s="347">
        <f>IFERROR(VLOOKUP(C97,'Consolidated Master Sheet'!B:H,7,0),"")</f>
        <v>200</v>
      </c>
      <c r="J97" s="42"/>
      <c r="K97" s="1020">
        <f t="shared" si="10"/>
        <v>0</v>
      </c>
    </row>
    <row r="98" spans="1:11">
      <c r="A98" s="157" t="str">
        <f>IF(J98&gt;0,COUNT($J$4:J98)+MAX('MI Fittings'!A:A,'CS Press Fittings'!A:A),"")</f>
        <v/>
      </c>
      <c r="B98" s="244"/>
      <c r="C98" s="231" t="s">
        <v>2526</v>
      </c>
      <c r="D98" s="232" t="s">
        <v>6257</v>
      </c>
      <c r="E98" s="1017">
        <f>IFERROR(VLOOKUP(C98,'Consolidated Master Sheet'!B:D,3,0),"")</f>
        <v>9.7200000000000006</v>
      </c>
      <c r="F98" s="152">
        <f t="shared" si="7"/>
        <v>0</v>
      </c>
      <c r="G98" s="1713">
        <f t="shared" si="8"/>
        <v>0</v>
      </c>
      <c r="H98" s="346">
        <f>IFERROR(VLOOKUP(C98,'Consolidated Master Sheet'!B:H,6,0),"")</f>
        <v>25</v>
      </c>
      <c r="I98" s="347">
        <f>IFERROR(VLOOKUP(C98,'Consolidated Master Sheet'!B:H,7,0),"")</f>
        <v>150</v>
      </c>
      <c r="J98" s="42"/>
      <c r="K98" s="1020">
        <f t="shared" si="10"/>
        <v>0</v>
      </c>
    </row>
    <row r="99" spans="1:11">
      <c r="A99" s="157" t="str">
        <f>IF(J99&gt;0,COUNT($J$4:J99)+MAX('MI Fittings'!A:A,'CS Press Fittings'!A:A),"")</f>
        <v/>
      </c>
      <c r="B99" s="244"/>
      <c r="C99" s="231" t="s">
        <v>2527</v>
      </c>
      <c r="D99" s="232" t="s">
        <v>6258</v>
      </c>
      <c r="E99" s="1017">
        <f>IFERROR(VLOOKUP(C99,'Consolidated Master Sheet'!B:D,3,0),"")</f>
        <v>12.03</v>
      </c>
      <c r="F99" s="152">
        <f t="shared" si="7"/>
        <v>0</v>
      </c>
      <c r="G99" s="1713">
        <f t="shared" si="8"/>
        <v>0</v>
      </c>
      <c r="H99" s="346">
        <f>IFERROR(VLOOKUP(C99,'Consolidated Master Sheet'!B:H,6,0),"")</f>
        <v>25</v>
      </c>
      <c r="I99" s="347">
        <f>IFERROR(VLOOKUP(C99,'Consolidated Master Sheet'!B:H,7,0),"")</f>
        <v>150</v>
      </c>
      <c r="J99" s="42"/>
      <c r="K99" s="1020">
        <f t="shared" si="10"/>
        <v>0</v>
      </c>
    </row>
    <row r="100" spans="1:11">
      <c r="A100" s="157" t="str">
        <f>IF(J100&gt;0,COUNT($J$4:J100)+MAX('MI Fittings'!A:A,'CS Press Fittings'!A:A),"")</f>
        <v/>
      </c>
      <c r="B100" s="244"/>
      <c r="C100" s="234" t="s">
        <v>3715</v>
      </c>
      <c r="D100" s="232" t="s">
        <v>6259</v>
      </c>
      <c r="E100" s="1017">
        <f>IFERROR(VLOOKUP(C100,'Consolidated Master Sheet'!B:D,3,0),"")</f>
        <v>12.03</v>
      </c>
      <c r="F100" s="152">
        <f t="shared" si="7"/>
        <v>0</v>
      </c>
      <c r="G100" s="1713">
        <f t="shared" si="8"/>
        <v>0</v>
      </c>
      <c r="H100" s="346">
        <f>IFERROR(VLOOKUP(C100,'Consolidated Master Sheet'!B:H,6,0),"")</f>
        <v>25</v>
      </c>
      <c r="I100" s="347">
        <f>IFERROR(VLOOKUP(C100,'Consolidated Master Sheet'!B:H,7,0),"")</f>
        <v>100</v>
      </c>
      <c r="J100" s="42"/>
      <c r="K100" s="1020">
        <f t="shared" si="10"/>
        <v>0</v>
      </c>
    </row>
    <row r="101" spans="1:11">
      <c r="A101" s="157" t="str">
        <f>IF(J101&gt;0,COUNT($J$4:J101)+MAX('MI Fittings'!A:A,'CS Press Fittings'!A:A),"")</f>
        <v/>
      </c>
      <c r="B101" s="244"/>
      <c r="C101" s="231" t="s">
        <v>2528</v>
      </c>
      <c r="D101" s="232" t="s">
        <v>6260</v>
      </c>
      <c r="E101" s="1017">
        <f>IFERROR(VLOOKUP(C101,'Consolidated Master Sheet'!B:D,3,0),"")</f>
        <v>14.26</v>
      </c>
      <c r="F101" s="152">
        <f t="shared" si="7"/>
        <v>0</v>
      </c>
      <c r="G101" s="1713">
        <f t="shared" si="8"/>
        <v>0</v>
      </c>
      <c r="H101" s="346">
        <f>IFERROR(VLOOKUP(C101,'Consolidated Master Sheet'!B:H,6,0),"")</f>
        <v>25</v>
      </c>
      <c r="I101" s="347">
        <f>IFERROR(VLOOKUP(C101,'Consolidated Master Sheet'!B:H,7,0),"")</f>
        <v>100</v>
      </c>
      <c r="J101" s="42"/>
      <c r="K101" s="1020">
        <f t="shared" si="10"/>
        <v>0</v>
      </c>
    </row>
    <row r="102" spans="1:11">
      <c r="A102" s="157" t="str">
        <f>IF(J102&gt;0,COUNT($J$4:J102)+MAX('MI Fittings'!A:A,'CS Press Fittings'!A:A),"")</f>
        <v/>
      </c>
      <c r="B102" s="244"/>
      <c r="C102" s="231" t="s">
        <v>2529</v>
      </c>
      <c r="D102" s="232" t="s">
        <v>6261</v>
      </c>
      <c r="E102" s="1017">
        <f>IFERROR(VLOOKUP(C102,'Consolidated Master Sheet'!B:D,3,0),"")</f>
        <v>14.26</v>
      </c>
      <c r="F102" s="152">
        <f t="shared" si="7"/>
        <v>0</v>
      </c>
      <c r="G102" s="1713">
        <f t="shared" si="8"/>
        <v>0</v>
      </c>
      <c r="H102" s="346">
        <f>IFERROR(VLOOKUP(C102,'Consolidated Master Sheet'!B:H,6,0),"")</f>
        <v>25</v>
      </c>
      <c r="I102" s="347">
        <f>IFERROR(VLOOKUP(C102,'Consolidated Master Sheet'!B:H,7,0),"")</f>
        <v>100</v>
      </c>
      <c r="J102" s="42"/>
      <c r="K102" s="1020">
        <f t="shared" si="10"/>
        <v>0</v>
      </c>
    </row>
    <row r="103" spans="1:11">
      <c r="A103" s="157" t="str">
        <f>IF(J103&gt;0,COUNT($J$4:J103)+MAX('MI Fittings'!A:A,'CS Press Fittings'!A:A),"")</f>
        <v/>
      </c>
      <c r="B103" s="244"/>
      <c r="C103" s="231" t="s">
        <v>2530</v>
      </c>
      <c r="D103" s="232" t="s">
        <v>6262</v>
      </c>
      <c r="E103" s="1017">
        <f>IFERROR(VLOOKUP(C103,'Consolidated Master Sheet'!B:D,3,0),"")</f>
        <v>16.850000000000001</v>
      </c>
      <c r="F103" s="152">
        <f t="shared" si="7"/>
        <v>0</v>
      </c>
      <c r="G103" s="1713">
        <f t="shared" si="8"/>
        <v>0</v>
      </c>
      <c r="H103" s="346">
        <f>IFERROR(VLOOKUP(C103,'Consolidated Master Sheet'!B:H,6,0),"")</f>
        <v>25</v>
      </c>
      <c r="I103" s="347">
        <f>IFERROR(VLOOKUP(C103,'Consolidated Master Sheet'!B:H,7,0),"")</f>
        <v>75</v>
      </c>
      <c r="J103" s="42"/>
      <c r="K103" s="1020">
        <f t="shared" si="10"/>
        <v>0</v>
      </c>
    </row>
    <row r="104" spans="1:11">
      <c r="A104" s="157" t="str">
        <f>IF(J104&gt;0,COUNT($J$4:J104)+MAX('MI Fittings'!A:A,'CS Press Fittings'!A:A),"")</f>
        <v/>
      </c>
      <c r="B104" s="244"/>
      <c r="C104" s="231" t="s">
        <v>2531</v>
      </c>
      <c r="D104" s="232" t="s">
        <v>6263</v>
      </c>
      <c r="E104" s="1017">
        <f>IFERROR(VLOOKUP(C104,'Consolidated Master Sheet'!B:D,3,0),"")</f>
        <v>16.850000000000001</v>
      </c>
      <c r="F104" s="152">
        <f t="shared" si="7"/>
        <v>0</v>
      </c>
      <c r="G104" s="1713">
        <f t="shared" si="8"/>
        <v>0</v>
      </c>
      <c r="H104" s="346">
        <f>IFERROR(VLOOKUP(C104,'Consolidated Master Sheet'!B:H,6,0),"")</f>
        <v>25</v>
      </c>
      <c r="I104" s="347">
        <f>IFERROR(VLOOKUP(C104,'Consolidated Master Sheet'!B:H,7,0),"")</f>
        <v>75</v>
      </c>
      <c r="J104" s="42"/>
      <c r="K104" s="1020">
        <f t="shared" si="10"/>
        <v>0</v>
      </c>
    </row>
    <row r="105" spans="1:11">
      <c r="A105" s="157" t="str">
        <f>IF(J105&gt;0,COUNT($J$4:J105)+MAX('MI Fittings'!A:A,'CS Press Fittings'!A:A),"")</f>
        <v/>
      </c>
      <c r="B105" s="244"/>
      <c r="C105" s="231" t="s">
        <v>2532</v>
      </c>
      <c r="D105" s="232" t="s">
        <v>6264</v>
      </c>
      <c r="E105" s="1017">
        <f>IFERROR(VLOOKUP(C105,'Consolidated Master Sheet'!B:D,3,0),"")</f>
        <v>27.46</v>
      </c>
      <c r="F105" s="152">
        <f t="shared" si="7"/>
        <v>0</v>
      </c>
      <c r="G105" s="1713">
        <f t="shared" si="8"/>
        <v>0</v>
      </c>
      <c r="H105" s="346">
        <f>IFERROR(VLOOKUP(C105,'Consolidated Master Sheet'!B:H,6,0),"")</f>
        <v>25</v>
      </c>
      <c r="I105" s="347">
        <f>IFERROR(VLOOKUP(C105,'Consolidated Master Sheet'!B:H,7,0),"")</f>
        <v>50</v>
      </c>
      <c r="J105" s="42"/>
      <c r="K105" s="1020">
        <f t="shared" si="10"/>
        <v>0</v>
      </c>
    </row>
    <row r="106" spans="1:11">
      <c r="A106" s="157" t="str">
        <f>IF(J106&gt;0,COUNT($J$4:J106)+MAX('MI Fittings'!A:A,'CS Press Fittings'!A:A),"")</f>
        <v/>
      </c>
      <c r="B106" s="244"/>
      <c r="C106" s="231" t="s">
        <v>2533</v>
      </c>
      <c r="D106" s="232" t="s">
        <v>6265</v>
      </c>
      <c r="E106" s="1017">
        <f>IFERROR(VLOOKUP(C106,'Consolidated Master Sheet'!B:D,3,0),"")</f>
        <v>27.46</v>
      </c>
      <c r="F106" s="152">
        <f t="shared" si="7"/>
        <v>0</v>
      </c>
      <c r="G106" s="1713">
        <f t="shared" si="8"/>
        <v>0</v>
      </c>
      <c r="H106" s="346">
        <f>IFERROR(VLOOKUP(C106,'Consolidated Master Sheet'!B:H,6,0),"")</f>
        <v>25</v>
      </c>
      <c r="I106" s="347">
        <f>IFERROR(VLOOKUP(C106,'Consolidated Master Sheet'!B:H,7,0),"")</f>
        <v>50</v>
      </c>
      <c r="J106" s="42"/>
      <c r="K106" s="1020">
        <f t="shared" si="10"/>
        <v>0</v>
      </c>
    </row>
    <row r="107" spans="1:11">
      <c r="A107" s="157" t="str">
        <f>IF(J107&gt;0,COUNT($J$4:J107)+MAX('MI Fittings'!A:A,'CS Press Fittings'!A:A),"")</f>
        <v/>
      </c>
      <c r="B107" s="244"/>
      <c r="C107" s="231" t="s">
        <v>2534</v>
      </c>
      <c r="D107" s="232" t="s">
        <v>6266</v>
      </c>
      <c r="E107" s="1017">
        <f>IFERROR(VLOOKUP(C107,'Consolidated Master Sheet'!B:D,3,0),"")</f>
        <v>32.130000000000003</v>
      </c>
      <c r="F107" s="152">
        <f t="shared" si="7"/>
        <v>0</v>
      </c>
      <c r="G107" s="1713">
        <f t="shared" si="8"/>
        <v>0</v>
      </c>
      <c r="H107" s="346">
        <f>IFERROR(VLOOKUP(C107,'Consolidated Master Sheet'!B:H,6,0),"")</f>
        <v>25</v>
      </c>
      <c r="I107" s="347">
        <f>IFERROR(VLOOKUP(C107,'Consolidated Master Sheet'!B:H,7,0),"")</f>
        <v>50</v>
      </c>
      <c r="J107" s="42"/>
      <c r="K107" s="1020">
        <f t="shared" si="10"/>
        <v>0</v>
      </c>
    </row>
    <row r="108" spans="1:11">
      <c r="A108" s="157" t="str">
        <f>IF(J108&gt;0,COUNT($J$4:J108)+MAX('MI Fittings'!A:A,'CS Press Fittings'!A:A),"")</f>
        <v/>
      </c>
      <c r="B108" s="244"/>
      <c r="C108" s="231" t="s">
        <v>2535</v>
      </c>
      <c r="D108" s="232" t="s">
        <v>6267</v>
      </c>
      <c r="E108" s="1017">
        <f>IFERROR(VLOOKUP(C108,'Consolidated Master Sheet'!B:D,3,0),"")</f>
        <v>32.130000000000003</v>
      </c>
      <c r="F108" s="152">
        <f t="shared" si="7"/>
        <v>0</v>
      </c>
      <c r="G108" s="1713">
        <f t="shared" si="8"/>
        <v>0</v>
      </c>
      <c r="H108" s="346">
        <f>IFERROR(VLOOKUP(C108,'Consolidated Master Sheet'!B:H,6,0),"")</f>
        <v>25</v>
      </c>
      <c r="I108" s="347">
        <f>IFERROR(VLOOKUP(C108,'Consolidated Master Sheet'!B:H,7,0),"")</f>
        <v>50</v>
      </c>
      <c r="J108" s="42"/>
      <c r="K108" s="1020">
        <f t="shared" si="10"/>
        <v>0</v>
      </c>
    </row>
    <row r="109" spans="1:11">
      <c r="A109" s="157" t="str">
        <f>IF(J109&gt;0,COUNT($J$4:J109)+MAX('MI Fittings'!A:A,'CS Press Fittings'!A:A),"")</f>
        <v/>
      </c>
      <c r="B109" s="244"/>
      <c r="C109" s="235" t="s">
        <v>2536</v>
      </c>
      <c r="D109" s="194" t="s">
        <v>6268</v>
      </c>
      <c r="E109" s="1018">
        <f>IFERROR(VLOOKUP(C109,'Consolidated Master Sheet'!B:D,3,0),"")</f>
        <v>36.869999999999997</v>
      </c>
      <c r="F109" s="153">
        <f t="shared" si="7"/>
        <v>0</v>
      </c>
      <c r="G109" s="1713">
        <f t="shared" si="8"/>
        <v>0</v>
      </c>
      <c r="H109" s="348">
        <f>IFERROR(VLOOKUP(C109,'Consolidated Master Sheet'!B:H,6,0),"")</f>
        <v>25</v>
      </c>
      <c r="I109" s="349">
        <f>IFERROR(VLOOKUP(C109,'Consolidated Master Sheet'!B:H,7,0),"")</f>
        <v>50</v>
      </c>
      <c r="J109" s="43"/>
      <c r="K109" s="1020">
        <f t="shared" si="10"/>
        <v>0</v>
      </c>
    </row>
    <row r="110" spans="1:11">
      <c r="A110" s="157" t="str">
        <f>IF(J110&gt;0,COUNT($J$4:J110)+MAX('MI Fittings'!A:A,'CS Press Fittings'!A:A),"")</f>
        <v/>
      </c>
      <c r="B110" s="244"/>
      <c r="C110" s="231" t="s">
        <v>2537</v>
      </c>
      <c r="D110" s="232" t="s">
        <v>6269</v>
      </c>
      <c r="E110" s="1017">
        <f>IFERROR(VLOOKUP(C110,'Consolidated Master Sheet'!B:D,3,0),"")</f>
        <v>36.869999999999997</v>
      </c>
      <c r="F110" s="152">
        <f t="shared" si="7"/>
        <v>0</v>
      </c>
      <c r="G110" s="1713">
        <f t="shared" si="8"/>
        <v>0</v>
      </c>
      <c r="H110" s="346">
        <f>IFERROR(VLOOKUP(C110,'Consolidated Master Sheet'!B:H,6,0),"")</f>
        <v>25</v>
      </c>
      <c r="I110" s="347">
        <f>IFERROR(VLOOKUP(C110,'Consolidated Master Sheet'!B:H,7,0),"")</f>
        <v>50</v>
      </c>
      <c r="J110" s="42"/>
      <c r="K110" s="1020">
        <f t="shared" si="10"/>
        <v>0</v>
      </c>
    </row>
    <row r="111" spans="1:11">
      <c r="A111" s="157" t="str">
        <f>IF(J111&gt;0,COUNT($J$4:J111)+MAX('MI Fittings'!A:A,'CS Press Fittings'!A:A),"")</f>
        <v/>
      </c>
      <c r="B111" s="244"/>
      <c r="C111" s="350"/>
      <c r="D111" s="351"/>
      <c r="E111" s="1038" t="str">
        <f>IFERROR(VLOOKUP(C111,'Consolidated Master Sheet'!B:D,3,0),"")</f>
        <v/>
      </c>
      <c r="F111" s="1463">
        <f t="shared" si="7"/>
        <v>0</v>
      </c>
      <c r="G111" s="1743">
        <f t="shared" si="8"/>
        <v>0</v>
      </c>
      <c r="H111" s="352" t="str">
        <f>IFERROR(VLOOKUP(C111,'Consolidated Master Sheet'!B:H,6,0),"")</f>
        <v/>
      </c>
      <c r="I111" s="353" t="str">
        <f>IFERROR(VLOOKUP(C111,'Consolidated Master Sheet'!B:H,7,0),"")</f>
        <v/>
      </c>
      <c r="J111" s="44"/>
      <c r="K111" s="1128"/>
    </row>
    <row r="112" spans="1:11">
      <c r="A112" s="157" t="str">
        <f>IF(J112&gt;0,COUNT($J$4:J112)+MAX('MI Fittings'!A:A,'CS Press Fittings'!A:A),"")</f>
        <v/>
      </c>
      <c r="B112" s="244"/>
      <c r="C112" s="231" t="s">
        <v>2538</v>
      </c>
      <c r="D112" s="232" t="s">
        <v>6270</v>
      </c>
      <c r="E112" s="1017">
        <f>IFERROR(VLOOKUP(C112,'Consolidated Master Sheet'!B:D,3,0),"")</f>
        <v>10.58</v>
      </c>
      <c r="F112" s="152">
        <f t="shared" si="7"/>
        <v>0</v>
      </c>
      <c r="G112" s="1744">
        <f t="shared" si="8"/>
        <v>0</v>
      </c>
      <c r="H112" s="346">
        <f>IFERROR(VLOOKUP(C112,'Consolidated Master Sheet'!B:H,6,0),"")</f>
        <v>25</v>
      </c>
      <c r="I112" s="347">
        <f>IFERROR(VLOOKUP(C112,'Consolidated Master Sheet'!B:H,7,0),"")</f>
        <v>150</v>
      </c>
      <c r="J112" s="42"/>
      <c r="K112" s="1017">
        <f t="shared" ref="K112:K127" si="11">IFERROR(J112*G112,0)</f>
        <v>0</v>
      </c>
    </row>
    <row r="113" spans="1:11">
      <c r="A113" s="157" t="str">
        <f>IF(J113&gt;0,COUNT($J$4:J113)+MAX('MI Fittings'!A:A,'CS Press Fittings'!A:A),"")</f>
        <v/>
      </c>
      <c r="B113" s="244"/>
      <c r="C113" s="228" t="s">
        <v>2539</v>
      </c>
      <c r="D113" s="187" t="s">
        <v>6271</v>
      </c>
      <c r="E113" s="1020">
        <f>IFERROR(VLOOKUP(C113,'Consolidated Master Sheet'!B:D,3,0),"")</f>
        <v>12.02</v>
      </c>
      <c r="F113" s="151">
        <f t="shared" si="7"/>
        <v>0</v>
      </c>
      <c r="G113" s="1713">
        <f t="shared" si="8"/>
        <v>0</v>
      </c>
      <c r="H113" s="344">
        <f>IFERROR(VLOOKUP(C113,'Consolidated Master Sheet'!B:H,6,0),"")</f>
        <v>25</v>
      </c>
      <c r="I113" s="345">
        <f>IFERROR(VLOOKUP(C113,'Consolidated Master Sheet'!B:H,7,0),"")</f>
        <v>150</v>
      </c>
      <c r="J113" s="42"/>
      <c r="K113" s="1020">
        <f t="shared" si="11"/>
        <v>0</v>
      </c>
    </row>
    <row r="114" spans="1:11">
      <c r="A114" s="157" t="str">
        <f>IF(J114&gt;0,COUNT($J$4:J114)+MAX('MI Fittings'!A:A,'CS Press Fittings'!A:A),"")</f>
        <v/>
      </c>
      <c r="B114" s="244"/>
      <c r="C114" s="231" t="s">
        <v>2540</v>
      </c>
      <c r="D114" s="232" t="s">
        <v>6272</v>
      </c>
      <c r="E114" s="1017">
        <f>IFERROR(VLOOKUP(C114,'Consolidated Master Sheet'!B:D,3,0),"")</f>
        <v>12.79</v>
      </c>
      <c r="F114" s="152">
        <f t="shared" si="7"/>
        <v>0</v>
      </c>
      <c r="G114" s="1713">
        <f t="shared" si="8"/>
        <v>0</v>
      </c>
      <c r="H114" s="346">
        <f>IFERROR(VLOOKUP(C114,'Consolidated Master Sheet'!B:H,6,0),"")</f>
        <v>25</v>
      </c>
      <c r="I114" s="347">
        <f>IFERROR(VLOOKUP(C114,'Consolidated Master Sheet'!B:H,7,0),"")</f>
        <v>150</v>
      </c>
      <c r="J114" s="42"/>
      <c r="K114" s="1020">
        <f t="shared" si="11"/>
        <v>0</v>
      </c>
    </row>
    <row r="115" spans="1:11">
      <c r="A115" s="157" t="str">
        <f>IF(J115&gt;0,COUNT($J$4:J115)+MAX('MI Fittings'!A:A,'CS Press Fittings'!A:A),"")</f>
        <v/>
      </c>
      <c r="B115" s="244"/>
      <c r="C115" s="231" t="s">
        <v>2541</v>
      </c>
      <c r="D115" s="232" t="s">
        <v>6273</v>
      </c>
      <c r="E115" s="1017">
        <f>IFERROR(VLOOKUP(C115,'Consolidated Master Sheet'!B:D,3,0),"")</f>
        <v>12.79</v>
      </c>
      <c r="F115" s="152">
        <f t="shared" si="7"/>
        <v>0</v>
      </c>
      <c r="G115" s="1713">
        <f t="shared" si="8"/>
        <v>0</v>
      </c>
      <c r="H115" s="346">
        <f>IFERROR(VLOOKUP(C115,'Consolidated Master Sheet'!B:H,6,0),"")</f>
        <v>25</v>
      </c>
      <c r="I115" s="347">
        <f>IFERROR(VLOOKUP(C115,'Consolidated Master Sheet'!B:H,7,0),"")</f>
        <v>100</v>
      </c>
      <c r="J115" s="42"/>
      <c r="K115" s="1020">
        <f t="shared" si="11"/>
        <v>0</v>
      </c>
    </row>
    <row r="116" spans="1:11">
      <c r="A116" s="157" t="str">
        <f>IF(J116&gt;0,COUNT($J$4:J116)+MAX('MI Fittings'!A:A,'CS Press Fittings'!A:A),"")</f>
        <v/>
      </c>
      <c r="B116" s="244"/>
      <c r="C116" s="231" t="s">
        <v>2542</v>
      </c>
      <c r="D116" s="232" t="s">
        <v>6274</v>
      </c>
      <c r="E116" s="1017">
        <f>IFERROR(VLOOKUP(C116,'Consolidated Master Sheet'!B:D,3,0),"")</f>
        <v>15.09</v>
      </c>
      <c r="F116" s="152">
        <f t="shared" si="7"/>
        <v>0</v>
      </c>
      <c r="G116" s="1713">
        <f t="shared" si="8"/>
        <v>0</v>
      </c>
      <c r="H116" s="346">
        <f>IFERROR(VLOOKUP(C116,'Consolidated Master Sheet'!B:H,6,0),"")</f>
        <v>25</v>
      </c>
      <c r="I116" s="347">
        <f>IFERROR(VLOOKUP(C116,'Consolidated Master Sheet'!B:H,7,0),"")</f>
        <v>100</v>
      </c>
      <c r="J116" s="42"/>
      <c r="K116" s="1020">
        <f t="shared" si="11"/>
        <v>0</v>
      </c>
    </row>
    <row r="117" spans="1:11">
      <c r="A117" s="157" t="str">
        <f>IF(J117&gt;0,COUNT($J$4:J117)+MAX('MI Fittings'!A:A,'CS Press Fittings'!A:A),"")</f>
        <v/>
      </c>
      <c r="B117" s="244"/>
      <c r="C117" s="231" t="s">
        <v>2543</v>
      </c>
      <c r="D117" s="232" t="s">
        <v>6275</v>
      </c>
      <c r="E117" s="1017">
        <f>IFERROR(VLOOKUP(C117,'Consolidated Master Sheet'!B:D,3,0),"")</f>
        <v>15.09</v>
      </c>
      <c r="F117" s="152">
        <f t="shared" si="7"/>
        <v>0</v>
      </c>
      <c r="G117" s="1713">
        <f t="shared" si="8"/>
        <v>0</v>
      </c>
      <c r="H117" s="346">
        <f>IFERROR(VLOOKUP(C117,'Consolidated Master Sheet'!B:H,6,0),"")</f>
        <v>25</v>
      </c>
      <c r="I117" s="347">
        <f>IFERROR(VLOOKUP(C117,'Consolidated Master Sheet'!B:H,7,0),"")</f>
        <v>100</v>
      </c>
      <c r="J117" s="42"/>
      <c r="K117" s="1020">
        <f t="shared" si="11"/>
        <v>0</v>
      </c>
    </row>
    <row r="118" spans="1:11">
      <c r="A118" s="157" t="str">
        <f>IF(J118&gt;0,COUNT($J$4:J118)+MAX('MI Fittings'!A:A,'CS Press Fittings'!A:A),"")</f>
        <v/>
      </c>
      <c r="B118" s="244"/>
      <c r="C118" s="231" t="s">
        <v>2544</v>
      </c>
      <c r="D118" s="232" t="s">
        <v>6276</v>
      </c>
      <c r="E118" s="1017">
        <f>IFERROR(VLOOKUP(C118,'Consolidated Master Sheet'!B:D,3,0),"")</f>
        <v>18.02</v>
      </c>
      <c r="F118" s="152">
        <f t="shared" si="7"/>
        <v>0</v>
      </c>
      <c r="G118" s="1713">
        <f t="shared" si="8"/>
        <v>0</v>
      </c>
      <c r="H118" s="346">
        <f>IFERROR(VLOOKUP(C118,'Consolidated Master Sheet'!B:H,6,0),"")</f>
        <v>25</v>
      </c>
      <c r="I118" s="347">
        <f>IFERROR(VLOOKUP(C118,'Consolidated Master Sheet'!B:H,7,0),"")</f>
        <v>75</v>
      </c>
      <c r="J118" s="42"/>
      <c r="K118" s="1020">
        <f t="shared" si="11"/>
        <v>0</v>
      </c>
    </row>
    <row r="119" spans="1:11">
      <c r="A119" s="157" t="str">
        <f>IF(J119&gt;0,COUNT($J$4:J119)+MAX('MI Fittings'!A:A,'CS Press Fittings'!A:A),"")</f>
        <v/>
      </c>
      <c r="B119" s="244"/>
      <c r="C119" s="231" t="s">
        <v>2545</v>
      </c>
      <c r="D119" s="232" t="s">
        <v>6277</v>
      </c>
      <c r="E119" s="1017">
        <f>IFERROR(VLOOKUP(C119,'Consolidated Master Sheet'!B:D,3,0),"")</f>
        <v>18.02</v>
      </c>
      <c r="F119" s="152">
        <f t="shared" si="7"/>
        <v>0</v>
      </c>
      <c r="G119" s="1713">
        <f t="shared" si="8"/>
        <v>0</v>
      </c>
      <c r="H119" s="346">
        <f>IFERROR(VLOOKUP(C119,'Consolidated Master Sheet'!B:H,6,0),"")</f>
        <v>25</v>
      </c>
      <c r="I119" s="347">
        <f>IFERROR(VLOOKUP(C119,'Consolidated Master Sheet'!B:H,7,0),"")</f>
        <v>75</v>
      </c>
      <c r="J119" s="42"/>
      <c r="K119" s="1020">
        <f t="shared" si="11"/>
        <v>0</v>
      </c>
    </row>
    <row r="120" spans="1:11">
      <c r="A120" s="157" t="str">
        <f>IF(J120&gt;0,COUNT($J$4:J120)+MAX('MI Fittings'!A:A,'CS Press Fittings'!A:A),"")</f>
        <v/>
      </c>
      <c r="B120" s="244"/>
      <c r="C120" s="231" t="s">
        <v>2546</v>
      </c>
      <c r="D120" s="232" t="s">
        <v>6278</v>
      </c>
      <c r="E120" s="1017">
        <f>IFERROR(VLOOKUP(C120,'Consolidated Master Sheet'!B:D,3,0),"")</f>
        <v>21.43</v>
      </c>
      <c r="F120" s="152">
        <f t="shared" si="7"/>
        <v>0</v>
      </c>
      <c r="G120" s="1713">
        <f t="shared" si="8"/>
        <v>0</v>
      </c>
      <c r="H120" s="346">
        <f>IFERROR(VLOOKUP(C120,'Consolidated Master Sheet'!B:H,6,0),"")</f>
        <v>25</v>
      </c>
      <c r="I120" s="347">
        <f>IFERROR(VLOOKUP(C120,'Consolidated Master Sheet'!B:H,7,0),"")</f>
        <v>75</v>
      </c>
      <c r="J120" s="42"/>
      <c r="K120" s="1020">
        <f t="shared" si="11"/>
        <v>0</v>
      </c>
    </row>
    <row r="121" spans="1:11">
      <c r="A121" s="157" t="str">
        <f>IF(J121&gt;0,COUNT($J$4:J121)+MAX('MI Fittings'!A:A,'CS Press Fittings'!A:A),"")</f>
        <v/>
      </c>
      <c r="B121" s="244"/>
      <c r="C121" s="231" t="s">
        <v>2547</v>
      </c>
      <c r="D121" s="232" t="s">
        <v>6279</v>
      </c>
      <c r="E121" s="1017">
        <f>IFERROR(VLOOKUP(C121,'Consolidated Master Sheet'!B:D,3,0),"")</f>
        <v>21.43</v>
      </c>
      <c r="F121" s="152">
        <f t="shared" si="7"/>
        <v>0</v>
      </c>
      <c r="G121" s="1713">
        <f t="shared" si="8"/>
        <v>0</v>
      </c>
      <c r="H121" s="346">
        <f>IFERROR(VLOOKUP(C121,'Consolidated Master Sheet'!B:H,6,0),"")</f>
        <v>25</v>
      </c>
      <c r="I121" s="347">
        <f>IFERROR(VLOOKUP(C121,'Consolidated Master Sheet'!B:H,7,0),"")</f>
        <v>50</v>
      </c>
      <c r="J121" s="42"/>
      <c r="K121" s="1020">
        <f t="shared" si="11"/>
        <v>0</v>
      </c>
    </row>
    <row r="122" spans="1:11">
      <c r="A122" s="157" t="str">
        <f>IF(J122&gt;0,COUNT($J$4:J122)+MAX('MI Fittings'!A:A,'CS Press Fittings'!A:A),"")</f>
        <v/>
      </c>
      <c r="B122" s="244"/>
      <c r="C122" s="231" t="s">
        <v>2548</v>
      </c>
      <c r="D122" s="232" t="s">
        <v>6280</v>
      </c>
      <c r="E122" s="1017">
        <f>IFERROR(VLOOKUP(C122,'Consolidated Master Sheet'!B:D,3,0),"")</f>
        <v>34.5</v>
      </c>
      <c r="F122" s="152">
        <f t="shared" si="7"/>
        <v>0</v>
      </c>
      <c r="G122" s="1713">
        <f t="shared" si="8"/>
        <v>0</v>
      </c>
      <c r="H122" s="346">
        <f>IFERROR(VLOOKUP(C122,'Consolidated Master Sheet'!B:H,6,0),"")</f>
        <v>25</v>
      </c>
      <c r="I122" s="347">
        <f>IFERROR(VLOOKUP(C122,'Consolidated Master Sheet'!B:H,7,0),"")</f>
        <v>50</v>
      </c>
      <c r="J122" s="42"/>
      <c r="K122" s="1020">
        <f t="shared" si="11"/>
        <v>0</v>
      </c>
    </row>
    <row r="123" spans="1:11">
      <c r="A123" s="157" t="str">
        <f>IF(J123&gt;0,COUNT($J$4:J123)+MAX('MI Fittings'!A:A,'CS Press Fittings'!A:A),"")</f>
        <v/>
      </c>
      <c r="B123" s="244"/>
      <c r="C123" s="231" t="s">
        <v>2549</v>
      </c>
      <c r="D123" s="232" t="s">
        <v>6281</v>
      </c>
      <c r="E123" s="1017">
        <f>IFERROR(VLOOKUP(C123,'Consolidated Master Sheet'!B:D,3,0),"")</f>
        <v>34.5</v>
      </c>
      <c r="F123" s="152">
        <f t="shared" si="7"/>
        <v>0</v>
      </c>
      <c r="G123" s="1713">
        <f t="shared" si="8"/>
        <v>0</v>
      </c>
      <c r="H123" s="346">
        <f>IFERROR(VLOOKUP(C123,'Consolidated Master Sheet'!B:H,6,0),"")</f>
        <v>25</v>
      </c>
      <c r="I123" s="347">
        <f>IFERROR(VLOOKUP(C123,'Consolidated Master Sheet'!B:H,7,0),"")</f>
        <v>50</v>
      </c>
      <c r="J123" s="42"/>
      <c r="K123" s="1020">
        <f t="shared" si="11"/>
        <v>0</v>
      </c>
    </row>
    <row r="124" spans="1:11">
      <c r="A124" s="157" t="str">
        <f>IF(J124&gt;0,COUNT($J$4:J124)+MAX('MI Fittings'!A:A,'CS Press Fittings'!A:A),"")</f>
        <v/>
      </c>
      <c r="B124" s="244"/>
      <c r="C124" s="231" t="s">
        <v>2550</v>
      </c>
      <c r="D124" s="232" t="s">
        <v>6282</v>
      </c>
      <c r="E124" s="1017">
        <f>IFERROR(VLOOKUP(C124,'Consolidated Master Sheet'!B:D,3,0),"")</f>
        <v>41.36</v>
      </c>
      <c r="F124" s="152">
        <f t="shared" si="7"/>
        <v>0</v>
      </c>
      <c r="G124" s="1713">
        <f t="shared" si="8"/>
        <v>0</v>
      </c>
      <c r="H124" s="346">
        <f>IFERROR(VLOOKUP(C124,'Consolidated Master Sheet'!B:H,6,0),"")</f>
        <v>25</v>
      </c>
      <c r="I124" s="347">
        <f>IFERROR(VLOOKUP(C124,'Consolidated Master Sheet'!B:H,7,0),"")</f>
        <v>50</v>
      </c>
      <c r="J124" s="42"/>
      <c r="K124" s="1020">
        <f t="shared" si="11"/>
        <v>0</v>
      </c>
    </row>
    <row r="125" spans="1:11">
      <c r="A125" s="157" t="str">
        <f>IF(J125&gt;0,COUNT($J$4:J125)+MAX('MI Fittings'!A:A,'CS Press Fittings'!A:A),"")</f>
        <v/>
      </c>
      <c r="B125" s="244"/>
      <c r="C125" s="231" t="s">
        <v>2551</v>
      </c>
      <c r="D125" s="232" t="s">
        <v>6283</v>
      </c>
      <c r="E125" s="1017">
        <f>IFERROR(VLOOKUP(C125,'Consolidated Master Sheet'!B:D,3,0),"")</f>
        <v>41.36</v>
      </c>
      <c r="F125" s="152">
        <f t="shared" si="7"/>
        <v>0</v>
      </c>
      <c r="G125" s="1713">
        <f t="shared" si="8"/>
        <v>0</v>
      </c>
      <c r="H125" s="346">
        <f>IFERROR(VLOOKUP(C125,'Consolidated Master Sheet'!B:H,6,0),"")</f>
        <v>40</v>
      </c>
      <c r="I125" s="347">
        <f>IFERROR(VLOOKUP(C125,'Consolidated Master Sheet'!B:H,7,0),"")</f>
        <v>40</v>
      </c>
      <c r="J125" s="42"/>
      <c r="K125" s="1020">
        <f t="shared" si="11"/>
        <v>0</v>
      </c>
    </row>
    <row r="126" spans="1:11">
      <c r="A126" s="157" t="str">
        <f>IF(J126&gt;0,COUNT($J$4:J126)+MAX('MI Fittings'!A:A,'CS Press Fittings'!A:A),"")</f>
        <v/>
      </c>
      <c r="B126" s="244"/>
      <c r="C126" s="235" t="s">
        <v>2552</v>
      </c>
      <c r="D126" s="194" t="s">
        <v>6284</v>
      </c>
      <c r="E126" s="1018">
        <f>IFERROR(VLOOKUP(C126,'Consolidated Master Sheet'!B:D,3,0),"")</f>
        <v>46.89</v>
      </c>
      <c r="F126" s="153">
        <f t="shared" si="7"/>
        <v>0</v>
      </c>
      <c r="G126" s="1713">
        <f t="shared" si="8"/>
        <v>0</v>
      </c>
      <c r="H126" s="348">
        <f>IFERROR(VLOOKUP(C126,'Consolidated Master Sheet'!B:H,6,0),"")</f>
        <v>40</v>
      </c>
      <c r="I126" s="349">
        <f>IFERROR(VLOOKUP(C126,'Consolidated Master Sheet'!B:H,7,0),"")</f>
        <v>40</v>
      </c>
      <c r="J126" s="43"/>
      <c r="K126" s="1020">
        <f t="shared" si="11"/>
        <v>0</v>
      </c>
    </row>
    <row r="127" spans="1:11">
      <c r="A127" s="157" t="str">
        <f>IF(J127&gt;0,COUNT($J$4:J127)+MAX('MI Fittings'!A:A,'CS Press Fittings'!A:A),"")</f>
        <v/>
      </c>
      <c r="B127" s="244"/>
      <c r="C127" s="231" t="s">
        <v>2553</v>
      </c>
      <c r="D127" s="232" t="s">
        <v>6285</v>
      </c>
      <c r="E127" s="1017">
        <f>IFERROR(VLOOKUP(C127,'Consolidated Master Sheet'!B:D,3,0),"")</f>
        <v>46.89</v>
      </c>
      <c r="F127" s="152">
        <f t="shared" si="7"/>
        <v>0</v>
      </c>
      <c r="G127" s="1713">
        <f t="shared" si="8"/>
        <v>0</v>
      </c>
      <c r="H127" s="346">
        <f>IFERROR(VLOOKUP(C127,'Consolidated Master Sheet'!B:H,6,0),"")</f>
        <v>30</v>
      </c>
      <c r="I127" s="347">
        <f>IFERROR(VLOOKUP(C127,'Consolidated Master Sheet'!B:H,7,0),"")</f>
        <v>30</v>
      </c>
      <c r="J127" s="42"/>
      <c r="K127" s="1020">
        <f t="shared" si="11"/>
        <v>0</v>
      </c>
    </row>
    <row r="128" spans="1:11">
      <c r="A128" s="157" t="str">
        <f>IF(J128&gt;0,COUNT($J$4:J128)+MAX('MI Fittings'!A:A,'CS Press Fittings'!A:A),"")</f>
        <v/>
      </c>
      <c r="B128" s="244"/>
      <c r="C128" s="350"/>
      <c r="D128" s="351"/>
      <c r="E128" s="1038" t="str">
        <f>IFERROR(VLOOKUP(C128,'Consolidated Master Sheet'!B:D,3,0),"")</f>
        <v/>
      </c>
      <c r="F128" s="1463">
        <f t="shared" si="7"/>
        <v>0</v>
      </c>
      <c r="G128" s="1743">
        <f t="shared" si="8"/>
        <v>0</v>
      </c>
      <c r="H128" s="352" t="str">
        <f>IFERROR(VLOOKUP(C128,'Consolidated Master Sheet'!B:H,6,0),"")</f>
        <v/>
      </c>
      <c r="I128" s="353" t="str">
        <f>IFERROR(VLOOKUP(C128,'Consolidated Master Sheet'!B:H,7,0),"")</f>
        <v/>
      </c>
      <c r="J128" s="44"/>
      <c r="K128" s="1128"/>
    </row>
    <row r="129" spans="1:11">
      <c r="A129" s="157" t="str">
        <f>IF(J129&gt;0,COUNT($J$4:J129)+MAX('MI Fittings'!A:A,'CS Press Fittings'!A:A),"")</f>
        <v/>
      </c>
      <c r="B129" s="244"/>
      <c r="C129" s="231" t="s">
        <v>2554</v>
      </c>
      <c r="D129" s="232" t="s">
        <v>6286</v>
      </c>
      <c r="E129" s="1017">
        <f>IFERROR(VLOOKUP(C129,'Consolidated Master Sheet'!B:D,3,0),"")</f>
        <v>13.18</v>
      </c>
      <c r="F129" s="152">
        <f t="shared" si="7"/>
        <v>0</v>
      </c>
      <c r="G129" s="1744">
        <f t="shared" si="8"/>
        <v>0</v>
      </c>
      <c r="H129" s="346">
        <f>IFERROR(VLOOKUP(C129,'Consolidated Master Sheet'!B:H,6,0),"")</f>
        <v>25</v>
      </c>
      <c r="I129" s="347">
        <f>IFERROR(VLOOKUP(C129,'Consolidated Master Sheet'!B:H,7,0),"")</f>
        <v>100</v>
      </c>
      <c r="J129" s="42"/>
      <c r="K129" s="1017">
        <f t="shared" ref="K129:K144" si="12">IFERROR(J129*G129,0)</f>
        <v>0</v>
      </c>
    </row>
    <row r="130" spans="1:11">
      <c r="A130" s="157" t="str">
        <f>IF(J130&gt;0,COUNT($J$4:J130)+MAX('MI Fittings'!A:A,'CS Press Fittings'!A:A),"")</f>
        <v/>
      </c>
      <c r="B130" s="244"/>
      <c r="C130" s="228" t="s">
        <v>2555</v>
      </c>
      <c r="D130" s="187" t="s">
        <v>6287</v>
      </c>
      <c r="E130" s="1020">
        <f>IFERROR(VLOOKUP(C130,'Consolidated Master Sheet'!B:D,3,0),"")</f>
        <v>14.24</v>
      </c>
      <c r="F130" s="151">
        <f t="shared" si="7"/>
        <v>0</v>
      </c>
      <c r="G130" s="1713">
        <f t="shared" si="8"/>
        <v>0</v>
      </c>
      <c r="H130" s="344">
        <f>IFERROR(VLOOKUP(C130,'Consolidated Master Sheet'!B:H,6,0),"")</f>
        <v>25</v>
      </c>
      <c r="I130" s="345">
        <f>IFERROR(VLOOKUP(C130,'Consolidated Master Sheet'!B:H,7,0),"")</f>
        <v>75</v>
      </c>
      <c r="J130" s="42"/>
      <c r="K130" s="1020">
        <f t="shared" si="12"/>
        <v>0</v>
      </c>
    </row>
    <row r="131" spans="1:11">
      <c r="A131" s="157" t="str">
        <f>IF(J131&gt;0,COUNT($J$4:J131)+MAX('MI Fittings'!A:A,'CS Press Fittings'!A:A),"")</f>
        <v/>
      </c>
      <c r="B131" s="244"/>
      <c r="C131" s="231" t="s">
        <v>2556</v>
      </c>
      <c r="D131" s="232" t="s">
        <v>6288</v>
      </c>
      <c r="E131" s="1017">
        <f>IFERROR(VLOOKUP(C131,'Consolidated Master Sheet'!B:D,3,0),"")</f>
        <v>15.86</v>
      </c>
      <c r="F131" s="152">
        <f t="shared" si="7"/>
        <v>0</v>
      </c>
      <c r="G131" s="1713">
        <f t="shared" si="8"/>
        <v>0</v>
      </c>
      <c r="H131" s="346">
        <f>IFERROR(VLOOKUP(C131,'Consolidated Master Sheet'!B:H,6,0),"")</f>
        <v>25</v>
      </c>
      <c r="I131" s="347">
        <f>IFERROR(VLOOKUP(C131,'Consolidated Master Sheet'!B:H,7,0),"")</f>
        <v>75</v>
      </c>
      <c r="J131" s="42"/>
      <c r="K131" s="1020">
        <f t="shared" si="12"/>
        <v>0</v>
      </c>
    </row>
    <row r="132" spans="1:11">
      <c r="A132" s="157" t="str">
        <f>IF(J132&gt;0,COUNT($J$4:J132)+MAX('MI Fittings'!A:A,'CS Press Fittings'!A:A),"")</f>
        <v/>
      </c>
      <c r="B132" s="244"/>
      <c r="C132" s="231" t="s">
        <v>2557</v>
      </c>
      <c r="D132" s="232" t="s">
        <v>6289</v>
      </c>
      <c r="E132" s="1017">
        <f>IFERROR(VLOOKUP(C132,'Consolidated Master Sheet'!B:D,3,0),"")</f>
        <v>15.86</v>
      </c>
      <c r="F132" s="152">
        <f t="shared" si="7"/>
        <v>0</v>
      </c>
      <c r="G132" s="1713">
        <f t="shared" si="8"/>
        <v>0</v>
      </c>
      <c r="H132" s="346">
        <f>IFERROR(VLOOKUP(C132,'Consolidated Master Sheet'!B:H,6,0),"")</f>
        <v>25</v>
      </c>
      <c r="I132" s="347">
        <f>IFERROR(VLOOKUP(C132,'Consolidated Master Sheet'!B:H,7,0),"")</f>
        <v>50</v>
      </c>
      <c r="J132" s="42"/>
      <c r="K132" s="1020">
        <f t="shared" si="12"/>
        <v>0</v>
      </c>
    </row>
    <row r="133" spans="1:11">
      <c r="A133" s="157" t="str">
        <f>IF(J133&gt;0,COUNT($J$4:J133)+MAX('MI Fittings'!A:A,'CS Press Fittings'!A:A),"")</f>
        <v/>
      </c>
      <c r="B133" s="244"/>
      <c r="C133" s="231" t="s">
        <v>2558</v>
      </c>
      <c r="D133" s="232" t="s">
        <v>6290</v>
      </c>
      <c r="E133" s="1017">
        <f>IFERROR(VLOOKUP(C133,'Consolidated Master Sheet'!B:D,3,0),"")</f>
        <v>17.86</v>
      </c>
      <c r="F133" s="152">
        <f t="shared" si="7"/>
        <v>0</v>
      </c>
      <c r="G133" s="1713">
        <f t="shared" si="8"/>
        <v>0</v>
      </c>
      <c r="H133" s="346">
        <f>IFERROR(VLOOKUP(C133,'Consolidated Master Sheet'!B:H,6,0),"")</f>
        <v>25</v>
      </c>
      <c r="I133" s="347">
        <f>IFERROR(VLOOKUP(C133,'Consolidated Master Sheet'!B:H,7,0),"")</f>
        <v>50</v>
      </c>
      <c r="J133" s="42"/>
      <c r="K133" s="1020">
        <f t="shared" si="12"/>
        <v>0</v>
      </c>
    </row>
    <row r="134" spans="1:11">
      <c r="A134" s="157" t="str">
        <f>IF(J134&gt;0,COUNT($J$4:J134)+MAX('MI Fittings'!A:A,'CS Press Fittings'!A:A),"")</f>
        <v/>
      </c>
      <c r="B134" s="244"/>
      <c r="C134" s="231" t="s">
        <v>2559</v>
      </c>
      <c r="D134" s="232" t="s">
        <v>6291</v>
      </c>
      <c r="E134" s="1017">
        <f>IFERROR(VLOOKUP(C134,'Consolidated Master Sheet'!B:D,3,0),"")</f>
        <v>17.86</v>
      </c>
      <c r="F134" s="152">
        <f t="shared" ref="F134:F197" si="13">IF(E134=0,"NET",$F$2)</f>
        <v>0</v>
      </c>
      <c r="G134" s="1713">
        <f t="shared" ref="G134:G197" si="14">IFERROR(ROUND(E134*F134,2),0)</f>
        <v>0</v>
      </c>
      <c r="H134" s="346">
        <f>IFERROR(VLOOKUP(C134,'Consolidated Master Sheet'!B:H,6,0),"")</f>
        <v>25</v>
      </c>
      <c r="I134" s="347">
        <f>IFERROR(VLOOKUP(C134,'Consolidated Master Sheet'!B:H,7,0),"")</f>
        <v>50</v>
      </c>
      <c r="J134" s="42"/>
      <c r="K134" s="1020">
        <f t="shared" si="12"/>
        <v>0</v>
      </c>
    </row>
    <row r="135" spans="1:11">
      <c r="A135" s="157" t="str">
        <f>IF(J135&gt;0,COUNT($J$4:J135)+MAX('MI Fittings'!A:A,'CS Press Fittings'!A:A),"")</f>
        <v/>
      </c>
      <c r="B135" s="244"/>
      <c r="C135" s="231" t="s">
        <v>2560</v>
      </c>
      <c r="D135" s="232" t="s">
        <v>6292</v>
      </c>
      <c r="E135" s="1017">
        <f>IFERROR(VLOOKUP(C135,'Consolidated Master Sheet'!B:D,3,0),"")</f>
        <v>21.75</v>
      </c>
      <c r="F135" s="152">
        <f t="shared" si="13"/>
        <v>0</v>
      </c>
      <c r="G135" s="1713">
        <f t="shared" si="14"/>
        <v>0</v>
      </c>
      <c r="H135" s="346">
        <f>IFERROR(VLOOKUP(C135,'Consolidated Master Sheet'!B:H,6,0),"")</f>
        <v>25</v>
      </c>
      <c r="I135" s="347">
        <f>IFERROR(VLOOKUP(C135,'Consolidated Master Sheet'!B:H,7,0),"")</f>
        <v>50</v>
      </c>
      <c r="J135" s="42"/>
      <c r="K135" s="1020">
        <f t="shared" si="12"/>
        <v>0</v>
      </c>
    </row>
    <row r="136" spans="1:11">
      <c r="A136" s="157" t="str">
        <f>IF(J136&gt;0,COUNT($J$4:J136)+MAX('MI Fittings'!A:A,'CS Press Fittings'!A:A),"")</f>
        <v/>
      </c>
      <c r="B136" s="244"/>
      <c r="C136" s="231" t="s">
        <v>2561</v>
      </c>
      <c r="D136" s="232" t="s">
        <v>6293</v>
      </c>
      <c r="E136" s="1017">
        <f>IFERROR(VLOOKUP(C136,'Consolidated Master Sheet'!B:D,3,0),"")</f>
        <v>21.75</v>
      </c>
      <c r="F136" s="152">
        <f t="shared" si="13"/>
        <v>0</v>
      </c>
      <c r="G136" s="1713">
        <f t="shared" si="14"/>
        <v>0</v>
      </c>
      <c r="H136" s="346">
        <f>IFERROR(VLOOKUP(C136,'Consolidated Master Sheet'!B:H,6,0),"")</f>
        <v>25</v>
      </c>
      <c r="I136" s="347">
        <f>IFERROR(VLOOKUP(C136,'Consolidated Master Sheet'!B:H,7,0),"")</f>
        <v>50</v>
      </c>
      <c r="J136" s="42"/>
      <c r="K136" s="1020">
        <f t="shared" si="12"/>
        <v>0</v>
      </c>
    </row>
    <row r="137" spans="1:11">
      <c r="A137" s="157" t="str">
        <f>IF(J137&gt;0,COUNT($J$4:J137)+MAX('MI Fittings'!A:A,'CS Press Fittings'!A:A),"")</f>
        <v/>
      </c>
      <c r="B137" s="244"/>
      <c r="C137" s="231" t="s">
        <v>2562</v>
      </c>
      <c r="D137" s="232" t="s">
        <v>6294</v>
      </c>
      <c r="E137" s="1017">
        <f>IFERROR(VLOOKUP(C137,'Consolidated Master Sheet'!B:D,3,0),"")</f>
        <v>24.94</v>
      </c>
      <c r="F137" s="152">
        <f t="shared" si="13"/>
        <v>0</v>
      </c>
      <c r="G137" s="1713">
        <f t="shared" si="14"/>
        <v>0</v>
      </c>
      <c r="H137" s="346">
        <f>IFERROR(VLOOKUP(C137,'Consolidated Master Sheet'!B:H,6,0),"")</f>
        <v>50</v>
      </c>
      <c r="I137" s="347">
        <f>IFERROR(VLOOKUP(C137,'Consolidated Master Sheet'!B:H,7,0),"")</f>
        <v>50</v>
      </c>
      <c r="J137" s="42"/>
      <c r="K137" s="1020">
        <f t="shared" si="12"/>
        <v>0</v>
      </c>
    </row>
    <row r="138" spans="1:11">
      <c r="A138" s="157" t="str">
        <f>IF(J138&gt;0,COUNT($J$4:J138)+MAX('MI Fittings'!A:A,'CS Press Fittings'!A:A),"")</f>
        <v/>
      </c>
      <c r="B138" s="244"/>
      <c r="C138" s="231" t="s">
        <v>2563</v>
      </c>
      <c r="D138" s="232" t="s">
        <v>6295</v>
      </c>
      <c r="E138" s="1017">
        <f>IFERROR(VLOOKUP(C138,'Consolidated Master Sheet'!B:D,3,0),"")</f>
        <v>24.94</v>
      </c>
      <c r="F138" s="152">
        <f t="shared" si="13"/>
        <v>0</v>
      </c>
      <c r="G138" s="1713">
        <f t="shared" si="14"/>
        <v>0</v>
      </c>
      <c r="H138" s="346">
        <f>IFERROR(VLOOKUP(C138,'Consolidated Master Sheet'!B:H,6,0),"")</f>
        <v>50</v>
      </c>
      <c r="I138" s="347">
        <f>IFERROR(VLOOKUP(C138,'Consolidated Master Sheet'!B:H,7,0),"")</f>
        <v>50</v>
      </c>
      <c r="J138" s="42"/>
      <c r="K138" s="1020">
        <f t="shared" si="12"/>
        <v>0</v>
      </c>
    </row>
    <row r="139" spans="1:11">
      <c r="A139" s="157" t="str">
        <f>IF(J139&gt;0,COUNT($J$4:J139)+MAX('MI Fittings'!A:A,'CS Press Fittings'!A:A),"")</f>
        <v/>
      </c>
      <c r="B139" s="244"/>
      <c r="C139" s="231" t="s">
        <v>2564</v>
      </c>
      <c r="D139" s="232" t="s">
        <v>6296</v>
      </c>
      <c r="E139" s="1017">
        <f>IFERROR(VLOOKUP(C139,'Consolidated Master Sheet'!B:D,3,0),"")</f>
        <v>39.590000000000003</v>
      </c>
      <c r="F139" s="152">
        <f t="shared" si="13"/>
        <v>0</v>
      </c>
      <c r="G139" s="1713">
        <f t="shared" si="14"/>
        <v>0</v>
      </c>
      <c r="H139" s="346">
        <f>IFERROR(VLOOKUP(C139,'Consolidated Master Sheet'!B:H,6,0),"")</f>
        <v>40</v>
      </c>
      <c r="I139" s="347">
        <f>IFERROR(VLOOKUP(C139,'Consolidated Master Sheet'!B:H,7,0),"")</f>
        <v>40</v>
      </c>
      <c r="J139" s="42"/>
      <c r="K139" s="1020">
        <f t="shared" si="12"/>
        <v>0</v>
      </c>
    </row>
    <row r="140" spans="1:11">
      <c r="A140" s="157" t="str">
        <f>IF(J140&gt;0,COUNT($J$4:J140)+MAX('MI Fittings'!A:A,'CS Press Fittings'!A:A),"")</f>
        <v/>
      </c>
      <c r="B140" s="244"/>
      <c r="C140" s="231" t="s">
        <v>2565</v>
      </c>
      <c r="D140" s="232" t="s">
        <v>6297</v>
      </c>
      <c r="E140" s="1017">
        <f>IFERROR(VLOOKUP(C140,'Consolidated Master Sheet'!B:D,3,0),"")</f>
        <v>39.590000000000003</v>
      </c>
      <c r="F140" s="152">
        <f t="shared" si="13"/>
        <v>0</v>
      </c>
      <c r="G140" s="1713">
        <f t="shared" si="14"/>
        <v>0</v>
      </c>
      <c r="H140" s="346">
        <f>IFERROR(VLOOKUP(C140,'Consolidated Master Sheet'!B:H,6,0),"")</f>
        <v>40</v>
      </c>
      <c r="I140" s="347">
        <f>IFERROR(VLOOKUP(C140,'Consolidated Master Sheet'!B:H,7,0),"")</f>
        <v>40</v>
      </c>
      <c r="J140" s="42"/>
      <c r="K140" s="1020">
        <f t="shared" si="12"/>
        <v>0</v>
      </c>
    </row>
    <row r="141" spans="1:11">
      <c r="A141" s="157" t="str">
        <f>IF(J141&gt;0,COUNT($J$4:J141)+MAX('MI Fittings'!A:A,'CS Press Fittings'!A:A),"")</f>
        <v/>
      </c>
      <c r="B141" s="244"/>
      <c r="C141" s="231" t="s">
        <v>2566</v>
      </c>
      <c r="D141" s="232" t="s">
        <v>6298</v>
      </c>
      <c r="E141" s="1017">
        <f>IFERROR(VLOOKUP(C141,'Consolidated Master Sheet'!B:D,3,0),"")</f>
        <v>46.28</v>
      </c>
      <c r="F141" s="152">
        <f t="shared" si="13"/>
        <v>0</v>
      </c>
      <c r="G141" s="1713">
        <f t="shared" si="14"/>
        <v>0</v>
      </c>
      <c r="H141" s="346">
        <f>IFERROR(VLOOKUP(C141,'Consolidated Master Sheet'!B:H,6,0),"")</f>
        <v>30</v>
      </c>
      <c r="I141" s="347">
        <f>IFERROR(VLOOKUP(C141,'Consolidated Master Sheet'!B:H,7,0),"")</f>
        <v>30</v>
      </c>
      <c r="J141" s="42"/>
      <c r="K141" s="1020">
        <f t="shared" si="12"/>
        <v>0</v>
      </c>
    </row>
    <row r="142" spans="1:11">
      <c r="A142" s="157" t="str">
        <f>IF(J142&gt;0,COUNT($J$4:J142)+MAX('MI Fittings'!A:A,'CS Press Fittings'!A:A),"")</f>
        <v/>
      </c>
      <c r="B142" s="244"/>
      <c r="C142" s="231" t="s">
        <v>2567</v>
      </c>
      <c r="D142" s="232" t="s">
        <v>6299</v>
      </c>
      <c r="E142" s="1017">
        <f>IFERROR(VLOOKUP(C142,'Consolidated Master Sheet'!B:D,3,0),"")</f>
        <v>46.28</v>
      </c>
      <c r="F142" s="152">
        <f t="shared" si="13"/>
        <v>0</v>
      </c>
      <c r="G142" s="1713">
        <f t="shared" si="14"/>
        <v>0</v>
      </c>
      <c r="H142" s="346">
        <f>IFERROR(VLOOKUP(C142,'Consolidated Master Sheet'!B:H,6,0),"")</f>
        <v>30</v>
      </c>
      <c r="I142" s="347">
        <f>IFERROR(VLOOKUP(C142,'Consolidated Master Sheet'!B:H,7,0),"")</f>
        <v>30</v>
      </c>
      <c r="J142" s="42"/>
      <c r="K142" s="1020">
        <f t="shared" si="12"/>
        <v>0</v>
      </c>
    </row>
    <row r="143" spans="1:11">
      <c r="A143" s="157" t="str">
        <f>IF(J143&gt;0,COUNT($J$4:J143)+MAX('MI Fittings'!A:A,'CS Press Fittings'!A:A),"")</f>
        <v/>
      </c>
      <c r="B143" s="244"/>
      <c r="C143" s="235" t="s">
        <v>2568</v>
      </c>
      <c r="D143" s="194" t="s">
        <v>6300</v>
      </c>
      <c r="E143" s="1018">
        <f>IFERROR(VLOOKUP(C143,'Consolidated Master Sheet'!B:D,3,0),"")</f>
        <v>53.3</v>
      </c>
      <c r="F143" s="153">
        <f t="shared" si="13"/>
        <v>0</v>
      </c>
      <c r="G143" s="1713">
        <f t="shared" si="14"/>
        <v>0</v>
      </c>
      <c r="H143" s="348">
        <f>IFERROR(VLOOKUP(C143,'Consolidated Master Sheet'!B:H,6,0),"")</f>
        <v>20</v>
      </c>
      <c r="I143" s="349">
        <f>IFERROR(VLOOKUP(C143,'Consolidated Master Sheet'!B:H,7,0),"")</f>
        <v>20</v>
      </c>
      <c r="J143" s="43"/>
      <c r="K143" s="1020">
        <f t="shared" si="12"/>
        <v>0</v>
      </c>
    </row>
    <row r="144" spans="1:11">
      <c r="A144" s="157" t="str">
        <f>IF(J144&gt;0,COUNT($J$4:J144)+MAX('MI Fittings'!A:A,'CS Press Fittings'!A:A),"")</f>
        <v/>
      </c>
      <c r="B144" s="244"/>
      <c r="C144" s="231" t="s">
        <v>2569</v>
      </c>
      <c r="D144" s="232" t="s">
        <v>6301</v>
      </c>
      <c r="E144" s="1017">
        <f>IFERROR(VLOOKUP(C144,'Consolidated Master Sheet'!B:D,3,0),"")</f>
        <v>53.3</v>
      </c>
      <c r="F144" s="152">
        <f t="shared" si="13"/>
        <v>0</v>
      </c>
      <c r="G144" s="1713">
        <f t="shared" si="14"/>
        <v>0</v>
      </c>
      <c r="H144" s="346">
        <f>IFERROR(VLOOKUP(C144,'Consolidated Master Sheet'!B:H,6,0),"")</f>
        <v>20</v>
      </c>
      <c r="I144" s="347">
        <f>IFERROR(VLOOKUP(C144,'Consolidated Master Sheet'!B:H,7,0),"")</f>
        <v>20</v>
      </c>
      <c r="J144" s="42"/>
      <c r="K144" s="1020">
        <f t="shared" si="12"/>
        <v>0</v>
      </c>
    </row>
    <row r="145" spans="1:11">
      <c r="A145" s="157" t="str">
        <f>IF(J145&gt;0,COUNT($J$4:J145)+MAX('MI Fittings'!A:A,'CS Press Fittings'!A:A),"")</f>
        <v/>
      </c>
      <c r="B145" s="244"/>
      <c r="C145" s="350"/>
      <c r="D145" s="351"/>
      <c r="E145" s="1038" t="str">
        <f>IFERROR(VLOOKUP(C145,'Consolidated Master Sheet'!B:D,3,0),"")</f>
        <v/>
      </c>
      <c r="F145" s="1463">
        <f t="shared" si="13"/>
        <v>0</v>
      </c>
      <c r="G145" s="1743">
        <f t="shared" si="14"/>
        <v>0</v>
      </c>
      <c r="H145" s="352" t="str">
        <f>IFERROR(VLOOKUP(C145,'Consolidated Master Sheet'!B:H,6,0),"")</f>
        <v/>
      </c>
      <c r="I145" s="353" t="str">
        <f>IFERROR(VLOOKUP(C145,'Consolidated Master Sheet'!B:H,7,0),"")</f>
        <v/>
      </c>
      <c r="J145" s="44"/>
      <c r="K145" s="1128"/>
    </row>
    <row r="146" spans="1:11">
      <c r="A146" s="157" t="str">
        <f>IF(J146&gt;0,COUNT($J$4:J146)+MAX('MI Fittings'!A:A,'CS Press Fittings'!A:A),"")</f>
        <v/>
      </c>
      <c r="B146" s="244"/>
      <c r="C146" s="231" t="s">
        <v>2570</v>
      </c>
      <c r="D146" s="232" t="s">
        <v>6302</v>
      </c>
      <c r="E146" s="1017">
        <f>IFERROR(VLOOKUP(C146,'Consolidated Master Sheet'!B:D,3,0),"")</f>
        <v>17.940000000000001</v>
      </c>
      <c r="F146" s="152">
        <f t="shared" si="13"/>
        <v>0</v>
      </c>
      <c r="G146" s="1744">
        <f t="shared" si="14"/>
        <v>0</v>
      </c>
      <c r="H146" s="346">
        <f>IFERROR(VLOOKUP(C146,'Consolidated Master Sheet'!B:H,6,0),"")</f>
        <v>25</v>
      </c>
      <c r="I146" s="347">
        <f>IFERROR(VLOOKUP(C146,'Consolidated Master Sheet'!B:H,7,0),"")</f>
        <v>75</v>
      </c>
      <c r="J146" s="42"/>
      <c r="K146" s="1017">
        <f t="shared" ref="K146:K160" si="15">IFERROR(J146*G146,0)</f>
        <v>0</v>
      </c>
    </row>
    <row r="147" spans="1:11">
      <c r="A147" s="157" t="str">
        <f>IF(J147&gt;0,COUNT($J$4:J147)+MAX('MI Fittings'!A:A,'CS Press Fittings'!A:A),"")</f>
        <v/>
      </c>
      <c r="B147" s="244"/>
      <c r="C147" s="228" t="s">
        <v>2571</v>
      </c>
      <c r="D147" s="187" t="s">
        <v>6303</v>
      </c>
      <c r="E147" s="1020">
        <f>IFERROR(VLOOKUP(C147,'Consolidated Master Sheet'!B:D,3,0),"")</f>
        <v>20.58</v>
      </c>
      <c r="F147" s="151">
        <f t="shared" si="13"/>
        <v>0</v>
      </c>
      <c r="G147" s="1713">
        <f t="shared" si="14"/>
        <v>0</v>
      </c>
      <c r="H147" s="344">
        <f>IFERROR(VLOOKUP(C147,'Consolidated Master Sheet'!B:H,6,0),"")</f>
        <v>25</v>
      </c>
      <c r="I147" s="345">
        <f>IFERROR(VLOOKUP(C147,'Consolidated Master Sheet'!B:H,7,0),"")</f>
        <v>50</v>
      </c>
      <c r="J147" s="41"/>
      <c r="K147" s="1020">
        <f t="shared" si="15"/>
        <v>0</v>
      </c>
    </row>
    <row r="148" spans="1:11">
      <c r="A148" s="157" t="str">
        <f>IF(J148&gt;0,COUNT($J$4:J148)+MAX('MI Fittings'!A:A,'CS Press Fittings'!A:A),"")</f>
        <v/>
      </c>
      <c r="B148" s="244"/>
      <c r="C148" s="231" t="s">
        <v>2572</v>
      </c>
      <c r="D148" s="232" t="s">
        <v>6304</v>
      </c>
      <c r="E148" s="1017">
        <f>IFERROR(VLOOKUP(C148,'Consolidated Master Sheet'!B:D,3,0),"")</f>
        <v>20.58</v>
      </c>
      <c r="F148" s="152">
        <f t="shared" si="13"/>
        <v>0</v>
      </c>
      <c r="G148" s="1713">
        <f t="shared" si="14"/>
        <v>0</v>
      </c>
      <c r="H148" s="346">
        <f>IFERROR(VLOOKUP(C148,'Consolidated Master Sheet'!B:H,6,0),"")</f>
        <v>25</v>
      </c>
      <c r="I148" s="347">
        <f>IFERROR(VLOOKUP(C148,'Consolidated Master Sheet'!B:H,7,0),"")</f>
        <v>50</v>
      </c>
      <c r="J148" s="42"/>
      <c r="K148" s="1020">
        <f t="shared" si="15"/>
        <v>0</v>
      </c>
    </row>
    <row r="149" spans="1:11">
      <c r="A149" s="157" t="str">
        <f>IF(J149&gt;0,COUNT($J$4:J149)+MAX('MI Fittings'!A:A,'CS Press Fittings'!A:A),"")</f>
        <v/>
      </c>
      <c r="B149" s="244"/>
      <c r="C149" s="231" t="s">
        <v>2573</v>
      </c>
      <c r="D149" s="232" t="s">
        <v>6305</v>
      </c>
      <c r="E149" s="1017">
        <f>IFERROR(VLOOKUP(C149,'Consolidated Master Sheet'!B:D,3,0),"")</f>
        <v>24.87</v>
      </c>
      <c r="F149" s="152">
        <f t="shared" si="13"/>
        <v>0</v>
      </c>
      <c r="G149" s="1713">
        <f t="shared" si="14"/>
        <v>0</v>
      </c>
      <c r="H149" s="346">
        <f>IFERROR(VLOOKUP(C149,'Consolidated Master Sheet'!B:H,6,0),"")</f>
        <v>40</v>
      </c>
      <c r="I149" s="347">
        <f>IFERROR(VLOOKUP(C149,'Consolidated Master Sheet'!B:H,7,0),"")</f>
        <v>40</v>
      </c>
      <c r="J149" s="42"/>
      <c r="K149" s="1020">
        <f t="shared" si="15"/>
        <v>0</v>
      </c>
    </row>
    <row r="150" spans="1:11">
      <c r="A150" s="157" t="str">
        <f>IF(J150&gt;0,COUNT($J$4:J150)+MAX('MI Fittings'!A:A,'CS Press Fittings'!A:A),"")</f>
        <v/>
      </c>
      <c r="B150" s="244"/>
      <c r="C150" s="231" t="s">
        <v>2574</v>
      </c>
      <c r="D150" s="232" t="s">
        <v>6306</v>
      </c>
      <c r="E150" s="1017">
        <f>IFERROR(VLOOKUP(C150,'Consolidated Master Sheet'!B:D,3,0),"")</f>
        <v>24.87</v>
      </c>
      <c r="F150" s="152">
        <f t="shared" si="13"/>
        <v>0</v>
      </c>
      <c r="G150" s="1713">
        <f t="shared" si="14"/>
        <v>0</v>
      </c>
      <c r="H150" s="346">
        <f>IFERROR(VLOOKUP(C150,'Consolidated Master Sheet'!B:H,6,0),"")</f>
        <v>40</v>
      </c>
      <c r="I150" s="347">
        <f>IFERROR(VLOOKUP(C150,'Consolidated Master Sheet'!B:H,7,0),"")</f>
        <v>40</v>
      </c>
      <c r="J150" s="42"/>
      <c r="K150" s="1020">
        <f t="shared" si="15"/>
        <v>0</v>
      </c>
    </row>
    <row r="151" spans="1:11">
      <c r="A151" s="157" t="str">
        <f>IF(J151&gt;0,COUNT($J$4:J151)+MAX('MI Fittings'!A:A,'CS Press Fittings'!A:A),"")</f>
        <v/>
      </c>
      <c r="B151" s="244"/>
      <c r="C151" s="231" t="s">
        <v>2575</v>
      </c>
      <c r="D151" s="232" t="s">
        <v>6307</v>
      </c>
      <c r="E151" s="1017">
        <f>IFERROR(VLOOKUP(C151,'Consolidated Master Sheet'!B:D,3,0),"")</f>
        <v>28.67</v>
      </c>
      <c r="F151" s="152">
        <f t="shared" si="13"/>
        <v>0</v>
      </c>
      <c r="G151" s="1713">
        <f t="shared" si="14"/>
        <v>0</v>
      </c>
      <c r="H151" s="346">
        <f>IFERROR(VLOOKUP(C151,'Consolidated Master Sheet'!B:H,6,0),"")</f>
        <v>40</v>
      </c>
      <c r="I151" s="347">
        <f>IFERROR(VLOOKUP(C151,'Consolidated Master Sheet'!B:H,7,0),"")</f>
        <v>40</v>
      </c>
      <c r="J151" s="42"/>
      <c r="K151" s="1020">
        <f t="shared" si="15"/>
        <v>0</v>
      </c>
    </row>
    <row r="152" spans="1:11">
      <c r="A152" s="157" t="str">
        <f>IF(J152&gt;0,COUNT($J$4:J152)+MAX('MI Fittings'!A:A,'CS Press Fittings'!A:A),"")</f>
        <v/>
      </c>
      <c r="B152" s="244"/>
      <c r="C152" s="231" t="s">
        <v>2576</v>
      </c>
      <c r="D152" s="232" t="s">
        <v>6308</v>
      </c>
      <c r="E152" s="1017">
        <f>IFERROR(VLOOKUP(C152,'Consolidated Master Sheet'!B:D,3,0),"")</f>
        <v>28.67</v>
      </c>
      <c r="F152" s="152">
        <f t="shared" si="13"/>
        <v>0</v>
      </c>
      <c r="G152" s="1713">
        <f t="shared" si="14"/>
        <v>0</v>
      </c>
      <c r="H152" s="346">
        <f>IFERROR(VLOOKUP(C152,'Consolidated Master Sheet'!B:H,6,0),"")</f>
        <v>40</v>
      </c>
      <c r="I152" s="347">
        <f>IFERROR(VLOOKUP(C152,'Consolidated Master Sheet'!B:H,7,0),"")</f>
        <v>40</v>
      </c>
      <c r="J152" s="42"/>
      <c r="K152" s="1020">
        <f t="shared" si="15"/>
        <v>0</v>
      </c>
    </row>
    <row r="153" spans="1:11">
      <c r="A153" s="157" t="str">
        <f>IF(J153&gt;0,COUNT($J$4:J153)+MAX('MI Fittings'!A:A,'CS Press Fittings'!A:A),"")</f>
        <v/>
      </c>
      <c r="B153" s="244"/>
      <c r="C153" s="231" t="s">
        <v>2577</v>
      </c>
      <c r="D153" s="232" t="s">
        <v>6309</v>
      </c>
      <c r="E153" s="1017">
        <f>IFERROR(VLOOKUP(C153,'Consolidated Master Sheet'!B:D,3,0),"")</f>
        <v>33.549999999999997</v>
      </c>
      <c r="F153" s="152">
        <f t="shared" si="13"/>
        <v>0</v>
      </c>
      <c r="G153" s="1713">
        <f t="shared" si="14"/>
        <v>0</v>
      </c>
      <c r="H153" s="346">
        <f>IFERROR(VLOOKUP(C153,'Consolidated Master Sheet'!B:H,6,0),"")</f>
        <v>30</v>
      </c>
      <c r="I153" s="347">
        <f>IFERROR(VLOOKUP(C153,'Consolidated Master Sheet'!B:H,7,0),"")</f>
        <v>30</v>
      </c>
      <c r="J153" s="42"/>
      <c r="K153" s="1020">
        <f t="shared" si="15"/>
        <v>0</v>
      </c>
    </row>
    <row r="154" spans="1:11">
      <c r="A154" s="157" t="str">
        <f>IF(J154&gt;0,COUNT($J$4:J154)+MAX('MI Fittings'!A:A,'CS Press Fittings'!A:A),"")</f>
        <v/>
      </c>
      <c r="B154" s="244"/>
      <c r="C154" s="231" t="s">
        <v>2578</v>
      </c>
      <c r="D154" s="232" t="s">
        <v>6310</v>
      </c>
      <c r="E154" s="1017">
        <f>IFERROR(VLOOKUP(C154,'Consolidated Master Sheet'!B:D,3,0),"")</f>
        <v>33.549999999999997</v>
      </c>
      <c r="F154" s="152">
        <f t="shared" si="13"/>
        <v>0</v>
      </c>
      <c r="G154" s="1713">
        <f t="shared" si="14"/>
        <v>0</v>
      </c>
      <c r="H154" s="346">
        <f>IFERROR(VLOOKUP(C154,'Consolidated Master Sheet'!B:H,6,0),"")</f>
        <v>30</v>
      </c>
      <c r="I154" s="347">
        <f>IFERROR(VLOOKUP(C154,'Consolidated Master Sheet'!B:H,7,0),"")</f>
        <v>30</v>
      </c>
      <c r="J154" s="42"/>
      <c r="K154" s="1020">
        <f t="shared" si="15"/>
        <v>0</v>
      </c>
    </row>
    <row r="155" spans="1:11">
      <c r="A155" s="157" t="str">
        <f>IF(J155&gt;0,COUNT($J$4:J155)+MAX('MI Fittings'!A:A,'CS Press Fittings'!A:A),"")</f>
        <v/>
      </c>
      <c r="B155" s="244"/>
      <c r="C155" s="231" t="s">
        <v>2579</v>
      </c>
      <c r="D155" s="232" t="s">
        <v>6311</v>
      </c>
      <c r="E155" s="1017">
        <f>IFERROR(VLOOKUP(C155,'Consolidated Master Sheet'!B:D,3,0),"")</f>
        <v>56.23</v>
      </c>
      <c r="F155" s="152">
        <f t="shared" si="13"/>
        <v>0</v>
      </c>
      <c r="G155" s="1713">
        <f t="shared" si="14"/>
        <v>0</v>
      </c>
      <c r="H155" s="346">
        <f>IFERROR(VLOOKUP(C155,'Consolidated Master Sheet'!B:H,6,0),"")</f>
        <v>20</v>
      </c>
      <c r="I155" s="347">
        <f>IFERROR(VLOOKUP(C155,'Consolidated Master Sheet'!B:H,7,0),"")</f>
        <v>20</v>
      </c>
      <c r="J155" s="42"/>
      <c r="K155" s="1020">
        <f t="shared" si="15"/>
        <v>0</v>
      </c>
    </row>
    <row r="156" spans="1:11">
      <c r="A156" s="157" t="str">
        <f>IF(J156&gt;0,COUNT($J$4:J156)+MAX('MI Fittings'!A:A,'CS Press Fittings'!A:A),"")</f>
        <v/>
      </c>
      <c r="B156" s="244"/>
      <c r="C156" s="231" t="s">
        <v>2580</v>
      </c>
      <c r="D156" s="232" t="s">
        <v>6312</v>
      </c>
      <c r="E156" s="1017">
        <f>IFERROR(VLOOKUP(C156,'Consolidated Master Sheet'!B:D,3,0),"")</f>
        <v>56.23</v>
      </c>
      <c r="F156" s="152">
        <f t="shared" si="13"/>
        <v>0</v>
      </c>
      <c r="G156" s="1713">
        <f t="shared" si="14"/>
        <v>0</v>
      </c>
      <c r="H156" s="346">
        <f>IFERROR(VLOOKUP(C156,'Consolidated Master Sheet'!B:H,6,0),"")</f>
        <v>20</v>
      </c>
      <c r="I156" s="347">
        <f>IFERROR(VLOOKUP(C156,'Consolidated Master Sheet'!B:H,7,0),"")</f>
        <v>20</v>
      </c>
      <c r="J156" s="42"/>
      <c r="K156" s="1020">
        <f t="shared" si="15"/>
        <v>0</v>
      </c>
    </row>
    <row r="157" spans="1:11">
      <c r="A157" s="157" t="str">
        <f>IF(J157&gt;0,COUNT($J$4:J157)+MAX('MI Fittings'!A:A,'CS Press Fittings'!A:A),"")</f>
        <v/>
      </c>
      <c r="B157" s="244"/>
      <c r="C157" s="231" t="s">
        <v>2581</v>
      </c>
      <c r="D157" s="232" t="s">
        <v>6313</v>
      </c>
      <c r="E157" s="1017">
        <f>IFERROR(VLOOKUP(C157,'Consolidated Master Sheet'!B:D,3,0),"")</f>
        <v>66.12</v>
      </c>
      <c r="F157" s="152">
        <f t="shared" si="13"/>
        <v>0</v>
      </c>
      <c r="G157" s="1713">
        <f t="shared" si="14"/>
        <v>0</v>
      </c>
      <c r="H157" s="346">
        <f>IFERROR(VLOOKUP(C157,'Consolidated Master Sheet'!B:H,6,0),"")</f>
        <v>20</v>
      </c>
      <c r="I157" s="347">
        <f>IFERROR(VLOOKUP(C157,'Consolidated Master Sheet'!B:H,7,0),"")</f>
        <v>20</v>
      </c>
      <c r="J157" s="42"/>
      <c r="K157" s="1020">
        <f t="shared" si="15"/>
        <v>0</v>
      </c>
    </row>
    <row r="158" spans="1:11">
      <c r="A158" s="157" t="str">
        <f>IF(J158&gt;0,COUNT($J$4:J158)+MAX('MI Fittings'!A:A,'CS Press Fittings'!A:A),"")</f>
        <v/>
      </c>
      <c r="B158" s="244"/>
      <c r="C158" s="231" t="s">
        <v>2582</v>
      </c>
      <c r="D158" s="232" t="s">
        <v>6314</v>
      </c>
      <c r="E158" s="1017">
        <f>IFERROR(VLOOKUP(C158,'Consolidated Master Sheet'!B:D,3,0),"")</f>
        <v>66.12</v>
      </c>
      <c r="F158" s="152">
        <f t="shared" si="13"/>
        <v>0</v>
      </c>
      <c r="G158" s="1713">
        <f t="shared" si="14"/>
        <v>0</v>
      </c>
      <c r="H158" s="346">
        <f>IFERROR(VLOOKUP(C158,'Consolidated Master Sheet'!B:H,6,0),"")</f>
        <v>15</v>
      </c>
      <c r="I158" s="347">
        <f>IFERROR(VLOOKUP(C158,'Consolidated Master Sheet'!B:H,7,0),"")</f>
        <v>15</v>
      </c>
      <c r="J158" s="42"/>
      <c r="K158" s="1020">
        <f t="shared" si="15"/>
        <v>0</v>
      </c>
    </row>
    <row r="159" spans="1:11">
      <c r="A159" s="157" t="str">
        <f>IF(J159&gt;0,COUNT($J$4:J159)+MAX('MI Fittings'!A:A,'CS Press Fittings'!A:A),"")</f>
        <v/>
      </c>
      <c r="B159" s="244"/>
      <c r="C159" s="235" t="s">
        <v>2583</v>
      </c>
      <c r="D159" s="194" t="s">
        <v>6315</v>
      </c>
      <c r="E159" s="1018">
        <f>IFERROR(VLOOKUP(C159,'Consolidated Master Sheet'!B:D,3,0),"")</f>
        <v>76.069999999999993</v>
      </c>
      <c r="F159" s="153">
        <f t="shared" si="13"/>
        <v>0</v>
      </c>
      <c r="G159" s="1713">
        <f t="shared" si="14"/>
        <v>0</v>
      </c>
      <c r="H159" s="348">
        <f>IFERROR(VLOOKUP(C159,'Consolidated Master Sheet'!B:H,6,0),"")</f>
        <v>15</v>
      </c>
      <c r="I159" s="349">
        <f>IFERROR(VLOOKUP(C159,'Consolidated Master Sheet'!B:H,7,0),"")</f>
        <v>15</v>
      </c>
      <c r="J159" s="43"/>
      <c r="K159" s="1020">
        <f t="shared" si="15"/>
        <v>0</v>
      </c>
    </row>
    <row r="160" spans="1:11">
      <c r="A160" s="157" t="str">
        <f>IF(J160&gt;0,COUNT($J$4:J160)+MAX('MI Fittings'!A:A,'CS Press Fittings'!A:A),"")</f>
        <v/>
      </c>
      <c r="B160" s="244"/>
      <c r="C160" s="231" t="s">
        <v>2584</v>
      </c>
      <c r="D160" s="232" t="s">
        <v>6316</v>
      </c>
      <c r="E160" s="1017">
        <f>IFERROR(VLOOKUP(C160,'Consolidated Master Sheet'!B:D,3,0),"")</f>
        <v>76.069999999999993</v>
      </c>
      <c r="F160" s="152">
        <f t="shared" si="13"/>
        <v>0</v>
      </c>
      <c r="G160" s="1713">
        <f t="shared" si="14"/>
        <v>0</v>
      </c>
      <c r="H160" s="346">
        <f>IFERROR(VLOOKUP(C160,'Consolidated Master Sheet'!B:H,6,0),"")</f>
        <v>15</v>
      </c>
      <c r="I160" s="347">
        <f>IFERROR(VLOOKUP(C160,'Consolidated Master Sheet'!B:H,7,0),"")</f>
        <v>15</v>
      </c>
      <c r="J160" s="42"/>
      <c r="K160" s="1020">
        <f t="shared" si="15"/>
        <v>0</v>
      </c>
    </row>
    <row r="161" spans="1:11">
      <c r="A161" s="157" t="str">
        <f>IF(J161&gt;0,COUNT($J$4:J161)+MAX('MI Fittings'!A:A,'CS Press Fittings'!A:A),"")</f>
        <v/>
      </c>
      <c r="B161" s="244"/>
      <c r="C161" s="350"/>
      <c r="D161" s="351"/>
      <c r="E161" s="1038" t="str">
        <f>IFERROR(VLOOKUP(C161,'Consolidated Master Sheet'!B:D,3,0),"")</f>
        <v/>
      </c>
      <c r="F161" s="1463">
        <f t="shared" si="13"/>
        <v>0</v>
      </c>
      <c r="G161" s="1743">
        <f t="shared" si="14"/>
        <v>0</v>
      </c>
      <c r="H161" s="352" t="str">
        <f>IFERROR(VLOOKUP(C161,'Consolidated Master Sheet'!B:H,6,0),"")</f>
        <v/>
      </c>
      <c r="I161" s="353" t="str">
        <f>IFERROR(VLOOKUP(C161,'Consolidated Master Sheet'!B:H,7,0),"")</f>
        <v/>
      </c>
      <c r="J161" s="44"/>
      <c r="K161" s="1128"/>
    </row>
    <row r="162" spans="1:11">
      <c r="A162" s="157" t="str">
        <f>IF(J162&gt;0,COUNT($J$4:J162)+MAX('MI Fittings'!A:A,'CS Press Fittings'!A:A),"")</f>
        <v/>
      </c>
      <c r="B162" s="244"/>
      <c r="C162" s="231" t="s">
        <v>2585</v>
      </c>
      <c r="D162" s="232" t="s">
        <v>6317</v>
      </c>
      <c r="E162" s="1017">
        <f>IFERROR(VLOOKUP(C162,'Consolidated Master Sheet'!B:D,3,0),"")</f>
        <v>56.02</v>
      </c>
      <c r="F162" s="152">
        <f t="shared" si="13"/>
        <v>0</v>
      </c>
      <c r="G162" s="1744">
        <f t="shared" si="14"/>
        <v>0</v>
      </c>
      <c r="H162" s="346">
        <f>IFERROR(VLOOKUP(C162,'Consolidated Master Sheet'!B:H,6,0),"")</f>
        <v>40</v>
      </c>
      <c r="I162" s="347">
        <f>IFERROR(VLOOKUP(C162,'Consolidated Master Sheet'!B:H,7,0),"")</f>
        <v>40</v>
      </c>
      <c r="J162" s="42"/>
      <c r="K162" s="1017">
        <f t="shared" ref="K162:K175" si="16">IFERROR(J162*G162,0)</f>
        <v>0</v>
      </c>
    </row>
    <row r="163" spans="1:11">
      <c r="A163" s="157" t="str">
        <f>IF(J163&gt;0,COUNT($J$4:J163)+MAX('MI Fittings'!A:A,'CS Press Fittings'!A:A),"")</f>
        <v/>
      </c>
      <c r="B163" s="244"/>
      <c r="C163" s="228" t="s">
        <v>2586</v>
      </c>
      <c r="D163" s="187" t="s">
        <v>6318</v>
      </c>
      <c r="E163" s="1020">
        <f>IFERROR(VLOOKUP(C163,'Consolidated Master Sheet'!B:D,3,0),"")</f>
        <v>57.49</v>
      </c>
      <c r="F163" s="151">
        <f t="shared" si="13"/>
        <v>0</v>
      </c>
      <c r="G163" s="1713">
        <f t="shared" si="14"/>
        <v>0</v>
      </c>
      <c r="H163" s="344">
        <f>IFERROR(VLOOKUP(C163,'Consolidated Master Sheet'!B:H,6,0),"")</f>
        <v>40</v>
      </c>
      <c r="I163" s="345">
        <f>IFERROR(VLOOKUP(C163,'Consolidated Master Sheet'!B:H,7,0),"")</f>
        <v>40</v>
      </c>
      <c r="J163" s="41"/>
      <c r="K163" s="1020">
        <f t="shared" si="16"/>
        <v>0</v>
      </c>
    </row>
    <row r="164" spans="1:11">
      <c r="A164" s="157" t="str">
        <f>IF(J164&gt;0,COUNT($J$4:J164)+MAX('MI Fittings'!A:A,'CS Press Fittings'!A:A),"")</f>
        <v/>
      </c>
      <c r="B164" s="244"/>
      <c r="C164" s="231" t="s">
        <v>2587</v>
      </c>
      <c r="D164" s="232" t="s">
        <v>6319</v>
      </c>
      <c r="E164" s="1017">
        <f>IFERROR(VLOOKUP(C164,'Consolidated Master Sheet'!B:D,3,0),"")</f>
        <v>67.63</v>
      </c>
      <c r="F164" s="152">
        <f t="shared" si="13"/>
        <v>0</v>
      </c>
      <c r="G164" s="1713">
        <f t="shared" si="14"/>
        <v>0</v>
      </c>
      <c r="H164" s="346">
        <f>IFERROR(VLOOKUP(C164,'Consolidated Master Sheet'!B:H,6,0),"")</f>
        <v>30</v>
      </c>
      <c r="I164" s="347">
        <f>IFERROR(VLOOKUP(C164,'Consolidated Master Sheet'!B:H,7,0),"")</f>
        <v>30</v>
      </c>
      <c r="J164" s="42"/>
      <c r="K164" s="1020">
        <f t="shared" si="16"/>
        <v>0</v>
      </c>
    </row>
    <row r="165" spans="1:11">
      <c r="A165" s="157" t="str">
        <f>IF(J165&gt;0,COUNT($J$4:J165)+MAX('MI Fittings'!A:A,'CS Press Fittings'!A:A),"")</f>
        <v/>
      </c>
      <c r="B165" s="244"/>
      <c r="C165" s="231" t="s">
        <v>2588</v>
      </c>
      <c r="D165" s="232" t="s">
        <v>6320</v>
      </c>
      <c r="E165" s="1017">
        <f>IFERROR(VLOOKUP(C165,'Consolidated Master Sheet'!B:D,3,0),"")</f>
        <v>67.63</v>
      </c>
      <c r="F165" s="152">
        <f t="shared" si="13"/>
        <v>0</v>
      </c>
      <c r="G165" s="1713">
        <f t="shared" si="14"/>
        <v>0</v>
      </c>
      <c r="H165" s="346">
        <f>IFERROR(VLOOKUP(C165,'Consolidated Master Sheet'!B:H,6,0),"")</f>
        <v>30</v>
      </c>
      <c r="I165" s="347">
        <f>IFERROR(VLOOKUP(C165,'Consolidated Master Sheet'!B:H,7,0),"")</f>
        <v>30</v>
      </c>
      <c r="J165" s="42"/>
      <c r="K165" s="1020">
        <f t="shared" si="16"/>
        <v>0</v>
      </c>
    </row>
    <row r="166" spans="1:11">
      <c r="A166" s="157" t="str">
        <f>IF(J166&gt;0,COUNT($J$4:J166)+MAX('MI Fittings'!A:A,'CS Press Fittings'!A:A),"")</f>
        <v/>
      </c>
      <c r="B166" s="244"/>
      <c r="C166" s="231" t="s">
        <v>2589</v>
      </c>
      <c r="D166" s="232" t="s">
        <v>6321</v>
      </c>
      <c r="E166" s="1017">
        <f>IFERROR(VLOOKUP(C166,'Consolidated Master Sheet'!B:D,3,0),"")</f>
        <v>74.25</v>
      </c>
      <c r="F166" s="152">
        <f t="shared" si="13"/>
        <v>0</v>
      </c>
      <c r="G166" s="1713">
        <f t="shared" si="14"/>
        <v>0</v>
      </c>
      <c r="H166" s="346">
        <f>IFERROR(VLOOKUP(C166,'Consolidated Master Sheet'!B:H,6,0),"")</f>
        <v>30</v>
      </c>
      <c r="I166" s="347">
        <f>IFERROR(VLOOKUP(C166,'Consolidated Master Sheet'!B:H,7,0),"")</f>
        <v>30</v>
      </c>
      <c r="J166" s="42"/>
      <c r="K166" s="1020">
        <f t="shared" si="16"/>
        <v>0</v>
      </c>
    </row>
    <row r="167" spans="1:11">
      <c r="A167" s="157" t="str">
        <f>IF(J167&gt;0,COUNT($J$4:J167)+MAX('MI Fittings'!A:A,'CS Press Fittings'!A:A),"")</f>
        <v/>
      </c>
      <c r="B167" s="244"/>
      <c r="C167" s="231" t="s">
        <v>2590</v>
      </c>
      <c r="D167" s="232" t="s">
        <v>6322</v>
      </c>
      <c r="E167" s="1017">
        <f>IFERROR(VLOOKUP(C167,'Consolidated Master Sheet'!B:D,3,0),"")</f>
        <v>74.25</v>
      </c>
      <c r="F167" s="152">
        <f t="shared" si="13"/>
        <v>0</v>
      </c>
      <c r="G167" s="1713">
        <f t="shared" si="14"/>
        <v>0</v>
      </c>
      <c r="H167" s="346">
        <f>IFERROR(VLOOKUP(C167,'Consolidated Master Sheet'!B:H,6,0),"")</f>
        <v>20</v>
      </c>
      <c r="I167" s="347">
        <f>IFERROR(VLOOKUP(C167,'Consolidated Master Sheet'!B:H,7,0),"")</f>
        <v>20</v>
      </c>
      <c r="J167" s="42"/>
      <c r="K167" s="1020">
        <f t="shared" si="16"/>
        <v>0</v>
      </c>
    </row>
    <row r="168" spans="1:11">
      <c r="A168" s="157" t="str">
        <f>IF(J168&gt;0,COUNT($J$4:J168)+MAX('MI Fittings'!A:A,'CS Press Fittings'!A:A),"")</f>
        <v/>
      </c>
      <c r="B168" s="244"/>
      <c r="C168" s="231" t="s">
        <v>2591</v>
      </c>
      <c r="D168" s="232" t="s">
        <v>6323</v>
      </c>
      <c r="E168" s="1017">
        <f>IFERROR(VLOOKUP(C168,'Consolidated Master Sheet'!B:D,3,0),"")</f>
        <v>77.45</v>
      </c>
      <c r="F168" s="152">
        <f t="shared" si="13"/>
        <v>0</v>
      </c>
      <c r="G168" s="1713">
        <f t="shared" si="14"/>
        <v>0</v>
      </c>
      <c r="H168" s="346">
        <f>IFERROR(VLOOKUP(C168,'Consolidated Master Sheet'!B:H,6,0),"")</f>
        <v>20</v>
      </c>
      <c r="I168" s="347">
        <f>IFERROR(VLOOKUP(C168,'Consolidated Master Sheet'!B:H,7,0),"")</f>
        <v>20</v>
      </c>
      <c r="J168" s="42"/>
      <c r="K168" s="1020">
        <f t="shared" si="16"/>
        <v>0</v>
      </c>
    </row>
    <row r="169" spans="1:11">
      <c r="A169" s="157" t="str">
        <f>IF(J169&gt;0,COUNT($J$4:J169)+MAX('MI Fittings'!A:A,'CS Press Fittings'!A:A),"")</f>
        <v/>
      </c>
      <c r="B169" s="244"/>
      <c r="C169" s="231" t="s">
        <v>2592</v>
      </c>
      <c r="D169" s="232" t="s">
        <v>6324</v>
      </c>
      <c r="E169" s="1017">
        <f>IFERROR(VLOOKUP(C169,'Consolidated Master Sheet'!B:D,3,0),"")</f>
        <v>77.45</v>
      </c>
      <c r="F169" s="152">
        <f t="shared" si="13"/>
        <v>0</v>
      </c>
      <c r="G169" s="1713">
        <f t="shared" si="14"/>
        <v>0</v>
      </c>
      <c r="H169" s="346">
        <f>IFERROR(VLOOKUP(C169,'Consolidated Master Sheet'!B:H,6,0),"")</f>
        <v>20</v>
      </c>
      <c r="I169" s="347">
        <f>IFERROR(VLOOKUP(C169,'Consolidated Master Sheet'!B:H,7,0),"")</f>
        <v>20</v>
      </c>
      <c r="J169" s="42"/>
      <c r="K169" s="1020">
        <f t="shared" si="16"/>
        <v>0</v>
      </c>
    </row>
    <row r="170" spans="1:11">
      <c r="A170" s="157" t="str">
        <f>IF(J170&gt;0,COUNT($J$4:J170)+MAX('MI Fittings'!A:A,'CS Press Fittings'!A:A),"")</f>
        <v/>
      </c>
      <c r="B170" s="244"/>
      <c r="C170" s="231" t="s">
        <v>2593</v>
      </c>
      <c r="D170" s="232" t="s">
        <v>6325</v>
      </c>
      <c r="E170" s="1017">
        <f>IFERROR(VLOOKUP(C170,'Consolidated Master Sheet'!B:D,3,0),"")</f>
        <v>98.48</v>
      </c>
      <c r="F170" s="152">
        <f t="shared" si="13"/>
        <v>0</v>
      </c>
      <c r="G170" s="1713">
        <f t="shared" si="14"/>
        <v>0</v>
      </c>
      <c r="H170" s="346">
        <f>IFERROR(VLOOKUP(C170,'Consolidated Master Sheet'!B:H,6,0),"")</f>
        <v>20</v>
      </c>
      <c r="I170" s="347">
        <f>IFERROR(VLOOKUP(C170,'Consolidated Master Sheet'!B:H,7,0),"")</f>
        <v>20</v>
      </c>
      <c r="J170" s="42"/>
      <c r="K170" s="1020">
        <f t="shared" si="16"/>
        <v>0</v>
      </c>
    </row>
    <row r="171" spans="1:11">
      <c r="A171" s="157" t="str">
        <f>IF(J171&gt;0,COUNT($J$4:J171)+MAX('MI Fittings'!A:A,'CS Press Fittings'!A:A),"")</f>
        <v/>
      </c>
      <c r="B171" s="244"/>
      <c r="C171" s="231" t="s">
        <v>2594</v>
      </c>
      <c r="D171" s="232" t="s">
        <v>6326</v>
      </c>
      <c r="E171" s="1017">
        <f>IFERROR(VLOOKUP(C171,'Consolidated Master Sheet'!B:D,3,0),"")</f>
        <v>98.48</v>
      </c>
      <c r="F171" s="152">
        <f t="shared" si="13"/>
        <v>0</v>
      </c>
      <c r="G171" s="1713">
        <f t="shared" si="14"/>
        <v>0</v>
      </c>
      <c r="H171" s="346">
        <f>IFERROR(VLOOKUP(C171,'Consolidated Master Sheet'!B:H,6,0),"")</f>
        <v>10</v>
      </c>
      <c r="I171" s="347">
        <f>IFERROR(VLOOKUP(C171,'Consolidated Master Sheet'!B:H,7,0),"")</f>
        <v>10</v>
      </c>
      <c r="J171" s="42"/>
      <c r="K171" s="1020">
        <f t="shared" si="16"/>
        <v>0</v>
      </c>
    </row>
    <row r="172" spans="1:11">
      <c r="A172" s="157" t="str">
        <f>IF(J172&gt;0,COUNT($J$4:J172)+MAX('MI Fittings'!A:A,'CS Press Fittings'!A:A),"")</f>
        <v/>
      </c>
      <c r="B172" s="244"/>
      <c r="C172" s="231" t="s">
        <v>2595</v>
      </c>
      <c r="D172" s="232" t="s">
        <v>6327</v>
      </c>
      <c r="E172" s="1017">
        <f>IFERROR(VLOOKUP(C172,'Consolidated Master Sheet'!B:D,3,0),"")</f>
        <v>110.67</v>
      </c>
      <c r="F172" s="152">
        <f t="shared" si="13"/>
        <v>0</v>
      </c>
      <c r="G172" s="1713">
        <f t="shared" si="14"/>
        <v>0</v>
      </c>
      <c r="H172" s="346">
        <f>IFERROR(VLOOKUP(C172,'Consolidated Master Sheet'!B:H,6,0),"")</f>
        <v>10</v>
      </c>
      <c r="I172" s="347">
        <f>IFERROR(VLOOKUP(C172,'Consolidated Master Sheet'!B:H,7,0),"")</f>
        <v>10</v>
      </c>
      <c r="J172" s="42"/>
      <c r="K172" s="1020">
        <f t="shared" si="16"/>
        <v>0</v>
      </c>
    </row>
    <row r="173" spans="1:11">
      <c r="A173" s="157" t="str">
        <f>IF(J173&gt;0,COUNT($J$4:J173)+MAX('MI Fittings'!A:A,'CS Press Fittings'!A:A),"")</f>
        <v/>
      </c>
      <c r="B173" s="244"/>
      <c r="C173" s="231" t="s">
        <v>2596</v>
      </c>
      <c r="D173" s="232" t="s">
        <v>6328</v>
      </c>
      <c r="E173" s="1017">
        <f>IFERROR(VLOOKUP(C173,'Consolidated Master Sheet'!B:D,3,0),"")</f>
        <v>110.67</v>
      </c>
      <c r="F173" s="152">
        <f t="shared" si="13"/>
        <v>0</v>
      </c>
      <c r="G173" s="1713">
        <f t="shared" si="14"/>
        <v>0</v>
      </c>
      <c r="H173" s="346">
        <f>IFERROR(VLOOKUP(C173,'Consolidated Master Sheet'!B:H,6,0),"")</f>
        <v>10</v>
      </c>
      <c r="I173" s="347">
        <f>IFERROR(VLOOKUP(C173,'Consolidated Master Sheet'!B:H,7,0),"")</f>
        <v>10</v>
      </c>
      <c r="J173" s="42"/>
      <c r="K173" s="1020">
        <f t="shared" si="16"/>
        <v>0</v>
      </c>
    </row>
    <row r="174" spans="1:11">
      <c r="A174" s="157" t="str">
        <f>IF(J174&gt;0,COUNT($J$4:J174)+MAX('MI Fittings'!A:A,'CS Press Fittings'!A:A),"")</f>
        <v/>
      </c>
      <c r="B174" s="244"/>
      <c r="C174" s="235" t="s">
        <v>2597</v>
      </c>
      <c r="D174" s="194" t="s">
        <v>6329</v>
      </c>
      <c r="E174" s="1018">
        <f>IFERROR(VLOOKUP(C174,'Consolidated Master Sheet'!B:D,3,0),"")</f>
        <v>123.06</v>
      </c>
      <c r="F174" s="153">
        <f t="shared" si="13"/>
        <v>0</v>
      </c>
      <c r="G174" s="1713">
        <f t="shared" si="14"/>
        <v>0</v>
      </c>
      <c r="H174" s="348">
        <f>IFERROR(VLOOKUP(C174,'Consolidated Master Sheet'!B:H,6,0),"")</f>
        <v>10</v>
      </c>
      <c r="I174" s="349">
        <f>IFERROR(VLOOKUP(C174,'Consolidated Master Sheet'!B:H,7,0),"")</f>
        <v>10</v>
      </c>
      <c r="J174" s="43"/>
      <c r="K174" s="1020">
        <f t="shared" si="16"/>
        <v>0</v>
      </c>
    </row>
    <row r="175" spans="1:11">
      <c r="A175" s="157" t="str">
        <f>IF(J175&gt;0,COUNT($J$4:J175)+MAX('MI Fittings'!A:A,'CS Press Fittings'!A:A),"")</f>
        <v/>
      </c>
      <c r="B175" s="244"/>
      <c r="C175" s="231" t="s">
        <v>2598</v>
      </c>
      <c r="D175" s="232" t="s">
        <v>6330</v>
      </c>
      <c r="E175" s="1017">
        <f>IFERROR(VLOOKUP(C175,'Consolidated Master Sheet'!B:D,3,0),"")</f>
        <v>123.06</v>
      </c>
      <c r="F175" s="152">
        <f t="shared" si="13"/>
        <v>0</v>
      </c>
      <c r="G175" s="1713">
        <f t="shared" si="14"/>
        <v>0</v>
      </c>
      <c r="H175" s="346">
        <f>IFERROR(VLOOKUP(C175,'Consolidated Master Sheet'!B:H,6,0),"")</f>
        <v>10</v>
      </c>
      <c r="I175" s="347">
        <f>IFERROR(VLOOKUP(C175,'Consolidated Master Sheet'!B:H,7,0),"")</f>
        <v>10</v>
      </c>
      <c r="J175" s="42"/>
      <c r="K175" s="1020">
        <f t="shared" si="16"/>
        <v>0</v>
      </c>
    </row>
    <row r="176" spans="1:11">
      <c r="A176" s="157" t="str">
        <f>IF(J176&gt;0,COUNT($J$4:J176)+MAX('MI Fittings'!A:A,'CS Press Fittings'!A:A),"")</f>
        <v/>
      </c>
      <c r="B176" s="244"/>
      <c r="C176" s="350"/>
      <c r="D176" s="351"/>
      <c r="E176" s="1038" t="str">
        <f>IFERROR(VLOOKUP(C176,'Consolidated Master Sheet'!B:D,3,0),"")</f>
        <v/>
      </c>
      <c r="F176" s="1463">
        <f t="shared" si="13"/>
        <v>0</v>
      </c>
      <c r="G176" s="1743">
        <f t="shared" si="14"/>
        <v>0</v>
      </c>
      <c r="H176" s="352" t="str">
        <f>IFERROR(VLOOKUP(C176,'Consolidated Master Sheet'!B:H,6,0),"")</f>
        <v/>
      </c>
      <c r="I176" s="353" t="str">
        <f>IFERROR(VLOOKUP(C176,'Consolidated Master Sheet'!B:H,7,0),"")</f>
        <v/>
      </c>
      <c r="J176" s="44"/>
      <c r="K176" s="1128"/>
    </row>
    <row r="177" spans="1:11">
      <c r="A177" s="157" t="str">
        <f>IF(J177&gt;0,COUNT($J$4:J177)+MAX('MI Fittings'!A:A,'CS Press Fittings'!A:A),"")</f>
        <v/>
      </c>
      <c r="B177" s="244"/>
      <c r="C177" s="231" t="s">
        <v>2599</v>
      </c>
      <c r="D177" s="232" t="s">
        <v>6331</v>
      </c>
      <c r="E177" s="1017">
        <f>IFERROR(VLOOKUP(C177,'Consolidated Master Sheet'!B:D,3,0),"")</f>
        <v>66.52</v>
      </c>
      <c r="F177" s="152">
        <f t="shared" si="13"/>
        <v>0</v>
      </c>
      <c r="G177" s="1744">
        <f t="shared" si="14"/>
        <v>0</v>
      </c>
      <c r="H177" s="346">
        <f>IFERROR(VLOOKUP(C177,'Consolidated Master Sheet'!B:H,6,0),"")</f>
        <v>30</v>
      </c>
      <c r="I177" s="346">
        <f>IFERROR(VLOOKUP(C177,'Consolidated Master Sheet'!B:H,7,0),"")</f>
        <v>30</v>
      </c>
      <c r="J177" s="42"/>
      <c r="K177" s="1017">
        <f t="shared" ref="K177:K190" si="17">IFERROR(J177*G177,0)</f>
        <v>0</v>
      </c>
    </row>
    <row r="178" spans="1:11">
      <c r="A178" s="157" t="str">
        <f>IF(J178&gt;0,COUNT($J$4:J178)+MAX('MI Fittings'!A:A,'CS Press Fittings'!A:A),"")</f>
        <v/>
      </c>
      <c r="B178" s="244"/>
      <c r="C178" s="228" t="s">
        <v>2600</v>
      </c>
      <c r="D178" s="187" t="s">
        <v>6332</v>
      </c>
      <c r="E178" s="1020">
        <f>IFERROR(VLOOKUP(C178,'Consolidated Master Sheet'!B:D,3,0),"")</f>
        <v>72.349999999999994</v>
      </c>
      <c r="F178" s="151">
        <f t="shared" si="13"/>
        <v>0</v>
      </c>
      <c r="G178" s="1713">
        <f t="shared" si="14"/>
        <v>0</v>
      </c>
      <c r="H178" s="344">
        <f>IFERROR(VLOOKUP(C178,'Consolidated Master Sheet'!B:H,6,0),"")</f>
        <v>20</v>
      </c>
      <c r="I178" s="344">
        <f>IFERROR(VLOOKUP(C178,'Consolidated Master Sheet'!B:H,7,0),"")</f>
        <v>20</v>
      </c>
      <c r="J178" s="41"/>
      <c r="K178" s="1020">
        <f t="shared" si="17"/>
        <v>0</v>
      </c>
    </row>
    <row r="179" spans="1:11">
      <c r="A179" s="157" t="str">
        <f>IF(J179&gt;0,COUNT($J$4:J179)+MAX('MI Fittings'!A:A,'CS Press Fittings'!A:A),"")</f>
        <v/>
      </c>
      <c r="B179" s="244"/>
      <c r="C179" s="231" t="s">
        <v>2601</v>
      </c>
      <c r="D179" s="232" t="s">
        <v>6333</v>
      </c>
      <c r="E179" s="1017">
        <f>IFERROR(VLOOKUP(C179,'Consolidated Master Sheet'!B:D,3,0),"")</f>
        <v>85.7</v>
      </c>
      <c r="F179" s="152">
        <f t="shared" si="13"/>
        <v>0</v>
      </c>
      <c r="G179" s="1713">
        <f t="shared" si="14"/>
        <v>0</v>
      </c>
      <c r="H179" s="346">
        <f>IFERROR(VLOOKUP(C179,'Consolidated Master Sheet'!B:H,6,0),"")</f>
        <v>15</v>
      </c>
      <c r="I179" s="346">
        <f>IFERROR(VLOOKUP(C179,'Consolidated Master Sheet'!B:H,7,0),"")</f>
        <v>15</v>
      </c>
      <c r="J179" s="42"/>
      <c r="K179" s="1020">
        <f t="shared" si="17"/>
        <v>0</v>
      </c>
    </row>
    <row r="180" spans="1:11">
      <c r="A180" s="157" t="str">
        <f>IF(J180&gt;0,COUNT($J$4:J180)+MAX('MI Fittings'!A:A,'CS Press Fittings'!A:A),"")</f>
        <v/>
      </c>
      <c r="B180" s="244"/>
      <c r="C180" s="231" t="s">
        <v>2602</v>
      </c>
      <c r="D180" s="232" t="s">
        <v>6334</v>
      </c>
      <c r="E180" s="1017">
        <f>IFERROR(VLOOKUP(C180,'Consolidated Master Sheet'!B:D,3,0),"")</f>
        <v>85.7</v>
      </c>
      <c r="F180" s="152">
        <f t="shared" si="13"/>
        <v>0</v>
      </c>
      <c r="G180" s="1713">
        <f t="shared" si="14"/>
        <v>0</v>
      </c>
      <c r="H180" s="346">
        <f>IFERROR(VLOOKUP(C180,'Consolidated Master Sheet'!B:H,6,0),"")</f>
        <v>15</v>
      </c>
      <c r="I180" s="346">
        <f>IFERROR(VLOOKUP(C180,'Consolidated Master Sheet'!B:H,7,0),"")</f>
        <v>15</v>
      </c>
      <c r="J180" s="42"/>
      <c r="K180" s="1020">
        <f t="shared" si="17"/>
        <v>0</v>
      </c>
    </row>
    <row r="181" spans="1:11">
      <c r="A181" s="157" t="str">
        <f>IF(J181&gt;0,COUNT($J$4:J181)+MAX('MI Fittings'!A:A,'CS Press Fittings'!A:A),"")</f>
        <v/>
      </c>
      <c r="B181" s="244"/>
      <c r="C181" s="231" t="s">
        <v>2603</v>
      </c>
      <c r="D181" s="232" t="s">
        <v>6335</v>
      </c>
      <c r="E181" s="1017">
        <f>IFERROR(VLOOKUP(C181,'Consolidated Master Sheet'!B:D,3,0),"")</f>
        <v>94.5</v>
      </c>
      <c r="F181" s="152">
        <f t="shared" si="13"/>
        <v>0</v>
      </c>
      <c r="G181" s="1713">
        <f t="shared" si="14"/>
        <v>0</v>
      </c>
      <c r="H181" s="346">
        <f>IFERROR(VLOOKUP(C181,'Consolidated Master Sheet'!B:H,6,0),"")</f>
        <v>15</v>
      </c>
      <c r="I181" s="346">
        <f>IFERROR(VLOOKUP(C181,'Consolidated Master Sheet'!B:H,7,0),"")</f>
        <v>15</v>
      </c>
      <c r="J181" s="42"/>
      <c r="K181" s="1020">
        <f t="shared" si="17"/>
        <v>0</v>
      </c>
    </row>
    <row r="182" spans="1:11">
      <c r="A182" s="157" t="str">
        <f>IF(J182&gt;0,COUNT($J$4:J182)+MAX('MI Fittings'!A:A,'CS Press Fittings'!A:A),"")</f>
        <v/>
      </c>
      <c r="B182" s="244"/>
      <c r="C182" s="231" t="s">
        <v>2604</v>
      </c>
      <c r="D182" s="232" t="s">
        <v>6336</v>
      </c>
      <c r="E182" s="1017">
        <f>IFERROR(VLOOKUP(C182,'Consolidated Master Sheet'!B:D,3,0),"")</f>
        <v>94.5</v>
      </c>
      <c r="F182" s="152">
        <f t="shared" si="13"/>
        <v>0</v>
      </c>
      <c r="G182" s="1713">
        <f t="shared" si="14"/>
        <v>0</v>
      </c>
      <c r="H182" s="346">
        <f>IFERROR(VLOOKUP(C182,'Consolidated Master Sheet'!B:H,6,0),"")</f>
        <v>15</v>
      </c>
      <c r="I182" s="346">
        <f>IFERROR(VLOOKUP(C182,'Consolidated Master Sheet'!B:H,7,0),"")</f>
        <v>15</v>
      </c>
      <c r="J182" s="42"/>
      <c r="K182" s="1020">
        <f t="shared" si="17"/>
        <v>0</v>
      </c>
    </row>
    <row r="183" spans="1:11">
      <c r="A183" s="157" t="str">
        <f>IF(J183&gt;0,COUNT($J$4:J183)+MAX('MI Fittings'!A:A,'CS Press Fittings'!A:A),"")</f>
        <v/>
      </c>
      <c r="B183" s="244"/>
      <c r="C183" s="231" t="s">
        <v>2605</v>
      </c>
      <c r="D183" s="232" t="s">
        <v>6337</v>
      </c>
      <c r="E183" s="1017">
        <f>IFERROR(VLOOKUP(C183,'Consolidated Master Sheet'!B:D,3,0),"")</f>
        <v>102.67</v>
      </c>
      <c r="F183" s="152">
        <f t="shared" si="13"/>
        <v>0</v>
      </c>
      <c r="G183" s="1713">
        <f t="shared" si="14"/>
        <v>0</v>
      </c>
      <c r="H183" s="346">
        <f>IFERROR(VLOOKUP(C183,'Consolidated Master Sheet'!B:H,6,0),"")</f>
        <v>15</v>
      </c>
      <c r="I183" s="346">
        <f>IFERROR(VLOOKUP(C183,'Consolidated Master Sheet'!B:H,7,0),"")</f>
        <v>15</v>
      </c>
      <c r="J183" s="42"/>
      <c r="K183" s="1020">
        <f t="shared" si="17"/>
        <v>0</v>
      </c>
    </row>
    <row r="184" spans="1:11">
      <c r="A184" s="157" t="str">
        <f>IF(J184&gt;0,COUNT($J$4:J184)+MAX('MI Fittings'!A:A,'CS Press Fittings'!A:A),"")</f>
        <v/>
      </c>
      <c r="B184" s="244"/>
      <c r="C184" s="231" t="s">
        <v>2606</v>
      </c>
      <c r="D184" s="232" t="s">
        <v>6338</v>
      </c>
      <c r="E184" s="1017">
        <f>IFERROR(VLOOKUP(C184,'Consolidated Master Sheet'!B:D,3,0),"")</f>
        <v>102.67</v>
      </c>
      <c r="F184" s="152">
        <f t="shared" si="13"/>
        <v>0</v>
      </c>
      <c r="G184" s="1713">
        <f t="shared" si="14"/>
        <v>0</v>
      </c>
      <c r="H184" s="346">
        <f>IFERROR(VLOOKUP(C184,'Consolidated Master Sheet'!B:H,6,0),"")</f>
        <v>10</v>
      </c>
      <c r="I184" s="346">
        <f>IFERROR(VLOOKUP(C184,'Consolidated Master Sheet'!B:H,7,0),"")</f>
        <v>10</v>
      </c>
      <c r="J184" s="42"/>
      <c r="K184" s="1020">
        <f t="shared" si="17"/>
        <v>0</v>
      </c>
    </row>
    <row r="185" spans="1:11">
      <c r="A185" s="157" t="str">
        <f>IF(J185&gt;0,COUNT($J$4:J185)+MAX('MI Fittings'!A:A,'CS Press Fittings'!A:A),"")</f>
        <v/>
      </c>
      <c r="B185" s="244"/>
      <c r="C185" s="231" t="s">
        <v>2607</v>
      </c>
      <c r="D185" s="232" t="s">
        <v>6339</v>
      </c>
      <c r="E185" s="1017">
        <f>IFERROR(VLOOKUP(C185,'Consolidated Master Sheet'!B:D,3,0),"")</f>
        <v>138.54</v>
      </c>
      <c r="F185" s="152">
        <f t="shared" si="13"/>
        <v>0</v>
      </c>
      <c r="G185" s="1713">
        <f t="shared" si="14"/>
        <v>0</v>
      </c>
      <c r="H185" s="346">
        <f>IFERROR(VLOOKUP(C185,'Consolidated Master Sheet'!B:H,6,0),"")</f>
        <v>7</v>
      </c>
      <c r="I185" s="346">
        <f>IFERROR(VLOOKUP(C185,'Consolidated Master Sheet'!B:H,7,0),"")</f>
        <v>7</v>
      </c>
      <c r="J185" s="42"/>
      <c r="K185" s="1020">
        <f t="shared" si="17"/>
        <v>0</v>
      </c>
    </row>
    <row r="186" spans="1:11">
      <c r="A186" s="157" t="str">
        <f>IF(J186&gt;0,COUNT($J$4:J186)+MAX('MI Fittings'!A:A,'CS Press Fittings'!A:A),"")</f>
        <v/>
      </c>
      <c r="B186" s="244"/>
      <c r="C186" s="231" t="s">
        <v>2608</v>
      </c>
      <c r="D186" s="232" t="s">
        <v>6340</v>
      </c>
      <c r="E186" s="1017">
        <f>IFERROR(VLOOKUP(C186,'Consolidated Master Sheet'!B:D,3,0),"")</f>
        <v>138.54</v>
      </c>
      <c r="F186" s="152">
        <f t="shared" si="13"/>
        <v>0</v>
      </c>
      <c r="G186" s="1713">
        <f t="shared" si="14"/>
        <v>0</v>
      </c>
      <c r="H186" s="346">
        <f>IFERROR(VLOOKUP(C186,'Consolidated Master Sheet'!B:H,6,0),"")</f>
        <v>7</v>
      </c>
      <c r="I186" s="346">
        <f>IFERROR(VLOOKUP(C186,'Consolidated Master Sheet'!B:H,7,0),"")</f>
        <v>7</v>
      </c>
      <c r="J186" s="42"/>
      <c r="K186" s="1020">
        <f t="shared" si="17"/>
        <v>0</v>
      </c>
    </row>
    <row r="187" spans="1:11">
      <c r="A187" s="157" t="str">
        <f>IF(J187&gt;0,COUNT($J$4:J187)+MAX('MI Fittings'!A:A,'CS Press Fittings'!A:A),"")</f>
        <v/>
      </c>
      <c r="B187" s="244"/>
      <c r="C187" s="231" t="s">
        <v>2609</v>
      </c>
      <c r="D187" s="232" t="s">
        <v>6341</v>
      </c>
      <c r="E187" s="1017">
        <f>IFERROR(VLOOKUP(C187,'Consolidated Master Sheet'!B:D,3,0),"")</f>
        <v>155.55000000000001</v>
      </c>
      <c r="F187" s="152">
        <f t="shared" si="13"/>
        <v>0</v>
      </c>
      <c r="G187" s="1713">
        <f t="shared" si="14"/>
        <v>0</v>
      </c>
      <c r="H187" s="346">
        <f>IFERROR(VLOOKUP(C187,'Consolidated Master Sheet'!B:H,6,0),"")</f>
        <v>7</v>
      </c>
      <c r="I187" s="346">
        <f>IFERROR(VLOOKUP(C187,'Consolidated Master Sheet'!B:H,7,0),"")</f>
        <v>7</v>
      </c>
      <c r="J187" s="42"/>
      <c r="K187" s="1020">
        <f t="shared" si="17"/>
        <v>0</v>
      </c>
    </row>
    <row r="188" spans="1:11">
      <c r="A188" s="157" t="str">
        <f>IF(J188&gt;0,COUNT($J$4:J188)+MAX('MI Fittings'!A:A,'CS Press Fittings'!A:A),"")</f>
        <v/>
      </c>
      <c r="B188" s="244"/>
      <c r="C188" s="231" t="s">
        <v>2610</v>
      </c>
      <c r="D188" s="232" t="s">
        <v>6342</v>
      </c>
      <c r="E188" s="1017">
        <f>IFERROR(VLOOKUP(C188,'Consolidated Master Sheet'!B:D,3,0),"")</f>
        <v>155.55000000000001</v>
      </c>
      <c r="F188" s="152">
        <f t="shared" si="13"/>
        <v>0</v>
      </c>
      <c r="G188" s="1713">
        <f t="shared" si="14"/>
        <v>0</v>
      </c>
      <c r="H188" s="346">
        <f>IFERROR(VLOOKUP(C188,'Consolidated Master Sheet'!B:H,6,0),"")</f>
        <v>5</v>
      </c>
      <c r="I188" s="346">
        <f>IFERROR(VLOOKUP(C188,'Consolidated Master Sheet'!B:H,7,0),"")</f>
        <v>5</v>
      </c>
      <c r="J188" s="42"/>
      <c r="K188" s="1020">
        <f t="shared" si="17"/>
        <v>0</v>
      </c>
    </row>
    <row r="189" spans="1:11">
      <c r="A189" s="157" t="str">
        <f>IF(J189&gt;0,COUNT($J$4:J189)+MAX('MI Fittings'!A:A,'CS Press Fittings'!A:A),"")</f>
        <v/>
      </c>
      <c r="B189" s="244"/>
      <c r="C189" s="235" t="s">
        <v>2611</v>
      </c>
      <c r="D189" s="194" t="s">
        <v>6343</v>
      </c>
      <c r="E189" s="1018">
        <f>IFERROR(VLOOKUP(C189,'Consolidated Master Sheet'!B:D,3,0),"")</f>
        <v>172.59</v>
      </c>
      <c r="F189" s="153">
        <f t="shared" si="13"/>
        <v>0</v>
      </c>
      <c r="G189" s="1713">
        <f t="shared" si="14"/>
        <v>0</v>
      </c>
      <c r="H189" s="348">
        <f>IFERROR(VLOOKUP(C189,'Consolidated Master Sheet'!B:H,6,0),"")</f>
        <v>5</v>
      </c>
      <c r="I189" s="348">
        <f>IFERROR(VLOOKUP(C189,'Consolidated Master Sheet'!B:H,7,0),"")</f>
        <v>5</v>
      </c>
      <c r="J189" s="43"/>
      <c r="K189" s="1020">
        <f t="shared" si="17"/>
        <v>0</v>
      </c>
    </row>
    <row r="190" spans="1:11">
      <c r="A190" s="157" t="str">
        <f>IF(J190&gt;0,COUNT($J$4:J190)+MAX('MI Fittings'!A:A,'CS Press Fittings'!A:A),"")</f>
        <v/>
      </c>
      <c r="B190" s="244"/>
      <c r="C190" s="231" t="s">
        <v>2612</v>
      </c>
      <c r="D190" s="232" t="s">
        <v>6344</v>
      </c>
      <c r="E190" s="1017">
        <f>IFERROR(VLOOKUP(C190,'Consolidated Master Sheet'!B:D,3,0),"")</f>
        <v>172.59</v>
      </c>
      <c r="F190" s="152">
        <f t="shared" si="13"/>
        <v>0</v>
      </c>
      <c r="G190" s="1713">
        <f t="shared" si="14"/>
        <v>0</v>
      </c>
      <c r="H190" s="346">
        <f>IFERROR(VLOOKUP(C190,'Consolidated Master Sheet'!B:H,6,0),"")</f>
        <v>5</v>
      </c>
      <c r="I190" s="346">
        <f>IFERROR(VLOOKUP(C190,'Consolidated Master Sheet'!B:H,7,0),"")</f>
        <v>5</v>
      </c>
      <c r="J190" s="42"/>
      <c r="K190" s="1020">
        <f t="shared" si="17"/>
        <v>0</v>
      </c>
    </row>
    <row r="191" spans="1:11">
      <c r="A191" s="157" t="str">
        <f>IF(J191&gt;0,COUNT($J$4:J191)+MAX('MI Fittings'!A:A,'CS Press Fittings'!A:A),"")</f>
        <v/>
      </c>
      <c r="B191" s="244"/>
      <c r="C191" s="350"/>
      <c r="D191" s="351"/>
      <c r="E191" s="1038" t="str">
        <f>IFERROR(VLOOKUP(C191,'Consolidated Master Sheet'!B:D,3,0),"")</f>
        <v/>
      </c>
      <c r="F191" s="1463">
        <f t="shared" si="13"/>
        <v>0</v>
      </c>
      <c r="G191" s="1743">
        <f t="shared" si="14"/>
        <v>0</v>
      </c>
      <c r="H191" s="352" t="str">
        <f>IFERROR(VLOOKUP(C191,'Consolidated Master Sheet'!B:H,6,0),"")</f>
        <v/>
      </c>
      <c r="I191" s="352" t="str">
        <f>IFERROR(VLOOKUP(C191,'Consolidated Master Sheet'!B:H,7,0),"")</f>
        <v/>
      </c>
      <c r="J191" s="44"/>
      <c r="K191" s="1128"/>
    </row>
    <row r="192" spans="1:11">
      <c r="A192" s="157" t="str">
        <f>IF(J192&gt;0,COUNT($J$4:J192)+MAX('MI Fittings'!A:A,'CS Press Fittings'!A:A),"")</f>
        <v/>
      </c>
      <c r="B192" s="244"/>
      <c r="C192" s="231" t="s">
        <v>2613</v>
      </c>
      <c r="D192" s="232" t="s">
        <v>6345</v>
      </c>
      <c r="E192" s="1017">
        <f>IFERROR(VLOOKUP(C192,'Consolidated Master Sheet'!B:D,3,0),"")</f>
        <v>100.19</v>
      </c>
      <c r="F192" s="152">
        <f t="shared" si="13"/>
        <v>0</v>
      </c>
      <c r="G192" s="1744">
        <f t="shared" si="14"/>
        <v>0</v>
      </c>
      <c r="H192" s="346">
        <f>IFERROR(VLOOKUP(C192,'Consolidated Master Sheet'!B:H,6,0),"")</f>
        <v>20</v>
      </c>
      <c r="I192" s="346">
        <f>IFERROR(VLOOKUP(C192,'Consolidated Master Sheet'!B:H,7,0),"")</f>
        <v>20</v>
      </c>
      <c r="J192" s="42"/>
      <c r="K192" s="1017">
        <f t="shared" ref="K192:K204" si="18">IFERROR(J192*G192,0)</f>
        <v>0</v>
      </c>
    </row>
    <row r="193" spans="1:15">
      <c r="A193" s="157" t="str">
        <f>IF(J193&gt;0,COUNT($J$4:J193)+MAX('MI Fittings'!A:A,'CS Press Fittings'!A:A),"")</f>
        <v/>
      </c>
      <c r="B193" s="244"/>
      <c r="C193" s="228" t="s">
        <v>2614</v>
      </c>
      <c r="D193" s="187" t="s">
        <v>6346</v>
      </c>
      <c r="E193" s="1020">
        <f>IFERROR(VLOOKUP(C193,'Consolidated Master Sheet'!B:D,3,0),"")</f>
        <v>115.93</v>
      </c>
      <c r="F193" s="151">
        <f t="shared" si="13"/>
        <v>0</v>
      </c>
      <c r="G193" s="1713">
        <f t="shared" si="14"/>
        <v>0</v>
      </c>
      <c r="H193" s="344">
        <f>IFERROR(VLOOKUP(C193,'Consolidated Master Sheet'!B:H,6,0),"")</f>
        <v>10</v>
      </c>
      <c r="I193" s="344">
        <f>IFERROR(VLOOKUP(C193,'Consolidated Master Sheet'!B:H,7,0),"")</f>
        <v>10</v>
      </c>
      <c r="J193" s="41"/>
      <c r="K193" s="1020">
        <f t="shared" si="18"/>
        <v>0</v>
      </c>
    </row>
    <row r="194" spans="1:15">
      <c r="A194" s="157" t="str">
        <f>IF(J194&gt;0,COUNT($J$4:J194)+MAX('MI Fittings'!A:A,'CS Press Fittings'!A:A),"")</f>
        <v/>
      </c>
      <c r="B194" s="244"/>
      <c r="C194" s="231" t="s">
        <v>2615</v>
      </c>
      <c r="D194" s="232" t="s">
        <v>6347</v>
      </c>
      <c r="E194" s="1017">
        <f>IFERROR(VLOOKUP(C194,'Consolidated Master Sheet'!B:D,3,0),"")</f>
        <v>115.93</v>
      </c>
      <c r="F194" s="152">
        <f t="shared" si="13"/>
        <v>0</v>
      </c>
      <c r="G194" s="1713">
        <f t="shared" si="14"/>
        <v>0</v>
      </c>
      <c r="H194" s="346">
        <f>IFERROR(VLOOKUP(C194,'Consolidated Master Sheet'!B:H,6,0),"")</f>
        <v>10</v>
      </c>
      <c r="I194" s="346">
        <f>IFERROR(VLOOKUP(C194,'Consolidated Master Sheet'!B:H,7,0),"")</f>
        <v>10</v>
      </c>
      <c r="J194" s="42"/>
      <c r="K194" s="1020">
        <f t="shared" si="18"/>
        <v>0</v>
      </c>
    </row>
    <row r="195" spans="1:15">
      <c r="A195" s="157" t="str">
        <f>IF(J195&gt;0,COUNT($J$4:J195)+MAX('MI Fittings'!A:A,'CS Press Fittings'!A:A),"")</f>
        <v/>
      </c>
      <c r="B195" s="244"/>
      <c r="C195" s="231" t="s">
        <v>2616</v>
      </c>
      <c r="D195" s="232" t="s">
        <v>6348</v>
      </c>
      <c r="E195" s="1017">
        <f>IFERROR(VLOOKUP(C195,'Consolidated Master Sheet'!B:D,3,0),"")</f>
        <v>132.41999999999999</v>
      </c>
      <c r="F195" s="152">
        <f t="shared" si="13"/>
        <v>0</v>
      </c>
      <c r="G195" s="1713">
        <f t="shared" si="14"/>
        <v>0</v>
      </c>
      <c r="H195" s="346">
        <f>IFERROR(VLOOKUP(C195,'Consolidated Master Sheet'!B:H,6,0),"")</f>
        <v>8</v>
      </c>
      <c r="I195" s="346">
        <f>IFERROR(VLOOKUP(C195,'Consolidated Master Sheet'!B:H,7,0),"")</f>
        <v>8</v>
      </c>
      <c r="J195" s="42"/>
      <c r="K195" s="1020">
        <f t="shared" si="18"/>
        <v>0</v>
      </c>
    </row>
    <row r="196" spans="1:15">
      <c r="A196" s="157" t="str">
        <f>IF(J196&gt;0,COUNT($J$4:J196)+MAX('MI Fittings'!A:A,'CS Press Fittings'!A:A),"")</f>
        <v/>
      </c>
      <c r="B196" s="244"/>
      <c r="C196" s="231" t="s">
        <v>2617</v>
      </c>
      <c r="D196" s="232" t="s">
        <v>6349</v>
      </c>
      <c r="E196" s="1017">
        <f>IFERROR(VLOOKUP(C196,'Consolidated Master Sheet'!B:D,3,0),"")</f>
        <v>132.41999999999999</v>
      </c>
      <c r="F196" s="152">
        <f t="shared" si="13"/>
        <v>0</v>
      </c>
      <c r="G196" s="1713">
        <f t="shared" si="14"/>
        <v>0</v>
      </c>
      <c r="H196" s="346">
        <f>IFERROR(VLOOKUP(C196,'Consolidated Master Sheet'!B:H,6,0),"")</f>
        <v>8</v>
      </c>
      <c r="I196" s="346">
        <f>IFERROR(VLOOKUP(C196,'Consolidated Master Sheet'!B:H,7,0),"")</f>
        <v>8</v>
      </c>
      <c r="J196" s="42"/>
      <c r="K196" s="1020">
        <f t="shared" si="18"/>
        <v>0</v>
      </c>
    </row>
    <row r="197" spans="1:15">
      <c r="A197" s="157" t="str">
        <f>IF(J197&gt;0,COUNT($J$4:J197)+MAX('MI Fittings'!A:A,'CS Press Fittings'!A:A),"")</f>
        <v/>
      </c>
      <c r="B197" s="244"/>
      <c r="C197" s="231" t="s">
        <v>2618</v>
      </c>
      <c r="D197" s="232" t="s">
        <v>6350</v>
      </c>
      <c r="E197" s="1017">
        <f>IFERROR(VLOOKUP(C197,'Consolidated Master Sheet'!B:D,3,0),"")</f>
        <v>141.57</v>
      </c>
      <c r="F197" s="152">
        <f t="shared" si="13"/>
        <v>0</v>
      </c>
      <c r="G197" s="1713">
        <f t="shared" si="14"/>
        <v>0</v>
      </c>
      <c r="H197" s="346">
        <f>IFERROR(VLOOKUP(C197,'Consolidated Master Sheet'!B:H,6,0),"")</f>
        <v>8</v>
      </c>
      <c r="I197" s="346">
        <f>IFERROR(VLOOKUP(C197,'Consolidated Master Sheet'!B:H,7,0),"")</f>
        <v>8</v>
      </c>
      <c r="J197" s="42"/>
      <c r="K197" s="1020">
        <f t="shared" si="18"/>
        <v>0</v>
      </c>
    </row>
    <row r="198" spans="1:15">
      <c r="A198" s="157" t="str">
        <f>IF(J198&gt;0,COUNT($J$4:J198)+MAX('MI Fittings'!A:A,'CS Press Fittings'!A:A),"")</f>
        <v/>
      </c>
      <c r="B198" s="244"/>
      <c r="C198" s="231" t="s">
        <v>2619</v>
      </c>
      <c r="D198" s="232" t="s">
        <v>6351</v>
      </c>
      <c r="E198" s="1017">
        <f>IFERROR(VLOOKUP(C198,'Consolidated Master Sheet'!B:D,3,0),"")</f>
        <v>141.57</v>
      </c>
      <c r="F198" s="152">
        <f t="shared" ref="F198:F261" si="19">IF(E198=0,"NET",$F$2)</f>
        <v>0</v>
      </c>
      <c r="G198" s="1713">
        <f t="shared" ref="G198:G261" si="20">IFERROR(ROUND(E198*F198,2),0)</f>
        <v>0</v>
      </c>
      <c r="H198" s="346">
        <f>IFERROR(VLOOKUP(C198,'Consolidated Master Sheet'!B:H,6,0),"")</f>
        <v>8</v>
      </c>
      <c r="I198" s="346">
        <f>IFERROR(VLOOKUP(C198,'Consolidated Master Sheet'!B:H,7,0),"")</f>
        <v>8</v>
      </c>
      <c r="J198" s="42"/>
      <c r="K198" s="1020">
        <f t="shared" si="18"/>
        <v>0</v>
      </c>
    </row>
    <row r="199" spans="1:15">
      <c r="A199" s="157" t="str">
        <f>IF(J199&gt;0,COUNT($J$4:J199)+MAX('MI Fittings'!A:A,'CS Press Fittings'!A:A),"")</f>
        <v/>
      </c>
      <c r="B199" s="244"/>
      <c r="C199" s="231" t="s">
        <v>2620</v>
      </c>
      <c r="D199" s="232" t="s">
        <v>6352</v>
      </c>
      <c r="E199" s="1017">
        <f>IFERROR(VLOOKUP(C199,'Consolidated Master Sheet'!B:D,3,0),"")</f>
        <v>163.4</v>
      </c>
      <c r="F199" s="152">
        <f t="shared" si="19"/>
        <v>0</v>
      </c>
      <c r="G199" s="1713">
        <f t="shared" si="20"/>
        <v>0</v>
      </c>
      <c r="H199" s="346">
        <f>IFERROR(VLOOKUP(C199,'Consolidated Master Sheet'!B:H,6,0),"")</f>
        <v>4</v>
      </c>
      <c r="I199" s="346">
        <f>IFERROR(VLOOKUP(C199,'Consolidated Master Sheet'!B:H,7,0),"")</f>
        <v>4</v>
      </c>
      <c r="J199" s="42"/>
      <c r="K199" s="1020">
        <f t="shared" si="18"/>
        <v>0</v>
      </c>
    </row>
    <row r="200" spans="1:15">
      <c r="A200" s="157" t="str">
        <f>IF(J200&gt;0,COUNT($J$4:J200)+MAX('MI Fittings'!A:A,'CS Press Fittings'!A:A),"")</f>
        <v/>
      </c>
      <c r="B200" s="244"/>
      <c r="C200" s="231" t="s">
        <v>2621</v>
      </c>
      <c r="D200" s="232" t="s">
        <v>6353</v>
      </c>
      <c r="E200" s="1017">
        <f>IFERROR(VLOOKUP(C200,'Consolidated Master Sheet'!B:D,3,0),"")</f>
        <v>163.4</v>
      </c>
      <c r="F200" s="152">
        <f t="shared" si="19"/>
        <v>0</v>
      </c>
      <c r="G200" s="1713">
        <f t="shared" si="20"/>
        <v>0</v>
      </c>
      <c r="H200" s="346">
        <f>IFERROR(VLOOKUP(C200,'Consolidated Master Sheet'!B:H,6,0),"")</f>
        <v>4</v>
      </c>
      <c r="I200" s="346">
        <f>IFERROR(VLOOKUP(C200,'Consolidated Master Sheet'!B:H,7,0),"")</f>
        <v>4</v>
      </c>
      <c r="J200" s="42"/>
      <c r="K200" s="1020">
        <f t="shared" si="18"/>
        <v>0</v>
      </c>
    </row>
    <row r="201" spans="1:15">
      <c r="A201" s="157" t="str">
        <f>IF(J201&gt;0,COUNT($J$4:J201)+MAX('MI Fittings'!A:A,'CS Press Fittings'!A:A),"")</f>
        <v/>
      </c>
      <c r="B201" s="244"/>
      <c r="C201" s="231" t="s">
        <v>2622</v>
      </c>
      <c r="D201" s="232" t="s">
        <v>6354</v>
      </c>
      <c r="E201" s="1017">
        <f>IFERROR(VLOOKUP(C201,'Consolidated Master Sheet'!B:D,3,0),"")</f>
        <v>186.08</v>
      </c>
      <c r="F201" s="152">
        <f t="shared" si="19"/>
        <v>0</v>
      </c>
      <c r="G201" s="1713">
        <f t="shared" si="20"/>
        <v>0</v>
      </c>
      <c r="H201" s="346">
        <f>IFERROR(VLOOKUP(C201,'Consolidated Master Sheet'!B:H,6,0),"")</f>
        <v>4</v>
      </c>
      <c r="I201" s="346">
        <f>IFERROR(VLOOKUP(C201,'Consolidated Master Sheet'!B:H,7,0),"")</f>
        <v>4</v>
      </c>
      <c r="J201" s="42"/>
      <c r="K201" s="1020">
        <f t="shared" si="18"/>
        <v>0</v>
      </c>
    </row>
    <row r="202" spans="1:15">
      <c r="A202" s="157" t="str">
        <f>IF(J202&gt;0,COUNT($J$4:J202)+MAX('MI Fittings'!A:A,'CS Press Fittings'!A:A),"")</f>
        <v/>
      </c>
      <c r="B202" s="244"/>
      <c r="C202" s="231" t="s">
        <v>2623</v>
      </c>
      <c r="D202" s="232" t="s">
        <v>6355</v>
      </c>
      <c r="E202" s="1017">
        <f>IFERROR(VLOOKUP(C202,'Consolidated Master Sheet'!B:D,3,0),"")</f>
        <v>186.08</v>
      </c>
      <c r="F202" s="152">
        <f t="shared" si="19"/>
        <v>0</v>
      </c>
      <c r="G202" s="1713">
        <f t="shared" si="20"/>
        <v>0</v>
      </c>
      <c r="H202" s="346">
        <f>IFERROR(VLOOKUP(C202,'Consolidated Master Sheet'!B:H,6,0),"")</f>
        <v>4</v>
      </c>
      <c r="I202" s="346">
        <f>IFERROR(VLOOKUP(C202,'Consolidated Master Sheet'!B:H,7,0),"")</f>
        <v>4</v>
      </c>
      <c r="J202" s="42"/>
      <c r="K202" s="1020">
        <f t="shared" si="18"/>
        <v>0</v>
      </c>
    </row>
    <row r="203" spans="1:15">
      <c r="A203" s="157" t="str">
        <f>IF(J203&gt;0,COUNT($J$4:J203)+MAX('MI Fittings'!A:A,'CS Press Fittings'!A:A),"")</f>
        <v/>
      </c>
      <c r="B203" s="244"/>
      <c r="C203" s="235" t="s">
        <v>2624</v>
      </c>
      <c r="D203" s="194" t="s">
        <v>6356</v>
      </c>
      <c r="E203" s="1018">
        <f>IFERROR(VLOOKUP(C203,'Consolidated Master Sheet'!B:D,3,0),"")</f>
        <v>218.12</v>
      </c>
      <c r="F203" s="153">
        <f t="shared" si="19"/>
        <v>0</v>
      </c>
      <c r="G203" s="1713">
        <f t="shared" si="20"/>
        <v>0</v>
      </c>
      <c r="H203" s="348">
        <f>IFERROR(VLOOKUP(C203,'Consolidated Master Sheet'!B:H,6,0),"")</f>
        <v>4</v>
      </c>
      <c r="I203" s="348">
        <f>IFERROR(VLOOKUP(C203,'Consolidated Master Sheet'!B:H,7,0),"")</f>
        <v>4</v>
      </c>
      <c r="J203" s="43"/>
      <c r="K203" s="1020">
        <f t="shared" si="18"/>
        <v>0</v>
      </c>
      <c r="O203" s="13"/>
    </row>
    <row r="204" spans="1:15">
      <c r="A204" s="157" t="str">
        <f>IF(J204&gt;0,COUNT($J$4:J204)+MAX('MI Fittings'!A:A,'CS Press Fittings'!A:A),"")</f>
        <v/>
      </c>
      <c r="B204" s="244"/>
      <c r="C204" s="235" t="s">
        <v>2625</v>
      </c>
      <c r="D204" s="194" t="s">
        <v>6357</v>
      </c>
      <c r="E204" s="1018">
        <f>IFERROR(VLOOKUP(C204,'Consolidated Master Sheet'!B:D,3,0),"")</f>
        <v>218.12</v>
      </c>
      <c r="F204" s="153">
        <f t="shared" si="19"/>
        <v>0</v>
      </c>
      <c r="G204" s="1745">
        <f t="shared" si="20"/>
        <v>0</v>
      </c>
      <c r="H204" s="348">
        <f>IFERROR(VLOOKUP(C204,'Consolidated Master Sheet'!B:H,6,0),"")</f>
        <v>4</v>
      </c>
      <c r="I204" s="348">
        <f>IFERROR(VLOOKUP(C204,'Consolidated Master Sheet'!B:H,7,0),"")</f>
        <v>4</v>
      </c>
      <c r="J204" s="43"/>
      <c r="K204" s="1028">
        <f t="shared" si="18"/>
        <v>0</v>
      </c>
    </row>
    <row r="205" spans="1:15">
      <c r="A205" s="157" t="str">
        <f>IF(J205&gt;0,COUNT($J$4:J205)+MAX('MI Fittings'!A:A,'CS Press Fittings'!A:A),"")</f>
        <v/>
      </c>
      <c r="B205" s="354"/>
      <c r="C205" s="313"/>
      <c r="D205" s="355" t="s">
        <v>2626</v>
      </c>
      <c r="E205" s="1031" t="str">
        <f>IFERROR(VLOOKUP(C205,'Consolidated Master Sheet'!B:D,3,0),"")</f>
        <v/>
      </c>
      <c r="F205" s="1459">
        <f t="shared" si="19"/>
        <v>0</v>
      </c>
      <c r="G205" s="1451">
        <f t="shared" si="20"/>
        <v>0</v>
      </c>
      <c r="H205" s="356" t="str">
        <f>IFERROR(VLOOKUP(C205,'Consolidated Master Sheet'!B:H,6,0),"")</f>
        <v/>
      </c>
      <c r="I205" s="356" t="str">
        <f>IFERROR(VLOOKUP(C205,'Consolidated Master Sheet'!B:H,7,0),"")</f>
        <v/>
      </c>
      <c r="J205" s="105"/>
      <c r="K205" s="1121"/>
    </row>
    <row r="206" spans="1:15">
      <c r="A206" s="157" t="str">
        <f>IF(J206&gt;0,COUNT($J$4:J206)+MAX('MI Fittings'!A:A,'CS Press Fittings'!A:A),"")</f>
        <v/>
      </c>
      <c r="B206" s="244"/>
      <c r="C206" s="228" t="s">
        <v>2627</v>
      </c>
      <c r="D206" s="187" t="s">
        <v>7447</v>
      </c>
      <c r="E206" s="1020">
        <f>IFERROR(VLOOKUP(C206,'Consolidated Master Sheet'!B:D,3,0),"")</f>
        <v>564.87</v>
      </c>
      <c r="F206" s="151">
        <f t="shared" si="19"/>
        <v>0</v>
      </c>
      <c r="G206" s="1713">
        <f t="shared" si="20"/>
        <v>0</v>
      </c>
      <c r="H206" s="344">
        <f>IFERROR(VLOOKUP(C206,'Consolidated Master Sheet'!B:H,6,0),"")</f>
        <v>1</v>
      </c>
      <c r="I206" s="344">
        <f>IFERROR(VLOOKUP(C206,'Consolidated Master Sheet'!B:H,7,0),"")</f>
        <v>1</v>
      </c>
      <c r="J206" s="41"/>
      <c r="K206" s="1020">
        <f>IFERROR(J206*G206,0)</f>
        <v>0</v>
      </c>
    </row>
    <row r="207" spans="1:15">
      <c r="A207" s="157" t="str">
        <f>IF(J207&gt;0,COUNT($J$4:J207)+MAX('MI Fittings'!A:A,'CS Press Fittings'!A:A),"")</f>
        <v/>
      </c>
      <c r="B207" s="244"/>
      <c r="C207" s="231" t="s">
        <v>2628</v>
      </c>
      <c r="D207" s="232" t="s">
        <v>7448</v>
      </c>
      <c r="E207" s="1017">
        <f>IFERROR(VLOOKUP(C207,'Consolidated Master Sheet'!B:D,3,0),"")</f>
        <v>687.1</v>
      </c>
      <c r="F207" s="152">
        <f t="shared" si="19"/>
        <v>0</v>
      </c>
      <c r="G207" s="1713">
        <f t="shared" si="20"/>
        <v>0</v>
      </c>
      <c r="H207" s="346">
        <f>IFERROR(VLOOKUP(C207,'Consolidated Master Sheet'!B:H,6,0),"")</f>
        <v>1</v>
      </c>
      <c r="I207" s="346">
        <f>IFERROR(VLOOKUP(C207,'Consolidated Master Sheet'!B:H,7,0),"")</f>
        <v>1</v>
      </c>
      <c r="J207" s="42"/>
      <c r="K207" s="1020">
        <f>IFERROR(J207*G207,0)</f>
        <v>0</v>
      </c>
    </row>
    <row r="208" spans="1:15">
      <c r="A208" s="157" t="str">
        <f>IF(J208&gt;0,COUNT($J$4:J208)+MAX('MI Fittings'!A:A,'CS Press Fittings'!A:A),"")</f>
        <v/>
      </c>
      <c r="B208" s="244"/>
      <c r="C208" s="231" t="s">
        <v>2629</v>
      </c>
      <c r="D208" s="232" t="s">
        <v>7449</v>
      </c>
      <c r="E208" s="1017">
        <f>IFERROR(VLOOKUP(C208,'Consolidated Master Sheet'!B:D,3,0),"")</f>
        <v>957.48</v>
      </c>
      <c r="F208" s="152">
        <f t="shared" si="19"/>
        <v>0</v>
      </c>
      <c r="G208" s="1713">
        <f t="shared" si="20"/>
        <v>0</v>
      </c>
      <c r="H208" s="346">
        <f>IFERROR(VLOOKUP(C208,'Consolidated Master Sheet'!B:H,6,0),"")</f>
        <v>1</v>
      </c>
      <c r="I208" s="346">
        <f>IFERROR(VLOOKUP(C208,'Consolidated Master Sheet'!B:H,7,0),"")</f>
        <v>60</v>
      </c>
      <c r="J208" s="42"/>
      <c r="K208" s="1020">
        <f>IFERROR(J208*G208,0)</f>
        <v>0</v>
      </c>
    </row>
    <row r="209" spans="1:14">
      <c r="A209" s="157" t="str">
        <f>IF(J209&gt;0,COUNT($J$4:J209)+MAX('MI Fittings'!A:A,'CS Press Fittings'!A:A),"")</f>
        <v/>
      </c>
      <c r="B209" s="244"/>
      <c r="C209" s="350"/>
      <c r="D209" s="351"/>
      <c r="E209" s="1038" t="str">
        <f>IFERROR(VLOOKUP(C209,'Consolidated Master Sheet'!B:D,3,0),"")</f>
        <v/>
      </c>
      <c r="F209" s="1463">
        <f t="shared" si="19"/>
        <v>0</v>
      </c>
      <c r="G209" s="1743">
        <f t="shared" si="20"/>
        <v>0</v>
      </c>
      <c r="H209" s="352" t="str">
        <f>IFERROR(VLOOKUP(C209,'Consolidated Master Sheet'!B:H,6,0),"")</f>
        <v/>
      </c>
      <c r="I209" s="352" t="str">
        <f>IFERROR(VLOOKUP(C209,'Consolidated Master Sheet'!B:H,7,0),"")</f>
        <v/>
      </c>
      <c r="J209" s="44"/>
      <c r="K209" s="1128"/>
    </row>
    <row r="210" spans="1:14">
      <c r="A210" s="157" t="str">
        <f>IF(J210&gt;0,COUNT($J$4:J210)+MAX('MI Fittings'!A:A,'CS Press Fittings'!A:A),"")</f>
        <v/>
      </c>
      <c r="B210" s="244"/>
      <c r="C210" s="231" t="s">
        <v>2630</v>
      </c>
      <c r="D210" s="232" t="s">
        <v>7450</v>
      </c>
      <c r="E210" s="1017">
        <f>IFERROR(VLOOKUP(C210,'Consolidated Master Sheet'!B:D,3,0),"")</f>
        <v>107.3</v>
      </c>
      <c r="F210" s="152">
        <f t="shared" si="19"/>
        <v>0</v>
      </c>
      <c r="G210" s="1744">
        <f t="shared" si="20"/>
        <v>0</v>
      </c>
      <c r="H210" s="346">
        <f>IFERROR(VLOOKUP(C210,'Consolidated Master Sheet'!B:H,6,0),"")</f>
        <v>1</v>
      </c>
      <c r="I210" s="346">
        <f>IFERROR(VLOOKUP(C210,'Consolidated Master Sheet'!B:H,7,0),"")</f>
        <v>30</v>
      </c>
      <c r="J210" s="42"/>
      <c r="K210" s="1017">
        <f t="shared" ref="K210:K215" si="21">IFERROR(J210*G210,0)</f>
        <v>0</v>
      </c>
    </row>
    <row r="211" spans="1:14">
      <c r="A211" s="157" t="str">
        <f>IF(J211&gt;0,COUNT($J$4:J211)+MAX('MI Fittings'!A:A,'CS Press Fittings'!A:A),"")</f>
        <v/>
      </c>
      <c r="B211" s="244"/>
      <c r="C211" s="231" t="s">
        <v>2631</v>
      </c>
      <c r="D211" s="232" t="s">
        <v>7451</v>
      </c>
      <c r="E211" s="1017">
        <f>IFERROR(VLOOKUP(C211,'Consolidated Master Sheet'!B:D,3,0),"")</f>
        <v>130.54</v>
      </c>
      <c r="F211" s="152">
        <f t="shared" si="19"/>
        <v>0</v>
      </c>
      <c r="G211" s="1713">
        <f t="shared" si="20"/>
        <v>0</v>
      </c>
      <c r="H211" s="346">
        <f>IFERROR(VLOOKUP(C211,'Consolidated Master Sheet'!B:H,6,0),"")</f>
        <v>1</v>
      </c>
      <c r="I211" s="346">
        <f>IFERROR(VLOOKUP(C211,'Consolidated Master Sheet'!B:H,7,0),"")</f>
        <v>20</v>
      </c>
      <c r="J211" s="42"/>
      <c r="K211" s="1020">
        <f t="shared" si="21"/>
        <v>0</v>
      </c>
    </row>
    <row r="212" spans="1:14">
      <c r="A212" s="157" t="str">
        <f>IF(J212&gt;0,COUNT($J$4:J212)+MAX('MI Fittings'!A:A,'CS Press Fittings'!A:A),"")</f>
        <v/>
      </c>
      <c r="B212" s="244"/>
      <c r="C212" s="231" t="s">
        <v>2632</v>
      </c>
      <c r="D212" s="232" t="s">
        <v>7452</v>
      </c>
      <c r="E212" s="1017">
        <f>IFERROR(VLOOKUP(C212,'Consolidated Master Sheet'!B:D,3,0),"")</f>
        <v>175.55</v>
      </c>
      <c r="F212" s="152">
        <f t="shared" si="19"/>
        <v>0</v>
      </c>
      <c r="G212" s="1713">
        <f t="shared" si="20"/>
        <v>0</v>
      </c>
      <c r="H212" s="346">
        <f>IFERROR(VLOOKUP(C212,'Consolidated Master Sheet'!B:H,6,0),"")</f>
        <v>1</v>
      </c>
      <c r="I212" s="346">
        <f>IFERROR(VLOOKUP(C212,'Consolidated Master Sheet'!B:H,7,0),"")</f>
        <v>12</v>
      </c>
      <c r="J212" s="42"/>
      <c r="K212" s="1020">
        <f t="shared" si="21"/>
        <v>0</v>
      </c>
    </row>
    <row r="213" spans="1:14">
      <c r="A213" s="157" t="str">
        <f>IF(J213&gt;0,COUNT($J$4:J213)+MAX('MI Fittings'!A:A,'CS Press Fittings'!A:A),"")</f>
        <v/>
      </c>
      <c r="B213" s="244"/>
      <c r="C213" s="231" t="s">
        <v>2633</v>
      </c>
      <c r="D213" s="232" t="s">
        <v>7453</v>
      </c>
      <c r="E213" s="1017">
        <f>IFERROR(VLOOKUP(C213,'Consolidated Master Sheet'!B:D,3,0),"")</f>
        <v>231.08</v>
      </c>
      <c r="F213" s="152">
        <f t="shared" si="19"/>
        <v>0</v>
      </c>
      <c r="G213" s="1713">
        <f t="shared" si="20"/>
        <v>0</v>
      </c>
      <c r="H213" s="346">
        <f>IFERROR(VLOOKUP(C213,'Consolidated Master Sheet'!B:H,6,0),"")</f>
        <v>1</v>
      </c>
      <c r="I213" s="346">
        <f>IFERROR(VLOOKUP(C213,'Consolidated Master Sheet'!B:H,7,0),"")</f>
        <v>12</v>
      </c>
      <c r="J213" s="42"/>
      <c r="K213" s="1020">
        <f t="shared" si="21"/>
        <v>0</v>
      </c>
    </row>
    <row r="214" spans="1:14">
      <c r="A214" s="157" t="str">
        <f>IF(J214&gt;0,COUNT($J$4:J214)+MAX('MI Fittings'!A:A,'CS Press Fittings'!A:A),"")</f>
        <v/>
      </c>
      <c r="B214" s="244"/>
      <c r="C214" s="231" t="s">
        <v>2634</v>
      </c>
      <c r="D214" s="232" t="s">
        <v>7454</v>
      </c>
      <c r="E214" s="1017">
        <f>IFERROR(VLOOKUP(C214,'Consolidated Master Sheet'!B:D,3,0),"")</f>
        <v>281.63</v>
      </c>
      <c r="F214" s="152">
        <f t="shared" si="19"/>
        <v>0</v>
      </c>
      <c r="G214" s="1713">
        <f t="shared" si="20"/>
        <v>0</v>
      </c>
      <c r="H214" s="346">
        <f>IFERROR(VLOOKUP(C214,'Consolidated Master Sheet'!B:H,6,0),"")</f>
        <v>1</v>
      </c>
      <c r="I214" s="346">
        <f>IFERROR(VLOOKUP(C214,'Consolidated Master Sheet'!B:H,7,0),"")</f>
        <v>6</v>
      </c>
      <c r="J214" s="42"/>
      <c r="K214" s="1020">
        <f t="shared" si="21"/>
        <v>0</v>
      </c>
    </row>
    <row r="215" spans="1:14">
      <c r="A215" s="157" t="str">
        <f>IF(J215&gt;0,COUNT($J$4:J215)+MAX('MI Fittings'!A:A,'CS Press Fittings'!A:A),"")</f>
        <v/>
      </c>
      <c r="B215" s="244"/>
      <c r="C215" s="235" t="s">
        <v>2635</v>
      </c>
      <c r="D215" s="194" t="s">
        <v>7455</v>
      </c>
      <c r="E215" s="1018">
        <f>IFERROR(VLOOKUP(C215,'Consolidated Master Sheet'!B:D,3,0),"")</f>
        <v>348.93</v>
      </c>
      <c r="F215" s="153">
        <f t="shared" si="19"/>
        <v>0</v>
      </c>
      <c r="G215" s="1745">
        <f t="shared" si="20"/>
        <v>0</v>
      </c>
      <c r="H215" s="348">
        <f>IFERROR(VLOOKUP(C215,'Consolidated Master Sheet'!B:H,6,0),"")</f>
        <v>1</v>
      </c>
      <c r="I215" s="348">
        <f>IFERROR(VLOOKUP(C215,'Consolidated Master Sheet'!B:H,7,0),"")</f>
        <v>4</v>
      </c>
      <c r="J215" s="43"/>
      <c r="K215" s="1028">
        <f t="shared" si="21"/>
        <v>0</v>
      </c>
    </row>
    <row r="216" spans="1:14">
      <c r="A216" s="157" t="str">
        <f>IF(J216&gt;0,COUNT($J$4:J216)+MAX('MI Fittings'!A:A,'CS Press Fittings'!A:A),"")</f>
        <v/>
      </c>
      <c r="B216" s="354"/>
      <c r="C216" s="313"/>
      <c r="D216" s="355" t="s">
        <v>12460</v>
      </c>
      <c r="E216" s="1031" t="str">
        <f>IFERROR(VLOOKUP(C216,'Consolidated Master Sheet'!B:D,3,0),"")</f>
        <v/>
      </c>
      <c r="F216" s="1459">
        <f t="shared" si="19"/>
        <v>0</v>
      </c>
      <c r="G216" s="1451">
        <f t="shared" si="20"/>
        <v>0</v>
      </c>
      <c r="H216" s="356" t="str">
        <f>IFERROR(VLOOKUP(C216,'Consolidated Master Sheet'!B:H,6,0),"")</f>
        <v/>
      </c>
      <c r="I216" s="356" t="str">
        <f>IFERROR(VLOOKUP(C216,'Consolidated Master Sheet'!B:H,7,0),"")</f>
        <v/>
      </c>
      <c r="J216" s="105"/>
      <c r="K216" s="1121"/>
    </row>
    <row r="217" spans="1:14">
      <c r="A217" s="157" t="str">
        <f>IF(J217&gt;0,COUNT($J$4:J217)+MAX('MI Fittings'!A:A,'CS Press Fittings'!A:A),"")</f>
        <v/>
      </c>
      <c r="B217" s="244"/>
      <c r="C217" s="228" t="s">
        <v>12467</v>
      </c>
      <c r="D217" s="187" t="s">
        <v>12461</v>
      </c>
      <c r="E217" s="1020">
        <f>IFERROR(VLOOKUP(C217,'Consolidated Master Sheet'!B:D,3,0),"")</f>
        <v>17.03</v>
      </c>
      <c r="F217" s="151">
        <f t="shared" si="19"/>
        <v>0</v>
      </c>
      <c r="G217" s="1713">
        <f t="shared" si="20"/>
        <v>0</v>
      </c>
      <c r="H217" s="344">
        <f>IFERROR(VLOOKUP(C217,'Consolidated Master Sheet'!B:H,6,0),"")</f>
        <v>25</v>
      </c>
      <c r="I217" s="344">
        <f>IFERROR(VLOOKUP(C217,'Consolidated Master Sheet'!B:H,7,0),"")</f>
        <v>300</v>
      </c>
      <c r="J217" s="41"/>
      <c r="K217" s="1020">
        <f t="shared" ref="K217:K222" si="22">IFERROR(J217*G217,0)</f>
        <v>0</v>
      </c>
    </row>
    <row r="218" spans="1:14">
      <c r="A218" s="157" t="str">
        <f>IF(J218&gt;0,COUNT($J$4:J218)+MAX('MI Fittings'!A:A,'CS Press Fittings'!A:A),"")</f>
        <v/>
      </c>
      <c r="B218" s="244"/>
      <c r="C218" s="231" t="s">
        <v>12468</v>
      </c>
      <c r="D218" s="232" t="s">
        <v>12462</v>
      </c>
      <c r="E218" s="1017">
        <f>IFERROR(VLOOKUP(C218,'Consolidated Master Sheet'!B:D,3,0),"")</f>
        <v>18.23</v>
      </c>
      <c r="F218" s="152">
        <f t="shared" si="19"/>
        <v>0</v>
      </c>
      <c r="G218" s="1713">
        <f t="shared" si="20"/>
        <v>0</v>
      </c>
      <c r="H218" s="346">
        <f>IFERROR(VLOOKUP(C218,'Consolidated Master Sheet'!B:H,6,0),"")</f>
        <v>25</v>
      </c>
      <c r="I218" s="346">
        <f>IFERROR(VLOOKUP(C218,'Consolidated Master Sheet'!B:H,7,0),"")</f>
        <v>150</v>
      </c>
      <c r="J218" s="42"/>
      <c r="K218" s="1020">
        <f t="shared" si="22"/>
        <v>0</v>
      </c>
    </row>
    <row r="219" spans="1:14">
      <c r="A219" s="157" t="str">
        <f>IF(J219&gt;0,COUNT($J$4:J219)+MAX('MI Fittings'!A:A,'CS Press Fittings'!A:A),"")</f>
        <v/>
      </c>
      <c r="B219" s="244"/>
      <c r="C219" s="231" t="s">
        <v>12469</v>
      </c>
      <c r="D219" s="232" t="s">
        <v>12463</v>
      </c>
      <c r="E219" s="1017">
        <f>IFERROR(VLOOKUP(C219,'Consolidated Master Sheet'!B:D,3,0),"")</f>
        <v>40.22</v>
      </c>
      <c r="F219" s="152">
        <f t="shared" si="19"/>
        <v>0</v>
      </c>
      <c r="G219" s="1713">
        <f t="shared" si="20"/>
        <v>0</v>
      </c>
      <c r="H219" s="346">
        <f>IFERROR(VLOOKUP(C219,'Consolidated Master Sheet'!B:H,6,0),"")</f>
        <v>25</v>
      </c>
      <c r="I219" s="346">
        <f>IFERROR(VLOOKUP(C219,'Consolidated Master Sheet'!B:H,7,0),"")</f>
        <v>100</v>
      </c>
      <c r="J219" s="42"/>
      <c r="K219" s="1020">
        <f t="shared" si="22"/>
        <v>0</v>
      </c>
    </row>
    <row r="220" spans="1:14">
      <c r="A220" s="157" t="str">
        <f>IF(J220&gt;0,COUNT($J$4:J220)+MAX('MI Fittings'!A:A,'CS Press Fittings'!A:A),"")</f>
        <v/>
      </c>
      <c r="B220" s="244"/>
      <c r="C220" s="228" t="s">
        <v>12470</v>
      </c>
      <c r="D220" s="187" t="s">
        <v>12464</v>
      </c>
      <c r="E220" s="1020">
        <f>IFERROR(VLOOKUP(C220,'Consolidated Master Sheet'!B:D,3,0),"")</f>
        <v>46.99</v>
      </c>
      <c r="F220" s="151">
        <f t="shared" si="19"/>
        <v>0</v>
      </c>
      <c r="G220" s="1713">
        <f t="shared" si="20"/>
        <v>0</v>
      </c>
      <c r="H220" s="344">
        <f>IFERROR(VLOOKUP(C220,'Consolidated Master Sheet'!B:H,6,0),"")</f>
        <v>25</v>
      </c>
      <c r="I220" s="344">
        <f>IFERROR(VLOOKUP(C220,'Consolidated Master Sheet'!B:H,7,0),"")</f>
        <v>50</v>
      </c>
      <c r="J220" s="41"/>
      <c r="K220" s="1020">
        <f t="shared" si="22"/>
        <v>0</v>
      </c>
    </row>
    <row r="221" spans="1:14">
      <c r="A221" s="157" t="str">
        <f>IF(J221&gt;0,COUNT($J$4:J221)+MAX('MI Fittings'!A:A,'CS Press Fittings'!A:A),"")</f>
        <v/>
      </c>
      <c r="B221" s="244"/>
      <c r="C221" s="231" t="s">
        <v>12471</v>
      </c>
      <c r="D221" s="232" t="s">
        <v>12465</v>
      </c>
      <c r="E221" s="1017">
        <f>IFERROR(VLOOKUP(C221,'Consolidated Master Sheet'!B:D,3,0),"")</f>
        <v>27.59</v>
      </c>
      <c r="F221" s="152">
        <f t="shared" si="19"/>
        <v>0</v>
      </c>
      <c r="G221" s="1713">
        <f t="shared" si="20"/>
        <v>0</v>
      </c>
      <c r="H221" s="346">
        <f>IFERROR(VLOOKUP(C221,'Consolidated Master Sheet'!B:H,6,0),"")</f>
        <v>25</v>
      </c>
      <c r="I221" s="346">
        <f>IFERROR(VLOOKUP(C221,'Consolidated Master Sheet'!B:H,7,0),"")</f>
        <v>100</v>
      </c>
      <c r="J221" s="42"/>
      <c r="K221" s="1020">
        <f t="shared" si="22"/>
        <v>0</v>
      </c>
    </row>
    <row r="222" spans="1:14">
      <c r="A222" s="157" t="str">
        <f>IF(J222&gt;0,COUNT($J$4:J222)+MAX('MI Fittings'!A:A,'CS Press Fittings'!A:A),"")</f>
        <v/>
      </c>
      <c r="B222" s="244"/>
      <c r="C222" s="231" t="s">
        <v>12472</v>
      </c>
      <c r="D222" s="232" t="s">
        <v>12466</v>
      </c>
      <c r="E222" s="1017">
        <f>IFERROR(VLOOKUP(C222,'Consolidated Master Sheet'!B:D,3,0),"")</f>
        <v>52.44</v>
      </c>
      <c r="F222" s="152">
        <f t="shared" si="19"/>
        <v>0</v>
      </c>
      <c r="G222" s="1713">
        <f t="shared" si="20"/>
        <v>0</v>
      </c>
      <c r="H222" s="346">
        <f>IFERROR(VLOOKUP(C222,'Consolidated Master Sheet'!B:H,6,0),"")</f>
        <v>40</v>
      </c>
      <c r="I222" s="346">
        <f>IFERROR(VLOOKUP(C222,'Consolidated Master Sheet'!B:H,7,0),"")</f>
        <v>40</v>
      </c>
      <c r="J222" s="42"/>
      <c r="K222" s="1020">
        <f t="shared" si="22"/>
        <v>0</v>
      </c>
    </row>
    <row r="223" spans="1:14" ht="30" customHeight="1">
      <c r="A223" s="157" t="str">
        <f>IF(J223&gt;0,COUNT($J$4:J223)+MAX('MI Fittings'!A:A,'CS Press Fittings'!A:A),"")</f>
        <v/>
      </c>
      <c r="B223" s="357"/>
      <c r="C223" s="358"/>
      <c r="D223" s="359" t="s">
        <v>4668</v>
      </c>
      <c r="E223" s="1125" t="str">
        <f>IFERROR(VLOOKUP(C223,'Consolidated Master Sheet'!B:D,3,0),"")</f>
        <v/>
      </c>
      <c r="F223" s="1462">
        <f t="shared" si="19"/>
        <v>0</v>
      </c>
      <c r="G223" s="1746">
        <f t="shared" si="20"/>
        <v>0</v>
      </c>
      <c r="H223" s="360" t="str">
        <f>IFERROR(VLOOKUP(C223,'Consolidated Master Sheet'!B:H,6,0),"")</f>
        <v/>
      </c>
      <c r="I223" s="360" t="str">
        <f>IFERROR(VLOOKUP(C223,'Consolidated Master Sheet'!B:H,7,0),"")</f>
        <v/>
      </c>
      <c r="J223" s="109"/>
      <c r="K223" s="1129"/>
      <c r="N223" s="13"/>
    </row>
    <row r="224" spans="1:14">
      <c r="A224" s="157" t="str">
        <f>IF(J224&gt;0,COUNT($J$4:J224)+MAX('MI Fittings'!A:A,'CS Press Fittings'!A:A),"")</f>
        <v/>
      </c>
      <c r="B224" s="244"/>
      <c r="C224" s="228" t="s">
        <v>2636</v>
      </c>
      <c r="D224" s="187" t="s">
        <v>6463</v>
      </c>
      <c r="E224" s="1020">
        <f>IFERROR(VLOOKUP(C224,'Consolidated Master Sheet'!B:D,3,0),"")</f>
        <v>6.12</v>
      </c>
      <c r="F224" s="151">
        <f t="shared" si="19"/>
        <v>0</v>
      </c>
      <c r="G224" s="1713">
        <f t="shared" si="20"/>
        <v>0</v>
      </c>
      <c r="H224" s="344">
        <f>IFERROR(VLOOKUP(C224,'Consolidated Master Sheet'!B:H,6,0),"")</f>
        <v>25</v>
      </c>
      <c r="I224" s="344">
        <f>IFERROR(VLOOKUP(C224,'Consolidated Master Sheet'!B:H,7,0),"")</f>
        <v>600</v>
      </c>
      <c r="J224" s="41"/>
      <c r="K224" s="1020">
        <f t="shared" ref="K224:K240" si="23">IFERROR(J224*G224,0)</f>
        <v>0</v>
      </c>
    </row>
    <row r="225" spans="1:14">
      <c r="A225" s="157" t="str">
        <f>IF(J225&gt;0,COUNT($J$4:J225)+MAX('MI Fittings'!A:A,'CS Press Fittings'!A:A),"")</f>
        <v/>
      </c>
      <c r="B225" s="244"/>
      <c r="C225" s="231" t="s">
        <v>2637</v>
      </c>
      <c r="D225" s="232" t="s">
        <v>6464</v>
      </c>
      <c r="E225" s="1017">
        <f>IFERROR(VLOOKUP(C225,'Consolidated Master Sheet'!B:D,3,0),"")</f>
        <v>8.44</v>
      </c>
      <c r="F225" s="152">
        <f t="shared" si="19"/>
        <v>0</v>
      </c>
      <c r="G225" s="1713">
        <f t="shared" si="20"/>
        <v>0</v>
      </c>
      <c r="H225" s="346">
        <f>IFERROR(VLOOKUP(C225,'Consolidated Master Sheet'!B:H,6,0),"")</f>
        <v>25</v>
      </c>
      <c r="I225" s="346">
        <f>IFERROR(VLOOKUP(C225,'Consolidated Master Sheet'!B:H,7,0),"")</f>
        <v>600</v>
      </c>
      <c r="J225" s="42"/>
      <c r="K225" s="1020">
        <f t="shared" si="23"/>
        <v>0</v>
      </c>
    </row>
    <row r="226" spans="1:14">
      <c r="A226" s="157" t="str">
        <f>IF(J226&gt;0,COUNT($J$4:J226)+MAX('MI Fittings'!A:A,'CS Press Fittings'!A:A),"")</f>
        <v/>
      </c>
      <c r="B226" s="244"/>
      <c r="C226" s="231" t="s">
        <v>2638</v>
      </c>
      <c r="D226" s="232" t="s">
        <v>6465</v>
      </c>
      <c r="E226" s="1017">
        <f>IFERROR(VLOOKUP(C226,'Consolidated Master Sheet'!B:D,3,0),"")</f>
        <v>8.44</v>
      </c>
      <c r="F226" s="152">
        <f t="shared" si="19"/>
        <v>0</v>
      </c>
      <c r="G226" s="1713">
        <f t="shared" si="20"/>
        <v>0</v>
      </c>
      <c r="H226" s="346">
        <f>IFERROR(VLOOKUP(C226,'Consolidated Master Sheet'!B:H,6,0),"")</f>
        <v>25</v>
      </c>
      <c r="I226" s="346">
        <f>IFERROR(VLOOKUP(C226,'Consolidated Master Sheet'!B:H,7,0),"")</f>
        <v>600</v>
      </c>
      <c r="J226" s="42"/>
      <c r="K226" s="1020">
        <f t="shared" si="23"/>
        <v>0</v>
      </c>
    </row>
    <row r="227" spans="1:14">
      <c r="A227" s="157" t="str">
        <f>IF(J227&gt;0,COUNT($J$4:J227)+MAX('MI Fittings'!A:A,'CS Press Fittings'!A:A),"")</f>
        <v/>
      </c>
      <c r="B227" s="244"/>
      <c r="C227" s="231" t="s">
        <v>2639</v>
      </c>
      <c r="D227" s="232" t="s">
        <v>6466</v>
      </c>
      <c r="E227" s="1017">
        <f>IFERROR(VLOOKUP(C227,'Consolidated Master Sheet'!B:D,3,0),"")</f>
        <v>11.16</v>
      </c>
      <c r="F227" s="152">
        <f t="shared" si="19"/>
        <v>0</v>
      </c>
      <c r="G227" s="1713">
        <f t="shared" si="20"/>
        <v>0</v>
      </c>
      <c r="H227" s="346">
        <f>IFERROR(VLOOKUP(C227,'Consolidated Master Sheet'!B:H,6,0),"")</f>
        <v>25</v>
      </c>
      <c r="I227" s="346">
        <f>IFERROR(VLOOKUP(C227,'Consolidated Master Sheet'!B:H,7,0),"")</f>
        <v>600</v>
      </c>
      <c r="J227" s="42"/>
      <c r="K227" s="1020">
        <f t="shared" si="23"/>
        <v>0</v>
      </c>
    </row>
    <row r="228" spans="1:14">
      <c r="A228" s="157" t="str">
        <f>IF(J228&gt;0,COUNT($J$4:J228)+MAX('MI Fittings'!A:A,'CS Press Fittings'!A:A),"")</f>
        <v/>
      </c>
      <c r="B228" s="244"/>
      <c r="C228" s="231" t="s">
        <v>2640</v>
      </c>
      <c r="D228" s="232" t="s">
        <v>6467</v>
      </c>
      <c r="E228" s="1017">
        <f>IFERROR(VLOOKUP(C228,'Consolidated Master Sheet'!B:D,3,0),"")</f>
        <v>11.16</v>
      </c>
      <c r="F228" s="152">
        <f t="shared" si="19"/>
        <v>0</v>
      </c>
      <c r="G228" s="1713">
        <f t="shared" si="20"/>
        <v>0</v>
      </c>
      <c r="H228" s="346">
        <f>IFERROR(VLOOKUP(C228,'Consolidated Master Sheet'!B:H,6,0),"")</f>
        <v>25</v>
      </c>
      <c r="I228" s="346">
        <f>IFERROR(VLOOKUP(C228,'Consolidated Master Sheet'!B:H,7,0),"")</f>
        <v>600</v>
      </c>
      <c r="J228" s="42"/>
      <c r="K228" s="1020">
        <f t="shared" si="23"/>
        <v>0</v>
      </c>
    </row>
    <row r="229" spans="1:14">
      <c r="A229" s="157" t="str">
        <f>IF(J229&gt;0,COUNT($J$4:J229)+MAX('MI Fittings'!A:A,'CS Press Fittings'!A:A),"")</f>
        <v/>
      </c>
      <c r="B229" s="244"/>
      <c r="C229" s="231" t="s">
        <v>2641</v>
      </c>
      <c r="D229" s="232" t="s">
        <v>6468</v>
      </c>
      <c r="E229" s="1017">
        <f>IFERROR(VLOOKUP(C229,'Consolidated Master Sheet'!B:D,3,0),"")</f>
        <v>13.18</v>
      </c>
      <c r="F229" s="152">
        <f t="shared" si="19"/>
        <v>0</v>
      </c>
      <c r="G229" s="1713">
        <f t="shared" si="20"/>
        <v>0</v>
      </c>
      <c r="H229" s="346">
        <f>IFERROR(VLOOKUP(C229,'Consolidated Master Sheet'!B:H,6,0),"")</f>
        <v>25</v>
      </c>
      <c r="I229" s="346">
        <f>IFERROR(VLOOKUP(C229,'Consolidated Master Sheet'!B:H,7,0),"")</f>
        <v>600</v>
      </c>
      <c r="J229" s="42"/>
      <c r="K229" s="1020">
        <f t="shared" si="23"/>
        <v>0</v>
      </c>
    </row>
    <row r="230" spans="1:14">
      <c r="A230" s="157" t="str">
        <f>IF(J230&gt;0,COUNT($J$4:J230)+MAX('MI Fittings'!A:A,'CS Press Fittings'!A:A),"")</f>
        <v/>
      </c>
      <c r="B230" s="244"/>
      <c r="C230" s="231" t="s">
        <v>2642</v>
      </c>
      <c r="D230" s="232" t="s">
        <v>6469</v>
      </c>
      <c r="E230" s="1017">
        <f>IFERROR(VLOOKUP(C230,'Consolidated Master Sheet'!B:D,3,0),"")</f>
        <v>13.18</v>
      </c>
      <c r="F230" s="152">
        <f t="shared" si="19"/>
        <v>0</v>
      </c>
      <c r="G230" s="1713">
        <f t="shared" si="20"/>
        <v>0</v>
      </c>
      <c r="H230" s="346">
        <f>IFERROR(VLOOKUP(C230,'Consolidated Master Sheet'!B:H,6,0),"")</f>
        <v>25</v>
      </c>
      <c r="I230" s="346">
        <f>IFERROR(VLOOKUP(C230,'Consolidated Master Sheet'!B:H,7,0),"")</f>
        <v>600</v>
      </c>
      <c r="J230" s="42"/>
      <c r="K230" s="1020">
        <f t="shared" si="23"/>
        <v>0</v>
      </c>
    </row>
    <row r="231" spans="1:14">
      <c r="A231" s="157" t="str">
        <f>IF(J231&gt;0,COUNT($J$4:J231)+MAX('MI Fittings'!A:A,'CS Press Fittings'!A:A),"")</f>
        <v/>
      </c>
      <c r="B231" s="244"/>
      <c r="C231" s="231" t="s">
        <v>2643</v>
      </c>
      <c r="D231" s="232" t="s">
        <v>6470</v>
      </c>
      <c r="E231" s="1017">
        <f>IFERROR(VLOOKUP(C231,'Consolidated Master Sheet'!B:D,3,0),"")</f>
        <v>22.23</v>
      </c>
      <c r="F231" s="152">
        <f t="shared" si="19"/>
        <v>0</v>
      </c>
      <c r="G231" s="1713">
        <f t="shared" si="20"/>
        <v>0</v>
      </c>
      <c r="H231" s="346">
        <f>IFERROR(VLOOKUP(C231,'Consolidated Master Sheet'!B:H,6,0),"")</f>
        <v>25</v>
      </c>
      <c r="I231" s="346">
        <f>IFERROR(VLOOKUP(C231,'Consolidated Master Sheet'!B:H,7,0),"")</f>
        <v>400</v>
      </c>
      <c r="J231" s="42"/>
      <c r="K231" s="1020">
        <f t="shared" si="23"/>
        <v>0</v>
      </c>
    </row>
    <row r="232" spans="1:14">
      <c r="A232" s="157" t="str">
        <f>IF(J232&gt;0,COUNT($J$4:J232)+MAX('MI Fittings'!A:A,'CS Press Fittings'!A:A),"")</f>
        <v/>
      </c>
      <c r="B232" s="244"/>
      <c r="C232" s="231" t="s">
        <v>2644</v>
      </c>
      <c r="D232" s="232" t="s">
        <v>6471</v>
      </c>
      <c r="E232" s="1017">
        <f>IFERROR(VLOOKUP(C232,'Consolidated Master Sheet'!B:D,3,0),"")</f>
        <v>22.23</v>
      </c>
      <c r="F232" s="152">
        <f t="shared" si="19"/>
        <v>0</v>
      </c>
      <c r="G232" s="1713">
        <f t="shared" si="20"/>
        <v>0</v>
      </c>
      <c r="H232" s="346">
        <f>IFERROR(VLOOKUP(C232,'Consolidated Master Sheet'!B:H,6,0),"")</f>
        <v>25</v>
      </c>
      <c r="I232" s="346">
        <f>IFERROR(VLOOKUP(C232,'Consolidated Master Sheet'!B:H,7,0),"")</f>
        <v>400</v>
      </c>
      <c r="J232" s="42"/>
      <c r="K232" s="1020">
        <f t="shared" si="23"/>
        <v>0</v>
      </c>
      <c r="N232" s="335"/>
    </row>
    <row r="233" spans="1:14">
      <c r="A233" s="157" t="str">
        <f>IF(J233&gt;0,COUNT($J$4:J233)+MAX('MI Fittings'!A:A,'CS Press Fittings'!A:A),"")</f>
        <v/>
      </c>
      <c r="B233" s="244"/>
      <c r="C233" s="231" t="s">
        <v>2645</v>
      </c>
      <c r="D233" s="232" t="s">
        <v>6472</v>
      </c>
      <c r="E233" s="1017">
        <f>IFERROR(VLOOKUP(C233,'Consolidated Master Sheet'!B:D,3,0),"")</f>
        <v>24.89</v>
      </c>
      <c r="F233" s="152">
        <f t="shared" si="19"/>
        <v>0</v>
      </c>
      <c r="G233" s="1713">
        <f t="shared" si="20"/>
        <v>0</v>
      </c>
      <c r="H233" s="346">
        <f>IFERROR(VLOOKUP(C233,'Consolidated Master Sheet'!B:H,6,0),"")</f>
        <v>25</v>
      </c>
      <c r="I233" s="346">
        <f>IFERROR(VLOOKUP(C233,'Consolidated Master Sheet'!B:H,7,0),"")</f>
        <v>400</v>
      </c>
      <c r="J233" s="42"/>
      <c r="K233" s="1020">
        <f t="shared" si="23"/>
        <v>0</v>
      </c>
    </row>
    <row r="234" spans="1:14">
      <c r="A234" s="157" t="str">
        <f>IF(J234&gt;0,COUNT($J$4:J234)+MAX('MI Fittings'!A:A,'CS Press Fittings'!A:A),"")</f>
        <v/>
      </c>
      <c r="B234" s="244"/>
      <c r="C234" s="231" t="s">
        <v>2646</v>
      </c>
      <c r="D234" s="232" t="s">
        <v>6473</v>
      </c>
      <c r="E234" s="1017">
        <f>IFERROR(VLOOKUP(C234,'Consolidated Master Sheet'!B:D,3,0),"")</f>
        <v>24.89</v>
      </c>
      <c r="F234" s="152">
        <f t="shared" si="19"/>
        <v>0</v>
      </c>
      <c r="G234" s="1713">
        <f t="shared" si="20"/>
        <v>0</v>
      </c>
      <c r="H234" s="346">
        <f>IFERROR(VLOOKUP(C234,'Consolidated Master Sheet'!B:H,6,0),"")</f>
        <v>25</v>
      </c>
      <c r="I234" s="346">
        <f>IFERROR(VLOOKUP(C234,'Consolidated Master Sheet'!B:H,7,0),"")</f>
        <v>400</v>
      </c>
      <c r="J234" s="42"/>
      <c r="K234" s="1020">
        <f t="shared" si="23"/>
        <v>0</v>
      </c>
    </row>
    <row r="235" spans="1:14">
      <c r="A235" s="157" t="str">
        <f>IF(J235&gt;0,COUNT($J$4:J235)+MAX('MI Fittings'!A:A,'CS Press Fittings'!A:A),"")</f>
        <v/>
      </c>
      <c r="B235" s="244"/>
      <c r="C235" s="231" t="s">
        <v>2647</v>
      </c>
      <c r="D235" s="232" t="s">
        <v>6474</v>
      </c>
      <c r="E235" s="1017">
        <f>IFERROR(VLOOKUP(C235,'Consolidated Master Sheet'!B:D,3,0),"")</f>
        <v>32.83</v>
      </c>
      <c r="F235" s="152">
        <f t="shared" si="19"/>
        <v>0</v>
      </c>
      <c r="G235" s="1744">
        <f t="shared" si="20"/>
        <v>0</v>
      </c>
      <c r="H235" s="346">
        <f>IFERROR(VLOOKUP(C235,'Consolidated Master Sheet'!B:H,6,0),"")</f>
        <v>25</v>
      </c>
      <c r="I235" s="346">
        <f>IFERROR(VLOOKUP(C235,'Consolidated Master Sheet'!B:H,7,0),"")</f>
        <v>200</v>
      </c>
      <c r="J235" s="42"/>
      <c r="K235" s="1017">
        <f t="shared" si="23"/>
        <v>0</v>
      </c>
    </row>
    <row r="236" spans="1:14">
      <c r="B236" s="244"/>
      <c r="C236" s="231" t="s">
        <v>7469</v>
      </c>
      <c r="D236" s="232" t="s">
        <v>7465</v>
      </c>
      <c r="E236" s="1017">
        <f>IFERROR(VLOOKUP(C236,'Consolidated Master Sheet'!B:D,3,0),"")</f>
        <v>32.83</v>
      </c>
      <c r="F236" s="152">
        <f t="shared" si="19"/>
        <v>0</v>
      </c>
      <c r="G236" s="1744">
        <f t="shared" si="20"/>
        <v>0</v>
      </c>
      <c r="H236" s="346">
        <f>IFERROR(VLOOKUP(C236,'Consolidated Master Sheet'!B:H,6,0),"")</f>
        <v>25</v>
      </c>
      <c r="I236" s="346">
        <f>IFERROR(VLOOKUP(C236,'Consolidated Master Sheet'!B:H,7,0),"")</f>
        <v>200</v>
      </c>
      <c r="J236" s="42"/>
      <c r="K236" s="1017">
        <f t="shared" si="23"/>
        <v>0</v>
      </c>
    </row>
    <row r="237" spans="1:14">
      <c r="B237" s="244"/>
      <c r="C237" s="231" t="s">
        <v>7470</v>
      </c>
      <c r="D237" s="232" t="s">
        <v>7466</v>
      </c>
      <c r="E237" s="1017">
        <f>IFERROR(VLOOKUP(C237,'Consolidated Master Sheet'!B:D,3,0),"")</f>
        <v>38.56</v>
      </c>
      <c r="F237" s="152">
        <f t="shared" si="19"/>
        <v>0</v>
      </c>
      <c r="G237" s="1744">
        <f t="shared" si="20"/>
        <v>0</v>
      </c>
      <c r="H237" s="346">
        <f>IFERROR(VLOOKUP(C237,'Consolidated Master Sheet'!B:H,6,0),"")</f>
        <v>25</v>
      </c>
      <c r="I237" s="346">
        <f>IFERROR(VLOOKUP(C237,'Consolidated Master Sheet'!B:H,7,0),"")</f>
        <v>200</v>
      </c>
      <c r="J237" s="42"/>
      <c r="K237" s="1017">
        <f t="shared" si="23"/>
        <v>0</v>
      </c>
    </row>
    <row r="238" spans="1:14">
      <c r="B238" s="244"/>
      <c r="C238" s="231" t="s">
        <v>7471</v>
      </c>
      <c r="D238" s="232" t="s">
        <v>7467</v>
      </c>
      <c r="E238" s="1017">
        <f>IFERROR(VLOOKUP(C238,'Consolidated Master Sheet'!B:D,3,0),"")</f>
        <v>38.56</v>
      </c>
      <c r="F238" s="152">
        <f t="shared" si="19"/>
        <v>0</v>
      </c>
      <c r="G238" s="1744">
        <f t="shared" si="20"/>
        <v>0</v>
      </c>
      <c r="H238" s="346">
        <f>IFERROR(VLOOKUP(C238,'Consolidated Master Sheet'!B:H,6,0),"")</f>
        <v>25</v>
      </c>
      <c r="I238" s="346">
        <f>IFERROR(VLOOKUP(C238,'Consolidated Master Sheet'!B:H,7,0),"")</f>
        <v>150</v>
      </c>
      <c r="J238" s="42"/>
      <c r="K238" s="1017">
        <f t="shared" si="23"/>
        <v>0</v>
      </c>
    </row>
    <row r="239" spans="1:14">
      <c r="A239" s="157" t="str">
        <f>IF(J239&gt;0,COUNT($J$4:J239)+MAX('MI Fittings'!A:A,'CS Press Fittings'!A:A),"")</f>
        <v/>
      </c>
      <c r="B239" s="244"/>
      <c r="C239" s="231" t="s">
        <v>2648</v>
      </c>
      <c r="D239" s="232" t="s">
        <v>6475</v>
      </c>
      <c r="E239" s="1017">
        <f>IFERROR(VLOOKUP(C239,'Consolidated Master Sheet'!B:D,3,0),"")</f>
        <v>42.68</v>
      </c>
      <c r="F239" s="152">
        <f t="shared" si="19"/>
        <v>0</v>
      </c>
      <c r="G239" s="1744">
        <f t="shared" si="20"/>
        <v>0</v>
      </c>
      <c r="H239" s="346">
        <f>IFERROR(VLOOKUP(C239,'Consolidated Master Sheet'!B:H,6,0),"")</f>
        <v>25</v>
      </c>
      <c r="I239" s="346">
        <f>IFERROR(VLOOKUP(C239,'Consolidated Master Sheet'!B:H,7,0),"")</f>
        <v>150</v>
      </c>
      <c r="J239" s="42"/>
      <c r="K239" s="1017">
        <f t="shared" si="23"/>
        <v>0</v>
      </c>
    </row>
    <row r="240" spans="1:14">
      <c r="B240" s="244"/>
      <c r="C240" s="231" t="s">
        <v>7472</v>
      </c>
      <c r="D240" s="232" t="s">
        <v>7468</v>
      </c>
      <c r="E240" s="1017">
        <f>IFERROR(VLOOKUP(C240,'Consolidated Master Sheet'!B:D,3,0),"")</f>
        <v>42.68</v>
      </c>
      <c r="F240" s="152">
        <f t="shared" si="19"/>
        <v>0</v>
      </c>
      <c r="G240" s="1744">
        <f t="shared" si="20"/>
        <v>0</v>
      </c>
      <c r="H240" s="346">
        <f>IFERROR(VLOOKUP(C240,'Consolidated Master Sheet'!B:H,6,0),"")</f>
        <v>25</v>
      </c>
      <c r="I240" s="346">
        <f>IFERROR(VLOOKUP(C240,'Consolidated Master Sheet'!B:H,7,0),"")</f>
        <v>150</v>
      </c>
      <c r="J240" s="42"/>
      <c r="K240" s="1017">
        <f t="shared" si="23"/>
        <v>0</v>
      </c>
    </row>
    <row r="241" spans="1:11">
      <c r="A241" s="157" t="str">
        <f>IF(J241&gt;0,COUNT($J$4:J241)+MAX('MI Fittings'!A:A,'CS Press Fittings'!A:A),"")</f>
        <v/>
      </c>
      <c r="B241" s="244"/>
      <c r="C241" s="350"/>
      <c r="D241" s="351"/>
      <c r="E241" s="1038" t="str">
        <f>IFERROR(VLOOKUP(C241,'Consolidated Master Sheet'!B:D,3,0),"")</f>
        <v/>
      </c>
      <c r="F241" s="1463">
        <f t="shared" si="19"/>
        <v>0</v>
      </c>
      <c r="G241" s="1743">
        <f t="shared" si="20"/>
        <v>0</v>
      </c>
      <c r="H241" s="352" t="str">
        <f>IFERROR(VLOOKUP(C241,'Consolidated Master Sheet'!B:H,6,0),"")</f>
        <v/>
      </c>
      <c r="I241" s="352" t="str">
        <f>IFERROR(VLOOKUP(C241,'Consolidated Master Sheet'!B:H,7,0),"")</f>
        <v/>
      </c>
      <c r="J241" s="44"/>
      <c r="K241" s="1128"/>
    </row>
    <row r="242" spans="1:11">
      <c r="A242" s="157" t="str">
        <f>IF(J242&gt;0,COUNT($J$4:J242)+MAX('MI Fittings'!A:A,'CS Press Fittings'!A:A),"")</f>
        <v/>
      </c>
      <c r="B242" s="244"/>
      <c r="C242" s="231" t="s">
        <v>2649</v>
      </c>
      <c r="D242" s="232" t="s">
        <v>6476</v>
      </c>
      <c r="E242" s="1017">
        <f>IFERROR(VLOOKUP(C242,'Consolidated Master Sheet'!B:D,3,0),"")</f>
        <v>6.56</v>
      </c>
      <c r="F242" s="152">
        <f t="shared" si="19"/>
        <v>0</v>
      </c>
      <c r="G242" s="1744">
        <f t="shared" si="20"/>
        <v>0</v>
      </c>
      <c r="H242" s="346">
        <f>IFERROR(VLOOKUP(C242,'Consolidated Master Sheet'!B:H,6,0),"")</f>
        <v>25</v>
      </c>
      <c r="I242" s="347">
        <f>IFERROR(VLOOKUP(C242,'Consolidated Master Sheet'!B:H,7,0),"")</f>
        <v>600</v>
      </c>
      <c r="J242" s="42"/>
      <c r="K242" s="1017">
        <f t="shared" ref="K242:K258" si="24">IFERROR(J242*G242,0)</f>
        <v>0</v>
      </c>
    </row>
    <row r="243" spans="1:11">
      <c r="A243" s="157" t="str">
        <f>IF(J243&gt;0,COUNT($J$4:J243)+MAX('MI Fittings'!A:A,'CS Press Fittings'!A:A),"")</f>
        <v/>
      </c>
      <c r="B243" s="244"/>
      <c r="C243" s="228" t="s">
        <v>2650</v>
      </c>
      <c r="D243" s="187" t="s">
        <v>6477</v>
      </c>
      <c r="E243" s="1020">
        <f>IFERROR(VLOOKUP(C243,'Consolidated Master Sheet'!B:D,3,0),"")</f>
        <v>7.64</v>
      </c>
      <c r="F243" s="151">
        <f t="shared" si="19"/>
        <v>0</v>
      </c>
      <c r="G243" s="1713">
        <f t="shared" si="20"/>
        <v>0</v>
      </c>
      <c r="H243" s="344">
        <f>IFERROR(VLOOKUP(C243,'Consolidated Master Sheet'!B:H,6,0),"")</f>
        <v>25</v>
      </c>
      <c r="I243" s="345">
        <f>IFERROR(VLOOKUP(C243,'Consolidated Master Sheet'!B:H,7,0),"")</f>
        <v>600</v>
      </c>
      <c r="J243" s="41"/>
      <c r="K243" s="1020">
        <f t="shared" si="24"/>
        <v>0</v>
      </c>
    </row>
    <row r="244" spans="1:11">
      <c r="A244" s="157" t="str">
        <f>IF(J244&gt;0,COUNT($J$4:J244)+MAX('MI Fittings'!A:A,'CS Press Fittings'!A:A),"")</f>
        <v/>
      </c>
      <c r="B244" s="244"/>
      <c r="C244" s="231" t="s">
        <v>2651</v>
      </c>
      <c r="D244" s="232" t="s">
        <v>6478</v>
      </c>
      <c r="E244" s="1017">
        <f>IFERROR(VLOOKUP(C244,'Consolidated Master Sheet'!B:D,3,0),"")</f>
        <v>7.64</v>
      </c>
      <c r="F244" s="152">
        <f t="shared" si="19"/>
        <v>0</v>
      </c>
      <c r="G244" s="1713">
        <f t="shared" si="20"/>
        <v>0</v>
      </c>
      <c r="H244" s="346">
        <f>IFERROR(VLOOKUP(C244,'Consolidated Master Sheet'!B:H,6,0),"")</f>
        <v>25</v>
      </c>
      <c r="I244" s="347">
        <f>IFERROR(VLOOKUP(C244,'Consolidated Master Sheet'!B:H,7,0),"")</f>
        <v>600</v>
      </c>
      <c r="J244" s="42"/>
      <c r="K244" s="1020">
        <f t="shared" si="24"/>
        <v>0</v>
      </c>
    </row>
    <row r="245" spans="1:11">
      <c r="A245" s="157" t="str">
        <f>IF(J245&gt;0,COUNT($J$4:J245)+MAX('MI Fittings'!A:A,'CS Press Fittings'!A:A),"")</f>
        <v/>
      </c>
      <c r="B245" s="244"/>
      <c r="C245" s="231" t="s">
        <v>2652</v>
      </c>
      <c r="D245" s="232" t="s">
        <v>6479</v>
      </c>
      <c r="E245" s="1017">
        <f>IFERROR(VLOOKUP(C245,'Consolidated Master Sheet'!B:D,3,0),"")</f>
        <v>9.98</v>
      </c>
      <c r="F245" s="152">
        <f t="shared" si="19"/>
        <v>0</v>
      </c>
      <c r="G245" s="1713">
        <f t="shared" si="20"/>
        <v>0</v>
      </c>
      <c r="H245" s="346">
        <f>IFERROR(VLOOKUP(C245,'Consolidated Master Sheet'!B:H,6,0),"")</f>
        <v>25</v>
      </c>
      <c r="I245" s="347">
        <f>IFERROR(VLOOKUP(C245,'Consolidated Master Sheet'!B:H,7,0),"")</f>
        <v>600</v>
      </c>
      <c r="J245" s="42"/>
      <c r="K245" s="1020">
        <f t="shared" si="24"/>
        <v>0</v>
      </c>
    </row>
    <row r="246" spans="1:11">
      <c r="A246" s="157" t="str">
        <f>IF(J246&gt;0,COUNT($J$4:J246)+MAX('MI Fittings'!A:A,'CS Press Fittings'!A:A),"")</f>
        <v/>
      </c>
      <c r="B246" s="244"/>
      <c r="C246" s="231" t="s">
        <v>2653</v>
      </c>
      <c r="D246" s="232" t="s">
        <v>6480</v>
      </c>
      <c r="E246" s="1017">
        <f>IFERROR(VLOOKUP(C246,'Consolidated Master Sheet'!B:D,3,0),"")</f>
        <v>9.98</v>
      </c>
      <c r="F246" s="152">
        <f t="shared" si="19"/>
        <v>0</v>
      </c>
      <c r="G246" s="1713">
        <f t="shared" si="20"/>
        <v>0</v>
      </c>
      <c r="H246" s="346">
        <f>IFERROR(VLOOKUP(C246,'Consolidated Master Sheet'!B:H,6,0),"")</f>
        <v>25</v>
      </c>
      <c r="I246" s="347">
        <f>IFERROR(VLOOKUP(C246,'Consolidated Master Sheet'!B:H,7,0),"")</f>
        <v>600</v>
      </c>
      <c r="J246" s="42"/>
      <c r="K246" s="1020">
        <f t="shared" si="24"/>
        <v>0</v>
      </c>
    </row>
    <row r="247" spans="1:11">
      <c r="A247" s="157" t="str">
        <f>IF(J247&gt;0,COUNT($J$4:J247)+MAX('MI Fittings'!A:A,'CS Press Fittings'!A:A),"")</f>
        <v/>
      </c>
      <c r="B247" s="244"/>
      <c r="C247" s="231" t="s">
        <v>2654</v>
      </c>
      <c r="D247" s="232" t="s">
        <v>6481</v>
      </c>
      <c r="E247" s="1017">
        <f>IFERROR(VLOOKUP(C247,'Consolidated Master Sheet'!B:D,3,0),"")</f>
        <v>12.02</v>
      </c>
      <c r="F247" s="152">
        <f t="shared" si="19"/>
        <v>0</v>
      </c>
      <c r="G247" s="1713">
        <f t="shared" si="20"/>
        <v>0</v>
      </c>
      <c r="H247" s="346">
        <f>IFERROR(VLOOKUP(C247,'Consolidated Master Sheet'!B:H,6,0),"")</f>
        <v>25</v>
      </c>
      <c r="I247" s="347">
        <f>IFERROR(VLOOKUP(C247,'Consolidated Master Sheet'!B:H,7,0),"")</f>
        <v>400</v>
      </c>
      <c r="J247" s="42"/>
      <c r="K247" s="1020">
        <f t="shared" si="24"/>
        <v>0</v>
      </c>
    </row>
    <row r="248" spans="1:11">
      <c r="A248" s="157" t="str">
        <f>IF(J248&gt;0,COUNT($J$4:J248)+MAX('MI Fittings'!A:A,'CS Press Fittings'!A:A),"")</f>
        <v/>
      </c>
      <c r="B248" s="244"/>
      <c r="C248" s="231" t="s">
        <v>2655</v>
      </c>
      <c r="D248" s="232" t="s">
        <v>6482</v>
      </c>
      <c r="E248" s="1017">
        <f>IFERROR(VLOOKUP(C248,'Consolidated Master Sheet'!B:D,3,0),"")</f>
        <v>12.02</v>
      </c>
      <c r="F248" s="152">
        <f t="shared" si="19"/>
        <v>0</v>
      </c>
      <c r="G248" s="1713">
        <f t="shared" si="20"/>
        <v>0</v>
      </c>
      <c r="H248" s="346">
        <f>IFERROR(VLOOKUP(C248,'Consolidated Master Sheet'!B:H,6,0),"")</f>
        <v>25</v>
      </c>
      <c r="I248" s="347">
        <f>IFERROR(VLOOKUP(C248,'Consolidated Master Sheet'!B:H,7,0),"")</f>
        <v>400</v>
      </c>
      <c r="J248" s="42"/>
      <c r="K248" s="1020">
        <f t="shared" si="24"/>
        <v>0</v>
      </c>
    </row>
    <row r="249" spans="1:11">
      <c r="A249" s="157" t="str">
        <f>IF(J249&gt;0,COUNT($J$4:J249)+MAX('MI Fittings'!A:A,'CS Press Fittings'!A:A),"")</f>
        <v/>
      </c>
      <c r="B249" s="244"/>
      <c r="C249" s="231" t="s">
        <v>2656</v>
      </c>
      <c r="D249" s="232" t="s">
        <v>6483</v>
      </c>
      <c r="E249" s="1017">
        <f>IFERROR(VLOOKUP(C249,'Consolidated Master Sheet'!B:D,3,0),"")</f>
        <v>16.350000000000001</v>
      </c>
      <c r="F249" s="152">
        <f t="shared" si="19"/>
        <v>0</v>
      </c>
      <c r="G249" s="1713">
        <f t="shared" si="20"/>
        <v>0</v>
      </c>
      <c r="H249" s="346">
        <f>IFERROR(VLOOKUP(C249,'Consolidated Master Sheet'!B:H,6,0),"")</f>
        <v>25</v>
      </c>
      <c r="I249" s="347">
        <f>IFERROR(VLOOKUP(C249,'Consolidated Master Sheet'!B:H,7,0),"")</f>
        <v>400</v>
      </c>
      <c r="J249" s="42"/>
      <c r="K249" s="1020">
        <f t="shared" si="24"/>
        <v>0</v>
      </c>
    </row>
    <row r="250" spans="1:11">
      <c r="A250" s="157" t="str">
        <f>IF(J250&gt;0,COUNT($J$4:J250)+MAX('MI Fittings'!A:A,'CS Press Fittings'!A:A),"")</f>
        <v/>
      </c>
      <c r="B250" s="244"/>
      <c r="C250" s="231" t="s">
        <v>2657</v>
      </c>
      <c r="D250" s="232" t="s">
        <v>6484</v>
      </c>
      <c r="E250" s="1017">
        <f>IFERROR(VLOOKUP(C250,'Consolidated Master Sheet'!B:D,3,0),"")</f>
        <v>16.350000000000001</v>
      </c>
      <c r="F250" s="152">
        <f t="shared" si="19"/>
        <v>0</v>
      </c>
      <c r="G250" s="1713">
        <f t="shared" si="20"/>
        <v>0</v>
      </c>
      <c r="H250" s="346">
        <f>IFERROR(VLOOKUP(C250,'Consolidated Master Sheet'!B:H,6,0),"")</f>
        <v>25</v>
      </c>
      <c r="I250" s="347">
        <f>IFERROR(VLOOKUP(C250,'Consolidated Master Sheet'!B:H,7,0),"")</f>
        <v>300</v>
      </c>
      <c r="J250" s="42"/>
      <c r="K250" s="1020">
        <f t="shared" si="24"/>
        <v>0</v>
      </c>
    </row>
    <row r="251" spans="1:11">
      <c r="A251" s="157" t="str">
        <f>IF(J251&gt;0,COUNT($J$4:J251)+MAX('MI Fittings'!A:A,'CS Press Fittings'!A:A),"")</f>
        <v/>
      </c>
      <c r="B251" s="244"/>
      <c r="C251" s="231" t="s">
        <v>2658</v>
      </c>
      <c r="D251" s="232" t="s">
        <v>6485</v>
      </c>
      <c r="E251" s="1017">
        <f>IFERROR(VLOOKUP(C251,'Consolidated Master Sheet'!B:D,3,0),"")</f>
        <v>18.239999999999998</v>
      </c>
      <c r="F251" s="152">
        <f t="shared" si="19"/>
        <v>0</v>
      </c>
      <c r="G251" s="1713">
        <f t="shared" si="20"/>
        <v>0</v>
      </c>
      <c r="H251" s="346">
        <f>IFERROR(VLOOKUP(C251,'Consolidated Master Sheet'!B:H,6,0),"")</f>
        <v>25</v>
      </c>
      <c r="I251" s="347">
        <f>IFERROR(VLOOKUP(C251,'Consolidated Master Sheet'!B:H,7,0),"")</f>
        <v>300</v>
      </c>
      <c r="J251" s="42"/>
      <c r="K251" s="1020">
        <f t="shared" si="24"/>
        <v>0</v>
      </c>
    </row>
    <row r="252" spans="1:11">
      <c r="A252" s="157" t="str">
        <f>IF(J252&gt;0,COUNT($J$4:J252)+MAX('MI Fittings'!A:A,'CS Press Fittings'!A:A),"")</f>
        <v/>
      </c>
      <c r="B252" s="244"/>
      <c r="C252" s="231" t="s">
        <v>2659</v>
      </c>
      <c r="D252" s="232" t="s">
        <v>6486</v>
      </c>
      <c r="E252" s="1017">
        <f>IFERROR(VLOOKUP(C252,'Consolidated Master Sheet'!B:D,3,0),"")</f>
        <v>18.239999999999998</v>
      </c>
      <c r="F252" s="152">
        <f t="shared" si="19"/>
        <v>0</v>
      </c>
      <c r="G252" s="1713">
        <f t="shared" si="20"/>
        <v>0</v>
      </c>
      <c r="H252" s="346">
        <f>IFERROR(VLOOKUP(C252,'Consolidated Master Sheet'!B:H,6,0),"")</f>
        <v>25</v>
      </c>
      <c r="I252" s="347">
        <f>IFERROR(VLOOKUP(C252,'Consolidated Master Sheet'!B:H,7,0),"")</f>
        <v>300</v>
      </c>
      <c r="J252" s="42"/>
      <c r="K252" s="1020">
        <f t="shared" si="24"/>
        <v>0</v>
      </c>
    </row>
    <row r="253" spans="1:11">
      <c r="A253" s="157" t="str">
        <f>IF(J253&gt;0,COUNT($J$4:J253)+MAX('MI Fittings'!A:A,'CS Press Fittings'!A:A),"")</f>
        <v/>
      </c>
      <c r="B253" s="244"/>
      <c r="C253" s="231" t="s">
        <v>2660</v>
      </c>
      <c r="D253" s="232" t="s">
        <v>6487</v>
      </c>
      <c r="E253" s="1017">
        <f>IFERROR(VLOOKUP(C253,'Consolidated Master Sheet'!B:D,3,0),"")</f>
        <v>31.1</v>
      </c>
      <c r="F253" s="152">
        <f t="shared" si="19"/>
        <v>0</v>
      </c>
      <c r="G253" s="1713">
        <f t="shared" si="20"/>
        <v>0</v>
      </c>
      <c r="H253" s="346">
        <f>IFERROR(VLOOKUP(C253,'Consolidated Master Sheet'!B:H,6,0),"")</f>
        <v>25</v>
      </c>
      <c r="I253" s="347">
        <f>IFERROR(VLOOKUP(C253,'Consolidated Master Sheet'!B:H,7,0),"")</f>
        <v>200</v>
      </c>
      <c r="J253" s="42"/>
      <c r="K253" s="1020">
        <f t="shared" si="24"/>
        <v>0</v>
      </c>
    </row>
    <row r="254" spans="1:11">
      <c r="A254" s="157" t="str">
        <f>IF(J254&gt;0,COUNT($J$4:J254)+MAX('MI Fittings'!A:A,'CS Press Fittings'!A:A),"")</f>
        <v/>
      </c>
      <c r="B254" s="244"/>
      <c r="C254" s="231" t="s">
        <v>2661</v>
      </c>
      <c r="D254" s="232" t="s">
        <v>6488</v>
      </c>
      <c r="E254" s="1017">
        <f>IFERROR(VLOOKUP(C254,'Consolidated Master Sheet'!B:D,3,0),"")</f>
        <v>31.1</v>
      </c>
      <c r="F254" s="152">
        <f t="shared" si="19"/>
        <v>0</v>
      </c>
      <c r="G254" s="1713">
        <f t="shared" si="20"/>
        <v>0</v>
      </c>
      <c r="H254" s="346">
        <f>IFERROR(VLOOKUP(C254,'Consolidated Master Sheet'!B:H,6,0),"")</f>
        <v>25</v>
      </c>
      <c r="I254" s="347">
        <f>IFERROR(VLOOKUP(C254,'Consolidated Master Sheet'!B:H,7,0),"")</f>
        <v>200</v>
      </c>
      <c r="J254" s="42"/>
      <c r="K254" s="1020">
        <f t="shared" si="24"/>
        <v>0</v>
      </c>
    </row>
    <row r="255" spans="1:11">
      <c r="A255" s="157" t="str">
        <f>IF(J255&gt;0,COUNT($J$4:J255)+MAX('MI Fittings'!A:A,'CS Press Fittings'!A:A),"")</f>
        <v/>
      </c>
      <c r="B255" s="244"/>
      <c r="C255" s="231" t="s">
        <v>2662</v>
      </c>
      <c r="D255" s="232" t="s">
        <v>6489</v>
      </c>
      <c r="E255" s="1017">
        <f>IFERROR(VLOOKUP(C255,'Consolidated Master Sheet'!B:D,3,0),"")</f>
        <v>29.78</v>
      </c>
      <c r="F255" s="152">
        <f t="shared" si="19"/>
        <v>0</v>
      </c>
      <c r="G255" s="1713">
        <f t="shared" si="20"/>
        <v>0</v>
      </c>
      <c r="H255" s="346">
        <f>IFERROR(VLOOKUP(C255,'Consolidated Master Sheet'!B:H,6,0),"")</f>
        <v>25</v>
      </c>
      <c r="I255" s="347">
        <f>IFERROR(VLOOKUP(C255,'Consolidated Master Sheet'!B:H,7,0),"")</f>
        <v>200</v>
      </c>
      <c r="J255" s="42"/>
      <c r="K255" s="1020">
        <f t="shared" si="24"/>
        <v>0</v>
      </c>
    </row>
    <row r="256" spans="1:11">
      <c r="A256" s="157" t="str">
        <f>IF(J256&gt;0,COUNT($J$4:J256)+MAX('MI Fittings'!A:A,'CS Press Fittings'!A:A),"")</f>
        <v/>
      </c>
      <c r="B256" s="244"/>
      <c r="C256" s="231" t="s">
        <v>2663</v>
      </c>
      <c r="D256" s="232" t="s">
        <v>6490</v>
      </c>
      <c r="E256" s="1017">
        <f>IFERROR(VLOOKUP(C256,'Consolidated Master Sheet'!B:D,3,0),"")</f>
        <v>36.200000000000003</v>
      </c>
      <c r="F256" s="152">
        <f t="shared" si="19"/>
        <v>0</v>
      </c>
      <c r="G256" s="1713">
        <f t="shared" si="20"/>
        <v>0</v>
      </c>
      <c r="H256" s="346">
        <f>IFERROR(VLOOKUP(C256,'Consolidated Master Sheet'!B:H,6,0),"")</f>
        <v>25</v>
      </c>
      <c r="I256" s="347">
        <f>IFERROR(VLOOKUP(C256,'Consolidated Master Sheet'!B:H,7,0),"")</f>
        <v>150</v>
      </c>
      <c r="J256" s="42"/>
      <c r="K256" s="1020">
        <f t="shared" si="24"/>
        <v>0</v>
      </c>
    </row>
    <row r="257" spans="1:11">
      <c r="A257" s="157" t="str">
        <f>IF(J257&gt;0,COUNT($J$4:J257)+MAX('MI Fittings'!A:A,'CS Press Fittings'!A:A),"")</f>
        <v/>
      </c>
      <c r="B257" s="244"/>
      <c r="C257" s="235" t="s">
        <v>2664</v>
      </c>
      <c r="D257" s="194" t="s">
        <v>6491</v>
      </c>
      <c r="E257" s="1018">
        <f>IFERROR(VLOOKUP(C257,'Consolidated Master Sheet'!B:D,3,0),"")</f>
        <v>40.369999999999997</v>
      </c>
      <c r="F257" s="153">
        <f t="shared" si="19"/>
        <v>0</v>
      </c>
      <c r="G257" s="1713">
        <f t="shared" si="20"/>
        <v>0</v>
      </c>
      <c r="H257" s="348">
        <f>IFERROR(VLOOKUP(C257,'Consolidated Master Sheet'!B:H,6,0),"")</f>
        <v>25</v>
      </c>
      <c r="I257" s="349">
        <f>IFERROR(VLOOKUP(C257,'Consolidated Master Sheet'!B:H,7,0),"")</f>
        <v>150</v>
      </c>
      <c r="J257" s="43"/>
      <c r="K257" s="1020">
        <f t="shared" si="24"/>
        <v>0</v>
      </c>
    </row>
    <row r="258" spans="1:11">
      <c r="A258" s="157" t="str">
        <f>IF(J258&gt;0,COUNT($J$4:J258)+MAX('MI Fittings'!A:A,'CS Press Fittings'!A:A),"")</f>
        <v/>
      </c>
      <c r="B258" s="244"/>
      <c r="C258" s="231" t="s">
        <v>2665</v>
      </c>
      <c r="D258" s="232" t="s">
        <v>6492</v>
      </c>
      <c r="E258" s="1017">
        <f>IFERROR(VLOOKUP(C258,'Consolidated Master Sheet'!B:D,3,0),"")</f>
        <v>40.369999999999997</v>
      </c>
      <c r="F258" s="152">
        <f t="shared" si="19"/>
        <v>0</v>
      </c>
      <c r="G258" s="1713">
        <f t="shared" si="20"/>
        <v>0</v>
      </c>
      <c r="H258" s="346">
        <f>IFERROR(VLOOKUP(C258,'Consolidated Master Sheet'!B:H,6,0),"")</f>
        <v>25</v>
      </c>
      <c r="I258" s="347">
        <f>IFERROR(VLOOKUP(C258,'Consolidated Master Sheet'!B:H,7,0),"")</f>
        <v>150</v>
      </c>
      <c r="J258" s="42"/>
      <c r="K258" s="1020">
        <f t="shared" si="24"/>
        <v>0</v>
      </c>
    </row>
    <row r="259" spans="1:11">
      <c r="A259" s="157" t="str">
        <f>IF(J259&gt;0,COUNT($J$4:J259)+MAX('MI Fittings'!A:A,'CS Press Fittings'!A:A),"")</f>
        <v/>
      </c>
      <c r="B259" s="244"/>
      <c r="C259" s="350"/>
      <c r="D259" s="351"/>
      <c r="E259" s="1038" t="str">
        <f>IFERROR(VLOOKUP(C259,'Consolidated Master Sheet'!B:D,3,0),"")</f>
        <v/>
      </c>
      <c r="F259" s="1463">
        <f t="shared" si="19"/>
        <v>0</v>
      </c>
      <c r="G259" s="1743">
        <f t="shared" si="20"/>
        <v>0</v>
      </c>
      <c r="H259" s="352" t="str">
        <f>IFERROR(VLOOKUP(C259,'Consolidated Master Sheet'!B:H,6,0),"")</f>
        <v/>
      </c>
      <c r="I259" s="353" t="str">
        <f>IFERROR(VLOOKUP(C259,'Consolidated Master Sheet'!B:H,7,0),"")</f>
        <v/>
      </c>
      <c r="J259" s="44"/>
      <c r="K259" s="1128"/>
    </row>
    <row r="260" spans="1:11">
      <c r="A260" s="157" t="str">
        <f>IF(J260&gt;0,COUNT($J$4:J260)+MAX('MI Fittings'!A:A,'CS Press Fittings'!A:A),"")</f>
        <v/>
      </c>
      <c r="B260" s="244"/>
      <c r="C260" s="231" t="s">
        <v>2666</v>
      </c>
      <c r="D260" s="232" t="s">
        <v>6493</v>
      </c>
      <c r="E260" s="1017">
        <f>IFERROR(VLOOKUP(C260,'Consolidated Master Sheet'!B:D,3,0),"")</f>
        <v>7.14</v>
      </c>
      <c r="F260" s="152">
        <f t="shared" si="19"/>
        <v>0</v>
      </c>
      <c r="G260" s="1744">
        <f t="shared" si="20"/>
        <v>0</v>
      </c>
      <c r="H260" s="346">
        <f>IFERROR(VLOOKUP(C260,'Consolidated Master Sheet'!B:H,6,0),"")</f>
        <v>25</v>
      </c>
      <c r="I260" s="346">
        <f>IFERROR(VLOOKUP(C260,'Consolidated Master Sheet'!B:H,7,0),"")</f>
        <v>600</v>
      </c>
      <c r="J260" s="42"/>
      <c r="K260" s="1017">
        <f t="shared" ref="K260:K276" si="25">IFERROR(J260*G260,0)</f>
        <v>0</v>
      </c>
    </row>
    <row r="261" spans="1:11">
      <c r="A261" s="157" t="str">
        <f>IF(J261&gt;0,COUNT($J$4:J261)+MAX('MI Fittings'!A:A,'CS Press Fittings'!A:A),"")</f>
        <v/>
      </c>
      <c r="B261" s="244"/>
      <c r="C261" s="228" t="s">
        <v>2667</v>
      </c>
      <c r="D261" s="187" t="s">
        <v>6494</v>
      </c>
      <c r="E261" s="1020">
        <f>IFERROR(VLOOKUP(C261,'Consolidated Master Sheet'!B:D,3,0),"")</f>
        <v>8.18</v>
      </c>
      <c r="F261" s="151">
        <f t="shared" si="19"/>
        <v>0</v>
      </c>
      <c r="G261" s="1713">
        <f t="shared" si="20"/>
        <v>0</v>
      </c>
      <c r="H261" s="344">
        <f>IFERROR(VLOOKUP(C261,'Consolidated Master Sheet'!B:H,6,0),"")</f>
        <v>25</v>
      </c>
      <c r="I261" s="344">
        <f>IFERROR(VLOOKUP(C261,'Consolidated Master Sheet'!B:H,7,0),"")</f>
        <v>600</v>
      </c>
      <c r="J261" s="41"/>
      <c r="K261" s="1020">
        <f t="shared" si="25"/>
        <v>0</v>
      </c>
    </row>
    <row r="262" spans="1:11">
      <c r="A262" s="157" t="str">
        <f>IF(J262&gt;0,COUNT($J$4:J262)+MAX('MI Fittings'!A:A,'CS Press Fittings'!A:A),"")</f>
        <v/>
      </c>
      <c r="B262" s="244"/>
      <c r="C262" s="231" t="s">
        <v>2668</v>
      </c>
      <c r="D262" s="232" t="s">
        <v>6495</v>
      </c>
      <c r="E262" s="1017">
        <f>IFERROR(VLOOKUP(C262,'Consolidated Master Sheet'!B:D,3,0),"")</f>
        <v>8.18</v>
      </c>
      <c r="F262" s="152">
        <f t="shared" ref="F262:F325" si="26">IF(E262=0,"NET",$F$2)</f>
        <v>0</v>
      </c>
      <c r="G262" s="1713">
        <f t="shared" ref="G262:G325" si="27">IFERROR(ROUND(E262*F262,2),0)</f>
        <v>0</v>
      </c>
      <c r="H262" s="346">
        <f>IFERROR(VLOOKUP(C262,'Consolidated Master Sheet'!B:H,6,0),"")</f>
        <v>25</v>
      </c>
      <c r="I262" s="346">
        <f>IFERROR(VLOOKUP(C262,'Consolidated Master Sheet'!B:H,7,0),"")</f>
        <v>600</v>
      </c>
      <c r="J262" s="42"/>
      <c r="K262" s="1020">
        <f t="shared" si="25"/>
        <v>0</v>
      </c>
    </row>
    <row r="263" spans="1:11">
      <c r="A263" s="157" t="str">
        <f>IF(J263&gt;0,COUNT($J$4:J263)+MAX('MI Fittings'!A:A,'CS Press Fittings'!A:A),"")</f>
        <v/>
      </c>
      <c r="B263" s="244"/>
      <c r="C263" s="231" t="s">
        <v>2669</v>
      </c>
      <c r="D263" s="232" t="s">
        <v>6496</v>
      </c>
      <c r="E263" s="1017">
        <f>IFERROR(VLOOKUP(C263,'Consolidated Master Sheet'!B:D,3,0),"")</f>
        <v>10.94</v>
      </c>
      <c r="F263" s="152">
        <f t="shared" si="26"/>
        <v>0</v>
      </c>
      <c r="G263" s="1713">
        <f t="shared" si="27"/>
        <v>0</v>
      </c>
      <c r="H263" s="346">
        <f>IFERROR(VLOOKUP(C263,'Consolidated Master Sheet'!B:H,6,0),"")</f>
        <v>25</v>
      </c>
      <c r="I263" s="346">
        <f>IFERROR(VLOOKUP(C263,'Consolidated Master Sheet'!B:H,7,0),"")</f>
        <v>400</v>
      </c>
      <c r="J263" s="42"/>
      <c r="K263" s="1020">
        <f t="shared" si="25"/>
        <v>0</v>
      </c>
    </row>
    <row r="264" spans="1:11">
      <c r="A264" s="157" t="str">
        <f>IF(J264&gt;0,COUNT($J$4:J264)+MAX('MI Fittings'!A:A,'CS Press Fittings'!A:A),"")</f>
        <v/>
      </c>
      <c r="B264" s="244"/>
      <c r="C264" s="231" t="s">
        <v>2670</v>
      </c>
      <c r="D264" s="232" t="s">
        <v>6497</v>
      </c>
      <c r="E264" s="1017">
        <f>IFERROR(VLOOKUP(C264,'Consolidated Master Sheet'!B:D,3,0),"")</f>
        <v>10.94</v>
      </c>
      <c r="F264" s="152">
        <f t="shared" si="26"/>
        <v>0</v>
      </c>
      <c r="G264" s="1713">
        <f t="shared" si="27"/>
        <v>0</v>
      </c>
      <c r="H264" s="346">
        <f>IFERROR(VLOOKUP(C264,'Consolidated Master Sheet'!B:H,6,0),"")</f>
        <v>25</v>
      </c>
      <c r="I264" s="346">
        <f>IFERROR(VLOOKUP(C264,'Consolidated Master Sheet'!B:H,7,0),"")</f>
        <v>400</v>
      </c>
      <c r="J264" s="42"/>
      <c r="K264" s="1020">
        <f t="shared" si="25"/>
        <v>0</v>
      </c>
    </row>
    <row r="265" spans="1:11">
      <c r="A265" s="157" t="str">
        <f>IF(J265&gt;0,COUNT($J$4:J265)+MAX('MI Fittings'!A:A,'CS Press Fittings'!A:A),"")</f>
        <v/>
      </c>
      <c r="B265" s="244"/>
      <c r="C265" s="231" t="s">
        <v>2671</v>
      </c>
      <c r="D265" s="232" t="s">
        <v>6498</v>
      </c>
      <c r="E265" s="1017">
        <f>IFERROR(VLOOKUP(C265,'Consolidated Master Sheet'!B:D,3,0),"")</f>
        <v>12.94</v>
      </c>
      <c r="F265" s="152">
        <f t="shared" si="26"/>
        <v>0</v>
      </c>
      <c r="G265" s="1713">
        <f t="shared" si="27"/>
        <v>0</v>
      </c>
      <c r="H265" s="346">
        <f>IFERROR(VLOOKUP(C265,'Consolidated Master Sheet'!B:H,6,0),"")</f>
        <v>25</v>
      </c>
      <c r="I265" s="346">
        <f>IFERROR(VLOOKUP(C265,'Consolidated Master Sheet'!B:H,7,0),"")</f>
        <v>400</v>
      </c>
      <c r="J265" s="42"/>
      <c r="K265" s="1020">
        <f t="shared" si="25"/>
        <v>0</v>
      </c>
    </row>
    <row r="266" spans="1:11">
      <c r="A266" s="157" t="str">
        <f>IF(J266&gt;0,COUNT($J$4:J266)+MAX('MI Fittings'!A:A,'CS Press Fittings'!A:A),"")</f>
        <v/>
      </c>
      <c r="B266" s="244"/>
      <c r="C266" s="231" t="s">
        <v>2672</v>
      </c>
      <c r="D266" s="232" t="s">
        <v>6499</v>
      </c>
      <c r="E266" s="1017">
        <f>IFERROR(VLOOKUP(C266,'Consolidated Master Sheet'!B:D,3,0),"")</f>
        <v>12.94</v>
      </c>
      <c r="F266" s="152">
        <f t="shared" si="26"/>
        <v>0</v>
      </c>
      <c r="G266" s="1713">
        <f t="shared" si="27"/>
        <v>0</v>
      </c>
      <c r="H266" s="346">
        <f>IFERROR(VLOOKUP(C266,'Consolidated Master Sheet'!B:H,6,0),"")</f>
        <v>25</v>
      </c>
      <c r="I266" s="346">
        <f>IFERROR(VLOOKUP(C266,'Consolidated Master Sheet'!B:H,7,0),"")</f>
        <v>300</v>
      </c>
      <c r="J266" s="42"/>
      <c r="K266" s="1020">
        <f t="shared" si="25"/>
        <v>0</v>
      </c>
    </row>
    <row r="267" spans="1:11">
      <c r="A267" s="157" t="str">
        <f>IF(J267&gt;0,COUNT($J$4:J267)+MAX('MI Fittings'!A:A,'CS Press Fittings'!A:A),"")</f>
        <v/>
      </c>
      <c r="B267" s="244"/>
      <c r="C267" s="231" t="s">
        <v>2673</v>
      </c>
      <c r="D267" s="232" t="s">
        <v>6500</v>
      </c>
      <c r="E267" s="1017">
        <f>IFERROR(VLOOKUP(C267,'Consolidated Master Sheet'!B:D,3,0),"")</f>
        <v>17.86</v>
      </c>
      <c r="F267" s="152">
        <f t="shared" si="26"/>
        <v>0</v>
      </c>
      <c r="G267" s="1713">
        <f t="shared" si="27"/>
        <v>0</v>
      </c>
      <c r="H267" s="346">
        <f>IFERROR(VLOOKUP(C267,'Consolidated Master Sheet'!B:H,6,0),"")</f>
        <v>25</v>
      </c>
      <c r="I267" s="346">
        <f>IFERROR(VLOOKUP(C267,'Consolidated Master Sheet'!B:H,7,0),"")</f>
        <v>300</v>
      </c>
      <c r="J267" s="42"/>
      <c r="K267" s="1020">
        <f t="shared" si="25"/>
        <v>0</v>
      </c>
    </row>
    <row r="268" spans="1:11">
      <c r="A268" s="157" t="str">
        <f>IF(J268&gt;0,COUNT($J$4:J268)+MAX('MI Fittings'!A:A,'CS Press Fittings'!A:A),"")</f>
        <v/>
      </c>
      <c r="B268" s="244"/>
      <c r="C268" s="231" t="s">
        <v>2674</v>
      </c>
      <c r="D268" s="232" t="s">
        <v>6501</v>
      </c>
      <c r="E268" s="1017">
        <f>IFERROR(VLOOKUP(C268,'Consolidated Master Sheet'!B:D,3,0),"")</f>
        <v>17.86</v>
      </c>
      <c r="F268" s="152">
        <f t="shared" si="26"/>
        <v>0</v>
      </c>
      <c r="G268" s="1713">
        <f t="shared" si="27"/>
        <v>0</v>
      </c>
      <c r="H268" s="346">
        <f>IFERROR(VLOOKUP(C268,'Consolidated Master Sheet'!B:H,6,0),"")</f>
        <v>25</v>
      </c>
      <c r="I268" s="346">
        <f>IFERROR(VLOOKUP(C268,'Consolidated Master Sheet'!B:H,7,0),"")</f>
        <v>300</v>
      </c>
      <c r="J268" s="42"/>
      <c r="K268" s="1020">
        <f t="shared" si="25"/>
        <v>0</v>
      </c>
    </row>
    <row r="269" spans="1:11">
      <c r="A269" s="157" t="str">
        <f>IF(J269&gt;0,COUNT($J$4:J269)+MAX('MI Fittings'!A:A,'CS Press Fittings'!A:A),"")</f>
        <v/>
      </c>
      <c r="B269" s="244"/>
      <c r="C269" s="231" t="s">
        <v>2675</v>
      </c>
      <c r="D269" s="232" t="s">
        <v>6502</v>
      </c>
      <c r="E269" s="1017">
        <f>IFERROR(VLOOKUP(C269,'Consolidated Master Sheet'!B:D,3,0),"")</f>
        <v>19.78</v>
      </c>
      <c r="F269" s="152">
        <f t="shared" si="26"/>
        <v>0</v>
      </c>
      <c r="G269" s="1713">
        <f t="shared" si="27"/>
        <v>0</v>
      </c>
      <c r="H269" s="346">
        <f>IFERROR(VLOOKUP(C269,'Consolidated Master Sheet'!B:H,6,0),"")</f>
        <v>25</v>
      </c>
      <c r="I269" s="346">
        <f>IFERROR(VLOOKUP(C269,'Consolidated Master Sheet'!B:H,7,0),"")</f>
        <v>200</v>
      </c>
      <c r="J269" s="42"/>
      <c r="K269" s="1020">
        <f t="shared" si="25"/>
        <v>0</v>
      </c>
    </row>
    <row r="270" spans="1:11">
      <c r="A270" s="157" t="str">
        <f>IF(J270&gt;0,COUNT($J$4:J270)+MAX('MI Fittings'!A:A,'CS Press Fittings'!A:A),"")</f>
        <v/>
      </c>
      <c r="B270" s="244"/>
      <c r="C270" s="231" t="s">
        <v>2676</v>
      </c>
      <c r="D270" s="232" t="s">
        <v>6503</v>
      </c>
      <c r="E270" s="1017">
        <f>IFERROR(VLOOKUP(C270,'Consolidated Master Sheet'!B:D,3,0),"")</f>
        <v>19.78</v>
      </c>
      <c r="F270" s="152">
        <f t="shared" si="26"/>
        <v>0</v>
      </c>
      <c r="G270" s="1713">
        <f t="shared" si="27"/>
        <v>0</v>
      </c>
      <c r="H270" s="346">
        <f>IFERROR(VLOOKUP(C270,'Consolidated Master Sheet'!B:H,6,0),"")</f>
        <v>25</v>
      </c>
      <c r="I270" s="346">
        <f>IFERROR(VLOOKUP(C270,'Consolidated Master Sheet'!B:H,7,0),"")</f>
        <v>200</v>
      </c>
      <c r="J270" s="42"/>
      <c r="K270" s="1020">
        <f t="shared" si="25"/>
        <v>0</v>
      </c>
    </row>
    <row r="271" spans="1:11">
      <c r="A271" s="157" t="str">
        <f>IF(J271&gt;0,COUNT($J$4:J271)+MAX('MI Fittings'!A:A,'CS Press Fittings'!A:A),"")</f>
        <v/>
      </c>
      <c r="B271" s="244"/>
      <c r="C271" s="231" t="s">
        <v>2677</v>
      </c>
      <c r="D271" s="232" t="s">
        <v>6504</v>
      </c>
      <c r="E271" s="1017">
        <f>IFERROR(VLOOKUP(C271,'Consolidated Master Sheet'!B:D,3,0),"")</f>
        <v>31.59</v>
      </c>
      <c r="F271" s="152">
        <f t="shared" si="26"/>
        <v>0</v>
      </c>
      <c r="G271" s="1713">
        <f t="shared" si="27"/>
        <v>0</v>
      </c>
      <c r="H271" s="346">
        <f>IFERROR(VLOOKUP(C271,'Consolidated Master Sheet'!B:H,6,0),"")</f>
        <v>25</v>
      </c>
      <c r="I271" s="346">
        <f>IFERROR(VLOOKUP(C271,'Consolidated Master Sheet'!B:H,7,0),"")</f>
        <v>200</v>
      </c>
      <c r="J271" s="42"/>
      <c r="K271" s="1020">
        <f t="shared" si="25"/>
        <v>0</v>
      </c>
    </row>
    <row r="272" spans="1:11">
      <c r="A272" s="157" t="str">
        <f>IF(J272&gt;0,COUNT($J$4:J272)+MAX('MI Fittings'!A:A,'CS Press Fittings'!A:A),"")</f>
        <v/>
      </c>
      <c r="B272" s="244"/>
      <c r="C272" s="231" t="s">
        <v>2678</v>
      </c>
      <c r="D272" s="232" t="s">
        <v>6505</v>
      </c>
      <c r="E272" s="1017">
        <f>IFERROR(VLOOKUP(C272,'Consolidated Master Sheet'!B:D,3,0),"")</f>
        <v>31.59</v>
      </c>
      <c r="F272" s="152">
        <f t="shared" si="26"/>
        <v>0</v>
      </c>
      <c r="G272" s="1713">
        <f t="shared" si="27"/>
        <v>0</v>
      </c>
      <c r="H272" s="346">
        <f>IFERROR(VLOOKUP(C272,'Consolidated Master Sheet'!B:H,6,0),"")</f>
        <v>25</v>
      </c>
      <c r="I272" s="346">
        <f>IFERROR(VLOOKUP(C272,'Consolidated Master Sheet'!B:H,7,0),"")</f>
        <v>150</v>
      </c>
      <c r="J272" s="42"/>
      <c r="K272" s="1020">
        <f t="shared" si="25"/>
        <v>0</v>
      </c>
    </row>
    <row r="273" spans="1:11">
      <c r="A273" s="157" t="str">
        <f>IF(J273&gt;0,COUNT($J$4:J273)+MAX('MI Fittings'!A:A,'CS Press Fittings'!A:A),"")</f>
        <v/>
      </c>
      <c r="B273" s="244"/>
      <c r="C273" s="231" t="s">
        <v>2679</v>
      </c>
      <c r="D273" s="232" t="s">
        <v>6506</v>
      </c>
      <c r="E273" s="1017">
        <f>IFERROR(VLOOKUP(C273,'Consolidated Master Sheet'!B:D,3,0),"")</f>
        <v>37.67</v>
      </c>
      <c r="F273" s="152">
        <f t="shared" si="26"/>
        <v>0</v>
      </c>
      <c r="G273" s="1713">
        <f t="shared" si="27"/>
        <v>0</v>
      </c>
      <c r="H273" s="346">
        <f>IFERROR(VLOOKUP(C273,'Consolidated Master Sheet'!B:H,6,0),"")</f>
        <v>25</v>
      </c>
      <c r="I273" s="346">
        <f>IFERROR(VLOOKUP(C273,'Consolidated Master Sheet'!B:H,7,0),"")</f>
        <v>150</v>
      </c>
      <c r="J273" s="42"/>
      <c r="K273" s="1020">
        <f t="shared" si="25"/>
        <v>0</v>
      </c>
    </row>
    <row r="274" spans="1:11">
      <c r="A274" s="157" t="str">
        <f>IF(J274&gt;0,COUNT($J$4:J274)+MAX('MI Fittings'!A:A,'CS Press Fittings'!A:A),"")</f>
        <v/>
      </c>
      <c r="B274" s="244"/>
      <c r="C274" s="231" t="s">
        <v>2680</v>
      </c>
      <c r="D274" s="232" t="s">
        <v>6507</v>
      </c>
      <c r="E274" s="1017">
        <f>IFERROR(VLOOKUP(C274,'Consolidated Master Sheet'!B:D,3,0),"")</f>
        <v>37.67</v>
      </c>
      <c r="F274" s="152">
        <f t="shared" si="26"/>
        <v>0</v>
      </c>
      <c r="G274" s="1713">
        <f t="shared" si="27"/>
        <v>0</v>
      </c>
      <c r="H274" s="346">
        <f>IFERROR(VLOOKUP(C274,'Consolidated Master Sheet'!B:H,6,0),"")</f>
        <v>25</v>
      </c>
      <c r="I274" s="346">
        <f>IFERROR(VLOOKUP(C274,'Consolidated Master Sheet'!B:H,7,0),"")</f>
        <v>100</v>
      </c>
      <c r="J274" s="42"/>
      <c r="K274" s="1020">
        <f t="shared" si="25"/>
        <v>0</v>
      </c>
    </row>
    <row r="275" spans="1:11">
      <c r="A275" s="157" t="str">
        <f>IF(J275&gt;0,COUNT($J$4:J275)+MAX('MI Fittings'!A:A,'CS Press Fittings'!A:A),"")</f>
        <v/>
      </c>
      <c r="B275" s="244"/>
      <c r="C275" s="235" t="s">
        <v>2681</v>
      </c>
      <c r="D275" s="194" t="s">
        <v>6508</v>
      </c>
      <c r="E275" s="1018">
        <f>IFERROR(VLOOKUP(C275,'Consolidated Master Sheet'!B:D,3,0),"")</f>
        <v>41.75</v>
      </c>
      <c r="F275" s="153">
        <f t="shared" si="26"/>
        <v>0</v>
      </c>
      <c r="G275" s="1713">
        <f t="shared" si="27"/>
        <v>0</v>
      </c>
      <c r="H275" s="348">
        <f>IFERROR(VLOOKUP(C275,'Consolidated Master Sheet'!B:H,6,0),"")</f>
        <v>25</v>
      </c>
      <c r="I275" s="348">
        <f>IFERROR(VLOOKUP(C275,'Consolidated Master Sheet'!B:H,7,0),"")</f>
        <v>100</v>
      </c>
      <c r="J275" s="43"/>
      <c r="K275" s="1020">
        <f t="shared" si="25"/>
        <v>0</v>
      </c>
    </row>
    <row r="276" spans="1:11">
      <c r="A276" s="157" t="str">
        <f>IF(J276&gt;0,COUNT($J$4:J276)+MAX('MI Fittings'!A:A,'CS Press Fittings'!A:A),"")</f>
        <v/>
      </c>
      <c r="B276" s="244"/>
      <c r="C276" s="231" t="s">
        <v>2682</v>
      </c>
      <c r="D276" s="232" t="s">
        <v>6509</v>
      </c>
      <c r="E276" s="1017">
        <f>IFERROR(VLOOKUP(C276,'Consolidated Master Sheet'!B:D,3,0),"")</f>
        <v>41.75</v>
      </c>
      <c r="F276" s="152">
        <f t="shared" si="26"/>
        <v>0</v>
      </c>
      <c r="G276" s="1713">
        <f t="shared" si="27"/>
        <v>0</v>
      </c>
      <c r="H276" s="346">
        <f>IFERROR(VLOOKUP(C276,'Consolidated Master Sheet'!B:H,6,0),"")</f>
        <v>25</v>
      </c>
      <c r="I276" s="346">
        <f>IFERROR(VLOOKUP(C276,'Consolidated Master Sheet'!B:H,7,0),"")</f>
        <v>100</v>
      </c>
      <c r="J276" s="42"/>
      <c r="K276" s="1020">
        <f t="shared" si="25"/>
        <v>0</v>
      </c>
    </row>
    <row r="277" spans="1:11">
      <c r="A277" s="157" t="str">
        <f>IF(J277&gt;0,COUNT($J$4:J277)+MAX('MI Fittings'!A:A,'CS Press Fittings'!A:A),"")</f>
        <v/>
      </c>
      <c r="B277" s="244"/>
      <c r="C277" s="350"/>
      <c r="D277" s="351"/>
      <c r="E277" s="1038" t="str">
        <f>IFERROR(VLOOKUP(C277,'Consolidated Master Sheet'!B:D,3,0),"")</f>
        <v/>
      </c>
      <c r="F277" s="1463">
        <f t="shared" si="26"/>
        <v>0</v>
      </c>
      <c r="G277" s="1743">
        <f t="shared" si="27"/>
        <v>0</v>
      </c>
      <c r="H277" s="352" t="str">
        <f>IFERROR(VLOOKUP(C277,'Consolidated Master Sheet'!B:H,6,0),"")</f>
        <v/>
      </c>
      <c r="I277" s="352" t="str">
        <f>IFERROR(VLOOKUP(C277,'Consolidated Master Sheet'!B:H,7,0),"")</f>
        <v/>
      </c>
      <c r="J277" s="44"/>
      <c r="K277" s="1128"/>
    </row>
    <row r="278" spans="1:11">
      <c r="A278" s="157" t="str">
        <f>IF(J278&gt;0,COUNT($J$4:J278)+MAX('MI Fittings'!A:A,'CS Press Fittings'!A:A),"")</f>
        <v/>
      </c>
      <c r="B278" s="244"/>
      <c r="C278" s="231" t="s">
        <v>2683</v>
      </c>
      <c r="D278" s="232" t="s">
        <v>6510</v>
      </c>
      <c r="E278" s="1017">
        <f>IFERROR(VLOOKUP(C278,'Consolidated Master Sheet'!B:D,3,0),"")</f>
        <v>5.77</v>
      </c>
      <c r="F278" s="152">
        <f t="shared" si="26"/>
        <v>0</v>
      </c>
      <c r="G278" s="1744">
        <f t="shared" si="27"/>
        <v>0</v>
      </c>
      <c r="H278" s="346">
        <f>IFERROR(VLOOKUP(C278,'Consolidated Master Sheet'!B:H,6,0),"")</f>
        <v>25</v>
      </c>
      <c r="I278" s="346">
        <f>IFERROR(VLOOKUP(C278,'Consolidated Master Sheet'!B:H,7,0),"")</f>
        <v>600</v>
      </c>
      <c r="J278" s="42"/>
      <c r="K278" s="1017">
        <f t="shared" ref="K278:K294" si="28">IFERROR(J278*G278,0)</f>
        <v>0</v>
      </c>
    </row>
    <row r="279" spans="1:11">
      <c r="A279" s="157" t="str">
        <f>IF(J279&gt;0,COUNT($J$4:J279)+MAX('MI Fittings'!A:A,'CS Press Fittings'!A:A),"")</f>
        <v/>
      </c>
      <c r="B279" s="244"/>
      <c r="C279" s="228" t="s">
        <v>2684</v>
      </c>
      <c r="D279" s="187" t="s">
        <v>6511</v>
      </c>
      <c r="E279" s="1020">
        <f>IFERROR(VLOOKUP(C279,'Consolidated Master Sheet'!B:D,3,0),"")</f>
        <v>6.12</v>
      </c>
      <c r="F279" s="151">
        <f t="shared" si="26"/>
        <v>0</v>
      </c>
      <c r="G279" s="1713">
        <f t="shared" si="27"/>
        <v>0</v>
      </c>
      <c r="H279" s="344">
        <f>IFERROR(VLOOKUP(C279,'Consolidated Master Sheet'!B:H,6,0),"")</f>
        <v>25</v>
      </c>
      <c r="I279" s="344">
        <f>IFERROR(VLOOKUP(C279,'Consolidated Master Sheet'!B:H,7,0),"")</f>
        <v>600</v>
      </c>
      <c r="J279" s="41"/>
      <c r="K279" s="1020">
        <f t="shared" si="28"/>
        <v>0</v>
      </c>
    </row>
    <row r="280" spans="1:11">
      <c r="A280" s="157" t="str">
        <f>IF(J280&gt;0,COUNT($J$4:J280)+MAX('MI Fittings'!A:A,'CS Press Fittings'!A:A),"")</f>
        <v/>
      </c>
      <c r="B280" s="244"/>
      <c r="C280" s="231" t="s">
        <v>2685</v>
      </c>
      <c r="D280" s="232" t="s">
        <v>6512</v>
      </c>
      <c r="E280" s="1017">
        <f>IFERROR(VLOOKUP(C280,'Consolidated Master Sheet'!B:D,3,0),"")</f>
        <v>6.12</v>
      </c>
      <c r="F280" s="152">
        <f t="shared" si="26"/>
        <v>0</v>
      </c>
      <c r="G280" s="1713">
        <f t="shared" si="27"/>
        <v>0</v>
      </c>
      <c r="H280" s="346">
        <f>IFERROR(VLOOKUP(C280,'Consolidated Master Sheet'!B:H,6,0),"")</f>
        <v>25</v>
      </c>
      <c r="I280" s="346">
        <f>IFERROR(VLOOKUP(C280,'Consolidated Master Sheet'!B:H,7,0),"")</f>
        <v>600</v>
      </c>
      <c r="J280" s="42"/>
      <c r="K280" s="1020">
        <f t="shared" si="28"/>
        <v>0</v>
      </c>
    </row>
    <row r="281" spans="1:11">
      <c r="A281" s="157" t="str">
        <f>IF(J281&gt;0,COUNT($J$4:J281)+MAX('MI Fittings'!A:A,'CS Press Fittings'!A:A),"")</f>
        <v/>
      </c>
      <c r="B281" s="244"/>
      <c r="C281" s="231" t="s">
        <v>2686</v>
      </c>
      <c r="D281" s="232" t="s">
        <v>6513</v>
      </c>
      <c r="E281" s="1017">
        <f>IFERROR(VLOOKUP(C281,'Consolidated Master Sheet'!B:D,3,0),"")</f>
        <v>7.15</v>
      </c>
      <c r="F281" s="152">
        <f t="shared" si="26"/>
        <v>0</v>
      </c>
      <c r="G281" s="1713">
        <f t="shared" si="27"/>
        <v>0</v>
      </c>
      <c r="H281" s="346">
        <f>IFERROR(VLOOKUP(C281,'Consolidated Master Sheet'!B:H,6,0),"")</f>
        <v>25</v>
      </c>
      <c r="I281" s="346">
        <f>IFERROR(VLOOKUP(C281,'Consolidated Master Sheet'!B:H,7,0),"")</f>
        <v>400</v>
      </c>
      <c r="J281" s="42"/>
      <c r="K281" s="1020">
        <f t="shared" si="28"/>
        <v>0</v>
      </c>
    </row>
    <row r="282" spans="1:11">
      <c r="A282" s="157" t="str">
        <f>IF(J282&gt;0,COUNT($J$4:J282)+MAX('MI Fittings'!A:A,'CS Press Fittings'!A:A),"")</f>
        <v/>
      </c>
      <c r="B282" s="244"/>
      <c r="C282" s="231" t="s">
        <v>2687</v>
      </c>
      <c r="D282" s="232" t="s">
        <v>6514</v>
      </c>
      <c r="E282" s="1017">
        <f>IFERROR(VLOOKUP(C282,'Consolidated Master Sheet'!B:D,3,0),"")</f>
        <v>7.15</v>
      </c>
      <c r="F282" s="152">
        <f t="shared" si="26"/>
        <v>0</v>
      </c>
      <c r="G282" s="1713">
        <f t="shared" si="27"/>
        <v>0</v>
      </c>
      <c r="H282" s="346">
        <f>IFERROR(VLOOKUP(C282,'Consolidated Master Sheet'!B:H,6,0),"")</f>
        <v>25</v>
      </c>
      <c r="I282" s="346">
        <f>IFERROR(VLOOKUP(C282,'Consolidated Master Sheet'!B:H,7,0),"")</f>
        <v>400</v>
      </c>
      <c r="J282" s="42"/>
      <c r="K282" s="1020">
        <f t="shared" si="28"/>
        <v>0</v>
      </c>
    </row>
    <row r="283" spans="1:11">
      <c r="A283" s="157" t="str">
        <f>IF(J283&gt;0,COUNT($J$4:J283)+MAX('MI Fittings'!A:A,'CS Press Fittings'!A:A),"")</f>
        <v/>
      </c>
      <c r="B283" s="244"/>
      <c r="C283" s="231" t="s">
        <v>2688</v>
      </c>
      <c r="D283" s="232" t="s">
        <v>6515</v>
      </c>
      <c r="E283" s="1017">
        <f>IFERROR(VLOOKUP(C283,'Consolidated Master Sheet'!B:D,3,0),"")</f>
        <v>8.83</v>
      </c>
      <c r="F283" s="152">
        <f t="shared" si="26"/>
        <v>0</v>
      </c>
      <c r="G283" s="1713">
        <f t="shared" si="27"/>
        <v>0</v>
      </c>
      <c r="H283" s="346">
        <f>IFERROR(VLOOKUP(C283,'Consolidated Master Sheet'!B:H,6,0),"")</f>
        <v>25</v>
      </c>
      <c r="I283" s="346">
        <f>IFERROR(VLOOKUP(C283,'Consolidated Master Sheet'!B:H,7,0),"")</f>
        <v>300</v>
      </c>
      <c r="J283" s="42"/>
      <c r="K283" s="1020">
        <f t="shared" si="28"/>
        <v>0</v>
      </c>
    </row>
    <row r="284" spans="1:11">
      <c r="A284" s="157" t="str">
        <f>IF(J284&gt;0,COUNT($J$4:J284)+MAX('MI Fittings'!A:A,'CS Press Fittings'!A:A),"")</f>
        <v/>
      </c>
      <c r="B284" s="244"/>
      <c r="C284" s="231" t="s">
        <v>2689</v>
      </c>
      <c r="D284" s="232" t="s">
        <v>6516</v>
      </c>
      <c r="E284" s="1017">
        <f>IFERROR(VLOOKUP(C284,'Consolidated Master Sheet'!B:D,3,0),"")</f>
        <v>8.83</v>
      </c>
      <c r="F284" s="152">
        <f t="shared" si="26"/>
        <v>0</v>
      </c>
      <c r="G284" s="1713">
        <f t="shared" si="27"/>
        <v>0</v>
      </c>
      <c r="H284" s="346">
        <f>IFERROR(VLOOKUP(C284,'Consolidated Master Sheet'!B:H,6,0),"")</f>
        <v>25</v>
      </c>
      <c r="I284" s="346">
        <f>IFERROR(VLOOKUP(C284,'Consolidated Master Sheet'!B:H,7,0),"")</f>
        <v>300</v>
      </c>
      <c r="J284" s="42"/>
      <c r="K284" s="1020">
        <f t="shared" si="28"/>
        <v>0</v>
      </c>
    </row>
    <row r="285" spans="1:11">
      <c r="A285" s="157" t="str">
        <f>IF(J285&gt;0,COUNT($J$4:J285)+MAX('MI Fittings'!A:A,'CS Press Fittings'!A:A),"")</f>
        <v/>
      </c>
      <c r="B285" s="244"/>
      <c r="C285" s="231" t="s">
        <v>2690</v>
      </c>
      <c r="D285" s="232" t="s">
        <v>6517</v>
      </c>
      <c r="E285" s="1017">
        <f>IFERROR(VLOOKUP(C285,'Consolidated Master Sheet'!B:D,3,0),"")</f>
        <v>10.58</v>
      </c>
      <c r="F285" s="152">
        <f t="shared" si="26"/>
        <v>0</v>
      </c>
      <c r="G285" s="1713">
        <f t="shared" si="27"/>
        <v>0</v>
      </c>
      <c r="H285" s="346">
        <f>IFERROR(VLOOKUP(C285,'Consolidated Master Sheet'!B:H,6,0),"")</f>
        <v>25</v>
      </c>
      <c r="I285" s="346">
        <f>IFERROR(VLOOKUP(C285,'Consolidated Master Sheet'!B:H,7,0),"")</f>
        <v>200</v>
      </c>
      <c r="J285" s="42"/>
      <c r="K285" s="1020">
        <f t="shared" si="28"/>
        <v>0</v>
      </c>
    </row>
    <row r="286" spans="1:11">
      <c r="A286" s="157" t="str">
        <f>IF(J286&gt;0,COUNT($J$4:J286)+MAX('MI Fittings'!A:A,'CS Press Fittings'!A:A),"")</f>
        <v/>
      </c>
      <c r="B286" s="244"/>
      <c r="C286" s="231" t="s">
        <v>2691</v>
      </c>
      <c r="D286" s="232" t="s">
        <v>6518</v>
      </c>
      <c r="E286" s="1017">
        <f>IFERROR(VLOOKUP(C286,'Consolidated Master Sheet'!B:D,3,0),"")</f>
        <v>10.58</v>
      </c>
      <c r="F286" s="152">
        <f t="shared" si="26"/>
        <v>0</v>
      </c>
      <c r="G286" s="1713">
        <f t="shared" si="27"/>
        <v>0</v>
      </c>
      <c r="H286" s="346">
        <f>IFERROR(VLOOKUP(C286,'Consolidated Master Sheet'!B:H,6,0),"")</f>
        <v>25</v>
      </c>
      <c r="I286" s="346">
        <f>IFERROR(VLOOKUP(C286,'Consolidated Master Sheet'!B:H,7,0),"")</f>
        <v>200</v>
      </c>
      <c r="J286" s="42"/>
      <c r="K286" s="1020">
        <f t="shared" si="28"/>
        <v>0</v>
      </c>
    </row>
    <row r="287" spans="1:11">
      <c r="A287" s="157" t="str">
        <f>IF(J287&gt;0,COUNT($J$4:J287)+MAX('MI Fittings'!A:A,'CS Press Fittings'!A:A),"")</f>
        <v/>
      </c>
      <c r="B287" s="244"/>
      <c r="C287" s="231" t="s">
        <v>2692</v>
      </c>
      <c r="D287" s="232" t="s">
        <v>6519</v>
      </c>
      <c r="E287" s="1017">
        <f>IFERROR(VLOOKUP(C287,'Consolidated Master Sheet'!B:D,3,0),"")</f>
        <v>12.03</v>
      </c>
      <c r="F287" s="152">
        <f t="shared" si="26"/>
        <v>0</v>
      </c>
      <c r="G287" s="1713">
        <f t="shared" si="27"/>
        <v>0</v>
      </c>
      <c r="H287" s="346">
        <f>IFERROR(VLOOKUP(C287,'Consolidated Master Sheet'!B:H,6,0),"")</f>
        <v>25</v>
      </c>
      <c r="I287" s="346">
        <f>IFERROR(VLOOKUP(C287,'Consolidated Master Sheet'!B:H,7,0),"")</f>
        <v>200</v>
      </c>
      <c r="J287" s="42"/>
      <c r="K287" s="1020">
        <f t="shared" si="28"/>
        <v>0</v>
      </c>
    </row>
    <row r="288" spans="1:11">
      <c r="A288" s="157" t="str">
        <f>IF(J288&gt;0,COUNT($J$4:J288)+MAX('MI Fittings'!A:A,'CS Press Fittings'!A:A),"")</f>
        <v/>
      </c>
      <c r="B288" s="244"/>
      <c r="C288" s="231" t="s">
        <v>2693</v>
      </c>
      <c r="D288" s="232" t="s">
        <v>6520</v>
      </c>
      <c r="E288" s="1017">
        <f>IFERROR(VLOOKUP(C288,'Consolidated Master Sheet'!B:D,3,0),"")</f>
        <v>12.03</v>
      </c>
      <c r="F288" s="152">
        <f t="shared" si="26"/>
        <v>0</v>
      </c>
      <c r="G288" s="1713">
        <f t="shared" si="27"/>
        <v>0</v>
      </c>
      <c r="H288" s="346">
        <f>IFERROR(VLOOKUP(C288,'Consolidated Master Sheet'!B:H,6,0),"")</f>
        <v>25</v>
      </c>
      <c r="I288" s="346">
        <f>IFERROR(VLOOKUP(C288,'Consolidated Master Sheet'!B:H,7,0),"")</f>
        <v>200</v>
      </c>
      <c r="J288" s="42"/>
      <c r="K288" s="1020">
        <f t="shared" si="28"/>
        <v>0</v>
      </c>
    </row>
    <row r="289" spans="1:11">
      <c r="A289" s="157" t="str">
        <f>IF(J289&gt;0,COUNT($J$4:J289)+MAX('MI Fittings'!A:A,'CS Press Fittings'!A:A),"")</f>
        <v/>
      </c>
      <c r="B289" s="244"/>
      <c r="C289" s="231" t="s">
        <v>2694</v>
      </c>
      <c r="D289" s="232" t="s">
        <v>6521</v>
      </c>
      <c r="E289" s="1017">
        <f>IFERROR(VLOOKUP(C289,'Consolidated Master Sheet'!B:D,3,0),"")</f>
        <v>21.08</v>
      </c>
      <c r="F289" s="152">
        <f t="shared" si="26"/>
        <v>0</v>
      </c>
      <c r="G289" s="1713">
        <f t="shared" si="27"/>
        <v>0</v>
      </c>
      <c r="H289" s="346">
        <f>IFERROR(VLOOKUP(C289,'Consolidated Master Sheet'!B:H,6,0),"")</f>
        <v>25</v>
      </c>
      <c r="I289" s="346">
        <f>IFERROR(VLOOKUP(C289,'Consolidated Master Sheet'!B:H,7,0),"")</f>
        <v>100</v>
      </c>
      <c r="J289" s="42"/>
      <c r="K289" s="1020">
        <f t="shared" si="28"/>
        <v>0</v>
      </c>
    </row>
    <row r="290" spans="1:11">
      <c r="A290" s="157" t="str">
        <f>IF(J290&gt;0,COUNT($J$4:J290)+MAX('MI Fittings'!A:A,'CS Press Fittings'!A:A),"")</f>
        <v/>
      </c>
      <c r="B290" s="244"/>
      <c r="C290" s="231" t="s">
        <v>2695</v>
      </c>
      <c r="D290" s="232" t="s">
        <v>6522</v>
      </c>
      <c r="E290" s="1017">
        <f>IFERROR(VLOOKUP(C290,'Consolidated Master Sheet'!B:D,3,0),"")</f>
        <v>21.08</v>
      </c>
      <c r="F290" s="152">
        <f t="shared" si="26"/>
        <v>0</v>
      </c>
      <c r="G290" s="1713">
        <f t="shared" si="27"/>
        <v>0</v>
      </c>
      <c r="H290" s="346">
        <f>IFERROR(VLOOKUP(C290,'Consolidated Master Sheet'!B:H,6,0),"")</f>
        <v>25</v>
      </c>
      <c r="I290" s="346">
        <f>IFERROR(VLOOKUP(C290,'Consolidated Master Sheet'!B:H,7,0),"")</f>
        <v>100</v>
      </c>
      <c r="J290" s="42"/>
      <c r="K290" s="1020">
        <f t="shared" si="28"/>
        <v>0</v>
      </c>
    </row>
    <row r="291" spans="1:11">
      <c r="A291" s="157" t="str">
        <f>IF(J291&gt;0,COUNT($J$4:J291)+MAX('MI Fittings'!A:A,'CS Press Fittings'!A:A),"")</f>
        <v/>
      </c>
      <c r="B291" s="244"/>
      <c r="C291" s="231" t="s">
        <v>2696</v>
      </c>
      <c r="D291" s="232" t="s">
        <v>6523</v>
      </c>
      <c r="E291" s="1017">
        <f>IFERROR(VLOOKUP(C291,'Consolidated Master Sheet'!B:D,3,0),"")</f>
        <v>25.09</v>
      </c>
      <c r="F291" s="152">
        <f t="shared" si="26"/>
        <v>0</v>
      </c>
      <c r="G291" s="1713">
        <f t="shared" si="27"/>
        <v>0</v>
      </c>
      <c r="H291" s="346">
        <f>IFERROR(VLOOKUP(C291,'Consolidated Master Sheet'!B:H,6,0),"")</f>
        <v>25</v>
      </c>
      <c r="I291" s="346">
        <f>IFERROR(VLOOKUP(C291,'Consolidated Master Sheet'!B:H,7,0),"")</f>
        <v>100</v>
      </c>
      <c r="J291" s="42"/>
      <c r="K291" s="1020">
        <f t="shared" si="28"/>
        <v>0</v>
      </c>
    </row>
    <row r="292" spans="1:11">
      <c r="A292" s="157" t="str">
        <f>IF(J292&gt;0,COUNT($J$4:J292)+MAX('MI Fittings'!A:A,'CS Press Fittings'!A:A),"")</f>
        <v/>
      </c>
      <c r="B292" s="244"/>
      <c r="C292" s="231" t="s">
        <v>2697</v>
      </c>
      <c r="D292" s="232" t="s">
        <v>6524</v>
      </c>
      <c r="E292" s="1017">
        <f>IFERROR(VLOOKUP(C292,'Consolidated Master Sheet'!B:D,3,0),"")</f>
        <v>25.09</v>
      </c>
      <c r="F292" s="152">
        <f t="shared" si="26"/>
        <v>0</v>
      </c>
      <c r="G292" s="1713">
        <f t="shared" si="27"/>
        <v>0</v>
      </c>
      <c r="H292" s="346">
        <f>IFERROR(VLOOKUP(C292,'Consolidated Master Sheet'!B:H,6,0),"")</f>
        <v>25</v>
      </c>
      <c r="I292" s="346">
        <f>IFERROR(VLOOKUP(C292,'Consolidated Master Sheet'!B:H,7,0),"")</f>
        <v>75</v>
      </c>
      <c r="J292" s="42"/>
      <c r="K292" s="1020">
        <f t="shared" si="28"/>
        <v>0</v>
      </c>
    </row>
    <row r="293" spans="1:11">
      <c r="A293" s="157" t="str">
        <f>IF(J293&gt;0,COUNT($J$4:J293)+MAX('MI Fittings'!A:A,'CS Press Fittings'!A:A),"")</f>
        <v/>
      </c>
      <c r="B293" s="244"/>
      <c r="C293" s="235" t="s">
        <v>2698</v>
      </c>
      <c r="D293" s="194" t="s">
        <v>6525</v>
      </c>
      <c r="E293" s="1018">
        <f>IFERROR(VLOOKUP(C293,'Consolidated Master Sheet'!B:D,3,0),"")</f>
        <v>28.5</v>
      </c>
      <c r="F293" s="153">
        <f t="shared" si="26"/>
        <v>0</v>
      </c>
      <c r="G293" s="1713">
        <f t="shared" si="27"/>
        <v>0</v>
      </c>
      <c r="H293" s="348">
        <f>IFERROR(VLOOKUP(C293,'Consolidated Master Sheet'!B:H,6,0),"")</f>
        <v>25</v>
      </c>
      <c r="I293" s="348">
        <f>IFERROR(VLOOKUP(C293,'Consolidated Master Sheet'!B:H,7,0),"")</f>
        <v>75</v>
      </c>
      <c r="J293" s="43"/>
      <c r="K293" s="1020">
        <f t="shared" si="28"/>
        <v>0</v>
      </c>
    </row>
    <row r="294" spans="1:11">
      <c r="A294" s="157" t="str">
        <f>IF(J294&gt;0,COUNT($J$4:J294)+MAX('MI Fittings'!A:A,'CS Press Fittings'!A:A),"")</f>
        <v/>
      </c>
      <c r="B294" s="244"/>
      <c r="C294" s="231" t="s">
        <v>2699</v>
      </c>
      <c r="D294" s="232" t="s">
        <v>6526</v>
      </c>
      <c r="E294" s="1017">
        <f>IFERROR(VLOOKUP(C294,'Consolidated Master Sheet'!B:D,3,0),"")</f>
        <v>28.5</v>
      </c>
      <c r="F294" s="152">
        <f t="shared" si="26"/>
        <v>0</v>
      </c>
      <c r="G294" s="1713">
        <f t="shared" si="27"/>
        <v>0</v>
      </c>
      <c r="H294" s="346">
        <f>IFERROR(VLOOKUP(C294,'Consolidated Master Sheet'!B:H,6,0),"")</f>
        <v>25</v>
      </c>
      <c r="I294" s="346">
        <f>IFERROR(VLOOKUP(C294,'Consolidated Master Sheet'!B:H,7,0),"")</f>
        <v>75</v>
      </c>
      <c r="J294" s="42"/>
      <c r="K294" s="1020">
        <f t="shared" si="28"/>
        <v>0</v>
      </c>
    </row>
    <row r="295" spans="1:11">
      <c r="A295" s="157" t="str">
        <f>IF(J295&gt;0,COUNT($J$4:J295)+MAX('MI Fittings'!A:A,'CS Press Fittings'!A:A),"")</f>
        <v/>
      </c>
      <c r="B295" s="244"/>
      <c r="C295" s="350"/>
      <c r="D295" s="351"/>
      <c r="E295" s="1038" t="str">
        <f>IFERROR(VLOOKUP(C295,'Consolidated Master Sheet'!B:D,3,0),"")</f>
        <v/>
      </c>
      <c r="F295" s="1463">
        <f t="shared" si="26"/>
        <v>0</v>
      </c>
      <c r="G295" s="1743">
        <f t="shared" si="27"/>
        <v>0</v>
      </c>
      <c r="H295" s="352" t="str">
        <f>IFERROR(VLOOKUP(C295,'Consolidated Master Sheet'!B:H,6,0),"")</f>
        <v/>
      </c>
      <c r="I295" s="352" t="str">
        <f>IFERROR(VLOOKUP(C295,'Consolidated Master Sheet'!B:H,7,0),"")</f>
        <v/>
      </c>
      <c r="J295" s="44"/>
      <c r="K295" s="1128"/>
    </row>
    <row r="296" spans="1:11">
      <c r="A296" s="157" t="str">
        <f>IF(J296&gt;0,COUNT($J$4:J296)+MAX('MI Fittings'!A:A,'CS Press Fittings'!A:A),"")</f>
        <v/>
      </c>
      <c r="B296" s="244"/>
      <c r="C296" s="231" t="s">
        <v>2700</v>
      </c>
      <c r="D296" s="232" t="s">
        <v>6527</v>
      </c>
      <c r="E296" s="1017">
        <f>IFERROR(VLOOKUP(C296,'Consolidated Master Sheet'!B:D,3,0),"")</f>
        <v>7.06</v>
      </c>
      <c r="F296" s="152">
        <f t="shared" si="26"/>
        <v>0</v>
      </c>
      <c r="G296" s="1744">
        <f t="shared" si="27"/>
        <v>0</v>
      </c>
      <c r="H296" s="346">
        <f>IFERROR(VLOOKUP(C296,'Consolidated Master Sheet'!B:H,6,0),"")</f>
        <v>25</v>
      </c>
      <c r="I296" s="346">
        <f>IFERROR(VLOOKUP(C296,'Consolidated Master Sheet'!B:H,7,0),"")</f>
        <v>400</v>
      </c>
      <c r="J296" s="42"/>
      <c r="K296" s="1017">
        <f t="shared" ref="K296:K312" si="29">IFERROR(J296*G296,0)</f>
        <v>0</v>
      </c>
    </row>
    <row r="297" spans="1:11">
      <c r="A297" s="157" t="str">
        <f>IF(J297&gt;0,COUNT($J$4:J297)+MAX('MI Fittings'!A:A,'CS Press Fittings'!A:A),"")</f>
        <v/>
      </c>
      <c r="B297" s="244"/>
      <c r="C297" s="228" t="s">
        <v>2701</v>
      </c>
      <c r="D297" s="187" t="s">
        <v>6528</v>
      </c>
      <c r="E297" s="1020">
        <f>IFERROR(VLOOKUP(C297,'Consolidated Master Sheet'!B:D,3,0),"")</f>
        <v>7.63</v>
      </c>
      <c r="F297" s="151">
        <f t="shared" si="26"/>
        <v>0</v>
      </c>
      <c r="G297" s="1713">
        <f t="shared" si="27"/>
        <v>0</v>
      </c>
      <c r="H297" s="344">
        <f>IFERROR(VLOOKUP(C297,'Consolidated Master Sheet'!B:H,6,0),"")</f>
        <v>25</v>
      </c>
      <c r="I297" s="344">
        <f>IFERROR(VLOOKUP(C297,'Consolidated Master Sheet'!B:H,7,0),"")</f>
        <v>400</v>
      </c>
      <c r="J297" s="41"/>
      <c r="K297" s="1020">
        <f t="shared" si="29"/>
        <v>0</v>
      </c>
    </row>
    <row r="298" spans="1:11">
      <c r="A298" s="157" t="str">
        <f>IF(J298&gt;0,COUNT($J$4:J298)+MAX('MI Fittings'!A:A,'CS Press Fittings'!A:A),"")</f>
        <v/>
      </c>
      <c r="B298" s="244"/>
      <c r="C298" s="231" t="s">
        <v>2702</v>
      </c>
      <c r="D298" s="232" t="s">
        <v>6529</v>
      </c>
      <c r="E298" s="1017">
        <f>IFERROR(VLOOKUP(C298,'Consolidated Master Sheet'!B:D,3,0),"")</f>
        <v>7.63</v>
      </c>
      <c r="F298" s="152">
        <f t="shared" si="26"/>
        <v>0</v>
      </c>
      <c r="G298" s="1713">
        <f t="shared" si="27"/>
        <v>0</v>
      </c>
      <c r="H298" s="346">
        <f>IFERROR(VLOOKUP(C298,'Consolidated Master Sheet'!B:H,6,0),"")</f>
        <v>25</v>
      </c>
      <c r="I298" s="346">
        <f>IFERROR(VLOOKUP(C298,'Consolidated Master Sheet'!B:H,7,0),"")</f>
        <v>300</v>
      </c>
      <c r="J298" s="42"/>
      <c r="K298" s="1020">
        <f t="shared" si="29"/>
        <v>0</v>
      </c>
    </row>
    <row r="299" spans="1:11">
      <c r="A299" s="157" t="str">
        <f>IF(J299&gt;0,COUNT($J$4:J299)+MAX('MI Fittings'!A:A,'CS Press Fittings'!A:A),"")</f>
        <v/>
      </c>
      <c r="B299" s="244"/>
      <c r="C299" s="231" t="s">
        <v>2703</v>
      </c>
      <c r="D299" s="232" t="s">
        <v>6530</v>
      </c>
      <c r="E299" s="1017">
        <f>IFERROR(VLOOKUP(C299,'Consolidated Master Sheet'!B:D,3,0),"")</f>
        <v>8.43</v>
      </c>
      <c r="F299" s="152">
        <f t="shared" si="26"/>
        <v>0</v>
      </c>
      <c r="G299" s="1713">
        <f t="shared" si="27"/>
        <v>0</v>
      </c>
      <c r="H299" s="346">
        <f>IFERROR(VLOOKUP(C299,'Consolidated Master Sheet'!B:H,6,0),"")</f>
        <v>25</v>
      </c>
      <c r="I299" s="346">
        <f>IFERROR(VLOOKUP(C299,'Consolidated Master Sheet'!B:H,7,0),"")</f>
        <v>300</v>
      </c>
      <c r="J299" s="42"/>
      <c r="K299" s="1020">
        <f t="shared" si="29"/>
        <v>0</v>
      </c>
    </row>
    <row r="300" spans="1:11">
      <c r="A300" s="157" t="str">
        <f>IF(J300&gt;0,COUNT($J$4:J300)+MAX('MI Fittings'!A:A,'CS Press Fittings'!A:A),"")</f>
        <v/>
      </c>
      <c r="B300" s="244"/>
      <c r="C300" s="231" t="s">
        <v>2704</v>
      </c>
      <c r="D300" s="232" t="s">
        <v>6531</v>
      </c>
      <c r="E300" s="1017">
        <f>IFERROR(VLOOKUP(C300,'Consolidated Master Sheet'!B:D,3,0),"")</f>
        <v>8.43</v>
      </c>
      <c r="F300" s="152">
        <f t="shared" si="26"/>
        <v>0</v>
      </c>
      <c r="G300" s="1713">
        <f t="shared" si="27"/>
        <v>0</v>
      </c>
      <c r="H300" s="346">
        <f>IFERROR(VLOOKUP(C300,'Consolidated Master Sheet'!B:H,6,0),"")</f>
        <v>25</v>
      </c>
      <c r="I300" s="346">
        <f>IFERROR(VLOOKUP(C300,'Consolidated Master Sheet'!B:H,7,0),"")</f>
        <v>200</v>
      </c>
      <c r="J300" s="42"/>
      <c r="K300" s="1020">
        <f t="shared" si="29"/>
        <v>0</v>
      </c>
    </row>
    <row r="301" spans="1:11">
      <c r="A301" s="157" t="str">
        <f>IF(J301&gt;0,COUNT($J$4:J301)+MAX('MI Fittings'!A:A,'CS Press Fittings'!A:A),"")</f>
        <v/>
      </c>
      <c r="B301" s="244"/>
      <c r="C301" s="231" t="s">
        <v>2705</v>
      </c>
      <c r="D301" s="232" t="s">
        <v>6532</v>
      </c>
      <c r="E301" s="1017">
        <f>IFERROR(VLOOKUP(C301,'Consolidated Master Sheet'!B:D,3,0),"")</f>
        <v>10.93</v>
      </c>
      <c r="F301" s="152">
        <f t="shared" si="26"/>
        <v>0</v>
      </c>
      <c r="G301" s="1713">
        <f t="shared" si="27"/>
        <v>0</v>
      </c>
      <c r="H301" s="346">
        <f>IFERROR(VLOOKUP(C301,'Consolidated Master Sheet'!B:H,6,0),"")</f>
        <v>25</v>
      </c>
      <c r="I301" s="346">
        <f>IFERROR(VLOOKUP(C301,'Consolidated Master Sheet'!B:H,7,0),"")</f>
        <v>200</v>
      </c>
      <c r="J301" s="42"/>
      <c r="K301" s="1020">
        <f t="shared" si="29"/>
        <v>0</v>
      </c>
    </row>
    <row r="302" spans="1:11">
      <c r="A302" s="157" t="str">
        <f>IF(J302&gt;0,COUNT($J$4:J302)+MAX('MI Fittings'!A:A,'CS Press Fittings'!A:A),"")</f>
        <v/>
      </c>
      <c r="B302" s="244"/>
      <c r="C302" s="231" t="s">
        <v>2706</v>
      </c>
      <c r="D302" s="232" t="s">
        <v>6533</v>
      </c>
      <c r="E302" s="1017">
        <f>IFERROR(VLOOKUP(C302,'Consolidated Master Sheet'!B:D,3,0),"")</f>
        <v>10.93</v>
      </c>
      <c r="F302" s="152">
        <f t="shared" si="26"/>
        <v>0</v>
      </c>
      <c r="G302" s="1713">
        <f t="shared" si="27"/>
        <v>0</v>
      </c>
      <c r="H302" s="346">
        <f>IFERROR(VLOOKUP(C302,'Consolidated Master Sheet'!B:H,6,0),"")</f>
        <v>25</v>
      </c>
      <c r="I302" s="346">
        <f>IFERROR(VLOOKUP(C302,'Consolidated Master Sheet'!B:H,7,0),"")</f>
        <v>150</v>
      </c>
      <c r="J302" s="42"/>
      <c r="K302" s="1020">
        <f t="shared" si="29"/>
        <v>0</v>
      </c>
    </row>
    <row r="303" spans="1:11">
      <c r="A303" s="157" t="str">
        <f>IF(J303&gt;0,COUNT($J$4:J303)+MAX('MI Fittings'!A:A,'CS Press Fittings'!A:A),"")</f>
        <v/>
      </c>
      <c r="B303" s="244"/>
      <c r="C303" s="231" t="s">
        <v>2707</v>
      </c>
      <c r="D303" s="232" t="s">
        <v>6534</v>
      </c>
      <c r="E303" s="1017">
        <f>IFERROR(VLOOKUP(C303,'Consolidated Master Sheet'!B:D,3,0),"")</f>
        <v>12.95</v>
      </c>
      <c r="F303" s="152">
        <f t="shared" si="26"/>
        <v>0</v>
      </c>
      <c r="G303" s="1713">
        <f t="shared" si="27"/>
        <v>0</v>
      </c>
      <c r="H303" s="346">
        <f>IFERROR(VLOOKUP(C303,'Consolidated Master Sheet'!B:H,6,0),"")</f>
        <v>25</v>
      </c>
      <c r="I303" s="346">
        <f>IFERROR(VLOOKUP(C303,'Consolidated Master Sheet'!B:H,7,0),"")</f>
        <v>150</v>
      </c>
      <c r="J303" s="42"/>
      <c r="K303" s="1020">
        <f t="shared" si="29"/>
        <v>0</v>
      </c>
    </row>
    <row r="304" spans="1:11">
      <c r="A304" s="157" t="str">
        <f>IF(J304&gt;0,COUNT($J$4:J304)+MAX('MI Fittings'!A:A,'CS Press Fittings'!A:A),"")</f>
        <v/>
      </c>
      <c r="B304" s="244"/>
      <c r="C304" s="231" t="s">
        <v>2708</v>
      </c>
      <c r="D304" s="232" t="s">
        <v>6535</v>
      </c>
      <c r="E304" s="1017">
        <f>IFERROR(VLOOKUP(C304,'Consolidated Master Sheet'!B:D,3,0),"")</f>
        <v>12.95</v>
      </c>
      <c r="F304" s="152">
        <f t="shared" si="26"/>
        <v>0</v>
      </c>
      <c r="G304" s="1713">
        <f t="shared" si="27"/>
        <v>0</v>
      </c>
      <c r="H304" s="346">
        <f>IFERROR(VLOOKUP(C304,'Consolidated Master Sheet'!B:H,6,0),"")</f>
        <v>25</v>
      </c>
      <c r="I304" s="346">
        <f>IFERROR(VLOOKUP(C304,'Consolidated Master Sheet'!B:H,7,0),"")</f>
        <v>100</v>
      </c>
      <c r="J304" s="42"/>
      <c r="K304" s="1020">
        <f t="shared" si="29"/>
        <v>0</v>
      </c>
    </row>
    <row r="305" spans="1:11">
      <c r="A305" s="157" t="str">
        <f>IF(J305&gt;0,COUNT($J$4:J305)+MAX('MI Fittings'!A:A,'CS Press Fittings'!A:A),"")</f>
        <v/>
      </c>
      <c r="B305" s="244"/>
      <c r="C305" s="231" t="s">
        <v>2709</v>
      </c>
      <c r="D305" s="232" t="s">
        <v>6536</v>
      </c>
      <c r="E305" s="1017">
        <f>IFERROR(VLOOKUP(C305,'Consolidated Master Sheet'!B:D,3,0),"")</f>
        <v>15.55</v>
      </c>
      <c r="F305" s="152">
        <f t="shared" si="26"/>
        <v>0</v>
      </c>
      <c r="G305" s="1713">
        <f t="shared" si="27"/>
        <v>0</v>
      </c>
      <c r="H305" s="346">
        <f>IFERROR(VLOOKUP(C305,'Consolidated Master Sheet'!B:H,6,0),"")</f>
        <v>25</v>
      </c>
      <c r="I305" s="346">
        <f>IFERROR(VLOOKUP(C305,'Consolidated Master Sheet'!B:H,7,0),"")</f>
        <v>100</v>
      </c>
      <c r="J305" s="42"/>
      <c r="K305" s="1020">
        <f t="shared" si="29"/>
        <v>0</v>
      </c>
    </row>
    <row r="306" spans="1:11">
      <c r="A306" s="157" t="str">
        <f>IF(J306&gt;0,COUNT($J$4:J306)+MAX('MI Fittings'!A:A,'CS Press Fittings'!A:A),"")</f>
        <v/>
      </c>
      <c r="B306" s="244"/>
      <c r="C306" s="231" t="s">
        <v>2710</v>
      </c>
      <c r="D306" s="232" t="s">
        <v>6537</v>
      </c>
      <c r="E306" s="1017">
        <f>IFERROR(VLOOKUP(C306,'Consolidated Master Sheet'!B:D,3,0),"")</f>
        <v>15.55</v>
      </c>
      <c r="F306" s="152">
        <f t="shared" si="26"/>
        <v>0</v>
      </c>
      <c r="G306" s="1713">
        <f t="shared" si="27"/>
        <v>0</v>
      </c>
      <c r="H306" s="346">
        <f>IFERROR(VLOOKUP(C306,'Consolidated Master Sheet'!B:H,6,0),"")</f>
        <v>25</v>
      </c>
      <c r="I306" s="346">
        <f>IFERROR(VLOOKUP(C306,'Consolidated Master Sheet'!B:H,7,0),"")</f>
        <v>100</v>
      </c>
      <c r="J306" s="42"/>
      <c r="K306" s="1020">
        <f t="shared" si="29"/>
        <v>0</v>
      </c>
    </row>
    <row r="307" spans="1:11">
      <c r="A307" s="157" t="str">
        <f>IF(J307&gt;0,COUNT($J$4:J307)+MAX('MI Fittings'!A:A,'CS Press Fittings'!A:A),"")</f>
        <v/>
      </c>
      <c r="B307" s="244"/>
      <c r="C307" s="231" t="s">
        <v>2711</v>
      </c>
      <c r="D307" s="232" t="s">
        <v>6538</v>
      </c>
      <c r="E307" s="1017">
        <f>IFERROR(VLOOKUP(C307,'Consolidated Master Sheet'!B:D,3,0),"")</f>
        <v>26.99</v>
      </c>
      <c r="F307" s="152">
        <f t="shared" si="26"/>
        <v>0</v>
      </c>
      <c r="G307" s="1713">
        <f t="shared" si="27"/>
        <v>0</v>
      </c>
      <c r="H307" s="346">
        <f>IFERROR(VLOOKUP(C307,'Consolidated Master Sheet'!B:H,6,0),"")</f>
        <v>25</v>
      </c>
      <c r="I307" s="346">
        <f>IFERROR(VLOOKUP(C307,'Consolidated Master Sheet'!B:H,7,0),"")</f>
        <v>75</v>
      </c>
      <c r="J307" s="42"/>
      <c r="K307" s="1020">
        <f t="shared" si="29"/>
        <v>0</v>
      </c>
    </row>
    <row r="308" spans="1:11">
      <c r="A308" s="157" t="str">
        <f>IF(J308&gt;0,COUNT($J$4:J308)+MAX('MI Fittings'!A:A,'CS Press Fittings'!A:A),"")</f>
        <v/>
      </c>
      <c r="B308" s="244"/>
      <c r="C308" s="231" t="s">
        <v>2712</v>
      </c>
      <c r="D308" s="232" t="s">
        <v>6539</v>
      </c>
      <c r="E308" s="1017">
        <f>IFERROR(VLOOKUP(C308,'Consolidated Master Sheet'!B:D,3,0),"")</f>
        <v>26.99</v>
      </c>
      <c r="F308" s="152">
        <f t="shared" si="26"/>
        <v>0</v>
      </c>
      <c r="G308" s="1713">
        <f t="shared" si="27"/>
        <v>0</v>
      </c>
      <c r="H308" s="346">
        <f>IFERROR(VLOOKUP(C308,'Consolidated Master Sheet'!B:H,6,0),"")</f>
        <v>25</v>
      </c>
      <c r="I308" s="346">
        <f>IFERROR(VLOOKUP(C308,'Consolidated Master Sheet'!B:H,7,0),"")</f>
        <v>75</v>
      </c>
      <c r="J308" s="42"/>
      <c r="K308" s="1020">
        <f t="shared" si="29"/>
        <v>0</v>
      </c>
    </row>
    <row r="309" spans="1:11">
      <c r="A309" s="157" t="str">
        <f>IF(J309&gt;0,COUNT($J$4:J309)+MAX('MI Fittings'!A:A,'CS Press Fittings'!A:A),"")</f>
        <v/>
      </c>
      <c r="B309" s="244"/>
      <c r="C309" s="231" t="s">
        <v>2713</v>
      </c>
      <c r="D309" s="232" t="s">
        <v>6540</v>
      </c>
      <c r="E309" s="1017">
        <f>IFERROR(VLOOKUP(C309,'Consolidated Master Sheet'!B:D,3,0),"")</f>
        <v>29.93</v>
      </c>
      <c r="F309" s="152">
        <f t="shared" si="26"/>
        <v>0</v>
      </c>
      <c r="G309" s="1713">
        <f t="shared" si="27"/>
        <v>0</v>
      </c>
      <c r="H309" s="346">
        <f>IFERROR(VLOOKUP(C309,'Consolidated Master Sheet'!B:H,6,0),"")</f>
        <v>25</v>
      </c>
      <c r="I309" s="346">
        <f>IFERROR(VLOOKUP(C309,'Consolidated Master Sheet'!B:H,7,0),"")</f>
        <v>75</v>
      </c>
      <c r="J309" s="42"/>
      <c r="K309" s="1020">
        <f t="shared" si="29"/>
        <v>0</v>
      </c>
    </row>
    <row r="310" spans="1:11">
      <c r="A310" s="157" t="str">
        <f>IF(J310&gt;0,COUNT($J$4:J310)+MAX('MI Fittings'!A:A,'CS Press Fittings'!A:A),"")</f>
        <v/>
      </c>
      <c r="B310" s="244"/>
      <c r="C310" s="231" t="s">
        <v>2714</v>
      </c>
      <c r="D310" s="232" t="s">
        <v>6541</v>
      </c>
      <c r="E310" s="1017">
        <f>IFERROR(VLOOKUP(C310,'Consolidated Master Sheet'!B:D,3,0),"")</f>
        <v>29.93</v>
      </c>
      <c r="F310" s="152">
        <f t="shared" si="26"/>
        <v>0</v>
      </c>
      <c r="G310" s="1713">
        <f t="shared" si="27"/>
        <v>0</v>
      </c>
      <c r="H310" s="346">
        <f>IFERROR(VLOOKUP(C310,'Consolidated Master Sheet'!B:H,6,0),"")</f>
        <v>25</v>
      </c>
      <c r="I310" s="346">
        <f>IFERROR(VLOOKUP(C310,'Consolidated Master Sheet'!B:H,7,0),"")</f>
        <v>50</v>
      </c>
      <c r="J310" s="42"/>
      <c r="K310" s="1020">
        <f t="shared" si="29"/>
        <v>0</v>
      </c>
    </row>
    <row r="311" spans="1:11">
      <c r="A311" s="157" t="str">
        <f>IF(J311&gt;0,COUNT($J$4:J311)+MAX('MI Fittings'!A:A,'CS Press Fittings'!A:A),"")</f>
        <v/>
      </c>
      <c r="B311" s="244"/>
      <c r="C311" s="235" t="s">
        <v>2715</v>
      </c>
      <c r="D311" s="194" t="s">
        <v>6542</v>
      </c>
      <c r="E311" s="1018">
        <f>IFERROR(VLOOKUP(C311,'Consolidated Master Sheet'!B:D,3,0),"")</f>
        <v>33.549999999999997</v>
      </c>
      <c r="F311" s="153">
        <f t="shared" si="26"/>
        <v>0</v>
      </c>
      <c r="G311" s="1713">
        <f t="shared" si="27"/>
        <v>0</v>
      </c>
      <c r="H311" s="348">
        <f>IFERROR(VLOOKUP(C311,'Consolidated Master Sheet'!B:H,6,0),"")</f>
        <v>25</v>
      </c>
      <c r="I311" s="348">
        <f>IFERROR(VLOOKUP(C311,'Consolidated Master Sheet'!B:H,7,0),"")</f>
        <v>50</v>
      </c>
      <c r="J311" s="43"/>
      <c r="K311" s="1020">
        <f t="shared" si="29"/>
        <v>0</v>
      </c>
    </row>
    <row r="312" spans="1:11">
      <c r="A312" s="157" t="str">
        <f>IF(J312&gt;0,COUNT($J$4:J312)+MAX('MI Fittings'!A:A,'CS Press Fittings'!A:A),"")</f>
        <v/>
      </c>
      <c r="B312" s="244"/>
      <c r="C312" s="231" t="s">
        <v>2716</v>
      </c>
      <c r="D312" s="232" t="s">
        <v>6543</v>
      </c>
      <c r="E312" s="1017">
        <f>IFERROR(VLOOKUP(C312,'Consolidated Master Sheet'!B:D,3,0),"")</f>
        <v>33.549999999999997</v>
      </c>
      <c r="F312" s="152">
        <f t="shared" si="26"/>
        <v>0</v>
      </c>
      <c r="G312" s="1713">
        <f t="shared" si="27"/>
        <v>0</v>
      </c>
      <c r="H312" s="346">
        <f>IFERROR(VLOOKUP(C312,'Consolidated Master Sheet'!B:H,6,0),"")</f>
        <v>25</v>
      </c>
      <c r="I312" s="346">
        <f>IFERROR(VLOOKUP(C312,'Consolidated Master Sheet'!B:H,7,0),"")</f>
        <v>50</v>
      </c>
      <c r="J312" s="42"/>
      <c r="K312" s="1020">
        <f t="shared" si="29"/>
        <v>0</v>
      </c>
    </row>
    <row r="313" spans="1:11">
      <c r="A313" s="157" t="str">
        <f>IF(J313&gt;0,COUNT($J$4:J313)+MAX('MI Fittings'!A:A,'CS Press Fittings'!A:A),"")</f>
        <v/>
      </c>
      <c r="B313" s="244"/>
      <c r="C313" s="350"/>
      <c r="D313" s="351"/>
      <c r="E313" s="1038" t="str">
        <f>IFERROR(VLOOKUP(C313,'Consolidated Master Sheet'!B:D,3,0),"")</f>
        <v/>
      </c>
      <c r="F313" s="1463">
        <f t="shared" si="26"/>
        <v>0</v>
      </c>
      <c r="G313" s="1743">
        <f t="shared" si="27"/>
        <v>0</v>
      </c>
      <c r="H313" s="352" t="str">
        <f>IFERROR(VLOOKUP(C313,'Consolidated Master Sheet'!B:H,6,0),"")</f>
        <v/>
      </c>
      <c r="I313" s="352" t="str">
        <f>IFERROR(VLOOKUP(C313,'Consolidated Master Sheet'!B:H,7,0),"")</f>
        <v/>
      </c>
      <c r="J313" s="44"/>
      <c r="K313" s="1128"/>
    </row>
    <row r="314" spans="1:11">
      <c r="A314" s="157" t="str">
        <f>IF(J314&gt;0,COUNT($J$4:J314)+MAX('MI Fittings'!A:A,'CS Press Fittings'!A:A),"")</f>
        <v/>
      </c>
      <c r="B314" s="244"/>
      <c r="C314" s="231" t="s">
        <v>2717</v>
      </c>
      <c r="D314" s="232" t="s">
        <v>6544</v>
      </c>
      <c r="E314" s="1017">
        <f>IFERROR(VLOOKUP(C314,'Consolidated Master Sheet'!B:D,3,0),"")</f>
        <v>9.6199999999999992</v>
      </c>
      <c r="F314" s="152">
        <f t="shared" si="26"/>
        <v>0</v>
      </c>
      <c r="G314" s="1744">
        <f t="shared" si="27"/>
        <v>0</v>
      </c>
      <c r="H314" s="346">
        <f>IFERROR(VLOOKUP(C314,'Consolidated Master Sheet'!B:H,6,0),"")</f>
        <v>25</v>
      </c>
      <c r="I314" s="346">
        <f>IFERROR(VLOOKUP(C314,'Consolidated Master Sheet'!B:H,7,0),"")</f>
        <v>300</v>
      </c>
      <c r="J314" s="42"/>
      <c r="K314" s="1017">
        <f t="shared" ref="K314:K329" si="30">IFERROR(J314*G314,0)</f>
        <v>0</v>
      </c>
    </row>
    <row r="315" spans="1:11">
      <c r="A315" s="157" t="str">
        <f>IF(J315&gt;0,COUNT($J$4:J315)+MAX('MI Fittings'!A:A,'CS Press Fittings'!A:A),"")</f>
        <v/>
      </c>
      <c r="B315" s="244"/>
      <c r="C315" s="228" t="s">
        <v>2718</v>
      </c>
      <c r="D315" s="187" t="s">
        <v>6545</v>
      </c>
      <c r="E315" s="1020">
        <f>IFERROR(VLOOKUP(C315,'Consolidated Master Sheet'!B:D,3,0),"")</f>
        <v>11.33</v>
      </c>
      <c r="F315" s="151">
        <f t="shared" si="26"/>
        <v>0</v>
      </c>
      <c r="G315" s="1713">
        <f t="shared" si="27"/>
        <v>0</v>
      </c>
      <c r="H315" s="344">
        <f>IFERROR(VLOOKUP(C315,'Consolidated Master Sheet'!B:H,6,0),"")</f>
        <v>25</v>
      </c>
      <c r="I315" s="344">
        <f>IFERROR(VLOOKUP(C315,'Consolidated Master Sheet'!B:H,7,0),"")</f>
        <v>200</v>
      </c>
      <c r="J315" s="41"/>
      <c r="K315" s="1020">
        <f t="shared" si="30"/>
        <v>0</v>
      </c>
    </row>
    <row r="316" spans="1:11">
      <c r="A316" s="157" t="str">
        <f>IF(J316&gt;0,COUNT($J$4:J316)+MAX('MI Fittings'!A:A,'CS Press Fittings'!A:A),"")</f>
        <v/>
      </c>
      <c r="B316" s="244"/>
      <c r="C316" s="231" t="s">
        <v>2719</v>
      </c>
      <c r="D316" s="232" t="s">
        <v>6546</v>
      </c>
      <c r="E316" s="1017">
        <f>IFERROR(VLOOKUP(C316,'Consolidated Master Sheet'!B:D,3,0),"")</f>
        <v>12.2</v>
      </c>
      <c r="F316" s="152">
        <f t="shared" si="26"/>
        <v>0</v>
      </c>
      <c r="G316" s="1713">
        <f t="shared" si="27"/>
        <v>0</v>
      </c>
      <c r="H316" s="346">
        <f>IFERROR(VLOOKUP(C316,'Consolidated Master Sheet'!B:H,6,0),"")</f>
        <v>25</v>
      </c>
      <c r="I316" s="346">
        <f>IFERROR(VLOOKUP(C316,'Consolidated Master Sheet'!B:H,7,0),"")</f>
        <v>200</v>
      </c>
      <c r="J316" s="42"/>
      <c r="K316" s="1020">
        <f t="shared" si="30"/>
        <v>0</v>
      </c>
    </row>
    <row r="317" spans="1:11">
      <c r="A317" s="157" t="str">
        <f>IF(J317&gt;0,COUNT($J$4:J317)+MAX('MI Fittings'!A:A,'CS Press Fittings'!A:A),"")</f>
        <v/>
      </c>
      <c r="B317" s="244"/>
      <c r="C317" s="231" t="s">
        <v>2720</v>
      </c>
      <c r="D317" s="232" t="s">
        <v>6547</v>
      </c>
      <c r="E317" s="1017">
        <f>IFERROR(VLOOKUP(C317,'Consolidated Master Sheet'!B:D,3,0),"")</f>
        <v>12.2</v>
      </c>
      <c r="F317" s="152">
        <f t="shared" si="26"/>
        <v>0</v>
      </c>
      <c r="G317" s="1713">
        <f t="shared" si="27"/>
        <v>0</v>
      </c>
      <c r="H317" s="346">
        <f>IFERROR(VLOOKUP(C317,'Consolidated Master Sheet'!B:H,6,0),"")</f>
        <v>25</v>
      </c>
      <c r="I317" s="346">
        <f>IFERROR(VLOOKUP(C317,'Consolidated Master Sheet'!B:H,7,0),"")</f>
        <v>150</v>
      </c>
      <c r="J317" s="42"/>
      <c r="K317" s="1020">
        <f t="shared" si="30"/>
        <v>0</v>
      </c>
    </row>
    <row r="318" spans="1:11">
      <c r="A318" s="157" t="str">
        <f>IF(J318&gt;0,COUNT($J$4:J318)+MAX('MI Fittings'!A:A,'CS Press Fittings'!A:A),"")</f>
        <v/>
      </c>
      <c r="B318" s="244"/>
      <c r="C318" s="231" t="s">
        <v>2721</v>
      </c>
      <c r="D318" s="232" t="s">
        <v>6548</v>
      </c>
      <c r="E318" s="1017">
        <f>IFERROR(VLOOKUP(C318,'Consolidated Master Sheet'!B:D,3,0),"")</f>
        <v>14.72</v>
      </c>
      <c r="F318" s="152">
        <f t="shared" si="26"/>
        <v>0</v>
      </c>
      <c r="G318" s="1713">
        <f t="shared" si="27"/>
        <v>0</v>
      </c>
      <c r="H318" s="346">
        <f>IFERROR(VLOOKUP(C318,'Consolidated Master Sheet'!B:H,6,0),"")</f>
        <v>25</v>
      </c>
      <c r="I318" s="346">
        <f>IFERROR(VLOOKUP(C318,'Consolidated Master Sheet'!B:H,7,0),"")</f>
        <v>150</v>
      </c>
      <c r="J318" s="42"/>
      <c r="K318" s="1020">
        <f t="shared" si="30"/>
        <v>0</v>
      </c>
    </row>
    <row r="319" spans="1:11">
      <c r="A319" s="157" t="str">
        <f>IF(J319&gt;0,COUNT($J$4:J319)+MAX('MI Fittings'!A:A,'CS Press Fittings'!A:A),"")</f>
        <v/>
      </c>
      <c r="B319" s="244"/>
      <c r="C319" s="231" t="s">
        <v>2722</v>
      </c>
      <c r="D319" s="232" t="s">
        <v>6549</v>
      </c>
      <c r="E319" s="1017">
        <f>IFERROR(VLOOKUP(C319,'Consolidated Master Sheet'!B:D,3,0),"")</f>
        <v>14.72</v>
      </c>
      <c r="F319" s="152">
        <f t="shared" si="26"/>
        <v>0</v>
      </c>
      <c r="G319" s="1713">
        <f t="shared" si="27"/>
        <v>0</v>
      </c>
      <c r="H319" s="346">
        <f>IFERROR(VLOOKUP(C319,'Consolidated Master Sheet'!B:H,6,0),"")</f>
        <v>25</v>
      </c>
      <c r="I319" s="346">
        <f>IFERROR(VLOOKUP(C319,'Consolidated Master Sheet'!B:H,7,0),"")</f>
        <v>100</v>
      </c>
      <c r="J319" s="42"/>
      <c r="K319" s="1020">
        <f t="shared" si="30"/>
        <v>0</v>
      </c>
    </row>
    <row r="320" spans="1:11">
      <c r="A320" s="157" t="str">
        <f>IF(J320&gt;0,COUNT($J$4:J320)+MAX('MI Fittings'!A:A,'CS Press Fittings'!A:A),"")</f>
        <v/>
      </c>
      <c r="B320" s="244"/>
      <c r="C320" s="231" t="s">
        <v>2723</v>
      </c>
      <c r="D320" s="232" t="s">
        <v>6550</v>
      </c>
      <c r="E320" s="1017">
        <f>IFERROR(VLOOKUP(C320,'Consolidated Master Sheet'!B:D,3,0),"")</f>
        <v>18.02</v>
      </c>
      <c r="F320" s="152">
        <f t="shared" si="26"/>
        <v>0</v>
      </c>
      <c r="G320" s="1713">
        <f t="shared" si="27"/>
        <v>0</v>
      </c>
      <c r="H320" s="346">
        <f>IFERROR(VLOOKUP(C320,'Consolidated Master Sheet'!B:H,6,0),"")</f>
        <v>25</v>
      </c>
      <c r="I320" s="346">
        <f>IFERROR(VLOOKUP(C320,'Consolidated Master Sheet'!B:H,7,0),"")</f>
        <v>100</v>
      </c>
      <c r="J320" s="42"/>
      <c r="K320" s="1020">
        <f t="shared" si="30"/>
        <v>0</v>
      </c>
    </row>
    <row r="321" spans="1:11">
      <c r="A321" s="157" t="str">
        <f>IF(J321&gt;0,COUNT($J$4:J321)+MAX('MI Fittings'!A:A,'CS Press Fittings'!A:A),"")</f>
        <v/>
      </c>
      <c r="B321" s="244"/>
      <c r="C321" s="231" t="s">
        <v>2724</v>
      </c>
      <c r="D321" s="232" t="s">
        <v>6551</v>
      </c>
      <c r="E321" s="1017">
        <f>IFERROR(VLOOKUP(C321,'Consolidated Master Sheet'!B:D,3,0),"")</f>
        <v>18.02</v>
      </c>
      <c r="F321" s="152">
        <f t="shared" si="26"/>
        <v>0</v>
      </c>
      <c r="G321" s="1713">
        <f t="shared" si="27"/>
        <v>0</v>
      </c>
      <c r="H321" s="346">
        <f>IFERROR(VLOOKUP(C321,'Consolidated Master Sheet'!B:H,6,0),"")</f>
        <v>25</v>
      </c>
      <c r="I321" s="346">
        <f>IFERROR(VLOOKUP(C321,'Consolidated Master Sheet'!B:H,7,0),"")</f>
        <v>100</v>
      </c>
      <c r="J321" s="42"/>
      <c r="K321" s="1020">
        <f t="shared" si="30"/>
        <v>0</v>
      </c>
    </row>
    <row r="322" spans="1:11">
      <c r="A322" s="157" t="str">
        <f>IF(J322&gt;0,COUNT($J$4:J322)+MAX('MI Fittings'!A:A,'CS Press Fittings'!A:A),"")</f>
        <v/>
      </c>
      <c r="B322" s="244"/>
      <c r="C322" s="231" t="s">
        <v>2725</v>
      </c>
      <c r="D322" s="232" t="s">
        <v>6552</v>
      </c>
      <c r="E322" s="1017">
        <f>IFERROR(VLOOKUP(C322,'Consolidated Master Sheet'!B:D,3,0),"")</f>
        <v>20.49</v>
      </c>
      <c r="F322" s="152">
        <f t="shared" si="26"/>
        <v>0</v>
      </c>
      <c r="G322" s="1713">
        <f t="shared" si="27"/>
        <v>0</v>
      </c>
      <c r="H322" s="346">
        <f>IFERROR(VLOOKUP(C322,'Consolidated Master Sheet'!B:H,6,0),"")</f>
        <v>25</v>
      </c>
      <c r="I322" s="346">
        <f>IFERROR(VLOOKUP(C322,'Consolidated Master Sheet'!B:H,7,0),"")</f>
        <v>75</v>
      </c>
      <c r="J322" s="42"/>
      <c r="K322" s="1020">
        <f t="shared" si="30"/>
        <v>0</v>
      </c>
    </row>
    <row r="323" spans="1:11">
      <c r="A323" s="157" t="str">
        <f>IF(J323&gt;0,COUNT($J$4:J323)+MAX('MI Fittings'!A:A,'CS Press Fittings'!A:A),"")</f>
        <v/>
      </c>
      <c r="B323" s="244"/>
      <c r="C323" s="231" t="s">
        <v>2726</v>
      </c>
      <c r="D323" s="232" t="s">
        <v>6553</v>
      </c>
      <c r="E323" s="1017">
        <f>IFERROR(VLOOKUP(C323,'Consolidated Master Sheet'!B:D,3,0),"")</f>
        <v>20.49</v>
      </c>
      <c r="F323" s="152">
        <f t="shared" si="26"/>
        <v>0</v>
      </c>
      <c r="G323" s="1713">
        <f t="shared" si="27"/>
        <v>0</v>
      </c>
      <c r="H323" s="346">
        <f>IFERROR(VLOOKUP(C323,'Consolidated Master Sheet'!B:H,6,0),"")</f>
        <v>25</v>
      </c>
      <c r="I323" s="346">
        <f>IFERROR(VLOOKUP(C323,'Consolidated Master Sheet'!B:H,7,0),"")</f>
        <v>75</v>
      </c>
      <c r="J323" s="42"/>
      <c r="K323" s="1020">
        <f t="shared" si="30"/>
        <v>0</v>
      </c>
    </row>
    <row r="324" spans="1:11">
      <c r="A324" s="157" t="str">
        <f>IF(J324&gt;0,COUNT($J$4:J324)+MAX('MI Fittings'!A:A,'CS Press Fittings'!A:A),"")</f>
        <v/>
      </c>
      <c r="B324" s="244"/>
      <c r="C324" s="231" t="s">
        <v>2727</v>
      </c>
      <c r="D324" s="232" t="s">
        <v>6554</v>
      </c>
      <c r="E324" s="1017">
        <f>IFERROR(VLOOKUP(C324,'Consolidated Master Sheet'!B:D,3,0),"")</f>
        <v>34.159999999999997</v>
      </c>
      <c r="F324" s="152">
        <f t="shared" si="26"/>
        <v>0</v>
      </c>
      <c r="G324" s="1713">
        <f t="shared" si="27"/>
        <v>0</v>
      </c>
      <c r="H324" s="346">
        <f>IFERROR(VLOOKUP(C324,'Consolidated Master Sheet'!B:H,6,0),"")</f>
        <v>25</v>
      </c>
      <c r="I324" s="346">
        <f>IFERROR(VLOOKUP(C324,'Consolidated Master Sheet'!B:H,7,0),"")</f>
        <v>50</v>
      </c>
      <c r="J324" s="42"/>
      <c r="K324" s="1020">
        <f t="shared" si="30"/>
        <v>0</v>
      </c>
    </row>
    <row r="325" spans="1:11">
      <c r="A325" s="157" t="str">
        <f>IF(J325&gt;0,COUNT($J$4:J325)+MAX('MI Fittings'!A:A,'CS Press Fittings'!A:A),"")</f>
        <v/>
      </c>
      <c r="B325" s="244"/>
      <c r="C325" s="231" t="s">
        <v>2728</v>
      </c>
      <c r="D325" s="232" t="s">
        <v>6555</v>
      </c>
      <c r="E325" s="1017">
        <f>IFERROR(VLOOKUP(C325,'Consolidated Master Sheet'!B:D,3,0),"")</f>
        <v>34.159999999999997</v>
      </c>
      <c r="F325" s="152">
        <f t="shared" si="26"/>
        <v>0</v>
      </c>
      <c r="G325" s="1713">
        <f t="shared" si="27"/>
        <v>0</v>
      </c>
      <c r="H325" s="346">
        <f>IFERROR(VLOOKUP(C325,'Consolidated Master Sheet'!B:H,6,0),"")</f>
        <v>25</v>
      </c>
      <c r="I325" s="346">
        <f>IFERROR(VLOOKUP(C325,'Consolidated Master Sheet'!B:H,7,0),"")</f>
        <v>50</v>
      </c>
      <c r="J325" s="42"/>
      <c r="K325" s="1020">
        <f t="shared" si="30"/>
        <v>0</v>
      </c>
    </row>
    <row r="326" spans="1:11">
      <c r="A326" s="157" t="str">
        <f>IF(J326&gt;0,COUNT($J$4:J326)+MAX('MI Fittings'!A:A,'CS Press Fittings'!A:A),"")</f>
        <v/>
      </c>
      <c r="B326" s="244"/>
      <c r="C326" s="231" t="s">
        <v>2729</v>
      </c>
      <c r="D326" s="232" t="s">
        <v>6556</v>
      </c>
      <c r="E326" s="1017">
        <f>IFERROR(VLOOKUP(C326,'Consolidated Master Sheet'!B:D,3,0),"")</f>
        <v>39.04</v>
      </c>
      <c r="F326" s="152">
        <f t="shared" ref="F326:F389" si="31">IF(E326=0,"NET",$F$2)</f>
        <v>0</v>
      </c>
      <c r="G326" s="1713">
        <f t="shared" ref="G326:G389" si="32">IFERROR(ROUND(E326*F326,2),0)</f>
        <v>0</v>
      </c>
      <c r="H326" s="346">
        <f>IFERROR(VLOOKUP(C326,'Consolidated Master Sheet'!B:H,6,0),"")</f>
        <v>25</v>
      </c>
      <c r="I326" s="346">
        <f>IFERROR(VLOOKUP(C326,'Consolidated Master Sheet'!B:H,7,0),"")</f>
        <v>50</v>
      </c>
      <c r="J326" s="42"/>
      <c r="K326" s="1020">
        <f t="shared" si="30"/>
        <v>0</v>
      </c>
    </row>
    <row r="327" spans="1:11">
      <c r="A327" s="157" t="str">
        <f>IF(J327&gt;0,COUNT($J$4:J327)+MAX('MI Fittings'!A:A,'CS Press Fittings'!A:A),"")</f>
        <v/>
      </c>
      <c r="B327" s="244"/>
      <c r="C327" s="231" t="s">
        <v>2730</v>
      </c>
      <c r="D327" s="232" t="s">
        <v>6557</v>
      </c>
      <c r="E327" s="1017">
        <f>IFERROR(VLOOKUP(C327,'Consolidated Master Sheet'!B:D,3,0),"")</f>
        <v>39.04</v>
      </c>
      <c r="F327" s="152">
        <f t="shared" si="31"/>
        <v>0</v>
      </c>
      <c r="G327" s="1713">
        <f t="shared" si="32"/>
        <v>0</v>
      </c>
      <c r="H327" s="346">
        <f>IFERROR(VLOOKUP(C327,'Consolidated Master Sheet'!B:H,6,0),"")</f>
        <v>25</v>
      </c>
      <c r="I327" s="346">
        <f>IFERROR(VLOOKUP(C327,'Consolidated Master Sheet'!B:H,7,0),"")</f>
        <v>50</v>
      </c>
      <c r="J327" s="42"/>
      <c r="K327" s="1020">
        <f t="shared" si="30"/>
        <v>0</v>
      </c>
    </row>
    <row r="328" spans="1:11">
      <c r="A328" s="157" t="str">
        <f>IF(J328&gt;0,COUNT($J$4:J328)+MAX('MI Fittings'!A:A,'CS Press Fittings'!A:A),"")</f>
        <v/>
      </c>
      <c r="B328" s="244"/>
      <c r="C328" s="235" t="s">
        <v>2731</v>
      </c>
      <c r="D328" s="194" t="s">
        <v>6558</v>
      </c>
      <c r="E328" s="1018">
        <f>IFERROR(VLOOKUP(C328,'Consolidated Master Sheet'!B:D,3,0),"")</f>
        <v>45.47</v>
      </c>
      <c r="F328" s="153">
        <f t="shared" si="31"/>
        <v>0</v>
      </c>
      <c r="G328" s="1713">
        <f t="shared" si="32"/>
        <v>0</v>
      </c>
      <c r="H328" s="348">
        <f>IFERROR(VLOOKUP(C328,'Consolidated Master Sheet'!B:H,6,0),"")</f>
        <v>25</v>
      </c>
      <c r="I328" s="348">
        <f>IFERROR(VLOOKUP(C328,'Consolidated Master Sheet'!B:H,7,0),"")</f>
        <v>50</v>
      </c>
      <c r="J328" s="43"/>
      <c r="K328" s="1020">
        <f t="shared" si="30"/>
        <v>0</v>
      </c>
    </row>
    <row r="329" spans="1:11">
      <c r="A329" s="157" t="str">
        <f>IF(J329&gt;0,COUNT($J$4:J329)+MAX('MI Fittings'!A:A,'CS Press Fittings'!A:A),"")</f>
        <v/>
      </c>
      <c r="B329" s="244"/>
      <c r="C329" s="231" t="s">
        <v>2732</v>
      </c>
      <c r="D329" s="232" t="s">
        <v>6559</v>
      </c>
      <c r="E329" s="1017">
        <f>IFERROR(VLOOKUP(C329,'Consolidated Master Sheet'!B:D,3,0),"")</f>
        <v>45.47</v>
      </c>
      <c r="F329" s="152">
        <f t="shared" si="31"/>
        <v>0</v>
      </c>
      <c r="G329" s="1713">
        <f t="shared" si="32"/>
        <v>0</v>
      </c>
      <c r="H329" s="346">
        <f>IFERROR(VLOOKUP(C329,'Consolidated Master Sheet'!B:H,6,0),"")</f>
        <v>25</v>
      </c>
      <c r="I329" s="346">
        <f>IFERROR(VLOOKUP(C329,'Consolidated Master Sheet'!B:H,7,0),"")</f>
        <v>50</v>
      </c>
      <c r="J329" s="42"/>
      <c r="K329" s="1020">
        <f t="shared" si="30"/>
        <v>0</v>
      </c>
    </row>
    <row r="330" spans="1:11">
      <c r="A330" s="157" t="str">
        <f>IF(J330&gt;0,COUNT($J$4:J330)+MAX('MI Fittings'!A:A,'CS Press Fittings'!A:A),"")</f>
        <v/>
      </c>
      <c r="B330" s="244"/>
      <c r="C330" s="350"/>
      <c r="D330" s="351"/>
      <c r="E330" s="1038" t="str">
        <f>IFERROR(VLOOKUP(C330,'Consolidated Master Sheet'!B:D,3,0),"")</f>
        <v/>
      </c>
      <c r="F330" s="1463">
        <f t="shared" si="31"/>
        <v>0</v>
      </c>
      <c r="G330" s="1743">
        <f t="shared" si="32"/>
        <v>0</v>
      </c>
      <c r="H330" s="352" t="str">
        <f>IFERROR(VLOOKUP(C330,'Consolidated Master Sheet'!B:H,6,0),"")</f>
        <v/>
      </c>
      <c r="I330" s="352" t="str">
        <f>IFERROR(VLOOKUP(C330,'Consolidated Master Sheet'!B:H,7,0),"")</f>
        <v/>
      </c>
      <c r="J330" s="44"/>
      <c r="K330" s="1128"/>
    </row>
    <row r="331" spans="1:11">
      <c r="A331" s="157" t="str">
        <f>IF(J331&gt;0,COUNT($J$4:J331)+MAX('MI Fittings'!A:A,'CS Press Fittings'!A:A),"")</f>
        <v/>
      </c>
      <c r="B331" s="244"/>
      <c r="C331" s="231" t="s">
        <v>2733</v>
      </c>
      <c r="D331" s="232" t="s">
        <v>6560</v>
      </c>
      <c r="E331" s="1017">
        <f>IFERROR(VLOOKUP(C331,'Consolidated Master Sheet'!B:D,3,0),"")</f>
        <v>12.9</v>
      </c>
      <c r="F331" s="152">
        <f t="shared" si="31"/>
        <v>0</v>
      </c>
      <c r="G331" s="1744">
        <f t="shared" si="32"/>
        <v>0</v>
      </c>
      <c r="H331" s="346">
        <f>IFERROR(VLOOKUP(C331,'Consolidated Master Sheet'!B:H,6,0),"")</f>
        <v>25</v>
      </c>
      <c r="I331" s="346">
        <f>IFERROR(VLOOKUP(C331,'Consolidated Master Sheet'!B:H,7,0),"")</f>
        <v>150</v>
      </c>
      <c r="J331" s="42"/>
      <c r="K331" s="1017">
        <f t="shared" ref="K331:K346" si="33">IFERROR(J331*G331,0)</f>
        <v>0</v>
      </c>
    </row>
    <row r="332" spans="1:11">
      <c r="A332" s="157" t="str">
        <f>IF(J332&gt;0,COUNT($J$4:J332)+MAX('MI Fittings'!A:A,'CS Press Fittings'!A:A),"")</f>
        <v/>
      </c>
      <c r="B332" s="244"/>
      <c r="C332" s="228" t="s">
        <v>2734</v>
      </c>
      <c r="D332" s="187" t="s">
        <v>6561</v>
      </c>
      <c r="E332" s="1020">
        <f>IFERROR(VLOOKUP(C332,'Consolidated Master Sheet'!B:D,3,0),"")</f>
        <v>13.99</v>
      </c>
      <c r="F332" s="151">
        <f t="shared" si="31"/>
        <v>0</v>
      </c>
      <c r="G332" s="1713">
        <f t="shared" si="32"/>
        <v>0</v>
      </c>
      <c r="H332" s="344">
        <f>IFERROR(VLOOKUP(C332,'Consolidated Master Sheet'!B:H,6,0),"")</f>
        <v>25</v>
      </c>
      <c r="I332" s="344">
        <f>IFERROR(VLOOKUP(C332,'Consolidated Master Sheet'!B:H,7,0),"")</f>
        <v>150</v>
      </c>
      <c r="J332" s="41"/>
      <c r="K332" s="1020">
        <f t="shared" si="33"/>
        <v>0</v>
      </c>
    </row>
    <row r="333" spans="1:11">
      <c r="A333" s="157" t="str">
        <f>IF(J333&gt;0,COUNT($J$4:J333)+MAX('MI Fittings'!A:A,'CS Press Fittings'!A:A),"")</f>
        <v/>
      </c>
      <c r="B333" s="244"/>
      <c r="C333" s="231" t="s">
        <v>2735</v>
      </c>
      <c r="D333" s="232" t="s">
        <v>6562</v>
      </c>
      <c r="E333" s="1017">
        <f>IFERROR(VLOOKUP(C333,'Consolidated Master Sheet'!B:D,3,0),"")</f>
        <v>15.2</v>
      </c>
      <c r="F333" s="152">
        <f t="shared" si="31"/>
        <v>0</v>
      </c>
      <c r="G333" s="1713">
        <f t="shared" si="32"/>
        <v>0</v>
      </c>
      <c r="H333" s="346">
        <f>IFERROR(VLOOKUP(C333,'Consolidated Master Sheet'!B:H,6,0),"")</f>
        <v>25</v>
      </c>
      <c r="I333" s="346">
        <f>IFERROR(VLOOKUP(C333,'Consolidated Master Sheet'!B:H,7,0),"")</f>
        <v>150</v>
      </c>
      <c r="J333" s="42"/>
      <c r="K333" s="1020">
        <f t="shared" si="33"/>
        <v>0</v>
      </c>
    </row>
    <row r="334" spans="1:11">
      <c r="A334" s="157" t="str">
        <f>IF(J334&gt;0,COUNT($J$4:J334)+MAX('MI Fittings'!A:A,'CS Press Fittings'!A:A),"")</f>
        <v/>
      </c>
      <c r="B334" s="244"/>
      <c r="C334" s="231" t="s">
        <v>2736</v>
      </c>
      <c r="D334" s="232" t="s">
        <v>6563</v>
      </c>
      <c r="E334" s="1017">
        <f>IFERROR(VLOOKUP(C334,'Consolidated Master Sheet'!B:D,3,0),"")</f>
        <v>15.2</v>
      </c>
      <c r="F334" s="152">
        <f t="shared" si="31"/>
        <v>0</v>
      </c>
      <c r="G334" s="1713">
        <f t="shared" si="32"/>
        <v>0</v>
      </c>
      <c r="H334" s="346">
        <f>IFERROR(VLOOKUP(C334,'Consolidated Master Sheet'!B:H,6,0),"")</f>
        <v>25</v>
      </c>
      <c r="I334" s="346">
        <f>IFERROR(VLOOKUP(C334,'Consolidated Master Sheet'!B:H,7,0),"")</f>
        <v>100</v>
      </c>
      <c r="J334" s="42"/>
      <c r="K334" s="1020">
        <f t="shared" si="33"/>
        <v>0</v>
      </c>
    </row>
    <row r="335" spans="1:11">
      <c r="A335" s="157" t="str">
        <f>IF(J335&gt;0,COUNT($J$4:J335)+MAX('MI Fittings'!A:A,'CS Press Fittings'!A:A),"")</f>
        <v/>
      </c>
      <c r="B335" s="244"/>
      <c r="C335" s="234" t="s">
        <v>2737</v>
      </c>
      <c r="D335" s="232" t="s">
        <v>6564</v>
      </c>
      <c r="E335" s="1017">
        <f>IFERROR(VLOOKUP(C335,'Consolidated Master Sheet'!B:D,3,0),"")</f>
        <v>18.02</v>
      </c>
      <c r="F335" s="152">
        <f t="shared" si="31"/>
        <v>0</v>
      </c>
      <c r="G335" s="1713">
        <f t="shared" si="32"/>
        <v>0</v>
      </c>
      <c r="H335" s="346">
        <f>IFERROR(VLOOKUP(C335,'Consolidated Master Sheet'!B:H,6,0),"")</f>
        <v>25</v>
      </c>
      <c r="I335" s="346">
        <f>IFERROR(VLOOKUP(C335,'Consolidated Master Sheet'!B:H,7,0),"")</f>
        <v>100</v>
      </c>
      <c r="J335" s="42"/>
      <c r="K335" s="1020">
        <f t="shared" si="33"/>
        <v>0</v>
      </c>
    </row>
    <row r="336" spans="1:11">
      <c r="A336" s="157" t="str">
        <f>IF(J336&gt;0,COUNT($J$4:J336)+MAX('MI Fittings'!A:A,'CS Press Fittings'!A:A),"")</f>
        <v/>
      </c>
      <c r="B336" s="244"/>
      <c r="C336" s="231" t="s">
        <v>2738</v>
      </c>
      <c r="D336" s="232" t="s">
        <v>6565</v>
      </c>
      <c r="E336" s="1017">
        <f>IFERROR(VLOOKUP(C336,'Consolidated Master Sheet'!B:D,3,0),"")</f>
        <v>18.02</v>
      </c>
      <c r="F336" s="152">
        <f t="shared" si="31"/>
        <v>0</v>
      </c>
      <c r="G336" s="1713">
        <f t="shared" si="32"/>
        <v>0</v>
      </c>
      <c r="H336" s="346">
        <f>IFERROR(VLOOKUP(C336,'Consolidated Master Sheet'!B:H,6,0),"")</f>
        <v>25</v>
      </c>
      <c r="I336" s="346">
        <f>IFERROR(VLOOKUP(C336,'Consolidated Master Sheet'!B:H,7,0),"")</f>
        <v>100</v>
      </c>
      <c r="J336" s="42"/>
      <c r="K336" s="1020">
        <f t="shared" si="33"/>
        <v>0</v>
      </c>
    </row>
    <row r="337" spans="1:11">
      <c r="A337" s="157" t="str">
        <f>IF(J337&gt;0,COUNT($J$4:J337)+MAX('MI Fittings'!A:A,'CS Press Fittings'!A:A),"")</f>
        <v/>
      </c>
      <c r="B337" s="244"/>
      <c r="C337" s="231" t="s">
        <v>2739</v>
      </c>
      <c r="D337" s="232" t="s">
        <v>6566</v>
      </c>
      <c r="E337" s="1017">
        <f>IFERROR(VLOOKUP(C337,'Consolidated Master Sheet'!B:D,3,0),"")</f>
        <v>22.29</v>
      </c>
      <c r="F337" s="152">
        <f t="shared" si="31"/>
        <v>0</v>
      </c>
      <c r="G337" s="1713">
        <f t="shared" si="32"/>
        <v>0</v>
      </c>
      <c r="H337" s="346">
        <f>IFERROR(VLOOKUP(C337,'Consolidated Master Sheet'!B:H,6,0),"")</f>
        <v>25</v>
      </c>
      <c r="I337" s="346">
        <f>IFERROR(VLOOKUP(C337,'Consolidated Master Sheet'!B:H,7,0),"")</f>
        <v>75</v>
      </c>
      <c r="J337" s="42"/>
      <c r="K337" s="1020">
        <f t="shared" si="33"/>
        <v>0</v>
      </c>
    </row>
    <row r="338" spans="1:11">
      <c r="A338" s="157" t="str">
        <f>IF(J338&gt;0,COUNT($J$4:J338)+MAX('MI Fittings'!A:A,'CS Press Fittings'!A:A),"")</f>
        <v/>
      </c>
      <c r="B338" s="244"/>
      <c r="C338" s="231" t="s">
        <v>2740</v>
      </c>
      <c r="D338" s="232" t="s">
        <v>6567</v>
      </c>
      <c r="E338" s="1017">
        <f>IFERROR(VLOOKUP(C338,'Consolidated Master Sheet'!B:D,3,0),"")</f>
        <v>22.29</v>
      </c>
      <c r="F338" s="152">
        <f t="shared" si="31"/>
        <v>0</v>
      </c>
      <c r="G338" s="1713">
        <f t="shared" si="32"/>
        <v>0</v>
      </c>
      <c r="H338" s="346">
        <f>IFERROR(VLOOKUP(C338,'Consolidated Master Sheet'!B:H,6,0),"")</f>
        <v>25</v>
      </c>
      <c r="I338" s="346">
        <f>IFERROR(VLOOKUP(C338,'Consolidated Master Sheet'!B:H,7,0),"")</f>
        <v>75</v>
      </c>
      <c r="J338" s="42"/>
      <c r="K338" s="1020">
        <f t="shared" si="33"/>
        <v>0</v>
      </c>
    </row>
    <row r="339" spans="1:11">
      <c r="A339" s="157" t="str">
        <f>IF(J339&gt;0,COUNT($J$4:J339)+MAX('MI Fittings'!A:A,'CS Press Fittings'!A:A),"")</f>
        <v/>
      </c>
      <c r="B339" s="244"/>
      <c r="C339" s="231" t="s">
        <v>2741</v>
      </c>
      <c r="D339" s="232" t="s">
        <v>6568</v>
      </c>
      <c r="E339" s="1017">
        <f>IFERROR(VLOOKUP(C339,'Consolidated Master Sheet'!B:D,3,0),"")</f>
        <v>25.92</v>
      </c>
      <c r="F339" s="152">
        <f t="shared" si="31"/>
        <v>0</v>
      </c>
      <c r="G339" s="1713">
        <f t="shared" si="32"/>
        <v>0</v>
      </c>
      <c r="H339" s="346">
        <f>IFERROR(VLOOKUP(C339,'Consolidated Master Sheet'!B:H,6,0),"")</f>
        <v>25</v>
      </c>
      <c r="I339" s="346">
        <f>IFERROR(VLOOKUP(C339,'Consolidated Master Sheet'!B:H,7,0),"")</f>
        <v>75</v>
      </c>
      <c r="J339" s="42"/>
      <c r="K339" s="1020">
        <f t="shared" si="33"/>
        <v>0</v>
      </c>
    </row>
    <row r="340" spans="1:11">
      <c r="A340" s="157" t="str">
        <f>IF(J340&gt;0,COUNT($J$4:J340)+MAX('MI Fittings'!A:A,'CS Press Fittings'!A:A),"")</f>
        <v/>
      </c>
      <c r="B340" s="244"/>
      <c r="C340" s="231" t="s">
        <v>2742</v>
      </c>
      <c r="D340" s="232" t="s">
        <v>6569</v>
      </c>
      <c r="E340" s="1017">
        <f>IFERROR(VLOOKUP(C340,'Consolidated Master Sheet'!B:D,3,0),"")</f>
        <v>25.92</v>
      </c>
      <c r="F340" s="152">
        <f t="shared" si="31"/>
        <v>0</v>
      </c>
      <c r="G340" s="1713">
        <f t="shared" si="32"/>
        <v>0</v>
      </c>
      <c r="H340" s="346">
        <f>IFERROR(VLOOKUP(C340,'Consolidated Master Sheet'!B:H,6,0),"")</f>
        <v>25</v>
      </c>
      <c r="I340" s="346">
        <f>IFERROR(VLOOKUP(C340,'Consolidated Master Sheet'!B:H,7,0),"")</f>
        <v>50</v>
      </c>
      <c r="J340" s="42"/>
      <c r="K340" s="1020">
        <f t="shared" si="33"/>
        <v>0</v>
      </c>
    </row>
    <row r="341" spans="1:11">
      <c r="A341" s="157" t="str">
        <f>IF(J341&gt;0,COUNT($J$4:J341)+MAX('MI Fittings'!A:A,'CS Press Fittings'!A:A),"")</f>
        <v/>
      </c>
      <c r="B341" s="244"/>
      <c r="C341" s="234" t="s">
        <v>2743</v>
      </c>
      <c r="D341" s="232" t="s">
        <v>6570</v>
      </c>
      <c r="E341" s="1017">
        <f>IFERROR(VLOOKUP(C341,'Consolidated Master Sheet'!B:D,3,0),"")</f>
        <v>41.93</v>
      </c>
      <c r="F341" s="152">
        <f t="shared" si="31"/>
        <v>0</v>
      </c>
      <c r="G341" s="1713">
        <f t="shared" si="32"/>
        <v>0</v>
      </c>
      <c r="H341" s="346">
        <f>IFERROR(VLOOKUP(C341,'Consolidated Master Sheet'!B:H,6,0),"")</f>
        <v>25</v>
      </c>
      <c r="I341" s="346">
        <f>IFERROR(VLOOKUP(C341,'Consolidated Master Sheet'!B:H,7,0),"")</f>
        <v>50</v>
      </c>
      <c r="J341" s="42"/>
      <c r="K341" s="1020">
        <f t="shared" si="33"/>
        <v>0</v>
      </c>
    </row>
    <row r="342" spans="1:11">
      <c r="A342" s="157" t="str">
        <f>IF(J342&gt;0,COUNT($J$4:J342)+MAX('MI Fittings'!A:A,'CS Press Fittings'!A:A),"")</f>
        <v/>
      </c>
      <c r="B342" s="244"/>
      <c r="C342" s="231" t="s">
        <v>2744</v>
      </c>
      <c r="D342" s="232" t="s">
        <v>6571</v>
      </c>
      <c r="E342" s="1017">
        <f>IFERROR(VLOOKUP(C342,'Consolidated Master Sheet'!B:D,3,0),"")</f>
        <v>41.93</v>
      </c>
      <c r="F342" s="152">
        <f t="shared" si="31"/>
        <v>0</v>
      </c>
      <c r="G342" s="1713">
        <f t="shared" si="32"/>
        <v>0</v>
      </c>
      <c r="H342" s="346">
        <f>IFERROR(VLOOKUP(C342,'Consolidated Master Sheet'!B:H,6,0),"")</f>
        <v>25</v>
      </c>
      <c r="I342" s="346">
        <f>IFERROR(VLOOKUP(C342,'Consolidated Master Sheet'!B:H,7,0),"")</f>
        <v>50</v>
      </c>
      <c r="J342" s="42"/>
      <c r="K342" s="1020">
        <f t="shared" si="33"/>
        <v>0</v>
      </c>
    </row>
    <row r="343" spans="1:11">
      <c r="A343" s="157" t="str">
        <f>IF(J343&gt;0,COUNT($J$4:J343)+MAX('MI Fittings'!A:A,'CS Press Fittings'!A:A),"")</f>
        <v/>
      </c>
      <c r="B343" s="244"/>
      <c r="C343" s="231" t="s">
        <v>2745</v>
      </c>
      <c r="D343" s="232" t="s">
        <v>6572</v>
      </c>
      <c r="E343" s="1017">
        <f>IFERROR(VLOOKUP(C343,'Consolidated Master Sheet'!B:D,3,0),"")</f>
        <v>50.1</v>
      </c>
      <c r="F343" s="152">
        <f t="shared" si="31"/>
        <v>0</v>
      </c>
      <c r="G343" s="1713">
        <f t="shared" si="32"/>
        <v>0</v>
      </c>
      <c r="H343" s="346">
        <f>IFERROR(VLOOKUP(C343,'Consolidated Master Sheet'!B:H,6,0),"")</f>
        <v>25</v>
      </c>
      <c r="I343" s="346">
        <f>IFERROR(VLOOKUP(C343,'Consolidated Master Sheet'!B:H,7,0),"")</f>
        <v>50</v>
      </c>
      <c r="J343" s="42"/>
      <c r="K343" s="1020">
        <f t="shared" si="33"/>
        <v>0</v>
      </c>
    </row>
    <row r="344" spans="1:11">
      <c r="A344" s="157" t="str">
        <f>IF(J344&gt;0,COUNT($J$4:J344)+MAX('MI Fittings'!A:A,'CS Press Fittings'!A:A),"")</f>
        <v/>
      </c>
      <c r="B344" s="244"/>
      <c r="C344" s="231" t="s">
        <v>2746</v>
      </c>
      <c r="D344" s="232" t="s">
        <v>6573</v>
      </c>
      <c r="E344" s="1017">
        <f>IFERROR(VLOOKUP(C344,'Consolidated Master Sheet'!B:D,3,0),"")</f>
        <v>50.1</v>
      </c>
      <c r="F344" s="152">
        <f t="shared" si="31"/>
        <v>0</v>
      </c>
      <c r="G344" s="1713">
        <f t="shared" si="32"/>
        <v>0</v>
      </c>
      <c r="H344" s="346">
        <f>IFERROR(VLOOKUP(C344,'Consolidated Master Sheet'!B:H,6,0),"")</f>
        <v>40</v>
      </c>
      <c r="I344" s="346">
        <f>IFERROR(VLOOKUP(C344,'Consolidated Master Sheet'!B:H,7,0),"")</f>
        <v>40</v>
      </c>
      <c r="J344" s="42"/>
      <c r="K344" s="1020">
        <f t="shared" si="33"/>
        <v>0</v>
      </c>
    </row>
    <row r="345" spans="1:11">
      <c r="A345" s="157" t="str">
        <f>IF(J345&gt;0,COUNT($J$4:J345)+MAX('MI Fittings'!A:A,'CS Press Fittings'!A:A),"")</f>
        <v/>
      </c>
      <c r="B345" s="244"/>
      <c r="C345" s="235" t="s">
        <v>2747</v>
      </c>
      <c r="D345" s="194" t="s">
        <v>6574</v>
      </c>
      <c r="E345" s="1018">
        <f>IFERROR(VLOOKUP(C345,'Consolidated Master Sheet'!B:D,3,0),"")</f>
        <v>60.15</v>
      </c>
      <c r="F345" s="153">
        <f t="shared" si="31"/>
        <v>0</v>
      </c>
      <c r="G345" s="1713">
        <f t="shared" si="32"/>
        <v>0</v>
      </c>
      <c r="H345" s="348">
        <f>IFERROR(VLOOKUP(C345,'Consolidated Master Sheet'!B:H,6,0),"")</f>
        <v>40</v>
      </c>
      <c r="I345" s="348">
        <f>IFERROR(VLOOKUP(C345,'Consolidated Master Sheet'!B:H,7,0),"")</f>
        <v>40</v>
      </c>
      <c r="J345" s="43"/>
      <c r="K345" s="1020">
        <f t="shared" si="33"/>
        <v>0</v>
      </c>
    </row>
    <row r="346" spans="1:11">
      <c r="A346" s="157" t="str">
        <f>IF(J346&gt;0,COUNT($J$4:J346)+MAX('MI Fittings'!A:A,'CS Press Fittings'!A:A),"")</f>
        <v/>
      </c>
      <c r="B346" s="244"/>
      <c r="C346" s="231" t="s">
        <v>2748</v>
      </c>
      <c r="D346" s="232" t="s">
        <v>6575</v>
      </c>
      <c r="E346" s="1017">
        <f>IFERROR(VLOOKUP(C346,'Consolidated Master Sheet'!B:D,3,0),"")</f>
        <v>60.15</v>
      </c>
      <c r="F346" s="152">
        <f t="shared" si="31"/>
        <v>0</v>
      </c>
      <c r="G346" s="1713">
        <f t="shared" si="32"/>
        <v>0</v>
      </c>
      <c r="H346" s="346">
        <f>IFERROR(VLOOKUP(C346,'Consolidated Master Sheet'!B:H,6,0),"")</f>
        <v>30</v>
      </c>
      <c r="I346" s="346">
        <f>IFERROR(VLOOKUP(C346,'Consolidated Master Sheet'!B:H,7,0),"")</f>
        <v>30</v>
      </c>
      <c r="J346" s="42"/>
      <c r="K346" s="1020">
        <f t="shared" si="33"/>
        <v>0</v>
      </c>
    </row>
    <row r="347" spans="1:11">
      <c r="A347" s="157" t="str">
        <f>IF(J347&gt;0,COUNT($J$4:J347)+MAX('MI Fittings'!A:A,'CS Press Fittings'!A:A),"")</f>
        <v/>
      </c>
      <c r="B347" s="244"/>
      <c r="C347" s="350"/>
      <c r="D347" s="351"/>
      <c r="E347" s="1038" t="str">
        <f>IFERROR(VLOOKUP(C347,'Consolidated Master Sheet'!B:D,3,0),"")</f>
        <v/>
      </c>
      <c r="F347" s="1463">
        <f t="shared" si="31"/>
        <v>0</v>
      </c>
      <c r="G347" s="1743">
        <f t="shared" si="32"/>
        <v>0</v>
      </c>
      <c r="H347" s="352" t="str">
        <f>IFERROR(VLOOKUP(C347,'Consolidated Master Sheet'!B:H,6,0),"")</f>
        <v/>
      </c>
      <c r="I347" s="352" t="str">
        <f>IFERROR(VLOOKUP(C347,'Consolidated Master Sheet'!B:H,7,0),"")</f>
        <v/>
      </c>
      <c r="J347" s="44"/>
      <c r="K347" s="1128"/>
    </row>
    <row r="348" spans="1:11">
      <c r="A348" s="157" t="str">
        <f>IF(J348&gt;0,COUNT($J$4:J348)+MAX('MI Fittings'!A:A,'CS Press Fittings'!A:A),"")</f>
        <v/>
      </c>
      <c r="B348" s="244"/>
      <c r="C348" s="231" t="s">
        <v>2749</v>
      </c>
      <c r="D348" s="232" t="s">
        <v>6576</v>
      </c>
      <c r="E348" s="1017">
        <f>IFERROR(VLOOKUP(C348,'Consolidated Master Sheet'!B:D,3,0),"")</f>
        <v>15.1</v>
      </c>
      <c r="F348" s="152">
        <f t="shared" si="31"/>
        <v>0</v>
      </c>
      <c r="G348" s="1744">
        <f t="shared" si="32"/>
        <v>0</v>
      </c>
      <c r="H348" s="346">
        <f>IFERROR(VLOOKUP(C348,'Consolidated Master Sheet'!B:H,6,0),"")</f>
        <v>25</v>
      </c>
      <c r="I348" s="346">
        <f>IFERROR(VLOOKUP(C348,'Consolidated Master Sheet'!B:H,7,0),"")</f>
        <v>100</v>
      </c>
      <c r="J348" s="42"/>
      <c r="K348" s="1017">
        <f t="shared" ref="K348:K363" si="34">IFERROR(J348*G348,0)</f>
        <v>0</v>
      </c>
    </row>
    <row r="349" spans="1:11">
      <c r="A349" s="157" t="str">
        <f>IF(J349&gt;0,COUNT($J$4:J349)+MAX('MI Fittings'!A:A,'CS Press Fittings'!A:A),"")</f>
        <v/>
      </c>
      <c r="B349" s="244"/>
      <c r="C349" s="228" t="s">
        <v>2750</v>
      </c>
      <c r="D349" s="187" t="s">
        <v>6577</v>
      </c>
      <c r="E349" s="1020">
        <f>IFERROR(VLOOKUP(C349,'Consolidated Master Sheet'!B:D,3,0),"")</f>
        <v>16.239999999999998</v>
      </c>
      <c r="F349" s="151">
        <f t="shared" si="31"/>
        <v>0</v>
      </c>
      <c r="G349" s="1713">
        <f t="shared" si="32"/>
        <v>0</v>
      </c>
      <c r="H349" s="344">
        <f>IFERROR(VLOOKUP(C349,'Consolidated Master Sheet'!B:H,6,0),"")</f>
        <v>25</v>
      </c>
      <c r="I349" s="344">
        <f>IFERROR(VLOOKUP(C349,'Consolidated Master Sheet'!B:H,7,0),"")</f>
        <v>75</v>
      </c>
      <c r="J349" s="41"/>
      <c r="K349" s="1020">
        <f t="shared" si="34"/>
        <v>0</v>
      </c>
    </row>
    <row r="350" spans="1:11">
      <c r="A350" s="157" t="str">
        <f>IF(J350&gt;0,COUNT($J$4:J350)+MAX('MI Fittings'!A:A,'CS Press Fittings'!A:A),"")</f>
        <v/>
      </c>
      <c r="B350" s="244"/>
      <c r="C350" s="231" t="s">
        <v>2751</v>
      </c>
      <c r="D350" s="232" t="s">
        <v>6578</v>
      </c>
      <c r="E350" s="1017">
        <f>IFERROR(VLOOKUP(C350,'Consolidated Master Sheet'!B:D,3,0),"")</f>
        <v>18.02</v>
      </c>
      <c r="F350" s="152">
        <f t="shared" si="31"/>
        <v>0</v>
      </c>
      <c r="G350" s="1713">
        <f t="shared" si="32"/>
        <v>0</v>
      </c>
      <c r="H350" s="346">
        <f>IFERROR(VLOOKUP(C350,'Consolidated Master Sheet'!B:H,6,0),"")</f>
        <v>25</v>
      </c>
      <c r="I350" s="346">
        <f>IFERROR(VLOOKUP(C350,'Consolidated Master Sheet'!B:H,7,0),"")</f>
        <v>75</v>
      </c>
      <c r="J350" s="42"/>
      <c r="K350" s="1020">
        <f t="shared" si="34"/>
        <v>0</v>
      </c>
    </row>
    <row r="351" spans="1:11">
      <c r="A351" s="157" t="str">
        <f>IF(J351&gt;0,COUNT($J$4:J351)+MAX('MI Fittings'!A:A,'CS Press Fittings'!A:A),"")</f>
        <v/>
      </c>
      <c r="B351" s="244"/>
      <c r="C351" s="231" t="s">
        <v>2752</v>
      </c>
      <c r="D351" s="232" t="s">
        <v>6579</v>
      </c>
      <c r="E351" s="1017">
        <f>IFERROR(VLOOKUP(C351,'Consolidated Master Sheet'!B:D,3,0),"")</f>
        <v>18.02</v>
      </c>
      <c r="F351" s="152">
        <f t="shared" si="31"/>
        <v>0</v>
      </c>
      <c r="G351" s="1713">
        <f t="shared" si="32"/>
        <v>0</v>
      </c>
      <c r="H351" s="346">
        <f>IFERROR(VLOOKUP(C351,'Consolidated Master Sheet'!B:H,6,0),"")</f>
        <v>25</v>
      </c>
      <c r="I351" s="346">
        <f>IFERROR(VLOOKUP(C351,'Consolidated Master Sheet'!B:H,7,0),"")</f>
        <v>50</v>
      </c>
      <c r="J351" s="42"/>
      <c r="K351" s="1020">
        <f t="shared" si="34"/>
        <v>0</v>
      </c>
    </row>
    <row r="352" spans="1:11">
      <c r="A352" s="157" t="str">
        <f>IF(J352&gt;0,COUNT($J$4:J352)+MAX('MI Fittings'!A:A,'CS Press Fittings'!A:A),"")</f>
        <v/>
      </c>
      <c r="B352" s="244"/>
      <c r="C352" s="231" t="s">
        <v>2753</v>
      </c>
      <c r="D352" s="232" t="s">
        <v>6580</v>
      </c>
      <c r="E352" s="1017">
        <f>IFERROR(VLOOKUP(C352,'Consolidated Master Sheet'!B:D,3,0),"")</f>
        <v>22.8</v>
      </c>
      <c r="F352" s="152">
        <f t="shared" si="31"/>
        <v>0</v>
      </c>
      <c r="G352" s="1713">
        <f t="shared" si="32"/>
        <v>0</v>
      </c>
      <c r="H352" s="346">
        <f>IFERROR(VLOOKUP(C352,'Consolidated Master Sheet'!B:H,6,0),"")</f>
        <v>25</v>
      </c>
      <c r="I352" s="346">
        <f>IFERROR(VLOOKUP(C352,'Consolidated Master Sheet'!B:H,7,0),"")</f>
        <v>50</v>
      </c>
      <c r="J352" s="42"/>
      <c r="K352" s="1020">
        <f t="shared" si="34"/>
        <v>0</v>
      </c>
    </row>
    <row r="353" spans="1:11">
      <c r="A353" s="157" t="str">
        <f>IF(J353&gt;0,COUNT($J$4:J353)+MAX('MI Fittings'!A:A,'CS Press Fittings'!A:A),"")</f>
        <v/>
      </c>
      <c r="B353" s="244"/>
      <c r="C353" s="231" t="s">
        <v>2754</v>
      </c>
      <c r="D353" s="232" t="s">
        <v>6581</v>
      </c>
      <c r="E353" s="1017">
        <f>IFERROR(VLOOKUP(C353,'Consolidated Master Sheet'!B:D,3,0),"")</f>
        <v>22.8</v>
      </c>
      <c r="F353" s="152">
        <f t="shared" si="31"/>
        <v>0</v>
      </c>
      <c r="G353" s="1713">
        <f t="shared" si="32"/>
        <v>0</v>
      </c>
      <c r="H353" s="346">
        <f>IFERROR(VLOOKUP(C353,'Consolidated Master Sheet'!B:H,6,0),"")</f>
        <v>25</v>
      </c>
      <c r="I353" s="346">
        <f>IFERROR(VLOOKUP(C353,'Consolidated Master Sheet'!B:H,7,0),"")</f>
        <v>50</v>
      </c>
      <c r="J353" s="42"/>
      <c r="K353" s="1020">
        <f t="shared" si="34"/>
        <v>0</v>
      </c>
    </row>
    <row r="354" spans="1:11">
      <c r="A354" s="157" t="str">
        <f>IF(J354&gt;0,COUNT($J$4:J354)+MAX('MI Fittings'!A:A,'CS Press Fittings'!A:A),"")</f>
        <v/>
      </c>
      <c r="B354" s="244"/>
      <c r="C354" s="231" t="s">
        <v>2755</v>
      </c>
      <c r="D354" s="232" t="s">
        <v>6582</v>
      </c>
      <c r="E354" s="1017">
        <f>IFERROR(VLOOKUP(C354,'Consolidated Master Sheet'!B:D,3,0),"")</f>
        <v>27.56</v>
      </c>
      <c r="F354" s="152">
        <f t="shared" si="31"/>
        <v>0</v>
      </c>
      <c r="G354" s="1713">
        <f t="shared" si="32"/>
        <v>0</v>
      </c>
      <c r="H354" s="346">
        <f>IFERROR(VLOOKUP(C354,'Consolidated Master Sheet'!B:H,6,0),"")</f>
        <v>25</v>
      </c>
      <c r="I354" s="346">
        <f>IFERROR(VLOOKUP(C354,'Consolidated Master Sheet'!B:H,7,0),"")</f>
        <v>50</v>
      </c>
      <c r="J354" s="42"/>
      <c r="K354" s="1020">
        <f t="shared" si="34"/>
        <v>0</v>
      </c>
    </row>
    <row r="355" spans="1:11">
      <c r="A355" s="157" t="str">
        <f>IF(J355&gt;0,COUNT($J$4:J355)+MAX('MI Fittings'!A:A,'CS Press Fittings'!A:A),"")</f>
        <v/>
      </c>
      <c r="B355" s="244"/>
      <c r="C355" s="231" t="s">
        <v>2756</v>
      </c>
      <c r="D355" s="232" t="s">
        <v>6583</v>
      </c>
      <c r="E355" s="1017">
        <f>IFERROR(VLOOKUP(C355,'Consolidated Master Sheet'!B:D,3,0),"")</f>
        <v>27.56</v>
      </c>
      <c r="F355" s="152">
        <f t="shared" si="31"/>
        <v>0</v>
      </c>
      <c r="G355" s="1713">
        <f t="shared" si="32"/>
        <v>0</v>
      </c>
      <c r="H355" s="346">
        <f>IFERROR(VLOOKUP(C355,'Consolidated Master Sheet'!B:H,6,0),"")</f>
        <v>25</v>
      </c>
      <c r="I355" s="346">
        <f>IFERROR(VLOOKUP(C355,'Consolidated Master Sheet'!B:H,7,0),"")</f>
        <v>50</v>
      </c>
      <c r="J355" s="42"/>
      <c r="K355" s="1020">
        <f t="shared" si="34"/>
        <v>0</v>
      </c>
    </row>
    <row r="356" spans="1:11">
      <c r="A356" s="157" t="str">
        <f>IF(J356&gt;0,COUNT($J$4:J356)+MAX('MI Fittings'!A:A,'CS Press Fittings'!A:A),"")</f>
        <v/>
      </c>
      <c r="B356" s="244"/>
      <c r="C356" s="231" t="s">
        <v>2757</v>
      </c>
      <c r="D356" s="232" t="s">
        <v>6584</v>
      </c>
      <c r="E356" s="1017">
        <f>IFERROR(VLOOKUP(C356,'Consolidated Master Sheet'!B:D,3,0),"")</f>
        <v>30.96</v>
      </c>
      <c r="F356" s="152">
        <f t="shared" si="31"/>
        <v>0</v>
      </c>
      <c r="G356" s="1713">
        <f t="shared" si="32"/>
        <v>0</v>
      </c>
      <c r="H356" s="346">
        <f>IFERROR(VLOOKUP(C356,'Consolidated Master Sheet'!B:H,6,0),"")</f>
        <v>50</v>
      </c>
      <c r="I356" s="346">
        <f>IFERROR(VLOOKUP(C356,'Consolidated Master Sheet'!B:H,7,0),"")</f>
        <v>50</v>
      </c>
      <c r="J356" s="42"/>
      <c r="K356" s="1020">
        <f t="shared" si="34"/>
        <v>0</v>
      </c>
    </row>
    <row r="357" spans="1:11">
      <c r="A357" s="157" t="str">
        <f>IF(J357&gt;0,COUNT($J$4:J357)+MAX('MI Fittings'!A:A,'CS Press Fittings'!A:A),"")</f>
        <v/>
      </c>
      <c r="B357" s="244"/>
      <c r="C357" s="231" t="s">
        <v>2758</v>
      </c>
      <c r="D357" s="232" t="s">
        <v>6585</v>
      </c>
      <c r="E357" s="1017">
        <f>IFERROR(VLOOKUP(C357,'Consolidated Master Sheet'!B:D,3,0),"")</f>
        <v>30.96</v>
      </c>
      <c r="F357" s="152">
        <f t="shared" si="31"/>
        <v>0</v>
      </c>
      <c r="G357" s="1713">
        <f t="shared" si="32"/>
        <v>0</v>
      </c>
      <c r="H357" s="346">
        <f>IFERROR(VLOOKUP(C357,'Consolidated Master Sheet'!B:H,6,0),"")</f>
        <v>50</v>
      </c>
      <c r="I357" s="346">
        <f>IFERROR(VLOOKUP(C357,'Consolidated Master Sheet'!B:H,7,0),"")</f>
        <v>50</v>
      </c>
      <c r="J357" s="42"/>
      <c r="K357" s="1020">
        <f t="shared" si="34"/>
        <v>0</v>
      </c>
    </row>
    <row r="358" spans="1:11">
      <c r="A358" s="157" t="str">
        <f>IF(J358&gt;0,COUNT($J$4:J358)+MAX('MI Fittings'!A:A,'CS Press Fittings'!A:A),"")</f>
        <v/>
      </c>
      <c r="B358" s="244"/>
      <c r="C358" s="231" t="s">
        <v>2759</v>
      </c>
      <c r="D358" s="232" t="s">
        <v>6586</v>
      </c>
      <c r="E358" s="1017">
        <f>IFERROR(VLOOKUP(C358,'Consolidated Master Sheet'!B:D,3,0),"")</f>
        <v>48.08</v>
      </c>
      <c r="F358" s="152">
        <f t="shared" si="31"/>
        <v>0</v>
      </c>
      <c r="G358" s="1713">
        <f t="shared" si="32"/>
        <v>0</v>
      </c>
      <c r="H358" s="346">
        <f>IFERROR(VLOOKUP(C358,'Consolidated Master Sheet'!B:H,6,0),"")</f>
        <v>40</v>
      </c>
      <c r="I358" s="346">
        <f>IFERROR(VLOOKUP(C358,'Consolidated Master Sheet'!B:H,7,0),"")</f>
        <v>40</v>
      </c>
      <c r="J358" s="42"/>
      <c r="K358" s="1020">
        <f t="shared" si="34"/>
        <v>0</v>
      </c>
    </row>
    <row r="359" spans="1:11">
      <c r="A359" s="157" t="str">
        <f>IF(J359&gt;0,COUNT($J$4:J359)+MAX('MI Fittings'!A:A,'CS Press Fittings'!A:A),"")</f>
        <v/>
      </c>
      <c r="B359" s="244"/>
      <c r="C359" s="231" t="s">
        <v>2760</v>
      </c>
      <c r="D359" s="232" t="s">
        <v>6587</v>
      </c>
      <c r="E359" s="1017">
        <f>IFERROR(VLOOKUP(C359,'Consolidated Master Sheet'!B:D,3,0),"")</f>
        <v>48.08</v>
      </c>
      <c r="F359" s="152">
        <f t="shared" si="31"/>
        <v>0</v>
      </c>
      <c r="G359" s="1713">
        <f t="shared" si="32"/>
        <v>0</v>
      </c>
      <c r="H359" s="346">
        <f>IFERROR(VLOOKUP(C359,'Consolidated Master Sheet'!B:H,6,0),"")</f>
        <v>40</v>
      </c>
      <c r="I359" s="346">
        <f>IFERROR(VLOOKUP(C359,'Consolidated Master Sheet'!B:H,7,0),"")</f>
        <v>40</v>
      </c>
      <c r="J359" s="42"/>
      <c r="K359" s="1020">
        <f t="shared" si="34"/>
        <v>0</v>
      </c>
    </row>
    <row r="360" spans="1:11">
      <c r="A360" s="157" t="str">
        <f>IF(J360&gt;0,COUNT($J$4:J360)+MAX('MI Fittings'!A:A,'CS Press Fittings'!A:A),"")</f>
        <v/>
      </c>
      <c r="B360" s="244"/>
      <c r="C360" s="231" t="s">
        <v>2761</v>
      </c>
      <c r="D360" s="232" t="s">
        <v>6588</v>
      </c>
      <c r="E360" s="1017">
        <f>IFERROR(VLOOKUP(C360,'Consolidated Master Sheet'!B:D,3,0),"")</f>
        <v>56.02</v>
      </c>
      <c r="F360" s="152">
        <f t="shared" si="31"/>
        <v>0</v>
      </c>
      <c r="G360" s="1713">
        <f t="shared" si="32"/>
        <v>0</v>
      </c>
      <c r="H360" s="346">
        <f>IFERROR(VLOOKUP(C360,'Consolidated Master Sheet'!B:H,6,0),"")</f>
        <v>30</v>
      </c>
      <c r="I360" s="346">
        <f>IFERROR(VLOOKUP(C360,'Consolidated Master Sheet'!B:H,7,0),"")</f>
        <v>30</v>
      </c>
      <c r="J360" s="42"/>
      <c r="K360" s="1020">
        <f t="shared" si="34"/>
        <v>0</v>
      </c>
    </row>
    <row r="361" spans="1:11">
      <c r="A361" s="157" t="str">
        <f>IF(J361&gt;0,COUNT($J$4:J361)+MAX('MI Fittings'!A:A,'CS Press Fittings'!A:A),"")</f>
        <v/>
      </c>
      <c r="B361" s="244"/>
      <c r="C361" s="231" t="s">
        <v>2762</v>
      </c>
      <c r="D361" s="232" t="s">
        <v>6589</v>
      </c>
      <c r="E361" s="1017">
        <f>IFERROR(VLOOKUP(C361,'Consolidated Master Sheet'!B:D,3,0),"")</f>
        <v>56.02</v>
      </c>
      <c r="F361" s="152">
        <f t="shared" si="31"/>
        <v>0</v>
      </c>
      <c r="G361" s="1713">
        <f t="shared" si="32"/>
        <v>0</v>
      </c>
      <c r="H361" s="346">
        <f>IFERROR(VLOOKUP(C361,'Consolidated Master Sheet'!B:H,6,0),"")</f>
        <v>30</v>
      </c>
      <c r="I361" s="346">
        <f>IFERROR(VLOOKUP(C361,'Consolidated Master Sheet'!B:H,7,0),"")</f>
        <v>30</v>
      </c>
      <c r="J361" s="42"/>
      <c r="K361" s="1020">
        <f t="shared" si="34"/>
        <v>0</v>
      </c>
    </row>
    <row r="362" spans="1:11">
      <c r="A362" s="157" t="str">
        <f>IF(J362&gt;0,COUNT($J$4:J362)+MAX('MI Fittings'!A:A,'CS Press Fittings'!A:A),"")</f>
        <v/>
      </c>
      <c r="B362" s="244"/>
      <c r="C362" s="231" t="s">
        <v>2763</v>
      </c>
      <c r="D362" s="232" t="s">
        <v>6590</v>
      </c>
      <c r="E362" s="1017">
        <f>IFERROR(VLOOKUP(C362,'Consolidated Master Sheet'!B:D,3,0),"")</f>
        <v>64.09</v>
      </c>
      <c r="F362" s="152">
        <f t="shared" si="31"/>
        <v>0</v>
      </c>
      <c r="G362" s="1713">
        <f t="shared" si="32"/>
        <v>0</v>
      </c>
      <c r="H362" s="346">
        <f>IFERROR(VLOOKUP(C362,'Consolidated Master Sheet'!B:H,6,0),"")</f>
        <v>20</v>
      </c>
      <c r="I362" s="346">
        <f>IFERROR(VLOOKUP(C362,'Consolidated Master Sheet'!B:H,7,0),"")</f>
        <v>20</v>
      </c>
      <c r="J362" s="42"/>
      <c r="K362" s="1020">
        <f t="shared" si="34"/>
        <v>0</v>
      </c>
    </row>
    <row r="363" spans="1:11">
      <c r="A363" s="157" t="str">
        <f>IF(J363&gt;0,COUNT($J$4:J363)+MAX('MI Fittings'!A:A,'CS Press Fittings'!A:A),"")</f>
        <v/>
      </c>
      <c r="B363" s="244"/>
      <c r="C363" s="231" t="s">
        <v>2764</v>
      </c>
      <c r="D363" s="232" t="s">
        <v>6591</v>
      </c>
      <c r="E363" s="1017">
        <f>IFERROR(VLOOKUP(C363,'Consolidated Master Sheet'!B:D,3,0),"")</f>
        <v>64.09</v>
      </c>
      <c r="F363" s="152">
        <f t="shared" si="31"/>
        <v>0</v>
      </c>
      <c r="G363" s="1713">
        <f t="shared" si="32"/>
        <v>0</v>
      </c>
      <c r="H363" s="346">
        <f>IFERROR(VLOOKUP(C363,'Consolidated Master Sheet'!B:H,6,0),"")</f>
        <v>20</v>
      </c>
      <c r="I363" s="346">
        <f>IFERROR(VLOOKUP(C363,'Consolidated Master Sheet'!B:H,7,0),"")</f>
        <v>20</v>
      </c>
      <c r="J363" s="42"/>
      <c r="K363" s="1020">
        <f t="shared" si="34"/>
        <v>0</v>
      </c>
    </row>
    <row r="364" spans="1:11">
      <c r="A364" s="157" t="str">
        <f>IF(J364&gt;0,COUNT($J$4:J364)+MAX('MI Fittings'!A:A,'CS Press Fittings'!A:A),"")</f>
        <v/>
      </c>
      <c r="B364" s="244"/>
      <c r="C364" s="350"/>
      <c r="D364" s="351"/>
      <c r="E364" s="1038" t="str">
        <f>IFERROR(VLOOKUP(C364,'Consolidated Master Sheet'!B:D,3,0),"")</f>
        <v/>
      </c>
      <c r="F364" s="1463">
        <f t="shared" si="31"/>
        <v>0</v>
      </c>
      <c r="G364" s="1743">
        <f t="shared" si="32"/>
        <v>0</v>
      </c>
      <c r="H364" s="352" t="str">
        <f>IFERROR(VLOOKUP(C364,'Consolidated Master Sheet'!B:H,6,0),"")</f>
        <v/>
      </c>
      <c r="I364" s="352" t="str">
        <f>IFERROR(VLOOKUP(C364,'Consolidated Master Sheet'!B:H,7,0),"")</f>
        <v/>
      </c>
      <c r="J364" s="44"/>
      <c r="K364" s="1128"/>
    </row>
    <row r="365" spans="1:11">
      <c r="A365" s="157" t="str">
        <f>IF(J365&gt;0,COUNT($J$4:J365)+MAX('MI Fittings'!A:A,'CS Press Fittings'!A:A),"")</f>
        <v/>
      </c>
      <c r="B365" s="244"/>
      <c r="C365" s="231" t="s">
        <v>2765</v>
      </c>
      <c r="D365" s="232" t="s">
        <v>6592</v>
      </c>
      <c r="E365" s="1017">
        <f>IFERROR(VLOOKUP(C365,'Consolidated Master Sheet'!B:D,3,0),"")</f>
        <v>22.47</v>
      </c>
      <c r="F365" s="152">
        <f t="shared" si="31"/>
        <v>0</v>
      </c>
      <c r="G365" s="1744">
        <f t="shared" si="32"/>
        <v>0</v>
      </c>
      <c r="H365" s="346">
        <f>IFERROR(VLOOKUP(C365,'Consolidated Master Sheet'!B:H,6,0),"")</f>
        <v>25</v>
      </c>
      <c r="I365" s="346">
        <f>IFERROR(VLOOKUP(C365,'Consolidated Master Sheet'!B:H,7,0),"")</f>
        <v>75</v>
      </c>
      <c r="J365" s="42"/>
      <c r="K365" s="1017">
        <f t="shared" ref="K365:K379" si="35">IFERROR(J365*G365,0)</f>
        <v>0</v>
      </c>
    </row>
    <row r="366" spans="1:11">
      <c r="A366" s="157" t="str">
        <f>IF(J366&gt;0,COUNT($J$4:J366)+MAX('MI Fittings'!A:A,'CS Press Fittings'!A:A),"")</f>
        <v/>
      </c>
      <c r="B366" s="244"/>
      <c r="C366" s="231" t="s">
        <v>2766</v>
      </c>
      <c r="D366" s="232" t="s">
        <v>6593</v>
      </c>
      <c r="E366" s="1017">
        <f>IFERROR(VLOOKUP(C366,'Consolidated Master Sheet'!B:D,3,0),"")</f>
        <v>23.9</v>
      </c>
      <c r="F366" s="152">
        <f t="shared" si="31"/>
        <v>0</v>
      </c>
      <c r="G366" s="1713">
        <f t="shared" si="32"/>
        <v>0</v>
      </c>
      <c r="H366" s="346">
        <f>IFERROR(VLOOKUP(C366,'Consolidated Master Sheet'!B:H,6,0),"")</f>
        <v>25</v>
      </c>
      <c r="I366" s="346">
        <f>IFERROR(VLOOKUP(C366,'Consolidated Master Sheet'!B:H,7,0),"")</f>
        <v>50</v>
      </c>
      <c r="J366" s="42"/>
      <c r="K366" s="1020">
        <f t="shared" si="35"/>
        <v>0</v>
      </c>
    </row>
    <row r="367" spans="1:11">
      <c r="A367" s="157" t="str">
        <f>IF(J367&gt;0,COUNT($J$4:J367)+MAX('MI Fittings'!A:A,'CS Press Fittings'!A:A),"")</f>
        <v/>
      </c>
      <c r="B367" s="244"/>
      <c r="C367" s="231" t="s">
        <v>2767</v>
      </c>
      <c r="D367" s="232" t="s">
        <v>6594</v>
      </c>
      <c r="E367" s="1017">
        <f>IFERROR(VLOOKUP(C367,'Consolidated Master Sheet'!B:D,3,0),"")</f>
        <v>23.9</v>
      </c>
      <c r="F367" s="152">
        <f t="shared" si="31"/>
        <v>0</v>
      </c>
      <c r="G367" s="1713">
        <f t="shared" si="32"/>
        <v>0</v>
      </c>
      <c r="H367" s="346">
        <f>IFERROR(VLOOKUP(C367,'Consolidated Master Sheet'!B:H,6,0),"")</f>
        <v>25</v>
      </c>
      <c r="I367" s="346">
        <f>IFERROR(VLOOKUP(C367,'Consolidated Master Sheet'!B:H,7,0),"")</f>
        <v>50</v>
      </c>
      <c r="J367" s="42"/>
      <c r="K367" s="1020">
        <f t="shared" si="35"/>
        <v>0</v>
      </c>
    </row>
    <row r="368" spans="1:11">
      <c r="A368" s="157" t="str">
        <f>IF(J368&gt;0,COUNT($J$4:J368)+MAX('MI Fittings'!A:A,'CS Press Fittings'!A:A),"")</f>
        <v/>
      </c>
      <c r="B368" s="244"/>
      <c r="C368" s="231" t="s">
        <v>2768</v>
      </c>
      <c r="D368" s="232" t="s">
        <v>6595</v>
      </c>
      <c r="E368" s="1017">
        <f>IFERROR(VLOOKUP(C368,'Consolidated Master Sheet'!B:D,3,0),"")</f>
        <v>29</v>
      </c>
      <c r="F368" s="152">
        <f t="shared" si="31"/>
        <v>0</v>
      </c>
      <c r="G368" s="1713">
        <f t="shared" si="32"/>
        <v>0</v>
      </c>
      <c r="H368" s="346">
        <f>IFERROR(VLOOKUP(C368,'Consolidated Master Sheet'!B:H,6,0),"")</f>
        <v>40</v>
      </c>
      <c r="I368" s="346">
        <f>IFERROR(VLOOKUP(C368,'Consolidated Master Sheet'!B:H,7,0),"")</f>
        <v>40</v>
      </c>
      <c r="J368" s="42"/>
      <c r="K368" s="1020">
        <f t="shared" si="35"/>
        <v>0</v>
      </c>
    </row>
    <row r="369" spans="1:11">
      <c r="A369" s="157" t="str">
        <f>IF(J369&gt;0,COUNT($J$4:J369)+MAX('MI Fittings'!A:A,'CS Press Fittings'!A:A),"")</f>
        <v/>
      </c>
      <c r="B369" s="244"/>
      <c r="C369" s="231" t="s">
        <v>2769</v>
      </c>
      <c r="D369" s="232" t="s">
        <v>6596</v>
      </c>
      <c r="E369" s="1017">
        <f>IFERROR(VLOOKUP(C369,'Consolidated Master Sheet'!B:D,3,0),"")</f>
        <v>29</v>
      </c>
      <c r="F369" s="152">
        <f t="shared" si="31"/>
        <v>0</v>
      </c>
      <c r="G369" s="1713">
        <f t="shared" si="32"/>
        <v>0</v>
      </c>
      <c r="H369" s="346">
        <f>IFERROR(VLOOKUP(C369,'Consolidated Master Sheet'!B:H,6,0),"")</f>
        <v>40</v>
      </c>
      <c r="I369" s="346">
        <f>IFERROR(VLOOKUP(C369,'Consolidated Master Sheet'!B:H,7,0),"")</f>
        <v>40</v>
      </c>
      <c r="J369" s="42"/>
      <c r="K369" s="1020">
        <f t="shared" si="35"/>
        <v>0</v>
      </c>
    </row>
    <row r="370" spans="1:11">
      <c r="A370" s="157" t="str">
        <f>IF(J370&gt;0,COUNT($J$4:J370)+MAX('MI Fittings'!A:A,'CS Press Fittings'!A:A),"")</f>
        <v/>
      </c>
      <c r="B370" s="244"/>
      <c r="C370" s="231" t="s">
        <v>2770</v>
      </c>
      <c r="D370" s="232" t="s">
        <v>6597</v>
      </c>
      <c r="E370" s="1017">
        <f>IFERROR(VLOOKUP(C370,'Consolidated Master Sheet'!B:D,3,0),"")</f>
        <v>37.03</v>
      </c>
      <c r="F370" s="152">
        <f t="shared" si="31"/>
        <v>0</v>
      </c>
      <c r="G370" s="1713">
        <f t="shared" si="32"/>
        <v>0</v>
      </c>
      <c r="H370" s="346">
        <f>IFERROR(VLOOKUP(C370,'Consolidated Master Sheet'!B:H,6,0),"")</f>
        <v>40</v>
      </c>
      <c r="I370" s="346">
        <f>IFERROR(VLOOKUP(C370,'Consolidated Master Sheet'!B:H,7,0),"")</f>
        <v>40</v>
      </c>
      <c r="J370" s="42"/>
      <c r="K370" s="1020">
        <f t="shared" si="35"/>
        <v>0</v>
      </c>
    </row>
    <row r="371" spans="1:11">
      <c r="A371" s="157" t="str">
        <f>IF(J371&gt;0,COUNT($J$4:J371)+MAX('MI Fittings'!A:A,'CS Press Fittings'!A:A),"")</f>
        <v/>
      </c>
      <c r="B371" s="244"/>
      <c r="C371" s="231" t="s">
        <v>2771</v>
      </c>
      <c r="D371" s="232" t="s">
        <v>6598</v>
      </c>
      <c r="E371" s="1017">
        <f>IFERROR(VLOOKUP(C371,'Consolidated Master Sheet'!B:D,3,0),"")</f>
        <v>37.03</v>
      </c>
      <c r="F371" s="152">
        <f t="shared" si="31"/>
        <v>0</v>
      </c>
      <c r="G371" s="1713">
        <f t="shared" si="32"/>
        <v>0</v>
      </c>
      <c r="H371" s="346">
        <f>IFERROR(VLOOKUP(C371,'Consolidated Master Sheet'!B:H,6,0),"")</f>
        <v>40</v>
      </c>
      <c r="I371" s="346">
        <f>IFERROR(VLOOKUP(C371,'Consolidated Master Sheet'!B:H,7,0),"")</f>
        <v>40</v>
      </c>
      <c r="J371" s="42"/>
      <c r="K371" s="1020">
        <f t="shared" si="35"/>
        <v>0</v>
      </c>
    </row>
    <row r="372" spans="1:11">
      <c r="A372" s="157" t="str">
        <f>IF(J372&gt;0,COUNT($J$4:J372)+MAX('MI Fittings'!A:A,'CS Press Fittings'!A:A),"")</f>
        <v/>
      </c>
      <c r="B372" s="244"/>
      <c r="C372" s="231" t="s">
        <v>2772</v>
      </c>
      <c r="D372" s="232" t="s">
        <v>6599</v>
      </c>
      <c r="E372" s="1017">
        <f>IFERROR(VLOOKUP(C372,'Consolidated Master Sheet'!B:D,3,0),"")</f>
        <v>43.02</v>
      </c>
      <c r="F372" s="152">
        <f t="shared" si="31"/>
        <v>0</v>
      </c>
      <c r="G372" s="1713">
        <f t="shared" si="32"/>
        <v>0</v>
      </c>
      <c r="H372" s="346">
        <f>IFERROR(VLOOKUP(C372,'Consolidated Master Sheet'!B:H,6,0),"")</f>
        <v>30</v>
      </c>
      <c r="I372" s="346">
        <f>IFERROR(VLOOKUP(C372,'Consolidated Master Sheet'!B:H,7,0),"")</f>
        <v>30</v>
      </c>
      <c r="J372" s="42"/>
      <c r="K372" s="1020">
        <f t="shared" si="35"/>
        <v>0</v>
      </c>
    </row>
    <row r="373" spans="1:11">
      <c r="A373" s="157" t="str">
        <f>IF(J373&gt;0,COUNT($J$4:J373)+MAX('MI Fittings'!A:A,'CS Press Fittings'!A:A),"")</f>
        <v/>
      </c>
      <c r="B373" s="244"/>
      <c r="C373" s="231" t="s">
        <v>2773</v>
      </c>
      <c r="D373" s="232" t="s">
        <v>6600</v>
      </c>
      <c r="E373" s="1017">
        <f>IFERROR(VLOOKUP(C373,'Consolidated Master Sheet'!B:D,3,0),"")</f>
        <v>43.02</v>
      </c>
      <c r="F373" s="152">
        <f t="shared" si="31"/>
        <v>0</v>
      </c>
      <c r="G373" s="1713">
        <f t="shared" si="32"/>
        <v>0</v>
      </c>
      <c r="H373" s="346">
        <f>IFERROR(VLOOKUP(C373,'Consolidated Master Sheet'!B:H,6,0),"")</f>
        <v>30</v>
      </c>
      <c r="I373" s="346">
        <f>IFERROR(VLOOKUP(C373,'Consolidated Master Sheet'!B:H,7,0),"")</f>
        <v>30</v>
      </c>
      <c r="J373" s="42"/>
      <c r="K373" s="1020">
        <f t="shared" si="35"/>
        <v>0</v>
      </c>
    </row>
    <row r="374" spans="1:11">
      <c r="A374" s="157" t="str">
        <f>IF(J374&gt;0,COUNT($J$4:J374)+MAX('MI Fittings'!A:A,'CS Press Fittings'!A:A),"")</f>
        <v/>
      </c>
      <c r="B374" s="244"/>
      <c r="C374" s="231" t="s">
        <v>2774</v>
      </c>
      <c r="D374" s="232" t="s">
        <v>6601</v>
      </c>
      <c r="E374" s="1017">
        <f>IFERROR(VLOOKUP(C374,'Consolidated Master Sheet'!B:D,3,0),"")</f>
        <v>70.13</v>
      </c>
      <c r="F374" s="152">
        <f t="shared" si="31"/>
        <v>0</v>
      </c>
      <c r="G374" s="1713">
        <f t="shared" si="32"/>
        <v>0</v>
      </c>
      <c r="H374" s="346">
        <f>IFERROR(VLOOKUP(C374,'Consolidated Master Sheet'!B:H,6,0),"")</f>
        <v>20</v>
      </c>
      <c r="I374" s="346">
        <f>IFERROR(VLOOKUP(C374,'Consolidated Master Sheet'!B:H,7,0),"")</f>
        <v>20</v>
      </c>
      <c r="J374" s="42"/>
      <c r="K374" s="1020">
        <f t="shared" si="35"/>
        <v>0</v>
      </c>
    </row>
    <row r="375" spans="1:11">
      <c r="A375" s="157" t="str">
        <f>IF(J375&gt;0,COUNT($J$4:J375)+MAX('MI Fittings'!A:A,'CS Press Fittings'!A:A),"")</f>
        <v/>
      </c>
      <c r="B375" s="244"/>
      <c r="C375" s="231" t="s">
        <v>2775</v>
      </c>
      <c r="D375" s="232" t="s">
        <v>6602</v>
      </c>
      <c r="E375" s="1017">
        <f>IFERROR(VLOOKUP(C375,'Consolidated Master Sheet'!B:D,3,0),"")</f>
        <v>70.13</v>
      </c>
      <c r="F375" s="152">
        <f t="shared" si="31"/>
        <v>0</v>
      </c>
      <c r="G375" s="1713">
        <f t="shared" si="32"/>
        <v>0</v>
      </c>
      <c r="H375" s="346">
        <f>IFERROR(VLOOKUP(C375,'Consolidated Master Sheet'!B:H,6,0),"")</f>
        <v>20</v>
      </c>
      <c r="I375" s="346">
        <f>IFERROR(VLOOKUP(C375,'Consolidated Master Sheet'!B:H,7,0),"")</f>
        <v>20</v>
      </c>
      <c r="J375" s="42"/>
      <c r="K375" s="1020">
        <f t="shared" si="35"/>
        <v>0</v>
      </c>
    </row>
    <row r="376" spans="1:11">
      <c r="A376" s="157" t="str">
        <f>IF(J376&gt;0,COUNT($J$4:J376)+MAX('MI Fittings'!A:A,'CS Press Fittings'!A:A),"")</f>
        <v/>
      </c>
      <c r="B376" s="244"/>
      <c r="C376" s="231" t="s">
        <v>2776</v>
      </c>
      <c r="D376" s="232" t="s">
        <v>6603</v>
      </c>
      <c r="E376" s="1017">
        <f>IFERROR(VLOOKUP(C376,'Consolidated Master Sheet'!B:D,3,0),"")</f>
        <v>82.02</v>
      </c>
      <c r="F376" s="152">
        <f t="shared" si="31"/>
        <v>0</v>
      </c>
      <c r="G376" s="1713">
        <f t="shared" si="32"/>
        <v>0</v>
      </c>
      <c r="H376" s="346">
        <f>IFERROR(VLOOKUP(C376,'Consolidated Master Sheet'!B:H,6,0),"")</f>
        <v>20</v>
      </c>
      <c r="I376" s="346">
        <f>IFERROR(VLOOKUP(C376,'Consolidated Master Sheet'!B:H,7,0),"")</f>
        <v>20</v>
      </c>
      <c r="J376" s="42"/>
      <c r="K376" s="1020">
        <f t="shared" si="35"/>
        <v>0</v>
      </c>
    </row>
    <row r="377" spans="1:11">
      <c r="A377" s="157" t="str">
        <f>IF(J377&gt;0,COUNT($J$4:J377)+MAX('MI Fittings'!A:A,'CS Press Fittings'!A:A),"")</f>
        <v/>
      </c>
      <c r="B377" s="244"/>
      <c r="C377" s="231" t="s">
        <v>2777</v>
      </c>
      <c r="D377" s="232" t="s">
        <v>6604</v>
      </c>
      <c r="E377" s="1017">
        <f>IFERROR(VLOOKUP(C377,'Consolidated Master Sheet'!B:D,3,0),"")</f>
        <v>82.02</v>
      </c>
      <c r="F377" s="152">
        <f t="shared" si="31"/>
        <v>0</v>
      </c>
      <c r="G377" s="1713">
        <f t="shared" si="32"/>
        <v>0</v>
      </c>
      <c r="H377" s="346">
        <f>IFERROR(VLOOKUP(C377,'Consolidated Master Sheet'!B:H,6,0),"")</f>
        <v>15</v>
      </c>
      <c r="I377" s="346">
        <f>IFERROR(VLOOKUP(C377,'Consolidated Master Sheet'!B:H,7,0),"")</f>
        <v>15</v>
      </c>
      <c r="J377" s="42"/>
      <c r="K377" s="1020">
        <f t="shared" si="35"/>
        <v>0</v>
      </c>
    </row>
    <row r="378" spans="1:11">
      <c r="A378" s="157" t="str">
        <f>IF(J378&gt;0,COUNT($J$4:J378)+MAX('MI Fittings'!A:A,'CS Press Fittings'!A:A),"")</f>
        <v/>
      </c>
      <c r="B378" s="244"/>
      <c r="C378" s="237" t="s">
        <v>2778</v>
      </c>
      <c r="D378" s="194" t="s">
        <v>6605</v>
      </c>
      <c r="E378" s="1018">
        <f>IFERROR(VLOOKUP(C378,'Consolidated Master Sheet'!B:D,3,0),"")</f>
        <v>94.06</v>
      </c>
      <c r="F378" s="153">
        <f t="shared" si="31"/>
        <v>0</v>
      </c>
      <c r="G378" s="1713">
        <f t="shared" si="32"/>
        <v>0</v>
      </c>
      <c r="H378" s="348">
        <f>IFERROR(VLOOKUP(C378,'Consolidated Master Sheet'!B:H,6,0),"")</f>
        <v>15</v>
      </c>
      <c r="I378" s="348">
        <f>IFERROR(VLOOKUP(C378,'Consolidated Master Sheet'!B:H,7,0),"")</f>
        <v>15</v>
      </c>
      <c r="J378" s="43"/>
      <c r="K378" s="1020">
        <f t="shared" si="35"/>
        <v>0</v>
      </c>
    </row>
    <row r="379" spans="1:11">
      <c r="A379" s="157" t="str">
        <f>IF(J379&gt;0,COUNT($J$4:J379)+MAX('MI Fittings'!A:A,'CS Press Fittings'!A:A),"")</f>
        <v/>
      </c>
      <c r="B379" s="244"/>
      <c r="C379" s="234" t="s">
        <v>2779</v>
      </c>
      <c r="D379" s="232" t="s">
        <v>6606</v>
      </c>
      <c r="E379" s="1017">
        <f>IFERROR(VLOOKUP(C379,'Consolidated Master Sheet'!B:D,3,0),"")</f>
        <v>94.06</v>
      </c>
      <c r="F379" s="152">
        <f t="shared" si="31"/>
        <v>0</v>
      </c>
      <c r="G379" s="1713">
        <f t="shared" si="32"/>
        <v>0</v>
      </c>
      <c r="H379" s="346">
        <f>IFERROR(VLOOKUP(C379,'Consolidated Master Sheet'!B:H,6,0),"")</f>
        <v>15</v>
      </c>
      <c r="I379" s="346">
        <f>IFERROR(VLOOKUP(C379,'Consolidated Master Sheet'!B:H,7,0),"")</f>
        <v>15</v>
      </c>
      <c r="J379" s="42"/>
      <c r="K379" s="1020">
        <f t="shared" si="35"/>
        <v>0</v>
      </c>
    </row>
    <row r="380" spans="1:11">
      <c r="A380" s="157" t="str">
        <f>IF(J380&gt;0,COUNT($J$4:J380)+MAX('MI Fittings'!A:A,'CS Press Fittings'!A:A),"")</f>
        <v/>
      </c>
      <c r="B380" s="244"/>
      <c r="C380" s="174"/>
      <c r="D380" s="351"/>
      <c r="E380" s="1038" t="str">
        <f>IFERROR(VLOOKUP(C380,'Consolidated Master Sheet'!B:D,3,0),"")</f>
        <v/>
      </c>
      <c r="F380" s="1463">
        <f t="shared" si="31"/>
        <v>0</v>
      </c>
      <c r="G380" s="1743">
        <f t="shared" si="32"/>
        <v>0</v>
      </c>
      <c r="H380" s="352" t="str">
        <f>IFERROR(VLOOKUP(C380,'Consolidated Master Sheet'!B:H,6,0),"")</f>
        <v/>
      </c>
      <c r="I380" s="352" t="str">
        <f>IFERROR(VLOOKUP(C380,'Consolidated Master Sheet'!B:H,7,0),"")</f>
        <v/>
      </c>
      <c r="J380" s="44"/>
      <c r="K380" s="1128"/>
    </row>
    <row r="381" spans="1:11">
      <c r="A381" s="157" t="str">
        <f>IF(J381&gt;0,COUNT($J$4:J381)+MAX('MI Fittings'!A:A,'CS Press Fittings'!A:A),"")</f>
        <v/>
      </c>
      <c r="B381" s="244"/>
      <c r="C381" s="231" t="s">
        <v>2780</v>
      </c>
      <c r="D381" s="232" t="s">
        <v>6607</v>
      </c>
      <c r="E381" s="1017">
        <f>IFERROR(VLOOKUP(C381,'Consolidated Master Sheet'!B:D,3,0),"")</f>
        <v>63.17</v>
      </c>
      <c r="F381" s="152">
        <f t="shared" si="31"/>
        <v>0</v>
      </c>
      <c r="G381" s="1744">
        <f t="shared" si="32"/>
        <v>0</v>
      </c>
      <c r="H381" s="346">
        <f>IFERROR(VLOOKUP(C381,'Consolidated Master Sheet'!B:H,6,0),"")</f>
        <v>40</v>
      </c>
      <c r="I381" s="346">
        <f>IFERROR(VLOOKUP(C381,'Consolidated Master Sheet'!B:H,7,0),"")</f>
        <v>40</v>
      </c>
      <c r="J381" s="42"/>
      <c r="K381" s="1017">
        <f t="shared" ref="K381:K394" si="36">IFERROR(J381*G381,0)</f>
        <v>0</v>
      </c>
    </row>
    <row r="382" spans="1:11">
      <c r="A382" s="157" t="str">
        <f>IF(J382&gt;0,COUNT($J$4:J382)+MAX('MI Fittings'!A:A,'CS Press Fittings'!A:A),"")</f>
        <v/>
      </c>
      <c r="B382" s="244"/>
      <c r="C382" s="228" t="s">
        <v>2781</v>
      </c>
      <c r="D382" s="187" t="s">
        <v>6608</v>
      </c>
      <c r="E382" s="1020">
        <f>IFERROR(VLOOKUP(C382,'Consolidated Master Sheet'!B:D,3,0),"")</f>
        <v>65.56</v>
      </c>
      <c r="F382" s="151">
        <f t="shared" si="31"/>
        <v>0</v>
      </c>
      <c r="G382" s="1713">
        <f t="shared" si="32"/>
        <v>0</v>
      </c>
      <c r="H382" s="344">
        <f>IFERROR(VLOOKUP(C382,'Consolidated Master Sheet'!B:H,6,0),"")</f>
        <v>40</v>
      </c>
      <c r="I382" s="344">
        <f>IFERROR(VLOOKUP(C382,'Consolidated Master Sheet'!B:H,7,0),"")</f>
        <v>40</v>
      </c>
      <c r="J382" s="41"/>
      <c r="K382" s="1020">
        <f t="shared" si="36"/>
        <v>0</v>
      </c>
    </row>
    <row r="383" spans="1:11">
      <c r="A383" s="157" t="str">
        <f>IF(J383&gt;0,COUNT($J$4:J383)+MAX('MI Fittings'!A:A,'CS Press Fittings'!A:A),"")</f>
        <v/>
      </c>
      <c r="B383" s="244"/>
      <c r="C383" s="231" t="s">
        <v>2782</v>
      </c>
      <c r="D383" s="232" t="s">
        <v>6609</v>
      </c>
      <c r="E383" s="1017">
        <f>IFERROR(VLOOKUP(C383,'Consolidated Master Sheet'!B:D,3,0),"")</f>
        <v>76.14</v>
      </c>
      <c r="F383" s="152">
        <f t="shared" si="31"/>
        <v>0</v>
      </c>
      <c r="G383" s="1713">
        <f t="shared" si="32"/>
        <v>0</v>
      </c>
      <c r="H383" s="346">
        <f>IFERROR(VLOOKUP(C383,'Consolidated Master Sheet'!B:H,6,0),"")</f>
        <v>30</v>
      </c>
      <c r="I383" s="346">
        <f>IFERROR(VLOOKUP(C383,'Consolidated Master Sheet'!B:H,7,0),"")</f>
        <v>30</v>
      </c>
      <c r="J383" s="42"/>
      <c r="K383" s="1020">
        <f t="shared" si="36"/>
        <v>0</v>
      </c>
    </row>
    <row r="384" spans="1:11">
      <c r="A384" s="157" t="str">
        <f>IF(J384&gt;0,COUNT($J$4:J384)+MAX('MI Fittings'!A:A,'CS Press Fittings'!A:A),"")</f>
        <v/>
      </c>
      <c r="B384" s="244"/>
      <c r="C384" s="231" t="s">
        <v>2783</v>
      </c>
      <c r="D384" s="232" t="s">
        <v>6610</v>
      </c>
      <c r="E384" s="1017">
        <f>IFERROR(VLOOKUP(C384,'Consolidated Master Sheet'!B:D,3,0),"")</f>
        <v>76.14</v>
      </c>
      <c r="F384" s="152">
        <f t="shared" si="31"/>
        <v>0</v>
      </c>
      <c r="G384" s="1713">
        <f t="shared" si="32"/>
        <v>0</v>
      </c>
      <c r="H384" s="346">
        <f>IFERROR(VLOOKUP(C384,'Consolidated Master Sheet'!B:H,6,0),"")</f>
        <v>30</v>
      </c>
      <c r="I384" s="346">
        <f>IFERROR(VLOOKUP(C384,'Consolidated Master Sheet'!B:H,7,0),"")</f>
        <v>30</v>
      </c>
      <c r="J384" s="42"/>
      <c r="K384" s="1020">
        <f t="shared" si="36"/>
        <v>0</v>
      </c>
    </row>
    <row r="385" spans="1:11">
      <c r="A385" s="157" t="str">
        <f>IF(J385&gt;0,COUNT($J$4:J385)+MAX('MI Fittings'!A:A,'CS Press Fittings'!A:A),"")</f>
        <v/>
      </c>
      <c r="B385" s="244"/>
      <c r="C385" s="231" t="s">
        <v>2784</v>
      </c>
      <c r="D385" s="232" t="s">
        <v>6611</v>
      </c>
      <c r="E385" s="1017">
        <f>IFERROR(VLOOKUP(C385,'Consolidated Master Sheet'!B:D,3,0),"")</f>
        <v>84.86</v>
      </c>
      <c r="F385" s="152">
        <f t="shared" si="31"/>
        <v>0</v>
      </c>
      <c r="G385" s="1713">
        <f t="shared" si="32"/>
        <v>0</v>
      </c>
      <c r="H385" s="346">
        <f>IFERROR(VLOOKUP(C385,'Consolidated Master Sheet'!B:H,6,0),"")</f>
        <v>30</v>
      </c>
      <c r="I385" s="346">
        <f>IFERROR(VLOOKUP(C385,'Consolidated Master Sheet'!B:H,7,0),"")</f>
        <v>30</v>
      </c>
      <c r="J385" s="42"/>
      <c r="K385" s="1020">
        <f t="shared" si="36"/>
        <v>0</v>
      </c>
    </row>
    <row r="386" spans="1:11">
      <c r="A386" s="157" t="str">
        <f>IF(J386&gt;0,COUNT($J$4:J386)+MAX('MI Fittings'!A:A,'CS Press Fittings'!A:A),"")</f>
        <v/>
      </c>
      <c r="B386" s="244"/>
      <c r="C386" s="231" t="s">
        <v>2785</v>
      </c>
      <c r="D386" s="232" t="s">
        <v>6612</v>
      </c>
      <c r="E386" s="1017">
        <f>IFERROR(VLOOKUP(C386,'Consolidated Master Sheet'!B:D,3,0),"")</f>
        <v>84.86</v>
      </c>
      <c r="F386" s="152">
        <f t="shared" si="31"/>
        <v>0</v>
      </c>
      <c r="G386" s="1713">
        <f t="shared" si="32"/>
        <v>0</v>
      </c>
      <c r="H386" s="346">
        <f>IFERROR(VLOOKUP(C386,'Consolidated Master Sheet'!B:H,6,0),"")</f>
        <v>20</v>
      </c>
      <c r="I386" s="346">
        <f>IFERROR(VLOOKUP(C386,'Consolidated Master Sheet'!B:H,7,0),"")</f>
        <v>20</v>
      </c>
      <c r="J386" s="42"/>
      <c r="K386" s="1020">
        <f t="shared" si="36"/>
        <v>0</v>
      </c>
    </row>
    <row r="387" spans="1:11">
      <c r="A387" s="157" t="str">
        <f>IF(J387&gt;0,COUNT($J$4:J387)+MAX('MI Fittings'!A:A,'CS Press Fittings'!A:A),"")</f>
        <v/>
      </c>
      <c r="B387" s="244"/>
      <c r="C387" s="231" t="s">
        <v>2786</v>
      </c>
      <c r="D387" s="232" t="s">
        <v>6613</v>
      </c>
      <c r="E387" s="1017">
        <f>IFERROR(VLOOKUP(C387,'Consolidated Master Sheet'!B:D,3,0),"")</f>
        <v>93.23</v>
      </c>
      <c r="F387" s="152">
        <f t="shared" si="31"/>
        <v>0</v>
      </c>
      <c r="G387" s="1713">
        <f t="shared" si="32"/>
        <v>0</v>
      </c>
      <c r="H387" s="346">
        <f>IFERROR(VLOOKUP(C387,'Consolidated Master Sheet'!B:H,6,0),"")</f>
        <v>20</v>
      </c>
      <c r="I387" s="346">
        <f>IFERROR(VLOOKUP(C387,'Consolidated Master Sheet'!B:H,7,0),"")</f>
        <v>20</v>
      </c>
      <c r="J387" s="42"/>
      <c r="K387" s="1020">
        <f t="shared" si="36"/>
        <v>0</v>
      </c>
    </row>
    <row r="388" spans="1:11">
      <c r="A388" s="157" t="str">
        <f>IF(J388&gt;0,COUNT($J$4:J388)+MAX('MI Fittings'!A:A,'CS Press Fittings'!A:A),"")</f>
        <v/>
      </c>
      <c r="B388" s="244"/>
      <c r="C388" s="231" t="s">
        <v>2787</v>
      </c>
      <c r="D388" s="232" t="s">
        <v>6614</v>
      </c>
      <c r="E388" s="1017">
        <f>IFERROR(VLOOKUP(C388,'Consolidated Master Sheet'!B:D,3,0),"")</f>
        <v>93.23</v>
      </c>
      <c r="F388" s="152">
        <f t="shared" si="31"/>
        <v>0</v>
      </c>
      <c r="G388" s="1713">
        <f t="shared" si="32"/>
        <v>0</v>
      </c>
      <c r="H388" s="346">
        <f>IFERROR(VLOOKUP(C388,'Consolidated Master Sheet'!B:H,6,0),"")</f>
        <v>20</v>
      </c>
      <c r="I388" s="346">
        <f>IFERROR(VLOOKUP(C388,'Consolidated Master Sheet'!B:H,7,0),"")</f>
        <v>20</v>
      </c>
      <c r="J388" s="42"/>
      <c r="K388" s="1020">
        <f t="shared" si="36"/>
        <v>0</v>
      </c>
    </row>
    <row r="389" spans="1:11">
      <c r="A389" s="157" t="str">
        <f>IF(J389&gt;0,COUNT($J$4:J389)+MAX('MI Fittings'!A:A,'CS Press Fittings'!A:A),"")</f>
        <v/>
      </c>
      <c r="B389" s="244"/>
      <c r="C389" s="231" t="s">
        <v>2788</v>
      </c>
      <c r="D389" s="232" t="s">
        <v>6615</v>
      </c>
      <c r="E389" s="1017">
        <f>IFERROR(VLOOKUP(C389,'Consolidated Master Sheet'!B:D,3,0),"")</f>
        <v>119.99</v>
      </c>
      <c r="F389" s="152">
        <f t="shared" si="31"/>
        <v>0</v>
      </c>
      <c r="G389" s="1713">
        <f t="shared" si="32"/>
        <v>0</v>
      </c>
      <c r="H389" s="346">
        <f>IFERROR(VLOOKUP(C389,'Consolidated Master Sheet'!B:H,6,0),"")</f>
        <v>20</v>
      </c>
      <c r="I389" s="346">
        <f>IFERROR(VLOOKUP(C389,'Consolidated Master Sheet'!B:H,7,0),"")</f>
        <v>20</v>
      </c>
      <c r="J389" s="42"/>
      <c r="K389" s="1020">
        <f t="shared" si="36"/>
        <v>0</v>
      </c>
    </row>
    <row r="390" spans="1:11">
      <c r="A390" s="157" t="str">
        <f>IF(J390&gt;0,COUNT($J$4:J390)+MAX('MI Fittings'!A:A,'CS Press Fittings'!A:A),"")</f>
        <v/>
      </c>
      <c r="B390" s="244"/>
      <c r="C390" s="231" t="s">
        <v>2789</v>
      </c>
      <c r="D390" s="232" t="s">
        <v>6616</v>
      </c>
      <c r="E390" s="1017">
        <f>IFERROR(VLOOKUP(C390,'Consolidated Master Sheet'!B:D,3,0),"")</f>
        <v>119.99</v>
      </c>
      <c r="F390" s="152">
        <f t="shared" ref="F390:F434" si="37">IF(E390=0,"NET",$F$2)</f>
        <v>0</v>
      </c>
      <c r="G390" s="1713">
        <f t="shared" ref="G390:G434" si="38">IFERROR(ROUND(E390*F390,2),0)</f>
        <v>0</v>
      </c>
      <c r="H390" s="346">
        <f>IFERROR(VLOOKUP(C390,'Consolidated Master Sheet'!B:H,6,0),"")</f>
        <v>10</v>
      </c>
      <c r="I390" s="346">
        <f>IFERROR(VLOOKUP(C390,'Consolidated Master Sheet'!B:H,7,0),"")</f>
        <v>10</v>
      </c>
      <c r="J390" s="42"/>
      <c r="K390" s="1020">
        <f t="shared" si="36"/>
        <v>0</v>
      </c>
    </row>
    <row r="391" spans="1:11">
      <c r="A391" s="157" t="str">
        <f>IF(J391&gt;0,COUNT($J$4:J391)+MAX('MI Fittings'!A:A,'CS Press Fittings'!A:A),"")</f>
        <v/>
      </c>
      <c r="B391" s="244"/>
      <c r="C391" s="231" t="s">
        <v>2790</v>
      </c>
      <c r="D391" s="232" t="s">
        <v>6617</v>
      </c>
      <c r="E391" s="1017">
        <f>IFERROR(VLOOKUP(C391,'Consolidated Master Sheet'!B:D,3,0),"")</f>
        <v>136.79</v>
      </c>
      <c r="F391" s="152">
        <f t="shared" si="37"/>
        <v>0</v>
      </c>
      <c r="G391" s="1713">
        <f t="shared" si="38"/>
        <v>0</v>
      </c>
      <c r="H391" s="346">
        <f>IFERROR(VLOOKUP(C391,'Consolidated Master Sheet'!B:H,6,0),"")</f>
        <v>10</v>
      </c>
      <c r="I391" s="346">
        <f>IFERROR(VLOOKUP(C391,'Consolidated Master Sheet'!B:H,7,0),"")</f>
        <v>10</v>
      </c>
      <c r="J391" s="42"/>
      <c r="K391" s="1020">
        <f t="shared" si="36"/>
        <v>0</v>
      </c>
    </row>
    <row r="392" spans="1:11">
      <c r="A392" s="157" t="str">
        <f>IF(J392&gt;0,COUNT($J$4:J392)+MAX('MI Fittings'!A:A,'CS Press Fittings'!A:A),"")</f>
        <v/>
      </c>
      <c r="B392" s="244"/>
      <c r="C392" s="231" t="s">
        <v>2791</v>
      </c>
      <c r="D392" s="232" t="s">
        <v>6618</v>
      </c>
      <c r="E392" s="1017">
        <f>IFERROR(VLOOKUP(C392,'Consolidated Master Sheet'!B:D,3,0),"")</f>
        <v>136.76</v>
      </c>
      <c r="F392" s="152">
        <f t="shared" si="37"/>
        <v>0</v>
      </c>
      <c r="G392" s="1713">
        <f t="shared" si="38"/>
        <v>0</v>
      </c>
      <c r="H392" s="346">
        <f>IFERROR(VLOOKUP(C392,'Consolidated Master Sheet'!B:H,6,0),"")</f>
        <v>10</v>
      </c>
      <c r="I392" s="346">
        <f>IFERROR(VLOOKUP(C392,'Consolidated Master Sheet'!B:H,7,0),"")</f>
        <v>10</v>
      </c>
      <c r="J392" s="42"/>
      <c r="K392" s="1020">
        <f t="shared" si="36"/>
        <v>0</v>
      </c>
    </row>
    <row r="393" spans="1:11">
      <c r="A393" s="157" t="str">
        <f>IF(J393&gt;0,COUNT($J$4:J393)+MAX('MI Fittings'!A:A,'CS Press Fittings'!A:A),"")</f>
        <v/>
      </c>
      <c r="B393" s="244"/>
      <c r="C393" s="235" t="s">
        <v>2792</v>
      </c>
      <c r="D393" s="194" t="s">
        <v>6619</v>
      </c>
      <c r="E393" s="1018">
        <f>IFERROR(VLOOKUP(C393,'Consolidated Master Sheet'!B:D,3,0),"")</f>
        <v>153.05000000000001</v>
      </c>
      <c r="F393" s="153">
        <f t="shared" si="37"/>
        <v>0</v>
      </c>
      <c r="G393" s="1713">
        <f t="shared" si="38"/>
        <v>0</v>
      </c>
      <c r="H393" s="348">
        <f>IFERROR(VLOOKUP(C393,'Consolidated Master Sheet'!B:H,6,0),"")</f>
        <v>10</v>
      </c>
      <c r="I393" s="348">
        <f>IFERROR(VLOOKUP(C393,'Consolidated Master Sheet'!B:H,7,0),"")</f>
        <v>10</v>
      </c>
      <c r="J393" s="43"/>
      <c r="K393" s="1020">
        <f t="shared" si="36"/>
        <v>0</v>
      </c>
    </row>
    <row r="394" spans="1:11">
      <c r="A394" s="157" t="str">
        <f>IF(J394&gt;0,COUNT($J$4:J394)+MAX('MI Fittings'!A:A,'CS Press Fittings'!A:A),"")</f>
        <v/>
      </c>
      <c r="B394" s="244"/>
      <c r="C394" s="231" t="s">
        <v>2793</v>
      </c>
      <c r="D394" s="232" t="s">
        <v>6620</v>
      </c>
      <c r="E394" s="1017">
        <f>IFERROR(VLOOKUP(C394,'Consolidated Master Sheet'!B:D,3,0),"")</f>
        <v>153.05000000000001</v>
      </c>
      <c r="F394" s="152">
        <f t="shared" si="37"/>
        <v>0</v>
      </c>
      <c r="G394" s="1713">
        <f t="shared" si="38"/>
        <v>0</v>
      </c>
      <c r="H394" s="346">
        <f>IFERROR(VLOOKUP(C394,'Consolidated Master Sheet'!B:H,6,0),"")</f>
        <v>10</v>
      </c>
      <c r="I394" s="346">
        <f>IFERROR(VLOOKUP(C394,'Consolidated Master Sheet'!B:H,7,0),"")</f>
        <v>10</v>
      </c>
      <c r="J394" s="42"/>
      <c r="K394" s="1020">
        <f t="shared" si="36"/>
        <v>0</v>
      </c>
    </row>
    <row r="395" spans="1:11">
      <c r="A395" s="157" t="str">
        <f>IF(J395&gt;0,COUNT($J$4:J395)+MAX('MI Fittings'!A:A,'CS Press Fittings'!A:A),"")</f>
        <v/>
      </c>
      <c r="B395" s="244"/>
      <c r="C395" s="350"/>
      <c r="D395" s="351"/>
      <c r="E395" s="1038" t="str">
        <f>IFERROR(VLOOKUP(C395,'Consolidated Master Sheet'!B:D,3,0),"")</f>
        <v/>
      </c>
      <c r="F395" s="1463">
        <f t="shared" si="37"/>
        <v>0</v>
      </c>
      <c r="G395" s="1743">
        <f t="shared" si="38"/>
        <v>0</v>
      </c>
      <c r="H395" s="352" t="str">
        <f>IFERROR(VLOOKUP(C395,'Consolidated Master Sheet'!B:H,6,0),"")</f>
        <v/>
      </c>
      <c r="I395" s="352" t="str">
        <f>IFERROR(VLOOKUP(C395,'Consolidated Master Sheet'!B:H,7,0),"")</f>
        <v/>
      </c>
      <c r="J395" s="44"/>
      <c r="K395" s="1128"/>
    </row>
    <row r="396" spans="1:11">
      <c r="A396" s="157" t="str">
        <f>IF(J396&gt;0,COUNT($J$4:J396)+MAX('MI Fittings'!A:A,'CS Press Fittings'!A:A),"")</f>
        <v/>
      </c>
      <c r="B396" s="244"/>
      <c r="C396" s="231" t="s">
        <v>2794</v>
      </c>
      <c r="D396" s="232" t="s">
        <v>6621</v>
      </c>
      <c r="E396" s="1017">
        <f>IFERROR(VLOOKUP(C396,'Consolidated Master Sheet'!B:D,3,0),"")</f>
        <v>75.7</v>
      </c>
      <c r="F396" s="152">
        <f t="shared" si="37"/>
        <v>0</v>
      </c>
      <c r="G396" s="1744">
        <f t="shared" si="38"/>
        <v>0</v>
      </c>
      <c r="H396" s="346">
        <f>IFERROR(VLOOKUP(C396,'Consolidated Master Sheet'!B:H,6,0),"")</f>
        <v>30</v>
      </c>
      <c r="I396" s="346">
        <f>IFERROR(VLOOKUP(C396,'Consolidated Master Sheet'!B:H,7,0),"")</f>
        <v>30</v>
      </c>
      <c r="J396" s="42"/>
      <c r="K396" s="1017">
        <f t="shared" ref="K396:K409" si="39">IFERROR(J396*G396,0)</f>
        <v>0</v>
      </c>
    </row>
    <row r="397" spans="1:11">
      <c r="A397" s="157" t="str">
        <f>IF(J397&gt;0,COUNT($J$4:J397)+MAX('MI Fittings'!A:A,'CS Press Fittings'!A:A),"")</f>
        <v/>
      </c>
      <c r="B397" s="244"/>
      <c r="C397" s="228" t="s">
        <v>2795</v>
      </c>
      <c r="D397" s="187" t="s">
        <v>6622</v>
      </c>
      <c r="E397" s="1020">
        <f>IFERROR(VLOOKUP(C397,'Consolidated Master Sheet'!B:D,3,0),"")</f>
        <v>86.15</v>
      </c>
      <c r="F397" s="151">
        <f t="shared" si="37"/>
        <v>0</v>
      </c>
      <c r="G397" s="1713">
        <f t="shared" si="38"/>
        <v>0</v>
      </c>
      <c r="H397" s="344">
        <f>IFERROR(VLOOKUP(C397,'Consolidated Master Sheet'!B:H,6,0),"")</f>
        <v>20</v>
      </c>
      <c r="I397" s="344">
        <f>IFERROR(VLOOKUP(C397,'Consolidated Master Sheet'!B:H,7,0),"")</f>
        <v>20</v>
      </c>
      <c r="J397" s="41"/>
      <c r="K397" s="1020">
        <f t="shared" si="39"/>
        <v>0</v>
      </c>
    </row>
    <row r="398" spans="1:11">
      <c r="A398" s="157" t="str">
        <f>IF(J398&gt;0,COUNT($J$4:J398)+MAX('MI Fittings'!A:A,'CS Press Fittings'!A:A),"")</f>
        <v/>
      </c>
      <c r="B398" s="244"/>
      <c r="C398" s="231" t="s">
        <v>2796</v>
      </c>
      <c r="D398" s="232" t="s">
        <v>6623</v>
      </c>
      <c r="E398" s="1017">
        <f>IFERROR(VLOOKUP(C398,'Consolidated Master Sheet'!B:D,3,0),"")</f>
        <v>101.05</v>
      </c>
      <c r="F398" s="152">
        <f t="shared" si="37"/>
        <v>0</v>
      </c>
      <c r="G398" s="1713">
        <f t="shared" si="38"/>
        <v>0</v>
      </c>
      <c r="H398" s="346">
        <f>IFERROR(VLOOKUP(C398,'Consolidated Master Sheet'!B:H,6,0),"")</f>
        <v>15</v>
      </c>
      <c r="I398" s="346">
        <f>IFERROR(VLOOKUP(C398,'Consolidated Master Sheet'!B:H,7,0),"")</f>
        <v>15</v>
      </c>
      <c r="J398" s="42"/>
      <c r="K398" s="1020">
        <f t="shared" si="39"/>
        <v>0</v>
      </c>
    </row>
    <row r="399" spans="1:11">
      <c r="A399" s="157" t="str">
        <f>IF(J399&gt;0,COUNT($J$4:J399)+MAX('MI Fittings'!A:A,'CS Press Fittings'!A:A),"")</f>
        <v/>
      </c>
      <c r="B399" s="244"/>
      <c r="C399" s="231" t="s">
        <v>2797</v>
      </c>
      <c r="D399" s="232" t="s">
        <v>6624</v>
      </c>
      <c r="E399" s="1017">
        <f>IFERROR(VLOOKUP(C399,'Consolidated Master Sheet'!B:D,3,0),"")</f>
        <v>101.05</v>
      </c>
      <c r="F399" s="152">
        <f t="shared" si="37"/>
        <v>0</v>
      </c>
      <c r="G399" s="1713">
        <f t="shared" si="38"/>
        <v>0</v>
      </c>
      <c r="H399" s="346">
        <f>IFERROR(VLOOKUP(C399,'Consolidated Master Sheet'!B:H,6,0),"")</f>
        <v>15</v>
      </c>
      <c r="I399" s="346">
        <f>IFERROR(VLOOKUP(C399,'Consolidated Master Sheet'!B:H,7,0),"")</f>
        <v>15</v>
      </c>
      <c r="J399" s="42"/>
      <c r="K399" s="1020">
        <f t="shared" si="39"/>
        <v>0</v>
      </c>
    </row>
    <row r="400" spans="1:11">
      <c r="A400" s="157" t="str">
        <f>IF(J400&gt;0,COUNT($J$4:J400)+MAX('MI Fittings'!A:A,'CS Press Fittings'!A:A),"")</f>
        <v/>
      </c>
      <c r="B400" s="244"/>
      <c r="C400" s="231" t="s">
        <v>2798</v>
      </c>
      <c r="D400" s="232" t="s">
        <v>6625</v>
      </c>
      <c r="E400" s="1017">
        <f>IFERROR(VLOOKUP(C400,'Consolidated Master Sheet'!B:D,3,0),"")</f>
        <v>117.69</v>
      </c>
      <c r="F400" s="152">
        <f t="shared" si="37"/>
        <v>0</v>
      </c>
      <c r="G400" s="1713">
        <f t="shared" si="38"/>
        <v>0</v>
      </c>
      <c r="H400" s="346">
        <f>IFERROR(VLOOKUP(C400,'Consolidated Master Sheet'!B:H,6,0),"")</f>
        <v>15</v>
      </c>
      <c r="I400" s="346">
        <f>IFERROR(VLOOKUP(C400,'Consolidated Master Sheet'!B:H,7,0),"")</f>
        <v>15</v>
      </c>
      <c r="J400" s="42"/>
      <c r="K400" s="1020">
        <f t="shared" si="39"/>
        <v>0</v>
      </c>
    </row>
    <row r="401" spans="1:11">
      <c r="A401" s="157" t="str">
        <f>IF(J401&gt;0,COUNT($J$4:J401)+MAX('MI Fittings'!A:A,'CS Press Fittings'!A:A),"")</f>
        <v/>
      </c>
      <c r="B401" s="244"/>
      <c r="C401" s="231" t="s">
        <v>2799</v>
      </c>
      <c r="D401" s="232" t="s">
        <v>6626</v>
      </c>
      <c r="E401" s="1017">
        <f>IFERROR(VLOOKUP(C401,'Consolidated Master Sheet'!B:D,3,0),"")</f>
        <v>117.69</v>
      </c>
      <c r="F401" s="152">
        <f t="shared" si="37"/>
        <v>0</v>
      </c>
      <c r="G401" s="1713">
        <f t="shared" si="38"/>
        <v>0</v>
      </c>
      <c r="H401" s="346">
        <f>IFERROR(VLOOKUP(C401,'Consolidated Master Sheet'!B:H,6,0),"")</f>
        <v>15</v>
      </c>
      <c r="I401" s="346">
        <f>IFERROR(VLOOKUP(C401,'Consolidated Master Sheet'!B:H,7,0),"")</f>
        <v>15</v>
      </c>
      <c r="J401" s="42"/>
      <c r="K401" s="1020">
        <f t="shared" si="39"/>
        <v>0</v>
      </c>
    </row>
    <row r="402" spans="1:11">
      <c r="A402" s="157" t="str">
        <f>IF(J402&gt;0,COUNT($J$4:J402)+MAX('MI Fittings'!A:A,'CS Press Fittings'!A:A),"")</f>
        <v/>
      </c>
      <c r="B402" s="244"/>
      <c r="C402" s="231" t="s">
        <v>2800</v>
      </c>
      <c r="D402" s="232" t="s">
        <v>6627</v>
      </c>
      <c r="E402" s="1017">
        <f>IFERROR(VLOOKUP(C402,'Consolidated Master Sheet'!B:D,3,0),"")</f>
        <v>124.52</v>
      </c>
      <c r="F402" s="152">
        <f t="shared" si="37"/>
        <v>0</v>
      </c>
      <c r="G402" s="1713">
        <f t="shared" si="38"/>
        <v>0</v>
      </c>
      <c r="H402" s="346">
        <f>IFERROR(VLOOKUP(C402,'Consolidated Master Sheet'!B:H,6,0),"")</f>
        <v>15</v>
      </c>
      <c r="I402" s="346">
        <f>IFERROR(VLOOKUP(C402,'Consolidated Master Sheet'!B:H,7,0),"")</f>
        <v>15</v>
      </c>
      <c r="J402" s="42"/>
      <c r="K402" s="1020">
        <f t="shared" si="39"/>
        <v>0</v>
      </c>
    </row>
    <row r="403" spans="1:11">
      <c r="A403" s="157" t="str">
        <f>IF(J403&gt;0,COUNT($J$4:J403)+MAX('MI Fittings'!A:A,'CS Press Fittings'!A:A),"")</f>
        <v/>
      </c>
      <c r="B403" s="244"/>
      <c r="C403" s="231" t="s">
        <v>2801</v>
      </c>
      <c r="D403" s="232" t="s">
        <v>6628</v>
      </c>
      <c r="E403" s="1017">
        <f>IFERROR(VLOOKUP(C403,'Consolidated Master Sheet'!B:D,3,0),"")</f>
        <v>124.52</v>
      </c>
      <c r="F403" s="152">
        <f t="shared" si="37"/>
        <v>0</v>
      </c>
      <c r="G403" s="1713">
        <f t="shared" si="38"/>
        <v>0</v>
      </c>
      <c r="H403" s="346">
        <f>IFERROR(VLOOKUP(C403,'Consolidated Master Sheet'!B:H,6,0),"")</f>
        <v>10</v>
      </c>
      <c r="I403" s="346">
        <f>IFERROR(VLOOKUP(C403,'Consolidated Master Sheet'!B:H,7,0),"")</f>
        <v>10</v>
      </c>
      <c r="J403" s="42"/>
      <c r="K403" s="1020">
        <f t="shared" si="39"/>
        <v>0</v>
      </c>
    </row>
    <row r="404" spans="1:11">
      <c r="A404" s="157" t="str">
        <f>IF(J404&gt;0,COUNT($J$4:J404)+MAX('MI Fittings'!A:A,'CS Press Fittings'!A:A),"")</f>
        <v/>
      </c>
      <c r="B404" s="244"/>
      <c r="C404" s="231" t="s">
        <v>2802</v>
      </c>
      <c r="D404" s="232" t="s">
        <v>6629</v>
      </c>
      <c r="E404" s="1017">
        <f>IFERROR(VLOOKUP(C404,'Consolidated Master Sheet'!B:D,3,0),"")</f>
        <v>167.7</v>
      </c>
      <c r="F404" s="152">
        <f t="shared" si="37"/>
        <v>0</v>
      </c>
      <c r="G404" s="1713">
        <f t="shared" si="38"/>
        <v>0</v>
      </c>
      <c r="H404" s="346">
        <f>IFERROR(VLOOKUP(C404,'Consolidated Master Sheet'!B:H,6,0),"")</f>
        <v>7</v>
      </c>
      <c r="I404" s="346">
        <f>IFERROR(VLOOKUP(C404,'Consolidated Master Sheet'!B:H,7,0),"")</f>
        <v>7</v>
      </c>
      <c r="J404" s="42"/>
      <c r="K404" s="1020">
        <f t="shared" si="39"/>
        <v>0</v>
      </c>
    </row>
    <row r="405" spans="1:11">
      <c r="A405" s="157" t="str">
        <f>IF(J405&gt;0,COUNT($J$4:J405)+MAX('MI Fittings'!A:A,'CS Press Fittings'!A:A),"")</f>
        <v/>
      </c>
      <c r="B405" s="244"/>
      <c r="C405" s="231" t="s">
        <v>2803</v>
      </c>
      <c r="D405" s="232" t="s">
        <v>6630</v>
      </c>
      <c r="E405" s="1017">
        <f>IFERROR(VLOOKUP(C405,'Consolidated Master Sheet'!B:D,3,0),"")</f>
        <v>167.7</v>
      </c>
      <c r="F405" s="152">
        <f t="shared" si="37"/>
        <v>0</v>
      </c>
      <c r="G405" s="1713">
        <f t="shared" si="38"/>
        <v>0</v>
      </c>
      <c r="H405" s="346">
        <f>IFERROR(VLOOKUP(C405,'Consolidated Master Sheet'!B:H,6,0),"")</f>
        <v>7</v>
      </c>
      <c r="I405" s="346">
        <f>IFERROR(VLOOKUP(C405,'Consolidated Master Sheet'!B:H,7,0),"")</f>
        <v>7</v>
      </c>
      <c r="J405" s="42"/>
      <c r="K405" s="1020">
        <f t="shared" si="39"/>
        <v>0</v>
      </c>
    </row>
    <row r="406" spans="1:11">
      <c r="A406" s="157" t="str">
        <f>IF(J406&gt;0,COUNT($J$4:J406)+MAX('MI Fittings'!A:A,'CS Press Fittings'!A:A),"")</f>
        <v/>
      </c>
      <c r="B406" s="244"/>
      <c r="C406" s="231" t="s">
        <v>2804</v>
      </c>
      <c r="D406" s="232" t="s">
        <v>6631</v>
      </c>
      <c r="E406" s="1017">
        <f>IFERROR(VLOOKUP(C406,'Consolidated Master Sheet'!B:D,3,0),"")</f>
        <v>191.28</v>
      </c>
      <c r="F406" s="152">
        <f t="shared" si="37"/>
        <v>0</v>
      </c>
      <c r="G406" s="1713">
        <f t="shared" si="38"/>
        <v>0</v>
      </c>
      <c r="H406" s="346">
        <f>IFERROR(VLOOKUP(C406,'Consolidated Master Sheet'!B:H,6,0),"")</f>
        <v>7</v>
      </c>
      <c r="I406" s="346">
        <f>IFERROR(VLOOKUP(C406,'Consolidated Master Sheet'!B:H,7,0),"")</f>
        <v>7</v>
      </c>
      <c r="J406" s="42"/>
      <c r="K406" s="1020">
        <f t="shared" si="39"/>
        <v>0</v>
      </c>
    </row>
    <row r="407" spans="1:11">
      <c r="A407" s="157" t="str">
        <f>IF(J407&gt;0,COUNT($J$4:J407)+MAX('MI Fittings'!A:A,'CS Press Fittings'!A:A),"")</f>
        <v/>
      </c>
      <c r="B407" s="244"/>
      <c r="C407" s="231" t="s">
        <v>2805</v>
      </c>
      <c r="D407" s="232" t="s">
        <v>6632</v>
      </c>
      <c r="E407" s="1017">
        <f>IFERROR(VLOOKUP(C407,'Consolidated Master Sheet'!B:D,3,0),"")</f>
        <v>191.28</v>
      </c>
      <c r="F407" s="152">
        <f t="shared" si="37"/>
        <v>0</v>
      </c>
      <c r="G407" s="1713">
        <f t="shared" si="38"/>
        <v>0</v>
      </c>
      <c r="H407" s="346">
        <f>IFERROR(VLOOKUP(C407,'Consolidated Master Sheet'!B:H,6,0),"")</f>
        <v>5</v>
      </c>
      <c r="I407" s="346">
        <f>IFERROR(VLOOKUP(C407,'Consolidated Master Sheet'!B:H,7,0),"")</f>
        <v>5</v>
      </c>
      <c r="J407" s="42"/>
      <c r="K407" s="1020">
        <f t="shared" si="39"/>
        <v>0</v>
      </c>
    </row>
    <row r="408" spans="1:11">
      <c r="A408" s="157" t="str">
        <f>IF(J408&gt;0,COUNT($J$4:J408)+MAX('MI Fittings'!A:A,'CS Press Fittings'!A:A),"")</f>
        <v/>
      </c>
      <c r="B408" s="244"/>
      <c r="C408" s="235" t="s">
        <v>2806</v>
      </c>
      <c r="D408" s="194" t="s">
        <v>6633</v>
      </c>
      <c r="E408" s="1018">
        <f>IFERROR(VLOOKUP(C408,'Consolidated Master Sheet'!B:D,3,0),"")</f>
        <v>215.1</v>
      </c>
      <c r="F408" s="153">
        <f t="shared" si="37"/>
        <v>0</v>
      </c>
      <c r="G408" s="1713">
        <f t="shared" si="38"/>
        <v>0</v>
      </c>
      <c r="H408" s="348">
        <f>IFERROR(VLOOKUP(C408,'Consolidated Master Sheet'!B:H,6,0),"")</f>
        <v>5</v>
      </c>
      <c r="I408" s="348">
        <f>IFERROR(VLOOKUP(C408,'Consolidated Master Sheet'!B:H,7,0),"")</f>
        <v>5</v>
      </c>
      <c r="J408" s="43"/>
      <c r="K408" s="1020">
        <f t="shared" si="39"/>
        <v>0</v>
      </c>
    </row>
    <row r="409" spans="1:11">
      <c r="A409" s="157" t="str">
        <f>IF(J409&gt;0,COUNT($J$4:J409)+MAX('MI Fittings'!A:A,'CS Press Fittings'!A:A),"")</f>
        <v/>
      </c>
      <c r="B409" s="244"/>
      <c r="C409" s="231" t="s">
        <v>2807</v>
      </c>
      <c r="D409" s="232" t="s">
        <v>6634</v>
      </c>
      <c r="E409" s="1017">
        <f>IFERROR(VLOOKUP(C409,'Consolidated Master Sheet'!B:D,3,0),"")</f>
        <v>215.1</v>
      </c>
      <c r="F409" s="152">
        <f t="shared" si="37"/>
        <v>0</v>
      </c>
      <c r="G409" s="1713">
        <f t="shared" si="38"/>
        <v>0</v>
      </c>
      <c r="H409" s="346">
        <f>IFERROR(VLOOKUP(C409,'Consolidated Master Sheet'!B:H,6,0),"")</f>
        <v>5</v>
      </c>
      <c r="I409" s="346">
        <f>IFERROR(VLOOKUP(C409,'Consolidated Master Sheet'!B:H,7,0),"")</f>
        <v>5</v>
      </c>
      <c r="J409" s="42"/>
      <c r="K409" s="1020">
        <f t="shared" si="39"/>
        <v>0</v>
      </c>
    </row>
    <row r="410" spans="1:11">
      <c r="A410" s="157" t="str">
        <f>IF(J410&gt;0,COUNT($J$4:J410)+MAX('MI Fittings'!A:A,'CS Press Fittings'!A:A),"")</f>
        <v/>
      </c>
      <c r="B410" s="244"/>
      <c r="C410" s="350"/>
      <c r="D410" s="351"/>
      <c r="E410" s="1038" t="str">
        <f>IFERROR(VLOOKUP(C410,'Consolidated Master Sheet'!B:D,3,0),"")</f>
        <v/>
      </c>
      <c r="F410" s="1463">
        <f t="shared" si="37"/>
        <v>0</v>
      </c>
      <c r="G410" s="1743">
        <f t="shared" si="38"/>
        <v>0</v>
      </c>
      <c r="H410" s="352" t="str">
        <f>IFERROR(VLOOKUP(C410,'Consolidated Master Sheet'!B:H,6,0),"")</f>
        <v/>
      </c>
      <c r="I410" s="352" t="str">
        <f>IFERROR(VLOOKUP(C410,'Consolidated Master Sheet'!B:H,7,0),"")</f>
        <v/>
      </c>
      <c r="J410" s="44"/>
      <c r="K410" s="1128"/>
    </row>
    <row r="411" spans="1:11">
      <c r="A411" s="157" t="str">
        <f>IF(J411&gt;0,COUNT($J$4:J411)+MAX('MI Fittings'!A:A,'CS Press Fittings'!A:A),"")</f>
        <v/>
      </c>
      <c r="B411" s="244"/>
      <c r="C411" s="231" t="s">
        <v>2808</v>
      </c>
      <c r="D411" s="232" t="s">
        <v>6635</v>
      </c>
      <c r="E411" s="1017">
        <f>IFERROR(VLOOKUP(C411,'Consolidated Master Sheet'!B:D,3,0),"")</f>
        <v>113.42</v>
      </c>
      <c r="F411" s="152">
        <f t="shared" si="37"/>
        <v>0</v>
      </c>
      <c r="G411" s="1744">
        <f t="shared" si="38"/>
        <v>0</v>
      </c>
      <c r="H411" s="346">
        <f>IFERROR(VLOOKUP(C411,'Consolidated Master Sheet'!B:H,6,0),"")</f>
        <v>20</v>
      </c>
      <c r="I411" s="346">
        <f>IFERROR(VLOOKUP(C411,'Consolidated Master Sheet'!B:H,7,0),"")</f>
        <v>20</v>
      </c>
      <c r="J411" s="42"/>
      <c r="K411" s="1017">
        <f t="shared" ref="K411:K423" si="40">IFERROR(J411*G411,0)</f>
        <v>0</v>
      </c>
    </row>
    <row r="412" spans="1:11">
      <c r="A412" s="157" t="str">
        <f>IF(J412&gt;0,COUNT($J$4:J412)+MAX('MI Fittings'!A:A,'CS Press Fittings'!A:A),"")</f>
        <v/>
      </c>
      <c r="B412" s="244"/>
      <c r="C412" s="228" t="s">
        <v>2809</v>
      </c>
      <c r="D412" s="187" t="s">
        <v>6636</v>
      </c>
      <c r="E412" s="1020">
        <f>IFERROR(VLOOKUP(C412,'Consolidated Master Sheet'!B:D,3,0),"")</f>
        <v>135.58000000000001</v>
      </c>
      <c r="F412" s="151">
        <f t="shared" si="37"/>
        <v>0</v>
      </c>
      <c r="G412" s="1713">
        <f t="shared" si="38"/>
        <v>0</v>
      </c>
      <c r="H412" s="344">
        <f>IFERROR(VLOOKUP(C412,'Consolidated Master Sheet'!B:H,6,0),"")</f>
        <v>10</v>
      </c>
      <c r="I412" s="344">
        <f>IFERROR(VLOOKUP(C412,'Consolidated Master Sheet'!B:H,7,0),"")</f>
        <v>10</v>
      </c>
      <c r="J412" s="41"/>
      <c r="K412" s="1020">
        <f t="shared" si="40"/>
        <v>0</v>
      </c>
    </row>
    <row r="413" spans="1:11">
      <c r="A413" s="157" t="str">
        <f>IF(J413&gt;0,COUNT($J$4:J413)+MAX('MI Fittings'!A:A,'CS Press Fittings'!A:A),"")</f>
        <v/>
      </c>
      <c r="B413" s="244"/>
      <c r="C413" s="231" t="s">
        <v>2810</v>
      </c>
      <c r="D413" s="232" t="s">
        <v>6637</v>
      </c>
      <c r="E413" s="1017">
        <f>IFERROR(VLOOKUP(C413,'Consolidated Master Sheet'!B:D,3,0),"")</f>
        <v>135.58000000000001</v>
      </c>
      <c r="F413" s="152">
        <f t="shared" si="37"/>
        <v>0</v>
      </c>
      <c r="G413" s="1713">
        <f t="shared" si="38"/>
        <v>0</v>
      </c>
      <c r="H413" s="346">
        <f>IFERROR(VLOOKUP(C413,'Consolidated Master Sheet'!B:H,6,0),"")</f>
        <v>10</v>
      </c>
      <c r="I413" s="346">
        <f>IFERROR(VLOOKUP(C413,'Consolidated Master Sheet'!B:H,7,0),"")</f>
        <v>10</v>
      </c>
      <c r="J413" s="42"/>
      <c r="K413" s="1020">
        <f t="shared" si="40"/>
        <v>0</v>
      </c>
    </row>
    <row r="414" spans="1:11">
      <c r="A414" s="157" t="str">
        <f>IF(J414&gt;0,COUNT($J$4:J414)+MAX('MI Fittings'!A:A,'CS Press Fittings'!A:A),"")</f>
        <v/>
      </c>
      <c r="B414" s="244"/>
      <c r="C414" s="231" t="s">
        <v>2811</v>
      </c>
      <c r="D414" s="232" t="s">
        <v>6638</v>
      </c>
      <c r="E414" s="1017">
        <f>IFERROR(VLOOKUP(C414,'Consolidated Master Sheet'!B:D,3,0),"")</f>
        <v>152.06</v>
      </c>
      <c r="F414" s="152">
        <f t="shared" si="37"/>
        <v>0</v>
      </c>
      <c r="G414" s="1713">
        <f t="shared" si="38"/>
        <v>0</v>
      </c>
      <c r="H414" s="346">
        <f>IFERROR(VLOOKUP(C414,'Consolidated Master Sheet'!B:H,6,0),"")</f>
        <v>8</v>
      </c>
      <c r="I414" s="346">
        <f>IFERROR(VLOOKUP(C414,'Consolidated Master Sheet'!B:H,7,0),"")</f>
        <v>8</v>
      </c>
      <c r="J414" s="42"/>
      <c r="K414" s="1020">
        <f t="shared" si="40"/>
        <v>0</v>
      </c>
    </row>
    <row r="415" spans="1:11">
      <c r="A415" s="157" t="str">
        <f>IF(J415&gt;0,COUNT($J$4:J415)+MAX('MI Fittings'!A:A,'CS Press Fittings'!A:A),"")</f>
        <v/>
      </c>
      <c r="B415" s="244"/>
      <c r="C415" s="231" t="s">
        <v>2812</v>
      </c>
      <c r="D415" s="232" t="s">
        <v>6639</v>
      </c>
      <c r="E415" s="1017">
        <f>IFERROR(VLOOKUP(C415,'Consolidated Master Sheet'!B:D,3,0),"")</f>
        <v>152.06</v>
      </c>
      <c r="F415" s="152">
        <f t="shared" si="37"/>
        <v>0</v>
      </c>
      <c r="G415" s="1713">
        <f t="shared" si="38"/>
        <v>0</v>
      </c>
      <c r="H415" s="346">
        <f>IFERROR(VLOOKUP(C415,'Consolidated Master Sheet'!B:H,6,0),"")</f>
        <v>8</v>
      </c>
      <c r="I415" s="346">
        <f>IFERROR(VLOOKUP(C415,'Consolidated Master Sheet'!B:H,7,0),"")</f>
        <v>8</v>
      </c>
      <c r="J415" s="42"/>
      <c r="K415" s="1020">
        <f t="shared" si="40"/>
        <v>0</v>
      </c>
    </row>
    <row r="416" spans="1:11">
      <c r="A416" s="157" t="str">
        <f>IF(J416&gt;0,COUNT($J$4:J416)+MAX('MI Fittings'!A:A,'CS Press Fittings'!A:A),"")</f>
        <v/>
      </c>
      <c r="B416" s="244"/>
      <c r="C416" s="231" t="s">
        <v>2813</v>
      </c>
      <c r="D416" s="232" t="s">
        <v>6640</v>
      </c>
      <c r="E416" s="1017">
        <f>IFERROR(VLOOKUP(C416,'Consolidated Master Sheet'!B:D,3,0),"")</f>
        <v>168.05</v>
      </c>
      <c r="F416" s="152">
        <f t="shared" si="37"/>
        <v>0</v>
      </c>
      <c r="G416" s="1713">
        <f t="shared" si="38"/>
        <v>0</v>
      </c>
      <c r="H416" s="346">
        <f>IFERROR(VLOOKUP(C416,'Consolidated Master Sheet'!B:H,6,0),"")</f>
        <v>8</v>
      </c>
      <c r="I416" s="346">
        <f>IFERROR(VLOOKUP(C416,'Consolidated Master Sheet'!B:H,7,0),"")</f>
        <v>8</v>
      </c>
      <c r="J416" s="42"/>
      <c r="K416" s="1020">
        <f t="shared" si="40"/>
        <v>0</v>
      </c>
    </row>
    <row r="417" spans="1:13">
      <c r="A417" s="157" t="str">
        <f>IF(J417&gt;0,COUNT($J$4:J417)+MAX('MI Fittings'!A:A,'CS Press Fittings'!A:A),"")</f>
        <v/>
      </c>
      <c r="B417" s="244"/>
      <c r="C417" s="231" t="s">
        <v>2814</v>
      </c>
      <c r="D417" s="232" t="s">
        <v>6641</v>
      </c>
      <c r="E417" s="1017">
        <f>IFERROR(VLOOKUP(C417,'Consolidated Master Sheet'!B:D,3,0),"")</f>
        <v>168.05</v>
      </c>
      <c r="F417" s="152">
        <f t="shared" si="37"/>
        <v>0</v>
      </c>
      <c r="G417" s="1713">
        <f t="shared" si="38"/>
        <v>0</v>
      </c>
      <c r="H417" s="346">
        <f>IFERROR(VLOOKUP(C417,'Consolidated Master Sheet'!B:H,6,0),"")</f>
        <v>8</v>
      </c>
      <c r="I417" s="346">
        <f>IFERROR(VLOOKUP(C417,'Consolidated Master Sheet'!B:H,7,0),"")</f>
        <v>8</v>
      </c>
      <c r="J417" s="42"/>
      <c r="K417" s="1020">
        <f t="shared" si="40"/>
        <v>0</v>
      </c>
    </row>
    <row r="418" spans="1:13">
      <c r="A418" s="157" t="str">
        <f>IF(J418&gt;0,COUNT($J$4:J418)+MAX('MI Fittings'!A:A,'CS Press Fittings'!A:A),"")</f>
        <v/>
      </c>
      <c r="B418" s="244"/>
      <c r="C418" s="231" t="s">
        <v>2815</v>
      </c>
      <c r="D418" s="232" t="s">
        <v>6642</v>
      </c>
      <c r="E418" s="1017">
        <f>IFERROR(VLOOKUP(C418,'Consolidated Master Sheet'!B:D,3,0),"")</f>
        <v>200.55</v>
      </c>
      <c r="F418" s="152">
        <f t="shared" si="37"/>
        <v>0</v>
      </c>
      <c r="G418" s="1713">
        <f t="shared" si="38"/>
        <v>0</v>
      </c>
      <c r="H418" s="346">
        <f>IFERROR(VLOOKUP(C418,'Consolidated Master Sheet'!B:H,6,0),"")</f>
        <v>4</v>
      </c>
      <c r="I418" s="346">
        <f>IFERROR(VLOOKUP(C418,'Consolidated Master Sheet'!B:H,7,0),"")</f>
        <v>4</v>
      </c>
      <c r="J418" s="42"/>
      <c r="K418" s="1020">
        <f t="shared" si="40"/>
        <v>0</v>
      </c>
    </row>
    <row r="419" spans="1:13">
      <c r="A419" s="157" t="str">
        <f>IF(J419&gt;0,COUNT($J$4:J419)+MAX('MI Fittings'!A:A,'CS Press Fittings'!A:A),"")</f>
        <v/>
      </c>
      <c r="B419" s="244"/>
      <c r="C419" s="231" t="s">
        <v>2816</v>
      </c>
      <c r="D419" s="232" t="s">
        <v>6643</v>
      </c>
      <c r="E419" s="1017">
        <f>IFERROR(VLOOKUP(C419,'Consolidated Master Sheet'!B:D,3,0),"")</f>
        <v>200.55</v>
      </c>
      <c r="F419" s="152">
        <f t="shared" si="37"/>
        <v>0</v>
      </c>
      <c r="G419" s="1713">
        <f t="shared" si="38"/>
        <v>0</v>
      </c>
      <c r="H419" s="346">
        <f>IFERROR(VLOOKUP(C419,'Consolidated Master Sheet'!B:H,6,0),"")</f>
        <v>4</v>
      </c>
      <c r="I419" s="346">
        <f>IFERROR(VLOOKUP(C419,'Consolidated Master Sheet'!B:H,7,0),"")</f>
        <v>4</v>
      </c>
      <c r="J419" s="42"/>
      <c r="K419" s="1020">
        <f t="shared" si="40"/>
        <v>0</v>
      </c>
    </row>
    <row r="420" spans="1:13">
      <c r="A420" s="157" t="str">
        <f>IF(J420&gt;0,COUNT($J$4:J420)+MAX('MI Fittings'!A:A,'CS Press Fittings'!A:A),"")</f>
        <v/>
      </c>
      <c r="B420" s="244"/>
      <c r="C420" s="231" t="s">
        <v>2817</v>
      </c>
      <c r="D420" s="232" t="s">
        <v>6644</v>
      </c>
      <c r="E420" s="1017">
        <f>IFERROR(VLOOKUP(C420,'Consolidated Master Sheet'!B:D,3,0),"")</f>
        <v>232.42</v>
      </c>
      <c r="F420" s="152">
        <f t="shared" si="37"/>
        <v>0</v>
      </c>
      <c r="G420" s="1713">
        <f t="shared" si="38"/>
        <v>0</v>
      </c>
      <c r="H420" s="346">
        <f>IFERROR(VLOOKUP(C420,'Consolidated Master Sheet'!B:H,6,0),"")</f>
        <v>4</v>
      </c>
      <c r="I420" s="346">
        <f>IFERROR(VLOOKUP(C420,'Consolidated Master Sheet'!B:H,7,0),"")</f>
        <v>4</v>
      </c>
      <c r="J420" s="42"/>
      <c r="K420" s="1020">
        <f t="shared" si="40"/>
        <v>0</v>
      </c>
    </row>
    <row r="421" spans="1:13">
      <c r="A421" s="157" t="str">
        <f>IF(J421&gt;0,COUNT($J$4:J421)+MAX('MI Fittings'!A:A,'CS Press Fittings'!A:A),"")</f>
        <v/>
      </c>
      <c r="B421" s="244"/>
      <c r="C421" s="231" t="s">
        <v>2818</v>
      </c>
      <c r="D421" s="232" t="s">
        <v>6645</v>
      </c>
      <c r="E421" s="1017">
        <f>IFERROR(VLOOKUP(C421,'Consolidated Master Sheet'!B:D,3,0),"")</f>
        <v>232.42</v>
      </c>
      <c r="F421" s="152">
        <f t="shared" si="37"/>
        <v>0</v>
      </c>
      <c r="G421" s="1713">
        <f t="shared" si="38"/>
        <v>0</v>
      </c>
      <c r="H421" s="346">
        <f>IFERROR(VLOOKUP(C421,'Consolidated Master Sheet'!B:H,6,0),"")</f>
        <v>4</v>
      </c>
      <c r="I421" s="346">
        <f>IFERROR(VLOOKUP(C421,'Consolidated Master Sheet'!B:H,7,0),"")</f>
        <v>4</v>
      </c>
      <c r="J421" s="42"/>
      <c r="K421" s="1020">
        <f t="shared" si="40"/>
        <v>0</v>
      </c>
    </row>
    <row r="422" spans="1:13">
      <c r="A422" s="157" t="str">
        <f>IF(J422&gt;0,COUNT($J$4:J422)+MAX('MI Fittings'!A:A,'CS Press Fittings'!A:A),"")</f>
        <v/>
      </c>
      <c r="B422" s="244"/>
      <c r="C422" s="235" t="s">
        <v>2819</v>
      </c>
      <c r="D422" s="194" t="s">
        <v>6646</v>
      </c>
      <c r="E422" s="1018">
        <f>IFERROR(VLOOKUP(C422,'Consolidated Master Sheet'!B:D,3,0),"")</f>
        <v>264.55</v>
      </c>
      <c r="F422" s="153">
        <f t="shared" si="37"/>
        <v>0</v>
      </c>
      <c r="G422" s="1713">
        <f t="shared" si="38"/>
        <v>0</v>
      </c>
      <c r="H422" s="348">
        <f>IFERROR(VLOOKUP(C422,'Consolidated Master Sheet'!B:H,6,0),"")</f>
        <v>4</v>
      </c>
      <c r="I422" s="348">
        <f>IFERROR(VLOOKUP(C422,'Consolidated Master Sheet'!B:H,7,0),"")</f>
        <v>4</v>
      </c>
      <c r="J422" s="43"/>
      <c r="K422" s="1020">
        <f t="shared" si="40"/>
        <v>0</v>
      </c>
      <c r="M422" s="1030"/>
    </row>
    <row r="423" spans="1:13">
      <c r="A423" s="157" t="str">
        <f>IF(J423&gt;0,COUNT($J$4:J423)+MAX('MI Fittings'!A:A,'CS Press Fittings'!A:A),"")</f>
        <v/>
      </c>
      <c r="B423" s="244"/>
      <c r="C423" s="235" t="s">
        <v>2820</v>
      </c>
      <c r="D423" s="194" t="s">
        <v>6647</v>
      </c>
      <c r="E423" s="1018">
        <f>IFERROR(VLOOKUP(C423,'Consolidated Master Sheet'!B:D,3,0),"")</f>
        <v>264.55</v>
      </c>
      <c r="F423" s="153">
        <f t="shared" si="37"/>
        <v>0</v>
      </c>
      <c r="G423" s="1745">
        <f t="shared" si="38"/>
        <v>0</v>
      </c>
      <c r="H423" s="348">
        <f>IFERROR(VLOOKUP(C423,'Consolidated Master Sheet'!B:H,6,0),"")</f>
        <v>4</v>
      </c>
      <c r="I423" s="348">
        <f>IFERROR(VLOOKUP(C423,'Consolidated Master Sheet'!B:H,7,0),"")</f>
        <v>4</v>
      </c>
      <c r="J423" s="43"/>
      <c r="K423" s="1028">
        <f t="shared" si="40"/>
        <v>0</v>
      </c>
    </row>
    <row r="424" spans="1:13">
      <c r="A424" s="157" t="str">
        <f>IF(J424&gt;0,COUNT($J$4:J424)+MAX('MI Fittings'!A:A,'CS Press Fittings'!A:A),"")</f>
        <v/>
      </c>
      <c r="B424" s="361"/>
      <c r="C424" s="362"/>
      <c r="D424" s="363" t="s">
        <v>2626</v>
      </c>
      <c r="E424" s="1126" t="str">
        <f>IFERROR(VLOOKUP(C424,'Consolidated Master Sheet'!B:D,3,0),"")</f>
        <v/>
      </c>
      <c r="F424" s="1460">
        <f t="shared" si="37"/>
        <v>0</v>
      </c>
      <c r="G424" s="1747">
        <f t="shared" si="38"/>
        <v>0</v>
      </c>
      <c r="H424" s="364" t="str">
        <f>IFERROR(VLOOKUP(C424,'Consolidated Master Sheet'!B:H,6,0),"")</f>
        <v/>
      </c>
      <c r="I424" s="364" t="str">
        <f>IFERROR(VLOOKUP(C424,'Consolidated Master Sheet'!B:H,7,0),"")</f>
        <v/>
      </c>
      <c r="J424" s="110"/>
      <c r="K424" s="1130"/>
    </row>
    <row r="425" spans="1:13">
      <c r="A425" s="157" t="str">
        <f>IF(J425&gt;0,COUNT($J$4:J425)+MAX('MI Fittings'!A:A,'CS Press Fittings'!A:A),"")</f>
        <v/>
      </c>
      <c r="B425" s="244"/>
      <c r="C425" s="228" t="s">
        <v>2821</v>
      </c>
      <c r="D425" s="187" t="s">
        <v>7456</v>
      </c>
      <c r="E425" s="1020">
        <f>IFERROR(VLOOKUP(C425,'Consolidated Master Sheet'!B:D,3,0),"")</f>
        <v>701.72</v>
      </c>
      <c r="F425" s="151">
        <f t="shared" si="37"/>
        <v>0</v>
      </c>
      <c r="G425" s="1713">
        <f t="shared" si="38"/>
        <v>0</v>
      </c>
      <c r="H425" s="344">
        <f>IFERROR(VLOOKUP(C425,'Consolidated Master Sheet'!B:H,6,0),"")</f>
        <v>1</v>
      </c>
      <c r="I425" s="344">
        <f>IFERROR(VLOOKUP(C425,'Consolidated Master Sheet'!B:H,7,0),"")</f>
        <v>66</v>
      </c>
      <c r="J425" s="41"/>
      <c r="K425" s="1020">
        <f>IFERROR(J425*G425,0)</f>
        <v>0</v>
      </c>
    </row>
    <row r="426" spans="1:13">
      <c r="A426" s="157" t="str">
        <f>IF(J426&gt;0,COUNT($J$4:J426)+MAX('MI Fittings'!A:A,'CS Press Fittings'!A:A),"")</f>
        <v/>
      </c>
      <c r="B426" s="244"/>
      <c r="C426" s="235" t="s">
        <v>2822</v>
      </c>
      <c r="D426" s="194" t="s">
        <v>7457</v>
      </c>
      <c r="E426" s="1018">
        <f>IFERROR(VLOOKUP(C426,'Consolidated Master Sheet'!B:D,3,0),"")</f>
        <v>859.49</v>
      </c>
      <c r="F426" s="153">
        <f t="shared" si="37"/>
        <v>0</v>
      </c>
      <c r="G426" s="1713">
        <f t="shared" si="38"/>
        <v>0</v>
      </c>
      <c r="H426" s="348">
        <f>IFERROR(VLOOKUP(C426,'Consolidated Master Sheet'!B:H,6,0),"")</f>
        <v>1</v>
      </c>
      <c r="I426" s="348">
        <f>IFERROR(VLOOKUP(C426,'Consolidated Master Sheet'!B:H,7,0),"")</f>
        <v>66</v>
      </c>
      <c r="J426" s="43"/>
      <c r="K426" s="1020">
        <f>IFERROR(J426*G426,0)</f>
        <v>0</v>
      </c>
    </row>
    <row r="427" spans="1:13">
      <c r="A427" s="157" t="str">
        <f>IF(J427&gt;0,COUNT($J$4:J427)+MAX('MI Fittings'!A:A,'CS Press Fittings'!A:A),"")</f>
        <v/>
      </c>
      <c r="B427" s="244"/>
      <c r="C427" s="231" t="s">
        <v>2823</v>
      </c>
      <c r="D427" s="232" t="s">
        <v>7458</v>
      </c>
      <c r="E427" s="1017">
        <f>IFERROR(VLOOKUP(C427,'Consolidated Master Sheet'!B:D,3,0),"")</f>
        <v>1182.28</v>
      </c>
      <c r="F427" s="152">
        <f t="shared" si="37"/>
        <v>0</v>
      </c>
      <c r="G427" s="1713">
        <f t="shared" si="38"/>
        <v>0</v>
      </c>
      <c r="H427" s="346">
        <f>IFERROR(VLOOKUP(C427,'Consolidated Master Sheet'!B:H,6,0),"")</f>
        <v>1</v>
      </c>
      <c r="I427" s="346">
        <f>IFERROR(VLOOKUP(C427,'Consolidated Master Sheet'!B:H,7,0),"")</f>
        <v>60</v>
      </c>
      <c r="J427" s="42"/>
      <c r="K427" s="1020">
        <f>IFERROR(J427*G427,0)</f>
        <v>0</v>
      </c>
    </row>
    <row r="428" spans="1:13">
      <c r="A428" s="157" t="str">
        <f>IF(J428&gt;0,COUNT($J$4:J428)+MAX('MI Fittings'!A:A,'CS Press Fittings'!A:A),"")</f>
        <v/>
      </c>
      <c r="B428" s="244"/>
      <c r="C428" s="350"/>
      <c r="D428" s="351"/>
      <c r="E428" s="1038" t="str">
        <f>IFERROR(VLOOKUP(C428,'Consolidated Master Sheet'!B:D,3,0),"")</f>
        <v/>
      </c>
      <c r="F428" s="1463">
        <f t="shared" si="37"/>
        <v>0</v>
      </c>
      <c r="G428" s="1743">
        <f t="shared" si="38"/>
        <v>0</v>
      </c>
      <c r="H428" s="352" t="str">
        <f>IFERROR(VLOOKUP(C428,'Consolidated Master Sheet'!B:H,6,0),"")</f>
        <v/>
      </c>
      <c r="I428" s="352" t="str">
        <f>IFERROR(VLOOKUP(C428,'Consolidated Master Sheet'!B:H,7,0),"")</f>
        <v/>
      </c>
      <c r="J428" s="44"/>
      <c r="K428" s="1128"/>
    </row>
    <row r="429" spans="1:13">
      <c r="A429" s="157" t="str">
        <f>IF(J429&gt;0,COUNT($J$4:J429)+MAX('MI Fittings'!A:A,'CS Press Fittings'!A:A),"")</f>
        <v/>
      </c>
      <c r="B429" s="244"/>
      <c r="C429" s="231" t="s">
        <v>2824</v>
      </c>
      <c r="D429" s="232" t="s">
        <v>7459</v>
      </c>
      <c r="E429" s="1017">
        <f>IFERROR(VLOOKUP(C429,'Consolidated Master Sheet'!B:D,3,0),"")</f>
        <v>133.15</v>
      </c>
      <c r="F429" s="152">
        <f t="shared" si="37"/>
        <v>0</v>
      </c>
      <c r="G429" s="1744">
        <f t="shared" si="38"/>
        <v>0</v>
      </c>
      <c r="H429" s="346">
        <f>IFERROR(VLOOKUP(C429,'Consolidated Master Sheet'!B:H,6,0),"")</f>
        <v>1</v>
      </c>
      <c r="I429" s="346">
        <f>IFERROR(VLOOKUP(C429,'Consolidated Master Sheet'!B:H,7,0),"")</f>
        <v>11</v>
      </c>
      <c r="J429" s="42"/>
      <c r="K429" s="1017">
        <f t="shared" ref="K429:K434" si="41">IFERROR(J429*G429,0)</f>
        <v>0</v>
      </c>
    </row>
    <row r="430" spans="1:13">
      <c r="A430" s="157" t="str">
        <f>IF(J430&gt;0,COUNT($J$4:J430)+MAX('MI Fittings'!A:A,'CS Press Fittings'!A:A),"")</f>
        <v/>
      </c>
      <c r="B430" s="244"/>
      <c r="C430" s="228" t="s">
        <v>2825</v>
      </c>
      <c r="D430" s="187" t="s">
        <v>7460</v>
      </c>
      <c r="E430" s="1020">
        <f>IFERROR(VLOOKUP(C430,'Consolidated Master Sheet'!B:D,3,0),"")</f>
        <v>163.07</v>
      </c>
      <c r="F430" s="151">
        <f t="shared" si="37"/>
        <v>0</v>
      </c>
      <c r="G430" s="1713">
        <f t="shared" si="38"/>
        <v>0</v>
      </c>
      <c r="H430" s="344">
        <f>IFERROR(VLOOKUP(C430,'Consolidated Master Sheet'!B:H,6,0),"")</f>
        <v>1</v>
      </c>
      <c r="I430" s="344">
        <f>IFERROR(VLOOKUP(C430,'Consolidated Master Sheet'!B:H,7,0),"")</f>
        <v>11</v>
      </c>
      <c r="J430" s="41"/>
      <c r="K430" s="1020">
        <f t="shared" si="41"/>
        <v>0</v>
      </c>
    </row>
    <row r="431" spans="1:13">
      <c r="A431" s="157" t="str">
        <f>IF(J431&gt;0,COUNT($J$4:J431)+MAX('MI Fittings'!A:A,'CS Press Fittings'!A:A),"")</f>
        <v/>
      </c>
      <c r="B431" s="244"/>
      <c r="C431" s="231" t="s">
        <v>2826</v>
      </c>
      <c r="D431" s="232" t="s">
        <v>7461</v>
      </c>
      <c r="E431" s="1017">
        <f>IFERROR(VLOOKUP(C431,'Consolidated Master Sheet'!B:D,3,0),"")</f>
        <v>216.88</v>
      </c>
      <c r="F431" s="152">
        <f t="shared" si="37"/>
        <v>0</v>
      </c>
      <c r="G431" s="1713">
        <f t="shared" si="38"/>
        <v>0</v>
      </c>
      <c r="H431" s="346">
        <f>IFERROR(VLOOKUP(C431,'Consolidated Master Sheet'!B:H,6,0),"")</f>
        <v>1</v>
      </c>
      <c r="I431" s="346">
        <f>IFERROR(VLOOKUP(C431,'Consolidated Master Sheet'!B:H,7,0),"")</f>
        <v>9</v>
      </c>
      <c r="J431" s="42"/>
      <c r="K431" s="1020">
        <f t="shared" si="41"/>
        <v>0</v>
      </c>
    </row>
    <row r="432" spans="1:13">
      <c r="A432" s="157" t="str">
        <f>IF(J432&gt;0,COUNT($J$4:J432)+MAX('MI Fittings'!A:A,'CS Press Fittings'!A:A),"")</f>
        <v/>
      </c>
      <c r="B432" s="244"/>
      <c r="C432" s="231" t="s">
        <v>2827</v>
      </c>
      <c r="D432" s="232" t="s">
        <v>7462</v>
      </c>
      <c r="E432" s="1017">
        <f>IFERROR(VLOOKUP(C432,'Consolidated Master Sheet'!B:D,3,0),"")</f>
        <v>283.92</v>
      </c>
      <c r="F432" s="152">
        <f t="shared" si="37"/>
        <v>0</v>
      </c>
      <c r="G432" s="1713">
        <f t="shared" si="38"/>
        <v>0</v>
      </c>
      <c r="H432" s="346">
        <f>IFERROR(VLOOKUP(C432,'Consolidated Master Sheet'!B:H,6,0),"")</f>
        <v>1</v>
      </c>
      <c r="I432" s="346">
        <f>IFERROR(VLOOKUP(C432,'Consolidated Master Sheet'!B:H,7,0),"")</f>
        <v>1</v>
      </c>
      <c r="J432" s="42"/>
      <c r="K432" s="1020">
        <f t="shared" si="41"/>
        <v>0</v>
      </c>
    </row>
    <row r="433" spans="1:11">
      <c r="A433" s="157" t="str">
        <f>IF(J433&gt;0,COUNT($J$4:J433)+MAX('MI Fittings'!A:A,'CS Press Fittings'!A:A),"")</f>
        <v/>
      </c>
      <c r="B433" s="244"/>
      <c r="C433" s="231" t="s">
        <v>2828</v>
      </c>
      <c r="D433" s="232" t="s">
        <v>7463</v>
      </c>
      <c r="E433" s="1017">
        <f>IFERROR(VLOOKUP(C433,'Consolidated Master Sheet'!B:D,3,0),"")</f>
        <v>342.77</v>
      </c>
      <c r="F433" s="152">
        <f t="shared" si="37"/>
        <v>0</v>
      </c>
      <c r="G433" s="1713">
        <f t="shared" si="38"/>
        <v>0</v>
      </c>
      <c r="H433" s="346">
        <f>IFERROR(VLOOKUP(C433,'Consolidated Master Sheet'!B:H,6,0),"")</f>
        <v>1</v>
      </c>
      <c r="I433" s="346">
        <f>IFERROR(VLOOKUP(C433,'Consolidated Master Sheet'!B:H,7,0),"")</f>
        <v>10</v>
      </c>
      <c r="J433" s="42"/>
      <c r="K433" s="1020">
        <f t="shared" si="41"/>
        <v>0</v>
      </c>
    </row>
    <row r="434" spans="1:11">
      <c r="A434" s="157" t="str">
        <f>IF(J434&gt;0,COUNT($J$4:J434)+MAX('MI Fittings'!A:A,'CS Press Fittings'!A:A),"")</f>
        <v/>
      </c>
      <c r="B434" s="299"/>
      <c r="C434" s="231" t="s">
        <v>2829</v>
      </c>
      <c r="D434" s="232" t="s">
        <v>7464</v>
      </c>
      <c r="E434" s="1017">
        <f>IFERROR(VLOOKUP(C434,'Consolidated Master Sheet'!B:D,3,0),"")</f>
        <v>427.95</v>
      </c>
      <c r="F434" s="152">
        <f t="shared" si="37"/>
        <v>0</v>
      </c>
      <c r="G434" s="1713">
        <f t="shared" si="38"/>
        <v>0</v>
      </c>
      <c r="H434" s="346">
        <f>IFERROR(VLOOKUP(C434,'Consolidated Master Sheet'!B:H,6,0),"")</f>
        <v>1</v>
      </c>
      <c r="I434" s="346">
        <f>IFERROR(VLOOKUP(C434,'Consolidated Master Sheet'!B:H,7,0),"")</f>
        <v>1</v>
      </c>
      <c r="J434" s="42"/>
      <c r="K434" s="1020">
        <f t="shared" si="41"/>
        <v>0</v>
      </c>
    </row>
    <row r="435" spans="1:11">
      <c r="F435" s="1464"/>
    </row>
    <row r="436" spans="1:11"/>
  </sheetData>
  <sheetProtection algorithmName="SHA-512" hashValue="gKSYfgvmdXFO8eCswEA3kM3XybGesvSlMhIAu9wFSuFlXD/x+uGiPC0IEcteVgf7KHAOxH0TUH2vPdavmip0wg==" saltValue="3XM2g5UVMae8FFeTu9YyeQ==" spinCount="100000" sheet="1" formatColumns="0" autoFilter="0"/>
  <protectedRanges>
    <protectedRange sqref="F5:F434" name="Range3"/>
    <protectedRange sqref="J5:J434" name="Range1"/>
    <protectedRange sqref="G5:G434" name="Range2"/>
  </protectedRanges>
  <autoFilter ref="J3:J434" xr:uid="{689B5E7C-3E13-4B0C-A70D-413719C38C40}"/>
  <mergeCells count="2">
    <mergeCell ref="K1:K2"/>
    <mergeCell ref="B2:C2"/>
  </mergeCells>
  <phoneticPr fontId="102" type="noConversion"/>
  <conditionalFormatting sqref="F5:F434">
    <cfRule type="cellIs" dxfId="57" priority="2" operator="notEqual">
      <formula>$F$2</formula>
    </cfRule>
  </conditionalFormatting>
  <conditionalFormatting sqref="G5:G434">
    <cfRule type="cellIs" dxfId="56" priority="1" operator="notEqual">
      <formula>ROUND($F5*$E5,2)</formula>
    </cfRule>
  </conditionalFormatting>
  <hyperlinks>
    <hyperlink ref="K1" location="'Lead Sheet'!A1" display="CLICK TO RETURN TO LEAD SHEET" xr:uid="{99B4F2F0-39A7-439D-A0F0-DC854FA5E8FC}"/>
  </hyperlinks>
  <pageMargins left="0.7" right="0.7" top="0.75" bottom="0.75" header="0.3" footer="0.3"/>
  <pageSetup scale="67" fitToHeight="0" orientation="portrait" horizontalDpi="4294967292" verticalDpi="4294967292" r:id="rId1"/>
  <headerFooter>
    <oddHeader>&amp;LSTEEL NIPPLES
&amp;K00-043Subject to change without notice&amp;RSTEEL NIPPLES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944A-684C-4368-B27A-55CAC3610745}">
  <sheetPr codeName="Sheet5">
    <tabColor theme="1" tint="0.499984740745262"/>
    <pageSetUpPr fitToPage="1"/>
  </sheetPr>
  <dimension ref="A1:N412"/>
  <sheetViews>
    <sheetView showGridLines="0" zoomScaleNormal="100" zoomScalePageLayoutView="7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" zeroHeight="1"/>
  <cols>
    <col min="1" max="1" width="8.7109375" style="13" hidden="1" customWidth="1"/>
    <col min="2" max="2" width="15.7109375" style="13" customWidth="1"/>
    <col min="3" max="3" width="9.85546875" style="15" customWidth="1"/>
    <col min="4" max="4" width="40.7109375" style="208" customWidth="1"/>
    <col min="5" max="5" width="9.85546875" style="1030" bestFit="1" customWidth="1"/>
    <col min="6" max="6" width="10.5703125" style="210" bestFit="1" customWidth="1"/>
    <col min="7" max="7" width="11.7109375" style="1071" bestFit="1" customWidth="1"/>
    <col min="8" max="8" width="9.85546875" style="212" customWidth="1"/>
    <col min="9" max="9" width="9.85546875" style="18" customWidth="1"/>
    <col min="10" max="10" width="9.85546875" style="2" customWidth="1"/>
    <col min="11" max="11" width="11.7109375" style="1030" customWidth="1"/>
    <col min="12" max="12" width="15.7109375" style="13" customWidth="1"/>
    <col min="13" max="13" width="15.7109375" style="1030" customWidth="1"/>
    <col min="14" max="14" width="8.85546875" style="13" customWidth="1"/>
    <col min="15" max="16384" width="8.85546875" style="13" hidden="1"/>
  </cols>
  <sheetData>
    <row r="1" spans="1:14" ht="72.75" customHeight="1" thickBot="1">
      <c r="B1" s="365"/>
      <c r="C1" s="366"/>
      <c r="D1" s="367"/>
      <c r="E1" s="1091"/>
      <c r="F1" s="1533"/>
      <c r="G1" s="1714"/>
      <c r="H1" s="368"/>
      <c r="I1" s="369"/>
      <c r="J1" s="370" t="s">
        <v>4669</v>
      </c>
      <c r="K1" s="1872" t="s">
        <v>3648</v>
      </c>
    </row>
    <row r="2" spans="1:14" ht="15.75" thickBot="1">
      <c r="B2" s="1874" t="s">
        <v>12444</v>
      </c>
      <c r="C2" s="1875"/>
      <c r="D2" s="336"/>
      <c r="E2" s="1092"/>
      <c r="F2" s="1534">
        <f>'Lead Sheet'!B6</f>
        <v>0</v>
      </c>
      <c r="G2" s="1715"/>
      <c r="H2" s="337"/>
      <c r="I2" s="338"/>
      <c r="J2" s="371"/>
      <c r="K2" s="1873"/>
    </row>
    <row r="3" spans="1:14" s="160" customFormat="1" ht="48" thickBot="1">
      <c r="A3" s="158"/>
      <c r="B3" s="179"/>
      <c r="C3" s="180" t="s">
        <v>486</v>
      </c>
      <c r="D3" s="181" t="s">
        <v>4673</v>
      </c>
      <c r="E3" s="1014" t="s">
        <v>487</v>
      </c>
      <c r="F3" s="1524" t="s">
        <v>0</v>
      </c>
      <c r="G3" s="1014" t="s">
        <v>588</v>
      </c>
      <c r="H3" s="183" t="s">
        <v>3</v>
      </c>
      <c r="I3" s="184" t="s">
        <v>4</v>
      </c>
      <c r="J3" s="308" t="s">
        <v>2</v>
      </c>
      <c r="K3" s="1099" t="s">
        <v>360</v>
      </c>
      <c r="L3" s="302" t="s">
        <v>5065</v>
      </c>
      <c r="M3" s="1111">
        <f>SUM(K:K)</f>
        <v>0</v>
      </c>
      <c r="N3" s="303"/>
    </row>
    <row r="4" spans="1:14" ht="28.5" customHeight="1">
      <c r="A4" s="157"/>
      <c r="B4" s="339"/>
      <c r="C4" s="340"/>
      <c r="D4" s="341" t="s">
        <v>2340</v>
      </c>
      <c r="E4" s="1124"/>
      <c r="F4" s="1461"/>
      <c r="G4" s="1716"/>
      <c r="H4" s="342"/>
      <c r="I4" s="343"/>
      <c r="J4" s="108"/>
      <c r="K4" s="1127"/>
      <c r="L4" s="157"/>
      <c r="M4" s="1029"/>
    </row>
    <row r="5" spans="1:14" ht="15.75">
      <c r="A5" s="157" t="str">
        <f>IF(J5&gt;0,COUNT($J$4:J5)+MAX('MI Fittings'!A:A,'CS Press Fittings'!A:A,'Steel Nipples'!A:A),"")</f>
        <v/>
      </c>
      <c r="B5" s="244"/>
      <c r="C5" s="228" t="s">
        <v>2341</v>
      </c>
      <c r="D5" s="187" t="s">
        <v>6358</v>
      </c>
      <c r="E5" s="1020">
        <f>IFERROR(VLOOKUP(C5,'Consolidated Master Sheet'!B:D,3,0),"")</f>
        <v>29.58</v>
      </c>
      <c r="F5" s="151">
        <f>IF(E5=0,"NET",$F$2)</f>
        <v>0</v>
      </c>
      <c r="G5" s="1086">
        <f>IFERROR(ROUND(E5*F5,2),0)</f>
        <v>0</v>
      </c>
      <c r="H5" s="188">
        <f>IFERROR(VLOOKUP(C5,'Consolidated Master Sheet'!B:H,6,0),"")</f>
        <v>5</v>
      </c>
      <c r="I5" s="345">
        <f>IFERROR(VLOOKUP(C5,'Consolidated Master Sheet'!B:H,7,0),"")</f>
        <v>5</v>
      </c>
      <c r="J5" s="41"/>
      <c r="K5" s="1102">
        <f>IFERROR(G5*J5,0)</f>
        <v>0</v>
      </c>
      <c r="L5" s="157"/>
      <c r="M5" s="1029"/>
    </row>
    <row r="6" spans="1:14" ht="15.75">
      <c r="A6" s="157" t="str">
        <f>IF(J6&gt;0,COUNT($J$4:J6)+MAX('MI Fittings'!A:A,'CS Press Fittings'!A:A,'Steel Nipples'!A:A),"")</f>
        <v/>
      </c>
      <c r="B6" s="244"/>
      <c r="C6" s="231" t="s">
        <v>2342</v>
      </c>
      <c r="D6" s="232" t="s">
        <v>6359</v>
      </c>
      <c r="E6" s="1017">
        <f>IFERROR(VLOOKUP(C6,'Consolidated Master Sheet'!B:D,3,0),"")</f>
        <v>38.57</v>
      </c>
      <c r="F6" s="152">
        <f t="shared" ref="F6:F68" si="0">IF(E6=0,"NET",$F$2)</f>
        <v>0</v>
      </c>
      <c r="G6" s="1086">
        <f t="shared" ref="G6:G68" si="1">IFERROR(ROUND(E6*F6,2),0)</f>
        <v>0</v>
      </c>
      <c r="H6" s="373">
        <f>IFERROR(VLOOKUP(C6,'Consolidated Master Sheet'!B:H,6,0),"")</f>
        <v>5</v>
      </c>
      <c r="I6" s="347">
        <f>IFERROR(VLOOKUP(C6,'Consolidated Master Sheet'!B:H,7,0),"")</f>
        <v>5</v>
      </c>
      <c r="J6" s="42"/>
      <c r="K6" s="1102">
        <f t="shared" ref="K6:K11" si="2">IFERROR(G6*J6,0)</f>
        <v>0</v>
      </c>
      <c r="L6" s="157"/>
      <c r="M6" s="1029"/>
    </row>
    <row r="7" spans="1:14" ht="15.75">
      <c r="A7" s="157" t="str">
        <f>IF(J7&gt;0,COUNT($J$4:J7)+MAX('MI Fittings'!A:A,'CS Press Fittings'!A:A,'Steel Nipples'!A:A),"")</f>
        <v/>
      </c>
      <c r="B7" s="244"/>
      <c r="C7" s="231" t="s">
        <v>2343</v>
      </c>
      <c r="D7" s="232" t="s">
        <v>6360</v>
      </c>
      <c r="E7" s="1017">
        <f>IFERROR(VLOOKUP(C7,'Consolidated Master Sheet'!B:D,3,0),"")</f>
        <v>45.25</v>
      </c>
      <c r="F7" s="152">
        <f t="shared" si="0"/>
        <v>0</v>
      </c>
      <c r="G7" s="1086">
        <f t="shared" si="1"/>
        <v>0</v>
      </c>
      <c r="H7" s="373">
        <f>IFERROR(VLOOKUP(C7,'Consolidated Master Sheet'!B:H,6,0),"")</f>
        <v>5</v>
      </c>
      <c r="I7" s="347">
        <f>IFERROR(VLOOKUP(C7,'Consolidated Master Sheet'!B:H,7,0),"")</f>
        <v>5</v>
      </c>
      <c r="J7" s="42"/>
      <c r="K7" s="1102">
        <f t="shared" si="2"/>
        <v>0</v>
      </c>
      <c r="L7" s="157"/>
      <c r="M7" s="1029"/>
    </row>
    <row r="8" spans="1:14" ht="15.75">
      <c r="A8" s="157" t="str">
        <f>IF(J8&gt;0,COUNT($J$4:J8)+MAX('MI Fittings'!A:A,'CS Press Fittings'!A:A,'Steel Nipples'!A:A),"")</f>
        <v/>
      </c>
      <c r="B8" s="244"/>
      <c r="C8" s="231" t="s">
        <v>2344</v>
      </c>
      <c r="D8" s="232" t="s">
        <v>6361</v>
      </c>
      <c r="E8" s="1017">
        <f>IFERROR(VLOOKUP(C8,'Consolidated Master Sheet'!B:D,3,0),"")</f>
        <v>53.39</v>
      </c>
      <c r="F8" s="152">
        <f t="shared" si="0"/>
        <v>0</v>
      </c>
      <c r="G8" s="1086">
        <f t="shared" si="1"/>
        <v>0</v>
      </c>
      <c r="H8" s="373">
        <f>IFERROR(VLOOKUP(C8,'Consolidated Master Sheet'!B:H,6,0),"")</f>
        <v>5</v>
      </c>
      <c r="I8" s="347">
        <f>IFERROR(VLOOKUP(C8,'Consolidated Master Sheet'!B:H,7,0),"")</f>
        <v>5</v>
      </c>
      <c r="J8" s="42"/>
      <c r="K8" s="1102">
        <f t="shared" si="2"/>
        <v>0</v>
      </c>
      <c r="L8" s="157"/>
      <c r="M8" s="1029"/>
    </row>
    <row r="9" spans="1:14" ht="15.75">
      <c r="A9" s="157" t="str">
        <f>IF(J9&gt;0,COUNT($J$4:J9)+MAX('MI Fittings'!A:A,'CS Press Fittings'!A:A,'Steel Nipples'!A:A),"")</f>
        <v/>
      </c>
      <c r="B9" s="244"/>
      <c r="C9" s="231" t="s">
        <v>2345</v>
      </c>
      <c r="D9" s="232" t="s">
        <v>6362</v>
      </c>
      <c r="E9" s="1017">
        <f>IFERROR(VLOOKUP(C9,'Consolidated Master Sheet'!B:D,3,0),"")</f>
        <v>67.45</v>
      </c>
      <c r="F9" s="152">
        <f t="shared" si="0"/>
        <v>0</v>
      </c>
      <c r="G9" s="1086">
        <f t="shared" si="1"/>
        <v>0</v>
      </c>
      <c r="H9" s="373">
        <f>IFERROR(VLOOKUP(C9,'Consolidated Master Sheet'!B:H,6,0),"")</f>
        <v>5</v>
      </c>
      <c r="I9" s="347">
        <f>IFERROR(VLOOKUP(C9,'Consolidated Master Sheet'!B:H,7,0),"")</f>
        <v>5</v>
      </c>
      <c r="J9" s="42"/>
      <c r="K9" s="1102">
        <f t="shared" si="2"/>
        <v>0</v>
      </c>
      <c r="L9" s="157"/>
      <c r="M9" s="1029"/>
    </row>
    <row r="10" spans="1:14" ht="15.75">
      <c r="A10" s="157" t="str">
        <f>IF(J10&gt;0,COUNT($J$4:J10)+MAX('MI Fittings'!A:A,'CS Press Fittings'!A:A,'Steel Nipples'!A:A),"")</f>
        <v/>
      </c>
      <c r="B10" s="244"/>
      <c r="C10" s="235" t="s">
        <v>2346</v>
      </c>
      <c r="D10" s="194" t="s">
        <v>6363</v>
      </c>
      <c r="E10" s="1018">
        <f>IFERROR(VLOOKUP(C10,'Consolidated Master Sheet'!B:D,3,0),"")</f>
        <v>80.900000000000006</v>
      </c>
      <c r="F10" s="153">
        <f t="shared" si="0"/>
        <v>0</v>
      </c>
      <c r="G10" s="1086">
        <f t="shared" si="1"/>
        <v>0</v>
      </c>
      <c r="H10" s="195">
        <f>IFERROR(VLOOKUP(C10,'Consolidated Master Sheet'!B:H,6,0),"")</f>
        <v>5</v>
      </c>
      <c r="I10" s="349">
        <f>IFERROR(VLOOKUP(C10,'Consolidated Master Sheet'!B:H,7,0),"")</f>
        <v>5</v>
      </c>
      <c r="J10" s="43"/>
      <c r="K10" s="1102">
        <f t="shared" si="2"/>
        <v>0</v>
      </c>
      <c r="L10" s="157"/>
      <c r="M10" s="1029"/>
    </row>
    <row r="11" spans="1:14" ht="15.75">
      <c r="A11" s="157" t="str">
        <f>IF(J11&gt;0,COUNT($J$4:J11)+MAX('MI Fittings'!A:A,'CS Press Fittings'!A:A,'Steel Nipples'!A:A),"")</f>
        <v/>
      </c>
      <c r="B11" s="244"/>
      <c r="C11" s="231" t="s">
        <v>2347</v>
      </c>
      <c r="D11" s="232" t="s">
        <v>6364</v>
      </c>
      <c r="E11" s="1017">
        <f>IFERROR(VLOOKUP(C11,'Consolidated Master Sheet'!B:D,3,0),"")</f>
        <v>99.43</v>
      </c>
      <c r="F11" s="152">
        <f t="shared" si="0"/>
        <v>0</v>
      </c>
      <c r="G11" s="1086">
        <f t="shared" si="1"/>
        <v>0</v>
      </c>
      <c r="H11" s="373">
        <f>IFERROR(VLOOKUP(C11,'Consolidated Master Sheet'!B:H,6,0),"")</f>
        <v>5</v>
      </c>
      <c r="I11" s="347">
        <f>IFERROR(VLOOKUP(C11,'Consolidated Master Sheet'!B:H,7,0),"")</f>
        <v>5</v>
      </c>
      <c r="J11" s="42"/>
      <c r="K11" s="1102">
        <f t="shared" si="2"/>
        <v>0</v>
      </c>
      <c r="L11" s="157"/>
      <c r="M11" s="1029"/>
    </row>
    <row r="12" spans="1:14" ht="15.75">
      <c r="A12" s="157" t="str">
        <f>IF(J12&gt;0,COUNT($J$4:J12)+MAX('MI Fittings'!A:A,'CS Press Fittings'!A:A,'Steel Nipples'!A:A),"")</f>
        <v/>
      </c>
      <c r="B12" s="244"/>
      <c r="C12" s="244"/>
      <c r="D12" s="351"/>
      <c r="E12" s="1065" t="str">
        <f>IFERROR(VLOOKUP(C12,'Consolidated Master Sheet'!B:D,3,0),"")</f>
        <v/>
      </c>
      <c r="F12" s="1464">
        <f t="shared" si="0"/>
        <v>0</v>
      </c>
      <c r="G12" s="1717">
        <f t="shared" si="1"/>
        <v>0</v>
      </c>
      <c r="H12" s="374" t="str">
        <f>IFERROR(VLOOKUP(C12,'Consolidated Master Sheet'!B:H,6,0),"")</f>
        <v/>
      </c>
      <c r="I12" s="20" t="str">
        <f>IFERROR(VLOOKUP(C12,'Consolidated Master Sheet'!B:H,7,0),"")</f>
        <v/>
      </c>
      <c r="J12" s="47"/>
      <c r="K12" s="1132"/>
      <c r="L12" s="157"/>
      <c r="M12" s="1029"/>
    </row>
    <row r="13" spans="1:14" ht="15.75">
      <c r="A13" s="157" t="str">
        <f>IF(J13&gt;0,COUNT($J$4:J13)+MAX('MI Fittings'!A:A,'CS Press Fittings'!A:A,'Steel Nipples'!A:A),"")</f>
        <v/>
      </c>
      <c r="B13" s="244"/>
      <c r="C13" s="231" t="s">
        <v>2348</v>
      </c>
      <c r="D13" s="232" t="s">
        <v>6365</v>
      </c>
      <c r="E13" s="1017">
        <f>IFERROR(VLOOKUP(C13,'Consolidated Master Sheet'!B:D,3,0),"")</f>
        <v>36.5</v>
      </c>
      <c r="F13" s="152">
        <f t="shared" si="0"/>
        <v>0</v>
      </c>
      <c r="G13" s="1087">
        <f t="shared" si="1"/>
        <v>0</v>
      </c>
      <c r="H13" s="373">
        <f>IFERROR(VLOOKUP(C13,'Consolidated Master Sheet'!B:H,6,0),"")</f>
        <v>5</v>
      </c>
      <c r="I13" s="347">
        <f>IFERROR(VLOOKUP(C13,'Consolidated Master Sheet'!B:H,7,0),"")</f>
        <v>5</v>
      </c>
      <c r="J13" s="42"/>
      <c r="K13" s="1104">
        <f t="shared" ref="K13:K19" si="3">IFERROR(G13*J13,0)</f>
        <v>0</v>
      </c>
      <c r="L13" s="157"/>
      <c r="M13" s="1029"/>
    </row>
    <row r="14" spans="1:14" ht="15.75">
      <c r="A14" s="157" t="str">
        <f>IF(J14&gt;0,COUNT($J$4:J14)+MAX('MI Fittings'!A:A,'CS Press Fittings'!A:A,'Steel Nipples'!A:A),"")</f>
        <v/>
      </c>
      <c r="B14" s="244"/>
      <c r="C14" s="228" t="s">
        <v>2349</v>
      </c>
      <c r="D14" s="187" t="s">
        <v>6366</v>
      </c>
      <c r="E14" s="1020">
        <f>IFERROR(VLOOKUP(C14,'Consolidated Master Sheet'!B:D,3,0),"")</f>
        <v>46.76</v>
      </c>
      <c r="F14" s="151">
        <f t="shared" si="0"/>
        <v>0</v>
      </c>
      <c r="G14" s="1086">
        <f t="shared" si="1"/>
        <v>0</v>
      </c>
      <c r="H14" s="188">
        <f>IFERROR(VLOOKUP(C14,'Consolidated Master Sheet'!B:H,6,0),"")</f>
        <v>5</v>
      </c>
      <c r="I14" s="345">
        <f>IFERROR(VLOOKUP(C14,'Consolidated Master Sheet'!B:H,7,0),"")</f>
        <v>5</v>
      </c>
      <c r="J14" s="41"/>
      <c r="K14" s="1102">
        <f t="shared" si="3"/>
        <v>0</v>
      </c>
      <c r="L14" s="157"/>
      <c r="M14" s="1029"/>
    </row>
    <row r="15" spans="1:14" ht="15.75">
      <c r="A15" s="157" t="str">
        <f>IF(J15&gt;0,COUNT($J$4:J15)+MAX('MI Fittings'!A:A,'CS Press Fittings'!A:A,'Steel Nipples'!A:A),"")</f>
        <v/>
      </c>
      <c r="B15" s="244"/>
      <c r="C15" s="231" t="s">
        <v>2350</v>
      </c>
      <c r="D15" s="232" t="s">
        <v>6367</v>
      </c>
      <c r="E15" s="1017">
        <f>IFERROR(VLOOKUP(C15,'Consolidated Master Sheet'!B:D,3,0),"")</f>
        <v>54.66</v>
      </c>
      <c r="F15" s="152">
        <f t="shared" si="0"/>
        <v>0</v>
      </c>
      <c r="G15" s="1086">
        <f t="shared" si="1"/>
        <v>0</v>
      </c>
      <c r="H15" s="373">
        <f>IFERROR(VLOOKUP(C15,'Consolidated Master Sheet'!B:H,6,0),"")</f>
        <v>5</v>
      </c>
      <c r="I15" s="347">
        <f>IFERROR(VLOOKUP(C15,'Consolidated Master Sheet'!B:H,7,0),"")</f>
        <v>5</v>
      </c>
      <c r="J15" s="42"/>
      <c r="K15" s="1102">
        <f t="shared" si="3"/>
        <v>0</v>
      </c>
      <c r="L15" s="157"/>
      <c r="M15" s="1029"/>
    </row>
    <row r="16" spans="1:14" ht="15.75">
      <c r="A16" s="157" t="str">
        <f>IF(J16&gt;0,COUNT($J$4:J16)+MAX('MI Fittings'!A:A,'CS Press Fittings'!A:A,'Steel Nipples'!A:A),"")</f>
        <v/>
      </c>
      <c r="B16" s="244"/>
      <c r="C16" s="231" t="s">
        <v>2351</v>
      </c>
      <c r="D16" s="232" t="s">
        <v>6368</v>
      </c>
      <c r="E16" s="1017">
        <f>IFERROR(VLOOKUP(C16,'Consolidated Master Sheet'!B:D,3,0),"")</f>
        <v>64.75</v>
      </c>
      <c r="F16" s="152">
        <f t="shared" si="0"/>
        <v>0</v>
      </c>
      <c r="G16" s="1086">
        <f t="shared" si="1"/>
        <v>0</v>
      </c>
      <c r="H16" s="373">
        <f>IFERROR(VLOOKUP(C16,'Consolidated Master Sheet'!B:H,6,0),"")</f>
        <v>5</v>
      </c>
      <c r="I16" s="347">
        <f>IFERROR(VLOOKUP(C16,'Consolidated Master Sheet'!B:H,7,0),"")</f>
        <v>5</v>
      </c>
      <c r="J16" s="42"/>
      <c r="K16" s="1102">
        <f t="shared" si="3"/>
        <v>0</v>
      </c>
      <c r="L16" s="157"/>
      <c r="M16" s="1029"/>
    </row>
    <row r="17" spans="1:13" ht="15.75">
      <c r="A17" s="157" t="str">
        <f>IF(J17&gt;0,COUNT($J$4:J17)+MAX('MI Fittings'!A:A,'CS Press Fittings'!A:A,'Steel Nipples'!A:A),"")</f>
        <v/>
      </c>
      <c r="B17" s="244"/>
      <c r="C17" s="231" t="s">
        <v>2352</v>
      </c>
      <c r="D17" s="232" t="s">
        <v>6369</v>
      </c>
      <c r="E17" s="1017">
        <f>IFERROR(VLOOKUP(C17,'Consolidated Master Sheet'!B:D,3,0),"")</f>
        <v>86.19</v>
      </c>
      <c r="F17" s="152">
        <f t="shared" si="0"/>
        <v>0</v>
      </c>
      <c r="G17" s="1086">
        <f t="shared" si="1"/>
        <v>0</v>
      </c>
      <c r="H17" s="373">
        <f>IFERROR(VLOOKUP(C17,'Consolidated Master Sheet'!B:H,6,0),"")</f>
        <v>5</v>
      </c>
      <c r="I17" s="347">
        <f>IFERROR(VLOOKUP(C17,'Consolidated Master Sheet'!B:H,7,0),"")</f>
        <v>5</v>
      </c>
      <c r="J17" s="42"/>
      <c r="K17" s="1102">
        <f t="shared" si="3"/>
        <v>0</v>
      </c>
      <c r="L17" s="157"/>
      <c r="M17" s="1029"/>
    </row>
    <row r="18" spans="1:13" ht="15.75">
      <c r="A18" s="157" t="str">
        <f>IF(J18&gt;0,COUNT($J$4:J18)+MAX('MI Fittings'!A:A,'CS Press Fittings'!A:A,'Steel Nipples'!A:A),"")</f>
        <v/>
      </c>
      <c r="B18" s="244"/>
      <c r="C18" s="235" t="s">
        <v>8290</v>
      </c>
      <c r="D18" s="194" t="s">
        <v>6370</v>
      </c>
      <c r="E18" s="1017">
        <f>IFERROR(VLOOKUP(C18,'Consolidated Master Sheet'!B:D,3,0),"")</f>
        <v>105.54</v>
      </c>
      <c r="F18" s="153">
        <f t="shared" si="0"/>
        <v>0</v>
      </c>
      <c r="G18" s="1086">
        <f t="shared" si="1"/>
        <v>0</v>
      </c>
      <c r="H18" s="195">
        <f>IFERROR(VLOOKUP(C18,'Consolidated Master Sheet'!B:H,6,0),"")</f>
        <v>5</v>
      </c>
      <c r="I18" s="349">
        <f>IFERROR(VLOOKUP(C18,'Consolidated Master Sheet'!B:H,7,0),"")</f>
        <v>5</v>
      </c>
      <c r="J18" s="43"/>
      <c r="K18" s="1102">
        <f t="shared" si="3"/>
        <v>0</v>
      </c>
      <c r="L18" s="157"/>
      <c r="M18" s="1029"/>
    </row>
    <row r="19" spans="1:13" ht="15.75">
      <c r="A19" s="157" t="str">
        <f>IF(J19&gt;0,COUNT($J$4:J19)+MAX('MI Fittings'!A:A,'CS Press Fittings'!A:A,'Steel Nipples'!A:A),"")</f>
        <v/>
      </c>
      <c r="B19" s="244"/>
      <c r="C19" s="231" t="s">
        <v>2353</v>
      </c>
      <c r="D19" s="232" t="s">
        <v>6371</v>
      </c>
      <c r="E19" s="1017">
        <f>IFERROR(VLOOKUP(C19,'Consolidated Master Sheet'!B:D,3,0),"")</f>
        <v>121.43</v>
      </c>
      <c r="F19" s="152">
        <f t="shared" si="0"/>
        <v>0</v>
      </c>
      <c r="G19" s="1086">
        <f t="shared" si="1"/>
        <v>0</v>
      </c>
      <c r="H19" s="373">
        <f>IFERROR(VLOOKUP(C19,'Consolidated Master Sheet'!B:H,6,0),"")</f>
        <v>5</v>
      </c>
      <c r="I19" s="347">
        <f>IFERROR(VLOOKUP(C19,'Consolidated Master Sheet'!B:H,7,0),"")</f>
        <v>5</v>
      </c>
      <c r="J19" s="42"/>
      <c r="K19" s="1102">
        <f t="shared" si="3"/>
        <v>0</v>
      </c>
      <c r="L19" s="157"/>
      <c r="M19" s="1029"/>
    </row>
    <row r="20" spans="1:13" ht="15.75">
      <c r="A20" s="157" t="str">
        <f>IF(J20&gt;0,COUNT($J$4:J20)+MAX('MI Fittings'!A:A,'CS Press Fittings'!A:A,'Steel Nipples'!A:A),"")</f>
        <v/>
      </c>
      <c r="B20" s="244"/>
      <c r="C20" s="244"/>
      <c r="D20" s="351"/>
      <c r="E20" s="1065" t="str">
        <f>IFERROR(VLOOKUP(C20,'Consolidated Master Sheet'!B:D,3,0),"")</f>
        <v/>
      </c>
      <c r="F20" s="1464">
        <f t="shared" si="0"/>
        <v>0</v>
      </c>
      <c r="G20" s="1717">
        <f t="shared" si="1"/>
        <v>0</v>
      </c>
      <c r="H20" s="374" t="str">
        <f>IFERROR(VLOOKUP(C20,'Consolidated Master Sheet'!B:H,6,0),"")</f>
        <v/>
      </c>
      <c r="I20" s="20" t="str">
        <f>IFERROR(VLOOKUP(C20,'Consolidated Master Sheet'!B:H,7,0),"")</f>
        <v/>
      </c>
      <c r="J20" s="47"/>
      <c r="K20" s="1132"/>
      <c r="L20" s="157"/>
      <c r="M20" s="1029"/>
    </row>
    <row r="21" spans="1:13" ht="15.75">
      <c r="A21" s="157" t="str">
        <f>IF(J21&gt;0,COUNT($J$4:J21)+MAX('MI Fittings'!A:A,'CS Press Fittings'!A:A,'Steel Nipples'!A:A),"")</f>
        <v/>
      </c>
      <c r="B21" s="244"/>
      <c r="C21" s="231" t="s">
        <v>2354</v>
      </c>
      <c r="D21" s="232" t="s">
        <v>6372</v>
      </c>
      <c r="E21" s="1017">
        <f>IFERROR(VLOOKUP(C21,'Consolidated Master Sheet'!B:D,3,0),"")</f>
        <v>46.94</v>
      </c>
      <c r="F21" s="152">
        <f t="shared" si="0"/>
        <v>0</v>
      </c>
      <c r="G21" s="1087">
        <f t="shared" si="1"/>
        <v>0</v>
      </c>
      <c r="H21" s="373">
        <f>IFERROR(VLOOKUP(C21,'Consolidated Master Sheet'!B:H,6,0),"")</f>
        <v>3</v>
      </c>
      <c r="I21" s="347">
        <f>IFERROR(VLOOKUP(C21,'Consolidated Master Sheet'!B:H,7,0),"")</f>
        <v>3</v>
      </c>
      <c r="J21" s="42"/>
      <c r="K21" s="1104">
        <f t="shared" ref="K21:K27" si="4">IFERROR(G21*J21,0)</f>
        <v>0</v>
      </c>
      <c r="L21" s="157"/>
      <c r="M21" s="1029"/>
    </row>
    <row r="22" spans="1:13" ht="15.75">
      <c r="A22" s="157" t="str">
        <f>IF(J22&gt;0,COUNT($J$4:J22)+MAX('MI Fittings'!A:A,'CS Press Fittings'!A:A,'Steel Nipples'!A:A),"")</f>
        <v/>
      </c>
      <c r="B22" s="244"/>
      <c r="C22" s="228" t="s">
        <v>2355</v>
      </c>
      <c r="D22" s="187" t="s">
        <v>6373</v>
      </c>
      <c r="E22" s="1020">
        <f>IFERROR(VLOOKUP(C22,'Consolidated Master Sheet'!B:D,3,0),"")</f>
        <v>61.43</v>
      </c>
      <c r="F22" s="151">
        <f t="shared" si="0"/>
        <v>0</v>
      </c>
      <c r="G22" s="1086">
        <f t="shared" si="1"/>
        <v>0</v>
      </c>
      <c r="H22" s="188">
        <f>IFERROR(VLOOKUP(C22,'Consolidated Master Sheet'!B:H,6,0),"")</f>
        <v>3</v>
      </c>
      <c r="I22" s="345">
        <f>IFERROR(VLOOKUP(C22,'Consolidated Master Sheet'!B:H,7,0),"")</f>
        <v>3</v>
      </c>
      <c r="J22" s="41"/>
      <c r="K22" s="1102">
        <f t="shared" si="4"/>
        <v>0</v>
      </c>
      <c r="L22" s="157"/>
      <c r="M22" s="1029"/>
    </row>
    <row r="23" spans="1:13" ht="15.75">
      <c r="A23" s="157" t="str">
        <f>IF(J23&gt;0,COUNT($J$4:J23)+MAX('MI Fittings'!A:A,'CS Press Fittings'!A:A,'Steel Nipples'!A:A),"")</f>
        <v/>
      </c>
      <c r="B23" s="244"/>
      <c r="C23" s="231" t="s">
        <v>2356</v>
      </c>
      <c r="D23" s="232" t="s">
        <v>6374</v>
      </c>
      <c r="E23" s="1017">
        <f>IFERROR(VLOOKUP(C23,'Consolidated Master Sheet'!B:D,3,0),"")</f>
        <v>70.8</v>
      </c>
      <c r="F23" s="152">
        <f t="shared" si="0"/>
        <v>0</v>
      </c>
      <c r="G23" s="1086">
        <f t="shared" si="1"/>
        <v>0</v>
      </c>
      <c r="H23" s="373">
        <f>IFERROR(VLOOKUP(C23,'Consolidated Master Sheet'!B:H,6,0),"")</f>
        <v>3</v>
      </c>
      <c r="I23" s="347">
        <f>IFERROR(VLOOKUP(C23,'Consolidated Master Sheet'!B:H,7,0),"")</f>
        <v>3</v>
      </c>
      <c r="J23" s="42"/>
      <c r="K23" s="1102">
        <f t="shared" si="4"/>
        <v>0</v>
      </c>
      <c r="L23" s="157"/>
      <c r="M23" s="1029"/>
    </row>
    <row r="24" spans="1:13" ht="15.75">
      <c r="A24" s="157" t="str">
        <f>IF(J24&gt;0,COUNT($J$4:J24)+MAX('MI Fittings'!A:A,'CS Press Fittings'!A:A,'Steel Nipples'!A:A),"")</f>
        <v/>
      </c>
      <c r="B24" s="244"/>
      <c r="C24" s="231" t="s">
        <v>2357</v>
      </c>
      <c r="D24" s="232" t="s">
        <v>6375</v>
      </c>
      <c r="E24" s="1017">
        <f>IFERROR(VLOOKUP(C24,'Consolidated Master Sheet'!B:D,3,0),"")</f>
        <v>85.43</v>
      </c>
      <c r="F24" s="152">
        <f t="shared" si="0"/>
        <v>0</v>
      </c>
      <c r="G24" s="1086">
        <f t="shared" si="1"/>
        <v>0</v>
      </c>
      <c r="H24" s="373">
        <f>IFERROR(VLOOKUP(C24,'Consolidated Master Sheet'!B:H,6,0),"")</f>
        <v>3</v>
      </c>
      <c r="I24" s="347">
        <f>IFERROR(VLOOKUP(C24,'Consolidated Master Sheet'!B:H,7,0),"")</f>
        <v>3</v>
      </c>
      <c r="J24" s="42"/>
      <c r="K24" s="1102">
        <f t="shared" si="4"/>
        <v>0</v>
      </c>
      <c r="L24" s="157"/>
      <c r="M24" s="1029"/>
    </row>
    <row r="25" spans="1:13" ht="15.75">
      <c r="A25" s="157" t="str">
        <f>IF(J25&gt;0,COUNT($J$4:J25)+MAX('MI Fittings'!A:A,'CS Press Fittings'!A:A,'Steel Nipples'!A:A),"")</f>
        <v/>
      </c>
      <c r="B25" s="244"/>
      <c r="C25" s="231" t="s">
        <v>2358</v>
      </c>
      <c r="D25" s="232" t="s">
        <v>6376</v>
      </c>
      <c r="E25" s="1017">
        <f>IFERROR(VLOOKUP(C25,'Consolidated Master Sheet'!B:D,3,0),"")</f>
        <v>111.59</v>
      </c>
      <c r="F25" s="152">
        <f t="shared" si="0"/>
        <v>0</v>
      </c>
      <c r="G25" s="1086">
        <f t="shared" si="1"/>
        <v>0</v>
      </c>
      <c r="H25" s="373">
        <f>IFERROR(VLOOKUP(C25,'Consolidated Master Sheet'!B:H,6,0),"")</f>
        <v>3</v>
      </c>
      <c r="I25" s="347">
        <f>IFERROR(VLOOKUP(C25,'Consolidated Master Sheet'!B:H,7,0),"")</f>
        <v>3</v>
      </c>
      <c r="J25" s="42"/>
      <c r="K25" s="1102">
        <f t="shared" si="4"/>
        <v>0</v>
      </c>
      <c r="L25" s="157"/>
      <c r="M25" s="1029"/>
    </row>
    <row r="26" spans="1:13" ht="15.75">
      <c r="A26" s="157" t="str">
        <f>IF(J26&gt;0,COUNT($J$4:J26)+MAX('MI Fittings'!A:A,'CS Press Fittings'!A:A,'Steel Nipples'!A:A),"")</f>
        <v/>
      </c>
      <c r="B26" s="244"/>
      <c r="C26" s="235" t="s">
        <v>2359</v>
      </c>
      <c r="D26" s="194" t="s">
        <v>6377</v>
      </c>
      <c r="E26" s="1018">
        <f>IFERROR(VLOOKUP(C26,'Consolidated Master Sheet'!B:D,3,0),"")</f>
        <v>140.46</v>
      </c>
      <c r="F26" s="153">
        <f t="shared" si="0"/>
        <v>0</v>
      </c>
      <c r="G26" s="1086">
        <f t="shared" si="1"/>
        <v>0</v>
      </c>
      <c r="H26" s="195">
        <f>IFERROR(VLOOKUP(C26,'Consolidated Master Sheet'!B:H,6,0),"")</f>
        <v>3</v>
      </c>
      <c r="I26" s="349">
        <f>IFERROR(VLOOKUP(C26,'Consolidated Master Sheet'!B:H,7,0),"")</f>
        <v>3</v>
      </c>
      <c r="J26" s="43"/>
      <c r="K26" s="1102">
        <f t="shared" si="4"/>
        <v>0</v>
      </c>
      <c r="L26" s="157"/>
      <c r="M26" s="1029"/>
    </row>
    <row r="27" spans="1:13" ht="15.75">
      <c r="A27" s="157" t="str">
        <f>IF(J27&gt;0,COUNT($J$4:J27)+MAX('MI Fittings'!A:A,'CS Press Fittings'!A:A,'Steel Nipples'!A:A),"")</f>
        <v/>
      </c>
      <c r="B27" s="244"/>
      <c r="C27" s="231" t="s">
        <v>2360</v>
      </c>
      <c r="D27" s="232" t="s">
        <v>6378</v>
      </c>
      <c r="E27" s="1017">
        <f>IFERROR(VLOOKUP(C27,'Consolidated Master Sheet'!B:D,3,0),"")</f>
        <v>165.89</v>
      </c>
      <c r="F27" s="152">
        <f t="shared" si="0"/>
        <v>0</v>
      </c>
      <c r="G27" s="1086">
        <f t="shared" si="1"/>
        <v>0</v>
      </c>
      <c r="H27" s="373">
        <f>IFERROR(VLOOKUP(C27,'Consolidated Master Sheet'!B:H,6,0),"")</f>
        <v>3</v>
      </c>
      <c r="I27" s="347">
        <f>IFERROR(VLOOKUP(C27,'Consolidated Master Sheet'!B:H,7,0),"")</f>
        <v>3</v>
      </c>
      <c r="J27" s="42"/>
      <c r="K27" s="1102">
        <f t="shared" si="4"/>
        <v>0</v>
      </c>
      <c r="L27" s="157"/>
      <c r="M27" s="1029"/>
    </row>
    <row r="28" spans="1:13" ht="15.75">
      <c r="A28" s="157" t="str">
        <f>IF(J28&gt;0,COUNT($J$4:J28)+MAX('MI Fittings'!A:A,'CS Press Fittings'!A:A,'Steel Nipples'!A:A),"")</f>
        <v/>
      </c>
      <c r="B28" s="244"/>
      <c r="C28" s="174"/>
      <c r="D28" s="205"/>
      <c r="E28" s="1029" t="str">
        <f>IFERROR(VLOOKUP(C28,'Consolidated Master Sheet'!B:D,3,0),"")</f>
        <v/>
      </c>
      <c r="F28" s="1464">
        <f t="shared" si="0"/>
        <v>0</v>
      </c>
      <c r="G28" s="1718">
        <f t="shared" si="1"/>
        <v>0</v>
      </c>
      <c r="H28" s="374" t="str">
        <f>IFERROR(VLOOKUP(C28,'Consolidated Master Sheet'!B:H,6,0),"")</f>
        <v/>
      </c>
      <c r="I28" s="20" t="str">
        <f>IFERROR(VLOOKUP(C28,'Consolidated Master Sheet'!B:H,7,0),"")</f>
        <v/>
      </c>
      <c r="J28" s="47"/>
      <c r="K28" s="1132"/>
      <c r="L28" s="157"/>
      <c r="M28" s="1029"/>
    </row>
    <row r="29" spans="1:13" ht="15.75">
      <c r="A29" s="157" t="str">
        <f>IF(J29&gt;0,COUNT($J$4:J29)+MAX('MI Fittings'!A:A,'CS Press Fittings'!A:A,'Steel Nipples'!A:A),"")</f>
        <v/>
      </c>
      <c r="B29" s="244"/>
      <c r="C29" s="231" t="s">
        <v>2361</v>
      </c>
      <c r="D29" s="232" t="s">
        <v>6379</v>
      </c>
      <c r="E29" s="1017">
        <f>IFERROR(VLOOKUP(C29,'Consolidated Master Sheet'!B:D,3,0),"")</f>
        <v>59.77</v>
      </c>
      <c r="F29" s="152">
        <f t="shared" si="0"/>
        <v>0</v>
      </c>
      <c r="G29" s="1087">
        <f t="shared" si="1"/>
        <v>0</v>
      </c>
      <c r="H29" s="373">
        <f>IFERROR(VLOOKUP(C29,'Consolidated Master Sheet'!B:H,6,0),"")</f>
        <v>3</v>
      </c>
      <c r="I29" s="347">
        <f>IFERROR(VLOOKUP(C29,'Consolidated Master Sheet'!B:H,7,0),"")</f>
        <v>3</v>
      </c>
      <c r="J29" s="42"/>
      <c r="K29" s="1104">
        <f t="shared" ref="K29:K35" si="5">IFERROR(G29*J29,0)</f>
        <v>0</v>
      </c>
      <c r="L29" s="157"/>
      <c r="M29" s="1029"/>
    </row>
    <row r="30" spans="1:13" ht="15.75">
      <c r="A30" s="157" t="str">
        <f>IF(J30&gt;0,COUNT($J$4:J30)+MAX('MI Fittings'!A:A,'CS Press Fittings'!A:A,'Steel Nipples'!A:A),"")</f>
        <v/>
      </c>
      <c r="B30" s="244"/>
      <c r="C30" s="228" t="s">
        <v>2362</v>
      </c>
      <c r="D30" s="187" t="s">
        <v>6380</v>
      </c>
      <c r="E30" s="1020">
        <f>IFERROR(VLOOKUP(C30,'Consolidated Master Sheet'!B:D,3,0),"")</f>
        <v>80.53</v>
      </c>
      <c r="F30" s="151">
        <f t="shared" si="0"/>
        <v>0</v>
      </c>
      <c r="G30" s="1086">
        <f t="shared" si="1"/>
        <v>0</v>
      </c>
      <c r="H30" s="188">
        <f>IFERROR(VLOOKUP(C30,'Consolidated Master Sheet'!B:H,6,0),"")</f>
        <v>3</v>
      </c>
      <c r="I30" s="345">
        <f>IFERROR(VLOOKUP(C30,'Consolidated Master Sheet'!B:H,7,0),"")</f>
        <v>3</v>
      </c>
      <c r="J30" s="41"/>
      <c r="K30" s="1102">
        <f t="shared" si="5"/>
        <v>0</v>
      </c>
      <c r="L30" s="157"/>
      <c r="M30" s="1029"/>
    </row>
    <row r="31" spans="1:13" ht="15.75">
      <c r="A31" s="157" t="str">
        <f>IF(J31&gt;0,COUNT($J$4:J31)+MAX('MI Fittings'!A:A,'CS Press Fittings'!A:A,'Steel Nipples'!A:A),"")</f>
        <v/>
      </c>
      <c r="B31" s="244"/>
      <c r="C31" s="231" t="s">
        <v>2363</v>
      </c>
      <c r="D31" s="232" t="s">
        <v>6381</v>
      </c>
      <c r="E31" s="1017">
        <f>IFERROR(VLOOKUP(C31,'Consolidated Master Sheet'!B:D,3,0),"")</f>
        <v>95.1</v>
      </c>
      <c r="F31" s="152">
        <f t="shared" si="0"/>
        <v>0</v>
      </c>
      <c r="G31" s="1086">
        <f t="shared" si="1"/>
        <v>0</v>
      </c>
      <c r="H31" s="373">
        <f>IFERROR(VLOOKUP(C31,'Consolidated Master Sheet'!B:H,6,0),"")</f>
        <v>3</v>
      </c>
      <c r="I31" s="347">
        <f>IFERROR(VLOOKUP(C31,'Consolidated Master Sheet'!B:H,7,0),"")</f>
        <v>3</v>
      </c>
      <c r="J31" s="42"/>
      <c r="K31" s="1102">
        <f t="shared" si="5"/>
        <v>0</v>
      </c>
      <c r="L31" s="157"/>
      <c r="M31" s="1029"/>
    </row>
    <row r="32" spans="1:13" ht="15.75">
      <c r="A32" s="157" t="str">
        <f>IF(J32&gt;0,COUNT($J$4:J32)+MAX('MI Fittings'!A:A,'CS Press Fittings'!A:A,'Steel Nipples'!A:A),"")</f>
        <v/>
      </c>
      <c r="B32" s="244"/>
      <c r="C32" s="231" t="s">
        <v>2364</v>
      </c>
      <c r="D32" s="232" t="s">
        <v>6382</v>
      </c>
      <c r="E32" s="1017">
        <f>IFERROR(VLOOKUP(C32,'Consolidated Master Sheet'!B:D,3,0),"")</f>
        <v>112.09</v>
      </c>
      <c r="F32" s="152">
        <f t="shared" si="0"/>
        <v>0</v>
      </c>
      <c r="G32" s="1086">
        <f t="shared" si="1"/>
        <v>0</v>
      </c>
      <c r="H32" s="373">
        <f>IFERROR(VLOOKUP(C32,'Consolidated Master Sheet'!B:H,6,0),"")</f>
        <v>3</v>
      </c>
      <c r="I32" s="347">
        <f>IFERROR(VLOOKUP(C32,'Consolidated Master Sheet'!B:H,7,0),"")</f>
        <v>3</v>
      </c>
      <c r="J32" s="42"/>
      <c r="K32" s="1102">
        <f t="shared" si="5"/>
        <v>0</v>
      </c>
      <c r="L32" s="157"/>
      <c r="M32" s="1029"/>
    </row>
    <row r="33" spans="1:13" ht="15.75">
      <c r="A33" s="157" t="str">
        <f>IF(J33&gt;0,COUNT($J$4:J33)+MAX('MI Fittings'!A:A,'CS Press Fittings'!A:A,'Steel Nipples'!A:A),"")</f>
        <v/>
      </c>
      <c r="B33" s="244"/>
      <c r="C33" s="231" t="s">
        <v>2365</v>
      </c>
      <c r="D33" s="232" t="s">
        <v>6383</v>
      </c>
      <c r="E33" s="1017">
        <f>IFERROR(VLOOKUP(C33,'Consolidated Master Sheet'!B:D,3,0),"")</f>
        <v>148.44</v>
      </c>
      <c r="F33" s="152">
        <f t="shared" si="0"/>
        <v>0</v>
      </c>
      <c r="G33" s="1086">
        <f t="shared" si="1"/>
        <v>0</v>
      </c>
      <c r="H33" s="373">
        <f>IFERROR(VLOOKUP(C33,'Consolidated Master Sheet'!B:H,6,0),"")</f>
        <v>3</v>
      </c>
      <c r="I33" s="347">
        <f>IFERROR(VLOOKUP(C33,'Consolidated Master Sheet'!B:H,7,0),"")</f>
        <v>3</v>
      </c>
      <c r="J33" s="42"/>
      <c r="K33" s="1102">
        <f t="shared" si="5"/>
        <v>0</v>
      </c>
      <c r="L33" s="157"/>
      <c r="M33" s="1029"/>
    </row>
    <row r="34" spans="1:13" ht="15.75">
      <c r="A34" s="157" t="str">
        <f>IF(J34&gt;0,COUNT($J$4:J34)+MAX('MI Fittings'!A:A,'CS Press Fittings'!A:A,'Steel Nipples'!A:A),"")</f>
        <v/>
      </c>
      <c r="B34" s="244"/>
      <c r="C34" s="231" t="s">
        <v>2366</v>
      </c>
      <c r="D34" s="232" t="s">
        <v>6384</v>
      </c>
      <c r="E34" s="1017">
        <f>IFERROR(VLOOKUP(C34,'Consolidated Master Sheet'!B:D,3,0),"")</f>
        <v>184.66</v>
      </c>
      <c r="F34" s="152">
        <f t="shared" si="0"/>
        <v>0</v>
      </c>
      <c r="G34" s="1086">
        <f t="shared" si="1"/>
        <v>0</v>
      </c>
      <c r="H34" s="373">
        <f>IFERROR(VLOOKUP(C34,'Consolidated Master Sheet'!B:H,6,0),"")</f>
        <v>3</v>
      </c>
      <c r="I34" s="347">
        <f>IFERROR(VLOOKUP(C34,'Consolidated Master Sheet'!B:H,7,0),"")</f>
        <v>3</v>
      </c>
      <c r="J34" s="42"/>
      <c r="K34" s="1102">
        <f t="shared" si="5"/>
        <v>0</v>
      </c>
      <c r="L34" s="157"/>
      <c r="M34" s="1029"/>
    </row>
    <row r="35" spans="1:13" ht="15.75">
      <c r="A35" s="157" t="str">
        <f>IF(J35&gt;0,COUNT($J$4:J35)+MAX('MI Fittings'!A:A,'CS Press Fittings'!A:A,'Steel Nipples'!A:A),"")</f>
        <v/>
      </c>
      <c r="B35" s="244"/>
      <c r="C35" s="231" t="s">
        <v>2367</v>
      </c>
      <c r="D35" s="232" t="s">
        <v>6385</v>
      </c>
      <c r="E35" s="1017">
        <f>IFERROR(VLOOKUP(C35,'Consolidated Master Sheet'!B:D,3,0),"")</f>
        <v>220.46</v>
      </c>
      <c r="F35" s="152">
        <f t="shared" si="0"/>
        <v>0</v>
      </c>
      <c r="G35" s="1086">
        <f t="shared" si="1"/>
        <v>0</v>
      </c>
      <c r="H35" s="373">
        <f>IFERROR(VLOOKUP(C35,'Consolidated Master Sheet'!B:H,6,0),"")</f>
        <v>3</v>
      </c>
      <c r="I35" s="347">
        <f>IFERROR(VLOOKUP(C35,'Consolidated Master Sheet'!B:H,7,0),"")</f>
        <v>3</v>
      </c>
      <c r="J35" s="42"/>
      <c r="K35" s="1102">
        <f t="shared" si="5"/>
        <v>0</v>
      </c>
      <c r="L35" s="157"/>
      <c r="M35" s="1029"/>
    </row>
    <row r="36" spans="1:13" ht="15.75">
      <c r="A36" s="157" t="str">
        <f>IF(J36&gt;0,COUNT($J$4:J36)+MAX('MI Fittings'!A:A,'CS Press Fittings'!A:A,'Steel Nipples'!A:A),"")</f>
        <v/>
      </c>
      <c r="B36" s="244"/>
      <c r="C36" s="244"/>
      <c r="D36" s="351"/>
      <c r="E36" s="1065" t="str">
        <f>IFERROR(VLOOKUP(C36,'Consolidated Master Sheet'!B:D,3,0),"")</f>
        <v/>
      </c>
      <c r="F36" s="1464">
        <f t="shared" si="0"/>
        <v>0</v>
      </c>
      <c r="G36" s="1717">
        <f t="shared" si="1"/>
        <v>0</v>
      </c>
      <c r="H36" s="374" t="str">
        <f>IFERROR(VLOOKUP(C36,'Consolidated Master Sheet'!B:H,6,0),"")</f>
        <v/>
      </c>
      <c r="I36" s="20" t="str">
        <f>IFERROR(VLOOKUP(C36,'Consolidated Master Sheet'!B:H,7,0),"")</f>
        <v/>
      </c>
      <c r="J36" s="47"/>
      <c r="K36" s="1132"/>
      <c r="L36" s="157"/>
      <c r="M36" s="1029"/>
    </row>
    <row r="37" spans="1:13" ht="15.75">
      <c r="A37" s="157" t="str">
        <f>IF(J37&gt;0,COUNT($J$4:J37)+MAX('MI Fittings'!A:A,'CS Press Fittings'!A:A,'Steel Nipples'!A:A),"")</f>
        <v/>
      </c>
      <c r="B37" s="244"/>
      <c r="C37" s="231" t="s">
        <v>2368</v>
      </c>
      <c r="D37" s="232" t="s">
        <v>6386</v>
      </c>
      <c r="E37" s="1017">
        <f>IFERROR(VLOOKUP(C37,'Consolidated Master Sheet'!B:D,3,0),"")</f>
        <v>68.260000000000005</v>
      </c>
      <c r="F37" s="152">
        <f t="shared" si="0"/>
        <v>0</v>
      </c>
      <c r="G37" s="1087">
        <f t="shared" si="1"/>
        <v>0</v>
      </c>
      <c r="H37" s="373">
        <f>IFERROR(VLOOKUP(C37,'Consolidated Master Sheet'!B:H,6,0),"")</f>
        <v>3</v>
      </c>
      <c r="I37" s="347">
        <f>IFERROR(VLOOKUP(C37,'Consolidated Master Sheet'!B:H,7,0),"")</f>
        <v>3</v>
      </c>
      <c r="J37" s="42"/>
      <c r="K37" s="1104">
        <f t="shared" ref="K37:K43" si="6">IFERROR(G37*J37,0)</f>
        <v>0</v>
      </c>
      <c r="L37" s="157"/>
      <c r="M37" s="1029"/>
    </row>
    <row r="38" spans="1:13" ht="15.75">
      <c r="A38" s="157" t="str">
        <f>IF(J38&gt;0,COUNT($J$4:J38)+MAX('MI Fittings'!A:A,'CS Press Fittings'!A:A,'Steel Nipples'!A:A),"")</f>
        <v/>
      </c>
      <c r="B38" s="244"/>
      <c r="C38" s="231" t="s">
        <v>2369</v>
      </c>
      <c r="D38" s="232" t="s">
        <v>6387</v>
      </c>
      <c r="E38" s="1017">
        <f>IFERROR(VLOOKUP(C38,'Consolidated Master Sheet'!B:D,3,0),"")</f>
        <v>92.04</v>
      </c>
      <c r="F38" s="152">
        <f t="shared" si="0"/>
        <v>0</v>
      </c>
      <c r="G38" s="1086">
        <f t="shared" si="1"/>
        <v>0</v>
      </c>
      <c r="H38" s="373">
        <f>IFERROR(VLOOKUP(C38,'Consolidated Master Sheet'!B:H,6,0),"")</f>
        <v>3</v>
      </c>
      <c r="I38" s="347">
        <f>IFERROR(VLOOKUP(C38,'Consolidated Master Sheet'!B:H,7,0),"")</f>
        <v>3</v>
      </c>
      <c r="J38" s="42"/>
      <c r="K38" s="1102">
        <f t="shared" si="6"/>
        <v>0</v>
      </c>
      <c r="L38" s="157"/>
      <c r="M38" s="1029"/>
    </row>
    <row r="39" spans="1:13" ht="15.75">
      <c r="A39" s="157" t="str">
        <f>IF(J39&gt;0,COUNT($J$4:J39)+MAX('MI Fittings'!A:A,'CS Press Fittings'!A:A,'Steel Nipples'!A:A),"")</f>
        <v/>
      </c>
      <c r="B39" s="244"/>
      <c r="C39" s="231" t="s">
        <v>2370</v>
      </c>
      <c r="D39" s="232" t="s">
        <v>6388</v>
      </c>
      <c r="E39" s="1017">
        <f>IFERROR(VLOOKUP(C39,'Consolidated Master Sheet'!B:D,3,0),"")</f>
        <v>109.62</v>
      </c>
      <c r="F39" s="152">
        <f t="shared" si="0"/>
        <v>0</v>
      </c>
      <c r="G39" s="1086">
        <f t="shared" si="1"/>
        <v>0</v>
      </c>
      <c r="H39" s="373">
        <f>IFERROR(VLOOKUP(C39,'Consolidated Master Sheet'!B:H,6,0),"")</f>
        <v>3</v>
      </c>
      <c r="I39" s="347">
        <f>IFERROR(VLOOKUP(C39,'Consolidated Master Sheet'!B:H,7,0),"")</f>
        <v>3</v>
      </c>
      <c r="J39" s="42"/>
      <c r="K39" s="1102">
        <f t="shared" si="6"/>
        <v>0</v>
      </c>
      <c r="L39" s="157"/>
      <c r="M39" s="1029"/>
    </row>
    <row r="40" spans="1:13" ht="15.75">
      <c r="A40" s="157" t="str">
        <f>IF(J40&gt;0,COUNT($J$4:J40)+MAX('MI Fittings'!A:A,'CS Press Fittings'!A:A,'Steel Nipples'!A:A),"")</f>
        <v/>
      </c>
      <c r="B40" s="244"/>
      <c r="C40" s="231" t="s">
        <v>2371</v>
      </c>
      <c r="D40" s="232" t="s">
        <v>6389</v>
      </c>
      <c r="E40" s="1017">
        <f>IFERROR(VLOOKUP(C40,'Consolidated Master Sheet'!B:D,3,0),"")</f>
        <v>130.97999999999999</v>
      </c>
      <c r="F40" s="152">
        <f t="shared" si="0"/>
        <v>0</v>
      </c>
      <c r="G40" s="1086">
        <f t="shared" si="1"/>
        <v>0</v>
      </c>
      <c r="H40" s="373">
        <f>IFERROR(VLOOKUP(C40,'Consolidated Master Sheet'!B:H,6,0),"")</f>
        <v>3</v>
      </c>
      <c r="I40" s="347">
        <f>IFERROR(VLOOKUP(C40,'Consolidated Master Sheet'!B:H,7,0),"")</f>
        <v>3</v>
      </c>
      <c r="J40" s="42"/>
      <c r="K40" s="1102">
        <f t="shared" si="6"/>
        <v>0</v>
      </c>
      <c r="L40" s="157"/>
      <c r="M40" s="1029"/>
    </row>
    <row r="41" spans="1:13" ht="15.75">
      <c r="A41" s="157" t="str">
        <f>IF(J41&gt;0,COUNT($J$4:J41)+MAX('MI Fittings'!A:A,'CS Press Fittings'!A:A,'Steel Nipples'!A:A),"")</f>
        <v/>
      </c>
      <c r="B41" s="244"/>
      <c r="C41" s="231" t="s">
        <v>2372</v>
      </c>
      <c r="D41" s="232" t="s">
        <v>6390</v>
      </c>
      <c r="E41" s="1017">
        <f>IFERROR(VLOOKUP(C41,'Consolidated Master Sheet'!B:D,3,0),"")</f>
        <v>162.56</v>
      </c>
      <c r="F41" s="152">
        <f t="shared" si="0"/>
        <v>0</v>
      </c>
      <c r="G41" s="1086">
        <f t="shared" si="1"/>
        <v>0</v>
      </c>
      <c r="H41" s="373">
        <f>IFERROR(VLOOKUP(C41,'Consolidated Master Sheet'!B:H,6,0),"")</f>
        <v>3</v>
      </c>
      <c r="I41" s="347">
        <f>IFERROR(VLOOKUP(C41,'Consolidated Master Sheet'!B:H,7,0),"")</f>
        <v>3</v>
      </c>
      <c r="J41" s="42"/>
      <c r="K41" s="1102">
        <f t="shared" si="6"/>
        <v>0</v>
      </c>
      <c r="L41" s="157"/>
      <c r="M41" s="1029"/>
    </row>
    <row r="42" spans="1:13" ht="15.75">
      <c r="A42" s="157" t="str">
        <f>IF(J42&gt;0,COUNT($J$4:J42)+MAX('MI Fittings'!A:A,'CS Press Fittings'!A:A,'Steel Nipples'!A:A),"")</f>
        <v/>
      </c>
      <c r="B42" s="244"/>
      <c r="C42" s="231" t="s">
        <v>2373</v>
      </c>
      <c r="D42" s="232" t="s">
        <v>6391</v>
      </c>
      <c r="E42" s="1017">
        <f>IFERROR(VLOOKUP(C42,'Consolidated Master Sheet'!B:D,3,0),"")</f>
        <v>220.88</v>
      </c>
      <c r="F42" s="152">
        <f t="shared" si="0"/>
        <v>0</v>
      </c>
      <c r="G42" s="1086">
        <f t="shared" si="1"/>
        <v>0</v>
      </c>
      <c r="H42" s="373">
        <f>IFERROR(VLOOKUP(C42,'Consolidated Master Sheet'!B:H,6,0),"")</f>
        <v>3</v>
      </c>
      <c r="I42" s="347">
        <f>IFERROR(VLOOKUP(C42,'Consolidated Master Sheet'!B:H,7,0),"")</f>
        <v>3</v>
      </c>
      <c r="J42" s="42"/>
      <c r="K42" s="1102">
        <f t="shared" si="6"/>
        <v>0</v>
      </c>
      <c r="L42" s="157"/>
      <c r="M42" s="1029"/>
    </row>
    <row r="43" spans="1:13" ht="15.75">
      <c r="A43" s="157" t="str">
        <f>IF(J43&gt;0,COUNT($J$4:J43)+MAX('MI Fittings'!A:A,'CS Press Fittings'!A:A,'Steel Nipples'!A:A),"")</f>
        <v/>
      </c>
      <c r="B43" s="244"/>
      <c r="C43" s="231" t="s">
        <v>2374</v>
      </c>
      <c r="D43" s="232" t="s">
        <v>6392</v>
      </c>
      <c r="E43" s="1017">
        <f>IFERROR(VLOOKUP(C43,'Consolidated Master Sheet'!B:D,3,0),"")</f>
        <v>260.24</v>
      </c>
      <c r="F43" s="152">
        <f t="shared" si="0"/>
        <v>0</v>
      </c>
      <c r="G43" s="1086">
        <f t="shared" si="1"/>
        <v>0</v>
      </c>
      <c r="H43" s="373">
        <f>IFERROR(VLOOKUP(C43,'Consolidated Master Sheet'!B:H,6,0),"")</f>
        <v>3</v>
      </c>
      <c r="I43" s="347">
        <f>IFERROR(VLOOKUP(C43,'Consolidated Master Sheet'!B:H,7,0),"")</f>
        <v>3</v>
      </c>
      <c r="J43" s="42"/>
      <c r="K43" s="1102">
        <f t="shared" si="6"/>
        <v>0</v>
      </c>
      <c r="L43" s="157"/>
      <c r="M43" s="1029"/>
    </row>
    <row r="44" spans="1:13" ht="15.75">
      <c r="A44" s="157" t="str">
        <f>IF(J44&gt;0,COUNT($J$4:J44)+MAX('MI Fittings'!A:A,'CS Press Fittings'!A:A,'Steel Nipples'!A:A),"")</f>
        <v/>
      </c>
      <c r="B44" s="244"/>
      <c r="C44" s="244"/>
      <c r="D44" s="351"/>
      <c r="E44" s="1065" t="str">
        <f>IFERROR(VLOOKUP(C44,'Consolidated Master Sheet'!B:D,3,0),"")</f>
        <v/>
      </c>
      <c r="F44" s="1464">
        <f t="shared" si="0"/>
        <v>0</v>
      </c>
      <c r="G44" s="1717">
        <f t="shared" si="1"/>
        <v>0</v>
      </c>
      <c r="H44" s="20" t="str">
        <f>IFERROR(VLOOKUP(C44,'Consolidated Master Sheet'!B:H,6,0),"")</f>
        <v/>
      </c>
      <c r="I44" s="20" t="str">
        <f>IFERROR(VLOOKUP(C44,'Consolidated Master Sheet'!B:H,7,0),"")</f>
        <v/>
      </c>
      <c r="J44" s="47"/>
      <c r="K44" s="1132"/>
      <c r="L44" s="157"/>
      <c r="M44" s="1029"/>
    </row>
    <row r="45" spans="1:13" ht="15.75">
      <c r="A45" s="157" t="str">
        <f>IF(J45&gt;0,COUNT($J$4:J45)+MAX('MI Fittings'!A:A,'CS Press Fittings'!A:A,'Steel Nipples'!A:A),"")</f>
        <v/>
      </c>
      <c r="B45" s="244"/>
      <c r="C45" s="231" t="s">
        <v>2375</v>
      </c>
      <c r="D45" s="232" t="s">
        <v>6393</v>
      </c>
      <c r="E45" s="1017">
        <f>IFERROR(VLOOKUP(C45,'Consolidated Master Sheet'!B:D,3,0),"")</f>
        <v>95.1</v>
      </c>
      <c r="F45" s="152">
        <f t="shared" si="0"/>
        <v>0</v>
      </c>
      <c r="G45" s="1087">
        <f t="shared" si="1"/>
        <v>0</v>
      </c>
      <c r="H45" s="373">
        <f>IFERROR(VLOOKUP(C45,'Consolidated Master Sheet'!B:H,6,0),"")</f>
        <v>3</v>
      </c>
      <c r="I45" s="347">
        <f>IFERROR(VLOOKUP(C45,'Consolidated Master Sheet'!B:H,7,0),"")</f>
        <v>3</v>
      </c>
      <c r="J45" s="42"/>
      <c r="K45" s="1104">
        <f t="shared" ref="K45:K51" si="7">IFERROR(G45*J45,0)</f>
        <v>0</v>
      </c>
      <c r="L45" s="157"/>
      <c r="M45" s="1029"/>
    </row>
    <row r="46" spans="1:13" ht="15.75">
      <c r="A46" s="157" t="str">
        <f>IF(J46&gt;0,COUNT($J$4:J46)+MAX('MI Fittings'!A:A,'CS Press Fittings'!A:A,'Steel Nipples'!A:A),"")</f>
        <v/>
      </c>
      <c r="B46" s="244"/>
      <c r="C46" s="231" t="s">
        <v>2376</v>
      </c>
      <c r="D46" s="232" t="s">
        <v>6394</v>
      </c>
      <c r="E46" s="1017">
        <f>IFERROR(VLOOKUP(C46,'Consolidated Master Sheet'!B:D,3,0),"")</f>
        <v>125.95</v>
      </c>
      <c r="F46" s="152">
        <f t="shared" si="0"/>
        <v>0</v>
      </c>
      <c r="G46" s="1086">
        <f t="shared" si="1"/>
        <v>0</v>
      </c>
      <c r="H46" s="373">
        <f>IFERROR(VLOOKUP(C46,'Consolidated Master Sheet'!B:H,6,0),"")</f>
        <v>3</v>
      </c>
      <c r="I46" s="347">
        <f>IFERROR(VLOOKUP(C46,'Consolidated Master Sheet'!B:H,7,0),"")</f>
        <v>3</v>
      </c>
      <c r="J46" s="42"/>
      <c r="K46" s="1102">
        <f t="shared" si="7"/>
        <v>0</v>
      </c>
      <c r="L46" s="157"/>
      <c r="M46" s="1029"/>
    </row>
    <row r="47" spans="1:13" ht="15.75">
      <c r="A47" s="157" t="str">
        <f>IF(J47&gt;0,COUNT($J$4:J47)+MAX('MI Fittings'!A:A,'CS Press Fittings'!A:A,'Steel Nipples'!A:A),"")</f>
        <v/>
      </c>
      <c r="B47" s="244"/>
      <c r="C47" s="231" t="s">
        <v>2377</v>
      </c>
      <c r="D47" s="232" t="s">
        <v>6395</v>
      </c>
      <c r="E47" s="1017">
        <f>IFERROR(VLOOKUP(C47,'Consolidated Master Sheet'!B:D,3,0),"")</f>
        <v>144.76</v>
      </c>
      <c r="F47" s="152">
        <f t="shared" si="0"/>
        <v>0</v>
      </c>
      <c r="G47" s="1086">
        <f t="shared" si="1"/>
        <v>0</v>
      </c>
      <c r="H47" s="373">
        <f>IFERROR(VLOOKUP(C47,'Consolidated Master Sheet'!B:H,6,0),"")</f>
        <v>3</v>
      </c>
      <c r="I47" s="347">
        <f>IFERROR(VLOOKUP(C47,'Consolidated Master Sheet'!B:H,7,0),"")</f>
        <v>3</v>
      </c>
      <c r="J47" s="42"/>
      <c r="K47" s="1102">
        <f t="shared" si="7"/>
        <v>0</v>
      </c>
      <c r="L47" s="157"/>
      <c r="M47" s="1029"/>
    </row>
    <row r="48" spans="1:13" ht="15.75">
      <c r="A48" s="157" t="str">
        <f>IF(J48&gt;0,COUNT($J$4:J48)+MAX('MI Fittings'!A:A,'CS Press Fittings'!A:A,'Steel Nipples'!A:A),"")</f>
        <v/>
      </c>
      <c r="B48" s="244"/>
      <c r="C48" s="231" t="s">
        <v>2378</v>
      </c>
      <c r="D48" s="232" t="s">
        <v>6396</v>
      </c>
      <c r="E48" s="1017">
        <f>IFERROR(VLOOKUP(C48,'Consolidated Master Sheet'!B:D,3,0),"")</f>
        <v>170.49</v>
      </c>
      <c r="F48" s="152">
        <f t="shared" si="0"/>
        <v>0</v>
      </c>
      <c r="G48" s="1086">
        <f t="shared" si="1"/>
        <v>0</v>
      </c>
      <c r="H48" s="373">
        <f>IFERROR(VLOOKUP(C48,'Consolidated Master Sheet'!B:H,6,0),"")</f>
        <v>3</v>
      </c>
      <c r="I48" s="347">
        <f>IFERROR(VLOOKUP(C48,'Consolidated Master Sheet'!B:H,7,0),"")</f>
        <v>3</v>
      </c>
      <c r="J48" s="42"/>
      <c r="K48" s="1102">
        <f t="shared" si="7"/>
        <v>0</v>
      </c>
      <c r="L48" s="157"/>
      <c r="M48" s="1029"/>
    </row>
    <row r="49" spans="1:14" ht="15.75">
      <c r="A49" s="157" t="str">
        <f>IF(J49&gt;0,COUNT($J$4:J49)+MAX('MI Fittings'!A:A,'CS Press Fittings'!A:A,'Steel Nipples'!A:A),"")</f>
        <v/>
      </c>
      <c r="B49" s="244"/>
      <c r="C49" s="231" t="s">
        <v>2379</v>
      </c>
      <c r="D49" s="232" t="s">
        <v>6397</v>
      </c>
      <c r="E49" s="1017">
        <f>IFERROR(VLOOKUP(C49,'Consolidated Master Sheet'!B:D,3,0),"")</f>
        <v>269.75</v>
      </c>
      <c r="F49" s="152">
        <f t="shared" si="0"/>
        <v>0</v>
      </c>
      <c r="G49" s="1086">
        <f t="shared" si="1"/>
        <v>0</v>
      </c>
      <c r="H49" s="373">
        <f>IFERROR(VLOOKUP(C49,'Consolidated Master Sheet'!B:H,6,0),"")</f>
        <v>3</v>
      </c>
      <c r="I49" s="347">
        <f>IFERROR(VLOOKUP(C49,'Consolidated Master Sheet'!B:H,7,0),"")</f>
        <v>3</v>
      </c>
      <c r="J49" s="42"/>
      <c r="K49" s="1102">
        <f t="shared" si="7"/>
        <v>0</v>
      </c>
      <c r="L49" s="157"/>
      <c r="M49" s="1029"/>
    </row>
    <row r="50" spans="1:14" ht="15.75">
      <c r="A50" s="157" t="str">
        <f>IF(J50&gt;0,COUNT($J$4:J50)+MAX('MI Fittings'!A:A,'CS Press Fittings'!A:A,'Steel Nipples'!A:A),"")</f>
        <v/>
      </c>
      <c r="B50" s="244"/>
      <c r="C50" s="231" t="s">
        <v>2380</v>
      </c>
      <c r="D50" s="232" t="s">
        <v>6398</v>
      </c>
      <c r="E50" s="1017">
        <f>IFERROR(VLOOKUP(C50,'Consolidated Master Sheet'!B:D,3,0),"")</f>
        <v>317.52</v>
      </c>
      <c r="F50" s="152">
        <f t="shared" si="0"/>
        <v>0</v>
      </c>
      <c r="G50" s="1086">
        <f t="shared" si="1"/>
        <v>0</v>
      </c>
      <c r="H50" s="373">
        <f>IFERROR(VLOOKUP(C50,'Consolidated Master Sheet'!B:H,6,0),"")</f>
        <v>3</v>
      </c>
      <c r="I50" s="347">
        <f>IFERROR(VLOOKUP(C50,'Consolidated Master Sheet'!B:H,7,0),"")</f>
        <v>3</v>
      </c>
      <c r="J50" s="42"/>
      <c r="K50" s="1102">
        <f t="shared" si="7"/>
        <v>0</v>
      </c>
      <c r="L50" s="157"/>
      <c r="M50" s="1029"/>
    </row>
    <row r="51" spans="1:14" ht="15.75">
      <c r="A51" s="157" t="str">
        <f>IF(J51&gt;0,COUNT($J$4:J51)+MAX('MI Fittings'!A:A,'CS Press Fittings'!A:A,'Steel Nipples'!A:A),"")</f>
        <v/>
      </c>
      <c r="B51" s="244"/>
      <c r="C51" s="231" t="s">
        <v>2381</v>
      </c>
      <c r="D51" s="232" t="s">
        <v>6399</v>
      </c>
      <c r="E51" s="1017">
        <f>IFERROR(VLOOKUP(C51,'Consolidated Master Sheet'!B:D,3,0),"")</f>
        <v>335.89</v>
      </c>
      <c r="F51" s="152">
        <f t="shared" si="0"/>
        <v>0</v>
      </c>
      <c r="G51" s="1086">
        <f t="shared" si="1"/>
        <v>0</v>
      </c>
      <c r="H51" s="373">
        <f>IFERROR(VLOOKUP(C51,'Consolidated Master Sheet'!B:H,6,0),"")</f>
        <v>3</v>
      </c>
      <c r="I51" s="347">
        <f>IFERROR(VLOOKUP(C51,'Consolidated Master Sheet'!B:H,7,0),"")</f>
        <v>3</v>
      </c>
      <c r="J51" s="42"/>
      <c r="K51" s="1102">
        <f t="shared" si="7"/>
        <v>0</v>
      </c>
      <c r="L51" s="157"/>
      <c r="M51" s="1029"/>
    </row>
    <row r="52" spans="1:14" ht="15.75">
      <c r="A52" s="157" t="str">
        <f>IF(J52&gt;0,COUNT($J$4:J52)+MAX('MI Fittings'!A:A,'CS Press Fittings'!A:A,'Steel Nipples'!A:A),"")</f>
        <v/>
      </c>
      <c r="B52" s="244"/>
      <c r="C52" s="244"/>
      <c r="D52" s="351"/>
      <c r="E52" s="1065" t="str">
        <f>IFERROR(VLOOKUP(C52,'Consolidated Master Sheet'!B:D,3,0),"")</f>
        <v/>
      </c>
      <c r="F52" s="1464">
        <f t="shared" si="0"/>
        <v>0</v>
      </c>
      <c r="G52" s="1717">
        <f t="shared" si="1"/>
        <v>0</v>
      </c>
      <c r="H52" s="374" t="str">
        <f>IFERROR(VLOOKUP(C52,'Consolidated Master Sheet'!B:H,6,0),"")</f>
        <v/>
      </c>
      <c r="I52" s="20" t="str">
        <f>IFERROR(VLOOKUP(C52,'Consolidated Master Sheet'!B:H,7,0),"")</f>
        <v/>
      </c>
      <c r="J52" s="47"/>
      <c r="K52" s="1132"/>
      <c r="L52" s="157"/>
      <c r="M52" s="1029"/>
    </row>
    <row r="53" spans="1:14" ht="15.75">
      <c r="A53" s="157" t="str">
        <f>IF(J53&gt;0,COUNT($J$4:J53)+MAX('MI Fittings'!A:A,'CS Press Fittings'!A:A,'Steel Nipples'!A:A),"")</f>
        <v/>
      </c>
      <c r="B53" s="244"/>
      <c r="C53" s="231" t="s">
        <v>2382</v>
      </c>
      <c r="D53" s="232" t="s">
        <v>6400</v>
      </c>
      <c r="E53" s="1017">
        <f>IFERROR(VLOOKUP(C53,'Consolidated Master Sheet'!B:D,3,0),"")</f>
        <v>175.66</v>
      </c>
      <c r="F53" s="152">
        <f t="shared" si="0"/>
        <v>0</v>
      </c>
      <c r="G53" s="1087">
        <f t="shared" si="1"/>
        <v>0</v>
      </c>
      <c r="H53" s="373">
        <f>IFERROR(VLOOKUP(C53,'Consolidated Master Sheet'!B:H,6,0),"")</f>
        <v>2</v>
      </c>
      <c r="I53" s="347">
        <f>IFERROR(VLOOKUP(C53,'Consolidated Master Sheet'!B:H,7,0),"")</f>
        <v>2</v>
      </c>
      <c r="J53" s="42"/>
      <c r="K53" s="1104">
        <f t="shared" ref="K53:K58" si="8">IFERROR(G53*J53,0)</f>
        <v>0</v>
      </c>
      <c r="L53" s="157"/>
      <c r="M53" s="1029"/>
    </row>
    <row r="54" spans="1:14" ht="15.75">
      <c r="A54" s="157" t="str">
        <f>IF(J54&gt;0,COUNT($J$4:J54)+MAX('MI Fittings'!A:A,'CS Press Fittings'!A:A,'Steel Nipples'!A:A),"")</f>
        <v/>
      </c>
      <c r="B54" s="244"/>
      <c r="C54" s="231" t="s">
        <v>2383</v>
      </c>
      <c r="D54" s="232" t="s">
        <v>6401</v>
      </c>
      <c r="E54" s="1017">
        <f>IFERROR(VLOOKUP(C54,'Consolidated Master Sheet'!B:D,3,0),"")</f>
        <v>195.17</v>
      </c>
      <c r="F54" s="152">
        <f t="shared" si="0"/>
        <v>0</v>
      </c>
      <c r="G54" s="1086">
        <f t="shared" si="1"/>
        <v>0</v>
      </c>
      <c r="H54" s="373">
        <f>IFERROR(VLOOKUP(C54,'Consolidated Master Sheet'!B:H,6,0),"")</f>
        <v>2</v>
      </c>
      <c r="I54" s="347">
        <f>IFERROR(VLOOKUP(C54,'Consolidated Master Sheet'!B:H,7,0),"")</f>
        <v>2</v>
      </c>
      <c r="J54" s="42"/>
      <c r="K54" s="1102">
        <f t="shared" si="8"/>
        <v>0</v>
      </c>
      <c r="L54" s="157"/>
      <c r="M54" s="1029"/>
    </row>
    <row r="55" spans="1:14" ht="15.75">
      <c r="A55" s="157" t="str">
        <f>IF(J55&gt;0,COUNT($J$4:J55)+MAX('MI Fittings'!A:A,'CS Press Fittings'!A:A,'Steel Nipples'!A:A),"")</f>
        <v/>
      </c>
      <c r="B55" s="244"/>
      <c r="C55" s="231" t="s">
        <v>8162</v>
      </c>
      <c r="D55" s="232" t="s">
        <v>6402</v>
      </c>
      <c r="E55" s="1017">
        <f>IFERROR(VLOOKUP(C55,'Consolidated Master Sheet'!B:D,3,0),"")</f>
        <v>245.29</v>
      </c>
      <c r="F55" s="152">
        <f t="shared" si="0"/>
        <v>0</v>
      </c>
      <c r="G55" s="1086">
        <f t="shared" si="1"/>
        <v>0</v>
      </c>
      <c r="H55" s="373">
        <f>IFERROR(VLOOKUP(C55,'Consolidated Master Sheet'!B:H,6,0),"")</f>
        <v>2</v>
      </c>
      <c r="I55" s="347">
        <f>IFERROR(VLOOKUP(C55,'Consolidated Master Sheet'!B:H,7,0),"")</f>
        <v>2</v>
      </c>
      <c r="J55" s="42"/>
      <c r="K55" s="1102">
        <f t="shared" si="8"/>
        <v>0</v>
      </c>
      <c r="L55" s="157"/>
      <c r="M55" s="1029"/>
      <c r="N55" s="1011"/>
    </row>
    <row r="56" spans="1:14" ht="15.75">
      <c r="A56" s="157" t="str">
        <f>IF(J56&gt;0,COUNT($J$4:J56)+MAX('MI Fittings'!A:A,'CS Press Fittings'!A:A,'Steel Nipples'!A:A),"")</f>
        <v/>
      </c>
      <c r="B56" s="244"/>
      <c r="C56" s="231" t="s">
        <v>12176</v>
      </c>
      <c r="D56" s="232" t="s">
        <v>6403</v>
      </c>
      <c r="E56" s="1017">
        <f>IFERROR(VLOOKUP(C56,'Consolidated Master Sheet'!B:D,3,0),"")</f>
        <v>284.92</v>
      </c>
      <c r="F56" s="152">
        <f t="shared" si="0"/>
        <v>0</v>
      </c>
      <c r="G56" s="1086">
        <f t="shared" si="1"/>
        <v>0</v>
      </c>
      <c r="H56" s="373">
        <f>IFERROR(VLOOKUP(C56,'Consolidated Master Sheet'!B:H,6,0),"")</f>
        <v>2</v>
      </c>
      <c r="I56" s="347">
        <f>IFERROR(VLOOKUP(C56,'Consolidated Master Sheet'!B:H,7,0),"")</f>
        <v>2</v>
      </c>
      <c r="J56" s="42"/>
      <c r="K56" s="1102">
        <f t="shared" si="8"/>
        <v>0</v>
      </c>
      <c r="L56" s="157"/>
      <c r="M56" s="1029"/>
    </row>
    <row r="57" spans="1:14" ht="15.75">
      <c r="A57" s="157" t="str">
        <f>IF(J57&gt;0,COUNT($J$4:J57)+MAX('MI Fittings'!A:A,'CS Press Fittings'!A:A,'Steel Nipples'!A:A),"")</f>
        <v/>
      </c>
      <c r="B57" s="244"/>
      <c r="C57" s="231" t="s">
        <v>8163</v>
      </c>
      <c r="D57" s="232" t="s">
        <v>6404</v>
      </c>
      <c r="E57" s="1017">
        <f>IFERROR(VLOOKUP(C57,'Consolidated Master Sheet'!B:D,3,0),"")</f>
        <v>272</v>
      </c>
      <c r="F57" s="1535">
        <f t="shared" si="0"/>
        <v>0</v>
      </c>
      <c r="G57" s="1086">
        <f t="shared" si="1"/>
        <v>0</v>
      </c>
      <c r="H57" s="373">
        <f>IFERROR(VLOOKUP(C57,'Consolidated Master Sheet'!B:H,6,0),"")</f>
        <v>2</v>
      </c>
      <c r="I57" s="347">
        <f>IFERROR(VLOOKUP(C57,'Consolidated Master Sheet'!B:H,7,0),"")</f>
        <v>2</v>
      </c>
      <c r="J57" s="42"/>
      <c r="K57" s="1102">
        <f t="shared" si="8"/>
        <v>0</v>
      </c>
      <c r="L57" s="157"/>
      <c r="M57" s="1029"/>
    </row>
    <row r="58" spans="1:14" ht="15.75">
      <c r="A58" s="157" t="str">
        <f>IF(J58&gt;0,COUNT($J$4:J58)+MAX('MI Fittings'!A:A,'CS Press Fittings'!A:A,'Steel Nipples'!A:A),"")</f>
        <v/>
      </c>
      <c r="B58" s="244"/>
      <c r="C58" s="231" t="s">
        <v>8164</v>
      </c>
      <c r="D58" s="232" t="s">
        <v>6405</v>
      </c>
      <c r="E58" s="1017">
        <f>IFERROR(VLOOKUP(C58,'Consolidated Master Sheet'!B:D,3,0),"")</f>
        <v>454.56</v>
      </c>
      <c r="F58" s="1535">
        <f t="shared" si="0"/>
        <v>0</v>
      </c>
      <c r="G58" s="1086">
        <f t="shared" si="1"/>
        <v>0</v>
      </c>
      <c r="H58" s="373">
        <f>IFERROR(VLOOKUP(C58,'Consolidated Master Sheet'!B:H,6,0),"")</f>
        <v>2</v>
      </c>
      <c r="I58" s="347">
        <f>IFERROR(VLOOKUP(C58,'Consolidated Master Sheet'!B:H,7,0),"")</f>
        <v>2</v>
      </c>
      <c r="J58" s="42"/>
      <c r="K58" s="1102">
        <f t="shared" si="8"/>
        <v>0</v>
      </c>
      <c r="L58" s="157"/>
      <c r="M58" s="1029"/>
    </row>
    <row r="59" spans="1:14" ht="15.75">
      <c r="A59" s="157" t="str">
        <f>IF(J59&gt;0,COUNT($J$4:J59)+MAX('MI Fittings'!A:A,'CS Press Fittings'!A:A,'Steel Nipples'!A:A),"")</f>
        <v/>
      </c>
      <c r="B59" s="244"/>
      <c r="C59" s="244"/>
      <c r="D59" s="351"/>
      <c r="E59" s="1065" t="str">
        <f>IFERROR(VLOOKUP(C59,'Consolidated Master Sheet'!B:D,3,0),"")</f>
        <v/>
      </c>
      <c r="F59" s="1464">
        <f t="shared" si="0"/>
        <v>0</v>
      </c>
      <c r="G59" s="1717">
        <f t="shared" si="1"/>
        <v>0</v>
      </c>
      <c r="H59" s="374" t="str">
        <f>IFERROR(VLOOKUP(C59,'Consolidated Master Sheet'!B:H,6,0),"")</f>
        <v/>
      </c>
      <c r="I59" s="20" t="str">
        <f>IFERROR(VLOOKUP(C59,'Consolidated Master Sheet'!B:H,7,0),"")</f>
        <v/>
      </c>
      <c r="J59" s="47"/>
      <c r="K59" s="1132"/>
      <c r="L59" s="157"/>
      <c r="M59" s="1029"/>
    </row>
    <row r="60" spans="1:14" ht="15.75">
      <c r="A60" s="157" t="str">
        <f>IF(J60&gt;0,COUNT($J$4:J60)+MAX('MI Fittings'!A:A,'CS Press Fittings'!A:A,'Steel Nipples'!A:A),"")</f>
        <v/>
      </c>
      <c r="B60" s="244"/>
      <c r="C60" s="231" t="s">
        <v>2384</v>
      </c>
      <c r="D60" s="232" t="s">
        <v>6406</v>
      </c>
      <c r="E60" s="1017">
        <f>IFERROR(VLOOKUP(C60,'Consolidated Master Sheet'!B:D,3,0),"")</f>
        <v>246.64</v>
      </c>
      <c r="F60" s="152">
        <f t="shared" si="0"/>
        <v>0</v>
      </c>
      <c r="G60" s="1087">
        <f t="shared" si="1"/>
        <v>0</v>
      </c>
      <c r="H60" s="373">
        <f>IFERROR(VLOOKUP(C60,'Consolidated Master Sheet'!B:H,6,0),"")</f>
        <v>2</v>
      </c>
      <c r="I60" s="347">
        <f>IFERROR(VLOOKUP(C60,'Consolidated Master Sheet'!B:H,7,0),"")</f>
        <v>2</v>
      </c>
      <c r="J60" s="42"/>
      <c r="K60" s="1104">
        <f t="shared" ref="K60:K65" si="9">IFERROR(G60*J60,0)</f>
        <v>0</v>
      </c>
      <c r="L60" s="157"/>
      <c r="M60" s="1029"/>
    </row>
    <row r="61" spans="1:14" ht="15.75">
      <c r="A61" s="157" t="str">
        <f>IF(J61&gt;0,COUNT($J$4:J61)+MAX('MI Fittings'!A:A,'CS Press Fittings'!A:A,'Steel Nipples'!A:A),"")</f>
        <v/>
      </c>
      <c r="B61" s="244"/>
      <c r="C61" s="231" t="s">
        <v>2385</v>
      </c>
      <c r="D61" s="232" t="s">
        <v>6407</v>
      </c>
      <c r="E61" s="1017">
        <f>IFERROR(VLOOKUP(C61,'Consolidated Master Sheet'!B:D,3,0),"")</f>
        <v>273.58</v>
      </c>
      <c r="F61" s="152">
        <f t="shared" si="0"/>
        <v>0</v>
      </c>
      <c r="G61" s="1086">
        <f t="shared" si="1"/>
        <v>0</v>
      </c>
      <c r="H61" s="373">
        <f>IFERROR(VLOOKUP(C61,'Consolidated Master Sheet'!B:H,6,0),"")</f>
        <v>2</v>
      </c>
      <c r="I61" s="347">
        <f>IFERROR(VLOOKUP(C61,'Consolidated Master Sheet'!B:H,7,0),"")</f>
        <v>2</v>
      </c>
      <c r="J61" s="42"/>
      <c r="K61" s="1102">
        <f t="shared" si="9"/>
        <v>0</v>
      </c>
      <c r="L61" s="157"/>
      <c r="M61" s="1029"/>
    </row>
    <row r="62" spans="1:14" ht="15.75">
      <c r="A62" s="157" t="str">
        <f>IF(J62&gt;0,COUNT($J$4:J62)+MAX('MI Fittings'!A:A,'CS Press Fittings'!A:A,'Steel Nipples'!A:A),"")</f>
        <v/>
      </c>
      <c r="B62" s="244"/>
      <c r="C62" s="231" t="s">
        <v>2386</v>
      </c>
      <c r="D62" s="232" t="s">
        <v>6408</v>
      </c>
      <c r="E62" s="1017">
        <f>IFERROR(VLOOKUP(C62,'Consolidated Master Sheet'!B:D,3,0),"")</f>
        <v>369.89</v>
      </c>
      <c r="F62" s="152">
        <f t="shared" si="0"/>
        <v>0</v>
      </c>
      <c r="G62" s="1086">
        <f t="shared" si="1"/>
        <v>0</v>
      </c>
      <c r="H62" s="373">
        <f>IFERROR(VLOOKUP(C62,'Consolidated Master Sheet'!B:H,6,0),"")</f>
        <v>2</v>
      </c>
      <c r="I62" s="347">
        <f>IFERROR(VLOOKUP(C62,'Consolidated Master Sheet'!B:H,7,0),"")</f>
        <v>2</v>
      </c>
      <c r="J62" s="42"/>
      <c r="K62" s="1102">
        <f t="shared" si="9"/>
        <v>0</v>
      </c>
      <c r="L62" s="157"/>
      <c r="M62" s="1029"/>
    </row>
    <row r="63" spans="1:14" ht="15.75">
      <c r="A63" s="157" t="str">
        <f>IF(J63&gt;0,COUNT($J$4:J63)+MAX('MI Fittings'!A:A,'CS Press Fittings'!A:A,'Steel Nipples'!A:A),"")</f>
        <v/>
      </c>
      <c r="B63" s="244"/>
      <c r="C63" s="231" t="s">
        <v>2387</v>
      </c>
      <c r="D63" s="232" t="s">
        <v>6409</v>
      </c>
      <c r="E63" s="1017">
        <f>IFERROR(VLOOKUP(C63,'Consolidated Master Sheet'!B:D,3,0),"")</f>
        <v>410.45</v>
      </c>
      <c r="F63" s="152">
        <f t="shared" si="0"/>
        <v>0</v>
      </c>
      <c r="G63" s="1086">
        <f t="shared" si="1"/>
        <v>0</v>
      </c>
      <c r="H63" s="373">
        <f>IFERROR(VLOOKUP(C63,'Consolidated Master Sheet'!B:H,6,0),"")</f>
        <v>2</v>
      </c>
      <c r="I63" s="347">
        <f>IFERROR(VLOOKUP(C63,'Consolidated Master Sheet'!B:H,7,0),"")</f>
        <v>2</v>
      </c>
      <c r="J63" s="42"/>
      <c r="K63" s="1102">
        <f t="shared" si="9"/>
        <v>0</v>
      </c>
      <c r="L63" s="157"/>
      <c r="M63" s="1029"/>
    </row>
    <row r="64" spans="1:14" ht="15.75">
      <c r="A64" s="157" t="str">
        <f>IF(J64&gt;0,COUNT($J$4:J64)+MAX('MI Fittings'!A:A,'CS Press Fittings'!A:A,'Steel Nipples'!A:A),"")</f>
        <v/>
      </c>
      <c r="B64" s="244"/>
      <c r="C64" s="231" t="s">
        <v>8165</v>
      </c>
      <c r="D64" s="232" t="s">
        <v>6410</v>
      </c>
      <c r="E64" s="1017">
        <f>IFERROR(VLOOKUP(C64,'Consolidated Master Sheet'!B:D,3,0),"")</f>
        <v>547.25</v>
      </c>
      <c r="F64" s="152">
        <f t="shared" si="0"/>
        <v>0</v>
      </c>
      <c r="G64" s="1086">
        <f t="shared" si="1"/>
        <v>0</v>
      </c>
      <c r="H64" s="373">
        <f>IFERROR(VLOOKUP(C64,'Consolidated Master Sheet'!B:H,6,0),"")</f>
        <v>2</v>
      </c>
      <c r="I64" s="347">
        <f>IFERROR(VLOOKUP(C64,'Consolidated Master Sheet'!B:H,7,0),"")</f>
        <v>2</v>
      </c>
      <c r="J64" s="42"/>
      <c r="K64" s="1102">
        <f t="shared" si="9"/>
        <v>0</v>
      </c>
      <c r="L64" s="157"/>
      <c r="M64" s="1029"/>
    </row>
    <row r="65" spans="1:13" ht="15.75">
      <c r="A65" s="157" t="str">
        <f>IF(J65&gt;0,COUNT($J$4:J65)+MAX('MI Fittings'!A:A,'CS Press Fittings'!A:A,'Steel Nipples'!A:A),"")</f>
        <v/>
      </c>
      <c r="B65" s="244"/>
      <c r="C65" s="231" t="s">
        <v>8166</v>
      </c>
      <c r="D65" s="232" t="s">
        <v>6411</v>
      </c>
      <c r="E65" s="1017">
        <f>IFERROR(VLOOKUP(C65,'Consolidated Master Sheet'!B:D,3,0),"")</f>
        <v>684.07</v>
      </c>
      <c r="F65" s="152">
        <f t="shared" si="0"/>
        <v>0</v>
      </c>
      <c r="G65" s="1086">
        <f t="shared" si="1"/>
        <v>0</v>
      </c>
      <c r="H65" s="373">
        <f>IFERROR(VLOOKUP(C65,'Consolidated Master Sheet'!B:H,6,0),"")</f>
        <v>2</v>
      </c>
      <c r="I65" s="347">
        <f>IFERROR(VLOOKUP(C65,'Consolidated Master Sheet'!B:H,7,0),"")</f>
        <v>2</v>
      </c>
      <c r="J65" s="42"/>
      <c r="K65" s="1102">
        <f t="shared" si="9"/>
        <v>0</v>
      </c>
      <c r="L65" s="157"/>
      <c r="M65" s="1029"/>
    </row>
    <row r="66" spans="1:13" ht="15.75">
      <c r="A66" s="157" t="str">
        <f>IF(J66&gt;0,COUNT($J$4:J66)+MAX('MI Fittings'!A:A,'CS Press Fittings'!A:A,'Steel Nipples'!A:A),"")</f>
        <v/>
      </c>
      <c r="B66" s="244"/>
      <c r="C66" s="244"/>
      <c r="D66" s="351"/>
      <c r="E66" s="1065" t="str">
        <f>IFERROR(VLOOKUP(C66,'Consolidated Master Sheet'!B:D,3,0),"")</f>
        <v/>
      </c>
      <c r="F66" s="1464">
        <f t="shared" si="0"/>
        <v>0</v>
      </c>
      <c r="G66" s="1717">
        <f t="shared" si="1"/>
        <v>0</v>
      </c>
      <c r="H66" s="374" t="str">
        <f>IFERROR(VLOOKUP(C66,'Consolidated Master Sheet'!B:H,6,0),"")</f>
        <v/>
      </c>
      <c r="I66" s="20" t="str">
        <f>IFERROR(VLOOKUP(C66,'Consolidated Master Sheet'!B:H,7,0),"")</f>
        <v/>
      </c>
      <c r="J66" s="47"/>
      <c r="K66" s="1132"/>
      <c r="L66" s="157"/>
      <c r="M66" s="1029"/>
    </row>
    <row r="67" spans="1:13" ht="15.75">
      <c r="A67" s="157" t="str">
        <f>IF(J67&gt;0,COUNT($J$4:J67)+MAX('MI Fittings'!A:A,'CS Press Fittings'!A:A,'Steel Nipples'!A:A),"")</f>
        <v/>
      </c>
      <c r="B67" s="244"/>
      <c r="C67" s="231" t="s">
        <v>2388</v>
      </c>
      <c r="D67" s="232" t="s">
        <v>6412</v>
      </c>
      <c r="E67" s="1017">
        <f>IFERROR(VLOOKUP(C67,'Consolidated Master Sheet'!B:D,3,0),"")</f>
        <v>294.86</v>
      </c>
      <c r="F67" s="152">
        <f t="shared" si="0"/>
        <v>0</v>
      </c>
      <c r="G67" s="1087">
        <f t="shared" si="1"/>
        <v>0</v>
      </c>
      <c r="H67" s="373">
        <f>IFERROR(VLOOKUP(C67,'Consolidated Master Sheet'!B:H,6,0),"")</f>
        <v>2</v>
      </c>
      <c r="I67" s="347">
        <f>IFERROR(VLOOKUP(C67,'Consolidated Master Sheet'!B:H,7,0),"")</f>
        <v>2</v>
      </c>
      <c r="J67" s="42"/>
      <c r="K67" s="1104">
        <f t="shared" ref="K67:K72" si="10">IFERROR(G67*J67,0)</f>
        <v>0</v>
      </c>
      <c r="L67" s="157"/>
      <c r="M67" s="1029"/>
    </row>
    <row r="68" spans="1:13" ht="15.75">
      <c r="A68" s="157" t="str">
        <f>IF(J68&gt;0,COUNT($J$4:J68)+MAX('MI Fittings'!A:A,'CS Press Fittings'!A:A,'Steel Nipples'!A:A),"")</f>
        <v/>
      </c>
      <c r="B68" s="244"/>
      <c r="C68" s="231" t="s">
        <v>2389</v>
      </c>
      <c r="D68" s="232" t="s">
        <v>6413</v>
      </c>
      <c r="E68" s="1017">
        <f>IFERROR(VLOOKUP(C68,'Consolidated Master Sheet'!B:D,3,0),"")</f>
        <v>333.15</v>
      </c>
      <c r="F68" s="152">
        <f t="shared" si="0"/>
        <v>0</v>
      </c>
      <c r="G68" s="1086">
        <f t="shared" si="1"/>
        <v>0</v>
      </c>
      <c r="H68" s="373">
        <f>IFERROR(VLOOKUP(C68,'Consolidated Master Sheet'!B:H,6,0),"")</f>
        <v>2</v>
      </c>
      <c r="I68" s="347">
        <f>IFERROR(VLOOKUP(C68,'Consolidated Master Sheet'!B:H,7,0),"")</f>
        <v>2</v>
      </c>
      <c r="J68" s="42"/>
      <c r="K68" s="1102">
        <f t="shared" si="10"/>
        <v>0</v>
      </c>
      <c r="L68" s="157"/>
      <c r="M68" s="1029"/>
    </row>
    <row r="69" spans="1:13" ht="15.75">
      <c r="A69" s="157" t="str">
        <f>IF(J69&gt;0,COUNT($J$4:J69)+MAX('MI Fittings'!A:A,'CS Press Fittings'!A:A,'Steel Nipples'!A:A),"")</f>
        <v/>
      </c>
      <c r="B69" s="244"/>
      <c r="C69" s="231" t="s">
        <v>2390</v>
      </c>
      <c r="D69" s="232" t="s">
        <v>6414</v>
      </c>
      <c r="E69" s="1017">
        <f>IFERROR(VLOOKUP(C69,'Consolidated Master Sheet'!B:D,3,0),"")</f>
        <v>499.79</v>
      </c>
      <c r="F69" s="152">
        <f t="shared" ref="F69:F124" si="11">IF(E69=0,"NET",$F$2)</f>
        <v>0</v>
      </c>
      <c r="G69" s="1086">
        <f t="shared" ref="G69:G124" si="12">IFERROR(ROUND(E69*F69,2),0)</f>
        <v>0</v>
      </c>
      <c r="H69" s="373">
        <f>IFERROR(VLOOKUP(C69,'Consolidated Master Sheet'!B:H,6,0),"")</f>
        <v>2</v>
      </c>
      <c r="I69" s="347">
        <f>IFERROR(VLOOKUP(C69,'Consolidated Master Sheet'!B:H,7,0),"")</f>
        <v>2</v>
      </c>
      <c r="J69" s="42"/>
      <c r="K69" s="1102">
        <f t="shared" si="10"/>
        <v>0</v>
      </c>
      <c r="L69" s="157"/>
      <c r="M69" s="1029"/>
    </row>
    <row r="70" spans="1:13" ht="15.75">
      <c r="A70" s="157" t="str">
        <f>IF(J70&gt;0,COUNT($J$4:J70)+MAX('MI Fittings'!A:A,'CS Press Fittings'!A:A,'Steel Nipples'!A:A),"")</f>
        <v/>
      </c>
      <c r="B70" s="244"/>
      <c r="C70" s="231" t="s">
        <v>2391</v>
      </c>
      <c r="D70" s="232" t="s">
        <v>6415</v>
      </c>
      <c r="E70" s="1017">
        <f>IFERROR(VLOOKUP(C70,'Consolidated Master Sheet'!B:D,3,0),"")</f>
        <v>499.72</v>
      </c>
      <c r="F70" s="152">
        <f t="shared" si="11"/>
        <v>0</v>
      </c>
      <c r="G70" s="1086">
        <f t="shared" si="12"/>
        <v>0</v>
      </c>
      <c r="H70" s="373">
        <f>IFERROR(VLOOKUP(C70,'Consolidated Master Sheet'!B:H,6,0),"")</f>
        <v>2</v>
      </c>
      <c r="I70" s="347">
        <f>IFERROR(VLOOKUP(C70,'Consolidated Master Sheet'!B:H,7,0),"")</f>
        <v>2</v>
      </c>
      <c r="J70" s="42"/>
      <c r="K70" s="1102">
        <f t="shared" si="10"/>
        <v>0</v>
      </c>
      <c r="L70" s="157"/>
      <c r="M70" s="1029"/>
    </row>
    <row r="71" spans="1:13" ht="15.75">
      <c r="A71" s="157" t="str">
        <f>IF(J71&gt;0,COUNT($J$4:J71)+MAX('MI Fittings'!A:A,'CS Press Fittings'!A:A,'Steel Nipples'!A:A),"")</f>
        <v/>
      </c>
      <c r="B71" s="244"/>
      <c r="C71" s="231" t="s">
        <v>8167</v>
      </c>
      <c r="D71" s="232" t="s">
        <v>6416</v>
      </c>
      <c r="E71" s="1017">
        <f>IFERROR(VLOOKUP(C71,'Consolidated Master Sheet'!B:D,3,0),"")</f>
        <v>541.24</v>
      </c>
      <c r="F71" s="1535">
        <f t="shared" si="11"/>
        <v>0</v>
      </c>
      <c r="G71" s="1086">
        <f t="shared" si="12"/>
        <v>0</v>
      </c>
      <c r="H71" s="373">
        <f>IFERROR(VLOOKUP(C71,'Consolidated Master Sheet'!B:H,6,0),"")</f>
        <v>2</v>
      </c>
      <c r="I71" s="347">
        <f>IFERROR(VLOOKUP(C71,'Consolidated Master Sheet'!B:H,7,0),"")</f>
        <v>2</v>
      </c>
      <c r="J71" s="42"/>
      <c r="K71" s="1102">
        <f t="shared" si="10"/>
        <v>0</v>
      </c>
      <c r="L71" s="157"/>
      <c r="M71" s="1029"/>
    </row>
    <row r="72" spans="1:13" ht="15.75">
      <c r="A72" s="157" t="str">
        <f>IF(J72&gt;0,COUNT($J$4:J72)+MAX('MI Fittings'!A:A,'CS Press Fittings'!A:A,'Steel Nipples'!A:A),"")</f>
        <v/>
      </c>
      <c r="B72" s="244"/>
      <c r="C72" s="231" t="s">
        <v>2392</v>
      </c>
      <c r="D72" s="232" t="s">
        <v>6417</v>
      </c>
      <c r="E72" s="1017">
        <f>IFERROR(VLOOKUP(C72,'Consolidated Master Sheet'!B:D,3,0),"")</f>
        <v>832.78</v>
      </c>
      <c r="F72" s="152">
        <f t="shared" si="11"/>
        <v>0</v>
      </c>
      <c r="G72" s="1086">
        <f t="shared" si="12"/>
        <v>0</v>
      </c>
      <c r="H72" s="373">
        <f>IFERROR(VLOOKUP(C72,'Consolidated Master Sheet'!B:H,6,0),"")</f>
        <v>2</v>
      </c>
      <c r="I72" s="347">
        <f>IFERROR(VLOOKUP(C72,'Consolidated Master Sheet'!B:H,7,0),"")</f>
        <v>2</v>
      </c>
      <c r="J72" s="42"/>
      <c r="K72" s="1102">
        <f t="shared" si="10"/>
        <v>0</v>
      </c>
      <c r="L72" s="157"/>
      <c r="M72" s="1029"/>
    </row>
    <row r="73" spans="1:13" s="303" customFormat="1" ht="30" customHeight="1">
      <c r="A73" s="334" t="str">
        <f>IF(J73&gt;0,COUNT($J$4:J73)+MAX('MI Fittings'!A:A,'CS Press Fittings'!A:A,'Steel Nipples'!A:A),"")</f>
        <v/>
      </c>
      <c r="B73" s="375"/>
      <c r="C73" s="376"/>
      <c r="D73" s="377" t="s">
        <v>5404</v>
      </c>
      <c r="E73" s="1131" t="str">
        <f>IFERROR(VLOOKUP(C73,'Consolidated Master Sheet'!B:D,3,0),"")</f>
        <v/>
      </c>
      <c r="F73" s="1465">
        <f t="shared" si="11"/>
        <v>0</v>
      </c>
      <c r="G73" s="1719">
        <f t="shared" si="12"/>
        <v>0</v>
      </c>
      <c r="H73" s="378" t="str">
        <f>IFERROR(VLOOKUP(C73,'Consolidated Master Sheet'!B:H,6,0),"")</f>
        <v/>
      </c>
      <c r="I73" s="379" t="str">
        <f>IFERROR(VLOOKUP(C73,'Consolidated Master Sheet'!B:H,7,0),"")</f>
        <v/>
      </c>
      <c r="J73" s="111"/>
      <c r="K73" s="1133"/>
      <c r="L73" s="334"/>
      <c r="M73" s="1134"/>
    </row>
    <row r="74" spans="1:13" ht="15.75">
      <c r="A74" s="157" t="str">
        <f>IF(J74&gt;0,COUNT($J$4:J74)+MAX('MI Fittings'!A:A,'CS Press Fittings'!A:A,'Steel Nipples'!A:A),"")</f>
        <v/>
      </c>
      <c r="B74" s="244"/>
      <c r="C74" s="228" t="s">
        <v>2393</v>
      </c>
      <c r="D74" s="187" t="s">
        <v>6418</v>
      </c>
      <c r="E74" s="1020">
        <f>IFERROR(VLOOKUP(C74,'Consolidated Master Sheet'!B:D,3,0),"")</f>
        <v>36.270000000000003</v>
      </c>
      <c r="F74" s="151">
        <f t="shared" si="11"/>
        <v>0</v>
      </c>
      <c r="G74" s="1086">
        <f t="shared" si="12"/>
        <v>0</v>
      </c>
      <c r="H74" s="188">
        <f>IFERROR(VLOOKUP(C74,'Consolidated Master Sheet'!B:H,6,0),"")</f>
        <v>5</v>
      </c>
      <c r="I74" s="188">
        <f>IFERROR(VLOOKUP(C74,'Consolidated Master Sheet'!B:H,7,0),"")</f>
        <v>5</v>
      </c>
      <c r="J74" s="41"/>
      <c r="K74" s="1102">
        <f t="shared" ref="K74:K80" si="13">IFERROR(G74*J74,0)</f>
        <v>0</v>
      </c>
      <c r="L74" s="157"/>
      <c r="M74" s="1029"/>
    </row>
    <row r="75" spans="1:13" ht="15.75">
      <c r="A75" s="157" t="str">
        <f>IF(J75&gt;0,COUNT($J$4:J75)+MAX('MI Fittings'!A:A,'CS Press Fittings'!A:A,'Steel Nipples'!A:A),"")</f>
        <v/>
      </c>
      <c r="B75" s="244"/>
      <c r="C75" s="231" t="s">
        <v>2394</v>
      </c>
      <c r="D75" s="232" t="s">
        <v>6419</v>
      </c>
      <c r="E75" s="1017">
        <f>IFERROR(VLOOKUP(C75,'Consolidated Master Sheet'!B:D,3,0),"")</f>
        <v>46.75</v>
      </c>
      <c r="F75" s="152">
        <f t="shared" si="11"/>
        <v>0</v>
      </c>
      <c r="G75" s="1086">
        <f t="shared" si="12"/>
        <v>0</v>
      </c>
      <c r="H75" s="373">
        <f>IFERROR(VLOOKUP(C75,'Consolidated Master Sheet'!B:H,6,0),"")</f>
        <v>5</v>
      </c>
      <c r="I75" s="373">
        <f>IFERROR(VLOOKUP(C75,'Consolidated Master Sheet'!B:H,7,0),"")</f>
        <v>5</v>
      </c>
      <c r="J75" s="42"/>
      <c r="K75" s="1102">
        <f t="shared" si="13"/>
        <v>0</v>
      </c>
      <c r="L75" s="157"/>
      <c r="M75" s="1029"/>
    </row>
    <row r="76" spans="1:13" ht="15.75">
      <c r="A76" s="157" t="str">
        <f>IF(J76&gt;0,COUNT($J$4:J76)+MAX('MI Fittings'!A:A,'CS Press Fittings'!A:A,'Steel Nipples'!A:A),"")</f>
        <v/>
      </c>
      <c r="B76" s="244"/>
      <c r="C76" s="231" t="s">
        <v>2395</v>
      </c>
      <c r="D76" s="232" t="s">
        <v>6420</v>
      </c>
      <c r="E76" s="1017">
        <f>IFERROR(VLOOKUP(C76,'Consolidated Master Sheet'!B:D,3,0),"")</f>
        <v>55.25</v>
      </c>
      <c r="F76" s="152">
        <f t="shared" si="11"/>
        <v>0</v>
      </c>
      <c r="G76" s="1086">
        <f t="shared" si="12"/>
        <v>0</v>
      </c>
      <c r="H76" s="373">
        <f>IFERROR(VLOOKUP(C76,'Consolidated Master Sheet'!B:H,6,0),"")</f>
        <v>5</v>
      </c>
      <c r="I76" s="373">
        <f>IFERROR(VLOOKUP(C76,'Consolidated Master Sheet'!B:H,7,0),"")</f>
        <v>5</v>
      </c>
      <c r="J76" s="42"/>
      <c r="K76" s="1102">
        <f t="shared" si="13"/>
        <v>0</v>
      </c>
      <c r="L76" s="157"/>
      <c r="M76" s="1029"/>
    </row>
    <row r="77" spans="1:13" ht="15.75">
      <c r="A77" s="157" t="str">
        <f>IF(J77&gt;0,COUNT($J$4:J77)+MAX('MI Fittings'!A:A,'CS Press Fittings'!A:A,'Steel Nipples'!A:A),"")</f>
        <v/>
      </c>
      <c r="B77" s="244"/>
      <c r="C77" s="231" t="s">
        <v>2396</v>
      </c>
      <c r="D77" s="232" t="s">
        <v>6421</v>
      </c>
      <c r="E77" s="1017">
        <f>IFERROR(VLOOKUP(C77,'Consolidated Master Sheet'!B:D,3,0),"")</f>
        <v>63.75</v>
      </c>
      <c r="F77" s="152">
        <f t="shared" si="11"/>
        <v>0</v>
      </c>
      <c r="G77" s="1086">
        <f t="shared" si="12"/>
        <v>0</v>
      </c>
      <c r="H77" s="373">
        <f>IFERROR(VLOOKUP(C77,'Consolidated Master Sheet'!B:H,6,0),"")</f>
        <v>5</v>
      </c>
      <c r="I77" s="373">
        <f>IFERROR(VLOOKUP(C77,'Consolidated Master Sheet'!B:H,7,0),"")</f>
        <v>5</v>
      </c>
      <c r="J77" s="42"/>
      <c r="K77" s="1102">
        <f t="shared" si="13"/>
        <v>0</v>
      </c>
      <c r="L77" s="157"/>
      <c r="M77" s="1029"/>
    </row>
    <row r="78" spans="1:13" ht="15.75">
      <c r="A78" s="157" t="str">
        <f>IF(J78&gt;0,COUNT($J$4:J78)+MAX('MI Fittings'!A:A,'CS Press Fittings'!A:A,'Steel Nipples'!A:A),"")</f>
        <v/>
      </c>
      <c r="B78" s="244"/>
      <c r="C78" s="231" t="s">
        <v>2397</v>
      </c>
      <c r="D78" s="232" t="s">
        <v>6422</v>
      </c>
      <c r="E78" s="1017">
        <f>IFERROR(VLOOKUP(C78,'Consolidated Master Sheet'!B:D,3,0),"")</f>
        <v>81.849999999999994</v>
      </c>
      <c r="F78" s="152">
        <f t="shared" si="11"/>
        <v>0</v>
      </c>
      <c r="G78" s="1086">
        <f t="shared" si="12"/>
        <v>0</v>
      </c>
      <c r="H78" s="373">
        <f>IFERROR(VLOOKUP(C78,'Consolidated Master Sheet'!B:H,6,0),"")</f>
        <v>5</v>
      </c>
      <c r="I78" s="373">
        <f>IFERROR(VLOOKUP(C78,'Consolidated Master Sheet'!B:H,7,0),"")</f>
        <v>5</v>
      </c>
      <c r="J78" s="42"/>
      <c r="K78" s="1102">
        <f t="shared" si="13"/>
        <v>0</v>
      </c>
      <c r="L78" s="157"/>
      <c r="M78" s="1029"/>
    </row>
    <row r="79" spans="1:13" ht="15.75">
      <c r="A79" s="157" t="str">
        <f>IF(J79&gt;0,COUNT($J$4:J79)+MAX('MI Fittings'!A:A,'CS Press Fittings'!A:A,'Steel Nipples'!A:A),"")</f>
        <v/>
      </c>
      <c r="B79" s="244"/>
      <c r="C79" s="231" t="s">
        <v>2398</v>
      </c>
      <c r="D79" s="232" t="s">
        <v>6423</v>
      </c>
      <c r="E79" s="1017">
        <f>IFERROR(VLOOKUP(C79,'Consolidated Master Sheet'!B:D,3,0),"")</f>
        <v>100.89</v>
      </c>
      <c r="F79" s="152">
        <f t="shared" si="11"/>
        <v>0</v>
      </c>
      <c r="G79" s="1086">
        <f t="shared" si="12"/>
        <v>0</v>
      </c>
      <c r="H79" s="373">
        <f>IFERROR(VLOOKUP(C79,'Consolidated Master Sheet'!B:H,6,0),"")</f>
        <v>5</v>
      </c>
      <c r="I79" s="373">
        <f>IFERROR(VLOOKUP(C79,'Consolidated Master Sheet'!B:H,7,0),"")</f>
        <v>5</v>
      </c>
      <c r="J79" s="42"/>
      <c r="K79" s="1102">
        <f t="shared" si="13"/>
        <v>0</v>
      </c>
      <c r="L79" s="157"/>
      <c r="M79" s="1029"/>
    </row>
    <row r="80" spans="1:13" ht="15.75">
      <c r="A80" s="157" t="str">
        <f>IF(J80&gt;0,COUNT($J$4:J80)+MAX('MI Fittings'!A:A,'CS Press Fittings'!A:A,'Steel Nipples'!A:A),"")</f>
        <v/>
      </c>
      <c r="B80" s="244"/>
      <c r="C80" s="231" t="s">
        <v>2399</v>
      </c>
      <c r="D80" s="232" t="s">
        <v>6424</v>
      </c>
      <c r="E80" s="1017">
        <f>IFERROR(VLOOKUP(C80,'Consolidated Master Sheet'!B:D,3,0),"")</f>
        <v>119.06</v>
      </c>
      <c r="F80" s="152">
        <f t="shared" si="11"/>
        <v>0</v>
      </c>
      <c r="G80" s="1086">
        <f t="shared" si="12"/>
        <v>0</v>
      </c>
      <c r="H80" s="373">
        <f>IFERROR(VLOOKUP(C80,'Consolidated Master Sheet'!B:H,6,0),"")</f>
        <v>5</v>
      </c>
      <c r="I80" s="373">
        <f>IFERROR(VLOOKUP(C80,'Consolidated Master Sheet'!B:H,7,0),"")</f>
        <v>5</v>
      </c>
      <c r="J80" s="42"/>
      <c r="K80" s="1102">
        <f t="shared" si="13"/>
        <v>0</v>
      </c>
      <c r="L80" s="157"/>
      <c r="M80" s="1029"/>
    </row>
    <row r="81" spans="1:13" ht="15.75">
      <c r="A81" s="157" t="str">
        <f>IF(J81&gt;0,COUNT($J$4:J81)+MAX('MI Fittings'!A:A,'CS Press Fittings'!A:A,'Steel Nipples'!A:A),"")</f>
        <v/>
      </c>
      <c r="B81" s="244"/>
      <c r="C81" s="244"/>
      <c r="D81" s="351"/>
      <c r="E81" s="1038" t="str">
        <f>IFERROR(VLOOKUP(C81,'Consolidated Master Sheet'!B:D,3,0),"")</f>
        <v/>
      </c>
      <c r="F81" s="1464">
        <f t="shared" si="11"/>
        <v>0</v>
      </c>
      <c r="G81" s="1717">
        <f t="shared" si="12"/>
        <v>0</v>
      </c>
      <c r="H81" s="20" t="str">
        <f>IFERROR(VLOOKUP(C81,'Consolidated Master Sheet'!B:H,6,0),"")</f>
        <v/>
      </c>
      <c r="I81" s="157" t="str">
        <f>IFERROR(VLOOKUP(C81,'Consolidated Master Sheet'!B:H,7,0),"")</f>
        <v/>
      </c>
      <c r="J81" s="47"/>
      <c r="K81" s="1132"/>
      <c r="L81" s="157"/>
      <c r="M81" s="1029"/>
    </row>
    <row r="82" spans="1:13" ht="15.75">
      <c r="A82" s="157" t="str">
        <f>IF(J82&gt;0,COUNT($J$4:J82)+MAX('MI Fittings'!A:A,'CS Press Fittings'!A:A,'Steel Nipples'!A:A),"")</f>
        <v/>
      </c>
      <c r="B82" s="244"/>
      <c r="C82" s="231" t="s">
        <v>2400</v>
      </c>
      <c r="D82" s="232" t="s">
        <v>6425</v>
      </c>
      <c r="E82" s="1017">
        <f>IFERROR(VLOOKUP(C82,'Consolidated Master Sheet'!B:D,3,0),"")</f>
        <v>43.16</v>
      </c>
      <c r="F82" s="152">
        <f t="shared" si="11"/>
        <v>0</v>
      </c>
      <c r="G82" s="1087">
        <f t="shared" si="12"/>
        <v>0</v>
      </c>
      <c r="H82" s="373">
        <f>IFERROR(VLOOKUP(C82,'Consolidated Master Sheet'!B:H,6,0),"")</f>
        <v>5</v>
      </c>
      <c r="I82" s="373">
        <f>IFERROR(VLOOKUP(C82,'Consolidated Master Sheet'!B:H,7,0),"")</f>
        <v>5</v>
      </c>
      <c r="J82" s="42"/>
      <c r="K82" s="1104">
        <f t="shared" ref="K82:K88" si="14">IFERROR(G82*J82,0)</f>
        <v>0</v>
      </c>
      <c r="L82" s="157"/>
      <c r="M82" s="1029"/>
    </row>
    <row r="83" spans="1:13" ht="15.75">
      <c r="A83" s="157" t="str">
        <f>IF(J83&gt;0,COUNT($J$4:J83)+MAX('MI Fittings'!A:A,'CS Press Fittings'!A:A,'Steel Nipples'!A:A),"")</f>
        <v/>
      </c>
      <c r="B83" s="244"/>
      <c r="C83" s="231" t="s">
        <v>2401</v>
      </c>
      <c r="D83" s="232" t="s">
        <v>6426</v>
      </c>
      <c r="E83" s="1017">
        <f>IFERROR(VLOOKUP(C83,'Consolidated Master Sheet'!B:D,3,0),"")</f>
        <v>55.39</v>
      </c>
      <c r="F83" s="152">
        <f t="shared" si="11"/>
        <v>0</v>
      </c>
      <c r="G83" s="1086">
        <f t="shared" si="12"/>
        <v>0</v>
      </c>
      <c r="H83" s="373">
        <f>IFERROR(VLOOKUP(C83,'Consolidated Master Sheet'!B:H,6,0),"")</f>
        <v>5</v>
      </c>
      <c r="I83" s="373">
        <f>IFERROR(VLOOKUP(C83,'Consolidated Master Sheet'!B:H,7,0),"")</f>
        <v>5</v>
      </c>
      <c r="J83" s="42"/>
      <c r="K83" s="1102">
        <f t="shared" si="14"/>
        <v>0</v>
      </c>
      <c r="L83" s="157"/>
      <c r="M83" s="1029"/>
    </row>
    <row r="84" spans="1:13" ht="15.75">
      <c r="A84" s="157" t="str">
        <f>IF(J84&gt;0,COUNT($J$4:J84)+MAX('MI Fittings'!A:A,'CS Press Fittings'!A:A,'Steel Nipples'!A:A),"")</f>
        <v/>
      </c>
      <c r="B84" s="244"/>
      <c r="C84" s="231" t="s">
        <v>2402</v>
      </c>
      <c r="D84" s="232" t="s">
        <v>6427</v>
      </c>
      <c r="E84" s="1017">
        <f>IFERROR(VLOOKUP(C84,'Consolidated Master Sheet'!B:D,3,0),"")</f>
        <v>68.09</v>
      </c>
      <c r="F84" s="152">
        <f t="shared" si="11"/>
        <v>0</v>
      </c>
      <c r="G84" s="1086">
        <f t="shared" si="12"/>
        <v>0</v>
      </c>
      <c r="H84" s="373">
        <f>IFERROR(VLOOKUP(C84,'Consolidated Master Sheet'!B:H,6,0),"")</f>
        <v>10</v>
      </c>
      <c r="I84" s="373">
        <f>IFERROR(VLOOKUP(C84,'Consolidated Master Sheet'!B:H,7,0),"")</f>
        <v>10</v>
      </c>
      <c r="J84" s="42"/>
      <c r="K84" s="1102">
        <f t="shared" si="14"/>
        <v>0</v>
      </c>
      <c r="L84" s="157"/>
      <c r="M84" s="1029"/>
    </row>
    <row r="85" spans="1:13" ht="15.75">
      <c r="A85" s="157" t="str">
        <f>IF(J85&gt;0,COUNT($J$4:J85)+MAX('MI Fittings'!A:A,'CS Press Fittings'!A:A,'Steel Nipples'!A:A),"")</f>
        <v/>
      </c>
      <c r="B85" s="244"/>
      <c r="C85" s="231" t="s">
        <v>2403</v>
      </c>
      <c r="D85" s="232" t="s">
        <v>6428</v>
      </c>
      <c r="E85" s="1017">
        <f>IFERROR(VLOOKUP(C85,'Consolidated Master Sheet'!B:D,3,0),"")</f>
        <v>78.239999999999995</v>
      </c>
      <c r="F85" s="152">
        <f t="shared" si="11"/>
        <v>0</v>
      </c>
      <c r="G85" s="1086">
        <f t="shared" si="12"/>
        <v>0</v>
      </c>
      <c r="H85" s="373">
        <f>IFERROR(VLOOKUP(C85,'Consolidated Master Sheet'!B:H,6,0),"")</f>
        <v>5</v>
      </c>
      <c r="I85" s="373">
        <f>IFERROR(VLOOKUP(C85,'Consolidated Master Sheet'!B:H,7,0),"")</f>
        <v>5</v>
      </c>
      <c r="J85" s="42"/>
      <c r="K85" s="1102">
        <f t="shared" si="14"/>
        <v>0</v>
      </c>
      <c r="L85" s="157"/>
      <c r="M85" s="1029"/>
    </row>
    <row r="86" spans="1:13" ht="15.75">
      <c r="A86" s="157" t="str">
        <f>IF(J86&gt;0,COUNT($J$4:J86)+MAX('MI Fittings'!A:A,'CS Press Fittings'!A:A,'Steel Nipples'!A:A),"")</f>
        <v/>
      </c>
      <c r="B86" s="244"/>
      <c r="C86" s="231" t="s">
        <v>2404</v>
      </c>
      <c r="D86" s="232" t="s">
        <v>6429</v>
      </c>
      <c r="E86" s="1017">
        <f>IFERROR(VLOOKUP(C86,'Consolidated Master Sheet'!B:D,3,0),"")</f>
        <v>102.17</v>
      </c>
      <c r="F86" s="152">
        <f t="shared" si="11"/>
        <v>0</v>
      </c>
      <c r="G86" s="1086">
        <f t="shared" si="12"/>
        <v>0</v>
      </c>
      <c r="H86" s="373">
        <f>IFERROR(VLOOKUP(C86,'Consolidated Master Sheet'!B:H,6,0),"")</f>
        <v>5</v>
      </c>
      <c r="I86" s="373">
        <f>IFERROR(VLOOKUP(C86,'Consolidated Master Sheet'!B:H,7,0),"")</f>
        <v>5</v>
      </c>
      <c r="J86" s="42"/>
      <c r="K86" s="1102">
        <f t="shared" si="14"/>
        <v>0</v>
      </c>
      <c r="L86" s="157"/>
      <c r="M86" s="1029"/>
    </row>
    <row r="87" spans="1:13" ht="15.75">
      <c r="A87" s="157" t="str">
        <f>IF(J87&gt;0,COUNT($J$4:J87)+MAX('MI Fittings'!A:A,'CS Press Fittings'!A:A,'Steel Nipples'!A:A),"")</f>
        <v/>
      </c>
      <c r="B87" s="244"/>
      <c r="C87" s="231" t="s">
        <v>2405</v>
      </c>
      <c r="D87" s="232" t="s">
        <v>6430</v>
      </c>
      <c r="E87" s="1017">
        <f>IFERROR(VLOOKUP(C87,'Consolidated Master Sheet'!B:D,3,0),"")</f>
        <v>125.08</v>
      </c>
      <c r="F87" s="152">
        <f t="shared" si="11"/>
        <v>0</v>
      </c>
      <c r="G87" s="1086">
        <f t="shared" si="12"/>
        <v>0</v>
      </c>
      <c r="H87" s="373">
        <f>IFERROR(VLOOKUP(C87,'Consolidated Master Sheet'!B:H,6,0),"")</f>
        <v>5</v>
      </c>
      <c r="I87" s="373">
        <f>IFERROR(VLOOKUP(C87,'Consolidated Master Sheet'!B:H,7,0),"")</f>
        <v>5</v>
      </c>
      <c r="J87" s="42"/>
      <c r="K87" s="1102">
        <f t="shared" si="14"/>
        <v>0</v>
      </c>
      <c r="L87" s="157"/>
      <c r="M87" s="1029"/>
    </row>
    <row r="88" spans="1:13" ht="15.75">
      <c r="A88" s="157" t="str">
        <f>IF(J88&gt;0,COUNT($J$4:J88)+MAX('MI Fittings'!A:A,'CS Press Fittings'!A:A,'Steel Nipples'!A:A),"")</f>
        <v/>
      </c>
      <c r="B88" s="244"/>
      <c r="C88" s="231" t="s">
        <v>2406</v>
      </c>
      <c r="D88" s="232" t="s">
        <v>6431</v>
      </c>
      <c r="E88" s="1017">
        <f>IFERROR(VLOOKUP(C88,'Consolidated Master Sheet'!B:D,3,0),"")</f>
        <v>147.72999999999999</v>
      </c>
      <c r="F88" s="152">
        <f t="shared" si="11"/>
        <v>0</v>
      </c>
      <c r="G88" s="1086">
        <f t="shared" si="12"/>
        <v>0</v>
      </c>
      <c r="H88" s="373">
        <f>IFERROR(VLOOKUP(C88,'Consolidated Master Sheet'!B:H,6,0),"")</f>
        <v>10</v>
      </c>
      <c r="I88" s="373">
        <f>IFERROR(VLOOKUP(C88,'Consolidated Master Sheet'!B:H,7,0),"")</f>
        <v>10</v>
      </c>
      <c r="J88" s="42"/>
      <c r="K88" s="1102">
        <f t="shared" si="14"/>
        <v>0</v>
      </c>
      <c r="L88" s="157"/>
      <c r="M88" s="1029"/>
    </row>
    <row r="89" spans="1:13" ht="15.75">
      <c r="A89" s="157" t="str">
        <f>IF(J89&gt;0,COUNT($J$4:J89)+MAX('MI Fittings'!A:A,'CS Press Fittings'!A:A,'Steel Nipples'!A:A),"")</f>
        <v/>
      </c>
      <c r="B89" s="244"/>
      <c r="C89" s="174"/>
      <c r="D89" s="351"/>
      <c r="E89" s="1038" t="str">
        <f>IFERROR(VLOOKUP(C89,'Consolidated Master Sheet'!B:D,3,0),"")</f>
        <v/>
      </c>
      <c r="F89" s="1464">
        <f t="shared" si="11"/>
        <v>0</v>
      </c>
      <c r="G89" s="1718">
        <f t="shared" si="12"/>
        <v>0</v>
      </c>
      <c r="H89" s="374" t="str">
        <f>IFERROR(VLOOKUP(C89,'Consolidated Master Sheet'!B:H,6,0),"")</f>
        <v/>
      </c>
      <c r="I89" s="157" t="str">
        <f>IFERROR(VLOOKUP(C89,'Consolidated Master Sheet'!B:H,7,0),"")</f>
        <v/>
      </c>
      <c r="J89" s="47"/>
      <c r="K89" s="1132"/>
      <c r="L89" s="157"/>
      <c r="M89" s="1029"/>
    </row>
    <row r="90" spans="1:13" ht="15.75">
      <c r="A90" s="157" t="str">
        <f>IF(J90&gt;0,COUNT($J$4:J90)+MAX('MI Fittings'!A:A,'CS Press Fittings'!A:A,'Steel Nipples'!A:A),"")</f>
        <v/>
      </c>
      <c r="B90" s="244"/>
      <c r="C90" s="231" t="s">
        <v>2407</v>
      </c>
      <c r="D90" s="232" t="s">
        <v>6432</v>
      </c>
      <c r="E90" s="1017">
        <f>IFERROR(VLOOKUP(C90,'Consolidated Master Sheet'!B:D,3,0),"")</f>
        <v>55.74</v>
      </c>
      <c r="F90" s="152">
        <f t="shared" si="11"/>
        <v>0</v>
      </c>
      <c r="G90" s="1087">
        <f t="shared" si="12"/>
        <v>0</v>
      </c>
      <c r="H90" s="373">
        <f>IFERROR(VLOOKUP(C90,'Consolidated Master Sheet'!B:H,6,0),"")</f>
        <v>3</v>
      </c>
      <c r="I90" s="373">
        <f>IFERROR(VLOOKUP(C90,'Consolidated Master Sheet'!B:H,7,0),"")</f>
        <v>3</v>
      </c>
      <c r="J90" s="42"/>
      <c r="K90" s="1104">
        <f t="shared" ref="K90:K96" si="15">IFERROR(G90*J90,0)</f>
        <v>0</v>
      </c>
      <c r="L90" s="157"/>
      <c r="M90" s="1029"/>
    </row>
    <row r="91" spans="1:13" ht="15.75">
      <c r="A91" s="157" t="str">
        <f>IF(J91&gt;0,COUNT($J$4:J91)+MAX('MI Fittings'!A:A,'CS Press Fittings'!A:A,'Steel Nipples'!A:A),"")</f>
        <v/>
      </c>
      <c r="B91" s="244"/>
      <c r="C91" s="231" t="s">
        <v>2408</v>
      </c>
      <c r="D91" s="232" t="s">
        <v>6433</v>
      </c>
      <c r="E91" s="1017">
        <f>IFERROR(VLOOKUP(C91,'Consolidated Master Sheet'!B:D,3,0),"")</f>
        <v>73.930000000000007</v>
      </c>
      <c r="F91" s="152">
        <f t="shared" si="11"/>
        <v>0</v>
      </c>
      <c r="G91" s="1086">
        <f t="shared" si="12"/>
        <v>0</v>
      </c>
      <c r="H91" s="373">
        <f>IFERROR(VLOOKUP(C91,'Consolidated Master Sheet'!B:H,6,0),"")</f>
        <v>3</v>
      </c>
      <c r="I91" s="373">
        <f>IFERROR(VLOOKUP(C91,'Consolidated Master Sheet'!B:H,7,0),"")</f>
        <v>3</v>
      </c>
      <c r="J91" s="42"/>
      <c r="K91" s="1102">
        <f t="shared" si="15"/>
        <v>0</v>
      </c>
      <c r="L91" s="157"/>
      <c r="M91" s="1029"/>
    </row>
    <row r="92" spans="1:13" ht="15.75">
      <c r="A92" s="157" t="str">
        <f>IF(J92&gt;0,COUNT($J$4:J92)+MAX('MI Fittings'!A:A,'CS Press Fittings'!A:A,'Steel Nipples'!A:A),"")</f>
        <v/>
      </c>
      <c r="B92" s="244"/>
      <c r="C92" s="231" t="s">
        <v>2409</v>
      </c>
      <c r="D92" s="232" t="s">
        <v>6434</v>
      </c>
      <c r="E92" s="1017">
        <f>IFERROR(VLOOKUP(C92,'Consolidated Master Sheet'!B:D,3,0),"")</f>
        <v>86.42</v>
      </c>
      <c r="F92" s="152">
        <f t="shared" si="11"/>
        <v>0</v>
      </c>
      <c r="G92" s="1086">
        <f t="shared" si="12"/>
        <v>0</v>
      </c>
      <c r="H92" s="373">
        <f>IFERROR(VLOOKUP(C92,'Consolidated Master Sheet'!B:H,6,0),"")</f>
        <v>3</v>
      </c>
      <c r="I92" s="373">
        <f>IFERROR(VLOOKUP(C92,'Consolidated Master Sheet'!B:H,7,0),"")</f>
        <v>3</v>
      </c>
      <c r="J92" s="42"/>
      <c r="K92" s="1102">
        <f t="shared" si="15"/>
        <v>0</v>
      </c>
      <c r="L92" s="157"/>
      <c r="M92" s="1029"/>
    </row>
    <row r="93" spans="1:13" ht="15.75">
      <c r="A93" s="157" t="str">
        <f>IF(J93&gt;0,COUNT($J$4:J93)+MAX('MI Fittings'!A:A,'CS Press Fittings'!A:A,'Steel Nipples'!A:A),"")</f>
        <v/>
      </c>
      <c r="B93" s="244"/>
      <c r="C93" s="231" t="s">
        <v>2410</v>
      </c>
      <c r="D93" s="232" t="s">
        <v>6435</v>
      </c>
      <c r="E93" s="1017">
        <f>IFERROR(VLOOKUP(C93,'Consolidated Master Sheet'!B:D,3,0),"")</f>
        <v>98.82</v>
      </c>
      <c r="F93" s="152">
        <f t="shared" si="11"/>
        <v>0</v>
      </c>
      <c r="G93" s="1086">
        <f t="shared" si="12"/>
        <v>0</v>
      </c>
      <c r="H93" s="373">
        <f>IFERROR(VLOOKUP(C93,'Consolidated Master Sheet'!B:H,6,0),"")</f>
        <v>3</v>
      </c>
      <c r="I93" s="373">
        <f>IFERROR(VLOOKUP(C93,'Consolidated Master Sheet'!B:H,7,0),"")</f>
        <v>3</v>
      </c>
      <c r="J93" s="42"/>
      <c r="K93" s="1102">
        <f t="shared" si="15"/>
        <v>0</v>
      </c>
      <c r="L93" s="157"/>
      <c r="M93" s="1029"/>
    </row>
    <row r="94" spans="1:13" ht="15.75">
      <c r="A94" s="157" t="str">
        <f>IF(J94&gt;0,COUNT($J$4:J94)+MAX('MI Fittings'!A:A,'CS Press Fittings'!A:A,'Steel Nipples'!A:A),"")</f>
        <v/>
      </c>
      <c r="B94" s="244"/>
      <c r="C94" s="231" t="s">
        <v>2411</v>
      </c>
      <c r="D94" s="232" t="s">
        <v>6436</v>
      </c>
      <c r="E94" s="1017">
        <f>IFERROR(VLOOKUP(C94,'Consolidated Master Sheet'!B:D,3,0),"")</f>
        <v>130.97</v>
      </c>
      <c r="F94" s="152">
        <f t="shared" si="11"/>
        <v>0</v>
      </c>
      <c r="G94" s="1086">
        <f t="shared" si="12"/>
        <v>0</v>
      </c>
      <c r="H94" s="373">
        <f>IFERROR(VLOOKUP(C94,'Consolidated Master Sheet'!B:H,6,0),"")</f>
        <v>3</v>
      </c>
      <c r="I94" s="373">
        <f>IFERROR(VLOOKUP(C94,'Consolidated Master Sheet'!B:H,7,0),"")</f>
        <v>3</v>
      </c>
      <c r="J94" s="42"/>
      <c r="K94" s="1102">
        <f t="shared" si="15"/>
        <v>0</v>
      </c>
      <c r="L94" s="157"/>
      <c r="M94" s="1029"/>
    </row>
    <row r="95" spans="1:13" ht="15.75">
      <c r="A95" s="157" t="str">
        <f>IF(J95&gt;0,COUNT($J$4:J95)+MAX('MI Fittings'!A:A,'CS Press Fittings'!A:A,'Steel Nipples'!A:A),"")</f>
        <v/>
      </c>
      <c r="B95" s="244"/>
      <c r="C95" s="231" t="s">
        <v>2412</v>
      </c>
      <c r="D95" s="232" t="s">
        <v>6437</v>
      </c>
      <c r="E95" s="1017">
        <f>IFERROR(VLOOKUP(C95,'Consolidated Master Sheet'!B:D,3,0),"")</f>
        <v>164.76</v>
      </c>
      <c r="F95" s="152">
        <f t="shared" si="11"/>
        <v>0</v>
      </c>
      <c r="G95" s="1086">
        <f t="shared" si="12"/>
        <v>0</v>
      </c>
      <c r="H95" s="373">
        <f>IFERROR(VLOOKUP(C95,'Consolidated Master Sheet'!B:H,6,0),"")</f>
        <v>3</v>
      </c>
      <c r="I95" s="373">
        <f>IFERROR(VLOOKUP(C95,'Consolidated Master Sheet'!B:H,7,0),"")</f>
        <v>3</v>
      </c>
      <c r="J95" s="42"/>
      <c r="K95" s="1102">
        <f t="shared" si="15"/>
        <v>0</v>
      </c>
      <c r="L95" s="157"/>
      <c r="M95" s="1029"/>
    </row>
    <row r="96" spans="1:13" ht="15.75">
      <c r="A96" s="157" t="str">
        <f>IF(J96&gt;0,COUNT($J$4:J96)+MAX('MI Fittings'!A:A,'CS Press Fittings'!A:A,'Steel Nipples'!A:A),"")</f>
        <v/>
      </c>
      <c r="B96" s="244"/>
      <c r="C96" s="231" t="s">
        <v>2413</v>
      </c>
      <c r="D96" s="232" t="s">
        <v>6438</v>
      </c>
      <c r="E96" s="1017">
        <f>IFERROR(VLOOKUP(C96,'Consolidated Master Sheet'!B:D,3,0),"")</f>
        <v>222.39</v>
      </c>
      <c r="F96" s="152">
        <f t="shared" si="11"/>
        <v>0</v>
      </c>
      <c r="G96" s="1086">
        <f t="shared" si="12"/>
        <v>0</v>
      </c>
      <c r="H96" s="373">
        <f>IFERROR(VLOOKUP(C96,'Consolidated Master Sheet'!B:H,6,0),"")</f>
        <v>3</v>
      </c>
      <c r="I96" s="373">
        <f>IFERROR(VLOOKUP(C96,'Consolidated Master Sheet'!B:H,7,0),"")</f>
        <v>3</v>
      </c>
      <c r="J96" s="42"/>
      <c r="K96" s="1102">
        <f t="shared" si="15"/>
        <v>0</v>
      </c>
      <c r="L96" s="157"/>
      <c r="M96" s="1029"/>
    </row>
    <row r="97" spans="1:13" ht="15.75">
      <c r="A97" s="157" t="str">
        <f>IF(J97&gt;0,COUNT($J$4:J97)+MAX('MI Fittings'!A:A,'CS Press Fittings'!A:A,'Steel Nipples'!A:A),"")</f>
        <v/>
      </c>
      <c r="B97" s="244"/>
      <c r="C97" s="244"/>
      <c r="D97" s="351"/>
      <c r="E97" s="1038" t="str">
        <f>IFERROR(VLOOKUP(C97,'Consolidated Master Sheet'!B:D,3,0),"")</f>
        <v/>
      </c>
      <c r="F97" s="1464">
        <f t="shared" si="11"/>
        <v>0</v>
      </c>
      <c r="G97" s="1717">
        <f t="shared" si="12"/>
        <v>0</v>
      </c>
      <c r="H97" s="20" t="str">
        <f>IFERROR(VLOOKUP(C97,'Consolidated Master Sheet'!B:H,6,0),"")</f>
        <v/>
      </c>
      <c r="I97" s="157" t="str">
        <f>IFERROR(VLOOKUP(C97,'Consolidated Master Sheet'!B:H,7,0),"")</f>
        <v/>
      </c>
      <c r="J97" s="47"/>
      <c r="K97" s="1132"/>
      <c r="L97" s="157"/>
      <c r="M97" s="1029"/>
    </row>
    <row r="98" spans="1:13" ht="15.75">
      <c r="A98" s="157" t="str">
        <f>IF(J98&gt;0,COUNT($J$4:J98)+MAX('MI Fittings'!A:A,'CS Press Fittings'!A:A,'Steel Nipples'!A:A),"")</f>
        <v/>
      </c>
      <c r="B98" s="244"/>
      <c r="C98" s="231" t="s">
        <v>2414</v>
      </c>
      <c r="D98" s="232" t="s">
        <v>6439</v>
      </c>
      <c r="E98" s="1017">
        <f>IFERROR(VLOOKUP(C98,'Consolidated Master Sheet'!B:D,3,0),"")</f>
        <v>73.39</v>
      </c>
      <c r="F98" s="152">
        <f t="shared" si="11"/>
        <v>0</v>
      </c>
      <c r="G98" s="1087">
        <f t="shared" si="12"/>
        <v>0</v>
      </c>
      <c r="H98" s="373">
        <f>IFERROR(VLOOKUP(C98,'Consolidated Master Sheet'!B:H,6,0),"")</f>
        <v>3</v>
      </c>
      <c r="I98" s="373">
        <f>IFERROR(VLOOKUP(C98,'Consolidated Master Sheet'!B:H,7,0),"")</f>
        <v>3</v>
      </c>
      <c r="J98" s="42"/>
      <c r="K98" s="1104">
        <f t="shared" ref="K98:K104" si="16">IFERROR(G98*J98,0)</f>
        <v>0</v>
      </c>
      <c r="L98" s="157"/>
      <c r="M98" s="1029"/>
    </row>
    <row r="99" spans="1:13" ht="15.75">
      <c r="A99" s="157" t="str">
        <f>IF(J99&gt;0,COUNT($J$4:J99)+MAX('MI Fittings'!A:A,'CS Press Fittings'!A:A,'Steel Nipples'!A:A),"")</f>
        <v/>
      </c>
      <c r="B99" s="244"/>
      <c r="C99" s="231" t="s">
        <v>2415</v>
      </c>
      <c r="D99" s="232" t="s">
        <v>6440</v>
      </c>
      <c r="E99" s="1017">
        <f>IFERROR(VLOOKUP(C99,'Consolidated Master Sheet'!B:D,3,0),"")</f>
        <v>98.29</v>
      </c>
      <c r="F99" s="152">
        <f t="shared" si="11"/>
        <v>0</v>
      </c>
      <c r="G99" s="1086">
        <f t="shared" si="12"/>
        <v>0</v>
      </c>
      <c r="H99" s="373">
        <f>IFERROR(VLOOKUP(C99,'Consolidated Master Sheet'!B:H,6,0),"")</f>
        <v>3</v>
      </c>
      <c r="I99" s="373">
        <f>IFERROR(VLOOKUP(C99,'Consolidated Master Sheet'!B:H,7,0),"")</f>
        <v>3</v>
      </c>
      <c r="J99" s="42"/>
      <c r="K99" s="1102">
        <f t="shared" si="16"/>
        <v>0</v>
      </c>
      <c r="L99" s="157"/>
      <c r="M99" s="1029"/>
    </row>
    <row r="100" spans="1:13" ht="15.75">
      <c r="A100" s="157" t="str">
        <f>IF(J100&gt;0,COUNT($J$4:J100)+MAX('MI Fittings'!A:A,'CS Press Fittings'!A:A,'Steel Nipples'!A:A),"")</f>
        <v/>
      </c>
      <c r="B100" s="244"/>
      <c r="C100" s="231" t="s">
        <v>2416</v>
      </c>
      <c r="D100" s="232" t="s">
        <v>6441</v>
      </c>
      <c r="E100" s="1017">
        <f>IFERROR(VLOOKUP(C100,'Consolidated Master Sheet'!B:D,3,0),"")</f>
        <v>116.13</v>
      </c>
      <c r="F100" s="152">
        <f t="shared" si="11"/>
        <v>0</v>
      </c>
      <c r="G100" s="1086">
        <f t="shared" si="12"/>
        <v>0</v>
      </c>
      <c r="H100" s="373">
        <f>IFERROR(VLOOKUP(C100,'Consolidated Master Sheet'!B:H,6,0),"")</f>
        <v>3</v>
      </c>
      <c r="I100" s="373">
        <f>IFERROR(VLOOKUP(C100,'Consolidated Master Sheet'!B:H,7,0),"")</f>
        <v>3</v>
      </c>
      <c r="J100" s="42"/>
      <c r="K100" s="1102">
        <f t="shared" si="16"/>
        <v>0</v>
      </c>
      <c r="L100" s="157"/>
      <c r="M100" s="1029"/>
    </row>
    <row r="101" spans="1:13" ht="15.75">
      <c r="A101" s="157" t="str">
        <f>IF(J101&gt;0,COUNT($J$4:J101)+MAX('MI Fittings'!A:A,'CS Press Fittings'!A:A,'Steel Nipples'!A:A),"")</f>
        <v/>
      </c>
      <c r="B101" s="244"/>
      <c r="C101" s="231" t="s">
        <v>2417</v>
      </c>
      <c r="D101" s="232" t="s">
        <v>6442</v>
      </c>
      <c r="E101" s="1017">
        <f>IFERROR(VLOOKUP(C101,'Consolidated Master Sheet'!B:D,3,0),"")</f>
        <v>133.91999999999999</v>
      </c>
      <c r="F101" s="152">
        <f t="shared" si="11"/>
        <v>0</v>
      </c>
      <c r="G101" s="1086">
        <f t="shared" si="12"/>
        <v>0</v>
      </c>
      <c r="H101" s="373">
        <f>IFERROR(VLOOKUP(C101,'Consolidated Master Sheet'!B:H,6,0),"")</f>
        <v>3</v>
      </c>
      <c r="I101" s="373">
        <f>IFERROR(VLOOKUP(C101,'Consolidated Master Sheet'!B:H,7,0),"")</f>
        <v>3</v>
      </c>
      <c r="J101" s="42"/>
      <c r="K101" s="1102">
        <f t="shared" si="16"/>
        <v>0</v>
      </c>
      <c r="L101" s="157"/>
      <c r="M101" s="1029"/>
    </row>
    <row r="102" spans="1:13" ht="15.75">
      <c r="A102" s="157" t="str">
        <f>IF(J102&gt;0,COUNT($J$4:J102)+MAX('MI Fittings'!A:A,'CS Press Fittings'!A:A,'Steel Nipples'!A:A),"")</f>
        <v/>
      </c>
      <c r="B102" s="244"/>
      <c r="C102" s="231" t="s">
        <v>2418</v>
      </c>
      <c r="D102" s="232" t="s">
        <v>6443</v>
      </c>
      <c r="E102" s="1017">
        <f>IFERROR(VLOOKUP(C102,'Consolidated Master Sheet'!B:D,3,0),"")</f>
        <v>177.47</v>
      </c>
      <c r="F102" s="152">
        <f t="shared" si="11"/>
        <v>0</v>
      </c>
      <c r="G102" s="1086">
        <f t="shared" si="12"/>
        <v>0</v>
      </c>
      <c r="H102" s="373">
        <f>IFERROR(VLOOKUP(C102,'Consolidated Master Sheet'!B:H,6,0),"")</f>
        <v>3</v>
      </c>
      <c r="I102" s="373">
        <f>IFERROR(VLOOKUP(C102,'Consolidated Master Sheet'!B:H,7,0),"")</f>
        <v>3</v>
      </c>
      <c r="J102" s="42"/>
      <c r="K102" s="1102">
        <f t="shared" si="16"/>
        <v>0</v>
      </c>
      <c r="L102" s="157"/>
      <c r="M102" s="1029"/>
    </row>
    <row r="103" spans="1:13" ht="15.75">
      <c r="A103" s="157" t="str">
        <f>IF(J103&gt;0,COUNT($J$4:J103)+MAX('MI Fittings'!A:A,'CS Press Fittings'!A:A,'Steel Nipples'!A:A),"")</f>
        <v/>
      </c>
      <c r="B103" s="244"/>
      <c r="C103" s="231" t="s">
        <v>2419</v>
      </c>
      <c r="D103" s="232" t="s">
        <v>6444</v>
      </c>
      <c r="E103" s="1017">
        <f>IFERROR(VLOOKUP(C103,'Consolidated Master Sheet'!B:D,3,0),"")</f>
        <v>220.74</v>
      </c>
      <c r="F103" s="152">
        <f t="shared" si="11"/>
        <v>0</v>
      </c>
      <c r="G103" s="1086">
        <f t="shared" si="12"/>
        <v>0</v>
      </c>
      <c r="H103" s="373">
        <f>IFERROR(VLOOKUP(C103,'Consolidated Master Sheet'!B:H,6,0),"")</f>
        <v>3</v>
      </c>
      <c r="I103" s="373">
        <f>IFERROR(VLOOKUP(C103,'Consolidated Master Sheet'!B:H,7,0),"")</f>
        <v>3</v>
      </c>
      <c r="J103" s="42"/>
      <c r="K103" s="1102">
        <f t="shared" si="16"/>
        <v>0</v>
      </c>
      <c r="L103" s="157"/>
      <c r="M103" s="1029"/>
    </row>
    <row r="104" spans="1:13" ht="15.75">
      <c r="A104" s="157" t="str">
        <f>IF(J104&gt;0,COUNT($J$4:J104)+MAX('MI Fittings'!A:A,'CS Press Fittings'!A:A,'Steel Nipples'!A:A),"")</f>
        <v/>
      </c>
      <c r="B104" s="244"/>
      <c r="C104" s="231" t="s">
        <v>2420</v>
      </c>
      <c r="D104" s="232" t="s">
        <v>6445</v>
      </c>
      <c r="E104" s="1017">
        <f>IFERROR(VLOOKUP(C104,'Consolidated Master Sheet'!B:D,3,0),"")</f>
        <v>271.44</v>
      </c>
      <c r="F104" s="152">
        <f t="shared" si="11"/>
        <v>0</v>
      </c>
      <c r="G104" s="1086">
        <f t="shared" si="12"/>
        <v>0</v>
      </c>
      <c r="H104" s="373">
        <f>IFERROR(VLOOKUP(C104,'Consolidated Master Sheet'!B:H,6,0),"")</f>
        <v>3</v>
      </c>
      <c r="I104" s="373">
        <f>IFERROR(VLOOKUP(C104,'Consolidated Master Sheet'!B:H,7,0),"")</f>
        <v>3</v>
      </c>
      <c r="J104" s="42"/>
      <c r="K104" s="1102">
        <f t="shared" si="16"/>
        <v>0</v>
      </c>
      <c r="L104" s="157"/>
      <c r="M104" s="1029"/>
    </row>
    <row r="105" spans="1:13" ht="15.75">
      <c r="A105" s="157" t="str">
        <f>IF(J105&gt;0,COUNT($J$4:J105)+MAX('MI Fittings'!A:A,'CS Press Fittings'!A:A,'Steel Nipples'!A:A),"")</f>
        <v/>
      </c>
      <c r="B105" s="244"/>
      <c r="C105" s="244"/>
      <c r="D105" s="351"/>
      <c r="E105" s="1038" t="str">
        <f>IFERROR(VLOOKUP(C105,'Consolidated Master Sheet'!B:D,3,0),"")</f>
        <v/>
      </c>
      <c r="F105" s="1464">
        <f t="shared" si="11"/>
        <v>0</v>
      </c>
      <c r="G105" s="1717">
        <f t="shared" si="12"/>
        <v>0</v>
      </c>
      <c r="H105" s="20" t="str">
        <f>IFERROR(VLOOKUP(C105,'Consolidated Master Sheet'!B:H,6,0),"")</f>
        <v/>
      </c>
      <c r="I105" s="157" t="str">
        <f>IFERROR(VLOOKUP(C105,'Consolidated Master Sheet'!B:H,7,0),"")</f>
        <v/>
      </c>
      <c r="J105" s="47"/>
      <c r="K105" s="1132"/>
      <c r="L105" s="157"/>
      <c r="M105" s="1029"/>
    </row>
    <row r="106" spans="1:13" ht="15.75">
      <c r="A106" s="157" t="str">
        <f>IF(J106&gt;0,COUNT($J$4:J106)+MAX('MI Fittings'!A:A,'CS Press Fittings'!A:A,'Steel Nipples'!A:A),"")</f>
        <v/>
      </c>
      <c r="B106" s="244"/>
      <c r="C106" s="231" t="s">
        <v>2421</v>
      </c>
      <c r="D106" s="232" t="s">
        <v>6446</v>
      </c>
      <c r="E106" s="1017">
        <f>IFERROR(VLOOKUP(C106,'Consolidated Master Sheet'!B:D,3,0),"")</f>
        <v>83.3</v>
      </c>
      <c r="F106" s="152">
        <f t="shared" si="11"/>
        <v>0</v>
      </c>
      <c r="G106" s="1087">
        <f t="shared" si="12"/>
        <v>0</v>
      </c>
      <c r="H106" s="373">
        <f>IFERROR(VLOOKUP(C106,'Consolidated Master Sheet'!B:H,6,0),"")</f>
        <v>3</v>
      </c>
      <c r="I106" s="373">
        <f>IFERROR(VLOOKUP(C106,'Consolidated Master Sheet'!B:H,7,0),"")</f>
        <v>3</v>
      </c>
      <c r="J106" s="42"/>
      <c r="K106" s="1104">
        <f t="shared" ref="K106:K112" si="17">IFERROR(G106*J106,0)</f>
        <v>0</v>
      </c>
      <c r="L106" s="157"/>
      <c r="M106" s="1029"/>
    </row>
    <row r="107" spans="1:13" ht="15.75">
      <c r="A107" s="157" t="str">
        <f>IF(J107&gt;0,COUNT($J$4:J107)+MAX('MI Fittings'!A:A,'CS Press Fittings'!A:A,'Steel Nipples'!A:A),"")</f>
        <v/>
      </c>
      <c r="B107" s="244"/>
      <c r="C107" s="231" t="s">
        <v>2422</v>
      </c>
      <c r="D107" s="232" t="s">
        <v>6447</v>
      </c>
      <c r="E107" s="1017">
        <f>IFERROR(VLOOKUP(C107,'Consolidated Master Sheet'!B:D,3,0),"")</f>
        <v>111.52</v>
      </c>
      <c r="F107" s="152">
        <f t="shared" si="11"/>
        <v>0</v>
      </c>
      <c r="G107" s="1086">
        <f t="shared" si="12"/>
        <v>0</v>
      </c>
      <c r="H107" s="373">
        <f>IFERROR(VLOOKUP(C107,'Consolidated Master Sheet'!B:H,6,0),"")</f>
        <v>3</v>
      </c>
      <c r="I107" s="373">
        <f>IFERROR(VLOOKUP(C107,'Consolidated Master Sheet'!B:H,7,0),"")</f>
        <v>3</v>
      </c>
      <c r="J107" s="42"/>
      <c r="K107" s="1102">
        <f t="shared" si="17"/>
        <v>0</v>
      </c>
      <c r="L107" s="157"/>
      <c r="M107" s="1029"/>
    </row>
    <row r="108" spans="1:13" ht="15.75">
      <c r="A108" s="157" t="str">
        <f>IF(J108&gt;0,COUNT($J$4:J108)+MAX('MI Fittings'!A:A,'CS Press Fittings'!A:A,'Steel Nipples'!A:A),"")</f>
        <v/>
      </c>
      <c r="B108" s="244"/>
      <c r="C108" s="231" t="s">
        <v>2423</v>
      </c>
      <c r="D108" s="232" t="s">
        <v>6448</v>
      </c>
      <c r="E108" s="1017">
        <f>IFERROR(VLOOKUP(C108,'Consolidated Master Sheet'!B:D,3,0),"")</f>
        <v>134.63</v>
      </c>
      <c r="F108" s="152">
        <f t="shared" si="11"/>
        <v>0</v>
      </c>
      <c r="G108" s="1086">
        <f t="shared" si="12"/>
        <v>0</v>
      </c>
      <c r="H108" s="373">
        <f>IFERROR(VLOOKUP(C108,'Consolidated Master Sheet'!B:H,6,0),"")</f>
        <v>3</v>
      </c>
      <c r="I108" s="373">
        <f>IFERROR(VLOOKUP(C108,'Consolidated Master Sheet'!B:H,7,0),"")</f>
        <v>3</v>
      </c>
      <c r="J108" s="42"/>
      <c r="K108" s="1102">
        <f t="shared" si="17"/>
        <v>0</v>
      </c>
      <c r="L108" s="157"/>
      <c r="M108" s="1029"/>
    </row>
    <row r="109" spans="1:13" ht="15.75">
      <c r="A109" s="157" t="str">
        <f>IF(J109&gt;0,COUNT($J$4:J109)+MAX('MI Fittings'!A:A,'CS Press Fittings'!A:A,'Steel Nipples'!A:A),"")</f>
        <v/>
      </c>
      <c r="B109" s="244"/>
      <c r="C109" s="231" t="s">
        <v>2424</v>
      </c>
      <c r="D109" s="232" t="s">
        <v>6449</v>
      </c>
      <c r="E109" s="1017">
        <f>IFERROR(VLOOKUP(C109,'Consolidated Master Sheet'!B:D,3,0),"")</f>
        <v>157.68</v>
      </c>
      <c r="F109" s="152">
        <f t="shared" si="11"/>
        <v>0</v>
      </c>
      <c r="G109" s="1086">
        <f t="shared" si="12"/>
        <v>0</v>
      </c>
      <c r="H109" s="373">
        <f>IFERROR(VLOOKUP(C109,'Consolidated Master Sheet'!B:H,6,0),"")</f>
        <v>3</v>
      </c>
      <c r="I109" s="373">
        <f>IFERROR(VLOOKUP(C109,'Consolidated Master Sheet'!B:H,7,0),"")</f>
        <v>3</v>
      </c>
      <c r="J109" s="42"/>
      <c r="K109" s="1102">
        <f t="shared" si="17"/>
        <v>0</v>
      </c>
      <c r="L109" s="157"/>
      <c r="M109" s="1029"/>
    </row>
    <row r="110" spans="1:13" ht="15.75">
      <c r="A110" s="157" t="str">
        <f>IF(J110&gt;0,COUNT($J$4:J110)+MAX('MI Fittings'!A:A,'CS Press Fittings'!A:A,'Steel Nipples'!A:A),"")</f>
        <v/>
      </c>
      <c r="B110" s="244"/>
      <c r="C110" s="231" t="s">
        <v>2425</v>
      </c>
      <c r="D110" s="232" t="s">
        <v>6450</v>
      </c>
      <c r="E110" s="1017">
        <f>IFERROR(VLOOKUP(C110,'Consolidated Master Sheet'!B:D,3,0),"")</f>
        <v>209.57</v>
      </c>
      <c r="F110" s="152">
        <f t="shared" si="11"/>
        <v>0</v>
      </c>
      <c r="G110" s="1086">
        <f t="shared" si="12"/>
        <v>0</v>
      </c>
      <c r="H110" s="373">
        <f>IFERROR(VLOOKUP(C110,'Consolidated Master Sheet'!B:H,6,0),"")</f>
        <v>3</v>
      </c>
      <c r="I110" s="373">
        <f>IFERROR(VLOOKUP(C110,'Consolidated Master Sheet'!B:H,7,0),"")</f>
        <v>3</v>
      </c>
      <c r="J110" s="42"/>
      <c r="K110" s="1102">
        <f t="shared" si="17"/>
        <v>0</v>
      </c>
      <c r="L110" s="157"/>
      <c r="M110" s="1029"/>
    </row>
    <row r="111" spans="1:13" ht="15.75">
      <c r="A111" s="157" t="str">
        <f>IF(J111&gt;0,COUNT($J$4:J111)+MAX('MI Fittings'!A:A,'CS Press Fittings'!A:A,'Steel Nipples'!A:A),"")</f>
        <v/>
      </c>
      <c r="B111" s="244"/>
      <c r="C111" s="231" t="s">
        <v>2426</v>
      </c>
      <c r="D111" s="232" t="s">
        <v>6451</v>
      </c>
      <c r="E111" s="1017">
        <f>IFERROR(VLOOKUP(C111,'Consolidated Master Sheet'!B:D,3,0),"")</f>
        <v>265.67</v>
      </c>
      <c r="F111" s="152">
        <f t="shared" si="11"/>
        <v>0</v>
      </c>
      <c r="G111" s="1086">
        <f t="shared" si="12"/>
        <v>0</v>
      </c>
      <c r="H111" s="373">
        <f>IFERROR(VLOOKUP(C111,'Consolidated Master Sheet'!B:H,6,0),"")</f>
        <v>3</v>
      </c>
      <c r="I111" s="373">
        <f>IFERROR(VLOOKUP(C111,'Consolidated Master Sheet'!B:H,7,0),"")</f>
        <v>3</v>
      </c>
      <c r="J111" s="42"/>
      <c r="K111" s="1102">
        <f t="shared" si="17"/>
        <v>0</v>
      </c>
      <c r="L111" s="157"/>
      <c r="M111" s="1029"/>
    </row>
    <row r="112" spans="1:13" ht="15.75">
      <c r="A112" s="157" t="str">
        <f>IF(J112&gt;0,COUNT($J$4:J112)+MAX('MI Fittings'!A:A,'CS Press Fittings'!A:A,'Steel Nipples'!A:A),"")</f>
        <v/>
      </c>
      <c r="B112" s="244"/>
      <c r="C112" s="231" t="s">
        <v>2427</v>
      </c>
      <c r="D112" s="232" t="s">
        <v>6452</v>
      </c>
      <c r="E112" s="1017">
        <f>IFERROR(VLOOKUP(C112,'Consolidated Master Sheet'!B:D,3,0),"")</f>
        <v>316.57</v>
      </c>
      <c r="F112" s="152">
        <f t="shared" si="11"/>
        <v>0</v>
      </c>
      <c r="G112" s="1086">
        <f t="shared" si="12"/>
        <v>0</v>
      </c>
      <c r="H112" s="373">
        <f>IFERROR(VLOOKUP(C112,'Consolidated Master Sheet'!B:H,6,0),"")</f>
        <v>3</v>
      </c>
      <c r="I112" s="373">
        <f>IFERROR(VLOOKUP(C112,'Consolidated Master Sheet'!B:H,7,0),"")</f>
        <v>3</v>
      </c>
      <c r="J112" s="42"/>
      <c r="K112" s="1102">
        <f t="shared" si="17"/>
        <v>0</v>
      </c>
      <c r="L112" s="157"/>
      <c r="M112" s="1029"/>
    </row>
    <row r="113" spans="1:13" ht="15.75">
      <c r="A113" s="157" t="str">
        <f>IF(J113&gt;0,COUNT($J$4:J113)+MAX('MI Fittings'!A:A,'CS Press Fittings'!A:A,'Steel Nipples'!A:A),"")</f>
        <v/>
      </c>
      <c r="B113" s="244"/>
      <c r="C113" s="244"/>
      <c r="D113" s="351"/>
      <c r="E113" s="1038" t="str">
        <f>IFERROR(VLOOKUP(C113,'Consolidated Master Sheet'!B:D,3,0),"")</f>
        <v/>
      </c>
      <c r="F113" s="1464">
        <f t="shared" si="11"/>
        <v>0</v>
      </c>
      <c r="G113" s="1717">
        <f t="shared" si="12"/>
        <v>0</v>
      </c>
      <c r="H113" s="20" t="str">
        <f>IFERROR(VLOOKUP(C113,'Consolidated Master Sheet'!B:H,6,0),"")</f>
        <v/>
      </c>
      <c r="I113" s="157" t="str">
        <f>IFERROR(VLOOKUP(C113,'Consolidated Master Sheet'!B:H,7,0),"")</f>
        <v/>
      </c>
      <c r="J113" s="47"/>
      <c r="K113" s="1132"/>
      <c r="L113" s="157"/>
      <c r="M113" s="1029"/>
    </row>
    <row r="114" spans="1:13" ht="15.75">
      <c r="A114" s="157" t="str">
        <f>IF(J114&gt;0,COUNT($J$4:J114)+MAX('MI Fittings'!A:A,'CS Press Fittings'!A:A,'Steel Nipples'!A:A),"")</f>
        <v/>
      </c>
      <c r="B114" s="244"/>
      <c r="C114" s="231" t="s">
        <v>2428</v>
      </c>
      <c r="D114" s="232" t="s">
        <v>6453</v>
      </c>
      <c r="E114" s="1017">
        <f>IFERROR(VLOOKUP(C114,'Consolidated Master Sheet'!B:D,3,0),"")</f>
        <v>113.56</v>
      </c>
      <c r="F114" s="152">
        <f t="shared" si="11"/>
        <v>0</v>
      </c>
      <c r="G114" s="1087">
        <f t="shared" si="12"/>
        <v>0</v>
      </c>
      <c r="H114" s="373">
        <f>IFERROR(VLOOKUP(C114,'Consolidated Master Sheet'!B:H,6,0),"")</f>
        <v>3</v>
      </c>
      <c r="I114" s="373">
        <f>IFERROR(VLOOKUP(C114,'Consolidated Master Sheet'!B:H,7,0),"")</f>
        <v>3</v>
      </c>
      <c r="J114" s="42"/>
      <c r="K114" s="1104">
        <f t="shared" ref="K114:K120" si="18">IFERROR(G114*J114,0)</f>
        <v>0</v>
      </c>
      <c r="L114" s="157"/>
      <c r="M114" s="1029"/>
    </row>
    <row r="115" spans="1:13" ht="15.75">
      <c r="A115" s="157" t="str">
        <f>IF(J115&gt;0,COUNT($J$4:J115)+MAX('MI Fittings'!A:A,'CS Press Fittings'!A:A,'Steel Nipples'!A:A),"")</f>
        <v/>
      </c>
      <c r="B115" s="244"/>
      <c r="C115" s="231" t="s">
        <v>2429</v>
      </c>
      <c r="D115" s="232" t="s">
        <v>6454</v>
      </c>
      <c r="E115" s="1017">
        <f>IFERROR(VLOOKUP(C115,'Consolidated Master Sheet'!B:D,3,0),"")</f>
        <v>150.24</v>
      </c>
      <c r="F115" s="152">
        <f t="shared" si="11"/>
        <v>0</v>
      </c>
      <c r="G115" s="1086">
        <f t="shared" si="12"/>
        <v>0</v>
      </c>
      <c r="H115" s="373">
        <f>IFERROR(VLOOKUP(C115,'Consolidated Master Sheet'!B:H,6,0),"")</f>
        <v>3</v>
      </c>
      <c r="I115" s="373">
        <f>IFERROR(VLOOKUP(C115,'Consolidated Master Sheet'!B:H,7,0),"")</f>
        <v>3</v>
      </c>
      <c r="J115" s="42"/>
      <c r="K115" s="1102">
        <f t="shared" si="18"/>
        <v>0</v>
      </c>
      <c r="L115" s="157"/>
      <c r="M115" s="1029"/>
    </row>
    <row r="116" spans="1:13" ht="15.75">
      <c r="A116" s="157" t="str">
        <f>IF(J116&gt;0,COUNT($J$4:J116)+MAX('MI Fittings'!A:A,'CS Press Fittings'!A:A,'Steel Nipples'!A:A),"")</f>
        <v/>
      </c>
      <c r="B116" s="244"/>
      <c r="C116" s="231" t="s">
        <v>2430</v>
      </c>
      <c r="D116" s="232" t="s">
        <v>6455</v>
      </c>
      <c r="E116" s="1017">
        <f>IFERROR(VLOOKUP(C116,'Consolidated Master Sheet'!B:D,3,0),"")</f>
        <v>176.88</v>
      </c>
      <c r="F116" s="152">
        <f t="shared" si="11"/>
        <v>0</v>
      </c>
      <c r="G116" s="1086">
        <f t="shared" si="12"/>
        <v>0</v>
      </c>
      <c r="H116" s="373">
        <f>IFERROR(VLOOKUP(C116,'Consolidated Master Sheet'!B:H,6,0),"")</f>
        <v>3</v>
      </c>
      <c r="I116" s="373">
        <f>IFERROR(VLOOKUP(C116,'Consolidated Master Sheet'!B:H,7,0),"")</f>
        <v>3</v>
      </c>
      <c r="J116" s="42"/>
      <c r="K116" s="1102">
        <f t="shared" si="18"/>
        <v>0</v>
      </c>
      <c r="L116" s="157"/>
      <c r="M116" s="1029"/>
    </row>
    <row r="117" spans="1:13" ht="15.75">
      <c r="A117" s="157" t="str">
        <f>IF(J117&gt;0,COUNT($J$4:J117)+MAX('MI Fittings'!A:A,'CS Press Fittings'!A:A,'Steel Nipples'!A:A),"")</f>
        <v/>
      </c>
      <c r="B117" s="244"/>
      <c r="C117" s="231" t="s">
        <v>2431</v>
      </c>
      <c r="D117" s="232" t="s">
        <v>6456</v>
      </c>
      <c r="E117" s="1017">
        <f>IFERROR(VLOOKUP(C117,'Consolidated Master Sheet'!B:D,3,0),"")</f>
        <v>203.43</v>
      </c>
      <c r="F117" s="152">
        <f t="shared" si="11"/>
        <v>0</v>
      </c>
      <c r="G117" s="1086">
        <f t="shared" si="12"/>
        <v>0</v>
      </c>
      <c r="H117" s="373">
        <f>IFERROR(VLOOKUP(C117,'Consolidated Master Sheet'!B:H,6,0),"")</f>
        <v>3</v>
      </c>
      <c r="I117" s="373">
        <f>IFERROR(VLOOKUP(C117,'Consolidated Master Sheet'!B:H,7,0),"")</f>
        <v>3</v>
      </c>
      <c r="J117" s="42"/>
      <c r="K117" s="1102">
        <f t="shared" si="18"/>
        <v>0</v>
      </c>
      <c r="L117" s="157"/>
      <c r="M117" s="1029"/>
    </row>
    <row r="118" spans="1:13" ht="15.75">
      <c r="A118" s="157" t="str">
        <f>IF(J118&gt;0,COUNT($J$4:J118)+MAX('MI Fittings'!A:A,'CS Press Fittings'!A:A,'Steel Nipples'!A:A),"")</f>
        <v/>
      </c>
      <c r="B118" s="244"/>
      <c r="C118" s="231" t="s">
        <v>2432</v>
      </c>
      <c r="D118" s="232" t="s">
        <v>6457</v>
      </c>
      <c r="E118" s="1017">
        <f>IFERROR(VLOOKUP(C118,'Consolidated Master Sheet'!B:D,3,0),"")</f>
        <v>264.39999999999998</v>
      </c>
      <c r="F118" s="152">
        <f t="shared" si="11"/>
        <v>0</v>
      </c>
      <c r="G118" s="1086">
        <f t="shared" si="12"/>
        <v>0</v>
      </c>
      <c r="H118" s="373">
        <f>IFERROR(VLOOKUP(C118,'Consolidated Master Sheet'!B:H,6,0),"")</f>
        <v>3</v>
      </c>
      <c r="I118" s="373">
        <f>IFERROR(VLOOKUP(C118,'Consolidated Master Sheet'!B:H,7,0),"")</f>
        <v>3</v>
      </c>
      <c r="J118" s="42"/>
      <c r="K118" s="1102">
        <f t="shared" si="18"/>
        <v>0</v>
      </c>
      <c r="L118" s="157"/>
      <c r="M118" s="1029"/>
    </row>
    <row r="119" spans="1:13" ht="15.75">
      <c r="A119" s="157" t="str">
        <f>IF(J119&gt;0,COUNT($J$4:J119)+MAX('MI Fittings'!A:A,'CS Press Fittings'!A:A,'Steel Nipples'!A:A),"")</f>
        <v/>
      </c>
      <c r="B119" s="244"/>
      <c r="C119" s="231" t="s">
        <v>2433</v>
      </c>
      <c r="D119" s="232" t="s">
        <v>6458</v>
      </c>
      <c r="E119" s="1017">
        <f>IFERROR(VLOOKUP(C119,'Consolidated Master Sheet'!B:D,3,0),"")</f>
        <v>330.37</v>
      </c>
      <c r="F119" s="152">
        <f t="shared" si="11"/>
        <v>0</v>
      </c>
      <c r="G119" s="1086">
        <f t="shared" si="12"/>
        <v>0</v>
      </c>
      <c r="H119" s="373">
        <f>IFERROR(VLOOKUP(C119,'Consolidated Master Sheet'!B:H,6,0),"")</f>
        <v>3</v>
      </c>
      <c r="I119" s="373">
        <f>IFERROR(VLOOKUP(C119,'Consolidated Master Sheet'!B:H,7,0),"")</f>
        <v>3</v>
      </c>
      <c r="J119" s="42"/>
      <c r="K119" s="1102">
        <f t="shared" si="18"/>
        <v>0</v>
      </c>
      <c r="L119" s="157"/>
      <c r="M119" s="1029"/>
    </row>
    <row r="120" spans="1:13" ht="15.75">
      <c r="A120" s="157" t="str">
        <f>IF(J120&gt;0,COUNT($J$4:J120)+MAX('MI Fittings'!A:A,'CS Press Fittings'!A:A,'Steel Nipples'!A:A),"")</f>
        <v/>
      </c>
      <c r="B120" s="244"/>
      <c r="C120" s="231" t="s">
        <v>2434</v>
      </c>
      <c r="D120" s="232" t="s">
        <v>6459</v>
      </c>
      <c r="E120" s="1017">
        <f>IFERROR(VLOOKUP(C120,'Consolidated Master Sheet'!B:D,3,0),"")</f>
        <v>402.47</v>
      </c>
      <c r="F120" s="152">
        <f t="shared" si="11"/>
        <v>0</v>
      </c>
      <c r="G120" s="1086">
        <f t="shared" si="12"/>
        <v>0</v>
      </c>
      <c r="H120" s="373">
        <f>IFERROR(VLOOKUP(C120,'Consolidated Master Sheet'!B:H,6,0),"")</f>
        <v>3</v>
      </c>
      <c r="I120" s="373">
        <f>IFERROR(VLOOKUP(C120,'Consolidated Master Sheet'!B:H,7,0),"")</f>
        <v>3</v>
      </c>
      <c r="J120" s="42"/>
      <c r="K120" s="1102">
        <f t="shared" si="18"/>
        <v>0</v>
      </c>
      <c r="L120" s="157"/>
      <c r="M120" s="1029"/>
    </row>
    <row r="121" spans="1:13" ht="15.75">
      <c r="A121" s="157" t="str">
        <f>IF(J121&gt;0,COUNT($J$4:J121)+MAX('MI Fittings'!A:A,'CS Press Fittings'!A:A,'Steel Nipples'!A:A),"")</f>
        <v/>
      </c>
      <c r="B121" s="244"/>
      <c r="C121" s="244"/>
      <c r="D121" s="351"/>
      <c r="E121" s="1038" t="str">
        <f>IFERROR(VLOOKUP(C121,'Consolidated Master Sheet'!B:D,3,0),"")</f>
        <v/>
      </c>
      <c r="F121" s="1464">
        <f t="shared" si="11"/>
        <v>0</v>
      </c>
      <c r="G121" s="1717">
        <f t="shared" si="12"/>
        <v>0</v>
      </c>
      <c r="H121" s="20" t="str">
        <f>IFERROR(VLOOKUP(C121,'Consolidated Master Sheet'!B:H,6,0),"")</f>
        <v/>
      </c>
      <c r="I121" s="157" t="str">
        <f>IFERROR(VLOOKUP(C121,'Consolidated Master Sheet'!B:H,7,0),"")</f>
        <v/>
      </c>
      <c r="J121" s="47"/>
      <c r="K121" s="1132"/>
      <c r="L121" s="157"/>
      <c r="M121" s="1029"/>
    </row>
    <row r="122" spans="1:13" ht="15.75">
      <c r="A122" s="157" t="str">
        <f>IF(J122&gt;0,COUNT($J$4:J122)+MAX('MI Fittings'!A:A,'CS Press Fittings'!A:A,'Steel Nipples'!A:A),"")</f>
        <v/>
      </c>
      <c r="B122" s="244"/>
      <c r="C122" s="231" t="s">
        <v>2435</v>
      </c>
      <c r="D122" s="232" t="s">
        <v>6460</v>
      </c>
      <c r="E122" s="1017">
        <f>IFERROR(VLOOKUP(C122,'Consolidated Master Sheet'!B:D,3,0),"")</f>
        <v>303.16000000000003</v>
      </c>
      <c r="F122" s="152">
        <f t="shared" si="11"/>
        <v>0</v>
      </c>
      <c r="G122" s="1087">
        <f t="shared" si="12"/>
        <v>0</v>
      </c>
      <c r="H122" s="373">
        <f>IFERROR(VLOOKUP(C122,'Consolidated Master Sheet'!B:H,6,0),"")</f>
        <v>2</v>
      </c>
      <c r="I122" s="373">
        <f>IFERROR(VLOOKUP(C122,'Consolidated Master Sheet'!B:H,7,0),"")</f>
        <v>2</v>
      </c>
      <c r="J122" s="42"/>
      <c r="K122" s="1104">
        <f t="shared" ref="K122:K124" si="19">IFERROR(G122*J122,0)</f>
        <v>0</v>
      </c>
      <c r="L122" s="157"/>
      <c r="M122" s="1029"/>
    </row>
    <row r="123" spans="1:13" ht="15.75">
      <c r="A123" s="157" t="str">
        <f>IF(J123&gt;0,COUNT($J$4:J123)+MAX('MI Fittings'!A:A,'CS Press Fittings'!A:A,'Steel Nipples'!A:A),"")</f>
        <v/>
      </c>
      <c r="B123" s="244"/>
      <c r="C123" s="231" t="s">
        <v>8168</v>
      </c>
      <c r="D123" s="187" t="s">
        <v>6461</v>
      </c>
      <c r="E123" s="1017">
        <f>IFERROR(VLOOKUP(C123,'Consolidated Master Sheet'!B:D,3,0),"")</f>
        <v>375.63</v>
      </c>
      <c r="F123" s="1535">
        <f t="shared" si="11"/>
        <v>0</v>
      </c>
      <c r="G123" s="1086">
        <f t="shared" si="12"/>
        <v>0</v>
      </c>
      <c r="H123" s="188">
        <f>IFERROR(VLOOKUP(C123,'Consolidated Master Sheet'!B:H,6,0),"")</f>
        <v>2</v>
      </c>
      <c r="I123" s="188">
        <f>IFERROR(VLOOKUP(C123,'Consolidated Master Sheet'!B:H,7,0),"")</f>
        <v>2</v>
      </c>
      <c r="J123" s="41"/>
      <c r="K123" s="1102">
        <f t="shared" si="19"/>
        <v>0</v>
      </c>
      <c r="L123" s="157"/>
      <c r="M123" s="1029"/>
    </row>
    <row r="124" spans="1:13" ht="15.75">
      <c r="A124" s="157" t="str">
        <f>IF(J124&gt;0,COUNT($J$4:J124)+MAX('MI Fittings'!A:A,'CS Press Fittings'!A:A,'Steel Nipples'!A:A),"")</f>
        <v/>
      </c>
      <c r="B124" s="244"/>
      <c r="C124" s="231" t="s">
        <v>2436</v>
      </c>
      <c r="D124" s="232" t="s">
        <v>6462</v>
      </c>
      <c r="E124" s="1017">
        <f>IFERROR(VLOOKUP(C124,'Consolidated Master Sheet'!B:D,3,0),"")</f>
        <v>529.1</v>
      </c>
      <c r="F124" s="152">
        <f t="shared" si="11"/>
        <v>0</v>
      </c>
      <c r="G124" s="1086">
        <f t="shared" si="12"/>
        <v>0</v>
      </c>
      <c r="H124" s="373">
        <f>IFERROR(VLOOKUP(C124,'Consolidated Master Sheet'!B:H,6,0),"")</f>
        <v>2</v>
      </c>
      <c r="I124" s="373">
        <f>IFERROR(VLOOKUP(C124,'Consolidated Master Sheet'!B:H,7,0),"")</f>
        <v>2</v>
      </c>
      <c r="J124" s="42"/>
      <c r="K124" s="1102">
        <f t="shared" si="19"/>
        <v>0</v>
      </c>
      <c r="L124" s="157"/>
      <c r="M124" s="1029"/>
    </row>
    <row r="125" spans="1:13" ht="15.75">
      <c r="A125" s="157" t="str">
        <f>IF(J125&gt;0,COUNT($J$4:J125)+MAX('MI Fittings'!A:A,'CS Press Fittings'!A:A,'Steel Nipples'!A:A),"")</f>
        <v/>
      </c>
      <c r="B125" s="157"/>
      <c r="C125" s="204"/>
      <c r="D125" s="205"/>
      <c r="E125" s="1029"/>
      <c r="F125" s="1464"/>
      <c r="G125" s="1720"/>
      <c r="H125" s="207"/>
      <c r="I125" s="20"/>
      <c r="J125" s="47"/>
      <c r="K125" s="1029"/>
      <c r="L125" s="157"/>
      <c r="M125" s="1029"/>
    </row>
    <row r="126" spans="1:13" ht="15.75" hidden="1">
      <c r="A126" s="157" t="str">
        <f>IF(J126&gt;0,COUNT($J$4:J126)+MAX('MI Fittings'!A:A,'CS Press Fittings'!A:A,'Steel Nipples'!A:A),"")</f>
        <v/>
      </c>
      <c r="B126" s="157"/>
      <c r="C126" s="204"/>
      <c r="D126" s="205"/>
      <c r="E126" s="1029"/>
      <c r="F126" s="166"/>
      <c r="G126" s="1070"/>
      <c r="H126" s="207"/>
      <c r="I126" s="20"/>
      <c r="J126" s="47"/>
      <c r="K126" s="1029"/>
      <c r="L126" s="157"/>
      <c r="M126" s="1029"/>
    </row>
    <row r="127" spans="1:13" ht="15.75" hidden="1">
      <c r="A127" s="157" t="str">
        <f>IF(J127&gt;0,COUNT($J$4:J127)+MAX('MI Fittings'!A:A,'CS Press Fittings'!A:A,'Steel Nipples'!A:A),"")</f>
        <v/>
      </c>
      <c r="B127" s="157"/>
      <c r="C127" s="204"/>
      <c r="D127" s="205"/>
      <c r="E127" s="1029"/>
      <c r="F127" s="166"/>
      <c r="G127" s="1070"/>
      <c r="H127" s="207"/>
      <c r="I127" s="20"/>
      <c r="J127" s="47"/>
      <c r="K127" s="1029"/>
      <c r="L127" s="157"/>
      <c r="M127" s="1029"/>
    </row>
    <row r="128" spans="1:13" ht="15.75" hidden="1">
      <c r="A128" s="157" t="str">
        <f>IF(J128&gt;0,COUNT($J$4:J128)+MAX('MI Fittings'!A:A,'CS Press Fittings'!A:A,'Steel Nipples'!A:A),"")</f>
        <v/>
      </c>
      <c r="B128" s="157"/>
      <c r="C128" s="204"/>
      <c r="D128" s="205"/>
      <c r="E128" s="1029"/>
      <c r="F128" s="166"/>
      <c r="G128" s="1070"/>
      <c r="H128" s="207"/>
      <c r="I128" s="20"/>
      <c r="J128" s="47"/>
      <c r="K128" s="1029"/>
      <c r="L128" s="157"/>
      <c r="M128" s="1029"/>
    </row>
    <row r="129" spans="1:13" ht="15.75" hidden="1">
      <c r="A129" s="157" t="str">
        <f>IF(J129&gt;0,COUNT($J$4:J129)+MAX('MI Fittings'!A:A,'CS Press Fittings'!A:A,'Steel Nipples'!A:A),"")</f>
        <v/>
      </c>
      <c r="B129" s="157"/>
      <c r="C129" s="204"/>
      <c r="D129" s="205"/>
      <c r="E129" s="1029"/>
      <c r="F129" s="166"/>
      <c r="G129" s="1070"/>
      <c r="H129" s="207"/>
      <c r="I129" s="20"/>
      <c r="J129" s="47"/>
      <c r="K129" s="1029"/>
      <c r="L129" s="157"/>
      <c r="M129" s="1029"/>
    </row>
    <row r="130" spans="1:13" ht="15.75" hidden="1">
      <c r="A130" s="157" t="str">
        <f>IF(J130&gt;0,COUNT($J$4:J130)+MAX('MI Fittings'!A:A,'CS Press Fittings'!A:A,'Steel Nipples'!A:A),"")</f>
        <v/>
      </c>
      <c r="B130" s="157"/>
      <c r="C130" s="204"/>
      <c r="D130" s="205"/>
      <c r="E130" s="1029"/>
      <c r="F130" s="166"/>
      <c r="G130" s="1070"/>
      <c r="H130" s="207"/>
      <c r="I130" s="20"/>
      <c r="J130" s="47"/>
      <c r="K130" s="1029"/>
      <c r="L130" s="157"/>
      <c r="M130" s="1029"/>
    </row>
    <row r="131" spans="1:13" ht="15.75" hidden="1">
      <c r="A131" s="157" t="str">
        <f>IF(J131&gt;0,COUNT($J$4:J131)+MAX('MI Fittings'!A:A,'CS Press Fittings'!A:A,'Steel Nipples'!A:A),"")</f>
        <v/>
      </c>
      <c r="B131" s="157"/>
      <c r="C131" s="204"/>
      <c r="D131" s="205"/>
      <c r="E131" s="1029"/>
      <c r="F131" s="166"/>
      <c r="G131" s="1070"/>
      <c r="H131" s="207"/>
      <c r="I131" s="20"/>
      <c r="J131" s="47"/>
      <c r="K131" s="1029"/>
      <c r="L131" s="157"/>
      <c r="M131" s="1029"/>
    </row>
    <row r="132" spans="1:13" ht="15.75" hidden="1">
      <c r="A132" s="157" t="str">
        <f>IF(J132&gt;0,COUNT($J$4:J132)+MAX('MI Fittings'!A:A,'CS Press Fittings'!A:A,'Steel Nipples'!A:A),"")</f>
        <v/>
      </c>
      <c r="B132" s="157"/>
      <c r="C132" s="204"/>
      <c r="D132" s="205"/>
      <c r="E132" s="1029"/>
      <c r="F132" s="166"/>
      <c r="G132" s="1070"/>
      <c r="H132" s="207"/>
      <c r="I132" s="20"/>
      <c r="J132" s="47"/>
      <c r="K132" s="1029"/>
      <c r="L132" s="157"/>
      <c r="M132" s="1029"/>
    </row>
    <row r="133" spans="1:13" ht="15.75" hidden="1">
      <c r="A133" s="157" t="str">
        <f>IF(J133&gt;0,COUNT($J$4:J133)+MAX('MI Fittings'!A:A,'CS Press Fittings'!A:A,'Steel Nipples'!A:A),"")</f>
        <v/>
      </c>
      <c r="B133" s="157"/>
      <c r="C133" s="204"/>
      <c r="D133" s="205"/>
      <c r="E133" s="1029"/>
      <c r="F133" s="166"/>
      <c r="G133" s="1070"/>
      <c r="H133" s="207"/>
      <c r="I133" s="20"/>
      <c r="J133" s="47"/>
      <c r="K133" s="1029"/>
      <c r="L133" s="157"/>
      <c r="M133" s="1029"/>
    </row>
    <row r="134" spans="1:13" ht="15.75" hidden="1">
      <c r="A134" s="157" t="str">
        <f>IF(J134&gt;0,COUNT($J$4:J134)+MAX('MI Fittings'!A:A,'CS Press Fittings'!A:A,'Steel Nipples'!A:A),"")</f>
        <v/>
      </c>
      <c r="B134" s="157"/>
      <c r="C134" s="204"/>
      <c r="D134" s="205"/>
      <c r="E134" s="1029"/>
      <c r="F134" s="166"/>
      <c r="G134" s="1070"/>
      <c r="H134" s="207"/>
      <c r="I134" s="20"/>
      <c r="J134" s="47"/>
      <c r="K134" s="1029"/>
      <c r="L134" s="157"/>
      <c r="M134" s="1029"/>
    </row>
    <row r="135" spans="1:13" ht="15.75" hidden="1">
      <c r="A135" s="157" t="str">
        <f>IF(J135&gt;0,COUNT($J$4:J135)+MAX('MI Fittings'!A:A,'CS Press Fittings'!A:A,'Steel Nipples'!A:A),"")</f>
        <v/>
      </c>
      <c r="B135" s="157"/>
      <c r="C135" s="204"/>
      <c r="D135" s="205"/>
      <c r="E135" s="1029"/>
      <c r="F135" s="166"/>
      <c r="G135" s="1070"/>
      <c r="H135" s="207"/>
      <c r="I135" s="20"/>
      <c r="J135" s="47"/>
      <c r="K135" s="1029"/>
      <c r="L135" s="157"/>
      <c r="M135" s="1029"/>
    </row>
    <row r="136" spans="1:13" ht="15.75" hidden="1">
      <c r="A136" s="157" t="str">
        <f>IF(J136&gt;0,COUNT($J$4:J136)+MAX('MI Fittings'!A:A,'CS Press Fittings'!A:A,'Steel Nipples'!A:A),"")</f>
        <v/>
      </c>
      <c r="B136" s="157"/>
      <c r="C136" s="204"/>
      <c r="D136" s="205"/>
      <c r="E136" s="1029"/>
      <c r="F136" s="166"/>
      <c r="G136" s="1070"/>
      <c r="H136" s="207"/>
      <c r="I136" s="20"/>
      <c r="J136" s="47"/>
      <c r="K136" s="1029"/>
      <c r="L136" s="157"/>
      <c r="M136" s="1029"/>
    </row>
    <row r="137" spans="1:13" ht="15.75" hidden="1">
      <c r="A137" s="157" t="str">
        <f>IF(J137&gt;0,COUNT($J$4:J137)+MAX('MI Fittings'!A:A,'CS Press Fittings'!A:A,'Steel Nipples'!A:A),"")</f>
        <v/>
      </c>
      <c r="B137" s="157"/>
      <c r="C137" s="204"/>
      <c r="D137" s="205"/>
      <c r="E137" s="1029"/>
      <c r="F137" s="166"/>
      <c r="G137" s="1070"/>
      <c r="H137" s="207"/>
      <c r="I137" s="20"/>
      <c r="J137" s="47"/>
      <c r="K137" s="1029"/>
      <c r="L137" s="157"/>
      <c r="M137" s="1029"/>
    </row>
    <row r="138" spans="1:13" ht="15.75" hidden="1">
      <c r="A138" s="157" t="str">
        <f>IF(J138&gt;0,COUNT($J$4:J138)+MAX('MI Fittings'!A:A,'CS Press Fittings'!A:A,'Steel Nipples'!A:A),"")</f>
        <v/>
      </c>
      <c r="B138" s="157"/>
      <c r="C138" s="204"/>
      <c r="D138" s="205"/>
      <c r="E138" s="1029"/>
      <c r="F138" s="166"/>
      <c r="G138" s="1070"/>
      <c r="H138" s="207"/>
      <c r="I138" s="20"/>
      <c r="J138" s="47"/>
      <c r="K138" s="1029"/>
      <c r="L138" s="157"/>
      <c r="M138" s="1029"/>
    </row>
    <row r="139" spans="1:13" ht="15.75" hidden="1">
      <c r="A139" s="157" t="str">
        <f>IF(J139&gt;0,COUNT($J$4:J139)+MAX('MI Fittings'!A:A,'CS Press Fittings'!A:A,'Steel Nipples'!A:A),"")</f>
        <v/>
      </c>
      <c r="B139" s="157"/>
      <c r="C139" s="204"/>
      <c r="D139" s="205"/>
      <c r="E139" s="1029"/>
      <c r="F139" s="166"/>
      <c r="G139" s="1070"/>
      <c r="H139" s="207"/>
      <c r="I139" s="20"/>
      <c r="J139" s="47"/>
      <c r="K139" s="1029"/>
      <c r="L139" s="157"/>
      <c r="M139" s="1029"/>
    </row>
    <row r="140" spans="1:13" ht="15.75" hidden="1">
      <c r="A140" s="157" t="str">
        <f>IF(J140&gt;0,COUNT($J$4:J140)+MAX('MI Fittings'!A:A,'CS Press Fittings'!A:A,'Steel Nipples'!A:A),"")</f>
        <v/>
      </c>
      <c r="B140" s="157"/>
      <c r="C140" s="204"/>
      <c r="D140" s="205"/>
      <c r="E140" s="1029"/>
      <c r="F140" s="166"/>
      <c r="G140" s="1070"/>
      <c r="H140" s="207"/>
      <c r="I140" s="20"/>
      <c r="J140" s="47"/>
      <c r="K140" s="1029"/>
      <c r="L140" s="157"/>
      <c r="M140" s="1029"/>
    </row>
    <row r="141" spans="1:13" ht="15.75" hidden="1">
      <c r="A141" s="157" t="str">
        <f>IF(J141&gt;0,COUNT($J$4:J141)+MAX('MI Fittings'!A:A,'CS Press Fittings'!A:A,'Steel Nipples'!A:A),"")</f>
        <v/>
      </c>
      <c r="B141" s="157"/>
      <c r="C141" s="204"/>
      <c r="D141" s="205"/>
      <c r="E141" s="1029"/>
      <c r="F141" s="166"/>
      <c r="G141" s="1070"/>
      <c r="H141" s="207"/>
      <c r="I141" s="20"/>
      <c r="J141" s="47"/>
      <c r="K141" s="1029"/>
      <c r="L141" s="157"/>
      <c r="M141" s="1029"/>
    </row>
    <row r="142" spans="1:13" ht="15.75" hidden="1">
      <c r="A142" s="157" t="str">
        <f>IF(J142&gt;0,COUNT($J$4:J142)+MAX('MI Fittings'!A:A,'CS Press Fittings'!A:A,'Steel Nipples'!A:A),"")</f>
        <v/>
      </c>
      <c r="B142" s="157"/>
      <c r="C142" s="204"/>
      <c r="D142" s="205"/>
      <c r="E142" s="1029"/>
      <c r="F142" s="166"/>
      <c r="G142" s="1070"/>
      <c r="H142" s="207"/>
      <c r="I142" s="20"/>
      <c r="J142" s="47"/>
      <c r="K142" s="1029"/>
      <c r="L142" s="157"/>
      <c r="M142" s="1029"/>
    </row>
    <row r="143" spans="1:13" ht="15.75" hidden="1">
      <c r="A143" s="157" t="str">
        <f>IF(J143&gt;0,COUNT($J$4:J143)+MAX('MI Fittings'!A:A,'CS Press Fittings'!A:A,'Steel Nipples'!A:A),"")</f>
        <v/>
      </c>
      <c r="B143" s="157"/>
      <c r="C143" s="204"/>
      <c r="D143" s="205"/>
      <c r="E143" s="1029"/>
      <c r="F143" s="166"/>
      <c r="G143" s="1070"/>
      <c r="H143" s="207"/>
      <c r="I143" s="20"/>
      <c r="J143" s="47"/>
      <c r="K143" s="1029"/>
      <c r="L143" s="157"/>
      <c r="M143" s="1029"/>
    </row>
    <row r="144" spans="1:13" ht="15.75" hidden="1">
      <c r="A144" s="157" t="str">
        <f>IF(J144&gt;0,COUNT($J$4:J144)+MAX('MI Fittings'!A:A,'CS Press Fittings'!A:A,'Steel Nipples'!A:A),"")</f>
        <v/>
      </c>
      <c r="B144" s="157"/>
      <c r="C144" s="204"/>
      <c r="D144" s="205"/>
      <c r="E144" s="1029"/>
      <c r="F144" s="166"/>
      <c r="G144" s="1070"/>
      <c r="H144" s="207"/>
      <c r="I144" s="20"/>
      <c r="J144" s="47"/>
      <c r="K144" s="1029"/>
      <c r="L144" s="157"/>
      <c r="M144" s="1029"/>
    </row>
    <row r="145" spans="1:13" ht="15.75" hidden="1">
      <c r="A145" s="157" t="str">
        <f>IF(J145&gt;0,COUNT($J$4:J145)+MAX('MI Fittings'!A:A,'CS Press Fittings'!A:A,'Steel Nipples'!A:A),"")</f>
        <v/>
      </c>
      <c r="B145" s="157"/>
      <c r="C145" s="204"/>
      <c r="D145" s="205"/>
      <c r="E145" s="1029"/>
      <c r="F145" s="166"/>
      <c r="G145" s="1070"/>
      <c r="H145" s="207"/>
      <c r="I145" s="20"/>
      <c r="J145" s="47"/>
      <c r="K145" s="1029"/>
      <c r="L145" s="157"/>
      <c r="M145" s="1029"/>
    </row>
    <row r="146" spans="1:13" ht="15.75" hidden="1">
      <c r="A146" s="157" t="str">
        <f>IF(J146&gt;0,COUNT($J$4:J146)+MAX('MI Fittings'!A:A,'CS Press Fittings'!A:A,'Steel Nipples'!A:A),"")</f>
        <v/>
      </c>
      <c r="B146" s="157"/>
      <c r="C146" s="204"/>
      <c r="D146" s="205"/>
      <c r="E146" s="1029"/>
      <c r="F146" s="166"/>
      <c r="G146" s="1070"/>
      <c r="H146" s="207"/>
      <c r="I146" s="20"/>
      <c r="J146" s="47"/>
      <c r="K146" s="1029"/>
      <c r="L146" s="157"/>
      <c r="M146" s="1029"/>
    </row>
    <row r="147" spans="1:13" ht="15.75" hidden="1">
      <c r="A147" s="157" t="str">
        <f>IF(J147&gt;0,COUNT($J$4:J147)+MAX('MI Fittings'!A:A,'CS Press Fittings'!A:A,'Steel Nipples'!A:A),"")</f>
        <v/>
      </c>
      <c r="B147" s="157"/>
      <c r="C147" s="204"/>
      <c r="D147" s="205"/>
      <c r="E147" s="1029"/>
      <c r="F147" s="166"/>
      <c r="G147" s="1070"/>
      <c r="H147" s="207"/>
      <c r="I147" s="20"/>
      <c r="J147" s="47"/>
      <c r="K147" s="1029"/>
      <c r="L147" s="157"/>
      <c r="M147" s="1029"/>
    </row>
    <row r="148" spans="1:13" ht="15.75" hidden="1">
      <c r="A148" s="157" t="str">
        <f>IF(J148&gt;0,COUNT($J$4:J148)+MAX('MI Fittings'!A:A,'CS Press Fittings'!A:A,'Steel Nipples'!A:A),"")</f>
        <v/>
      </c>
      <c r="B148" s="157"/>
      <c r="C148" s="204"/>
      <c r="D148" s="205"/>
      <c r="E148" s="1029"/>
      <c r="F148" s="166"/>
      <c r="G148" s="1070"/>
      <c r="H148" s="207"/>
      <c r="I148" s="20"/>
      <c r="J148" s="47"/>
      <c r="K148" s="1029"/>
      <c r="L148" s="157"/>
      <c r="M148" s="1029"/>
    </row>
    <row r="149" spans="1:13" ht="15.75" hidden="1">
      <c r="A149" s="157" t="str">
        <f>IF(J149&gt;0,COUNT($J$4:J149)+MAX('MI Fittings'!A:A,'CS Press Fittings'!A:A,'Steel Nipples'!A:A),"")</f>
        <v/>
      </c>
      <c r="B149" s="157"/>
      <c r="C149" s="204"/>
      <c r="D149" s="205"/>
      <c r="E149" s="1029"/>
      <c r="F149" s="166"/>
      <c r="G149" s="1070"/>
      <c r="H149" s="207"/>
      <c r="I149" s="20"/>
      <c r="J149" s="47"/>
      <c r="K149" s="1029"/>
      <c r="L149" s="157"/>
      <c r="M149" s="1029"/>
    </row>
    <row r="150" spans="1:13" ht="15.75" hidden="1">
      <c r="A150" s="157" t="str">
        <f>IF(J150&gt;0,COUNT($J$4:J150)+MAX('MI Fittings'!A:A,'CS Press Fittings'!A:A,'Steel Nipples'!A:A),"")</f>
        <v/>
      </c>
      <c r="B150" s="157"/>
      <c r="C150" s="204"/>
      <c r="D150" s="205"/>
      <c r="E150" s="1029"/>
      <c r="F150" s="166"/>
      <c r="G150" s="1070"/>
      <c r="H150" s="207"/>
      <c r="I150" s="20"/>
      <c r="J150" s="47"/>
      <c r="K150" s="1029"/>
      <c r="L150" s="157"/>
      <c r="M150" s="1029"/>
    </row>
    <row r="151" spans="1:13" ht="15.75" hidden="1">
      <c r="A151" s="157" t="str">
        <f>IF(J151&gt;0,COUNT($J$4:J151)+MAX('MI Fittings'!A:A,'CS Press Fittings'!A:A,'Steel Nipples'!A:A),"")</f>
        <v/>
      </c>
      <c r="B151" s="157"/>
      <c r="C151" s="204"/>
      <c r="D151" s="205"/>
      <c r="E151" s="1029"/>
      <c r="F151" s="166"/>
      <c r="G151" s="1070"/>
      <c r="H151" s="207"/>
      <c r="I151" s="20"/>
      <c r="J151" s="47"/>
      <c r="K151" s="1029"/>
      <c r="L151" s="157"/>
      <c r="M151" s="1029"/>
    </row>
    <row r="152" spans="1:13" ht="15.75" hidden="1">
      <c r="A152" s="157" t="str">
        <f>IF(J152&gt;0,COUNT($J$4:J152)+MAX('MI Fittings'!A:A,'CS Press Fittings'!A:A,'Steel Nipples'!A:A),"")</f>
        <v/>
      </c>
      <c r="B152" s="157"/>
      <c r="C152" s="204"/>
      <c r="D152" s="205"/>
      <c r="E152" s="1029"/>
      <c r="F152" s="166"/>
      <c r="G152" s="1070"/>
      <c r="H152" s="207"/>
      <c r="I152" s="20"/>
      <c r="J152" s="47"/>
      <c r="K152" s="1029"/>
      <c r="L152" s="157"/>
      <c r="M152" s="1029"/>
    </row>
    <row r="153" spans="1:13" ht="15.75" hidden="1">
      <c r="A153" s="157" t="str">
        <f>IF(J153&gt;0,COUNT($J$4:J153)+MAX('MI Fittings'!A:A,'CS Press Fittings'!A:A,'Steel Nipples'!A:A),"")</f>
        <v/>
      </c>
      <c r="B153" s="157"/>
      <c r="C153" s="204"/>
      <c r="D153" s="205"/>
      <c r="E153" s="1029"/>
      <c r="F153" s="166"/>
      <c r="G153" s="1070"/>
      <c r="H153" s="207"/>
      <c r="I153" s="20"/>
      <c r="J153" s="47"/>
      <c r="K153" s="1029"/>
      <c r="L153" s="157"/>
      <c r="M153" s="1029"/>
    </row>
    <row r="154" spans="1:13" ht="15.75" hidden="1">
      <c r="A154" s="157" t="str">
        <f>IF(J154&gt;0,COUNT($J$4:J154)+MAX('MI Fittings'!A:A,'CS Press Fittings'!A:A,'Steel Nipples'!A:A),"")</f>
        <v/>
      </c>
      <c r="B154" s="157"/>
      <c r="C154" s="204"/>
      <c r="D154" s="205"/>
      <c r="E154" s="1029"/>
      <c r="F154" s="166"/>
      <c r="G154" s="1070"/>
      <c r="H154" s="207"/>
      <c r="I154" s="20"/>
      <c r="J154" s="47"/>
      <c r="K154" s="1029"/>
      <c r="L154" s="157"/>
      <c r="M154" s="1029"/>
    </row>
    <row r="155" spans="1:13" ht="15.75" hidden="1">
      <c r="A155" s="157" t="str">
        <f>IF(J155&gt;0,COUNT($J$4:J155)+MAX('MI Fittings'!A:A,'CS Press Fittings'!A:A,'Steel Nipples'!A:A),"")</f>
        <v/>
      </c>
      <c r="B155" s="157"/>
      <c r="C155" s="204"/>
      <c r="D155" s="205"/>
      <c r="E155" s="1029"/>
      <c r="F155" s="166"/>
      <c r="G155" s="1070"/>
      <c r="H155" s="207"/>
      <c r="I155" s="20"/>
      <c r="J155" s="47"/>
      <c r="K155" s="1029"/>
      <c r="L155" s="157"/>
      <c r="M155" s="1029"/>
    </row>
    <row r="156" spans="1:13" ht="15.75" hidden="1">
      <c r="A156" s="157" t="str">
        <f>IF(J156&gt;0,COUNT($J$4:J156)+MAX('MI Fittings'!A:A,'CS Press Fittings'!A:A,'Steel Nipples'!A:A),"")</f>
        <v/>
      </c>
      <c r="B156" s="157"/>
      <c r="C156" s="204"/>
      <c r="D156" s="205"/>
      <c r="E156" s="1029"/>
      <c r="F156" s="166"/>
      <c r="G156" s="1070"/>
      <c r="H156" s="207"/>
      <c r="I156" s="20"/>
      <c r="J156" s="47"/>
      <c r="K156" s="1029"/>
      <c r="L156" s="157"/>
      <c r="M156" s="1029"/>
    </row>
    <row r="157" spans="1:13" ht="15.75" hidden="1">
      <c r="A157" s="157" t="str">
        <f>IF(J157&gt;0,COUNT($J$4:J157)+MAX('MI Fittings'!A:A,'CS Press Fittings'!A:A,'Steel Nipples'!A:A),"")</f>
        <v/>
      </c>
      <c r="B157" s="157"/>
      <c r="C157" s="204"/>
      <c r="D157" s="205"/>
      <c r="E157" s="1029"/>
      <c r="F157" s="166"/>
      <c r="G157" s="1070"/>
      <c r="H157" s="207"/>
      <c r="I157" s="20"/>
      <c r="J157" s="47"/>
      <c r="K157" s="1029"/>
      <c r="L157" s="157"/>
      <c r="M157" s="1029"/>
    </row>
    <row r="158" spans="1:13" ht="15.75" hidden="1">
      <c r="A158" s="157" t="str">
        <f>IF(J158&gt;0,COUNT($J$4:J158)+MAX('MI Fittings'!A:A,'CS Press Fittings'!A:A,'Steel Nipples'!A:A),"")</f>
        <v/>
      </c>
      <c r="B158" s="157"/>
      <c r="C158" s="204"/>
      <c r="D158" s="205"/>
      <c r="E158" s="1029"/>
      <c r="F158" s="166"/>
      <c r="G158" s="1070"/>
      <c r="H158" s="207"/>
      <c r="I158" s="20"/>
      <c r="J158" s="47"/>
      <c r="K158" s="1029"/>
      <c r="L158" s="157"/>
      <c r="M158" s="1029"/>
    </row>
    <row r="159" spans="1:13" ht="15.75" hidden="1">
      <c r="A159" s="157" t="str">
        <f>IF(J159&gt;0,COUNT($J$4:J159)+MAX('MI Fittings'!A:A,'CS Press Fittings'!A:A,'Steel Nipples'!A:A),"")</f>
        <v/>
      </c>
      <c r="B159" s="157"/>
      <c r="C159" s="204"/>
      <c r="D159" s="205"/>
      <c r="E159" s="1029"/>
      <c r="F159" s="166"/>
      <c r="G159" s="1070"/>
      <c r="H159" s="207"/>
      <c r="I159" s="20"/>
      <c r="J159" s="47"/>
      <c r="K159" s="1029"/>
      <c r="L159" s="157"/>
      <c r="M159" s="1029"/>
    </row>
    <row r="160" spans="1:13" ht="15.75" hidden="1">
      <c r="A160" s="157" t="str">
        <f>IF(J160&gt;0,COUNT($J$4:J160)+MAX('MI Fittings'!A:A,'CS Press Fittings'!A:A,'Steel Nipples'!A:A),"")</f>
        <v/>
      </c>
      <c r="B160" s="157"/>
      <c r="C160" s="204"/>
      <c r="D160" s="205"/>
      <c r="E160" s="1029"/>
      <c r="F160" s="166"/>
      <c r="G160" s="1070"/>
      <c r="H160" s="207"/>
      <c r="I160" s="20"/>
      <c r="J160" s="47"/>
      <c r="K160" s="1029"/>
      <c r="L160" s="157"/>
      <c r="M160" s="1029"/>
    </row>
    <row r="161" spans="1:13" ht="15.75" hidden="1">
      <c r="A161" s="157" t="str">
        <f>IF(J161&gt;0,COUNT($J$4:J161)+MAX('MI Fittings'!A:A,'CS Press Fittings'!A:A,'Steel Nipples'!A:A),"")</f>
        <v/>
      </c>
      <c r="B161" s="157"/>
      <c r="C161" s="204"/>
      <c r="D161" s="205"/>
      <c r="E161" s="1029"/>
      <c r="F161" s="166"/>
      <c r="G161" s="1070"/>
      <c r="H161" s="207"/>
      <c r="I161" s="20"/>
      <c r="J161" s="47"/>
      <c r="K161" s="1029"/>
      <c r="L161" s="157"/>
      <c r="M161" s="1029"/>
    </row>
    <row r="162" spans="1:13" ht="15.75" hidden="1">
      <c r="A162" s="157" t="str">
        <f>IF(J162&gt;0,COUNT($J$4:J162)+MAX('MI Fittings'!A:A,'CS Press Fittings'!A:A,'Steel Nipples'!A:A),"")</f>
        <v/>
      </c>
      <c r="B162" s="157"/>
      <c r="C162" s="204"/>
      <c r="D162" s="205"/>
      <c r="E162" s="1029"/>
      <c r="F162" s="166"/>
      <c r="G162" s="1070"/>
      <c r="H162" s="207"/>
      <c r="I162" s="20"/>
      <c r="J162" s="47"/>
      <c r="K162" s="1029"/>
      <c r="L162" s="157"/>
      <c r="M162" s="1029"/>
    </row>
    <row r="163" spans="1:13" ht="15.75" hidden="1">
      <c r="A163" s="157" t="str">
        <f>IF(J163&gt;0,COUNT($J$4:J163)+MAX('MI Fittings'!A:A,'CS Press Fittings'!A:A,'Steel Nipples'!A:A),"")</f>
        <v/>
      </c>
      <c r="B163" s="157"/>
      <c r="C163" s="204"/>
      <c r="D163" s="205"/>
      <c r="E163" s="1029"/>
      <c r="F163" s="166"/>
      <c r="G163" s="1070"/>
      <c r="H163" s="207"/>
      <c r="I163" s="20"/>
      <c r="J163" s="47"/>
      <c r="K163" s="1029"/>
      <c r="L163" s="157"/>
      <c r="M163" s="1029"/>
    </row>
    <row r="164" spans="1:13" ht="15.75" hidden="1">
      <c r="A164" s="157" t="str">
        <f>IF(J164&gt;0,COUNT($J$4:J164)+MAX('MI Fittings'!A:A,'CS Press Fittings'!A:A,'Steel Nipples'!A:A),"")</f>
        <v/>
      </c>
      <c r="B164" s="157"/>
      <c r="C164" s="204"/>
      <c r="D164" s="205"/>
      <c r="E164" s="1029"/>
      <c r="F164" s="166"/>
      <c r="G164" s="1070"/>
      <c r="H164" s="207"/>
      <c r="I164" s="20"/>
      <c r="J164" s="47"/>
      <c r="K164" s="1029"/>
      <c r="L164" s="157"/>
      <c r="M164" s="1029"/>
    </row>
    <row r="165" spans="1:13" ht="15.75" hidden="1">
      <c r="A165" s="157" t="str">
        <f>IF(J165&gt;0,COUNT($J$4:J165)+MAX('MI Fittings'!A:A,'CS Press Fittings'!A:A,'Steel Nipples'!A:A),"")</f>
        <v/>
      </c>
      <c r="B165" s="157"/>
      <c r="C165" s="204"/>
      <c r="D165" s="205"/>
      <c r="E165" s="1029"/>
      <c r="F165" s="166"/>
      <c r="G165" s="1070"/>
      <c r="H165" s="207"/>
      <c r="I165" s="20"/>
      <c r="J165" s="47"/>
      <c r="K165" s="1029"/>
      <c r="L165" s="157"/>
      <c r="M165" s="1029"/>
    </row>
    <row r="166" spans="1:13" ht="15.75" hidden="1">
      <c r="A166" s="157" t="str">
        <f>IF(J166&gt;0,COUNT($J$4:J166)+MAX('MI Fittings'!A:A,'CS Press Fittings'!A:A,'Steel Nipples'!A:A),"")</f>
        <v/>
      </c>
      <c r="B166" s="157"/>
      <c r="C166" s="204"/>
      <c r="D166" s="205"/>
      <c r="E166" s="1029"/>
      <c r="F166" s="166"/>
      <c r="G166" s="1070"/>
      <c r="H166" s="207"/>
      <c r="I166" s="20"/>
      <c r="J166" s="47"/>
      <c r="K166" s="1029"/>
      <c r="L166" s="157"/>
      <c r="M166" s="1029"/>
    </row>
    <row r="167" spans="1:13" ht="15.75" hidden="1">
      <c r="A167" s="157" t="str">
        <f>IF(J167&gt;0,COUNT($J$4:J167)+MAX('MI Fittings'!A:A,'CS Press Fittings'!A:A,'Steel Nipples'!A:A),"")</f>
        <v/>
      </c>
      <c r="B167" s="157"/>
      <c r="C167" s="204"/>
      <c r="D167" s="205"/>
      <c r="E167" s="1029"/>
      <c r="F167" s="166"/>
      <c r="G167" s="1070"/>
      <c r="H167" s="207"/>
      <c r="I167" s="20"/>
      <c r="J167" s="47"/>
      <c r="K167" s="1029"/>
      <c r="L167" s="157"/>
      <c r="M167" s="1029"/>
    </row>
    <row r="168" spans="1:13" ht="15.75" hidden="1">
      <c r="A168" s="157" t="str">
        <f>IF(J168&gt;0,COUNT($J$4:J168)+MAX('MI Fittings'!A:A,'CS Press Fittings'!A:A,'Steel Nipples'!A:A),"")</f>
        <v/>
      </c>
      <c r="B168" s="157"/>
      <c r="C168" s="204"/>
      <c r="D168" s="205"/>
      <c r="E168" s="1029"/>
      <c r="F168" s="166"/>
      <c r="G168" s="1070"/>
      <c r="H168" s="207"/>
      <c r="I168" s="20"/>
      <c r="J168" s="47"/>
      <c r="K168" s="1029"/>
      <c r="L168" s="157"/>
      <c r="M168" s="1029"/>
    </row>
    <row r="169" spans="1:13" ht="15.75" hidden="1">
      <c r="A169" s="157" t="str">
        <f>IF(J169&gt;0,COUNT($J$4:J169)+MAX('MI Fittings'!A:A,'CS Press Fittings'!A:A,'Steel Nipples'!A:A),"")</f>
        <v/>
      </c>
      <c r="B169" s="157"/>
      <c r="C169" s="204"/>
      <c r="D169" s="205"/>
      <c r="E169" s="1029"/>
      <c r="F169" s="166"/>
      <c r="G169" s="1070"/>
      <c r="H169" s="207"/>
      <c r="I169" s="20"/>
      <c r="J169" s="47"/>
      <c r="K169" s="1029"/>
      <c r="L169" s="157"/>
      <c r="M169" s="1029"/>
    </row>
    <row r="170" spans="1:13" ht="15.75" hidden="1">
      <c r="A170" s="157" t="str">
        <f>IF(J170&gt;0,COUNT($J$4:J170)+MAX('MI Fittings'!A:A,'CS Press Fittings'!A:A,'Steel Nipples'!A:A),"")</f>
        <v/>
      </c>
      <c r="B170" s="157"/>
      <c r="C170" s="204"/>
      <c r="D170" s="205"/>
      <c r="E170" s="1029"/>
      <c r="F170" s="166"/>
      <c r="G170" s="1070"/>
      <c r="H170" s="207"/>
      <c r="I170" s="20"/>
      <c r="J170" s="47"/>
      <c r="K170" s="1029"/>
      <c r="L170" s="157"/>
      <c r="M170" s="1029"/>
    </row>
    <row r="171" spans="1:13" ht="15.75" hidden="1">
      <c r="A171" s="157" t="str">
        <f>IF(J171&gt;0,COUNT($J$4:J171)+MAX('MI Fittings'!A:A,'CS Press Fittings'!A:A,'Steel Nipples'!A:A),"")</f>
        <v/>
      </c>
      <c r="B171" s="157"/>
      <c r="C171" s="204"/>
      <c r="D171" s="205"/>
      <c r="E171" s="1029"/>
      <c r="F171" s="166"/>
      <c r="G171" s="1070"/>
      <c r="H171" s="207"/>
      <c r="I171" s="20"/>
      <c r="J171" s="47"/>
      <c r="K171" s="1029"/>
      <c r="L171" s="157"/>
      <c r="M171" s="1029"/>
    </row>
    <row r="172" spans="1:13" ht="15.75" hidden="1">
      <c r="A172" s="157" t="str">
        <f>IF(J172&gt;0,COUNT($J$4:J172)+MAX('MI Fittings'!A:A,'CS Press Fittings'!A:A,'Steel Nipples'!A:A),"")</f>
        <v/>
      </c>
      <c r="B172" s="157"/>
      <c r="C172" s="204"/>
      <c r="D172" s="205"/>
      <c r="E172" s="1029"/>
      <c r="F172" s="166"/>
      <c r="G172" s="1070"/>
      <c r="H172" s="207"/>
      <c r="I172" s="20"/>
      <c r="J172" s="47"/>
      <c r="K172" s="1029"/>
      <c r="L172" s="157"/>
      <c r="M172" s="1029"/>
    </row>
    <row r="173" spans="1:13" ht="15.75" hidden="1">
      <c r="A173" s="157" t="str">
        <f>IF(J173&gt;0,COUNT($J$4:J173)+MAX('MI Fittings'!A:A,'CS Press Fittings'!A:A,'Steel Nipples'!A:A),"")</f>
        <v/>
      </c>
      <c r="B173" s="157"/>
      <c r="C173" s="204"/>
      <c r="D173" s="205"/>
      <c r="E173" s="1029"/>
      <c r="F173" s="166"/>
      <c r="G173" s="1070"/>
      <c r="H173" s="207"/>
      <c r="I173" s="20"/>
      <c r="J173" s="47"/>
      <c r="K173" s="1029"/>
      <c r="L173" s="157"/>
      <c r="M173" s="1029"/>
    </row>
    <row r="174" spans="1:13" ht="15.75" hidden="1">
      <c r="A174" s="157" t="str">
        <f>IF(J174&gt;0,COUNT($J$4:J174)+MAX('MI Fittings'!A:A,'CS Press Fittings'!A:A,'Steel Nipples'!A:A),"")</f>
        <v/>
      </c>
      <c r="B174" s="157"/>
      <c r="C174" s="204"/>
      <c r="D174" s="205"/>
      <c r="E174" s="1029"/>
      <c r="F174" s="166"/>
      <c r="G174" s="1070"/>
      <c r="H174" s="207"/>
      <c r="I174" s="20"/>
      <c r="J174" s="47"/>
      <c r="K174" s="1029"/>
      <c r="L174" s="157"/>
      <c r="M174" s="1029"/>
    </row>
    <row r="175" spans="1:13" ht="15.75" hidden="1">
      <c r="A175" s="157" t="str">
        <f>IF(J175&gt;0,COUNT($J$4:J175)+MAX('MI Fittings'!A:A,'CS Press Fittings'!A:A,'Steel Nipples'!A:A),"")</f>
        <v/>
      </c>
      <c r="B175" s="157"/>
      <c r="C175" s="204"/>
      <c r="D175" s="205"/>
      <c r="E175" s="1029"/>
      <c r="F175" s="166"/>
      <c r="G175" s="1070"/>
      <c r="H175" s="207"/>
      <c r="I175" s="20"/>
      <c r="J175" s="47"/>
      <c r="K175" s="1029"/>
      <c r="L175" s="157"/>
      <c r="M175" s="1029"/>
    </row>
    <row r="176" spans="1:13" ht="15.75" hidden="1">
      <c r="A176" s="157" t="str">
        <f>IF(J176&gt;0,COUNT($J$4:J176)+MAX('MI Fittings'!A:A,'CS Press Fittings'!A:A,'Steel Nipples'!A:A),"")</f>
        <v/>
      </c>
      <c r="B176" s="157"/>
      <c r="C176" s="204"/>
      <c r="D176" s="205"/>
      <c r="E176" s="1029"/>
      <c r="F176" s="166"/>
      <c r="G176" s="1070"/>
      <c r="H176" s="207"/>
      <c r="I176" s="20"/>
      <c r="J176" s="47"/>
      <c r="K176" s="1029"/>
      <c r="L176" s="157"/>
      <c r="M176" s="1029"/>
    </row>
    <row r="177" spans="1:13" ht="15.75" hidden="1">
      <c r="A177" s="157" t="str">
        <f>IF(J177&gt;0,COUNT($J$4:J177)+MAX('MI Fittings'!A:A,'CS Press Fittings'!A:A,'Steel Nipples'!A:A),"")</f>
        <v/>
      </c>
      <c r="B177" s="157"/>
      <c r="C177" s="204"/>
      <c r="D177" s="205"/>
      <c r="E177" s="1029"/>
      <c r="F177" s="166"/>
      <c r="G177" s="1070"/>
      <c r="H177" s="207"/>
      <c r="I177" s="20"/>
      <c r="J177" s="47"/>
      <c r="K177" s="1029"/>
      <c r="L177" s="157"/>
      <c r="M177" s="1029"/>
    </row>
    <row r="178" spans="1:13" ht="15.75" hidden="1">
      <c r="A178" s="157" t="str">
        <f>IF(J178&gt;0,COUNT($J$4:J178)+MAX('MI Fittings'!A:A,'CS Press Fittings'!A:A,'Steel Nipples'!A:A),"")</f>
        <v/>
      </c>
      <c r="B178" s="157"/>
      <c r="C178" s="204"/>
      <c r="D178" s="205"/>
      <c r="E178" s="1029"/>
      <c r="F178" s="166"/>
      <c r="G178" s="1070"/>
      <c r="H178" s="207"/>
      <c r="I178" s="20"/>
      <c r="J178" s="47"/>
      <c r="K178" s="1029"/>
      <c r="L178" s="157"/>
      <c r="M178" s="1029"/>
    </row>
    <row r="179" spans="1:13" ht="15.75" hidden="1">
      <c r="A179" s="157" t="str">
        <f>IF(J179&gt;0,COUNT($J$4:J179)+MAX('MI Fittings'!A:A,'CS Press Fittings'!A:A,'Steel Nipples'!A:A),"")</f>
        <v/>
      </c>
      <c r="B179" s="157"/>
      <c r="C179" s="204"/>
      <c r="D179" s="205"/>
      <c r="E179" s="1029"/>
      <c r="F179" s="166"/>
      <c r="G179" s="1070"/>
      <c r="H179" s="207"/>
      <c r="I179" s="20"/>
      <c r="J179" s="47"/>
      <c r="K179" s="1029"/>
      <c r="L179" s="157"/>
      <c r="M179" s="1029"/>
    </row>
    <row r="180" spans="1:13" ht="15.75" hidden="1">
      <c r="A180" s="157" t="str">
        <f>IF(J180&gt;0,COUNT($J$4:J180)+MAX('MI Fittings'!A:A,'CS Press Fittings'!A:A,'Steel Nipples'!A:A),"")</f>
        <v/>
      </c>
      <c r="B180" s="157"/>
      <c r="C180" s="204"/>
      <c r="D180" s="205"/>
      <c r="E180" s="1029"/>
      <c r="F180" s="166"/>
      <c r="G180" s="1070"/>
      <c r="H180" s="207"/>
      <c r="I180" s="20"/>
      <c r="J180" s="47"/>
      <c r="K180" s="1029"/>
      <c r="L180" s="157"/>
      <c r="M180" s="1029"/>
    </row>
    <row r="181" spans="1:13" ht="15.75" hidden="1">
      <c r="A181" s="157" t="str">
        <f>IF(J181&gt;0,COUNT($J$4:J181)+MAX('MI Fittings'!A:A,'CS Press Fittings'!A:A,'Steel Nipples'!A:A),"")</f>
        <v/>
      </c>
      <c r="B181" s="157"/>
      <c r="C181" s="204"/>
      <c r="D181" s="205"/>
      <c r="E181" s="1029"/>
      <c r="F181" s="166"/>
      <c r="G181" s="1070"/>
      <c r="H181" s="207"/>
      <c r="I181" s="20"/>
      <c r="J181" s="47"/>
      <c r="K181" s="1029"/>
      <c r="L181" s="157"/>
      <c r="M181" s="1029"/>
    </row>
    <row r="182" spans="1:13" ht="15.75" hidden="1">
      <c r="A182" s="157" t="str">
        <f>IF(J182&gt;0,COUNT($J$4:J182)+MAX('MI Fittings'!A:A,'CS Press Fittings'!A:A,'Steel Nipples'!A:A),"")</f>
        <v/>
      </c>
      <c r="B182" s="157"/>
      <c r="C182" s="204"/>
      <c r="D182" s="205"/>
      <c r="E182" s="1029"/>
      <c r="F182" s="166"/>
      <c r="G182" s="1070"/>
      <c r="H182" s="207"/>
      <c r="I182" s="20"/>
      <c r="J182" s="47"/>
      <c r="K182" s="1029"/>
      <c r="L182" s="157"/>
      <c r="M182" s="1029"/>
    </row>
    <row r="183" spans="1:13" ht="15.75" hidden="1">
      <c r="A183" s="157" t="str">
        <f>IF(J183&gt;0,COUNT($J$4:J183)+MAX('MI Fittings'!A:A,'CS Press Fittings'!A:A,'Steel Nipples'!A:A),"")</f>
        <v/>
      </c>
      <c r="B183" s="157"/>
      <c r="C183" s="204"/>
      <c r="D183" s="205"/>
      <c r="E183" s="1029"/>
      <c r="F183" s="166"/>
      <c r="G183" s="1070"/>
      <c r="H183" s="207"/>
      <c r="I183" s="20"/>
      <c r="J183" s="47"/>
      <c r="K183" s="1029"/>
      <c r="L183" s="157"/>
      <c r="M183" s="1029"/>
    </row>
    <row r="184" spans="1:13" ht="15.75" hidden="1">
      <c r="A184" s="157" t="str">
        <f>IF(J184&gt;0,COUNT($J$4:J184)+MAX('MI Fittings'!A:A,'CS Press Fittings'!A:A,'Steel Nipples'!A:A),"")</f>
        <v/>
      </c>
      <c r="B184" s="157"/>
      <c r="C184" s="204"/>
      <c r="D184" s="205"/>
      <c r="E184" s="1029"/>
      <c r="F184" s="166"/>
      <c r="G184" s="1070"/>
      <c r="H184" s="207"/>
      <c r="I184" s="20"/>
      <c r="J184" s="47"/>
      <c r="K184" s="1029"/>
      <c r="L184" s="157"/>
      <c r="M184" s="1029"/>
    </row>
    <row r="185" spans="1:13" ht="15.75" hidden="1">
      <c r="A185" s="157" t="str">
        <f>IF(J185&gt;0,COUNT($J$4:J185)+MAX('MI Fittings'!A:A,'CS Press Fittings'!A:A,'Steel Nipples'!A:A),"")</f>
        <v/>
      </c>
      <c r="B185" s="157"/>
      <c r="C185" s="204"/>
      <c r="D185" s="205"/>
      <c r="E185" s="1029"/>
      <c r="F185" s="166"/>
      <c r="G185" s="1070"/>
      <c r="H185" s="207"/>
      <c r="I185" s="20"/>
      <c r="J185" s="47"/>
      <c r="K185" s="1029"/>
      <c r="L185" s="157"/>
      <c r="M185" s="1029"/>
    </row>
    <row r="186" spans="1:13" ht="15.75" hidden="1">
      <c r="A186" s="157" t="str">
        <f>IF(J186&gt;0,COUNT($J$4:J186)+MAX('MI Fittings'!A:A,'CS Press Fittings'!A:A,'Steel Nipples'!A:A),"")</f>
        <v/>
      </c>
      <c r="B186" s="157"/>
      <c r="C186" s="204"/>
      <c r="D186" s="205"/>
      <c r="E186" s="1029"/>
      <c r="F186" s="166"/>
      <c r="G186" s="1070"/>
      <c r="H186" s="207"/>
      <c r="I186" s="20"/>
      <c r="J186" s="47"/>
      <c r="K186" s="1029"/>
      <c r="L186" s="157"/>
      <c r="M186" s="1029"/>
    </row>
    <row r="187" spans="1:13" ht="15.75" hidden="1">
      <c r="A187" s="157" t="str">
        <f>IF(J187&gt;0,COUNT($J$4:J187)+MAX('MI Fittings'!A:A,'CS Press Fittings'!A:A,'Steel Nipples'!A:A),"")</f>
        <v/>
      </c>
      <c r="B187" s="157"/>
      <c r="C187" s="204"/>
      <c r="D187" s="205"/>
      <c r="E187" s="1029"/>
      <c r="F187" s="166"/>
      <c r="G187" s="1070"/>
      <c r="H187" s="207"/>
      <c r="I187" s="20"/>
      <c r="J187" s="47"/>
      <c r="K187" s="1029"/>
      <c r="L187" s="157"/>
      <c r="M187" s="1029"/>
    </row>
    <row r="188" spans="1:13" ht="15.75" hidden="1">
      <c r="A188" s="157" t="str">
        <f>IF(J188&gt;0,COUNT($J$4:J188)+MAX('MI Fittings'!A:A,'CS Press Fittings'!A:A,'Steel Nipples'!A:A),"")</f>
        <v/>
      </c>
      <c r="B188" s="157"/>
      <c r="C188" s="204"/>
      <c r="D188" s="205"/>
      <c r="E188" s="1029"/>
      <c r="F188" s="166"/>
      <c r="G188" s="1070"/>
      <c r="H188" s="207"/>
      <c r="I188" s="20"/>
      <c r="J188" s="47"/>
      <c r="K188" s="1029"/>
      <c r="L188" s="157"/>
      <c r="M188" s="1029"/>
    </row>
    <row r="189" spans="1:13" ht="15.75" hidden="1">
      <c r="A189" s="157" t="str">
        <f>IF(J189&gt;0,COUNT($J$4:J189)+MAX('MI Fittings'!A:A,'CS Press Fittings'!A:A,'Steel Nipples'!A:A),"")</f>
        <v/>
      </c>
      <c r="B189" s="157"/>
      <c r="C189" s="204"/>
      <c r="D189" s="205"/>
      <c r="E189" s="1029"/>
      <c r="F189" s="166"/>
      <c r="G189" s="1070"/>
      <c r="H189" s="207"/>
      <c r="I189" s="20"/>
      <c r="J189" s="47"/>
      <c r="K189" s="1029"/>
      <c r="L189" s="157"/>
      <c r="M189" s="1029"/>
    </row>
    <row r="190" spans="1:13" ht="15.75" hidden="1">
      <c r="A190" s="157" t="str">
        <f>IF(J190&gt;0,COUNT($J$4:J190)+MAX('MI Fittings'!A:A,'CS Press Fittings'!A:A,'Steel Nipples'!A:A),"")</f>
        <v/>
      </c>
      <c r="B190" s="157"/>
      <c r="C190" s="204"/>
      <c r="D190" s="205"/>
      <c r="E190" s="1029"/>
      <c r="F190" s="166"/>
      <c r="G190" s="1070"/>
      <c r="H190" s="207"/>
      <c r="I190" s="20"/>
      <c r="J190" s="47"/>
      <c r="K190" s="1029"/>
      <c r="L190" s="157"/>
      <c r="M190" s="1029"/>
    </row>
    <row r="191" spans="1:13" ht="15.75" hidden="1">
      <c r="A191" s="157" t="str">
        <f>IF(J191&gt;0,COUNT($J$4:J191)+MAX('MI Fittings'!A:A,'CS Press Fittings'!A:A,'Steel Nipples'!A:A),"")</f>
        <v/>
      </c>
      <c r="B191" s="157"/>
      <c r="C191" s="204"/>
      <c r="D191" s="205"/>
      <c r="E191" s="1029"/>
      <c r="F191" s="166"/>
      <c r="G191" s="1070"/>
      <c r="H191" s="207"/>
      <c r="I191" s="20"/>
      <c r="J191" s="47"/>
      <c r="K191" s="1029"/>
      <c r="L191" s="157"/>
      <c r="M191" s="1029"/>
    </row>
    <row r="192" spans="1:13" ht="15.75" hidden="1">
      <c r="A192" s="157" t="str">
        <f>IF(J192&gt;0,COUNT($J$4:J192)+MAX('MI Fittings'!A:A,'CS Press Fittings'!A:A,'Steel Nipples'!A:A),"")</f>
        <v/>
      </c>
      <c r="B192" s="157"/>
      <c r="C192" s="204"/>
      <c r="D192" s="205"/>
      <c r="E192" s="1029"/>
      <c r="F192" s="166"/>
      <c r="G192" s="1070"/>
      <c r="H192" s="207"/>
      <c r="I192" s="20"/>
      <c r="J192" s="47"/>
      <c r="K192" s="1029"/>
      <c r="L192" s="157"/>
      <c r="M192" s="1029"/>
    </row>
    <row r="193" spans="1:13" ht="15.75" hidden="1">
      <c r="A193" s="157" t="str">
        <f>IF(J193&gt;0,COUNT($J$4:J193)+MAX('MI Fittings'!A:A,'CS Press Fittings'!A:A,'Steel Nipples'!A:A),"")</f>
        <v/>
      </c>
      <c r="B193" s="157"/>
      <c r="C193" s="204"/>
      <c r="D193" s="205"/>
      <c r="E193" s="1029"/>
      <c r="F193" s="166"/>
      <c r="G193" s="1070"/>
      <c r="H193" s="207"/>
      <c r="I193" s="20"/>
      <c r="J193" s="47"/>
      <c r="K193" s="1029"/>
      <c r="L193" s="157"/>
      <c r="M193" s="1029"/>
    </row>
    <row r="194" spans="1:13" ht="15.75" hidden="1">
      <c r="A194" s="157" t="str">
        <f>IF(J194&gt;0,COUNT($J$4:J194)+MAX('MI Fittings'!A:A,'CS Press Fittings'!A:A,'Steel Nipples'!A:A),"")</f>
        <v/>
      </c>
      <c r="B194" s="157"/>
      <c r="C194" s="204"/>
      <c r="D194" s="205"/>
      <c r="E194" s="1029"/>
      <c r="F194" s="166"/>
      <c r="G194" s="1070"/>
      <c r="H194" s="207"/>
      <c r="I194" s="20"/>
      <c r="J194" s="47"/>
      <c r="K194" s="1029"/>
      <c r="L194" s="157"/>
      <c r="M194" s="1029"/>
    </row>
    <row r="195" spans="1:13" ht="15.75" hidden="1">
      <c r="A195" s="157" t="str">
        <f>IF(J195&gt;0,COUNT($J$4:J195)+MAX('MI Fittings'!A:A,'CS Press Fittings'!A:A,'Steel Nipples'!A:A),"")</f>
        <v/>
      </c>
      <c r="B195" s="157"/>
      <c r="C195" s="204"/>
      <c r="D195" s="205"/>
      <c r="E195" s="1029"/>
      <c r="F195" s="166"/>
      <c r="G195" s="1070"/>
      <c r="H195" s="207"/>
      <c r="I195" s="20"/>
      <c r="J195" s="47"/>
      <c r="K195" s="1029"/>
      <c r="L195" s="157"/>
      <c r="M195" s="1029"/>
    </row>
    <row r="196" spans="1:13" ht="15.75" hidden="1">
      <c r="A196" s="157" t="str">
        <f>IF(J196&gt;0,COUNT($J$4:J196)+MAX('MI Fittings'!A:A,'CS Press Fittings'!A:A,'Steel Nipples'!A:A),"")</f>
        <v/>
      </c>
      <c r="B196" s="157"/>
      <c r="C196" s="204"/>
      <c r="D196" s="205"/>
      <c r="E196" s="1029"/>
      <c r="F196" s="166"/>
      <c r="G196" s="1070"/>
      <c r="H196" s="207"/>
      <c r="I196" s="20"/>
      <c r="J196" s="47"/>
      <c r="K196" s="1029"/>
      <c r="L196" s="157"/>
      <c r="M196" s="1029"/>
    </row>
    <row r="197" spans="1:13" ht="15.75" hidden="1">
      <c r="A197" s="157" t="str">
        <f>IF(J197&gt;0,COUNT($J$4:J197)+MAX('MI Fittings'!A:A,'CS Press Fittings'!A:A,'Steel Nipples'!A:A),"")</f>
        <v/>
      </c>
      <c r="B197" s="157"/>
      <c r="C197" s="204"/>
      <c r="D197" s="205"/>
      <c r="E197" s="1029"/>
      <c r="F197" s="166"/>
      <c r="G197" s="1070"/>
      <c r="H197" s="207"/>
      <c r="I197" s="20"/>
      <c r="J197" s="47"/>
      <c r="K197" s="1029"/>
      <c r="L197" s="157"/>
      <c r="M197" s="1029"/>
    </row>
    <row r="198" spans="1:13" ht="15.75" hidden="1">
      <c r="A198" s="157" t="str">
        <f>IF(J198&gt;0,COUNT($J$4:J198)+MAX('MI Fittings'!A:A,'CS Press Fittings'!A:A,'Steel Nipples'!A:A),"")</f>
        <v/>
      </c>
      <c r="B198" s="157"/>
      <c r="C198" s="204"/>
      <c r="D198" s="205"/>
      <c r="E198" s="1029"/>
      <c r="F198" s="166"/>
      <c r="G198" s="1070"/>
      <c r="H198" s="207"/>
      <c r="I198" s="20"/>
      <c r="J198" s="47"/>
      <c r="K198" s="1029"/>
      <c r="L198" s="157"/>
      <c r="M198" s="1029"/>
    </row>
    <row r="199" spans="1:13" ht="15.75" hidden="1">
      <c r="A199" s="157" t="str">
        <f>IF(J199&gt;0,COUNT($J$4:J199)+MAX('MI Fittings'!A:A,'CS Press Fittings'!A:A,'Steel Nipples'!A:A),"")</f>
        <v/>
      </c>
      <c r="B199" s="157"/>
      <c r="C199" s="204"/>
      <c r="D199" s="205"/>
      <c r="E199" s="1029"/>
      <c r="F199" s="166"/>
      <c r="G199" s="1070"/>
      <c r="H199" s="207"/>
      <c r="I199" s="20"/>
      <c r="J199" s="47"/>
      <c r="K199" s="1029"/>
      <c r="L199" s="157"/>
      <c r="M199" s="1029"/>
    </row>
    <row r="200" spans="1:13" ht="15.75" hidden="1">
      <c r="A200" s="157" t="str">
        <f>IF(J200&gt;0,COUNT($J$4:J200)+MAX('MI Fittings'!A:A,'CS Press Fittings'!A:A,'Steel Nipples'!A:A),"")</f>
        <v/>
      </c>
      <c r="B200" s="157"/>
      <c r="C200" s="204"/>
      <c r="D200" s="205"/>
      <c r="E200" s="1029"/>
      <c r="F200" s="166"/>
      <c r="G200" s="1070"/>
      <c r="H200" s="207"/>
      <c r="I200" s="20"/>
      <c r="J200" s="47"/>
      <c r="K200" s="1029"/>
      <c r="L200" s="157"/>
      <c r="M200" s="1029"/>
    </row>
    <row r="201" spans="1:13" ht="15.75" hidden="1">
      <c r="A201" s="157" t="str">
        <f>IF(J201&gt;0,COUNT($J$4:J201)+MAX('MI Fittings'!A:A,'CS Press Fittings'!A:A,'Steel Nipples'!A:A),"")</f>
        <v/>
      </c>
      <c r="B201" s="157"/>
      <c r="C201" s="204"/>
      <c r="D201" s="205"/>
      <c r="E201" s="1029"/>
      <c r="F201" s="166"/>
      <c r="G201" s="1070"/>
      <c r="H201" s="207"/>
      <c r="I201" s="20"/>
      <c r="J201" s="47"/>
      <c r="K201" s="1029"/>
      <c r="L201" s="157"/>
      <c r="M201" s="1029"/>
    </row>
    <row r="202" spans="1:13" ht="15.75" hidden="1">
      <c r="A202" s="157" t="str">
        <f>IF(J202&gt;0,COUNT($J$4:J202)+MAX('MI Fittings'!A:A,'CS Press Fittings'!A:A,'Steel Nipples'!A:A),"")</f>
        <v/>
      </c>
      <c r="B202" s="157"/>
      <c r="C202" s="204"/>
      <c r="D202" s="205"/>
      <c r="E202" s="1029"/>
      <c r="F202" s="166"/>
      <c r="G202" s="1070"/>
      <c r="H202" s="207"/>
      <c r="I202" s="20"/>
      <c r="J202" s="47"/>
      <c r="K202" s="1029"/>
      <c r="L202" s="157"/>
      <c r="M202" s="1029"/>
    </row>
    <row r="203" spans="1:13" ht="15.75" hidden="1">
      <c r="A203" s="157" t="str">
        <f>IF(J203&gt;0,COUNT($J$4:J203)+MAX('MI Fittings'!A:A,'CS Press Fittings'!A:A,'Steel Nipples'!A:A),"")</f>
        <v/>
      </c>
      <c r="B203" s="157"/>
      <c r="C203" s="204"/>
      <c r="D203" s="205"/>
      <c r="E203" s="1029"/>
      <c r="F203" s="166"/>
      <c r="G203" s="1070"/>
      <c r="H203" s="207"/>
      <c r="I203" s="20"/>
      <c r="J203" s="47"/>
      <c r="K203" s="1029"/>
      <c r="L203" s="157"/>
      <c r="M203" s="1029"/>
    </row>
    <row r="204" spans="1:13" ht="15.75" hidden="1">
      <c r="A204" s="157" t="str">
        <f>IF(J204&gt;0,COUNT($J$4:J204)+MAX('MI Fittings'!A:A,'CS Press Fittings'!A:A,'Steel Nipples'!A:A),"")</f>
        <v/>
      </c>
      <c r="B204" s="157"/>
      <c r="C204" s="204"/>
      <c r="D204" s="205"/>
      <c r="E204" s="1029"/>
      <c r="F204" s="166"/>
      <c r="G204" s="1070"/>
      <c r="H204" s="207"/>
      <c r="I204" s="20"/>
      <c r="J204" s="47"/>
      <c r="K204" s="1029"/>
      <c r="L204" s="157"/>
      <c r="M204" s="1029"/>
    </row>
    <row r="205" spans="1:13" ht="15.75" hidden="1">
      <c r="A205" s="157" t="str">
        <f>IF(J205&gt;0,COUNT($J$4:J205)+MAX('MI Fittings'!A:A,'CS Press Fittings'!A:A,'Steel Nipples'!A:A),"")</f>
        <v/>
      </c>
      <c r="B205" s="157"/>
      <c r="C205" s="204"/>
      <c r="D205" s="205"/>
      <c r="E205" s="1029"/>
      <c r="F205" s="166"/>
      <c r="G205" s="1070"/>
      <c r="H205" s="207"/>
      <c r="I205" s="20"/>
      <c r="J205" s="47"/>
      <c r="K205" s="1029"/>
      <c r="L205" s="157"/>
      <c r="M205" s="1029"/>
    </row>
    <row r="206" spans="1:13" ht="15.75" hidden="1">
      <c r="A206" s="157" t="str">
        <f>IF(J206&gt;0,COUNT($J$4:J206)+MAX('MI Fittings'!A:A,'CS Press Fittings'!A:A,'Steel Nipples'!A:A),"")</f>
        <v/>
      </c>
      <c r="B206" s="157"/>
      <c r="C206" s="204"/>
      <c r="D206" s="205"/>
      <c r="E206" s="1029"/>
      <c r="F206" s="166"/>
      <c r="G206" s="1070"/>
      <c r="H206" s="207"/>
      <c r="I206" s="20"/>
      <c r="J206" s="47"/>
      <c r="K206" s="1029"/>
      <c r="L206" s="157"/>
      <c r="M206" s="1029"/>
    </row>
    <row r="207" spans="1:13" ht="15.75" hidden="1">
      <c r="A207" s="157" t="str">
        <f>IF(J207&gt;0,COUNT($J$4:J207)+MAX('MI Fittings'!A:A,'CS Press Fittings'!A:A,'Steel Nipples'!A:A),"")</f>
        <v/>
      </c>
      <c r="B207" s="157"/>
      <c r="C207" s="204"/>
      <c r="D207" s="205"/>
      <c r="E207" s="1029"/>
      <c r="F207" s="166"/>
      <c r="G207" s="1070"/>
      <c r="H207" s="207"/>
      <c r="I207" s="20"/>
      <c r="J207" s="47"/>
      <c r="K207" s="1029"/>
      <c r="L207" s="157"/>
      <c r="M207" s="1029"/>
    </row>
    <row r="208" spans="1:13" ht="15.75" hidden="1">
      <c r="A208" s="157" t="str">
        <f>IF(J208&gt;0,COUNT($J$4:J208)+MAX('MI Fittings'!A:A,'CS Press Fittings'!A:A,'Steel Nipples'!A:A),"")</f>
        <v/>
      </c>
      <c r="B208" s="157"/>
      <c r="C208" s="204"/>
      <c r="D208" s="205"/>
      <c r="E208" s="1029"/>
      <c r="F208" s="166"/>
      <c r="G208" s="1070"/>
      <c r="H208" s="207"/>
      <c r="I208" s="20"/>
      <c r="J208" s="47"/>
      <c r="K208" s="1029"/>
      <c r="L208" s="157"/>
      <c r="M208" s="1029"/>
    </row>
    <row r="209" spans="1:13" ht="15.75" hidden="1">
      <c r="A209" s="157" t="str">
        <f>IF(J209&gt;0,COUNT($J$4:J209)+MAX('MI Fittings'!A:A,'CS Press Fittings'!A:A,'Steel Nipples'!A:A),"")</f>
        <v/>
      </c>
      <c r="B209" s="157"/>
      <c r="C209" s="204"/>
      <c r="D209" s="205"/>
      <c r="E209" s="1029"/>
      <c r="F209" s="166"/>
      <c r="G209" s="1070"/>
      <c r="H209" s="207"/>
      <c r="I209" s="20"/>
      <c r="J209" s="47"/>
      <c r="K209" s="1029"/>
      <c r="L209" s="157"/>
      <c r="M209" s="1029"/>
    </row>
    <row r="210" spans="1:13" ht="15.75" hidden="1">
      <c r="A210" s="157" t="str">
        <f>IF(J210&gt;0,COUNT($J$4:J210)+MAX('MI Fittings'!A:A,'CS Press Fittings'!A:A,'Steel Nipples'!A:A),"")</f>
        <v/>
      </c>
      <c r="B210" s="157"/>
      <c r="C210" s="204"/>
      <c r="D210" s="205"/>
      <c r="E210" s="1029"/>
      <c r="F210" s="166"/>
      <c r="G210" s="1070"/>
      <c r="H210" s="207"/>
      <c r="I210" s="20"/>
      <c r="J210" s="47"/>
      <c r="K210" s="1029"/>
      <c r="L210" s="157"/>
      <c r="M210" s="1029"/>
    </row>
    <row r="211" spans="1:13" ht="15.75" hidden="1">
      <c r="A211" s="157" t="str">
        <f>IF(J211&gt;0,COUNT($J$4:J211)+MAX('MI Fittings'!A:A,'CS Press Fittings'!A:A,'Steel Nipples'!A:A),"")</f>
        <v/>
      </c>
      <c r="B211" s="157"/>
      <c r="C211" s="204"/>
      <c r="D211" s="205"/>
      <c r="E211" s="1029"/>
      <c r="F211" s="166"/>
      <c r="G211" s="1070"/>
      <c r="H211" s="207"/>
      <c r="I211" s="20"/>
      <c r="J211" s="47"/>
      <c r="K211" s="1029"/>
      <c r="L211" s="157"/>
      <c r="M211" s="1029"/>
    </row>
    <row r="212" spans="1:13" ht="15.75" hidden="1">
      <c r="A212" s="157" t="str">
        <f>IF(J212&gt;0,COUNT($J$4:J212)+MAX('MI Fittings'!A:A,'CS Press Fittings'!A:A,'Steel Nipples'!A:A),"")</f>
        <v/>
      </c>
      <c r="B212" s="157"/>
      <c r="C212" s="204"/>
      <c r="D212" s="205"/>
      <c r="E212" s="1029"/>
      <c r="F212" s="166"/>
      <c r="G212" s="1070"/>
      <c r="H212" s="207"/>
      <c r="I212" s="20"/>
      <c r="J212" s="47"/>
      <c r="K212" s="1029"/>
      <c r="L212" s="157"/>
      <c r="M212" s="1029"/>
    </row>
    <row r="213" spans="1:13" ht="15.75" hidden="1">
      <c r="A213" s="157" t="str">
        <f>IF(J213&gt;0,COUNT($J$4:J213)+MAX('MI Fittings'!A:A,'CS Press Fittings'!A:A,'Steel Nipples'!A:A),"")</f>
        <v/>
      </c>
      <c r="B213" s="157"/>
      <c r="C213" s="204"/>
      <c r="D213" s="205"/>
      <c r="E213" s="1029"/>
      <c r="F213" s="166"/>
      <c r="G213" s="1070"/>
      <c r="H213" s="207"/>
      <c r="I213" s="20"/>
      <c r="J213" s="47"/>
      <c r="K213" s="1029"/>
      <c r="L213" s="157"/>
      <c r="M213" s="1029"/>
    </row>
    <row r="214" spans="1:13" ht="15.75" hidden="1">
      <c r="A214" s="157" t="str">
        <f>IF(J214&gt;0,COUNT($J$4:J214)+MAX('MI Fittings'!A:A,'CS Press Fittings'!A:A,'Steel Nipples'!A:A),"")</f>
        <v/>
      </c>
      <c r="B214" s="157"/>
      <c r="C214" s="204"/>
      <c r="D214" s="205"/>
      <c r="E214" s="1029"/>
      <c r="F214" s="166"/>
      <c r="G214" s="1070"/>
      <c r="H214" s="207"/>
      <c r="I214" s="20"/>
      <c r="J214" s="47"/>
      <c r="K214" s="1029"/>
      <c r="L214" s="157"/>
      <c r="M214" s="1029"/>
    </row>
    <row r="215" spans="1:13" ht="15.75" hidden="1">
      <c r="A215" s="157" t="str">
        <f>IF(J215&gt;0,COUNT($J$4:J215)+MAX('MI Fittings'!A:A,'CS Press Fittings'!A:A,'Steel Nipples'!A:A),"")</f>
        <v/>
      </c>
      <c r="B215" s="157"/>
      <c r="C215" s="204"/>
      <c r="D215" s="205"/>
      <c r="E215" s="1029"/>
      <c r="F215" s="166"/>
      <c r="G215" s="1070"/>
      <c r="H215" s="207"/>
      <c r="I215" s="20"/>
      <c r="J215" s="47"/>
      <c r="K215" s="1029"/>
      <c r="L215" s="157"/>
      <c r="M215" s="1029"/>
    </row>
    <row r="216" spans="1:13" ht="15.75" hidden="1">
      <c r="A216" s="157" t="str">
        <f>IF(J216&gt;0,COUNT($J$4:J216)+MAX('MI Fittings'!A:A,'CS Press Fittings'!A:A,'Steel Nipples'!A:A),"")</f>
        <v/>
      </c>
      <c r="B216" s="157"/>
      <c r="C216" s="204"/>
      <c r="D216" s="205"/>
      <c r="E216" s="1029"/>
      <c r="F216" s="166"/>
      <c r="G216" s="1070"/>
      <c r="H216" s="207"/>
      <c r="I216" s="20"/>
      <c r="J216" s="47"/>
      <c r="K216" s="1029"/>
      <c r="L216" s="157"/>
      <c r="M216" s="1029"/>
    </row>
    <row r="217" spans="1:13" ht="15.75" hidden="1">
      <c r="A217" s="157" t="str">
        <f>IF(J217&gt;0,COUNT($J$4:J217)+MAX('MI Fittings'!A:A,'CS Press Fittings'!A:A,'Steel Nipples'!A:A),"")</f>
        <v/>
      </c>
      <c r="B217" s="157"/>
      <c r="C217" s="204"/>
      <c r="D217" s="205"/>
      <c r="E217" s="1029"/>
      <c r="F217" s="166"/>
      <c r="G217" s="1070"/>
      <c r="H217" s="207"/>
      <c r="I217" s="20"/>
      <c r="J217" s="47"/>
      <c r="K217" s="1029"/>
      <c r="L217" s="157"/>
      <c r="M217" s="1029"/>
    </row>
    <row r="218" spans="1:13" ht="15.75" hidden="1">
      <c r="A218" s="157" t="str">
        <f>IF(J218&gt;0,COUNT($J$4:J218)+MAX('MI Fittings'!A:A,'CS Press Fittings'!A:A,'Steel Nipples'!A:A),"")</f>
        <v/>
      </c>
      <c r="B218" s="157"/>
      <c r="C218" s="204"/>
      <c r="D218" s="205"/>
      <c r="E218" s="1029"/>
      <c r="F218" s="166"/>
      <c r="G218" s="1070"/>
      <c r="H218" s="207"/>
      <c r="I218" s="20"/>
      <c r="J218" s="47"/>
      <c r="K218" s="1029"/>
      <c r="L218" s="157"/>
      <c r="M218" s="1029"/>
    </row>
    <row r="219" spans="1:13" ht="15.75" hidden="1">
      <c r="A219" s="157" t="str">
        <f>IF(J219&gt;0,COUNT($J$4:J219)+MAX('MI Fittings'!A:A,'CS Press Fittings'!A:A,'Steel Nipples'!A:A),"")</f>
        <v/>
      </c>
      <c r="B219" s="157"/>
      <c r="C219" s="204"/>
      <c r="D219" s="205"/>
      <c r="E219" s="1029"/>
      <c r="F219" s="166"/>
      <c r="G219" s="1070"/>
      <c r="H219" s="207"/>
      <c r="I219" s="20"/>
      <c r="J219" s="47"/>
      <c r="K219" s="1029"/>
      <c r="L219" s="157"/>
      <c r="M219" s="1029"/>
    </row>
    <row r="220" spans="1:13" ht="15.75" hidden="1">
      <c r="A220" s="157" t="str">
        <f>IF(J220&gt;0,COUNT($J$4:J220)+MAX('MI Fittings'!A:A,'CS Press Fittings'!A:A,'Steel Nipples'!A:A),"")</f>
        <v/>
      </c>
      <c r="B220" s="157"/>
      <c r="C220" s="204"/>
      <c r="D220" s="205"/>
      <c r="E220" s="1029"/>
      <c r="F220" s="166"/>
      <c r="G220" s="1070"/>
      <c r="H220" s="207"/>
      <c r="I220" s="20"/>
      <c r="J220" s="47"/>
      <c r="K220" s="1029"/>
      <c r="L220" s="157"/>
      <c r="M220" s="1029"/>
    </row>
    <row r="221" spans="1:13" ht="15.75" hidden="1">
      <c r="A221" s="157" t="str">
        <f>IF(J221&gt;0,COUNT($J$4:J221)+MAX('MI Fittings'!A:A,'CS Press Fittings'!A:A,'Steel Nipples'!A:A),"")</f>
        <v/>
      </c>
      <c r="B221" s="157"/>
      <c r="C221" s="204"/>
      <c r="D221" s="205"/>
      <c r="E221" s="1029"/>
      <c r="F221" s="166"/>
      <c r="G221" s="1070"/>
      <c r="H221" s="207"/>
      <c r="I221" s="20"/>
      <c r="J221" s="47"/>
      <c r="K221" s="1029"/>
      <c r="L221" s="157"/>
      <c r="M221" s="1029"/>
    </row>
    <row r="222" spans="1:13" ht="15.75" hidden="1">
      <c r="A222" s="157" t="str">
        <f>IF(J222&gt;0,COUNT($J$4:J222)+MAX('MI Fittings'!A:A,'CS Press Fittings'!A:A,'Steel Nipples'!A:A),"")</f>
        <v/>
      </c>
      <c r="B222" s="157"/>
      <c r="C222" s="204"/>
      <c r="D222" s="205"/>
      <c r="E222" s="1029"/>
      <c r="F222" s="166"/>
      <c r="G222" s="1070"/>
      <c r="H222" s="207"/>
      <c r="I222" s="20"/>
      <c r="J222" s="47"/>
      <c r="K222" s="1029"/>
      <c r="L222" s="157"/>
      <c r="M222" s="1029"/>
    </row>
    <row r="223" spans="1:13" ht="15.75" hidden="1">
      <c r="A223" s="157" t="str">
        <f>IF(J223&gt;0,COUNT($J$4:J223)+MAX('MI Fittings'!A:A,'CS Press Fittings'!A:A,'Steel Nipples'!A:A),"")</f>
        <v/>
      </c>
      <c r="B223" s="157"/>
      <c r="C223" s="204"/>
      <c r="D223" s="205"/>
      <c r="E223" s="1029"/>
      <c r="F223" s="166"/>
      <c r="G223" s="1070"/>
      <c r="H223" s="207"/>
      <c r="I223" s="20"/>
      <c r="J223" s="47"/>
      <c r="K223" s="1029"/>
      <c r="L223" s="157"/>
      <c r="M223" s="1029"/>
    </row>
    <row r="224" spans="1:13" ht="15.75" hidden="1">
      <c r="A224" s="157" t="str">
        <f>IF(J224&gt;0,COUNT($J$4:J224)+MAX('MI Fittings'!A:A,'CS Press Fittings'!A:A,'Steel Nipples'!A:A),"")</f>
        <v/>
      </c>
      <c r="B224" s="157"/>
      <c r="C224" s="204"/>
      <c r="D224" s="205"/>
      <c r="E224" s="1029"/>
      <c r="F224" s="166"/>
      <c r="G224" s="1070"/>
      <c r="H224" s="207"/>
      <c r="I224" s="20"/>
      <c r="J224" s="47"/>
      <c r="K224" s="1029"/>
      <c r="L224" s="157"/>
      <c r="M224" s="1029"/>
    </row>
    <row r="225" spans="1:13" ht="15.75" hidden="1">
      <c r="A225" s="157" t="str">
        <f>IF(J225&gt;0,COUNT($J$4:J225)+MAX('MI Fittings'!A:A,'CS Press Fittings'!A:A,'Steel Nipples'!A:A),"")</f>
        <v/>
      </c>
      <c r="B225" s="157"/>
      <c r="C225" s="204"/>
      <c r="D225" s="205"/>
      <c r="E225" s="1029"/>
      <c r="F225" s="166"/>
      <c r="G225" s="1070"/>
      <c r="H225" s="207"/>
      <c r="I225" s="20"/>
      <c r="J225" s="47"/>
      <c r="K225" s="1029"/>
      <c r="L225" s="157"/>
      <c r="M225" s="1029"/>
    </row>
    <row r="226" spans="1:13" ht="15.75" hidden="1">
      <c r="A226" s="157" t="str">
        <f>IF(J226&gt;0,COUNT($J$4:J226)+MAX('MI Fittings'!A:A,'CS Press Fittings'!A:A,'Steel Nipples'!A:A),"")</f>
        <v/>
      </c>
      <c r="B226" s="157"/>
      <c r="C226" s="204"/>
      <c r="D226" s="205"/>
      <c r="E226" s="1029"/>
      <c r="F226" s="166"/>
      <c r="G226" s="1070"/>
      <c r="H226" s="207"/>
      <c r="I226" s="20"/>
      <c r="J226" s="47"/>
      <c r="K226" s="1029"/>
      <c r="L226" s="157"/>
      <c r="M226" s="1029"/>
    </row>
    <row r="227" spans="1:13" ht="15.75" hidden="1">
      <c r="A227" s="157" t="str">
        <f>IF(J227&gt;0,COUNT($J$4:J227)+MAX('MI Fittings'!A:A,'CS Press Fittings'!A:A,'Steel Nipples'!A:A),"")</f>
        <v/>
      </c>
      <c r="B227" s="157"/>
      <c r="C227" s="204"/>
      <c r="D227" s="205"/>
      <c r="E227" s="1029"/>
      <c r="F227" s="166"/>
      <c r="G227" s="1070"/>
      <c r="H227" s="207"/>
      <c r="I227" s="20"/>
      <c r="J227" s="47"/>
      <c r="K227" s="1029"/>
      <c r="L227" s="157"/>
      <c r="M227" s="1029"/>
    </row>
    <row r="228" spans="1:13" ht="15.75" hidden="1">
      <c r="A228" s="157" t="str">
        <f>IF(J228&gt;0,COUNT($J$4:J228)+MAX('MI Fittings'!A:A,'CS Press Fittings'!A:A,'Steel Nipples'!A:A),"")</f>
        <v/>
      </c>
      <c r="B228" s="157"/>
      <c r="C228" s="204"/>
      <c r="D228" s="205"/>
      <c r="E228" s="1029"/>
      <c r="F228" s="166"/>
      <c r="G228" s="1070"/>
      <c r="H228" s="207"/>
      <c r="I228" s="20"/>
      <c r="J228" s="47"/>
      <c r="K228" s="1029"/>
      <c r="L228" s="157"/>
      <c r="M228" s="1029"/>
    </row>
    <row r="229" spans="1:13" ht="15.75" hidden="1">
      <c r="A229" s="157" t="str">
        <f>IF(J229&gt;0,COUNT($J$4:J229)+MAX('MI Fittings'!A:A,'CS Press Fittings'!A:A,'Steel Nipples'!A:A),"")</f>
        <v/>
      </c>
      <c r="B229" s="157"/>
      <c r="C229" s="204"/>
      <c r="D229" s="205"/>
      <c r="E229" s="1029"/>
      <c r="F229" s="166"/>
      <c r="G229" s="1070"/>
      <c r="H229" s="207"/>
      <c r="I229" s="20"/>
      <c r="J229" s="47"/>
      <c r="K229" s="1029"/>
      <c r="L229" s="157"/>
      <c r="M229" s="1029"/>
    </row>
    <row r="230" spans="1:13" ht="15.75" hidden="1">
      <c r="A230" s="157" t="str">
        <f>IF(J230&gt;0,COUNT($J$4:J230)+MAX('MI Fittings'!A:A,'CS Press Fittings'!A:A,'Steel Nipples'!A:A),"")</f>
        <v/>
      </c>
      <c r="B230" s="157"/>
      <c r="C230" s="204"/>
      <c r="D230" s="205"/>
      <c r="E230" s="1029"/>
      <c r="F230" s="166"/>
      <c r="G230" s="1070"/>
      <c r="H230" s="207"/>
      <c r="I230" s="20"/>
      <c r="J230" s="47"/>
      <c r="K230" s="1029"/>
      <c r="L230" s="157"/>
      <c r="M230" s="1029"/>
    </row>
    <row r="231" spans="1:13" ht="15.75" hidden="1">
      <c r="A231" s="157" t="str">
        <f>IF(J231&gt;0,COUNT($J$4:J231)+MAX('MI Fittings'!A:A,'CS Press Fittings'!A:A,'Steel Nipples'!A:A),"")</f>
        <v/>
      </c>
      <c r="B231" s="157"/>
      <c r="C231" s="204"/>
      <c r="D231" s="205"/>
      <c r="E231" s="1029"/>
      <c r="F231" s="166"/>
      <c r="G231" s="1070"/>
      <c r="H231" s="207"/>
      <c r="I231" s="20"/>
      <c r="J231" s="47"/>
      <c r="K231" s="1029"/>
      <c r="L231" s="157"/>
      <c r="M231" s="1029"/>
    </row>
    <row r="232" spans="1:13" ht="15.75" hidden="1">
      <c r="A232" s="157" t="str">
        <f>IF(J232&gt;0,COUNT($J$4:J232)+MAX('MI Fittings'!A:A,'CS Press Fittings'!A:A,'Steel Nipples'!A:A),"")</f>
        <v/>
      </c>
      <c r="B232" s="157"/>
      <c r="C232" s="204"/>
      <c r="D232" s="205"/>
      <c r="E232" s="1029"/>
      <c r="F232" s="166"/>
      <c r="G232" s="1070"/>
      <c r="H232" s="207"/>
      <c r="I232" s="20"/>
      <c r="J232" s="47"/>
      <c r="K232" s="1029"/>
      <c r="L232" s="157"/>
      <c r="M232" s="1029"/>
    </row>
    <row r="233" spans="1:13" ht="15.75" hidden="1">
      <c r="A233" s="157" t="str">
        <f>IF(J233&gt;0,COUNT($J$4:J233)+MAX('MI Fittings'!A:A,'CS Press Fittings'!A:A,'Steel Nipples'!A:A),"")</f>
        <v/>
      </c>
      <c r="B233" s="157"/>
      <c r="C233" s="204"/>
      <c r="D233" s="205"/>
      <c r="E233" s="1029"/>
      <c r="F233" s="166"/>
      <c r="G233" s="1070"/>
      <c r="H233" s="207"/>
      <c r="I233" s="20"/>
      <c r="J233" s="47"/>
      <c r="K233" s="1029"/>
      <c r="L233" s="157"/>
      <c r="M233" s="1029"/>
    </row>
    <row r="234" spans="1:13" ht="15.75" hidden="1">
      <c r="A234" s="157" t="str">
        <f>IF(J234&gt;0,COUNT($J$4:J234)+MAX('MI Fittings'!A:A,'CS Press Fittings'!A:A,'Steel Nipples'!A:A),"")</f>
        <v/>
      </c>
      <c r="B234" s="157"/>
      <c r="C234" s="204"/>
      <c r="D234" s="205"/>
      <c r="E234" s="1029"/>
      <c r="F234" s="166"/>
      <c r="G234" s="1070"/>
      <c r="H234" s="207"/>
      <c r="I234" s="20"/>
      <c r="J234" s="47"/>
      <c r="K234" s="1029"/>
      <c r="L234" s="157"/>
      <c r="M234" s="1029"/>
    </row>
    <row r="235" spans="1:13" ht="15.75" hidden="1">
      <c r="A235" s="157" t="str">
        <f>IF(J235&gt;0,COUNT($J$4:J235)+MAX('MI Fittings'!A:A,'CS Press Fittings'!A:A,'Steel Nipples'!A:A),"")</f>
        <v/>
      </c>
      <c r="B235" s="157"/>
      <c r="C235" s="204"/>
      <c r="D235" s="205"/>
      <c r="E235" s="1029"/>
      <c r="F235" s="166"/>
      <c r="G235" s="1070"/>
      <c r="H235" s="207"/>
      <c r="I235" s="20"/>
      <c r="J235" s="47"/>
      <c r="K235" s="1029"/>
      <c r="L235" s="157"/>
      <c r="M235" s="1029"/>
    </row>
    <row r="236" spans="1:13" ht="15.75" hidden="1">
      <c r="A236" s="157" t="str">
        <f>IF(J236&gt;0,COUNT($J$4:J236)+MAX('MI Fittings'!A:A,'CS Press Fittings'!A:A,'Steel Nipples'!A:A),"")</f>
        <v/>
      </c>
      <c r="B236" s="157"/>
      <c r="C236" s="204"/>
      <c r="D236" s="205"/>
      <c r="E236" s="1029"/>
      <c r="F236" s="166"/>
      <c r="G236" s="1070"/>
      <c r="H236" s="207"/>
      <c r="I236" s="20"/>
      <c r="J236" s="47"/>
      <c r="K236" s="1029"/>
      <c r="L236" s="157"/>
      <c r="M236" s="1029"/>
    </row>
    <row r="237" spans="1:13" ht="15.75" hidden="1">
      <c r="A237" s="157" t="str">
        <f>IF(J237&gt;0,COUNT($J$4:J237)+MAX('MI Fittings'!A:A,'CS Press Fittings'!A:A,'Steel Nipples'!A:A),"")</f>
        <v/>
      </c>
      <c r="B237" s="157"/>
      <c r="C237" s="204"/>
      <c r="D237" s="205"/>
      <c r="E237" s="1029"/>
      <c r="F237" s="166"/>
      <c r="G237" s="1070"/>
      <c r="H237" s="207"/>
      <c r="I237" s="20"/>
      <c r="J237" s="47"/>
      <c r="K237" s="1029"/>
      <c r="L237" s="157"/>
      <c r="M237" s="1029"/>
    </row>
    <row r="238" spans="1:13" ht="15.75" hidden="1">
      <c r="A238" s="157" t="str">
        <f>IF(J238&gt;0,COUNT($J$4:J238)+MAX('MI Fittings'!A:A,'CS Press Fittings'!A:A,'Steel Nipples'!A:A),"")</f>
        <v/>
      </c>
      <c r="B238" s="157"/>
      <c r="C238" s="204"/>
      <c r="D238" s="205"/>
      <c r="E238" s="1029"/>
      <c r="F238" s="166"/>
      <c r="G238" s="1070"/>
      <c r="H238" s="207"/>
      <c r="I238" s="20"/>
      <c r="J238" s="47"/>
      <c r="K238" s="1029"/>
      <c r="L238" s="157"/>
      <c r="M238" s="1029"/>
    </row>
    <row r="239" spans="1:13" ht="15.75" hidden="1">
      <c r="A239" s="157" t="str">
        <f>IF(J239&gt;0,COUNT($J$4:J239)+MAX('MI Fittings'!A:A,'CS Press Fittings'!A:A,'Steel Nipples'!A:A),"")</f>
        <v/>
      </c>
      <c r="B239" s="157"/>
      <c r="C239" s="204"/>
      <c r="D239" s="205"/>
      <c r="E239" s="1029"/>
      <c r="F239" s="166"/>
      <c r="G239" s="1070"/>
      <c r="H239" s="207"/>
      <c r="I239" s="20"/>
      <c r="J239" s="47"/>
      <c r="K239" s="1029"/>
      <c r="L239" s="157"/>
      <c r="M239" s="1029"/>
    </row>
    <row r="240" spans="1:13" ht="15.75" hidden="1">
      <c r="A240" s="157" t="str">
        <f>IF(J240&gt;0,COUNT($J$4:J240)+MAX('MI Fittings'!A:A,'CS Press Fittings'!A:A,'Steel Nipples'!A:A),"")</f>
        <v/>
      </c>
      <c r="B240" s="157"/>
      <c r="C240" s="204"/>
      <c r="D240" s="205"/>
      <c r="E240" s="1029"/>
      <c r="F240" s="166"/>
      <c r="G240" s="1070"/>
      <c r="H240" s="207"/>
      <c r="I240" s="20"/>
      <c r="J240" s="47"/>
      <c r="K240" s="1029"/>
      <c r="L240" s="157"/>
      <c r="M240" s="1029"/>
    </row>
    <row r="241" spans="1:13" ht="15.75" hidden="1">
      <c r="A241" s="157" t="str">
        <f>IF(J241&gt;0,COUNT($J$4:J241)+MAX('MI Fittings'!A:A,'CS Press Fittings'!A:A,'Steel Nipples'!A:A),"")</f>
        <v/>
      </c>
      <c r="B241" s="157"/>
      <c r="C241" s="204"/>
      <c r="D241" s="205"/>
      <c r="E241" s="1029"/>
      <c r="F241" s="166"/>
      <c r="G241" s="1070"/>
      <c r="H241" s="207"/>
      <c r="I241" s="20"/>
      <c r="J241" s="47"/>
      <c r="K241" s="1029"/>
      <c r="L241" s="157"/>
      <c r="M241" s="1029"/>
    </row>
    <row r="242" spans="1:13" ht="15.75" hidden="1">
      <c r="A242" s="157" t="str">
        <f>IF(J242&gt;0,COUNT($J$4:J242)+MAX('MI Fittings'!A:A,'CS Press Fittings'!A:A,'Steel Nipples'!A:A),"")</f>
        <v/>
      </c>
      <c r="B242" s="157"/>
      <c r="C242" s="204"/>
      <c r="D242" s="205"/>
      <c r="E242" s="1029"/>
      <c r="F242" s="166"/>
      <c r="G242" s="1070"/>
      <c r="H242" s="207"/>
      <c r="I242" s="20"/>
      <c r="J242" s="47"/>
      <c r="K242" s="1029"/>
      <c r="L242" s="157"/>
      <c r="M242" s="1029"/>
    </row>
    <row r="243" spans="1:13" ht="15.75" hidden="1">
      <c r="A243" s="157" t="str">
        <f>IF(J243&gt;0,COUNT($J$4:J243)+MAX('MI Fittings'!A:A,'CS Press Fittings'!A:A,'Steel Nipples'!A:A),"")</f>
        <v/>
      </c>
      <c r="B243" s="157"/>
      <c r="C243" s="204"/>
      <c r="D243" s="205"/>
      <c r="E243" s="1029"/>
      <c r="F243" s="166"/>
      <c r="G243" s="1070"/>
      <c r="H243" s="207"/>
      <c r="I243" s="20"/>
      <c r="J243" s="47"/>
      <c r="K243" s="1029"/>
      <c r="L243" s="157"/>
      <c r="M243" s="1029"/>
    </row>
    <row r="244" spans="1:13" ht="15.75" hidden="1">
      <c r="A244" s="157" t="str">
        <f>IF(J244&gt;0,COUNT($J$4:J244)+MAX('MI Fittings'!A:A,'CS Press Fittings'!A:A,'Steel Nipples'!A:A),"")</f>
        <v/>
      </c>
      <c r="B244" s="157"/>
      <c r="C244" s="204"/>
      <c r="D244" s="205"/>
      <c r="E244" s="1029"/>
      <c r="F244" s="166"/>
      <c r="G244" s="1070"/>
      <c r="H244" s="207"/>
      <c r="I244" s="20"/>
      <c r="J244" s="47"/>
      <c r="K244" s="1029"/>
      <c r="L244" s="157"/>
      <c r="M244" s="1029"/>
    </row>
    <row r="245" spans="1:13" ht="15.75" hidden="1">
      <c r="A245" s="157" t="str">
        <f>IF(J245&gt;0,COUNT($J$4:J245)+MAX('MI Fittings'!A:A,'CS Press Fittings'!A:A,'Steel Nipples'!A:A),"")</f>
        <v/>
      </c>
      <c r="B245" s="157"/>
      <c r="C245" s="204"/>
      <c r="D245" s="205"/>
      <c r="E245" s="1029"/>
      <c r="F245" s="166"/>
      <c r="G245" s="1070"/>
      <c r="H245" s="207"/>
      <c r="I245" s="20"/>
      <c r="J245" s="47"/>
      <c r="K245" s="1029"/>
      <c r="L245" s="157"/>
      <c r="M245" s="1029"/>
    </row>
    <row r="246" spans="1:13" ht="15.75" hidden="1">
      <c r="A246" s="157" t="str">
        <f>IF(J246&gt;0,COUNT($J$4:J246)+MAX('MI Fittings'!A:A,'CS Press Fittings'!A:A,'Steel Nipples'!A:A),"")</f>
        <v/>
      </c>
      <c r="B246" s="157"/>
      <c r="C246" s="204"/>
      <c r="D246" s="205"/>
      <c r="E246" s="1029"/>
      <c r="F246" s="166"/>
      <c r="G246" s="1070"/>
      <c r="H246" s="207"/>
      <c r="I246" s="20"/>
      <c r="J246" s="47"/>
      <c r="K246" s="1029"/>
      <c r="L246" s="157"/>
      <c r="M246" s="1029"/>
    </row>
    <row r="247" spans="1:13" ht="15.75" hidden="1">
      <c r="A247" s="157" t="str">
        <f>IF(J247&gt;0,COUNT($J$4:J247)+MAX('MI Fittings'!A:A,'CS Press Fittings'!A:A,'Steel Nipples'!A:A),"")</f>
        <v/>
      </c>
      <c r="B247" s="157"/>
      <c r="C247" s="204"/>
      <c r="D247" s="205"/>
      <c r="E247" s="1029"/>
      <c r="F247" s="166"/>
      <c r="G247" s="1070"/>
      <c r="H247" s="207"/>
      <c r="I247" s="20"/>
      <c r="J247" s="47"/>
      <c r="K247" s="1029"/>
      <c r="L247" s="157"/>
      <c r="M247" s="1029"/>
    </row>
    <row r="248" spans="1:13" ht="15.75" hidden="1">
      <c r="A248" s="157" t="str">
        <f>IF(J248&gt;0,COUNT($J$4:J248)+MAX('MI Fittings'!A:A,'CS Press Fittings'!A:A,'Steel Nipples'!A:A),"")</f>
        <v/>
      </c>
      <c r="B248" s="157"/>
      <c r="C248" s="204"/>
      <c r="D248" s="205"/>
      <c r="E248" s="1029"/>
      <c r="F248" s="166"/>
      <c r="G248" s="1070"/>
      <c r="H248" s="207"/>
      <c r="I248" s="20"/>
      <c r="J248" s="47"/>
      <c r="K248" s="1029"/>
      <c r="L248" s="157"/>
      <c r="M248" s="1029"/>
    </row>
    <row r="249" spans="1:13" ht="15.75" hidden="1">
      <c r="A249" s="157" t="str">
        <f>IF(J249&gt;0,COUNT($J$4:J249)+MAX('MI Fittings'!A:A,'CS Press Fittings'!A:A,'Steel Nipples'!A:A),"")</f>
        <v/>
      </c>
      <c r="B249" s="157"/>
      <c r="C249" s="204"/>
      <c r="D249" s="205"/>
      <c r="E249" s="1029"/>
      <c r="F249" s="166"/>
      <c r="G249" s="1070"/>
      <c r="H249" s="207"/>
      <c r="I249" s="20"/>
      <c r="J249" s="47"/>
      <c r="K249" s="1029"/>
      <c r="L249" s="157"/>
      <c r="M249" s="1029"/>
    </row>
    <row r="250" spans="1:13" ht="15.75" hidden="1">
      <c r="A250" s="157" t="str">
        <f>IF(J250&gt;0,COUNT($J$4:J250)+MAX('MI Fittings'!A:A,'CS Press Fittings'!A:A,'Steel Nipples'!A:A),"")</f>
        <v/>
      </c>
      <c r="B250" s="157"/>
      <c r="C250" s="204"/>
      <c r="D250" s="205"/>
      <c r="E250" s="1029"/>
      <c r="F250" s="166"/>
      <c r="G250" s="1070"/>
      <c r="H250" s="207"/>
      <c r="I250" s="20"/>
      <c r="J250" s="47"/>
      <c r="K250" s="1029"/>
      <c r="L250" s="157"/>
      <c r="M250" s="1029"/>
    </row>
    <row r="251" spans="1:13" ht="15.75" hidden="1">
      <c r="A251" s="157" t="str">
        <f>IF(J251&gt;0,COUNT($J$4:J251)+MAX('MI Fittings'!A:A,'CS Press Fittings'!A:A,'Steel Nipples'!A:A),"")</f>
        <v/>
      </c>
      <c r="B251" s="157"/>
      <c r="C251" s="204"/>
      <c r="D251" s="205"/>
      <c r="E251" s="1029"/>
      <c r="F251" s="166"/>
      <c r="G251" s="1070"/>
      <c r="H251" s="207"/>
      <c r="I251" s="20"/>
      <c r="J251" s="47"/>
      <c r="K251" s="1029"/>
      <c r="L251" s="157"/>
      <c r="M251" s="1029"/>
    </row>
    <row r="252" spans="1:13" ht="15.75" hidden="1">
      <c r="A252" s="157" t="str">
        <f>IF(J252&gt;0,COUNT($J$4:J252)+MAX('MI Fittings'!A:A,'CS Press Fittings'!A:A,'Steel Nipples'!A:A),"")</f>
        <v/>
      </c>
      <c r="B252" s="157"/>
      <c r="C252" s="204"/>
      <c r="D252" s="205"/>
      <c r="E252" s="1029"/>
      <c r="F252" s="166"/>
      <c r="G252" s="1070"/>
      <c r="H252" s="207"/>
      <c r="I252" s="20"/>
      <c r="J252" s="47"/>
      <c r="K252" s="1029"/>
      <c r="L252" s="157"/>
      <c r="M252" s="1029"/>
    </row>
    <row r="253" spans="1:13" ht="15.75" hidden="1">
      <c r="A253" s="157" t="str">
        <f>IF(J253&gt;0,COUNT($J$4:J253)+MAX('MI Fittings'!A:A,'CS Press Fittings'!A:A,'Steel Nipples'!A:A),"")</f>
        <v/>
      </c>
      <c r="B253" s="157"/>
      <c r="C253" s="204"/>
      <c r="D253" s="205"/>
      <c r="E253" s="1029"/>
      <c r="F253" s="166"/>
      <c r="G253" s="1070"/>
      <c r="H253" s="207"/>
      <c r="I253" s="20"/>
      <c r="J253" s="47"/>
      <c r="K253" s="1029"/>
      <c r="L253" s="157"/>
      <c r="M253" s="1029"/>
    </row>
    <row r="254" spans="1:13" ht="15.75" hidden="1">
      <c r="A254" s="157" t="str">
        <f>IF(J254&gt;0,COUNT($J$4:J254)+MAX('MI Fittings'!A:A,'CS Press Fittings'!A:A,'Steel Nipples'!A:A),"")</f>
        <v/>
      </c>
      <c r="B254" s="157"/>
      <c r="C254" s="204"/>
      <c r="D254" s="205"/>
      <c r="E254" s="1029"/>
      <c r="F254" s="166"/>
      <c r="G254" s="1070"/>
      <c r="H254" s="207"/>
      <c r="I254" s="20"/>
      <c r="J254" s="47"/>
      <c r="K254" s="1029"/>
      <c r="L254" s="157"/>
      <c r="M254" s="1029"/>
    </row>
    <row r="255" spans="1:13" ht="15.75" hidden="1">
      <c r="A255" s="157" t="str">
        <f>IF(J255&gt;0,COUNT($J$4:J255)+MAX('MI Fittings'!A:A,'CS Press Fittings'!A:A,'Steel Nipples'!A:A),"")</f>
        <v/>
      </c>
      <c r="B255" s="157"/>
      <c r="C255" s="204"/>
      <c r="D255" s="205"/>
      <c r="E255" s="1029"/>
      <c r="F255" s="166"/>
      <c r="G255" s="1070"/>
      <c r="H255" s="207"/>
      <c r="I255" s="20"/>
      <c r="J255" s="47"/>
      <c r="K255" s="1029"/>
      <c r="L255" s="157"/>
      <c r="M255" s="1029"/>
    </row>
    <row r="256" spans="1:13" ht="15.75" hidden="1">
      <c r="A256" s="157" t="str">
        <f>IF(J256&gt;0,COUNT($J$4:J256)+MAX('MI Fittings'!A:A,'CS Press Fittings'!A:A,'Steel Nipples'!A:A),"")</f>
        <v/>
      </c>
      <c r="B256" s="157"/>
      <c r="C256" s="204"/>
      <c r="D256" s="205"/>
      <c r="E256" s="1029"/>
      <c r="F256" s="166"/>
      <c r="G256" s="1070"/>
      <c r="H256" s="207"/>
      <c r="I256" s="20"/>
      <c r="J256" s="47"/>
      <c r="K256" s="1029"/>
      <c r="L256" s="157"/>
      <c r="M256" s="1029"/>
    </row>
    <row r="257" spans="1:13" ht="15.75" hidden="1">
      <c r="A257" s="157" t="str">
        <f>IF(J257&gt;0,COUNT($J$4:J257)+MAX('MI Fittings'!A:A,'CS Press Fittings'!A:A,'Steel Nipples'!A:A),"")</f>
        <v/>
      </c>
      <c r="B257" s="157"/>
      <c r="C257" s="204"/>
      <c r="D257" s="205"/>
      <c r="E257" s="1029"/>
      <c r="F257" s="166"/>
      <c r="G257" s="1070"/>
      <c r="H257" s="207"/>
      <c r="I257" s="20"/>
      <c r="J257" s="47"/>
      <c r="K257" s="1029"/>
      <c r="L257" s="157"/>
      <c r="M257" s="1029"/>
    </row>
    <row r="258" spans="1:13" ht="15.75" hidden="1">
      <c r="A258" s="157" t="str">
        <f>IF(J258&gt;0,COUNT($J$4:J258)+MAX('MI Fittings'!A:A,'CS Press Fittings'!A:A,'Steel Nipples'!A:A),"")</f>
        <v/>
      </c>
      <c r="B258" s="157"/>
      <c r="C258" s="204"/>
      <c r="D258" s="205"/>
      <c r="E258" s="1029"/>
      <c r="F258" s="166"/>
      <c r="G258" s="1070"/>
      <c r="H258" s="207"/>
      <c r="I258" s="20"/>
      <c r="J258" s="47"/>
      <c r="K258" s="1029"/>
      <c r="L258" s="157"/>
      <c r="M258" s="1029"/>
    </row>
    <row r="259" spans="1:13" ht="15.75" hidden="1">
      <c r="A259" s="157" t="str">
        <f>IF(J259&gt;0,COUNT($J$4:J259)+MAX('MI Fittings'!A:A,'CS Press Fittings'!A:A,'Steel Nipples'!A:A),"")</f>
        <v/>
      </c>
      <c r="B259" s="157"/>
      <c r="C259" s="204"/>
      <c r="D259" s="205"/>
      <c r="E259" s="1029"/>
      <c r="F259" s="166"/>
      <c r="G259" s="1070"/>
      <c r="H259" s="207"/>
      <c r="I259" s="20"/>
      <c r="J259" s="47"/>
      <c r="K259" s="1029"/>
      <c r="L259" s="157"/>
      <c r="M259" s="1029"/>
    </row>
    <row r="260" spans="1:13" ht="15.75" hidden="1">
      <c r="A260" s="157" t="str">
        <f>IF(J260&gt;0,COUNT($J$4:J260)+MAX('MI Fittings'!A:A,'CS Press Fittings'!A:A,'Steel Nipples'!A:A),"")</f>
        <v/>
      </c>
      <c r="B260" s="157"/>
      <c r="C260" s="204"/>
      <c r="D260" s="205"/>
      <c r="E260" s="1029"/>
      <c r="F260" s="166"/>
      <c r="G260" s="1070"/>
      <c r="H260" s="207"/>
      <c r="I260" s="20"/>
      <c r="J260" s="47"/>
      <c r="K260" s="1029"/>
      <c r="L260" s="157"/>
      <c r="M260" s="1029"/>
    </row>
    <row r="261" spans="1:13" ht="15.75" hidden="1">
      <c r="A261" s="157" t="str">
        <f>IF(J261&gt;0,COUNT($J$4:J261)+MAX('MI Fittings'!A:A,'CS Press Fittings'!A:A,'Steel Nipples'!A:A),"")</f>
        <v/>
      </c>
      <c r="B261" s="157"/>
      <c r="C261" s="204"/>
      <c r="D261" s="205"/>
      <c r="E261" s="1029"/>
      <c r="F261" s="166"/>
      <c r="G261" s="1070"/>
      <c r="H261" s="207"/>
      <c r="I261" s="20"/>
      <c r="J261" s="47"/>
      <c r="K261" s="1029"/>
      <c r="L261" s="157"/>
      <c r="M261" s="1029"/>
    </row>
    <row r="262" spans="1:13" ht="15.75" hidden="1">
      <c r="A262" s="157" t="str">
        <f>IF(J262&gt;0,COUNT($J$4:J262)+MAX('MI Fittings'!A:A,'CS Press Fittings'!A:A,'Steel Nipples'!A:A),"")</f>
        <v/>
      </c>
      <c r="B262" s="157"/>
      <c r="C262" s="204"/>
      <c r="D262" s="205"/>
      <c r="E262" s="1029"/>
      <c r="F262" s="166"/>
      <c r="G262" s="1070"/>
      <c r="H262" s="207"/>
      <c r="I262" s="20"/>
      <c r="J262" s="47"/>
      <c r="K262" s="1029"/>
      <c r="L262" s="157"/>
      <c r="M262" s="1029"/>
    </row>
    <row r="263" spans="1:13" ht="15.75" hidden="1">
      <c r="A263" s="157" t="str">
        <f>IF(J263&gt;0,COUNT($J$4:J263)+MAX('MI Fittings'!A:A,'CS Press Fittings'!A:A,'Steel Nipples'!A:A),"")</f>
        <v/>
      </c>
      <c r="B263" s="157"/>
      <c r="C263" s="204"/>
      <c r="D263" s="205"/>
      <c r="E263" s="1029"/>
      <c r="F263" s="166"/>
      <c r="G263" s="1070"/>
      <c r="H263" s="207"/>
      <c r="I263" s="20"/>
      <c r="J263" s="47"/>
      <c r="K263" s="1029"/>
      <c r="L263" s="157"/>
      <c r="M263" s="1029"/>
    </row>
    <row r="264" spans="1:13" ht="15.75" hidden="1">
      <c r="A264" s="157" t="str">
        <f>IF(J264&gt;0,COUNT($J$4:J264)+MAX('MI Fittings'!A:A,'CS Press Fittings'!A:A,'Steel Nipples'!A:A),"")</f>
        <v/>
      </c>
      <c r="B264" s="157"/>
      <c r="C264" s="204"/>
      <c r="D264" s="205"/>
      <c r="E264" s="1029"/>
      <c r="F264" s="166"/>
      <c r="G264" s="1070"/>
      <c r="H264" s="207"/>
      <c r="I264" s="20"/>
      <c r="J264" s="47"/>
      <c r="K264" s="1029"/>
      <c r="L264" s="157"/>
      <c r="M264" s="1029"/>
    </row>
    <row r="265" spans="1:13" ht="15.75" hidden="1">
      <c r="A265" s="157" t="str">
        <f>IF(J265&gt;0,COUNT($J$4:J265)+MAX('MI Fittings'!A:A,'CS Press Fittings'!A:A,'Steel Nipples'!A:A),"")</f>
        <v/>
      </c>
      <c r="B265" s="157"/>
      <c r="C265" s="204"/>
      <c r="D265" s="205"/>
      <c r="E265" s="1029"/>
      <c r="F265" s="166"/>
      <c r="G265" s="1070"/>
      <c r="H265" s="207"/>
      <c r="I265" s="20"/>
      <c r="J265" s="47"/>
      <c r="K265" s="1029"/>
      <c r="L265" s="157"/>
      <c r="M265" s="1029"/>
    </row>
    <row r="266" spans="1:13" ht="15.75" hidden="1">
      <c r="A266" s="157" t="str">
        <f>IF(J266&gt;0,COUNT($J$4:J266)+MAX('MI Fittings'!A:A,'CS Press Fittings'!A:A,'Steel Nipples'!A:A),"")</f>
        <v/>
      </c>
      <c r="B266" s="157"/>
      <c r="C266" s="204"/>
      <c r="D266" s="205"/>
      <c r="E266" s="1029"/>
      <c r="F266" s="166"/>
      <c r="G266" s="1070"/>
      <c r="H266" s="207"/>
      <c r="I266" s="20"/>
      <c r="J266" s="47"/>
      <c r="K266" s="1029"/>
      <c r="L266" s="157"/>
      <c r="M266" s="1029"/>
    </row>
    <row r="267" spans="1:13" ht="15.75" hidden="1">
      <c r="A267" s="157" t="str">
        <f>IF(J267&gt;0,COUNT($J$4:J267)+MAX('MI Fittings'!A:A,'CS Press Fittings'!A:A,'Steel Nipples'!A:A),"")</f>
        <v/>
      </c>
      <c r="B267" s="157"/>
      <c r="C267" s="204"/>
      <c r="D267" s="205"/>
      <c r="E267" s="1029"/>
      <c r="F267" s="166"/>
      <c r="G267" s="1070"/>
      <c r="H267" s="207"/>
      <c r="I267" s="20"/>
      <c r="J267" s="47"/>
      <c r="K267" s="1029"/>
      <c r="L267" s="157"/>
      <c r="M267" s="1029"/>
    </row>
    <row r="268" spans="1:13" ht="15.75" hidden="1">
      <c r="A268" s="157" t="str">
        <f>IF(J268&gt;0,COUNT($J$4:J268)+MAX('MI Fittings'!A:A,'CS Press Fittings'!A:A,'Steel Nipples'!A:A),"")</f>
        <v/>
      </c>
      <c r="B268" s="157"/>
      <c r="C268" s="204"/>
      <c r="D268" s="205"/>
      <c r="E268" s="1029"/>
      <c r="F268" s="166"/>
      <c r="G268" s="1070"/>
      <c r="H268" s="207"/>
      <c r="I268" s="20"/>
      <c r="J268" s="47"/>
      <c r="K268" s="1029"/>
      <c r="L268" s="157"/>
      <c r="M268" s="1029"/>
    </row>
    <row r="269" spans="1:13" ht="15.75" hidden="1">
      <c r="A269" s="157" t="str">
        <f>IF(J269&gt;0,COUNT($J$4:J269)+MAX('MI Fittings'!A:A,'CS Press Fittings'!A:A,'Steel Nipples'!A:A),"")</f>
        <v/>
      </c>
      <c r="B269" s="157"/>
      <c r="C269" s="204"/>
      <c r="D269" s="205"/>
      <c r="E269" s="1029"/>
      <c r="F269" s="166"/>
      <c r="G269" s="1070"/>
      <c r="H269" s="207"/>
      <c r="I269" s="20"/>
      <c r="J269" s="47"/>
      <c r="K269" s="1029"/>
      <c r="L269" s="157"/>
      <c r="M269" s="1029"/>
    </row>
    <row r="270" spans="1:13" ht="15.75" hidden="1">
      <c r="A270" s="157" t="str">
        <f>IF(J270&gt;0,COUNT($J$4:J270)+MAX('MI Fittings'!A:A,'CS Press Fittings'!A:A,'Steel Nipples'!A:A),"")</f>
        <v/>
      </c>
      <c r="B270" s="157"/>
      <c r="C270" s="204"/>
      <c r="D270" s="205"/>
      <c r="E270" s="1029"/>
      <c r="F270" s="166"/>
      <c r="G270" s="1070"/>
      <c r="H270" s="207"/>
      <c r="I270" s="20"/>
      <c r="J270" s="47"/>
      <c r="K270" s="1029"/>
      <c r="L270" s="157"/>
      <c r="M270" s="1029"/>
    </row>
    <row r="271" spans="1:13" ht="15.75" hidden="1">
      <c r="A271" s="157" t="str">
        <f>IF(J271&gt;0,COUNT($J$4:J271)+MAX('MI Fittings'!A:A,'CS Press Fittings'!A:A,'Steel Nipples'!A:A),"")</f>
        <v/>
      </c>
      <c r="B271" s="157"/>
      <c r="C271" s="204"/>
      <c r="D271" s="205"/>
      <c r="E271" s="1029"/>
      <c r="F271" s="166"/>
      <c r="G271" s="1070"/>
      <c r="H271" s="207"/>
      <c r="I271" s="20"/>
      <c r="J271" s="47"/>
      <c r="K271" s="1029"/>
      <c r="L271" s="157"/>
      <c r="M271" s="1029"/>
    </row>
    <row r="272" spans="1:13" ht="15.75" hidden="1">
      <c r="A272" s="157" t="str">
        <f>IF(J272&gt;0,COUNT($J$4:J272)+MAX('MI Fittings'!A:A,'CS Press Fittings'!A:A,'Steel Nipples'!A:A),"")</f>
        <v/>
      </c>
      <c r="B272" s="157"/>
      <c r="C272" s="204"/>
      <c r="D272" s="205"/>
      <c r="E272" s="1029"/>
      <c r="F272" s="166"/>
      <c r="G272" s="1070"/>
      <c r="H272" s="207"/>
      <c r="I272" s="20"/>
      <c r="J272" s="47"/>
      <c r="K272" s="1029"/>
      <c r="L272" s="157"/>
      <c r="M272" s="1029"/>
    </row>
    <row r="273" spans="1:13" ht="15.75" hidden="1">
      <c r="A273" s="157" t="str">
        <f>IF(J273&gt;0,COUNT($J$4:J273)+MAX('MI Fittings'!A:A,'CS Press Fittings'!A:A,'Steel Nipples'!A:A),"")</f>
        <v/>
      </c>
      <c r="B273" s="157"/>
      <c r="C273" s="204"/>
      <c r="D273" s="205"/>
      <c r="E273" s="1029"/>
      <c r="F273" s="166"/>
      <c r="G273" s="1070"/>
      <c r="H273" s="207"/>
      <c r="I273" s="20"/>
      <c r="J273" s="47"/>
      <c r="K273" s="1029"/>
      <c r="L273" s="157"/>
      <c r="M273" s="1029"/>
    </row>
    <row r="274" spans="1:13" ht="15.75" hidden="1">
      <c r="A274" s="157" t="str">
        <f>IF(J274&gt;0,COUNT($J$4:J274)+MAX('MI Fittings'!A:A,'CS Press Fittings'!A:A,'Steel Nipples'!A:A),"")</f>
        <v/>
      </c>
      <c r="B274" s="157"/>
      <c r="C274" s="204"/>
      <c r="D274" s="205"/>
      <c r="E274" s="1029"/>
      <c r="F274" s="166"/>
      <c r="G274" s="1070"/>
      <c r="H274" s="207"/>
      <c r="I274" s="20"/>
      <c r="J274" s="47"/>
      <c r="K274" s="1029"/>
      <c r="L274" s="157"/>
      <c r="M274" s="1029"/>
    </row>
    <row r="275" spans="1:13" ht="15.75" hidden="1">
      <c r="A275" s="157" t="str">
        <f>IF(J275&gt;0,COUNT($J$4:J275)+MAX('MI Fittings'!A:A,'CS Press Fittings'!A:A,'Steel Nipples'!A:A),"")</f>
        <v/>
      </c>
      <c r="B275" s="157"/>
      <c r="C275" s="204"/>
      <c r="D275" s="205"/>
      <c r="E275" s="1029"/>
      <c r="F275" s="166"/>
      <c r="G275" s="1070"/>
      <c r="H275" s="207"/>
      <c r="I275" s="20"/>
      <c r="J275" s="47"/>
      <c r="K275" s="1029"/>
      <c r="L275" s="157"/>
      <c r="M275" s="1029"/>
    </row>
    <row r="276" spans="1:13" ht="15.75" hidden="1">
      <c r="A276" s="157" t="str">
        <f>IF(J276&gt;0,COUNT($J$4:J276)+MAX('MI Fittings'!A:A,'CS Press Fittings'!A:A,'Steel Nipples'!A:A),"")</f>
        <v/>
      </c>
      <c r="B276" s="157"/>
      <c r="C276" s="204"/>
      <c r="D276" s="205"/>
      <c r="E276" s="1029"/>
      <c r="F276" s="166"/>
      <c r="G276" s="1070"/>
      <c r="H276" s="207"/>
      <c r="I276" s="20"/>
      <c r="J276" s="47"/>
      <c r="K276" s="1029"/>
      <c r="L276" s="157"/>
      <c r="M276" s="1029"/>
    </row>
    <row r="277" spans="1:13" ht="15.75" hidden="1">
      <c r="A277" s="157" t="str">
        <f>IF(J277&gt;0,COUNT($J$4:J277)+MAX('MI Fittings'!A:A,'CS Press Fittings'!A:A,'Steel Nipples'!A:A),"")</f>
        <v/>
      </c>
      <c r="B277" s="157"/>
      <c r="C277" s="204"/>
      <c r="D277" s="205"/>
      <c r="E277" s="1029"/>
      <c r="F277" s="166"/>
      <c r="G277" s="1070"/>
      <c r="H277" s="207"/>
      <c r="I277" s="20"/>
      <c r="J277" s="47"/>
      <c r="K277" s="1029"/>
      <c r="L277" s="157"/>
      <c r="M277" s="1029"/>
    </row>
    <row r="278" spans="1:13" ht="15.75" hidden="1">
      <c r="A278" s="157" t="str">
        <f>IF(J278&gt;0,COUNT($J$4:J278)+MAX('MI Fittings'!A:A,'CS Press Fittings'!A:A,'Steel Nipples'!A:A),"")</f>
        <v/>
      </c>
      <c r="B278" s="157"/>
      <c r="C278" s="204"/>
      <c r="D278" s="205"/>
      <c r="E278" s="1029"/>
      <c r="F278" s="166"/>
      <c r="G278" s="1070"/>
      <c r="H278" s="207"/>
      <c r="I278" s="20"/>
      <c r="J278" s="47"/>
      <c r="K278" s="1029"/>
      <c r="L278" s="157"/>
      <c r="M278" s="1029"/>
    </row>
    <row r="279" spans="1:13" ht="15.75" hidden="1">
      <c r="A279" s="157" t="str">
        <f>IF(J279&gt;0,COUNT($J$4:J279)+MAX('MI Fittings'!A:A,'CS Press Fittings'!A:A,'Steel Nipples'!A:A),"")</f>
        <v/>
      </c>
      <c r="B279" s="157"/>
      <c r="C279" s="204"/>
      <c r="D279" s="205"/>
      <c r="E279" s="1029"/>
      <c r="F279" s="166"/>
      <c r="G279" s="1070"/>
      <c r="H279" s="207"/>
      <c r="I279" s="20"/>
      <c r="J279" s="47"/>
      <c r="K279" s="1029"/>
      <c r="L279" s="157"/>
      <c r="M279" s="1029"/>
    </row>
    <row r="280" spans="1:13" ht="15.75" hidden="1">
      <c r="A280" s="157" t="str">
        <f>IF(J280&gt;0,COUNT($J$4:J280)+MAX('MI Fittings'!A:A,'CS Press Fittings'!A:A,'Steel Nipples'!A:A),"")</f>
        <v/>
      </c>
      <c r="B280" s="157"/>
      <c r="C280" s="204"/>
      <c r="D280" s="205"/>
      <c r="E280" s="1029"/>
      <c r="F280" s="166"/>
      <c r="G280" s="1070"/>
      <c r="H280" s="207"/>
      <c r="I280" s="20"/>
      <c r="J280" s="47"/>
      <c r="K280" s="1029"/>
      <c r="L280" s="157"/>
      <c r="M280" s="1029"/>
    </row>
    <row r="281" spans="1:13" ht="15.75" hidden="1">
      <c r="A281" s="157" t="str">
        <f>IF(J281&gt;0,COUNT($J$4:J281)+MAX('MI Fittings'!A:A,'CS Press Fittings'!A:A,'Steel Nipples'!A:A),"")</f>
        <v/>
      </c>
      <c r="B281" s="157"/>
      <c r="C281" s="204"/>
      <c r="D281" s="205"/>
      <c r="E281" s="1029"/>
      <c r="F281" s="166"/>
      <c r="G281" s="1070"/>
      <c r="H281" s="207"/>
      <c r="I281" s="20"/>
      <c r="J281" s="47"/>
      <c r="K281" s="1029"/>
      <c r="L281" s="157"/>
      <c r="M281" s="1029"/>
    </row>
    <row r="282" spans="1:13" ht="15.75" hidden="1">
      <c r="A282" s="157" t="str">
        <f>IF(J282&gt;0,COUNT($J$4:J282)+MAX('MI Fittings'!A:A,'CS Press Fittings'!A:A,'Steel Nipples'!A:A),"")</f>
        <v/>
      </c>
      <c r="B282" s="157"/>
      <c r="C282" s="204"/>
      <c r="D282" s="205"/>
      <c r="E282" s="1029"/>
      <c r="F282" s="166"/>
      <c r="G282" s="1070"/>
      <c r="H282" s="207"/>
      <c r="I282" s="20"/>
      <c r="J282" s="47"/>
      <c r="K282" s="1029"/>
      <c r="L282" s="157"/>
      <c r="M282" s="1029"/>
    </row>
    <row r="283" spans="1:13" ht="15.75" hidden="1">
      <c r="A283" s="157" t="str">
        <f>IF(J283&gt;0,COUNT($J$4:J283)+MAX('MI Fittings'!A:A,'CS Press Fittings'!A:A,'Steel Nipples'!A:A),"")</f>
        <v/>
      </c>
      <c r="B283" s="157"/>
      <c r="C283" s="204"/>
      <c r="D283" s="205"/>
      <c r="E283" s="1029"/>
      <c r="F283" s="166"/>
      <c r="G283" s="1070"/>
      <c r="H283" s="207"/>
      <c r="I283" s="20"/>
      <c r="J283" s="47"/>
      <c r="K283" s="1029"/>
      <c r="L283" s="157"/>
      <c r="M283" s="1029"/>
    </row>
    <row r="284" spans="1:13" ht="15.75" hidden="1">
      <c r="A284" s="157" t="str">
        <f>IF(J284&gt;0,COUNT($J$4:J284)+MAX('MI Fittings'!A:A,'CS Press Fittings'!A:A,'Steel Nipples'!A:A),"")</f>
        <v/>
      </c>
      <c r="B284" s="157"/>
      <c r="C284" s="204"/>
      <c r="D284" s="205"/>
      <c r="E284" s="1029"/>
      <c r="F284" s="166"/>
      <c r="G284" s="1070"/>
      <c r="H284" s="207"/>
      <c r="I284" s="20"/>
      <c r="J284" s="47"/>
      <c r="K284" s="1029"/>
      <c r="L284" s="157"/>
      <c r="M284" s="1029"/>
    </row>
    <row r="285" spans="1:13" ht="15.75" hidden="1">
      <c r="A285" s="157" t="str">
        <f>IF(J285&gt;0,COUNT($J$4:J285)+MAX('MI Fittings'!A:A,'CS Press Fittings'!A:A,'Steel Nipples'!A:A),"")</f>
        <v/>
      </c>
      <c r="B285" s="157"/>
      <c r="C285" s="204"/>
      <c r="D285" s="205"/>
      <c r="E285" s="1029"/>
      <c r="F285" s="166"/>
      <c r="G285" s="1070"/>
      <c r="H285" s="207"/>
      <c r="I285" s="20"/>
      <c r="J285" s="47"/>
      <c r="K285" s="1029"/>
      <c r="L285" s="157"/>
      <c r="M285" s="1029"/>
    </row>
    <row r="286" spans="1:13" ht="15.75" hidden="1">
      <c r="A286" s="157" t="str">
        <f>IF(J286&gt;0,COUNT($J$4:J286)+MAX('MI Fittings'!A:A,'CS Press Fittings'!A:A,'Steel Nipples'!A:A),"")</f>
        <v/>
      </c>
      <c r="B286" s="157"/>
      <c r="C286" s="204"/>
      <c r="D286" s="205"/>
      <c r="E286" s="1029"/>
      <c r="F286" s="166"/>
      <c r="G286" s="1070"/>
      <c r="H286" s="207"/>
      <c r="I286" s="20"/>
      <c r="J286" s="47"/>
      <c r="K286" s="1029"/>
      <c r="L286" s="157"/>
      <c r="M286" s="1029"/>
    </row>
    <row r="287" spans="1:13" ht="15.75" hidden="1">
      <c r="A287" s="157" t="str">
        <f>IF(J287&gt;0,COUNT($J$4:J287)+MAX('MI Fittings'!A:A,'CS Press Fittings'!A:A,'Steel Nipples'!A:A),"")</f>
        <v/>
      </c>
      <c r="B287" s="157"/>
      <c r="C287" s="204"/>
      <c r="D287" s="205"/>
      <c r="E287" s="1029"/>
      <c r="F287" s="166"/>
      <c r="G287" s="1070"/>
      <c r="H287" s="207"/>
      <c r="I287" s="20"/>
      <c r="J287" s="47"/>
      <c r="K287" s="1029"/>
      <c r="L287" s="157"/>
      <c r="M287" s="1029"/>
    </row>
    <row r="288" spans="1:13" ht="15.75" hidden="1">
      <c r="A288" s="157" t="str">
        <f>IF(J288&gt;0,COUNT($J$4:J288)+MAX('MI Fittings'!A:A,'CS Press Fittings'!A:A,'Steel Nipples'!A:A),"")</f>
        <v/>
      </c>
      <c r="B288" s="157"/>
      <c r="C288" s="204"/>
      <c r="D288" s="205"/>
      <c r="E288" s="1029"/>
      <c r="F288" s="166"/>
      <c r="G288" s="1070"/>
      <c r="H288" s="207"/>
      <c r="I288" s="20"/>
      <c r="J288" s="47"/>
      <c r="K288" s="1029"/>
      <c r="L288" s="157"/>
      <c r="M288" s="1029"/>
    </row>
    <row r="289" spans="1:13" ht="15.75" hidden="1">
      <c r="A289" s="157" t="str">
        <f>IF(J289&gt;0,COUNT($J$4:J289)+MAX('MI Fittings'!A:A,'CS Press Fittings'!A:A,'Steel Nipples'!A:A),"")</f>
        <v/>
      </c>
      <c r="B289" s="157"/>
      <c r="C289" s="204"/>
      <c r="D289" s="205"/>
      <c r="E289" s="1029"/>
      <c r="F289" s="166"/>
      <c r="G289" s="1070"/>
      <c r="H289" s="207"/>
      <c r="I289" s="20"/>
      <c r="J289" s="47"/>
      <c r="K289" s="1029"/>
      <c r="L289" s="157"/>
      <c r="M289" s="1029"/>
    </row>
    <row r="290" spans="1:13" ht="15.75" hidden="1">
      <c r="A290" s="157" t="str">
        <f>IF(J290&gt;0,COUNT($J$4:J290)+MAX('MI Fittings'!A:A,'CS Press Fittings'!A:A,'Steel Nipples'!A:A),"")</f>
        <v/>
      </c>
      <c r="B290" s="157"/>
      <c r="C290" s="204"/>
      <c r="D290" s="205"/>
      <c r="E290" s="1029"/>
      <c r="F290" s="166"/>
      <c r="G290" s="1070"/>
      <c r="H290" s="207"/>
      <c r="I290" s="20"/>
      <c r="J290" s="47"/>
      <c r="K290" s="1029"/>
      <c r="L290" s="157"/>
      <c r="M290" s="1029"/>
    </row>
    <row r="291" spans="1:13" ht="15.75" hidden="1">
      <c r="A291" s="157" t="str">
        <f>IF(J291&gt;0,COUNT($J$4:J291)+MAX('MI Fittings'!A:A,'CS Press Fittings'!A:A,'Steel Nipples'!A:A),"")</f>
        <v/>
      </c>
      <c r="B291" s="157"/>
      <c r="C291" s="204"/>
      <c r="D291" s="205"/>
      <c r="E291" s="1029"/>
      <c r="F291" s="166"/>
      <c r="G291" s="1070"/>
      <c r="H291" s="207"/>
      <c r="I291" s="20"/>
      <c r="J291" s="47"/>
      <c r="K291" s="1029"/>
      <c r="L291" s="157"/>
      <c r="M291" s="1029"/>
    </row>
    <row r="292" spans="1:13" ht="15.75" hidden="1">
      <c r="A292" s="157" t="str">
        <f>IF(J292&gt;0,COUNT($J$4:J292)+MAX('MI Fittings'!A:A,'CS Press Fittings'!A:A,'Steel Nipples'!A:A),"")</f>
        <v/>
      </c>
      <c r="B292" s="157"/>
      <c r="C292" s="204"/>
      <c r="D292" s="205"/>
      <c r="E292" s="1029"/>
      <c r="F292" s="166"/>
      <c r="G292" s="1070"/>
      <c r="H292" s="207"/>
      <c r="I292" s="20"/>
      <c r="J292" s="47"/>
      <c r="K292" s="1029"/>
      <c r="L292" s="157"/>
      <c r="M292" s="1029"/>
    </row>
    <row r="293" spans="1:13" ht="15.75" hidden="1">
      <c r="A293" s="157" t="str">
        <f>IF(J293&gt;0,COUNT($J$4:J293)+MAX('MI Fittings'!A:A,'CS Press Fittings'!A:A,'Steel Nipples'!A:A),"")</f>
        <v/>
      </c>
      <c r="B293" s="157"/>
      <c r="C293" s="204"/>
      <c r="D293" s="205"/>
      <c r="E293" s="1029"/>
      <c r="F293" s="166"/>
      <c r="G293" s="1070"/>
      <c r="H293" s="207"/>
      <c r="I293" s="20"/>
      <c r="J293" s="47"/>
      <c r="K293" s="1029"/>
      <c r="L293" s="157"/>
      <c r="M293" s="1029"/>
    </row>
    <row r="294" spans="1:13" ht="15.75" hidden="1">
      <c r="A294" s="157" t="str">
        <f>IF(J294&gt;0,COUNT($J$4:J294)+MAX('MI Fittings'!A:A,'CS Press Fittings'!A:A,'Steel Nipples'!A:A),"")</f>
        <v/>
      </c>
      <c r="B294" s="157"/>
      <c r="C294" s="204"/>
      <c r="D294" s="205"/>
      <c r="E294" s="1029"/>
      <c r="F294" s="166"/>
      <c r="G294" s="1070"/>
      <c r="H294" s="207"/>
      <c r="I294" s="20"/>
      <c r="J294" s="47"/>
      <c r="K294" s="1029"/>
      <c r="L294" s="157"/>
      <c r="M294" s="1029"/>
    </row>
    <row r="295" spans="1:13" ht="15.75" hidden="1">
      <c r="A295" s="157" t="str">
        <f>IF(J295&gt;0,COUNT($J$4:J295)+MAX('MI Fittings'!A:A,'CS Press Fittings'!A:A,'Steel Nipples'!A:A),"")</f>
        <v/>
      </c>
      <c r="B295" s="157"/>
      <c r="C295" s="204"/>
      <c r="D295" s="205"/>
      <c r="E295" s="1029"/>
      <c r="F295" s="166"/>
      <c r="G295" s="1070"/>
      <c r="H295" s="207"/>
      <c r="I295" s="20"/>
      <c r="J295" s="47"/>
      <c r="K295" s="1029"/>
      <c r="L295" s="157"/>
      <c r="M295" s="1029"/>
    </row>
    <row r="296" spans="1:13" ht="15.75" hidden="1">
      <c r="A296" s="157" t="str">
        <f>IF(J296&gt;0,COUNT($J$4:J296)+MAX('MI Fittings'!A:A,'CS Press Fittings'!A:A,'Steel Nipples'!A:A),"")</f>
        <v/>
      </c>
      <c r="B296" s="157"/>
      <c r="C296" s="204"/>
      <c r="D296" s="205"/>
      <c r="E296" s="1029"/>
      <c r="F296" s="166"/>
      <c r="G296" s="1070"/>
      <c r="H296" s="207"/>
      <c r="I296" s="20"/>
      <c r="J296" s="47"/>
      <c r="K296" s="1029"/>
      <c r="L296" s="157"/>
      <c r="M296" s="1029"/>
    </row>
    <row r="297" spans="1:13" ht="15.75" hidden="1">
      <c r="A297" s="157" t="str">
        <f>IF(J297&gt;0,COUNT($J$4:J297)+MAX('MI Fittings'!A:A,'CS Press Fittings'!A:A,'Steel Nipples'!A:A),"")</f>
        <v/>
      </c>
      <c r="B297" s="157"/>
      <c r="C297" s="204"/>
      <c r="D297" s="205"/>
      <c r="E297" s="1029"/>
      <c r="F297" s="166"/>
      <c r="G297" s="1070"/>
      <c r="H297" s="207"/>
      <c r="I297" s="20"/>
      <c r="J297" s="47"/>
      <c r="K297" s="1029"/>
      <c r="L297" s="157"/>
      <c r="M297" s="1029"/>
    </row>
    <row r="298" spans="1:13" ht="15.75" hidden="1">
      <c r="A298" s="157" t="str">
        <f>IF(J298&gt;0,COUNT($J$4:J298)+MAX('MI Fittings'!A:A,'CS Press Fittings'!A:A,'Steel Nipples'!A:A),"")</f>
        <v/>
      </c>
      <c r="B298" s="157"/>
      <c r="C298" s="204"/>
      <c r="D298" s="205"/>
      <c r="E298" s="1029"/>
      <c r="F298" s="166"/>
      <c r="G298" s="1070"/>
      <c r="H298" s="207"/>
      <c r="I298" s="20"/>
      <c r="J298" s="47"/>
      <c r="K298" s="1029"/>
      <c r="L298" s="157"/>
      <c r="M298" s="1029"/>
    </row>
    <row r="299" spans="1:13" ht="15.75" hidden="1">
      <c r="A299" s="157" t="str">
        <f>IF(J299&gt;0,COUNT($J$4:J299)+MAX('MI Fittings'!A:A,'CS Press Fittings'!A:A,'Steel Nipples'!A:A),"")</f>
        <v/>
      </c>
      <c r="B299" s="157"/>
      <c r="C299" s="204"/>
      <c r="D299" s="205"/>
      <c r="E299" s="1029"/>
      <c r="F299" s="166"/>
      <c r="G299" s="1070"/>
      <c r="H299" s="207"/>
      <c r="I299" s="20"/>
      <c r="J299" s="47"/>
      <c r="K299" s="1029"/>
      <c r="L299" s="157"/>
      <c r="M299" s="1029"/>
    </row>
    <row r="300" spans="1:13" ht="15.75" hidden="1">
      <c r="A300" s="157" t="str">
        <f>IF(J300&gt;0,COUNT($J$4:J300)+MAX('MI Fittings'!A:A,'CS Press Fittings'!A:A,'Steel Nipples'!A:A),"")</f>
        <v/>
      </c>
      <c r="B300" s="157"/>
      <c r="C300" s="204"/>
      <c r="D300" s="205"/>
      <c r="E300" s="1029"/>
      <c r="F300" s="166"/>
      <c r="G300" s="1070"/>
      <c r="H300" s="207"/>
      <c r="I300" s="20"/>
      <c r="J300" s="47"/>
      <c r="K300" s="1029"/>
      <c r="L300" s="157"/>
      <c r="M300" s="1029"/>
    </row>
    <row r="301" spans="1:13" ht="15.75" hidden="1">
      <c r="A301" s="157" t="str">
        <f>IF(J301&gt;0,COUNT($J$4:J301)+MAX('MI Fittings'!A:A,'CS Press Fittings'!A:A,'Steel Nipples'!A:A),"")</f>
        <v/>
      </c>
      <c r="B301" s="157"/>
      <c r="C301" s="204"/>
      <c r="D301" s="205"/>
      <c r="E301" s="1029"/>
      <c r="F301" s="166"/>
      <c r="G301" s="1070"/>
      <c r="H301" s="207"/>
      <c r="I301" s="20"/>
      <c r="J301" s="47"/>
      <c r="K301" s="1029"/>
      <c r="L301" s="157"/>
      <c r="M301" s="1029"/>
    </row>
    <row r="302" spans="1:13" ht="15.75" hidden="1">
      <c r="A302" s="157" t="str">
        <f>IF(J302&gt;0,COUNT($J$4:J302)+MAX('MI Fittings'!A:A,'CS Press Fittings'!A:A,'Steel Nipples'!A:A),"")</f>
        <v/>
      </c>
      <c r="B302" s="157"/>
      <c r="C302" s="204"/>
      <c r="D302" s="205"/>
      <c r="E302" s="1029"/>
      <c r="F302" s="166"/>
      <c r="G302" s="1070"/>
      <c r="H302" s="207"/>
      <c r="I302" s="20"/>
      <c r="J302" s="47"/>
      <c r="K302" s="1029"/>
      <c r="L302" s="157"/>
      <c r="M302" s="1029"/>
    </row>
    <row r="303" spans="1:13" ht="15.75" hidden="1">
      <c r="A303" s="157" t="str">
        <f>IF(J303&gt;0,COUNT($J$4:J303)+MAX('MI Fittings'!A:A,'CS Press Fittings'!A:A,'Steel Nipples'!A:A),"")</f>
        <v/>
      </c>
      <c r="B303" s="157"/>
      <c r="C303" s="204"/>
      <c r="D303" s="205"/>
      <c r="E303" s="1029"/>
      <c r="F303" s="166"/>
      <c r="G303" s="1070"/>
      <c r="H303" s="207"/>
      <c r="I303" s="20"/>
      <c r="J303" s="47"/>
      <c r="K303" s="1029"/>
      <c r="L303" s="157"/>
      <c r="M303" s="1029"/>
    </row>
    <row r="304" spans="1:13" ht="15.75" hidden="1">
      <c r="A304" s="157" t="str">
        <f>IF(J304&gt;0,COUNT($J$4:J304)+MAX('MI Fittings'!A:A,'CS Press Fittings'!A:A,'Steel Nipples'!A:A),"")</f>
        <v/>
      </c>
      <c r="B304" s="157"/>
      <c r="C304" s="204"/>
      <c r="D304" s="205"/>
      <c r="E304" s="1029"/>
      <c r="F304" s="166"/>
      <c r="G304" s="1070"/>
      <c r="H304" s="207"/>
      <c r="I304" s="20"/>
      <c r="J304" s="47"/>
      <c r="K304" s="1029"/>
      <c r="L304" s="157"/>
      <c r="M304" s="1029"/>
    </row>
    <row r="305" spans="1:13" ht="15.75" hidden="1">
      <c r="A305" s="157" t="str">
        <f>IF(J305&gt;0,COUNT($J$4:J305)+MAX('MI Fittings'!A:A,'CS Press Fittings'!A:A,'Steel Nipples'!A:A),"")</f>
        <v/>
      </c>
      <c r="B305" s="157"/>
      <c r="C305" s="204"/>
      <c r="D305" s="205"/>
      <c r="E305" s="1029"/>
      <c r="F305" s="166"/>
      <c r="G305" s="1070"/>
      <c r="H305" s="207"/>
      <c r="I305" s="20"/>
      <c r="J305" s="47"/>
      <c r="K305" s="1029"/>
      <c r="L305" s="157"/>
      <c r="M305" s="1029"/>
    </row>
    <row r="306" spans="1:13" ht="15.75" hidden="1">
      <c r="A306" s="157" t="str">
        <f>IF(J306&gt;0,COUNT($J$4:J306)+MAX('MI Fittings'!A:A,'CS Press Fittings'!A:A,'Steel Nipples'!A:A),"")</f>
        <v/>
      </c>
      <c r="B306" s="157"/>
      <c r="C306" s="204"/>
      <c r="D306" s="205"/>
      <c r="E306" s="1029"/>
      <c r="F306" s="166"/>
      <c r="G306" s="1070"/>
      <c r="H306" s="207"/>
      <c r="I306" s="20"/>
      <c r="J306" s="47"/>
      <c r="K306" s="1029"/>
      <c r="L306" s="157"/>
      <c r="M306" s="1029"/>
    </row>
    <row r="307" spans="1:13" ht="15.75" hidden="1">
      <c r="A307" s="157" t="str">
        <f>IF(J307&gt;0,COUNT($J$4:J307)+MAX('MI Fittings'!A:A,'CS Press Fittings'!A:A,'Steel Nipples'!A:A),"")</f>
        <v/>
      </c>
      <c r="B307" s="157"/>
      <c r="C307" s="204"/>
      <c r="D307" s="205"/>
      <c r="E307" s="1029"/>
      <c r="F307" s="166"/>
      <c r="G307" s="1070"/>
      <c r="H307" s="207"/>
      <c r="I307" s="20"/>
      <c r="J307" s="47"/>
      <c r="K307" s="1029"/>
      <c r="L307" s="157"/>
      <c r="M307" s="1029"/>
    </row>
    <row r="308" spans="1:13" ht="15.75" hidden="1">
      <c r="A308" s="157" t="str">
        <f>IF(J308&gt;0,COUNT($J$4:J308)+MAX('MI Fittings'!A:A,'CS Press Fittings'!A:A,'Steel Nipples'!A:A),"")</f>
        <v/>
      </c>
      <c r="B308" s="157"/>
      <c r="C308" s="204"/>
      <c r="D308" s="205"/>
      <c r="E308" s="1029"/>
      <c r="F308" s="166"/>
      <c r="G308" s="1070"/>
      <c r="H308" s="207"/>
      <c r="I308" s="20"/>
      <c r="J308" s="47"/>
      <c r="K308" s="1029"/>
      <c r="L308" s="157"/>
      <c r="M308" s="1029"/>
    </row>
    <row r="309" spans="1:13" ht="15.75" hidden="1">
      <c r="A309" s="157" t="str">
        <f>IF(J309&gt;0,COUNT($J$4:J309)+MAX('MI Fittings'!A:A,'CS Press Fittings'!A:A,'Steel Nipples'!A:A),"")</f>
        <v/>
      </c>
      <c r="B309" s="157"/>
      <c r="C309" s="204"/>
      <c r="D309" s="205"/>
      <c r="E309" s="1029"/>
      <c r="F309" s="166"/>
      <c r="G309" s="1070"/>
      <c r="H309" s="207"/>
      <c r="I309" s="20"/>
      <c r="J309" s="47"/>
      <c r="K309" s="1029"/>
      <c r="L309" s="157"/>
      <c r="M309" s="1029"/>
    </row>
    <row r="310" spans="1:13" ht="15.75" hidden="1">
      <c r="A310" s="157" t="str">
        <f>IF(J310&gt;0,COUNT($J$4:J310)+MAX('MI Fittings'!A:A,'CS Press Fittings'!A:A,'Steel Nipples'!A:A),"")</f>
        <v/>
      </c>
      <c r="B310" s="157"/>
      <c r="C310" s="204"/>
      <c r="D310" s="205"/>
      <c r="E310" s="1029"/>
      <c r="F310" s="166"/>
      <c r="G310" s="1070"/>
      <c r="H310" s="207"/>
      <c r="I310" s="20"/>
      <c r="J310" s="47"/>
      <c r="K310" s="1029"/>
      <c r="L310" s="157"/>
      <c r="M310" s="1029"/>
    </row>
    <row r="311" spans="1:13" ht="15.75" hidden="1">
      <c r="A311" s="157" t="str">
        <f>IF(J311&gt;0,COUNT($J$4:J311)+MAX('MI Fittings'!A:A,'CS Press Fittings'!A:A,'Steel Nipples'!A:A),"")</f>
        <v/>
      </c>
      <c r="B311" s="157"/>
      <c r="C311" s="204"/>
      <c r="D311" s="205"/>
      <c r="E311" s="1029"/>
      <c r="F311" s="166"/>
      <c r="G311" s="1070"/>
      <c r="H311" s="207"/>
      <c r="I311" s="20"/>
      <c r="J311" s="47"/>
      <c r="K311" s="1029"/>
      <c r="L311" s="157"/>
      <c r="M311" s="1029"/>
    </row>
    <row r="312" spans="1:13" ht="15.75" hidden="1">
      <c r="A312" s="157" t="str">
        <f>IF(J312&gt;0,COUNT($J$4:J312)+MAX('MI Fittings'!A:A,'CS Press Fittings'!A:A,'Steel Nipples'!A:A),"")</f>
        <v/>
      </c>
      <c r="B312" s="157"/>
      <c r="C312" s="204"/>
      <c r="D312" s="205"/>
      <c r="E312" s="1029"/>
      <c r="F312" s="166"/>
      <c r="G312" s="1070"/>
      <c r="H312" s="207"/>
      <c r="I312" s="20"/>
      <c r="J312" s="47"/>
      <c r="K312" s="1029"/>
      <c r="L312" s="157"/>
      <c r="M312" s="1029"/>
    </row>
    <row r="313" spans="1:13" ht="15.75" hidden="1">
      <c r="A313" s="157" t="str">
        <f>IF(J313&gt;0,COUNT($J$4:J313)+MAX('MI Fittings'!A:A,'CS Press Fittings'!A:A,'Steel Nipples'!A:A),"")</f>
        <v/>
      </c>
      <c r="B313" s="157"/>
      <c r="C313" s="204"/>
      <c r="D313" s="205"/>
      <c r="E313" s="1029"/>
      <c r="F313" s="166"/>
      <c r="G313" s="1070"/>
      <c r="H313" s="207"/>
      <c r="I313" s="20"/>
      <c r="J313" s="47"/>
      <c r="K313" s="1029"/>
      <c r="L313" s="157"/>
      <c r="M313" s="1029"/>
    </row>
    <row r="314" spans="1:13" ht="15.75" hidden="1">
      <c r="A314" s="157" t="str">
        <f>IF(J314&gt;0,COUNT($J$4:J314)+MAX('MI Fittings'!A:A,'CS Press Fittings'!A:A,'Steel Nipples'!A:A),"")</f>
        <v/>
      </c>
      <c r="B314" s="157"/>
      <c r="C314" s="204"/>
      <c r="D314" s="205"/>
      <c r="E314" s="1029"/>
      <c r="F314" s="166"/>
      <c r="G314" s="1070"/>
      <c r="H314" s="207"/>
      <c r="I314" s="20"/>
      <c r="J314" s="47"/>
      <c r="K314" s="1029"/>
      <c r="L314" s="157"/>
      <c r="M314" s="1029"/>
    </row>
    <row r="315" spans="1:13" ht="15.75" hidden="1">
      <c r="A315" s="157" t="str">
        <f>IF(J315&gt;0,COUNT($J$4:J315)+MAX('MI Fittings'!A:A,'CS Press Fittings'!A:A,'Steel Nipples'!A:A),"")</f>
        <v/>
      </c>
      <c r="B315" s="157"/>
      <c r="C315" s="204"/>
      <c r="D315" s="205"/>
      <c r="E315" s="1029"/>
      <c r="F315" s="166"/>
      <c r="G315" s="1070"/>
      <c r="H315" s="207"/>
      <c r="I315" s="20"/>
      <c r="J315" s="47"/>
      <c r="K315" s="1029"/>
      <c r="L315" s="157"/>
      <c r="M315" s="1029"/>
    </row>
    <row r="316" spans="1:13" ht="15.75" hidden="1">
      <c r="A316" s="157" t="str">
        <f>IF(J316&gt;0,COUNT($J$4:J316)+MAX('MI Fittings'!A:A,'CS Press Fittings'!A:A,'Steel Nipples'!A:A),"")</f>
        <v/>
      </c>
      <c r="B316" s="157"/>
      <c r="C316" s="204"/>
      <c r="D316" s="205"/>
      <c r="E316" s="1029"/>
      <c r="F316" s="166"/>
      <c r="G316" s="1070"/>
      <c r="H316" s="207"/>
      <c r="I316" s="20"/>
      <c r="J316" s="47"/>
      <c r="K316" s="1029"/>
      <c r="L316" s="157"/>
      <c r="M316" s="1029"/>
    </row>
    <row r="317" spans="1:13" ht="15.75" hidden="1">
      <c r="A317" s="157" t="str">
        <f>IF(J317&gt;0,COUNT($J$4:J317)+MAX('MI Fittings'!A:A,'CS Press Fittings'!A:A,'Steel Nipples'!A:A),"")</f>
        <v/>
      </c>
      <c r="B317" s="157"/>
      <c r="C317" s="204"/>
      <c r="D317" s="205"/>
      <c r="E317" s="1029"/>
      <c r="F317" s="166"/>
      <c r="G317" s="1070"/>
      <c r="H317" s="207"/>
      <c r="I317" s="20"/>
      <c r="J317" s="47"/>
      <c r="K317" s="1029"/>
      <c r="L317" s="157"/>
      <c r="M317" s="1029"/>
    </row>
    <row r="318" spans="1:13" ht="15.75" hidden="1">
      <c r="A318" s="157" t="str">
        <f>IF(J318&gt;0,COUNT($J$4:J318)+MAX('MI Fittings'!A:A,'CS Press Fittings'!A:A,'Steel Nipples'!A:A),"")</f>
        <v/>
      </c>
      <c r="B318" s="157"/>
      <c r="C318" s="204"/>
      <c r="D318" s="205"/>
      <c r="E318" s="1029"/>
      <c r="F318" s="166"/>
      <c r="G318" s="1070"/>
      <c r="H318" s="207"/>
      <c r="I318" s="20"/>
      <c r="J318" s="47"/>
      <c r="K318" s="1029"/>
      <c r="L318" s="157"/>
      <c r="M318" s="1029"/>
    </row>
    <row r="319" spans="1:13" ht="15.75" hidden="1">
      <c r="A319" s="157" t="str">
        <f>IF(J319&gt;0,COUNT($J$4:J319)+MAX('MI Fittings'!A:A,'CS Press Fittings'!A:A,'Steel Nipples'!A:A),"")</f>
        <v/>
      </c>
      <c r="B319" s="157"/>
      <c r="C319" s="204"/>
      <c r="D319" s="205"/>
      <c r="E319" s="1029"/>
      <c r="F319" s="166"/>
      <c r="G319" s="1070"/>
      <c r="H319" s="207"/>
      <c r="I319" s="20"/>
      <c r="J319" s="47"/>
      <c r="K319" s="1029"/>
      <c r="L319" s="157"/>
      <c r="M319" s="1029"/>
    </row>
    <row r="320" spans="1:13" ht="15.75" hidden="1">
      <c r="A320" s="157" t="str">
        <f>IF(J320&gt;0,COUNT($J$4:J320)+MAX('MI Fittings'!A:A,'CS Press Fittings'!A:A,'Steel Nipples'!A:A),"")</f>
        <v/>
      </c>
      <c r="B320" s="157"/>
      <c r="C320" s="204"/>
      <c r="D320" s="205"/>
      <c r="E320" s="1029"/>
      <c r="F320" s="166"/>
      <c r="G320" s="1070"/>
      <c r="H320" s="207"/>
      <c r="I320" s="20"/>
      <c r="J320" s="47"/>
      <c r="K320" s="1029"/>
      <c r="L320" s="157"/>
      <c r="M320" s="1029"/>
    </row>
    <row r="321" spans="1:13" ht="15.75" hidden="1">
      <c r="A321" s="157" t="str">
        <f>IF(J321&gt;0,COUNT($J$4:J321)+MAX('MI Fittings'!A:A,'CS Press Fittings'!A:A,'Steel Nipples'!A:A),"")</f>
        <v/>
      </c>
      <c r="B321" s="157"/>
      <c r="C321" s="204"/>
      <c r="D321" s="205"/>
      <c r="E321" s="1029"/>
      <c r="F321" s="166"/>
      <c r="G321" s="1070"/>
      <c r="H321" s="207"/>
      <c r="I321" s="20"/>
      <c r="J321" s="47"/>
      <c r="K321" s="1029"/>
      <c r="L321" s="157"/>
      <c r="M321" s="1029"/>
    </row>
    <row r="322" spans="1:13" ht="15.75" hidden="1">
      <c r="A322" s="157" t="str">
        <f>IF(J322&gt;0,COUNT($J$4:J322)+MAX('MI Fittings'!A:A,'CS Press Fittings'!A:A,'Steel Nipples'!A:A),"")</f>
        <v/>
      </c>
      <c r="B322" s="157"/>
      <c r="C322" s="204"/>
      <c r="D322" s="205"/>
      <c r="E322" s="1029"/>
      <c r="F322" s="166"/>
      <c r="G322" s="1070"/>
      <c r="H322" s="207"/>
      <c r="I322" s="20"/>
      <c r="J322" s="47"/>
      <c r="K322" s="1029"/>
      <c r="L322" s="157"/>
      <c r="M322" s="1029"/>
    </row>
    <row r="323" spans="1:13" ht="15.75" hidden="1">
      <c r="A323" s="157" t="str">
        <f>IF(J323&gt;0,COUNT($J$4:J323)+MAX('MI Fittings'!A:A,'CS Press Fittings'!A:A,'Steel Nipples'!A:A),"")</f>
        <v/>
      </c>
      <c r="B323" s="157"/>
      <c r="C323" s="204"/>
      <c r="D323" s="205"/>
      <c r="E323" s="1029"/>
      <c r="F323" s="166"/>
      <c r="G323" s="1070"/>
      <c r="H323" s="207"/>
      <c r="I323" s="20"/>
      <c r="J323" s="47"/>
      <c r="K323" s="1029"/>
      <c r="L323" s="157"/>
      <c r="M323" s="1029"/>
    </row>
    <row r="324" spans="1:13" ht="15.75" hidden="1">
      <c r="A324" s="157" t="str">
        <f>IF(J324&gt;0,COUNT($J$4:J324)+MAX('MI Fittings'!A:A,'CS Press Fittings'!A:A,'Steel Nipples'!A:A),"")</f>
        <v/>
      </c>
      <c r="B324" s="157"/>
      <c r="C324" s="204"/>
      <c r="D324" s="205"/>
      <c r="E324" s="1029"/>
      <c r="F324" s="166"/>
      <c r="G324" s="1070"/>
      <c r="H324" s="207"/>
      <c r="I324" s="20"/>
      <c r="J324" s="47"/>
      <c r="K324" s="1029"/>
      <c r="L324" s="157"/>
      <c r="M324" s="1029"/>
    </row>
    <row r="325" spans="1:13" ht="15.75" hidden="1">
      <c r="A325" s="157" t="str">
        <f>IF(J325&gt;0,COUNT($J$4:J325)+MAX('MI Fittings'!A:A,'CS Press Fittings'!A:A,'Steel Nipples'!A:A),"")</f>
        <v/>
      </c>
      <c r="B325" s="157"/>
      <c r="C325" s="204"/>
      <c r="D325" s="205"/>
      <c r="E325" s="1029"/>
      <c r="F325" s="166"/>
      <c r="G325" s="1070"/>
      <c r="H325" s="207"/>
      <c r="I325" s="20"/>
      <c r="J325" s="47"/>
      <c r="K325" s="1029"/>
      <c r="L325" s="157"/>
      <c r="M325" s="1029"/>
    </row>
    <row r="326" spans="1:13" ht="15.75" hidden="1">
      <c r="A326" s="157" t="str">
        <f>IF(J326&gt;0,COUNT($J$4:J326)+MAX('MI Fittings'!A:A,'CS Press Fittings'!A:A,'Steel Nipples'!A:A),"")</f>
        <v/>
      </c>
      <c r="B326" s="157"/>
      <c r="C326" s="204"/>
      <c r="D326" s="205"/>
      <c r="E326" s="1029"/>
      <c r="F326" s="166"/>
      <c r="G326" s="1070"/>
      <c r="H326" s="207"/>
      <c r="I326" s="20"/>
      <c r="J326" s="47"/>
      <c r="K326" s="1029"/>
      <c r="L326" s="157"/>
      <c r="M326" s="1029"/>
    </row>
    <row r="327" spans="1:13" ht="15.75" hidden="1">
      <c r="A327" s="157" t="str">
        <f>IF(J327&gt;0,COUNT($J$4:J327)+MAX('MI Fittings'!A:A,'CS Press Fittings'!A:A,'Steel Nipples'!A:A),"")</f>
        <v/>
      </c>
      <c r="B327" s="157"/>
      <c r="C327" s="204"/>
      <c r="D327" s="205"/>
      <c r="E327" s="1029"/>
      <c r="F327" s="166"/>
      <c r="G327" s="1070"/>
      <c r="H327" s="207"/>
      <c r="I327" s="20"/>
      <c r="J327" s="47"/>
      <c r="K327" s="1029"/>
      <c r="L327" s="157"/>
      <c r="M327" s="1029"/>
    </row>
    <row r="328" spans="1:13" ht="15.75" hidden="1">
      <c r="A328" s="157" t="str">
        <f>IF(J328&gt;0,COUNT($J$4:J328)+MAX('MI Fittings'!A:A,'CS Press Fittings'!A:A,'Steel Nipples'!A:A),"")</f>
        <v/>
      </c>
      <c r="B328" s="157"/>
      <c r="C328" s="204"/>
      <c r="D328" s="205"/>
      <c r="E328" s="1029"/>
      <c r="F328" s="166"/>
      <c r="G328" s="1070"/>
      <c r="H328" s="207"/>
      <c r="I328" s="20"/>
      <c r="J328" s="47"/>
      <c r="K328" s="1029"/>
      <c r="L328" s="157"/>
      <c r="M328" s="1029"/>
    </row>
    <row r="329" spans="1:13" ht="15.75" hidden="1">
      <c r="A329" s="157" t="str">
        <f>IF(J329&gt;0,COUNT($J$4:J329)+MAX('MI Fittings'!A:A,'CS Press Fittings'!A:A,'Steel Nipples'!A:A),"")</f>
        <v/>
      </c>
      <c r="B329" s="157"/>
      <c r="C329" s="204"/>
      <c r="D329" s="205"/>
      <c r="E329" s="1029"/>
      <c r="F329" s="166"/>
      <c r="G329" s="1070"/>
      <c r="H329" s="207"/>
      <c r="I329" s="20"/>
      <c r="J329" s="47"/>
      <c r="K329" s="1029"/>
      <c r="L329" s="157"/>
      <c r="M329" s="1029"/>
    </row>
    <row r="330" spans="1:13" ht="15.75" hidden="1">
      <c r="A330" s="157" t="str">
        <f>IF(J330&gt;0,COUNT($J$4:J330)+MAX('MI Fittings'!A:A,'CS Press Fittings'!A:A,'Steel Nipples'!A:A),"")</f>
        <v/>
      </c>
      <c r="B330" s="157"/>
      <c r="C330" s="204"/>
      <c r="D330" s="205"/>
      <c r="E330" s="1029"/>
      <c r="F330" s="166"/>
      <c r="G330" s="1070"/>
      <c r="H330" s="207"/>
      <c r="I330" s="20"/>
      <c r="J330" s="47"/>
      <c r="K330" s="1029"/>
      <c r="L330" s="157"/>
      <c r="M330" s="1029"/>
    </row>
    <row r="331" spans="1:13" ht="15.75" hidden="1">
      <c r="A331" s="157" t="str">
        <f>IF(J331&gt;0,COUNT($J$4:J331)+MAX('MI Fittings'!A:A,'CS Press Fittings'!A:A,'Steel Nipples'!A:A),"")</f>
        <v/>
      </c>
      <c r="B331" s="157"/>
      <c r="C331" s="204"/>
      <c r="D331" s="205"/>
      <c r="E331" s="1029"/>
      <c r="F331" s="166"/>
      <c r="G331" s="1070"/>
      <c r="H331" s="207"/>
      <c r="I331" s="20"/>
      <c r="J331" s="47"/>
      <c r="K331" s="1029"/>
      <c r="L331" s="157"/>
      <c r="M331" s="1029"/>
    </row>
    <row r="332" spans="1:13" ht="15.75" hidden="1">
      <c r="A332" s="157" t="str">
        <f>IF(J332&gt;0,COUNT($J$4:J332)+MAX('MI Fittings'!A:A,'CS Press Fittings'!A:A,'Steel Nipples'!A:A),"")</f>
        <v/>
      </c>
      <c r="B332" s="157"/>
      <c r="C332" s="204"/>
      <c r="D332" s="205"/>
      <c r="E332" s="1029"/>
      <c r="F332" s="166"/>
      <c r="G332" s="1070"/>
      <c r="H332" s="207"/>
      <c r="I332" s="20"/>
      <c r="J332" s="47"/>
      <c r="K332" s="1029"/>
      <c r="L332" s="157"/>
      <c r="M332" s="1029"/>
    </row>
    <row r="333" spans="1:13" ht="15.75" hidden="1">
      <c r="A333" s="157" t="str">
        <f>IF(J333&gt;0,COUNT($J$4:J333)+MAX('MI Fittings'!A:A,'CS Press Fittings'!A:A,'Steel Nipples'!A:A),"")</f>
        <v/>
      </c>
      <c r="B333" s="157"/>
      <c r="C333" s="204"/>
      <c r="D333" s="205"/>
      <c r="E333" s="1029"/>
      <c r="F333" s="166"/>
      <c r="G333" s="1070"/>
      <c r="H333" s="207"/>
      <c r="I333" s="20"/>
      <c r="J333" s="47"/>
      <c r="K333" s="1029"/>
      <c r="L333" s="157"/>
      <c r="M333" s="1029"/>
    </row>
    <row r="334" spans="1:13" ht="15.75" hidden="1">
      <c r="A334" s="157" t="str">
        <f>IF(J334&gt;0,COUNT($J$4:J334)+MAX('MI Fittings'!A:A,'CS Press Fittings'!A:A,'Steel Nipples'!A:A),"")</f>
        <v/>
      </c>
      <c r="B334" s="157"/>
      <c r="C334" s="204"/>
      <c r="D334" s="205"/>
      <c r="E334" s="1029"/>
      <c r="F334" s="166"/>
      <c r="G334" s="1070"/>
      <c r="H334" s="207"/>
      <c r="I334" s="20"/>
      <c r="J334" s="47"/>
      <c r="K334" s="1029"/>
      <c r="L334" s="157"/>
      <c r="M334" s="1029"/>
    </row>
    <row r="335" spans="1:13" ht="15.75" hidden="1">
      <c r="A335" s="157" t="str">
        <f>IF(J335&gt;0,COUNT($J$4:J335)+MAX('MI Fittings'!A:A,'CS Press Fittings'!A:A,'Steel Nipples'!A:A),"")</f>
        <v/>
      </c>
      <c r="B335" s="157"/>
      <c r="C335" s="204"/>
      <c r="D335" s="205"/>
      <c r="E335" s="1029"/>
      <c r="F335" s="166"/>
      <c r="G335" s="1070"/>
      <c r="H335" s="207"/>
      <c r="I335" s="20"/>
      <c r="J335" s="47"/>
      <c r="K335" s="1029"/>
      <c r="L335" s="157"/>
      <c r="M335" s="1029"/>
    </row>
    <row r="336" spans="1:13" ht="15.75" hidden="1">
      <c r="A336" s="157" t="str">
        <f>IF(J336&gt;0,COUNT($J$4:J336)+MAX('MI Fittings'!A:A,'CS Press Fittings'!A:A,'Steel Nipples'!A:A),"")</f>
        <v/>
      </c>
      <c r="B336" s="157"/>
      <c r="C336" s="204"/>
      <c r="D336" s="205"/>
      <c r="E336" s="1029"/>
      <c r="F336" s="166"/>
      <c r="G336" s="1070"/>
      <c r="H336" s="207"/>
      <c r="I336" s="20"/>
      <c r="J336" s="47"/>
      <c r="K336" s="1029"/>
      <c r="L336" s="157"/>
      <c r="M336" s="1029"/>
    </row>
    <row r="337" spans="1:13" ht="15.75" hidden="1">
      <c r="A337" s="157" t="str">
        <f>IF(J337&gt;0,COUNT($J$4:J337)+MAX('MI Fittings'!A:A,'CS Press Fittings'!A:A,'Steel Nipples'!A:A),"")</f>
        <v/>
      </c>
      <c r="B337" s="157"/>
      <c r="C337" s="204"/>
      <c r="D337" s="205"/>
      <c r="E337" s="1029"/>
      <c r="F337" s="166"/>
      <c r="G337" s="1070"/>
      <c r="H337" s="207"/>
      <c r="I337" s="20"/>
      <c r="J337" s="47"/>
      <c r="K337" s="1029"/>
      <c r="L337" s="157"/>
      <c r="M337" s="1029"/>
    </row>
    <row r="338" spans="1:13" ht="15.75" hidden="1">
      <c r="A338" s="157" t="str">
        <f>IF(J338&gt;0,COUNT($J$4:J338)+MAX('MI Fittings'!A:A,'CS Press Fittings'!A:A,'Steel Nipples'!A:A),"")</f>
        <v/>
      </c>
      <c r="B338" s="157"/>
      <c r="C338" s="204"/>
      <c r="D338" s="205"/>
      <c r="E338" s="1029"/>
      <c r="F338" s="166"/>
      <c r="G338" s="1070"/>
      <c r="H338" s="207"/>
      <c r="I338" s="20"/>
      <c r="J338" s="47"/>
      <c r="K338" s="1029"/>
      <c r="L338" s="157"/>
      <c r="M338" s="1029"/>
    </row>
    <row r="339" spans="1:13" ht="15.75" hidden="1">
      <c r="A339" s="157" t="str">
        <f>IF(J339&gt;0,COUNT($J$4:J339)+MAX('MI Fittings'!A:A,'CS Press Fittings'!A:A,'Steel Nipples'!A:A),"")</f>
        <v/>
      </c>
      <c r="B339" s="157"/>
      <c r="C339" s="204"/>
      <c r="D339" s="205"/>
      <c r="E339" s="1029"/>
      <c r="F339" s="166"/>
      <c r="G339" s="1070"/>
      <c r="H339" s="207"/>
      <c r="I339" s="20"/>
      <c r="J339" s="47"/>
      <c r="K339" s="1029"/>
      <c r="L339" s="157"/>
      <c r="M339" s="1029"/>
    </row>
    <row r="340" spans="1:13" ht="15.75" hidden="1">
      <c r="A340" s="157" t="str">
        <f>IF(J340&gt;0,COUNT($J$4:J340)+MAX('MI Fittings'!A:A,'CS Press Fittings'!A:A,'Steel Nipples'!A:A),"")</f>
        <v/>
      </c>
      <c r="B340" s="157"/>
      <c r="C340" s="204"/>
      <c r="D340" s="205"/>
      <c r="E340" s="1029"/>
      <c r="F340" s="166"/>
      <c r="G340" s="1070"/>
      <c r="H340" s="207"/>
      <c r="I340" s="20"/>
      <c r="J340" s="47"/>
      <c r="K340" s="1029"/>
      <c r="L340" s="157"/>
      <c r="M340" s="1029"/>
    </row>
    <row r="341" spans="1:13" ht="15.75" hidden="1">
      <c r="A341" s="157" t="str">
        <f>IF(J341&gt;0,COUNT($J$4:J341)+MAX('MI Fittings'!A:A,'CS Press Fittings'!A:A,'Steel Nipples'!A:A),"")</f>
        <v/>
      </c>
      <c r="B341" s="157"/>
      <c r="C341" s="204"/>
      <c r="D341" s="205"/>
      <c r="E341" s="1029"/>
      <c r="F341" s="166"/>
      <c r="G341" s="1070"/>
      <c r="H341" s="207"/>
      <c r="I341" s="20"/>
      <c r="J341" s="47"/>
      <c r="K341" s="1029"/>
      <c r="L341" s="157"/>
      <c r="M341" s="1029"/>
    </row>
    <row r="342" spans="1:13" ht="15.75" hidden="1">
      <c r="A342" s="157" t="str">
        <f>IF(J342&gt;0,COUNT($J$4:J342)+MAX('MI Fittings'!A:A,'CS Press Fittings'!A:A,'Steel Nipples'!A:A),"")</f>
        <v/>
      </c>
      <c r="B342" s="157"/>
      <c r="C342" s="204"/>
      <c r="D342" s="205"/>
      <c r="E342" s="1029"/>
      <c r="F342" s="166"/>
      <c r="G342" s="1070"/>
      <c r="H342" s="207"/>
      <c r="I342" s="20"/>
      <c r="J342" s="47"/>
      <c r="K342" s="1029"/>
      <c r="L342" s="157"/>
      <c r="M342" s="1029"/>
    </row>
    <row r="343" spans="1:13" ht="15.75" hidden="1">
      <c r="A343" s="157" t="str">
        <f>IF(J343&gt;0,COUNT($J$4:J343)+MAX('MI Fittings'!A:A,'CS Press Fittings'!A:A,'Steel Nipples'!A:A),"")</f>
        <v/>
      </c>
      <c r="B343" s="157"/>
      <c r="C343" s="204"/>
      <c r="D343" s="205"/>
      <c r="E343" s="1029"/>
      <c r="F343" s="166"/>
      <c r="G343" s="1070"/>
      <c r="H343" s="207"/>
      <c r="I343" s="20"/>
      <c r="J343" s="47"/>
      <c r="K343" s="1029"/>
      <c r="L343" s="157"/>
      <c r="M343" s="1029"/>
    </row>
    <row r="344" spans="1:13" ht="15.75" hidden="1">
      <c r="A344" s="157" t="str">
        <f>IF(J344&gt;0,COUNT($J$4:J344)+MAX('MI Fittings'!A:A,'CS Press Fittings'!A:A,'Steel Nipples'!A:A),"")</f>
        <v/>
      </c>
      <c r="B344" s="157"/>
      <c r="C344" s="204"/>
      <c r="D344" s="205"/>
      <c r="E344" s="1029"/>
      <c r="F344" s="166"/>
      <c r="G344" s="1070"/>
      <c r="H344" s="207"/>
      <c r="I344" s="20"/>
      <c r="J344" s="47"/>
      <c r="K344" s="1029"/>
      <c r="L344" s="157"/>
      <c r="M344" s="1029"/>
    </row>
    <row r="345" spans="1:13" ht="15.75" hidden="1">
      <c r="A345" s="157" t="str">
        <f>IF(J345&gt;0,COUNT($J$4:J345)+MAX('MI Fittings'!A:A,'CS Press Fittings'!A:A,'Steel Nipples'!A:A),"")</f>
        <v/>
      </c>
      <c r="B345" s="157"/>
      <c r="C345" s="204"/>
      <c r="D345" s="205"/>
      <c r="E345" s="1029"/>
      <c r="F345" s="166"/>
      <c r="G345" s="1070"/>
      <c r="H345" s="207"/>
      <c r="I345" s="20"/>
      <c r="J345" s="47"/>
      <c r="K345" s="1029"/>
      <c r="L345" s="157"/>
      <c r="M345" s="1029"/>
    </row>
    <row r="346" spans="1:13" ht="15.75" hidden="1">
      <c r="A346" s="157" t="str">
        <f>IF(J346&gt;0,COUNT($J$4:J346)+MAX('MI Fittings'!A:A,'CS Press Fittings'!A:A,'Steel Nipples'!A:A),"")</f>
        <v/>
      </c>
      <c r="B346" s="157"/>
      <c r="C346" s="204"/>
      <c r="D346" s="205"/>
      <c r="E346" s="1029"/>
      <c r="F346" s="166"/>
      <c r="G346" s="1070"/>
      <c r="H346" s="207"/>
      <c r="I346" s="20"/>
      <c r="J346" s="47"/>
      <c r="K346" s="1029"/>
      <c r="L346" s="157"/>
      <c r="M346" s="1029"/>
    </row>
    <row r="347" spans="1:13" ht="15.75" hidden="1">
      <c r="A347" s="157" t="str">
        <f>IF(J347&gt;0,COUNT($J$4:J347)+MAX('MI Fittings'!A:A,'CS Press Fittings'!A:A,'Steel Nipples'!A:A),"")</f>
        <v/>
      </c>
      <c r="B347" s="157"/>
      <c r="C347" s="204"/>
      <c r="D347" s="205"/>
      <c r="E347" s="1029"/>
      <c r="F347" s="166"/>
      <c r="G347" s="1070"/>
      <c r="H347" s="207"/>
      <c r="I347" s="20"/>
      <c r="J347" s="47"/>
      <c r="K347" s="1029"/>
      <c r="L347" s="157"/>
      <c r="M347" s="1029"/>
    </row>
    <row r="348" spans="1:13" ht="15.75" hidden="1">
      <c r="A348" s="157" t="str">
        <f>IF(J348&gt;0,COUNT($J$4:J348)+MAX('MI Fittings'!A:A,'CS Press Fittings'!A:A,'Steel Nipples'!A:A),"")</f>
        <v/>
      </c>
      <c r="B348" s="157"/>
      <c r="C348" s="204"/>
      <c r="D348" s="205"/>
      <c r="E348" s="1029"/>
      <c r="F348" s="166"/>
      <c r="G348" s="1070"/>
      <c r="H348" s="207"/>
      <c r="I348" s="20"/>
      <c r="J348" s="47"/>
      <c r="K348" s="1029"/>
      <c r="L348" s="157"/>
      <c r="M348" s="1029"/>
    </row>
    <row r="349" spans="1:13" ht="15.75" hidden="1">
      <c r="A349" s="157" t="str">
        <f>IF(J349&gt;0,COUNT($J$4:J349)+MAX('MI Fittings'!A:A,'CS Press Fittings'!A:A,'Steel Nipples'!A:A),"")</f>
        <v/>
      </c>
      <c r="B349" s="157"/>
      <c r="C349" s="204"/>
      <c r="D349" s="205"/>
      <c r="E349" s="1029"/>
      <c r="F349" s="166"/>
      <c r="G349" s="1070"/>
      <c r="H349" s="207"/>
      <c r="I349" s="20"/>
      <c r="J349" s="47"/>
      <c r="K349" s="1029"/>
      <c r="L349" s="157"/>
      <c r="M349" s="1029"/>
    </row>
    <row r="350" spans="1:13" ht="15.75" hidden="1">
      <c r="A350" s="157" t="str">
        <f>IF(J350&gt;0,COUNT($J$4:J350)+MAX('MI Fittings'!A:A,'CS Press Fittings'!A:A,'Steel Nipples'!A:A),"")</f>
        <v/>
      </c>
      <c r="B350" s="157"/>
      <c r="C350" s="204"/>
      <c r="D350" s="205"/>
      <c r="E350" s="1029"/>
      <c r="F350" s="166"/>
      <c r="G350" s="1070"/>
      <c r="H350" s="207"/>
      <c r="I350" s="20"/>
      <c r="J350" s="47"/>
      <c r="K350" s="1029"/>
      <c r="L350" s="157"/>
      <c r="M350" s="1029"/>
    </row>
    <row r="351" spans="1:13" ht="15.75" hidden="1">
      <c r="A351" s="157" t="str">
        <f>IF(J351&gt;0,COUNT($J$4:J351)+MAX('MI Fittings'!A:A,'CS Press Fittings'!A:A,'Steel Nipples'!A:A),"")</f>
        <v/>
      </c>
      <c r="B351" s="157"/>
      <c r="C351" s="204"/>
      <c r="D351" s="205"/>
      <c r="E351" s="1029"/>
      <c r="F351" s="166"/>
      <c r="G351" s="1070"/>
      <c r="H351" s="207"/>
      <c r="I351" s="20"/>
      <c r="J351" s="47"/>
      <c r="K351" s="1029"/>
      <c r="L351" s="157"/>
      <c r="M351" s="1029"/>
    </row>
    <row r="352" spans="1:13" ht="15.75" hidden="1">
      <c r="A352" s="157" t="str">
        <f>IF(J352&gt;0,COUNT($J$4:J352)+MAX('MI Fittings'!A:A,'CS Press Fittings'!A:A,'Steel Nipples'!A:A),"")</f>
        <v/>
      </c>
      <c r="B352" s="157"/>
      <c r="C352" s="204"/>
      <c r="D352" s="205"/>
      <c r="E352" s="1029"/>
      <c r="F352" s="166"/>
      <c r="G352" s="1070"/>
      <c r="H352" s="207"/>
      <c r="I352" s="20"/>
      <c r="J352" s="47"/>
      <c r="K352" s="1029"/>
      <c r="L352" s="157"/>
      <c r="M352" s="1029"/>
    </row>
    <row r="353" spans="1:13" ht="15.75" hidden="1">
      <c r="A353" s="157" t="str">
        <f>IF(J353&gt;0,COUNT($J$4:J353)+MAX('MI Fittings'!A:A,'CS Press Fittings'!A:A,'Steel Nipples'!A:A),"")</f>
        <v/>
      </c>
      <c r="B353" s="157"/>
      <c r="C353" s="204"/>
      <c r="D353" s="205"/>
      <c r="E353" s="1029"/>
      <c r="F353" s="166"/>
      <c r="G353" s="1070"/>
      <c r="H353" s="207"/>
      <c r="I353" s="20"/>
      <c r="J353" s="47"/>
      <c r="K353" s="1029"/>
      <c r="L353" s="157"/>
      <c r="M353" s="1029"/>
    </row>
    <row r="354" spans="1:13" ht="15.75" hidden="1">
      <c r="A354" s="157" t="str">
        <f>IF(J354&gt;0,COUNT($J$4:J354)+MAX('MI Fittings'!A:A,'CS Press Fittings'!A:A,'Steel Nipples'!A:A),"")</f>
        <v/>
      </c>
      <c r="B354" s="157"/>
      <c r="C354" s="204"/>
      <c r="D354" s="205"/>
      <c r="E354" s="1029"/>
      <c r="F354" s="166"/>
      <c r="G354" s="1070"/>
      <c r="H354" s="207"/>
      <c r="I354" s="20"/>
      <c r="J354" s="47"/>
      <c r="K354" s="1029"/>
      <c r="L354" s="157"/>
      <c r="M354" s="1029"/>
    </row>
    <row r="355" spans="1:13" ht="15.75" hidden="1">
      <c r="A355" s="157" t="str">
        <f>IF(J355&gt;0,COUNT($J$4:J355)+MAX('MI Fittings'!A:A,'CS Press Fittings'!A:A,'Steel Nipples'!A:A),"")</f>
        <v/>
      </c>
      <c r="B355" s="157"/>
      <c r="C355" s="204"/>
      <c r="D355" s="205"/>
      <c r="E355" s="1029"/>
      <c r="F355" s="166"/>
      <c r="G355" s="1070"/>
      <c r="H355" s="207"/>
      <c r="I355" s="20"/>
      <c r="J355" s="47"/>
      <c r="K355" s="1029"/>
      <c r="L355" s="157"/>
      <c r="M355" s="1029"/>
    </row>
    <row r="356" spans="1:13" ht="15.75" hidden="1">
      <c r="A356" s="157" t="str">
        <f>IF(J356&gt;0,COUNT($J$4:J356)+MAX('MI Fittings'!A:A,'CS Press Fittings'!A:A,'Steel Nipples'!A:A),"")</f>
        <v/>
      </c>
      <c r="B356" s="157"/>
      <c r="C356" s="204"/>
      <c r="D356" s="205"/>
      <c r="E356" s="1029"/>
      <c r="F356" s="166"/>
      <c r="G356" s="1070"/>
      <c r="H356" s="207"/>
      <c r="I356" s="20"/>
      <c r="J356" s="47"/>
      <c r="K356" s="1029"/>
      <c r="L356" s="157"/>
      <c r="M356" s="1029"/>
    </row>
    <row r="357" spans="1:13" ht="15.75" hidden="1">
      <c r="A357" s="157" t="str">
        <f>IF(J357&gt;0,COUNT($J$4:J357)+MAX('MI Fittings'!A:A,'CS Press Fittings'!A:A,'Steel Nipples'!A:A),"")</f>
        <v/>
      </c>
      <c r="B357" s="157"/>
      <c r="C357" s="204"/>
      <c r="D357" s="205"/>
      <c r="E357" s="1029"/>
      <c r="F357" s="166"/>
      <c r="G357" s="1070"/>
      <c r="H357" s="207"/>
      <c r="I357" s="20"/>
      <c r="J357" s="47"/>
      <c r="K357" s="1029"/>
      <c r="L357" s="157"/>
      <c r="M357" s="1029"/>
    </row>
    <row r="358" spans="1:13" ht="15.75" hidden="1">
      <c r="A358" s="157" t="str">
        <f>IF(J358&gt;0,COUNT($J$4:J358)+MAX('MI Fittings'!A:A,'CS Press Fittings'!A:A,'Steel Nipples'!A:A),"")</f>
        <v/>
      </c>
      <c r="B358" s="157"/>
      <c r="C358" s="204"/>
      <c r="D358" s="205"/>
      <c r="E358" s="1029"/>
      <c r="F358" s="166"/>
      <c r="G358" s="1070"/>
      <c r="H358" s="207"/>
      <c r="I358" s="20"/>
      <c r="J358" s="47"/>
      <c r="K358" s="1029"/>
      <c r="L358" s="157"/>
      <c r="M358" s="1029"/>
    </row>
    <row r="359" spans="1:13" ht="15.75" hidden="1">
      <c r="A359" s="157" t="str">
        <f>IF(J359&gt;0,COUNT($J$4:J359)+MAX('MI Fittings'!A:A,'CS Press Fittings'!A:A,'Steel Nipples'!A:A),"")</f>
        <v/>
      </c>
      <c r="B359" s="157"/>
      <c r="C359" s="204"/>
      <c r="D359" s="205"/>
      <c r="E359" s="1029"/>
      <c r="F359" s="166"/>
      <c r="G359" s="1070"/>
      <c r="H359" s="207"/>
      <c r="I359" s="20"/>
      <c r="J359" s="47"/>
      <c r="K359" s="1029"/>
      <c r="L359" s="157"/>
      <c r="M359" s="1029"/>
    </row>
    <row r="360" spans="1:13" ht="15.75" hidden="1">
      <c r="A360" s="157" t="str">
        <f>IF(J360&gt;0,COUNT($J$4:J360)+MAX('MI Fittings'!A:A,'CS Press Fittings'!A:A,'Steel Nipples'!A:A),"")</f>
        <v/>
      </c>
      <c r="B360" s="157"/>
      <c r="C360" s="204"/>
      <c r="D360" s="205"/>
      <c r="E360" s="1029"/>
      <c r="F360" s="166"/>
      <c r="G360" s="1070"/>
      <c r="H360" s="207"/>
      <c r="I360" s="20"/>
      <c r="J360" s="47"/>
      <c r="K360" s="1029"/>
      <c r="L360" s="157"/>
      <c r="M360" s="1029"/>
    </row>
    <row r="361" spans="1:13" ht="15.75" hidden="1">
      <c r="A361" s="157" t="str">
        <f>IF(J361&gt;0,COUNT($J$4:J361)+MAX('MI Fittings'!A:A,'CS Press Fittings'!A:A,'Steel Nipples'!A:A),"")</f>
        <v/>
      </c>
      <c r="B361" s="157"/>
      <c r="C361" s="204"/>
      <c r="D361" s="205"/>
      <c r="E361" s="1029"/>
      <c r="F361" s="166"/>
      <c r="G361" s="1070"/>
      <c r="H361" s="207"/>
      <c r="I361" s="20"/>
      <c r="J361" s="47"/>
      <c r="K361" s="1029"/>
      <c r="L361" s="157"/>
      <c r="M361" s="1029"/>
    </row>
    <row r="362" spans="1:13" ht="15.75" hidden="1">
      <c r="A362" s="157" t="str">
        <f>IF(J362&gt;0,COUNT($J$4:J362)+MAX('MI Fittings'!A:A,'CS Press Fittings'!A:A,'Steel Nipples'!A:A),"")</f>
        <v/>
      </c>
      <c r="B362" s="157"/>
      <c r="C362" s="204"/>
      <c r="D362" s="205"/>
      <c r="E362" s="1029"/>
      <c r="F362" s="166"/>
      <c r="G362" s="1070"/>
      <c r="H362" s="207"/>
      <c r="I362" s="20"/>
      <c r="J362" s="47"/>
      <c r="K362" s="1029"/>
      <c r="L362" s="157"/>
      <c r="M362" s="1029"/>
    </row>
    <row r="363" spans="1:13" ht="15.75" hidden="1">
      <c r="A363" s="157" t="str">
        <f>IF(J363&gt;0,COUNT($J$4:J363)+MAX('MI Fittings'!A:A,'CS Press Fittings'!A:A,'Steel Nipples'!A:A),"")</f>
        <v/>
      </c>
      <c r="B363" s="157"/>
      <c r="C363" s="204"/>
      <c r="D363" s="205"/>
      <c r="E363" s="1029"/>
      <c r="F363" s="166"/>
      <c r="G363" s="1070"/>
      <c r="H363" s="207"/>
      <c r="I363" s="20"/>
      <c r="J363" s="47"/>
      <c r="K363" s="1029"/>
      <c r="L363" s="157"/>
      <c r="M363" s="1029"/>
    </row>
    <row r="364" spans="1:13" ht="15.75" hidden="1">
      <c r="A364" s="157" t="str">
        <f>IF(J364&gt;0,COUNT($J$4:J364)+MAX('MI Fittings'!A:A,'CS Press Fittings'!A:A,'Steel Nipples'!A:A),"")</f>
        <v/>
      </c>
      <c r="B364" s="157"/>
      <c r="C364" s="204"/>
      <c r="D364" s="205"/>
      <c r="E364" s="1029"/>
      <c r="F364" s="166"/>
      <c r="G364" s="1070"/>
      <c r="H364" s="207"/>
      <c r="I364" s="20"/>
      <c r="J364" s="47"/>
      <c r="K364" s="1029"/>
      <c r="L364" s="157"/>
      <c r="M364" s="1029"/>
    </row>
    <row r="365" spans="1:13" ht="15.75" hidden="1">
      <c r="A365" s="157" t="str">
        <f>IF(J365&gt;0,COUNT($J$4:J365)+MAX('MI Fittings'!A:A,'CS Press Fittings'!A:A,'Steel Nipples'!A:A),"")</f>
        <v/>
      </c>
      <c r="B365" s="157"/>
      <c r="C365" s="204"/>
      <c r="D365" s="205"/>
      <c r="E365" s="1029"/>
      <c r="F365" s="166"/>
      <c r="G365" s="1070"/>
      <c r="H365" s="207"/>
      <c r="I365" s="20"/>
      <c r="J365" s="47"/>
      <c r="K365" s="1029"/>
      <c r="L365" s="157"/>
      <c r="M365" s="1029"/>
    </row>
    <row r="366" spans="1:13" ht="15.75" hidden="1">
      <c r="A366" s="157" t="str">
        <f>IF(J366&gt;0,COUNT($J$4:J366)+MAX('MI Fittings'!A:A,'CS Press Fittings'!A:A,'Steel Nipples'!A:A),"")</f>
        <v/>
      </c>
      <c r="B366" s="157"/>
      <c r="C366" s="204"/>
      <c r="D366" s="205"/>
      <c r="E366" s="1029"/>
      <c r="F366" s="166"/>
      <c r="G366" s="1070"/>
      <c r="H366" s="207"/>
      <c r="I366" s="20"/>
      <c r="J366" s="47"/>
      <c r="K366" s="1029"/>
      <c r="L366" s="157"/>
      <c r="M366" s="1029"/>
    </row>
    <row r="367" spans="1:13" ht="15.75" hidden="1">
      <c r="A367" s="157" t="str">
        <f>IF(J367&gt;0,COUNT($J$4:J367)+MAX('MI Fittings'!A:A,'CS Press Fittings'!A:A,'Steel Nipples'!A:A),"")</f>
        <v/>
      </c>
      <c r="B367" s="157"/>
      <c r="C367" s="204"/>
      <c r="D367" s="205"/>
      <c r="E367" s="1029"/>
      <c r="F367" s="166"/>
      <c r="G367" s="1070"/>
      <c r="H367" s="207"/>
      <c r="I367" s="20"/>
      <c r="J367" s="47"/>
      <c r="K367" s="1029"/>
      <c r="L367" s="157"/>
      <c r="M367" s="1029"/>
    </row>
    <row r="368" spans="1:13" ht="15.75" hidden="1">
      <c r="A368" s="157" t="str">
        <f>IF(J368&gt;0,COUNT($J$4:J368)+MAX('MI Fittings'!A:A,'CS Press Fittings'!A:A,'Steel Nipples'!A:A),"")</f>
        <v/>
      </c>
      <c r="B368" s="157"/>
      <c r="C368" s="204"/>
      <c r="D368" s="205"/>
      <c r="E368" s="1029"/>
      <c r="F368" s="166"/>
      <c r="G368" s="1070"/>
      <c r="H368" s="207"/>
      <c r="I368" s="20"/>
      <c r="J368" s="47"/>
      <c r="K368" s="1029"/>
      <c r="L368" s="157"/>
      <c r="M368" s="1029"/>
    </row>
    <row r="369" spans="1:13" ht="15.75" hidden="1">
      <c r="A369" s="157" t="str">
        <f>IF(J369&gt;0,COUNT($J$4:J369)+MAX('MI Fittings'!A:A,'CS Press Fittings'!A:A,'Steel Nipples'!A:A),"")</f>
        <v/>
      </c>
      <c r="B369" s="157"/>
      <c r="C369" s="204"/>
      <c r="D369" s="205"/>
      <c r="E369" s="1029"/>
      <c r="F369" s="166"/>
      <c r="G369" s="1070"/>
      <c r="H369" s="207"/>
      <c r="I369" s="20"/>
      <c r="J369" s="47"/>
      <c r="K369" s="1029"/>
      <c r="L369" s="157"/>
      <c r="M369" s="1029"/>
    </row>
    <row r="370" spans="1:13" ht="15.75" hidden="1">
      <c r="A370" s="157" t="str">
        <f>IF(J370&gt;0,COUNT($J$4:J370)+MAX('MI Fittings'!A:A,'CS Press Fittings'!A:A,'Steel Nipples'!A:A),"")</f>
        <v/>
      </c>
      <c r="B370" s="157"/>
      <c r="C370" s="204"/>
      <c r="D370" s="205"/>
      <c r="E370" s="1029"/>
      <c r="F370" s="166"/>
      <c r="G370" s="1070"/>
      <c r="H370" s="207"/>
      <c r="I370" s="20"/>
      <c r="J370" s="47"/>
      <c r="K370" s="1029"/>
      <c r="L370" s="157"/>
      <c r="M370" s="1029"/>
    </row>
    <row r="371" spans="1:13" ht="15.75" hidden="1">
      <c r="A371" s="157" t="str">
        <f>IF(J371&gt;0,COUNT($J$4:J371)+MAX('MI Fittings'!A:A,'CS Press Fittings'!A:A,'Steel Nipples'!A:A),"")</f>
        <v/>
      </c>
      <c r="B371" s="157"/>
      <c r="C371" s="204"/>
      <c r="D371" s="205"/>
      <c r="E371" s="1029"/>
      <c r="F371" s="166"/>
      <c r="G371" s="1070"/>
      <c r="H371" s="207"/>
      <c r="I371" s="20"/>
      <c r="J371" s="47"/>
      <c r="K371" s="1029"/>
      <c r="L371" s="157"/>
      <c r="M371" s="1029"/>
    </row>
    <row r="372" spans="1:13" ht="15.75" hidden="1">
      <c r="A372" s="157" t="str">
        <f>IF(J372&gt;0,COUNT($J$4:J372)+MAX('MI Fittings'!A:A,'CS Press Fittings'!A:A,'Steel Nipples'!A:A),"")</f>
        <v/>
      </c>
      <c r="B372" s="157"/>
      <c r="C372" s="204"/>
      <c r="D372" s="205"/>
      <c r="E372" s="1029"/>
      <c r="F372" s="166"/>
      <c r="G372" s="1070"/>
      <c r="H372" s="207"/>
      <c r="I372" s="20"/>
      <c r="J372" s="47"/>
      <c r="K372" s="1029"/>
      <c r="L372" s="157"/>
      <c r="M372" s="1029"/>
    </row>
    <row r="373" spans="1:13" ht="15.75" hidden="1">
      <c r="A373" s="157" t="str">
        <f>IF(J373&gt;0,COUNT($J$4:J373)+MAX('MI Fittings'!A:A,'CS Press Fittings'!A:A,'Steel Nipples'!A:A),"")</f>
        <v/>
      </c>
      <c r="B373" s="157"/>
      <c r="C373" s="204"/>
      <c r="D373" s="205"/>
      <c r="E373" s="1029"/>
      <c r="F373" s="166"/>
      <c r="G373" s="1070"/>
      <c r="H373" s="207"/>
      <c r="I373" s="20"/>
      <c r="J373" s="47"/>
      <c r="K373" s="1029"/>
      <c r="L373" s="157"/>
      <c r="M373" s="1029"/>
    </row>
    <row r="374" spans="1:13" ht="15.75" hidden="1">
      <c r="A374" s="157" t="str">
        <f>IF(J374&gt;0,COUNT($J$4:J374)+MAX('MI Fittings'!A:A,'CS Press Fittings'!A:A,'Steel Nipples'!A:A),"")</f>
        <v/>
      </c>
      <c r="B374" s="157"/>
      <c r="C374" s="204"/>
      <c r="D374" s="205"/>
      <c r="E374" s="1029"/>
      <c r="F374" s="166"/>
      <c r="G374" s="1070"/>
      <c r="H374" s="207"/>
      <c r="I374" s="20"/>
      <c r="J374" s="47"/>
      <c r="K374" s="1029"/>
      <c r="L374" s="157"/>
      <c r="M374" s="1029"/>
    </row>
    <row r="375" spans="1:13" ht="15.75" hidden="1">
      <c r="A375" s="157" t="str">
        <f>IF(J375&gt;0,COUNT($J$4:J375)+MAX('MI Fittings'!A:A,'CS Press Fittings'!A:A,'Steel Nipples'!A:A),"")</f>
        <v/>
      </c>
      <c r="B375" s="157"/>
      <c r="C375" s="204"/>
      <c r="D375" s="205"/>
      <c r="E375" s="1029"/>
      <c r="F375" s="166"/>
      <c r="G375" s="1070"/>
      <c r="H375" s="207"/>
      <c r="I375" s="20"/>
      <c r="J375" s="47"/>
      <c r="K375" s="1029"/>
      <c r="L375" s="157"/>
      <c r="M375" s="1029"/>
    </row>
    <row r="376" spans="1:13" ht="15.75" hidden="1">
      <c r="A376" s="157" t="str">
        <f>IF(J376&gt;0,COUNT($J$4:J376)+MAX('MI Fittings'!A:A,'CS Press Fittings'!A:A,'Steel Nipples'!A:A),"")</f>
        <v/>
      </c>
      <c r="B376" s="157"/>
      <c r="C376" s="204"/>
      <c r="D376" s="205"/>
      <c r="E376" s="1029"/>
      <c r="F376" s="166"/>
      <c r="G376" s="1070"/>
      <c r="H376" s="207"/>
      <c r="I376" s="20"/>
      <c r="J376" s="47"/>
      <c r="K376" s="1029"/>
      <c r="L376" s="157"/>
      <c r="M376" s="1029"/>
    </row>
    <row r="377" spans="1:13" ht="15.75" hidden="1">
      <c r="A377" s="157" t="str">
        <f>IF(J377&gt;0,COUNT($J$4:J377)+MAX('MI Fittings'!A:A,'CS Press Fittings'!A:A,'Steel Nipples'!A:A),"")</f>
        <v/>
      </c>
      <c r="B377" s="157"/>
      <c r="C377" s="204"/>
      <c r="D377" s="205"/>
      <c r="E377" s="1029"/>
      <c r="F377" s="166"/>
      <c r="G377" s="1070"/>
      <c r="H377" s="207"/>
      <c r="I377" s="20"/>
      <c r="J377" s="47"/>
      <c r="K377" s="1029"/>
      <c r="L377" s="157"/>
      <c r="M377" s="1029"/>
    </row>
    <row r="378" spans="1:13" ht="15.75" hidden="1">
      <c r="A378" s="157" t="str">
        <f>IF(J378&gt;0,COUNT($J$4:J378)+MAX('MI Fittings'!A:A,'CS Press Fittings'!A:A,'Steel Nipples'!A:A),"")</f>
        <v/>
      </c>
      <c r="B378" s="157"/>
      <c r="C378" s="204"/>
      <c r="D378" s="205"/>
      <c r="E378" s="1029"/>
      <c r="F378" s="166"/>
      <c r="G378" s="1070"/>
      <c r="H378" s="207"/>
      <c r="I378" s="20"/>
      <c r="J378" s="47"/>
      <c r="K378" s="1029"/>
      <c r="L378" s="157"/>
      <c r="M378" s="1029"/>
    </row>
    <row r="379" spans="1:13" ht="15.75" hidden="1">
      <c r="A379" s="157" t="str">
        <f>IF(J379&gt;0,COUNT($J$4:J379)+MAX('MI Fittings'!A:A,'CS Press Fittings'!A:A,'Steel Nipples'!A:A),"")</f>
        <v/>
      </c>
      <c r="B379" s="157"/>
      <c r="C379" s="204"/>
      <c r="D379" s="205"/>
      <c r="E379" s="1029"/>
      <c r="F379" s="166"/>
      <c r="G379" s="1070"/>
      <c r="H379" s="207"/>
      <c r="I379" s="20"/>
      <c r="J379" s="47"/>
      <c r="K379" s="1029"/>
      <c r="L379" s="157"/>
      <c r="M379" s="1029"/>
    </row>
    <row r="380" spans="1:13" ht="15.75" hidden="1">
      <c r="A380" s="157" t="str">
        <f>IF(J380&gt;0,COUNT($J$4:J380)+MAX('MI Fittings'!A:A,'CS Press Fittings'!A:A,'Steel Nipples'!A:A),"")</f>
        <v/>
      </c>
      <c r="B380" s="157"/>
      <c r="C380" s="204"/>
      <c r="D380" s="205"/>
      <c r="E380" s="1029"/>
      <c r="F380" s="166"/>
      <c r="G380" s="1070"/>
      <c r="H380" s="207"/>
      <c r="I380" s="20"/>
      <c r="J380" s="47"/>
      <c r="K380" s="1029"/>
      <c r="L380" s="157"/>
      <c r="M380" s="1029"/>
    </row>
    <row r="381" spans="1:13" ht="15.75" hidden="1">
      <c r="A381" s="157" t="str">
        <f>IF(J381&gt;0,COUNT($J$4:J381)+MAX('MI Fittings'!A:A,'CS Press Fittings'!A:A,'Steel Nipples'!A:A),"")</f>
        <v/>
      </c>
      <c r="B381" s="157"/>
      <c r="C381" s="204"/>
      <c r="D381" s="205"/>
      <c r="E381" s="1029"/>
      <c r="F381" s="166"/>
      <c r="G381" s="1070"/>
      <c r="H381" s="207"/>
      <c r="I381" s="20"/>
      <c r="J381" s="47"/>
      <c r="K381" s="1029"/>
      <c r="L381" s="157"/>
      <c r="M381" s="1029"/>
    </row>
    <row r="382" spans="1:13" ht="15.75" hidden="1">
      <c r="A382" s="157" t="str">
        <f>IF(J382&gt;0,COUNT($J$4:J382)+MAX('MI Fittings'!A:A,'CS Press Fittings'!A:A,'Steel Nipples'!A:A),"")</f>
        <v/>
      </c>
      <c r="B382" s="157"/>
      <c r="C382" s="204"/>
      <c r="D382" s="205"/>
      <c r="E382" s="1029"/>
      <c r="F382" s="166"/>
      <c r="G382" s="1070"/>
      <c r="H382" s="207"/>
      <c r="I382" s="20"/>
      <c r="J382" s="47"/>
      <c r="K382" s="1029"/>
      <c r="L382" s="157"/>
      <c r="M382" s="1029"/>
    </row>
    <row r="383" spans="1:13" ht="15.75" hidden="1">
      <c r="A383" s="157" t="str">
        <f>IF(J383&gt;0,COUNT($J$4:J383)+MAX('MI Fittings'!A:A,'CS Press Fittings'!A:A,'Steel Nipples'!A:A),"")</f>
        <v/>
      </c>
      <c r="B383" s="157"/>
      <c r="C383" s="204"/>
      <c r="D383" s="205"/>
      <c r="E383" s="1029"/>
      <c r="F383" s="166"/>
      <c r="G383" s="1070"/>
      <c r="H383" s="207"/>
      <c r="I383" s="20"/>
      <c r="J383" s="47"/>
      <c r="K383" s="1029"/>
      <c r="L383" s="157"/>
      <c r="M383" s="1029"/>
    </row>
    <row r="384" spans="1:13" ht="15.75" hidden="1">
      <c r="A384" s="157" t="str">
        <f>IF(J384&gt;0,COUNT($J$4:J384)+MAX('MI Fittings'!A:A,'CS Press Fittings'!A:A,'Steel Nipples'!A:A),"")</f>
        <v/>
      </c>
      <c r="B384" s="157"/>
      <c r="C384" s="204"/>
      <c r="D384" s="205"/>
      <c r="E384" s="1029"/>
      <c r="F384" s="166"/>
      <c r="G384" s="1070"/>
      <c r="H384" s="207"/>
      <c r="I384" s="20"/>
      <c r="J384" s="47"/>
      <c r="K384" s="1029"/>
      <c r="L384" s="157"/>
      <c r="M384" s="1029"/>
    </row>
    <row r="385" spans="1:13" ht="15.75" hidden="1">
      <c r="A385" s="157" t="str">
        <f>IF(J385&gt;0,COUNT($J$4:J385)+MAX('MI Fittings'!A:A,'CS Press Fittings'!A:A,'Steel Nipples'!A:A),"")</f>
        <v/>
      </c>
      <c r="B385" s="157"/>
      <c r="C385" s="204"/>
      <c r="D385" s="205"/>
      <c r="E385" s="1029"/>
      <c r="F385" s="166"/>
      <c r="G385" s="1070"/>
      <c r="H385" s="207"/>
      <c r="I385" s="20"/>
      <c r="J385" s="47"/>
      <c r="K385" s="1029"/>
      <c r="L385" s="157"/>
      <c r="M385" s="1029"/>
    </row>
    <row r="386" spans="1:13" ht="15.75" hidden="1">
      <c r="A386" s="157" t="str">
        <f>IF(J386&gt;0,COUNT($J$4:J386)+MAX('MI Fittings'!A:A,'CS Press Fittings'!A:A,'Steel Nipples'!A:A),"")</f>
        <v/>
      </c>
      <c r="B386" s="157"/>
      <c r="C386" s="204"/>
      <c r="D386" s="205"/>
      <c r="E386" s="1029"/>
      <c r="F386" s="166"/>
      <c r="G386" s="1070"/>
      <c r="H386" s="207"/>
      <c r="I386" s="20"/>
      <c r="J386" s="47"/>
      <c r="K386" s="1029"/>
      <c r="L386" s="157"/>
      <c r="M386" s="1029"/>
    </row>
    <row r="387" spans="1:13" ht="15.75" hidden="1">
      <c r="A387" s="157" t="str">
        <f>IF(J387&gt;0,COUNT($J$4:J387)+MAX('MI Fittings'!A:A,'CS Press Fittings'!A:A,'Steel Nipples'!A:A),"")</f>
        <v/>
      </c>
      <c r="B387" s="157"/>
      <c r="C387" s="204"/>
      <c r="D387" s="205"/>
      <c r="E387" s="1029"/>
      <c r="F387" s="166"/>
      <c r="G387" s="1070"/>
      <c r="H387" s="207"/>
      <c r="I387" s="20"/>
      <c r="J387" s="47"/>
      <c r="K387" s="1029"/>
      <c r="L387" s="157"/>
      <c r="M387" s="1029"/>
    </row>
    <row r="388" spans="1:13" ht="15.75" hidden="1">
      <c r="A388" s="157" t="str">
        <f>IF(J388&gt;0,COUNT($J$4:J388)+MAX('MI Fittings'!A:A,'CS Press Fittings'!A:A,'Steel Nipples'!A:A),"")</f>
        <v/>
      </c>
      <c r="B388" s="157"/>
      <c r="C388" s="204"/>
      <c r="D388" s="205"/>
      <c r="E388" s="1029"/>
      <c r="F388" s="166"/>
      <c r="G388" s="1070"/>
      <c r="H388" s="207"/>
      <c r="I388" s="20"/>
      <c r="J388" s="47"/>
      <c r="K388" s="1029"/>
      <c r="L388" s="157"/>
      <c r="M388" s="1029"/>
    </row>
    <row r="389" spans="1:13" ht="15.75" hidden="1">
      <c r="A389" s="157" t="str">
        <f>IF(J389&gt;0,COUNT($J$4:J389)+MAX('MI Fittings'!A:A,'CS Press Fittings'!A:A,'Steel Nipples'!A:A),"")</f>
        <v/>
      </c>
      <c r="B389" s="157"/>
      <c r="C389" s="204"/>
      <c r="D389" s="205"/>
      <c r="E389" s="1029"/>
      <c r="F389" s="166"/>
      <c r="G389" s="1070"/>
      <c r="H389" s="207"/>
      <c r="I389" s="20"/>
      <c r="J389" s="47"/>
      <c r="K389" s="1029"/>
      <c r="L389" s="157"/>
      <c r="M389" s="1029"/>
    </row>
    <row r="390" spans="1:13" ht="15.75" hidden="1">
      <c r="A390" s="157" t="str">
        <f>IF(J390&gt;0,COUNT($J$4:J390)+MAX('MI Fittings'!A:A,'CS Press Fittings'!A:A,'Steel Nipples'!A:A),"")</f>
        <v/>
      </c>
      <c r="B390" s="157"/>
      <c r="C390" s="204"/>
      <c r="D390" s="205"/>
      <c r="E390" s="1029"/>
      <c r="F390" s="166"/>
      <c r="G390" s="1070"/>
      <c r="H390" s="207"/>
      <c r="I390" s="20"/>
      <c r="J390" s="47"/>
      <c r="K390" s="1029"/>
      <c r="L390" s="157"/>
      <c r="M390" s="1029"/>
    </row>
    <row r="391" spans="1:13" ht="15.75" hidden="1">
      <c r="A391" s="157" t="str">
        <f>IF(J391&gt;0,COUNT($J$4:J391)+MAX('MI Fittings'!A:A,'CS Press Fittings'!A:A,'Steel Nipples'!A:A),"")</f>
        <v/>
      </c>
      <c r="B391" s="157"/>
      <c r="C391" s="204"/>
      <c r="D391" s="205"/>
      <c r="E391" s="1029"/>
      <c r="F391" s="166"/>
      <c r="G391" s="1070"/>
      <c r="H391" s="207"/>
      <c r="I391" s="20"/>
      <c r="J391" s="47"/>
      <c r="K391" s="1029"/>
      <c r="L391" s="157"/>
      <c r="M391" s="1029"/>
    </row>
    <row r="392" spans="1:13" ht="15.75" hidden="1">
      <c r="A392" s="157" t="str">
        <f>IF(J392&gt;0,COUNT($J$4:J392)+MAX('MI Fittings'!A:A,'CS Press Fittings'!A:A,'Steel Nipples'!A:A),"")</f>
        <v/>
      </c>
      <c r="B392" s="157"/>
      <c r="C392" s="204"/>
      <c r="D392" s="205"/>
      <c r="E392" s="1029"/>
      <c r="F392" s="166"/>
      <c r="G392" s="1070"/>
      <c r="H392" s="207"/>
      <c r="I392" s="20"/>
      <c r="J392" s="47"/>
      <c r="K392" s="1029"/>
      <c r="L392" s="157"/>
      <c r="M392" s="1029"/>
    </row>
    <row r="393" spans="1:13" ht="15.75" hidden="1">
      <c r="A393" s="157" t="str">
        <f>IF(J393&gt;0,COUNT($J$4:J393)+MAX('MI Fittings'!A:A,'CS Press Fittings'!A:A,'Steel Nipples'!A:A),"")</f>
        <v/>
      </c>
      <c r="B393" s="157"/>
      <c r="C393" s="204"/>
      <c r="D393" s="205"/>
      <c r="E393" s="1029"/>
      <c r="F393" s="166"/>
      <c r="G393" s="1070"/>
      <c r="H393" s="207"/>
      <c r="I393" s="20"/>
      <c r="J393" s="47"/>
      <c r="K393" s="1029"/>
      <c r="L393" s="157"/>
      <c r="M393" s="1029"/>
    </row>
    <row r="394" spans="1:13" ht="15.75" hidden="1">
      <c r="A394" s="157" t="str">
        <f>IF(J394&gt;0,COUNT($J$4:J394)+MAX('MI Fittings'!A:A,'CS Press Fittings'!A:A,'Steel Nipples'!A:A),"")</f>
        <v/>
      </c>
      <c r="B394" s="157"/>
      <c r="C394" s="204"/>
      <c r="D394" s="205"/>
      <c r="E394" s="1029"/>
      <c r="F394" s="166"/>
      <c r="G394" s="1070"/>
      <c r="H394" s="207"/>
      <c r="I394" s="20"/>
      <c r="J394" s="47"/>
      <c r="K394" s="1029"/>
      <c r="L394" s="157"/>
      <c r="M394" s="1029"/>
    </row>
    <row r="395" spans="1:13" ht="15.75" hidden="1">
      <c r="A395" s="157" t="str">
        <f>IF(J395&gt;0,COUNT($J$4:J395)+MAX('MI Fittings'!A:A,'CS Press Fittings'!A:A,'Steel Nipples'!A:A),"")</f>
        <v/>
      </c>
      <c r="B395" s="157"/>
      <c r="C395" s="204"/>
      <c r="D395" s="205"/>
      <c r="E395" s="1029"/>
      <c r="F395" s="166"/>
      <c r="G395" s="1070"/>
      <c r="H395" s="207"/>
      <c r="I395" s="20"/>
      <c r="J395" s="47"/>
      <c r="K395" s="1029"/>
      <c r="L395" s="157"/>
      <c r="M395" s="1029"/>
    </row>
    <row r="396" spans="1:13" ht="15.75" hidden="1">
      <c r="A396" s="157" t="str">
        <f>IF(J396&gt;0,COUNT($J$4:J396)+MAX('MI Fittings'!A:A,'CS Press Fittings'!A:A,'Steel Nipples'!A:A),"")</f>
        <v/>
      </c>
      <c r="B396" s="157"/>
      <c r="C396" s="204"/>
      <c r="D396" s="205"/>
      <c r="E396" s="1029"/>
      <c r="F396" s="166"/>
      <c r="G396" s="1070"/>
      <c r="H396" s="207"/>
      <c r="I396" s="20"/>
      <c r="J396" s="47"/>
      <c r="K396" s="1029"/>
      <c r="L396" s="157"/>
      <c r="M396" s="1029"/>
    </row>
    <row r="397" spans="1:13" ht="15.75" hidden="1">
      <c r="A397" s="157" t="str">
        <f>IF(J397&gt;0,COUNT($J$4:J397)+MAX('MI Fittings'!A:A,'CS Press Fittings'!A:A,'Steel Nipples'!A:A),"")</f>
        <v/>
      </c>
      <c r="B397" s="157"/>
      <c r="C397" s="204"/>
      <c r="D397" s="205"/>
      <c r="E397" s="1029"/>
      <c r="F397" s="166"/>
      <c r="G397" s="1070"/>
      <c r="H397" s="207"/>
      <c r="I397" s="20"/>
      <c r="J397" s="47"/>
      <c r="K397" s="1029"/>
      <c r="L397" s="157"/>
      <c r="M397" s="1029"/>
    </row>
    <row r="398" spans="1:13" ht="15.75" hidden="1">
      <c r="A398" s="157" t="str">
        <f>IF(J398&gt;0,COUNT($J$4:J398)+MAX('MI Fittings'!A:A,'CS Press Fittings'!A:A,'Steel Nipples'!A:A),"")</f>
        <v/>
      </c>
      <c r="B398" s="157"/>
      <c r="C398" s="204"/>
      <c r="D398" s="205"/>
      <c r="E398" s="1029"/>
      <c r="F398" s="166"/>
      <c r="G398" s="1070"/>
      <c r="H398" s="207"/>
      <c r="I398" s="20"/>
      <c r="J398" s="47"/>
      <c r="K398" s="1029"/>
      <c r="L398" s="157"/>
      <c r="M398" s="1029"/>
    </row>
    <row r="399" spans="1:13" ht="15.75" hidden="1">
      <c r="A399" s="157" t="str">
        <f>IF(J399&gt;0,COUNT($J$4:J399)+MAX('MI Fittings'!A:A,'CS Press Fittings'!A:A,'Steel Nipples'!A:A),"")</f>
        <v/>
      </c>
      <c r="B399" s="157"/>
      <c r="C399" s="204"/>
      <c r="D399" s="205"/>
      <c r="E399" s="1029"/>
      <c r="F399" s="166"/>
      <c r="G399" s="1070"/>
      <c r="H399" s="207"/>
      <c r="I399" s="20"/>
      <c r="J399" s="47"/>
      <c r="K399" s="1029"/>
      <c r="L399" s="157"/>
      <c r="M399" s="1029"/>
    </row>
    <row r="400" spans="1:13" ht="15.75" hidden="1">
      <c r="A400" s="157" t="str">
        <f>IF(J400&gt;0,COUNT($J$4:J400)+MAX('MI Fittings'!A:A,'CS Press Fittings'!A:A,'Steel Nipples'!A:A),"")</f>
        <v/>
      </c>
      <c r="B400" s="157"/>
      <c r="C400" s="204"/>
      <c r="D400" s="205"/>
      <c r="E400" s="1029"/>
      <c r="F400" s="166"/>
      <c r="G400" s="1070"/>
      <c r="H400" s="207"/>
      <c r="I400" s="20"/>
      <c r="J400" s="47"/>
      <c r="K400" s="1029"/>
      <c r="L400" s="157"/>
      <c r="M400" s="1029"/>
    </row>
    <row r="401" spans="1:13" ht="15.75" hidden="1">
      <c r="A401" s="157" t="str">
        <f>IF(J401&gt;0,COUNT($J$4:J401)+MAX('MI Fittings'!A:A,'CS Press Fittings'!A:A,'Steel Nipples'!A:A),"")</f>
        <v/>
      </c>
      <c r="B401" s="157"/>
      <c r="C401" s="204"/>
      <c r="D401" s="205"/>
      <c r="E401" s="1029"/>
      <c r="F401" s="166"/>
      <c r="G401" s="1070"/>
      <c r="H401" s="207"/>
      <c r="I401" s="20"/>
      <c r="J401" s="47"/>
      <c r="K401" s="1029"/>
      <c r="L401" s="157"/>
      <c r="M401" s="1029"/>
    </row>
    <row r="402" spans="1:13" ht="15.75" hidden="1">
      <c r="A402" s="157" t="str">
        <f>IF(J402&gt;0,COUNT($J$4:J402)+MAX('MI Fittings'!A:A,'CS Press Fittings'!A:A,'Steel Nipples'!A:A),"")</f>
        <v/>
      </c>
      <c r="B402" s="157"/>
      <c r="C402" s="204"/>
      <c r="D402" s="205"/>
      <c r="E402" s="1029"/>
      <c r="F402" s="166"/>
      <c r="G402" s="1070"/>
      <c r="H402" s="207"/>
      <c r="I402" s="20"/>
      <c r="J402" s="47"/>
      <c r="K402" s="1029"/>
      <c r="L402" s="157"/>
      <c r="M402" s="1029"/>
    </row>
    <row r="403" spans="1:13"/>
    <row r="404" spans="1:13"/>
    <row r="405" spans="1:13"/>
    <row r="406" spans="1:13"/>
    <row r="407" spans="1:13"/>
    <row r="408" spans="1:13"/>
    <row r="409" spans="1:13"/>
    <row r="410" spans="1:13"/>
    <row r="411" spans="1:13"/>
    <row r="412" spans="1:13"/>
  </sheetData>
  <sheetProtection algorithmName="SHA-512" hashValue="OHWQvgPYZYMVV26o/vuXL526Q1oA8ST21smsZ1WiXQcF5a6TWZ9cgTbxAkXL1r+UBClYo4Md/rc/bMIDzXlbSg==" saltValue="J/my8bkd0kAhccFc8X4iTg==" spinCount="100000" sheet="1" formatColumns="0" autoFilter="0"/>
  <protectedRanges>
    <protectedRange sqref="J5:J124" name="Range1"/>
    <protectedRange sqref="G5:G124" name="Range2"/>
  </protectedRanges>
  <autoFilter ref="J3:J124" xr:uid="{9CE1944A-684C-4368-B27A-55CAC3610745}"/>
  <mergeCells count="2">
    <mergeCell ref="K1:K2"/>
    <mergeCell ref="B2:C2"/>
  </mergeCells>
  <conditionalFormatting sqref="F5:F124">
    <cfRule type="cellIs" dxfId="55" priority="2" operator="notEqual">
      <formula>$F$2</formula>
    </cfRule>
  </conditionalFormatting>
  <conditionalFormatting sqref="G5:G124">
    <cfRule type="cellIs" dxfId="54" priority="1" operator="notEqual">
      <formula>ROUND($F5*$E5,2)</formula>
    </cfRule>
  </conditionalFormatting>
  <hyperlinks>
    <hyperlink ref="K1" location="'Lead Sheet'!A1" display="CLICK TO RETURN TO LEAD SHEET" xr:uid="{4A8EEE20-7AA1-4A53-8C1E-17AC79C35761}"/>
  </hyperlinks>
  <pageMargins left="0.7" right="0.7" top="0.75" bottom="0.75" header="0.3" footer="0.3"/>
  <pageSetup scale="74" fitToHeight="0" orientation="portrait" horizontalDpi="4294967292" verticalDpi="4294967292" r:id="rId1"/>
  <headerFooter>
    <oddHeader>&amp;LSTEEL CUT LENGTHS
&amp;K00-040Subject to change without notice&amp;RSTEEL CUT LENGTHS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FC3B8-0ED1-4DD6-BAAD-63E39B411436}">
  <sheetPr codeName="Sheet6">
    <tabColor theme="6" tint="0.39997558519241921"/>
    <pageSetUpPr fitToPage="1"/>
  </sheetPr>
  <dimension ref="A1:O448"/>
  <sheetViews>
    <sheetView showGridLines="0" topLeftCell="B1" zoomScaleNormal="100" zoomScalePageLayoutView="11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0" customHeight="1" zeroHeight="1"/>
  <cols>
    <col min="1" max="1" width="8.7109375" style="13" hidden="1" customWidth="1"/>
    <col min="2" max="2" width="15.7109375" style="204" customWidth="1"/>
    <col min="3" max="3" width="9.85546875" style="204" customWidth="1"/>
    <col min="4" max="4" width="45.85546875" style="205" bestFit="1" customWidth="1"/>
    <col min="5" max="5" width="10.7109375" style="1374" bestFit="1" customWidth="1"/>
    <col min="6" max="6" width="12.140625" style="744" bestFit="1" customWidth="1"/>
    <col min="7" max="7" width="9.5703125" style="1626" bestFit="1" customWidth="1"/>
    <col min="8" max="8" width="9.85546875" style="395" customWidth="1"/>
    <col min="9" max="9" width="9.85546875" style="20" customWidth="1"/>
    <col min="10" max="10" width="9.85546875" style="47" customWidth="1"/>
    <col min="11" max="11" width="11.7109375" style="1375" customWidth="1"/>
    <col min="12" max="13" width="15.7109375" style="157" customWidth="1"/>
    <col min="14" max="14" width="9.140625" style="157" customWidth="1"/>
    <col min="15" max="15" width="0" style="157" hidden="1" customWidth="1"/>
    <col min="16" max="16384" width="9.140625" style="157" hidden="1"/>
  </cols>
  <sheetData>
    <row r="1" spans="1:14" ht="72.75" customHeight="1" thickBot="1">
      <c r="B1" s="169"/>
      <c r="C1" s="170"/>
      <c r="D1" s="171"/>
      <c r="E1" s="1310"/>
      <c r="F1" s="1522"/>
      <c r="G1" s="1616"/>
      <c r="H1" s="172"/>
      <c r="I1" s="173"/>
      <c r="J1" s="1261" t="s">
        <v>4669</v>
      </c>
      <c r="K1" s="1872" t="s">
        <v>3648</v>
      </c>
    </row>
    <row r="2" spans="1:14" ht="16.5" thickBot="1">
      <c r="B2" s="1869" t="s">
        <v>12428</v>
      </c>
      <c r="C2" s="1870"/>
      <c r="D2" s="176"/>
      <c r="E2" s="1311"/>
      <c r="F2" s="1523">
        <f>'Lead Sheet'!B7</f>
        <v>0</v>
      </c>
      <c r="G2" s="1617"/>
      <c r="H2" s="177"/>
      <c r="I2" s="178"/>
      <c r="J2" s="1312"/>
      <c r="K2" s="1873"/>
    </row>
    <row r="3" spans="1:14" s="158" customFormat="1" ht="32.25" thickBot="1">
      <c r="B3" s="179"/>
      <c r="C3" s="180" t="s">
        <v>486</v>
      </c>
      <c r="D3" s="181" t="s">
        <v>7876</v>
      </c>
      <c r="E3" s="182" t="s">
        <v>487</v>
      </c>
      <c r="F3" s="1524" t="s">
        <v>0</v>
      </c>
      <c r="G3" s="182" t="s">
        <v>10688</v>
      </c>
      <c r="H3" s="183" t="s">
        <v>3</v>
      </c>
      <c r="I3" s="184" t="s">
        <v>4</v>
      </c>
      <c r="J3" s="308" t="s">
        <v>2</v>
      </c>
      <c r="K3" s="1290" t="s">
        <v>360</v>
      </c>
      <c r="L3" s="302" t="s">
        <v>5065</v>
      </c>
      <c r="M3" s="1291">
        <f>SUM(K:K)</f>
        <v>0</v>
      </c>
      <c r="N3" s="304"/>
    </row>
    <row r="4" spans="1:14" s="380" customFormat="1" ht="15.75">
      <c r="A4" s="157" t="str">
        <f>IF(J4&gt;0,COUNT($J$4:J4)+MAX('MI Fittings'!A:A,'CS Press Fittings'!A:A,'Steel Nipples'!A:A,'Steel Cut Lengths'!A:A),"")</f>
        <v/>
      </c>
      <c r="B4" s="382"/>
      <c r="C4" s="383"/>
      <c r="D4" s="384" t="s">
        <v>4524</v>
      </c>
      <c r="E4" s="1313"/>
      <c r="F4" s="1525"/>
      <c r="G4" s="1313"/>
      <c r="H4" s="385"/>
      <c r="I4" s="386"/>
      <c r="J4" s="48"/>
      <c r="K4" s="1314"/>
      <c r="L4" s="157"/>
      <c r="M4" s="157"/>
      <c r="N4" s="157"/>
    </row>
    <row r="5" spans="1:14" s="381" customFormat="1" ht="15.75">
      <c r="A5" s="157" t="str">
        <f>IF(J5&gt;0,COUNT($J$4:J5)+MAX('MI Fittings'!A:A,'CS Press Fittings'!A:A,'Steel Nipples'!A:A,'Steel Cut Lengths'!A:A),"")</f>
        <v/>
      </c>
      <c r="B5" s="387"/>
      <c r="C5" s="1315"/>
      <c r="D5" s="1316" t="s">
        <v>4525</v>
      </c>
      <c r="E5" s="1317" t="s">
        <v>497</v>
      </c>
      <c r="F5" s="1526"/>
      <c r="G5" s="1618"/>
      <c r="H5" s="1318"/>
      <c r="I5" s="1319"/>
      <c r="J5" s="1320"/>
      <c r="K5" s="1321"/>
      <c r="L5" s="157"/>
      <c r="M5" s="157"/>
      <c r="N5" s="157"/>
    </row>
    <row r="6" spans="1:14" ht="15.75">
      <c r="A6" s="157" t="str">
        <f>IF(J6&gt;0,COUNT($J$4:J6)+MAX('MI Fittings'!A:A,'CS Press Fittings'!A:A,'Steel Nipples'!A:A,'Steel Cut Lengths'!A:A),"")</f>
        <v/>
      </c>
      <c r="B6" s="245"/>
      <c r="C6" s="228" t="s">
        <v>4526</v>
      </c>
      <c r="D6" s="187" t="s">
        <v>11073</v>
      </c>
      <c r="E6" s="1322">
        <f>IFERROR(VLOOKUP(C6,'Consolidated Master Sheet'!B:D,3,0),"")</f>
        <v>1.93</v>
      </c>
      <c r="F6" s="409">
        <f>IF(E6=0,"NET",$F$2)</f>
        <v>0</v>
      </c>
      <c r="G6" s="1322">
        <f>IFERROR(ROUND(E6*F6,2),0)</f>
        <v>0</v>
      </c>
      <c r="H6" s="388">
        <f>IFERROR(VLOOKUP(C6,'Consolidated Master Sheet'!B:H,6,0),"")</f>
        <v>100</v>
      </c>
      <c r="I6" s="345">
        <f>IFERROR(VLOOKUP(C6,'Consolidated Master Sheet'!B:H,7,0),"")</f>
        <v>100</v>
      </c>
      <c r="J6" s="41"/>
      <c r="K6" s="1323">
        <f>IFERROR(G6*J6,0)</f>
        <v>0</v>
      </c>
    </row>
    <row r="7" spans="1:14" ht="15.75">
      <c r="A7" s="157" t="str">
        <f>IF(J7&gt;0,COUNT($J$4:J7)+MAX('MI Fittings'!A:A,'CS Press Fittings'!A:A,'Steel Nipples'!A:A,'Steel Cut Lengths'!A:A),"")</f>
        <v/>
      </c>
      <c r="B7" s="245"/>
      <c r="C7" s="231" t="s">
        <v>4527</v>
      </c>
      <c r="D7" s="232" t="s">
        <v>11074</v>
      </c>
      <c r="E7" s="1324">
        <f>IFERROR(VLOOKUP(C7,'Consolidated Master Sheet'!B:D,3,0),"")</f>
        <v>1.93</v>
      </c>
      <c r="F7" s="1306">
        <f t="shared" ref="F7:F70" si="0">IF(E7=0,"NET",$F$2)</f>
        <v>0</v>
      </c>
      <c r="G7" s="1322">
        <f t="shared" ref="G7:G70" si="1">IFERROR(ROUND(E7*F7,2),0)</f>
        <v>0</v>
      </c>
      <c r="H7" s="1325">
        <f>IFERROR(VLOOKUP(C7,'Consolidated Master Sheet'!B:H,6,0),"")</f>
        <v>10</v>
      </c>
      <c r="I7" s="347">
        <f>IFERROR(VLOOKUP(C7,'Consolidated Master Sheet'!B:H,7,0),"")</f>
        <v>100</v>
      </c>
      <c r="J7" s="42"/>
      <c r="K7" s="1323">
        <f t="shared" ref="K7:K14" si="2">IFERROR(G7*J7,0)</f>
        <v>0</v>
      </c>
    </row>
    <row r="8" spans="1:14" ht="15.75">
      <c r="A8" s="157" t="str">
        <f>IF(J8&gt;0,COUNT($J$4:J8)+MAX('MI Fittings'!A:A,'CS Press Fittings'!A:A,'Steel Nipples'!A:A,'Steel Cut Lengths'!A:A),"")</f>
        <v/>
      </c>
      <c r="B8" s="245"/>
      <c r="C8" s="231" t="s">
        <v>4528</v>
      </c>
      <c r="D8" s="232" t="s">
        <v>11075</v>
      </c>
      <c r="E8" s="1324">
        <f>IFERROR(VLOOKUP(C8,'Consolidated Master Sheet'!B:D,3,0),"")</f>
        <v>2.12</v>
      </c>
      <c r="F8" s="1306">
        <f t="shared" si="0"/>
        <v>0</v>
      </c>
      <c r="G8" s="1322">
        <f t="shared" si="1"/>
        <v>0</v>
      </c>
      <c r="H8" s="1325">
        <f>IFERROR(VLOOKUP(C8,'Consolidated Master Sheet'!B:H,6,0),"")</f>
        <v>10</v>
      </c>
      <c r="I8" s="347">
        <f>IFERROR(VLOOKUP(C8,'Consolidated Master Sheet'!B:H,7,0),"")</f>
        <v>100</v>
      </c>
      <c r="J8" s="42"/>
      <c r="K8" s="1323">
        <f t="shared" si="2"/>
        <v>0</v>
      </c>
    </row>
    <row r="9" spans="1:14" ht="15.75">
      <c r="A9" s="157" t="str">
        <f>IF(J9&gt;0,COUNT($J$4:J9)+MAX('MI Fittings'!A:A,'CS Press Fittings'!A:A,'Steel Nipples'!A:A,'Steel Cut Lengths'!A:A),"")</f>
        <v/>
      </c>
      <c r="B9" s="185"/>
      <c r="C9" s="231" t="s">
        <v>4529</v>
      </c>
      <c r="D9" s="232" t="s">
        <v>11076</v>
      </c>
      <c r="E9" s="1324">
        <f>IFERROR(VLOOKUP(C9,'Consolidated Master Sheet'!B:D,3,0),"")</f>
        <v>2.29</v>
      </c>
      <c r="F9" s="1306">
        <f t="shared" si="0"/>
        <v>0</v>
      </c>
      <c r="G9" s="1322">
        <f t="shared" si="1"/>
        <v>0</v>
      </c>
      <c r="H9" s="1325">
        <f>IFERROR(VLOOKUP(C9,'Consolidated Master Sheet'!B:H,6,0),"")</f>
        <v>10</v>
      </c>
      <c r="I9" s="347">
        <f>IFERROR(VLOOKUP(C9,'Consolidated Master Sheet'!B:H,7,0),"")</f>
        <v>100</v>
      </c>
      <c r="J9" s="42"/>
      <c r="K9" s="1323">
        <f t="shared" si="2"/>
        <v>0</v>
      </c>
    </row>
    <row r="10" spans="1:14" ht="15.75">
      <c r="A10" s="157" t="str">
        <f>IF(J10&gt;0,COUNT($J$4:J10)+MAX('MI Fittings'!A:A,'CS Press Fittings'!A:A,'Steel Nipples'!A:A,'Steel Cut Lengths'!A:A),"")</f>
        <v/>
      </c>
      <c r="B10" s="245"/>
      <c r="C10" s="231" t="s">
        <v>4530</v>
      </c>
      <c r="D10" s="232" t="s">
        <v>11077</v>
      </c>
      <c r="E10" s="1324">
        <f>IFERROR(VLOOKUP(C10,'Consolidated Master Sheet'!B:D,3,0),"")</f>
        <v>2.4500000000000002</v>
      </c>
      <c r="F10" s="1306">
        <f t="shared" si="0"/>
        <v>0</v>
      </c>
      <c r="G10" s="1322">
        <f t="shared" si="1"/>
        <v>0</v>
      </c>
      <c r="H10" s="1325">
        <f>IFERROR(VLOOKUP(C10,'Consolidated Master Sheet'!B:H,6,0),"")</f>
        <v>10</v>
      </c>
      <c r="I10" s="347">
        <f>IFERROR(VLOOKUP(C10,'Consolidated Master Sheet'!B:H,7,0),"")</f>
        <v>100</v>
      </c>
      <c r="J10" s="42"/>
      <c r="K10" s="1323">
        <f t="shared" si="2"/>
        <v>0</v>
      </c>
    </row>
    <row r="11" spans="1:14" ht="15.75">
      <c r="A11" s="157" t="str">
        <f>IF(J11&gt;0,COUNT($J$4:J11)+MAX('MI Fittings'!A:A,'CS Press Fittings'!A:A,'Steel Nipples'!A:A,'Steel Cut Lengths'!A:A),"")</f>
        <v/>
      </c>
      <c r="B11" s="245"/>
      <c r="C11" s="231" t="s">
        <v>4531</v>
      </c>
      <c r="D11" s="232" t="s">
        <v>11078</v>
      </c>
      <c r="E11" s="1324">
        <f>IFERROR(VLOOKUP(C11,'Consolidated Master Sheet'!B:D,3,0),"")</f>
        <v>2.64</v>
      </c>
      <c r="F11" s="1306">
        <f t="shared" si="0"/>
        <v>0</v>
      </c>
      <c r="G11" s="1322">
        <f t="shared" si="1"/>
        <v>0</v>
      </c>
      <c r="H11" s="1325">
        <f>IFERROR(VLOOKUP(C11,'Consolidated Master Sheet'!B:H,6,0),"")</f>
        <v>10</v>
      </c>
      <c r="I11" s="347">
        <f>IFERROR(VLOOKUP(C11,'Consolidated Master Sheet'!B:H,7,0),"")</f>
        <v>100</v>
      </c>
      <c r="J11" s="42"/>
      <c r="K11" s="1323">
        <f t="shared" si="2"/>
        <v>0</v>
      </c>
    </row>
    <row r="12" spans="1:14" ht="15.75">
      <c r="A12" s="157" t="str">
        <f>IF(J12&gt;0,COUNT($J$4:J12)+MAX('MI Fittings'!A:A,'CS Press Fittings'!A:A,'Steel Nipples'!A:A,'Steel Cut Lengths'!A:A),"")</f>
        <v/>
      </c>
      <c r="B12" s="245"/>
      <c r="C12" s="231" t="s">
        <v>4532</v>
      </c>
      <c r="D12" s="232" t="s">
        <v>11079</v>
      </c>
      <c r="E12" s="1324">
        <f>IFERROR(VLOOKUP(C12,'Consolidated Master Sheet'!B:D,3,0),"")</f>
        <v>4.7699999999999996</v>
      </c>
      <c r="F12" s="1306">
        <f t="shared" si="0"/>
        <v>0</v>
      </c>
      <c r="G12" s="1322">
        <f t="shared" si="1"/>
        <v>0</v>
      </c>
      <c r="H12" s="1325">
        <f>IFERROR(VLOOKUP(C12,'Consolidated Master Sheet'!B:H,6,0),"")</f>
        <v>50</v>
      </c>
      <c r="I12" s="347">
        <f>IFERROR(VLOOKUP(C12,'Consolidated Master Sheet'!B:H,7,0),"")</f>
        <v>50</v>
      </c>
      <c r="J12" s="42"/>
      <c r="K12" s="1323">
        <f t="shared" si="2"/>
        <v>0</v>
      </c>
    </row>
    <row r="13" spans="1:14" ht="15.75">
      <c r="A13" s="157" t="str">
        <f>IF(J13&gt;0,COUNT($J$4:J13)+MAX('MI Fittings'!A:A,'CS Press Fittings'!A:A,'Steel Nipples'!A:A,'Steel Cut Lengths'!A:A),"")</f>
        <v/>
      </c>
      <c r="B13" s="245"/>
      <c r="C13" s="231" t="s">
        <v>4533</v>
      </c>
      <c r="D13" s="232" t="s">
        <v>11080</v>
      </c>
      <c r="E13" s="1324">
        <f>IFERROR(VLOOKUP(C13,'Consolidated Master Sheet'!B:D,3,0),"")</f>
        <v>5.45</v>
      </c>
      <c r="F13" s="1306">
        <f t="shared" si="0"/>
        <v>0</v>
      </c>
      <c r="G13" s="1322">
        <f t="shared" si="1"/>
        <v>0</v>
      </c>
      <c r="H13" s="1325">
        <f>IFERROR(VLOOKUP(C13,'Consolidated Master Sheet'!B:H,6,0),"")</f>
        <v>50</v>
      </c>
      <c r="I13" s="347">
        <f>IFERROR(VLOOKUP(C13,'Consolidated Master Sheet'!B:H,7,0),"")</f>
        <v>50</v>
      </c>
      <c r="J13" s="42"/>
      <c r="K13" s="1323">
        <f t="shared" si="2"/>
        <v>0</v>
      </c>
    </row>
    <row r="14" spans="1:14" ht="15.75">
      <c r="A14" s="157" t="str">
        <f>IF(J14&gt;0,COUNT($J$4:J14)+MAX('MI Fittings'!A:A,'CS Press Fittings'!A:A,'Steel Nipples'!A:A,'Steel Cut Lengths'!A:A),"")</f>
        <v/>
      </c>
      <c r="B14" s="245"/>
      <c r="C14" s="1326" t="s">
        <v>4534</v>
      </c>
      <c r="D14" s="1327" t="s">
        <v>11081</v>
      </c>
      <c r="E14" s="1328">
        <f>IFERROR(VLOOKUP(C14,'Consolidated Master Sheet'!B:D,3,0),"")</f>
        <v>7.43</v>
      </c>
      <c r="F14" s="741">
        <f t="shared" si="0"/>
        <v>0</v>
      </c>
      <c r="G14" s="1322">
        <f t="shared" si="1"/>
        <v>0</v>
      </c>
      <c r="H14" s="1329">
        <f>IFERROR(VLOOKUP(C14,'Consolidated Master Sheet'!B:H,6,0),"")</f>
        <v>25</v>
      </c>
      <c r="I14" s="173">
        <f>IFERROR(VLOOKUP(C14,'Consolidated Master Sheet'!B:H,7,0),"")</f>
        <v>25</v>
      </c>
      <c r="J14" s="1330"/>
      <c r="K14" s="1323">
        <f t="shared" si="2"/>
        <v>0</v>
      </c>
    </row>
    <row r="15" spans="1:14" s="381" customFormat="1" ht="15.75">
      <c r="A15" s="157" t="str">
        <f>IF(J15&gt;0,COUNT($J$4:J15)+MAX('MI Fittings'!A:A,'CS Press Fittings'!A:A,'Steel Nipples'!A:A,'Steel Cut Lengths'!A:A),"")</f>
        <v/>
      </c>
      <c r="B15" s="1331"/>
      <c r="C15" s="1332"/>
      <c r="D15" s="1333" t="s">
        <v>4535</v>
      </c>
      <c r="E15" s="1334" t="str">
        <f>IFERROR(VLOOKUP(C15,'Consolidated Master Sheet'!B:D,3,0),"")</f>
        <v/>
      </c>
      <c r="F15" s="1527">
        <f t="shared" si="0"/>
        <v>0</v>
      </c>
      <c r="G15" s="1619">
        <f t="shared" si="1"/>
        <v>0</v>
      </c>
      <c r="H15" s="1335" t="str">
        <f>IFERROR(VLOOKUP(C15,'Consolidated Master Sheet'!B:H,6,0),"")</f>
        <v/>
      </c>
      <c r="I15" s="1336" t="str">
        <f>IFERROR(VLOOKUP(C15,'Consolidated Master Sheet'!B:H,7,0),"")</f>
        <v/>
      </c>
      <c r="J15" s="1337"/>
      <c r="K15" s="1338"/>
      <c r="L15" s="157"/>
      <c r="M15" s="157"/>
      <c r="N15" s="157"/>
    </row>
    <row r="16" spans="1:14" ht="15.75">
      <c r="A16" s="157" t="str">
        <f>IF(J16&gt;0,COUNT($J$4:J16)+MAX('MI Fittings'!A:A,'CS Press Fittings'!A:A,'Steel Nipples'!A:A,'Steel Cut Lengths'!A:A),"")</f>
        <v/>
      </c>
      <c r="B16" s="245"/>
      <c r="C16" s="228" t="s">
        <v>4536</v>
      </c>
      <c r="D16" s="187" t="s">
        <v>11082</v>
      </c>
      <c r="E16" s="1322">
        <f>IFERROR(VLOOKUP(C16,'Consolidated Master Sheet'!B:D,3,0),"")</f>
        <v>2.1</v>
      </c>
      <c r="F16" s="409">
        <f t="shared" si="0"/>
        <v>0</v>
      </c>
      <c r="G16" s="1322">
        <f t="shared" si="1"/>
        <v>0</v>
      </c>
      <c r="H16" s="388">
        <f>IFERROR(VLOOKUP(C16,'Consolidated Master Sheet'!B:H,6,0),"")</f>
        <v>10</v>
      </c>
      <c r="I16" s="345">
        <f>IFERROR(VLOOKUP(C16,'Consolidated Master Sheet'!B:H,7,0),"")</f>
        <v>100</v>
      </c>
      <c r="J16" s="41"/>
      <c r="K16" s="1323">
        <f t="shared" ref="K16:K24" si="3">IFERROR(G16*J16,0)</f>
        <v>0</v>
      </c>
    </row>
    <row r="17" spans="1:14" ht="15.75">
      <c r="A17" s="157" t="str">
        <f>IF(J17&gt;0,COUNT($J$4:J17)+MAX('MI Fittings'!A:A,'CS Press Fittings'!A:A,'Steel Nipples'!A:A,'Steel Cut Lengths'!A:A),"")</f>
        <v/>
      </c>
      <c r="B17" s="245"/>
      <c r="C17" s="231" t="s">
        <v>4537</v>
      </c>
      <c r="D17" s="232" t="s">
        <v>11083</v>
      </c>
      <c r="E17" s="1324">
        <f>IFERROR(VLOOKUP(C17,'Consolidated Master Sheet'!B:D,3,0),"")</f>
        <v>2.12</v>
      </c>
      <c r="F17" s="1306">
        <f t="shared" si="0"/>
        <v>0</v>
      </c>
      <c r="G17" s="1322">
        <f t="shared" si="1"/>
        <v>0</v>
      </c>
      <c r="H17" s="1325">
        <f>IFERROR(VLOOKUP(C17,'Consolidated Master Sheet'!B:H,6,0),"")</f>
        <v>10</v>
      </c>
      <c r="I17" s="347">
        <f>IFERROR(VLOOKUP(C17,'Consolidated Master Sheet'!B:H,7,0),"")</f>
        <v>100</v>
      </c>
      <c r="J17" s="42"/>
      <c r="K17" s="1323">
        <f t="shared" si="3"/>
        <v>0</v>
      </c>
    </row>
    <row r="18" spans="1:14" ht="15.75">
      <c r="A18" s="157" t="str">
        <f>IF(J18&gt;0,COUNT($J$4:J18)+MAX('MI Fittings'!A:A,'CS Press Fittings'!A:A,'Steel Nipples'!A:A,'Steel Cut Lengths'!A:A),"")</f>
        <v/>
      </c>
      <c r="B18" s="245"/>
      <c r="C18" s="231" t="s">
        <v>4538</v>
      </c>
      <c r="D18" s="232" t="s">
        <v>11084</v>
      </c>
      <c r="E18" s="1324">
        <f>IFERROR(VLOOKUP(C18,'Consolidated Master Sheet'!B:D,3,0),"")</f>
        <v>2.19</v>
      </c>
      <c r="F18" s="1306">
        <f t="shared" si="0"/>
        <v>0</v>
      </c>
      <c r="G18" s="1322">
        <f t="shared" si="1"/>
        <v>0</v>
      </c>
      <c r="H18" s="1325">
        <f>IFERROR(VLOOKUP(C18,'Consolidated Master Sheet'!B:H,6,0),"")</f>
        <v>10</v>
      </c>
      <c r="I18" s="347">
        <f>IFERROR(VLOOKUP(C18,'Consolidated Master Sheet'!B:H,7,0),"")</f>
        <v>100</v>
      </c>
      <c r="J18" s="42"/>
      <c r="K18" s="1323">
        <f t="shared" si="3"/>
        <v>0</v>
      </c>
    </row>
    <row r="19" spans="1:14" ht="15.75">
      <c r="A19" s="157" t="str">
        <f>IF(J19&gt;0,COUNT($J$4:J19)+MAX('MI Fittings'!A:A,'CS Press Fittings'!A:A,'Steel Nipples'!A:A,'Steel Cut Lengths'!A:A),"")</f>
        <v/>
      </c>
      <c r="B19" s="245"/>
      <c r="C19" s="231" t="s">
        <v>4539</v>
      </c>
      <c r="D19" s="232" t="s">
        <v>11085</v>
      </c>
      <c r="E19" s="1324">
        <f>IFERROR(VLOOKUP(C19,'Consolidated Master Sheet'!B:D,3,0),"")</f>
        <v>2.48</v>
      </c>
      <c r="F19" s="1306">
        <f t="shared" si="0"/>
        <v>0</v>
      </c>
      <c r="G19" s="1322">
        <f t="shared" si="1"/>
        <v>0</v>
      </c>
      <c r="H19" s="1325">
        <f>IFERROR(VLOOKUP(C19,'Consolidated Master Sheet'!B:H,6,0),"")</f>
        <v>10</v>
      </c>
      <c r="I19" s="347">
        <f>IFERROR(VLOOKUP(C19,'Consolidated Master Sheet'!B:H,7,0),"")</f>
        <v>100</v>
      </c>
      <c r="J19" s="42"/>
      <c r="K19" s="1323">
        <f t="shared" si="3"/>
        <v>0</v>
      </c>
    </row>
    <row r="20" spans="1:14" ht="15.75">
      <c r="A20" s="157" t="str">
        <f>IF(J20&gt;0,COUNT($J$4:J20)+MAX('MI Fittings'!A:A,'CS Press Fittings'!A:A,'Steel Nipples'!A:A,'Steel Cut Lengths'!A:A),"")</f>
        <v/>
      </c>
      <c r="B20" s="245"/>
      <c r="C20" s="231" t="s">
        <v>4540</v>
      </c>
      <c r="D20" s="232" t="s">
        <v>11086</v>
      </c>
      <c r="E20" s="1324">
        <f>IFERROR(VLOOKUP(C20,'Consolidated Master Sheet'!B:D,3,0),"")</f>
        <v>2.6</v>
      </c>
      <c r="F20" s="1306">
        <f t="shared" si="0"/>
        <v>0</v>
      </c>
      <c r="G20" s="1322">
        <f t="shared" si="1"/>
        <v>0</v>
      </c>
      <c r="H20" s="1325">
        <f>IFERROR(VLOOKUP(C20,'Consolidated Master Sheet'!B:H,6,0),"")</f>
        <v>10</v>
      </c>
      <c r="I20" s="347">
        <f>IFERROR(VLOOKUP(C20,'Consolidated Master Sheet'!B:H,7,0),"")</f>
        <v>100</v>
      </c>
      <c r="J20" s="42"/>
      <c r="K20" s="1323">
        <f t="shared" si="3"/>
        <v>0</v>
      </c>
    </row>
    <row r="21" spans="1:14" ht="15.75">
      <c r="A21" s="157" t="str">
        <f>IF(J21&gt;0,COUNT($J$4:J21)+MAX('MI Fittings'!A:A,'CS Press Fittings'!A:A,'Steel Nipples'!A:A,'Steel Cut Lengths'!A:A),"")</f>
        <v/>
      </c>
      <c r="B21" s="245"/>
      <c r="C21" s="231" t="s">
        <v>4541</v>
      </c>
      <c r="D21" s="232" t="s">
        <v>11087</v>
      </c>
      <c r="E21" s="1324">
        <f>IFERROR(VLOOKUP(C21,'Consolidated Master Sheet'!B:D,3,0),"")</f>
        <v>2.78</v>
      </c>
      <c r="F21" s="1306">
        <f t="shared" si="0"/>
        <v>0</v>
      </c>
      <c r="G21" s="1322">
        <f t="shared" si="1"/>
        <v>0</v>
      </c>
      <c r="H21" s="1325">
        <f>IFERROR(VLOOKUP(C21,'Consolidated Master Sheet'!B:H,6,0),"")</f>
        <v>10</v>
      </c>
      <c r="I21" s="347">
        <f>IFERROR(VLOOKUP(C21,'Consolidated Master Sheet'!B:H,7,0),"")</f>
        <v>100</v>
      </c>
      <c r="J21" s="42"/>
      <c r="K21" s="1323">
        <f t="shared" si="3"/>
        <v>0</v>
      </c>
    </row>
    <row r="22" spans="1:14" ht="15.75">
      <c r="A22" s="157" t="str">
        <f>IF(J22&gt;0,COUNT($J$4:J22)+MAX('MI Fittings'!A:A,'CS Press Fittings'!A:A,'Steel Nipples'!A:A,'Steel Cut Lengths'!A:A),"")</f>
        <v/>
      </c>
      <c r="B22" s="245"/>
      <c r="C22" s="231" t="s">
        <v>4542</v>
      </c>
      <c r="D22" s="232" t="s">
        <v>11088</v>
      </c>
      <c r="E22" s="1324">
        <f>IFERROR(VLOOKUP(C22,'Consolidated Master Sheet'!B:D,3,0),"")</f>
        <v>5.13</v>
      </c>
      <c r="F22" s="1306">
        <f t="shared" si="0"/>
        <v>0</v>
      </c>
      <c r="G22" s="1322">
        <f t="shared" si="1"/>
        <v>0</v>
      </c>
      <c r="H22" s="1325">
        <f>IFERROR(VLOOKUP(C22,'Consolidated Master Sheet'!B:H,6,0),"")</f>
        <v>50</v>
      </c>
      <c r="I22" s="347">
        <f>IFERROR(VLOOKUP(C22,'Consolidated Master Sheet'!B:H,7,0),"")</f>
        <v>50</v>
      </c>
      <c r="J22" s="42"/>
      <c r="K22" s="1323">
        <f t="shared" si="3"/>
        <v>0</v>
      </c>
    </row>
    <row r="23" spans="1:14" ht="15.75">
      <c r="A23" s="157" t="str">
        <f>IF(J23&gt;0,COUNT($J$4:J23)+MAX('MI Fittings'!A:A,'CS Press Fittings'!A:A,'Steel Nipples'!A:A,'Steel Cut Lengths'!A:A),"")</f>
        <v/>
      </c>
      <c r="B23" s="245"/>
      <c r="C23" s="231" t="s">
        <v>4543</v>
      </c>
      <c r="D23" s="232" t="s">
        <v>11089</v>
      </c>
      <c r="E23" s="1324">
        <f>IFERROR(VLOOKUP(C23,'Consolidated Master Sheet'!B:D,3,0),"")</f>
        <v>5.88</v>
      </c>
      <c r="F23" s="1306">
        <f t="shared" si="0"/>
        <v>0</v>
      </c>
      <c r="G23" s="1322">
        <f t="shared" si="1"/>
        <v>0</v>
      </c>
      <c r="H23" s="1325">
        <f>IFERROR(VLOOKUP(C23,'Consolidated Master Sheet'!B:H,6,0),"")</f>
        <v>50</v>
      </c>
      <c r="I23" s="347">
        <f>IFERROR(VLOOKUP(C23,'Consolidated Master Sheet'!B:H,7,0),"")</f>
        <v>50</v>
      </c>
      <c r="J23" s="42"/>
      <c r="K23" s="1323">
        <f t="shared" si="3"/>
        <v>0</v>
      </c>
    </row>
    <row r="24" spans="1:14" ht="15.75">
      <c r="A24" s="157" t="str">
        <f>IF(J24&gt;0,COUNT($J$4:J24)+MAX('MI Fittings'!A:A,'CS Press Fittings'!A:A,'Steel Nipples'!A:A,'Steel Cut Lengths'!A:A),"")</f>
        <v/>
      </c>
      <c r="B24" s="245"/>
      <c r="C24" s="1326" t="s">
        <v>4544</v>
      </c>
      <c r="D24" s="1327" t="s">
        <v>11090</v>
      </c>
      <c r="E24" s="1328">
        <f>IFERROR(VLOOKUP(C24,'Consolidated Master Sheet'!B:D,3,0),"")</f>
        <v>8.4700000000000006</v>
      </c>
      <c r="F24" s="741">
        <f t="shared" si="0"/>
        <v>0</v>
      </c>
      <c r="G24" s="1322">
        <f t="shared" si="1"/>
        <v>0</v>
      </c>
      <c r="H24" s="1329">
        <f>IFERROR(VLOOKUP(C24,'Consolidated Master Sheet'!B:H,6,0),"")</f>
        <v>25</v>
      </c>
      <c r="I24" s="173">
        <f>IFERROR(VLOOKUP(C24,'Consolidated Master Sheet'!B:H,7,0),"")</f>
        <v>25</v>
      </c>
      <c r="J24" s="1330"/>
      <c r="K24" s="1323">
        <f t="shared" si="3"/>
        <v>0</v>
      </c>
    </row>
    <row r="25" spans="1:14" s="381" customFormat="1" ht="15.75">
      <c r="A25" s="157" t="str">
        <f>IF(J25&gt;0,COUNT($J$4:J25)+MAX('MI Fittings'!A:A,'CS Press Fittings'!A:A,'Steel Nipples'!A:A,'Steel Cut Lengths'!A:A),"")</f>
        <v/>
      </c>
      <c r="B25" s="389"/>
      <c r="C25" s="1339"/>
      <c r="D25" s="1340"/>
      <c r="E25" s="1341" t="str">
        <f>IFERROR(VLOOKUP(C25,'Consolidated Master Sheet'!B:D,3,0),"")</f>
        <v/>
      </c>
      <c r="F25" s="1528">
        <f t="shared" si="0"/>
        <v>0</v>
      </c>
      <c r="G25" s="1620">
        <f t="shared" si="1"/>
        <v>0</v>
      </c>
      <c r="H25" s="1342" t="str">
        <f>IFERROR(VLOOKUP(C25,'Consolidated Master Sheet'!B:H,6,0),"")</f>
        <v/>
      </c>
      <c r="I25" s="1343" t="str">
        <f>IFERROR(VLOOKUP(C25,'Consolidated Master Sheet'!B:H,7,0),"")</f>
        <v/>
      </c>
      <c r="J25" s="1344"/>
      <c r="K25" s="1345"/>
      <c r="L25" s="157"/>
      <c r="M25" s="157"/>
      <c r="N25" s="157"/>
    </row>
    <row r="26" spans="1:14" s="380" customFormat="1" ht="15.75">
      <c r="A26" s="157" t="str">
        <f>IF(J26&gt;0,COUNT($J$4:J26)+MAX('MI Fittings'!A:A,'CS Press Fittings'!A:A,'Steel Nipples'!A:A,'Steel Cut Lengths'!A:A),"")</f>
        <v/>
      </c>
      <c r="B26" s="382"/>
      <c r="C26" s="383"/>
      <c r="D26" s="384" t="s">
        <v>4545</v>
      </c>
      <c r="E26" s="1313" t="str">
        <f>IFERROR(VLOOKUP(C26,'Consolidated Master Sheet'!B:D,3,0),"")</f>
        <v/>
      </c>
      <c r="F26" s="1529">
        <f t="shared" si="0"/>
        <v>0</v>
      </c>
      <c r="G26" s="1621">
        <f t="shared" si="1"/>
        <v>0</v>
      </c>
      <c r="H26" s="385" t="str">
        <f>IFERROR(VLOOKUP(C26,'Consolidated Master Sheet'!B:H,6,0),"")</f>
        <v/>
      </c>
      <c r="I26" s="386" t="str">
        <f>IFERROR(VLOOKUP(C26,'Consolidated Master Sheet'!B:H,7,0),"")</f>
        <v/>
      </c>
      <c r="J26" s="48"/>
      <c r="K26" s="1314"/>
      <c r="L26" s="157"/>
      <c r="M26" s="157"/>
      <c r="N26" s="157"/>
    </row>
    <row r="27" spans="1:14" s="381" customFormat="1" ht="15.75">
      <c r="A27" s="157" t="str">
        <f>IF(J27&gt;0,COUNT($J$4:J27)+MAX('MI Fittings'!A:A,'CS Press Fittings'!A:A,'Steel Nipples'!A:A,'Steel Cut Lengths'!A:A),"")</f>
        <v/>
      </c>
      <c r="B27" s="387"/>
      <c r="C27" s="1315"/>
      <c r="D27" s="1316" t="s">
        <v>4525</v>
      </c>
      <c r="E27" s="1317" t="str">
        <f>IFERROR(VLOOKUP(C27,'Consolidated Master Sheet'!B:D,3,0),"")</f>
        <v/>
      </c>
      <c r="F27" s="1526">
        <f t="shared" si="0"/>
        <v>0</v>
      </c>
      <c r="G27" s="1618">
        <f t="shared" si="1"/>
        <v>0</v>
      </c>
      <c r="H27" s="1318" t="str">
        <f>IFERROR(VLOOKUP(C27,'Consolidated Master Sheet'!B:H,6,0),"")</f>
        <v/>
      </c>
      <c r="I27" s="1319" t="str">
        <f>IFERROR(VLOOKUP(C27,'Consolidated Master Sheet'!B:H,7,0),"")</f>
        <v/>
      </c>
      <c r="J27" s="1320"/>
      <c r="K27" s="1321"/>
      <c r="L27" s="157"/>
      <c r="M27" s="157"/>
      <c r="N27" s="157"/>
    </row>
    <row r="28" spans="1:14" ht="15.75">
      <c r="A28" s="157" t="str">
        <f>IF(J28&gt;0,COUNT($J$4:J28)+MAX('MI Fittings'!A:A,'CS Press Fittings'!A:A,'Steel Nipples'!A:A,'Steel Cut Lengths'!A:A),"")</f>
        <v/>
      </c>
      <c r="B28" s="245"/>
      <c r="C28" s="390" t="s">
        <v>4546</v>
      </c>
      <c r="D28" s="232" t="s">
        <v>11091</v>
      </c>
      <c r="E28" s="1322">
        <f>IFERROR(VLOOKUP(C28,'Consolidated Master Sheet'!B:D,3,0),"")</f>
        <v>2.5499999999999998</v>
      </c>
      <c r="F28" s="409">
        <f t="shared" si="0"/>
        <v>0</v>
      </c>
      <c r="G28" s="1322">
        <f t="shared" si="1"/>
        <v>0</v>
      </c>
      <c r="H28" s="388">
        <f>IFERROR(VLOOKUP(C28,'Consolidated Master Sheet'!B:H,6,0),"")</f>
        <v>50</v>
      </c>
      <c r="I28" s="345">
        <f>IFERROR(VLOOKUP(C28,'Consolidated Master Sheet'!B:H,7,0),"")</f>
        <v>50</v>
      </c>
      <c r="J28" s="41"/>
      <c r="K28" s="1323">
        <f t="shared" ref="K28:K41" si="4">IFERROR(G28*J28,0)</f>
        <v>0</v>
      </c>
    </row>
    <row r="29" spans="1:14" ht="15.75">
      <c r="A29" s="157" t="str">
        <f>IF(J29&gt;0,COUNT($J$4:J29)+MAX('MI Fittings'!A:A,'CS Press Fittings'!A:A,'Steel Nipples'!A:A,'Steel Cut Lengths'!A:A),"")</f>
        <v/>
      </c>
      <c r="B29" s="245"/>
      <c r="C29" s="249" t="s">
        <v>4547</v>
      </c>
      <c r="D29" s="232" t="s">
        <v>11092</v>
      </c>
      <c r="E29" s="1324">
        <f>IFERROR(VLOOKUP(C29,'Consolidated Master Sheet'!B:D,3,0),"")</f>
        <v>2.89</v>
      </c>
      <c r="F29" s="1306">
        <f t="shared" si="0"/>
        <v>0</v>
      </c>
      <c r="G29" s="1322">
        <f t="shared" si="1"/>
        <v>0</v>
      </c>
      <c r="H29" s="1325">
        <f>IFERROR(VLOOKUP(C29,'Consolidated Master Sheet'!B:H,6,0),"")</f>
        <v>10</v>
      </c>
      <c r="I29" s="347">
        <f>IFERROR(VLOOKUP(C29,'Consolidated Master Sheet'!B:H,7,0),"")</f>
        <v>50</v>
      </c>
      <c r="J29" s="42"/>
      <c r="K29" s="1323">
        <f t="shared" si="4"/>
        <v>0</v>
      </c>
    </row>
    <row r="30" spans="1:14" ht="15.75">
      <c r="A30" s="157" t="str">
        <f>IF(J30&gt;0,COUNT($J$4:J30)+MAX('MI Fittings'!A:A,'CS Press Fittings'!A:A,'Steel Nipples'!A:A,'Steel Cut Lengths'!A:A),"")</f>
        <v/>
      </c>
      <c r="B30" s="185"/>
      <c r="C30" s="249" t="s">
        <v>4548</v>
      </c>
      <c r="D30" s="232" t="s">
        <v>11093</v>
      </c>
      <c r="E30" s="1324">
        <f>IFERROR(VLOOKUP(C30,'Consolidated Master Sheet'!B:D,3,0),"")</f>
        <v>3.39</v>
      </c>
      <c r="F30" s="1306">
        <f t="shared" si="0"/>
        <v>0</v>
      </c>
      <c r="G30" s="1322">
        <f t="shared" si="1"/>
        <v>0</v>
      </c>
      <c r="H30" s="1325">
        <f>IFERROR(VLOOKUP(C30,'Consolidated Master Sheet'!B:H,6,0),"")</f>
        <v>10</v>
      </c>
      <c r="I30" s="347">
        <f>IFERROR(VLOOKUP(C30,'Consolidated Master Sheet'!B:H,7,0),"")</f>
        <v>50</v>
      </c>
      <c r="J30" s="42"/>
      <c r="K30" s="1323">
        <f t="shared" si="4"/>
        <v>0</v>
      </c>
    </row>
    <row r="31" spans="1:14" ht="15.75">
      <c r="A31" s="157" t="str">
        <f>IF(J31&gt;0,COUNT($J$4:J31)+MAX('MI Fittings'!A:A,'CS Press Fittings'!A:A,'Steel Nipples'!A:A,'Steel Cut Lengths'!A:A),"")</f>
        <v/>
      </c>
      <c r="B31" s="245"/>
      <c r="C31" s="249" t="s">
        <v>4549</v>
      </c>
      <c r="D31" s="232" t="s">
        <v>11094</v>
      </c>
      <c r="E31" s="1324">
        <f>IFERROR(VLOOKUP(C31,'Consolidated Master Sheet'!B:D,3,0),"")</f>
        <v>4.6500000000000004</v>
      </c>
      <c r="F31" s="1306">
        <f t="shared" si="0"/>
        <v>0</v>
      </c>
      <c r="G31" s="1322">
        <f t="shared" si="1"/>
        <v>0</v>
      </c>
      <c r="H31" s="1325">
        <f>IFERROR(VLOOKUP(C31,'Consolidated Master Sheet'!B:H,6,0),"")</f>
        <v>10</v>
      </c>
      <c r="I31" s="347">
        <f>IFERROR(VLOOKUP(C31,'Consolidated Master Sheet'!B:H,7,0),"")</f>
        <v>50</v>
      </c>
      <c r="J31" s="42"/>
      <c r="K31" s="1323">
        <f t="shared" si="4"/>
        <v>0</v>
      </c>
    </row>
    <row r="32" spans="1:14" ht="15.75">
      <c r="A32" s="157" t="str">
        <f>IF(J32&gt;0,COUNT($J$4:J32)+MAX('MI Fittings'!A:A,'CS Press Fittings'!A:A,'Steel Nipples'!A:A,'Steel Cut Lengths'!A:A),"")</f>
        <v/>
      </c>
      <c r="B32" s="245"/>
      <c r="C32" s="249" t="s">
        <v>4550</v>
      </c>
      <c r="D32" s="232" t="s">
        <v>11095</v>
      </c>
      <c r="E32" s="1324">
        <f>IFERROR(VLOOKUP(C32,'Consolidated Master Sheet'!B:D,3,0),"")</f>
        <v>5.04</v>
      </c>
      <c r="F32" s="1306">
        <f t="shared" si="0"/>
        <v>0</v>
      </c>
      <c r="G32" s="1322">
        <f t="shared" si="1"/>
        <v>0</v>
      </c>
      <c r="H32" s="1325">
        <f>IFERROR(VLOOKUP(C32,'Consolidated Master Sheet'!B:H,6,0),"")</f>
        <v>10</v>
      </c>
      <c r="I32" s="347">
        <f>IFERROR(VLOOKUP(C32,'Consolidated Master Sheet'!B:H,7,0),"")</f>
        <v>50</v>
      </c>
      <c r="J32" s="42"/>
      <c r="K32" s="1323">
        <f t="shared" si="4"/>
        <v>0</v>
      </c>
    </row>
    <row r="33" spans="1:14" ht="15.75">
      <c r="A33" s="157" t="str">
        <f>IF(J33&gt;0,COUNT($J$4:J33)+MAX('MI Fittings'!A:A,'CS Press Fittings'!A:A,'Steel Nipples'!A:A,'Steel Cut Lengths'!A:A),"")</f>
        <v/>
      </c>
      <c r="B33" s="245"/>
      <c r="C33" s="249" t="s">
        <v>4551</v>
      </c>
      <c r="D33" s="232" t="s">
        <v>11096</v>
      </c>
      <c r="E33" s="1324">
        <f>IFERROR(VLOOKUP(C33,'Consolidated Master Sheet'!B:D,3,0),"")</f>
        <v>6.57</v>
      </c>
      <c r="F33" s="1306">
        <f t="shared" si="0"/>
        <v>0</v>
      </c>
      <c r="G33" s="1322">
        <f t="shared" si="1"/>
        <v>0</v>
      </c>
      <c r="H33" s="1325">
        <f>IFERROR(VLOOKUP(C33,'Consolidated Master Sheet'!B:H,6,0),"")</f>
        <v>10</v>
      </c>
      <c r="I33" s="347">
        <f>IFERROR(VLOOKUP(C33,'Consolidated Master Sheet'!B:H,7,0),"")</f>
        <v>50</v>
      </c>
      <c r="J33" s="42"/>
      <c r="K33" s="1323">
        <f t="shared" si="4"/>
        <v>0</v>
      </c>
    </row>
    <row r="34" spans="1:14" ht="15.75">
      <c r="A34" s="157" t="str">
        <f>IF(J34&gt;0,COUNT($J$4:J34)+MAX('MI Fittings'!A:A,'CS Press Fittings'!A:A,'Steel Nipples'!A:A,'Steel Cut Lengths'!A:A),"")</f>
        <v/>
      </c>
      <c r="B34" s="245"/>
      <c r="C34" s="249" t="s">
        <v>4552</v>
      </c>
      <c r="D34" s="232" t="s">
        <v>11097</v>
      </c>
      <c r="E34" s="1324">
        <f>IFERROR(VLOOKUP(C34,'Consolidated Master Sheet'!B:D,3,0),"")</f>
        <v>11.74</v>
      </c>
      <c r="F34" s="1306">
        <f t="shared" si="0"/>
        <v>0</v>
      </c>
      <c r="G34" s="1322">
        <f t="shared" si="1"/>
        <v>0</v>
      </c>
      <c r="H34" s="1325">
        <f>IFERROR(VLOOKUP(C34,'Consolidated Master Sheet'!B:H,6,0),"")</f>
        <v>30</v>
      </c>
      <c r="I34" s="347">
        <f>IFERROR(VLOOKUP(C34,'Consolidated Master Sheet'!B:H,7,0),"")</f>
        <v>30</v>
      </c>
      <c r="J34" s="42"/>
      <c r="K34" s="1323">
        <f t="shared" si="4"/>
        <v>0</v>
      </c>
    </row>
    <row r="35" spans="1:14" ht="15.75">
      <c r="A35" s="157" t="str">
        <f>IF(J35&gt;0,COUNT($J$4:J35)+MAX('MI Fittings'!A:A,'CS Press Fittings'!A:A,'Steel Nipples'!A:A,'Steel Cut Lengths'!A:A),"")</f>
        <v/>
      </c>
      <c r="B35" s="245"/>
      <c r="C35" s="249" t="s">
        <v>4553</v>
      </c>
      <c r="D35" s="232" t="s">
        <v>11098</v>
      </c>
      <c r="E35" s="1324">
        <f>IFERROR(VLOOKUP(C35,'Consolidated Master Sheet'!B:D,3,0),"")</f>
        <v>13.23</v>
      </c>
      <c r="F35" s="1306">
        <f t="shared" si="0"/>
        <v>0</v>
      </c>
      <c r="G35" s="1322">
        <f t="shared" si="1"/>
        <v>0</v>
      </c>
      <c r="H35" s="1325">
        <f>IFERROR(VLOOKUP(C35,'Consolidated Master Sheet'!B:H,6,0),"")</f>
        <v>25</v>
      </c>
      <c r="I35" s="347">
        <f>IFERROR(VLOOKUP(C35,'Consolidated Master Sheet'!B:H,7,0),"")</f>
        <v>25</v>
      </c>
      <c r="J35" s="42"/>
      <c r="K35" s="1323">
        <f t="shared" si="4"/>
        <v>0</v>
      </c>
    </row>
    <row r="36" spans="1:14" ht="15.75">
      <c r="A36" s="157" t="str">
        <f>IF(J36&gt;0,COUNT($J$4:J36)+MAX('MI Fittings'!A:A,'CS Press Fittings'!A:A,'Steel Nipples'!A:A,'Steel Cut Lengths'!A:A),"")</f>
        <v/>
      </c>
      <c r="B36" s="245"/>
      <c r="C36" s="249" t="s">
        <v>4554</v>
      </c>
      <c r="D36" s="232" t="s">
        <v>11099</v>
      </c>
      <c r="E36" s="1324">
        <f>IFERROR(VLOOKUP(C36,'Consolidated Master Sheet'!B:D,3,0),"")</f>
        <v>21.38</v>
      </c>
      <c r="F36" s="1306">
        <f t="shared" si="0"/>
        <v>0</v>
      </c>
      <c r="G36" s="1322">
        <f t="shared" si="1"/>
        <v>0</v>
      </c>
      <c r="H36" s="1325">
        <f>IFERROR(VLOOKUP(C36,'Consolidated Master Sheet'!B:H,6,0),"")</f>
        <v>25</v>
      </c>
      <c r="I36" s="347">
        <f>IFERROR(VLOOKUP(C36,'Consolidated Master Sheet'!B:H,7,0),"")</f>
        <v>25</v>
      </c>
      <c r="J36" s="42"/>
      <c r="K36" s="1323">
        <f t="shared" si="4"/>
        <v>0</v>
      </c>
    </row>
    <row r="37" spans="1:14" ht="15.75">
      <c r="A37" s="157" t="str">
        <f>IF(J37&gt;0,COUNT($J$4:J37)+MAX('MI Fittings'!A:A,'CS Press Fittings'!A:A,'Steel Nipples'!A:A,'Steel Cut Lengths'!A:A),"")</f>
        <v/>
      </c>
      <c r="B37" s="245"/>
      <c r="C37" s="249" t="s">
        <v>4555</v>
      </c>
      <c r="D37" s="232" t="s">
        <v>11100</v>
      </c>
      <c r="E37" s="1324">
        <f>IFERROR(VLOOKUP(C37,'Consolidated Master Sheet'!B:D,3,0),"")</f>
        <v>34.03</v>
      </c>
      <c r="F37" s="1306">
        <f t="shared" si="0"/>
        <v>0</v>
      </c>
      <c r="G37" s="1322">
        <f t="shared" si="1"/>
        <v>0</v>
      </c>
      <c r="H37" s="1325">
        <f>IFERROR(VLOOKUP(C37,'Consolidated Master Sheet'!B:H,6,0),"")</f>
        <v>25</v>
      </c>
      <c r="I37" s="347">
        <f>IFERROR(VLOOKUP(C37,'Consolidated Master Sheet'!B:H,7,0),"")</f>
        <v>25</v>
      </c>
      <c r="J37" s="42"/>
      <c r="K37" s="1323">
        <f t="shared" si="4"/>
        <v>0</v>
      </c>
    </row>
    <row r="38" spans="1:14" ht="15.75">
      <c r="A38" s="157" t="str">
        <f>IF(J38&gt;0,COUNT($J$4:J38)+MAX('MI Fittings'!A:A,'CS Press Fittings'!A:A,'Steel Nipples'!A:A,'Steel Cut Lengths'!A:A),"")</f>
        <v/>
      </c>
      <c r="B38" s="245"/>
      <c r="C38" s="1346" t="s">
        <v>4556</v>
      </c>
      <c r="D38" s="232" t="s">
        <v>11101</v>
      </c>
      <c r="E38" s="1328">
        <f>IFERROR(VLOOKUP(C38,'Consolidated Master Sheet'!B:D,3,0),"")</f>
        <v>48.73</v>
      </c>
      <c r="F38" s="1306">
        <f t="shared" si="0"/>
        <v>0</v>
      </c>
      <c r="G38" s="1322">
        <f t="shared" si="1"/>
        <v>0</v>
      </c>
      <c r="H38" s="1329">
        <f>IFERROR(VLOOKUP(C38,'Consolidated Master Sheet'!B:H,6,0),"")</f>
        <v>10</v>
      </c>
      <c r="I38" s="173">
        <f>IFERROR(VLOOKUP(C38,'Consolidated Master Sheet'!B:H,7,0),"")</f>
        <v>10</v>
      </c>
      <c r="J38" s="1330"/>
      <c r="K38" s="1323">
        <f t="shared" si="4"/>
        <v>0</v>
      </c>
    </row>
    <row r="39" spans="1:14" ht="15.75">
      <c r="A39" s="157" t="str">
        <f>IF(J39&gt;0,COUNT($J$4:J39)+MAX('MI Fittings'!A:A,'CS Press Fittings'!A:A,'Steel Nipples'!A:A,'Steel Cut Lengths'!A:A),"")</f>
        <v/>
      </c>
      <c r="B39" s="245"/>
      <c r="C39" s="249" t="s">
        <v>10838</v>
      </c>
      <c r="D39" s="232" t="s">
        <v>11102</v>
      </c>
      <c r="E39" s="1324">
        <f>IFERROR(VLOOKUP(C39,'Consolidated Master Sheet'!B:D,3,0),"")</f>
        <v>56.63</v>
      </c>
      <c r="F39" s="1306">
        <f t="shared" si="0"/>
        <v>0</v>
      </c>
      <c r="G39" s="1322">
        <f t="shared" si="1"/>
        <v>0</v>
      </c>
      <c r="H39" s="1325">
        <f>IFERROR(VLOOKUP(C39,'Consolidated Master Sheet'!B:H,6,0),"")</f>
        <v>5</v>
      </c>
      <c r="I39" s="347">
        <f>IFERROR(VLOOKUP(C39,'Consolidated Master Sheet'!B:H,7,0),"")</f>
        <v>5</v>
      </c>
      <c r="J39" s="42"/>
      <c r="K39" s="1323">
        <f t="shared" si="4"/>
        <v>0</v>
      </c>
    </row>
    <row r="40" spans="1:14" ht="15.75">
      <c r="A40" s="157" t="str">
        <f>IF(J40&gt;0,COUNT($J$4:J40)+MAX('MI Fittings'!A:A,'CS Press Fittings'!A:A,'Steel Nipples'!A:A,'Steel Cut Lengths'!A:A),"")</f>
        <v/>
      </c>
      <c r="B40" s="245"/>
      <c r="C40" s="249" t="s">
        <v>10839</v>
      </c>
      <c r="D40" s="232" t="s">
        <v>11103</v>
      </c>
      <c r="E40" s="1324">
        <f>IFERROR(VLOOKUP(C40,'Consolidated Master Sheet'!B:D,3,0),"")</f>
        <v>129.63</v>
      </c>
      <c r="F40" s="1306">
        <f t="shared" si="0"/>
        <v>0</v>
      </c>
      <c r="G40" s="1322">
        <f t="shared" si="1"/>
        <v>0</v>
      </c>
      <c r="H40" s="1325">
        <f>IFERROR(VLOOKUP(C40,'Consolidated Master Sheet'!B:H,6,0),"")</f>
        <v>1</v>
      </c>
      <c r="I40" s="347">
        <f>IFERROR(VLOOKUP(C40,'Consolidated Master Sheet'!B:H,7,0),"")</f>
        <v>1</v>
      </c>
      <c r="J40" s="42"/>
      <c r="K40" s="1323">
        <f t="shared" si="4"/>
        <v>0</v>
      </c>
    </row>
    <row r="41" spans="1:14" ht="15.75">
      <c r="A41" s="157" t="str">
        <f>IF(J41&gt;0,COUNT($J$4:J41)+MAX('MI Fittings'!A:A,'CS Press Fittings'!A:A,'Steel Nipples'!A:A,'Steel Cut Lengths'!A:A),"")</f>
        <v/>
      </c>
      <c r="B41" s="245"/>
      <c r="C41" s="1346" t="s">
        <v>10840</v>
      </c>
      <c r="D41" s="232" t="s">
        <v>11104</v>
      </c>
      <c r="E41" s="1328">
        <f>IFERROR(VLOOKUP(C41,'Consolidated Master Sheet'!B:D,3,0),"")</f>
        <v>180.77</v>
      </c>
      <c r="F41" s="1306">
        <f t="shared" si="0"/>
        <v>0</v>
      </c>
      <c r="G41" s="1322">
        <f t="shared" si="1"/>
        <v>0</v>
      </c>
      <c r="H41" s="1329">
        <f>IFERROR(VLOOKUP(C41,'Consolidated Master Sheet'!B:H,6,0),"")</f>
        <v>1</v>
      </c>
      <c r="I41" s="173">
        <f>IFERROR(VLOOKUP(C41,'Consolidated Master Sheet'!B:H,7,0),"")</f>
        <v>1</v>
      </c>
      <c r="J41" s="1330"/>
      <c r="K41" s="1323">
        <f t="shared" si="4"/>
        <v>0</v>
      </c>
    </row>
    <row r="42" spans="1:14" s="381" customFormat="1" ht="15.75">
      <c r="A42" s="157" t="str">
        <f>IF(J42&gt;0,COUNT($J$4:J42)+MAX('MI Fittings'!A:A,'CS Press Fittings'!A:A,'Steel Nipples'!A:A,'Steel Cut Lengths'!A:A),"")</f>
        <v/>
      </c>
      <c r="B42" s="1331"/>
      <c r="C42" s="1332"/>
      <c r="D42" s="1333" t="s">
        <v>4535</v>
      </c>
      <c r="E42" s="1334" t="str">
        <f>IFERROR(VLOOKUP(C42,'Consolidated Master Sheet'!B:D,3,0),"")</f>
        <v/>
      </c>
      <c r="F42" s="1527">
        <f t="shared" si="0"/>
        <v>0</v>
      </c>
      <c r="G42" s="1619">
        <f t="shared" si="1"/>
        <v>0</v>
      </c>
      <c r="H42" s="1335" t="str">
        <f>IFERROR(VLOOKUP(C42,'Consolidated Master Sheet'!B:H,6,0),"")</f>
        <v/>
      </c>
      <c r="I42" s="1336" t="str">
        <f>IFERROR(VLOOKUP(C42,'Consolidated Master Sheet'!B:H,7,0),"")</f>
        <v/>
      </c>
      <c r="J42" s="1337"/>
      <c r="K42" s="1338"/>
      <c r="L42" s="157"/>
      <c r="M42" s="157"/>
      <c r="N42" s="157"/>
    </row>
    <row r="43" spans="1:14" ht="15.75">
      <c r="A43" s="157" t="str">
        <f>IF(J43&gt;0,COUNT($J$4:J43)+MAX('MI Fittings'!A:A,'CS Press Fittings'!A:A,'Steel Nipples'!A:A,'Steel Cut Lengths'!A:A),"")</f>
        <v/>
      </c>
      <c r="B43" s="245"/>
      <c r="C43" s="228" t="s">
        <v>4557</v>
      </c>
      <c r="D43" s="187" t="s">
        <v>11105</v>
      </c>
      <c r="E43" s="1322">
        <f>IFERROR(VLOOKUP(C43,'Consolidated Master Sheet'!B:D,3,0),"")</f>
        <v>1.84</v>
      </c>
      <c r="F43" s="409">
        <f t="shared" si="0"/>
        <v>0</v>
      </c>
      <c r="G43" s="1322">
        <f t="shared" si="1"/>
        <v>0</v>
      </c>
      <c r="H43" s="388">
        <f>IFERROR(VLOOKUP(C43,'Consolidated Master Sheet'!B:H,6,0),"")</f>
        <v>10</v>
      </c>
      <c r="I43" s="345">
        <f>IFERROR(VLOOKUP(C43,'Consolidated Master Sheet'!B:H,7,0),"")</f>
        <v>50</v>
      </c>
      <c r="J43" s="41"/>
      <c r="K43" s="1323">
        <f t="shared" ref="K43:K51" si="5">IFERROR(G43*J43,0)</f>
        <v>0</v>
      </c>
    </row>
    <row r="44" spans="1:14" ht="15.75">
      <c r="A44" s="157" t="str">
        <f>IF(J44&gt;0,COUNT($J$4:J44)+MAX('MI Fittings'!A:A,'CS Press Fittings'!A:A,'Steel Nipples'!A:A,'Steel Cut Lengths'!A:A),"")</f>
        <v/>
      </c>
      <c r="B44" s="245"/>
      <c r="C44" s="231" t="s">
        <v>4558</v>
      </c>
      <c r="D44" s="232" t="s">
        <v>11106</v>
      </c>
      <c r="E44" s="1324">
        <f>IFERROR(VLOOKUP(C44,'Consolidated Master Sheet'!B:D,3,0),"")</f>
        <v>2.12</v>
      </c>
      <c r="F44" s="1306">
        <f t="shared" si="0"/>
        <v>0</v>
      </c>
      <c r="G44" s="1322">
        <f t="shared" si="1"/>
        <v>0</v>
      </c>
      <c r="H44" s="1325">
        <f>IFERROR(VLOOKUP(C44,'Consolidated Master Sheet'!B:H,6,0),"")</f>
        <v>10</v>
      </c>
      <c r="I44" s="347">
        <f>IFERROR(VLOOKUP(C44,'Consolidated Master Sheet'!B:H,7,0),"")</f>
        <v>50</v>
      </c>
      <c r="J44" s="42"/>
      <c r="K44" s="1323">
        <f t="shared" si="5"/>
        <v>0</v>
      </c>
    </row>
    <row r="45" spans="1:14" ht="15.75">
      <c r="A45" s="157" t="str">
        <f>IF(J45&gt;0,COUNT($J$4:J45)+MAX('MI Fittings'!A:A,'CS Press Fittings'!A:A,'Steel Nipples'!A:A,'Steel Cut Lengths'!A:A),"")</f>
        <v/>
      </c>
      <c r="B45" s="245"/>
      <c r="C45" s="231" t="s">
        <v>4559</v>
      </c>
      <c r="D45" s="232" t="s">
        <v>11107</v>
      </c>
      <c r="E45" s="1324">
        <f>IFERROR(VLOOKUP(C45,'Consolidated Master Sheet'!B:D,3,0),"")</f>
        <v>2.33</v>
      </c>
      <c r="F45" s="1306">
        <f t="shared" si="0"/>
        <v>0</v>
      </c>
      <c r="G45" s="1322">
        <f t="shared" si="1"/>
        <v>0</v>
      </c>
      <c r="H45" s="1325">
        <f>IFERROR(VLOOKUP(C45,'Consolidated Master Sheet'!B:H,6,0),"")</f>
        <v>10</v>
      </c>
      <c r="I45" s="347">
        <f>IFERROR(VLOOKUP(C45,'Consolidated Master Sheet'!B:H,7,0),"")</f>
        <v>50</v>
      </c>
      <c r="J45" s="42"/>
      <c r="K45" s="1323">
        <f t="shared" si="5"/>
        <v>0</v>
      </c>
    </row>
    <row r="46" spans="1:14" ht="15.75">
      <c r="A46" s="157" t="str">
        <f>IF(J46&gt;0,COUNT($J$4:J46)+MAX('MI Fittings'!A:A,'CS Press Fittings'!A:A,'Steel Nipples'!A:A,'Steel Cut Lengths'!A:A),"")</f>
        <v/>
      </c>
      <c r="B46" s="245"/>
      <c r="C46" s="231" t="s">
        <v>4560</v>
      </c>
      <c r="D46" s="232" t="s">
        <v>11108</v>
      </c>
      <c r="E46" s="1324">
        <f>IFERROR(VLOOKUP(C46,'Consolidated Master Sheet'!B:D,3,0),"")</f>
        <v>4.22</v>
      </c>
      <c r="F46" s="1306">
        <f t="shared" si="0"/>
        <v>0</v>
      </c>
      <c r="G46" s="1322">
        <f t="shared" si="1"/>
        <v>0</v>
      </c>
      <c r="H46" s="1325">
        <f>IFERROR(VLOOKUP(C46,'Consolidated Master Sheet'!B:H,6,0),"")</f>
        <v>10</v>
      </c>
      <c r="I46" s="347">
        <f>IFERROR(VLOOKUP(C46,'Consolidated Master Sheet'!B:H,7,0),"")</f>
        <v>50</v>
      </c>
      <c r="J46" s="42"/>
      <c r="K46" s="1323">
        <f t="shared" si="5"/>
        <v>0</v>
      </c>
    </row>
    <row r="47" spans="1:14" ht="15.75">
      <c r="A47" s="157" t="str">
        <f>IF(J47&gt;0,COUNT($J$4:J47)+MAX('MI Fittings'!A:A,'CS Press Fittings'!A:A,'Steel Nipples'!A:A,'Steel Cut Lengths'!A:A),"")</f>
        <v/>
      </c>
      <c r="B47" s="245"/>
      <c r="C47" s="231" t="s">
        <v>4561</v>
      </c>
      <c r="D47" s="232" t="s">
        <v>11109</v>
      </c>
      <c r="E47" s="1324">
        <f>IFERROR(VLOOKUP(C47,'Consolidated Master Sheet'!B:D,3,0),"")</f>
        <v>4.3</v>
      </c>
      <c r="F47" s="1306">
        <f t="shared" si="0"/>
        <v>0</v>
      </c>
      <c r="G47" s="1322">
        <f t="shared" si="1"/>
        <v>0</v>
      </c>
      <c r="H47" s="1325">
        <f>IFERROR(VLOOKUP(C47,'Consolidated Master Sheet'!B:H,6,0),"")</f>
        <v>10</v>
      </c>
      <c r="I47" s="347">
        <f>IFERROR(VLOOKUP(C47,'Consolidated Master Sheet'!B:H,7,0),"")</f>
        <v>50</v>
      </c>
      <c r="J47" s="42"/>
      <c r="K47" s="1323">
        <f t="shared" si="5"/>
        <v>0</v>
      </c>
    </row>
    <row r="48" spans="1:14" ht="15.75">
      <c r="A48" s="157" t="str">
        <f>IF(J48&gt;0,COUNT($J$4:J48)+MAX('MI Fittings'!A:A,'CS Press Fittings'!A:A,'Steel Nipples'!A:A,'Steel Cut Lengths'!A:A),"")</f>
        <v/>
      </c>
      <c r="B48" s="245"/>
      <c r="C48" s="231" t="s">
        <v>4562</v>
      </c>
      <c r="D48" s="232" t="s">
        <v>11110</v>
      </c>
      <c r="E48" s="1324">
        <f>IFERROR(VLOOKUP(C48,'Consolidated Master Sheet'!B:D,3,0),"")</f>
        <v>4.8</v>
      </c>
      <c r="F48" s="1306">
        <f t="shared" si="0"/>
        <v>0</v>
      </c>
      <c r="G48" s="1322">
        <f t="shared" si="1"/>
        <v>0</v>
      </c>
      <c r="H48" s="1325">
        <f>IFERROR(VLOOKUP(C48,'Consolidated Master Sheet'!B:H,6,0),"")</f>
        <v>10</v>
      </c>
      <c r="I48" s="347">
        <f>IFERROR(VLOOKUP(C48,'Consolidated Master Sheet'!B:H,7,0),"")</f>
        <v>50</v>
      </c>
      <c r="J48" s="42"/>
      <c r="K48" s="1323">
        <f t="shared" si="5"/>
        <v>0</v>
      </c>
    </row>
    <row r="49" spans="1:14" ht="15.75">
      <c r="A49" s="157" t="str">
        <f>IF(J49&gt;0,COUNT($J$4:J49)+MAX('MI Fittings'!A:A,'CS Press Fittings'!A:A,'Steel Nipples'!A:A,'Steel Cut Lengths'!A:A),"")</f>
        <v/>
      </c>
      <c r="B49" s="245"/>
      <c r="C49" s="231" t="s">
        <v>4563</v>
      </c>
      <c r="D49" s="232" t="s">
        <v>11111</v>
      </c>
      <c r="E49" s="1324">
        <f>IFERROR(VLOOKUP(C49,'Consolidated Master Sheet'!B:D,3,0),"")</f>
        <v>7.18</v>
      </c>
      <c r="F49" s="1306">
        <f t="shared" si="0"/>
        <v>0</v>
      </c>
      <c r="G49" s="1322">
        <f t="shared" si="1"/>
        <v>0</v>
      </c>
      <c r="H49" s="1325">
        <f>IFERROR(VLOOKUP(C49,'Consolidated Master Sheet'!B:H,6,0),"")</f>
        <v>30</v>
      </c>
      <c r="I49" s="347">
        <f>IFERROR(VLOOKUP(C49,'Consolidated Master Sheet'!B:H,7,0),"")</f>
        <v>30</v>
      </c>
      <c r="J49" s="42"/>
      <c r="K49" s="1323">
        <f t="shared" si="5"/>
        <v>0</v>
      </c>
    </row>
    <row r="50" spans="1:14" ht="15.75">
      <c r="A50" s="157" t="str">
        <f>IF(J50&gt;0,COUNT($J$4:J50)+MAX('MI Fittings'!A:A,'CS Press Fittings'!A:A,'Steel Nipples'!A:A,'Steel Cut Lengths'!A:A),"")</f>
        <v/>
      </c>
      <c r="B50" s="245"/>
      <c r="C50" s="231" t="s">
        <v>4564</v>
      </c>
      <c r="D50" s="232" t="s">
        <v>11112</v>
      </c>
      <c r="E50" s="1324">
        <f>IFERROR(VLOOKUP(C50,'Consolidated Master Sheet'!B:D,3,0),"")</f>
        <v>8.3699999999999992</v>
      </c>
      <c r="F50" s="1306">
        <f t="shared" si="0"/>
        <v>0</v>
      </c>
      <c r="G50" s="1322">
        <f t="shared" si="1"/>
        <v>0</v>
      </c>
      <c r="H50" s="1325">
        <f>IFERROR(VLOOKUP(C50,'Consolidated Master Sheet'!B:H,6,0),"")</f>
        <v>25</v>
      </c>
      <c r="I50" s="347">
        <f>IFERROR(VLOOKUP(C50,'Consolidated Master Sheet'!B:H,7,0),"")</f>
        <v>25</v>
      </c>
      <c r="J50" s="42"/>
      <c r="K50" s="1323">
        <f t="shared" si="5"/>
        <v>0</v>
      </c>
    </row>
    <row r="51" spans="1:14" ht="15.75">
      <c r="A51" s="157" t="str">
        <f>IF(J51&gt;0,COUNT($J$4:J51)+MAX('MI Fittings'!A:A,'CS Press Fittings'!A:A,'Steel Nipples'!A:A,'Steel Cut Lengths'!A:A),"")</f>
        <v/>
      </c>
      <c r="B51" s="245"/>
      <c r="C51" s="1326" t="s">
        <v>4565</v>
      </c>
      <c r="D51" s="1327" t="s">
        <v>11113</v>
      </c>
      <c r="E51" s="1328">
        <f>IFERROR(VLOOKUP(C51,'Consolidated Master Sheet'!B:D,3,0),"")</f>
        <v>13.88</v>
      </c>
      <c r="F51" s="741">
        <f t="shared" si="0"/>
        <v>0</v>
      </c>
      <c r="G51" s="1322">
        <f t="shared" si="1"/>
        <v>0</v>
      </c>
      <c r="H51" s="1329">
        <f>IFERROR(VLOOKUP(C51,'Consolidated Master Sheet'!B:H,6,0),"")</f>
        <v>25</v>
      </c>
      <c r="I51" s="173">
        <f>IFERROR(VLOOKUP(C51,'Consolidated Master Sheet'!B:H,7,0),"")</f>
        <v>25</v>
      </c>
      <c r="J51" s="1330"/>
      <c r="K51" s="1323">
        <f t="shared" si="5"/>
        <v>0</v>
      </c>
    </row>
    <row r="52" spans="1:14" ht="15.75">
      <c r="A52" s="157" t="str">
        <f>IF(J52&gt;0,COUNT($J$4:J52)+MAX('MI Fittings'!A:A,'CS Press Fittings'!A:A,'Steel Nipples'!A:A,'Steel Cut Lengths'!A:A),"")</f>
        <v/>
      </c>
      <c r="B52" s="159"/>
      <c r="C52" s="1347"/>
      <c r="D52" s="1348"/>
      <c r="E52" s="1349" t="str">
        <f>IFERROR(VLOOKUP(C52,'Consolidated Master Sheet'!B:D,3,0),"")</f>
        <v/>
      </c>
      <c r="F52" s="1530">
        <f t="shared" si="0"/>
        <v>0</v>
      </c>
      <c r="G52" s="1622">
        <f t="shared" si="1"/>
        <v>0</v>
      </c>
      <c r="H52" s="1347" t="str">
        <f>IFERROR(VLOOKUP(C52,'Consolidated Master Sheet'!B:H,6,0),"")</f>
        <v/>
      </c>
      <c r="I52" s="1253" t="str">
        <f>IFERROR(VLOOKUP(C52,'Consolidated Master Sheet'!B:H,7,0),"")</f>
        <v/>
      </c>
      <c r="J52" s="1350"/>
      <c r="K52" s="1351"/>
    </row>
    <row r="53" spans="1:14" s="380" customFormat="1" ht="15.75">
      <c r="A53" s="157" t="str">
        <f>IF(J53&gt;0,COUNT($J$4:J53)+MAX('MI Fittings'!A:A,'CS Press Fittings'!A:A,'Steel Nipples'!A:A,'Steel Cut Lengths'!A:A),"")</f>
        <v/>
      </c>
      <c r="B53" s="391"/>
      <c r="C53" s="1352"/>
      <c r="D53" s="1353" t="s">
        <v>4566</v>
      </c>
      <c r="E53" s="1354" t="str">
        <f>IFERROR(VLOOKUP(C53,'Consolidated Master Sheet'!B:D,3,0),"")</f>
        <v/>
      </c>
      <c r="F53" s="1531">
        <f t="shared" si="0"/>
        <v>0</v>
      </c>
      <c r="G53" s="1623">
        <f t="shared" si="1"/>
        <v>0</v>
      </c>
      <c r="H53" s="1355" t="str">
        <f>IFERROR(VLOOKUP(C53,'Consolidated Master Sheet'!B:H,6,0),"")</f>
        <v/>
      </c>
      <c r="I53" s="1356" t="str">
        <f>IFERROR(VLOOKUP(C53,'Consolidated Master Sheet'!B:H,7,0),"")</f>
        <v/>
      </c>
      <c r="J53" s="1357"/>
      <c r="K53" s="1358"/>
      <c r="L53" s="157"/>
      <c r="M53" s="157"/>
      <c r="N53" s="157"/>
    </row>
    <row r="54" spans="1:14" s="381" customFormat="1" ht="15.75">
      <c r="A54" s="157" t="str">
        <f>IF(J54&gt;0,COUNT($J$4:J54)+MAX('MI Fittings'!A:A,'CS Press Fittings'!A:A,'Steel Nipples'!A:A,'Steel Cut Lengths'!A:A),"")</f>
        <v/>
      </c>
      <c r="B54" s="387"/>
      <c r="C54" s="1315"/>
      <c r="D54" s="1316" t="s">
        <v>4525</v>
      </c>
      <c r="E54" s="1317" t="str">
        <f>IFERROR(VLOOKUP(C54,'Consolidated Master Sheet'!B:D,3,0),"")</f>
        <v/>
      </c>
      <c r="F54" s="1526">
        <f t="shared" si="0"/>
        <v>0</v>
      </c>
      <c r="G54" s="1618">
        <f t="shared" si="1"/>
        <v>0</v>
      </c>
      <c r="H54" s="1318" t="str">
        <f>IFERROR(VLOOKUP(C54,'Consolidated Master Sheet'!B:H,6,0),"")</f>
        <v/>
      </c>
      <c r="I54" s="1319" t="str">
        <f>IFERROR(VLOOKUP(C54,'Consolidated Master Sheet'!B:H,7,0),"")</f>
        <v/>
      </c>
      <c r="J54" s="1320"/>
      <c r="K54" s="1321"/>
      <c r="L54" s="157"/>
      <c r="M54" s="157"/>
      <c r="N54" s="157"/>
    </row>
    <row r="55" spans="1:14" ht="15.75">
      <c r="A55" s="157" t="str">
        <f>IF(J55&gt;0,COUNT($J$4:J55)+MAX('MI Fittings'!A:A,'CS Press Fittings'!A:A,'Steel Nipples'!A:A,'Steel Cut Lengths'!A:A),"")</f>
        <v/>
      </c>
      <c r="B55" s="245"/>
      <c r="C55" s="228" t="s">
        <v>4567</v>
      </c>
      <c r="D55" s="187" t="s">
        <v>11114</v>
      </c>
      <c r="E55" s="1322">
        <f>IFERROR(VLOOKUP(C55,'Consolidated Master Sheet'!B:D,3,0),"")</f>
        <v>11.08</v>
      </c>
      <c r="F55" s="409">
        <f t="shared" si="0"/>
        <v>0</v>
      </c>
      <c r="G55" s="1322">
        <f t="shared" si="1"/>
        <v>0</v>
      </c>
      <c r="H55" s="388">
        <f>IFERROR(VLOOKUP(C55,'Consolidated Master Sheet'!B:H,6,0),"")</f>
        <v>50</v>
      </c>
      <c r="I55" s="345">
        <f>IFERROR(VLOOKUP(C55,'Consolidated Master Sheet'!B:H,7,0),"")</f>
        <v>50</v>
      </c>
      <c r="J55" s="41"/>
      <c r="K55" s="1323">
        <f t="shared" ref="K55:K65" si="6">IFERROR(G55*J55,0)</f>
        <v>0</v>
      </c>
    </row>
    <row r="56" spans="1:14" ht="15.75">
      <c r="A56" s="157" t="str">
        <f>IF(J56&gt;0,COUNT($J$4:J56)+MAX('MI Fittings'!A:A,'CS Press Fittings'!A:A,'Steel Nipples'!A:A,'Steel Cut Lengths'!A:A),"")</f>
        <v/>
      </c>
      <c r="B56" s="185"/>
      <c r="C56" s="231" t="s">
        <v>4568</v>
      </c>
      <c r="D56" s="232" t="s">
        <v>11115</v>
      </c>
      <c r="E56" s="1324">
        <f>IFERROR(VLOOKUP(C56,'Consolidated Master Sheet'!B:D,3,0),"")</f>
        <v>11.42</v>
      </c>
      <c r="F56" s="1306">
        <f t="shared" si="0"/>
        <v>0</v>
      </c>
      <c r="G56" s="1322">
        <f t="shared" si="1"/>
        <v>0</v>
      </c>
      <c r="H56" s="1325">
        <f>IFERROR(VLOOKUP(C56,'Consolidated Master Sheet'!B:H,6,0),"")</f>
        <v>10</v>
      </c>
      <c r="I56" s="347">
        <f>IFERROR(VLOOKUP(C56,'Consolidated Master Sheet'!B:H,7,0),"")</f>
        <v>50</v>
      </c>
      <c r="J56" s="42"/>
      <c r="K56" s="1323">
        <f t="shared" si="6"/>
        <v>0</v>
      </c>
    </row>
    <row r="57" spans="1:14" ht="15.75">
      <c r="A57" s="157" t="str">
        <f>IF(J57&gt;0,COUNT($J$4:J57)+MAX('MI Fittings'!A:A,'CS Press Fittings'!A:A,'Steel Nipples'!A:A,'Steel Cut Lengths'!A:A),"")</f>
        <v/>
      </c>
      <c r="B57" s="245"/>
      <c r="C57" s="231" t="s">
        <v>4569</v>
      </c>
      <c r="D57" s="232" t="s">
        <v>11116</v>
      </c>
      <c r="E57" s="1324">
        <f>IFERROR(VLOOKUP(C57,'Consolidated Master Sheet'!B:D,3,0),"")</f>
        <v>11.77</v>
      </c>
      <c r="F57" s="1306">
        <f t="shared" si="0"/>
        <v>0</v>
      </c>
      <c r="G57" s="1322">
        <f t="shared" si="1"/>
        <v>0</v>
      </c>
      <c r="H57" s="1325">
        <f>IFERROR(VLOOKUP(C57,'Consolidated Master Sheet'!B:H,6,0),"")</f>
        <v>10</v>
      </c>
      <c r="I57" s="347">
        <f>IFERROR(VLOOKUP(C57,'Consolidated Master Sheet'!B:H,7,0),"")</f>
        <v>50</v>
      </c>
      <c r="J57" s="42"/>
      <c r="K57" s="1323">
        <f t="shared" si="6"/>
        <v>0</v>
      </c>
    </row>
    <row r="58" spans="1:14" ht="15.75">
      <c r="A58" s="157" t="str">
        <f>IF(J58&gt;0,COUNT($J$4:J58)+MAX('MI Fittings'!A:A,'CS Press Fittings'!A:A,'Steel Nipples'!A:A,'Steel Cut Lengths'!A:A),"")</f>
        <v/>
      </c>
      <c r="B58" s="245"/>
      <c r="C58" s="231" t="s">
        <v>4570</v>
      </c>
      <c r="D58" s="232" t="s">
        <v>11117</v>
      </c>
      <c r="E58" s="1324">
        <f>IFERROR(VLOOKUP(C58,'Consolidated Master Sheet'!B:D,3,0),"")</f>
        <v>12.44</v>
      </c>
      <c r="F58" s="1306">
        <f t="shared" si="0"/>
        <v>0</v>
      </c>
      <c r="G58" s="1322">
        <f t="shared" si="1"/>
        <v>0</v>
      </c>
      <c r="H58" s="1325">
        <f>IFERROR(VLOOKUP(C58,'Consolidated Master Sheet'!B:H,6,0),"")</f>
        <v>10</v>
      </c>
      <c r="I58" s="347">
        <f>IFERROR(VLOOKUP(C58,'Consolidated Master Sheet'!B:H,7,0),"")</f>
        <v>50</v>
      </c>
      <c r="J58" s="42"/>
      <c r="K58" s="1323">
        <f t="shared" si="6"/>
        <v>0</v>
      </c>
    </row>
    <row r="59" spans="1:14" ht="15.75">
      <c r="A59" s="157" t="str">
        <f>IF(J59&gt;0,COUNT($J$4:J59)+MAX('MI Fittings'!A:A,'CS Press Fittings'!A:A,'Steel Nipples'!A:A,'Steel Cut Lengths'!A:A),"")</f>
        <v/>
      </c>
      <c r="B59" s="245"/>
      <c r="C59" s="231" t="s">
        <v>4571</v>
      </c>
      <c r="D59" s="232" t="s">
        <v>11118</v>
      </c>
      <c r="E59" s="1324">
        <f>IFERROR(VLOOKUP(C59,'Consolidated Master Sheet'!B:D,3,0),"")</f>
        <v>12.75</v>
      </c>
      <c r="F59" s="1306">
        <f t="shared" si="0"/>
        <v>0</v>
      </c>
      <c r="G59" s="1322">
        <f t="shared" si="1"/>
        <v>0</v>
      </c>
      <c r="H59" s="1325">
        <f>IFERROR(VLOOKUP(C59,'Consolidated Master Sheet'!B:H,6,0),"")</f>
        <v>10</v>
      </c>
      <c r="I59" s="347">
        <f>IFERROR(VLOOKUP(C59,'Consolidated Master Sheet'!B:H,7,0),"")</f>
        <v>50</v>
      </c>
      <c r="J59" s="42"/>
      <c r="K59" s="1323">
        <f t="shared" si="6"/>
        <v>0</v>
      </c>
    </row>
    <row r="60" spans="1:14" ht="15.75">
      <c r="A60" s="157" t="str">
        <f>IF(J60&gt;0,COUNT($J$4:J60)+MAX('MI Fittings'!A:A,'CS Press Fittings'!A:A,'Steel Nipples'!A:A,'Steel Cut Lengths'!A:A),"")</f>
        <v/>
      </c>
      <c r="B60" s="245"/>
      <c r="C60" s="231" t="s">
        <v>4572</v>
      </c>
      <c r="D60" s="232" t="s">
        <v>11119</v>
      </c>
      <c r="E60" s="1324">
        <f>IFERROR(VLOOKUP(C60,'Consolidated Master Sheet'!B:D,3,0),"")</f>
        <v>17.45</v>
      </c>
      <c r="F60" s="1306">
        <f t="shared" si="0"/>
        <v>0</v>
      </c>
      <c r="G60" s="1322">
        <f t="shared" si="1"/>
        <v>0</v>
      </c>
      <c r="H60" s="1325">
        <f>IFERROR(VLOOKUP(C60,'Consolidated Master Sheet'!B:H,6,0),"")</f>
        <v>25</v>
      </c>
      <c r="I60" s="347">
        <f>IFERROR(VLOOKUP(C60,'Consolidated Master Sheet'!B:H,7,0),"")</f>
        <v>25</v>
      </c>
      <c r="J60" s="42"/>
      <c r="K60" s="1323">
        <f t="shared" si="6"/>
        <v>0</v>
      </c>
    </row>
    <row r="61" spans="1:14" ht="15.75">
      <c r="A61" s="157" t="str">
        <f>IF(J61&gt;0,COUNT($J$4:J61)+MAX('MI Fittings'!A:A,'CS Press Fittings'!A:A,'Steel Nipples'!A:A,'Steel Cut Lengths'!A:A),"")</f>
        <v/>
      </c>
      <c r="B61" s="245"/>
      <c r="C61" s="231" t="s">
        <v>4573</v>
      </c>
      <c r="D61" s="232" t="s">
        <v>11120</v>
      </c>
      <c r="E61" s="1324">
        <f>IFERROR(VLOOKUP(C61,'Consolidated Master Sheet'!B:D,3,0),"")</f>
        <v>23.17</v>
      </c>
      <c r="F61" s="1306">
        <f t="shared" si="0"/>
        <v>0</v>
      </c>
      <c r="G61" s="1322">
        <f t="shared" si="1"/>
        <v>0</v>
      </c>
      <c r="H61" s="1325">
        <f>IFERROR(VLOOKUP(C61,'Consolidated Master Sheet'!B:H,6,0),"")</f>
        <v>25</v>
      </c>
      <c r="I61" s="347">
        <f>IFERROR(VLOOKUP(C61,'Consolidated Master Sheet'!B:H,7,0),"")</f>
        <v>25</v>
      </c>
      <c r="J61" s="42"/>
      <c r="K61" s="1323">
        <f t="shared" si="6"/>
        <v>0</v>
      </c>
    </row>
    <row r="62" spans="1:14" ht="15.75">
      <c r="A62" s="157" t="str">
        <f>IF(J62&gt;0,COUNT($J$4:J62)+MAX('MI Fittings'!A:A,'CS Press Fittings'!A:A,'Steel Nipples'!A:A,'Steel Cut Lengths'!A:A),"")</f>
        <v/>
      </c>
      <c r="B62" s="245"/>
      <c r="C62" s="231" t="s">
        <v>4574</v>
      </c>
      <c r="D62" s="232" t="s">
        <v>11121</v>
      </c>
      <c r="E62" s="1324">
        <f>IFERROR(VLOOKUP(C62,'Consolidated Master Sheet'!B:D,3,0),"")</f>
        <v>25.18</v>
      </c>
      <c r="F62" s="1306">
        <f t="shared" si="0"/>
        <v>0</v>
      </c>
      <c r="G62" s="1322">
        <f t="shared" si="1"/>
        <v>0</v>
      </c>
      <c r="H62" s="1325">
        <f>IFERROR(VLOOKUP(C62,'Consolidated Master Sheet'!B:H,6,0),"")</f>
        <v>25</v>
      </c>
      <c r="I62" s="347">
        <f>IFERROR(VLOOKUP(C62,'Consolidated Master Sheet'!B:H,7,0),"")</f>
        <v>25</v>
      </c>
      <c r="J62" s="42"/>
      <c r="K62" s="1323">
        <f t="shared" si="6"/>
        <v>0</v>
      </c>
    </row>
    <row r="63" spans="1:14" ht="15.75">
      <c r="A63" s="157" t="str">
        <f>IF(J63&gt;0,COUNT($J$4:J63)+MAX('MI Fittings'!A:A,'CS Press Fittings'!A:A,'Steel Nipples'!A:A,'Steel Cut Lengths'!A:A),"")</f>
        <v/>
      </c>
      <c r="B63" s="245"/>
      <c r="C63" s="231" t="s">
        <v>4575</v>
      </c>
      <c r="D63" s="232" t="s">
        <v>11122</v>
      </c>
      <c r="E63" s="1324">
        <f>IFERROR(VLOOKUP(C63,'Consolidated Master Sheet'!B:D,3,0),"")</f>
        <v>47.8</v>
      </c>
      <c r="F63" s="1306">
        <f t="shared" si="0"/>
        <v>0</v>
      </c>
      <c r="G63" s="1322">
        <f t="shared" si="1"/>
        <v>0</v>
      </c>
      <c r="H63" s="1325">
        <f>IFERROR(VLOOKUP(C63,'Consolidated Master Sheet'!B:H,6,0),"")</f>
        <v>20</v>
      </c>
      <c r="I63" s="347">
        <f>IFERROR(VLOOKUP(C63,'Consolidated Master Sheet'!B:H,7,0),"")</f>
        <v>20</v>
      </c>
      <c r="J63" s="42"/>
      <c r="K63" s="1323">
        <f t="shared" si="6"/>
        <v>0</v>
      </c>
    </row>
    <row r="64" spans="1:14" ht="15.75">
      <c r="A64" s="157" t="str">
        <f>IF(J64&gt;0,COUNT($J$4:J64)+MAX('MI Fittings'!A:A,'CS Press Fittings'!A:A,'Steel Nipples'!A:A,'Steel Cut Lengths'!A:A),"")</f>
        <v/>
      </c>
      <c r="B64" s="245"/>
      <c r="C64" s="231" t="s">
        <v>4576</v>
      </c>
      <c r="D64" s="232" t="s">
        <v>11123</v>
      </c>
      <c r="E64" s="1324">
        <f>IFERROR(VLOOKUP(C64,'Consolidated Master Sheet'!B:D,3,0),"")</f>
        <v>54.27</v>
      </c>
      <c r="F64" s="1306">
        <f t="shared" si="0"/>
        <v>0</v>
      </c>
      <c r="G64" s="1322">
        <f t="shared" si="1"/>
        <v>0</v>
      </c>
      <c r="H64" s="1325">
        <f>IFERROR(VLOOKUP(C64,'Consolidated Master Sheet'!B:H,6,0),"")</f>
        <v>15</v>
      </c>
      <c r="I64" s="347">
        <f>IFERROR(VLOOKUP(C64,'Consolidated Master Sheet'!B:H,7,0),"")</f>
        <v>15</v>
      </c>
      <c r="J64" s="42"/>
      <c r="K64" s="1323">
        <f t="shared" si="6"/>
        <v>0</v>
      </c>
    </row>
    <row r="65" spans="1:14" ht="15.75">
      <c r="A65" s="157" t="str">
        <f>IF(J65&gt;0,COUNT($J$4:J65)+MAX('MI Fittings'!A:A,'CS Press Fittings'!A:A,'Steel Nipples'!A:A,'Steel Cut Lengths'!A:A),"")</f>
        <v/>
      </c>
      <c r="B65" s="245"/>
      <c r="C65" s="1326" t="s">
        <v>4577</v>
      </c>
      <c r="D65" s="1327" t="s">
        <v>11124</v>
      </c>
      <c r="E65" s="1328">
        <f>IFERROR(VLOOKUP(C65,'Consolidated Master Sheet'!B:D,3,0),"")</f>
        <v>77.2</v>
      </c>
      <c r="F65" s="741">
        <f t="shared" si="0"/>
        <v>0</v>
      </c>
      <c r="G65" s="1322">
        <f t="shared" si="1"/>
        <v>0</v>
      </c>
      <c r="H65" s="1329">
        <f>IFERROR(VLOOKUP(C65,'Consolidated Master Sheet'!B:H,6,0),"")</f>
        <v>10</v>
      </c>
      <c r="I65" s="173">
        <f>IFERROR(VLOOKUP(C65,'Consolidated Master Sheet'!B:H,7,0),"")</f>
        <v>10</v>
      </c>
      <c r="J65" s="1330"/>
      <c r="K65" s="1323">
        <f t="shared" si="6"/>
        <v>0</v>
      </c>
    </row>
    <row r="66" spans="1:14" s="381" customFormat="1" ht="15.75">
      <c r="A66" s="157" t="str">
        <f>IF(J66&gt;0,COUNT($J$4:J66)+MAX('MI Fittings'!A:A,'CS Press Fittings'!A:A,'Steel Nipples'!A:A,'Steel Cut Lengths'!A:A),"")</f>
        <v/>
      </c>
      <c r="B66" s="1331"/>
      <c r="C66" s="1332"/>
      <c r="D66" s="1333" t="s">
        <v>4535</v>
      </c>
      <c r="E66" s="1334" t="str">
        <f>IFERROR(VLOOKUP(C66,'Consolidated Master Sheet'!B:D,3,0),"")</f>
        <v/>
      </c>
      <c r="F66" s="1527">
        <f t="shared" si="0"/>
        <v>0</v>
      </c>
      <c r="G66" s="1619">
        <f t="shared" si="1"/>
        <v>0</v>
      </c>
      <c r="H66" s="1335" t="str">
        <f>IFERROR(VLOOKUP(C66,'Consolidated Master Sheet'!B:H,6,0),"")</f>
        <v/>
      </c>
      <c r="I66" s="1336" t="str">
        <f>IFERROR(VLOOKUP(C66,'Consolidated Master Sheet'!B:H,7,0),"")</f>
        <v/>
      </c>
      <c r="J66" s="1337"/>
      <c r="K66" s="1338"/>
      <c r="L66" s="157"/>
      <c r="M66" s="157"/>
      <c r="N66" s="157"/>
    </row>
    <row r="67" spans="1:14" ht="15.75">
      <c r="A67" s="157" t="str">
        <f>IF(J67&gt;0,COUNT($J$4:J67)+MAX('MI Fittings'!A:A,'CS Press Fittings'!A:A,'Steel Nipples'!A:A,'Steel Cut Lengths'!A:A),"")</f>
        <v/>
      </c>
      <c r="B67" s="245"/>
      <c r="C67" s="228" t="s">
        <v>4578</v>
      </c>
      <c r="D67" s="187" t="s">
        <v>11125</v>
      </c>
      <c r="E67" s="1322">
        <f>IFERROR(VLOOKUP(C67,'Consolidated Master Sheet'!B:D,3,0),"")</f>
        <v>11.35</v>
      </c>
      <c r="F67" s="409">
        <f t="shared" si="0"/>
        <v>0</v>
      </c>
      <c r="G67" s="1322">
        <f t="shared" si="1"/>
        <v>0</v>
      </c>
      <c r="H67" s="388">
        <f>IFERROR(VLOOKUP(C67,'Consolidated Master Sheet'!B:H,6,0),"")</f>
        <v>10</v>
      </c>
      <c r="I67" s="345">
        <f>IFERROR(VLOOKUP(C67,'Consolidated Master Sheet'!B:H,7,0),"")</f>
        <v>50</v>
      </c>
      <c r="J67" s="41"/>
      <c r="K67" s="1323">
        <f t="shared" ref="K67:K75" si="7">IFERROR(G67*J67,0)</f>
        <v>0</v>
      </c>
    </row>
    <row r="68" spans="1:14" ht="15.75">
      <c r="A68" s="157" t="str">
        <f>IF(J68&gt;0,COUNT($J$4:J68)+MAX('MI Fittings'!A:A,'CS Press Fittings'!A:A,'Steel Nipples'!A:A,'Steel Cut Lengths'!A:A),"")</f>
        <v/>
      </c>
      <c r="B68" s="245"/>
      <c r="C68" s="231" t="s">
        <v>4579</v>
      </c>
      <c r="D68" s="232" t="s">
        <v>11126</v>
      </c>
      <c r="E68" s="1324">
        <f>IFERROR(VLOOKUP(C68,'Consolidated Master Sheet'!B:D,3,0),"")</f>
        <v>11.9</v>
      </c>
      <c r="F68" s="1306">
        <f t="shared" si="0"/>
        <v>0</v>
      </c>
      <c r="G68" s="1322">
        <f t="shared" si="1"/>
        <v>0</v>
      </c>
      <c r="H68" s="1325">
        <f>IFERROR(VLOOKUP(C68,'Consolidated Master Sheet'!B:H,6,0),"")</f>
        <v>10</v>
      </c>
      <c r="I68" s="347">
        <f>IFERROR(VLOOKUP(C68,'Consolidated Master Sheet'!B:H,7,0),"")</f>
        <v>50</v>
      </c>
      <c r="J68" s="42"/>
      <c r="K68" s="1323">
        <f t="shared" si="7"/>
        <v>0</v>
      </c>
    </row>
    <row r="69" spans="1:14" ht="15.75">
      <c r="A69" s="157" t="str">
        <f>IF(J69&gt;0,COUNT($J$4:J69)+MAX('MI Fittings'!A:A,'CS Press Fittings'!A:A,'Steel Nipples'!A:A,'Steel Cut Lengths'!A:A),"")</f>
        <v/>
      </c>
      <c r="B69" s="185"/>
      <c r="C69" s="231" t="s">
        <v>4580</v>
      </c>
      <c r="D69" s="232" t="s">
        <v>11127</v>
      </c>
      <c r="E69" s="1324">
        <f>IFERROR(VLOOKUP(C69,'Consolidated Master Sheet'!B:D,3,0),"")</f>
        <v>12.04</v>
      </c>
      <c r="F69" s="1306">
        <f t="shared" si="0"/>
        <v>0</v>
      </c>
      <c r="G69" s="1322">
        <f t="shared" si="1"/>
        <v>0</v>
      </c>
      <c r="H69" s="1325">
        <f>IFERROR(VLOOKUP(C69,'Consolidated Master Sheet'!B:H,6,0),"")</f>
        <v>10</v>
      </c>
      <c r="I69" s="347">
        <f>IFERROR(VLOOKUP(C69,'Consolidated Master Sheet'!B:H,7,0),"")</f>
        <v>50</v>
      </c>
      <c r="J69" s="42"/>
      <c r="K69" s="1323">
        <f t="shared" si="7"/>
        <v>0</v>
      </c>
    </row>
    <row r="70" spans="1:14" ht="15.75">
      <c r="A70" s="157" t="str">
        <f>IF(J70&gt;0,COUNT($J$4:J70)+MAX('MI Fittings'!A:A,'CS Press Fittings'!A:A,'Steel Nipples'!A:A,'Steel Cut Lengths'!A:A),"")</f>
        <v/>
      </c>
      <c r="B70" s="245"/>
      <c r="C70" s="231" t="s">
        <v>4581</v>
      </c>
      <c r="D70" s="232" t="s">
        <v>11128</v>
      </c>
      <c r="E70" s="1324">
        <f>IFERROR(VLOOKUP(C70,'Consolidated Master Sheet'!B:D,3,0),"")</f>
        <v>12.95</v>
      </c>
      <c r="F70" s="1306">
        <f t="shared" si="0"/>
        <v>0</v>
      </c>
      <c r="G70" s="1322">
        <f t="shared" si="1"/>
        <v>0</v>
      </c>
      <c r="H70" s="1325">
        <f>IFERROR(VLOOKUP(C70,'Consolidated Master Sheet'!B:H,6,0),"")</f>
        <v>10</v>
      </c>
      <c r="I70" s="347">
        <f>IFERROR(VLOOKUP(C70,'Consolidated Master Sheet'!B:H,7,0),"")</f>
        <v>50</v>
      </c>
      <c r="J70" s="42"/>
      <c r="K70" s="1323">
        <f t="shared" si="7"/>
        <v>0</v>
      </c>
    </row>
    <row r="71" spans="1:14" ht="15.75">
      <c r="A71" s="157" t="str">
        <f>IF(J71&gt;0,COUNT($J$4:J71)+MAX('MI Fittings'!A:A,'CS Press Fittings'!A:A,'Steel Nipples'!A:A,'Steel Cut Lengths'!A:A),"")</f>
        <v/>
      </c>
      <c r="B71" s="245"/>
      <c r="C71" s="231" t="s">
        <v>4582</v>
      </c>
      <c r="D71" s="232" t="s">
        <v>11129</v>
      </c>
      <c r="E71" s="1324">
        <f>IFERROR(VLOOKUP(C71,'Consolidated Master Sheet'!B:D,3,0),"")</f>
        <v>13.55</v>
      </c>
      <c r="F71" s="1306">
        <f t="shared" ref="F71:F134" si="8">IF(E71=0,"NET",$F$2)</f>
        <v>0</v>
      </c>
      <c r="G71" s="1322">
        <f t="shared" ref="G71:G134" si="9">IFERROR(ROUND(E71*F71,2),0)</f>
        <v>0</v>
      </c>
      <c r="H71" s="1325">
        <f>IFERROR(VLOOKUP(C71,'Consolidated Master Sheet'!B:H,6,0),"")</f>
        <v>10</v>
      </c>
      <c r="I71" s="347">
        <f>IFERROR(VLOOKUP(C71,'Consolidated Master Sheet'!B:H,7,0),"")</f>
        <v>50</v>
      </c>
      <c r="J71" s="42"/>
      <c r="K71" s="1323">
        <f t="shared" si="7"/>
        <v>0</v>
      </c>
    </row>
    <row r="72" spans="1:14" ht="15.75">
      <c r="A72" s="157" t="str">
        <f>IF(J72&gt;0,COUNT($J$4:J72)+MAX('MI Fittings'!A:A,'CS Press Fittings'!A:A,'Steel Nipples'!A:A,'Steel Cut Lengths'!A:A),"")</f>
        <v/>
      </c>
      <c r="B72" s="245"/>
      <c r="C72" s="231" t="s">
        <v>4583</v>
      </c>
      <c r="D72" s="232" t="s">
        <v>11130</v>
      </c>
      <c r="E72" s="1324">
        <f>IFERROR(VLOOKUP(C72,'Consolidated Master Sheet'!B:D,3,0),"")</f>
        <v>21.33</v>
      </c>
      <c r="F72" s="1306">
        <f t="shared" si="8"/>
        <v>0</v>
      </c>
      <c r="G72" s="1322">
        <f t="shared" si="9"/>
        <v>0</v>
      </c>
      <c r="H72" s="1325">
        <f>IFERROR(VLOOKUP(C72,'Consolidated Master Sheet'!B:H,6,0),"")</f>
        <v>25</v>
      </c>
      <c r="I72" s="347">
        <f>IFERROR(VLOOKUP(C72,'Consolidated Master Sheet'!B:H,7,0),"")</f>
        <v>25</v>
      </c>
      <c r="J72" s="42"/>
      <c r="K72" s="1323">
        <f t="shared" si="7"/>
        <v>0</v>
      </c>
    </row>
    <row r="73" spans="1:14" ht="15.75">
      <c r="A73" s="157" t="str">
        <f>IF(J73&gt;0,COUNT($J$4:J73)+MAX('MI Fittings'!A:A,'CS Press Fittings'!A:A,'Steel Nipples'!A:A,'Steel Cut Lengths'!A:A),"")</f>
        <v/>
      </c>
      <c r="B73" s="245"/>
      <c r="C73" s="231" t="s">
        <v>4584</v>
      </c>
      <c r="D73" s="232" t="s">
        <v>11131</v>
      </c>
      <c r="E73" s="1324">
        <f>IFERROR(VLOOKUP(C73,'Consolidated Master Sheet'!B:D,3,0),"")</f>
        <v>26.17</v>
      </c>
      <c r="F73" s="1306">
        <f t="shared" si="8"/>
        <v>0</v>
      </c>
      <c r="G73" s="1322">
        <f t="shared" si="9"/>
        <v>0</v>
      </c>
      <c r="H73" s="1325">
        <f>IFERROR(VLOOKUP(C73,'Consolidated Master Sheet'!B:H,6,0),"")</f>
        <v>25</v>
      </c>
      <c r="I73" s="347">
        <f>IFERROR(VLOOKUP(C73,'Consolidated Master Sheet'!B:H,7,0),"")</f>
        <v>25</v>
      </c>
      <c r="J73" s="42"/>
      <c r="K73" s="1323">
        <f t="shared" si="7"/>
        <v>0</v>
      </c>
    </row>
    <row r="74" spans="1:14" ht="15.75">
      <c r="A74" s="157" t="str">
        <f>IF(J74&gt;0,COUNT($J$4:J74)+MAX('MI Fittings'!A:A,'CS Press Fittings'!A:A,'Steel Nipples'!A:A,'Steel Cut Lengths'!A:A),"")</f>
        <v/>
      </c>
      <c r="B74" s="245"/>
      <c r="C74" s="231" t="s">
        <v>4585</v>
      </c>
      <c r="D74" s="232" t="s">
        <v>11132</v>
      </c>
      <c r="E74" s="1324">
        <f>IFERROR(VLOOKUP(C74,'Consolidated Master Sheet'!B:D,3,0),"")</f>
        <v>28.02</v>
      </c>
      <c r="F74" s="1306">
        <f t="shared" si="8"/>
        <v>0</v>
      </c>
      <c r="G74" s="1322">
        <f t="shared" si="9"/>
        <v>0</v>
      </c>
      <c r="H74" s="1325">
        <f>IFERROR(VLOOKUP(C74,'Consolidated Master Sheet'!B:H,6,0),"")</f>
        <v>25</v>
      </c>
      <c r="I74" s="347">
        <f>IFERROR(VLOOKUP(C74,'Consolidated Master Sheet'!B:H,7,0),"")</f>
        <v>25</v>
      </c>
      <c r="J74" s="42"/>
      <c r="K74" s="1323">
        <f t="shared" si="7"/>
        <v>0</v>
      </c>
    </row>
    <row r="75" spans="1:14" ht="15.75">
      <c r="A75" s="157" t="str">
        <f>IF(J75&gt;0,COUNT($J$4:J75)+MAX('MI Fittings'!A:A,'CS Press Fittings'!A:A,'Steel Nipples'!A:A,'Steel Cut Lengths'!A:A),"")</f>
        <v/>
      </c>
      <c r="B75" s="245"/>
      <c r="C75" s="1326" t="s">
        <v>4586</v>
      </c>
      <c r="D75" s="1327" t="s">
        <v>11133</v>
      </c>
      <c r="E75" s="1328">
        <f>IFERROR(VLOOKUP(C75,'Consolidated Master Sheet'!B:D,3,0),"")</f>
        <v>44.7</v>
      </c>
      <c r="F75" s="741">
        <f t="shared" si="8"/>
        <v>0</v>
      </c>
      <c r="G75" s="1322">
        <f t="shared" si="9"/>
        <v>0</v>
      </c>
      <c r="H75" s="1329">
        <f>IFERROR(VLOOKUP(C75,'Consolidated Master Sheet'!B:H,6,0),"")</f>
        <v>20</v>
      </c>
      <c r="I75" s="173">
        <f>IFERROR(VLOOKUP(C75,'Consolidated Master Sheet'!B:H,7,0),"")</f>
        <v>20</v>
      </c>
      <c r="J75" s="1330"/>
      <c r="K75" s="1323">
        <f t="shared" si="7"/>
        <v>0</v>
      </c>
    </row>
    <row r="76" spans="1:14" s="380" customFormat="1" ht="15.75">
      <c r="A76" s="157" t="str">
        <f>IF(J76&gt;0,COUNT($J$4:J76)+MAX('MI Fittings'!A:A,'CS Press Fittings'!A:A,'Steel Nipples'!A:A,'Steel Cut Lengths'!A:A),"")</f>
        <v/>
      </c>
      <c r="B76" s="391"/>
      <c r="C76" s="1352"/>
      <c r="D76" s="1353" t="s">
        <v>4587</v>
      </c>
      <c r="E76" s="1354" t="str">
        <f>IFERROR(VLOOKUP(C76,'Consolidated Master Sheet'!B:D,3,0),"")</f>
        <v/>
      </c>
      <c r="F76" s="1531">
        <f t="shared" si="8"/>
        <v>0</v>
      </c>
      <c r="G76" s="1623">
        <f t="shared" si="9"/>
        <v>0</v>
      </c>
      <c r="H76" s="1355" t="str">
        <f>IFERROR(VLOOKUP(C76,'Consolidated Master Sheet'!B:H,6,0),"")</f>
        <v/>
      </c>
      <c r="I76" s="1356" t="str">
        <f>IFERROR(VLOOKUP(C76,'Consolidated Master Sheet'!B:H,7,0),"")</f>
        <v/>
      </c>
      <c r="J76" s="1357"/>
      <c r="K76" s="1358"/>
      <c r="L76" s="157"/>
      <c r="M76" s="157"/>
      <c r="N76" s="157"/>
    </row>
    <row r="77" spans="1:14" s="381" customFormat="1" ht="15.75">
      <c r="A77" s="157" t="str">
        <f>IF(J77&gt;0,COUNT($J$4:J77)+MAX('MI Fittings'!A:A,'CS Press Fittings'!A:A,'Steel Nipples'!A:A,'Steel Cut Lengths'!A:A),"")</f>
        <v/>
      </c>
      <c r="B77" s="387"/>
      <c r="C77" s="1315"/>
      <c r="D77" s="1316" t="s">
        <v>4525</v>
      </c>
      <c r="E77" s="1317" t="str">
        <f>IFERROR(VLOOKUP(C77,'Consolidated Master Sheet'!B:D,3,0),"")</f>
        <v/>
      </c>
      <c r="F77" s="1526">
        <f t="shared" si="8"/>
        <v>0</v>
      </c>
      <c r="G77" s="1618">
        <f t="shared" si="9"/>
        <v>0</v>
      </c>
      <c r="H77" s="1318" t="str">
        <f>IFERROR(VLOOKUP(C77,'Consolidated Master Sheet'!B:H,6,0),"")</f>
        <v/>
      </c>
      <c r="I77" s="1319" t="str">
        <f>IFERROR(VLOOKUP(C77,'Consolidated Master Sheet'!B:H,7,0),"")</f>
        <v/>
      </c>
      <c r="J77" s="1320"/>
      <c r="K77" s="1321"/>
      <c r="L77" s="157"/>
      <c r="M77" s="157"/>
      <c r="N77" s="157"/>
    </row>
    <row r="78" spans="1:14" ht="15.75">
      <c r="A78" s="157" t="str">
        <f>IF(J78&gt;0,COUNT($J$4:J78)+MAX('MI Fittings'!A:A,'CS Press Fittings'!A:A,'Steel Nipples'!A:A,'Steel Cut Lengths'!A:A),"")</f>
        <v/>
      </c>
      <c r="B78" s="245"/>
      <c r="C78" s="228" t="s">
        <v>4588</v>
      </c>
      <c r="D78" s="187" t="s">
        <v>11134</v>
      </c>
      <c r="E78" s="1322">
        <f>IFERROR(VLOOKUP(C78,'Consolidated Master Sheet'!B:D,3,0),"")</f>
        <v>3.27</v>
      </c>
      <c r="F78" s="409">
        <f t="shared" si="8"/>
        <v>0</v>
      </c>
      <c r="G78" s="1322">
        <f t="shared" si="9"/>
        <v>0</v>
      </c>
      <c r="H78" s="388">
        <f>IFERROR(VLOOKUP(C78,'Consolidated Master Sheet'!B:H,6,0),"")</f>
        <v>100</v>
      </c>
      <c r="I78" s="388">
        <f>IFERROR(VLOOKUP(C78,'Consolidated Master Sheet'!B:H,7,0),"")</f>
        <v>100</v>
      </c>
      <c r="J78" s="41"/>
      <c r="K78" s="1323">
        <f t="shared" ref="K78:K86" si="10">IFERROR(G78*J78,0)</f>
        <v>0</v>
      </c>
    </row>
    <row r="79" spans="1:14" ht="15.75">
      <c r="A79" s="157" t="str">
        <f>IF(J79&gt;0,COUNT($J$4:J79)+MAX('MI Fittings'!A:A,'CS Press Fittings'!A:A,'Steel Nipples'!A:A,'Steel Cut Lengths'!A:A),"")</f>
        <v/>
      </c>
      <c r="B79" s="245"/>
      <c r="C79" s="231" t="s">
        <v>4589</v>
      </c>
      <c r="D79" s="232" t="s">
        <v>11135</v>
      </c>
      <c r="E79" s="1324">
        <f>IFERROR(VLOOKUP(C79,'Consolidated Master Sheet'!B:D,3,0),"")</f>
        <v>3.94</v>
      </c>
      <c r="F79" s="1306">
        <f t="shared" si="8"/>
        <v>0</v>
      </c>
      <c r="G79" s="1322">
        <f t="shared" si="9"/>
        <v>0</v>
      </c>
      <c r="H79" s="1325">
        <f>IFERROR(VLOOKUP(C79,'Consolidated Master Sheet'!B:H,6,0),"")</f>
        <v>100</v>
      </c>
      <c r="I79" s="1325">
        <f>IFERROR(VLOOKUP(C79,'Consolidated Master Sheet'!B:H,7,0),"")</f>
        <v>100</v>
      </c>
      <c r="J79" s="42"/>
      <c r="K79" s="1323">
        <f t="shared" si="10"/>
        <v>0</v>
      </c>
    </row>
    <row r="80" spans="1:14" ht="15.75">
      <c r="A80" s="157" t="str">
        <f>IF(J80&gt;0,COUNT($J$4:J80)+MAX('MI Fittings'!A:A,'CS Press Fittings'!A:A,'Steel Nipples'!A:A,'Steel Cut Lengths'!A:A),"")</f>
        <v/>
      </c>
      <c r="B80" s="245"/>
      <c r="C80" s="231" t="s">
        <v>4590</v>
      </c>
      <c r="D80" s="232" t="s">
        <v>11136</v>
      </c>
      <c r="E80" s="1324">
        <f>IFERROR(VLOOKUP(C80,'Consolidated Master Sheet'!B:D,3,0),"")</f>
        <v>4.17</v>
      </c>
      <c r="F80" s="1306">
        <f t="shared" si="8"/>
        <v>0</v>
      </c>
      <c r="G80" s="1322">
        <f t="shared" si="9"/>
        <v>0</v>
      </c>
      <c r="H80" s="1325">
        <f>IFERROR(VLOOKUP(C80,'Consolidated Master Sheet'!B:H,6,0),"")</f>
        <v>100</v>
      </c>
      <c r="I80" s="1325">
        <f>IFERROR(VLOOKUP(C80,'Consolidated Master Sheet'!B:H,7,0),"")</f>
        <v>100</v>
      </c>
      <c r="J80" s="42"/>
      <c r="K80" s="1323">
        <f t="shared" si="10"/>
        <v>0</v>
      </c>
    </row>
    <row r="81" spans="1:14" ht="15.75">
      <c r="A81" s="157" t="str">
        <f>IF(J81&gt;0,COUNT($J$4:J81)+MAX('MI Fittings'!A:A,'CS Press Fittings'!A:A,'Steel Nipples'!A:A,'Steel Cut Lengths'!A:A),"")</f>
        <v/>
      </c>
      <c r="B81" s="245"/>
      <c r="C81" s="231" t="s">
        <v>4591</v>
      </c>
      <c r="D81" s="232" t="s">
        <v>11137</v>
      </c>
      <c r="E81" s="1324">
        <f>IFERROR(VLOOKUP(C81,'Consolidated Master Sheet'!B:D,3,0),"")</f>
        <v>5.73</v>
      </c>
      <c r="F81" s="1306">
        <f t="shared" si="8"/>
        <v>0</v>
      </c>
      <c r="G81" s="1322">
        <f t="shared" si="9"/>
        <v>0</v>
      </c>
      <c r="H81" s="1325">
        <f>IFERROR(VLOOKUP(C81,'Consolidated Master Sheet'!B:H,6,0),"")</f>
        <v>50</v>
      </c>
      <c r="I81" s="1325">
        <f>IFERROR(VLOOKUP(C81,'Consolidated Master Sheet'!B:H,7,0),"")</f>
        <v>50</v>
      </c>
      <c r="J81" s="42"/>
      <c r="K81" s="1323">
        <f t="shared" si="10"/>
        <v>0</v>
      </c>
    </row>
    <row r="82" spans="1:14" ht="15.75">
      <c r="A82" s="157" t="str">
        <f>IF(J82&gt;0,COUNT($J$4:J82)+MAX('MI Fittings'!A:A,'CS Press Fittings'!A:A,'Steel Nipples'!A:A,'Steel Cut Lengths'!A:A),"")</f>
        <v/>
      </c>
      <c r="B82"/>
      <c r="C82" s="231" t="s">
        <v>4592</v>
      </c>
      <c r="D82" s="232" t="s">
        <v>11138</v>
      </c>
      <c r="E82" s="1324">
        <f>IFERROR(VLOOKUP(C82,'Consolidated Master Sheet'!B:D,3,0),"")</f>
        <v>6.59</v>
      </c>
      <c r="F82" s="1306">
        <f t="shared" si="8"/>
        <v>0</v>
      </c>
      <c r="G82" s="1322">
        <f t="shared" si="9"/>
        <v>0</v>
      </c>
      <c r="H82" s="1325">
        <f>IFERROR(VLOOKUP(C82,'Consolidated Master Sheet'!B:H,6,0),"")</f>
        <v>50</v>
      </c>
      <c r="I82" s="1325">
        <f>IFERROR(VLOOKUP(C82,'Consolidated Master Sheet'!B:H,7,0),"")</f>
        <v>50</v>
      </c>
      <c r="J82" s="42"/>
      <c r="K82" s="1323">
        <f t="shared" si="10"/>
        <v>0</v>
      </c>
    </row>
    <row r="83" spans="1:14" ht="15.75">
      <c r="A83" s="157" t="str">
        <f>IF(J83&gt;0,COUNT($J$4:J83)+MAX('MI Fittings'!A:A,'CS Press Fittings'!A:A,'Steel Nipples'!A:A,'Steel Cut Lengths'!A:A),"")</f>
        <v/>
      </c>
      <c r="B83" s="245"/>
      <c r="C83" s="231" t="s">
        <v>4593</v>
      </c>
      <c r="D83" s="232" t="s">
        <v>11139</v>
      </c>
      <c r="E83" s="1324">
        <f>IFERROR(VLOOKUP(C83,'Consolidated Master Sheet'!B:D,3,0),"")</f>
        <v>7.38</v>
      </c>
      <c r="F83" s="1306">
        <f t="shared" si="8"/>
        <v>0</v>
      </c>
      <c r="G83" s="1322">
        <f t="shared" si="9"/>
        <v>0</v>
      </c>
      <c r="H83" s="1325">
        <f>IFERROR(VLOOKUP(C83,'Consolidated Master Sheet'!B:H,6,0),"")</f>
        <v>50</v>
      </c>
      <c r="I83" s="1325">
        <f>IFERROR(VLOOKUP(C83,'Consolidated Master Sheet'!B:H,7,0),"")</f>
        <v>50</v>
      </c>
      <c r="J83" s="42"/>
      <c r="K83" s="1323">
        <f t="shared" si="10"/>
        <v>0</v>
      </c>
    </row>
    <row r="84" spans="1:14" ht="15.75">
      <c r="A84" s="157" t="str">
        <f>IF(J84&gt;0,COUNT($J$4:J84)+MAX('MI Fittings'!A:A,'CS Press Fittings'!A:A,'Steel Nipples'!A:A,'Steel Cut Lengths'!A:A),"")</f>
        <v/>
      </c>
      <c r="B84" s="245"/>
      <c r="C84" s="231" t="s">
        <v>4594</v>
      </c>
      <c r="D84" s="232" t="s">
        <v>11140</v>
      </c>
      <c r="E84" s="1324">
        <f>IFERROR(VLOOKUP(C84,'Consolidated Master Sheet'!B:D,3,0),"")</f>
        <v>13.99</v>
      </c>
      <c r="F84" s="1306">
        <f t="shared" si="8"/>
        <v>0</v>
      </c>
      <c r="G84" s="1322">
        <f t="shared" si="9"/>
        <v>0</v>
      </c>
      <c r="H84" s="1325">
        <f>IFERROR(VLOOKUP(C84,'Consolidated Master Sheet'!B:H,6,0),"")</f>
        <v>0</v>
      </c>
      <c r="I84" s="1325">
        <f>IFERROR(VLOOKUP(C84,'Consolidated Master Sheet'!B:H,7,0),"")</f>
        <v>50</v>
      </c>
      <c r="J84" s="42"/>
      <c r="K84" s="1323">
        <f t="shared" si="10"/>
        <v>0</v>
      </c>
    </row>
    <row r="85" spans="1:14" ht="15.75">
      <c r="A85" s="157" t="str">
        <f>IF(J85&gt;0,COUNT($J$4:J85)+MAX('MI Fittings'!A:A,'CS Press Fittings'!A:A,'Steel Nipples'!A:A,'Steel Cut Lengths'!A:A),"")</f>
        <v/>
      </c>
      <c r="B85" s="245"/>
      <c r="C85" s="231" t="s">
        <v>4595</v>
      </c>
      <c r="D85" s="232" t="s">
        <v>11141</v>
      </c>
      <c r="E85" s="1324">
        <f>IFERROR(VLOOKUP(C85,'Consolidated Master Sheet'!B:D,3,0),"")</f>
        <v>15.24</v>
      </c>
      <c r="F85" s="1306">
        <f t="shared" si="8"/>
        <v>0</v>
      </c>
      <c r="G85" s="1322">
        <f t="shared" si="9"/>
        <v>0</v>
      </c>
      <c r="H85" s="1325">
        <f>IFERROR(VLOOKUP(C85,'Consolidated Master Sheet'!B:H,6,0),"")</f>
        <v>25</v>
      </c>
      <c r="I85" s="1325">
        <f>IFERROR(VLOOKUP(C85,'Consolidated Master Sheet'!B:H,7,0),"")</f>
        <v>25</v>
      </c>
      <c r="J85" s="42"/>
      <c r="K85" s="1323">
        <f t="shared" si="10"/>
        <v>0</v>
      </c>
    </row>
    <row r="86" spans="1:14" ht="15.75">
      <c r="A86" s="157" t="str">
        <f>IF(J86&gt;0,COUNT($J$4:J86)+MAX('MI Fittings'!A:A,'CS Press Fittings'!A:A,'Steel Nipples'!A:A,'Steel Cut Lengths'!A:A),"")</f>
        <v/>
      </c>
      <c r="B86" s="245"/>
      <c r="C86" s="1326" t="s">
        <v>4596</v>
      </c>
      <c r="D86" s="1327" t="s">
        <v>11142</v>
      </c>
      <c r="E86" s="1328">
        <f>IFERROR(VLOOKUP(C86,'Consolidated Master Sheet'!B:D,3,0),"")</f>
        <v>23.87</v>
      </c>
      <c r="F86" s="741">
        <f t="shared" si="8"/>
        <v>0</v>
      </c>
      <c r="G86" s="1322">
        <f t="shared" si="9"/>
        <v>0</v>
      </c>
      <c r="H86" s="1329">
        <f>IFERROR(VLOOKUP(C86,'Consolidated Master Sheet'!B:H,6,0),"")</f>
        <v>0</v>
      </c>
      <c r="I86" s="1329">
        <f>IFERROR(VLOOKUP(C86,'Consolidated Master Sheet'!B:H,7,0),"")</f>
        <v>0</v>
      </c>
      <c r="J86" s="1330"/>
      <c r="K86" s="1323">
        <f t="shared" si="10"/>
        <v>0</v>
      </c>
    </row>
    <row r="87" spans="1:14" s="381" customFormat="1" ht="15.75">
      <c r="A87" s="157" t="str">
        <f>IF(J87&gt;0,COUNT($J$4:J87)+MAX('MI Fittings'!A:A,'CS Press Fittings'!A:A,'Steel Nipples'!A:A,'Steel Cut Lengths'!A:A),"")</f>
        <v/>
      </c>
      <c r="B87" s="1331"/>
      <c r="C87" s="1332"/>
      <c r="D87" s="1333" t="s">
        <v>4535</v>
      </c>
      <c r="E87" s="1334" t="str">
        <f>IFERROR(VLOOKUP(C87,'Consolidated Master Sheet'!B:D,3,0),"")</f>
        <v/>
      </c>
      <c r="F87" s="1527">
        <f t="shared" si="8"/>
        <v>0</v>
      </c>
      <c r="G87" s="1619">
        <f t="shared" si="9"/>
        <v>0</v>
      </c>
      <c r="H87" s="1335" t="str">
        <f>IFERROR(VLOOKUP(C87,'Consolidated Master Sheet'!B:H,6,0),"")</f>
        <v/>
      </c>
      <c r="I87" s="1336" t="str">
        <f>IFERROR(VLOOKUP(C87,'Consolidated Master Sheet'!B:H,7,0),"")</f>
        <v/>
      </c>
      <c r="J87" s="1337"/>
      <c r="K87" s="1338"/>
      <c r="L87" s="157"/>
      <c r="M87" s="157"/>
      <c r="N87" s="157"/>
    </row>
    <row r="88" spans="1:14" ht="15.75">
      <c r="A88" s="157" t="str">
        <f>IF(J88&gt;0,COUNT($J$4:J88)+MAX('MI Fittings'!A:A,'CS Press Fittings'!A:A,'Steel Nipples'!A:A,'Steel Cut Lengths'!A:A),"")</f>
        <v/>
      </c>
      <c r="B88" s="185"/>
      <c r="C88" s="228" t="s">
        <v>4597</v>
      </c>
      <c r="D88" s="187" t="s">
        <v>11143</v>
      </c>
      <c r="E88" s="1322">
        <f>IFERROR(VLOOKUP(C88,'Consolidated Master Sheet'!B:D,3,0),"")</f>
        <v>3.94</v>
      </c>
      <c r="F88" s="409">
        <f t="shared" si="8"/>
        <v>0</v>
      </c>
      <c r="G88" s="1322">
        <f t="shared" si="9"/>
        <v>0</v>
      </c>
      <c r="H88" s="388">
        <f>IFERROR(VLOOKUP(C88,'Consolidated Master Sheet'!B:H,6,0),"")</f>
        <v>100</v>
      </c>
      <c r="I88" s="388">
        <f>IFERROR(VLOOKUP(C88,'Consolidated Master Sheet'!B:H,7,0),"")</f>
        <v>100</v>
      </c>
      <c r="J88" s="41"/>
      <c r="K88" s="1323">
        <f t="shared" ref="K88:K95" si="11">IFERROR(G88*J88,0)</f>
        <v>0</v>
      </c>
    </row>
    <row r="89" spans="1:14" ht="15.75">
      <c r="A89" s="157" t="str">
        <f>IF(J89&gt;0,COUNT($J$4:J89)+MAX('MI Fittings'!A:A,'CS Press Fittings'!A:A,'Steel Nipples'!A:A,'Steel Cut Lengths'!A:A),"")</f>
        <v/>
      </c>
      <c r="B89" s="245"/>
      <c r="C89" s="231" t="s">
        <v>4598</v>
      </c>
      <c r="D89" s="232" t="s">
        <v>11144</v>
      </c>
      <c r="E89" s="1324">
        <f>IFERROR(VLOOKUP(C89,'Consolidated Master Sheet'!B:D,3,0),"")</f>
        <v>4.05</v>
      </c>
      <c r="F89" s="1306">
        <f t="shared" si="8"/>
        <v>0</v>
      </c>
      <c r="G89" s="1322">
        <f t="shared" si="9"/>
        <v>0</v>
      </c>
      <c r="H89" s="1325">
        <f>IFERROR(VLOOKUP(C89,'Consolidated Master Sheet'!B:H,6,0),"")</f>
        <v>100</v>
      </c>
      <c r="I89" s="1325">
        <f>IFERROR(VLOOKUP(C89,'Consolidated Master Sheet'!B:H,7,0),"")</f>
        <v>100</v>
      </c>
      <c r="J89" s="42"/>
      <c r="K89" s="1323">
        <f t="shared" si="11"/>
        <v>0</v>
      </c>
    </row>
    <row r="90" spans="1:14" ht="15.75">
      <c r="A90" s="157" t="str">
        <f>IF(J90&gt;0,COUNT($J$4:J90)+MAX('MI Fittings'!A:A,'CS Press Fittings'!A:A,'Steel Nipples'!A:A,'Steel Cut Lengths'!A:A),"")</f>
        <v/>
      </c>
      <c r="B90" s="392"/>
      <c r="C90" s="231" t="s">
        <v>4599</v>
      </c>
      <c r="D90" s="232" t="s">
        <v>11145</v>
      </c>
      <c r="E90" s="1324">
        <f>IFERROR(VLOOKUP(C90,'Consolidated Master Sheet'!B:D,3,0),"")</f>
        <v>4.7699999999999996</v>
      </c>
      <c r="F90" s="1306">
        <f t="shared" si="8"/>
        <v>0</v>
      </c>
      <c r="G90" s="1322">
        <f t="shared" si="9"/>
        <v>0</v>
      </c>
      <c r="H90" s="1325">
        <f>IFERROR(VLOOKUP(C90,'Consolidated Master Sheet'!B:H,6,0),"")</f>
        <v>100</v>
      </c>
      <c r="I90" s="1325">
        <f>IFERROR(VLOOKUP(C90,'Consolidated Master Sheet'!B:H,7,0),"")</f>
        <v>100</v>
      </c>
      <c r="J90" s="42"/>
      <c r="K90" s="1323">
        <f t="shared" si="11"/>
        <v>0</v>
      </c>
    </row>
    <row r="91" spans="1:14" ht="15.75">
      <c r="A91" s="157" t="str">
        <f>IF(J91&gt;0,COUNT($J$4:J91)+MAX('MI Fittings'!A:A,'CS Press Fittings'!A:A,'Steel Nipples'!A:A,'Steel Cut Lengths'!A:A),"")</f>
        <v/>
      </c>
      <c r="B91" s="245"/>
      <c r="C91" s="231" t="s">
        <v>4600</v>
      </c>
      <c r="D91" s="232" t="s">
        <v>11146</v>
      </c>
      <c r="E91" s="1324">
        <f>IFERROR(VLOOKUP(C91,'Consolidated Master Sheet'!B:D,3,0),"")</f>
        <v>5.4</v>
      </c>
      <c r="F91" s="1306">
        <f t="shared" si="8"/>
        <v>0</v>
      </c>
      <c r="G91" s="1322">
        <f t="shared" si="9"/>
        <v>0</v>
      </c>
      <c r="H91" s="1325">
        <f>IFERROR(VLOOKUP(C91,'Consolidated Master Sheet'!B:H,6,0),"")</f>
        <v>50</v>
      </c>
      <c r="I91" s="1325">
        <f>IFERROR(VLOOKUP(C91,'Consolidated Master Sheet'!B:H,7,0),"")</f>
        <v>50</v>
      </c>
      <c r="J91" s="42"/>
      <c r="K91" s="1323">
        <f t="shared" si="11"/>
        <v>0</v>
      </c>
    </row>
    <row r="92" spans="1:14" ht="15.75">
      <c r="A92" s="157" t="str">
        <f>IF(J92&gt;0,COUNT($J$4:J92)+MAX('MI Fittings'!A:A,'CS Press Fittings'!A:A,'Steel Nipples'!A:A,'Steel Cut Lengths'!A:A),"")</f>
        <v/>
      </c>
      <c r="B92" s="245"/>
      <c r="C92" s="231" t="s">
        <v>4601</v>
      </c>
      <c r="D92" s="232" t="s">
        <v>11147</v>
      </c>
      <c r="E92" s="1324">
        <f>IFERROR(VLOOKUP(C92,'Consolidated Master Sheet'!B:D,3,0),"")</f>
        <v>6.19</v>
      </c>
      <c r="F92" s="1306">
        <f t="shared" si="8"/>
        <v>0</v>
      </c>
      <c r="G92" s="1322">
        <f t="shared" si="9"/>
        <v>0</v>
      </c>
      <c r="H92" s="1325">
        <f>IFERROR(VLOOKUP(C92,'Consolidated Master Sheet'!B:H,6,0),"")</f>
        <v>50</v>
      </c>
      <c r="I92" s="1325">
        <f>IFERROR(VLOOKUP(C92,'Consolidated Master Sheet'!B:H,7,0),"")</f>
        <v>50</v>
      </c>
      <c r="J92" s="42"/>
      <c r="K92" s="1323">
        <f t="shared" si="11"/>
        <v>0</v>
      </c>
    </row>
    <row r="93" spans="1:14" ht="15.75">
      <c r="A93" s="157" t="str">
        <f>IF(J93&gt;0,COUNT($J$4:J93)+MAX('MI Fittings'!A:A,'CS Press Fittings'!A:A,'Steel Nipples'!A:A,'Steel Cut Lengths'!A:A),"")</f>
        <v/>
      </c>
      <c r="B93" s="245"/>
      <c r="C93" s="231" t="s">
        <v>4602</v>
      </c>
      <c r="D93" s="232" t="s">
        <v>11148</v>
      </c>
      <c r="E93" s="1324">
        <f>IFERROR(VLOOKUP(C93,'Consolidated Master Sheet'!B:D,3,0),"")</f>
        <v>8.02</v>
      </c>
      <c r="F93" s="1306">
        <f t="shared" si="8"/>
        <v>0</v>
      </c>
      <c r="G93" s="1322">
        <f t="shared" si="9"/>
        <v>0</v>
      </c>
      <c r="H93" s="1325">
        <f>IFERROR(VLOOKUP(C93,'Consolidated Master Sheet'!B:H,6,0),"")</f>
        <v>50</v>
      </c>
      <c r="I93" s="1325">
        <f>IFERROR(VLOOKUP(C93,'Consolidated Master Sheet'!B:H,7,0),"")</f>
        <v>50</v>
      </c>
      <c r="J93" s="42"/>
      <c r="K93" s="1323">
        <f t="shared" si="11"/>
        <v>0</v>
      </c>
    </row>
    <row r="94" spans="1:14" ht="15.75">
      <c r="A94" s="157" t="str">
        <f>IF(J94&gt;0,COUNT($J$4:J94)+MAX('MI Fittings'!A:A,'CS Press Fittings'!A:A,'Steel Nipples'!A:A,'Steel Cut Lengths'!A:A),"")</f>
        <v/>
      </c>
      <c r="B94" s="245"/>
      <c r="C94" s="231" t="s">
        <v>4603</v>
      </c>
      <c r="D94" s="232" t="s">
        <v>11149</v>
      </c>
      <c r="E94" s="1324">
        <f>IFERROR(VLOOKUP(C94,'Consolidated Master Sheet'!B:D,3,0),"")</f>
        <v>17.170000000000002</v>
      </c>
      <c r="F94" s="1306">
        <f t="shared" si="8"/>
        <v>0</v>
      </c>
      <c r="G94" s="1322">
        <f t="shared" si="9"/>
        <v>0</v>
      </c>
      <c r="H94" s="1325">
        <f>IFERROR(VLOOKUP(C94,'Consolidated Master Sheet'!B:H,6,0),"")</f>
        <v>0</v>
      </c>
      <c r="I94" s="347">
        <f>IFERROR(VLOOKUP(C94,'Consolidated Master Sheet'!B:H,7,0),"")</f>
        <v>25</v>
      </c>
      <c r="J94" s="42"/>
      <c r="K94" s="1323">
        <f t="shared" si="11"/>
        <v>0</v>
      </c>
    </row>
    <row r="95" spans="1:14" ht="15.75">
      <c r="A95" s="157" t="str">
        <f>IF(J95&gt;0,COUNT($J$4:J95)+MAX('MI Fittings'!A:A,'CS Press Fittings'!A:A,'Steel Nipples'!A:A,'Steel Cut Lengths'!A:A),"")</f>
        <v/>
      </c>
      <c r="B95" s="245"/>
      <c r="C95" s="1326" t="s">
        <v>4604</v>
      </c>
      <c r="D95" s="1327" t="s">
        <v>11150</v>
      </c>
      <c r="E95" s="1328">
        <f>IFERROR(VLOOKUP(C95,'Consolidated Master Sheet'!B:D,3,0),"")</f>
        <v>24.77</v>
      </c>
      <c r="F95" s="741">
        <f t="shared" si="8"/>
        <v>0</v>
      </c>
      <c r="G95" s="1322">
        <f t="shared" si="9"/>
        <v>0</v>
      </c>
      <c r="H95" s="1329">
        <f>IFERROR(VLOOKUP(C95,'Consolidated Master Sheet'!B:H,6,0),"")</f>
        <v>0</v>
      </c>
      <c r="I95" s="173">
        <f>IFERROR(VLOOKUP(C95,'Consolidated Master Sheet'!B:H,7,0),"")</f>
        <v>0</v>
      </c>
      <c r="J95" s="1330"/>
      <c r="K95" s="1323">
        <f t="shared" si="11"/>
        <v>0</v>
      </c>
    </row>
    <row r="96" spans="1:14" s="380" customFormat="1" ht="15.75">
      <c r="A96" s="157" t="str">
        <f>IF(J96&gt;0,COUNT($J$4:J96)+MAX('MI Fittings'!A:A,'CS Press Fittings'!A:A,'Steel Nipples'!A:A,'Steel Cut Lengths'!A:A),"")</f>
        <v/>
      </c>
      <c r="B96" s="391"/>
      <c r="C96" s="1352"/>
      <c r="D96" s="1353" t="s">
        <v>4605</v>
      </c>
      <c r="E96" s="1354" t="str">
        <f>IFERROR(VLOOKUP(C96,'Consolidated Master Sheet'!B:D,3,0),"")</f>
        <v/>
      </c>
      <c r="F96" s="1531">
        <f t="shared" si="8"/>
        <v>0</v>
      </c>
      <c r="G96" s="1623">
        <f t="shared" si="9"/>
        <v>0</v>
      </c>
      <c r="H96" s="1355" t="str">
        <f>IFERROR(VLOOKUP(C96,'Consolidated Master Sheet'!B:H,6,0),"")</f>
        <v/>
      </c>
      <c r="I96" s="1356" t="str">
        <f>IFERROR(VLOOKUP(C96,'Consolidated Master Sheet'!B:H,7,0),"")</f>
        <v/>
      </c>
      <c r="J96" s="1357"/>
      <c r="K96" s="1358"/>
      <c r="L96" s="157"/>
      <c r="M96" s="157"/>
      <c r="N96" s="157"/>
    </row>
    <row r="97" spans="1:14" s="381" customFormat="1" ht="15.75">
      <c r="A97" s="157" t="str">
        <f>IF(J97&gt;0,COUNT($J$4:J97)+MAX('MI Fittings'!A:A,'CS Press Fittings'!A:A,'Steel Nipples'!A:A,'Steel Cut Lengths'!A:A),"")</f>
        <v/>
      </c>
      <c r="B97" s="387"/>
      <c r="C97" s="1315"/>
      <c r="D97" s="1316" t="s">
        <v>4525</v>
      </c>
      <c r="E97" s="1317" t="str">
        <f>IFERROR(VLOOKUP(C97,'Consolidated Master Sheet'!B:D,3,0),"")</f>
        <v/>
      </c>
      <c r="F97" s="1526">
        <f t="shared" si="8"/>
        <v>0</v>
      </c>
      <c r="G97" s="1618">
        <f t="shared" si="9"/>
        <v>0</v>
      </c>
      <c r="H97" s="1318" t="str">
        <f>IFERROR(VLOOKUP(C97,'Consolidated Master Sheet'!B:H,6,0),"")</f>
        <v/>
      </c>
      <c r="I97" s="1319" t="str">
        <f>IFERROR(VLOOKUP(C97,'Consolidated Master Sheet'!B:H,7,0),"")</f>
        <v/>
      </c>
      <c r="J97" s="1320"/>
      <c r="K97" s="1321"/>
      <c r="L97" s="157"/>
      <c r="M97" s="157"/>
      <c r="N97" s="157"/>
    </row>
    <row r="98" spans="1:14" ht="15.75">
      <c r="A98" s="157" t="str">
        <f>IF(J98&gt;0,COUNT($J$4:J98)+MAX('MI Fittings'!A:A,'CS Press Fittings'!A:A,'Steel Nipples'!A:A,'Steel Cut Lengths'!A:A),"")</f>
        <v/>
      </c>
      <c r="B98" s="185"/>
      <c r="C98" s="228" t="s">
        <v>4606</v>
      </c>
      <c r="D98" s="187" t="s">
        <v>11151</v>
      </c>
      <c r="E98" s="1322">
        <f>IFERROR(VLOOKUP(C98,'Consolidated Master Sheet'!B:D,3,0),"")</f>
        <v>4.0199999999999996</v>
      </c>
      <c r="F98" s="409">
        <f t="shared" si="8"/>
        <v>0</v>
      </c>
      <c r="G98" s="1322">
        <f t="shared" si="9"/>
        <v>0</v>
      </c>
      <c r="H98" s="388">
        <f>IFERROR(VLOOKUP(C98,'Consolidated Master Sheet'!B:H,6,0),"")</f>
        <v>100</v>
      </c>
      <c r="I98" s="345">
        <f>IFERROR(VLOOKUP(C98,'Consolidated Master Sheet'!B:H,7,0),"")</f>
        <v>100</v>
      </c>
      <c r="J98" s="41"/>
      <c r="K98" s="1323">
        <f t="shared" ref="K98:K99" si="12">IFERROR(G98*J98,0)</f>
        <v>0</v>
      </c>
    </row>
    <row r="99" spans="1:14" ht="15.75">
      <c r="A99" s="157" t="str">
        <f>IF(J99&gt;0,COUNT($J$4:J99)+MAX('MI Fittings'!A:A,'CS Press Fittings'!A:A,'Steel Nipples'!A:A,'Steel Cut Lengths'!A:A),"")</f>
        <v/>
      </c>
      <c r="B99" s="245"/>
      <c r="C99" s="1326" t="s">
        <v>4607</v>
      </c>
      <c r="D99" s="1327" t="s">
        <v>11152</v>
      </c>
      <c r="E99" s="1328">
        <f>IFERROR(VLOOKUP(C99,'Consolidated Master Sheet'!B:D,3,0),"")</f>
        <v>4.0199999999999996</v>
      </c>
      <c r="F99" s="741">
        <f t="shared" si="8"/>
        <v>0</v>
      </c>
      <c r="G99" s="1624">
        <f t="shared" si="9"/>
        <v>0</v>
      </c>
      <c r="H99" s="1329">
        <f>IFERROR(VLOOKUP(C99,'Consolidated Master Sheet'!B:H,6,0),"")</f>
        <v>100</v>
      </c>
      <c r="I99" s="173">
        <f>IFERROR(VLOOKUP(C99,'Consolidated Master Sheet'!B:H,7,0),"")</f>
        <v>100</v>
      </c>
      <c r="J99" s="1330"/>
      <c r="K99" s="1359">
        <f t="shared" si="12"/>
        <v>0</v>
      </c>
    </row>
    <row r="100" spans="1:14" s="381" customFormat="1" ht="15.75">
      <c r="A100" s="157" t="str">
        <f>IF(J100&gt;0,COUNT($J$4:J100)+MAX('MI Fittings'!A:A,'CS Press Fittings'!A:A,'Steel Nipples'!A:A,'Steel Cut Lengths'!A:A),"")</f>
        <v/>
      </c>
      <c r="B100" s="1331"/>
      <c r="C100" s="1332"/>
      <c r="D100" s="1333" t="s">
        <v>4535</v>
      </c>
      <c r="E100" s="1334" t="str">
        <f>IFERROR(VLOOKUP(C100,'Consolidated Master Sheet'!B:D,3,0),"")</f>
        <v/>
      </c>
      <c r="F100" s="1527">
        <f t="shared" si="8"/>
        <v>0</v>
      </c>
      <c r="G100" s="1619">
        <f t="shared" si="9"/>
        <v>0</v>
      </c>
      <c r="H100" s="1335" t="str">
        <f>IFERROR(VLOOKUP(C100,'Consolidated Master Sheet'!B:H,6,0),"")</f>
        <v/>
      </c>
      <c r="I100" s="1336" t="str">
        <f>IFERROR(VLOOKUP(C100,'Consolidated Master Sheet'!B:H,7,0),"")</f>
        <v/>
      </c>
      <c r="J100" s="1337"/>
      <c r="K100" s="1338"/>
      <c r="L100" s="157"/>
      <c r="M100" s="157"/>
      <c r="N100" s="157"/>
    </row>
    <row r="101" spans="1:14" ht="15.75">
      <c r="A101" s="157" t="str">
        <f>IF(J101&gt;0,COUNT($J$4:J101)+MAX('MI Fittings'!A:A,'CS Press Fittings'!A:A,'Steel Nipples'!A:A,'Steel Cut Lengths'!A:A),"")</f>
        <v/>
      </c>
      <c r="B101" s="245"/>
      <c r="C101" s="231" t="s">
        <v>11068</v>
      </c>
      <c r="D101" s="232" t="s">
        <v>11153</v>
      </c>
      <c r="E101" s="1322">
        <f>IFERROR(VLOOKUP(C101,'Consolidated Master Sheet'!B:D,3,0),"")</f>
        <v>4.37</v>
      </c>
      <c r="F101" s="409">
        <f t="shared" si="8"/>
        <v>0</v>
      </c>
      <c r="G101" s="1322">
        <f t="shared" si="9"/>
        <v>0</v>
      </c>
      <c r="H101" s="388">
        <f>IFERROR(VLOOKUP(C101,'Consolidated Master Sheet'!B:H,6,0),"")</f>
        <v>100</v>
      </c>
      <c r="I101" s="345">
        <f>IFERROR(VLOOKUP(C101,'Consolidated Master Sheet'!B:H,7,0),"")</f>
        <v>0</v>
      </c>
      <c r="J101" s="41"/>
      <c r="K101" s="1323">
        <f t="shared" ref="K101:K102" si="13">IFERROR(G101*J101,0)</f>
        <v>0</v>
      </c>
    </row>
    <row r="102" spans="1:14" ht="15.75">
      <c r="A102" s="157" t="str">
        <f>IF(J102&gt;0,COUNT($J$4:J102)+MAX('MI Fittings'!A:A,'CS Press Fittings'!A:A,'Steel Nipples'!A:A,'Steel Cut Lengths'!A:A),"")</f>
        <v/>
      </c>
      <c r="B102" s="245"/>
      <c r="C102" s="231" t="s">
        <v>4608</v>
      </c>
      <c r="D102" s="232" t="s">
        <v>11154</v>
      </c>
      <c r="E102" s="1328">
        <f>IFERROR(VLOOKUP(C102,'Consolidated Master Sheet'!B:D,3,0),"")</f>
        <v>4.37</v>
      </c>
      <c r="F102" s="741">
        <f t="shared" si="8"/>
        <v>0</v>
      </c>
      <c r="G102" s="1322">
        <f t="shared" si="9"/>
        <v>0</v>
      </c>
      <c r="H102" s="1329">
        <f>IFERROR(VLOOKUP(C102,'Consolidated Master Sheet'!B:H,6,0),"")</f>
        <v>100</v>
      </c>
      <c r="I102" s="173">
        <f>IFERROR(VLOOKUP(C102,'Consolidated Master Sheet'!B:H,7,0),"")</f>
        <v>100</v>
      </c>
      <c r="J102" s="1330"/>
      <c r="K102" s="1323">
        <f t="shared" si="13"/>
        <v>0</v>
      </c>
    </row>
    <row r="103" spans="1:14" s="380" customFormat="1" ht="15.75">
      <c r="A103" s="157" t="str">
        <f>IF(J103&gt;0,COUNT($J$4:J103)+MAX('MI Fittings'!A:A,'CS Press Fittings'!A:A,'Steel Nipples'!A:A,'Steel Cut Lengths'!A:A),"")</f>
        <v/>
      </c>
      <c r="B103" s="391"/>
      <c r="C103" s="1352"/>
      <c r="D103" s="1353" t="s">
        <v>4609</v>
      </c>
      <c r="E103" s="1354" t="str">
        <f>IFERROR(VLOOKUP(C103,'Consolidated Master Sheet'!B:D,3,0),"")</f>
        <v/>
      </c>
      <c r="F103" s="1531">
        <f t="shared" si="8"/>
        <v>0</v>
      </c>
      <c r="G103" s="1623">
        <f t="shared" si="9"/>
        <v>0</v>
      </c>
      <c r="H103" s="1355" t="str">
        <f>IFERROR(VLOOKUP(C103,'Consolidated Master Sheet'!B:H,6,0),"")</f>
        <v/>
      </c>
      <c r="I103" s="1356" t="str">
        <f>IFERROR(VLOOKUP(C103,'Consolidated Master Sheet'!B:H,7,0),"")</f>
        <v/>
      </c>
      <c r="J103" s="1357"/>
      <c r="K103" s="1358"/>
      <c r="L103" s="157"/>
      <c r="M103" s="157"/>
      <c r="N103" s="157"/>
    </row>
    <row r="104" spans="1:14" s="381" customFormat="1" ht="15.75">
      <c r="A104" s="157" t="str">
        <f>IF(J104&gt;0,COUNT($J$4:J104)+MAX('MI Fittings'!A:A,'CS Press Fittings'!A:A,'Steel Nipples'!A:A,'Steel Cut Lengths'!A:A),"")</f>
        <v/>
      </c>
      <c r="B104" s="387"/>
      <c r="C104" s="1315"/>
      <c r="D104" s="1316" t="s">
        <v>4525</v>
      </c>
      <c r="E104" s="1317" t="str">
        <f>IFERROR(VLOOKUP(C104,'Consolidated Master Sheet'!B:D,3,0),"")</f>
        <v/>
      </c>
      <c r="F104" s="1526">
        <f t="shared" si="8"/>
        <v>0</v>
      </c>
      <c r="G104" s="1618">
        <f t="shared" si="9"/>
        <v>0</v>
      </c>
      <c r="H104" s="1318" t="str">
        <f>IFERROR(VLOOKUP(C104,'Consolidated Master Sheet'!B:H,6,0),"")</f>
        <v/>
      </c>
      <c r="I104" s="1319" t="str">
        <f>IFERROR(VLOOKUP(C104,'Consolidated Master Sheet'!B:H,7,0),"")</f>
        <v/>
      </c>
      <c r="J104" s="1320"/>
      <c r="K104" s="1321"/>
      <c r="L104" s="157"/>
      <c r="M104" s="157"/>
      <c r="N104" s="157"/>
    </row>
    <row r="105" spans="1:14" ht="15.75">
      <c r="A105" s="157" t="str">
        <f>IF(J105&gt;0,COUNT($J$4:J105)+MAX('MI Fittings'!A:A,'CS Press Fittings'!A:A,'Steel Nipples'!A:A,'Steel Cut Lengths'!A:A),"")</f>
        <v/>
      </c>
      <c r="B105" s="185"/>
      <c r="C105" s="228" t="s">
        <v>4610</v>
      </c>
      <c r="D105" s="187" t="s">
        <v>11155</v>
      </c>
      <c r="E105" s="1361">
        <f>IFERROR(VLOOKUP(C105,'Consolidated Master Sheet'!B:D,3,0),"")</f>
        <v>0.63</v>
      </c>
      <c r="F105" s="409">
        <f t="shared" si="8"/>
        <v>0</v>
      </c>
      <c r="G105" s="1322">
        <f t="shared" si="9"/>
        <v>0</v>
      </c>
      <c r="H105" s="388">
        <f>IFERROR(VLOOKUP(C105,'Consolidated Master Sheet'!B:H,6,0),"")</f>
        <v>10</v>
      </c>
      <c r="I105" s="345">
        <f>IFERROR(VLOOKUP(C105,'Consolidated Master Sheet'!B:H,7,0),"")</f>
        <v>100</v>
      </c>
      <c r="J105" s="41"/>
      <c r="K105" s="1323">
        <f t="shared" ref="K105:K115" si="14">IFERROR(G105*J105,0)</f>
        <v>0</v>
      </c>
    </row>
    <row r="106" spans="1:14" ht="15.75">
      <c r="A106" s="157" t="str">
        <f>IF(J106&gt;0,COUNT($J$4:J106)+MAX('MI Fittings'!A:A,'CS Press Fittings'!A:A,'Steel Nipples'!A:A,'Steel Cut Lengths'!A:A),"")</f>
        <v/>
      </c>
      <c r="B106" s="245"/>
      <c r="C106" s="231" t="s">
        <v>4611</v>
      </c>
      <c r="D106" s="232" t="s">
        <v>11156</v>
      </c>
      <c r="E106" s="1362">
        <f>IFERROR(VLOOKUP(C106,'Consolidated Master Sheet'!B:D,3,0),"")</f>
        <v>0.73</v>
      </c>
      <c r="F106" s="1306">
        <f t="shared" si="8"/>
        <v>0</v>
      </c>
      <c r="G106" s="1322">
        <f t="shared" si="9"/>
        <v>0</v>
      </c>
      <c r="H106" s="1325">
        <f>IFERROR(VLOOKUP(C106,'Consolidated Master Sheet'!B:H,6,0),"")</f>
        <v>10</v>
      </c>
      <c r="I106" s="347">
        <f>IFERROR(VLOOKUP(C106,'Consolidated Master Sheet'!B:H,7,0),"")</f>
        <v>100</v>
      </c>
      <c r="J106" s="42"/>
      <c r="K106" s="1323">
        <f t="shared" si="14"/>
        <v>0</v>
      </c>
    </row>
    <row r="107" spans="1:14" ht="15.75">
      <c r="A107" s="157" t="str">
        <f>IF(J107&gt;0,COUNT($J$4:J107)+MAX('MI Fittings'!A:A,'CS Press Fittings'!A:A,'Steel Nipples'!A:A,'Steel Cut Lengths'!A:A),"")</f>
        <v/>
      </c>
      <c r="B107" s="245"/>
      <c r="C107" s="231" t="s">
        <v>4612</v>
      </c>
      <c r="D107" s="232" t="s">
        <v>11157</v>
      </c>
      <c r="E107" s="1362">
        <f>IFERROR(VLOOKUP(C107,'Consolidated Master Sheet'!B:D,3,0),"")</f>
        <v>0.83</v>
      </c>
      <c r="F107" s="1306">
        <f t="shared" si="8"/>
        <v>0</v>
      </c>
      <c r="G107" s="1322">
        <f t="shared" si="9"/>
        <v>0</v>
      </c>
      <c r="H107" s="1325">
        <f>IFERROR(VLOOKUP(C107,'Consolidated Master Sheet'!B:H,6,0),"")</f>
        <v>10</v>
      </c>
      <c r="I107" s="347">
        <f>IFERROR(VLOOKUP(C107,'Consolidated Master Sheet'!B:H,7,0),"")</f>
        <v>100</v>
      </c>
      <c r="J107" s="42"/>
      <c r="K107" s="1323">
        <f t="shared" si="14"/>
        <v>0</v>
      </c>
    </row>
    <row r="108" spans="1:14" ht="15.75">
      <c r="A108" s="157" t="str">
        <f>IF(J108&gt;0,COUNT($J$4:J108)+MAX('MI Fittings'!A:A,'CS Press Fittings'!A:A,'Steel Nipples'!A:A,'Steel Cut Lengths'!A:A),"")</f>
        <v/>
      </c>
      <c r="B108" s="245"/>
      <c r="C108" s="231" t="s">
        <v>4613</v>
      </c>
      <c r="D108" s="232" t="s">
        <v>11158</v>
      </c>
      <c r="E108" s="1362">
        <f>IFERROR(VLOOKUP(C108,'Consolidated Master Sheet'!B:D,3,0),"")</f>
        <v>1.02</v>
      </c>
      <c r="F108" s="1306">
        <f t="shared" si="8"/>
        <v>0</v>
      </c>
      <c r="G108" s="1322">
        <f t="shared" si="9"/>
        <v>0</v>
      </c>
      <c r="H108" s="1325">
        <f>IFERROR(VLOOKUP(C108,'Consolidated Master Sheet'!B:H,6,0),"")</f>
        <v>10</v>
      </c>
      <c r="I108" s="347">
        <f>IFERROR(VLOOKUP(C108,'Consolidated Master Sheet'!B:H,7,0),"")</f>
        <v>100</v>
      </c>
      <c r="J108" s="42"/>
      <c r="K108" s="1323">
        <f t="shared" si="14"/>
        <v>0</v>
      </c>
    </row>
    <row r="109" spans="1:14" ht="15.75">
      <c r="A109" s="157" t="str">
        <f>IF(J109&gt;0,COUNT($J$4:J109)+MAX('MI Fittings'!A:A,'CS Press Fittings'!A:A,'Steel Nipples'!A:A,'Steel Cut Lengths'!A:A),"")</f>
        <v/>
      </c>
      <c r="B109" s="245"/>
      <c r="C109" s="231" t="s">
        <v>4614</v>
      </c>
      <c r="D109" s="232" t="s">
        <v>11159</v>
      </c>
      <c r="E109" s="1362">
        <f>IFERROR(VLOOKUP(C109,'Consolidated Master Sheet'!B:D,3,0),"")</f>
        <v>1.45</v>
      </c>
      <c r="F109" s="1306">
        <f t="shared" si="8"/>
        <v>0</v>
      </c>
      <c r="G109" s="1322">
        <f t="shared" si="9"/>
        <v>0</v>
      </c>
      <c r="H109" s="1325">
        <f>IFERROR(VLOOKUP(C109,'Consolidated Master Sheet'!B:H,6,0),"")</f>
        <v>25</v>
      </c>
      <c r="I109" s="347">
        <f>IFERROR(VLOOKUP(C109,'Consolidated Master Sheet'!B:H,7,0),"")</f>
        <v>250</v>
      </c>
      <c r="J109" s="42"/>
      <c r="K109" s="1323">
        <f t="shared" si="14"/>
        <v>0</v>
      </c>
    </row>
    <row r="110" spans="1:14" ht="15.75">
      <c r="A110" s="157" t="str">
        <f>IF(J110&gt;0,COUNT($J$4:J110)+MAX('MI Fittings'!A:A,'CS Press Fittings'!A:A,'Steel Nipples'!A:A,'Steel Cut Lengths'!A:A),"")</f>
        <v/>
      </c>
      <c r="B110" s="245"/>
      <c r="C110" s="231" t="s">
        <v>4615</v>
      </c>
      <c r="D110" s="232" t="s">
        <v>11160</v>
      </c>
      <c r="E110" s="1362">
        <f>IFERROR(VLOOKUP(C110,'Consolidated Master Sheet'!B:D,3,0),"")</f>
        <v>1.45</v>
      </c>
      <c r="F110" s="1306">
        <f t="shared" si="8"/>
        <v>0</v>
      </c>
      <c r="G110" s="1322">
        <f t="shared" si="9"/>
        <v>0</v>
      </c>
      <c r="H110" s="1325">
        <f>IFERROR(VLOOKUP(C110,'Consolidated Master Sheet'!B:H,6,0),"")</f>
        <v>25</v>
      </c>
      <c r="I110" s="347">
        <f>IFERROR(VLOOKUP(C110,'Consolidated Master Sheet'!B:H,7,0),"")</f>
        <v>150</v>
      </c>
      <c r="J110" s="42"/>
      <c r="K110" s="1323">
        <f t="shared" si="14"/>
        <v>0</v>
      </c>
    </row>
    <row r="111" spans="1:14" ht="15.75">
      <c r="A111" s="157" t="str">
        <f>IF(J111&gt;0,COUNT($J$4:J111)+MAX('MI Fittings'!A:A,'CS Press Fittings'!A:A,'Steel Nipples'!A:A,'Steel Cut Lengths'!A:A),"")</f>
        <v/>
      </c>
      <c r="B111" s="245"/>
      <c r="C111" s="231" t="s">
        <v>4616</v>
      </c>
      <c r="D111" s="232" t="s">
        <v>11161</v>
      </c>
      <c r="E111" s="1362">
        <f>IFERROR(VLOOKUP(C111,'Consolidated Master Sheet'!B:D,3,0),"")</f>
        <v>1.69</v>
      </c>
      <c r="F111" s="1306">
        <f t="shared" si="8"/>
        <v>0</v>
      </c>
      <c r="G111" s="1322">
        <f t="shared" si="9"/>
        <v>0</v>
      </c>
      <c r="H111" s="1325">
        <f>IFERROR(VLOOKUP(C111,'Consolidated Master Sheet'!B:H,6,0),"")</f>
        <v>20</v>
      </c>
      <c r="I111" s="347">
        <f>IFERROR(VLOOKUP(C111,'Consolidated Master Sheet'!B:H,7,0),"")</f>
        <v>200</v>
      </c>
      <c r="J111" s="42"/>
      <c r="K111" s="1323">
        <f t="shared" si="14"/>
        <v>0</v>
      </c>
    </row>
    <row r="112" spans="1:14" ht="15.75">
      <c r="A112" s="157" t="str">
        <f>IF(J112&gt;0,COUNT($J$4:J112)+MAX('MI Fittings'!A:A,'CS Press Fittings'!A:A,'Steel Nipples'!A:A,'Steel Cut Lengths'!A:A),"")</f>
        <v/>
      </c>
      <c r="B112" s="245"/>
      <c r="C112" s="231" t="s">
        <v>4617</v>
      </c>
      <c r="D112" s="232" t="s">
        <v>11162</v>
      </c>
      <c r="E112" s="1362">
        <f>IFERROR(VLOOKUP(C112,'Consolidated Master Sheet'!B:D,3,0),"")</f>
        <v>1.98</v>
      </c>
      <c r="F112" s="1306">
        <f t="shared" si="8"/>
        <v>0</v>
      </c>
      <c r="G112" s="1322">
        <f t="shared" si="9"/>
        <v>0</v>
      </c>
      <c r="H112" s="1325">
        <f>IFERROR(VLOOKUP(C112,'Consolidated Master Sheet'!B:H,6,0),"")</f>
        <v>10</v>
      </c>
      <c r="I112" s="347">
        <f>IFERROR(VLOOKUP(C112,'Consolidated Master Sheet'!B:H,7,0),"")</f>
        <v>100</v>
      </c>
      <c r="J112" s="42"/>
      <c r="K112" s="1323">
        <f t="shared" si="14"/>
        <v>0</v>
      </c>
    </row>
    <row r="113" spans="1:14" ht="15.75">
      <c r="A113" s="157" t="str">
        <f>IF(J113&gt;0,COUNT($J$4:J113)+MAX('MI Fittings'!A:A,'CS Press Fittings'!A:A,'Steel Nipples'!A:A,'Steel Cut Lengths'!A:A),"")</f>
        <v/>
      </c>
      <c r="B113" s="245"/>
      <c r="C113" s="231" t="s">
        <v>4618</v>
      </c>
      <c r="D113" s="232" t="s">
        <v>11163</v>
      </c>
      <c r="E113" s="1362">
        <f>IFERROR(VLOOKUP(C113,'Consolidated Master Sheet'!B:D,3,0),"")</f>
        <v>2.59</v>
      </c>
      <c r="F113" s="1306">
        <f t="shared" si="8"/>
        <v>0</v>
      </c>
      <c r="G113" s="1322">
        <f t="shared" si="9"/>
        <v>0</v>
      </c>
      <c r="H113" s="1325">
        <f>IFERROR(VLOOKUP(C113,'Consolidated Master Sheet'!B:H,6,0),"")</f>
        <v>10</v>
      </c>
      <c r="I113" s="347">
        <f>IFERROR(VLOOKUP(C113,'Consolidated Master Sheet'!B:H,7,0),"")</f>
        <v>100</v>
      </c>
      <c r="J113" s="42"/>
      <c r="K113" s="1323">
        <f t="shared" si="14"/>
        <v>0</v>
      </c>
    </row>
    <row r="114" spans="1:14" ht="15.75">
      <c r="A114" s="157" t="str">
        <f>IF(J114&gt;0,COUNT($J$4:J114)+MAX('MI Fittings'!A:A,'CS Press Fittings'!A:A,'Steel Nipples'!A:A,'Steel Cut Lengths'!A:A),"")</f>
        <v/>
      </c>
      <c r="B114" s="245"/>
      <c r="C114" s="231" t="s">
        <v>4619</v>
      </c>
      <c r="D114" s="232" t="s">
        <v>11164</v>
      </c>
      <c r="E114" s="1362">
        <f>IFERROR(VLOOKUP(C114,'Consolidated Master Sheet'!B:D,3,0),"")</f>
        <v>2.59</v>
      </c>
      <c r="F114" s="1306">
        <f t="shared" si="8"/>
        <v>0</v>
      </c>
      <c r="G114" s="1322">
        <f t="shared" si="9"/>
        <v>0</v>
      </c>
      <c r="H114" s="1325">
        <f>IFERROR(VLOOKUP(C114,'Consolidated Master Sheet'!B:H,6,0),"")</f>
        <v>50</v>
      </c>
      <c r="I114" s="347">
        <f>IFERROR(VLOOKUP(C114,'Consolidated Master Sheet'!B:H,7,0),"")</f>
        <v>50</v>
      </c>
      <c r="J114" s="42"/>
      <c r="K114" s="1323">
        <f t="shared" si="14"/>
        <v>0</v>
      </c>
    </row>
    <row r="115" spans="1:14" ht="15.75">
      <c r="A115" s="157" t="str">
        <f>IF(J115&gt;0,COUNT($J$4:J115)+MAX('MI Fittings'!A:A,'CS Press Fittings'!A:A,'Steel Nipples'!A:A,'Steel Cut Lengths'!A:A),"")</f>
        <v/>
      </c>
      <c r="B115" s="245"/>
      <c r="C115" s="1326" t="s">
        <v>4620</v>
      </c>
      <c r="D115" s="1327" t="s">
        <v>11165</v>
      </c>
      <c r="E115" s="1363">
        <f>IFERROR(VLOOKUP(C115,'Consolidated Master Sheet'!B:D,3,0),"")</f>
        <v>6.09</v>
      </c>
      <c r="F115" s="741">
        <f t="shared" si="8"/>
        <v>0</v>
      </c>
      <c r="G115" s="1322">
        <f t="shared" si="9"/>
        <v>0</v>
      </c>
      <c r="H115" s="1329">
        <f>IFERROR(VLOOKUP(C115,'Consolidated Master Sheet'!B:H,6,0),"")</f>
        <v>50</v>
      </c>
      <c r="I115" s="173">
        <f>IFERROR(VLOOKUP(C115,'Consolidated Master Sheet'!B:H,7,0),"")</f>
        <v>50</v>
      </c>
      <c r="J115" s="1330"/>
      <c r="K115" s="1323">
        <f t="shared" si="14"/>
        <v>0</v>
      </c>
    </row>
    <row r="116" spans="1:14" s="381" customFormat="1" ht="15.75">
      <c r="A116" s="157" t="str">
        <f>IF(J116&gt;0,COUNT($J$4:J116)+MAX('MI Fittings'!A:A,'CS Press Fittings'!A:A,'Steel Nipples'!A:A,'Steel Cut Lengths'!A:A),"")</f>
        <v/>
      </c>
      <c r="B116" s="1331"/>
      <c r="C116" s="1332"/>
      <c r="D116" s="1333" t="s">
        <v>4535</v>
      </c>
      <c r="E116" s="1334" t="str">
        <f>IFERROR(VLOOKUP(C116,'Consolidated Master Sheet'!B:D,3,0),"")</f>
        <v/>
      </c>
      <c r="F116" s="1527">
        <f t="shared" si="8"/>
        <v>0</v>
      </c>
      <c r="G116" s="1619">
        <f t="shared" si="9"/>
        <v>0</v>
      </c>
      <c r="H116" s="1335" t="str">
        <f>IFERROR(VLOOKUP(C116,'Consolidated Master Sheet'!B:H,6,0),"")</f>
        <v/>
      </c>
      <c r="I116" s="1336" t="str">
        <f>IFERROR(VLOOKUP(C116,'Consolidated Master Sheet'!B:H,7,0),"")</f>
        <v/>
      </c>
      <c r="J116" s="1337"/>
      <c r="K116" s="1338"/>
      <c r="L116" s="157"/>
      <c r="M116" s="157"/>
      <c r="N116" s="157"/>
    </row>
    <row r="117" spans="1:14" ht="15.75">
      <c r="A117" s="157" t="str">
        <f>IF(J117&gt;0,COUNT($J$4:J117)+MAX('MI Fittings'!A:A,'CS Press Fittings'!A:A,'Steel Nipples'!A:A,'Steel Cut Lengths'!A:A),"")</f>
        <v/>
      </c>
      <c r="B117" s="245"/>
      <c r="C117" s="390" t="s">
        <v>4621</v>
      </c>
      <c r="D117" s="187" t="s">
        <v>11166</v>
      </c>
      <c r="E117" s="1322">
        <f>IFERROR(VLOOKUP(C117,'Consolidated Master Sheet'!B:D,3,0),"")</f>
        <v>1.78</v>
      </c>
      <c r="F117" s="409">
        <f t="shared" si="8"/>
        <v>0</v>
      </c>
      <c r="G117" s="1322">
        <f t="shared" si="9"/>
        <v>0</v>
      </c>
      <c r="H117" s="388">
        <f>IFERROR(VLOOKUP(C117,'Consolidated Master Sheet'!B:H,6,0),"")</f>
        <v>300</v>
      </c>
      <c r="I117" s="345">
        <f>IFERROR(VLOOKUP(C117,'Consolidated Master Sheet'!B:H,7,0),"")</f>
        <v>300</v>
      </c>
      <c r="J117" s="41"/>
      <c r="K117" s="1323">
        <f t="shared" ref="K117:K122" si="15">IFERROR(G117*J117,0)</f>
        <v>0</v>
      </c>
    </row>
    <row r="118" spans="1:14" ht="15.75">
      <c r="A118" s="157" t="str">
        <f>IF(J118&gt;0,COUNT($J$4:J118)+MAX('MI Fittings'!A:A,'CS Press Fittings'!A:A,'Steel Nipples'!A:A,'Steel Cut Lengths'!A:A),"")</f>
        <v/>
      </c>
      <c r="B118" s="185"/>
      <c r="C118" s="249" t="s">
        <v>4622</v>
      </c>
      <c r="D118" s="232" t="s">
        <v>11167</v>
      </c>
      <c r="E118" s="1324">
        <f>IFERROR(VLOOKUP(C118,'Consolidated Master Sheet'!B:D,3,0),"")</f>
        <v>1.9</v>
      </c>
      <c r="F118" s="1306">
        <f t="shared" si="8"/>
        <v>0</v>
      </c>
      <c r="G118" s="1322">
        <f t="shared" si="9"/>
        <v>0</v>
      </c>
      <c r="H118" s="1325">
        <f>IFERROR(VLOOKUP(C118,'Consolidated Master Sheet'!B:H,6,0),"")</f>
        <v>300</v>
      </c>
      <c r="I118" s="347">
        <f>IFERROR(VLOOKUP(C118,'Consolidated Master Sheet'!B:H,7,0),"")</f>
        <v>300</v>
      </c>
      <c r="J118" s="42"/>
      <c r="K118" s="1323">
        <f t="shared" si="15"/>
        <v>0</v>
      </c>
    </row>
    <row r="119" spans="1:14" ht="15.75">
      <c r="A119" s="157" t="str">
        <f>IF(J119&gt;0,COUNT($J$4:J119)+MAX('MI Fittings'!A:A,'CS Press Fittings'!A:A,'Steel Nipples'!A:A,'Steel Cut Lengths'!A:A),"")</f>
        <v/>
      </c>
      <c r="B119" s="245"/>
      <c r="C119" s="249" t="s">
        <v>4623</v>
      </c>
      <c r="D119" s="232" t="s">
        <v>11168</v>
      </c>
      <c r="E119" s="1324">
        <f>IFERROR(VLOOKUP(C119,'Consolidated Master Sheet'!B:D,3,0),"")</f>
        <v>2.12</v>
      </c>
      <c r="F119" s="1306">
        <f t="shared" si="8"/>
        <v>0</v>
      </c>
      <c r="G119" s="1322">
        <f t="shared" si="9"/>
        <v>0</v>
      </c>
      <c r="H119" s="1325">
        <f>IFERROR(VLOOKUP(C119,'Consolidated Master Sheet'!B:H,6,0),"")</f>
        <v>200</v>
      </c>
      <c r="I119" s="347">
        <f>IFERROR(VLOOKUP(C119,'Consolidated Master Sheet'!B:H,7,0),"")</f>
        <v>200</v>
      </c>
      <c r="J119" s="42"/>
      <c r="K119" s="1323">
        <f t="shared" si="15"/>
        <v>0</v>
      </c>
    </row>
    <row r="120" spans="1:14" ht="15.75">
      <c r="A120" s="157" t="str">
        <f>IF(J120&gt;0,COUNT($J$4:J120)+MAX('MI Fittings'!A:A,'CS Press Fittings'!A:A,'Steel Nipples'!A:A,'Steel Cut Lengths'!A:A),"")</f>
        <v/>
      </c>
      <c r="B120" s="245"/>
      <c r="C120" s="249" t="s">
        <v>4624</v>
      </c>
      <c r="D120" s="232" t="s">
        <v>11169</v>
      </c>
      <c r="E120" s="1324">
        <f>IFERROR(VLOOKUP(C120,'Consolidated Master Sheet'!B:D,3,0),"")</f>
        <v>2.4700000000000002</v>
      </c>
      <c r="F120" s="1306">
        <f t="shared" si="8"/>
        <v>0</v>
      </c>
      <c r="G120" s="1322">
        <f t="shared" si="9"/>
        <v>0</v>
      </c>
      <c r="H120" s="1325">
        <f>IFERROR(VLOOKUP(C120,'Consolidated Master Sheet'!B:H,6,0),"")</f>
        <v>200</v>
      </c>
      <c r="I120" s="347">
        <f>IFERROR(VLOOKUP(C120,'Consolidated Master Sheet'!B:H,7,0),"")</f>
        <v>200</v>
      </c>
      <c r="J120" s="42"/>
      <c r="K120" s="1323">
        <f t="shared" si="15"/>
        <v>0</v>
      </c>
    </row>
    <row r="121" spans="1:14" ht="15.75">
      <c r="A121" s="157" t="str">
        <f>IF(J121&gt;0,COUNT($J$4:J121)+MAX('MI Fittings'!A:A,'CS Press Fittings'!A:A,'Steel Nipples'!A:A,'Steel Cut Lengths'!A:A),"")</f>
        <v/>
      </c>
      <c r="B121" s="245"/>
      <c r="C121" s="249" t="s">
        <v>4625</v>
      </c>
      <c r="D121" s="232" t="s">
        <v>11170</v>
      </c>
      <c r="E121" s="1324">
        <f>IFERROR(VLOOKUP(C121,'Consolidated Master Sheet'!B:D,3,0),"")</f>
        <v>3.1</v>
      </c>
      <c r="F121" s="1306">
        <f t="shared" si="8"/>
        <v>0</v>
      </c>
      <c r="G121" s="1322">
        <f t="shared" si="9"/>
        <v>0</v>
      </c>
      <c r="H121" s="1325">
        <f>IFERROR(VLOOKUP(C121,'Consolidated Master Sheet'!B:H,6,0),"")</f>
        <v>100</v>
      </c>
      <c r="I121" s="347">
        <f>IFERROR(VLOOKUP(C121,'Consolidated Master Sheet'!B:H,7,0),"")</f>
        <v>100</v>
      </c>
      <c r="J121" s="42"/>
      <c r="K121" s="1323">
        <f t="shared" si="15"/>
        <v>0</v>
      </c>
    </row>
    <row r="122" spans="1:14" ht="15.75">
      <c r="A122" s="157" t="str">
        <f>IF(J122&gt;0,COUNT($J$4:J122)+MAX('MI Fittings'!A:A,'CS Press Fittings'!A:A,'Steel Nipples'!A:A,'Steel Cut Lengths'!A:A),"")</f>
        <v/>
      </c>
      <c r="B122" s="245"/>
      <c r="C122" s="1346" t="s">
        <v>4626</v>
      </c>
      <c r="D122" s="1327" t="s">
        <v>11171</v>
      </c>
      <c r="E122" s="1328">
        <f>IFERROR(VLOOKUP(C122,'Consolidated Master Sheet'!B:D,3,0),"")</f>
        <v>3.65</v>
      </c>
      <c r="F122" s="741">
        <f t="shared" si="8"/>
        <v>0</v>
      </c>
      <c r="G122" s="1322">
        <f t="shared" si="9"/>
        <v>0</v>
      </c>
      <c r="H122" s="1329">
        <f>IFERROR(VLOOKUP(C122,'Consolidated Master Sheet'!B:H,6,0),"")</f>
        <v>100</v>
      </c>
      <c r="I122" s="173">
        <f>IFERROR(VLOOKUP(C122,'Consolidated Master Sheet'!B:H,7,0),"")</f>
        <v>100</v>
      </c>
      <c r="J122" s="1330"/>
      <c r="K122" s="1323">
        <f t="shared" si="15"/>
        <v>0</v>
      </c>
    </row>
    <row r="123" spans="1:14" s="380" customFormat="1" ht="15.75">
      <c r="A123" s="157" t="str">
        <f>IF(J123&gt;0,COUNT($J$4:J123)+MAX('MI Fittings'!A:A,'CS Press Fittings'!A:A,'Steel Nipples'!A:A,'Steel Cut Lengths'!A:A),"")</f>
        <v/>
      </c>
      <c r="B123" s="391"/>
      <c r="C123" s="1352"/>
      <c r="D123" s="1353" t="s">
        <v>4627</v>
      </c>
      <c r="E123" s="1354" t="str">
        <f>IFERROR(VLOOKUP(C123,'Consolidated Master Sheet'!B:D,3,0),"")</f>
        <v/>
      </c>
      <c r="F123" s="1531">
        <f t="shared" si="8"/>
        <v>0</v>
      </c>
      <c r="G123" s="1623">
        <f t="shared" si="9"/>
        <v>0</v>
      </c>
      <c r="H123" s="1355" t="str">
        <f>IFERROR(VLOOKUP(C123,'Consolidated Master Sheet'!B:H,6,0),"")</f>
        <v/>
      </c>
      <c r="I123" s="1356" t="str">
        <f>IFERROR(VLOOKUP(C123,'Consolidated Master Sheet'!B:H,7,0),"")</f>
        <v/>
      </c>
      <c r="J123" s="1357"/>
      <c r="K123" s="1358"/>
      <c r="L123" s="157"/>
      <c r="M123" s="157"/>
      <c r="N123" s="157"/>
    </row>
    <row r="124" spans="1:14" s="381" customFormat="1" ht="15.75">
      <c r="A124" s="157" t="str">
        <f>IF(J124&gt;0,COUNT($J$4:J124)+MAX('MI Fittings'!A:A,'CS Press Fittings'!A:A,'Steel Nipples'!A:A,'Steel Cut Lengths'!A:A),"")</f>
        <v/>
      </c>
      <c r="B124" s="387"/>
      <c r="C124" s="1315"/>
      <c r="D124" s="1316" t="s">
        <v>4525</v>
      </c>
      <c r="E124" s="1317" t="str">
        <f>IFERROR(VLOOKUP(C124,'Consolidated Master Sheet'!B:D,3,0),"")</f>
        <v/>
      </c>
      <c r="F124" s="1526">
        <f t="shared" si="8"/>
        <v>0</v>
      </c>
      <c r="G124" s="1618">
        <f t="shared" si="9"/>
        <v>0</v>
      </c>
      <c r="H124" s="1318" t="str">
        <f>IFERROR(VLOOKUP(C124,'Consolidated Master Sheet'!B:H,6,0),"")</f>
        <v/>
      </c>
      <c r="I124" s="1319" t="str">
        <f>IFERROR(VLOOKUP(C124,'Consolidated Master Sheet'!B:H,7,0),"")</f>
        <v/>
      </c>
      <c r="J124" s="1320"/>
      <c r="K124" s="1321"/>
      <c r="L124" s="157"/>
      <c r="M124" s="157"/>
      <c r="N124" s="157"/>
    </row>
    <row r="125" spans="1:14" ht="15.75">
      <c r="A125" s="157" t="str">
        <f>IF(J125&gt;0,COUNT($J$4:J125)+MAX('MI Fittings'!A:A,'CS Press Fittings'!A:A,'Steel Nipples'!A:A,'Steel Cut Lengths'!A:A),"")</f>
        <v/>
      </c>
      <c r="B125" s="245"/>
      <c r="C125" s="228" t="s">
        <v>4628</v>
      </c>
      <c r="D125" s="187" t="s">
        <v>11172</v>
      </c>
      <c r="E125" s="1322">
        <f>IFERROR(VLOOKUP(C125,'Consolidated Master Sheet'!B:D,3,0),"")</f>
        <v>2.1</v>
      </c>
      <c r="F125" s="409">
        <f t="shared" si="8"/>
        <v>0</v>
      </c>
      <c r="G125" s="1322">
        <f t="shared" si="9"/>
        <v>0</v>
      </c>
      <c r="H125" s="388">
        <f>IFERROR(VLOOKUP(C125,'Consolidated Master Sheet'!B:H,6,0),"")</f>
        <v>50</v>
      </c>
      <c r="I125" s="345">
        <f>IFERROR(VLOOKUP(C125,'Consolidated Master Sheet'!B:H,7,0),"")</f>
        <v>50</v>
      </c>
      <c r="J125" s="41"/>
      <c r="K125" s="1323">
        <f t="shared" ref="K125:K130" si="16">IFERROR(G125*J125,0)</f>
        <v>0</v>
      </c>
    </row>
    <row r="126" spans="1:14" ht="15.75">
      <c r="A126" s="157" t="str">
        <f>IF(J126&gt;0,COUNT($J$4:J126)+MAX('MI Fittings'!A:A,'CS Press Fittings'!A:A,'Steel Nipples'!A:A,'Steel Cut Lengths'!A:A),"")</f>
        <v/>
      </c>
      <c r="B126" s="245"/>
      <c r="C126" s="231" t="s">
        <v>4629</v>
      </c>
      <c r="D126" s="232" t="s">
        <v>11173</v>
      </c>
      <c r="E126" s="1324">
        <f>IFERROR(VLOOKUP(C126,'Consolidated Master Sheet'!B:D,3,0),"")</f>
        <v>2.25</v>
      </c>
      <c r="F126" s="1306">
        <f t="shared" si="8"/>
        <v>0</v>
      </c>
      <c r="G126" s="1322">
        <f t="shared" si="9"/>
        <v>0</v>
      </c>
      <c r="H126" s="1325">
        <f>IFERROR(VLOOKUP(C126,'Consolidated Master Sheet'!B:H,6,0),"")</f>
        <v>50</v>
      </c>
      <c r="I126" s="347">
        <f>IFERROR(VLOOKUP(C126,'Consolidated Master Sheet'!B:H,7,0),"")</f>
        <v>50</v>
      </c>
      <c r="J126" s="42"/>
      <c r="K126" s="1323">
        <f t="shared" si="16"/>
        <v>0</v>
      </c>
    </row>
    <row r="127" spans="1:14" ht="15.75">
      <c r="A127" s="157" t="str">
        <f>IF(J127&gt;0,COUNT($J$4:J127)+MAX('MI Fittings'!A:A,'CS Press Fittings'!A:A,'Steel Nipples'!A:A,'Steel Cut Lengths'!A:A),"")</f>
        <v/>
      </c>
      <c r="B127" s="245"/>
      <c r="C127" s="231" t="s">
        <v>4630</v>
      </c>
      <c r="D127" s="232" t="s">
        <v>11174</v>
      </c>
      <c r="E127" s="1324">
        <f>IFERROR(VLOOKUP(C127,'Consolidated Master Sheet'!B:D,3,0),"")</f>
        <v>2.4700000000000002</v>
      </c>
      <c r="F127" s="1306">
        <f t="shared" si="8"/>
        <v>0</v>
      </c>
      <c r="G127" s="1322">
        <f t="shared" si="9"/>
        <v>0</v>
      </c>
      <c r="H127" s="1325">
        <f>IFERROR(VLOOKUP(C127,'Consolidated Master Sheet'!B:H,6,0),"")</f>
        <v>50</v>
      </c>
      <c r="I127" s="347">
        <f>IFERROR(VLOOKUP(C127,'Consolidated Master Sheet'!B:H,7,0),"")</f>
        <v>50</v>
      </c>
      <c r="J127" s="42"/>
      <c r="K127" s="1323">
        <f t="shared" si="16"/>
        <v>0</v>
      </c>
    </row>
    <row r="128" spans="1:14" ht="15.75">
      <c r="A128" s="157" t="str">
        <f>IF(J128&gt;0,COUNT($J$4:J128)+MAX('MI Fittings'!A:A,'CS Press Fittings'!A:A,'Steel Nipples'!A:A,'Steel Cut Lengths'!A:A),"")</f>
        <v/>
      </c>
      <c r="B128" s="245"/>
      <c r="C128" s="231" t="s">
        <v>4631</v>
      </c>
      <c r="D128" s="232" t="s">
        <v>11175</v>
      </c>
      <c r="E128" s="1324">
        <f>IFERROR(VLOOKUP(C128,'Consolidated Master Sheet'!B:D,3,0),"")</f>
        <v>3.42</v>
      </c>
      <c r="F128" s="1306">
        <f t="shared" si="8"/>
        <v>0</v>
      </c>
      <c r="G128" s="1322">
        <f t="shared" si="9"/>
        <v>0</v>
      </c>
      <c r="H128" s="1325">
        <f>IFERROR(VLOOKUP(C128,'Consolidated Master Sheet'!B:H,6,0),"")</f>
        <v>50</v>
      </c>
      <c r="I128" s="347">
        <f>IFERROR(VLOOKUP(C128,'Consolidated Master Sheet'!B:H,7,0),"")</f>
        <v>50</v>
      </c>
      <c r="J128" s="42"/>
      <c r="K128" s="1323">
        <f t="shared" si="16"/>
        <v>0</v>
      </c>
    </row>
    <row r="129" spans="1:14" ht="15.75">
      <c r="A129" s="157" t="str">
        <f>IF(J129&gt;0,COUNT($J$4:J129)+MAX('MI Fittings'!A:A,'CS Press Fittings'!A:A,'Steel Nipples'!A:A,'Steel Cut Lengths'!A:A),"")</f>
        <v/>
      </c>
      <c r="B129" s="245"/>
      <c r="C129" s="231" t="s">
        <v>4632</v>
      </c>
      <c r="D129" s="1364" t="s">
        <v>11176</v>
      </c>
      <c r="E129" s="1324">
        <f>IFERROR(VLOOKUP(C129,'Consolidated Master Sheet'!B:D,3,0),"")</f>
        <v>4.13</v>
      </c>
      <c r="F129" s="1306">
        <f t="shared" si="8"/>
        <v>0</v>
      </c>
      <c r="G129" s="1322">
        <f t="shared" si="9"/>
        <v>0</v>
      </c>
      <c r="H129" s="1325">
        <f>IFERROR(VLOOKUP(C129,'Consolidated Master Sheet'!B:H,6,0),"")</f>
        <v>50</v>
      </c>
      <c r="I129" s="347">
        <f>IFERROR(VLOOKUP(C129,'Consolidated Master Sheet'!B:H,7,0),"")</f>
        <v>50</v>
      </c>
      <c r="J129" s="42"/>
      <c r="K129" s="1323">
        <f t="shared" si="16"/>
        <v>0</v>
      </c>
    </row>
    <row r="130" spans="1:14" ht="15.75">
      <c r="A130" s="157" t="str">
        <f>IF(J130&gt;0,COUNT($J$4:J130)+MAX('MI Fittings'!A:A,'CS Press Fittings'!A:A,'Steel Nipples'!A:A,'Steel Cut Lengths'!A:A),"")</f>
        <v/>
      </c>
      <c r="B130" s="245"/>
      <c r="C130" s="1326" t="s">
        <v>4633</v>
      </c>
      <c r="D130" s="1365" t="s">
        <v>11177</v>
      </c>
      <c r="E130" s="1328">
        <f>IFERROR(VLOOKUP(C130,'Consolidated Master Sheet'!B:D,3,0),"")</f>
        <v>4.43</v>
      </c>
      <c r="F130" s="741">
        <f t="shared" si="8"/>
        <v>0</v>
      </c>
      <c r="G130" s="1322">
        <f t="shared" si="9"/>
        <v>0</v>
      </c>
      <c r="H130" s="1329">
        <f>IFERROR(VLOOKUP(C130,'Consolidated Master Sheet'!B:H,6,0),"")</f>
        <v>50</v>
      </c>
      <c r="I130" s="173">
        <f>IFERROR(VLOOKUP(C130,'Consolidated Master Sheet'!B:H,7,0),"")</f>
        <v>50</v>
      </c>
      <c r="J130" s="1330"/>
      <c r="K130" s="1323">
        <f t="shared" si="16"/>
        <v>0</v>
      </c>
    </row>
    <row r="131" spans="1:14" s="381" customFormat="1" ht="15.75">
      <c r="A131" s="157" t="str">
        <f>IF(J131&gt;0,COUNT($J$4:J131)+MAX('MI Fittings'!A:A,'CS Press Fittings'!A:A,'Steel Nipples'!A:A,'Steel Cut Lengths'!A:A),"")</f>
        <v/>
      </c>
      <c r="B131" s="1331"/>
      <c r="C131" s="1332"/>
      <c r="D131" s="1333" t="s">
        <v>4535</v>
      </c>
      <c r="E131" s="1334" t="str">
        <f>IFERROR(VLOOKUP(C131,'Consolidated Master Sheet'!B:D,3,0),"")</f>
        <v/>
      </c>
      <c r="F131" s="1527">
        <f t="shared" si="8"/>
        <v>0</v>
      </c>
      <c r="G131" s="1619">
        <f t="shared" si="9"/>
        <v>0</v>
      </c>
      <c r="H131" s="1335" t="str">
        <f>IFERROR(VLOOKUP(C131,'Consolidated Master Sheet'!B:H,6,0),"")</f>
        <v/>
      </c>
      <c r="I131" s="1336" t="str">
        <f>IFERROR(VLOOKUP(C131,'Consolidated Master Sheet'!B:H,7,0),"")</f>
        <v/>
      </c>
      <c r="J131" s="1337"/>
      <c r="K131" s="1338"/>
      <c r="L131" s="157"/>
      <c r="M131" s="157"/>
      <c r="N131" s="157"/>
    </row>
    <row r="132" spans="1:14" ht="15.75">
      <c r="A132" s="157" t="str">
        <f>IF(J132&gt;0,COUNT($J$4:J132)+MAX('MI Fittings'!A:A,'CS Press Fittings'!A:A,'Steel Nipples'!A:A,'Steel Cut Lengths'!A:A),"")</f>
        <v/>
      </c>
      <c r="B132" s="245"/>
      <c r="C132" s="228" t="s">
        <v>4634</v>
      </c>
      <c r="D132" s="394" t="s">
        <v>11178</v>
      </c>
      <c r="E132" s="1322">
        <f>IFERROR(VLOOKUP(C132,'Consolidated Master Sheet'!B:D,3,0),"")</f>
        <v>2.88</v>
      </c>
      <c r="F132" s="409">
        <f t="shared" si="8"/>
        <v>0</v>
      </c>
      <c r="G132" s="1322">
        <f t="shared" si="9"/>
        <v>0</v>
      </c>
      <c r="H132" s="388">
        <f>IFERROR(VLOOKUP(C132,'Consolidated Master Sheet'!B:H,6,0),"")</f>
        <v>50</v>
      </c>
      <c r="I132" s="345">
        <f>IFERROR(VLOOKUP(C132,'Consolidated Master Sheet'!B:H,7,0),"")</f>
        <v>50</v>
      </c>
      <c r="J132" s="41"/>
      <c r="K132" s="1323">
        <f t="shared" ref="K132:K137" si="17">IFERROR(G132*J132,0)</f>
        <v>0</v>
      </c>
    </row>
    <row r="133" spans="1:14" ht="15.75">
      <c r="A133" s="157" t="str">
        <f>IF(J133&gt;0,COUNT($J$4:J133)+MAX('MI Fittings'!A:A,'CS Press Fittings'!A:A,'Steel Nipples'!A:A,'Steel Cut Lengths'!A:A),"")</f>
        <v/>
      </c>
      <c r="B133" s="245"/>
      <c r="C133" s="231" t="s">
        <v>4635</v>
      </c>
      <c r="D133" s="232" t="s">
        <v>11179</v>
      </c>
      <c r="E133" s="1324">
        <f>IFERROR(VLOOKUP(C133,'Consolidated Master Sheet'!B:D,3,0),"")</f>
        <v>2.99</v>
      </c>
      <c r="F133" s="1306">
        <f t="shared" si="8"/>
        <v>0</v>
      </c>
      <c r="G133" s="1322">
        <f t="shared" si="9"/>
        <v>0</v>
      </c>
      <c r="H133" s="1325">
        <f>IFERROR(VLOOKUP(C133,'Consolidated Master Sheet'!B:H,6,0),"")</f>
        <v>10</v>
      </c>
      <c r="I133" s="347">
        <f>IFERROR(VLOOKUP(C133,'Consolidated Master Sheet'!B:H,7,0),"")</f>
        <v>100</v>
      </c>
      <c r="J133" s="42"/>
      <c r="K133" s="1323">
        <f t="shared" si="17"/>
        <v>0</v>
      </c>
    </row>
    <row r="134" spans="1:14" ht="15.75">
      <c r="A134" s="157" t="str">
        <f>IF(J134&gt;0,COUNT($J$4:J134)+MAX('MI Fittings'!A:A,'CS Press Fittings'!A:A,'Steel Nipples'!A:A,'Steel Cut Lengths'!A:A),"")</f>
        <v/>
      </c>
      <c r="B134" s="245"/>
      <c r="C134" s="231" t="s">
        <v>4636</v>
      </c>
      <c r="D134" s="232" t="s">
        <v>11180</v>
      </c>
      <c r="E134" s="1324">
        <f>IFERROR(VLOOKUP(C134,'Consolidated Master Sheet'!B:D,3,0),"")</f>
        <v>3.42</v>
      </c>
      <c r="F134" s="1306">
        <f t="shared" si="8"/>
        <v>0</v>
      </c>
      <c r="G134" s="1322">
        <f t="shared" si="9"/>
        <v>0</v>
      </c>
      <c r="H134" s="1325">
        <f>IFERROR(VLOOKUP(C134,'Consolidated Master Sheet'!B:H,6,0),"")</f>
        <v>10</v>
      </c>
      <c r="I134" s="347">
        <f>IFERROR(VLOOKUP(C134,'Consolidated Master Sheet'!B:H,7,0),"")</f>
        <v>100</v>
      </c>
      <c r="J134" s="42"/>
      <c r="K134" s="1323">
        <f t="shared" si="17"/>
        <v>0</v>
      </c>
    </row>
    <row r="135" spans="1:14" ht="15.75">
      <c r="A135" s="157" t="str">
        <f>IF(J135&gt;0,COUNT($J$4:J135)+MAX('MI Fittings'!A:A,'CS Press Fittings'!A:A,'Steel Nipples'!A:A,'Steel Cut Lengths'!A:A),"")</f>
        <v/>
      </c>
      <c r="B135" s="245"/>
      <c r="C135" s="231" t="s">
        <v>4637</v>
      </c>
      <c r="D135" s="232" t="s">
        <v>11181</v>
      </c>
      <c r="E135" s="1324">
        <f>IFERROR(VLOOKUP(C135,'Consolidated Master Sheet'!B:D,3,0),"")</f>
        <v>4.33</v>
      </c>
      <c r="F135" s="1306">
        <f t="shared" ref="F135:F189" si="18">IF(E135=0,"NET",$F$2)</f>
        <v>0</v>
      </c>
      <c r="G135" s="1322">
        <f t="shared" ref="G135:G189" si="19">IFERROR(ROUND(E135*F135,2),0)</f>
        <v>0</v>
      </c>
      <c r="H135" s="1325">
        <f>IFERROR(VLOOKUP(C135,'Consolidated Master Sheet'!B:H,6,0),"")</f>
        <v>10</v>
      </c>
      <c r="I135" s="347">
        <f>IFERROR(VLOOKUP(C135,'Consolidated Master Sheet'!B:H,7,0),"")</f>
        <v>100</v>
      </c>
      <c r="J135" s="42"/>
      <c r="K135" s="1323">
        <f t="shared" si="17"/>
        <v>0</v>
      </c>
    </row>
    <row r="136" spans="1:14" ht="15.75">
      <c r="A136" s="157" t="str">
        <f>IF(J136&gt;0,COUNT($J$4:J136)+MAX('MI Fittings'!A:A,'CS Press Fittings'!A:A,'Steel Nipples'!A:A,'Steel Cut Lengths'!A:A),"")</f>
        <v/>
      </c>
      <c r="B136" s="245"/>
      <c r="C136" s="231" t="s">
        <v>4638</v>
      </c>
      <c r="D136" s="232" t="s">
        <v>11182</v>
      </c>
      <c r="E136" s="1324">
        <f>IFERROR(VLOOKUP(C136,'Consolidated Master Sheet'!B:D,3,0),"")</f>
        <v>5.14</v>
      </c>
      <c r="F136" s="1306">
        <f t="shared" si="18"/>
        <v>0</v>
      </c>
      <c r="G136" s="1322">
        <f t="shared" si="19"/>
        <v>0</v>
      </c>
      <c r="H136" s="1325">
        <f>IFERROR(VLOOKUP(C136,'Consolidated Master Sheet'!B:H,6,0),"")</f>
        <v>10</v>
      </c>
      <c r="I136" s="347">
        <f>IFERROR(VLOOKUP(C136,'Consolidated Master Sheet'!B:H,7,0),"")</f>
        <v>50</v>
      </c>
      <c r="J136" s="42"/>
      <c r="K136" s="1323">
        <f t="shared" si="17"/>
        <v>0</v>
      </c>
    </row>
    <row r="137" spans="1:14" ht="15.75">
      <c r="A137" s="157" t="str">
        <f>IF(J137&gt;0,COUNT($J$4:J137)+MAX('MI Fittings'!A:A,'CS Press Fittings'!A:A,'Steel Nipples'!A:A,'Steel Cut Lengths'!A:A),"")</f>
        <v/>
      </c>
      <c r="B137" s="245"/>
      <c r="C137" s="1326" t="s">
        <v>4639</v>
      </c>
      <c r="D137" s="1327" t="s">
        <v>11183</v>
      </c>
      <c r="E137" s="1328">
        <f>IFERROR(VLOOKUP(C137,'Consolidated Master Sheet'!B:D,3,0),"")</f>
        <v>5.45</v>
      </c>
      <c r="F137" s="741">
        <f t="shared" si="18"/>
        <v>0</v>
      </c>
      <c r="G137" s="1322">
        <f t="shared" si="19"/>
        <v>0</v>
      </c>
      <c r="H137" s="1329">
        <f>IFERROR(VLOOKUP(C137,'Consolidated Master Sheet'!B:H,6,0),"")</f>
        <v>10</v>
      </c>
      <c r="I137" s="173">
        <f>IFERROR(VLOOKUP(C137,'Consolidated Master Sheet'!B:H,7,0),"")</f>
        <v>50</v>
      </c>
      <c r="J137" s="1330"/>
      <c r="K137" s="1323">
        <f t="shared" si="17"/>
        <v>0</v>
      </c>
    </row>
    <row r="138" spans="1:14" s="380" customFormat="1" ht="15.75">
      <c r="A138" s="157" t="str">
        <f>IF(J138&gt;0,COUNT($J$4:J138)+MAX('MI Fittings'!A:A,'CS Press Fittings'!A:A,'Steel Nipples'!A:A,'Steel Cut Lengths'!A:A),"")</f>
        <v/>
      </c>
      <c r="B138" s="391"/>
      <c r="C138" s="1352"/>
      <c r="D138" s="1353" t="s">
        <v>4640</v>
      </c>
      <c r="E138" s="1354" t="str">
        <f>IFERROR(VLOOKUP(C138,'Consolidated Master Sheet'!B:D,3,0),"")</f>
        <v/>
      </c>
      <c r="F138" s="1531">
        <f t="shared" si="18"/>
        <v>0</v>
      </c>
      <c r="G138" s="1623">
        <f t="shared" si="19"/>
        <v>0</v>
      </c>
      <c r="H138" s="1355" t="str">
        <f>IFERROR(VLOOKUP(C138,'Consolidated Master Sheet'!B:H,6,0),"")</f>
        <v/>
      </c>
      <c r="I138" s="1356" t="str">
        <f>IFERROR(VLOOKUP(C138,'Consolidated Master Sheet'!B:H,7,0),"")</f>
        <v/>
      </c>
      <c r="J138" s="1357"/>
      <c r="K138" s="1358"/>
      <c r="L138" s="157"/>
      <c r="M138" s="157"/>
      <c r="N138" s="157"/>
    </row>
    <row r="139" spans="1:14" s="381" customFormat="1" ht="15.75">
      <c r="A139" s="157" t="str">
        <f>IF(J139&gt;0,COUNT($J$4:J139)+MAX('MI Fittings'!A:A,'CS Press Fittings'!A:A,'Steel Nipples'!A:A,'Steel Cut Lengths'!A:A),"")</f>
        <v/>
      </c>
      <c r="B139" s="387"/>
      <c r="C139" s="1315"/>
      <c r="D139" s="1316" t="s">
        <v>4525</v>
      </c>
      <c r="E139" s="1317" t="str">
        <f>IFERROR(VLOOKUP(C139,'Consolidated Master Sheet'!B:D,3,0),"")</f>
        <v/>
      </c>
      <c r="F139" s="1526">
        <f t="shared" si="18"/>
        <v>0</v>
      </c>
      <c r="G139" s="1618">
        <f t="shared" si="19"/>
        <v>0</v>
      </c>
      <c r="H139" s="1318" t="str">
        <f>IFERROR(VLOOKUP(C139,'Consolidated Master Sheet'!B:H,6,0),"")</f>
        <v/>
      </c>
      <c r="I139" s="1319" t="str">
        <f>IFERROR(VLOOKUP(C139,'Consolidated Master Sheet'!B:H,7,0),"")</f>
        <v/>
      </c>
      <c r="J139" s="1320"/>
      <c r="K139" s="1321"/>
      <c r="L139" s="157"/>
      <c r="M139" s="157"/>
      <c r="N139" s="157"/>
    </row>
    <row r="140" spans="1:14" ht="15.75">
      <c r="A140" s="157" t="str">
        <f>IF(J140&gt;0,COUNT($J$4:J140)+MAX('MI Fittings'!A:A,'CS Press Fittings'!A:A,'Steel Nipples'!A:A,'Steel Cut Lengths'!A:A),"")</f>
        <v/>
      </c>
      <c r="B140" s="245"/>
      <c r="C140" s="228" t="s">
        <v>4641</v>
      </c>
      <c r="D140" s="187" t="s">
        <v>11184</v>
      </c>
      <c r="E140" s="1322">
        <f>IFERROR(VLOOKUP(C140,'Consolidated Master Sheet'!B:D,3,0),"")</f>
        <v>4.22</v>
      </c>
      <c r="F140" s="409">
        <f t="shared" si="18"/>
        <v>0</v>
      </c>
      <c r="G140" s="1322">
        <f t="shared" si="19"/>
        <v>0</v>
      </c>
      <c r="H140" s="388">
        <f>IFERROR(VLOOKUP(C140,'Consolidated Master Sheet'!B:H,6,0),"")</f>
        <v>50</v>
      </c>
      <c r="I140" s="345">
        <f>IFERROR(VLOOKUP(C140,'Consolidated Master Sheet'!B:H,7,0),"")</f>
        <v>50</v>
      </c>
      <c r="J140" s="41"/>
      <c r="K140" s="1323">
        <f t="shared" ref="K140:K145" si="20">IFERROR(G140*J140,0)</f>
        <v>0</v>
      </c>
    </row>
    <row r="141" spans="1:14" ht="15.75">
      <c r="A141" s="157" t="str">
        <f>IF(J141&gt;0,COUNT($J$4:J141)+MAX('MI Fittings'!A:A,'CS Press Fittings'!A:A,'Steel Nipples'!A:A,'Steel Cut Lengths'!A:A),"")</f>
        <v/>
      </c>
      <c r="B141" s="245"/>
      <c r="C141" s="231" t="s">
        <v>4642</v>
      </c>
      <c r="D141" s="232" t="s">
        <v>11185</v>
      </c>
      <c r="E141" s="1324">
        <f>IFERROR(VLOOKUP(C141,'Consolidated Master Sheet'!B:D,3,0),"")</f>
        <v>5.04</v>
      </c>
      <c r="F141" s="1306">
        <f t="shared" si="18"/>
        <v>0</v>
      </c>
      <c r="G141" s="1322">
        <f t="shared" si="19"/>
        <v>0</v>
      </c>
      <c r="H141" s="1325">
        <f>IFERROR(VLOOKUP(C141,'Consolidated Master Sheet'!B:H,6,0),"")</f>
        <v>50</v>
      </c>
      <c r="I141" s="347">
        <f>IFERROR(VLOOKUP(C141,'Consolidated Master Sheet'!B:H,7,0),"")</f>
        <v>50</v>
      </c>
      <c r="J141" s="42"/>
      <c r="K141" s="1323">
        <f t="shared" si="20"/>
        <v>0</v>
      </c>
    </row>
    <row r="142" spans="1:14" ht="15.75">
      <c r="A142" s="157" t="str">
        <f>IF(J142&gt;0,COUNT($J$4:J142)+MAX('MI Fittings'!A:A,'CS Press Fittings'!A:A,'Steel Nipples'!A:A,'Steel Cut Lengths'!A:A),"")</f>
        <v/>
      </c>
      <c r="B142" s="185"/>
      <c r="C142" s="231" t="s">
        <v>4643</v>
      </c>
      <c r="D142" s="232" t="s">
        <v>11186</v>
      </c>
      <c r="E142" s="1324">
        <f>IFERROR(VLOOKUP(C142,'Consolidated Master Sheet'!B:D,3,0),"")</f>
        <v>5.49</v>
      </c>
      <c r="F142" s="1306">
        <f t="shared" si="18"/>
        <v>0</v>
      </c>
      <c r="G142" s="1322">
        <f t="shared" si="19"/>
        <v>0</v>
      </c>
      <c r="H142" s="1325">
        <f>IFERROR(VLOOKUP(C142,'Consolidated Master Sheet'!B:H,6,0),"")</f>
        <v>50</v>
      </c>
      <c r="I142" s="347">
        <f>IFERROR(VLOOKUP(C142,'Consolidated Master Sheet'!B:H,7,0),"")</f>
        <v>50</v>
      </c>
      <c r="J142" s="42"/>
      <c r="K142" s="1323">
        <f t="shared" si="20"/>
        <v>0</v>
      </c>
    </row>
    <row r="143" spans="1:14" ht="15.75">
      <c r="A143" s="157" t="str">
        <f>IF(J143&gt;0,COUNT($J$4:J143)+MAX('MI Fittings'!A:A,'CS Press Fittings'!A:A,'Steel Nipples'!A:A,'Steel Cut Lengths'!A:A),"")</f>
        <v/>
      </c>
      <c r="B143" s="245"/>
      <c r="C143" s="231" t="s">
        <v>4644</v>
      </c>
      <c r="D143" s="232" t="s">
        <v>11187</v>
      </c>
      <c r="E143" s="1324">
        <f>IFERROR(VLOOKUP(C143,'Consolidated Master Sheet'!B:D,3,0),"")</f>
        <v>6.22</v>
      </c>
      <c r="F143" s="1306">
        <f t="shared" si="18"/>
        <v>0</v>
      </c>
      <c r="G143" s="1322">
        <f t="shared" si="19"/>
        <v>0</v>
      </c>
      <c r="H143" s="1325">
        <f>IFERROR(VLOOKUP(C143,'Consolidated Master Sheet'!B:H,6,0),"")</f>
        <v>50</v>
      </c>
      <c r="I143" s="347">
        <f>IFERROR(VLOOKUP(C143,'Consolidated Master Sheet'!B:H,7,0),"")</f>
        <v>50</v>
      </c>
      <c r="J143" s="42"/>
      <c r="K143" s="1323">
        <f t="shared" si="20"/>
        <v>0</v>
      </c>
    </row>
    <row r="144" spans="1:14" ht="15.75">
      <c r="A144" s="157" t="str">
        <f>IF(J144&gt;0,COUNT($J$4:J144)+MAX('MI Fittings'!A:A,'CS Press Fittings'!A:A,'Steel Nipples'!A:A,'Steel Cut Lengths'!A:A),"")</f>
        <v/>
      </c>
      <c r="B144" s="245"/>
      <c r="C144" s="231" t="s">
        <v>4645</v>
      </c>
      <c r="D144" s="1364" t="s">
        <v>11188</v>
      </c>
      <c r="E144" s="1324">
        <f>IFERROR(VLOOKUP(C144,'Consolidated Master Sheet'!B:D,3,0),"")</f>
        <v>8.09</v>
      </c>
      <c r="F144" s="1306">
        <f t="shared" si="18"/>
        <v>0</v>
      </c>
      <c r="G144" s="1322">
        <f t="shared" si="19"/>
        <v>0</v>
      </c>
      <c r="H144" s="1325">
        <f>IFERROR(VLOOKUP(C144,'Consolidated Master Sheet'!B:H,6,0),"")</f>
        <v>50</v>
      </c>
      <c r="I144" s="347">
        <f>IFERROR(VLOOKUP(C144,'Consolidated Master Sheet'!B:H,7,0),"")</f>
        <v>50</v>
      </c>
      <c r="J144" s="42"/>
      <c r="K144" s="1323">
        <f t="shared" si="20"/>
        <v>0</v>
      </c>
    </row>
    <row r="145" spans="1:14" ht="15.75">
      <c r="A145" s="157" t="str">
        <f>IF(J145&gt;0,COUNT($J$4:J145)+MAX('MI Fittings'!A:A,'CS Press Fittings'!A:A,'Steel Nipples'!A:A,'Steel Cut Lengths'!A:A),"")</f>
        <v/>
      </c>
      <c r="B145" s="245"/>
      <c r="C145" s="1326" t="s">
        <v>4646</v>
      </c>
      <c r="D145" s="1365" t="s">
        <v>11189</v>
      </c>
      <c r="E145" s="1328">
        <f>IFERROR(VLOOKUP(C145,'Consolidated Master Sheet'!B:D,3,0),"")</f>
        <v>10.49</v>
      </c>
      <c r="F145" s="741">
        <f t="shared" si="18"/>
        <v>0</v>
      </c>
      <c r="G145" s="1322">
        <f t="shared" si="19"/>
        <v>0</v>
      </c>
      <c r="H145" s="1329">
        <f>IFERROR(VLOOKUP(C145,'Consolidated Master Sheet'!B:H,6,0),"")</f>
        <v>50</v>
      </c>
      <c r="I145" s="173">
        <f>IFERROR(VLOOKUP(C145,'Consolidated Master Sheet'!B:H,7,0),"")</f>
        <v>50</v>
      </c>
      <c r="J145" s="1330"/>
      <c r="K145" s="1323">
        <f t="shared" si="20"/>
        <v>0</v>
      </c>
    </row>
    <row r="146" spans="1:14" ht="15.75">
      <c r="A146" s="157" t="str">
        <f>IF(J146&gt;0,COUNT($J$4:J146)+MAX('MI Fittings'!A:A,'CS Press Fittings'!A:A,'Steel Nipples'!A:A,'Steel Cut Lengths'!A:A),"")</f>
        <v/>
      </c>
      <c r="B146" s="159"/>
      <c r="C146" s="1366"/>
      <c r="D146" s="1367"/>
      <c r="E146" s="1349" t="str">
        <f>IFERROR(VLOOKUP(C146,'Consolidated Master Sheet'!B:D,3,0),"")</f>
        <v/>
      </c>
      <c r="F146" s="1497">
        <f t="shared" si="18"/>
        <v>0</v>
      </c>
      <c r="G146" s="1625">
        <f t="shared" si="19"/>
        <v>0</v>
      </c>
      <c r="H146" s="1368" t="str">
        <f>IFERROR(VLOOKUP(C146,'Consolidated Master Sheet'!B:H,6,0),"")</f>
        <v/>
      </c>
      <c r="I146" s="1249" t="str">
        <f>IFERROR(VLOOKUP(C146,'Consolidated Master Sheet'!B:H,7,0),"")</f>
        <v/>
      </c>
      <c r="J146" s="1369"/>
      <c r="K146" s="1370"/>
    </row>
    <row r="147" spans="1:14" s="380" customFormat="1" ht="15.75">
      <c r="A147" s="157" t="str">
        <f>IF(J147&gt;0,COUNT($J$4:J147)+MAX('MI Fittings'!A:A,'CS Press Fittings'!A:A,'Steel Nipples'!A:A,'Steel Cut Lengths'!A:A),"")</f>
        <v/>
      </c>
      <c r="B147" s="391"/>
      <c r="C147" s="1352"/>
      <c r="D147" s="1353" t="s">
        <v>4647</v>
      </c>
      <c r="E147" s="1354" t="str">
        <f>IFERROR(VLOOKUP(C147,'Consolidated Master Sheet'!B:D,3,0),"")</f>
        <v/>
      </c>
      <c r="F147" s="1531">
        <f t="shared" si="18"/>
        <v>0</v>
      </c>
      <c r="G147" s="1623">
        <f t="shared" si="19"/>
        <v>0</v>
      </c>
      <c r="H147" s="1355" t="str">
        <f>IFERROR(VLOOKUP(C147,'Consolidated Master Sheet'!B:H,6,0),"")</f>
        <v/>
      </c>
      <c r="I147" s="1356" t="str">
        <f>IFERROR(VLOOKUP(C147,'Consolidated Master Sheet'!B:H,7,0),"")</f>
        <v/>
      </c>
      <c r="J147" s="1357"/>
      <c r="K147" s="1358"/>
      <c r="L147" s="157"/>
      <c r="M147" s="157"/>
      <c r="N147" s="157"/>
    </row>
    <row r="148" spans="1:14" ht="20.100000000000001" customHeight="1">
      <c r="A148" s="157" t="str">
        <f>IF(J148&gt;0,COUNT($J$4:J148)+MAX('MI Fittings'!A:A,'CS Press Fittings'!A:A,'Steel Nipples'!A:A,'Steel Cut Lengths'!A:A),"")</f>
        <v/>
      </c>
      <c r="B148" s="185"/>
      <c r="C148" s="228" t="s">
        <v>4648</v>
      </c>
      <c r="D148" s="187" t="s">
        <v>11190</v>
      </c>
      <c r="E148" s="1322">
        <f>IFERROR(VLOOKUP(C148,'Consolidated Master Sheet'!B:D,3,0),"")</f>
        <v>5.5</v>
      </c>
      <c r="F148" s="409">
        <f t="shared" si="18"/>
        <v>0</v>
      </c>
      <c r="G148" s="1322">
        <f t="shared" si="19"/>
        <v>0</v>
      </c>
      <c r="H148" s="388">
        <f>IFERROR(VLOOKUP(C148,'Consolidated Master Sheet'!B:H,6,0),"")</f>
        <v>100</v>
      </c>
      <c r="I148" s="345">
        <f>IFERROR(VLOOKUP(C148,'Consolidated Master Sheet'!B:H,7,0),"")</f>
        <v>100</v>
      </c>
      <c r="J148" s="41"/>
      <c r="K148" s="1323">
        <f t="shared" ref="K148:K149" si="21">IFERROR(G148*J148,0)</f>
        <v>0</v>
      </c>
    </row>
    <row r="149" spans="1:14" ht="20.100000000000001" customHeight="1">
      <c r="A149" s="157" t="str">
        <f>IF(J149&gt;0,COUNT($J$4:J149)+MAX('MI Fittings'!A:A,'CS Press Fittings'!A:A,'Steel Nipples'!A:A,'Steel Cut Lengths'!A:A),"")</f>
        <v/>
      </c>
      <c r="B149" s="245"/>
      <c r="C149" s="1326" t="s">
        <v>4649</v>
      </c>
      <c r="D149" s="1327" t="s">
        <v>11191</v>
      </c>
      <c r="E149" s="1328">
        <f>IFERROR(VLOOKUP(C149,'Consolidated Master Sheet'!B:D,3,0),"")</f>
        <v>6.52</v>
      </c>
      <c r="F149" s="741">
        <f t="shared" si="18"/>
        <v>0</v>
      </c>
      <c r="G149" s="1322">
        <f t="shared" si="19"/>
        <v>0</v>
      </c>
      <c r="H149" s="1329">
        <f>IFERROR(VLOOKUP(C149,'Consolidated Master Sheet'!B:H,6,0),"")</f>
        <v>50</v>
      </c>
      <c r="I149" s="173">
        <f>IFERROR(VLOOKUP(C149,'Consolidated Master Sheet'!B:H,7,0),"")</f>
        <v>50</v>
      </c>
      <c r="J149" s="1330"/>
      <c r="K149" s="1323">
        <f t="shared" si="21"/>
        <v>0</v>
      </c>
    </row>
    <row r="150" spans="1:14" s="381" customFormat="1" ht="15.75">
      <c r="A150" s="157" t="str">
        <f>IF(J150&gt;0,COUNT($J$4:J150)+MAX('MI Fittings'!A:A,'CS Press Fittings'!A:A,'Steel Nipples'!A:A,'Steel Cut Lengths'!A:A),"")</f>
        <v/>
      </c>
      <c r="B150" s="389"/>
      <c r="C150" s="1339"/>
      <c r="D150" s="1340"/>
      <c r="E150" s="1341" t="str">
        <f>IFERROR(VLOOKUP(C150,'Consolidated Master Sheet'!B:D,3,0),"")</f>
        <v/>
      </c>
      <c r="F150" s="1528">
        <f t="shared" si="18"/>
        <v>0</v>
      </c>
      <c r="G150" s="1620">
        <f t="shared" si="19"/>
        <v>0</v>
      </c>
      <c r="H150" s="1342" t="str">
        <f>IFERROR(VLOOKUP(C150,'Consolidated Master Sheet'!B:H,6,0),"")</f>
        <v/>
      </c>
      <c r="I150" s="1343" t="str">
        <f>IFERROR(VLOOKUP(C150,'Consolidated Master Sheet'!B:H,7,0),"")</f>
        <v/>
      </c>
      <c r="J150" s="1344"/>
      <c r="K150" s="1345"/>
      <c r="L150" s="157"/>
      <c r="M150" s="157"/>
      <c r="N150" s="157"/>
    </row>
    <row r="151" spans="1:14" ht="20.100000000000001" customHeight="1">
      <c r="A151" s="157" t="str">
        <f>IF(J151&gt;0,COUNT($J$4:J151)+MAX('MI Fittings'!A:A,'CS Press Fittings'!A:A,'Steel Nipples'!A:A,'Steel Cut Lengths'!A:A),"")</f>
        <v/>
      </c>
      <c r="B151" s="245"/>
      <c r="C151" s="231" t="s">
        <v>4650</v>
      </c>
      <c r="D151" s="393" t="s">
        <v>11192</v>
      </c>
      <c r="E151" s="1322">
        <f>IFERROR(VLOOKUP(C151,'Consolidated Master Sheet'!B:D,3,0),"")</f>
        <v>2.68</v>
      </c>
      <c r="F151" s="409">
        <f t="shared" si="18"/>
        <v>0</v>
      </c>
      <c r="G151" s="1322">
        <f t="shared" si="19"/>
        <v>0</v>
      </c>
      <c r="H151" s="388">
        <f>IFERROR(VLOOKUP(C151,'Consolidated Master Sheet'!B:H,6,0),"")</f>
        <v>50</v>
      </c>
      <c r="I151" s="345">
        <f>IFERROR(VLOOKUP(C151,'Consolidated Master Sheet'!B:H,7,0),"")</f>
        <v>50</v>
      </c>
      <c r="J151" s="41"/>
      <c r="K151" s="1323">
        <f t="shared" ref="K151:K152" si="22">IFERROR(G151*J151,0)</f>
        <v>0</v>
      </c>
    </row>
    <row r="152" spans="1:14" ht="20.100000000000001" customHeight="1">
      <c r="A152" s="157" t="str">
        <f>IF(J152&gt;0,COUNT($J$4:J152)+MAX('MI Fittings'!A:A,'CS Press Fittings'!A:A,'Steel Nipples'!A:A,'Steel Cut Lengths'!A:A),"")</f>
        <v/>
      </c>
      <c r="B152" s="245"/>
      <c r="C152" s="231" t="s">
        <v>4651</v>
      </c>
      <c r="D152" s="1360" t="s">
        <v>11193</v>
      </c>
      <c r="E152" s="1328">
        <f>IFERROR(VLOOKUP(C152,'Consolidated Master Sheet'!B:D,3,0),"")</f>
        <v>6.58</v>
      </c>
      <c r="F152" s="741">
        <f t="shared" si="18"/>
        <v>0</v>
      </c>
      <c r="G152" s="1322">
        <f t="shared" si="19"/>
        <v>0</v>
      </c>
      <c r="H152" s="1329">
        <f>IFERROR(VLOOKUP(C152,'Consolidated Master Sheet'!B:H,6,0),"")</f>
        <v>50</v>
      </c>
      <c r="I152" s="173">
        <f>IFERROR(VLOOKUP(C152,'Consolidated Master Sheet'!B:H,7,0),"")</f>
        <v>50</v>
      </c>
      <c r="J152" s="1330"/>
      <c r="K152" s="1323">
        <f t="shared" si="22"/>
        <v>0</v>
      </c>
      <c r="M152"/>
    </row>
    <row r="153" spans="1:14" s="381" customFormat="1" ht="15.75">
      <c r="A153" s="157" t="str">
        <f>IF(J153&gt;0,COUNT($J$4:J153)+MAX('MI Fittings'!A:A,'CS Press Fittings'!A:A,'Steel Nipples'!A:A,'Steel Cut Lengths'!A:A),"")</f>
        <v/>
      </c>
      <c r="B153" s="389"/>
      <c r="C153" s="1339"/>
      <c r="D153" s="1340"/>
      <c r="E153" s="1341" t="str">
        <f>IFERROR(VLOOKUP(C153,'Consolidated Master Sheet'!B:D,3,0),"")</f>
        <v/>
      </c>
      <c r="F153" s="1528">
        <f t="shared" si="18"/>
        <v>0</v>
      </c>
      <c r="G153" s="1620">
        <f t="shared" si="19"/>
        <v>0</v>
      </c>
      <c r="H153" s="1342" t="str">
        <f>IFERROR(VLOOKUP(C153,'Consolidated Master Sheet'!B:H,6,0),"")</f>
        <v/>
      </c>
      <c r="I153" s="1343" t="str">
        <f>IFERROR(VLOOKUP(C153,'Consolidated Master Sheet'!B:H,7,0),"")</f>
        <v/>
      </c>
      <c r="J153" s="1344"/>
      <c r="K153" s="1345"/>
      <c r="L153" s="157"/>
      <c r="M153" s="157"/>
      <c r="N153" s="157"/>
    </row>
    <row r="154" spans="1:14" ht="20.100000000000001" customHeight="1">
      <c r="A154" s="157" t="str">
        <f>IF(J154&gt;0,COUNT($J$4:J154)+MAX('MI Fittings'!A:A,'CS Press Fittings'!A:A,'Steel Nipples'!A:A,'Steel Cut Lengths'!A:A),"")</f>
        <v/>
      </c>
      <c r="B154" s="245"/>
      <c r="C154" s="228" t="s">
        <v>4652</v>
      </c>
      <c r="D154" s="187" t="s">
        <v>11194</v>
      </c>
      <c r="E154" s="1322">
        <f>IFERROR(VLOOKUP(C154,'Consolidated Master Sheet'!B:D,3,0),"")</f>
        <v>0.2</v>
      </c>
      <c r="F154" s="409">
        <f t="shared" si="18"/>
        <v>0</v>
      </c>
      <c r="G154" s="1322">
        <f t="shared" si="19"/>
        <v>0</v>
      </c>
      <c r="H154" s="388">
        <f>IFERROR(VLOOKUP(C154,'Consolidated Master Sheet'!B:H,6,0),"")</f>
        <v>100</v>
      </c>
      <c r="I154" s="345">
        <f>IFERROR(VLOOKUP(C154,'Consolidated Master Sheet'!B:H,7,0),"")</f>
        <v>3600</v>
      </c>
      <c r="J154" s="41"/>
      <c r="K154" s="1323">
        <f t="shared" ref="K154:K155" si="23">IFERROR(G154*J154,0)</f>
        <v>0</v>
      </c>
    </row>
    <row r="155" spans="1:14" ht="20.100000000000001" customHeight="1">
      <c r="A155" s="157" t="str">
        <f>IF(J155&gt;0,COUNT($J$4:J155)+MAX('MI Fittings'!A:A,'CS Press Fittings'!A:A,'Steel Nipples'!A:A,'Steel Cut Lengths'!A:A),"")</f>
        <v/>
      </c>
      <c r="B155" s="245"/>
      <c r="C155" s="1326" t="s">
        <v>4653</v>
      </c>
      <c r="D155" s="1327" t="s">
        <v>11195</v>
      </c>
      <c r="E155" s="1328">
        <f>IFERROR(VLOOKUP(C155,'Consolidated Master Sheet'!B:D,3,0),"")</f>
        <v>0.4</v>
      </c>
      <c r="F155" s="741">
        <f t="shared" si="18"/>
        <v>0</v>
      </c>
      <c r="G155" s="1322">
        <f t="shared" si="19"/>
        <v>0</v>
      </c>
      <c r="H155" s="1329">
        <f>IFERROR(VLOOKUP(C155,'Consolidated Master Sheet'!B:H,6,0),"")</f>
        <v>100</v>
      </c>
      <c r="I155" s="173">
        <f>IFERROR(VLOOKUP(C155,'Consolidated Master Sheet'!B:H,7,0),"")</f>
        <v>1200</v>
      </c>
      <c r="J155" s="1330"/>
      <c r="K155" s="1323">
        <f t="shared" si="23"/>
        <v>0</v>
      </c>
    </row>
    <row r="156" spans="1:14" s="381" customFormat="1" ht="15.75">
      <c r="A156" s="157" t="str">
        <f>IF(J156&gt;0,COUNT($J$4:J156)+MAX('MI Fittings'!A:A,'CS Press Fittings'!A:A,'Steel Nipples'!A:A,'Steel Cut Lengths'!A:A),"")</f>
        <v/>
      </c>
      <c r="B156" s="389"/>
      <c r="C156" s="1339"/>
      <c r="D156" s="1340"/>
      <c r="E156" s="1341" t="str">
        <f>IFERROR(VLOOKUP(C156,'Consolidated Master Sheet'!B:D,3,0),"")</f>
        <v/>
      </c>
      <c r="F156" s="1528">
        <f t="shared" si="18"/>
        <v>0</v>
      </c>
      <c r="G156" s="1620">
        <f t="shared" si="19"/>
        <v>0</v>
      </c>
      <c r="H156" s="1342" t="str">
        <f>IFERROR(VLOOKUP(C156,'Consolidated Master Sheet'!B:H,6,0),"")</f>
        <v/>
      </c>
      <c r="I156" s="1343" t="str">
        <f>IFERROR(VLOOKUP(C156,'Consolidated Master Sheet'!B:H,7,0),"")</f>
        <v/>
      </c>
      <c r="J156" s="1344"/>
      <c r="K156" s="1345"/>
      <c r="L156" s="157"/>
      <c r="M156" s="157"/>
      <c r="N156" s="157"/>
    </row>
    <row r="157" spans="1:14" ht="20.100000000000001" customHeight="1">
      <c r="A157" s="157" t="str">
        <f>IF(J157&gt;0,COUNT($J$4:J157)+MAX('MI Fittings'!A:A,'CS Press Fittings'!A:A,'Steel Nipples'!A:A,'Steel Cut Lengths'!A:A),"")</f>
        <v/>
      </c>
      <c r="B157" s="245"/>
      <c r="C157" s="228" t="s">
        <v>10841</v>
      </c>
      <c r="D157" s="187" t="s">
        <v>11196</v>
      </c>
      <c r="E157" s="1371">
        <f>IFERROR(VLOOKUP(C157,'Consolidated Master Sheet'!B:D,3,0),"")</f>
        <v>2.7</v>
      </c>
      <c r="F157" s="409">
        <f t="shared" si="18"/>
        <v>0</v>
      </c>
      <c r="G157" s="1371">
        <f t="shared" si="19"/>
        <v>0</v>
      </c>
      <c r="H157" s="388">
        <f>IFERROR(VLOOKUP(C157,'Consolidated Master Sheet'!B:H,6,0),"")</f>
        <v>0</v>
      </c>
      <c r="I157" s="345">
        <f>IFERROR(VLOOKUP(C157,'Consolidated Master Sheet'!B:H,7,0),"")</f>
        <v>125</v>
      </c>
      <c r="J157" s="41"/>
      <c r="K157" s="1323">
        <f t="shared" ref="K157:K159" si="24">IFERROR(G157*J157,0)</f>
        <v>0</v>
      </c>
      <c r="L157"/>
    </row>
    <row r="158" spans="1:14" ht="20.100000000000001" customHeight="1">
      <c r="A158" s="157" t="str">
        <f>IF(J158&gt;0,COUNT($J$4:J158)+MAX('MI Fittings'!A:A,'CS Press Fittings'!A:A,'Steel Nipples'!A:A,'Steel Cut Lengths'!A:A),"")</f>
        <v/>
      </c>
      <c r="B158"/>
      <c r="C158" s="228" t="s">
        <v>10842</v>
      </c>
      <c r="D158" s="187" t="s">
        <v>11197</v>
      </c>
      <c r="E158" s="1371">
        <f>IFERROR(VLOOKUP(C158,'Consolidated Master Sheet'!B:D,3,0),"")</f>
        <v>3.09</v>
      </c>
      <c r="F158" s="409">
        <f t="shared" si="18"/>
        <v>0</v>
      </c>
      <c r="G158" s="1371">
        <f t="shared" si="19"/>
        <v>0</v>
      </c>
      <c r="H158" s="388">
        <f>IFERROR(VLOOKUP(C158,'Consolidated Master Sheet'!B:H,6,0),"")</f>
        <v>0</v>
      </c>
      <c r="I158" s="345">
        <f>IFERROR(VLOOKUP(C158,'Consolidated Master Sheet'!B:H,7,0),"")</f>
        <v>100</v>
      </c>
      <c r="J158" s="41"/>
      <c r="K158" s="1323">
        <f t="shared" si="24"/>
        <v>0</v>
      </c>
    </row>
    <row r="159" spans="1:14" ht="20.100000000000001" customHeight="1">
      <c r="A159" s="157" t="str">
        <f>IF(J159&gt;0,COUNT($J$4:J159)+MAX('MI Fittings'!A:A,'CS Press Fittings'!A:A,'Steel Nipples'!A:A,'Steel Cut Lengths'!A:A),"")</f>
        <v/>
      </c>
      <c r="B159" s="245"/>
      <c r="C159" s="1326" t="s">
        <v>10843</v>
      </c>
      <c r="D159" s="1327" t="s">
        <v>11198</v>
      </c>
      <c r="E159" s="1372">
        <f>IFERROR(VLOOKUP(C159,'Consolidated Master Sheet'!B:D,3,0),"")</f>
        <v>4.25</v>
      </c>
      <c r="F159" s="741">
        <f t="shared" si="18"/>
        <v>0</v>
      </c>
      <c r="G159" s="1371">
        <f t="shared" si="19"/>
        <v>0</v>
      </c>
      <c r="H159" s="1329">
        <f>IFERROR(VLOOKUP(C159,'Consolidated Master Sheet'!B:H,6,0),"")</f>
        <v>0</v>
      </c>
      <c r="I159" s="173">
        <f>IFERROR(VLOOKUP(C159,'Consolidated Master Sheet'!B:H,7,0),"")</f>
        <v>75</v>
      </c>
      <c r="J159" s="1330"/>
      <c r="K159" s="1323">
        <f t="shared" si="24"/>
        <v>0</v>
      </c>
    </row>
    <row r="160" spans="1:14" s="381" customFormat="1" ht="15.75">
      <c r="A160" s="157" t="str">
        <f>IF(J160&gt;0,COUNT($J$4:J160)+MAX('MI Fittings'!A:A,'CS Press Fittings'!A:A,'Steel Nipples'!A:A,'Steel Cut Lengths'!A:A),"")</f>
        <v/>
      </c>
      <c r="B160" s="389"/>
      <c r="C160" s="1339"/>
      <c r="D160" s="1340"/>
      <c r="E160" s="1341" t="str">
        <f>IFERROR(VLOOKUP(C160,'Consolidated Master Sheet'!B:D,3,0),"")</f>
        <v/>
      </c>
      <c r="F160" s="1528">
        <f t="shared" si="18"/>
        <v>0</v>
      </c>
      <c r="G160" s="1620">
        <f t="shared" si="19"/>
        <v>0</v>
      </c>
      <c r="H160" s="1342" t="str">
        <f>IFERROR(VLOOKUP(C160,'Consolidated Master Sheet'!B:H,6,0),"")</f>
        <v/>
      </c>
      <c r="I160" s="1343" t="str">
        <f>IFERROR(VLOOKUP(C160,'Consolidated Master Sheet'!B:H,7,0),"")</f>
        <v/>
      </c>
      <c r="J160" s="1344"/>
      <c r="K160" s="1345"/>
      <c r="L160" s="157"/>
      <c r="M160" s="157"/>
      <c r="N160" s="157"/>
    </row>
    <row r="161" spans="1:14" ht="20.100000000000001" customHeight="1">
      <c r="A161" s="157" t="str">
        <f>IF(J161&gt;0,COUNT($J$4:J161)+MAX('MI Fittings'!A:A,'CS Press Fittings'!A:A,'Steel Nipples'!A:A,'Steel Cut Lengths'!A:A),"")</f>
        <v/>
      </c>
      <c r="B161" s="245"/>
      <c r="C161" s="228" t="s">
        <v>11069</v>
      </c>
      <c r="D161" s="187" t="s">
        <v>11199</v>
      </c>
      <c r="E161" s="1371">
        <f>IFERROR(VLOOKUP(C161,'Consolidated Master Sheet'!B:D,3,0),"")</f>
        <v>10.3</v>
      </c>
      <c r="F161" s="409">
        <f t="shared" si="18"/>
        <v>0</v>
      </c>
      <c r="G161" s="1371">
        <f t="shared" si="19"/>
        <v>0</v>
      </c>
      <c r="H161" s="388">
        <f>IFERROR(VLOOKUP(C161,'Consolidated Master Sheet'!B:H,6,0),"")</f>
        <v>0</v>
      </c>
      <c r="I161" s="345">
        <f>IFERROR(VLOOKUP(C161,'Consolidated Master Sheet'!B:H,7,0),"")</f>
        <v>100</v>
      </c>
      <c r="J161" s="41"/>
      <c r="K161" s="1323">
        <f t="shared" ref="K161:K164" si="25">IFERROR(G161*J161,0)</f>
        <v>0</v>
      </c>
    </row>
    <row r="162" spans="1:14" ht="20.100000000000001" customHeight="1">
      <c r="A162" s="157" t="str">
        <f>IF(J162&gt;0,COUNT($J$4:J162)+MAX('MI Fittings'!A:A,'CS Press Fittings'!A:A,'Steel Nipples'!A:A,'Steel Cut Lengths'!A:A),"")</f>
        <v/>
      </c>
      <c r="B162" s="245"/>
      <c r="C162" s="228" t="s">
        <v>11070</v>
      </c>
      <c r="D162" s="187" t="s">
        <v>11200</v>
      </c>
      <c r="E162" s="1371">
        <f>IFERROR(VLOOKUP(C162,'Consolidated Master Sheet'!B:D,3,0),"")</f>
        <v>12.07</v>
      </c>
      <c r="F162" s="409">
        <f t="shared" si="18"/>
        <v>0</v>
      </c>
      <c r="G162" s="1371">
        <f t="shared" si="19"/>
        <v>0</v>
      </c>
      <c r="H162" s="388">
        <f>IFERROR(VLOOKUP(C162,'Consolidated Master Sheet'!B:H,6,0),"")</f>
        <v>0</v>
      </c>
      <c r="I162" s="345">
        <f>IFERROR(VLOOKUP(C162,'Consolidated Master Sheet'!B:H,7,0),"")</f>
        <v>100</v>
      </c>
      <c r="J162" s="41"/>
      <c r="K162" s="1323">
        <f t="shared" si="25"/>
        <v>0</v>
      </c>
    </row>
    <row r="163" spans="1:14" ht="20.100000000000001" customHeight="1">
      <c r="A163" s="157" t="str">
        <f>IF(J163&gt;0,COUNT($J$4:J163)+MAX('MI Fittings'!A:A,'CS Press Fittings'!A:A,'Steel Nipples'!A:A,'Steel Cut Lengths'!A:A),"")</f>
        <v/>
      </c>
      <c r="B163" s="245"/>
      <c r="C163" s="228" t="s">
        <v>11071</v>
      </c>
      <c r="D163" s="187" t="s">
        <v>11201</v>
      </c>
      <c r="E163" s="1371">
        <f>IFERROR(VLOOKUP(C163,'Consolidated Master Sheet'!B:D,3,0),"")</f>
        <v>15.15</v>
      </c>
      <c r="F163" s="409">
        <f t="shared" si="18"/>
        <v>0</v>
      </c>
      <c r="G163" s="1371">
        <f t="shared" si="19"/>
        <v>0</v>
      </c>
      <c r="H163" s="388">
        <f>IFERROR(VLOOKUP(C163,'Consolidated Master Sheet'!B:H,6,0),"")</f>
        <v>0</v>
      </c>
      <c r="I163" s="345">
        <f>IFERROR(VLOOKUP(C163,'Consolidated Master Sheet'!B:H,7,0),"")</f>
        <v>100</v>
      </c>
      <c r="J163" s="41"/>
      <c r="K163" s="1323">
        <f t="shared" si="25"/>
        <v>0</v>
      </c>
    </row>
    <row r="164" spans="1:14" ht="20.100000000000001" customHeight="1">
      <c r="A164" s="157" t="str">
        <f>IF(J164&gt;0,COUNT($J$4:J164)+MAX('MI Fittings'!A:A,'CS Press Fittings'!A:A,'Steel Nipples'!A:A,'Steel Cut Lengths'!A:A),"")</f>
        <v/>
      </c>
      <c r="B164" s="245"/>
      <c r="C164" s="1326" t="s">
        <v>11072</v>
      </c>
      <c r="D164" s="1327" t="s">
        <v>11202</v>
      </c>
      <c r="E164" s="1372">
        <f>IFERROR(VLOOKUP(C164,'Consolidated Master Sheet'!B:D,3,0),"")</f>
        <v>16.39</v>
      </c>
      <c r="F164" s="741">
        <f t="shared" si="18"/>
        <v>0</v>
      </c>
      <c r="G164" s="1371">
        <f t="shared" si="19"/>
        <v>0</v>
      </c>
      <c r="H164" s="1329">
        <f>IFERROR(VLOOKUP(C164,'Consolidated Master Sheet'!B:H,6,0),"")</f>
        <v>0</v>
      </c>
      <c r="I164" s="173">
        <f>IFERROR(VLOOKUP(C164,'Consolidated Master Sheet'!B:H,7,0),"")</f>
        <v>100</v>
      </c>
      <c r="J164" s="1330"/>
      <c r="K164" s="1323">
        <f t="shared" si="25"/>
        <v>0</v>
      </c>
    </row>
    <row r="165" spans="1:14" s="381" customFormat="1" ht="15.75">
      <c r="A165" s="157" t="str">
        <f>IF(J165&gt;0,COUNT($J$4:J165)+MAX('MI Fittings'!A:A,'CS Press Fittings'!A:A,'Steel Nipples'!A:A,'Steel Cut Lengths'!A:A),"")</f>
        <v/>
      </c>
      <c r="B165" s="389"/>
      <c r="C165" s="1339"/>
      <c r="D165" s="1340"/>
      <c r="E165" s="1341" t="str">
        <f>IFERROR(VLOOKUP(C165,'Consolidated Master Sheet'!B:D,3,0),"")</f>
        <v/>
      </c>
      <c r="F165" s="1528">
        <f t="shared" si="18"/>
        <v>0</v>
      </c>
      <c r="G165" s="1620">
        <f t="shared" si="19"/>
        <v>0</v>
      </c>
      <c r="H165" s="1342" t="str">
        <f>IFERROR(VLOOKUP(C165,'Consolidated Master Sheet'!B:H,6,0),"")</f>
        <v/>
      </c>
      <c r="I165" s="1343" t="str">
        <f>IFERROR(VLOOKUP(C165,'Consolidated Master Sheet'!B:H,7,0),"")</f>
        <v/>
      </c>
      <c r="J165" s="1344"/>
      <c r="K165" s="1345"/>
      <c r="L165" s="157"/>
      <c r="M165" s="157"/>
      <c r="N165" s="157"/>
    </row>
    <row r="166" spans="1:14" ht="20.100000000000001" customHeight="1">
      <c r="A166" s="157" t="str">
        <f>IF(J166&gt;0,COUNT($J$4:J166)+MAX('MI Fittings'!A:A,'CS Press Fittings'!A:A,'Steel Nipples'!A:A,'Steel Cut Lengths'!A:A),"")</f>
        <v/>
      </c>
      <c r="B166" s="245"/>
      <c r="C166" s="228" t="s">
        <v>4654</v>
      </c>
      <c r="D166" s="187" t="s">
        <v>11203</v>
      </c>
      <c r="E166" s="1322">
        <f>IFERROR(VLOOKUP(C166,'Consolidated Master Sheet'!B:D,3,0),"")</f>
        <v>0.18</v>
      </c>
      <c r="F166" s="409">
        <f t="shared" si="18"/>
        <v>0</v>
      </c>
      <c r="G166" s="1322">
        <f t="shared" si="19"/>
        <v>0</v>
      </c>
      <c r="H166" s="388">
        <f>IFERROR(VLOOKUP(C166,'Consolidated Master Sheet'!B:H,6,0),"")</f>
        <v>100</v>
      </c>
      <c r="I166" s="345">
        <f>IFERROR(VLOOKUP(C166,'Consolidated Master Sheet'!B:H,7,0),"")</f>
        <v>100</v>
      </c>
      <c r="J166" s="41"/>
      <c r="K166" s="1323">
        <f t="shared" ref="K166:K167" si="26">IFERROR(G166*J166,0)</f>
        <v>0</v>
      </c>
    </row>
    <row r="167" spans="1:14" ht="20.100000000000001" customHeight="1">
      <c r="A167" s="157" t="str">
        <f>IF(J167&gt;0,COUNT($J$4:J167)+MAX('MI Fittings'!A:A,'CS Press Fittings'!A:A,'Steel Nipples'!A:A,'Steel Cut Lengths'!A:A),"")</f>
        <v/>
      </c>
      <c r="B167" s="245"/>
      <c r="C167" s="1326" t="s">
        <v>4655</v>
      </c>
      <c r="D167" s="1327" t="s">
        <v>11204</v>
      </c>
      <c r="E167" s="1328">
        <f>IFERROR(VLOOKUP(C167,'Consolidated Master Sheet'!B:D,3,0),"")</f>
        <v>0.39</v>
      </c>
      <c r="F167" s="741">
        <f t="shared" si="18"/>
        <v>0</v>
      </c>
      <c r="G167" s="1322">
        <f t="shared" si="19"/>
        <v>0</v>
      </c>
      <c r="H167" s="1329">
        <f>IFERROR(VLOOKUP(C167,'Consolidated Master Sheet'!B:H,6,0),"")</f>
        <v>50</v>
      </c>
      <c r="I167" s="173">
        <f>IFERROR(VLOOKUP(C167,'Consolidated Master Sheet'!B:H,7,0),"")</f>
        <v>50</v>
      </c>
      <c r="J167" s="1330"/>
      <c r="K167" s="1323">
        <f t="shared" si="26"/>
        <v>0</v>
      </c>
    </row>
    <row r="168" spans="1:14" s="381" customFormat="1" ht="15.75">
      <c r="A168" s="157" t="str">
        <f>IF(J168&gt;0,COUNT($J$4:J168)+MAX('MI Fittings'!A:A,'CS Press Fittings'!A:A,'Steel Nipples'!A:A,'Steel Cut Lengths'!A:A),"")</f>
        <v/>
      </c>
      <c r="B168" s="389"/>
      <c r="C168" s="1339"/>
      <c r="D168" s="1340"/>
      <c r="E168" s="1341" t="str">
        <f>IFERROR(VLOOKUP(C168,'Consolidated Master Sheet'!B:D,3,0),"")</f>
        <v/>
      </c>
      <c r="F168" s="1528">
        <f t="shared" si="18"/>
        <v>0</v>
      </c>
      <c r="G168" s="1620">
        <f t="shared" si="19"/>
        <v>0</v>
      </c>
      <c r="H168" s="1342" t="str">
        <f>IFERROR(VLOOKUP(C168,'Consolidated Master Sheet'!B:H,6,0),"")</f>
        <v/>
      </c>
      <c r="I168" s="1343" t="str">
        <f>IFERROR(VLOOKUP(C168,'Consolidated Master Sheet'!B:H,7,0),"")</f>
        <v/>
      </c>
      <c r="J168" s="1344"/>
      <c r="K168" s="1345"/>
      <c r="L168" s="157"/>
      <c r="M168" s="157"/>
      <c r="N168" s="157"/>
    </row>
    <row r="169" spans="1:14" ht="15.75">
      <c r="A169" s="157" t="str">
        <f>IF(J169&gt;0,COUNT($J$4:J169)+MAX('MI Fittings'!A:A,'CS Press Fittings'!A:A,'Steel Nipples'!A:A,'Steel Cut Lengths'!A:A),"")</f>
        <v/>
      </c>
      <c r="B169" s="185"/>
      <c r="C169" s="228" t="s">
        <v>4656</v>
      </c>
      <c r="D169" s="187" t="s">
        <v>11205</v>
      </c>
      <c r="E169" s="1322">
        <f>IFERROR(VLOOKUP(C169,'Consolidated Master Sheet'!B:D,3,0),"")</f>
        <v>1.47</v>
      </c>
      <c r="F169" s="409">
        <f t="shared" si="18"/>
        <v>0</v>
      </c>
      <c r="G169" s="1322">
        <f t="shared" si="19"/>
        <v>0</v>
      </c>
      <c r="H169" s="388">
        <f>IFERROR(VLOOKUP(C169,'Consolidated Master Sheet'!B:H,6,0),"")</f>
        <v>80</v>
      </c>
      <c r="I169" s="345">
        <f>IFERROR(VLOOKUP(C169,'Consolidated Master Sheet'!B:H,7,0),"")</f>
        <v>320</v>
      </c>
      <c r="J169" s="41"/>
      <c r="K169" s="1323">
        <f t="shared" ref="K169:K170" si="27">IFERROR(G169*J169,0)</f>
        <v>0</v>
      </c>
    </row>
    <row r="170" spans="1:14" ht="15.75">
      <c r="A170" s="157" t="str">
        <f>IF(J170&gt;0,COUNT($J$4:J170)+MAX('MI Fittings'!A:A,'CS Press Fittings'!A:A,'Steel Nipples'!A:A,'Steel Cut Lengths'!A:A),"")</f>
        <v/>
      </c>
      <c r="B170" s="245"/>
      <c r="C170" s="1326" t="s">
        <v>4657</v>
      </c>
      <c r="D170" s="1327" t="s">
        <v>11206</v>
      </c>
      <c r="E170" s="1328">
        <f>IFERROR(VLOOKUP(C170,'Consolidated Master Sheet'!B:D,3,0),"")</f>
        <v>2.2999999999999998</v>
      </c>
      <c r="F170" s="741">
        <f t="shared" si="18"/>
        <v>0</v>
      </c>
      <c r="G170" s="1322">
        <f t="shared" si="19"/>
        <v>0</v>
      </c>
      <c r="H170" s="1329">
        <f>IFERROR(VLOOKUP(C170,'Consolidated Master Sheet'!B:H,6,0),"")</f>
        <v>50</v>
      </c>
      <c r="I170" s="173">
        <f>IFERROR(VLOOKUP(C170,'Consolidated Master Sheet'!B:H,7,0),"")</f>
        <v>200</v>
      </c>
      <c r="J170" s="1330"/>
      <c r="K170" s="1323">
        <f t="shared" si="27"/>
        <v>0</v>
      </c>
    </row>
    <row r="171" spans="1:14" s="381" customFormat="1" ht="15.75">
      <c r="A171" s="157" t="str">
        <f>IF(J171&gt;0,COUNT($J$4:J171)+MAX('MI Fittings'!A:A,'CS Press Fittings'!A:A,'Steel Nipples'!A:A,'Steel Cut Lengths'!A:A),"")</f>
        <v/>
      </c>
      <c r="B171" s="389"/>
      <c r="C171" s="1339"/>
      <c r="D171" s="1340"/>
      <c r="E171" s="1341" t="str">
        <f>IFERROR(VLOOKUP(C171,'Consolidated Master Sheet'!B:D,3,0),"")</f>
        <v/>
      </c>
      <c r="F171" s="1528">
        <f t="shared" si="18"/>
        <v>0</v>
      </c>
      <c r="G171" s="1620">
        <f t="shared" si="19"/>
        <v>0</v>
      </c>
      <c r="H171" s="1342" t="str">
        <f>IFERROR(VLOOKUP(C171,'Consolidated Master Sheet'!B:H,6,0),"")</f>
        <v/>
      </c>
      <c r="I171" s="1343" t="str">
        <f>IFERROR(VLOOKUP(C171,'Consolidated Master Sheet'!B:H,7,0),"")</f>
        <v/>
      </c>
      <c r="J171" s="1344"/>
      <c r="K171" s="1345"/>
      <c r="L171" s="157"/>
      <c r="M171" s="157"/>
      <c r="N171" s="157"/>
    </row>
    <row r="172" spans="1:14" ht="20.100000000000001" customHeight="1">
      <c r="A172" s="157" t="str">
        <f>IF(J172&gt;0,COUNT($J$4:J172)+MAX('MI Fittings'!A:A,'CS Press Fittings'!A:A,'Steel Nipples'!A:A,'Steel Cut Lengths'!A:A),"")</f>
        <v/>
      </c>
      <c r="B172" s="185"/>
      <c r="C172" s="228" t="s">
        <v>4658</v>
      </c>
      <c r="D172" s="187" t="s">
        <v>11207</v>
      </c>
      <c r="E172" s="1371">
        <f>IFERROR(VLOOKUP(C172,'Consolidated Master Sheet'!B:D,3,0),"")</f>
        <v>0</v>
      </c>
      <c r="F172" s="409" t="str">
        <f t="shared" si="18"/>
        <v>NET</v>
      </c>
      <c r="G172" s="1322">
        <f t="shared" si="19"/>
        <v>0</v>
      </c>
      <c r="H172" s="388">
        <f>IFERROR(VLOOKUP(C172,'Consolidated Master Sheet'!B:H,6,0),"")</f>
        <v>25</v>
      </c>
      <c r="I172" s="345">
        <f>IFERROR(VLOOKUP(C172,'Consolidated Master Sheet'!B:H,7,0),"")</f>
        <v>25</v>
      </c>
      <c r="J172" s="41"/>
      <c r="K172" s="1323">
        <f t="shared" ref="K172:K173" si="28">IFERROR(G172*J172,0)</f>
        <v>0</v>
      </c>
    </row>
    <row r="173" spans="1:14" ht="20.100000000000001" customHeight="1">
      <c r="A173" s="157" t="str">
        <f>IF(J173&gt;0,COUNT($J$4:J173)+MAX('MI Fittings'!A:A,'CS Press Fittings'!A:A,'Steel Nipples'!A:A,'Steel Cut Lengths'!A:A),"")</f>
        <v/>
      </c>
      <c r="B173" s="228"/>
      <c r="C173" s="231" t="s">
        <v>4659</v>
      </c>
      <c r="D173" s="232" t="s">
        <v>11208</v>
      </c>
      <c r="E173" s="1373">
        <f>IFERROR(VLOOKUP(C173,'Consolidated Master Sheet'!B:D,3,0),"")</f>
        <v>0</v>
      </c>
      <c r="F173" s="1306" t="str">
        <f t="shared" si="18"/>
        <v>NET</v>
      </c>
      <c r="G173" s="1322">
        <f t="shared" si="19"/>
        <v>0</v>
      </c>
      <c r="H173" s="1325">
        <f>IFERROR(VLOOKUP(C173,'Consolidated Master Sheet'!B:H,6,0),"")</f>
        <v>12</v>
      </c>
      <c r="I173" s="347">
        <f>IFERROR(VLOOKUP(C173,'Consolidated Master Sheet'!B:H,7,0),"")</f>
        <v>12</v>
      </c>
      <c r="J173" s="42"/>
      <c r="K173" s="1323">
        <f t="shared" si="28"/>
        <v>0</v>
      </c>
    </row>
    <row r="174" spans="1:14" s="380" customFormat="1" ht="15.75">
      <c r="A174" s="157" t="str">
        <f>IF(J174&gt;0,COUNT($J$4:J174)+MAX('MI Fittings'!A:A,'CS Press Fittings'!A:A,'Steel Nipples'!A:A,'Steel Cut Lengths'!A:A),"")</f>
        <v/>
      </c>
      <c r="B174" s="391"/>
      <c r="C174" s="1352"/>
      <c r="D174" s="1353" t="s">
        <v>12423</v>
      </c>
      <c r="E174" s="1354" t="str">
        <f>IFERROR(VLOOKUP(C174,'Consolidated Master Sheet'!B:D,3,0),"")</f>
        <v/>
      </c>
      <c r="F174" s="1531">
        <f t="shared" si="18"/>
        <v>0</v>
      </c>
      <c r="G174" s="1623">
        <f t="shared" si="19"/>
        <v>0</v>
      </c>
      <c r="H174" s="1355" t="str">
        <f>IFERROR(VLOOKUP(C174,'Consolidated Master Sheet'!B:H,6,0),"")</f>
        <v/>
      </c>
      <c r="I174" s="1356" t="str">
        <f>IFERROR(VLOOKUP(C174,'Consolidated Master Sheet'!B:H,7,0),"")</f>
        <v/>
      </c>
      <c r="J174" s="1357"/>
      <c r="K174" s="1358"/>
      <c r="L174" s="157"/>
      <c r="M174" s="157"/>
      <c r="N174" s="157"/>
    </row>
    <row r="175" spans="1:14" ht="20.100000000000001" customHeight="1">
      <c r="A175" s="157" t="str">
        <f>IF(J175&gt;0,COUNT($J$4:J175)+MAX('MI Fittings'!A:A,'CS Press Fittings'!A:A,'Steel Nipples'!A:A,'Steel Cut Lengths'!A:A),"")</f>
        <v/>
      </c>
      <c r="B175" s="245"/>
      <c r="C175" s="228" t="s">
        <v>12403</v>
      </c>
      <c r="D175" s="187" t="s">
        <v>12404</v>
      </c>
      <c r="E175" s="1328">
        <f>IFERROR(VLOOKUP(C175,'Consolidated Master Sheet'!B:D,3,0),"")</f>
        <v>0.48</v>
      </c>
      <c r="F175" s="741">
        <f t="shared" si="18"/>
        <v>0</v>
      </c>
      <c r="G175" s="1371">
        <f t="shared" si="19"/>
        <v>0</v>
      </c>
      <c r="H175" s="388">
        <f>IFERROR(VLOOKUP(C175,'Consolidated Master Sheet'!B:H,6,0),"")</f>
        <v>100</v>
      </c>
      <c r="I175" s="345">
        <f>IFERROR(VLOOKUP(C175,'Consolidated Master Sheet'!B:H,7,0),"")</f>
        <v>0</v>
      </c>
      <c r="J175" s="41"/>
      <c r="K175" s="1323">
        <f t="shared" ref="K175:K179" si="29">IFERROR(G175*J175,0)</f>
        <v>0</v>
      </c>
    </row>
    <row r="176" spans="1:14" ht="20.100000000000001" customHeight="1">
      <c r="A176" s="157" t="str">
        <f>IF(J176&gt;0,COUNT($J$4:J176)+MAX('MI Fittings'!A:A,'CS Press Fittings'!A:A,'Steel Nipples'!A:A,'Steel Cut Lengths'!A:A),"")</f>
        <v/>
      </c>
      <c r="B176" s="245"/>
      <c r="C176" s="228" t="s">
        <v>12405</v>
      </c>
      <c r="D176" s="187" t="s">
        <v>12406</v>
      </c>
      <c r="E176" s="1328">
        <f>IFERROR(VLOOKUP(C176,'Consolidated Master Sheet'!B:D,3,0),"")</f>
        <v>0.89</v>
      </c>
      <c r="F176" s="741">
        <f t="shared" si="18"/>
        <v>0</v>
      </c>
      <c r="G176" s="1371">
        <f t="shared" si="19"/>
        <v>0</v>
      </c>
      <c r="H176" s="388">
        <f>IFERROR(VLOOKUP(C176,'Consolidated Master Sheet'!B:H,6,0),"")</f>
        <v>100</v>
      </c>
      <c r="I176" s="345">
        <f>IFERROR(VLOOKUP(C176,'Consolidated Master Sheet'!B:H,7,0),"")</f>
        <v>100</v>
      </c>
      <c r="J176" s="41"/>
      <c r="K176" s="1323">
        <f t="shared" ref="K176" si="30">IFERROR(G176*J176,0)</f>
        <v>0</v>
      </c>
    </row>
    <row r="177" spans="1:14" ht="20.100000000000001" customHeight="1">
      <c r="A177" s="157" t="str">
        <f>IF(J177&gt;0,COUNT($J$4:J177)+MAX('MI Fittings'!A:A,'CS Press Fittings'!A:A,'Steel Nipples'!A:A,'Steel Cut Lengths'!A:A),"")</f>
        <v/>
      </c>
      <c r="B177" s="245"/>
      <c r="C177" s="228" t="s">
        <v>12407</v>
      </c>
      <c r="D177" s="187" t="s">
        <v>12408</v>
      </c>
      <c r="E177" s="1328">
        <f>IFERROR(VLOOKUP(C177,'Consolidated Master Sheet'!B:D,3,0),"")</f>
        <v>3.26</v>
      </c>
      <c r="F177" s="741">
        <f t="shared" si="18"/>
        <v>0</v>
      </c>
      <c r="G177" s="1371">
        <f t="shared" si="19"/>
        <v>0</v>
      </c>
      <c r="H177" s="388">
        <f>IFERROR(VLOOKUP(C177,'Consolidated Master Sheet'!B:H,6,0),"")</f>
        <v>0</v>
      </c>
      <c r="I177" s="345">
        <f>IFERROR(VLOOKUP(C177,'Consolidated Master Sheet'!B:H,7,0),"")</f>
        <v>0</v>
      </c>
      <c r="J177" s="41"/>
      <c r="K177" s="1323">
        <f t="shared" si="29"/>
        <v>0</v>
      </c>
    </row>
    <row r="178" spans="1:14" ht="20.100000000000001" customHeight="1">
      <c r="A178" s="157" t="str">
        <f>IF(J178&gt;0,COUNT($J$4:J178)+MAX('MI Fittings'!A:A,'CS Press Fittings'!A:A,'Steel Nipples'!A:A,'Steel Cut Lengths'!A:A),"")</f>
        <v/>
      </c>
      <c r="B178" s="245"/>
      <c r="C178" s="228" t="s">
        <v>12409</v>
      </c>
      <c r="D178" s="187" t="s">
        <v>12410</v>
      </c>
      <c r="E178" s="1328">
        <f>IFERROR(VLOOKUP(C178,'Consolidated Master Sheet'!B:D,3,0),"")</f>
        <v>1.83</v>
      </c>
      <c r="F178" s="741">
        <f t="shared" si="18"/>
        <v>0</v>
      </c>
      <c r="G178" s="1371">
        <f t="shared" si="19"/>
        <v>0</v>
      </c>
      <c r="H178" s="388">
        <f>IFERROR(VLOOKUP(C178,'Consolidated Master Sheet'!B:H,6,0),"")</f>
        <v>50</v>
      </c>
      <c r="I178" s="345">
        <f>IFERROR(VLOOKUP(C178,'Consolidated Master Sheet'!B:H,7,0),"")</f>
        <v>50</v>
      </c>
      <c r="J178" s="41"/>
      <c r="K178" s="1323">
        <f t="shared" si="29"/>
        <v>0</v>
      </c>
    </row>
    <row r="179" spans="1:14" ht="20.100000000000001" customHeight="1">
      <c r="A179" s="157" t="str">
        <f>IF(J179&gt;0,COUNT($J$4:J179)+MAX('MI Fittings'!A:A,'CS Press Fittings'!A:A,'Steel Nipples'!A:A,'Steel Cut Lengths'!A:A),"")</f>
        <v/>
      </c>
      <c r="B179" s="245"/>
      <c r="C179" s="1326" t="s">
        <v>12411</v>
      </c>
      <c r="D179" s="1327" t="s">
        <v>12412</v>
      </c>
      <c r="E179" s="1328">
        <f>IFERROR(VLOOKUP(C179,'Consolidated Master Sheet'!B:D,3,0),"")</f>
        <v>4.37</v>
      </c>
      <c r="F179" s="741">
        <f t="shared" si="18"/>
        <v>0</v>
      </c>
      <c r="G179" s="1371">
        <f t="shared" si="19"/>
        <v>0</v>
      </c>
      <c r="H179" s="1329">
        <f>IFERROR(VLOOKUP(C179,'Consolidated Master Sheet'!B:H,6,0),"")</f>
        <v>50</v>
      </c>
      <c r="I179" s="173">
        <f>IFERROR(VLOOKUP(C179,'Consolidated Master Sheet'!B:H,7,0),"")</f>
        <v>0</v>
      </c>
      <c r="J179" s="1330"/>
      <c r="K179" s="1323">
        <f t="shared" si="29"/>
        <v>0</v>
      </c>
    </row>
    <row r="180" spans="1:14" s="381" customFormat="1" ht="15.75">
      <c r="A180" s="157" t="str">
        <f>IF(J180&gt;0,COUNT($J$4:J180)+MAX('MI Fittings'!A:A,'CS Press Fittings'!A:A,'Steel Nipples'!A:A,'Steel Cut Lengths'!A:A),"")</f>
        <v/>
      </c>
      <c r="B180" s="389"/>
      <c r="C180" s="1339"/>
      <c r="D180" s="1340"/>
      <c r="E180" s="1341" t="str">
        <f>IFERROR(VLOOKUP(C180,'Consolidated Master Sheet'!B:D,3,0),"")</f>
        <v/>
      </c>
      <c r="F180" s="1528">
        <f t="shared" si="18"/>
        <v>0</v>
      </c>
      <c r="G180" s="1620">
        <f t="shared" si="19"/>
        <v>0</v>
      </c>
      <c r="H180" s="1342" t="str">
        <f>IFERROR(VLOOKUP(C180,'Consolidated Master Sheet'!B:H,6,0),"")</f>
        <v/>
      </c>
      <c r="I180" s="1343" t="str">
        <f>IFERROR(VLOOKUP(C180,'Consolidated Master Sheet'!B:H,7,0),"")</f>
        <v/>
      </c>
      <c r="J180" s="1344"/>
      <c r="K180" s="1345"/>
      <c r="L180" s="157"/>
      <c r="M180" s="157"/>
      <c r="N180" s="157"/>
    </row>
    <row r="181" spans="1:14" ht="20.100000000000001" customHeight="1">
      <c r="A181" s="157" t="str">
        <f>IF(J181&gt;0,COUNT($J$4:J181)+MAX('MI Fittings'!A:A,'CS Press Fittings'!A:A,'Steel Nipples'!A:A,'Steel Cut Lengths'!A:A),"")</f>
        <v/>
      </c>
      <c r="B181" s="245"/>
      <c r="C181" s="228" t="s">
        <v>12413</v>
      </c>
      <c r="D181" s="187" t="s">
        <v>12414</v>
      </c>
      <c r="E181" s="1328">
        <f>IFERROR(VLOOKUP(C181,'Consolidated Master Sheet'!B:D,3,0),"")</f>
        <v>0.48</v>
      </c>
      <c r="F181" s="741">
        <f t="shared" si="18"/>
        <v>0</v>
      </c>
      <c r="G181" s="1371">
        <f t="shared" si="19"/>
        <v>0</v>
      </c>
      <c r="H181" s="388">
        <f>IFERROR(VLOOKUP(C181,'Consolidated Master Sheet'!B:H,6,0),"")</f>
        <v>100</v>
      </c>
      <c r="I181" s="345">
        <f>IFERROR(VLOOKUP(C181,'Consolidated Master Sheet'!B:H,7,0),"")</f>
        <v>0</v>
      </c>
      <c r="J181" s="41"/>
      <c r="K181" s="1323">
        <f t="shared" ref="K181:K186" si="31">IFERROR(G181*J181,0)</f>
        <v>0</v>
      </c>
    </row>
    <row r="182" spans="1:14" ht="20.100000000000001" customHeight="1">
      <c r="A182" s="157" t="str">
        <f>IF(J182&gt;0,COUNT($J$4:J182)+MAX('MI Fittings'!A:A,'CS Press Fittings'!A:A,'Steel Nipples'!A:A,'Steel Cut Lengths'!A:A),"")</f>
        <v/>
      </c>
      <c r="B182" s="245"/>
      <c r="C182" s="228" t="s">
        <v>12415</v>
      </c>
      <c r="D182" s="187" t="s">
        <v>12416</v>
      </c>
      <c r="E182" s="1328">
        <f>IFERROR(VLOOKUP(C182,'Consolidated Master Sheet'!B:D,3,0),"")</f>
        <v>0.89</v>
      </c>
      <c r="F182" s="741">
        <f t="shared" si="18"/>
        <v>0</v>
      </c>
      <c r="G182" s="1371">
        <f t="shared" si="19"/>
        <v>0</v>
      </c>
      <c r="H182" s="388">
        <f>IFERROR(VLOOKUP(C182,'Consolidated Master Sheet'!B:H,6,0),"")</f>
        <v>100</v>
      </c>
      <c r="I182" s="345">
        <f>IFERROR(VLOOKUP(C182,'Consolidated Master Sheet'!B:H,7,0),"")</f>
        <v>0</v>
      </c>
      <c r="J182" s="41"/>
      <c r="K182" s="1323">
        <f t="shared" si="31"/>
        <v>0</v>
      </c>
    </row>
    <row r="183" spans="1:14" ht="20.100000000000001" customHeight="1">
      <c r="A183" s="157" t="str">
        <f>IF(J183&gt;0,COUNT($J$4:J183)+MAX('MI Fittings'!A:A,'CS Press Fittings'!A:A,'Steel Nipples'!A:A,'Steel Cut Lengths'!A:A),"")</f>
        <v/>
      </c>
      <c r="B183" s="245"/>
      <c r="C183" s="228" t="s">
        <v>12632</v>
      </c>
      <c r="D183" s="187" t="s">
        <v>12633</v>
      </c>
      <c r="E183" s="1328">
        <f>IFERROR(VLOOKUP(C183,'Consolidated Master Sheet'!B:D,3,0),"")</f>
        <v>10.199999999999999</v>
      </c>
      <c r="F183" s="741">
        <f t="shared" si="18"/>
        <v>0</v>
      </c>
      <c r="G183" s="1371">
        <f t="shared" si="19"/>
        <v>0</v>
      </c>
      <c r="H183" s="388">
        <f>IFERROR(VLOOKUP(C183,'Consolidated Master Sheet'!B:H,6,0),"")</f>
        <v>25</v>
      </c>
      <c r="I183" s="345">
        <f>IFERROR(VLOOKUP(C183,'Consolidated Master Sheet'!B:H,7,0),"")</f>
        <v>25</v>
      </c>
      <c r="J183" s="41"/>
      <c r="K183" s="1323">
        <f t="shared" ref="K183" si="32">IFERROR(G183*J183,0)</f>
        <v>0</v>
      </c>
    </row>
    <row r="184" spans="1:14" ht="20.100000000000001" customHeight="1">
      <c r="A184" s="157" t="str">
        <f>IF(J184&gt;0,COUNT($J$4:J184)+MAX('MI Fittings'!A:A,'CS Press Fittings'!A:A,'Steel Nipples'!A:A,'Steel Cut Lengths'!A:A),"")</f>
        <v/>
      </c>
      <c r="B184" s="245"/>
      <c r="C184" s="228" t="s">
        <v>12417</v>
      </c>
      <c r="D184" s="187" t="s">
        <v>12418</v>
      </c>
      <c r="E184" s="1328">
        <f>IFERROR(VLOOKUP(C184,'Consolidated Master Sheet'!B:D,3,0),"")</f>
        <v>1.82</v>
      </c>
      <c r="F184" s="741">
        <f t="shared" si="18"/>
        <v>0</v>
      </c>
      <c r="G184" s="1371">
        <f t="shared" si="19"/>
        <v>0</v>
      </c>
      <c r="H184" s="388">
        <f>IFERROR(VLOOKUP(C184,'Consolidated Master Sheet'!B:H,6,0),"")</f>
        <v>50</v>
      </c>
      <c r="I184" s="345">
        <f>IFERROR(VLOOKUP(C184,'Consolidated Master Sheet'!B:H,7,0),"")</f>
        <v>0</v>
      </c>
      <c r="J184" s="41"/>
      <c r="K184" s="1323">
        <f t="shared" si="31"/>
        <v>0</v>
      </c>
    </row>
    <row r="185" spans="1:14" ht="20.100000000000001" customHeight="1">
      <c r="A185" s="157" t="str">
        <f>IF(J185&gt;0,COUNT($J$4:J185)+MAX('MI Fittings'!A:A,'CS Press Fittings'!A:A,'Steel Nipples'!A:A,'Steel Cut Lengths'!A:A),"")</f>
        <v/>
      </c>
      <c r="B185" s="245"/>
      <c r="C185" s="228" t="s">
        <v>12419</v>
      </c>
      <c r="D185" s="187" t="s">
        <v>12420</v>
      </c>
      <c r="E185" s="1328">
        <f>IFERROR(VLOOKUP(C185,'Consolidated Master Sheet'!B:D,3,0),"")</f>
        <v>6.25</v>
      </c>
      <c r="F185" s="741">
        <f t="shared" si="18"/>
        <v>0</v>
      </c>
      <c r="G185" s="1371">
        <f t="shared" si="19"/>
        <v>0</v>
      </c>
      <c r="H185" s="388">
        <f>IFERROR(VLOOKUP(C185,'Consolidated Master Sheet'!B:H,6,0),"")</f>
        <v>25</v>
      </c>
      <c r="I185" s="345">
        <f>IFERROR(VLOOKUP(C185,'Consolidated Master Sheet'!B:H,7,0),"")</f>
        <v>0</v>
      </c>
      <c r="J185" s="41"/>
      <c r="K185" s="1323">
        <f t="shared" si="31"/>
        <v>0</v>
      </c>
    </row>
    <row r="186" spans="1:14" ht="20.100000000000001" customHeight="1">
      <c r="A186" s="157" t="str">
        <f>IF(J186&gt;0,COUNT($J$4:J186)+MAX('MI Fittings'!A:A,'CS Press Fittings'!A:A,'Steel Nipples'!A:A,'Steel Cut Lengths'!A:A),"")</f>
        <v/>
      </c>
      <c r="B186" s="245"/>
      <c r="C186" s="1326" t="s">
        <v>12421</v>
      </c>
      <c r="D186" s="1327" t="s">
        <v>12422</v>
      </c>
      <c r="E186" s="1328">
        <f>IFERROR(VLOOKUP(C186,'Consolidated Master Sheet'!B:D,3,0),"")</f>
        <v>3.47</v>
      </c>
      <c r="F186" s="741">
        <f t="shared" si="18"/>
        <v>0</v>
      </c>
      <c r="G186" s="1371">
        <f t="shared" si="19"/>
        <v>0</v>
      </c>
      <c r="H186" s="1329">
        <f>IFERROR(VLOOKUP(C186,'Consolidated Master Sheet'!B:H,6,0),"")</f>
        <v>50</v>
      </c>
      <c r="I186" s="173">
        <f>IFERROR(VLOOKUP(C186,'Consolidated Master Sheet'!B:H,7,0),"")</f>
        <v>0</v>
      </c>
      <c r="J186" s="1330"/>
      <c r="K186" s="1323">
        <f t="shared" si="31"/>
        <v>0</v>
      </c>
    </row>
    <row r="187" spans="1:14" s="381" customFormat="1" ht="15.75">
      <c r="A187" s="157" t="str">
        <f>IF(J187&gt;0,COUNT($J$4:J187)+MAX('MI Fittings'!A:A,'CS Press Fittings'!A:A,'Steel Nipples'!A:A,'Steel Cut Lengths'!A:A),"")</f>
        <v/>
      </c>
      <c r="B187" s="389"/>
      <c r="C187" s="1339"/>
      <c r="D187" s="1340"/>
      <c r="E187" s="1341" t="str">
        <f>IFERROR(VLOOKUP(C187,'Consolidated Master Sheet'!B:D,3,0),"")</f>
        <v/>
      </c>
      <c r="F187" s="1528">
        <f t="shared" si="18"/>
        <v>0</v>
      </c>
      <c r="G187" s="1620">
        <f t="shared" si="19"/>
        <v>0</v>
      </c>
      <c r="H187" s="1342" t="str">
        <f>IFERROR(VLOOKUP(C187,'Consolidated Master Sheet'!B:H,6,0),"")</f>
        <v/>
      </c>
      <c r="I187" s="1343" t="str">
        <f>IFERROR(VLOOKUP(C187,'Consolidated Master Sheet'!B:H,7,0),"")</f>
        <v/>
      </c>
      <c r="J187" s="1344"/>
      <c r="K187" s="1345"/>
      <c r="L187" s="157"/>
      <c r="M187" s="157"/>
      <c r="N187" s="157"/>
    </row>
    <row r="188" spans="1:14" ht="24.95" customHeight="1">
      <c r="A188" s="157" t="str">
        <f>IF(J188&gt;0,COUNT($J$4:J188)+MAX('MI Fittings'!A:A,'CS Press Fittings'!A:A,'Steel Nipples'!A:A,'Steel Cut Lengths'!A:A),"")</f>
        <v/>
      </c>
      <c r="B188" s="185"/>
      <c r="C188" s="228" t="s">
        <v>12424</v>
      </c>
      <c r="D188" s="187" t="s">
        <v>12425</v>
      </c>
      <c r="E188" s="1371">
        <f>IFERROR(VLOOKUP(C188,'Consolidated Master Sheet'!B:D,3,0),"")</f>
        <v>4.7699999999999996</v>
      </c>
      <c r="F188" s="741">
        <f t="shared" si="18"/>
        <v>0</v>
      </c>
      <c r="G188" s="1322">
        <f t="shared" si="19"/>
        <v>0</v>
      </c>
      <c r="H188" s="388">
        <f>IFERROR(VLOOKUP(C188,'Consolidated Master Sheet'!B:H,6,0),"")</f>
        <v>50</v>
      </c>
      <c r="I188" s="345">
        <f>IFERROR(VLOOKUP(C188,'Consolidated Master Sheet'!B:H,7,0),"")</f>
        <v>0</v>
      </c>
      <c r="J188" s="41"/>
      <c r="K188" s="1323">
        <f t="shared" ref="K188:K189" si="33">IFERROR(G188*J188,0)</f>
        <v>0</v>
      </c>
    </row>
    <row r="189" spans="1:14" ht="24.95" customHeight="1">
      <c r="A189" s="157" t="str">
        <f>IF(J189&gt;0,COUNT($J$4:J189)+MAX('MI Fittings'!A:A,'CS Press Fittings'!A:A,'Steel Nipples'!A:A,'Steel Cut Lengths'!A:A),"")</f>
        <v/>
      </c>
      <c r="B189" s="228"/>
      <c r="C189" s="231" t="s">
        <v>12426</v>
      </c>
      <c r="D189" s="232" t="s">
        <v>12427</v>
      </c>
      <c r="E189" s="1373">
        <f>IFERROR(VLOOKUP(C189,'Consolidated Master Sheet'!B:D,3,0),"")</f>
        <v>49.89</v>
      </c>
      <c r="F189" s="1306">
        <f t="shared" si="18"/>
        <v>0</v>
      </c>
      <c r="G189" s="1322">
        <f t="shared" si="19"/>
        <v>0</v>
      </c>
      <c r="H189" s="1325">
        <f>IFERROR(VLOOKUP(C189,'Consolidated Master Sheet'!B:H,6,0),"")</f>
        <v>10</v>
      </c>
      <c r="I189" s="347">
        <f>IFERROR(VLOOKUP(C189,'Consolidated Master Sheet'!B:H,7,0),"")</f>
        <v>0</v>
      </c>
      <c r="J189" s="42"/>
      <c r="K189" s="1323">
        <f t="shared" si="33"/>
        <v>0</v>
      </c>
    </row>
    <row r="190" spans="1:14" ht="15.75">
      <c r="A190" s="157" t="str">
        <f>IF(J190&gt;0,COUNT($J$4:J190)+MAX('MI Fittings'!A:A,'CS Press Fittings'!A:A,'Steel Nipples'!A:A,'Steel Cut Lengths'!A:A),"")</f>
        <v/>
      </c>
    </row>
    <row r="191" spans="1:14" ht="15.75" hidden="1">
      <c r="A191" s="157" t="str">
        <f>IF(J191&gt;0,COUNT($J$4:J191)+MAX('MI Fittings'!A:A,'CS Press Fittings'!A:A,'Steel Nipples'!A:A,'Steel Cut Lengths'!A:A),"")</f>
        <v/>
      </c>
    </row>
    <row r="192" spans="1:14" ht="15.75" hidden="1">
      <c r="A192" s="157" t="str">
        <f>IF(J192&gt;0,COUNT($J$4:J192)+MAX('MI Fittings'!A:A,'CS Press Fittings'!A:A,'Steel Nipples'!A:A,'Steel Cut Lengths'!A:A),"")</f>
        <v/>
      </c>
    </row>
    <row r="193" spans="1:1" ht="15.75" hidden="1">
      <c r="A193" s="157" t="str">
        <f>IF(J193&gt;0,COUNT($J$4:J193)+MAX('MI Fittings'!A:A,'CS Press Fittings'!A:A,'Steel Nipples'!A:A,'Steel Cut Lengths'!A:A),"")</f>
        <v/>
      </c>
    </row>
    <row r="194" spans="1:1" ht="15.75" hidden="1">
      <c r="A194" s="157" t="str">
        <f>IF(J194&gt;0,COUNT($J$4:J194)+MAX('MI Fittings'!A:A,'CS Press Fittings'!A:A,'Steel Nipples'!A:A,'Steel Cut Lengths'!A:A),"")</f>
        <v/>
      </c>
    </row>
    <row r="195" spans="1:1" ht="15.75" hidden="1">
      <c r="A195" s="157" t="str">
        <f>IF(J195&gt;0,COUNT($J$4:J195)+MAX('MI Fittings'!A:A,'CS Press Fittings'!A:A,'Steel Nipples'!A:A,'Steel Cut Lengths'!A:A),"")</f>
        <v/>
      </c>
    </row>
    <row r="196" spans="1:1" ht="15.75" hidden="1">
      <c r="A196" s="157" t="str">
        <f>IF(J196&gt;0,COUNT($J$4:J196)+MAX('MI Fittings'!A:A,'CS Press Fittings'!A:A,'Steel Nipples'!A:A,'Steel Cut Lengths'!A:A),"")</f>
        <v/>
      </c>
    </row>
    <row r="197" spans="1:1" ht="15.75" hidden="1">
      <c r="A197" s="157" t="str">
        <f>IF(J197&gt;0,COUNT($J$4:J197)+MAX('MI Fittings'!A:A,'CS Press Fittings'!A:A,'Steel Nipples'!A:A,'Steel Cut Lengths'!A:A),"")</f>
        <v/>
      </c>
    </row>
    <row r="198" spans="1:1" ht="15.75" hidden="1">
      <c r="A198" s="157" t="str">
        <f>IF(J198&gt;0,COUNT($J$4:J198)+MAX('MI Fittings'!A:A,'CS Press Fittings'!A:A,'Steel Nipples'!A:A,'Steel Cut Lengths'!A:A),"")</f>
        <v/>
      </c>
    </row>
    <row r="199" spans="1:1" ht="15.75" hidden="1">
      <c r="A199" s="157" t="str">
        <f>IF(J199&gt;0,COUNT($J$4:J199)+MAX('MI Fittings'!A:A,'CS Press Fittings'!A:A,'Steel Nipples'!A:A,'Steel Cut Lengths'!A:A),"")</f>
        <v/>
      </c>
    </row>
    <row r="200" spans="1:1" ht="15.75" hidden="1">
      <c r="A200" s="157" t="str">
        <f>IF(J200&gt;0,COUNT($J$4:J200)+MAX('MI Fittings'!A:A,'CS Press Fittings'!A:A,'Steel Nipples'!A:A,'Steel Cut Lengths'!A:A),"")</f>
        <v/>
      </c>
    </row>
    <row r="201" spans="1:1" ht="15.75" hidden="1">
      <c r="A201" s="157" t="str">
        <f>IF(J201&gt;0,COUNT($J$4:J201)+MAX('MI Fittings'!A:A,'CS Press Fittings'!A:A,'Steel Nipples'!A:A,'Steel Cut Lengths'!A:A),"")</f>
        <v/>
      </c>
    </row>
    <row r="202" spans="1:1" ht="15.75" hidden="1">
      <c r="A202" s="157" t="str">
        <f>IF(J202&gt;0,COUNT($J$4:J202)+MAX('MI Fittings'!A:A,'CS Press Fittings'!A:A,'Steel Nipples'!A:A,'Steel Cut Lengths'!A:A),"")</f>
        <v/>
      </c>
    </row>
    <row r="203" spans="1:1" ht="15.75" hidden="1">
      <c r="A203" s="157" t="str">
        <f>IF(J203&gt;0,COUNT($J$4:J203)+MAX('MI Fittings'!A:A,'CS Press Fittings'!A:A,'Steel Nipples'!A:A,'Steel Cut Lengths'!A:A),"")</f>
        <v/>
      </c>
    </row>
    <row r="204" spans="1:1" ht="15.75" hidden="1">
      <c r="A204" s="157" t="str">
        <f>IF(J204&gt;0,COUNT($J$4:J204)+MAX('MI Fittings'!A:A,'CS Press Fittings'!A:A,'Steel Nipples'!A:A,'Steel Cut Lengths'!A:A),"")</f>
        <v/>
      </c>
    </row>
    <row r="205" spans="1:1" ht="15.75" hidden="1">
      <c r="A205" s="157" t="str">
        <f>IF(J205&gt;0,COUNT($J$4:J205)+MAX('MI Fittings'!A:A,'CS Press Fittings'!A:A,'Steel Nipples'!A:A,'Steel Cut Lengths'!A:A),"")</f>
        <v/>
      </c>
    </row>
    <row r="206" spans="1:1" ht="15.75" hidden="1">
      <c r="A206" s="157" t="str">
        <f>IF(J206&gt;0,COUNT($J$4:J206)+MAX('MI Fittings'!A:A,'CS Press Fittings'!A:A,'Steel Nipples'!A:A,'Steel Cut Lengths'!A:A),"")</f>
        <v/>
      </c>
    </row>
    <row r="207" spans="1:1" ht="15.75" hidden="1">
      <c r="A207" s="157" t="str">
        <f>IF(J207&gt;0,COUNT($J$4:J207)+MAX('MI Fittings'!A:A,'CS Press Fittings'!A:A,'Steel Nipples'!A:A,'Steel Cut Lengths'!A:A),"")</f>
        <v/>
      </c>
    </row>
    <row r="208" spans="1:1" ht="15.75" hidden="1">
      <c r="A208" s="157" t="str">
        <f>IF(J208&gt;0,COUNT($J$4:J208)+MAX('MI Fittings'!A:A,'CS Press Fittings'!A:A,'Steel Nipples'!A:A,'Steel Cut Lengths'!A:A),"")</f>
        <v/>
      </c>
    </row>
    <row r="209" spans="1:1" ht="15.75" hidden="1">
      <c r="A209" s="157" t="str">
        <f>IF(J209&gt;0,COUNT($J$4:J209)+MAX('MI Fittings'!A:A,'CS Press Fittings'!A:A,'Steel Nipples'!A:A,'Steel Cut Lengths'!A:A),"")</f>
        <v/>
      </c>
    </row>
    <row r="210" spans="1:1" ht="15.75" hidden="1">
      <c r="A210" s="157" t="str">
        <f>IF(J210&gt;0,COUNT($J$4:J210)+MAX('MI Fittings'!A:A,'CS Press Fittings'!A:A,'Steel Nipples'!A:A,'Steel Cut Lengths'!A:A),"")</f>
        <v/>
      </c>
    </row>
    <row r="211" spans="1:1" ht="15.75" hidden="1">
      <c r="A211" s="157" t="str">
        <f>IF(J211&gt;0,COUNT($J$4:J211)+MAX('MI Fittings'!A:A,'CS Press Fittings'!A:A,'Steel Nipples'!A:A,'Steel Cut Lengths'!A:A),"")</f>
        <v/>
      </c>
    </row>
    <row r="212" spans="1:1" ht="15.75" hidden="1">
      <c r="A212" s="157" t="str">
        <f>IF(J212&gt;0,COUNT($J$4:J212)+MAX('MI Fittings'!A:A,'CS Press Fittings'!A:A,'Steel Nipples'!A:A,'Steel Cut Lengths'!A:A),"")</f>
        <v/>
      </c>
    </row>
    <row r="213" spans="1:1" ht="15.75" hidden="1">
      <c r="A213" s="157" t="str">
        <f>IF(J213&gt;0,COUNT($J$4:J213)+MAX('MI Fittings'!A:A,'CS Press Fittings'!A:A,'Steel Nipples'!A:A,'Steel Cut Lengths'!A:A),"")</f>
        <v/>
      </c>
    </row>
    <row r="214" spans="1:1" ht="15.75" hidden="1">
      <c r="A214" s="157" t="str">
        <f>IF(J214&gt;0,COUNT($J$4:J214)+MAX('MI Fittings'!A:A,'CS Press Fittings'!A:A,'Steel Nipples'!A:A,'Steel Cut Lengths'!A:A),"")</f>
        <v/>
      </c>
    </row>
    <row r="215" spans="1:1" ht="15.75" hidden="1">
      <c r="A215" s="157" t="str">
        <f>IF(J215&gt;0,COUNT($J$4:J215)+MAX('MI Fittings'!A:A,'CS Press Fittings'!A:A,'Steel Nipples'!A:A,'Steel Cut Lengths'!A:A),"")</f>
        <v/>
      </c>
    </row>
    <row r="216" spans="1:1" ht="15.75" hidden="1">
      <c r="A216" s="157" t="str">
        <f>IF(J216&gt;0,COUNT($J$4:J216)+MAX('MI Fittings'!A:A,'CS Press Fittings'!A:A,'Steel Nipples'!A:A,'Steel Cut Lengths'!A:A),"")</f>
        <v/>
      </c>
    </row>
    <row r="217" spans="1:1" ht="15.75" hidden="1">
      <c r="A217" s="157" t="str">
        <f>IF(J217&gt;0,COUNT($J$4:J217)+MAX('MI Fittings'!A:A,'CS Press Fittings'!A:A,'Steel Nipples'!A:A,'Steel Cut Lengths'!A:A),"")</f>
        <v/>
      </c>
    </row>
    <row r="218" spans="1:1" ht="15.75" hidden="1">
      <c r="A218" s="157" t="str">
        <f>IF(J218&gt;0,COUNT($J$4:J218)+MAX('MI Fittings'!A:A,'CS Press Fittings'!A:A,'Steel Nipples'!A:A,'Steel Cut Lengths'!A:A),"")</f>
        <v/>
      </c>
    </row>
    <row r="219" spans="1:1" ht="15.75" hidden="1">
      <c r="A219" s="157" t="str">
        <f>IF(J219&gt;0,COUNT($J$4:J219)+MAX('MI Fittings'!A:A,'CS Press Fittings'!A:A,'Steel Nipples'!A:A,'Steel Cut Lengths'!A:A),"")</f>
        <v/>
      </c>
    </row>
    <row r="220" spans="1:1" ht="15.75" hidden="1">
      <c r="A220" s="157" t="str">
        <f>IF(J220&gt;0,COUNT($J$4:J220)+MAX('MI Fittings'!A:A,'CS Press Fittings'!A:A,'Steel Nipples'!A:A,'Steel Cut Lengths'!A:A),"")</f>
        <v/>
      </c>
    </row>
    <row r="221" spans="1:1" ht="15.75" hidden="1">
      <c r="A221" s="157" t="str">
        <f>IF(J221&gt;0,COUNT($J$4:J221)+MAX('MI Fittings'!A:A,'CS Press Fittings'!A:A,'Steel Nipples'!A:A,'Steel Cut Lengths'!A:A),"")</f>
        <v/>
      </c>
    </row>
    <row r="222" spans="1:1" ht="15.75" hidden="1">
      <c r="A222" s="157" t="str">
        <f>IF(J222&gt;0,COUNT($J$4:J222)+MAX('MI Fittings'!A:A,'CS Press Fittings'!A:A,'Steel Nipples'!A:A,'Steel Cut Lengths'!A:A),"")</f>
        <v/>
      </c>
    </row>
    <row r="223" spans="1:1" ht="15.75" hidden="1">
      <c r="A223" s="157" t="str">
        <f>IF(J223&gt;0,COUNT($J$4:J223)+MAX('MI Fittings'!A:A,'CS Press Fittings'!A:A,'Steel Nipples'!A:A,'Steel Cut Lengths'!A:A),"")</f>
        <v/>
      </c>
    </row>
    <row r="224" spans="1:1" ht="15.75" hidden="1">
      <c r="A224" s="157" t="str">
        <f>IF(J224&gt;0,COUNT($J$4:J224)+MAX('MI Fittings'!A:A,'CS Press Fittings'!A:A,'Steel Nipples'!A:A,'Steel Cut Lengths'!A:A),"")</f>
        <v/>
      </c>
    </row>
    <row r="225" spans="1:1" ht="15.75" hidden="1">
      <c r="A225" s="157" t="str">
        <f>IF(J225&gt;0,COUNT($J$4:J225)+MAX('MI Fittings'!A:A,'CS Press Fittings'!A:A,'Steel Nipples'!A:A,'Steel Cut Lengths'!A:A),"")</f>
        <v/>
      </c>
    </row>
    <row r="226" spans="1:1" ht="15.75" hidden="1">
      <c r="A226" s="157" t="str">
        <f>IF(J226&gt;0,COUNT($J$4:J226)+MAX('MI Fittings'!A:A,'CS Press Fittings'!A:A,'Steel Nipples'!A:A,'Steel Cut Lengths'!A:A),"")</f>
        <v/>
      </c>
    </row>
    <row r="227" spans="1:1" ht="15.75" hidden="1">
      <c r="A227" s="157" t="str">
        <f>IF(J227&gt;0,COUNT($J$4:J227)+MAX('MI Fittings'!A:A,'CS Press Fittings'!A:A,'Steel Nipples'!A:A,'Steel Cut Lengths'!A:A),"")</f>
        <v/>
      </c>
    </row>
    <row r="228" spans="1:1" ht="15.75" hidden="1">
      <c r="A228" s="157" t="str">
        <f>IF(J228&gt;0,COUNT($J$4:J228)+MAX('MI Fittings'!A:A,'CS Press Fittings'!A:A,'Steel Nipples'!A:A,'Steel Cut Lengths'!A:A),"")</f>
        <v/>
      </c>
    </row>
    <row r="229" spans="1:1" ht="15.75" hidden="1">
      <c r="A229" s="157" t="str">
        <f>IF(J229&gt;0,COUNT($J$4:J229)+MAX('MI Fittings'!A:A,'CS Press Fittings'!A:A,'Steel Nipples'!A:A,'Steel Cut Lengths'!A:A),"")</f>
        <v/>
      </c>
    </row>
    <row r="230" spans="1:1" ht="15.75" hidden="1">
      <c r="A230" s="157" t="str">
        <f>IF(J230&gt;0,COUNT($J$4:J230)+MAX('MI Fittings'!A:A,'CS Press Fittings'!A:A,'Steel Nipples'!A:A,'Steel Cut Lengths'!A:A),"")</f>
        <v/>
      </c>
    </row>
    <row r="231" spans="1:1" ht="15.75" hidden="1">
      <c r="A231" s="157" t="str">
        <f>IF(J231&gt;0,COUNT($J$4:J231)+MAX('MI Fittings'!A:A,'CS Press Fittings'!A:A,'Steel Nipples'!A:A,'Steel Cut Lengths'!A:A),"")</f>
        <v/>
      </c>
    </row>
    <row r="232" spans="1:1" ht="15.75" hidden="1">
      <c r="A232" s="157" t="str">
        <f>IF(J232&gt;0,COUNT($J$4:J232)+MAX('MI Fittings'!A:A,'CS Press Fittings'!A:A,'Steel Nipples'!A:A,'Steel Cut Lengths'!A:A),"")</f>
        <v/>
      </c>
    </row>
    <row r="233" spans="1:1" ht="15.75" hidden="1">
      <c r="A233" s="157" t="str">
        <f>IF(J233&gt;0,COUNT($J$4:J233)+MAX('MI Fittings'!A:A,'CS Press Fittings'!A:A,'Steel Nipples'!A:A,'Steel Cut Lengths'!A:A),"")</f>
        <v/>
      </c>
    </row>
    <row r="234" spans="1:1" ht="15.75" hidden="1">
      <c r="A234" s="157" t="str">
        <f>IF(J234&gt;0,COUNT($J$4:J234)+MAX('MI Fittings'!A:A,'CS Press Fittings'!A:A,'Steel Nipples'!A:A,'Steel Cut Lengths'!A:A),"")</f>
        <v/>
      </c>
    </row>
    <row r="235" spans="1:1" ht="15.75" hidden="1">
      <c r="A235" s="157" t="str">
        <f>IF(J235&gt;0,COUNT($J$4:J235)+MAX('MI Fittings'!A:A,'CS Press Fittings'!A:A,'Steel Nipples'!A:A,'Steel Cut Lengths'!A:A),"")</f>
        <v/>
      </c>
    </row>
    <row r="236" spans="1:1" ht="15.75" hidden="1">
      <c r="A236" s="157" t="str">
        <f>IF(J236&gt;0,COUNT($J$4:J236)+MAX('MI Fittings'!A:A,'CS Press Fittings'!A:A,'Steel Nipples'!A:A,'Steel Cut Lengths'!A:A),"")</f>
        <v/>
      </c>
    </row>
    <row r="237" spans="1:1" ht="15.75" hidden="1">
      <c r="A237" s="157" t="str">
        <f>IF(J237&gt;0,COUNT($J$4:J237)+MAX('MI Fittings'!A:A,'CS Press Fittings'!A:A,'Steel Nipples'!A:A,'Steel Cut Lengths'!A:A),"")</f>
        <v/>
      </c>
    </row>
    <row r="238" spans="1:1" ht="15.75" hidden="1">
      <c r="A238" s="157" t="str">
        <f>IF(J238&gt;0,COUNT($J$4:J238)+MAX('MI Fittings'!A:A,'CS Press Fittings'!A:A,'Steel Nipples'!A:A,'Steel Cut Lengths'!A:A),"")</f>
        <v/>
      </c>
    </row>
    <row r="239" spans="1:1" ht="15.75" hidden="1">
      <c r="A239" s="157" t="str">
        <f>IF(J239&gt;0,COUNT($J$4:J239)+MAX('MI Fittings'!A:A,'CS Press Fittings'!A:A,'Steel Nipples'!A:A,'Steel Cut Lengths'!A:A),"")</f>
        <v/>
      </c>
    </row>
    <row r="240" spans="1:1" ht="15.75" hidden="1">
      <c r="A240" s="157" t="str">
        <f>IF(J240&gt;0,COUNT($J$4:J240)+MAX('MI Fittings'!A:A,'CS Press Fittings'!A:A,'Steel Nipples'!A:A,'Steel Cut Lengths'!A:A),"")</f>
        <v/>
      </c>
    </row>
    <row r="241" spans="1:1" ht="15.75" hidden="1">
      <c r="A241" s="157" t="str">
        <f>IF(J241&gt;0,COUNT($J$4:J241)+MAX('MI Fittings'!A:A,'CS Press Fittings'!A:A,'Steel Nipples'!A:A,'Steel Cut Lengths'!A:A),"")</f>
        <v/>
      </c>
    </row>
    <row r="242" spans="1:1" ht="15.75" hidden="1">
      <c r="A242" s="157" t="str">
        <f>IF(J242&gt;0,COUNT($J$4:J242)+MAX('MI Fittings'!A:A,'CS Press Fittings'!A:A,'Steel Nipples'!A:A,'Steel Cut Lengths'!A:A),"")</f>
        <v/>
      </c>
    </row>
    <row r="243" spans="1:1" ht="15.75" hidden="1">
      <c r="A243" s="157" t="str">
        <f>IF(J243&gt;0,COUNT($J$4:J243)+MAX('MI Fittings'!A:A,'CS Press Fittings'!A:A,'Steel Nipples'!A:A,'Steel Cut Lengths'!A:A),"")</f>
        <v/>
      </c>
    </row>
    <row r="244" spans="1:1" ht="15.75" hidden="1">
      <c r="A244" s="157" t="str">
        <f>IF(J244&gt;0,COUNT($J$4:J244)+MAX('MI Fittings'!A:A,'CS Press Fittings'!A:A,'Steel Nipples'!A:A,'Steel Cut Lengths'!A:A),"")</f>
        <v/>
      </c>
    </row>
    <row r="245" spans="1:1" ht="15.75" hidden="1">
      <c r="A245" s="157" t="str">
        <f>IF(J245&gt;0,COUNT($J$4:J245)+MAX('MI Fittings'!A:A,'CS Press Fittings'!A:A,'Steel Nipples'!A:A,'Steel Cut Lengths'!A:A),"")</f>
        <v/>
      </c>
    </row>
    <row r="246" spans="1:1" ht="15.75" hidden="1">
      <c r="A246" s="157" t="str">
        <f>IF(J246&gt;0,COUNT($J$4:J246)+MAX('MI Fittings'!A:A,'CS Press Fittings'!A:A,'Steel Nipples'!A:A,'Steel Cut Lengths'!A:A),"")</f>
        <v/>
      </c>
    </row>
    <row r="247" spans="1:1" ht="15.75" hidden="1">
      <c r="A247" s="157" t="str">
        <f>IF(J247&gt;0,COUNT($J$4:J247)+MAX('MI Fittings'!A:A,'CS Press Fittings'!A:A,'Steel Nipples'!A:A,'Steel Cut Lengths'!A:A),"")</f>
        <v/>
      </c>
    </row>
    <row r="248" spans="1:1" ht="15.75" hidden="1">
      <c r="A248" s="157" t="str">
        <f>IF(J248&gt;0,COUNT($J$4:J248)+MAX('MI Fittings'!A:A,'CS Press Fittings'!A:A,'Steel Nipples'!A:A,'Steel Cut Lengths'!A:A),"")</f>
        <v/>
      </c>
    </row>
    <row r="249" spans="1:1" ht="15.75" hidden="1">
      <c r="A249" s="157" t="str">
        <f>IF(J249&gt;0,COUNT($J$4:J249)+MAX('MI Fittings'!A:A,'CS Press Fittings'!A:A,'Steel Nipples'!A:A,'Steel Cut Lengths'!A:A),"")</f>
        <v/>
      </c>
    </row>
    <row r="250" spans="1:1" ht="15.75" hidden="1">
      <c r="A250" s="157" t="str">
        <f>IF(J250&gt;0,COUNT($J$4:J250)+MAX('MI Fittings'!A:A,'CS Press Fittings'!A:A,'Steel Nipples'!A:A,'Steel Cut Lengths'!A:A),"")</f>
        <v/>
      </c>
    </row>
    <row r="251" spans="1:1" ht="15.75" hidden="1">
      <c r="A251" s="157" t="str">
        <f>IF(J251&gt;0,COUNT($J$4:J251)+MAX('MI Fittings'!A:A,'CS Press Fittings'!A:A,'Steel Nipples'!A:A,'Steel Cut Lengths'!A:A),"")</f>
        <v/>
      </c>
    </row>
    <row r="252" spans="1:1" ht="15.75" hidden="1">
      <c r="A252" s="157" t="str">
        <f>IF(J252&gt;0,COUNT($J$4:J252)+MAX('MI Fittings'!A:A,'CS Press Fittings'!A:A,'Steel Nipples'!A:A,'Steel Cut Lengths'!A:A),"")</f>
        <v/>
      </c>
    </row>
    <row r="253" spans="1:1" ht="15.75" hidden="1">
      <c r="A253" s="157" t="str">
        <f>IF(J253&gt;0,COUNT($J$4:J253)+MAX('MI Fittings'!A:A,'CS Press Fittings'!A:A,'Steel Nipples'!A:A,'Steel Cut Lengths'!A:A),"")</f>
        <v/>
      </c>
    </row>
    <row r="254" spans="1:1" ht="15.75" hidden="1">
      <c r="A254" s="157" t="str">
        <f>IF(J254&gt;0,COUNT($J$4:J254)+MAX('MI Fittings'!A:A,'CS Press Fittings'!A:A,'Steel Nipples'!A:A,'Steel Cut Lengths'!A:A),"")</f>
        <v/>
      </c>
    </row>
    <row r="255" spans="1:1" ht="15.75" hidden="1">
      <c r="A255" s="157" t="str">
        <f>IF(J255&gt;0,COUNT($J$4:J255)+MAX('MI Fittings'!A:A,'CS Press Fittings'!A:A,'Steel Nipples'!A:A,'Steel Cut Lengths'!A:A),"")</f>
        <v/>
      </c>
    </row>
    <row r="256" spans="1:1" ht="15.75" hidden="1">
      <c r="A256" s="157" t="str">
        <f>IF(J256&gt;0,COUNT($J$4:J256)+MAX('MI Fittings'!A:A,'CS Press Fittings'!A:A,'Steel Nipples'!A:A,'Steel Cut Lengths'!A:A),"")</f>
        <v/>
      </c>
    </row>
    <row r="257" spans="1:1" ht="15.75" hidden="1">
      <c r="A257" s="157" t="str">
        <f>IF(J257&gt;0,COUNT($J$4:J257)+MAX('MI Fittings'!A:A,'CS Press Fittings'!A:A,'Steel Nipples'!A:A,'Steel Cut Lengths'!A:A),"")</f>
        <v/>
      </c>
    </row>
    <row r="258" spans="1:1" ht="15.75" hidden="1">
      <c r="A258" s="157" t="str">
        <f>IF(J258&gt;0,COUNT($J$4:J258)+MAX('MI Fittings'!A:A,'CS Press Fittings'!A:A,'Steel Nipples'!A:A,'Steel Cut Lengths'!A:A),"")</f>
        <v/>
      </c>
    </row>
    <row r="259" spans="1:1" ht="15.75" hidden="1">
      <c r="A259" s="157" t="str">
        <f>IF(J259&gt;0,COUNT($J$4:J259)+MAX('MI Fittings'!A:A,'CS Press Fittings'!A:A,'Steel Nipples'!A:A,'Steel Cut Lengths'!A:A),"")</f>
        <v/>
      </c>
    </row>
    <row r="260" spans="1:1" ht="15.75" hidden="1">
      <c r="A260" s="157" t="str">
        <f>IF(J260&gt;0,COUNT($J$4:J260)+MAX('MI Fittings'!A:A,'CS Press Fittings'!A:A,'Steel Nipples'!A:A,'Steel Cut Lengths'!A:A),"")</f>
        <v/>
      </c>
    </row>
    <row r="261" spans="1:1" ht="15.75" hidden="1">
      <c r="A261" s="157" t="str">
        <f>IF(J261&gt;0,COUNT($J$4:J261)+MAX('MI Fittings'!A:A,'CS Press Fittings'!A:A,'Steel Nipples'!A:A,'Steel Cut Lengths'!A:A),"")</f>
        <v/>
      </c>
    </row>
    <row r="262" spans="1:1" ht="15.75" hidden="1">
      <c r="A262" s="157" t="str">
        <f>IF(J262&gt;0,COUNT($J$4:J262)+MAX('MI Fittings'!A:A,'CS Press Fittings'!A:A,'Steel Nipples'!A:A,'Steel Cut Lengths'!A:A),"")</f>
        <v/>
      </c>
    </row>
    <row r="263" spans="1:1" ht="15.75" hidden="1">
      <c r="A263" s="157" t="str">
        <f>IF(J263&gt;0,COUNT($J$4:J263)+MAX('MI Fittings'!A:A,'CS Press Fittings'!A:A,'Steel Nipples'!A:A,'Steel Cut Lengths'!A:A),"")</f>
        <v/>
      </c>
    </row>
    <row r="264" spans="1:1" ht="15.75" hidden="1">
      <c r="A264" s="157" t="str">
        <f>IF(J264&gt;0,COUNT($J$4:J264)+MAX('MI Fittings'!A:A,'CS Press Fittings'!A:A,'Steel Nipples'!A:A,'Steel Cut Lengths'!A:A),"")</f>
        <v/>
      </c>
    </row>
    <row r="265" spans="1:1" ht="15.75" hidden="1">
      <c r="A265" s="157" t="str">
        <f>IF(J265&gt;0,COUNT($J$4:J265)+MAX('MI Fittings'!A:A,'CS Press Fittings'!A:A,'Steel Nipples'!A:A,'Steel Cut Lengths'!A:A),"")</f>
        <v/>
      </c>
    </row>
    <row r="266" spans="1:1" ht="15.75" hidden="1">
      <c r="A266" s="157" t="str">
        <f>IF(J266&gt;0,COUNT($J$4:J266)+MAX('MI Fittings'!A:A,'CS Press Fittings'!A:A,'Steel Nipples'!A:A,'Steel Cut Lengths'!A:A),"")</f>
        <v/>
      </c>
    </row>
    <row r="267" spans="1:1" ht="15.75" hidden="1">
      <c r="A267" s="157" t="str">
        <f>IF(J267&gt;0,COUNT($J$4:J267)+MAX('MI Fittings'!A:A,'CS Press Fittings'!A:A,'Steel Nipples'!A:A,'Steel Cut Lengths'!A:A),"")</f>
        <v/>
      </c>
    </row>
    <row r="268" spans="1:1" ht="15.75" hidden="1">
      <c r="A268" s="157" t="str">
        <f>IF(J268&gt;0,COUNT($J$4:J268)+MAX('MI Fittings'!A:A,'CS Press Fittings'!A:A,'Steel Nipples'!A:A,'Steel Cut Lengths'!A:A),"")</f>
        <v/>
      </c>
    </row>
    <row r="269" spans="1:1" ht="15.75" hidden="1">
      <c r="A269" s="157" t="str">
        <f>IF(J269&gt;0,COUNT($J$4:J269)+MAX('MI Fittings'!A:A,'CS Press Fittings'!A:A,'Steel Nipples'!A:A,'Steel Cut Lengths'!A:A),"")</f>
        <v/>
      </c>
    </row>
    <row r="270" spans="1:1" ht="15.75" hidden="1">
      <c r="A270" s="157" t="str">
        <f>IF(J270&gt;0,COUNT($J$4:J270)+MAX('MI Fittings'!A:A,'CS Press Fittings'!A:A,'Steel Nipples'!A:A,'Steel Cut Lengths'!A:A),"")</f>
        <v/>
      </c>
    </row>
    <row r="271" spans="1:1" ht="15.75" hidden="1">
      <c r="A271" s="157" t="str">
        <f>IF(J271&gt;0,COUNT($J$4:J271)+MAX('MI Fittings'!A:A,'CS Press Fittings'!A:A,'Steel Nipples'!A:A,'Steel Cut Lengths'!A:A),"")</f>
        <v/>
      </c>
    </row>
    <row r="272" spans="1:1" ht="15.75" hidden="1">
      <c r="A272" s="157" t="str">
        <f>IF(J272&gt;0,COUNT($J$4:J272)+MAX('MI Fittings'!A:A,'CS Press Fittings'!A:A,'Steel Nipples'!A:A,'Steel Cut Lengths'!A:A),"")</f>
        <v/>
      </c>
    </row>
    <row r="273" spans="1:1" ht="15.75" hidden="1">
      <c r="A273" s="157" t="str">
        <f>IF(J273&gt;0,COUNT($J$4:J273)+MAX('MI Fittings'!A:A,'CS Press Fittings'!A:A,'Steel Nipples'!A:A,'Steel Cut Lengths'!A:A),"")</f>
        <v/>
      </c>
    </row>
    <row r="274" spans="1:1" ht="15.75" hidden="1">
      <c r="A274" s="157" t="str">
        <f>IF(J274&gt;0,COUNT($J$4:J274)+MAX('MI Fittings'!A:A,'CS Press Fittings'!A:A,'Steel Nipples'!A:A,'Steel Cut Lengths'!A:A),"")</f>
        <v/>
      </c>
    </row>
    <row r="275" spans="1:1" ht="15.75" hidden="1">
      <c r="A275" s="157" t="str">
        <f>IF(J275&gt;0,COUNT($J$4:J275)+MAX('MI Fittings'!A:A,'CS Press Fittings'!A:A,'Steel Nipples'!A:A,'Steel Cut Lengths'!A:A),"")</f>
        <v/>
      </c>
    </row>
    <row r="276" spans="1:1" ht="15.75" hidden="1">
      <c r="A276" s="157" t="str">
        <f>IF(J276&gt;0,COUNT($J$4:J276)+MAX('MI Fittings'!A:A,'CS Press Fittings'!A:A,'Steel Nipples'!A:A,'Steel Cut Lengths'!A:A),"")</f>
        <v/>
      </c>
    </row>
    <row r="277" spans="1:1" ht="15.75" hidden="1">
      <c r="A277" s="157" t="str">
        <f>IF(J277&gt;0,COUNT($J$4:J277)+MAX('MI Fittings'!A:A,'CS Press Fittings'!A:A,'Steel Nipples'!A:A,'Steel Cut Lengths'!A:A),"")</f>
        <v/>
      </c>
    </row>
    <row r="278" spans="1:1" ht="15.75" hidden="1">
      <c r="A278" s="157" t="str">
        <f>IF(J278&gt;0,COUNT($J$4:J278)+MAX('MI Fittings'!A:A,'CS Press Fittings'!A:A,'Steel Nipples'!A:A,'Steel Cut Lengths'!A:A),"")</f>
        <v/>
      </c>
    </row>
    <row r="279" spans="1:1" ht="15.75" hidden="1">
      <c r="A279" s="157" t="str">
        <f>IF(J279&gt;0,COUNT($J$4:J279)+MAX('MI Fittings'!A:A,'CS Press Fittings'!A:A,'Steel Nipples'!A:A,'Steel Cut Lengths'!A:A),"")</f>
        <v/>
      </c>
    </row>
    <row r="280" spans="1:1" ht="15.75" hidden="1">
      <c r="A280" s="157" t="str">
        <f>IF(J280&gt;0,COUNT($J$4:J280)+MAX('MI Fittings'!A:A,'CS Press Fittings'!A:A,'Steel Nipples'!A:A,'Steel Cut Lengths'!A:A),"")</f>
        <v/>
      </c>
    </row>
    <row r="281" spans="1:1" ht="15.75" hidden="1">
      <c r="A281" s="157" t="str">
        <f>IF(J281&gt;0,COUNT($J$4:J281)+MAX('MI Fittings'!A:A,'CS Press Fittings'!A:A,'Steel Nipples'!A:A,'Steel Cut Lengths'!A:A),"")</f>
        <v/>
      </c>
    </row>
    <row r="282" spans="1:1" ht="15.75" hidden="1">
      <c r="A282" s="157" t="str">
        <f>IF(J282&gt;0,COUNT($J$4:J282)+MAX('MI Fittings'!A:A,'CS Press Fittings'!A:A,'Steel Nipples'!A:A,'Steel Cut Lengths'!A:A),"")</f>
        <v/>
      </c>
    </row>
    <row r="283" spans="1:1" ht="15.75" hidden="1">
      <c r="A283" s="157" t="str">
        <f>IF(J283&gt;0,COUNT($J$4:J283)+MAX('MI Fittings'!A:A,'CS Press Fittings'!A:A,'Steel Nipples'!A:A,'Steel Cut Lengths'!A:A),"")</f>
        <v/>
      </c>
    </row>
    <row r="284" spans="1:1" ht="15.75" hidden="1">
      <c r="A284" s="157" t="str">
        <f>IF(J284&gt;0,COUNT($J$4:J284)+MAX('MI Fittings'!A:A,'CS Press Fittings'!A:A,'Steel Nipples'!A:A,'Steel Cut Lengths'!A:A),"")</f>
        <v/>
      </c>
    </row>
    <row r="285" spans="1:1" ht="15.75" hidden="1">
      <c r="A285" s="157" t="str">
        <f>IF(J285&gt;0,COUNT($J$4:J285)+MAX('MI Fittings'!A:A,'CS Press Fittings'!A:A,'Steel Nipples'!A:A,'Steel Cut Lengths'!A:A),"")</f>
        <v/>
      </c>
    </row>
    <row r="286" spans="1:1" ht="15.75" hidden="1">
      <c r="A286" s="157" t="str">
        <f>IF(J286&gt;0,COUNT($J$4:J286)+MAX('MI Fittings'!A:A,'CS Press Fittings'!A:A,'Steel Nipples'!A:A,'Steel Cut Lengths'!A:A),"")</f>
        <v/>
      </c>
    </row>
    <row r="287" spans="1:1" ht="15.75" hidden="1">
      <c r="A287" s="157" t="str">
        <f>IF(J287&gt;0,COUNT($J$4:J287)+MAX('MI Fittings'!A:A,'CS Press Fittings'!A:A,'Steel Nipples'!A:A,'Steel Cut Lengths'!A:A),"")</f>
        <v/>
      </c>
    </row>
    <row r="288" spans="1:1" ht="15.75" hidden="1">
      <c r="A288" s="157" t="str">
        <f>IF(J288&gt;0,COUNT($J$4:J288)+MAX('MI Fittings'!A:A,'CS Press Fittings'!A:A,'Steel Nipples'!A:A,'Steel Cut Lengths'!A:A),"")</f>
        <v/>
      </c>
    </row>
    <row r="289" spans="1:1" ht="15.75" hidden="1">
      <c r="A289" s="157" t="str">
        <f>IF(J289&gt;0,COUNT($J$4:J289)+MAX('MI Fittings'!A:A,'CS Press Fittings'!A:A,'Steel Nipples'!A:A,'Steel Cut Lengths'!A:A),"")</f>
        <v/>
      </c>
    </row>
    <row r="290" spans="1:1" ht="15.75" hidden="1">
      <c r="A290" s="157" t="str">
        <f>IF(J290&gt;0,COUNT($J$4:J290)+MAX('MI Fittings'!A:A,'CS Press Fittings'!A:A,'Steel Nipples'!A:A,'Steel Cut Lengths'!A:A),"")</f>
        <v/>
      </c>
    </row>
    <row r="291" spans="1:1" ht="15.75" hidden="1">
      <c r="A291" s="157" t="str">
        <f>IF(J291&gt;0,COUNT($J$4:J291)+MAX('MI Fittings'!A:A,'CS Press Fittings'!A:A,'Steel Nipples'!A:A,'Steel Cut Lengths'!A:A),"")</f>
        <v/>
      </c>
    </row>
    <row r="292" spans="1:1" ht="15.75" hidden="1">
      <c r="A292" s="157" t="str">
        <f>IF(J292&gt;0,COUNT($J$4:J292)+MAX('MI Fittings'!A:A,'CS Press Fittings'!A:A,'Steel Nipples'!A:A,'Steel Cut Lengths'!A:A),"")</f>
        <v/>
      </c>
    </row>
    <row r="293" spans="1:1" ht="15.75" hidden="1">
      <c r="A293" s="157" t="str">
        <f>IF(J293&gt;0,COUNT($J$4:J293)+MAX('MI Fittings'!A:A,'CS Press Fittings'!A:A,'Steel Nipples'!A:A,'Steel Cut Lengths'!A:A),"")</f>
        <v/>
      </c>
    </row>
    <row r="294" spans="1:1" ht="15.75" hidden="1">
      <c r="A294" s="157" t="str">
        <f>IF(J294&gt;0,COUNT($J$4:J294)+MAX('MI Fittings'!A:A,'CS Press Fittings'!A:A,'Steel Nipples'!A:A,'Steel Cut Lengths'!A:A),"")</f>
        <v/>
      </c>
    </row>
    <row r="295" spans="1:1" ht="15.75" hidden="1">
      <c r="A295" s="157" t="str">
        <f>IF(J295&gt;0,COUNT($J$4:J295)+MAX('MI Fittings'!A:A,'CS Press Fittings'!A:A,'Steel Nipples'!A:A,'Steel Cut Lengths'!A:A),"")</f>
        <v/>
      </c>
    </row>
    <row r="296" spans="1:1" ht="15.75" hidden="1">
      <c r="A296" s="157" t="str">
        <f>IF(J296&gt;0,COUNT($J$4:J296)+MAX('MI Fittings'!A:A,'CS Press Fittings'!A:A,'Steel Nipples'!A:A,'Steel Cut Lengths'!A:A),"")</f>
        <v/>
      </c>
    </row>
    <row r="297" spans="1:1" ht="15.75" hidden="1">
      <c r="A297" s="157" t="str">
        <f>IF(J297&gt;0,COUNT($J$4:J297)+MAX('MI Fittings'!A:A,'CS Press Fittings'!A:A,'Steel Nipples'!A:A,'Steel Cut Lengths'!A:A),"")</f>
        <v/>
      </c>
    </row>
    <row r="298" spans="1:1" ht="15.75" hidden="1">
      <c r="A298" s="157" t="str">
        <f>IF(J298&gt;0,COUNT($J$4:J298)+MAX('MI Fittings'!A:A,'CS Press Fittings'!A:A,'Steel Nipples'!A:A,'Steel Cut Lengths'!A:A),"")</f>
        <v/>
      </c>
    </row>
    <row r="299" spans="1:1" ht="15.75" hidden="1">
      <c r="A299" s="157" t="str">
        <f>IF(J299&gt;0,COUNT($J$4:J299)+MAX('MI Fittings'!A:A,'CS Press Fittings'!A:A,'Steel Nipples'!A:A,'Steel Cut Lengths'!A:A),"")</f>
        <v/>
      </c>
    </row>
    <row r="300" spans="1:1" ht="15.75" hidden="1">
      <c r="A300" s="157" t="str">
        <f>IF(J300&gt;0,COUNT($J$4:J300)+MAX('MI Fittings'!A:A,'CS Press Fittings'!A:A,'Steel Nipples'!A:A,'Steel Cut Lengths'!A:A),"")</f>
        <v/>
      </c>
    </row>
    <row r="301" spans="1:1" ht="15.75" hidden="1">
      <c r="A301" s="157" t="str">
        <f>IF(J301&gt;0,COUNT($J$4:J301)+MAX('MI Fittings'!A:A,'CS Press Fittings'!A:A,'Steel Nipples'!A:A,'Steel Cut Lengths'!A:A),"")</f>
        <v/>
      </c>
    </row>
    <row r="302" spans="1:1" ht="15.75" hidden="1">
      <c r="A302" s="157" t="str">
        <f>IF(J302&gt;0,COUNT($J$4:J302)+MAX('MI Fittings'!A:A,'CS Press Fittings'!A:A,'Steel Nipples'!A:A,'Steel Cut Lengths'!A:A),"")</f>
        <v/>
      </c>
    </row>
    <row r="303" spans="1:1" ht="15.75" hidden="1">
      <c r="A303" s="157" t="str">
        <f>IF(J303&gt;0,COUNT($J$4:J303)+MAX('MI Fittings'!A:A,'CS Press Fittings'!A:A,'Steel Nipples'!A:A,'Steel Cut Lengths'!A:A),"")</f>
        <v/>
      </c>
    </row>
    <row r="304" spans="1:1" ht="15.75" hidden="1">
      <c r="A304" s="157" t="str">
        <f>IF(J304&gt;0,COUNT($J$4:J304)+MAX('MI Fittings'!A:A,'CS Press Fittings'!A:A,'Steel Nipples'!A:A,'Steel Cut Lengths'!A:A),"")</f>
        <v/>
      </c>
    </row>
    <row r="305" spans="1:1" ht="15.75" hidden="1">
      <c r="A305" s="157" t="str">
        <f>IF(J305&gt;0,COUNT($J$4:J305)+MAX('MI Fittings'!A:A,'CS Press Fittings'!A:A,'Steel Nipples'!A:A,'Steel Cut Lengths'!A:A),"")</f>
        <v/>
      </c>
    </row>
    <row r="306" spans="1:1" ht="15.75" hidden="1">
      <c r="A306" s="157" t="str">
        <f>IF(J306&gt;0,COUNT($J$4:J306)+MAX('MI Fittings'!A:A,'CS Press Fittings'!A:A,'Steel Nipples'!A:A,'Steel Cut Lengths'!A:A),"")</f>
        <v/>
      </c>
    </row>
    <row r="307" spans="1:1" ht="15.75" hidden="1">
      <c r="A307" s="157" t="str">
        <f>IF(J307&gt;0,COUNT($J$4:J307)+MAX('MI Fittings'!A:A,'CS Press Fittings'!A:A,'Steel Nipples'!A:A,'Steel Cut Lengths'!A:A),"")</f>
        <v/>
      </c>
    </row>
    <row r="308" spans="1:1" ht="15.75" hidden="1">
      <c r="A308" s="157" t="str">
        <f>IF(J308&gt;0,COUNT($J$4:J308)+MAX('MI Fittings'!A:A,'CS Press Fittings'!A:A,'Steel Nipples'!A:A,'Steel Cut Lengths'!A:A),"")</f>
        <v/>
      </c>
    </row>
    <row r="309" spans="1:1" ht="15.75" hidden="1">
      <c r="A309" s="157" t="str">
        <f>IF(J309&gt;0,COUNT($J$4:J309)+MAX('MI Fittings'!A:A,'CS Press Fittings'!A:A,'Steel Nipples'!A:A,'Steel Cut Lengths'!A:A),"")</f>
        <v/>
      </c>
    </row>
    <row r="310" spans="1:1" ht="15.75" hidden="1">
      <c r="A310" s="157" t="str">
        <f>IF(J310&gt;0,COUNT($J$4:J310)+MAX('MI Fittings'!A:A,'CS Press Fittings'!A:A,'Steel Nipples'!A:A,'Steel Cut Lengths'!A:A),"")</f>
        <v/>
      </c>
    </row>
    <row r="311" spans="1:1" ht="15.75" hidden="1">
      <c r="A311" s="157" t="str">
        <f>IF(J311&gt;0,COUNT($J$4:J311)+MAX('MI Fittings'!A:A,'CS Press Fittings'!A:A,'Steel Nipples'!A:A,'Steel Cut Lengths'!A:A),"")</f>
        <v/>
      </c>
    </row>
    <row r="312" spans="1:1" ht="15.75" hidden="1">
      <c r="A312" s="157" t="str">
        <f>IF(J312&gt;0,COUNT($J$4:J312)+MAX('MI Fittings'!A:A,'CS Press Fittings'!A:A,'Steel Nipples'!A:A,'Steel Cut Lengths'!A:A),"")</f>
        <v/>
      </c>
    </row>
    <row r="313" spans="1:1" ht="15.75" hidden="1">
      <c r="A313" s="157" t="str">
        <f>IF(J313&gt;0,COUNT($J$4:J313)+MAX('MI Fittings'!A:A,'CS Press Fittings'!A:A,'Steel Nipples'!A:A,'Steel Cut Lengths'!A:A),"")</f>
        <v/>
      </c>
    </row>
    <row r="314" spans="1:1" ht="15.75" hidden="1">
      <c r="A314" s="157" t="str">
        <f>IF(J314&gt;0,COUNT($J$4:J314)+MAX('MI Fittings'!A:A,'CS Press Fittings'!A:A,'Steel Nipples'!A:A,'Steel Cut Lengths'!A:A),"")</f>
        <v/>
      </c>
    </row>
    <row r="315" spans="1:1" ht="15.75" hidden="1">
      <c r="A315" s="157" t="str">
        <f>IF(J315&gt;0,COUNT($J$4:J315)+MAX('MI Fittings'!A:A,'CS Press Fittings'!A:A,'Steel Nipples'!A:A,'Steel Cut Lengths'!A:A),"")</f>
        <v/>
      </c>
    </row>
    <row r="316" spans="1:1" ht="15.75" hidden="1">
      <c r="A316" s="157" t="str">
        <f>IF(J316&gt;0,COUNT($J$4:J316)+MAX('MI Fittings'!A:A,'CS Press Fittings'!A:A,'Steel Nipples'!A:A,'Steel Cut Lengths'!A:A),"")</f>
        <v/>
      </c>
    </row>
    <row r="317" spans="1:1" ht="15.75" hidden="1">
      <c r="A317" s="157" t="str">
        <f>IF(J317&gt;0,COUNT($J$4:J317)+MAX('MI Fittings'!A:A,'CS Press Fittings'!A:A,'Steel Nipples'!A:A,'Steel Cut Lengths'!A:A),"")</f>
        <v/>
      </c>
    </row>
    <row r="318" spans="1:1" ht="15.75" hidden="1">
      <c r="A318" s="157" t="str">
        <f>IF(J318&gt;0,COUNT($J$4:J318)+MAX('MI Fittings'!A:A,'CS Press Fittings'!A:A,'Steel Nipples'!A:A,'Steel Cut Lengths'!A:A),"")</f>
        <v/>
      </c>
    </row>
    <row r="319" spans="1:1" ht="15.75" hidden="1">
      <c r="A319" s="157" t="str">
        <f>IF(J319&gt;0,COUNT($J$4:J319)+MAX('MI Fittings'!A:A,'CS Press Fittings'!A:A,'Steel Nipples'!A:A,'Steel Cut Lengths'!A:A),"")</f>
        <v/>
      </c>
    </row>
    <row r="320" spans="1:1" ht="15.75" hidden="1">
      <c r="A320" s="157" t="str">
        <f>IF(J320&gt;0,COUNT($J$4:J320)+MAX('MI Fittings'!A:A,'CS Press Fittings'!A:A,'Steel Nipples'!A:A,'Steel Cut Lengths'!A:A),"")</f>
        <v/>
      </c>
    </row>
    <row r="321" spans="1:1" ht="15.75" hidden="1">
      <c r="A321" s="157" t="str">
        <f>IF(J321&gt;0,COUNT($J$4:J321)+MAX('MI Fittings'!A:A,'CS Press Fittings'!A:A,'Steel Nipples'!A:A,'Steel Cut Lengths'!A:A),"")</f>
        <v/>
      </c>
    </row>
    <row r="322" spans="1:1" ht="15.75" hidden="1">
      <c r="A322" s="157" t="str">
        <f>IF(J322&gt;0,COUNT($J$4:J322)+MAX('MI Fittings'!A:A,'CS Press Fittings'!A:A,'Steel Nipples'!A:A,'Steel Cut Lengths'!A:A),"")</f>
        <v/>
      </c>
    </row>
    <row r="323" spans="1:1" ht="15.75" hidden="1">
      <c r="A323" s="157" t="str">
        <f>IF(J323&gt;0,COUNT($J$4:J323)+MAX('MI Fittings'!A:A,'CS Press Fittings'!A:A,'Steel Nipples'!A:A,'Steel Cut Lengths'!A:A),"")</f>
        <v/>
      </c>
    </row>
    <row r="324" spans="1:1" ht="15.75" hidden="1">
      <c r="A324" s="157" t="str">
        <f>IF(J324&gt;0,COUNT($J$4:J324)+MAX('MI Fittings'!A:A,'CS Press Fittings'!A:A,'Steel Nipples'!A:A,'Steel Cut Lengths'!A:A),"")</f>
        <v/>
      </c>
    </row>
    <row r="325" spans="1:1" ht="15.75" hidden="1">
      <c r="A325" s="157" t="str">
        <f>IF(J325&gt;0,COUNT($J$4:J325)+MAX('MI Fittings'!A:A,'CS Press Fittings'!A:A,'Steel Nipples'!A:A,'Steel Cut Lengths'!A:A),"")</f>
        <v/>
      </c>
    </row>
    <row r="326" spans="1:1" ht="15.75" hidden="1">
      <c r="A326" s="157" t="str">
        <f>IF(J326&gt;0,COUNT($J$4:J326)+MAX('MI Fittings'!A:A,'CS Press Fittings'!A:A,'Steel Nipples'!A:A,'Steel Cut Lengths'!A:A),"")</f>
        <v/>
      </c>
    </row>
    <row r="327" spans="1:1" ht="15.75" hidden="1">
      <c r="A327" s="157" t="str">
        <f>IF(J327&gt;0,COUNT($J$4:J327)+MAX('MI Fittings'!A:A,'CS Press Fittings'!A:A,'Steel Nipples'!A:A,'Steel Cut Lengths'!A:A),"")</f>
        <v/>
      </c>
    </row>
    <row r="328" spans="1:1" ht="15.75" hidden="1">
      <c r="A328" s="157" t="str">
        <f>IF(J328&gt;0,COUNT($J$4:J328)+MAX('MI Fittings'!A:A,'CS Press Fittings'!A:A,'Steel Nipples'!A:A,'Steel Cut Lengths'!A:A),"")</f>
        <v/>
      </c>
    </row>
    <row r="329" spans="1:1" ht="15.75" hidden="1">
      <c r="A329" s="157" t="str">
        <f>IF(J329&gt;0,COUNT($J$4:J329)+MAX('MI Fittings'!A:A,'CS Press Fittings'!A:A,'Steel Nipples'!A:A,'Steel Cut Lengths'!A:A),"")</f>
        <v/>
      </c>
    </row>
    <row r="330" spans="1:1" ht="15.75" hidden="1">
      <c r="A330" s="157" t="str">
        <f>IF(J330&gt;0,COUNT($J$4:J330)+MAX('MI Fittings'!A:A,'CS Press Fittings'!A:A,'Steel Nipples'!A:A,'Steel Cut Lengths'!A:A),"")</f>
        <v/>
      </c>
    </row>
    <row r="331" spans="1:1" ht="15.75" hidden="1">
      <c r="A331" s="157" t="str">
        <f>IF(J331&gt;0,COUNT($J$4:J331)+MAX('MI Fittings'!A:A,'CS Press Fittings'!A:A,'Steel Nipples'!A:A,'Steel Cut Lengths'!A:A),"")</f>
        <v/>
      </c>
    </row>
    <row r="332" spans="1:1" ht="15.75" hidden="1">
      <c r="A332" s="157" t="str">
        <f>IF(J332&gt;0,COUNT($J$4:J332)+MAX('MI Fittings'!A:A,'CS Press Fittings'!A:A,'Steel Nipples'!A:A,'Steel Cut Lengths'!A:A),"")</f>
        <v/>
      </c>
    </row>
    <row r="333" spans="1:1" ht="15.75" hidden="1">
      <c r="A333" s="157" t="str">
        <f>IF(J333&gt;0,COUNT($J$4:J333)+MAX('MI Fittings'!A:A,'CS Press Fittings'!A:A,'Steel Nipples'!A:A,'Steel Cut Lengths'!A:A),"")</f>
        <v/>
      </c>
    </row>
    <row r="334" spans="1:1" ht="15.75" hidden="1">
      <c r="A334" s="157" t="str">
        <f>IF(J334&gt;0,COUNT($J$4:J334)+MAX('MI Fittings'!A:A,'CS Press Fittings'!A:A,'Steel Nipples'!A:A,'Steel Cut Lengths'!A:A),"")</f>
        <v/>
      </c>
    </row>
    <row r="335" spans="1:1" ht="15.75" hidden="1">
      <c r="A335" s="157" t="str">
        <f>IF(J335&gt;0,COUNT($J$4:J335)+MAX('MI Fittings'!A:A,'CS Press Fittings'!A:A,'Steel Nipples'!A:A,'Steel Cut Lengths'!A:A),"")</f>
        <v/>
      </c>
    </row>
    <row r="336" spans="1:1" ht="15.75" hidden="1">
      <c r="A336" s="157" t="str">
        <f>IF(J336&gt;0,COUNT($J$4:J336)+MAX('MI Fittings'!A:A,'CS Press Fittings'!A:A,'Steel Nipples'!A:A,'Steel Cut Lengths'!A:A),"")</f>
        <v/>
      </c>
    </row>
    <row r="337" spans="1:1" ht="15.75" hidden="1">
      <c r="A337" s="157" t="str">
        <f>IF(J337&gt;0,COUNT($J$4:J337)+MAX('MI Fittings'!A:A,'CS Press Fittings'!A:A,'Steel Nipples'!A:A,'Steel Cut Lengths'!A:A),"")</f>
        <v/>
      </c>
    </row>
    <row r="338" spans="1:1" ht="15.75" hidden="1">
      <c r="A338" s="157" t="str">
        <f>IF(J338&gt;0,COUNT($J$4:J338)+MAX('MI Fittings'!A:A,'CS Press Fittings'!A:A,'Steel Nipples'!A:A,'Steel Cut Lengths'!A:A),"")</f>
        <v/>
      </c>
    </row>
    <row r="339" spans="1:1" ht="15.75" hidden="1">
      <c r="A339" s="157" t="str">
        <f>IF(J339&gt;0,COUNT($J$4:J339)+MAX('MI Fittings'!A:A,'CS Press Fittings'!A:A,'Steel Nipples'!A:A,'Steel Cut Lengths'!A:A),"")</f>
        <v/>
      </c>
    </row>
    <row r="340" spans="1:1" ht="15.75" hidden="1">
      <c r="A340" s="157" t="str">
        <f>IF(J340&gt;0,COUNT($J$4:J340)+MAX('MI Fittings'!A:A,'CS Press Fittings'!A:A,'Steel Nipples'!A:A,'Steel Cut Lengths'!A:A),"")</f>
        <v/>
      </c>
    </row>
    <row r="341" spans="1:1" ht="15.75" hidden="1">
      <c r="A341" s="157" t="str">
        <f>IF(J341&gt;0,COUNT($J$4:J341)+MAX('MI Fittings'!A:A,'CS Press Fittings'!A:A,'Steel Nipples'!A:A,'Steel Cut Lengths'!A:A),"")</f>
        <v/>
      </c>
    </row>
    <row r="342" spans="1:1" ht="15.75" hidden="1">
      <c r="A342" s="157" t="str">
        <f>IF(J342&gt;0,COUNT($J$4:J342)+MAX('MI Fittings'!A:A,'CS Press Fittings'!A:A,'Steel Nipples'!A:A,'Steel Cut Lengths'!A:A),"")</f>
        <v/>
      </c>
    </row>
    <row r="343" spans="1:1" ht="15.75" hidden="1">
      <c r="A343" s="157" t="str">
        <f>IF(J343&gt;0,COUNT($J$4:J343)+MAX('MI Fittings'!A:A,'CS Press Fittings'!A:A,'Steel Nipples'!A:A,'Steel Cut Lengths'!A:A),"")</f>
        <v/>
      </c>
    </row>
    <row r="344" spans="1:1" ht="15.75" hidden="1">
      <c r="A344" s="157" t="str">
        <f>IF(J344&gt;0,COUNT($J$4:J344)+MAX('MI Fittings'!A:A,'CS Press Fittings'!A:A,'Steel Nipples'!A:A,'Steel Cut Lengths'!A:A),"")</f>
        <v/>
      </c>
    </row>
    <row r="345" spans="1:1" ht="15.75" hidden="1">
      <c r="A345" s="157" t="str">
        <f>IF(J345&gt;0,COUNT($J$4:J345)+MAX('MI Fittings'!A:A,'CS Press Fittings'!A:A,'Steel Nipples'!A:A,'Steel Cut Lengths'!A:A),"")</f>
        <v/>
      </c>
    </row>
    <row r="346" spans="1:1" ht="15.75" hidden="1">
      <c r="A346" s="157" t="str">
        <f>IF(J346&gt;0,COUNT($J$4:J346)+MAX('MI Fittings'!A:A,'CS Press Fittings'!A:A,'Steel Nipples'!A:A,'Steel Cut Lengths'!A:A),"")</f>
        <v/>
      </c>
    </row>
    <row r="347" spans="1:1" ht="15.75" hidden="1">
      <c r="A347" s="157" t="str">
        <f>IF(J347&gt;0,COUNT($J$4:J347)+MAX('MI Fittings'!A:A,'CS Press Fittings'!A:A,'Steel Nipples'!A:A,'Steel Cut Lengths'!A:A),"")</f>
        <v/>
      </c>
    </row>
    <row r="348" spans="1:1" ht="15.75" hidden="1">
      <c r="A348" s="157" t="str">
        <f>IF(J348&gt;0,COUNT($J$4:J348)+MAX('MI Fittings'!A:A,'CS Press Fittings'!A:A,'Steel Nipples'!A:A,'Steel Cut Lengths'!A:A),"")</f>
        <v/>
      </c>
    </row>
    <row r="349" spans="1:1" ht="15.75" hidden="1">
      <c r="A349" s="157" t="str">
        <f>IF(J349&gt;0,COUNT($J$4:J349)+MAX('MI Fittings'!A:A,'CS Press Fittings'!A:A,'Steel Nipples'!A:A,'Steel Cut Lengths'!A:A),"")</f>
        <v/>
      </c>
    </row>
    <row r="350" spans="1:1" ht="15.75" hidden="1">
      <c r="A350" s="157" t="str">
        <f>IF(J350&gt;0,COUNT($J$4:J350)+MAX('MI Fittings'!A:A,'CS Press Fittings'!A:A,'Steel Nipples'!A:A,'Steel Cut Lengths'!A:A),"")</f>
        <v/>
      </c>
    </row>
    <row r="351" spans="1:1" ht="15.75" hidden="1">
      <c r="A351" s="157" t="str">
        <f>IF(J351&gt;0,COUNT($J$4:J351)+MAX('MI Fittings'!A:A,'CS Press Fittings'!A:A,'Steel Nipples'!A:A,'Steel Cut Lengths'!A:A),"")</f>
        <v/>
      </c>
    </row>
    <row r="352" spans="1:1" ht="15.75" hidden="1">
      <c r="A352" s="157" t="str">
        <f>IF(J352&gt;0,COUNT($J$4:J352)+MAX('MI Fittings'!A:A,'CS Press Fittings'!A:A,'Steel Nipples'!A:A,'Steel Cut Lengths'!A:A),"")</f>
        <v/>
      </c>
    </row>
    <row r="353" spans="1:1" ht="15.75" hidden="1">
      <c r="A353" s="157" t="str">
        <f>IF(J353&gt;0,COUNT($J$4:J353)+MAX('MI Fittings'!A:A,'CS Press Fittings'!A:A,'Steel Nipples'!A:A,'Steel Cut Lengths'!A:A),"")</f>
        <v/>
      </c>
    </row>
    <row r="354" spans="1:1" ht="15.75" hidden="1">
      <c r="A354" s="157" t="str">
        <f>IF(J354&gt;0,COUNT($J$4:J354)+MAX('MI Fittings'!A:A,'CS Press Fittings'!A:A,'Steel Nipples'!A:A,'Steel Cut Lengths'!A:A),"")</f>
        <v/>
      </c>
    </row>
    <row r="355" spans="1:1" ht="15.75" hidden="1">
      <c r="A355" s="157" t="str">
        <f>IF(J355&gt;0,COUNT($J$4:J355)+MAX('MI Fittings'!A:A,'CS Press Fittings'!A:A,'Steel Nipples'!A:A,'Steel Cut Lengths'!A:A),"")</f>
        <v/>
      </c>
    </row>
    <row r="356" spans="1:1" ht="15.75" hidden="1">
      <c r="A356" s="157" t="str">
        <f>IF(J356&gt;0,COUNT($J$4:J356)+MAX('MI Fittings'!A:A,'CS Press Fittings'!A:A,'Steel Nipples'!A:A,'Steel Cut Lengths'!A:A),"")</f>
        <v/>
      </c>
    </row>
    <row r="357" spans="1:1" ht="15.75" hidden="1">
      <c r="A357" s="157" t="str">
        <f>IF(J357&gt;0,COUNT($J$4:J357)+MAX('MI Fittings'!A:A,'CS Press Fittings'!A:A,'Steel Nipples'!A:A,'Steel Cut Lengths'!A:A),"")</f>
        <v/>
      </c>
    </row>
    <row r="358" spans="1:1" ht="15.75" hidden="1">
      <c r="A358" s="157" t="str">
        <f>IF(J358&gt;0,COUNT($J$4:J358)+MAX('MI Fittings'!A:A,'CS Press Fittings'!A:A,'Steel Nipples'!A:A,'Steel Cut Lengths'!A:A),"")</f>
        <v/>
      </c>
    </row>
    <row r="359" spans="1:1" ht="15.75" hidden="1">
      <c r="A359" s="157" t="str">
        <f>IF(J359&gt;0,COUNT($J$4:J359)+MAX('MI Fittings'!A:A,'CS Press Fittings'!A:A,'Steel Nipples'!A:A,'Steel Cut Lengths'!A:A),"")</f>
        <v/>
      </c>
    </row>
    <row r="360" spans="1:1" ht="15.75" hidden="1">
      <c r="A360" s="157" t="str">
        <f>IF(J360&gt;0,COUNT($J$4:J360)+MAX('MI Fittings'!A:A,'CS Press Fittings'!A:A,'Steel Nipples'!A:A,'Steel Cut Lengths'!A:A),"")</f>
        <v/>
      </c>
    </row>
    <row r="361" spans="1:1" ht="15.75" hidden="1">
      <c r="A361" s="157" t="str">
        <f>IF(J361&gt;0,COUNT($J$4:J361)+MAX('MI Fittings'!A:A,'CS Press Fittings'!A:A,'Steel Nipples'!A:A,'Steel Cut Lengths'!A:A),"")</f>
        <v/>
      </c>
    </row>
    <row r="362" spans="1:1" ht="15.75" hidden="1">
      <c r="A362" s="157" t="str">
        <f>IF(J362&gt;0,COUNT($J$4:J362)+MAX('MI Fittings'!A:A,'CS Press Fittings'!A:A,'Steel Nipples'!A:A,'Steel Cut Lengths'!A:A),"")</f>
        <v/>
      </c>
    </row>
    <row r="363" spans="1:1" ht="15.75" hidden="1">
      <c r="A363" s="157" t="str">
        <f>IF(J363&gt;0,COUNT($J$4:J363)+MAX('MI Fittings'!A:A,'CS Press Fittings'!A:A,'Steel Nipples'!A:A,'Steel Cut Lengths'!A:A),"")</f>
        <v/>
      </c>
    </row>
    <row r="364" spans="1:1" ht="15.75" hidden="1">
      <c r="A364" s="157" t="str">
        <f>IF(J364&gt;0,COUNT($J$4:J364)+MAX('MI Fittings'!A:A,'CS Press Fittings'!A:A,'Steel Nipples'!A:A,'Steel Cut Lengths'!A:A),"")</f>
        <v/>
      </c>
    </row>
    <row r="365" spans="1:1" ht="15.75" hidden="1">
      <c r="A365" s="157" t="str">
        <f>IF(J365&gt;0,COUNT($J$4:J365)+MAX('MI Fittings'!A:A,'CS Press Fittings'!A:A,'Steel Nipples'!A:A,'Steel Cut Lengths'!A:A),"")</f>
        <v/>
      </c>
    </row>
    <row r="366" spans="1:1" ht="15.75" hidden="1">
      <c r="A366" s="157" t="str">
        <f>IF(J366&gt;0,COUNT($J$4:J366)+MAX('MI Fittings'!A:A,'CS Press Fittings'!A:A,'Steel Nipples'!A:A,'Steel Cut Lengths'!A:A),"")</f>
        <v/>
      </c>
    </row>
    <row r="367" spans="1:1" ht="15.75" hidden="1">
      <c r="A367" s="157" t="str">
        <f>IF(J367&gt;0,COUNT($J$4:J367)+MAX('MI Fittings'!A:A,'CS Press Fittings'!A:A,'Steel Nipples'!A:A,'Steel Cut Lengths'!A:A),"")</f>
        <v/>
      </c>
    </row>
    <row r="368" spans="1:1" ht="15.75" hidden="1">
      <c r="A368" s="157" t="str">
        <f>IF(J368&gt;0,COUNT($J$4:J368)+MAX('MI Fittings'!A:A,'CS Press Fittings'!A:A,'Steel Nipples'!A:A,'Steel Cut Lengths'!A:A),"")</f>
        <v/>
      </c>
    </row>
    <row r="369" spans="1:1" ht="15.75" hidden="1">
      <c r="A369" s="157" t="str">
        <f>IF(J369&gt;0,COUNT($J$4:J369)+MAX('MI Fittings'!A:A,'CS Press Fittings'!A:A,'Steel Nipples'!A:A,'Steel Cut Lengths'!A:A),"")</f>
        <v/>
      </c>
    </row>
    <row r="370" spans="1:1" ht="15.75" hidden="1">
      <c r="A370" s="157" t="str">
        <f>IF(J370&gt;0,COUNT($J$4:J370)+MAX('MI Fittings'!A:A,'CS Press Fittings'!A:A,'Steel Nipples'!A:A,'Steel Cut Lengths'!A:A),"")</f>
        <v/>
      </c>
    </row>
    <row r="371" spans="1:1" ht="15.75" hidden="1">
      <c r="A371" s="157" t="str">
        <f>IF(J371&gt;0,COUNT($J$4:J371)+MAX('MI Fittings'!A:A,'CS Press Fittings'!A:A,'Steel Nipples'!A:A,'Steel Cut Lengths'!A:A),"")</f>
        <v/>
      </c>
    </row>
    <row r="372" spans="1:1" ht="15.75" hidden="1">
      <c r="A372" s="157" t="str">
        <f>IF(J372&gt;0,COUNT($J$4:J372)+MAX('MI Fittings'!A:A,'CS Press Fittings'!A:A,'Steel Nipples'!A:A,'Steel Cut Lengths'!A:A),"")</f>
        <v/>
      </c>
    </row>
    <row r="373" spans="1:1" ht="15.75" hidden="1">
      <c r="A373" s="157" t="str">
        <f>IF(J373&gt;0,COUNT($J$4:J373)+MAX('MI Fittings'!A:A,'CS Press Fittings'!A:A,'Steel Nipples'!A:A,'Steel Cut Lengths'!A:A),"")</f>
        <v/>
      </c>
    </row>
    <row r="374" spans="1:1" ht="15.75" hidden="1">
      <c r="A374" s="157" t="str">
        <f>IF(J374&gt;0,COUNT($J$4:J374)+MAX('MI Fittings'!A:A,'CS Press Fittings'!A:A,'Steel Nipples'!A:A,'Steel Cut Lengths'!A:A),"")</f>
        <v/>
      </c>
    </row>
    <row r="375" spans="1:1" ht="15.75" hidden="1">
      <c r="A375" s="157" t="str">
        <f>IF(J375&gt;0,COUNT($J$4:J375)+MAX('MI Fittings'!A:A,'CS Press Fittings'!A:A,'Steel Nipples'!A:A,'Steel Cut Lengths'!A:A),"")</f>
        <v/>
      </c>
    </row>
    <row r="376" spans="1:1" ht="15.75" hidden="1">
      <c r="A376" s="157" t="str">
        <f>IF(J376&gt;0,COUNT($J$4:J376)+MAX('MI Fittings'!A:A,'CS Press Fittings'!A:A,'Steel Nipples'!A:A,'Steel Cut Lengths'!A:A),"")</f>
        <v/>
      </c>
    </row>
    <row r="377" spans="1:1" ht="15.75" hidden="1">
      <c r="A377" s="157" t="str">
        <f>IF(J377&gt;0,COUNT($J$4:J377)+MAX('MI Fittings'!A:A,'CS Press Fittings'!A:A,'Steel Nipples'!A:A,'Steel Cut Lengths'!A:A),"")</f>
        <v/>
      </c>
    </row>
    <row r="378" spans="1:1" ht="15.75" hidden="1">
      <c r="A378" s="157" t="str">
        <f>IF(J378&gt;0,COUNT($J$4:J378)+MAX('MI Fittings'!A:A,'CS Press Fittings'!A:A,'Steel Nipples'!A:A,'Steel Cut Lengths'!A:A),"")</f>
        <v/>
      </c>
    </row>
    <row r="379" spans="1:1" ht="15.75" hidden="1">
      <c r="A379" s="157" t="str">
        <f>IF(J379&gt;0,COUNT($J$4:J379)+MAX('MI Fittings'!A:A,'CS Press Fittings'!A:A,'Steel Nipples'!A:A,'Steel Cut Lengths'!A:A),"")</f>
        <v/>
      </c>
    </row>
    <row r="380" spans="1:1" ht="15.75" hidden="1">
      <c r="A380" s="157" t="str">
        <f>IF(J380&gt;0,COUNT($J$4:J380)+MAX('MI Fittings'!A:A,'CS Press Fittings'!A:A,'Steel Nipples'!A:A,'Steel Cut Lengths'!A:A),"")</f>
        <v/>
      </c>
    </row>
    <row r="381" spans="1:1" ht="15.75" hidden="1">
      <c r="A381" s="157" t="str">
        <f>IF(J381&gt;0,COUNT($J$4:J381)+MAX('MI Fittings'!A:A,'CS Press Fittings'!A:A,'Steel Nipples'!A:A,'Steel Cut Lengths'!A:A),"")</f>
        <v/>
      </c>
    </row>
    <row r="382" spans="1:1" ht="15.75" hidden="1">
      <c r="A382" s="157" t="str">
        <f>IF(J382&gt;0,COUNT($J$4:J382)+MAX('MI Fittings'!A:A,'CS Press Fittings'!A:A,'Steel Nipples'!A:A,'Steel Cut Lengths'!A:A),"")</f>
        <v/>
      </c>
    </row>
    <row r="383" spans="1:1" ht="15.75" hidden="1">
      <c r="A383" s="157" t="str">
        <f>IF(J383&gt;0,COUNT($J$4:J383)+MAX('MI Fittings'!A:A,'CS Press Fittings'!A:A,'Steel Nipples'!A:A,'Steel Cut Lengths'!A:A),"")</f>
        <v/>
      </c>
    </row>
    <row r="384" spans="1:1" ht="15.75" hidden="1">
      <c r="A384" s="157" t="str">
        <f>IF(J384&gt;0,COUNT($J$4:J384)+MAX('MI Fittings'!A:A,'CS Press Fittings'!A:A,'Steel Nipples'!A:A,'Steel Cut Lengths'!A:A),"")</f>
        <v/>
      </c>
    </row>
    <row r="385" spans="1:1" ht="15.75" hidden="1">
      <c r="A385" s="157" t="str">
        <f>IF(J385&gt;0,COUNT($J$4:J385)+MAX('MI Fittings'!A:A,'CS Press Fittings'!A:A,'Steel Nipples'!A:A,'Steel Cut Lengths'!A:A),"")</f>
        <v/>
      </c>
    </row>
    <row r="386" spans="1:1" ht="15.75" hidden="1">
      <c r="A386" s="157" t="str">
        <f>IF(J386&gt;0,COUNT($J$4:J386)+MAX('MI Fittings'!A:A,'CS Press Fittings'!A:A,'Steel Nipples'!A:A,'Steel Cut Lengths'!A:A),"")</f>
        <v/>
      </c>
    </row>
    <row r="387" spans="1:1" ht="15.75" hidden="1">
      <c r="A387" s="157" t="str">
        <f>IF(J387&gt;0,COUNT($J$4:J387)+MAX('MI Fittings'!A:A,'CS Press Fittings'!A:A,'Steel Nipples'!A:A,'Steel Cut Lengths'!A:A),"")</f>
        <v/>
      </c>
    </row>
    <row r="388" spans="1:1" ht="15.75" hidden="1">
      <c r="A388" s="157" t="str">
        <f>IF(J388&gt;0,COUNT($J$4:J388)+MAX('MI Fittings'!A:A,'CS Press Fittings'!A:A,'Steel Nipples'!A:A,'Steel Cut Lengths'!A:A),"")</f>
        <v/>
      </c>
    </row>
    <row r="389" spans="1:1" ht="15.75" hidden="1">
      <c r="A389" s="157" t="str">
        <f>IF(J389&gt;0,COUNT($J$4:J389)+MAX('MI Fittings'!A:A,'CS Press Fittings'!A:A,'Steel Nipples'!A:A,'Steel Cut Lengths'!A:A),"")</f>
        <v/>
      </c>
    </row>
    <row r="390" spans="1:1" ht="15.75" hidden="1">
      <c r="A390" s="157" t="str">
        <f>IF(J390&gt;0,COUNT($J$4:J390)+MAX('MI Fittings'!A:A,'CS Press Fittings'!A:A,'Steel Nipples'!A:A,'Steel Cut Lengths'!A:A),"")</f>
        <v/>
      </c>
    </row>
    <row r="391" spans="1:1" ht="15.75" hidden="1">
      <c r="A391" s="157" t="str">
        <f>IF(J391&gt;0,COUNT($J$4:J391)+MAX('MI Fittings'!A:A,'CS Press Fittings'!A:A,'Steel Nipples'!A:A,'Steel Cut Lengths'!A:A),"")</f>
        <v/>
      </c>
    </row>
    <row r="392" spans="1:1" ht="15.75" hidden="1">
      <c r="A392" s="157" t="str">
        <f>IF(J392&gt;0,COUNT($J$4:J392)+MAX('MI Fittings'!A:A,'CS Press Fittings'!A:A,'Steel Nipples'!A:A,'Steel Cut Lengths'!A:A),"")</f>
        <v/>
      </c>
    </row>
    <row r="393" spans="1:1" ht="15.75" hidden="1">
      <c r="A393" s="157" t="str">
        <f>IF(J393&gt;0,COUNT($J$4:J393)+MAX('MI Fittings'!A:A,'CS Press Fittings'!A:A,'Steel Nipples'!A:A,'Steel Cut Lengths'!A:A),"")</f>
        <v/>
      </c>
    </row>
    <row r="394" spans="1:1" ht="15.75" hidden="1">
      <c r="A394" s="157" t="str">
        <f>IF(J394&gt;0,COUNT($J$4:J394)+MAX('MI Fittings'!A:A,'CS Press Fittings'!A:A,'Steel Nipples'!A:A,'Steel Cut Lengths'!A:A),"")</f>
        <v/>
      </c>
    </row>
    <row r="395" spans="1:1" ht="15.75" hidden="1">
      <c r="A395" s="157" t="str">
        <f>IF(J395&gt;0,COUNT($J$4:J395)+MAX('MI Fittings'!A:A,'CS Press Fittings'!A:A,'Steel Nipples'!A:A,'Steel Cut Lengths'!A:A),"")</f>
        <v/>
      </c>
    </row>
    <row r="396" spans="1:1" ht="15.75" hidden="1">
      <c r="A396" s="157" t="str">
        <f>IF(J396&gt;0,COUNT($J$4:J396)+MAX('MI Fittings'!A:A,'CS Press Fittings'!A:A,'Steel Nipples'!A:A,'Steel Cut Lengths'!A:A),"")</f>
        <v/>
      </c>
    </row>
    <row r="397" spans="1:1" ht="15.75" hidden="1">
      <c r="A397" s="157" t="str">
        <f>IF(J397&gt;0,COUNT($J$4:J397)+MAX('MI Fittings'!A:A,'CS Press Fittings'!A:A,'Steel Nipples'!A:A,'Steel Cut Lengths'!A:A),"")</f>
        <v/>
      </c>
    </row>
    <row r="398" spans="1:1" ht="15.75" hidden="1">
      <c r="A398" s="157" t="str">
        <f>IF(J398&gt;0,COUNT($J$4:J398)+MAX('MI Fittings'!A:A,'CS Press Fittings'!A:A,'Steel Nipples'!A:A,'Steel Cut Lengths'!A:A),"")</f>
        <v/>
      </c>
    </row>
    <row r="399" spans="1:1" ht="15.75" hidden="1">
      <c r="A399" s="157" t="str">
        <f>IF(J399&gt;0,COUNT($J$4:J399)+MAX('MI Fittings'!A:A,'CS Press Fittings'!A:A,'Steel Nipples'!A:A,'Steel Cut Lengths'!A:A),"")</f>
        <v/>
      </c>
    </row>
    <row r="400" spans="1:1" ht="15.75" hidden="1">
      <c r="A400" s="157" t="str">
        <f>IF(J400&gt;0,COUNT($J$4:J400)+MAX('MI Fittings'!A:A,'CS Press Fittings'!A:A,'Steel Nipples'!A:A,'Steel Cut Lengths'!A:A),"")</f>
        <v/>
      </c>
    </row>
    <row r="401" spans="1:1" ht="15.75" hidden="1">
      <c r="A401" s="157" t="str">
        <f>IF(J401&gt;0,COUNT($J$4:J401)+MAX('MI Fittings'!A:A,'CS Press Fittings'!A:A,'Steel Nipples'!A:A,'Steel Cut Lengths'!A:A),"")</f>
        <v/>
      </c>
    </row>
    <row r="402" spans="1:1" ht="15.75" hidden="1">
      <c r="A402" s="157" t="str">
        <f>IF(J402&gt;0,COUNT($J$4:J402)+MAX('MI Fittings'!A:A,'CS Press Fittings'!A:A,'Steel Nipples'!A:A,'Steel Cut Lengths'!A:A),"")</f>
        <v/>
      </c>
    </row>
    <row r="403" spans="1:1" ht="15.75" hidden="1">
      <c r="A403" s="157" t="str">
        <f>IF(J403&gt;0,COUNT($J$4:J403)+MAX('MI Fittings'!A:A,'CS Press Fittings'!A:A,'Steel Nipples'!A:A,'Steel Cut Lengths'!A:A),"")</f>
        <v/>
      </c>
    </row>
    <row r="404" spans="1:1" ht="15.75" hidden="1">
      <c r="A404" s="157" t="str">
        <f>IF(J404&gt;0,COUNT($J$4:J404)+MAX('MI Fittings'!A:A,'CS Press Fittings'!A:A,'Steel Nipples'!A:A,'Steel Cut Lengths'!A:A),"")</f>
        <v/>
      </c>
    </row>
    <row r="405" spans="1:1" ht="15.75" hidden="1">
      <c r="A405" s="157" t="str">
        <f>IF(J405&gt;0,COUNT($J$4:J405)+MAX('MI Fittings'!A:A,'CS Press Fittings'!A:A,'Steel Nipples'!A:A,'Steel Cut Lengths'!A:A),"")</f>
        <v/>
      </c>
    </row>
    <row r="406" spans="1:1" ht="15.75" hidden="1">
      <c r="A406" s="157" t="str">
        <f>IF(J406&gt;0,COUNT($J$4:J406)+MAX('MI Fittings'!A:A,'CS Press Fittings'!A:A,'Steel Nipples'!A:A,'Steel Cut Lengths'!A:A),"")</f>
        <v/>
      </c>
    </row>
    <row r="407" spans="1:1" ht="15.75" hidden="1">
      <c r="A407" s="157" t="str">
        <f>IF(J407&gt;0,COUNT($J$4:J407)+MAX('MI Fittings'!A:A,'CS Press Fittings'!A:A,'Steel Nipples'!A:A,'Steel Cut Lengths'!A:A),"")</f>
        <v/>
      </c>
    </row>
    <row r="408" spans="1:1" ht="15.75" hidden="1">
      <c r="A408" s="157" t="str">
        <f>IF(J408&gt;0,COUNT($J$4:J408)+MAX('MI Fittings'!A:A,'CS Press Fittings'!A:A,'Steel Nipples'!A:A,'Steel Cut Lengths'!A:A),"")</f>
        <v/>
      </c>
    </row>
    <row r="409" spans="1:1" ht="15.75" hidden="1">
      <c r="A409" s="157" t="str">
        <f>IF(J409&gt;0,COUNT($J$4:J409)+MAX('MI Fittings'!A:A,'CS Press Fittings'!A:A,'Steel Nipples'!A:A,'Steel Cut Lengths'!A:A),"")</f>
        <v/>
      </c>
    </row>
    <row r="410" spans="1:1" ht="15.75" hidden="1">
      <c r="A410" s="157" t="str">
        <f>IF(J410&gt;0,COUNT($J$4:J410)+MAX('MI Fittings'!A:A,'CS Press Fittings'!A:A,'Steel Nipples'!A:A,'Steel Cut Lengths'!A:A),"")</f>
        <v/>
      </c>
    </row>
    <row r="411" spans="1:1" ht="15.75" hidden="1">
      <c r="A411" s="157" t="str">
        <f>IF(J411&gt;0,COUNT($J$4:J411)+MAX('MI Fittings'!A:A,'CS Press Fittings'!A:A,'Steel Nipples'!A:A,'Steel Cut Lengths'!A:A),"")</f>
        <v/>
      </c>
    </row>
    <row r="412" spans="1:1" ht="15.75" hidden="1">
      <c r="A412" s="157" t="str">
        <f>IF(J412&gt;0,COUNT($J$4:J412)+MAX('MI Fittings'!A:A,'CS Press Fittings'!A:A,'Steel Nipples'!A:A,'Steel Cut Lengths'!A:A),"")</f>
        <v/>
      </c>
    </row>
    <row r="413" spans="1:1" ht="15.75" hidden="1">
      <c r="A413" s="157" t="str">
        <f>IF(J413&gt;0,COUNT($J$4:J413)+MAX('MI Fittings'!A:A,'CS Press Fittings'!A:A,'Steel Nipples'!A:A,'Steel Cut Lengths'!A:A),"")</f>
        <v/>
      </c>
    </row>
    <row r="414" spans="1:1" ht="15.75" hidden="1">
      <c r="A414" s="157" t="str">
        <f>IF(J414&gt;0,COUNT($J$4:J414)+MAX('MI Fittings'!A:A,'CS Press Fittings'!A:A,'Steel Nipples'!A:A,'Steel Cut Lengths'!A:A),"")</f>
        <v/>
      </c>
    </row>
    <row r="415" spans="1:1" ht="15.75" hidden="1">
      <c r="A415" s="157" t="str">
        <f>IF(J415&gt;0,COUNT($J$4:J415)+MAX('MI Fittings'!A:A,'CS Press Fittings'!A:A,'Steel Nipples'!A:A,'Steel Cut Lengths'!A:A),"")</f>
        <v/>
      </c>
    </row>
    <row r="416" spans="1:1" ht="15.75" hidden="1">
      <c r="A416" s="157" t="str">
        <f>IF(J416&gt;0,COUNT($J$4:J416)+MAX('MI Fittings'!A:A,'CS Press Fittings'!A:A,'Steel Nipples'!A:A,'Steel Cut Lengths'!A:A),"")</f>
        <v/>
      </c>
    </row>
    <row r="417" spans="1:1" ht="15.75" hidden="1">
      <c r="A417" s="157" t="str">
        <f>IF(J417&gt;0,COUNT($J$4:J417)+MAX('MI Fittings'!A:A,'CS Press Fittings'!A:A,'Steel Nipples'!A:A,'Steel Cut Lengths'!A:A),"")</f>
        <v/>
      </c>
    </row>
    <row r="418" spans="1:1" ht="15.75" hidden="1">
      <c r="A418" s="157" t="str">
        <f>IF(J418&gt;0,COUNT($J$4:J418)+MAX('MI Fittings'!A:A,'CS Press Fittings'!A:A,'Steel Nipples'!A:A,'Steel Cut Lengths'!A:A),"")</f>
        <v/>
      </c>
    </row>
    <row r="419" spans="1:1" ht="15.75" hidden="1">
      <c r="A419" s="157" t="str">
        <f>IF(J419&gt;0,COUNT($J$4:J419)+MAX('MI Fittings'!A:A,'CS Press Fittings'!A:A,'Steel Nipples'!A:A,'Steel Cut Lengths'!A:A),"")</f>
        <v/>
      </c>
    </row>
    <row r="420" spans="1:1" ht="15.75" hidden="1">
      <c r="A420" s="157" t="str">
        <f>IF(J420&gt;0,COUNT($J$4:J420)+MAX('MI Fittings'!A:A,'CS Press Fittings'!A:A,'Steel Nipples'!A:A,'Steel Cut Lengths'!A:A),"")</f>
        <v/>
      </c>
    </row>
    <row r="421" spans="1:1" ht="15.75" hidden="1">
      <c r="A421" s="157" t="str">
        <f>IF(J421&gt;0,COUNT($J$4:J421)+MAX('MI Fittings'!A:A,'CS Press Fittings'!A:A,'Steel Nipples'!A:A,'Steel Cut Lengths'!A:A),"")</f>
        <v/>
      </c>
    </row>
    <row r="422" spans="1:1" ht="15.75" hidden="1">
      <c r="A422" s="157" t="str">
        <f>IF(J422&gt;0,COUNT($J$4:J422)+MAX('MI Fittings'!A:A,'CS Press Fittings'!A:A,'Steel Nipples'!A:A,'Steel Cut Lengths'!A:A),"")</f>
        <v/>
      </c>
    </row>
    <row r="423" spans="1:1" ht="15.75" hidden="1">
      <c r="A423" s="157" t="str">
        <f>IF(J423&gt;0,COUNT($J$4:J423)+MAX('MI Fittings'!A:A,'CS Press Fittings'!A:A,'Steel Nipples'!A:A,'Steel Cut Lengths'!A:A),"")</f>
        <v/>
      </c>
    </row>
    <row r="424" spans="1:1" ht="15.75" hidden="1">
      <c r="A424" s="157" t="str">
        <f>IF(J424&gt;0,COUNT($J$4:J424)+MAX('MI Fittings'!A:A,'CS Press Fittings'!A:A,'Steel Nipples'!A:A,'Steel Cut Lengths'!A:A),"")</f>
        <v/>
      </c>
    </row>
    <row r="425" spans="1:1" ht="15.75" hidden="1">
      <c r="A425" s="157" t="str">
        <f>IF(J425&gt;0,COUNT($J$4:J425)+MAX('MI Fittings'!A:A,'CS Press Fittings'!A:A,'Steel Nipples'!A:A,'Steel Cut Lengths'!A:A),"")</f>
        <v/>
      </c>
    </row>
    <row r="426" spans="1:1" ht="15.75" hidden="1">
      <c r="A426" s="157" t="str">
        <f>IF(J426&gt;0,COUNT($J$4:J426)+MAX('MI Fittings'!A:A,'CS Press Fittings'!A:A,'Steel Nipples'!A:A,'Steel Cut Lengths'!A:A),"")</f>
        <v/>
      </c>
    </row>
    <row r="427" spans="1:1" ht="15.75" hidden="1">
      <c r="A427" s="157" t="str">
        <f>IF(J427&gt;0,COUNT($J$4:J427)+MAX('MI Fittings'!A:A,'CS Press Fittings'!A:A,'Steel Nipples'!A:A,'Steel Cut Lengths'!A:A),"")</f>
        <v/>
      </c>
    </row>
    <row r="428" spans="1:1" ht="15.75" hidden="1">
      <c r="A428" s="157" t="str">
        <f>IF(J428&gt;0,COUNT($J$4:J428)+MAX('MI Fittings'!A:A,'CS Press Fittings'!A:A,'Steel Nipples'!A:A,'Steel Cut Lengths'!A:A),"")</f>
        <v/>
      </c>
    </row>
    <row r="429" spans="1:1" ht="15.75" hidden="1">
      <c r="A429" s="157" t="str">
        <f>IF(J429&gt;0,COUNT($J$4:J429)+MAX('MI Fittings'!A:A,'CS Press Fittings'!A:A,'Steel Nipples'!A:A,'Steel Cut Lengths'!A:A),"")</f>
        <v/>
      </c>
    </row>
    <row r="430" spans="1:1" ht="15.75" hidden="1">
      <c r="A430" s="157" t="str">
        <f>IF(J430&gt;0,COUNT($J$4:J430)+MAX('MI Fittings'!A:A,'CS Press Fittings'!A:A,'Steel Nipples'!A:A,'Steel Cut Lengths'!A:A),"")</f>
        <v/>
      </c>
    </row>
    <row r="431" spans="1:1" ht="15.75" hidden="1">
      <c r="A431" s="157" t="str">
        <f>IF(J431&gt;0,COUNT($J$4:J431)+MAX('MI Fittings'!A:A,'CS Press Fittings'!A:A,'Steel Nipples'!A:A,'Steel Cut Lengths'!A:A),"")</f>
        <v/>
      </c>
    </row>
    <row r="432" spans="1:1" ht="15.75" hidden="1">
      <c r="A432" s="157" t="str">
        <f>IF(J432&gt;0,COUNT($J$4:J432)+MAX('MI Fittings'!A:A,'CS Press Fittings'!A:A,'Steel Nipples'!A:A,'Steel Cut Lengths'!A:A),"")</f>
        <v/>
      </c>
    </row>
    <row r="433" spans="1:1" ht="15.75" hidden="1">
      <c r="A433" s="157" t="str">
        <f>IF(J433&gt;0,COUNT($J$4:J433)+MAX('MI Fittings'!A:A,'CS Press Fittings'!A:A,'Steel Nipples'!A:A,'Steel Cut Lengths'!A:A),"")</f>
        <v/>
      </c>
    </row>
    <row r="434" spans="1:1" ht="15.75" hidden="1">
      <c r="A434" s="157" t="str">
        <f>IF(J434&gt;0,COUNT($J$4:J434)+MAX('MI Fittings'!A:A,'CS Press Fittings'!A:A,'Steel Nipples'!A:A,'Steel Cut Lengths'!A:A),"")</f>
        <v/>
      </c>
    </row>
    <row r="435" spans="1:1" ht="15.75" hidden="1">
      <c r="A435" s="157" t="str">
        <f>IF(J435&gt;0,COUNT($J$4:J435)+MAX('MI Fittings'!A:A,'CS Press Fittings'!A:A,'Steel Nipples'!A:A,'Steel Cut Lengths'!A:A),"")</f>
        <v/>
      </c>
    </row>
    <row r="436" spans="1:1" ht="15.75" hidden="1">
      <c r="A436" s="157" t="str">
        <f>IF(J436&gt;0,COUNT($J$4:J436)+MAX('MI Fittings'!A:A,'CS Press Fittings'!A:A,'Steel Nipples'!A:A,'Steel Cut Lengths'!A:A),"")</f>
        <v/>
      </c>
    </row>
    <row r="437" spans="1:1" ht="15.75" hidden="1">
      <c r="A437" s="157" t="str">
        <f>IF(J437&gt;0,COUNT($J$4:J437)+MAX('MI Fittings'!A:A,'CS Press Fittings'!A:A,'Steel Nipples'!A:A,'Steel Cut Lengths'!A:A),"")</f>
        <v/>
      </c>
    </row>
    <row r="438" spans="1:1" ht="15.75" hidden="1">
      <c r="A438" s="157" t="str">
        <f>IF(J438&gt;0,COUNT($J$4:J438)+MAX('MI Fittings'!A:A,'CS Press Fittings'!A:A,'Steel Nipples'!A:A,'Steel Cut Lengths'!A:A),"")</f>
        <v/>
      </c>
    </row>
    <row r="439" spans="1:1" ht="15.75" hidden="1">
      <c r="A439" s="157" t="str">
        <f>IF(J439&gt;0,COUNT($J$4:J439)+MAX('MI Fittings'!A:A,'CS Press Fittings'!A:A,'Steel Nipples'!A:A,'Steel Cut Lengths'!A:A),"")</f>
        <v/>
      </c>
    </row>
    <row r="440" spans="1:1" ht="15.75" hidden="1">
      <c r="A440" s="157" t="str">
        <f>IF(J440&gt;0,COUNT($J$4:J440)+MAX('MI Fittings'!A:A,'CS Press Fittings'!A:A,'Steel Nipples'!A:A,'Steel Cut Lengths'!A:A),"")</f>
        <v/>
      </c>
    </row>
    <row r="441" spans="1:1" ht="15.75" hidden="1">
      <c r="A441" s="157" t="str">
        <f>IF(J441&gt;0,COUNT($J$4:J441)+MAX('MI Fittings'!A:A,'CS Press Fittings'!A:A,'Steel Nipples'!A:A,'Steel Cut Lengths'!A:A),"")</f>
        <v/>
      </c>
    </row>
    <row r="442" spans="1:1" ht="15.75" hidden="1"/>
    <row r="443" spans="1:1" ht="15.75" hidden="1"/>
    <row r="444" spans="1:1" ht="15.75" hidden="1"/>
    <row r="445" spans="1:1" ht="15.75" hidden="1"/>
    <row r="446" spans="1:1" ht="15.75" hidden="1"/>
    <row r="447" spans="1:1" ht="15.75" hidden="1"/>
    <row r="448" spans="1:1" ht="15.75" hidden="1"/>
  </sheetData>
  <sheetProtection algorithmName="SHA-512" hashValue="PvnXLsguUqDLaejnYFIJRVh+2EynzIE2gq4vWu+Dj+1hURAGVwTQ6yshU8f+zIEnG16qO/zPZM89SMwWhqq05Q==" saltValue="bGCTJmp9FeDizHX0qyInCQ==" spinCount="100000" sheet="1" formatColumns="0" autoFilter="0"/>
  <protectedRanges>
    <protectedRange algorithmName="SHA-512" hashValue="qJmFLAWMH2BraB6X3zVUas55uQMb2+syglSxVRp0wHcsGXx3g6WhzGStCCWZBrgcDRZQKxZ92hwxsUFRamuyCA==" saltValue="YkpO7wws+odi+eXZ15A8pQ==" spinCount="100000" sqref="J6:J189" name="Range1"/>
    <protectedRange sqref="F6:G189" name="Range2"/>
  </protectedRanges>
  <autoFilter ref="J3:J173" xr:uid="{0491E3F7-CAB7-48BF-92FD-971651E263E2}"/>
  <mergeCells count="2">
    <mergeCell ref="B2:C2"/>
    <mergeCell ref="K1:K2"/>
  </mergeCells>
  <conditionalFormatting sqref="F6:F189">
    <cfRule type="cellIs" dxfId="53" priority="2" operator="notEqual">
      <formula>$F$2</formula>
    </cfRule>
  </conditionalFormatting>
  <conditionalFormatting sqref="G6:G189">
    <cfRule type="cellIs" dxfId="52" priority="1" operator="notEqual">
      <formula>ROUND($F6*$E6,2)</formula>
    </cfRule>
  </conditionalFormatting>
  <hyperlinks>
    <hyperlink ref="K1" location="'Lead Sheet'!A1" display="CLICK TO RETURN TO LEAD SHEET" xr:uid="{11141E92-07BC-4232-BAAB-BAC8D4CFA995}"/>
  </hyperlinks>
  <pageMargins left="0.7" right="0.7" top="0.75" bottom="0.75" header="0.3" footer="0.3"/>
  <pageSetup scale="51" fitToHeight="0" orientation="portrait" horizontalDpi="4294967292" verticalDpi="4294967292" r:id="rId1"/>
  <headerFooter>
    <oddHeader>&amp;LPIPE HANGERS
&amp;K00-046Subject to change without notice&amp;RPIPE HANGERS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4A14-A103-454C-A27D-EA876C08395A}">
  <sheetPr codeName="Sheet7">
    <tabColor rgb="FFFFFF00"/>
    <pageSetUpPr fitToPage="1"/>
  </sheetPr>
  <dimension ref="A1:N435"/>
  <sheetViews>
    <sheetView showGridLines="0" topLeftCell="B1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15" zeroHeight="1"/>
  <cols>
    <col min="1" max="1" width="8.7109375" style="13" hidden="1" customWidth="1"/>
    <col min="2" max="2" width="15.7109375" style="13" customWidth="1"/>
    <col min="3" max="3" width="9.85546875" style="15" customWidth="1"/>
    <col min="4" max="4" width="40.7109375" style="208" customWidth="1"/>
    <col min="5" max="5" width="11.5703125" style="1030" bestFit="1" customWidth="1"/>
    <col min="6" max="6" width="10.5703125" style="210" bestFit="1" customWidth="1"/>
    <col min="7" max="7" width="14" style="1071" bestFit="1" customWidth="1"/>
    <col min="8" max="8" width="9.85546875" style="212" customWidth="1"/>
    <col min="9" max="9" width="9.85546875" style="18" customWidth="1"/>
    <col min="10" max="10" width="9.85546875" style="3" customWidth="1"/>
    <col min="11" max="11" width="13" style="1030" customWidth="1"/>
    <col min="12" max="12" width="15.7109375" customWidth="1"/>
    <col min="13" max="13" width="15.7109375" style="1145" customWidth="1"/>
    <col min="14" max="14" width="8.85546875" customWidth="1"/>
    <col min="15" max="16384" width="8.85546875" hidden="1"/>
  </cols>
  <sheetData>
    <row r="1" spans="1:14" ht="72.75" customHeight="1" thickBot="1">
      <c r="A1" s="157"/>
      <c r="B1" s="169"/>
      <c r="C1" s="170"/>
      <c r="D1" s="171"/>
      <c r="E1" s="1012"/>
      <c r="F1" s="148"/>
      <c r="G1" s="1082"/>
      <c r="H1" s="172"/>
      <c r="I1" s="173"/>
      <c r="J1" s="306" t="s">
        <v>4669</v>
      </c>
      <c r="K1" s="1867" t="s">
        <v>3648</v>
      </c>
      <c r="L1" s="157"/>
      <c r="M1" s="1029"/>
    </row>
    <row r="2" spans="1:14" ht="16.5" thickBot="1">
      <c r="A2" s="157"/>
      <c r="B2" s="1869" t="s">
        <v>12951</v>
      </c>
      <c r="C2" s="1870"/>
      <c r="D2" s="176"/>
      <c r="E2" s="1013"/>
      <c r="F2" s="1507">
        <f>'Lead Sheet'!B8</f>
        <v>0</v>
      </c>
      <c r="G2" s="1083"/>
      <c r="H2" s="177"/>
      <c r="I2" s="178"/>
      <c r="J2" s="307"/>
      <c r="K2" s="1868"/>
      <c r="L2" s="157"/>
      <c r="M2" s="1029"/>
    </row>
    <row r="3" spans="1:14" s="21" customFormat="1" ht="32.25" thickBot="1">
      <c r="A3" s="158"/>
      <c r="B3" s="179"/>
      <c r="C3" s="180" t="s">
        <v>486</v>
      </c>
      <c r="D3" s="181" t="s">
        <v>4677</v>
      </c>
      <c r="E3" s="1014" t="s">
        <v>487</v>
      </c>
      <c r="F3" s="149" t="s">
        <v>0</v>
      </c>
      <c r="G3" s="1014" t="s">
        <v>588</v>
      </c>
      <c r="H3" s="183" t="s">
        <v>3</v>
      </c>
      <c r="I3" s="184" t="s">
        <v>4</v>
      </c>
      <c r="J3" s="308" t="s">
        <v>2</v>
      </c>
      <c r="K3" s="1139" t="s">
        <v>360</v>
      </c>
      <c r="L3" s="302" t="s">
        <v>5065</v>
      </c>
      <c r="M3" s="1111">
        <f>SUM(K:K)</f>
        <v>0</v>
      </c>
      <c r="N3" s="6"/>
    </row>
    <row r="4" spans="1:14" ht="15.75">
      <c r="A4" s="157" t="str">
        <f>IF(J4&gt;0,COUNT($J$4:J4)+MAX('MI Fittings'!A:A,'CS Press Fittings'!A:A,'Steel Nipples'!A:A,'Steel Cut Lengths'!A:A,'Pipe Hangers'!A:A),"")</f>
        <v/>
      </c>
      <c r="B4" s="185"/>
      <c r="C4" s="186" t="s">
        <v>361</v>
      </c>
      <c r="D4" s="187" t="s">
        <v>5519</v>
      </c>
      <c r="E4" s="1020">
        <f>IFERROR(VLOOKUP(C4,'Consolidated Master Sheet'!B:D,3,0),"")</f>
        <v>40.9</v>
      </c>
      <c r="F4" s="151">
        <f>IF(E4=0,"NET",$F$2)</f>
        <v>0</v>
      </c>
      <c r="G4" s="1086">
        <f>IFERROR(ROUND(E4*F4,2),0)</f>
        <v>0</v>
      </c>
      <c r="H4" s="188">
        <f>IFERROR(VLOOKUP(C4,'Consolidated Master Sheet'!B:H,6,0),"")</f>
        <v>25</v>
      </c>
      <c r="I4" s="188">
        <f>IFERROR(VLOOKUP(C4,'Consolidated Master Sheet'!B:H,7,0),"")</f>
        <v>600</v>
      </c>
      <c r="J4" s="41"/>
      <c r="K4" s="1102">
        <f>IFERROR(G4*J4,0)</f>
        <v>0</v>
      </c>
      <c r="L4" s="157"/>
      <c r="M4" s="1029"/>
    </row>
    <row r="5" spans="1:14" ht="15.75">
      <c r="A5" s="157" t="str">
        <f>IF(J5&gt;0,COUNT($J$4:J5)+MAX('MI Fittings'!A:A,'CS Press Fittings'!A:A,'Steel Nipples'!A:A,'Steel Cut Lengths'!A:A,'Pipe Hangers'!A:A),"")</f>
        <v/>
      </c>
      <c r="B5" s="185"/>
      <c r="C5" s="189" t="s">
        <v>362</v>
      </c>
      <c r="D5" s="190" t="s">
        <v>5405</v>
      </c>
      <c r="E5" s="1142">
        <f>IFERROR(VLOOKUP(C5,'Consolidated Master Sheet'!B:D,3,0),"")</f>
        <v>46.11</v>
      </c>
      <c r="F5" s="191">
        <f t="shared" ref="F5:F68" si="0">IF(E5=0,"NET",$F$2)</f>
        <v>0</v>
      </c>
      <c r="G5" s="1681">
        <f t="shared" ref="G5:G68" si="1">IFERROR(ROUND(E5*F5,2),0)</f>
        <v>0</v>
      </c>
      <c r="H5" s="192">
        <f>IFERROR(VLOOKUP(C5,'Consolidated Master Sheet'!B:H,6,0),"")</f>
        <v>25</v>
      </c>
      <c r="I5" s="192">
        <f>IFERROR(VLOOKUP(C5,'Consolidated Master Sheet'!B:H,7,0),"")</f>
        <v>600</v>
      </c>
      <c r="J5" s="50"/>
      <c r="K5" s="1143">
        <f t="shared" ref="K5:K15" si="2">IFERROR(G5*J5,0)</f>
        <v>0</v>
      </c>
      <c r="L5" s="157"/>
      <c r="M5" s="1029"/>
    </row>
    <row r="6" spans="1:14" ht="15.75">
      <c r="A6" s="157" t="str">
        <f>IF(J6&gt;0,COUNT($J$4:J6)+MAX('MI Fittings'!A:A,'CS Press Fittings'!A:A,'Steel Nipples'!A:A,'Steel Cut Lengths'!A:A,'Pipe Hangers'!A:A),"")</f>
        <v/>
      </c>
      <c r="B6" s="185"/>
      <c r="C6" s="189" t="s">
        <v>363</v>
      </c>
      <c r="D6" s="190" t="s">
        <v>5406</v>
      </c>
      <c r="E6" s="1142">
        <f>IFERROR(VLOOKUP(C6,'Consolidated Master Sheet'!B:D,3,0),"")</f>
        <v>49.58</v>
      </c>
      <c r="F6" s="191">
        <f t="shared" si="0"/>
        <v>0</v>
      </c>
      <c r="G6" s="1681">
        <f t="shared" si="1"/>
        <v>0</v>
      </c>
      <c r="H6" s="192">
        <f>IFERROR(VLOOKUP(C6,'Consolidated Master Sheet'!B:H,6,0),"")</f>
        <v>25</v>
      </c>
      <c r="I6" s="192">
        <f>IFERROR(VLOOKUP(C6,'Consolidated Master Sheet'!B:H,7,0),"")</f>
        <v>600</v>
      </c>
      <c r="J6" s="50"/>
      <c r="K6" s="1143">
        <f t="shared" si="2"/>
        <v>0</v>
      </c>
      <c r="L6" s="157"/>
      <c r="M6" s="1029"/>
    </row>
    <row r="7" spans="1:14" ht="15.75">
      <c r="A7" s="157" t="str">
        <f>IF(J7&gt;0,COUNT($J$4:J7)+MAX('MI Fittings'!A:A,'CS Press Fittings'!A:A,'Steel Nipples'!A:A,'Steel Cut Lengths'!A:A,'Pipe Hangers'!A:A),"")</f>
        <v/>
      </c>
      <c r="B7" s="185"/>
      <c r="C7" s="189" t="s">
        <v>364</v>
      </c>
      <c r="D7" s="190" t="s">
        <v>5407</v>
      </c>
      <c r="E7" s="1142">
        <f>IFERROR(VLOOKUP(C7,'Consolidated Master Sheet'!B:D,3,0),"")</f>
        <v>56.12</v>
      </c>
      <c r="F7" s="191">
        <f t="shared" si="0"/>
        <v>0</v>
      </c>
      <c r="G7" s="1681">
        <f t="shared" si="1"/>
        <v>0</v>
      </c>
      <c r="H7" s="192">
        <f>IFERROR(VLOOKUP(C7,'Consolidated Master Sheet'!B:H,6,0),"")</f>
        <v>25</v>
      </c>
      <c r="I7" s="192">
        <f>IFERROR(VLOOKUP(C7,'Consolidated Master Sheet'!B:H,7,0),"")</f>
        <v>600</v>
      </c>
      <c r="J7" s="50"/>
      <c r="K7" s="1143">
        <f t="shared" si="2"/>
        <v>0</v>
      </c>
      <c r="L7" s="157"/>
      <c r="M7" s="1029"/>
    </row>
    <row r="8" spans="1:14" ht="15.75">
      <c r="A8" s="157" t="str">
        <f>IF(J8&gt;0,COUNT($J$4:J8)+MAX('MI Fittings'!A:A,'CS Press Fittings'!A:A,'Steel Nipples'!A:A,'Steel Cut Lengths'!A:A,'Pipe Hangers'!A:A),"")</f>
        <v/>
      </c>
      <c r="B8" s="185"/>
      <c r="C8" s="189" t="s">
        <v>365</v>
      </c>
      <c r="D8" s="190" t="s">
        <v>5408</v>
      </c>
      <c r="E8" s="1142">
        <f>IFERROR(VLOOKUP(C8,'Consolidated Master Sheet'!B:D,3,0),"")</f>
        <v>60.62</v>
      </c>
      <c r="F8" s="191">
        <f t="shared" si="0"/>
        <v>0</v>
      </c>
      <c r="G8" s="1681">
        <f t="shared" si="1"/>
        <v>0</v>
      </c>
      <c r="H8" s="192">
        <f>IFERROR(VLOOKUP(C8,'Consolidated Master Sheet'!B:H,6,0),"")</f>
        <v>25</v>
      </c>
      <c r="I8" s="192">
        <f>IFERROR(VLOOKUP(C8,'Consolidated Master Sheet'!B:H,7,0),"")</f>
        <v>600</v>
      </c>
      <c r="J8" s="50"/>
      <c r="K8" s="1143">
        <f t="shared" si="2"/>
        <v>0</v>
      </c>
      <c r="L8" s="157"/>
      <c r="M8" s="1029"/>
    </row>
    <row r="9" spans="1:14" ht="15.75">
      <c r="A9" s="157" t="str">
        <f>IF(J9&gt;0,COUNT($J$4:J9)+MAX('MI Fittings'!A:A,'CS Press Fittings'!A:A,'Steel Nipples'!A:A,'Steel Cut Lengths'!A:A,'Pipe Hangers'!A:A),"")</f>
        <v/>
      </c>
      <c r="B9" s="185"/>
      <c r="C9" s="189" t="s">
        <v>366</v>
      </c>
      <c r="D9" s="190" t="s">
        <v>5409</v>
      </c>
      <c r="E9" s="1142">
        <f>IFERROR(VLOOKUP(C9,'Consolidated Master Sheet'!B:D,3,0),"")</f>
        <v>65.490000000000009</v>
      </c>
      <c r="F9" s="191">
        <f t="shared" si="0"/>
        <v>0</v>
      </c>
      <c r="G9" s="1681">
        <f t="shared" si="1"/>
        <v>0</v>
      </c>
      <c r="H9" s="192">
        <f>IFERROR(VLOOKUP(C9,'Consolidated Master Sheet'!B:H,6,0),"")</f>
        <v>25</v>
      </c>
      <c r="I9" s="192">
        <f>IFERROR(VLOOKUP(C9,'Consolidated Master Sheet'!B:H,7,0),"")</f>
        <v>600</v>
      </c>
      <c r="J9" s="50"/>
      <c r="K9" s="1143">
        <f t="shared" si="2"/>
        <v>0</v>
      </c>
      <c r="L9" s="157"/>
      <c r="M9" s="1029"/>
    </row>
    <row r="10" spans="1:14" ht="15.75">
      <c r="A10" s="157" t="str">
        <f>IF(J10&gt;0,COUNT($J$4:J10)+MAX('MI Fittings'!A:A,'CS Press Fittings'!A:A,'Steel Nipples'!A:A,'Steel Cut Lengths'!A:A,'Pipe Hangers'!A:A),"")</f>
        <v/>
      </c>
      <c r="B10" s="185"/>
      <c r="C10" s="189" t="s">
        <v>367</v>
      </c>
      <c r="D10" s="190" t="s">
        <v>5410</v>
      </c>
      <c r="E10" s="1142">
        <f>IFERROR(VLOOKUP(C10,'Consolidated Master Sheet'!B:D,3,0),"")</f>
        <v>73.58</v>
      </c>
      <c r="F10" s="191">
        <f t="shared" si="0"/>
        <v>0</v>
      </c>
      <c r="G10" s="1681">
        <f t="shared" si="1"/>
        <v>0</v>
      </c>
      <c r="H10" s="192">
        <f>IFERROR(VLOOKUP(C10,'Consolidated Master Sheet'!B:H,6,0),"")</f>
        <v>25</v>
      </c>
      <c r="I10" s="192">
        <f>IFERROR(VLOOKUP(C10,'Consolidated Master Sheet'!B:H,7,0),"")</f>
        <v>600</v>
      </c>
      <c r="J10" s="50"/>
      <c r="K10" s="1143">
        <f t="shared" si="2"/>
        <v>0</v>
      </c>
      <c r="L10" s="157"/>
      <c r="M10" s="1029"/>
    </row>
    <row r="11" spans="1:14" ht="15.75">
      <c r="A11" s="157" t="str">
        <f>IF(J11&gt;0,COUNT($J$4:J11)+MAX('MI Fittings'!A:A,'CS Press Fittings'!A:A,'Steel Nipples'!A:A,'Steel Cut Lengths'!A:A,'Pipe Hangers'!A:A),"")</f>
        <v/>
      </c>
      <c r="B11" s="185"/>
      <c r="C11" s="189" t="s">
        <v>368</v>
      </c>
      <c r="D11" s="190" t="s">
        <v>5411</v>
      </c>
      <c r="E11" s="1142">
        <f>IFERROR(VLOOKUP(C11,'Consolidated Master Sheet'!B:D,3,0),"")</f>
        <v>83.13000000000001</v>
      </c>
      <c r="F11" s="191">
        <f t="shared" si="0"/>
        <v>0</v>
      </c>
      <c r="G11" s="1681">
        <f t="shared" si="1"/>
        <v>0</v>
      </c>
      <c r="H11" s="192">
        <f>IFERROR(VLOOKUP(C11,'Consolidated Master Sheet'!B:H,6,0),"")</f>
        <v>25</v>
      </c>
      <c r="I11" s="192">
        <f>IFERROR(VLOOKUP(C11,'Consolidated Master Sheet'!B:H,7,0),"")</f>
        <v>400</v>
      </c>
      <c r="J11" s="50"/>
      <c r="K11" s="1143">
        <f t="shared" si="2"/>
        <v>0</v>
      </c>
      <c r="L11" s="157"/>
      <c r="M11" s="1029"/>
    </row>
    <row r="12" spans="1:14" ht="15.75">
      <c r="A12" s="157" t="str">
        <f>IF(J12&gt;0,COUNT($J$4:J12)+MAX('MI Fittings'!A:A,'CS Press Fittings'!A:A,'Steel Nipples'!A:A,'Steel Cut Lengths'!A:A,'Pipe Hangers'!A:A),"")</f>
        <v/>
      </c>
      <c r="B12" s="185"/>
      <c r="C12" s="189" t="s">
        <v>369</v>
      </c>
      <c r="D12" s="190" t="s">
        <v>5412</v>
      </c>
      <c r="E12" s="1142">
        <f>IFERROR(VLOOKUP(C12,'Consolidated Master Sheet'!B:D,3,0),"")</f>
        <v>90.02000000000001</v>
      </c>
      <c r="F12" s="191">
        <f t="shared" si="0"/>
        <v>0</v>
      </c>
      <c r="G12" s="1681">
        <f t="shared" si="1"/>
        <v>0</v>
      </c>
      <c r="H12" s="192">
        <f>IFERROR(VLOOKUP(C12,'Consolidated Master Sheet'!B:H,6,0),"")</f>
        <v>25</v>
      </c>
      <c r="I12" s="192">
        <f>IFERROR(VLOOKUP(C12,'Consolidated Master Sheet'!B:H,7,0),"")</f>
        <v>400</v>
      </c>
      <c r="J12" s="50"/>
      <c r="K12" s="1143">
        <f t="shared" si="2"/>
        <v>0</v>
      </c>
      <c r="L12" s="157"/>
      <c r="M12" s="1029"/>
    </row>
    <row r="13" spans="1:14" ht="15.75">
      <c r="A13" s="157" t="str">
        <f>IF(J13&gt;0,COUNT($J$4:J13)+MAX('MI Fittings'!A:A,'CS Press Fittings'!A:A,'Steel Nipples'!A:A,'Steel Cut Lengths'!A:A,'Pipe Hangers'!A:A),"")</f>
        <v/>
      </c>
      <c r="B13" s="185"/>
      <c r="C13" s="189" t="s">
        <v>370</v>
      </c>
      <c r="D13" s="190" t="s">
        <v>5413</v>
      </c>
      <c r="E13" s="1142">
        <f>IFERROR(VLOOKUP(C13,'Consolidated Master Sheet'!B:D,3,0),"")</f>
        <v>97.17</v>
      </c>
      <c r="F13" s="191">
        <f t="shared" si="0"/>
        <v>0</v>
      </c>
      <c r="G13" s="1681">
        <f t="shared" si="1"/>
        <v>0</v>
      </c>
      <c r="H13" s="192">
        <f>IFERROR(VLOOKUP(C13,'Consolidated Master Sheet'!B:H,6,0),"")</f>
        <v>25</v>
      </c>
      <c r="I13" s="192">
        <f>IFERROR(VLOOKUP(C13,'Consolidated Master Sheet'!B:H,7,0),"")</f>
        <v>400</v>
      </c>
      <c r="J13" s="50"/>
      <c r="K13" s="1143">
        <f t="shared" si="2"/>
        <v>0</v>
      </c>
      <c r="L13" s="157"/>
      <c r="M13" s="1029"/>
    </row>
    <row r="14" spans="1:14" ht="15.75">
      <c r="A14" s="157" t="str">
        <f>IF(J14&gt;0,COUNT($J$4:J14)+MAX('MI Fittings'!A:A,'CS Press Fittings'!A:A,'Steel Nipples'!A:A,'Steel Cut Lengths'!A:A,'Pipe Hangers'!A:A),"")</f>
        <v/>
      </c>
      <c r="B14" s="185"/>
      <c r="C14" s="189" t="s">
        <v>371</v>
      </c>
      <c r="D14" s="190" t="s">
        <v>5414</v>
      </c>
      <c r="E14" s="1142">
        <f>IFERROR(VLOOKUP(C14,'Consolidated Master Sheet'!B:D,3,0),"")</f>
        <v>104.17</v>
      </c>
      <c r="F14" s="191">
        <f t="shared" si="0"/>
        <v>0</v>
      </c>
      <c r="G14" s="1681">
        <f t="shared" si="1"/>
        <v>0</v>
      </c>
      <c r="H14" s="192">
        <f>IFERROR(VLOOKUP(C14,'Consolidated Master Sheet'!B:H,6,0),"")</f>
        <v>25</v>
      </c>
      <c r="I14" s="192">
        <f>IFERROR(VLOOKUP(C14,'Consolidated Master Sheet'!B:H,7,0),"")</f>
        <v>400</v>
      </c>
      <c r="J14" s="50"/>
      <c r="K14" s="1143">
        <f t="shared" si="2"/>
        <v>0</v>
      </c>
      <c r="L14" s="157"/>
      <c r="M14" s="1029"/>
    </row>
    <row r="15" spans="1:14" ht="15.75">
      <c r="A15" s="157" t="str">
        <f>IF(J15&gt;0,COUNT($J$4:J15)+MAX('MI Fittings'!A:A,'CS Press Fittings'!A:A,'Steel Nipples'!A:A,'Steel Cut Lengths'!A:A,'Pipe Hangers'!A:A),"")</f>
        <v/>
      </c>
      <c r="B15" s="185"/>
      <c r="C15" s="193" t="s">
        <v>372</v>
      </c>
      <c r="D15" s="194" t="s">
        <v>5415</v>
      </c>
      <c r="E15" s="1018">
        <f>IFERROR(VLOOKUP(C15,'Consolidated Master Sheet'!B:D,3,0),"")</f>
        <v>136.38</v>
      </c>
      <c r="F15" s="153">
        <f t="shared" si="0"/>
        <v>0</v>
      </c>
      <c r="G15" s="1681">
        <f t="shared" si="1"/>
        <v>0</v>
      </c>
      <c r="H15" s="195">
        <f>IFERROR(VLOOKUP(C15,'Consolidated Master Sheet'!B:H,6,0),"")</f>
        <v>25</v>
      </c>
      <c r="I15" s="195">
        <f>IFERROR(VLOOKUP(C15,'Consolidated Master Sheet'!B:H,7,0),"")</f>
        <v>200</v>
      </c>
      <c r="J15" s="43"/>
      <c r="K15" s="1143">
        <f t="shared" si="2"/>
        <v>0</v>
      </c>
      <c r="L15" s="157"/>
      <c r="M15" s="1029"/>
    </row>
    <row r="16" spans="1:14" ht="15.75">
      <c r="A16" s="157" t="str">
        <f>IF(J16&gt;0,COUNT($J$4:J16)+MAX('MI Fittings'!A:A,'CS Press Fittings'!A:A,'Steel Nipples'!A:A,'Steel Cut Lengths'!A:A,'Pipe Hangers'!A:A),"")</f>
        <v/>
      </c>
      <c r="B16" s="185"/>
      <c r="C16" s="196"/>
      <c r="D16" s="197"/>
      <c r="E16" s="1135" t="str">
        <f>IFERROR(VLOOKUP(C16,'Consolidated Master Sheet'!B:D,3,0),"")</f>
        <v/>
      </c>
      <c r="F16" s="1466">
        <f t="shared" si="0"/>
        <v>0</v>
      </c>
      <c r="G16" s="1748">
        <f t="shared" si="1"/>
        <v>0</v>
      </c>
      <c r="H16" s="198" t="str">
        <f>IFERROR(VLOOKUP(C16,'Consolidated Master Sheet'!B:H,6,0),"")</f>
        <v/>
      </c>
      <c r="I16" s="198" t="str">
        <f>IFERROR(VLOOKUP(C16,'Consolidated Master Sheet'!B:H,7,0),"")</f>
        <v/>
      </c>
      <c r="J16" s="49"/>
      <c r="K16" s="1144"/>
      <c r="L16" s="157"/>
      <c r="M16" s="1029"/>
    </row>
    <row r="17" spans="1:13" ht="15.75">
      <c r="A17" s="157" t="str">
        <f>IF(J17&gt;0,COUNT($J$4:J17)+MAX('MI Fittings'!A:A,'CS Press Fittings'!A:A,'Steel Nipples'!A:A,'Steel Cut Lengths'!A:A,'Pipe Hangers'!A:A),"")</f>
        <v/>
      </c>
      <c r="B17" s="185"/>
      <c r="C17" s="186" t="s">
        <v>373</v>
      </c>
      <c r="D17" s="187" t="s">
        <v>5520</v>
      </c>
      <c r="E17" s="1020">
        <f>IFERROR(VLOOKUP(C17,'Consolidated Master Sheet'!B:D,3,0),"")</f>
        <v>47.769999999999996</v>
      </c>
      <c r="F17" s="151">
        <f t="shared" si="0"/>
        <v>0</v>
      </c>
      <c r="G17" s="1681">
        <f t="shared" si="1"/>
        <v>0</v>
      </c>
      <c r="H17" s="188">
        <f>IFERROR(VLOOKUP(C17,'Consolidated Master Sheet'!B:H,6,0),"")</f>
        <v>25</v>
      </c>
      <c r="I17" s="188">
        <f>IFERROR(VLOOKUP(C17,'Consolidated Master Sheet'!B:H,7,0),"")</f>
        <v>600</v>
      </c>
      <c r="J17" s="41"/>
      <c r="K17" s="1143">
        <f t="shared" ref="K17:K29" si="3">IFERROR(G17*J17,0)</f>
        <v>0</v>
      </c>
      <c r="L17" s="157"/>
      <c r="M17" s="1029"/>
    </row>
    <row r="18" spans="1:13" ht="15.75">
      <c r="A18" s="157" t="str">
        <f>IF(J18&gt;0,COUNT($J$4:J18)+MAX('MI Fittings'!A:A,'CS Press Fittings'!A:A,'Steel Nipples'!A:A,'Steel Cut Lengths'!A:A,'Pipe Hangers'!A:A),"")</f>
        <v/>
      </c>
      <c r="B18" s="185"/>
      <c r="C18" s="189" t="s">
        <v>374</v>
      </c>
      <c r="D18" s="190" t="s">
        <v>5416</v>
      </c>
      <c r="E18" s="1142">
        <f>IFERROR(VLOOKUP(C18,'Consolidated Master Sheet'!B:D,3,0),"")</f>
        <v>55.28</v>
      </c>
      <c r="F18" s="191">
        <f t="shared" si="0"/>
        <v>0</v>
      </c>
      <c r="G18" s="1681">
        <f t="shared" si="1"/>
        <v>0</v>
      </c>
      <c r="H18" s="192">
        <f>IFERROR(VLOOKUP(C18,'Consolidated Master Sheet'!B:H,6,0),"")</f>
        <v>25</v>
      </c>
      <c r="I18" s="192">
        <f>IFERROR(VLOOKUP(C18,'Consolidated Master Sheet'!B:H,7,0),"")</f>
        <v>600</v>
      </c>
      <c r="J18" s="50"/>
      <c r="K18" s="1143">
        <f t="shared" si="3"/>
        <v>0</v>
      </c>
      <c r="L18" s="157"/>
      <c r="M18" s="1029"/>
    </row>
    <row r="19" spans="1:13" ht="15.75">
      <c r="A19" s="157" t="str">
        <f>IF(J19&gt;0,COUNT($J$4:J19)+MAX('MI Fittings'!A:A,'CS Press Fittings'!A:A,'Steel Nipples'!A:A,'Steel Cut Lengths'!A:A,'Pipe Hangers'!A:A),"")</f>
        <v/>
      </c>
      <c r="B19" s="185"/>
      <c r="C19" s="189" t="s">
        <v>375</v>
      </c>
      <c r="D19" s="190" t="s">
        <v>5417</v>
      </c>
      <c r="E19" s="1142">
        <f>IFERROR(VLOOKUP(C19,'Consolidated Master Sheet'!B:D,3,0),"")</f>
        <v>62.58</v>
      </c>
      <c r="F19" s="191">
        <f t="shared" si="0"/>
        <v>0</v>
      </c>
      <c r="G19" s="1681">
        <f t="shared" si="1"/>
        <v>0</v>
      </c>
      <c r="H19" s="192">
        <f>IFERROR(VLOOKUP(C19,'Consolidated Master Sheet'!B:H,6,0),"")</f>
        <v>25</v>
      </c>
      <c r="I19" s="192">
        <f>IFERROR(VLOOKUP(C19,'Consolidated Master Sheet'!B:H,7,0),"")</f>
        <v>600</v>
      </c>
      <c r="J19" s="50"/>
      <c r="K19" s="1143">
        <f t="shared" si="3"/>
        <v>0</v>
      </c>
      <c r="L19" s="157"/>
      <c r="M19" s="1029"/>
    </row>
    <row r="20" spans="1:13" ht="15.75">
      <c r="A20" s="157" t="str">
        <f>IF(J20&gt;0,COUNT($J$4:J20)+MAX('MI Fittings'!A:A,'CS Press Fittings'!A:A,'Steel Nipples'!A:A,'Steel Cut Lengths'!A:A,'Pipe Hangers'!A:A),"")</f>
        <v/>
      </c>
      <c r="B20" s="185"/>
      <c r="C20" s="189" t="s">
        <v>376</v>
      </c>
      <c r="D20" s="190" t="s">
        <v>5418</v>
      </c>
      <c r="E20" s="1142">
        <f>IFERROR(VLOOKUP(C20,'Consolidated Master Sheet'!B:D,3,0),"")</f>
        <v>67.790000000000006</v>
      </c>
      <c r="F20" s="191">
        <f t="shared" si="0"/>
        <v>0</v>
      </c>
      <c r="G20" s="1681">
        <f t="shared" si="1"/>
        <v>0</v>
      </c>
      <c r="H20" s="192">
        <f>IFERROR(VLOOKUP(C20,'Consolidated Master Sheet'!B:H,6,0),"")</f>
        <v>25</v>
      </c>
      <c r="I20" s="192">
        <f>IFERROR(VLOOKUP(C20,'Consolidated Master Sheet'!B:H,7,0),"")</f>
        <v>600</v>
      </c>
      <c r="J20" s="50"/>
      <c r="K20" s="1143">
        <f t="shared" si="3"/>
        <v>0</v>
      </c>
      <c r="L20" s="157"/>
      <c r="M20" s="1029"/>
    </row>
    <row r="21" spans="1:13" ht="15.75">
      <c r="A21" s="157" t="str">
        <f>IF(J21&gt;0,COUNT($J$4:J21)+MAX('MI Fittings'!A:A,'CS Press Fittings'!A:A,'Steel Nipples'!A:A,'Steel Cut Lengths'!A:A,'Pipe Hangers'!A:A),"")</f>
        <v/>
      </c>
      <c r="B21" s="185"/>
      <c r="C21" s="189" t="s">
        <v>377</v>
      </c>
      <c r="D21" s="190" t="s">
        <v>5419</v>
      </c>
      <c r="E21" s="1142">
        <f>IFERROR(VLOOKUP(C21,'Consolidated Master Sheet'!B:D,3,0),"")</f>
        <v>79.53</v>
      </c>
      <c r="F21" s="191">
        <f t="shared" si="0"/>
        <v>0</v>
      </c>
      <c r="G21" s="1681">
        <f t="shared" si="1"/>
        <v>0</v>
      </c>
      <c r="H21" s="192">
        <f>IFERROR(VLOOKUP(C21,'Consolidated Master Sheet'!B:H,6,0),"")</f>
        <v>25</v>
      </c>
      <c r="I21" s="192">
        <f>IFERROR(VLOOKUP(C21,'Consolidated Master Sheet'!B:H,7,0),"")</f>
        <v>600</v>
      </c>
      <c r="J21" s="50"/>
      <c r="K21" s="1143">
        <f t="shared" si="3"/>
        <v>0</v>
      </c>
      <c r="L21" s="157"/>
      <c r="M21" s="1029"/>
    </row>
    <row r="22" spans="1:13" ht="15.75">
      <c r="A22" s="157" t="str">
        <f>IF(J22&gt;0,COUNT($J$4:J22)+MAX('MI Fittings'!A:A,'CS Press Fittings'!A:A,'Steel Nipples'!A:A,'Steel Cut Lengths'!A:A,'Pipe Hangers'!A:A),"")</f>
        <v/>
      </c>
      <c r="B22" s="185"/>
      <c r="C22" s="189" t="s">
        <v>378</v>
      </c>
      <c r="D22" s="190" t="s">
        <v>5420</v>
      </c>
      <c r="E22" s="1142">
        <f>IFERROR(VLOOKUP(C22,'Consolidated Master Sheet'!B:D,3,0),"")</f>
        <v>86.59</v>
      </c>
      <c r="F22" s="191">
        <f t="shared" si="0"/>
        <v>0</v>
      </c>
      <c r="G22" s="1681">
        <f t="shared" si="1"/>
        <v>0</v>
      </c>
      <c r="H22" s="192">
        <f>IFERROR(VLOOKUP(C22,'Consolidated Master Sheet'!B:H,6,0),"")</f>
        <v>25</v>
      </c>
      <c r="I22" s="192">
        <f>IFERROR(VLOOKUP(C22,'Consolidated Master Sheet'!B:H,7,0),"")</f>
        <v>400</v>
      </c>
      <c r="J22" s="50"/>
      <c r="K22" s="1143">
        <f t="shared" si="3"/>
        <v>0</v>
      </c>
      <c r="L22" s="157"/>
      <c r="M22" s="1029"/>
    </row>
    <row r="23" spans="1:13" ht="15.75">
      <c r="A23" s="157" t="str">
        <f>IF(J23&gt;0,COUNT($J$4:J23)+MAX('MI Fittings'!A:A,'CS Press Fittings'!A:A,'Steel Nipples'!A:A,'Steel Cut Lengths'!A:A,'Pipe Hangers'!A:A),"")</f>
        <v/>
      </c>
      <c r="B23" s="185"/>
      <c r="C23" s="189" t="s">
        <v>379</v>
      </c>
      <c r="D23" s="190" t="s">
        <v>5421</v>
      </c>
      <c r="E23" s="1142">
        <f>IFERROR(VLOOKUP(C23,'Consolidated Master Sheet'!B:D,3,0),"")</f>
        <v>101.73</v>
      </c>
      <c r="F23" s="191">
        <f t="shared" si="0"/>
        <v>0</v>
      </c>
      <c r="G23" s="1681">
        <f t="shared" si="1"/>
        <v>0</v>
      </c>
      <c r="H23" s="192">
        <f>IFERROR(VLOOKUP(C23,'Consolidated Master Sheet'!B:H,6,0),"")</f>
        <v>25</v>
      </c>
      <c r="I23" s="192">
        <f>IFERROR(VLOOKUP(C23,'Consolidated Master Sheet'!B:H,7,0),"")</f>
        <v>400</v>
      </c>
      <c r="J23" s="50"/>
      <c r="K23" s="1143">
        <f t="shared" si="3"/>
        <v>0</v>
      </c>
      <c r="L23" s="157"/>
      <c r="M23" s="1029"/>
    </row>
    <row r="24" spans="1:13" ht="15.75">
      <c r="A24" s="157" t="str">
        <f>IF(J24&gt;0,COUNT($J$4:J24)+MAX('MI Fittings'!A:A,'CS Press Fittings'!A:A,'Steel Nipples'!A:A,'Steel Cut Lengths'!A:A,'Pipe Hangers'!A:A),"")</f>
        <v/>
      </c>
      <c r="B24" s="185"/>
      <c r="C24" s="189" t="s">
        <v>380</v>
      </c>
      <c r="D24" s="190" t="s">
        <v>5422</v>
      </c>
      <c r="E24" s="1142">
        <f>IFERROR(VLOOKUP(C24,'Consolidated Master Sheet'!B:D,3,0),"")</f>
        <v>110.44000000000001</v>
      </c>
      <c r="F24" s="191">
        <f t="shared" si="0"/>
        <v>0</v>
      </c>
      <c r="G24" s="1681">
        <f t="shared" si="1"/>
        <v>0</v>
      </c>
      <c r="H24" s="192">
        <f>IFERROR(VLOOKUP(C24,'Consolidated Master Sheet'!B:H,6,0),"")</f>
        <v>25</v>
      </c>
      <c r="I24" s="192">
        <f>IFERROR(VLOOKUP(C24,'Consolidated Master Sheet'!B:H,7,0),"")</f>
        <v>400</v>
      </c>
      <c r="J24" s="50"/>
      <c r="K24" s="1143">
        <f t="shared" si="3"/>
        <v>0</v>
      </c>
      <c r="L24" s="157"/>
      <c r="M24" s="1029"/>
    </row>
    <row r="25" spans="1:13" ht="15.75">
      <c r="A25" s="157" t="str">
        <f>IF(J25&gt;0,COUNT($J$4:J25)+MAX('MI Fittings'!A:A,'CS Press Fittings'!A:A,'Steel Nipples'!A:A,'Steel Cut Lengths'!A:A,'Pipe Hangers'!A:A),"")</f>
        <v/>
      </c>
      <c r="B25" s="185"/>
      <c r="C25" s="189" t="s">
        <v>381</v>
      </c>
      <c r="D25" s="190" t="s">
        <v>5423</v>
      </c>
      <c r="E25" s="1142">
        <f>IFERROR(VLOOKUP(C25,'Consolidated Master Sheet'!B:D,3,0),"")</f>
        <v>120.38000000000001</v>
      </c>
      <c r="F25" s="191">
        <f t="shared" si="0"/>
        <v>0</v>
      </c>
      <c r="G25" s="1681">
        <f t="shared" si="1"/>
        <v>0</v>
      </c>
      <c r="H25" s="192">
        <f>IFERROR(VLOOKUP(C25,'Consolidated Master Sheet'!B:H,6,0),"")</f>
        <v>25</v>
      </c>
      <c r="I25" s="192">
        <f>IFERROR(VLOOKUP(C25,'Consolidated Master Sheet'!B:H,7,0),"")</f>
        <v>300</v>
      </c>
      <c r="J25" s="50"/>
      <c r="K25" s="1143">
        <f t="shared" si="3"/>
        <v>0</v>
      </c>
      <c r="L25" s="157"/>
      <c r="M25" s="1029"/>
    </row>
    <row r="26" spans="1:13" ht="15.75">
      <c r="A26" s="157" t="str">
        <f>IF(J26&gt;0,COUNT($J$4:J26)+MAX('MI Fittings'!A:A,'CS Press Fittings'!A:A,'Steel Nipples'!A:A,'Steel Cut Lengths'!A:A,'Pipe Hangers'!A:A),"")</f>
        <v/>
      </c>
      <c r="B26" s="185"/>
      <c r="C26" s="189" t="s">
        <v>382</v>
      </c>
      <c r="D26" s="190" t="s">
        <v>5424</v>
      </c>
      <c r="E26" s="1142">
        <f>IFERROR(VLOOKUP(C26,'Consolidated Master Sheet'!B:D,3,0),"")</f>
        <v>130.44999999999999</v>
      </c>
      <c r="F26" s="191">
        <f t="shared" si="0"/>
        <v>0</v>
      </c>
      <c r="G26" s="1681">
        <f t="shared" si="1"/>
        <v>0</v>
      </c>
      <c r="H26" s="192">
        <f>IFERROR(VLOOKUP(C26,'Consolidated Master Sheet'!B:H,6,0),"")</f>
        <v>25</v>
      </c>
      <c r="I26" s="192">
        <f>IFERROR(VLOOKUP(C26,'Consolidated Master Sheet'!B:H,7,0),"")</f>
        <v>300</v>
      </c>
      <c r="J26" s="50"/>
      <c r="K26" s="1143">
        <f t="shared" si="3"/>
        <v>0</v>
      </c>
      <c r="L26" s="157"/>
      <c r="M26" s="1029"/>
    </row>
    <row r="27" spans="1:13" ht="15.75">
      <c r="A27" s="157" t="str">
        <f>IF(J27&gt;0,COUNT($J$4:J27)+MAX('MI Fittings'!A:A,'CS Press Fittings'!A:A,'Steel Nipples'!A:A,'Steel Cut Lengths'!A:A,'Pipe Hangers'!A:A),"")</f>
        <v/>
      </c>
      <c r="B27" s="185"/>
      <c r="C27" s="189" t="s">
        <v>383</v>
      </c>
      <c r="D27" s="190" t="s">
        <v>5425</v>
      </c>
      <c r="E27" s="1142">
        <f>IFERROR(VLOOKUP(C27,'Consolidated Master Sheet'!B:D,3,0),"")</f>
        <v>146.72</v>
      </c>
      <c r="F27" s="191">
        <f t="shared" si="0"/>
        <v>0</v>
      </c>
      <c r="G27" s="1681">
        <f t="shared" si="1"/>
        <v>0</v>
      </c>
      <c r="H27" s="192">
        <f>IFERROR(VLOOKUP(C27,'Consolidated Master Sheet'!B:H,6,0),"")</f>
        <v>25</v>
      </c>
      <c r="I27" s="192">
        <f>IFERROR(VLOOKUP(C27,'Consolidated Master Sheet'!B:H,7,0),"")</f>
        <v>300</v>
      </c>
      <c r="J27" s="50"/>
      <c r="K27" s="1143">
        <f t="shared" si="3"/>
        <v>0</v>
      </c>
      <c r="L27" s="157"/>
      <c r="M27" s="1029"/>
    </row>
    <row r="28" spans="1:13" ht="15.75">
      <c r="A28" s="157" t="str">
        <f>IF(J28&gt;0,COUNT($J$4:J28)+MAX('MI Fittings'!A:A,'CS Press Fittings'!A:A,'Steel Nipples'!A:A,'Steel Cut Lengths'!A:A,'Pipe Hangers'!A:A),"")</f>
        <v/>
      </c>
      <c r="B28" s="185"/>
      <c r="C28" s="189" t="s">
        <v>384</v>
      </c>
      <c r="D28" s="190" t="s">
        <v>5426</v>
      </c>
      <c r="E28" s="1142">
        <f>IFERROR(VLOOKUP(C28,'Consolidated Master Sheet'!B:D,3,0),"")</f>
        <v>167.32999999999998</v>
      </c>
      <c r="F28" s="191">
        <f t="shared" si="0"/>
        <v>0</v>
      </c>
      <c r="G28" s="1681">
        <f t="shared" si="1"/>
        <v>0</v>
      </c>
      <c r="H28" s="192">
        <f>IFERROR(VLOOKUP(C28,'Consolidated Master Sheet'!B:H,6,0),"")</f>
        <v>25</v>
      </c>
      <c r="I28" s="192">
        <f>IFERROR(VLOOKUP(C28,'Consolidated Master Sheet'!B:H,7,0),"")</f>
        <v>200</v>
      </c>
      <c r="J28" s="50"/>
      <c r="K28" s="1143">
        <f t="shared" si="3"/>
        <v>0</v>
      </c>
      <c r="L28" s="157"/>
      <c r="M28" s="1029"/>
    </row>
    <row r="29" spans="1:13" ht="15.75">
      <c r="A29" s="157" t="str">
        <f>IF(J29&gt;0,COUNT($J$4:J29)+MAX('MI Fittings'!A:A,'CS Press Fittings'!A:A,'Steel Nipples'!A:A,'Steel Cut Lengths'!A:A,'Pipe Hangers'!A:A),"")</f>
        <v/>
      </c>
      <c r="B29" s="185"/>
      <c r="C29" s="193" t="s">
        <v>12441</v>
      </c>
      <c r="D29" s="194" t="s">
        <v>5427</v>
      </c>
      <c r="E29" s="1018">
        <f>IFERROR(VLOOKUP(C29,'Consolidated Master Sheet'!B:D,3,0),"")</f>
        <v>137.45999999999998</v>
      </c>
      <c r="F29" s="153">
        <f t="shared" si="0"/>
        <v>0</v>
      </c>
      <c r="G29" s="1681">
        <f t="shared" si="1"/>
        <v>0</v>
      </c>
      <c r="H29" s="195">
        <f>IFERROR(VLOOKUP(C29,'Consolidated Master Sheet'!B:H,6,0),"")</f>
        <v>25</v>
      </c>
      <c r="I29" s="195">
        <f>IFERROR(VLOOKUP(C29,'Consolidated Master Sheet'!B:H,7,0),"")</f>
        <v>200</v>
      </c>
      <c r="J29" s="43"/>
      <c r="K29" s="1143">
        <f t="shared" si="3"/>
        <v>0</v>
      </c>
      <c r="L29" s="157"/>
      <c r="M29" s="1029"/>
    </row>
    <row r="30" spans="1:13" ht="15.75">
      <c r="A30" s="157" t="str">
        <f>IF(J30&gt;0,COUNT($J$4:J30)+MAX('MI Fittings'!A:A,'CS Press Fittings'!A:A,'Steel Nipples'!A:A,'Steel Cut Lengths'!A:A,'Pipe Hangers'!A:A),"")</f>
        <v/>
      </c>
      <c r="B30" s="185"/>
      <c r="C30" s="196"/>
      <c r="D30" s="199"/>
      <c r="E30" s="1135" t="str">
        <f>IFERROR(VLOOKUP(C30,'Consolidated Master Sheet'!B:D,3,0),"")</f>
        <v/>
      </c>
      <c r="F30" s="1466">
        <f t="shared" si="0"/>
        <v>0</v>
      </c>
      <c r="G30" s="1748">
        <f t="shared" si="1"/>
        <v>0</v>
      </c>
      <c r="H30" s="198" t="str">
        <f>IFERROR(VLOOKUP(C30,'Consolidated Master Sheet'!B:H,6,0),"")</f>
        <v/>
      </c>
      <c r="I30" s="198" t="str">
        <f>IFERROR(VLOOKUP(C30,'Consolidated Master Sheet'!B:H,7,0),"")</f>
        <v/>
      </c>
      <c r="J30" s="49"/>
      <c r="K30" s="1144"/>
      <c r="L30" s="157"/>
      <c r="M30" s="1029"/>
    </row>
    <row r="31" spans="1:13" ht="15.75">
      <c r="A31" s="157" t="str">
        <f>IF(J31&gt;0,COUNT($J$4:J31)+MAX('MI Fittings'!A:A,'CS Press Fittings'!A:A,'Steel Nipples'!A:A,'Steel Cut Lengths'!A:A,'Pipe Hangers'!A:A),"")</f>
        <v/>
      </c>
      <c r="B31" s="185"/>
      <c r="C31" s="186" t="s">
        <v>385</v>
      </c>
      <c r="D31" s="187" t="s">
        <v>5521</v>
      </c>
      <c r="E31" s="1020">
        <f>IFERROR(VLOOKUP(C31,'Consolidated Master Sheet'!B:D,3,0),"")</f>
        <v>49.53</v>
      </c>
      <c r="F31" s="151">
        <f t="shared" si="0"/>
        <v>0</v>
      </c>
      <c r="G31" s="1681">
        <f t="shared" si="1"/>
        <v>0</v>
      </c>
      <c r="H31" s="188">
        <f>IFERROR(VLOOKUP(C31,'Consolidated Master Sheet'!B:H,6,0),"")</f>
        <v>25</v>
      </c>
      <c r="I31" s="188">
        <f>IFERROR(VLOOKUP(C31,'Consolidated Master Sheet'!B:H,7,0),"")</f>
        <v>600</v>
      </c>
      <c r="J31" s="41"/>
      <c r="K31" s="1143">
        <f t="shared" ref="K31:K41" si="4">IFERROR(G31*J31,0)</f>
        <v>0</v>
      </c>
      <c r="L31" s="157"/>
      <c r="M31" s="1029"/>
    </row>
    <row r="32" spans="1:13" ht="15.75">
      <c r="A32" s="157" t="str">
        <f>IF(J32&gt;0,COUNT($J$4:J32)+MAX('MI Fittings'!A:A,'CS Press Fittings'!A:A,'Steel Nipples'!A:A,'Steel Cut Lengths'!A:A,'Pipe Hangers'!A:A),"")</f>
        <v/>
      </c>
      <c r="B32" s="185"/>
      <c r="C32" s="189" t="s">
        <v>386</v>
      </c>
      <c r="D32" s="190" t="s">
        <v>5428</v>
      </c>
      <c r="E32" s="1142">
        <f>IFERROR(VLOOKUP(C32,'Consolidated Master Sheet'!B:D,3,0),"")</f>
        <v>58.58</v>
      </c>
      <c r="F32" s="191">
        <f t="shared" si="0"/>
        <v>0</v>
      </c>
      <c r="G32" s="1681">
        <f t="shared" si="1"/>
        <v>0</v>
      </c>
      <c r="H32" s="192">
        <f>IFERROR(VLOOKUP(C32,'Consolidated Master Sheet'!B:H,6,0),"")</f>
        <v>25</v>
      </c>
      <c r="I32" s="192">
        <f>IFERROR(VLOOKUP(C32,'Consolidated Master Sheet'!B:H,7,0),"")</f>
        <v>600</v>
      </c>
      <c r="J32" s="50"/>
      <c r="K32" s="1143">
        <f t="shared" si="4"/>
        <v>0</v>
      </c>
      <c r="L32" s="157"/>
      <c r="M32" s="1029"/>
    </row>
    <row r="33" spans="1:13" ht="15.75">
      <c r="A33" s="157" t="str">
        <f>IF(J33&gt;0,COUNT($J$4:J33)+MAX('MI Fittings'!A:A,'CS Press Fittings'!A:A,'Steel Nipples'!A:A,'Steel Cut Lengths'!A:A,'Pipe Hangers'!A:A),"")</f>
        <v/>
      </c>
      <c r="B33" s="185"/>
      <c r="C33" s="189" t="s">
        <v>387</v>
      </c>
      <c r="D33" s="190" t="s">
        <v>5429</v>
      </c>
      <c r="E33" s="1142">
        <f>IFERROR(VLOOKUP(C33,'Consolidated Master Sheet'!B:D,3,0),"")</f>
        <v>71.160000000000011</v>
      </c>
      <c r="F33" s="191">
        <f t="shared" si="0"/>
        <v>0</v>
      </c>
      <c r="G33" s="1681">
        <f t="shared" si="1"/>
        <v>0</v>
      </c>
      <c r="H33" s="192">
        <f>IFERROR(VLOOKUP(C33,'Consolidated Master Sheet'!B:H,6,0),"")</f>
        <v>25</v>
      </c>
      <c r="I33" s="192">
        <f>IFERROR(VLOOKUP(C33,'Consolidated Master Sheet'!B:H,7,0),"")</f>
        <v>600</v>
      </c>
      <c r="J33" s="50"/>
      <c r="K33" s="1143">
        <f t="shared" si="4"/>
        <v>0</v>
      </c>
      <c r="L33" s="157"/>
      <c r="M33" s="1029"/>
    </row>
    <row r="34" spans="1:13" ht="15.75">
      <c r="A34" s="157" t="str">
        <f>IF(J34&gt;0,COUNT($J$4:J34)+MAX('MI Fittings'!A:A,'CS Press Fittings'!A:A,'Steel Nipples'!A:A,'Steel Cut Lengths'!A:A,'Pipe Hangers'!A:A),"")</f>
        <v/>
      </c>
      <c r="B34" s="185"/>
      <c r="C34" s="189" t="s">
        <v>388</v>
      </c>
      <c r="D34" s="190" t="s">
        <v>5430</v>
      </c>
      <c r="E34" s="1142">
        <f>IFERROR(VLOOKUP(C34,'Consolidated Master Sheet'!B:D,3,0),"")</f>
        <v>77.12</v>
      </c>
      <c r="F34" s="191">
        <f t="shared" si="0"/>
        <v>0</v>
      </c>
      <c r="G34" s="1681">
        <f t="shared" si="1"/>
        <v>0</v>
      </c>
      <c r="H34" s="192">
        <f>IFERROR(VLOOKUP(C34,'Consolidated Master Sheet'!B:H,6,0),"")</f>
        <v>25</v>
      </c>
      <c r="I34" s="192">
        <f>IFERROR(VLOOKUP(C34,'Consolidated Master Sheet'!B:H,7,0),"")</f>
        <v>400</v>
      </c>
      <c r="J34" s="50"/>
      <c r="K34" s="1143">
        <f t="shared" si="4"/>
        <v>0</v>
      </c>
      <c r="L34" s="157"/>
      <c r="M34" s="1029"/>
    </row>
    <row r="35" spans="1:13" ht="15.75">
      <c r="A35" s="157" t="str">
        <f>IF(J35&gt;0,COUNT($J$4:J35)+MAX('MI Fittings'!A:A,'CS Press Fittings'!A:A,'Steel Nipples'!A:A,'Steel Cut Lengths'!A:A,'Pipe Hangers'!A:A),"")</f>
        <v/>
      </c>
      <c r="B35" s="185"/>
      <c r="C35" s="189" t="s">
        <v>389</v>
      </c>
      <c r="D35" s="190" t="s">
        <v>5431</v>
      </c>
      <c r="E35" s="1142">
        <f>IFERROR(VLOOKUP(C35,'Consolidated Master Sheet'!B:D,3,0),"")</f>
        <v>94.300000000000011</v>
      </c>
      <c r="F35" s="191">
        <f t="shared" si="0"/>
        <v>0</v>
      </c>
      <c r="G35" s="1681">
        <f t="shared" si="1"/>
        <v>0</v>
      </c>
      <c r="H35" s="192">
        <f>IFERROR(VLOOKUP(C35,'Consolidated Master Sheet'!B:H,6,0),"")</f>
        <v>25</v>
      </c>
      <c r="I35" s="192">
        <f>IFERROR(VLOOKUP(C35,'Consolidated Master Sheet'!B:H,7,0),"")</f>
        <v>400</v>
      </c>
      <c r="J35" s="50"/>
      <c r="K35" s="1143">
        <f t="shared" si="4"/>
        <v>0</v>
      </c>
      <c r="L35" s="157"/>
      <c r="M35" s="1029"/>
    </row>
    <row r="36" spans="1:13" ht="15.75">
      <c r="A36" s="157" t="str">
        <f>IF(J36&gt;0,COUNT($J$4:J36)+MAX('MI Fittings'!A:A,'CS Press Fittings'!A:A,'Steel Nipples'!A:A,'Steel Cut Lengths'!A:A,'Pipe Hangers'!A:A),"")</f>
        <v/>
      </c>
      <c r="B36" s="185"/>
      <c r="C36" s="189" t="s">
        <v>390</v>
      </c>
      <c r="D36" s="190" t="s">
        <v>5432</v>
      </c>
      <c r="E36" s="1142">
        <f>IFERROR(VLOOKUP(C36,'Consolidated Master Sheet'!B:D,3,0),"")</f>
        <v>101.73</v>
      </c>
      <c r="F36" s="191">
        <f t="shared" si="0"/>
        <v>0</v>
      </c>
      <c r="G36" s="1681">
        <f t="shared" si="1"/>
        <v>0</v>
      </c>
      <c r="H36" s="192">
        <f>IFERROR(VLOOKUP(C36,'Consolidated Master Sheet'!B:H,6,0),"")</f>
        <v>25</v>
      </c>
      <c r="I36" s="192">
        <f>IFERROR(VLOOKUP(C36,'Consolidated Master Sheet'!B:H,7,0),"")</f>
        <v>400</v>
      </c>
      <c r="J36" s="50"/>
      <c r="K36" s="1143">
        <f t="shared" si="4"/>
        <v>0</v>
      </c>
      <c r="L36" s="157"/>
      <c r="M36" s="1029"/>
    </row>
    <row r="37" spans="1:13" ht="15.75">
      <c r="A37" s="157" t="str">
        <f>IF(J37&gt;0,COUNT($J$4:J37)+MAX('MI Fittings'!A:A,'CS Press Fittings'!A:A,'Steel Nipples'!A:A,'Steel Cut Lengths'!A:A,'Pipe Hangers'!A:A),"")</f>
        <v/>
      </c>
      <c r="B37" s="185"/>
      <c r="C37" s="189" t="s">
        <v>391</v>
      </c>
      <c r="D37" s="190" t="s">
        <v>5433</v>
      </c>
      <c r="E37" s="1142">
        <f>IFERROR(VLOOKUP(C37,'Consolidated Master Sheet'!B:D,3,0),"")</f>
        <v>121.09</v>
      </c>
      <c r="F37" s="191">
        <f t="shared" si="0"/>
        <v>0</v>
      </c>
      <c r="G37" s="1681">
        <f t="shared" si="1"/>
        <v>0</v>
      </c>
      <c r="H37" s="192">
        <f>IFERROR(VLOOKUP(C37,'Consolidated Master Sheet'!B:H,6,0),"")</f>
        <v>25</v>
      </c>
      <c r="I37" s="192">
        <f>IFERROR(VLOOKUP(C37,'Consolidated Master Sheet'!B:H,7,0),"")</f>
        <v>300</v>
      </c>
      <c r="J37" s="50"/>
      <c r="K37" s="1143">
        <f t="shared" si="4"/>
        <v>0</v>
      </c>
      <c r="L37" s="157"/>
      <c r="M37" s="1029"/>
    </row>
    <row r="38" spans="1:13" ht="15.75">
      <c r="A38" s="157" t="str">
        <f>IF(J38&gt;0,COUNT($J$4:J38)+MAX('MI Fittings'!A:A,'CS Press Fittings'!A:A,'Steel Nipples'!A:A,'Steel Cut Lengths'!A:A,'Pipe Hangers'!A:A),"")</f>
        <v/>
      </c>
      <c r="B38" s="185"/>
      <c r="C38" s="189" t="s">
        <v>392</v>
      </c>
      <c r="D38" s="190" t="s">
        <v>5434</v>
      </c>
      <c r="E38" s="1142">
        <f>IFERROR(VLOOKUP(C38,'Consolidated Master Sheet'!B:D,3,0),"")</f>
        <v>128.91999999999999</v>
      </c>
      <c r="F38" s="191">
        <f t="shared" si="0"/>
        <v>0</v>
      </c>
      <c r="G38" s="1681">
        <f t="shared" si="1"/>
        <v>0</v>
      </c>
      <c r="H38" s="192">
        <f>IFERROR(VLOOKUP(C38,'Consolidated Master Sheet'!B:H,6,0),"")</f>
        <v>25</v>
      </c>
      <c r="I38" s="192">
        <f>IFERROR(VLOOKUP(C38,'Consolidated Master Sheet'!B:H,7,0),"")</f>
        <v>300</v>
      </c>
      <c r="J38" s="50"/>
      <c r="K38" s="1143">
        <f t="shared" si="4"/>
        <v>0</v>
      </c>
      <c r="L38" s="157"/>
      <c r="M38" s="1029"/>
    </row>
    <row r="39" spans="1:13" ht="15.75">
      <c r="A39" s="157" t="str">
        <f>IF(J39&gt;0,COUNT($J$4:J39)+MAX('MI Fittings'!A:A,'CS Press Fittings'!A:A,'Steel Nipples'!A:A,'Steel Cut Lengths'!A:A,'Pipe Hangers'!A:A),"")</f>
        <v/>
      </c>
      <c r="B39" s="185"/>
      <c r="C39" s="189" t="s">
        <v>393</v>
      </c>
      <c r="D39" s="190" t="s">
        <v>5435</v>
      </c>
      <c r="E39" s="1142">
        <f>IFERROR(VLOOKUP(C39,'Consolidated Master Sheet'!B:D,3,0),"")</f>
        <v>141.4</v>
      </c>
      <c r="F39" s="191">
        <f t="shared" si="0"/>
        <v>0</v>
      </c>
      <c r="G39" s="1681">
        <f t="shared" si="1"/>
        <v>0</v>
      </c>
      <c r="H39" s="192">
        <f>IFERROR(VLOOKUP(C39,'Consolidated Master Sheet'!B:H,6,0),"")</f>
        <v>25</v>
      </c>
      <c r="I39" s="192">
        <f>IFERROR(VLOOKUP(C39,'Consolidated Master Sheet'!B:H,7,0),"")</f>
        <v>300</v>
      </c>
      <c r="J39" s="50"/>
      <c r="K39" s="1143">
        <f t="shared" si="4"/>
        <v>0</v>
      </c>
      <c r="L39" s="157"/>
      <c r="M39" s="1029"/>
    </row>
    <row r="40" spans="1:13" ht="15.75">
      <c r="A40" s="157" t="str">
        <f>IF(J40&gt;0,COUNT($J$4:J40)+MAX('MI Fittings'!A:A,'CS Press Fittings'!A:A,'Steel Nipples'!A:A,'Steel Cut Lengths'!A:A,'Pipe Hangers'!A:A),"")</f>
        <v/>
      </c>
      <c r="B40" s="185"/>
      <c r="C40" s="189" t="s">
        <v>394</v>
      </c>
      <c r="D40" s="190" t="s">
        <v>5436</v>
      </c>
      <c r="E40" s="1142">
        <f>IFERROR(VLOOKUP(C40,'Consolidated Master Sheet'!B:D,3,0),"")</f>
        <v>153.69</v>
      </c>
      <c r="F40" s="191">
        <f t="shared" si="0"/>
        <v>0</v>
      </c>
      <c r="G40" s="1681">
        <f t="shared" si="1"/>
        <v>0</v>
      </c>
      <c r="H40" s="192">
        <f>IFERROR(VLOOKUP(C40,'Consolidated Master Sheet'!B:H,6,0),"")</f>
        <v>25</v>
      </c>
      <c r="I40" s="192">
        <f>IFERROR(VLOOKUP(C40,'Consolidated Master Sheet'!B:H,7,0),"")</f>
        <v>200</v>
      </c>
      <c r="J40" s="50"/>
      <c r="K40" s="1143">
        <f t="shared" si="4"/>
        <v>0</v>
      </c>
      <c r="L40" s="157"/>
      <c r="M40" s="1029"/>
    </row>
    <row r="41" spans="1:13" ht="15.75">
      <c r="A41" s="157" t="str">
        <f>IF(J41&gt;0,COUNT($J$4:J41)+MAX('MI Fittings'!A:A,'CS Press Fittings'!A:A,'Steel Nipples'!A:A,'Steel Cut Lengths'!A:A,'Pipe Hangers'!A:A),"")</f>
        <v/>
      </c>
      <c r="B41" s="185"/>
      <c r="C41" s="193" t="s">
        <v>395</v>
      </c>
      <c r="D41" s="194" t="s">
        <v>5437</v>
      </c>
      <c r="E41" s="1018">
        <f>IFERROR(VLOOKUP(C41,'Consolidated Master Sheet'!B:D,3,0),"")</f>
        <v>166.2</v>
      </c>
      <c r="F41" s="153">
        <f t="shared" si="0"/>
        <v>0</v>
      </c>
      <c r="G41" s="1681">
        <f t="shared" si="1"/>
        <v>0</v>
      </c>
      <c r="H41" s="195">
        <f>IFERROR(VLOOKUP(C41,'Consolidated Master Sheet'!B:H,6,0),"")</f>
        <v>25</v>
      </c>
      <c r="I41" s="195">
        <f>IFERROR(VLOOKUP(C41,'Consolidated Master Sheet'!B:H,7,0),"")</f>
        <v>200</v>
      </c>
      <c r="J41" s="43"/>
      <c r="K41" s="1143">
        <f t="shared" si="4"/>
        <v>0</v>
      </c>
      <c r="L41" s="157"/>
      <c r="M41" s="1029"/>
    </row>
    <row r="42" spans="1:13" ht="15.75">
      <c r="A42" s="157" t="str">
        <f>IF(J42&gt;0,COUNT($J$4:J42)+MAX('MI Fittings'!A:A,'CS Press Fittings'!A:A,'Steel Nipples'!A:A,'Steel Cut Lengths'!A:A,'Pipe Hangers'!A:A),"")</f>
        <v/>
      </c>
      <c r="B42" s="185"/>
      <c r="C42" s="196"/>
      <c r="D42" s="199"/>
      <c r="E42" s="1135" t="str">
        <f>IFERROR(VLOOKUP(C42,'Consolidated Master Sheet'!B:D,3,0),"")</f>
        <v/>
      </c>
      <c r="F42" s="1466">
        <f t="shared" si="0"/>
        <v>0</v>
      </c>
      <c r="G42" s="1748">
        <f t="shared" si="1"/>
        <v>0</v>
      </c>
      <c r="H42" s="198" t="str">
        <f>IFERROR(VLOOKUP(C42,'Consolidated Master Sheet'!B:H,6,0),"")</f>
        <v/>
      </c>
      <c r="I42" s="198" t="str">
        <f>IFERROR(VLOOKUP(C42,'Consolidated Master Sheet'!B:H,7,0),"")</f>
        <v/>
      </c>
      <c r="J42" s="49"/>
      <c r="K42" s="1144"/>
      <c r="L42" s="157"/>
      <c r="M42" s="1029"/>
    </row>
    <row r="43" spans="1:13" ht="15.75">
      <c r="A43" s="157" t="str">
        <f>IF(J43&gt;0,COUNT($J$4:J43)+MAX('MI Fittings'!A:A,'CS Press Fittings'!A:A,'Steel Nipples'!A:A,'Steel Cut Lengths'!A:A,'Pipe Hangers'!A:A),"")</f>
        <v/>
      </c>
      <c r="B43" s="185"/>
      <c r="C43" s="186" t="s">
        <v>396</v>
      </c>
      <c r="D43" s="187" t="s">
        <v>5522</v>
      </c>
      <c r="E43" s="1020">
        <f>IFERROR(VLOOKUP(C43,'Consolidated Master Sheet'!B:D,3,0),"")</f>
        <v>66.02000000000001</v>
      </c>
      <c r="F43" s="151">
        <f t="shared" si="0"/>
        <v>0</v>
      </c>
      <c r="G43" s="1681">
        <f t="shared" si="1"/>
        <v>0</v>
      </c>
      <c r="H43" s="188">
        <f>IFERROR(VLOOKUP(C43,'Consolidated Master Sheet'!B:H,6,0),"")</f>
        <v>25</v>
      </c>
      <c r="I43" s="188">
        <f>IFERROR(VLOOKUP(C43,'Consolidated Master Sheet'!B:H,7,0),"")</f>
        <v>600</v>
      </c>
      <c r="J43" s="41"/>
      <c r="K43" s="1143">
        <f t="shared" ref="K43:K57" si="5">IFERROR(G43*J43,0)</f>
        <v>0</v>
      </c>
      <c r="L43" s="157"/>
      <c r="M43" s="1029"/>
    </row>
    <row r="44" spans="1:13" ht="15.75">
      <c r="A44" s="157" t="str">
        <f>IF(J44&gt;0,COUNT($J$4:J44)+MAX('MI Fittings'!A:A,'CS Press Fittings'!A:A,'Steel Nipples'!A:A,'Steel Cut Lengths'!A:A,'Pipe Hangers'!A:A),"")</f>
        <v/>
      </c>
      <c r="B44" s="185"/>
      <c r="C44" s="189" t="s">
        <v>397</v>
      </c>
      <c r="D44" s="190" t="s">
        <v>5438</v>
      </c>
      <c r="E44" s="1142">
        <f>IFERROR(VLOOKUP(C44,'Consolidated Master Sheet'!B:D,3,0),"")</f>
        <v>76.42</v>
      </c>
      <c r="F44" s="191">
        <f t="shared" si="0"/>
        <v>0</v>
      </c>
      <c r="G44" s="1681">
        <f t="shared" si="1"/>
        <v>0</v>
      </c>
      <c r="H44" s="192">
        <f>IFERROR(VLOOKUP(C44,'Consolidated Master Sheet'!B:H,6,0),"")</f>
        <v>25</v>
      </c>
      <c r="I44" s="192">
        <f>IFERROR(VLOOKUP(C44,'Consolidated Master Sheet'!B:H,7,0),"")</f>
        <v>600</v>
      </c>
      <c r="J44" s="50"/>
      <c r="K44" s="1143">
        <f t="shared" si="5"/>
        <v>0</v>
      </c>
      <c r="L44" s="157"/>
      <c r="M44" s="1029"/>
    </row>
    <row r="45" spans="1:13" ht="15.75">
      <c r="A45" s="157" t="str">
        <f>IF(J45&gt;0,COUNT($J$4:J45)+MAX('MI Fittings'!A:A,'CS Press Fittings'!A:A,'Steel Nipples'!A:A,'Steel Cut Lengths'!A:A,'Pipe Hangers'!A:A),"")</f>
        <v/>
      </c>
      <c r="B45" s="185"/>
      <c r="C45" s="189" t="s">
        <v>398</v>
      </c>
      <c r="D45" s="190" t="s">
        <v>5439</v>
      </c>
      <c r="E45" s="1142">
        <f>IFERROR(VLOOKUP(C45,'Consolidated Master Sheet'!B:D,3,0),"")</f>
        <v>89.73</v>
      </c>
      <c r="F45" s="191">
        <f t="shared" si="0"/>
        <v>0</v>
      </c>
      <c r="G45" s="1681">
        <f t="shared" si="1"/>
        <v>0</v>
      </c>
      <c r="H45" s="192">
        <f>IFERROR(VLOOKUP(C45,'Consolidated Master Sheet'!B:H,6,0),"")</f>
        <v>25</v>
      </c>
      <c r="I45" s="192">
        <f>IFERROR(VLOOKUP(C45,'Consolidated Master Sheet'!B:H,7,0),"")</f>
        <v>600</v>
      </c>
      <c r="J45" s="50"/>
      <c r="K45" s="1143">
        <f t="shared" si="5"/>
        <v>0</v>
      </c>
      <c r="L45" s="157"/>
      <c r="M45" s="1029"/>
    </row>
    <row r="46" spans="1:13" ht="15.75">
      <c r="A46" s="157" t="str">
        <f>IF(J46&gt;0,COUNT($J$4:J46)+MAX('MI Fittings'!A:A,'CS Press Fittings'!A:A,'Steel Nipples'!A:A,'Steel Cut Lengths'!A:A,'Pipe Hangers'!A:A),"")</f>
        <v/>
      </c>
      <c r="B46" s="185"/>
      <c r="C46" s="189" t="s">
        <v>399</v>
      </c>
      <c r="D46" s="190" t="s">
        <v>5440</v>
      </c>
      <c r="E46" s="1142">
        <f>IFERROR(VLOOKUP(C46,'Consolidated Master Sheet'!B:D,3,0),"")</f>
        <v>106.73</v>
      </c>
      <c r="F46" s="191">
        <f t="shared" si="0"/>
        <v>0</v>
      </c>
      <c r="G46" s="1681">
        <f t="shared" si="1"/>
        <v>0</v>
      </c>
      <c r="H46" s="192">
        <f>IFERROR(VLOOKUP(C46,'Consolidated Master Sheet'!B:H,6,0),"")</f>
        <v>25</v>
      </c>
      <c r="I46" s="192">
        <f>IFERROR(VLOOKUP(C46,'Consolidated Master Sheet'!B:H,7,0),"")</f>
        <v>400</v>
      </c>
      <c r="J46" s="50"/>
      <c r="K46" s="1143">
        <f t="shared" si="5"/>
        <v>0</v>
      </c>
      <c r="L46" s="157"/>
      <c r="M46" s="1029"/>
    </row>
    <row r="47" spans="1:13" ht="15.75">
      <c r="A47" s="157" t="str">
        <f>IF(J47&gt;0,COUNT($J$4:J47)+MAX('MI Fittings'!A:A,'CS Press Fittings'!A:A,'Steel Nipples'!A:A,'Steel Cut Lengths'!A:A,'Pipe Hangers'!A:A),"")</f>
        <v/>
      </c>
      <c r="B47" s="185"/>
      <c r="C47" s="189" t="s">
        <v>400</v>
      </c>
      <c r="D47" s="190" t="s">
        <v>5441</v>
      </c>
      <c r="E47" s="1142">
        <f>IFERROR(VLOOKUP(C47,'Consolidated Master Sheet'!B:D,3,0),"")</f>
        <v>125.26</v>
      </c>
      <c r="F47" s="191">
        <f t="shared" si="0"/>
        <v>0</v>
      </c>
      <c r="G47" s="1681">
        <f t="shared" si="1"/>
        <v>0</v>
      </c>
      <c r="H47" s="192">
        <f>IFERROR(VLOOKUP(C47,'Consolidated Master Sheet'!B:H,6,0),"")</f>
        <v>25</v>
      </c>
      <c r="I47" s="192">
        <f>IFERROR(VLOOKUP(C47,'Consolidated Master Sheet'!B:H,7,0),"")</f>
        <v>400</v>
      </c>
      <c r="J47" s="50"/>
      <c r="K47" s="1143">
        <f t="shared" si="5"/>
        <v>0</v>
      </c>
      <c r="L47" s="157"/>
      <c r="M47" s="1029"/>
    </row>
    <row r="48" spans="1:13" ht="15.75">
      <c r="A48" s="157" t="str">
        <f>IF(J48&gt;0,COUNT($J$4:J48)+MAX('MI Fittings'!A:A,'CS Press Fittings'!A:A,'Steel Nipples'!A:A,'Steel Cut Lengths'!A:A,'Pipe Hangers'!A:A),"")</f>
        <v/>
      </c>
      <c r="B48" s="185"/>
      <c r="C48" s="189" t="s">
        <v>401</v>
      </c>
      <c r="D48" s="190" t="s">
        <v>5442</v>
      </c>
      <c r="E48" s="1142">
        <f>IFERROR(VLOOKUP(C48,'Consolidated Master Sheet'!B:D,3,0),"")</f>
        <v>142.97</v>
      </c>
      <c r="F48" s="191">
        <f t="shared" si="0"/>
        <v>0</v>
      </c>
      <c r="G48" s="1681">
        <f t="shared" si="1"/>
        <v>0</v>
      </c>
      <c r="H48" s="192">
        <f>IFERROR(VLOOKUP(C48,'Consolidated Master Sheet'!B:H,6,0),"")</f>
        <v>25</v>
      </c>
      <c r="I48" s="192">
        <f>IFERROR(VLOOKUP(C48,'Consolidated Master Sheet'!B:H,7,0),"")</f>
        <v>300</v>
      </c>
      <c r="J48" s="50"/>
      <c r="K48" s="1143">
        <f t="shared" si="5"/>
        <v>0</v>
      </c>
      <c r="L48" s="157"/>
      <c r="M48" s="1029"/>
    </row>
    <row r="49" spans="1:13" ht="15.75">
      <c r="A49" s="157" t="str">
        <f>IF(J49&gt;0,COUNT($J$4:J49)+MAX('MI Fittings'!A:A,'CS Press Fittings'!A:A,'Steel Nipples'!A:A,'Steel Cut Lengths'!A:A,'Pipe Hangers'!A:A),"")</f>
        <v/>
      </c>
      <c r="B49" s="185"/>
      <c r="C49" s="189" t="s">
        <v>402</v>
      </c>
      <c r="D49" s="190" t="s">
        <v>5443</v>
      </c>
      <c r="E49" s="1142">
        <f>IFERROR(VLOOKUP(C49,'Consolidated Master Sheet'!B:D,3,0),"")</f>
        <v>163.80000000000001</v>
      </c>
      <c r="F49" s="191">
        <f t="shared" si="0"/>
        <v>0</v>
      </c>
      <c r="G49" s="1681">
        <f t="shared" si="1"/>
        <v>0</v>
      </c>
      <c r="H49" s="192">
        <f>IFERROR(VLOOKUP(C49,'Consolidated Master Sheet'!B:H,6,0),"")</f>
        <v>25</v>
      </c>
      <c r="I49" s="192">
        <f>IFERROR(VLOOKUP(C49,'Consolidated Master Sheet'!B:H,7,0),"")</f>
        <v>300</v>
      </c>
      <c r="J49" s="50"/>
      <c r="K49" s="1143">
        <f t="shared" si="5"/>
        <v>0</v>
      </c>
      <c r="L49" s="157"/>
      <c r="M49" s="1029"/>
    </row>
    <row r="50" spans="1:13" ht="15.75">
      <c r="A50" s="157" t="str">
        <f>IF(J50&gt;0,COUNT($J$4:J50)+MAX('MI Fittings'!A:A,'CS Press Fittings'!A:A,'Steel Nipples'!A:A,'Steel Cut Lengths'!A:A,'Pipe Hangers'!A:A),"")</f>
        <v/>
      </c>
      <c r="B50" s="185"/>
      <c r="C50" s="189" t="s">
        <v>403</v>
      </c>
      <c r="D50" s="190" t="s">
        <v>5444</v>
      </c>
      <c r="E50" s="1142">
        <f>IFERROR(VLOOKUP(C50,'Consolidated Master Sheet'!B:D,3,0),"")</f>
        <v>177.79</v>
      </c>
      <c r="F50" s="191">
        <f t="shared" si="0"/>
        <v>0</v>
      </c>
      <c r="G50" s="1681">
        <f t="shared" si="1"/>
        <v>0</v>
      </c>
      <c r="H50" s="192">
        <f>IFERROR(VLOOKUP(C50,'Consolidated Master Sheet'!B:H,6,0),"")</f>
        <v>25</v>
      </c>
      <c r="I50" s="192">
        <f>IFERROR(VLOOKUP(C50,'Consolidated Master Sheet'!B:H,7,0),"")</f>
        <v>200</v>
      </c>
      <c r="J50" s="50"/>
      <c r="K50" s="1143">
        <f t="shared" si="5"/>
        <v>0</v>
      </c>
      <c r="L50" s="157"/>
      <c r="M50" s="1029"/>
    </row>
    <row r="51" spans="1:13" ht="15.75">
      <c r="A51" s="157" t="str">
        <f>IF(J51&gt;0,COUNT($J$4:J51)+MAX('MI Fittings'!A:A,'CS Press Fittings'!A:A,'Steel Nipples'!A:A,'Steel Cut Lengths'!A:A,'Pipe Hangers'!A:A),"")</f>
        <v/>
      </c>
      <c r="B51" s="185"/>
      <c r="C51" s="189" t="s">
        <v>404</v>
      </c>
      <c r="D51" s="190" t="s">
        <v>5445</v>
      </c>
      <c r="E51" s="1142">
        <f>IFERROR(VLOOKUP(C51,'Consolidated Master Sheet'!B:D,3,0),"")</f>
        <v>195.89</v>
      </c>
      <c r="F51" s="191">
        <f t="shared" si="0"/>
        <v>0</v>
      </c>
      <c r="G51" s="1681">
        <f t="shared" si="1"/>
        <v>0</v>
      </c>
      <c r="H51" s="192">
        <f>IFERROR(VLOOKUP(C51,'Consolidated Master Sheet'!B:H,6,0),"")</f>
        <v>25</v>
      </c>
      <c r="I51" s="192">
        <f>IFERROR(VLOOKUP(C51,'Consolidated Master Sheet'!B:H,7,0),"")</f>
        <v>200</v>
      </c>
      <c r="J51" s="50"/>
      <c r="K51" s="1143">
        <f t="shared" si="5"/>
        <v>0</v>
      </c>
      <c r="L51" s="157"/>
      <c r="M51" s="1029"/>
    </row>
    <row r="52" spans="1:13" ht="15.75">
      <c r="A52" s="157" t="str">
        <f>IF(J52&gt;0,COUNT($J$4:J52)+MAX('MI Fittings'!A:A,'CS Press Fittings'!A:A,'Steel Nipples'!A:A,'Steel Cut Lengths'!A:A,'Pipe Hangers'!A:A),"")</f>
        <v/>
      </c>
      <c r="B52" s="185"/>
      <c r="C52" s="189" t="s">
        <v>405</v>
      </c>
      <c r="D52" s="190" t="s">
        <v>5446</v>
      </c>
      <c r="E52" s="1142">
        <f>IFERROR(VLOOKUP(C52,'Consolidated Master Sheet'!B:D,3,0),"")</f>
        <v>215.10999999999999</v>
      </c>
      <c r="F52" s="191">
        <f t="shared" si="0"/>
        <v>0</v>
      </c>
      <c r="G52" s="1681">
        <f t="shared" si="1"/>
        <v>0</v>
      </c>
      <c r="H52" s="192">
        <f>IFERROR(VLOOKUP(C52,'Consolidated Master Sheet'!B:H,6,0),"")</f>
        <v>25</v>
      </c>
      <c r="I52" s="192">
        <f>IFERROR(VLOOKUP(C52,'Consolidated Master Sheet'!B:H,7,0),"")</f>
        <v>200</v>
      </c>
      <c r="J52" s="50"/>
      <c r="K52" s="1143">
        <f t="shared" si="5"/>
        <v>0</v>
      </c>
      <c r="L52" s="157"/>
      <c r="M52" s="1029"/>
    </row>
    <row r="53" spans="1:13" ht="15.75">
      <c r="A53" s="157" t="str">
        <f>IF(J53&gt;0,COUNT($J$4:J53)+MAX('MI Fittings'!A:A,'CS Press Fittings'!A:A,'Steel Nipples'!A:A,'Steel Cut Lengths'!A:A,'Pipe Hangers'!A:A),"")</f>
        <v/>
      </c>
      <c r="B53" s="185"/>
      <c r="C53" s="189" t="s">
        <v>406</v>
      </c>
      <c r="D53" s="190" t="s">
        <v>5447</v>
      </c>
      <c r="E53" s="1142">
        <f>IFERROR(VLOOKUP(C53,'Consolidated Master Sheet'!B:D,3,0),"")</f>
        <v>238.48</v>
      </c>
      <c r="F53" s="191">
        <f t="shared" si="0"/>
        <v>0</v>
      </c>
      <c r="G53" s="1681">
        <f t="shared" si="1"/>
        <v>0</v>
      </c>
      <c r="H53" s="192">
        <f>IFERROR(VLOOKUP(C53,'Consolidated Master Sheet'!B:H,6,0),"")</f>
        <v>25</v>
      </c>
      <c r="I53" s="192">
        <f>IFERROR(VLOOKUP(C53,'Consolidated Master Sheet'!B:H,7,0),"")</f>
        <v>200</v>
      </c>
      <c r="J53" s="50"/>
      <c r="K53" s="1143">
        <f t="shared" si="5"/>
        <v>0</v>
      </c>
      <c r="L53" s="157"/>
      <c r="M53" s="1029"/>
    </row>
    <row r="54" spans="1:13" ht="15.75">
      <c r="A54" s="157" t="str">
        <f>IF(J54&gt;0,COUNT($J$4:J54)+MAX('MI Fittings'!A:A,'CS Press Fittings'!A:A,'Steel Nipples'!A:A,'Steel Cut Lengths'!A:A,'Pipe Hangers'!A:A),"")</f>
        <v/>
      </c>
      <c r="B54" s="185"/>
      <c r="C54" s="189" t="s">
        <v>407</v>
      </c>
      <c r="D54" s="190" t="s">
        <v>5448</v>
      </c>
      <c r="E54" s="1142">
        <f>IFERROR(VLOOKUP(C54,'Consolidated Master Sheet'!B:D,3,0),"")</f>
        <v>276.33</v>
      </c>
      <c r="F54" s="191">
        <f t="shared" si="0"/>
        <v>0</v>
      </c>
      <c r="G54" s="1681">
        <f t="shared" si="1"/>
        <v>0</v>
      </c>
      <c r="H54" s="192">
        <f>IFERROR(VLOOKUP(C54,'Consolidated Master Sheet'!B:H,6,0),"")</f>
        <v>25</v>
      </c>
      <c r="I54" s="192">
        <f>IFERROR(VLOOKUP(C54,'Consolidated Master Sheet'!B:H,7,0),"")</f>
        <v>100</v>
      </c>
      <c r="J54" s="50"/>
      <c r="K54" s="1143">
        <f t="shared" si="5"/>
        <v>0</v>
      </c>
      <c r="L54" s="157"/>
      <c r="M54" s="1029"/>
    </row>
    <row r="55" spans="1:13" ht="15.75">
      <c r="A55" s="157" t="str">
        <f>IF(J55&gt;0,COUNT($J$4:J55)+MAX('MI Fittings'!A:A,'CS Press Fittings'!A:A,'Steel Nipples'!A:A,'Steel Cut Lengths'!A:A,'Pipe Hangers'!A:A),"")</f>
        <v/>
      </c>
      <c r="B55" s="185"/>
      <c r="C55" s="189" t="s">
        <v>408</v>
      </c>
      <c r="D55" s="190" t="s">
        <v>5449</v>
      </c>
      <c r="E55" s="1142">
        <f>IFERROR(VLOOKUP(C55,'Consolidated Master Sheet'!B:D,3,0),"")</f>
        <v>309.58</v>
      </c>
      <c r="F55" s="191">
        <f t="shared" si="0"/>
        <v>0</v>
      </c>
      <c r="G55" s="1681">
        <f t="shared" si="1"/>
        <v>0</v>
      </c>
      <c r="H55" s="192">
        <f>IFERROR(VLOOKUP(C55,'Consolidated Master Sheet'!B:H,6,0),"")</f>
        <v>25</v>
      </c>
      <c r="I55" s="192">
        <f>IFERROR(VLOOKUP(C55,'Consolidated Master Sheet'!B:H,7,0),"")</f>
        <v>100</v>
      </c>
      <c r="J55" s="50"/>
      <c r="K55" s="1143">
        <f t="shared" si="5"/>
        <v>0</v>
      </c>
      <c r="L55" s="157"/>
      <c r="M55" s="1029"/>
    </row>
    <row r="56" spans="1:13" ht="15.75">
      <c r="A56" s="157" t="str">
        <f>IF(J56&gt;0,COUNT($J$4:J56)+MAX('MI Fittings'!A:A,'CS Press Fittings'!A:A,'Steel Nipples'!A:A,'Steel Cut Lengths'!A:A,'Pipe Hangers'!A:A),"")</f>
        <v/>
      </c>
      <c r="B56" s="185"/>
      <c r="C56" s="189" t="s">
        <v>409</v>
      </c>
      <c r="D56" s="190" t="s">
        <v>5450</v>
      </c>
      <c r="E56" s="1142">
        <f>IFERROR(VLOOKUP(C56,'Consolidated Master Sheet'!B:D,3,0),"")</f>
        <v>379.93</v>
      </c>
      <c r="F56" s="191">
        <f t="shared" si="0"/>
        <v>0</v>
      </c>
      <c r="G56" s="1681">
        <f t="shared" si="1"/>
        <v>0</v>
      </c>
      <c r="H56" s="192">
        <f>IFERROR(VLOOKUP(C56,'Consolidated Master Sheet'!B:H,6,0),"")</f>
        <v>25</v>
      </c>
      <c r="I56" s="192">
        <f>IFERROR(VLOOKUP(C56,'Consolidated Master Sheet'!B:H,7,0),"")</f>
        <v>75</v>
      </c>
      <c r="J56" s="50"/>
      <c r="K56" s="1143">
        <f t="shared" si="5"/>
        <v>0</v>
      </c>
      <c r="L56" s="157"/>
      <c r="M56" s="1029"/>
    </row>
    <row r="57" spans="1:13" ht="15.75">
      <c r="A57" s="157" t="str">
        <f>IF(J57&gt;0,COUNT($J$4:J57)+MAX('MI Fittings'!A:A,'CS Press Fittings'!A:A,'Steel Nipples'!A:A,'Steel Cut Lengths'!A:A,'Pipe Hangers'!A:A),"")</f>
        <v/>
      </c>
      <c r="B57" s="185"/>
      <c r="C57" s="193" t="s">
        <v>410</v>
      </c>
      <c r="D57" s="194" t="s">
        <v>5451</v>
      </c>
      <c r="E57" s="1018">
        <f>IFERROR(VLOOKUP(C57,'Consolidated Master Sheet'!B:D,3,0),"")</f>
        <v>452.03</v>
      </c>
      <c r="F57" s="153">
        <f t="shared" si="0"/>
        <v>0</v>
      </c>
      <c r="G57" s="1681">
        <f t="shared" si="1"/>
        <v>0</v>
      </c>
      <c r="H57" s="195">
        <f>IFERROR(VLOOKUP(C57,'Consolidated Master Sheet'!B:H,6,0),"")</f>
        <v>5</v>
      </c>
      <c r="I57" s="195">
        <f>IFERROR(VLOOKUP(C57,'Consolidated Master Sheet'!B:H,7,0),"")</f>
        <v>5</v>
      </c>
      <c r="J57" s="43"/>
      <c r="K57" s="1143">
        <f t="shared" si="5"/>
        <v>0</v>
      </c>
      <c r="L57" s="157"/>
      <c r="M57" s="1029"/>
    </row>
    <row r="58" spans="1:13" ht="15.75">
      <c r="A58" s="157" t="str">
        <f>IF(J58&gt;0,COUNT($J$4:J58)+MAX('MI Fittings'!A:A,'CS Press Fittings'!A:A,'Steel Nipples'!A:A,'Steel Cut Lengths'!A:A,'Pipe Hangers'!A:A),"")</f>
        <v/>
      </c>
      <c r="B58" s="185"/>
      <c r="C58" s="196"/>
      <c r="D58" s="199"/>
      <c r="E58" s="1135" t="str">
        <f>IFERROR(VLOOKUP(C58,'Consolidated Master Sheet'!B:D,3,0),"")</f>
        <v/>
      </c>
      <c r="F58" s="1466">
        <f t="shared" si="0"/>
        <v>0</v>
      </c>
      <c r="G58" s="1748">
        <f t="shared" si="1"/>
        <v>0</v>
      </c>
      <c r="H58" s="198" t="str">
        <f>IFERROR(VLOOKUP(C58,'Consolidated Master Sheet'!B:H,6,0),"")</f>
        <v/>
      </c>
      <c r="I58" s="198" t="str">
        <f>IFERROR(VLOOKUP(C58,'Consolidated Master Sheet'!B:H,7,0),"")</f>
        <v/>
      </c>
      <c r="J58" s="49"/>
      <c r="K58" s="1144"/>
      <c r="L58" s="157"/>
      <c r="M58" s="1029"/>
    </row>
    <row r="59" spans="1:13" ht="15.75">
      <c r="A59" s="157" t="str">
        <f>IF(J59&gt;0,COUNT($J$4:J59)+MAX('MI Fittings'!A:A,'CS Press Fittings'!A:A,'Steel Nipples'!A:A,'Steel Cut Lengths'!A:A,'Pipe Hangers'!A:A),"")</f>
        <v/>
      </c>
      <c r="B59" s="185"/>
      <c r="C59" s="186" t="s">
        <v>411</v>
      </c>
      <c r="D59" s="187" t="s">
        <v>5523</v>
      </c>
      <c r="E59" s="1020">
        <f>IFERROR(VLOOKUP(C59,'Consolidated Master Sheet'!B:D,3,0),"")</f>
        <v>95.13000000000001</v>
      </c>
      <c r="F59" s="151">
        <f t="shared" si="0"/>
        <v>0</v>
      </c>
      <c r="G59" s="1681">
        <f t="shared" si="1"/>
        <v>0</v>
      </c>
      <c r="H59" s="188">
        <f>IFERROR(VLOOKUP(C59,'Consolidated Master Sheet'!B:H,6,0),"")</f>
        <v>25</v>
      </c>
      <c r="I59" s="188">
        <f>IFERROR(VLOOKUP(C59,'Consolidated Master Sheet'!B:H,7,0),"")</f>
        <v>400</v>
      </c>
      <c r="J59" s="41"/>
      <c r="K59" s="1143">
        <f t="shared" ref="K59:K69" si="6">IFERROR(G59*J59,0)</f>
        <v>0</v>
      </c>
      <c r="L59" s="157"/>
      <c r="M59" s="1029"/>
    </row>
    <row r="60" spans="1:13" ht="15.75">
      <c r="A60" s="157" t="str">
        <f>IF(J60&gt;0,COUNT($J$4:J60)+MAX('MI Fittings'!A:A,'CS Press Fittings'!A:A,'Steel Nipples'!A:A,'Steel Cut Lengths'!A:A,'Pipe Hangers'!A:A),"")</f>
        <v/>
      </c>
      <c r="B60" s="185"/>
      <c r="C60" s="189" t="s">
        <v>412</v>
      </c>
      <c r="D60" s="190" t="s">
        <v>5452</v>
      </c>
      <c r="E60" s="1142">
        <f>IFERROR(VLOOKUP(C60,'Consolidated Master Sheet'!B:D,3,0),"")</f>
        <v>101.37</v>
      </c>
      <c r="F60" s="191">
        <f t="shared" si="0"/>
        <v>0</v>
      </c>
      <c r="G60" s="1681">
        <f t="shared" si="1"/>
        <v>0</v>
      </c>
      <c r="H60" s="192">
        <f>IFERROR(VLOOKUP(C60,'Consolidated Master Sheet'!B:H,6,0),"")</f>
        <v>25</v>
      </c>
      <c r="I60" s="192">
        <f>IFERROR(VLOOKUP(C60,'Consolidated Master Sheet'!B:H,7,0),"")</f>
        <v>400</v>
      </c>
      <c r="J60" s="50"/>
      <c r="K60" s="1143">
        <f t="shared" si="6"/>
        <v>0</v>
      </c>
      <c r="L60" s="157"/>
      <c r="M60" s="1029"/>
    </row>
    <row r="61" spans="1:13" ht="15.75">
      <c r="A61" s="157" t="str">
        <f>IF(J61&gt;0,COUNT($J$4:J61)+MAX('MI Fittings'!A:A,'CS Press Fittings'!A:A,'Steel Nipples'!A:A,'Steel Cut Lengths'!A:A,'Pipe Hangers'!A:A),"")</f>
        <v/>
      </c>
      <c r="B61" s="185"/>
      <c r="C61" s="189" t="s">
        <v>413</v>
      </c>
      <c r="D61" s="190" t="s">
        <v>5453</v>
      </c>
      <c r="E61" s="1142">
        <f>IFERROR(VLOOKUP(C61,'Consolidated Master Sheet'!B:D,3,0),"")</f>
        <v>119.79</v>
      </c>
      <c r="F61" s="191">
        <f t="shared" si="0"/>
        <v>0</v>
      </c>
      <c r="G61" s="1681">
        <f t="shared" si="1"/>
        <v>0</v>
      </c>
      <c r="H61" s="192">
        <f>IFERROR(VLOOKUP(C61,'Consolidated Master Sheet'!B:H,6,0),"")</f>
        <v>25</v>
      </c>
      <c r="I61" s="192">
        <f>IFERROR(VLOOKUP(C61,'Consolidated Master Sheet'!B:H,7,0),"")</f>
        <v>300</v>
      </c>
      <c r="J61" s="50"/>
      <c r="K61" s="1143">
        <f t="shared" si="6"/>
        <v>0</v>
      </c>
      <c r="L61" s="157"/>
      <c r="M61" s="1029"/>
    </row>
    <row r="62" spans="1:13" ht="15.75">
      <c r="A62" s="157" t="str">
        <f>IF(J62&gt;0,COUNT($J$4:J62)+MAX('MI Fittings'!A:A,'CS Press Fittings'!A:A,'Steel Nipples'!A:A,'Steel Cut Lengths'!A:A,'Pipe Hangers'!A:A),"")</f>
        <v/>
      </c>
      <c r="B62" s="185"/>
      <c r="C62" s="189" t="s">
        <v>414</v>
      </c>
      <c r="D62" s="190" t="s">
        <v>5454</v>
      </c>
      <c r="E62" s="1142">
        <f>IFERROR(VLOOKUP(C62,'Consolidated Master Sheet'!B:D,3,0),"")</f>
        <v>138.89999999999998</v>
      </c>
      <c r="F62" s="191">
        <f t="shared" si="0"/>
        <v>0</v>
      </c>
      <c r="G62" s="1681">
        <f t="shared" si="1"/>
        <v>0</v>
      </c>
      <c r="H62" s="192">
        <f>IFERROR(VLOOKUP(C62,'Consolidated Master Sheet'!B:H,6,0),"")</f>
        <v>25</v>
      </c>
      <c r="I62" s="192">
        <f>IFERROR(VLOOKUP(C62,'Consolidated Master Sheet'!B:H,7,0),"")</f>
        <v>300</v>
      </c>
      <c r="J62" s="50"/>
      <c r="K62" s="1143">
        <f t="shared" si="6"/>
        <v>0</v>
      </c>
      <c r="L62" s="157"/>
      <c r="M62" s="1029"/>
    </row>
    <row r="63" spans="1:13" ht="15.75">
      <c r="A63" s="157" t="str">
        <f>IF(J63&gt;0,COUNT($J$4:J63)+MAX('MI Fittings'!A:A,'CS Press Fittings'!A:A,'Steel Nipples'!A:A,'Steel Cut Lengths'!A:A,'Pipe Hangers'!A:A),"")</f>
        <v/>
      </c>
      <c r="B63" s="185"/>
      <c r="C63" s="189" t="s">
        <v>415</v>
      </c>
      <c r="D63" s="190" t="s">
        <v>5455</v>
      </c>
      <c r="E63" s="1142">
        <f>IFERROR(VLOOKUP(C63,'Consolidated Master Sheet'!B:D,3,0),"")</f>
        <v>160.19</v>
      </c>
      <c r="F63" s="191">
        <f t="shared" si="0"/>
        <v>0</v>
      </c>
      <c r="G63" s="1681">
        <f t="shared" si="1"/>
        <v>0</v>
      </c>
      <c r="H63" s="192">
        <f>IFERROR(VLOOKUP(C63,'Consolidated Master Sheet'!B:H,6,0),"")</f>
        <v>25</v>
      </c>
      <c r="I63" s="192">
        <f>IFERROR(VLOOKUP(C63,'Consolidated Master Sheet'!B:H,7,0),"")</f>
        <v>200</v>
      </c>
      <c r="J63" s="50"/>
      <c r="K63" s="1143">
        <f t="shared" si="6"/>
        <v>0</v>
      </c>
      <c r="L63" s="157"/>
      <c r="M63" s="1029"/>
    </row>
    <row r="64" spans="1:13" ht="15.75">
      <c r="A64" s="157" t="str">
        <f>IF(J64&gt;0,COUNT($J$4:J64)+MAX('MI Fittings'!A:A,'CS Press Fittings'!A:A,'Steel Nipples'!A:A,'Steel Cut Lengths'!A:A,'Pipe Hangers'!A:A),"")</f>
        <v/>
      </c>
      <c r="B64" s="185"/>
      <c r="C64" s="189" t="s">
        <v>416</v>
      </c>
      <c r="D64" s="190" t="s">
        <v>5456</v>
      </c>
      <c r="E64" s="1142">
        <f>IFERROR(VLOOKUP(C64,'Consolidated Master Sheet'!B:D,3,0),"")</f>
        <v>179.76</v>
      </c>
      <c r="F64" s="191">
        <f t="shared" si="0"/>
        <v>0</v>
      </c>
      <c r="G64" s="1681">
        <f t="shared" si="1"/>
        <v>0</v>
      </c>
      <c r="H64" s="192">
        <f>IFERROR(VLOOKUP(C64,'Consolidated Master Sheet'!B:H,6,0),"")</f>
        <v>25</v>
      </c>
      <c r="I64" s="192">
        <f>IFERROR(VLOOKUP(C64,'Consolidated Master Sheet'!B:H,7,0),"")</f>
        <v>200</v>
      </c>
      <c r="J64" s="50"/>
      <c r="K64" s="1143">
        <f t="shared" si="6"/>
        <v>0</v>
      </c>
      <c r="L64" s="157"/>
      <c r="M64" s="1029"/>
    </row>
    <row r="65" spans="1:13" ht="15.75">
      <c r="A65" s="157" t="str">
        <f>IF(J65&gt;0,COUNT($J$4:J65)+MAX('MI Fittings'!A:A,'CS Press Fittings'!A:A,'Steel Nipples'!A:A,'Steel Cut Lengths'!A:A,'Pipe Hangers'!A:A),"")</f>
        <v/>
      </c>
      <c r="B65" s="185"/>
      <c r="C65" s="189" t="s">
        <v>417</v>
      </c>
      <c r="D65" s="190" t="s">
        <v>5457</v>
      </c>
      <c r="E65" s="1142">
        <f>IFERROR(VLOOKUP(C65,'Consolidated Master Sheet'!B:D,3,0),"")</f>
        <v>208.92999999999998</v>
      </c>
      <c r="F65" s="191">
        <f t="shared" si="0"/>
        <v>0</v>
      </c>
      <c r="G65" s="1681">
        <f t="shared" si="1"/>
        <v>0</v>
      </c>
      <c r="H65" s="192">
        <f>IFERROR(VLOOKUP(C65,'Consolidated Master Sheet'!B:H,6,0),"")</f>
        <v>25</v>
      </c>
      <c r="I65" s="192">
        <f>IFERROR(VLOOKUP(C65,'Consolidated Master Sheet'!B:H,7,0),"")</f>
        <v>150</v>
      </c>
      <c r="J65" s="50"/>
      <c r="K65" s="1143">
        <f t="shared" si="6"/>
        <v>0</v>
      </c>
      <c r="L65" s="157"/>
      <c r="M65" s="1029"/>
    </row>
    <row r="66" spans="1:13" ht="15.75">
      <c r="A66" s="157" t="str">
        <f>IF(J66&gt;0,COUNT($J$4:J66)+MAX('MI Fittings'!A:A,'CS Press Fittings'!A:A,'Steel Nipples'!A:A,'Steel Cut Lengths'!A:A,'Pipe Hangers'!A:A),"")</f>
        <v/>
      </c>
      <c r="B66" s="185"/>
      <c r="C66" s="189" t="s">
        <v>418</v>
      </c>
      <c r="D66" s="190" t="s">
        <v>5458</v>
      </c>
      <c r="E66" s="1142">
        <f>IFERROR(VLOOKUP(C66,'Consolidated Master Sheet'!B:D,3,0),"")</f>
        <v>227.28</v>
      </c>
      <c r="F66" s="191">
        <f t="shared" si="0"/>
        <v>0</v>
      </c>
      <c r="G66" s="1681">
        <f t="shared" si="1"/>
        <v>0</v>
      </c>
      <c r="H66" s="192">
        <f>IFERROR(VLOOKUP(C66,'Consolidated Master Sheet'!B:H,6,0),"")</f>
        <v>25</v>
      </c>
      <c r="I66" s="192">
        <f>IFERROR(VLOOKUP(C66,'Consolidated Master Sheet'!B:H,7,0),"")</f>
        <v>150</v>
      </c>
      <c r="J66" s="50"/>
      <c r="K66" s="1143">
        <f t="shared" si="6"/>
        <v>0</v>
      </c>
      <c r="L66" s="157"/>
      <c r="M66" s="1029"/>
    </row>
    <row r="67" spans="1:13" ht="15.75">
      <c r="A67" s="157" t="str">
        <f>IF(J67&gt;0,COUNT($J$4:J67)+MAX('MI Fittings'!A:A,'CS Press Fittings'!A:A,'Steel Nipples'!A:A,'Steel Cut Lengths'!A:A,'Pipe Hangers'!A:A),"")</f>
        <v/>
      </c>
      <c r="B67" s="185"/>
      <c r="C67" s="189" t="s">
        <v>419</v>
      </c>
      <c r="D67" s="190" t="s">
        <v>5459</v>
      </c>
      <c r="E67" s="1142">
        <f>IFERROR(VLOOKUP(C67,'Consolidated Master Sheet'!B:D,3,0),"")</f>
        <v>250.82999999999998</v>
      </c>
      <c r="F67" s="191">
        <f t="shared" si="0"/>
        <v>0</v>
      </c>
      <c r="G67" s="1681">
        <f t="shared" si="1"/>
        <v>0</v>
      </c>
      <c r="H67" s="192">
        <f>IFERROR(VLOOKUP(C67,'Consolidated Master Sheet'!B:H,6,0),"")</f>
        <v>25</v>
      </c>
      <c r="I67" s="192">
        <f>IFERROR(VLOOKUP(C67,'Consolidated Master Sheet'!B:H,7,0),"")</f>
        <v>100</v>
      </c>
      <c r="J67" s="50"/>
      <c r="K67" s="1143">
        <f t="shared" si="6"/>
        <v>0</v>
      </c>
      <c r="L67" s="157"/>
      <c r="M67" s="1029"/>
    </row>
    <row r="68" spans="1:13" ht="15.75">
      <c r="A68" s="157" t="str">
        <f>IF(J68&gt;0,COUNT($J$4:J68)+MAX('MI Fittings'!A:A,'CS Press Fittings'!A:A,'Steel Nipples'!A:A,'Steel Cut Lengths'!A:A,'Pipe Hangers'!A:A),"")</f>
        <v/>
      </c>
      <c r="B68" s="185"/>
      <c r="C68" s="189" t="s">
        <v>420</v>
      </c>
      <c r="D68" s="190" t="s">
        <v>5460</v>
      </c>
      <c r="E68" s="1142">
        <f>IFERROR(VLOOKUP(C68,'Consolidated Master Sheet'!B:D,3,0),"")</f>
        <v>274.11</v>
      </c>
      <c r="F68" s="191">
        <f t="shared" si="0"/>
        <v>0</v>
      </c>
      <c r="G68" s="1681">
        <f t="shared" si="1"/>
        <v>0</v>
      </c>
      <c r="H68" s="192">
        <f>IFERROR(VLOOKUP(C68,'Consolidated Master Sheet'!B:H,6,0),"")</f>
        <v>25</v>
      </c>
      <c r="I68" s="192">
        <f>IFERROR(VLOOKUP(C68,'Consolidated Master Sheet'!B:H,7,0),"")</f>
        <v>100</v>
      </c>
      <c r="J68" s="50"/>
      <c r="K68" s="1143">
        <f t="shared" si="6"/>
        <v>0</v>
      </c>
      <c r="L68" s="157"/>
      <c r="M68" s="1029"/>
    </row>
    <row r="69" spans="1:13" ht="15.75">
      <c r="A69" s="157" t="str">
        <f>IF(J69&gt;0,COUNT($J$4:J69)+MAX('MI Fittings'!A:A,'CS Press Fittings'!A:A,'Steel Nipples'!A:A,'Steel Cut Lengths'!A:A,'Pipe Hangers'!A:A),"")</f>
        <v/>
      </c>
      <c r="B69" s="185"/>
      <c r="C69" s="193" t="s">
        <v>421</v>
      </c>
      <c r="D69" s="194" t="s">
        <v>5461</v>
      </c>
      <c r="E69" s="1018">
        <f>IFERROR(VLOOKUP(C69,'Consolidated Master Sheet'!B:D,3,0),"")</f>
        <v>305.15999999999997</v>
      </c>
      <c r="F69" s="153">
        <f t="shared" ref="F69:F132" si="7">IF(E69=0,"NET",$F$2)</f>
        <v>0</v>
      </c>
      <c r="G69" s="1681">
        <f t="shared" ref="G69:G132" si="8">IFERROR(ROUND(E69*F69,2),0)</f>
        <v>0</v>
      </c>
      <c r="H69" s="195">
        <f>IFERROR(VLOOKUP(C69,'Consolidated Master Sheet'!B:H,6,0),"")</f>
        <v>25</v>
      </c>
      <c r="I69" s="195">
        <f>IFERROR(VLOOKUP(C69,'Consolidated Master Sheet'!B:H,7,0),"")</f>
        <v>100</v>
      </c>
      <c r="J69" s="43"/>
      <c r="K69" s="1143">
        <f t="shared" si="6"/>
        <v>0</v>
      </c>
      <c r="L69" s="157"/>
      <c r="M69" s="1029"/>
    </row>
    <row r="70" spans="1:13" ht="15.75">
      <c r="A70" s="157" t="str">
        <f>IF(J70&gt;0,COUNT($J$4:J70)+MAX('MI Fittings'!A:A,'CS Press Fittings'!A:A,'Steel Nipples'!A:A,'Steel Cut Lengths'!A:A,'Pipe Hangers'!A:A),"")</f>
        <v/>
      </c>
      <c r="B70" s="185"/>
      <c r="C70" s="196"/>
      <c r="D70" s="199"/>
      <c r="E70" s="1135" t="str">
        <f>IFERROR(VLOOKUP(C70,'Consolidated Master Sheet'!B:D,3,0),"")</f>
        <v/>
      </c>
      <c r="F70" s="1466">
        <f t="shared" si="7"/>
        <v>0</v>
      </c>
      <c r="G70" s="1748">
        <f t="shared" si="8"/>
        <v>0</v>
      </c>
      <c r="H70" s="198" t="str">
        <f>IFERROR(VLOOKUP(C70,'Consolidated Master Sheet'!B:H,6,0),"")</f>
        <v/>
      </c>
      <c r="I70" s="198" t="str">
        <f>IFERROR(VLOOKUP(C70,'Consolidated Master Sheet'!B:H,7,0),"")</f>
        <v/>
      </c>
      <c r="J70" s="49"/>
      <c r="K70" s="1144"/>
      <c r="L70" s="157"/>
      <c r="M70" s="1029"/>
    </row>
    <row r="71" spans="1:13" ht="15.75">
      <c r="A71" s="157" t="str">
        <f>IF(J71&gt;0,COUNT($J$4:J71)+MAX('MI Fittings'!A:A,'CS Press Fittings'!A:A,'Steel Nipples'!A:A,'Steel Cut Lengths'!A:A,'Pipe Hangers'!A:A),"")</f>
        <v/>
      </c>
      <c r="B71" s="185"/>
      <c r="C71" s="186" t="s">
        <v>422</v>
      </c>
      <c r="D71" s="187" t="s">
        <v>5524</v>
      </c>
      <c r="E71" s="1020">
        <f>IFERROR(VLOOKUP(C71,'Consolidated Master Sheet'!B:D,3,0),"")</f>
        <v>140.22</v>
      </c>
      <c r="F71" s="151">
        <f t="shared" si="7"/>
        <v>0</v>
      </c>
      <c r="G71" s="1681">
        <f t="shared" si="8"/>
        <v>0</v>
      </c>
      <c r="H71" s="188">
        <f>IFERROR(VLOOKUP(C71,'Consolidated Master Sheet'!B:H,6,0),"")</f>
        <v>25</v>
      </c>
      <c r="I71" s="188">
        <f>IFERROR(VLOOKUP(C71,'Consolidated Master Sheet'!B:H,7,0),"")</f>
        <v>300</v>
      </c>
      <c r="J71" s="41"/>
      <c r="K71" s="1143">
        <f t="shared" ref="K71:K82" si="9">IFERROR(G71*J71,0)</f>
        <v>0</v>
      </c>
      <c r="L71" s="157"/>
      <c r="M71" s="1029"/>
    </row>
    <row r="72" spans="1:13" ht="15.75">
      <c r="A72" s="157" t="str">
        <f>IF(J72&gt;0,COUNT($J$4:J72)+MAX('MI Fittings'!A:A,'CS Press Fittings'!A:A,'Steel Nipples'!A:A,'Steel Cut Lengths'!A:A,'Pipe Hangers'!A:A),"")</f>
        <v/>
      </c>
      <c r="B72" s="185"/>
      <c r="C72" s="189" t="s">
        <v>423</v>
      </c>
      <c r="D72" s="190" t="s">
        <v>5462</v>
      </c>
      <c r="E72" s="1142">
        <f>IFERROR(VLOOKUP(C72,'Consolidated Master Sheet'!B:D,3,0),"")</f>
        <v>172.97</v>
      </c>
      <c r="F72" s="191">
        <f t="shared" si="7"/>
        <v>0</v>
      </c>
      <c r="G72" s="1681">
        <f t="shared" si="8"/>
        <v>0</v>
      </c>
      <c r="H72" s="192">
        <f>IFERROR(VLOOKUP(C72,'Consolidated Master Sheet'!B:H,6,0),"")</f>
        <v>25</v>
      </c>
      <c r="I72" s="192">
        <f>IFERROR(VLOOKUP(C72,'Consolidated Master Sheet'!B:H,7,0),"")</f>
        <v>200</v>
      </c>
      <c r="J72" s="50"/>
      <c r="K72" s="1143">
        <f t="shared" si="9"/>
        <v>0</v>
      </c>
      <c r="L72" s="157"/>
      <c r="M72" s="1029"/>
    </row>
    <row r="73" spans="1:13" ht="15.75">
      <c r="A73" s="157" t="str">
        <f>IF(J73&gt;0,COUNT($J$4:J73)+MAX('MI Fittings'!A:A,'CS Press Fittings'!A:A,'Steel Nipples'!A:A,'Steel Cut Lengths'!A:A,'Pipe Hangers'!A:A),"")</f>
        <v/>
      </c>
      <c r="B73" s="185"/>
      <c r="C73" s="189" t="s">
        <v>424</v>
      </c>
      <c r="D73" s="190" t="s">
        <v>5463</v>
      </c>
      <c r="E73" s="1142">
        <f>IFERROR(VLOOKUP(C73,'Consolidated Master Sheet'!B:D,3,0),"")</f>
        <v>201.84</v>
      </c>
      <c r="F73" s="191">
        <f t="shared" si="7"/>
        <v>0</v>
      </c>
      <c r="G73" s="1681">
        <f t="shared" si="8"/>
        <v>0</v>
      </c>
      <c r="H73" s="192">
        <f>IFERROR(VLOOKUP(C73,'Consolidated Master Sheet'!B:H,6,0),"")</f>
        <v>25</v>
      </c>
      <c r="I73" s="192">
        <f>IFERROR(VLOOKUP(C73,'Consolidated Master Sheet'!B:H,7,0),"")</f>
        <v>200</v>
      </c>
      <c r="J73" s="50"/>
      <c r="K73" s="1143">
        <f t="shared" si="9"/>
        <v>0</v>
      </c>
      <c r="L73" s="157"/>
      <c r="M73" s="1029"/>
    </row>
    <row r="74" spans="1:13" ht="15.75">
      <c r="A74" s="157" t="str">
        <f>IF(J74&gt;0,COUNT($J$4:J74)+MAX('MI Fittings'!A:A,'CS Press Fittings'!A:A,'Steel Nipples'!A:A,'Steel Cut Lengths'!A:A,'Pipe Hangers'!A:A),"")</f>
        <v/>
      </c>
      <c r="B74" s="185"/>
      <c r="C74" s="189" t="s">
        <v>425</v>
      </c>
      <c r="D74" s="190" t="s">
        <v>5464</v>
      </c>
      <c r="E74" s="1142">
        <f>IFERROR(VLOOKUP(C74,'Consolidated Master Sheet'!B:D,3,0),"")</f>
        <v>232.35999999999999</v>
      </c>
      <c r="F74" s="191">
        <f t="shared" si="7"/>
        <v>0</v>
      </c>
      <c r="G74" s="1681">
        <f t="shared" si="8"/>
        <v>0</v>
      </c>
      <c r="H74" s="192">
        <f>IFERROR(VLOOKUP(C74,'Consolidated Master Sheet'!B:H,6,0),"")</f>
        <v>25</v>
      </c>
      <c r="I74" s="192">
        <f>IFERROR(VLOOKUP(C74,'Consolidated Master Sheet'!B:H,7,0),"")</f>
        <v>150</v>
      </c>
      <c r="J74" s="50"/>
      <c r="K74" s="1143">
        <f t="shared" si="9"/>
        <v>0</v>
      </c>
      <c r="L74" s="157"/>
      <c r="M74" s="1029"/>
    </row>
    <row r="75" spans="1:13" ht="15.75">
      <c r="A75" s="157" t="str">
        <f>IF(J75&gt;0,COUNT($J$4:J75)+MAX('MI Fittings'!A:A,'CS Press Fittings'!A:A,'Steel Nipples'!A:A,'Steel Cut Lengths'!A:A,'Pipe Hangers'!A:A),"")</f>
        <v/>
      </c>
      <c r="B75" s="185"/>
      <c r="C75" s="189" t="s">
        <v>426</v>
      </c>
      <c r="D75" s="190" t="s">
        <v>5465</v>
      </c>
      <c r="E75" s="1142">
        <f>IFERROR(VLOOKUP(C75,'Consolidated Master Sheet'!B:D,3,0),"")</f>
        <v>269.02999999999997</v>
      </c>
      <c r="F75" s="191">
        <f t="shared" si="7"/>
        <v>0</v>
      </c>
      <c r="G75" s="1681">
        <f t="shared" si="8"/>
        <v>0</v>
      </c>
      <c r="H75" s="192">
        <f>IFERROR(VLOOKUP(C75,'Consolidated Master Sheet'!B:H,6,0),"")</f>
        <v>25</v>
      </c>
      <c r="I75" s="192">
        <f>IFERROR(VLOOKUP(C75,'Consolidated Master Sheet'!B:H,7,0),"")</f>
        <v>150</v>
      </c>
      <c r="J75" s="50"/>
      <c r="K75" s="1143">
        <f t="shared" si="9"/>
        <v>0</v>
      </c>
      <c r="L75" s="157"/>
      <c r="M75" s="1029"/>
    </row>
    <row r="76" spans="1:13" ht="15.75">
      <c r="A76" s="157" t="str">
        <f>IF(J76&gt;0,COUNT($J$4:J76)+MAX('MI Fittings'!A:A,'CS Press Fittings'!A:A,'Steel Nipples'!A:A,'Steel Cut Lengths'!A:A,'Pipe Hangers'!A:A),"")</f>
        <v/>
      </c>
      <c r="B76" s="185"/>
      <c r="C76" s="189" t="s">
        <v>427</v>
      </c>
      <c r="D76" s="190" t="s">
        <v>5466</v>
      </c>
      <c r="E76" s="1142">
        <f>IFERROR(VLOOKUP(C76,'Consolidated Master Sheet'!B:D,3,0),"")</f>
        <v>302.58</v>
      </c>
      <c r="F76" s="191">
        <f t="shared" si="7"/>
        <v>0</v>
      </c>
      <c r="G76" s="1681">
        <f t="shared" si="8"/>
        <v>0</v>
      </c>
      <c r="H76" s="192">
        <f>IFERROR(VLOOKUP(C76,'Consolidated Master Sheet'!B:H,6,0),"")</f>
        <v>25</v>
      </c>
      <c r="I76" s="192">
        <f>IFERROR(VLOOKUP(C76,'Consolidated Master Sheet'!B:H,7,0),"")</f>
        <v>100</v>
      </c>
      <c r="J76" s="50"/>
      <c r="K76" s="1143">
        <f t="shared" si="9"/>
        <v>0</v>
      </c>
      <c r="L76" s="157"/>
      <c r="M76" s="1029"/>
    </row>
    <row r="77" spans="1:13" ht="15.75">
      <c r="A77" s="157" t="str">
        <f>IF(J77&gt;0,COUNT($J$4:J77)+MAX('MI Fittings'!A:A,'CS Press Fittings'!A:A,'Steel Nipples'!A:A,'Steel Cut Lengths'!A:A,'Pipe Hangers'!A:A),"")</f>
        <v/>
      </c>
      <c r="B77" s="185"/>
      <c r="C77" s="189" t="s">
        <v>428</v>
      </c>
      <c r="D77" s="190" t="s">
        <v>5467</v>
      </c>
      <c r="E77" s="1142">
        <f>IFERROR(VLOOKUP(C77,'Consolidated Master Sheet'!B:D,3,0),"")</f>
        <v>337.42</v>
      </c>
      <c r="F77" s="191">
        <f t="shared" si="7"/>
        <v>0</v>
      </c>
      <c r="G77" s="1681">
        <f t="shared" si="8"/>
        <v>0</v>
      </c>
      <c r="H77" s="192">
        <f>IFERROR(VLOOKUP(C77,'Consolidated Master Sheet'!B:H,6,0),"")</f>
        <v>25</v>
      </c>
      <c r="I77" s="192">
        <f>IFERROR(VLOOKUP(C77,'Consolidated Master Sheet'!B:H,7,0),"")</f>
        <v>100</v>
      </c>
      <c r="J77" s="50"/>
      <c r="K77" s="1143">
        <f t="shared" si="9"/>
        <v>0</v>
      </c>
      <c r="L77" s="157"/>
      <c r="M77" s="1029"/>
    </row>
    <row r="78" spans="1:13" ht="15.75">
      <c r="A78" s="157" t="str">
        <f>IF(J78&gt;0,COUNT($J$4:J78)+MAX('MI Fittings'!A:A,'CS Press Fittings'!A:A,'Steel Nipples'!A:A,'Steel Cut Lengths'!A:A,'Pipe Hangers'!A:A),"")</f>
        <v/>
      </c>
      <c r="B78" s="185"/>
      <c r="C78" s="189" t="s">
        <v>429</v>
      </c>
      <c r="D78" s="190" t="s">
        <v>5468</v>
      </c>
      <c r="E78" s="1142">
        <f>IFERROR(VLOOKUP(C78,'Consolidated Master Sheet'!B:D,3,0),"")</f>
        <v>373.13</v>
      </c>
      <c r="F78" s="191">
        <f t="shared" si="7"/>
        <v>0</v>
      </c>
      <c r="G78" s="1681">
        <f t="shared" si="8"/>
        <v>0</v>
      </c>
      <c r="H78" s="192">
        <f>IFERROR(VLOOKUP(C78,'Consolidated Master Sheet'!B:H,6,0),"")</f>
        <v>25</v>
      </c>
      <c r="I78" s="192">
        <f>IFERROR(VLOOKUP(C78,'Consolidated Master Sheet'!B:H,7,0),"")</f>
        <v>100</v>
      </c>
      <c r="J78" s="50"/>
      <c r="K78" s="1143">
        <f t="shared" si="9"/>
        <v>0</v>
      </c>
      <c r="L78" s="157"/>
      <c r="M78" s="1029"/>
    </row>
    <row r="79" spans="1:13" ht="15.75">
      <c r="A79" s="157" t="str">
        <f>IF(J79&gt;0,COUNT($J$4:J79)+MAX('MI Fittings'!A:A,'CS Press Fittings'!A:A,'Steel Nipples'!A:A,'Steel Cut Lengths'!A:A,'Pipe Hangers'!A:A),"")</f>
        <v/>
      </c>
      <c r="B79" s="185"/>
      <c r="C79" s="189" t="s">
        <v>430</v>
      </c>
      <c r="D79" s="190" t="s">
        <v>5469</v>
      </c>
      <c r="E79" s="1142">
        <f>IFERROR(VLOOKUP(C79,'Consolidated Master Sheet'!B:D,3,0),"")</f>
        <v>408.65999999999997</v>
      </c>
      <c r="F79" s="191">
        <f t="shared" si="7"/>
        <v>0</v>
      </c>
      <c r="G79" s="1681">
        <f t="shared" si="8"/>
        <v>0</v>
      </c>
      <c r="H79" s="192">
        <f>IFERROR(VLOOKUP(C79,'Consolidated Master Sheet'!B:H,6,0),"")</f>
        <v>25</v>
      </c>
      <c r="I79" s="192">
        <f>IFERROR(VLOOKUP(C79,'Consolidated Master Sheet'!B:H,7,0),"")</f>
        <v>75</v>
      </c>
      <c r="J79" s="50"/>
      <c r="K79" s="1143">
        <f t="shared" si="9"/>
        <v>0</v>
      </c>
      <c r="L79" s="157"/>
      <c r="M79" s="1029"/>
    </row>
    <row r="80" spans="1:13" ht="15.75">
      <c r="A80" s="157" t="str">
        <f>IF(J80&gt;0,COUNT($J$4:J80)+MAX('MI Fittings'!A:A,'CS Press Fittings'!A:A,'Steel Nipples'!A:A,'Steel Cut Lengths'!A:A,'Pipe Hangers'!A:A),"")</f>
        <v/>
      </c>
      <c r="B80" s="185"/>
      <c r="C80" s="189" t="s">
        <v>431</v>
      </c>
      <c r="D80" s="190" t="s">
        <v>5470</v>
      </c>
      <c r="E80" s="1142">
        <f>IFERROR(VLOOKUP(C80,'Consolidated Master Sheet'!B:D,3,0),"")</f>
        <v>445.5</v>
      </c>
      <c r="F80" s="191">
        <f t="shared" si="7"/>
        <v>0</v>
      </c>
      <c r="G80" s="1681">
        <f t="shared" si="8"/>
        <v>0</v>
      </c>
      <c r="H80" s="192">
        <f>IFERROR(VLOOKUP(C80,'Consolidated Master Sheet'!B:H,6,0),"")</f>
        <v>25</v>
      </c>
      <c r="I80" s="192">
        <f>IFERROR(VLOOKUP(C80,'Consolidated Master Sheet'!B:H,7,0),"")</f>
        <v>75</v>
      </c>
      <c r="J80" s="50"/>
      <c r="K80" s="1143">
        <f t="shared" si="9"/>
        <v>0</v>
      </c>
      <c r="L80" s="157"/>
      <c r="M80" s="1029"/>
    </row>
    <row r="81" spans="1:13" ht="15.75">
      <c r="A81" s="157" t="str">
        <f>IF(J81&gt;0,COUNT($J$4:J81)+MAX('MI Fittings'!A:A,'CS Press Fittings'!A:A,'Steel Nipples'!A:A,'Steel Cut Lengths'!A:A,'Pipe Hangers'!A:A),"")</f>
        <v/>
      </c>
      <c r="B81" s="185"/>
      <c r="C81" s="189" t="s">
        <v>432</v>
      </c>
      <c r="D81" s="190" t="s">
        <v>5471</v>
      </c>
      <c r="E81" s="1142">
        <f>IFERROR(VLOOKUP(C81,'Consolidated Master Sheet'!B:D,3,0),"")</f>
        <v>520.38</v>
      </c>
      <c r="F81" s="191">
        <f t="shared" si="7"/>
        <v>0</v>
      </c>
      <c r="G81" s="1681">
        <f t="shared" si="8"/>
        <v>0</v>
      </c>
      <c r="H81" s="192">
        <f>IFERROR(VLOOKUP(C81,'Consolidated Master Sheet'!B:H,6,0),"")</f>
        <v>25</v>
      </c>
      <c r="I81" s="192">
        <f>IFERROR(VLOOKUP(C81,'Consolidated Master Sheet'!B:H,7,0),"")</f>
        <v>50</v>
      </c>
      <c r="J81" s="50"/>
      <c r="K81" s="1143">
        <f t="shared" si="9"/>
        <v>0</v>
      </c>
      <c r="L81" s="157"/>
      <c r="M81" s="1029"/>
    </row>
    <row r="82" spans="1:13" ht="15.75">
      <c r="A82" s="157" t="str">
        <f>IF(J82&gt;0,COUNT($J$4:J82)+MAX('MI Fittings'!A:A,'CS Press Fittings'!A:A,'Steel Nipples'!A:A,'Steel Cut Lengths'!A:A,'Pipe Hangers'!A:A),"")</f>
        <v/>
      </c>
      <c r="B82" s="185"/>
      <c r="C82" s="193" t="s">
        <v>433</v>
      </c>
      <c r="D82" s="194" t="s">
        <v>5472</v>
      </c>
      <c r="E82" s="1018">
        <f>IFERROR(VLOOKUP(C82,'Consolidated Master Sheet'!B:D,3,0),"")</f>
        <v>594.05999999999995</v>
      </c>
      <c r="F82" s="153">
        <f t="shared" si="7"/>
        <v>0</v>
      </c>
      <c r="G82" s="1681">
        <f t="shared" si="8"/>
        <v>0</v>
      </c>
      <c r="H82" s="195">
        <f>IFERROR(VLOOKUP(C82,'Consolidated Master Sheet'!B:H,6,0),"")</f>
        <v>25</v>
      </c>
      <c r="I82" s="195">
        <f>IFERROR(VLOOKUP(C82,'Consolidated Master Sheet'!B:H,7,0),"")</f>
        <v>50</v>
      </c>
      <c r="J82" s="43"/>
      <c r="K82" s="1143">
        <f t="shared" si="9"/>
        <v>0</v>
      </c>
      <c r="L82" s="157"/>
      <c r="M82" s="1029"/>
    </row>
    <row r="83" spans="1:13" ht="15.75">
      <c r="A83" s="157" t="str">
        <f>IF(J83&gt;0,COUNT($J$4:J83)+MAX('MI Fittings'!A:A,'CS Press Fittings'!A:A,'Steel Nipples'!A:A,'Steel Cut Lengths'!A:A,'Pipe Hangers'!A:A),"")</f>
        <v/>
      </c>
      <c r="B83" s="185"/>
      <c r="C83" s="200"/>
      <c r="D83" s="201"/>
      <c r="E83" s="1138" t="str">
        <f>IFERROR(VLOOKUP(C83,'Consolidated Master Sheet'!B:D,3,0),"")</f>
        <v/>
      </c>
      <c r="F83" s="1466">
        <f t="shared" si="7"/>
        <v>0</v>
      </c>
      <c r="G83" s="1749">
        <f t="shared" si="8"/>
        <v>0</v>
      </c>
      <c r="H83" s="198" t="str">
        <f>IFERROR(VLOOKUP(C83,'Consolidated Master Sheet'!B:H,6,0),"")</f>
        <v/>
      </c>
      <c r="I83" s="198" t="str">
        <f>IFERROR(VLOOKUP(C83,'Consolidated Master Sheet'!B:H,7,0),"")</f>
        <v/>
      </c>
      <c r="J83" s="49"/>
      <c r="K83" s="1144"/>
      <c r="L83" s="157"/>
      <c r="M83" s="1029"/>
    </row>
    <row r="84" spans="1:13" ht="15.75">
      <c r="A84" s="157" t="str">
        <f>IF(J84&gt;0,COUNT($J$4:J84)+MAX('MI Fittings'!A:A,'CS Press Fittings'!A:A,'Steel Nipples'!A:A,'Steel Cut Lengths'!A:A,'Pipe Hangers'!A:A),"")</f>
        <v/>
      </c>
      <c r="B84" s="185"/>
      <c r="C84" s="186" t="s">
        <v>434</v>
      </c>
      <c r="D84" s="187" t="s">
        <v>5525</v>
      </c>
      <c r="E84" s="1020">
        <f>IFERROR(VLOOKUP(C84,'Consolidated Master Sheet'!B:D,3,0),"")</f>
        <v>211.57</v>
      </c>
      <c r="F84" s="151">
        <f t="shared" si="7"/>
        <v>0</v>
      </c>
      <c r="G84" s="1681">
        <f t="shared" si="8"/>
        <v>0</v>
      </c>
      <c r="H84" s="188">
        <f>IFERROR(VLOOKUP(C84,'Consolidated Master Sheet'!B:H,6,0),"")</f>
        <v>25</v>
      </c>
      <c r="I84" s="188">
        <f>IFERROR(VLOOKUP(C84,'Consolidated Master Sheet'!B:H,7,0),"")</f>
        <v>150</v>
      </c>
      <c r="J84" s="41"/>
      <c r="K84" s="1143">
        <f t="shared" ref="K84:K94" si="10">IFERROR(G84*J84,0)</f>
        <v>0</v>
      </c>
      <c r="L84" s="157"/>
      <c r="M84" s="1029"/>
    </row>
    <row r="85" spans="1:13" ht="15.75">
      <c r="A85" s="157" t="str">
        <f>IF(J85&gt;0,COUNT($J$4:J85)+MAX('MI Fittings'!A:A,'CS Press Fittings'!A:A,'Steel Nipples'!A:A,'Steel Cut Lengths'!A:A,'Pipe Hangers'!A:A),"")</f>
        <v/>
      </c>
      <c r="B85" s="185"/>
      <c r="C85" s="189" t="s">
        <v>435</v>
      </c>
      <c r="D85" s="190" t="s">
        <v>5473</v>
      </c>
      <c r="E85" s="1142">
        <f>IFERROR(VLOOKUP(C85,'Consolidated Master Sheet'!B:D,3,0),"")</f>
        <v>241.57999999999998</v>
      </c>
      <c r="F85" s="191">
        <f t="shared" si="7"/>
        <v>0</v>
      </c>
      <c r="G85" s="1681">
        <f t="shared" si="8"/>
        <v>0</v>
      </c>
      <c r="H85" s="192">
        <f>IFERROR(VLOOKUP(C85,'Consolidated Master Sheet'!B:H,6,0),"")</f>
        <v>25</v>
      </c>
      <c r="I85" s="192">
        <f>IFERROR(VLOOKUP(C85,'Consolidated Master Sheet'!B:H,7,0),"")</f>
        <v>150</v>
      </c>
      <c r="J85" s="50"/>
      <c r="K85" s="1143">
        <f t="shared" si="10"/>
        <v>0</v>
      </c>
      <c r="L85" s="157"/>
      <c r="M85" s="1029"/>
    </row>
    <row r="86" spans="1:13" ht="15.75">
      <c r="A86" s="157" t="str">
        <f>IF(J86&gt;0,COUNT($J$4:J86)+MAX('MI Fittings'!A:A,'CS Press Fittings'!A:A,'Steel Nipples'!A:A,'Steel Cut Lengths'!A:A,'Pipe Hangers'!A:A),"")</f>
        <v/>
      </c>
      <c r="B86" s="185"/>
      <c r="C86" s="189" t="s">
        <v>436</v>
      </c>
      <c r="D86" s="190" t="s">
        <v>5474</v>
      </c>
      <c r="E86" s="1142">
        <f>IFERROR(VLOOKUP(C86,'Consolidated Master Sheet'!B:D,3,0),"")</f>
        <v>273.25</v>
      </c>
      <c r="F86" s="191">
        <f t="shared" si="7"/>
        <v>0</v>
      </c>
      <c r="G86" s="1681">
        <f t="shared" si="8"/>
        <v>0</v>
      </c>
      <c r="H86" s="192">
        <f>IFERROR(VLOOKUP(C86,'Consolidated Master Sheet'!B:H,6,0),"")</f>
        <v>25</v>
      </c>
      <c r="I86" s="192">
        <f>IFERROR(VLOOKUP(C86,'Consolidated Master Sheet'!B:H,7,0),"")</f>
        <v>150</v>
      </c>
      <c r="J86" s="50"/>
      <c r="K86" s="1143">
        <f t="shared" si="10"/>
        <v>0</v>
      </c>
      <c r="L86" s="157"/>
      <c r="M86" s="1029"/>
    </row>
    <row r="87" spans="1:13" ht="15.75">
      <c r="A87" s="157" t="str">
        <f>IF(J87&gt;0,COUNT($J$4:J87)+MAX('MI Fittings'!A:A,'CS Press Fittings'!A:A,'Steel Nipples'!A:A,'Steel Cut Lengths'!A:A,'Pipe Hangers'!A:A),"")</f>
        <v/>
      </c>
      <c r="B87" s="185"/>
      <c r="C87" s="189" t="s">
        <v>437</v>
      </c>
      <c r="D87" s="190" t="s">
        <v>5475</v>
      </c>
      <c r="E87" s="1142">
        <f>IFERROR(VLOOKUP(C87,'Consolidated Master Sheet'!B:D,3,0),"")</f>
        <v>323.2</v>
      </c>
      <c r="F87" s="191">
        <f t="shared" si="7"/>
        <v>0</v>
      </c>
      <c r="G87" s="1681">
        <f t="shared" si="8"/>
        <v>0</v>
      </c>
      <c r="H87" s="192">
        <f>IFERROR(VLOOKUP(C87,'Consolidated Master Sheet'!B:H,6,0),"")</f>
        <v>25</v>
      </c>
      <c r="I87" s="192">
        <f>IFERROR(VLOOKUP(C87,'Consolidated Master Sheet'!B:H,7,0),"")</f>
        <v>100</v>
      </c>
      <c r="J87" s="50"/>
      <c r="K87" s="1143">
        <f t="shared" si="10"/>
        <v>0</v>
      </c>
      <c r="L87" s="157"/>
      <c r="M87" s="1029"/>
    </row>
    <row r="88" spans="1:13" ht="15.75">
      <c r="A88" s="157" t="str">
        <f>IF(J88&gt;0,COUNT($J$4:J88)+MAX('MI Fittings'!A:A,'CS Press Fittings'!A:A,'Steel Nipples'!A:A,'Steel Cut Lengths'!A:A,'Pipe Hangers'!A:A),"")</f>
        <v/>
      </c>
      <c r="B88" s="185"/>
      <c r="C88" s="189" t="s">
        <v>438</v>
      </c>
      <c r="D88" s="190" t="s">
        <v>5476</v>
      </c>
      <c r="E88" s="1142">
        <f>IFERROR(VLOOKUP(C88,'Consolidated Master Sheet'!B:D,3,0),"")</f>
        <v>378.25</v>
      </c>
      <c r="F88" s="191">
        <f t="shared" si="7"/>
        <v>0</v>
      </c>
      <c r="G88" s="1681">
        <f t="shared" si="8"/>
        <v>0</v>
      </c>
      <c r="H88" s="192">
        <f>IFERROR(VLOOKUP(C88,'Consolidated Master Sheet'!B:H,6,0),"")</f>
        <v>25</v>
      </c>
      <c r="I88" s="192">
        <f>IFERROR(VLOOKUP(C88,'Consolidated Master Sheet'!B:H,7,0),"")</f>
        <v>100</v>
      </c>
      <c r="J88" s="50"/>
      <c r="K88" s="1143">
        <f t="shared" si="10"/>
        <v>0</v>
      </c>
      <c r="L88" s="157"/>
      <c r="M88" s="1029"/>
    </row>
    <row r="89" spans="1:13" ht="15.75">
      <c r="A89" s="157" t="str">
        <f>IF(J89&gt;0,COUNT($J$4:J89)+MAX('MI Fittings'!A:A,'CS Press Fittings'!A:A,'Steel Nipples'!A:A,'Steel Cut Lengths'!A:A,'Pipe Hangers'!A:A),"")</f>
        <v/>
      </c>
      <c r="B89" s="185"/>
      <c r="C89" s="189" t="s">
        <v>439</v>
      </c>
      <c r="D89" s="190" t="s">
        <v>5477</v>
      </c>
      <c r="E89" s="1142">
        <f>IFERROR(VLOOKUP(C89,'Consolidated Master Sheet'!B:D,3,0),"")</f>
        <v>425.77</v>
      </c>
      <c r="F89" s="191">
        <f t="shared" si="7"/>
        <v>0</v>
      </c>
      <c r="G89" s="1681">
        <f t="shared" si="8"/>
        <v>0</v>
      </c>
      <c r="H89" s="192">
        <f>IFERROR(VLOOKUP(C89,'Consolidated Master Sheet'!B:H,6,0),"")</f>
        <v>25</v>
      </c>
      <c r="I89" s="192">
        <f>IFERROR(VLOOKUP(C89,'Consolidated Master Sheet'!B:H,7,0),"")</f>
        <v>100</v>
      </c>
      <c r="J89" s="50"/>
      <c r="K89" s="1143">
        <f t="shared" si="10"/>
        <v>0</v>
      </c>
      <c r="L89" s="157"/>
      <c r="M89" s="1029"/>
    </row>
    <row r="90" spans="1:13" ht="15.75">
      <c r="A90" s="157" t="str">
        <f>IF(J90&gt;0,COUNT($J$4:J90)+MAX('MI Fittings'!A:A,'CS Press Fittings'!A:A,'Steel Nipples'!A:A,'Steel Cut Lengths'!A:A,'Pipe Hangers'!A:A),"")</f>
        <v/>
      </c>
      <c r="B90" s="185"/>
      <c r="C90" s="189" t="s">
        <v>440</v>
      </c>
      <c r="D90" s="190" t="s">
        <v>5478</v>
      </c>
      <c r="E90" s="1142">
        <f>IFERROR(VLOOKUP(C90,'Consolidated Master Sheet'!B:D,3,0),"")</f>
        <v>471.46</v>
      </c>
      <c r="F90" s="191">
        <f t="shared" si="7"/>
        <v>0</v>
      </c>
      <c r="G90" s="1681">
        <f t="shared" si="8"/>
        <v>0</v>
      </c>
      <c r="H90" s="192">
        <f>IFERROR(VLOOKUP(C90,'Consolidated Master Sheet'!B:H,6,0),"")</f>
        <v>25</v>
      </c>
      <c r="I90" s="192">
        <f>IFERROR(VLOOKUP(C90,'Consolidated Master Sheet'!B:H,7,0),"")</f>
        <v>75</v>
      </c>
      <c r="J90" s="50"/>
      <c r="K90" s="1143">
        <f t="shared" si="10"/>
        <v>0</v>
      </c>
      <c r="L90" s="157"/>
      <c r="M90" s="1029"/>
    </row>
    <row r="91" spans="1:13" ht="15.75">
      <c r="A91" s="157" t="str">
        <f>IF(J91&gt;0,COUNT($J$4:J91)+MAX('MI Fittings'!A:A,'CS Press Fittings'!A:A,'Steel Nipples'!A:A,'Steel Cut Lengths'!A:A,'Pipe Hangers'!A:A),"")</f>
        <v/>
      </c>
      <c r="B91" s="185"/>
      <c r="C91" s="189" t="s">
        <v>441</v>
      </c>
      <c r="D91" s="190" t="s">
        <v>5479</v>
      </c>
      <c r="E91" s="1142">
        <f>IFERROR(VLOOKUP(C91,'Consolidated Master Sheet'!B:D,3,0),"")</f>
        <v>519.92999999999995</v>
      </c>
      <c r="F91" s="191">
        <f t="shared" si="7"/>
        <v>0</v>
      </c>
      <c r="G91" s="1681">
        <f t="shared" si="8"/>
        <v>0</v>
      </c>
      <c r="H91" s="192">
        <f>IFERROR(VLOOKUP(C91,'Consolidated Master Sheet'!B:H,6,0),"")</f>
        <v>25</v>
      </c>
      <c r="I91" s="192">
        <f>IFERROR(VLOOKUP(C91,'Consolidated Master Sheet'!B:H,7,0),"")</f>
        <v>75</v>
      </c>
      <c r="J91" s="50"/>
      <c r="K91" s="1143">
        <f t="shared" si="10"/>
        <v>0</v>
      </c>
      <c r="L91" s="157"/>
      <c r="M91" s="1029"/>
    </row>
    <row r="92" spans="1:13" ht="15.75">
      <c r="A92" s="157" t="str">
        <f>IF(J92&gt;0,COUNT($J$4:J92)+MAX('MI Fittings'!A:A,'CS Press Fittings'!A:A,'Steel Nipples'!A:A,'Steel Cut Lengths'!A:A,'Pipe Hangers'!A:A),"")</f>
        <v/>
      </c>
      <c r="B92" s="185"/>
      <c r="C92" s="189" t="s">
        <v>442</v>
      </c>
      <c r="D92" s="190" t="s">
        <v>5480</v>
      </c>
      <c r="E92" s="1142">
        <f>IFERROR(VLOOKUP(C92,'Consolidated Master Sheet'!B:D,3,0),"")</f>
        <v>568.45000000000005</v>
      </c>
      <c r="F92" s="191">
        <f t="shared" si="7"/>
        <v>0</v>
      </c>
      <c r="G92" s="1681">
        <f t="shared" si="8"/>
        <v>0</v>
      </c>
      <c r="H92" s="192">
        <f>IFERROR(VLOOKUP(C92,'Consolidated Master Sheet'!B:H,6,0),"")</f>
        <v>25</v>
      </c>
      <c r="I92" s="192">
        <f>IFERROR(VLOOKUP(C92,'Consolidated Master Sheet'!B:H,7,0),"")</f>
        <v>75</v>
      </c>
      <c r="J92" s="50"/>
      <c r="K92" s="1143">
        <f t="shared" si="10"/>
        <v>0</v>
      </c>
      <c r="L92" s="157"/>
      <c r="M92" s="1029"/>
    </row>
    <row r="93" spans="1:13" ht="15.75">
      <c r="A93" s="157" t="str">
        <f>IF(J93&gt;0,COUNT($J$4:J93)+MAX('MI Fittings'!A:A,'CS Press Fittings'!A:A,'Steel Nipples'!A:A,'Steel Cut Lengths'!A:A,'Pipe Hangers'!A:A),"")</f>
        <v/>
      </c>
      <c r="B93" s="185"/>
      <c r="C93" s="189" t="s">
        <v>443</v>
      </c>
      <c r="D93" s="190" t="s">
        <v>5481</v>
      </c>
      <c r="E93" s="1142">
        <f>IFERROR(VLOOKUP(C93,'Consolidated Master Sheet'!B:D,3,0),"")</f>
        <v>621.12</v>
      </c>
      <c r="F93" s="191">
        <f t="shared" si="7"/>
        <v>0</v>
      </c>
      <c r="G93" s="1681">
        <f t="shared" si="8"/>
        <v>0</v>
      </c>
      <c r="H93" s="192">
        <f>IFERROR(VLOOKUP(C93,'Consolidated Master Sheet'!B:H,6,0),"")</f>
        <v>25</v>
      </c>
      <c r="I93" s="192">
        <f>IFERROR(VLOOKUP(C93,'Consolidated Master Sheet'!B:H,7,0),"")</f>
        <v>50</v>
      </c>
      <c r="J93" s="50"/>
      <c r="K93" s="1143">
        <f t="shared" si="10"/>
        <v>0</v>
      </c>
      <c r="L93" s="157"/>
      <c r="M93" s="1029"/>
    </row>
    <row r="94" spans="1:13" ht="15.75">
      <c r="A94" s="157" t="str">
        <f>IF(J94&gt;0,COUNT($J$4:J94)+MAX('MI Fittings'!A:A,'CS Press Fittings'!A:A,'Steel Nipples'!A:A,'Steel Cut Lengths'!A:A,'Pipe Hangers'!A:A),"")</f>
        <v/>
      </c>
      <c r="B94" s="185"/>
      <c r="C94" s="193" t="s">
        <v>444</v>
      </c>
      <c r="D94" s="194" t="s">
        <v>5482</v>
      </c>
      <c r="E94" s="1018">
        <f>IFERROR(VLOOKUP(C94,'Consolidated Master Sheet'!B:D,3,0),"")</f>
        <v>732.75</v>
      </c>
      <c r="F94" s="153">
        <f t="shared" si="7"/>
        <v>0</v>
      </c>
      <c r="G94" s="1681">
        <f t="shared" si="8"/>
        <v>0</v>
      </c>
      <c r="H94" s="195">
        <f>IFERROR(VLOOKUP(C94,'Consolidated Master Sheet'!B:H,6,0),"")</f>
        <v>25</v>
      </c>
      <c r="I94" s="195">
        <f>IFERROR(VLOOKUP(C94,'Consolidated Master Sheet'!B:H,7,0),"")</f>
        <v>50</v>
      </c>
      <c r="J94" s="43"/>
      <c r="K94" s="1143">
        <f t="shared" si="10"/>
        <v>0</v>
      </c>
      <c r="L94" s="157"/>
      <c r="M94" s="1029"/>
    </row>
    <row r="95" spans="1:13" ht="15.75">
      <c r="A95" s="157" t="str">
        <f>IF(J95&gt;0,COUNT($J$4:J95)+MAX('MI Fittings'!A:A,'CS Press Fittings'!A:A,'Steel Nipples'!A:A,'Steel Cut Lengths'!A:A,'Pipe Hangers'!A:A),"")</f>
        <v/>
      </c>
      <c r="B95" s="185"/>
      <c r="C95" s="196"/>
      <c r="D95" s="199"/>
      <c r="E95" s="1135" t="str">
        <f>IFERROR(VLOOKUP(C95,'Consolidated Master Sheet'!B:D,3,0),"")</f>
        <v/>
      </c>
      <c r="F95" s="1466">
        <f t="shared" si="7"/>
        <v>0</v>
      </c>
      <c r="G95" s="1748">
        <f t="shared" si="8"/>
        <v>0</v>
      </c>
      <c r="H95" s="198" t="str">
        <f>IFERROR(VLOOKUP(C95,'Consolidated Master Sheet'!B:H,6,0),"")</f>
        <v/>
      </c>
      <c r="I95" s="198" t="str">
        <f>IFERROR(VLOOKUP(C95,'Consolidated Master Sheet'!B:H,7,0),"")</f>
        <v/>
      </c>
      <c r="J95" s="49"/>
      <c r="K95" s="1144"/>
      <c r="L95" s="157"/>
      <c r="M95" s="1029"/>
    </row>
    <row r="96" spans="1:13" ht="15.75">
      <c r="A96" s="157" t="str">
        <f>IF(J96&gt;0,COUNT($J$4:J96)+MAX('MI Fittings'!A:A,'CS Press Fittings'!A:A,'Steel Nipples'!A:A,'Steel Cut Lengths'!A:A,'Pipe Hangers'!A:A),"")</f>
        <v/>
      </c>
      <c r="B96" s="185"/>
      <c r="C96" s="186" t="s">
        <v>445</v>
      </c>
      <c r="D96" s="187" t="s">
        <v>5526</v>
      </c>
      <c r="E96" s="1020">
        <f>IFERROR(VLOOKUP(C96,'Consolidated Master Sheet'!B:D,3,0),"")</f>
        <v>275.03999999999996</v>
      </c>
      <c r="F96" s="151">
        <f t="shared" si="7"/>
        <v>0</v>
      </c>
      <c r="G96" s="1681">
        <f t="shared" si="8"/>
        <v>0</v>
      </c>
      <c r="H96" s="188">
        <f>IFERROR(VLOOKUP(C96,'Consolidated Master Sheet'!B:H,6,0),"")</f>
        <v>25</v>
      </c>
      <c r="I96" s="188">
        <f>IFERROR(VLOOKUP(C96,'Consolidated Master Sheet'!B:H,7,0),"")</f>
        <v>100</v>
      </c>
      <c r="J96" s="41"/>
      <c r="K96" s="1143">
        <f t="shared" ref="K96:K105" si="11">IFERROR(G96*J96,0)</f>
        <v>0</v>
      </c>
      <c r="L96" s="157"/>
      <c r="M96" s="1029"/>
    </row>
    <row r="97" spans="1:13" ht="15.75">
      <c r="A97" s="157" t="str">
        <f>IF(J97&gt;0,COUNT($J$4:J97)+MAX('MI Fittings'!A:A,'CS Press Fittings'!A:A,'Steel Nipples'!A:A,'Steel Cut Lengths'!A:A,'Pipe Hangers'!A:A),"")</f>
        <v/>
      </c>
      <c r="B97" s="185"/>
      <c r="C97" s="189" t="s">
        <v>446</v>
      </c>
      <c r="D97" s="190" t="s">
        <v>5483</v>
      </c>
      <c r="E97" s="1142">
        <f>IFERROR(VLOOKUP(C97,'Consolidated Master Sheet'!B:D,3,0),"")</f>
        <v>295.95</v>
      </c>
      <c r="F97" s="191">
        <f t="shared" si="7"/>
        <v>0</v>
      </c>
      <c r="G97" s="1681">
        <f t="shared" si="8"/>
        <v>0</v>
      </c>
      <c r="H97" s="192">
        <f>IFERROR(VLOOKUP(C97,'Consolidated Master Sheet'!B:H,6,0),"")</f>
        <v>25</v>
      </c>
      <c r="I97" s="192">
        <f>IFERROR(VLOOKUP(C97,'Consolidated Master Sheet'!B:H,7,0),"")</f>
        <v>75</v>
      </c>
      <c r="J97" s="50"/>
      <c r="K97" s="1143">
        <f t="shared" si="11"/>
        <v>0</v>
      </c>
      <c r="L97" s="157"/>
      <c r="M97" s="1029"/>
    </row>
    <row r="98" spans="1:13" ht="15.75">
      <c r="A98" s="157" t="str">
        <f>IF(J98&gt;0,COUNT($J$4:J98)+MAX('MI Fittings'!A:A,'CS Press Fittings'!A:A,'Steel Nipples'!A:A,'Steel Cut Lengths'!A:A,'Pipe Hangers'!A:A),"")</f>
        <v/>
      </c>
      <c r="B98" s="185"/>
      <c r="C98" s="189" t="s">
        <v>447</v>
      </c>
      <c r="D98" s="190" t="s">
        <v>5484</v>
      </c>
      <c r="E98" s="1142">
        <f>IFERROR(VLOOKUP(C98,'Consolidated Master Sheet'!B:D,3,0),"")</f>
        <v>354.52</v>
      </c>
      <c r="F98" s="191">
        <f t="shared" si="7"/>
        <v>0</v>
      </c>
      <c r="G98" s="1681">
        <f t="shared" si="8"/>
        <v>0</v>
      </c>
      <c r="H98" s="192">
        <f>IFERROR(VLOOKUP(C98,'Consolidated Master Sheet'!B:H,6,0),"")</f>
        <v>25</v>
      </c>
      <c r="I98" s="192">
        <f>IFERROR(VLOOKUP(C98,'Consolidated Master Sheet'!B:H,7,0),"")</f>
        <v>75</v>
      </c>
      <c r="J98" s="50"/>
      <c r="K98" s="1143">
        <f t="shared" si="11"/>
        <v>0</v>
      </c>
      <c r="L98" s="157"/>
      <c r="M98" s="1029"/>
    </row>
    <row r="99" spans="1:13" ht="15.75">
      <c r="A99" s="157" t="str">
        <f>IF(J99&gt;0,COUNT($J$4:J99)+MAX('MI Fittings'!A:A,'CS Press Fittings'!A:A,'Steel Nipples'!A:A,'Steel Cut Lengths'!A:A,'Pipe Hangers'!A:A),"")</f>
        <v/>
      </c>
      <c r="B99" s="185"/>
      <c r="C99" s="189" t="s">
        <v>448</v>
      </c>
      <c r="D99" s="190" t="s">
        <v>5485</v>
      </c>
      <c r="E99" s="1142">
        <f>IFERROR(VLOOKUP(C99,'Consolidated Master Sheet'!B:D,3,0),"")</f>
        <v>407.44</v>
      </c>
      <c r="F99" s="191">
        <f t="shared" si="7"/>
        <v>0</v>
      </c>
      <c r="G99" s="1681">
        <f t="shared" si="8"/>
        <v>0</v>
      </c>
      <c r="H99" s="192">
        <f>IFERROR(VLOOKUP(C99,'Consolidated Master Sheet'!B:H,6,0),"")</f>
        <v>25</v>
      </c>
      <c r="I99" s="192">
        <f>IFERROR(VLOOKUP(C99,'Consolidated Master Sheet'!B:H,7,0),"")</f>
        <v>50</v>
      </c>
      <c r="J99" s="50"/>
      <c r="K99" s="1143">
        <f t="shared" si="11"/>
        <v>0</v>
      </c>
      <c r="L99" s="157"/>
      <c r="M99" s="1029"/>
    </row>
    <row r="100" spans="1:13" ht="15.75">
      <c r="A100" s="157" t="str">
        <f>IF(J100&gt;0,COUNT($J$4:J100)+MAX('MI Fittings'!A:A,'CS Press Fittings'!A:A,'Steel Nipples'!A:A,'Steel Cut Lengths'!A:A,'Pipe Hangers'!A:A),"")</f>
        <v/>
      </c>
      <c r="B100" s="185"/>
      <c r="C100" s="189" t="s">
        <v>449</v>
      </c>
      <c r="D100" s="190" t="s">
        <v>5486</v>
      </c>
      <c r="E100" s="1142">
        <f>IFERROR(VLOOKUP(C100,'Consolidated Master Sheet'!B:D,3,0),"")</f>
        <v>467.84999999999997</v>
      </c>
      <c r="F100" s="191">
        <f t="shared" si="7"/>
        <v>0</v>
      </c>
      <c r="G100" s="1681">
        <f t="shared" si="8"/>
        <v>0</v>
      </c>
      <c r="H100" s="192">
        <f>IFERROR(VLOOKUP(C100,'Consolidated Master Sheet'!B:H,6,0),"")</f>
        <v>25</v>
      </c>
      <c r="I100" s="192">
        <f>IFERROR(VLOOKUP(C100,'Consolidated Master Sheet'!B:H,7,0),"")</f>
        <v>50</v>
      </c>
      <c r="J100" s="50"/>
      <c r="K100" s="1143">
        <f t="shared" si="11"/>
        <v>0</v>
      </c>
      <c r="L100" s="157"/>
      <c r="M100" s="1029"/>
    </row>
    <row r="101" spans="1:13" ht="15.75">
      <c r="A101" s="157" t="str">
        <f>IF(J101&gt;0,COUNT($J$4:J101)+MAX('MI Fittings'!A:A,'CS Press Fittings'!A:A,'Steel Nipples'!A:A,'Steel Cut Lengths'!A:A,'Pipe Hangers'!A:A),"")</f>
        <v/>
      </c>
      <c r="B101" s="185"/>
      <c r="C101" s="189" t="s">
        <v>450</v>
      </c>
      <c r="D101" s="190" t="s">
        <v>5487</v>
      </c>
      <c r="E101" s="1142">
        <f>IFERROR(VLOOKUP(C101,'Consolidated Master Sheet'!B:D,3,0),"")</f>
        <v>530.71</v>
      </c>
      <c r="F101" s="191">
        <f t="shared" si="7"/>
        <v>0</v>
      </c>
      <c r="G101" s="1681">
        <f t="shared" si="8"/>
        <v>0</v>
      </c>
      <c r="H101" s="192">
        <f>IFERROR(VLOOKUP(C101,'Consolidated Master Sheet'!B:H,6,0),"")</f>
        <v>25</v>
      </c>
      <c r="I101" s="192">
        <f>IFERROR(VLOOKUP(C101,'Consolidated Master Sheet'!B:H,7,0),"")</f>
        <v>50</v>
      </c>
      <c r="J101" s="50"/>
      <c r="K101" s="1143">
        <f t="shared" si="11"/>
        <v>0</v>
      </c>
      <c r="L101" s="157"/>
      <c r="M101" s="1029"/>
    </row>
    <row r="102" spans="1:13" ht="15.75">
      <c r="A102" s="157" t="str">
        <f>IF(J102&gt;0,COUNT($J$4:J102)+MAX('MI Fittings'!A:A,'CS Press Fittings'!A:A,'Steel Nipples'!A:A,'Steel Cut Lengths'!A:A,'Pipe Hangers'!A:A),"")</f>
        <v/>
      </c>
      <c r="B102" s="185"/>
      <c r="C102" s="189" t="s">
        <v>451</v>
      </c>
      <c r="D102" s="190" t="s">
        <v>5488</v>
      </c>
      <c r="E102" s="1142">
        <f>IFERROR(VLOOKUP(C102,'Consolidated Master Sheet'!B:D,3,0),"")</f>
        <v>596.33000000000004</v>
      </c>
      <c r="F102" s="191">
        <f t="shared" si="7"/>
        <v>0</v>
      </c>
      <c r="G102" s="1681">
        <f t="shared" si="8"/>
        <v>0</v>
      </c>
      <c r="H102" s="192">
        <f>IFERROR(VLOOKUP(C102,'Consolidated Master Sheet'!B:H,6,0),"")</f>
        <v>25</v>
      </c>
      <c r="I102" s="192">
        <f>IFERROR(VLOOKUP(C102,'Consolidated Master Sheet'!B:H,7,0),"")</f>
        <v>50</v>
      </c>
      <c r="J102" s="50"/>
      <c r="K102" s="1143">
        <f t="shared" si="11"/>
        <v>0</v>
      </c>
      <c r="L102" s="157"/>
      <c r="M102" s="1029"/>
    </row>
    <row r="103" spans="1:13" ht="15.75">
      <c r="A103" s="157" t="str">
        <f>IF(J103&gt;0,COUNT($J$4:J103)+MAX('MI Fittings'!A:A,'CS Press Fittings'!A:A,'Steel Nipples'!A:A,'Steel Cut Lengths'!A:A,'Pipe Hangers'!A:A),"")</f>
        <v/>
      </c>
      <c r="B103" s="185"/>
      <c r="C103" s="189" t="s">
        <v>452</v>
      </c>
      <c r="D103" s="190" t="s">
        <v>5489</v>
      </c>
      <c r="E103" s="1142">
        <f>IFERROR(VLOOKUP(C103,'Consolidated Master Sheet'!B:D,3,0),"")</f>
        <v>659.77</v>
      </c>
      <c r="F103" s="191">
        <f t="shared" si="7"/>
        <v>0</v>
      </c>
      <c r="G103" s="1681">
        <f t="shared" si="8"/>
        <v>0</v>
      </c>
      <c r="H103" s="192">
        <f>IFERROR(VLOOKUP(C103,'Consolidated Master Sheet'!B:H,6,0),"")</f>
        <v>25</v>
      </c>
      <c r="I103" s="192">
        <f>IFERROR(VLOOKUP(C103,'Consolidated Master Sheet'!B:H,7,0),"")</f>
        <v>50</v>
      </c>
      <c r="J103" s="50"/>
      <c r="K103" s="1143">
        <f t="shared" si="11"/>
        <v>0</v>
      </c>
      <c r="L103" s="157"/>
      <c r="M103" s="1029"/>
    </row>
    <row r="104" spans="1:13" ht="15.75">
      <c r="A104" s="157" t="str">
        <f>IF(J104&gt;0,COUNT($J$4:J104)+MAX('MI Fittings'!A:A,'CS Press Fittings'!A:A,'Steel Nipples'!A:A,'Steel Cut Lengths'!A:A,'Pipe Hangers'!A:A),"")</f>
        <v/>
      </c>
      <c r="B104" s="185"/>
      <c r="C104" s="189" t="s">
        <v>453</v>
      </c>
      <c r="D104" s="190" t="s">
        <v>5490</v>
      </c>
      <c r="E104" s="1142">
        <f>IFERROR(VLOOKUP(C104,'Consolidated Master Sheet'!B:D,3,0),"")</f>
        <v>721.83</v>
      </c>
      <c r="F104" s="191">
        <f t="shared" si="7"/>
        <v>0</v>
      </c>
      <c r="G104" s="1681">
        <f t="shared" si="8"/>
        <v>0</v>
      </c>
      <c r="H104" s="192">
        <f>IFERROR(VLOOKUP(C104,'Consolidated Master Sheet'!B:H,6,0),"")</f>
        <v>50</v>
      </c>
      <c r="I104" s="192">
        <f>IFERROR(VLOOKUP(C104,'Consolidated Master Sheet'!B:H,7,0),"")</f>
        <v>50</v>
      </c>
      <c r="J104" s="50"/>
      <c r="K104" s="1143">
        <f t="shared" si="11"/>
        <v>0</v>
      </c>
      <c r="L104" s="157"/>
      <c r="M104" s="1029"/>
    </row>
    <row r="105" spans="1:13" ht="15.75">
      <c r="A105" s="157" t="str">
        <f>IF(J105&gt;0,COUNT($J$4:J105)+MAX('MI Fittings'!A:A,'CS Press Fittings'!A:A,'Steel Nipples'!A:A,'Steel Cut Lengths'!A:A,'Pipe Hangers'!A:A),"")</f>
        <v/>
      </c>
      <c r="B105" s="185"/>
      <c r="C105" s="193" t="s">
        <v>454</v>
      </c>
      <c r="D105" s="194" t="s">
        <v>5491</v>
      </c>
      <c r="E105" s="1018">
        <f>IFERROR(VLOOKUP(C105,'Consolidated Master Sheet'!B:D,3,0),"")</f>
        <v>784</v>
      </c>
      <c r="F105" s="153">
        <f t="shared" si="7"/>
        <v>0</v>
      </c>
      <c r="G105" s="1681">
        <f t="shared" si="8"/>
        <v>0</v>
      </c>
      <c r="H105" s="195">
        <f>IFERROR(VLOOKUP(C105,'Consolidated Master Sheet'!B:H,6,0),"")</f>
        <v>50</v>
      </c>
      <c r="I105" s="195">
        <f>IFERROR(VLOOKUP(C105,'Consolidated Master Sheet'!B:H,7,0),"")</f>
        <v>50</v>
      </c>
      <c r="J105" s="43"/>
      <c r="K105" s="1143">
        <f t="shared" si="11"/>
        <v>0</v>
      </c>
      <c r="L105" s="157"/>
      <c r="M105" s="1029"/>
    </row>
    <row r="106" spans="1:13" ht="15.75">
      <c r="A106" s="157" t="str">
        <f>IF(J106&gt;0,COUNT($J$4:J106)+MAX('MI Fittings'!A:A,'CS Press Fittings'!A:A,'Steel Nipples'!A:A,'Steel Cut Lengths'!A:A,'Pipe Hangers'!A:A),"")</f>
        <v/>
      </c>
      <c r="B106" s="185"/>
      <c r="C106" s="196"/>
      <c r="D106" s="199"/>
      <c r="E106" s="1135" t="str">
        <f>IFERROR(VLOOKUP(C106,'Consolidated Master Sheet'!B:D,3,0),"")</f>
        <v/>
      </c>
      <c r="F106" s="1466">
        <f t="shared" si="7"/>
        <v>0</v>
      </c>
      <c r="G106" s="1748">
        <f t="shared" si="8"/>
        <v>0</v>
      </c>
      <c r="H106" s="202" t="str">
        <f>IFERROR(VLOOKUP(C106,'Consolidated Master Sheet'!B:H,6,0),"")</f>
        <v/>
      </c>
      <c r="I106" s="202" t="str">
        <f>IFERROR(VLOOKUP(C106,'Consolidated Master Sheet'!B:H,7,0),"")</f>
        <v/>
      </c>
      <c r="J106" s="49"/>
      <c r="K106" s="1144"/>
      <c r="L106" s="157"/>
      <c r="M106" s="1029"/>
    </row>
    <row r="107" spans="1:13" ht="15.75">
      <c r="A107" s="157" t="str">
        <f>IF(J107&gt;0,COUNT($J$4:J107)+MAX('MI Fittings'!A:A,'CS Press Fittings'!A:A,'Steel Nipples'!A:A,'Steel Cut Lengths'!A:A,'Pipe Hangers'!A:A),"")</f>
        <v/>
      </c>
      <c r="B107" s="185"/>
      <c r="C107" s="186" t="s">
        <v>455</v>
      </c>
      <c r="D107" s="187" t="s">
        <v>5527</v>
      </c>
      <c r="E107" s="1020">
        <f>IFERROR(VLOOKUP(C107,'Consolidated Master Sheet'!B:D,3,0),"")</f>
        <v>418.77</v>
      </c>
      <c r="F107" s="151">
        <f t="shared" si="7"/>
        <v>0</v>
      </c>
      <c r="G107" s="1681">
        <f t="shared" si="8"/>
        <v>0</v>
      </c>
      <c r="H107" s="188">
        <f>IFERROR(VLOOKUP(C107,'Consolidated Master Sheet'!B:H,6,0),"")</f>
        <v>25</v>
      </c>
      <c r="I107" s="188">
        <f>IFERROR(VLOOKUP(C107,'Consolidated Master Sheet'!B:H,7,0),"")</f>
        <v>75</v>
      </c>
      <c r="J107" s="41"/>
      <c r="K107" s="1143">
        <f t="shared" ref="K107:K115" si="12">IFERROR(G107*J107,0)</f>
        <v>0</v>
      </c>
      <c r="L107" s="157"/>
      <c r="M107" s="1029"/>
    </row>
    <row r="108" spans="1:13" ht="15.75">
      <c r="A108" s="157" t="str">
        <f>IF(J108&gt;0,COUNT($J$4:J108)+MAX('MI Fittings'!A:A,'CS Press Fittings'!A:A,'Steel Nipples'!A:A,'Steel Cut Lengths'!A:A,'Pipe Hangers'!A:A),"")</f>
        <v/>
      </c>
      <c r="B108" s="185"/>
      <c r="C108" s="189" t="s">
        <v>456</v>
      </c>
      <c r="D108" s="190" t="s">
        <v>5492</v>
      </c>
      <c r="E108" s="1142">
        <f>IFERROR(VLOOKUP(C108,'Consolidated Master Sheet'!B:D,3,0),"")</f>
        <v>452.21999999999997</v>
      </c>
      <c r="F108" s="191">
        <f t="shared" si="7"/>
        <v>0</v>
      </c>
      <c r="G108" s="1681">
        <f t="shared" si="8"/>
        <v>0</v>
      </c>
      <c r="H108" s="192">
        <f>IFERROR(VLOOKUP(C108,'Consolidated Master Sheet'!B:H,6,0),"")</f>
        <v>25</v>
      </c>
      <c r="I108" s="192">
        <f>IFERROR(VLOOKUP(C108,'Consolidated Master Sheet'!B:H,7,0),"")</f>
        <v>50</v>
      </c>
      <c r="J108" s="50"/>
      <c r="K108" s="1143">
        <f t="shared" si="12"/>
        <v>0</v>
      </c>
      <c r="L108" s="157"/>
      <c r="M108" s="1029"/>
    </row>
    <row r="109" spans="1:13" ht="15.75">
      <c r="A109" s="157" t="str">
        <f>IF(J109&gt;0,COUNT($J$4:J109)+MAX('MI Fittings'!A:A,'CS Press Fittings'!A:A,'Steel Nipples'!A:A,'Steel Cut Lengths'!A:A,'Pipe Hangers'!A:A),"")</f>
        <v/>
      </c>
      <c r="B109" s="185"/>
      <c r="C109" s="189" t="s">
        <v>457</v>
      </c>
      <c r="D109" s="190" t="s">
        <v>5493</v>
      </c>
      <c r="E109" s="1142">
        <f>IFERROR(VLOOKUP(C109,'Consolidated Master Sheet'!B:D,3,0),"")</f>
        <v>521.88</v>
      </c>
      <c r="F109" s="191">
        <f t="shared" si="7"/>
        <v>0</v>
      </c>
      <c r="G109" s="1681">
        <f t="shared" si="8"/>
        <v>0</v>
      </c>
      <c r="H109" s="192">
        <f>IFERROR(VLOOKUP(C109,'Consolidated Master Sheet'!B:H,6,0),"")</f>
        <v>25</v>
      </c>
      <c r="I109" s="192">
        <f>IFERROR(VLOOKUP(C109,'Consolidated Master Sheet'!B:H,7,0),"")</f>
        <v>50</v>
      </c>
      <c r="J109" s="50"/>
      <c r="K109" s="1143">
        <f t="shared" si="12"/>
        <v>0</v>
      </c>
      <c r="L109" s="157"/>
      <c r="M109" s="1029"/>
    </row>
    <row r="110" spans="1:13" ht="15.75">
      <c r="A110" s="157" t="str">
        <f>IF(J110&gt;0,COUNT($J$4:J110)+MAX('MI Fittings'!A:A,'CS Press Fittings'!A:A,'Steel Nipples'!A:A,'Steel Cut Lengths'!A:A,'Pipe Hangers'!A:A),"")</f>
        <v/>
      </c>
      <c r="B110" s="185"/>
      <c r="C110" s="189" t="s">
        <v>458</v>
      </c>
      <c r="D110" s="190" t="s">
        <v>5494</v>
      </c>
      <c r="E110" s="1142">
        <f>IFERROR(VLOOKUP(C110,'Consolidated Master Sheet'!B:D,3,0),"")</f>
        <v>600.71</v>
      </c>
      <c r="F110" s="191">
        <f t="shared" si="7"/>
        <v>0</v>
      </c>
      <c r="G110" s="1681">
        <f t="shared" si="8"/>
        <v>0</v>
      </c>
      <c r="H110" s="192">
        <f>IFERROR(VLOOKUP(C110,'Consolidated Master Sheet'!B:H,6,0),"")</f>
        <v>40</v>
      </c>
      <c r="I110" s="192">
        <f>IFERROR(VLOOKUP(C110,'Consolidated Master Sheet'!B:H,7,0),"")</f>
        <v>40</v>
      </c>
      <c r="J110" s="50"/>
      <c r="K110" s="1143">
        <f t="shared" si="12"/>
        <v>0</v>
      </c>
      <c r="L110" s="157"/>
      <c r="M110" s="1029"/>
    </row>
    <row r="111" spans="1:13" ht="15.75">
      <c r="A111" s="157" t="str">
        <f>IF(J111&gt;0,COUNT($J$4:J111)+MAX('MI Fittings'!A:A,'CS Press Fittings'!A:A,'Steel Nipples'!A:A,'Steel Cut Lengths'!A:A,'Pipe Hangers'!A:A),"")</f>
        <v/>
      </c>
      <c r="B111" s="185"/>
      <c r="C111" s="189" t="s">
        <v>459</v>
      </c>
      <c r="D111" s="190" t="s">
        <v>5495</v>
      </c>
      <c r="E111" s="1142">
        <f>IFERROR(VLOOKUP(C111,'Consolidated Master Sheet'!B:D,3,0),"")</f>
        <v>682.72</v>
      </c>
      <c r="F111" s="191">
        <f t="shared" si="7"/>
        <v>0</v>
      </c>
      <c r="G111" s="1681">
        <f t="shared" si="8"/>
        <v>0</v>
      </c>
      <c r="H111" s="192">
        <f>IFERROR(VLOOKUP(C111,'Consolidated Master Sheet'!B:H,6,0),"")</f>
        <v>40</v>
      </c>
      <c r="I111" s="192">
        <f>IFERROR(VLOOKUP(C111,'Consolidated Master Sheet'!B:H,7,0),"")</f>
        <v>40</v>
      </c>
      <c r="J111" s="50"/>
      <c r="K111" s="1143">
        <f t="shared" si="12"/>
        <v>0</v>
      </c>
      <c r="L111" s="157"/>
      <c r="M111" s="1029"/>
    </row>
    <row r="112" spans="1:13" ht="15.75">
      <c r="A112" s="157" t="str">
        <f>IF(J112&gt;0,COUNT($J$4:J112)+MAX('MI Fittings'!A:A,'CS Press Fittings'!A:A,'Steel Nipples'!A:A,'Steel Cut Lengths'!A:A,'Pipe Hangers'!A:A),"")</f>
        <v/>
      </c>
      <c r="B112" s="185"/>
      <c r="C112" s="189" t="s">
        <v>460</v>
      </c>
      <c r="D112" s="190" t="s">
        <v>5496</v>
      </c>
      <c r="E112" s="1142">
        <f>IFERROR(VLOOKUP(C112,'Consolidated Master Sheet'!B:D,3,0),"")</f>
        <v>761.13</v>
      </c>
      <c r="F112" s="191">
        <f t="shared" si="7"/>
        <v>0</v>
      </c>
      <c r="G112" s="1681">
        <f t="shared" si="8"/>
        <v>0</v>
      </c>
      <c r="H112" s="192">
        <f>IFERROR(VLOOKUP(C112,'Consolidated Master Sheet'!B:H,6,0),"")</f>
        <v>40</v>
      </c>
      <c r="I112" s="192">
        <f>IFERROR(VLOOKUP(C112,'Consolidated Master Sheet'!B:H,7,0),"")</f>
        <v>40</v>
      </c>
      <c r="J112" s="50"/>
      <c r="K112" s="1143">
        <f t="shared" si="12"/>
        <v>0</v>
      </c>
      <c r="L112" s="157"/>
      <c r="M112" s="1029"/>
    </row>
    <row r="113" spans="1:13" ht="15.75">
      <c r="A113" s="157" t="str">
        <f>IF(J113&gt;0,COUNT($J$4:J113)+MAX('MI Fittings'!A:A,'CS Press Fittings'!A:A,'Steel Nipples'!A:A,'Steel Cut Lengths'!A:A,'Pipe Hangers'!A:A),"")</f>
        <v/>
      </c>
      <c r="B113" s="185"/>
      <c r="C113" s="189" t="s">
        <v>461</v>
      </c>
      <c r="D113" s="190" t="s">
        <v>5497</v>
      </c>
      <c r="E113" s="1142">
        <f>IFERROR(VLOOKUP(C113,'Consolidated Master Sheet'!B:D,3,0),"")</f>
        <v>843.98</v>
      </c>
      <c r="F113" s="191">
        <f t="shared" si="7"/>
        <v>0</v>
      </c>
      <c r="G113" s="1681">
        <f t="shared" si="8"/>
        <v>0</v>
      </c>
      <c r="H113" s="192">
        <f>IFERROR(VLOOKUP(C113,'Consolidated Master Sheet'!B:H,6,0),"")</f>
        <v>40</v>
      </c>
      <c r="I113" s="192">
        <f>IFERROR(VLOOKUP(C113,'Consolidated Master Sheet'!B:H,7,0),"")</f>
        <v>40</v>
      </c>
      <c r="J113" s="50"/>
      <c r="K113" s="1143">
        <f t="shared" si="12"/>
        <v>0</v>
      </c>
      <c r="L113" s="157"/>
      <c r="M113" s="1029"/>
    </row>
    <row r="114" spans="1:13" ht="15.75">
      <c r="A114" s="157" t="str">
        <f>IF(J114&gt;0,COUNT($J$4:J114)+MAX('MI Fittings'!A:A,'CS Press Fittings'!A:A,'Steel Nipples'!A:A,'Steel Cut Lengths'!A:A,'Pipe Hangers'!A:A),"")</f>
        <v/>
      </c>
      <c r="B114" s="185"/>
      <c r="C114" s="189" t="s">
        <v>462</v>
      </c>
      <c r="D114" s="190" t="s">
        <v>5498</v>
      </c>
      <c r="E114" s="1142">
        <f>IFERROR(VLOOKUP(C114,'Consolidated Master Sheet'!B:D,3,0),"")</f>
        <v>925.72</v>
      </c>
      <c r="F114" s="191">
        <f t="shared" si="7"/>
        <v>0</v>
      </c>
      <c r="G114" s="1681">
        <f t="shared" si="8"/>
        <v>0</v>
      </c>
      <c r="H114" s="192">
        <f>IFERROR(VLOOKUP(C114,'Consolidated Master Sheet'!B:H,6,0),"")</f>
        <v>30</v>
      </c>
      <c r="I114" s="192">
        <f>IFERROR(VLOOKUP(C114,'Consolidated Master Sheet'!B:H,7,0),"")</f>
        <v>30</v>
      </c>
      <c r="J114" s="50"/>
      <c r="K114" s="1143">
        <f t="shared" si="12"/>
        <v>0</v>
      </c>
      <c r="L114" s="157"/>
      <c r="M114" s="1029"/>
    </row>
    <row r="115" spans="1:13" ht="15.75">
      <c r="A115" s="157" t="str">
        <f>IF(J115&gt;0,COUNT($J$4:J115)+MAX('MI Fittings'!A:A,'CS Press Fittings'!A:A,'Steel Nipples'!A:A,'Steel Cut Lengths'!A:A,'Pipe Hangers'!A:A),"")</f>
        <v/>
      </c>
      <c r="B115" s="185"/>
      <c r="C115" s="193" t="s">
        <v>463</v>
      </c>
      <c r="D115" s="194" t="s">
        <v>5499</v>
      </c>
      <c r="E115" s="1018">
        <f>IFERROR(VLOOKUP(C115,'Consolidated Master Sheet'!B:D,3,0),"")</f>
        <v>1007.93</v>
      </c>
      <c r="F115" s="153">
        <f t="shared" si="7"/>
        <v>0</v>
      </c>
      <c r="G115" s="1681">
        <f t="shared" si="8"/>
        <v>0</v>
      </c>
      <c r="H115" s="195">
        <f>IFERROR(VLOOKUP(C115,'Consolidated Master Sheet'!B:H,6,0),"")</f>
        <v>30</v>
      </c>
      <c r="I115" s="195">
        <f>IFERROR(VLOOKUP(C115,'Consolidated Master Sheet'!B:H,7,0),"")</f>
        <v>30</v>
      </c>
      <c r="J115" s="43"/>
      <c r="K115" s="1143">
        <f t="shared" si="12"/>
        <v>0</v>
      </c>
      <c r="L115" s="157"/>
      <c r="M115" s="1029"/>
    </row>
    <row r="116" spans="1:13" ht="15.75">
      <c r="A116" s="157" t="str">
        <f>IF(J116&gt;0,COUNT($J$4:J116)+MAX('MI Fittings'!A:A,'CS Press Fittings'!A:A,'Steel Nipples'!A:A,'Steel Cut Lengths'!A:A,'Pipe Hangers'!A:A),"")</f>
        <v/>
      </c>
      <c r="B116" s="185"/>
      <c r="C116" s="196"/>
      <c r="D116" s="199"/>
      <c r="E116" s="1135" t="str">
        <f>IFERROR(VLOOKUP(C116,'Consolidated Master Sheet'!B:D,3,0),"")</f>
        <v/>
      </c>
      <c r="F116" s="1466">
        <f t="shared" si="7"/>
        <v>0</v>
      </c>
      <c r="G116" s="1748">
        <f t="shared" si="8"/>
        <v>0</v>
      </c>
      <c r="H116" s="198" t="str">
        <f>IFERROR(VLOOKUP(C116,'Consolidated Master Sheet'!B:H,6,0),"")</f>
        <v/>
      </c>
      <c r="I116" s="198" t="str">
        <f>IFERROR(VLOOKUP(C116,'Consolidated Master Sheet'!B:H,7,0),"")</f>
        <v/>
      </c>
      <c r="J116" s="49"/>
      <c r="K116" s="1144"/>
      <c r="L116" s="157"/>
      <c r="M116" s="1029"/>
    </row>
    <row r="117" spans="1:13" ht="15.75">
      <c r="A117" s="157" t="str">
        <f>IF(J117&gt;0,COUNT($J$4:J117)+MAX('MI Fittings'!A:A,'CS Press Fittings'!A:A,'Steel Nipples'!A:A,'Steel Cut Lengths'!A:A,'Pipe Hangers'!A:A),"")</f>
        <v/>
      </c>
      <c r="B117" s="185"/>
      <c r="C117" s="186" t="s">
        <v>464</v>
      </c>
      <c r="D117" s="187" t="s">
        <v>5528</v>
      </c>
      <c r="E117" s="1020">
        <f>IFERROR(VLOOKUP(C117,'Consolidated Master Sheet'!B:D,3,0),"")</f>
        <v>1105.4000000000001</v>
      </c>
      <c r="F117" s="151">
        <f t="shared" si="7"/>
        <v>0</v>
      </c>
      <c r="G117" s="1681">
        <f t="shared" si="8"/>
        <v>0</v>
      </c>
      <c r="H117" s="188">
        <f>IFERROR(VLOOKUP(C117,'Consolidated Master Sheet'!B:H,6,0),"")</f>
        <v>40</v>
      </c>
      <c r="I117" s="188">
        <f>IFERROR(VLOOKUP(C117,'Consolidated Master Sheet'!B:H,7,0),"")</f>
        <v>40</v>
      </c>
      <c r="J117" s="41"/>
      <c r="K117" s="1143">
        <f t="shared" ref="K117:K124" si="13">IFERROR(G117*J117,0)</f>
        <v>0</v>
      </c>
      <c r="L117" s="157"/>
      <c r="M117" s="1029"/>
    </row>
    <row r="118" spans="1:13" ht="15.75">
      <c r="A118" s="157" t="str">
        <f>IF(J118&gt;0,COUNT($J$4:J118)+MAX('MI Fittings'!A:A,'CS Press Fittings'!A:A,'Steel Nipples'!A:A,'Steel Cut Lengths'!A:A,'Pipe Hangers'!A:A),"")</f>
        <v/>
      </c>
      <c r="B118" s="185"/>
      <c r="C118" s="189" t="s">
        <v>465</v>
      </c>
      <c r="D118" s="190" t="s">
        <v>5500</v>
      </c>
      <c r="E118" s="1142">
        <f>IFERROR(VLOOKUP(C118,'Consolidated Master Sheet'!B:D,3,0),"")</f>
        <v>1155.57</v>
      </c>
      <c r="F118" s="191">
        <f t="shared" si="7"/>
        <v>0</v>
      </c>
      <c r="G118" s="1681">
        <f t="shared" si="8"/>
        <v>0</v>
      </c>
      <c r="H118" s="192">
        <f>IFERROR(VLOOKUP(C118,'Consolidated Master Sheet'!B:H,6,0),"")</f>
        <v>40</v>
      </c>
      <c r="I118" s="192">
        <f>IFERROR(VLOOKUP(C118,'Consolidated Master Sheet'!B:H,7,0),"")</f>
        <v>40</v>
      </c>
      <c r="J118" s="50"/>
      <c r="K118" s="1143">
        <f t="shared" si="13"/>
        <v>0</v>
      </c>
      <c r="L118" s="157"/>
      <c r="M118" s="1029"/>
    </row>
    <row r="119" spans="1:13" ht="15.75">
      <c r="A119" s="157" t="str">
        <f>IF(J119&gt;0,COUNT($J$4:J119)+MAX('MI Fittings'!A:A,'CS Press Fittings'!A:A,'Steel Nipples'!A:A,'Steel Cut Lengths'!A:A,'Pipe Hangers'!A:A),"")</f>
        <v/>
      </c>
      <c r="B119" s="185"/>
      <c r="C119" s="189" t="s">
        <v>466</v>
      </c>
      <c r="D119" s="190" t="s">
        <v>5501</v>
      </c>
      <c r="E119" s="1142">
        <f>IFERROR(VLOOKUP(C119,'Consolidated Master Sheet'!B:D,3,0),"")</f>
        <v>1309.28</v>
      </c>
      <c r="F119" s="191">
        <f t="shared" si="7"/>
        <v>0</v>
      </c>
      <c r="G119" s="1681">
        <f t="shared" si="8"/>
        <v>0</v>
      </c>
      <c r="H119" s="192">
        <f>IFERROR(VLOOKUP(C119,'Consolidated Master Sheet'!B:H,6,0),"")</f>
        <v>30</v>
      </c>
      <c r="I119" s="192">
        <f>IFERROR(VLOOKUP(C119,'Consolidated Master Sheet'!B:H,7,0),"")</f>
        <v>30</v>
      </c>
      <c r="J119" s="50"/>
      <c r="K119" s="1143">
        <f t="shared" si="13"/>
        <v>0</v>
      </c>
      <c r="L119" s="157"/>
      <c r="M119" s="1029"/>
    </row>
    <row r="120" spans="1:13" ht="15.75">
      <c r="A120" s="157" t="str">
        <f>IF(J120&gt;0,COUNT($J$4:J120)+MAX('MI Fittings'!A:A,'CS Press Fittings'!A:A,'Steel Nipples'!A:A,'Steel Cut Lengths'!A:A,'Pipe Hangers'!A:A),"")</f>
        <v/>
      </c>
      <c r="B120" s="185"/>
      <c r="C120" s="189" t="s">
        <v>467</v>
      </c>
      <c r="D120" s="190" t="s">
        <v>5502</v>
      </c>
      <c r="E120" s="1142">
        <f>IFERROR(VLOOKUP(C120,'Consolidated Master Sheet'!B:D,3,0),"")</f>
        <v>1455.43</v>
      </c>
      <c r="F120" s="191">
        <f t="shared" si="7"/>
        <v>0</v>
      </c>
      <c r="G120" s="1681">
        <f t="shared" si="8"/>
        <v>0</v>
      </c>
      <c r="H120" s="192">
        <f>IFERROR(VLOOKUP(C120,'Consolidated Master Sheet'!B:H,6,0),"")</f>
        <v>30</v>
      </c>
      <c r="I120" s="192">
        <f>IFERROR(VLOOKUP(C120,'Consolidated Master Sheet'!B:H,7,0),"")</f>
        <v>30</v>
      </c>
      <c r="J120" s="50"/>
      <c r="K120" s="1143">
        <f t="shared" si="13"/>
        <v>0</v>
      </c>
      <c r="L120" s="157"/>
      <c r="M120" s="1029"/>
    </row>
    <row r="121" spans="1:13" ht="15.75">
      <c r="A121" s="157" t="str">
        <f>IF(J121&gt;0,COUNT($J$4:J121)+MAX('MI Fittings'!A:A,'CS Press Fittings'!A:A,'Steel Nipples'!A:A,'Steel Cut Lengths'!A:A,'Pipe Hangers'!A:A),"")</f>
        <v/>
      </c>
      <c r="B121" s="185"/>
      <c r="C121" s="189" t="s">
        <v>468</v>
      </c>
      <c r="D121" s="190" t="s">
        <v>5503</v>
      </c>
      <c r="E121" s="1142">
        <f>IFERROR(VLOOKUP(C121,'Consolidated Master Sheet'!B:D,3,0),"")</f>
        <v>1561.42</v>
      </c>
      <c r="F121" s="191">
        <f t="shared" si="7"/>
        <v>0</v>
      </c>
      <c r="G121" s="1681">
        <f t="shared" si="8"/>
        <v>0</v>
      </c>
      <c r="H121" s="192">
        <f>IFERROR(VLOOKUP(C121,'Consolidated Master Sheet'!B:H,6,0),"")</f>
        <v>30</v>
      </c>
      <c r="I121" s="192">
        <f>IFERROR(VLOOKUP(C121,'Consolidated Master Sheet'!B:H,7,0),"")</f>
        <v>30</v>
      </c>
      <c r="J121" s="50"/>
      <c r="K121" s="1143">
        <f t="shared" si="13"/>
        <v>0</v>
      </c>
      <c r="L121" s="157"/>
      <c r="M121" s="1029"/>
    </row>
    <row r="122" spans="1:13" ht="15.75">
      <c r="A122" s="157" t="str">
        <f>IF(J122&gt;0,COUNT($J$4:J122)+MAX('MI Fittings'!A:A,'CS Press Fittings'!A:A,'Steel Nipples'!A:A,'Steel Cut Lengths'!A:A,'Pipe Hangers'!A:A),"")</f>
        <v/>
      </c>
      <c r="B122" s="185"/>
      <c r="C122" s="189" t="s">
        <v>469</v>
      </c>
      <c r="D122" s="190" t="s">
        <v>5504</v>
      </c>
      <c r="E122" s="1142">
        <f>IFERROR(VLOOKUP(C122,'Consolidated Master Sheet'!B:D,3,0),"")</f>
        <v>1717.7</v>
      </c>
      <c r="F122" s="191">
        <f t="shared" si="7"/>
        <v>0</v>
      </c>
      <c r="G122" s="1681">
        <f t="shared" si="8"/>
        <v>0</v>
      </c>
      <c r="H122" s="192">
        <f>IFERROR(VLOOKUP(C122,'Consolidated Master Sheet'!B:H,6,0),"")</f>
        <v>20</v>
      </c>
      <c r="I122" s="192">
        <f>IFERROR(VLOOKUP(C122,'Consolidated Master Sheet'!B:H,7,0),"")</f>
        <v>20</v>
      </c>
      <c r="J122" s="50"/>
      <c r="K122" s="1143">
        <f t="shared" si="13"/>
        <v>0</v>
      </c>
      <c r="L122" s="157"/>
      <c r="M122" s="1029"/>
    </row>
    <row r="123" spans="1:13" ht="15.75">
      <c r="A123" s="157" t="str">
        <f>IF(J123&gt;0,COUNT($J$4:J123)+MAX('MI Fittings'!A:A,'CS Press Fittings'!A:A,'Steel Nipples'!A:A,'Steel Cut Lengths'!A:A,'Pipe Hangers'!A:A),"")</f>
        <v/>
      </c>
      <c r="B123" s="185"/>
      <c r="C123" s="189" t="s">
        <v>470</v>
      </c>
      <c r="D123" s="190" t="s">
        <v>5505</v>
      </c>
      <c r="E123" s="1142">
        <f>IFERROR(VLOOKUP(C123,'Consolidated Master Sheet'!B:D,3,0),"")</f>
        <v>1849.91</v>
      </c>
      <c r="F123" s="191">
        <f t="shared" si="7"/>
        <v>0</v>
      </c>
      <c r="G123" s="1681">
        <f t="shared" si="8"/>
        <v>0</v>
      </c>
      <c r="H123" s="192">
        <f>IFERROR(VLOOKUP(C123,'Consolidated Master Sheet'!B:H,6,0),"")</f>
        <v>20</v>
      </c>
      <c r="I123" s="192">
        <f>IFERROR(VLOOKUP(C123,'Consolidated Master Sheet'!B:H,7,0),"")</f>
        <v>20</v>
      </c>
      <c r="J123" s="50"/>
      <c r="K123" s="1143">
        <f t="shared" si="13"/>
        <v>0</v>
      </c>
      <c r="L123" s="157"/>
      <c r="M123" s="1029"/>
    </row>
    <row r="124" spans="1:13" ht="15.75">
      <c r="A124" s="157" t="str">
        <f>IF(J124&gt;0,COUNT($J$4:J124)+MAX('MI Fittings'!A:A,'CS Press Fittings'!A:A,'Steel Nipples'!A:A,'Steel Cut Lengths'!A:A,'Pipe Hangers'!A:A),"")</f>
        <v/>
      </c>
      <c r="B124" s="185"/>
      <c r="C124" s="193" t="s">
        <v>471</v>
      </c>
      <c r="D124" s="194" t="s">
        <v>5506</v>
      </c>
      <c r="E124" s="1018">
        <f>IFERROR(VLOOKUP(C124,'Consolidated Master Sheet'!B:D,3,0),"")</f>
        <v>2025.4</v>
      </c>
      <c r="F124" s="153">
        <f t="shared" si="7"/>
        <v>0</v>
      </c>
      <c r="G124" s="1681">
        <f t="shared" si="8"/>
        <v>0</v>
      </c>
      <c r="H124" s="195">
        <f>IFERROR(VLOOKUP(C124,'Consolidated Master Sheet'!B:H,6,0),"")</f>
        <v>20</v>
      </c>
      <c r="I124" s="195">
        <f>IFERROR(VLOOKUP(C124,'Consolidated Master Sheet'!B:H,7,0),"")</f>
        <v>20</v>
      </c>
      <c r="J124" s="43"/>
      <c r="K124" s="1143">
        <f t="shared" si="13"/>
        <v>0</v>
      </c>
      <c r="L124" s="157"/>
      <c r="M124" s="1029"/>
    </row>
    <row r="125" spans="1:13" ht="15.75">
      <c r="A125" s="157" t="str">
        <f>IF(J125&gt;0,COUNT($J$4:J125)+MAX('MI Fittings'!A:A,'CS Press Fittings'!A:A,'Steel Nipples'!A:A,'Steel Cut Lengths'!A:A,'Pipe Hangers'!A:A),"")</f>
        <v/>
      </c>
      <c r="B125" s="185"/>
      <c r="C125" s="196"/>
      <c r="D125" s="199"/>
      <c r="E125" s="1135" t="str">
        <f>IFERROR(VLOOKUP(C125,'Consolidated Master Sheet'!B:D,3,0),"")</f>
        <v/>
      </c>
      <c r="F125" s="1466">
        <f t="shared" si="7"/>
        <v>0</v>
      </c>
      <c r="G125" s="1748">
        <f t="shared" si="8"/>
        <v>0</v>
      </c>
      <c r="H125" s="198" t="str">
        <f>IFERROR(VLOOKUP(C125,'Consolidated Master Sheet'!B:H,6,0),"")</f>
        <v/>
      </c>
      <c r="I125" s="198" t="str">
        <f>IFERROR(VLOOKUP(C125,'Consolidated Master Sheet'!B:H,7,0),"")</f>
        <v/>
      </c>
      <c r="J125" s="49"/>
      <c r="K125" s="1144"/>
      <c r="L125" s="157"/>
      <c r="M125" s="1029"/>
    </row>
    <row r="126" spans="1:13" ht="15.75">
      <c r="A126" s="157" t="str">
        <f>IF(J126&gt;0,COUNT($J$4:J126)+MAX('MI Fittings'!A:A,'CS Press Fittings'!A:A,'Steel Nipples'!A:A,'Steel Cut Lengths'!A:A,'Pipe Hangers'!A:A),"")</f>
        <v/>
      </c>
      <c r="B126" s="185"/>
      <c r="C126" s="186" t="s">
        <v>472</v>
      </c>
      <c r="D126" s="187" t="s">
        <v>5529</v>
      </c>
      <c r="E126" s="1020">
        <f>IFERROR(VLOOKUP(C126,'Consolidated Master Sheet'!B:D,3,0),"")</f>
        <v>1503.09</v>
      </c>
      <c r="F126" s="151">
        <f t="shared" si="7"/>
        <v>0</v>
      </c>
      <c r="G126" s="1681">
        <f t="shared" si="8"/>
        <v>0</v>
      </c>
      <c r="H126" s="188">
        <f>IFERROR(VLOOKUP(C126,'Consolidated Master Sheet'!B:H,6,0),"")</f>
        <v>30</v>
      </c>
      <c r="I126" s="188">
        <f>IFERROR(VLOOKUP(C126,'Consolidated Master Sheet'!B:H,7,0),"")</f>
        <v>30</v>
      </c>
      <c r="J126" s="41"/>
      <c r="K126" s="1143">
        <f t="shared" ref="K126:K133" si="14">IFERROR(G126*J126,0)</f>
        <v>0</v>
      </c>
      <c r="L126" s="157"/>
      <c r="M126" s="1029"/>
    </row>
    <row r="127" spans="1:13" ht="15.75">
      <c r="A127" s="157" t="str">
        <f>IF(J127&gt;0,COUNT($J$4:J127)+MAX('MI Fittings'!A:A,'CS Press Fittings'!A:A,'Steel Nipples'!A:A,'Steel Cut Lengths'!A:A,'Pipe Hangers'!A:A),"")</f>
        <v/>
      </c>
      <c r="B127" s="185"/>
      <c r="C127" s="189" t="s">
        <v>473</v>
      </c>
      <c r="D127" s="190" t="s">
        <v>5507</v>
      </c>
      <c r="E127" s="1142">
        <f>IFERROR(VLOOKUP(C127,'Consolidated Master Sheet'!B:D,3,0),"")</f>
        <v>1561.8799999999999</v>
      </c>
      <c r="F127" s="191">
        <f t="shared" si="7"/>
        <v>0</v>
      </c>
      <c r="G127" s="1681">
        <f t="shared" si="8"/>
        <v>0</v>
      </c>
      <c r="H127" s="192">
        <f>IFERROR(VLOOKUP(C127,'Consolidated Master Sheet'!B:H,6,0),"")</f>
        <v>20</v>
      </c>
      <c r="I127" s="192">
        <f>IFERROR(VLOOKUP(C127,'Consolidated Master Sheet'!B:H,7,0),"")</f>
        <v>20</v>
      </c>
      <c r="J127" s="50"/>
      <c r="K127" s="1143">
        <f t="shared" si="14"/>
        <v>0</v>
      </c>
      <c r="L127" s="157"/>
      <c r="M127" s="1029"/>
    </row>
    <row r="128" spans="1:13" ht="15.75">
      <c r="A128" s="157" t="str">
        <f>IF(J128&gt;0,COUNT($J$4:J128)+MAX('MI Fittings'!A:A,'CS Press Fittings'!A:A,'Steel Nipples'!A:A,'Steel Cut Lengths'!A:A,'Pipe Hangers'!A:A),"")</f>
        <v/>
      </c>
      <c r="B128" s="185"/>
      <c r="C128" s="189" t="s">
        <v>474</v>
      </c>
      <c r="D128" s="190" t="s">
        <v>5508</v>
      </c>
      <c r="E128" s="1142">
        <f>IFERROR(VLOOKUP(C128,'Consolidated Master Sheet'!B:D,3,0),"")</f>
        <v>1766.9</v>
      </c>
      <c r="F128" s="191">
        <f t="shared" si="7"/>
        <v>0</v>
      </c>
      <c r="G128" s="1681">
        <f t="shared" si="8"/>
        <v>0</v>
      </c>
      <c r="H128" s="192">
        <f>IFERROR(VLOOKUP(C128,'Consolidated Master Sheet'!B:H,6,0),"")</f>
        <v>15</v>
      </c>
      <c r="I128" s="192">
        <f>IFERROR(VLOOKUP(C128,'Consolidated Master Sheet'!B:H,7,0),"")</f>
        <v>15</v>
      </c>
      <c r="J128" s="50"/>
      <c r="K128" s="1143">
        <f t="shared" si="14"/>
        <v>0</v>
      </c>
      <c r="L128" s="157"/>
      <c r="M128" s="1029"/>
    </row>
    <row r="129" spans="1:13" ht="15.75">
      <c r="A129" s="157" t="str">
        <f>IF(J129&gt;0,COUNT($J$4:J129)+MAX('MI Fittings'!A:A,'CS Press Fittings'!A:A,'Steel Nipples'!A:A,'Steel Cut Lengths'!A:A,'Pipe Hangers'!A:A),"")</f>
        <v/>
      </c>
      <c r="B129" s="185"/>
      <c r="C129" s="189" t="s">
        <v>475</v>
      </c>
      <c r="D129" s="190" t="s">
        <v>5509</v>
      </c>
      <c r="E129" s="1142">
        <f>IFERROR(VLOOKUP(C129,'Consolidated Master Sheet'!B:D,3,0),"")</f>
        <v>1990.11</v>
      </c>
      <c r="F129" s="191">
        <f t="shared" si="7"/>
        <v>0</v>
      </c>
      <c r="G129" s="1681">
        <f t="shared" si="8"/>
        <v>0</v>
      </c>
      <c r="H129" s="192">
        <f>IFERROR(VLOOKUP(C129,'Consolidated Master Sheet'!B:H,6,0),"")</f>
        <v>15</v>
      </c>
      <c r="I129" s="192">
        <f>IFERROR(VLOOKUP(C129,'Consolidated Master Sheet'!B:H,7,0),"")</f>
        <v>15</v>
      </c>
      <c r="J129" s="50"/>
      <c r="K129" s="1143">
        <f t="shared" si="14"/>
        <v>0</v>
      </c>
      <c r="L129" s="157"/>
      <c r="M129" s="1029"/>
    </row>
    <row r="130" spans="1:13" ht="15.75">
      <c r="A130" s="157" t="str">
        <f>IF(J130&gt;0,COUNT($J$4:J130)+MAX('MI Fittings'!A:A,'CS Press Fittings'!A:A,'Steel Nipples'!A:A,'Steel Cut Lengths'!A:A,'Pipe Hangers'!A:A),"")</f>
        <v/>
      </c>
      <c r="B130" s="185"/>
      <c r="C130" s="189" t="s">
        <v>476</v>
      </c>
      <c r="D130" s="190" t="s">
        <v>5510</v>
      </c>
      <c r="E130" s="1142">
        <f>IFERROR(VLOOKUP(C130,'Consolidated Master Sheet'!B:D,3,0),"")</f>
        <v>2187.63</v>
      </c>
      <c r="F130" s="191">
        <f t="shared" si="7"/>
        <v>0</v>
      </c>
      <c r="G130" s="1681">
        <f t="shared" si="8"/>
        <v>0</v>
      </c>
      <c r="H130" s="192">
        <f>IFERROR(VLOOKUP(C130,'Consolidated Master Sheet'!B:H,6,0),"")</f>
        <v>15</v>
      </c>
      <c r="I130" s="192">
        <f>IFERROR(VLOOKUP(C130,'Consolidated Master Sheet'!B:H,7,0),"")</f>
        <v>15</v>
      </c>
      <c r="J130" s="50"/>
      <c r="K130" s="1143">
        <f t="shared" si="14"/>
        <v>0</v>
      </c>
      <c r="L130" s="157"/>
      <c r="M130" s="1029"/>
    </row>
    <row r="131" spans="1:13" ht="15.75">
      <c r="A131" s="157" t="str">
        <f>IF(J131&gt;0,COUNT($J$4:J131)+MAX('MI Fittings'!A:A,'CS Press Fittings'!A:A,'Steel Nipples'!A:A,'Steel Cut Lengths'!A:A,'Pipe Hangers'!A:A),"")</f>
        <v/>
      </c>
      <c r="B131" s="185"/>
      <c r="C131" s="189" t="s">
        <v>477</v>
      </c>
      <c r="D131" s="190" t="s">
        <v>5511</v>
      </c>
      <c r="E131" s="1142">
        <f>IFERROR(VLOOKUP(C131,'Consolidated Master Sheet'!B:D,3,0),"")</f>
        <v>2407.0400000000004</v>
      </c>
      <c r="F131" s="191">
        <f t="shared" si="7"/>
        <v>0</v>
      </c>
      <c r="G131" s="1681">
        <f t="shared" si="8"/>
        <v>0</v>
      </c>
      <c r="H131" s="192">
        <f>IFERROR(VLOOKUP(C131,'Consolidated Master Sheet'!B:H,6,0),"")</f>
        <v>15</v>
      </c>
      <c r="I131" s="192">
        <f>IFERROR(VLOOKUP(C131,'Consolidated Master Sheet'!B:H,7,0),"")</f>
        <v>15</v>
      </c>
      <c r="J131" s="50"/>
      <c r="K131" s="1143">
        <f t="shared" si="14"/>
        <v>0</v>
      </c>
      <c r="L131" s="157"/>
      <c r="M131" s="1029"/>
    </row>
    <row r="132" spans="1:13" ht="15.75">
      <c r="A132" s="157" t="str">
        <f>IF(J132&gt;0,COUNT($J$4:J132)+MAX('MI Fittings'!A:A,'CS Press Fittings'!A:A,'Steel Nipples'!A:A,'Steel Cut Lengths'!A:A,'Pipe Hangers'!A:A),"")</f>
        <v/>
      </c>
      <c r="B132" s="185"/>
      <c r="C132" s="189" t="s">
        <v>478</v>
      </c>
      <c r="D132" s="190" t="s">
        <v>5512</v>
      </c>
      <c r="E132" s="1142">
        <f>IFERROR(VLOOKUP(C132,'Consolidated Master Sheet'!B:D,3,0),"")</f>
        <v>2615.3900000000003</v>
      </c>
      <c r="F132" s="191">
        <f t="shared" si="7"/>
        <v>0</v>
      </c>
      <c r="G132" s="1681">
        <f t="shared" si="8"/>
        <v>0</v>
      </c>
      <c r="H132" s="192">
        <f>IFERROR(VLOOKUP(C132,'Consolidated Master Sheet'!B:H,6,0),"")</f>
        <v>15</v>
      </c>
      <c r="I132" s="192">
        <f>IFERROR(VLOOKUP(C132,'Consolidated Master Sheet'!B:H,7,0),"")</f>
        <v>15</v>
      </c>
      <c r="J132" s="50"/>
      <c r="K132" s="1143">
        <f t="shared" si="14"/>
        <v>0</v>
      </c>
      <c r="L132" s="157"/>
      <c r="M132" s="1029"/>
    </row>
    <row r="133" spans="1:13" ht="15.75">
      <c r="A133" s="157" t="str">
        <f>IF(J133&gt;0,COUNT($J$4:J133)+MAX('MI Fittings'!A:A,'CS Press Fittings'!A:A,'Steel Nipples'!A:A,'Steel Cut Lengths'!A:A,'Pipe Hangers'!A:A),"")</f>
        <v/>
      </c>
      <c r="B133" s="185"/>
      <c r="C133" s="193" t="s">
        <v>479</v>
      </c>
      <c r="D133" s="194" t="s">
        <v>5513</v>
      </c>
      <c r="E133" s="1018">
        <f>IFERROR(VLOOKUP(C133,'Consolidated Master Sheet'!B:D,3,0),"")</f>
        <v>2842.96</v>
      </c>
      <c r="F133" s="153">
        <f t="shared" ref="F133:F141" si="15">IF(E133=0,"NET",$F$2)</f>
        <v>0</v>
      </c>
      <c r="G133" s="1681">
        <f t="shared" ref="G133:G141" si="16">IFERROR(ROUND(E133*F133,2),0)</f>
        <v>0</v>
      </c>
      <c r="H133" s="195">
        <f>IFERROR(VLOOKUP(C133,'Consolidated Master Sheet'!B:H,6,0),"")</f>
        <v>10</v>
      </c>
      <c r="I133" s="195">
        <f>IFERROR(VLOOKUP(C133,'Consolidated Master Sheet'!B:H,7,0),"")</f>
        <v>10</v>
      </c>
      <c r="J133" s="43"/>
      <c r="K133" s="1143">
        <f t="shared" si="14"/>
        <v>0</v>
      </c>
      <c r="L133" s="157"/>
      <c r="M133" s="1029"/>
    </row>
    <row r="134" spans="1:13" ht="15.75">
      <c r="A134" s="157" t="str">
        <f>IF(J134&gt;0,COUNT($J$4:J134)+MAX('MI Fittings'!A:A,'CS Press Fittings'!A:A,'Steel Nipples'!A:A,'Steel Cut Lengths'!A:A,'Pipe Hangers'!A:A),"")</f>
        <v/>
      </c>
      <c r="B134" s="185"/>
      <c r="C134" s="196"/>
      <c r="D134" s="199"/>
      <c r="E134" s="1135" t="str">
        <f>IFERROR(VLOOKUP(C134,'Consolidated Master Sheet'!B:D,3,0),"")</f>
        <v/>
      </c>
      <c r="F134" s="1466">
        <f t="shared" si="15"/>
        <v>0</v>
      </c>
      <c r="G134" s="1748">
        <f t="shared" si="16"/>
        <v>0</v>
      </c>
      <c r="H134" s="198" t="str">
        <f>IFERROR(VLOOKUP(C134,'Consolidated Master Sheet'!B:H,6,0),"")</f>
        <v/>
      </c>
      <c r="I134" s="198" t="str">
        <f>IFERROR(VLOOKUP(C134,'Consolidated Master Sheet'!B:H,7,0),"")</f>
        <v/>
      </c>
      <c r="J134" s="49"/>
      <c r="K134" s="1144"/>
      <c r="L134" s="157"/>
      <c r="M134" s="1029"/>
    </row>
    <row r="135" spans="1:13" ht="15.75">
      <c r="A135" s="157" t="str">
        <f>IF(J135&gt;0,COUNT($J$4:J135)+MAX('MI Fittings'!A:A,'CS Press Fittings'!A:A,'Steel Nipples'!A:A,'Steel Cut Lengths'!A:A,'Pipe Hangers'!A:A),"")</f>
        <v/>
      </c>
      <c r="B135" s="185"/>
      <c r="C135" s="186" t="s">
        <v>480</v>
      </c>
      <c r="D135" s="187" t="s">
        <v>5530</v>
      </c>
      <c r="E135" s="1020">
        <f>IFERROR(VLOOKUP(C135,'Consolidated Master Sheet'!B:D,3,0),"")</f>
        <v>2261.36</v>
      </c>
      <c r="F135" s="151">
        <f t="shared" si="15"/>
        <v>0</v>
      </c>
      <c r="G135" s="1681">
        <f t="shared" si="16"/>
        <v>0</v>
      </c>
      <c r="H135" s="188">
        <f>IFERROR(VLOOKUP(C135,'Consolidated Master Sheet'!B:H,6,0),"")</f>
        <v>20</v>
      </c>
      <c r="I135" s="188">
        <f>IFERROR(VLOOKUP(C135,'Consolidated Master Sheet'!B:H,7,0),"")</f>
        <v>20</v>
      </c>
      <c r="J135" s="41"/>
      <c r="K135" s="1143">
        <f t="shared" ref="K135:K140" si="17">IFERROR(G135*J135,0)</f>
        <v>0</v>
      </c>
      <c r="L135" s="157"/>
      <c r="M135" s="1029"/>
    </row>
    <row r="136" spans="1:13" ht="15.75">
      <c r="A136" s="157" t="str">
        <f>IF(J136&gt;0,COUNT($J$4:J136)+MAX('MI Fittings'!A:A,'CS Press Fittings'!A:A,'Steel Nipples'!A:A,'Steel Cut Lengths'!A:A,'Pipe Hangers'!A:A),"")</f>
        <v/>
      </c>
      <c r="B136" s="185"/>
      <c r="C136" s="189" t="s">
        <v>481</v>
      </c>
      <c r="D136" s="190" t="s">
        <v>5514</v>
      </c>
      <c r="E136" s="1142">
        <f>IFERROR(VLOOKUP(C136,'Consolidated Master Sheet'!B:D,3,0),"")</f>
        <v>2941.17</v>
      </c>
      <c r="F136" s="191">
        <f t="shared" si="15"/>
        <v>0</v>
      </c>
      <c r="G136" s="1681">
        <f t="shared" si="16"/>
        <v>0</v>
      </c>
      <c r="H136" s="192">
        <f>IFERROR(VLOOKUP(C136,'Consolidated Master Sheet'!B:H,6,0),"")</f>
        <v>10</v>
      </c>
      <c r="I136" s="192">
        <f>IFERROR(VLOOKUP(C136,'Consolidated Master Sheet'!B:H,7,0),"")</f>
        <v>10</v>
      </c>
      <c r="J136" s="50"/>
      <c r="K136" s="1143">
        <f t="shared" si="17"/>
        <v>0</v>
      </c>
      <c r="L136" s="157"/>
      <c r="M136" s="1029"/>
    </row>
    <row r="137" spans="1:13" ht="15.75">
      <c r="A137" s="157" t="str">
        <f>IF(J137&gt;0,COUNT($J$4:J137)+MAX('MI Fittings'!A:A,'CS Press Fittings'!A:A,'Steel Nipples'!A:A,'Steel Cut Lengths'!A:A,'Pipe Hangers'!A:A),"")</f>
        <v/>
      </c>
      <c r="B137" s="185"/>
      <c r="C137" s="189" t="s">
        <v>482</v>
      </c>
      <c r="D137" s="190" t="s">
        <v>5515</v>
      </c>
      <c r="E137" s="1142">
        <f>IFERROR(VLOOKUP(C137,'Consolidated Master Sheet'!B:D,3,0),"")</f>
        <v>3176.8500000000004</v>
      </c>
      <c r="F137" s="191">
        <f t="shared" si="15"/>
        <v>0</v>
      </c>
      <c r="G137" s="1681">
        <f t="shared" si="16"/>
        <v>0</v>
      </c>
      <c r="H137" s="192">
        <f>IFERROR(VLOOKUP(C137,'Consolidated Master Sheet'!B:H,6,0),"")</f>
        <v>8</v>
      </c>
      <c r="I137" s="192">
        <f>IFERROR(VLOOKUP(C137,'Consolidated Master Sheet'!B:H,7,0),"")</f>
        <v>8</v>
      </c>
      <c r="J137" s="50"/>
      <c r="K137" s="1143">
        <f t="shared" si="17"/>
        <v>0</v>
      </c>
      <c r="L137" s="157"/>
      <c r="M137" s="1029"/>
    </row>
    <row r="138" spans="1:13" ht="15.75">
      <c r="A138" s="157" t="str">
        <f>IF(J138&gt;0,COUNT($J$4:J138)+MAX('MI Fittings'!A:A,'CS Press Fittings'!A:A,'Steel Nipples'!A:A,'Steel Cut Lengths'!A:A,'Pipe Hangers'!A:A),"")</f>
        <v/>
      </c>
      <c r="B138" s="185"/>
      <c r="C138" s="189" t="s">
        <v>483</v>
      </c>
      <c r="D138" s="190" t="s">
        <v>5516</v>
      </c>
      <c r="E138" s="1142">
        <f>IFERROR(VLOOKUP(C138,'Consolidated Master Sheet'!B:D,3,0),"")</f>
        <v>3508.76</v>
      </c>
      <c r="F138" s="191">
        <f t="shared" si="15"/>
        <v>0</v>
      </c>
      <c r="G138" s="1681">
        <f t="shared" si="16"/>
        <v>0</v>
      </c>
      <c r="H138" s="192">
        <f>IFERROR(VLOOKUP(C138,'Consolidated Master Sheet'!B:H,6,0),"")</f>
        <v>8</v>
      </c>
      <c r="I138" s="192">
        <f>IFERROR(VLOOKUP(C138,'Consolidated Master Sheet'!B:H,7,0),"")</f>
        <v>8</v>
      </c>
      <c r="J138" s="50"/>
      <c r="K138" s="1143">
        <f t="shared" si="17"/>
        <v>0</v>
      </c>
      <c r="L138" s="157"/>
      <c r="M138" s="1029"/>
    </row>
    <row r="139" spans="1:13" ht="15.75">
      <c r="A139" s="157" t="str">
        <f>IF(J139&gt;0,COUNT($J$4:J139)+MAX('MI Fittings'!A:A,'CS Press Fittings'!A:A,'Steel Nipples'!A:A,'Steel Cut Lengths'!A:A,'Pipe Hangers'!A:A),"")</f>
        <v/>
      </c>
      <c r="B139" s="185"/>
      <c r="C139" s="189" t="s">
        <v>484</v>
      </c>
      <c r="D139" s="190" t="s">
        <v>5517</v>
      </c>
      <c r="E139" s="1142">
        <f>IFERROR(VLOOKUP(C139,'Consolidated Master Sheet'!B:D,3,0),"")</f>
        <v>3741.6</v>
      </c>
      <c r="F139" s="191">
        <f t="shared" si="15"/>
        <v>0</v>
      </c>
      <c r="G139" s="1681">
        <f t="shared" si="16"/>
        <v>0</v>
      </c>
      <c r="H139" s="192">
        <f>IFERROR(VLOOKUP(C139,'Consolidated Master Sheet'!B:H,6,0),"")</f>
        <v>8</v>
      </c>
      <c r="I139" s="192">
        <f>IFERROR(VLOOKUP(C139,'Consolidated Master Sheet'!B:H,7,0),"")</f>
        <v>8</v>
      </c>
      <c r="J139" s="50"/>
      <c r="K139" s="1143">
        <f t="shared" si="17"/>
        <v>0</v>
      </c>
      <c r="L139" s="157"/>
      <c r="M139" s="1029"/>
    </row>
    <row r="140" spans="1:13" ht="15.75">
      <c r="A140" s="157" t="str">
        <f>IF(J140&gt;0,COUNT($J$4:J140)+MAX('MI Fittings'!A:A,'CS Press Fittings'!A:A,'Steel Nipples'!A:A,'Steel Cut Lengths'!A:A,'Pipe Hangers'!A:A),"")</f>
        <v/>
      </c>
      <c r="B140" s="203"/>
      <c r="C140" s="189" t="s">
        <v>485</v>
      </c>
      <c r="D140" s="190" t="s">
        <v>5518</v>
      </c>
      <c r="E140" s="1142">
        <f>IFERROR(VLOOKUP(C140,'Consolidated Master Sheet'!B:D,3,0),"")</f>
        <v>4131.42</v>
      </c>
      <c r="F140" s="191">
        <f t="shared" si="15"/>
        <v>0</v>
      </c>
      <c r="G140" s="1681">
        <f t="shared" si="16"/>
        <v>0</v>
      </c>
      <c r="H140" s="192">
        <f>IFERROR(VLOOKUP(C140,'Consolidated Master Sheet'!B:H,6,0),"")</f>
        <v>8</v>
      </c>
      <c r="I140" s="192">
        <f>IFERROR(VLOOKUP(C140,'Consolidated Master Sheet'!B:H,7,0),"")</f>
        <v>8</v>
      </c>
      <c r="J140" s="50"/>
      <c r="K140" s="1143">
        <f t="shared" si="17"/>
        <v>0</v>
      </c>
      <c r="L140" s="157"/>
      <c r="M140" s="1029"/>
    </row>
    <row r="141" spans="1:13" s="157" customFormat="1" ht="15.75">
      <c r="A141" s="157" t="str">
        <f>IF(J141&gt;0,COUNT($J$4:J141)+MAX('MI Fittings'!A:A,'CS Press Fittings'!A:A),"")</f>
        <v/>
      </c>
      <c r="B141" s="361"/>
      <c r="C141" s="362"/>
      <c r="D141" s="363" t="s">
        <v>2626</v>
      </c>
      <c r="E141" s="1126" t="str">
        <f>IFERROR(VLOOKUP(C141,'Consolidated Master Sheet'!B:D,3,0),"")</f>
        <v/>
      </c>
      <c r="F141" s="1460">
        <f t="shared" si="15"/>
        <v>0</v>
      </c>
      <c r="G141" s="1747">
        <f t="shared" si="16"/>
        <v>0</v>
      </c>
      <c r="H141" s="364" t="str">
        <f>IFERROR(VLOOKUP(C141,'Consolidated Master Sheet'!B:H,6,0),"")</f>
        <v/>
      </c>
      <c r="I141" s="364" t="str">
        <f>IFERROR(VLOOKUP(C141,'Consolidated Master Sheet'!B:H,7,0),"")</f>
        <v/>
      </c>
      <c r="J141" s="110"/>
      <c r="K141" s="1130"/>
      <c r="M141" s="1029"/>
    </row>
    <row r="142" spans="1:13" ht="15.75">
      <c r="A142" s="157" t="str">
        <f>IF(J142&gt;0,COUNT($J$4:J142)+MAX('MI Fittings'!A:A,'CS Press Fittings'!A:A,'Steel Nipples'!A:A,'Steel Cut Lengths'!A:A,'Pipe Hangers'!A:A),"")</f>
        <v/>
      </c>
      <c r="B142" s="185"/>
      <c r="C142" s="231" t="s">
        <v>12906</v>
      </c>
      <c r="D142" s="232" t="s">
        <v>12912</v>
      </c>
      <c r="E142" s="1017">
        <f>IFERROR(VLOOKUP(C142,'Consolidated Master Sheet'!B:D,3,0),"")</f>
        <v>1837.83</v>
      </c>
      <c r="F142" s="152">
        <f t="shared" ref="F142:F147" si="18">IF(E142=0,"NET",$F$2)</f>
        <v>0</v>
      </c>
      <c r="G142" s="1087">
        <f t="shared" ref="G142:G147" si="19">IFERROR(ROUND(E142*F142,2),0)</f>
        <v>0</v>
      </c>
      <c r="H142" s="373">
        <f>IFERROR(VLOOKUP(C142,'Consolidated Master Sheet'!B:H,6,0),"")</f>
        <v>0</v>
      </c>
      <c r="I142" s="373">
        <f>IFERROR(VLOOKUP(C142,'Consolidated Master Sheet'!B:H,7,0),"")</f>
        <v>0</v>
      </c>
      <c r="J142" s="42"/>
      <c r="K142" s="1104">
        <f t="shared" ref="K142:K147" si="20">IFERROR(G142*J142,0)</f>
        <v>0</v>
      </c>
      <c r="L142" s="157"/>
      <c r="M142" s="1029"/>
    </row>
    <row r="143" spans="1:13" ht="15.75">
      <c r="A143" s="157" t="str">
        <f>IF(J143&gt;0,COUNT($J$4:J143)+MAX('MI Fittings'!A:A,'CS Press Fittings'!A:A,'Steel Nipples'!A:A,'Steel Cut Lengths'!A:A,'Pipe Hangers'!A:A),"")</f>
        <v/>
      </c>
      <c r="B143" s="185"/>
      <c r="C143" s="189" t="s">
        <v>12907</v>
      </c>
      <c r="D143" s="190" t="s">
        <v>12913</v>
      </c>
      <c r="E143" s="1142">
        <f>IFERROR(VLOOKUP(C143,'Consolidated Master Sheet'!B:D,3,0),"")</f>
        <v>2370.5300000000002</v>
      </c>
      <c r="F143" s="191">
        <f t="shared" si="18"/>
        <v>0</v>
      </c>
      <c r="G143" s="1681">
        <f t="shared" si="19"/>
        <v>0</v>
      </c>
      <c r="H143" s="192">
        <f>IFERROR(VLOOKUP(C143,'Consolidated Master Sheet'!B:H,6,0),"")</f>
        <v>0</v>
      </c>
      <c r="I143" s="192">
        <f>IFERROR(VLOOKUP(C143,'Consolidated Master Sheet'!B:H,7,0),"")</f>
        <v>0</v>
      </c>
      <c r="J143" s="50"/>
      <c r="K143" s="1143">
        <f t="shared" si="20"/>
        <v>0</v>
      </c>
      <c r="L143" s="157"/>
      <c r="M143" s="1029"/>
    </row>
    <row r="144" spans="1:13" ht="15.75">
      <c r="A144" s="157" t="str">
        <f>IF(J144&gt;0,COUNT($J$4:J144)+MAX('MI Fittings'!A:A,'CS Press Fittings'!A:A,'Steel Nipples'!A:A,'Steel Cut Lengths'!A:A,'Pipe Hangers'!A:A),"")</f>
        <v/>
      </c>
      <c r="B144" s="185"/>
      <c r="C144" s="189" t="s">
        <v>12908</v>
      </c>
      <c r="D144" s="190" t="s">
        <v>12914</v>
      </c>
      <c r="E144" s="1142">
        <f>IFERROR(VLOOKUP(C144,'Consolidated Master Sheet'!B:D,3,0),"")</f>
        <v>3316.1600000000003</v>
      </c>
      <c r="F144" s="191">
        <f t="shared" si="18"/>
        <v>0</v>
      </c>
      <c r="G144" s="1681">
        <f t="shared" si="19"/>
        <v>0</v>
      </c>
      <c r="H144" s="192">
        <f>IFERROR(VLOOKUP(C144,'Consolidated Master Sheet'!B:H,6,0),"")</f>
        <v>0</v>
      </c>
      <c r="I144" s="192">
        <f>IFERROR(VLOOKUP(C144,'Consolidated Master Sheet'!B:H,7,0),"")</f>
        <v>0</v>
      </c>
      <c r="J144" s="50"/>
      <c r="K144" s="1143">
        <f t="shared" si="20"/>
        <v>0</v>
      </c>
      <c r="L144" s="157"/>
      <c r="M144" s="1029"/>
    </row>
    <row r="145" spans="1:13" ht="15.75">
      <c r="A145" s="157" t="str">
        <f>IF(J145&gt;0,COUNT($J$4:J145)+MAX('MI Fittings'!A:A,'CS Press Fittings'!A:A,'Steel Nipples'!A:A,'Steel Cut Lengths'!A:A,'Pipe Hangers'!A:A),"")</f>
        <v/>
      </c>
      <c r="B145" s="185"/>
      <c r="C145" s="189" t="s">
        <v>12909</v>
      </c>
      <c r="D145" s="190" t="s">
        <v>12915</v>
      </c>
      <c r="E145" s="1142">
        <f>IFERROR(VLOOKUP(C145,'Consolidated Master Sheet'!B:D,3,0),"")</f>
        <v>4639.6500000000005</v>
      </c>
      <c r="F145" s="191">
        <f t="shared" si="18"/>
        <v>0</v>
      </c>
      <c r="G145" s="1681">
        <f t="shared" si="19"/>
        <v>0</v>
      </c>
      <c r="H145" s="192">
        <f>IFERROR(VLOOKUP(C145,'Consolidated Master Sheet'!B:H,6,0),"")</f>
        <v>0</v>
      </c>
      <c r="I145" s="192">
        <f>IFERROR(VLOOKUP(C145,'Consolidated Master Sheet'!B:H,7,0),"")</f>
        <v>0</v>
      </c>
      <c r="J145" s="50"/>
      <c r="K145" s="1143">
        <f t="shared" si="20"/>
        <v>0</v>
      </c>
      <c r="L145" s="157"/>
      <c r="M145" s="1029"/>
    </row>
    <row r="146" spans="1:13" ht="15.75">
      <c r="A146" s="157" t="str">
        <f>IF(J146&gt;0,COUNT($J$4:J146)+MAX('MI Fittings'!A:A,'CS Press Fittings'!A:A,'Steel Nipples'!A:A,'Steel Cut Lengths'!A:A,'Pipe Hangers'!A:A),"")</f>
        <v/>
      </c>
      <c r="B146" s="185"/>
      <c r="C146" s="189" t="s">
        <v>12910</v>
      </c>
      <c r="D146" s="190" t="s">
        <v>12916</v>
      </c>
      <c r="E146" s="1142">
        <f>IFERROR(VLOOKUP(C146,'Consolidated Master Sheet'!B:D,3,0),"")</f>
        <v>5857.3600000000006</v>
      </c>
      <c r="F146" s="191">
        <f t="shared" si="18"/>
        <v>0</v>
      </c>
      <c r="G146" s="1681">
        <f t="shared" si="19"/>
        <v>0</v>
      </c>
      <c r="H146" s="192">
        <f>IFERROR(VLOOKUP(C146,'Consolidated Master Sheet'!B:H,6,0),"")</f>
        <v>0</v>
      </c>
      <c r="I146" s="192">
        <f>IFERROR(VLOOKUP(C146,'Consolidated Master Sheet'!B:H,7,0),"")</f>
        <v>0</v>
      </c>
      <c r="J146" s="50"/>
      <c r="K146" s="1143">
        <f t="shared" si="20"/>
        <v>0</v>
      </c>
      <c r="L146" s="157"/>
      <c r="M146" s="1029"/>
    </row>
    <row r="147" spans="1:13" ht="15.75">
      <c r="A147" s="157" t="str">
        <f>IF(J147&gt;0,COUNT($J$4:J147)+MAX('MI Fittings'!A:A,'CS Press Fittings'!A:A,'Steel Nipples'!A:A,'Steel Cut Lengths'!A:A,'Pipe Hangers'!A:A),"")</f>
        <v/>
      </c>
      <c r="B147" s="203"/>
      <c r="C147" s="189" t="s">
        <v>12911</v>
      </c>
      <c r="D147" s="190" t="s">
        <v>12917</v>
      </c>
      <c r="E147" s="1142">
        <f>IFERROR(VLOOKUP(C147,'Consolidated Master Sheet'!B:D,3,0),"")</f>
        <v>7147.22</v>
      </c>
      <c r="F147" s="191">
        <f t="shared" si="18"/>
        <v>0</v>
      </c>
      <c r="G147" s="1681">
        <f t="shared" si="19"/>
        <v>0</v>
      </c>
      <c r="H147" s="192">
        <f>IFERROR(VLOOKUP(C147,'Consolidated Master Sheet'!B:H,6,0),"")</f>
        <v>0</v>
      </c>
      <c r="I147" s="192">
        <f>IFERROR(VLOOKUP(C147,'Consolidated Master Sheet'!B:H,7,0),"")</f>
        <v>0</v>
      </c>
      <c r="J147" s="50"/>
      <c r="K147" s="1143">
        <f t="shared" si="20"/>
        <v>0</v>
      </c>
      <c r="L147" s="157"/>
      <c r="M147" s="1029"/>
    </row>
    <row r="148" spans="1:13"/>
    <row r="149" spans="1:13"/>
    <row r="150" spans="1:13"/>
    <row r="151" spans="1:13"/>
    <row r="152" spans="1:13"/>
    <row r="153" spans="1:13"/>
    <row r="154" spans="1:13"/>
    <row r="155" spans="1:13"/>
    <row r="156" spans="1:13"/>
    <row r="157" spans="1:13"/>
    <row r="158" spans="1:13"/>
    <row r="159" spans="1:13"/>
    <row r="160" spans="1:13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</sheetData>
  <sheetProtection algorithmName="SHA-512" hashValue="cE2fE5Ol76pC5nl6GfgNm7n9fO61RfuL98m5LSG3qMY9xBtBeOB13WA0zF68PowAImmIAvlWLOtt4MWkzwvVsA==" saltValue="04D+ZoDeVVXNrmdyzoZ4WQ==" spinCount="100000" sheet="1" formatColumns="0" autoFilter="0"/>
  <protectedRanges>
    <protectedRange sqref="F141" name="Range3_1"/>
    <protectedRange sqref="J141" name="Range1_2"/>
    <protectedRange sqref="G141" name="Range2_2"/>
  </protectedRanges>
  <autoFilter ref="J3:J140" xr:uid="{1F6C4A14-A103-454C-A27D-EA876C08395A}"/>
  <mergeCells count="2">
    <mergeCell ref="K1:K2"/>
    <mergeCell ref="B2:C2"/>
  </mergeCells>
  <conditionalFormatting sqref="F4:F147">
    <cfRule type="cellIs" dxfId="51" priority="2" operator="notEqual">
      <formula>$F$2</formula>
    </cfRule>
  </conditionalFormatting>
  <conditionalFormatting sqref="G4:G147">
    <cfRule type="cellIs" dxfId="50" priority="5" operator="notEqual">
      <formula>ROUND($F4*$E4,2)</formula>
    </cfRule>
  </conditionalFormatting>
  <hyperlinks>
    <hyperlink ref="K1" location="'Lead Sheet'!A1" display="CLICK TO RETURN TO LEAD SHEET" xr:uid="{A3C96D29-5175-40B6-8277-D79731F0D8DE}"/>
  </hyperlinks>
  <printOptions gridLines="1"/>
  <pageMargins left="0.7" right="0.7" top="0.75" bottom="0.75" header="0.3" footer="0.3"/>
  <pageSetup scale="77" fitToHeight="0" orientation="portrait" horizontalDpi="4294967292" verticalDpi="4294967292" r:id="rId1"/>
  <headerFooter>
    <oddHeader>&amp;LBRASS NIPPLES
&amp;K00-042Subject to change without notice&amp;RBRASS NIPPLES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392EF6B4A1B5408A5F127E65B661C1" ma:contentTypeVersion="15" ma:contentTypeDescription="Create a new document." ma:contentTypeScope="" ma:versionID="4fd0b515118db6e8817e148ba69bf767">
  <xsd:schema xmlns:xsd="http://www.w3.org/2001/XMLSchema" xmlns:xs="http://www.w3.org/2001/XMLSchema" xmlns:p="http://schemas.microsoft.com/office/2006/metadata/properties" xmlns:ns3="2204f405-fe5f-4d76-bec3-e3dfddb9813f" xmlns:ns4="569d52b5-5d49-4ccb-9ae1-bba86ae6d5ae" targetNamespace="http://schemas.microsoft.com/office/2006/metadata/properties" ma:root="true" ma:fieldsID="adbaf70ff83477f7250e6ac9aca4e66e" ns3:_="" ns4:_="">
    <xsd:import namespace="2204f405-fe5f-4d76-bec3-e3dfddb9813f"/>
    <xsd:import namespace="569d52b5-5d49-4ccb-9ae1-bba86ae6d5a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4f405-fe5f-4d76-bec3-e3dfddb981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d52b5-5d49-4ccb-9ae1-bba86ae6d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5 X D X V v p j i G u k A A A A 9 g A A A B I A H A B D b 2 5 m a W c v U G F j a 2 F n Z S 5 4 b W w g o h g A K K A U A A A A A A A A A A A A A A A A A A A A A A A A A A A A h Y 8 x D o I w G I W v Q r r T l p K o I T 9 l c J X E h G h c m 1 K h E Y q h x X I 3 B 4 / k F c Q o 6 u b 4 v v c N 7 9 2 v N 8 j G t g k u q r e 6 M y m K M E W B M r I r t a l S N L h j u E I Z h 6 2 Q J 1 G p Y J K N T U Z b p q h 2 7 p w Q 4 r 3 H P s Z d X x F G a U Q O + a a Q t W o F + s j 6 v x x q Y 5 0 w U i E O + 9 c Y z n A U L X G 8 Y J g C m S H k 2 n w F N u 1 9 t j 8 Q 1 k P j h l 5 x Z c J d A W S O Q N 4 f + A N Q S w M E F A A C A A g A 5 X D X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V w 1 1 Y o i k e 4 D g A A A B E A A A A T A B w A R m 9 y b X V s Y X M v U 2 V j d G l v b j E u b S C i G A A o o B Q A A A A A A A A A A A A A A A A A A A A A A A A A A A A r T k 0 u y c z P U w i G 0 I b W A F B L A Q I t A B Q A A g A I A O V w 1 1 b 6 Y 4 h r p A A A A P Y A A A A S A A A A A A A A A A A A A A A A A A A A A A B D b 2 5 m a W c v U G F j a 2 F n Z S 5 4 b W x Q S w E C L Q A U A A I A C A D l c N d W D 8 r p q 6 Q A A A D p A A A A E w A A A A A A A A A A A A A A A A D w A A A A W 0 N v b n R l b n R f V H l w Z X N d L n h t b F B L A Q I t A B Q A A g A I A O V w 1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p + B j 8 7 / T M R r h c X 1 7 H U I b V A A A A A A I A A A A A A B B m A A A A A Q A A I A A A A K U P 6 W B z G j H + o P V W W 2 8 Y q / R b f p 0 G U C q n u V G s i k y m O 1 u p A A A A A A 6 A A A A A A g A A I A A A A L a + Q X t 4 / c 8 J L U O X d M f V a 8 o S X m E + L W z h y W p 3 M D + Y s + 9 Q U A A A A A w X S 1 m y u N Q O a G i 8 W L M b T V M 3 U W P 1 q F 0 / N I x I w t h + c j o Y i W Y X l I a / p f 5 j A h k o y Q W v J e h H w 4 l e A E P u e g H 0 P j V M 1 K O 3 D C 6 8 u q T q G U 3 l u s 6 E F Y k N Q A A A A G n 8 s g 1 I r v g p y M e b 7 W 6 0 X C p y K S 5 1 I 5 J e P 7 J V H g 6 m c 5 6 r a d 1 M o 9 7 L 4 I x d N b 4 w 1 C b K y M M j k D r D 8 W J 1 o T Z 7 F r 4 n t 9 E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69d52b5-5d49-4ccb-9ae1-bba86ae6d5ae" xsi:nil="true"/>
  </documentManagement>
</p:properties>
</file>

<file path=customXml/itemProps1.xml><?xml version="1.0" encoding="utf-8"?>
<ds:datastoreItem xmlns:ds="http://schemas.openxmlformats.org/officeDocument/2006/customXml" ds:itemID="{488919CA-3575-47BB-AC54-D96214F00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04f405-fe5f-4d76-bec3-e3dfddb9813f"/>
    <ds:schemaRef ds:uri="569d52b5-5d49-4ccb-9ae1-bba86ae6d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3409D8-0380-4B21-9CFD-82396A91F8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0CA879-B89E-494D-A424-3DC23FE4BD9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A851C57B-CED5-47EF-B8C1-AEA59F131B65}">
  <ds:schemaRefs>
    <ds:schemaRef ds:uri="http://schemas.microsoft.com/office/2006/metadata/properties"/>
    <ds:schemaRef ds:uri="2204f405-fe5f-4d76-bec3-e3dfddb9813f"/>
    <ds:schemaRef ds:uri="http://schemas.openxmlformats.org/package/2006/metadata/core-properties"/>
    <ds:schemaRef ds:uri="569d52b5-5d49-4ccb-9ae1-bba86ae6d5ae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31</vt:i4>
      </vt:variant>
    </vt:vector>
  </HeadingPairs>
  <TitlesOfParts>
    <vt:vector size="64" baseType="lpstr">
      <vt:lpstr>Consolidated Master Sheet</vt:lpstr>
      <vt:lpstr>Lead Sheet</vt:lpstr>
      <vt:lpstr>Quote Sheet</vt:lpstr>
      <vt:lpstr>MI Fittings</vt:lpstr>
      <vt:lpstr>CS Press Fittings</vt:lpstr>
      <vt:lpstr>Steel Nipples</vt:lpstr>
      <vt:lpstr>Steel Cut Lengths</vt:lpstr>
      <vt:lpstr>Pipe Hangers</vt:lpstr>
      <vt:lpstr>Brass Nipples </vt:lpstr>
      <vt:lpstr>Brass Fittings </vt:lpstr>
      <vt:lpstr>Valves</vt:lpstr>
      <vt:lpstr>PEX Tubing</vt:lpstr>
      <vt:lpstr>PEX Fittings - Brass</vt:lpstr>
      <vt:lpstr>PEX Fittings - EXPN Brass</vt:lpstr>
      <vt:lpstr>PEX Fittings - F1807 PPSU </vt:lpstr>
      <vt:lpstr>PEX Fittings - F1960 EPPSU</vt:lpstr>
      <vt:lpstr>Accessories</vt:lpstr>
      <vt:lpstr>CPVC Adapters</vt:lpstr>
      <vt:lpstr>PVC DWV</vt:lpstr>
      <vt:lpstr>PVC SCH 40</vt:lpstr>
      <vt:lpstr>Push Fittings</vt:lpstr>
      <vt:lpstr>Copper Wrot</vt:lpstr>
      <vt:lpstr>Cast Copper</vt:lpstr>
      <vt:lpstr>Press Copper Fittings</vt:lpstr>
      <vt:lpstr>Supply Stops</vt:lpstr>
      <vt:lpstr>Supply Lines</vt:lpstr>
      <vt:lpstr>Gas Connectors</vt:lpstr>
      <vt:lpstr>CI Fittings</vt:lpstr>
      <vt:lpstr>Steel Couplings</vt:lpstr>
      <vt:lpstr>NHC</vt:lpstr>
      <vt:lpstr>Dielectric Unions</vt:lpstr>
      <vt:lpstr>MI Fittings - XH</vt:lpstr>
      <vt:lpstr>Steel Nipples - XH</vt:lpstr>
      <vt:lpstr>'Brass Nipples '!Print_Area</vt:lpstr>
      <vt:lpstr>'MI Fittings - XH'!Print_Area</vt:lpstr>
      <vt:lpstr>'PEX Tubing'!Print_Area</vt:lpstr>
      <vt:lpstr>'Steel Couplings'!Print_Area</vt:lpstr>
      <vt:lpstr>'Steel Cut Lengths'!Print_Area</vt:lpstr>
      <vt:lpstr>'Steel Nipples'!Print_Area</vt:lpstr>
      <vt:lpstr>Valves!Print_Area</vt:lpstr>
      <vt:lpstr>Accessories!Print_Titles</vt:lpstr>
      <vt:lpstr>'Brass Fittings '!Print_Titles</vt:lpstr>
      <vt:lpstr>'Brass Nipples '!Print_Titles</vt:lpstr>
      <vt:lpstr>'Cast Copper'!Print_Titles</vt:lpstr>
      <vt:lpstr>'CI Fittings'!Print_Titles</vt:lpstr>
      <vt:lpstr>'Copper Wrot'!Print_Titles</vt:lpstr>
      <vt:lpstr>'CPVC Adapters'!Print_Titles</vt:lpstr>
      <vt:lpstr>'CS Press Fittings'!Print_Titles</vt:lpstr>
      <vt:lpstr>'Dielectric Unions'!Print_Titles</vt:lpstr>
      <vt:lpstr>'Gas Connectors'!Print_Titles</vt:lpstr>
      <vt:lpstr>'MI Fittings'!Print_Titles</vt:lpstr>
      <vt:lpstr>'MI Fittings - XH'!Print_Titles</vt:lpstr>
      <vt:lpstr>'PEX Fittings - Brass'!Print_Titles</vt:lpstr>
      <vt:lpstr>'PEX Fittings - EXPN Brass'!Print_Titles</vt:lpstr>
      <vt:lpstr>'PEX Fittings - F1807 PPSU '!Print_Titles</vt:lpstr>
      <vt:lpstr>'PEX Fittings - F1960 EPPSU'!Print_Titles</vt:lpstr>
      <vt:lpstr>'PEX Tubing'!Print_Titles</vt:lpstr>
      <vt:lpstr>'Pipe Hangers'!Print_Titles</vt:lpstr>
      <vt:lpstr>'Press Copper Fittings'!Print_Titles</vt:lpstr>
      <vt:lpstr>'Push Fittings'!Print_Titles</vt:lpstr>
      <vt:lpstr>'Steel Couplings'!Print_Titles</vt:lpstr>
      <vt:lpstr>'Steel Cut Lengths'!Print_Titles</vt:lpstr>
      <vt:lpstr>'Steel Nipples'!Print_Titles</vt:lpstr>
      <vt:lpstr>'Steel Nipples - XH'!Print_Titles</vt:lpstr>
    </vt:vector>
  </TitlesOfParts>
  <Company>Alro Products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Alro Pricing Master Workbook</dc:title>
  <dc:creator>Nuri Ebao</dc:creator>
  <cp:lastModifiedBy>Nuri Ebao</cp:lastModifiedBy>
  <cp:lastPrinted>2025-04-06T20:29:34Z</cp:lastPrinted>
  <dcterms:created xsi:type="dcterms:W3CDTF">2015-01-26T21:42:41Z</dcterms:created>
  <dcterms:modified xsi:type="dcterms:W3CDTF">2026-08-07T19:43:31Z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0x01010012392EF6B4A1B5408A5F127E65B661C1</vt:lpwstr>
  </property>
</Properties>
</file>